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C:\Users\izulb\Downloads\"/>
    </mc:Choice>
  </mc:AlternateContent>
  <xr:revisionPtr revIDLastSave="0" documentId="13_ncr:9_{4EC3420D-37F2-4437-A494-6843B4924093}" xr6:coauthVersionLast="47" xr6:coauthVersionMax="47" xr10:uidLastSave="{00000000-0000-0000-0000-000000000000}"/>
  <bookViews>
    <workbookView xWindow="-98" yWindow="-98" windowWidth="21795" windowHeight="12975" tabRatio="500" firstSheet="8" activeTab="9" xr2:uid="{00000000-000D-0000-FFFF-FFFF00000000}"/>
  </bookViews>
  <sheets>
    <sheet name="Data" sheetId="1" r:id="rId1"/>
    <sheet name="DP_VS_NPL" sheetId="4" state="hidden" r:id="rId2"/>
    <sheet name="Exposure_Analysis" sheetId="5" r:id="rId3"/>
    <sheet name="Risk_Scorecard" sheetId="6" r:id="rId4"/>
    <sheet name="Mapping_Status" sheetId="7" state="hidden" r:id="rId5"/>
    <sheet name="Seasoning_Analysis" sheetId="8" r:id="rId6"/>
    <sheet name="Chi_Square_Test" sheetId="9" r:id="rId7"/>
    <sheet name="Support_Pivot" sheetId="11" r:id="rId8"/>
    <sheet name="Support_Pivot2" sheetId="14" r:id="rId9"/>
    <sheet name="Dashboard_Payment_Performece" sheetId="2" r:id="rId10"/>
    <sheet name="Dashboard_Risk_Analysis" sheetId="10" r:id="rId11"/>
  </sheets>
  <definedNames>
    <definedName name="ExternalData_1" localSheetId="0" hidden="1">Data!$A$1:$AC$2950</definedName>
    <definedName name="NativeTimeline_tanggal_pengajuan">#N/A</definedName>
    <definedName name="Slicer_non_performing_loan">#N/A</definedName>
  </definedNames>
  <calcPr calcId="191029" iterateDelta="1E-4"/>
  <pivotCaches>
    <pivotCache cacheId="148" r:id="rId12"/>
    <pivotCache cacheId="100" r:id="rId13"/>
    <pivotCache cacheId="123" r:id="rId14"/>
    <pivotCache cacheId="133" r:id="rId15"/>
    <pivotCache cacheId="137" r:id="rId16"/>
    <pivotCache cacheId="157"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0" i="5" l="1"/>
  <c r="E71" i="5"/>
  <c r="E72" i="5"/>
  <c r="E73" i="5"/>
  <c r="E74" i="5"/>
  <c r="E75" i="5"/>
  <c r="E69" i="5"/>
  <c r="B70" i="5"/>
  <c r="B71" i="5"/>
  <c r="B72" i="5"/>
  <c r="B73" i="5"/>
  <c r="B74" i="5"/>
  <c r="B75" i="5"/>
  <c r="B69" i="5"/>
  <c r="C9" i="4"/>
  <c r="B9" i="4"/>
  <c r="C8" i="4"/>
  <c r="B8" i="4"/>
  <c r="C7" i="4"/>
  <c r="B7" i="4"/>
  <c r="C6" i="4"/>
  <c r="B6" i="4"/>
  <c r="C5" i="4"/>
  <c r="B5" i="4"/>
  <c r="C4" i="4"/>
  <c r="B4" i="4"/>
  <c r="C3" i="4"/>
  <c r="B3" i="4"/>
  <c r="AJ2950" i="1"/>
  <c r="AK2950" i="1" s="1"/>
  <c r="AG2950" i="1"/>
  <c r="AF2950" i="1"/>
  <c r="X2950" i="1"/>
  <c r="R2950" i="1"/>
  <c r="AE2950" i="1" s="1"/>
  <c r="J2950" i="1"/>
  <c r="AD2950" i="1" s="1"/>
  <c r="C2950" i="1"/>
  <c r="AJ2949" i="1"/>
  <c r="AK2949" i="1" s="1"/>
  <c r="AG2949" i="1"/>
  <c r="AF2949" i="1"/>
  <c r="X2949" i="1"/>
  <c r="R2949" i="1"/>
  <c r="AE2949" i="1" s="1"/>
  <c r="J2949" i="1"/>
  <c r="AD2949" i="1" s="1"/>
  <c r="C2949" i="1"/>
  <c r="AJ2948" i="1"/>
  <c r="AK2948" i="1" s="1"/>
  <c r="AG2948" i="1"/>
  <c r="AF2948" i="1"/>
  <c r="X2948" i="1"/>
  <c r="R2948" i="1"/>
  <c r="AE2948" i="1" s="1"/>
  <c r="J2948" i="1"/>
  <c r="AD2948" i="1" s="1"/>
  <c r="C2948" i="1"/>
  <c r="AJ2947" i="1"/>
  <c r="AK2947" i="1" s="1"/>
  <c r="AG2947" i="1"/>
  <c r="AF2947" i="1"/>
  <c r="X2947" i="1"/>
  <c r="R2947" i="1"/>
  <c r="AE2947" i="1" s="1"/>
  <c r="J2947" i="1"/>
  <c r="AD2947" i="1" s="1"/>
  <c r="C2947" i="1"/>
  <c r="AJ2946" i="1"/>
  <c r="AK2946" i="1" s="1"/>
  <c r="AG2946" i="1"/>
  <c r="AF2946" i="1"/>
  <c r="X2946" i="1"/>
  <c r="R2946" i="1"/>
  <c r="AE2946" i="1" s="1"/>
  <c r="J2946" i="1"/>
  <c r="AD2946" i="1" s="1"/>
  <c r="C2946" i="1"/>
  <c r="AJ2945" i="1"/>
  <c r="AK2945" i="1" s="1"/>
  <c r="AG2945" i="1"/>
  <c r="AF2945" i="1"/>
  <c r="X2945" i="1"/>
  <c r="R2945" i="1"/>
  <c r="AE2945" i="1" s="1"/>
  <c r="J2945" i="1"/>
  <c r="AD2945" i="1" s="1"/>
  <c r="C2945" i="1"/>
  <c r="AJ2944" i="1"/>
  <c r="AK2944" i="1" s="1"/>
  <c r="AG2944" i="1"/>
  <c r="AF2944" i="1"/>
  <c r="X2944" i="1"/>
  <c r="R2944" i="1"/>
  <c r="AE2944" i="1" s="1"/>
  <c r="J2944" i="1"/>
  <c r="AD2944" i="1" s="1"/>
  <c r="AH2944" i="1" s="1"/>
  <c r="AI2944" i="1" s="1"/>
  <c r="C2944" i="1"/>
  <c r="AJ2943" i="1"/>
  <c r="AK2943" i="1" s="1"/>
  <c r="AG2943" i="1"/>
  <c r="AF2943" i="1"/>
  <c r="X2943" i="1"/>
  <c r="R2943" i="1"/>
  <c r="AE2943" i="1" s="1"/>
  <c r="J2943" i="1"/>
  <c r="AD2943" i="1" s="1"/>
  <c r="C2943" i="1"/>
  <c r="AJ2942" i="1"/>
  <c r="AK2942" i="1" s="1"/>
  <c r="AG2942" i="1"/>
  <c r="AF2942" i="1"/>
  <c r="X2942" i="1"/>
  <c r="R2942" i="1"/>
  <c r="AE2942" i="1" s="1"/>
  <c r="J2942" i="1"/>
  <c r="AD2942" i="1" s="1"/>
  <c r="C2942" i="1"/>
  <c r="AJ2941" i="1"/>
  <c r="AK2941" i="1" s="1"/>
  <c r="AG2941" i="1"/>
  <c r="AF2941" i="1"/>
  <c r="X2941" i="1"/>
  <c r="R2941" i="1"/>
  <c r="AE2941" i="1" s="1"/>
  <c r="J2941" i="1"/>
  <c r="AD2941" i="1" s="1"/>
  <c r="C2941" i="1"/>
  <c r="AJ2940" i="1"/>
  <c r="AK2940" i="1" s="1"/>
  <c r="AG2940" i="1"/>
  <c r="AF2940" i="1"/>
  <c r="X2940" i="1"/>
  <c r="R2940" i="1"/>
  <c r="AE2940" i="1" s="1"/>
  <c r="J2940" i="1"/>
  <c r="AD2940" i="1" s="1"/>
  <c r="AH2940" i="1" s="1"/>
  <c r="AI2940" i="1" s="1"/>
  <c r="C2940" i="1"/>
  <c r="AJ2939" i="1"/>
  <c r="AK2939" i="1" s="1"/>
  <c r="AG2939" i="1"/>
  <c r="AF2939" i="1"/>
  <c r="X2939" i="1"/>
  <c r="R2939" i="1"/>
  <c r="AE2939" i="1" s="1"/>
  <c r="J2939" i="1"/>
  <c r="AD2939" i="1" s="1"/>
  <c r="AH2939" i="1" s="1"/>
  <c r="AI2939" i="1" s="1"/>
  <c r="C2939" i="1"/>
  <c r="AJ2938" i="1"/>
  <c r="AK2938" i="1" s="1"/>
  <c r="AG2938" i="1"/>
  <c r="AF2938" i="1"/>
  <c r="X2938" i="1"/>
  <c r="R2938" i="1"/>
  <c r="AE2938" i="1" s="1"/>
  <c r="J2938" i="1"/>
  <c r="AD2938" i="1" s="1"/>
  <c r="C2938" i="1"/>
  <c r="AJ2937" i="1"/>
  <c r="AK2937" i="1" s="1"/>
  <c r="AG2937" i="1"/>
  <c r="AF2937" i="1"/>
  <c r="X2937" i="1"/>
  <c r="R2937" i="1"/>
  <c r="AE2937" i="1" s="1"/>
  <c r="J2937" i="1"/>
  <c r="AD2937" i="1" s="1"/>
  <c r="C2937" i="1"/>
  <c r="AJ2936" i="1"/>
  <c r="AK2936" i="1" s="1"/>
  <c r="AG2936" i="1"/>
  <c r="AF2936" i="1"/>
  <c r="X2936" i="1"/>
  <c r="R2936" i="1"/>
  <c r="AE2936" i="1" s="1"/>
  <c r="J2936" i="1"/>
  <c r="AD2936" i="1" s="1"/>
  <c r="C2936" i="1"/>
  <c r="AJ2935" i="1"/>
  <c r="AK2935" i="1" s="1"/>
  <c r="AG2935" i="1"/>
  <c r="AF2935" i="1"/>
  <c r="X2935" i="1"/>
  <c r="R2935" i="1"/>
  <c r="AE2935" i="1" s="1"/>
  <c r="J2935" i="1"/>
  <c r="AD2935" i="1" s="1"/>
  <c r="C2935" i="1"/>
  <c r="AJ2934" i="1"/>
  <c r="AK2934" i="1" s="1"/>
  <c r="AG2934" i="1"/>
  <c r="AF2934" i="1"/>
  <c r="X2934" i="1"/>
  <c r="R2934" i="1"/>
  <c r="AE2934" i="1" s="1"/>
  <c r="J2934" i="1"/>
  <c r="AD2934" i="1" s="1"/>
  <c r="C2934" i="1"/>
  <c r="AJ2933" i="1"/>
  <c r="AK2933" i="1" s="1"/>
  <c r="AG2933" i="1"/>
  <c r="AF2933" i="1"/>
  <c r="X2933" i="1"/>
  <c r="R2933" i="1"/>
  <c r="AE2933" i="1" s="1"/>
  <c r="J2933" i="1"/>
  <c r="AD2933" i="1" s="1"/>
  <c r="C2933" i="1"/>
  <c r="AJ2932" i="1"/>
  <c r="AK2932" i="1" s="1"/>
  <c r="AG2932" i="1"/>
  <c r="AF2932" i="1"/>
  <c r="X2932" i="1"/>
  <c r="R2932" i="1"/>
  <c r="AE2932" i="1" s="1"/>
  <c r="J2932" i="1"/>
  <c r="AD2932" i="1" s="1"/>
  <c r="C2932" i="1"/>
  <c r="AJ2931" i="1"/>
  <c r="AK2931" i="1" s="1"/>
  <c r="AG2931" i="1"/>
  <c r="AF2931" i="1"/>
  <c r="X2931" i="1"/>
  <c r="R2931" i="1"/>
  <c r="AE2931" i="1" s="1"/>
  <c r="J2931" i="1"/>
  <c r="AD2931" i="1" s="1"/>
  <c r="C2931" i="1"/>
  <c r="AJ2930" i="1"/>
  <c r="AK2930" i="1" s="1"/>
  <c r="AG2930" i="1"/>
  <c r="AF2930" i="1"/>
  <c r="X2930" i="1"/>
  <c r="R2930" i="1"/>
  <c r="AE2930" i="1" s="1"/>
  <c r="J2930" i="1"/>
  <c r="AD2930" i="1" s="1"/>
  <c r="C2930" i="1"/>
  <c r="AJ2929" i="1"/>
  <c r="AK2929" i="1" s="1"/>
  <c r="AG2929" i="1"/>
  <c r="AF2929" i="1"/>
  <c r="X2929" i="1"/>
  <c r="R2929" i="1"/>
  <c r="AE2929" i="1" s="1"/>
  <c r="J2929" i="1"/>
  <c r="AD2929" i="1" s="1"/>
  <c r="C2929" i="1"/>
  <c r="AJ2928" i="1"/>
  <c r="AK2928" i="1" s="1"/>
  <c r="AG2928" i="1"/>
  <c r="AF2928" i="1"/>
  <c r="X2928" i="1"/>
  <c r="R2928" i="1"/>
  <c r="AE2928" i="1" s="1"/>
  <c r="J2928" i="1"/>
  <c r="AD2928" i="1" s="1"/>
  <c r="C2928" i="1"/>
  <c r="AJ2927" i="1"/>
  <c r="AK2927" i="1" s="1"/>
  <c r="AG2927" i="1"/>
  <c r="AF2927" i="1"/>
  <c r="X2927" i="1"/>
  <c r="R2927" i="1"/>
  <c r="AE2927" i="1" s="1"/>
  <c r="J2927" i="1"/>
  <c r="AD2927" i="1" s="1"/>
  <c r="C2927" i="1"/>
  <c r="AJ2926" i="1"/>
  <c r="AK2926" i="1" s="1"/>
  <c r="AG2926" i="1"/>
  <c r="AF2926" i="1"/>
  <c r="X2926" i="1"/>
  <c r="R2926" i="1"/>
  <c r="AE2926" i="1" s="1"/>
  <c r="J2926" i="1"/>
  <c r="AD2926" i="1" s="1"/>
  <c r="C2926" i="1"/>
  <c r="AJ2925" i="1"/>
  <c r="AK2925" i="1" s="1"/>
  <c r="AG2925" i="1"/>
  <c r="AF2925" i="1"/>
  <c r="X2925" i="1"/>
  <c r="R2925" i="1"/>
  <c r="AE2925" i="1" s="1"/>
  <c r="J2925" i="1"/>
  <c r="AD2925" i="1" s="1"/>
  <c r="C2925" i="1"/>
  <c r="AJ2924" i="1"/>
  <c r="AK2924" i="1" s="1"/>
  <c r="AG2924" i="1"/>
  <c r="AF2924" i="1"/>
  <c r="X2924" i="1"/>
  <c r="R2924" i="1"/>
  <c r="AE2924" i="1" s="1"/>
  <c r="J2924" i="1"/>
  <c r="AD2924" i="1" s="1"/>
  <c r="AH2924" i="1" s="1"/>
  <c r="AI2924" i="1" s="1"/>
  <c r="C2924" i="1"/>
  <c r="AJ2923" i="1"/>
  <c r="AK2923" i="1" s="1"/>
  <c r="AG2923" i="1"/>
  <c r="AF2923" i="1"/>
  <c r="X2923" i="1"/>
  <c r="R2923" i="1"/>
  <c r="AE2923" i="1" s="1"/>
  <c r="J2923" i="1"/>
  <c r="AD2923" i="1" s="1"/>
  <c r="C2923" i="1"/>
  <c r="AJ2922" i="1"/>
  <c r="AK2922" i="1" s="1"/>
  <c r="AG2922" i="1"/>
  <c r="AF2922" i="1"/>
  <c r="X2922" i="1"/>
  <c r="R2922" i="1"/>
  <c r="AE2922" i="1" s="1"/>
  <c r="J2922" i="1"/>
  <c r="AD2922" i="1" s="1"/>
  <c r="C2922" i="1"/>
  <c r="AJ2921" i="1"/>
  <c r="AK2921" i="1" s="1"/>
  <c r="AG2921" i="1"/>
  <c r="AF2921" i="1"/>
  <c r="X2921" i="1"/>
  <c r="R2921" i="1"/>
  <c r="AE2921" i="1" s="1"/>
  <c r="J2921" i="1"/>
  <c r="AD2921" i="1" s="1"/>
  <c r="C2921" i="1"/>
  <c r="AJ2920" i="1"/>
  <c r="AK2920" i="1" s="1"/>
  <c r="AG2920" i="1"/>
  <c r="AF2920" i="1"/>
  <c r="X2920" i="1"/>
  <c r="R2920" i="1"/>
  <c r="AE2920" i="1" s="1"/>
  <c r="J2920" i="1"/>
  <c r="AD2920" i="1" s="1"/>
  <c r="AH2920" i="1" s="1"/>
  <c r="AI2920" i="1" s="1"/>
  <c r="C2920" i="1"/>
  <c r="AJ2919" i="1"/>
  <c r="AK2919" i="1" s="1"/>
  <c r="AG2919" i="1"/>
  <c r="AF2919" i="1"/>
  <c r="X2919" i="1"/>
  <c r="R2919" i="1"/>
  <c r="AE2919" i="1" s="1"/>
  <c r="J2919" i="1"/>
  <c r="AD2919" i="1" s="1"/>
  <c r="C2919" i="1"/>
  <c r="AJ2918" i="1"/>
  <c r="AK2918" i="1" s="1"/>
  <c r="AG2918" i="1"/>
  <c r="AF2918" i="1"/>
  <c r="X2918" i="1"/>
  <c r="R2918" i="1"/>
  <c r="AE2918" i="1" s="1"/>
  <c r="J2918" i="1"/>
  <c r="AD2918" i="1" s="1"/>
  <c r="C2918" i="1"/>
  <c r="AJ2917" i="1"/>
  <c r="AK2917" i="1" s="1"/>
  <c r="AG2917" i="1"/>
  <c r="AF2917" i="1"/>
  <c r="X2917" i="1"/>
  <c r="R2917" i="1"/>
  <c r="AE2917" i="1" s="1"/>
  <c r="J2917" i="1"/>
  <c r="AD2917" i="1" s="1"/>
  <c r="C2917" i="1"/>
  <c r="AJ2916" i="1"/>
  <c r="AK2916" i="1" s="1"/>
  <c r="AG2916" i="1"/>
  <c r="AF2916" i="1"/>
  <c r="X2916" i="1"/>
  <c r="R2916" i="1"/>
  <c r="AE2916" i="1" s="1"/>
  <c r="J2916" i="1"/>
  <c r="AD2916" i="1" s="1"/>
  <c r="C2916" i="1"/>
  <c r="AJ2915" i="1"/>
  <c r="AK2915" i="1" s="1"/>
  <c r="AG2915" i="1"/>
  <c r="AF2915" i="1"/>
  <c r="X2915" i="1"/>
  <c r="R2915" i="1"/>
  <c r="AE2915" i="1" s="1"/>
  <c r="J2915" i="1"/>
  <c r="AD2915" i="1" s="1"/>
  <c r="AH2915" i="1" s="1"/>
  <c r="AI2915" i="1" s="1"/>
  <c r="C2915" i="1"/>
  <c r="AJ2914" i="1"/>
  <c r="AK2914" i="1" s="1"/>
  <c r="AG2914" i="1"/>
  <c r="AF2914" i="1"/>
  <c r="X2914" i="1"/>
  <c r="R2914" i="1"/>
  <c r="AE2914" i="1" s="1"/>
  <c r="J2914" i="1"/>
  <c r="AD2914" i="1" s="1"/>
  <c r="C2914" i="1"/>
  <c r="AJ2913" i="1"/>
  <c r="AK2913" i="1" s="1"/>
  <c r="AG2913" i="1"/>
  <c r="AF2913" i="1"/>
  <c r="X2913" i="1"/>
  <c r="R2913" i="1"/>
  <c r="AE2913" i="1" s="1"/>
  <c r="J2913" i="1"/>
  <c r="AD2913" i="1" s="1"/>
  <c r="C2913" i="1"/>
  <c r="AJ2912" i="1"/>
  <c r="AK2912" i="1" s="1"/>
  <c r="AG2912" i="1"/>
  <c r="AF2912" i="1"/>
  <c r="X2912" i="1"/>
  <c r="R2912" i="1"/>
  <c r="AE2912" i="1" s="1"/>
  <c r="J2912" i="1"/>
  <c r="AD2912" i="1" s="1"/>
  <c r="C2912" i="1"/>
  <c r="AJ2911" i="1"/>
  <c r="AK2911" i="1" s="1"/>
  <c r="AG2911" i="1"/>
  <c r="AF2911" i="1"/>
  <c r="X2911" i="1"/>
  <c r="R2911" i="1"/>
  <c r="AE2911" i="1" s="1"/>
  <c r="J2911" i="1"/>
  <c r="AD2911" i="1" s="1"/>
  <c r="AH2911" i="1" s="1"/>
  <c r="AI2911" i="1" s="1"/>
  <c r="C2911" i="1"/>
  <c r="AJ2910" i="1"/>
  <c r="AK2910" i="1" s="1"/>
  <c r="AG2910" i="1"/>
  <c r="AF2910" i="1"/>
  <c r="X2910" i="1"/>
  <c r="R2910" i="1"/>
  <c r="AE2910" i="1" s="1"/>
  <c r="J2910" i="1"/>
  <c r="AD2910" i="1" s="1"/>
  <c r="AH2910" i="1" s="1"/>
  <c r="AI2910" i="1" s="1"/>
  <c r="C2910" i="1"/>
  <c r="AJ2909" i="1"/>
  <c r="AK2909" i="1" s="1"/>
  <c r="AG2909" i="1"/>
  <c r="AF2909" i="1"/>
  <c r="X2909" i="1"/>
  <c r="R2909" i="1"/>
  <c r="AE2909" i="1" s="1"/>
  <c r="J2909" i="1"/>
  <c r="AD2909" i="1" s="1"/>
  <c r="C2909" i="1"/>
  <c r="AJ2908" i="1"/>
  <c r="AK2908" i="1" s="1"/>
  <c r="AG2908" i="1"/>
  <c r="AF2908" i="1"/>
  <c r="X2908" i="1"/>
  <c r="R2908" i="1"/>
  <c r="AE2908" i="1" s="1"/>
  <c r="J2908" i="1"/>
  <c r="AD2908" i="1" s="1"/>
  <c r="C2908" i="1"/>
  <c r="AJ2907" i="1"/>
  <c r="AK2907" i="1" s="1"/>
  <c r="AG2907" i="1"/>
  <c r="AF2907" i="1"/>
  <c r="X2907" i="1"/>
  <c r="R2907" i="1"/>
  <c r="AE2907" i="1" s="1"/>
  <c r="J2907" i="1"/>
  <c r="AD2907" i="1" s="1"/>
  <c r="C2907" i="1"/>
  <c r="AJ2906" i="1"/>
  <c r="AK2906" i="1" s="1"/>
  <c r="AG2906" i="1"/>
  <c r="AF2906" i="1"/>
  <c r="X2906" i="1"/>
  <c r="R2906" i="1"/>
  <c r="AE2906" i="1" s="1"/>
  <c r="J2906" i="1"/>
  <c r="AD2906" i="1" s="1"/>
  <c r="AH2906" i="1" s="1"/>
  <c r="AI2906" i="1" s="1"/>
  <c r="C2906" i="1"/>
  <c r="AJ2905" i="1"/>
  <c r="AK2905" i="1" s="1"/>
  <c r="AG2905" i="1"/>
  <c r="AF2905" i="1"/>
  <c r="X2905" i="1"/>
  <c r="R2905" i="1"/>
  <c r="AE2905" i="1" s="1"/>
  <c r="J2905" i="1"/>
  <c r="AD2905" i="1" s="1"/>
  <c r="C2905" i="1"/>
  <c r="AJ2904" i="1"/>
  <c r="AK2904" i="1" s="1"/>
  <c r="AG2904" i="1"/>
  <c r="AF2904" i="1"/>
  <c r="X2904" i="1"/>
  <c r="R2904" i="1"/>
  <c r="AE2904" i="1" s="1"/>
  <c r="J2904" i="1"/>
  <c r="AD2904" i="1" s="1"/>
  <c r="C2904" i="1"/>
  <c r="AJ2903" i="1"/>
  <c r="AK2903" i="1" s="1"/>
  <c r="AG2903" i="1"/>
  <c r="AF2903" i="1"/>
  <c r="X2903" i="1"/>
  <c r="R2903" i="1"/>
  <c r="AE2903" i="1" s="1"/>
  <c r="J2903" i="1"/>
  <c r="AD2903" i="1" s="1"/>
  <c r="C2903" i="1"/>
  <c r="AJ2902" i="1"/>
  <c r="AK2902" i="1" s="1"/>
  <c r="AG2902" i="1"/>
  <c r="AF2902" i="1"/>
  <c r="X2902" i="1"/>
  <c r="R2902" i="1"/>
  <c r="AE2902" i="1" s="1"/>
  <c r="J2902" i="1"/>
  <c r="AD2902" i="1" s="1"/>
  <c r="C2902" i="1"/>
  <c r="AJ2901" i="1"/>
  <c r="AK2901" i="1" s="1"/>
  <c r="AG2901" i="1"/>
  <c r="AF2901" i="1"/>
  <c r="X2901" i="1"/>
  <c r="R2901" i="1"/>
  <c r="AE2901" i="1" s="1"/>
  <c r="J2901" i="1"/>
  <c r="AD2901" i="1" s="1"/>
  <c r="C2901" i="1"/>
  <c r="AJ2900" i="1"/>
  <c r="AK2900" i="1" s="1"/>
  <c r="AG2900" i="1"/>
  <c r="AF2900" i="1"/>
  <c r="X2900" i="1"/>
  <c r="R2900" i="1"/>
  <c r="AE2900" i="1" s="1"/>
  <c r="J2900" i="1"/>
  <c r="AD2900" i="1" s="1"/>
  <c r="C2900" i="1"/>
  <c r="AJ2899" i="1"/>
  <c r="AK2899" i="1" s="1"/>
  <c r="AG2899" i="1"/>
  <c r="AF2899" i="1"/>
  <c r="X2899" i="1"/>
  <c r="R2899" i="1"/>
  <c r="AE2899" i="1" s="1"/>
  <c r="J2899" i="1"/>
  <c r="AD2899" i="1" s="1"/>
  <c r="C2899" i="1"/>
  <c r="AJ2898" i="1"/>
  <c r="AK2898" i="1" s="1"/>
  <c r="AG2898" i="1"/>
  <c r="AF2898" i="1"/>
  <c r="X2898" i="1"/>
  <c r="R2898" i="1"/>
  <c r="AE2898" i="1" s="1"/>
  <c r="J2898" i="1"/>
  <c r="AD2898" i="1" s="1"/>
  <c r="AH2898" i="1" s="1"/>
  <c r="AI2898" i="1" s="1"/>
  <c r="C2898" i="1"/>
  <c r="AJ2897" i="1"/>
  <c r="AK2897" i="1" s="1"/>
  <c r="AG2897" i="1"/>
  <c r="AF2897" i="1"/>
  <c r="X2897" i="1"/>
  <c r="R2897" i="1"/>
  <c r="AE2897" i="1" s="1"/>
  <c r="J2897" i="1"/>
  <c r="AD2897" i="1" s="1"/>
  <c r="C2897" i="1"/>
  <c r="AJ2896" i="1"/>
  <c r="AK2896" i="1" s="1"/>
  <c r="AG2896" i="1"/>
  <c r="AF2896" i="1"/>
  <c r="X2896" i="1"/>
  <c r="R2896" i="1"/>
  <c r="AE2896" i="1" s="1"/>
  <c r="J2896" i="1"/>
  <c r="AD2896" i="1" s="1"/>
  <c r="C2896" i="1"/>
  <c r="AJ2895" i="1"/>
  <c r="AK2895" i="1" s="1"/>
  <c r="AG2895" i="1"/>
  <c r="AF2895" i="1"/>
  <c r="X2895" i="1"/>
  <c r="R2895" i="1"/>
  <c r="AE2895" i="1" s="1"/>
  <c r="J2895" i="1"/>
  <c r="AD2895" i="1" s="1"/>
  <c r="C2895" i="1"/>
  <c r="AJ2894" i="1"/>
  <c r="AK2894" i="1" s="1"/>
  <c r="AG2894" i="1"/>
  <c r="AF2894" i="1"/>
  <c r="X2894" i="1"/>
  <c r="R2894" i="1"/>
  <c r="AE2894" i="1" s="1"/>
  <c r="J2894" i="1"/>
  <c r="AD2894" i="1" s="1"/>
  <c r="C2894" i="1"/>
  <c r="AJ2893" i="1"/>
  <c r="AK2893" i="1" s="1"/>
  <c r="AG2893" i="1"/>
  <c r="AF2893" i="1"/>
  <c r="X2893" i="1"/>
  <c r="R2893" i="1"/>
  <c r="AE2893" i="1" s="1"/>
  <c r="J2893" i="1"/>
  <c r="AD2893" i="1" s="1"/>
  <c r="C2893" i="1"/>
  <c r="AJ2892" i="1"/>
  <c r="AK2892" i="1" s="1"/>
  <c r="AG2892" i="1"/>
  <c r="AF2892" i="1"/>
  <c r="X2892" i="1"/>
  <c r="R2892" i="1"/>
  <c r="AE2892" i="1" s="1"/>
  <c r="J2892" i="1"/>
  <c r="AD2892" i="1" s="1"/>
  <c r="AH2892" i="1" s="1"/>
  <c r="AI2892" i="1" s="1"/>
  <c r="C2892" i="1"/>
  <c r="AJ2891" i="1"/>
  <c r="AK2891" i="1" s="1"/>
  <c r="AG2891" i="1"/>
  <c r="AF2891" i="1"/>
  <c r="X2891" i="1"/>
  <c r="R2891" i="1"/>
  <c r="AE2891" i="1" s="1"/>
  <c r="J2891" i="1"/>
  <c r="AD2891" i="1" s="1"/>
  <c r="C2891" i="1"/>
  <c r="AJ2890" i="1"/>
  <c r="AK2890" i="1" s="1"/>
  <c r="AG2890" i="1"/>
  <c r="AF2890" i="1"/>
  <c r="X2890" i="1"/>
  <c r="R2890" i="1"/>
  <c r="AE2890" i="1" s="1"/>
  <c r="J2890" i="1"/>
  <c r="AD2890" i="1" s="1"/>
  <c r="AH2890" i="1" s="1"/>
  <c r="AI2890" i="1" s="1"/>
  <c r="C2890" i="1"/>
  <c r="AJ2889" i="1"/>
  <c r="AK2889" i="1" s="1"/>
  <c r="AG2889" i="1"/>
  <c r="AF2889" i="1"/>
  <c r="X2889" i="1"/>
  <c r="R2889" i="1"/>
  <c r="AE2889" i="1" s="1"/>
  <c r="J2889" i="1"/>
  <c r="AD2889" i="1" s="1"/>
  <c r="C2889" i="1"/>
  <c r="AJ2888" i="1"/>
  <c r="AK2888" i="1" s="1"/>
  <c r="AG2888" i="1"/>
  <c r="AF2888" i="1"/>
  <c r="X2888" i="1"/>
  <c r="R2888" i="1"/>
  <c r="AE2888" i="1" s="1"/>
  <c r="J2888" i="1"/>
  <c r="AD2888" i="1" s="1"/>
  <c r="C2888" i="1"/>
  <c r="AJ2887" i="1"/>
  <c r="AK2887" i="1" s="1"/>
  <c r="AG2887" i="1"/>
  <c r="AF2887" i="1"/>
  <c r="X2887" i="1"/>
  <c r="R2887" i="1"/>
  <c r="AE2887" i="1" s="1"/>
  <c r="J2887" i="1"/>
  <c r="AD2887" i="1" s="1"/>
  <c r="C2887" i="1"/>
  <c r="AJ2886" i="1"/>
  <c r="AK2886" i="1" s="1"/>
  <c r="AG2886" i="1"/>
  <c r="AF2886" i="1"/>
  <c r="X2886" i="1"/>
  <c r="R2886" i="1"/>
  <c r="AE2886" i="1" s="1"/>
  <c r="J2886" i="1"/>
  <c r="AD2886" i="1" s="1"/>
  <c r="C2886" i="1"/>
  <c r="AJ2885" i="1"/>
  <c r="AK2885" i="1" s="1"/>
  <c r="AG2885" i="1"/>
  <c r="AF2885" i="1"/>
  <c r="X2885" i="1"/>
  <c r="R2885" i="1"/>
  <c r="AE2885" i="1" s="1"/>
  <c r="J2885" i="1"/>
  <c r="AD2885" i="1" s="1"/>
  <c r="C2885" i="1"/>
  <c r="AJ2884" i="1"/>
  <c r="AK2884" i="1" s="1"/>
  <c r="AG2884" i="1"/>
  <c r="AF2884" i="1"/>
  <c r="X2884" i="1"/>
  <c r="R2884" i="1"/>
  <c r="AE2884" i="1" s="1"/>
  <c r="J2884" i="1"/>
  <c r="AD2884" i="1" s="1"/>
  <c r="AH2884" i="1" s="1"/>
  <c r="AI2884" i="1" s="1"/>
  <c r="C2884" i="1"/>
  <c r="AJ2883" i="1"/>
  <c r="AK2883" i="1" s="1"/>
  <c r="AG2883" i="1"/>
  <c r="AF2883" i="1"/>
  <c r="X2883" i="1"/>
  <c r="R2883" i="1"/>
  <c r="AE2883" i="1" s="1"/>
  <c r="J2883" i="1"/>
  <c r="AD2883" i="1" s="1"/>
  <c r="C2883" i="1"/>
  <c r="AJ2882" i="1"/>
  <c r="AK2882" i="1" s="1"/>
  <c r="AG2882" i="1"/>
  <c r="AF2882" i="1"/>
  <c r="X2882" i="1"/>
  <c r="R2882" i="1"/>
  <c r="AE2882" i="1" s="1"/>
  <c r="J2882" i="1"/>
  <c r="AD2882" i="1" s="1"/>
  <c r="C2882" i="1"/>
  <c r="AJ2881" i="1"/>
  <c r="AK2881" i="1" s="1"/>
  <c r="AG2881" i="1"/>
  <c r="AF2881" i="1"/>
  <c r="X2881" i="1"/>
  <c r="R2881" i="1"/>
  <c r="AE2881" i="1" s="1"/>
  <c r="J2881" i="1"/>
  <c r="AD2881" i="1" s="1"/>
  <c r="C2881" i="1"/>
  <c r="AJ2880" i="1"/>
  <c r="AK2880" i="1" s="1"/>
  <c r="AG2880" i="1"/>
  <c r="AF2880" i="1"/>
  <c r="X2880" i="1"/>
  <c r="R2880" i="1"/>
  <c r="AE2880" i="1" s="1"/>
  <c r="J2880" i="1"/>
  <c r="AD2880" i="1" s="1"/>
  <c r="C2880" i="1"/>
  <c r="AJ2879" i="1"/>
  <c r="AK2879" i="1" s="1"/>
  <c r="AG2879" i="1"/>
  <c r="AF2879" i="1"/>
  <c r="X2879" i="1"/>
  <c r="R2879" i="1"/>
  <c r="AE2879" i="1" s="1"/>
  <c r="J2879" i="1"/>
  <c r="AD2879" i="1" s="1"/>
  <c r="C2879" i="1"/>
  <c r="AJ2878" i="1"/>
  <c r="AK2878" i="1" s="1"/>
  <c r="AG2878" i="1"/>
  <c r="AF2878" i="1"/>
  <c r="X2878" i="1"/>
  <c r="R2878" i="1"/>
  <c r="AE2878" i="1" s="1"/>
  <c r="J2878" i="1"/>
  <c r="AD2878" i="1" s="1"/>
  <c r="C2878" i="1"/>
  <c r="AJ2877" i="1"/>
  <c r="AK2877" i="1" s="1"/>
  <c r="AG2877" i="1"/>
  <c r="AF2877" i="1"/>
  <c r="X2877" i="1"/>
  <c r="R2877" i="1"/>
  <c r="AE2877" i="1" s="1"/>
  <c r="J2877" i="1"/>
  <c r="AD2877" i="1" s="1"/>
  <c r="C2877" i="1"/>
  <c r="AJ2876" i="1"/>
  <c r="AK2876" i="1" s="1"/>
  <c r="AG2876" i="1"/>
  <c r="AF2876" i="1"/>
  <c r="X2876" i="1"/>
  <c r="R2876" i="1"/>
  <c r="AE2876" i="1" s="1"/>
  <c r="J2876" i="1"/>
  <c r="AD2876" i="1" s="1"/>
  <c r="AH2876" i="1" s="1"/>
  <c r="AI2876" i="1" s="1"/>
  <c r="C2876" i="1"/>
  <c r="AJ2875" i="1"/>
  <c r="AK2875" i="1" s="1"/>
  <c r="AG2875" i="1"/>
  <c r="AF2875" i="1"/>
  <c r="X2875" i="1"/>
  <c r="R2875" i="1"/>
  <c r="AE2875" i="1" s="1"/>
  <c r="J2875" i="1"/>
  <c r="AD2875" i="1" s="1"/>
  <c r="C2875" i="1"/>
  <c r="AJ2874" i="1"/>
  <c r="AK2874" i="1" s="1"/>
  <c r="AG2874" i="1"/>
  <c r="AF2874" i="1"/>
  <c r="X2874" i="1"/>
  <c r="R2874" i="1"/>
  <c r="AE2874" i="1" s="1"/>
  <c r="J2874" i="1"/>
  <c r="AD2874" i="1" s="1"/>
  <c r="C2874" i="1"/>
  <c r="AJ2873" i="1"/>
  <c r="AK2873" i="1" s="1"/>
  <c r="AG2873" i="1"/>
  <c r="AF2873" i="1"/>
  <c r="X2873" i="1"/>
  <c r="R2873" i="1"/>
  <c r="AE2873" i="1" s="1"/>
  <c r="J2873" i="1"/>
  <c r="AD2873" i="1" s="1"/>
  <c r="C2873" i="1"/>
  <c r="AJ2872" i="1"/>
  <c r="AK2872" i="1" s="1"/>
  <c r="AG2872" i="1"/>
  <c r="AF2872" i="1"/>
  <c r="X2872" i="1"/>
  <c r="R2872" i="1"/>
  <c r="AE2872" i="1" s="1"/>
  <c r="J2872" i="1"/>
  <c r="AD2872" i="1" s="1"/>
  <c r="C2872" i="1"/>
  <c r="AJ2871" i="1"/>
  <c r="AK2871" i="1" s="1"/>
  <c r="AG2871" i="1"/>
  <c r="AF2871" i="1"/>
  <c r="X2871" i="1"/>
  <c r="R2871" i="1"/>
  <c r="AE2871" i="1" s="1"/>
  <c r="J2871" i="1"/>
  <c r="AD2871" i="1" s="1"/>
  <c r="C2871" i="1"/>
  <c r="AJ2870" i="1"/>
  <c r="AK2870" i="1" s="1"/>
  <c r="AG2870" i="1"/>
  <c r="AF2870" i="1"/>
  <c r="X2870" i="1"/>
  <c r="R2870" i="1"/>
  <c r="AE2870" i="1" s="1"/>
  <c r="J2870" i="1"/>
  <c r="AD2870" i="1" s="1"/>
  <c r="C2870" i="1"/>
  <c r="AJ2869" i="1"/>
  <c r="AK2869" i="1" s="1"/>
  <c r="AG2869" i="1"/>
  <c r="AF2869" i="1"/>
  <c r="X2869" i="1"/>
  <c r="R2869" i="1"/>
  <c r="AE2869" i="1" s="1"/>
  <c r="J2869" i="1"/>
  <c r="AD2869" i="1" s="1"/>
  <c r="C2869" i="1"/>
  <c r="AJ2868" i="1"/>
  <c r="AK2868" i="1" s="1"/>
  <c r="AG2868" i="1"/>
  <c r="AF2868" i="1"/>
  <c r="X2868" i="1"/>
  <c r="R2868" i="1"/>
  <c r="AE2868" i="1" s="1"/>
  <c r="J2868" i="1"/>
  <c r="AD2868" i="1" s="1"/>
  <c r="C2868" i="1"/>
  <c r="AJ2867" i="1"/>
  <c r="AK2867" i="1" s="1"/>
  <c r="AG2867" i="1"/>
  <c r="AF2867" i="1"/>
  <c r="X2867" i="1"/>
  <c r="R2867" i="1"/>
  <c r="AE2867" i="1" s="1"/>
  <c r="J2867" i="1"/>
  <c r="AD2867" i="1" s="1"/>
  <c r="C2867" i="1"/>
  <c r="AJ2866" i="1"/>
  <c r="AK2866" i="1" s="1"/>
  <c r="AG2866" i="1"/>
  <c r="AF2866" i="1"/>
  <c r="X2866" i="1"/>
  <c r="R2866" i="1"/>
  <c r="AE2866" i="1" s="1"/>
  <c r="J2866" i="1"/>
  <c r="AD2866" i="1" s="1"/>
  <c r="C2866" i="1"/>
  <c r="AJ2865" i="1"/>
  <c r="AK2865" i="1" s="1"/>
  <c r="AG2865" i="1"/>
  <c r="AF2865" i="1"/>
  <c r="X2865" i="1"/>
  <c r="R2865" i="1"/>
  <c r="AE2865" i="1" s="1"/>
  <c r="J2865" i="1"/>
  <c r="AD2865" i="1" s="1"/>
  <c r="C2865" i="1"/>
  <c r="AJ2864" i="1"/>
  <c r="AK2864" i="1" s="1"/>
  <c r="AG2864" i="1"/>
  <c r="AF2864" i="1"/>
  <c r="X2864" i="1"/>
  <c r="R2864" i="1"/>
  <c r="AE2864" i="1" s="1"/>
  <c r="J2864" i="1"/>
  <c r="AD2864" i="1" s="1"/>
  <c r="C2864" i="1"/>
  <c r="AJ2863" i="1"/>
  <c r="AK2863" i="1" s="1"/>
  <c r="AG2863" i="1"/>
  <c r="AF2863" i="1"/>
  <c r="X2863" i="1"/>
  <c r="R2863" i="1"/>
  <c r="AE2863" i="1" s="1"/>
  <c r="J2863" i="1"/>
  <c r="AD2863" i="1" s="1"/>
  <c r="C2863" i="1"/>
  <c r="AJ2862" i="1"/>
  <c r="AK2862" i="1" s="1"/>
  <c r="AG2862" i="1"/>
  <c r="AF2862" i="1"/>
  <c r="X2862" i="1"/>
  <c r="R2862" i="1"/>
  <c r="AE2862" i="1" s="1"/>
  <c r="J2862" i="1"/>
  <c r="AD2862" i="1" s="1"/>
  <c r="C2862" i="1"/>
  <c r="AJ2861" i="1"/>
  <c r="AK2861" i="1" s="1"/>
  <c r="AG2861" i="1"/>
  <c r="AF2861" i="1"/>
  <c r="X2861" i="1"/>
  <c r="R2861" i="1"/>
  <c r="AE2861" i="1" s="1"/>
  <c r="J2861" i="1"/>
  <c r="AD2861" i="1" s="1"/>
  <c r="C2861" i="1"/>
  <c r="AJ2860" i="1"/>
  <c r="AK2860" i="1" s="1"/>
  <c r="AG2860" i="1"/>
  <c r="AF2860" i="1"/>
  <c r="X2860" i="1"/>
  <c r="R2860" i="1"/>
  <c r="AE2860" i="1" s="1"/>
  <c r="J2860" i="1"/>
  <c r="AD2860" i="1" s="1"/>
  <c r="C2860" i="1"/>
  <c r="AJ2859" i="1"/>
  <c r="AK2859" i="1" s="1"/>
  <c r="AG2859" i="1"/>
  <c r="AF2859" i="1"/>
  <c r="X2859" i="1"/>
  <c r="R2859" i="1"/>
  <c r="AE2859" i="1" s="1"/>
  <c r="J2859" i="1"/>
  <c r="AD2859" i="1" s="1"/>
  <c r="C2859" i="1"/>
  <c r="AJ2858" i="1"/>
  <c r="AK2858" i="1" s="1"/>
  <c r="AG2858" i="1"/>
  <c r="AF2858" i="1"/>
  <c r="X2858" i="1"/>
  <c r="R2858" i="1"/>
  <c r="AE2858" i="1" s="1"/>
  <c r="J2858" i="1"/>
  <c r="AD2858" i="1" s="1"/>
  <c r="C2858" i="1"/>
  <c r="AJ2857" i="1"/>
  <c r="AK2857" i="1" s="1"/>
  <c r="AG2857" i="1"/>
  <c r="AF2857" i="1"/>
  <c r="X2857" i="1"/>
  <c r="R2857" i="1"/>
  <c r="AE2857" i="1" s="1"/>
  <c r="J2857" i="1"/>
  <c r="AD2857" i="1" s="1"/>
  <c r="C2857" i="1"/>
  <c r="AJ2856" i="1"/>
  <c r="AK2856" i="1" s="1"/>
  <c r="AG2856" i="1"/>
  <c r="AF2856" i="1"/>
  <c r="X2856" i="1"/>
  <c r="R2856" i="1"/>
  <c r="AE2856" i="1" s="1"/>
  <c r="J2856" i="1"/>
  <c r="AD2856" i="1" s="1"/>
  <c r="C2856" i="1"/>
  <c r="AJ2855" i="1"/>
  <c r="AK2855" i="1" s="1"/>
  <c r="AG2855" i="1"/>
  <c r="AF2855" i="1"/>
  <c r="X2855" i="1"/>
  <c r="R2855" i="1"/>
  <c r="AE2855" i="1" s="1"/>
  <c r="J2855" i="1"/>
  <c r="AD2855" i="1" s="1"/>
  <c r="C2855" i="1"/>
  <c r="AJ2854" i="1"/>
  <c r="AK2854" i="1" s="1"/>
  <c r="AG2854" i="1"/>
  <c r="AF2854" i="1"/>
  <c r="X2854" i="1"/>
  <c r="R2854" i="1"/>
  <c r="AE2854" i="1" s="1"/>
  <c r="J2854" i="1"/>
  <c r="AD2854" i="1" s="1"/>
  <c r="C2854" i="1"/>
  <c r="AJ2853" i="1"/>
  <c r="AK2853" i="1" s="1"/>
  <c r="AG2853" i="1"/>
  <c r="AF2853" i="1"/>
  <c r="X2853" i="1"/>
  <c r="R2853" i="1"/>
  <c r="AE2853" i="1" s="1"/>
  <c r="J2853" i="1"/>
  <c r="AD2853" i="1" s="1"/>
  <c r="C2853" i="1"/>
  <c r="AJ2852" i="1"/>
  <c r="AK2852" i="1" s="1"/>
  <c r="AG2852" i="1"/>
  <c r="AF2852" i="1"/>
  <c r="X2852" i="1"/>
  <c r="R2852" i="1"/>
  <c r="AE2852" i="1" s="1"/>
  <c r="J2852" i="1"/>
  <c r="AD2852" i="1" s="1"/>
  <c r="C2852" i="1"/>
  <c r="AJ2851" i="1"/>
  <c r="AK2851" i="1" s="1"/>
  <c r="AG2851" i="1"/>
  <c r="AF2851" i="1"/>
  <c r="X2851" i="1"/>
  <c r="R2851" i="1"/>
  <c r="AE2851" i="1" s="1"/>
  <c r="J2851" i="1"/>
  <c r="AD2851" i="1" s="1"/>
  <c r="C2851" i="1"/>
  <c r="AJ2850" i="1"/>
  <c r="AK2850" i="1" s="1"/>
  <c r="AG2850" i="1"/>
  <c r="AF2850" i="1"/>
  <c r="X2850" i="1"/>
  <c r="R2850" i="1"/>
  <c r="AE2850" i="1" s="1"/>
  <c r="J2850" i="1"/>
  <c r="AD2850" i="1" s="1"/>
  <c r="C2850" i="1"/>
  <c r="AJ2849" i="1"/>
  <c r="AK2849" i="1" s="1"/>
  <c r="AG2849" i="1"/>
  <c r="AF2849" i="1"/>
  <c r="X2849" i="1"/>
  <c r="R2849" i="1"/>
  <c r="AE2849" i="1" s="1"/>
  <c r="J2849" i="1"/>
  <c r="AD2849" i="1" s="1"/>
  <c r="C2849" i="1"/>
  <c r="AJ2848" i="1"/>
  <c r="AK2848" i="1" s="1"/>
  <c r="AG2848" i="1"/>
  <c r="AF2848" i="1"/>
  <c r="X2848" i="1"/>
  <c r="R2848" i="1"/>
  <c r="AE2848" i="1" s="1"/>
  <c r="J2848" i="1"/>
  <c r="AD2848" i="1" s="1"/>
  <c r="C2848" i="1"/>
  <c r="AJ2847" i="1"/>
  <c r="AK2847" i="1" s="1"/>
  <c r="AG2847" i="1"/>
  <c r="AF2847" i="1"/>
  <c r="X2847" i="1"/>
  <c r="R2847" i="1"/>
  <c r="AE2847" i="1" s="1"/>
  <c r="J2847" i="1"/>
  <c r="AD2847" i="1" s="1"/>
  <c r="C2847" i="1"/>
  <c r="AJ2846" i="1"/>
  <c r="AK2846" i="1" s="1"/>
  <c r="AG2846" i="1"/>
  <c r="AF2846" i="1"/>
  <c r="X2846" i="1"/>
  <c r="R2846" i="1"/>
  <c r="AE2846" i="1" s="1"/>
  <c r="J2846" i="1"/>
  <c r="AD2846" i="1" s="1"/>
  <c r="C2846" i="1"/>
  <c r="AJ2845" i="1"/>
  <c r="AK2845" i="1" s="1"/>
  <c r="AG2845" i="1"/>
  <c r="AF2845" i="1"/>
  <c r="X2845" i="1"/>
  <c r="R2845" i="1"/>
  <c r="AE2845" i="1" s="1"/>
  <c r="J2845" i="1"/>
  <c r="AD2845" i="1" s="1"/>
  <c r="C2845" i="1"/>
  <c r="AJ2844" i="1"/>
  <c r="AK2844" i="1" s="1"/>
  <c r="AG2844" i="1"/>
  <c r="AF2844" i="1"/>
  <c r="X2844" i="1"/>
  <c r="R2844" i="1"/>
  <c r="AE2844" i="1" s="1"/>
  <c r="J2844" i="1"/>
  <c r="AD2844" i="1" s="1"/>
  <c r="C2844" i="1"/>
  <c r="AJ2843" i="1"/>
  <c r="AK2843" i="1" s="1"/>
  <c r="AG2843" i="1"/>
  <c r="AF2843" i="1"/>
  <c r="X2843" i="1"/>
  <c r="R2843" i="1"/>
  <c r="AE2843" i="1" s="1"/>
  <c r="J2843" i="1"/>
  <c r="AD2843" i="1" s="1"/>
  <c r="C2843" i="1"/>
  <c r="AJ2842" i="1"/>
  <c r="AK2842" i="1" s="1"/>
  <c r="AG2842" i="1"/>
  <c r="AF2842" i="1"/>
  <c r="X2842" i="1"/>
  <c r="R2842" i="1"/>
  <c r="AE2842" i="1" s="1"/>
  <c r="J2842" i="1"/>
  <c r="AD2842" i="1" s="1"/>
  <c r="C2842" i="1"/>
  <c r="AJ2841" i="1"/>
  <c r="AK2841" i="1" s="1"/>
  <c r="AG2841" i="1"/>
  <c r="AF2841" i="1"/>
  <c r="X2841" i="1"/>
  <c r="R2841" i="1"/>
  <c r="AE2841" i="1" s="1"/>
  <c r="J2841" i="1"/>
  <c r="AD2841" i="1" s="1"/>
  <c r="C2841" i="1"/>
  <c r="AJ2840" i="1"/>
  <c r="AK2840" i="1" s="1"/>
  <c r="AG2840" i="1"/>
  <c r="AF2840" i="1"/>
  <c r="X2840" i="1"/>
  <c r="R2840" i="1"/>
  <c r="AE2840" i="1" s="1"/>
  <c r="J2840" i="1"/>
  <c r="AD2840" i="1" s="1"/>
  <c r="C2840" i="1"/>
  <c r="AJ2839" i="1"/>
  <c r="AK2839" i="1" s="1"/>
  <c r="AG2839" i="1"/>
  <c r="AF2839" i="1"/>
  <c r="X2839" i="1"/>
  <c r="R2839" i="1"/>
  <c r="AE2839" i="1" s="1"/>
  <c r="J2839" i="1"/>
  <c r="AD2839" i="1" s="1"/>
  <c r="C2839" i="1"/>
  <c r="AJ2838" i="1"/>
  <c r="AK2838" i="1" s="1"/>
  <c r="AG2838" i="1"/>
  <c r="AF2838" i="1"/>
  <c r="X2838" i="1"/>
  <c r="R2838" i="1"/>
  <c r="AE2838" i="1" s="1"/>
  <c r="J2838" i="1"/>
  <c r="AD2838" i="1" s="1"/>
  <c r="C2838" i="1"/>
  <c r="AJ2837" i="1"/>
  <c r="AK2837" i="1" s="1"/>
  <c r="AG2837" i="1"/>
  <c r="AF2837" i="1"/>
  <c r="X2837" i="1"/>
  <c r="R2837" i="1"/>
  <c r="AE2837" i="1" s="1"/>
  <c r="J2837" i="1"/>
  <c r="AD2837" i="1" s="1"/>
  <c r="C2837" i="1"/>
  <c r="AJ2836" i="1"/>
  <c r="AK2836" i="1" s="1"/>
  <c r="AG2836" i="1"/>
  <c r="AF2836" i="1"/>
  <c r="X2836" i="1"/>
  <c r="R2836" i="1"/>
  <c r="AE2836" i="1" s="1"/>
  <c r="J2836" i="1"/>
  <c r="AD2836" i="1" s="1"/>
  <c r="C2836" i="1"/>
  <c r="AJ2835" i="1"/>
  <c r="AK2835" i="1" s="1"/>
  <c r="AG2835" i="1"/>
  <c r="AF2835" i="1"/>
  <c r="X2835" i="1"/>
  <c r="R2835" i="1"/>
  <c r="AE2835" i="1" s="1"/>
  <c r="J2835" i="1"/>
  <c r="AD2835" i="1" s="1"/>
  <c r="C2835" i="1"/>
  <c r="AJ2834" i="1"/>
  <c r="AK2834" i="1" s="1"/>
  <c r="AG2834" i="1"/>
  <c r="AF2834" i="1"/>
  <c r="X2834" i="1"/>
  <c r="R2834" i="1"/>
  <c r="AE2834" i="1" s="1"/>
  <c r="J2834" i="1"/>
  <c r="AD2834" i="1" s="1"/>
  <c r="C2834" i="1"/>
  <c r="AJ2833" i="1"/>
  <c r="AK2833" i="1" s="1"/>
  <c r="AG2833" i="1"/>
  <c r="AF2833" i="1"/>
  <c r="X2833" i="1"/>
  <c r="R2833" i="1"/>
  <c r="AE2833" i="1" s="1"/>
  <c r="J2833" i="1"/>
  <c r="AD2833" i="1" s="1"/>
  <c r="C2833" i="1"/>
  <c r="AJ2832" i="1"/>
  <c r="AK2832" i="1" s="1"/>
  <c r="AG2832" i="1"/>
  <c r="AF2832" i="1"/>
  <c r="X2832" i="1"/>
  <c r="R2832" i="1"/>
  <c r="AE2832" i="1" s="1"/>
  <c r="J2832" i="1"/>
  <c r="AD2832" i="1" s="1"/>
  <c r="C2832" i="1"/>
  <c r="AJ2831" i="1"/>
  <c r="AK2831" i="1" s="1"/>
  <c r="AG2831" i="1"/>
  <c r="AF2831" i="1"/>
  <c r="X2831" i="1"/>
  <c r="R2831" i="1"/>
  <c r="AE2831" i="1" s="1"/>
  <c r="J2831" i="1"/>
  <c r="AD2831" i="1" s="1"/>
  <c r="C2831" i="1"/>
  <c r="AJ2830" i="1"/>
  <c r="AK2830" i="1" s="1"/>
  <c r="AG2830" i="1"/>
  <c r="AF2830" i="1"/>
  <c r="X2830" i="1"/>
  <c r="R2830" i="1"/>
  <c r="AE2830" i="1" s="1"/>
  <c r="J2830" i="1"/>
  <c r="AD2830" i="1" s="1"/>
  <c r="C2830" i="1"/>
  <c r="AJ2829" i="1"/>
  <c r="AK2829" i="1" s="1"/>
  <c r="AG2829" i="1"/>
  <c r="AF2829" i="1"/>
  <c r="X2829" i="1"/>
  <c r="R2829" i="1"/>
  <c r="AE2829" i="1" s="1"/>
  <c r="J2829" i="1"/>
  <c r="AD2829" i="1" s="1"/>
  <c r="AH2829" i="1" s="1"/>
  <c r="AI2829" i="1" s="1"/>
  <c r="C2829" i="1"/>
  <c r="AJ2828" i="1"/>
  <c r="AK2828" i="1" s="1"/>
  <c r="AG2828" i="1"/>
  <c r="AF2828" i="1"/>
  <c r="X2828" i="1"/>
  <c r="R2828" i="1"/>
  <c r="AE2828" i="1" s="1"/>
  <c r="J2828" i="1"/>
  <c r="AD2828" i="1" s="1"/>
  <c r="C2828" i="1"/>
  <c r="AJ2827" i="1"/>
  <c r="AK2827" i="1" s="1"/>
  <c r="AG2827" i="1"/>
  <c r="AF2827" i="1"/>
  <c r="X2827" i="1"/>
  <c r="R2827" i="1"/>
  <c r="AE2827" i="1" s="1"/>
  <c r="J2827" i="1"/>
  <c r="AD2827" i="1" s="1"/>
  <c r="C2827" i="1"/>
  <c r="AJ2826" i="1"/>
  <c r="AK2826" i="1" s="1"/>
  <c r="AG2826" i="1"/>
  <c r="AF2826" i="1"/>
  <c r="X2826" i="1"/>
  <c r="R2826" i="1"/>
  <c r="AE2826" i="1" s="1"/>
  <c r="J2826" i="1"/>
  <c r="AD2826" i="1" s="1"/>
  <c r="C2826" i="1"/>
  <c r="AJ2825" i="1"/>
  <c r="AK2825" i="1" s="1"/>
  <c r="AG2825" i="1"/>
  <c r="AF2825" i="1"/>
  <c r="X2825" i="1"/>
  <c r="R2825" i="1"/>
  <c r="AE2825" i="1" s="1"/>
  <c r="J2825" i="1"/>
  <c r="AD2825" i="1" s="1"/>
  <c r="C2825" i="1"/>
  <c r="AJ2824" i="1"/>
  <c r="AK2824" i="1" s="1"/>
  <c r="AG2824" i="1"/>
  <c r="AF2824" i="1"/>
  <c r="X2824" i="1"/>
  <c r="R2824" i="1"/>
  <c r="AE2824" i="1" s="1"/>
  <c r="J2824" i="1"/>
  <c r="AD2824" i="1" s="1"/>
  <c r="C2824" i="1"/>
  <c r="AJ2823" i="1"/>
  <c r="AK2823" i="1" s="1"/>
  <c r="AG2823" i="1"/>
  <c r="AF2823" i="1"/>
  <c r="X2823" i="1"/>
  <c r="R2823" i="1"/>
  <c r="AE2823" i="1" s="1"/>
  <c r="J2823" i="1"/>
  <c r="AD2823" i="1" s="1"/>
  <c r="C2823" i="1"/>
  <c r="AJ2822" i="1"/>
  <c r="AK2822" i="1" s="1"/>
  <c r="AG2822" i="1"/>
  <c r="AF2822" i="1"/>
  <c r="X2822" i="1"/>
  <c r="R2822" i="1"/>
  <c r="AE2822" i="1" s="1"/>
  <c r="J2822" i="1"/>
  <c r="AD2822" i="1" s="1"/>
  <c r="C2822" i="1"/>
  <c r="AJ2821" i="1"/>
  <c r="AK2821" i="1" s="1"/>
  <c r="AG2821" i="1"/>
  <c r="AF2821" i="1"/>
  <c r="X2821" i="1"/>
  <c r="R2821" i="1"/>
  <c r="AE2821" i="1" s="1"/>
  <c r="J2821" i="1"/>
  <c r="AD2821" i="1" s="1"/>
  <c r="C2821" i="1"/>
  <c r="AJ2820" i="1"/>
  <c r="AK2820" i="1" s="1"/>
  <c r="AG2820" i="1"/>
  <c r="AF2820" i="1"/>
  <c r="X2820" i="1"/>
  <c r="R2820" i="1"/>
  <c r="AE2820" i="1" s="1"/>
  <c r="J2820" i="1"/>
  <c r="AD2820" i="1" s="1"/>
  <c r="C2820" i="1"/>
  <c r="AJ2819" i="1"/>
  <c r="AK2819" i="1" s="1"/>
  <c r="AG2819" i="1"/>
  <c r="AF2819" i="1"/>
  <c r="X2819" i="1"/>
  <c r="R2819" i="1"/>
  <c r="AE2819" i="1" s="1"/>
  <c r="J2819" i="1"/>
  <c r="AD2819" i="1" s="1"/>
  <c r="C2819" i="1"/>
  <c r="AJ2818" i="1"/>
  <c r="AK2818" i="1" s="1"/>
  <c r="AG2818" i="1"/>
  <c r="AF2818" i="1"/>
  <c r="X2818" i="1"/>
  <c r="R2818" i="1"/>
  <c r="AE2818" i="1" s="1"/>
  <c r="J2818" i="1"/>
  <c r="AD2818" i="1" s="1"/>
  <c r="C2818" i="1"/>
  <c r="AJ2817" i="1"/>
  <c r="AK2817" i="1" s="1"/>
  <c r="AG2817" i="1"/>
  <c r="AF2817" i="1"/>
  <c r="X2817" i="1"/>
  <c r="R2817" i="1"/>
  <c r="AE2817" i="1" s="1"/>
  <c r="J2817" i="1"/>
  <c r="AD2817" i="1" s="1"/>
  <c r="C2817" i="1"/>
  <c r="AJ2816" i="1"/>
  <c r="AK2816" i="1" s="1"/>
  <c r="AG2816" i="1"/>
  <c r="AF2816" i="1"/>
  <c r="X2816" i="1"/>
  <c r="R2816" i="1"/>
  <c r="AE2816" i="1" s="1"/>
  <c r="J2816" i="1"/>
  <c r="AD2816" i="1" s="1"/>
  <c r="C2816" i="1"/>
  <c r="AJ2815" i="1"/>
  <c r="AK2815" i="1" s="1"/>
  <c r="AG2815" i="1"/>
  <c r="AF2815" i="1"/>
  <c r="X2815" i="1"/>
  <c r="R2815" i="1"/>
  <c r="AE2815" i="1" s="1"/>
  <c r="J2815" i="1"/>
  <c r="AD2815" i="1" s="1"/>
  <c r="C2815" i="1"/>
  <c r="AJ2814" i="1"/>
  <c r="AK2814" i="1" s="1"/>
  <c r="AG2814" i="1"/>
  <c r="AF2814" i="1"/>
  <c r="X2814" i="1"/>
  <c r="R2814" i="1"/>
  <c r="AE2814" i="1" s="1"/>
  <c r="J2814" i="1"/>
  <c r="AD2814" i="1" s="1"/>
  <c r="C2814" i="1"/>
  <c r="AJ2813" i="1"/>
  <c r="AK2813" i="1" s="1"/>
  <c r="AG2813" i="1"/>
  <c r="AF2813" i="1"/>
  <c r="X2813" i="1"/>
  <c r="R2813" i="1"/>
  <c r="AE2813" i="1" s="1"/>
  <c r="J2813" i="1"/>
  <c r="AD2813" i="1" s="1"/>
  <c r="C2813" i="1"/>
  <c r="AJ2812" i="1"/>
  <c r="AK2812" i="1" s="1"/>
  <c r="AG2812" i="1"/>
  <c r="AF2812" i="1"/>
  <c r="X2812" i="1"/>
  <c r="R2812" i="1"/>
  <c r="AE2812" i="1" s="1"/>
  <c r="J2812" i="1"/>
  <c r="AD2812" i="1" s="1"/>
  <c r="C2812" i="1"/>
  <c r="AJ2811" i="1"/>
  <c r="AK2811" i="1" s="1"/>
  <c r="AG2811" i="1"/>
  <c r="AF2811" i="1"/>
  <c r="X2811" i="1"/>
  <c r="R2811" i="1"/>
  <c r="AE2811" i="1" s="1"/>
  <c r="J2811" i="1"/>
  <c r="AD2811" i="1" s="1"/>
  <c r="C2811" i="1"/>
  <c r="AJ2810" i="1"/>
  <c r="AK2810" i="1" s="1"/>
  <c r="AG2810" i="1"/>
  <c r="AF2810" i="1"/>
  <c r="X2810" i="1"/>
  <c r="R2810" i="1"/>
  <c r="AE2810" i="1" s="1"/>
  <c r="J2810" i="1"/>
  <c r="AD2810" i="1" s="1"/>
  <c r="C2810" i="1"/>
  <c r="AJ2809" i="1"/>
  <c r="AK2809" i="1" s="1"/>
  <c r="AG2809" i="1"/>
  <c r="AF2809" i="1"/>
  <c r="X2809" i="1"/>
  <c r="R2809" i="1"/>
  <c r="AE2809" i="1" s="1"/>
  <c r="J2809" i="1"/>
  <c r="AD2809" i="1" s="1"/>
  <c r="AH2809" i="1" s="1"/>
  <c r="AI2809" i="1" s="1"/>
  <c r="C2809" i="1"/>
  <c r="AJ2808" i="1"/>
  <c r="AK2808" i="1" s="1"/>
  <c r="AG2808" i="1"/>
  <c r="AF2808" i="1"/>
  <c r="X2808" i="1"/>
  <c r="R2808" i="1"/>
  <c r="AE2808" i="1" s="1"/>
  <c r="J2808" i="1"/>
  <c r="AD2808" i="1" s="1"/>
  <c r="C2808" i="1"/>
  <c r="AJ2807" i="1"/>
  <c r="AK2807" i="1" s="1"/>
  <c r="AG2807" i="1"/>
  <c r="AF2807" i="1"/>
  <c r="X2807" i="1"/>
  <c r="R2807" i="1"/>
  <c r="AE2807" i="1" s="1"/>
  <c r="J2807" i="1"/>
  <c r="AD2807" i="1" s="1"/>
  <c r="C2807" i="1"/>
  <c r="AJ2806" i="1"/>
  <c r="AK2806" i="1" s="1"/>
  <c r="AG2806" i="1"/>
  <c r="AF2806" i="1"/>
  <c r="X2806" i="1"/>
  <c r="R2806" i="1"/>
  <c r="AE2806" i="1" s="1"/>
  <c r="J2806" i="1"/>
  <c r="AD2806" i="1" s="1"/>
  <c r="C2806" i="1"/>
  <c r="AJ2805" i="1"/>
  <c r="AK2805" i="1" s="1"/>
  <c r="AG2805" i="1"/>
  <c r="AF2805" i="1"/>
  <c r="X2805" i="1"/>
  <c r="R2805" i="1"/>
  <c r="AE2805" i="1" s="1"/>
  <c r="J2805" i="1"/>
  <c r="AD2805" i="1" s="1"/>
  <c r="C2805" i="1"/>
  <c r="AJ2804" i="1"/>
  <c r="AK2804" i="1" s="1"/>
  <c r="AG2804" i="1"/>
  <c r="AF2804" i="1"/>
  <c r="X2804" i="1"/>
  <c r="R2804" i="1"/>
  <c r="AE2804" i="1" s="1"/>
  <c r="J2804" i="1"/>
  <c r="AD2804" i="1" s="1"/>
  <c r="C2804" i="1"/>
  <c r="AJ2803" i="1"/>
  <c r="AK2803" i="1" s="1"/>
  <c r="AG2803" i="1"/>
  <c r="AF2803" i="1"/>
  <c r="X2803" i="1"/>
  <c r="R2803" i="1"/>
  <c r="AE2803" i="1" s="1"/>
  <c r="J2803" i="1"/>
  <c r="AD2803" i="1" s="1"/>
  <c r="C2803" i="1"/>
  <c r="AJ2802" i="1"/>
  <c r="AK2802" i="1" s="1"/>
  <c r="AG2802" i="1"/>
  <c r="AF2802" i="1"/>
  <c r="X2802" i="1"/>
  <c r="R2802" i="1"/>
  <c r="AE2802" i="1" s="1"/>
  <c r="J2802" i="1"/>
  <c r="AD2802" i="1" s="1"/>
  <c r="C2802" i="1"/>
  <c r="AJ2801" i="1"/>
  <c r="AK2801" i="1" s="1"/>
  <c r="AG2801" i="1"/>
  <c r="AF2801" i="1"/>
  <c r="X2801" i="1"/>
  <c r="R2801" i="1"/>
  <c r="AE2801" i="1" s="1"/>
  <c r="J2801" i="1"/>
  <c r="AD2801" i="1" s="1"/>
  <c r="C2801" i="1"/>
  <c r="AJ2800" i="1"/>
  <c r="AK2800" i="1" s="1"/>
  <c r="AG2800" i="1"/>
  <c r="AF2800" i="1"/>
  <c r="X2800" i="1"/>
  <c r="R2800" i="1"/>
  <c r="AE2800" i="1" s="1"/>
  <c r="J2800" i="1"/>
  <c r="AD2800" i="1" s="1"/>
  <c r="C2800" i="1"/>
  <c r="AJ2799" i="1"/>
  <c r="AK2799" i="1" s="1"/>
  <c r="AG2799" i="1"/>
  <c r="AF2799" i="1"/>
  <c r="X2799" i="1"/>
  <c r="R2799" i="1"/>
  <c r="AE2799" i="1" s="1"/>
  <c r="J2799" i="1"/>
  <c r="AD2799" i="1" s="1"/>
  <c r="C2799" i="1"/>
  <c r="AJ2798" i="1"/>
  <c r="AK2798" i="1" s="1"/>
  <c r="AG2798" i="1"/>
  <c r="AF2798" i="1"/>
  <c r="X2798" i="1"/>
  <c r="R2798" i="1"/>
  <c r="AE2798" i="1" s="1"/>
  <c r="J2798" i="1"/>
  <c r="AD2798" i="1" s="1"/>
  <c r="C2798" i="1"/>
  <c r="AJ2797" i="1"/>
  <c r="AK2797" i="1" s="1"/>
  <c r="AG2797" i="1"/>
  <c r="AF2797" i="1"/>
  <c r="X2797" i="1"/>
  <c r="R2797" i="1"/>
  <c r="AE2797" i="1" s="1"/>
  <c r="J2797" i="1"/>
  <c r="AD2797" i="1" s="1"/>
  <c r="C2797" i="1"/>
  <c r="AJ2796" i="1"/>
  <c r="AK2796" i="1" s="1"/>
  <c r="AG2796" i="1"/>
  <c r="AF2796" i="1"/>
  <c r="X2796" i="1"/>
  <c r="R2796" i="1"/>
  <c r="AE2796" i="1" s="1"/>
  <c r="J2796" i="1"/>
  <c r="AD2796" i="1" s="1"/>
  <c r="C2796" i="1"/>
  <c r="AJ2795" i="1"/>
  <c r="AK2795" i="1" s="1"/>
  <c r="AG2795" i="1"/>
  <c r="AF2795" i="1"/>
  <c r="X2795" i="1"/>
  <c r="R2795" i="1"/>
  <c r="AE2795" i="1" s="1"/>
  <c r="J2795" i="1"/>
  <c r="AD2795" i="1" s="1"/>
  <c r="C2795" i="1"/>
  <c r="AJ2794" i="1"/>
  <c r="AK2794" i="1" s="1"/>
  <c r="AG2794" i="1"/>
  <c r="AF2794" i="1"/>
  <c r="X2794" i="1"/>
  <c r="R2794" i="1"/>
  <c r="AE2794" i="1" s="1"/>
  <c r="J2794" i="1"/>
  <c r="AD2794" i="1" s="1"/>
  <c r="C2794" i="1"/>
  <c r="AJ2793" i="1"/>
  <c r="AK2793" i="1" s="1"/>
  <c r="AG2793" i="1"/>
  <c r="AF2793" i="1"/>
  <c r="X2793" i="1"/>
  <c r="R2793" i="1"/>
  <c r="AE2793" i="1" s="1"/>
  <c r="J2793" i="1"/>
  <c r="AD2793" i="1" s="1"/>
  <c r="AH2793" i="1" s="1"/>
  <c r="AI2793" i="1" s="1"/>
  <c r="C2793" i="1"/>
  <c r="AJ2792" i="1"/>
  <c r="AK2792" i="1" s="1"/>
  <c r="AG2792" i="1"/>
  <c r="AF2792" i="1"/>
  <c r="X2792" i="1"/>
  <c r="R2792" i="1"/>
  <c r="AE2792" i="1" s="1"/>
  <c r="J2792" i="1"/>
  <c r="AD2792" i="1" s="1"/>
  <c r="C2792" i="1"/>
  <c r="AJ2791" i="1"/>
  <c r="AK2791" i="1" s="1"/>
  <c r="AG2791" i="1"/>
  <c r="AF2791" i="1"/>
  <c r="X2791" i="1"/>
  <c r="R2791" i="1"/>
  <c r="AE2791" i="1" s="1"/>
  <c r="J2791" i="1"/>
  <c r="AD2791" i="1" s="1"/>
  <c r="C2791" i="1"/>
  <c r="AJ2790" i="1"/>
  <c r="AK2790" i="1" s="1"/>
  <c r="AG2790" i="1"/>
  <c r="AF2790" i="1"/>
  <c r="X2790" i="1"/>
  <c r="R2790" i="1"/>
  <c r="AE2790" i="1" s="1"/>
  <c r="J2790" i="1"/>
  <c r="AD2790" i="1" s="1"/>
  <c r="C2790" i="1"/>
  <c r="AJ2789" i="1"/>
  <c r="AK2789" i="1" s="1"/>
  <c r="AG2789" i="1"/>
  <c r="AF2789" i="1"/>
  <c r="X2789" i="1"/>
  <c r="R2789" i="1"/>
  <c r="AE2789" i="1" s="1"/>
  <c r="J2789" i="1"/>
  <c r="AD2789" i="1" s="1"/>
  <c r="C2789" i="1"/>
  <c r="AJ2788" i="1"/>
  <c r="AK2788" i="1" s="1"/>
  <c r="AG2788" i="1"/>
  <c r="AF2788" i="1"/>
  <c r="X2788" i="1"/>
  <c r="R2788" i="1"/>
  <c r="AE2788" i="1" s="1"/>
  <c r="J2788" i="1"/>
  <c r="AD2788" i="1" s="1"/>
  <c r="C2788" i="1"/>
  <c r="AJ2787" i="1"/>
  <c r="AK2787" i="1" s="1"/>
  <c r="AG2787" i="1"/>
  <c r="AF2787" i="1"/>
  <c r="X2787" i="1"/>
  <c r="R2787" i="1"/>
  <c r="AE2787" i="1" s="1"/>
  <c r="J2787" i="1"/>
  <c r="AD2787" i="1" s="1"/>
  <c r="C2787" i="1"/>
  <c r="AJ2786" i="1"/>
  <c r="AK2786" i="1" s="1"/>
  <c r="AG2786" i="1"/>
  <c r="AF2786" i="1"/>
  <c r="X2786" i="1"/>
  <c r="R2786" i="1"/>
  <c r="AE2786" i="1" s="1"/>
  <c r="J2786" i="1"/>
  <c r="AD2786" i="1" s="1"/>
  <c r="AH2786" i="1" s="1"/>
  <c r="AI2786" i="1" s="1"/>
  <c r="C2786" i="1"/>
  <c r="AJ2785" i="1"/>
  <c r="AK2785" i="1" s="1"/>
  <c r="AG2785" i="1"/>
  <c r="AF2785" i="1"/>
  <c r="X2785" i="1"/>
  <c r="R2785" i="1"/>
  <c r="AE2785" i="1" s="1"/>
  <c r="J2785" i="1"/>
  <c r="AD2785" i="1" s="1"/>
  <c r="AH2785" i="1" s="1"/>
  <c r="AI2785" i="1" s="1"/>
  <c r="C2785" i="1"/>
  <c r="AJ2784" i="1"/>
  <c r="AK2784" i="1" s="1"/>
  <c r="AG2784" i="1"/>
  <c r="AF2784" i="1"/>
  <c r="X2784" i="1"/>
  <c r="R2784" i="1"/>
  <c r="AE2784" i="1" s="1"/>
  <c r="J2784" i="1"/>
  <c r="AD2784" i="1" s="1"/>
  <c r="C2784" i="1"/>
  <c r="AJ2783" i="1"/>
  <c r="AK2783" i="1" s="1"/>
  <c r="AG2783" i="1"/>
  <c r="AF2783" i="1"/>
  <c r="X2783" i="1"/>
  <c r="R2783" i="1"/>
  <c r="AE2783" i="1" s="1"/>
  <c r="J2783" i="1"/>
  <c r="AD2783" i="1" s="1"/>
  <c r="C2783" i="1"/>
  <c r="AJ2782" i="1"/>
  <c r="AK2782" i="1" s="1"/>
  <c r="AG2782" i="1"/>
  <c r="AF2782" i="1"/>
  <c r="X2782" i="1"/>
  <c r="R2782" i="1"/>
  <c r="AE2782" i="1" s="1"/>
  <c r="J2782" i="1"/>
  <c r="AD2782" i="1" s="1"/>
  <c r="C2782" i="1"/>
  <c r="AJ2781" i="1"/>
  <c r="AK2781" i="1" s="1"/>
  <c r="AG2781" i="1"/>
  <c r="AF2781" i="1"/>
  <c r="X2781" i="1"/>
  <c r="R2781" i="1"/>
  <c r="AE2781" i="1" s="1"/>
  <c r="J2781" i="1"/>
  <c r="AD2781" i="1" s="1"/>
  <c r="C2781" i="1"/>
  <c r="AJ2780" i="1"/>
  <c r="AK2780" i="1" s="1"/>
  <c r="AG2780" i="1"/>
  <c r="AF2780" i="1"/>
  <c r="X2780" i="1"/>
  <c r="R2780" i="1"/>
  <c r="AE2780" i="1" s="1"/>
  <c r="J2780" i="1"/>
  <c r="AD2780" i="1" s="1"/>
  <c r="C2780" i="1"/>
  <c r="AJ2779" i="1"/>
  <c r="AK2779" i="1" s="1"/>
  <c r="AG2779" i="1"/>
  <c r="AF2779" i="1"/>
  <c r="X2779" i="1"/>
  <c r="R2779" i="1"/>
  <c r="AE2779" i="1" s="1"/>
  <c r="J2779" i="1"/>
  <c r="AD2779" i="1" s="1"/>
  <c r="C2779" i="1"/>
  <c r="AJ2778" i="1"/>
  <c r="AK2778" i="1" s="1"/>
  <c r="AG2778" i="1"/>
  <c r="AF2778" i="1"/>
  <c r="X2778" i="1"/>
  <c r="R2778" i="1"/>
  <c r="AE2778" i="1" s="1"/>
  <c r="J2778" i="1"/>
  <c r="AD2778" i="1" s="1"/>
  <c r="AH2778" i="1" s="1"/>
  <c r="AI2778" i="1" s="1"/>
  <c r="C2778" i="1"/>
  <c r="AJ2777" i="1"/>
  <c r="AK2777" i="1" s="1"/>
  <c r="AG2777" i="1"/>
  <c r="AF2777" i="1"/>
  <c r="X2777" i="1"/>
  <c r="R2777" i="1"/>
  <c r="AE2777" i="1" s="1"/>
  <c r="J2777" i="1"/>
  <c r="AD2777" i="1" s="1"/>
  <c r="C2777" i="1"/>
  <c r="AJ2776" i="1"/>
  <c r="AK2776" i="1" s="1"/>
  <c r="AG2776" i="1"/>
  <c r="AF2776" i="1"/>
  <c r="X2776" i="1"/>
  <c r="R2776" i="1"/>
  <c r="AE2776" i="1" s="1"/>
  <c r="J2776" i="1"/>
  <c r="AD2776" i="1" s="1"/>
  <c r="AH2776" i="1" s="1"/>
  <c r="AI2776" i="1" s="1"/>
  <c r="C2776" i="1"/>
  <c r="AJ2775" i="1"/>
  <c r="AK2775" i="1" s="1"/>
  <c r="AG2775" i="1"/>
  <c r="AF2775" i="1"/>
  <c r="X2775" i="1"/>
  <c r="R2775" i="1"/>
  <c r="AE2775" i="1" s="1"/>
  <c r="J2775" i="1"/>
  <c r="AD2775" i="1" s="1"/>
  <c r="C2775" i="1"/>
  <c r="AJ2774" i="1"/>
  <c r="AK2774" i="1" s="1"/>
  <c r="AG2774" i="1"/>
  <c r="AF2774" i="1"/>
  <c r="X2774" i="1"/>
  <c r="R2774" i="1"/>
  <c r="AE2774" i="1" s="1"/>
  <c r="J2774" i="1"/>
  <c r="AD2774" i="1" s="1"/>
  <c r="C2774" i="1"/>
  <c r="AJ2773" i="1"/>
  <c r="AK2773" i="1" s="1"/>
  <c r="AG2773" i="1"/>
  <c r="AF2773" i="1"/>
  <c r="X2773" i="1"/>
  <c r="R2773" i="1"/>
  <c r="AE2773" i="1" s="1"/>
  <c r="J2773" i="1"/>
  <c r="AD2773" i="1" s="1"/>
  <c r="C2773" i="1"/>
  <c r="AJ2772" i="1"/>
  <c r="AK2772" i="1" s="1"/>
  <c r="AG2772" i="1"/>
  <c r="AF2772" i="1"/>
  <c r="X2772" i="1"/>
  <c r="R2772" i="1"/>
  <c r="AE2772" i="1" s="1"/>
  <c r="J2772" i="1"/>
  <c r="AD2772" i="1" s="1"/>
  <c r="C2772" i="1"/>
  <c r="AJ2771" i="1"/>
  <c r="AK2771" i="1" s="1"/>
  <c r="AG2771" i="1"/>
  <c r="AF2771" i="1"/>
  <c r="X2771" i="1"/>
  <c r="R2771" i="1"/>
  <c r="AE2771" i="1" s="1"/>
  <c r="J2771" i="1"/>
  <c r="AD2771" i="1" s="1"/>
  <c r="C2771" i="1"/>
  <c r="AJ2770" i="1"/>
  <c r="AK2770" i="1" s="1"/>
  <c r="AG2770" i="1"/>
  <c r="AF2770" i="1"/>
  <c r="X2770" i="1"/>
  <c r="R2770" i="1"/>
  <c r="AE2770" i="1" s="1"/>
  <c r="J2770" i="1"/>
  <c r="AD2770" i="1" s="1"/>
  <c r="C2770" i="1"/>
  <c r="AJ2769" i="1"/>
  <c r="AK2769" i="1" s="1"/>
  <c r="AG2769" i="1"/>
  <c r="AF2769" i="1"/>
  <c r="X2769" i="1"/>
  <c r="R2769" i="1"/>
  <c r="AE2769" i="1" s="1"/>
  <c r="J2769" i="1"/>
  <c r="AD2769" i="1" s="1"/>
  <c r="C2769" i="1"/>
  <c r="AJ2768" i="1"/>
  <c r="AK2768" i="1" s="1"/>
  <c r="AG2768" i="1"/>
  <c r="AF2768" i="1"/>
  <c r="X2768" i="1"/>
  <c r="R2768" i="1"/>
  <c r="AE2768" i="1" s="1"/>
  <c r="J2768" i="1"/>
  <c r="AD2768" i="1" s="1"/>
  <c r="C2768" i="1"/>
  <c r="AJ2767" i="1"/>
  <c r="AK2767" i="1" s="1"/>
  <c r="AG2767" i="1"/>
  <c r="AF2767" i="1"/>
  <c r="X2767" i="1"/>
  <c r="R2767" i="1"/>
  <c r="AE2767" i="1" s="1"/>
  <c r="J2767" i="1"/>
  <c r="AD2767" i="1" s="1"/>
  <c r="C2767" i="1"/>
  <c r="AJ2766" i="1"/>
  <c r="AK2766" i="1" s="1"/>
  <c r="AG2766" i="1"/>
  <c r="AF2766" i="1"/>
  <c r="X2766" i="1"/>
  <c r="R2766" i="1"/>
  <c r="AE2766" i="1" s="1"/>
  <c r="J2766" i="1"/>
  <c r="AD2766" i="1" s="1"/>
  <c r="C2766" i="1"/>
  <c r="AJ2765" i="1"/>
  <c r="AK2765" i="1" s="1"/>
  <c r="AG2765" i="1"/>
  <c r="AF2765" i="1"/>
  <c r="X2765" i="1"/>
  <c r="R2765" i="1"/>
  <c r="AE2765" i="1" s="1"/>
  <c r="J2765" i="1"/>
  <c r="AD2765" i="1" s="1"/>
  <c r="C2765" i="1"/>
  <c r="AJ2764" i="1"/>
  <c r="AK2764" i="1" s="1"/>
  <c r="AG2764" i="1"/>
  <c r="AF2764" i="1"/>
  <c r="X2764" i="1"/>
  <c r="R2764" i="1"/>
  <c r="AE2764" i="1" s="1"/>
  <c r="J2764" i="1"/>
  <c r="AD2764" i="1" s="1"/>
  <c r="C2764" i="1"/>
  <c r="AJ2763" i="1"/>
  <c r="AK2763" i="1" s="1"/>
  <c r="AG2763" i="1"/>
  <c r="AF2763" i="1"/>
  <c r="X2763" i="1"/>
  <c r="R2763" i="1"/>
  <c r="AE2763" i="1" s="1"/>
  <c r="J2763" i="1"/>
  <c r="AD2763" i="1" s="1"/>
  <c r="AH2763" i="1" s="1"/>
  <c r="AI2763" i="1" s="1"/>
  <c r="C2763" i="1"/>
  <c r="AJ2762" i="1"/>
  <c r="AK2762" i="1" s="1"/>
  <c r="AG2762" i="1"/>
  <c r="AF2762" i="1"/>
  <c r="X2762" i="1"/>
  <c r="R2762" i="1"/>
  <c r="AE2762" i="1" s="1"/>
  <c r="J2762" i="1"/>
  <c r="AD2762" i="1" s="1"/>
  <c r="C2762" i="1"/>
  <c r="AJ2761" i="1"/>
  <c r="AK2761" i="1" s="1"/>
  <c r="AG2761" i="1"/>
  <c r="AF2761" i="1"/>
  <c r="X2761" i="1"/>
  <c r="R2761" i="1"/>
  <c r="AE2761" i="1" s="1"/>
  <c r="J2761" i="1"/>
  <c r="AD2761" i="1" s="1"/>
  <c r="C2761" i="1"/>
  <c r="AJ2760" i="1"/>
  <c r="AK2760" i="1" s="1"/>
  <c r="AG2760" i="1"/>
  <c r="AF2760" i="1"/>
  <c r="X2760" i="1"/>
  <c r="R2760" i="1"/>
  <c r="AE2760" i="1" s="1"/>
  <c r="J2760" i="1"/>
  <c r="AD2760" i="1" s="1"/>
  <c r="C2760" i="1"/>
  <c r="AJ2759" i="1"/>
  <c r="AK2759" i="1" s="1"/>
  <c r="AG2759" i="1"/>
  <c r="AF2759" i="1"/>
  <c r="X2759" i="1"/>
  <c r="R2759" i="1"/>
  <c r="AE2759" i="1" s="1"/>
  <c r="J2759" i="1"/>
  <c r="AD2759" i="1" s="1"/>
  <c r="C2759" i="1"/>
  <c r="AJ2758" i="1"/>
  <c r="AK2758" i="1" s="1"/>
  <c r="AG2758" i="1"/>
  <c r="AF2758" i="1"/>
  <c r="X2758" i="1"/>
  <c r="R2758" i="1"/>
  <c r="AE2758" i="1" s="1"/>
  <c r="J2758" i="1"/>
  <c r="AD2758" i="1" s="1"/>
  <c r="C2758" i="1"/>
  <c r="AJ2757" i="1"/>
  <c r="AK2757" i="1" s="1"/>
  <c r="AG2757" i="1"/>
  <c r="AF2757" i="1"/>
  <c r="X2757" i="1"/>
  <c r="R2757" i="1"/>
  <c r="AE2757" i="1" s="1"/>
  <c r="J2757" i="1"/>
  <c r="AD2757" i="1" s="1"/>
  <c r="C2757" i="1"/>
  <c r="AJ2756" i="1"/>
  <c r="AK2756" i="1" s="1"/>
  <c r="AG2756" i="1"/>
  <c r="AF2756" i="1"/>
  <c r="X2756" i="1"/>
  <c r="R2756" i="1"/>
  <c r="AE2756" i="1" s="1"/>
  <c r="J2756" i="1"/>
  <c r="AD2756" i="1" s="1"/>
  <c r="C2756" i="1"/>
  <c r="AJ2755" i="1"/>
  <c r="AK2755" i="1" s="1"/>
  <c r="AG2755" i="1"/>
  <c r="AF2755" i="1"/>
  <c r="X2755" i="1"/>
  <c r="R2755" i="1"/>
  <c r="AE2755" i="1" s="1"/>
  <c r="J2755" i="1"/>
  <c r="AD2755" i="1" s="1"/>
  <c r="AH2755" i="1" s="1"/>
  <c r="AI2755" i="1" s="1"/>
  <c r="C2755" i="1"/>
  <c r="AJ2754" i="1"/>
  <c r="AK2754" i="1" s="1"/>
  <c r="AG2754" i="1"/>
  <c r="AF2754" i="1"/>
  <c r="X2754" i="1"/>
  <c r="R2754" i="1"/>
  <c r="AE2754" i="1" s="1"/>
  <c r="J2754" i="1"/>
  <c r="AD2754" i="1" s="1"/>
  <c r="C2754" i="1"/>
  <c r="AJ2753" i="1"/>
  <c r="AK2753" i="1" s="1"/>
  <c r="AG2753" i="1"/>
  <c r="AF2753" i="1"/>
  <c r="X2753" i="1"/>
  <c r="R2753" i="1"/>
  <c r="AE2753" i="1" s="1"/>
  <c r="J2753" i="1"/>
  <c r="AD2753" i="1" s="1"/>
  <c r="C2753" i="1"/>
  <c r="AJ2752" i="1"/>
  <c r="AK2752" i="1" s="1"/>
  <c r="AG2752" i="1"/>
  <c r="AF2752" i="1"/>
  <c r="X2752" i="1"/>
  <c r="R2752" i="1"/>
  <c r="AE2752" i="1" s="1"/>
  <c r="J2752" i="1"/>
  <c r="AD2752" i="1" s="1"/>
  <c r="C2752" i="1"/>
  <c r="AJ2751" i="1"/>
  <c r="AK2751" i="1" s="1"/>
  <c r="AG2751" i="1"/>
  <c r="AF2751" i="1"/>
  <c r="X2751" i="1"/>
  <c r="R2751" i="1"/>
  <c r="AE2751" i="1" s="1"/>
  <c r="J2751" i="1"/>
  <c r="AD2751" i="1" s="1"/>
  <c r="C2751" i="1"/>
  <c r="AJ2750" i="1"/>
  <c r="AK2750" i="1" s="1"/>
  <c r="AG2750" i="1"/>
  <c r="AF2750" i="1"/>
  <c r="X2750" i="1"/>
  <c r="R2750" i="1"/>
  <c r="AE2750" i="1" s="1"/>
  <c r="J2750" i="1"/>
  <c r="AD2750" i="1" s="1"/>
  <c r="C2750" i="1"/>
  <c r="AJ2749" i="1"/>
  <c r="AK2749" i="1" s="1"/>
  <c r="AG2749" i="1"/>
  <c r="AF2749" i="1"/>
  <c r="X2749" i="1"/>
  <c r="R2749" i="1"/>
  <c r="AE2749" i="1" s="1"/>
  <c r="J2749" i="1"/>
  <c r="AD2749" i="1" s="1"/>
  <c r="C2749" i="1"/>
  <c r="AJ2748" i="1"/>
  <c r="AK2748" i="1" s="1"/>
  <c r="AG2748" i="1"/>
  <c r="AF2748" i="1"/>
  <c r="X2748" i="1"/>
  <c r="R2748" i="1"/>
  <c r="AE2748" i="1" s="1"/>
  <c r="J2748" i="1"/>
  <c r="AD2748" i="1" s="1"/>
  <c r="C2748" i="1"/>
  <c r="AJ2747" i="1"/>
  <c r="AK2747" i="1" s="1"/>
  <c r="AG2747" i="1"/>
  <c r="AF2747" i="1"/>
  <c r="X2747" i="1"/>
  <c r="R2747" i="1"/>
  <c r="AE2747" i="1" s="1"/>
  <c r="J2747" i="1"/>
  <c r="AD2747" i="1" s="1"/>
  <c r="AH2747" i="1" s="1"/>
  <c r="AI2747" i="1" s="1"/>
  <c r="C2747" i="1"/>
  <c r="AJ2746" i="1"/>
  <c r="AK2746" i="1" s="1"/>
  <c r="AG2746" i="1"/>
  <c r="AF2746" i="1"/>
  <c r="X2746" i="1"/>
  <c r="R2746" i="1"/>
  <c r="AE2746" i="1" s="1"/>
  <c r="J2746" i="1"/>
  <c r="AD2746" i="1" s="1"/>
  <c r="AH2746" i="1" s="1"/>
  <c r="AI2746" i="1" s="1"/>
  <c r="C2746" i="1"/>
  <c r="AJ2745" i="1"/>
  <c r="AK2745" i="1" s="1"/>
  <c r="AG2745" i="1"/>
  <c r="AF2745" i="1"/>
  <c r="X2745" i="1"/>
  <c r="R2745" i="1"/>
  <c r="AE2745" i="1" s="1"/>
  <c r="J2745" i="1"/>
  <c r="AD2745" i="1" s="1"/>
  <c r="AH2745" i="1" s="1"/>
  <c r="AI2745" i="1" s="1"/>
  <c r="C2745" i="1"/>
  <c r="AJ2744" i="1"/>
  <c r="AK2744" i="1" s="1"/>
  <c r="AG2744" i="1"/>
  <c r="AF2744" i="1"/>
  <c r="X2744" i="1"/>
  <c r="R2744" i="1"/>
  <c r="AE2744" i="1" s="1"/>
  <c r="J2744" i="1"/>
  <c r="AD2744" i="1" s="1"/>
  <c r="AH2744" i="1" s="1"/>
  <c r="AI2744" i="1" s="1"/>
  <c r="C2744" i="1"/>
  <c r="AJ2743" i="1"/>
  <c r="AK2743" i="1" s="1"/>
  <c r="AG2743" i="1"/>
  <c r="AF2743" i="1"/>
  <c r="X2743" i="1"/>
  <c r="R2743" i="1"/>
  <c r="AE2743" i="1" s="1"/>
  <c r="J2743" i="1"/>
  <c r="AD2743" i="1" s="1"/>
  <c r="AH2743" i="1" s="1"/>
  <c r="AI2743" i="1" s="1"/>
  <c r="C2743" i="1"/>
  <c r="AJ2742" i="1"/>
  <c r="AK2742" i="1" s="1"/>
  <c r="AG2742" i="1"/>
  <c r="AF2742" i="1"/>
  <c r="X2742" i="1"/>
  <c r="R2742" i="1"/>
  <c r="AE2742" i="1" s="1"/>
  <c r="J2742" i="1"/>
  <c r="AD2742" i="1" s="1"/>
  <c r="AH2742" i="1" s="1"/>
  <c r="AI2742" i="1" s="1"/>
  <c r="C2742" i="1"/>
  <c r="AJ2741" i="1"/>
  <c r="AK2741" i="1" s="1"/>
  <c r="AG2741" i="1"/>
  <c r="AF2741" i="1"/>
  <c r="X2741" i="1"/>
  <c r="R2741" i="1"/>
  <c r="AE2741" i="1" s="1"/>
  <c r="J2741" i="1"/>
  <c r="AD2741" i="1" s="1"/>
  <c r="AH2741" i="1" s="1"/>
  <c r="AI2741" i="1" s="1"/>
  <c r="C2741" i="1"/>
  <c r="AJ2740" i="1"/>
  <c r="AK2740" i="1" s="1"/>
  <c r="AG2740" i="1"/>
  <c r="AF2740" i="1"/>
  <c r="X2740" i="1"/>
  <c r="R2740" i="1"/>
  <c r="AE2740" i="1" s="1"/>
  <c r="J2740" i="1"/>
  <c r="AD2740" i="1" s="1"/>
  <c r="AH2740" i="1" s="1"/>
  <c r="AI2740" i="1" s="1"/>
  <c r="C2740" i="1"/>
  <c r="AJ2739" i="1"/>
  <c r="AK2739" i="1" s="1"/>
  <c r="AG2739" i="1"/>
  <c r="AF2739" i="1"/>
  <c r="X2739" i="1"/>
  <c r="R2739" i="1"/>
  <c r="AE2739" i="1" s="1"/>
  <c r="J2739" i="1"/>
  <c r="AD2739" i="1" s="1"/>
  <c r="AH2739" i="1" s="1"/>
  <c r="AI2739" i="1" s="1"/>
  <c r="C2739" i="1"/>
  <c r="AJ2738" i="1"/>
  <c r="AK2738" i="1" s="1"/>
  <c r="AG2738" i="1"/>
  <c r="AF2738" i="1"/>
  <c r="X2738" i="1"/>
  <c r="R2738" i="1"/>
  <c r="AE2738" i="1" s="1"/>
  <c r="J2738" i="1"/>
  <c r="AD2738" i="1" s="1"/>
  <c r="AH2738" i="1" s="1"/>
  <c r="AI2738" i="1" s="1"/>
  <c r="C2738" i="1"/>
  <c r="AJ2737" i="1"/>
  <c r="AK2737" i="1" s="1"/>
  <c r="AG2737" i="1"/>
  <c r="AF2737" i="1"/>
  <c r="X2737" i="1"/>
  <c r="R2737" i="1"/>
  <c r="AE2737" i="1" s="1"/>
  <c r="J2737" i="1"/>
  <c r="AD2737" i="1" s="1"/>
  <c r="AH2737" i="1" s="1"/>
  <c r="AI2737" i="1" s="1"/>
  <c r="C2737" i="1"/>
  <c r="AJ2736" i="1"/>
  <c r="AK2736" i="1" s="1"/>
  <c r="AG2736" i="1"/>
  <c r="AF2736" i="1"/>
  <c r="X2736" i="1"/>
  <c r="R2736" i="1"/>
  <c r="AE2736" i="1" s="1"/>
  <c r="J2736" i="1"/>
  <c r="AD2736" i="1" s="1"/>
  <c r="AH2736" i="1" s="1"/>
  <c r="AI2736" i="1" s="1"/>
  <c r="C2736" i="1"/>
  <c r="AJ2735" i="1"/>
  <c r="AK2735" i="1" s="1"/>
  <c r="AG2735" i="1"/>
  <c r="AF2735" i="1"/>
  <c r="X2735" i="1"/>
  <c r="R2735" i="1"/>
  <c r="AE2735" i="1" s="1"/>
  <c r="J2735" i="1"/>
  <c r="AD2735" i="1" s="1"/>
  <c r="AH2735" i="1" s="1"/>
  <c r="AI2735" i="1" s="1"/>
  <c r="C2735" i="1"/>
  <c r="AJ2734" i="1"/>
  <c r="AK2734" i="1" s="1"/>
  <c r="AG2734" i="1"/>
  <c r="AF2734" i="1"/>
  <c r="X2734" i="1"/>
  <c r="R2734" i="1"/>
  <c r="AE2734" i="1" s="1"/>
  <c r="J2734" i="1"/>
  <c r="AD2734" i="1" s="1"/>
  <c r="AH2734" i="1" s="1"/>
  <c r="AI2734" i="1" s="1"/>
  <c r="C2734" i="1"/>
  <c r="AJ2733" i="1"/>
  <c r="AK2733" i="1" s="1"/>
  <c r="AG2733" i="1"/>
  <c r="AF2733" i="1"/>
  <c r="X2733" i="1"/>
  <c r="R2733" i="1"/>
  <c r="AE2733" i="1" s="1"/>
  <c r="J2733" i="1"/>
  <c r="AD2733" i="1" s="1"/>
  <c r="AH2733" i="1" s="1"/>
  <c r="AI2733" i="1" s="1"/>
  <c r="C2733" i="1"/>
  <c r="AJ2732" i="1"/>
  <c r="AK2732" i="1" s="1"/>
  <c r="AG2732" i="1"/>
  <c r="AF2732" i="1"/>
  <c r="X2732" i="1"/>
  <c r="R2732" i="1"/>
  <c r="AE2732" i="1" s="1"/>
  <c r="J2732" i="1"/>
  <c r="AD2732" i="1" s="1"/>
  <c r="AH2732" i="1" s="1"/>
  <c r="AI2732" i="1" s="1"/>
  <c r="C2732" i="1"/>
  <c r="AJ2731" i="1"/>
  <c r="AK2731" i="1" s="1"/>
  <c r="AG2731" i="1"/>
  <c r="AF2731" i="1"/>
  <c r="X2731" i="1"/>
  <c r="R2731" i="1"/>
  <c r="AE2731" i="1" s="1"/>
  <c r="J2731" i="1"/>
  <c r="AD2731" i="1" s="1"/>
  <c r="AH2731" i="1" s="1"/>
  <c r="AI2731" i="1" s="1"/>
  <c r="C2731" i="1"/>
  <c r="AJ2730" i="1"/>
  <c r="AK2730" i="1" s="1"/>
  <c r="AG2730" i="1"/>
  <c r="AF2730" i="1"/>
  <c r="X2730" i="1"/>
  <c r="R2730" i="1"/>
  <c r="AE2730" i="1" s="1"/>
  <c r="J2730" i="1"/>
  <c r="AD2730" i="1" s="1"/>
  <c r="AH2730" i="1" s="1"/>
  <c r="AI2730" i="1" s="1"/>
  <c r="C2730" i="1"/>
  <c r="AJ2729" i="1"/>
  <c r="AK2729" i="1" s="1"/>
  <c r="AG2729" i="1"/>
  <c r="AF2729" i="1"/>
  <c r="X2729" i="1"/>
  <c r="R2729" i="1"/>
  <c r="AE2729" i="1" s="1"/>
  <c r="J2729" i="1"/>
  <c r="AD2729" i="1" s="1"/>
  <c r="AH2729" i="1" s="1"/>
  <c r="AI2729" i="1" s="1"/>
  <c r="C2729" i="1"/>
  <c r="AJ2728" i="1"/>
  <c r="AK2728" i="1" s="1"/>
  <c r="AG2728" i="1"/>
  <c r="AF2728" i="1"/>
  <c r="X2728" i="1"/>
  <c r="R2728" i="1"/>
  <c r="AE2728" i="1" s="1"/>
  <c r="J2728" i="1"/>
  <c r="AD2728" i="1" s="1"/>
  <c r="AH2728" i="1" s="1"/>
  <c r="AI2728" i="1" s="1"/>
  <c r="C2728" i="1"/>
  <c r="AJ2727" i="1"/>
  <c r="AK2727" i="1" s="1"/>
  <c r="AG2727" i="1"/>
  <c r="AF2727" i="1"/>
  <c r="X2727" i="1"/>
  <c r="R2727" i="1"/>
  <c r="AE2727" i="1" s="1"/>
  <c r="J2727" i="1"/>
  <c r="AD2727" i="1" s="1"/>
  <c r="AH2727" i="1" s="1"/>
  <c r="AI2727" i="1" s="1"/>
  <c r="C2727" i="1"/>
  <c r="AJ2726" i="1"/>
  <c r="AK2726" i="1" s="1"/>
  <c r="AG2726" i="1"/>
  <c r="AF2726" i="1"/>
  <c r="X2726" i="1"/>
  <c r="R2726" i="1"/>
  <c r="AE2726" i="1" s="1"/>
  <c r="J2726" i="1"/>
  <c r="AD2726" i="1" s="1"/>
  <c r="AH2726" i="1" s="1"/>
  <c r="AI2726" i="1" s="1"/>
  <c r="C2726" i="1"/>
  <c r="AJ2725" i="1"/>
  <c r="AK2725" i="1" s="1"/>
  <c r="AG2725" i="1"/>
  <c r="AF2725" i="1"/>
  <c r="X2725" i="1"/>
  <c r="R2725" i="1"/>
  <c r="AE2725" i="1" s="1"/>
  <c r="J2725" i="1"/>
  <c r="AD2725" i="1" s="1"/>
  <c r="AH2725" i="1" s="1"/>
  <c r="AI2725" i="1" s="1"/>
  <c r="C2725" i="1"/>
  <c r="AJ2724" i="1"/>
  <c r="AK2724" i="1" s="1"/>
  <c r="AG2724" i="1"/>
  <c r="AF2724" i="1"/>
  <c r="X2724" i="1"/>
  <c r="R2724" i="1"/>
  <c r="AE2724" i="1" s="1"/>
  <c r="J2724" i="1"/>
  <c r="AD2724" i="1" s="1"/>
  <c r="AH2724" i="1" s="1"/>
  <c r="AI2724" i="1" s="1"/>
  <c r="C2724" i="1"/>
  <c r="AJ2723" i="1"/>
  <c r="AK2723" i="1" s="1"/>
  <c r="AG2723" i="1"/>
  <c r="AF2723" i="1"/>
  <c r="X2723" i="1"/>
  <c r="R2723" i="1"/>
  <c r="AE2723" i="1" s="1"/>
  <c r="J2723" i="1"/>
  <c r="AD2723" i="1" s="1"/>
  <c r="AH2723" i="1" s="1"/>
  <c r="AI2723" i="1" s="1"/>
  <c r="C2723" i="1"/>
  <c r="AJ2722" i="1"/>
  <c r="AK2722" i="1" s="1"/>
  <c r="AG2722" i="1"/>
  <c r="AF2722" i="1"/>
  <c r="X2722" i="1"/>
  <c r="R2722" i="1"/>
  <c r="AE2722" i="1" s="1"/>
  <c r="J2722" i="1"/>
  <c r="AD2722" i="1" s="1"/>
  <c r="AH2722" i="1" s="1"/>
  <c r="AI2722" i="1" s="1"/>
  <c r="C2722" i="1"/>
  <c r="AJ2721" i="1"/>
  <c r="AK2721" i="1" s="1"/>
  <c r="AG2721" i="1"/>
  <c r="AF2721" i="1"/>
  <c r="X2721" i="1"/>
  <c r="R2721" i="1"/>
  <c r="AE2721" i="1" s="1"/>
  <c r="J2721" i="1"/>
  <c r="AD2721" i="1" s="1"/>
  <c r="AH2721" i="1" s="1"/>
  <c r="AI2721" i="1" s="1"/>
  <c r="C2721" i="1"/>
  <c r="AJ2720" i="1"/>
  <c r="AK2720" i="1" s="1"/>
  <c r="AG2720" i="1"/>
  <c r="AF2720" i="1"/>
  <c r="X2720" i="1"/>
  <c r="R2720" i="1"/>
  <c r="AE2720" i="1" s="1"/>
  <c r="J2720" i="1"/>
  <c r="AD2720" i="1" s="1"/>
  <c r="AH2720" i="1" s="1"/>
  <c r="AI2720" i="1" s="1"/>
  <c r="C2720" i="1"/>
  <c r="AJ2719" i="1"/>
  <c r="AK2719" i="1" s="1"/>
  <c r="AG2719" i="1"/>
  <c r="AF2719" i="1"/>
  <c r="X2719" i="1"/>
  <c r="R2719" i="1"/>
  <c r="AE2719" i="1" s="1"/>
  <c r="J2719" i="1"/>
  <c r="AD2719" i="1" s="1"/>
  <c r="AH2719" i="1" s="1"/>
  <c r="AI2719" i="1" s="1"/>
  <c r="C2719" i="1"/>
  <c r="AJ2718" i="1"/>
  <c r="AK2718" i="1" s="1"/>
  <c r="AG2718" i="1"/>
  <c r="AF2718" i="1"/>
  <c r="X2718" i="1"/>
  <c r="R2718" i="1"/>
  <c r="AE2718" i="1" s="1"/>
  <c r="J2718" i="1"/>
  <c r="AD2718" i="1" s="1"/>
  <c r="AH2718" i="1" s="1"/>
  <c r="AI2718" i="1" s="1"/>
  <c r="C2718" i="1"/>
  <c r="AJ2717" i="1"/>
  <c r="AK2717" i="1" s="1"/>
  <c r="AG2717" i="1"/>
  <c r="AF2717" i="1"/>
  <c r="X2717" i="1"/>
  <c r="R2717" i="1"/>
  <c r="AE2717" i="1" s="1"/>
  <c r="J2717" i="1"/>
  <c r="AD2717" i="1" s="1"/>
  <c r="AH2717" i="1" s="1"/>
  <c r="AI2717" i="1" s="1"/>
  <c r="C2717" i="1"/>
  <c r="AJ2716" i="1"/>
  <c r="AK2716" i="1" s="1"/>
  <c r="AG2716" i="1"/>
  <c r="AF2716" i="1"/>
  <c r="X2716" i="1"/>
  <c r="R2716" i="1"/>
  <c r="AE2716" i="1" s="1"/>
  <c r="J2716" i="1"/>
  <c r="AD2716" i="1" s="1"/>
  <c r="AH2716" i="1" s="1"/>
  <c r="AI2716" i="1" s="1"/>
  <c r="C2716" i="1"/>
  <c r="AJ2715" i="1"/>
  <c r="AK2715" i="1" s="1"/>
  <c r="AG2715" i="1"/>
  <c r="AF2715" i="1"/>
  <c r="X2715" i="1"/>
  <c r="R2715" i="1"/>
  <c r="AE2715" i="1" s="1"/>
  <c r="J2715" i="1"/>
  <c r="AD2715" i="1" s="1"/>
  <c r="AH2715" i="1" s="1"/>
  <c r="AI2715" i="1" s="1"/>
  <c r="C2715" i="1"/>
  <c r="AJ2714" i="1"/>
  <c r="AK2714" i="1" s="1"/>
  <c r="AG2714" i="1"/>
  <c r="AF2714" i="1"/>
  <c r="X2714" i="1"/>
  <c r="R2714" i="1"/>
  <c r="AE2714" i="1" s="1"/>
  <c r="J2714" i="1"/>
  <c r="AD2714" i="1" s="1"/>
  <c r="AH2714" i="1" s="1"/>
  <c r="AI2714" i="1" s="1"/>
  <c r="C2714" i="1"/>
  <c r="AJ2713" i="1"/>
  <c r="AK2713" i="1" s="1"/>
  <c r="AG2713" i="1"/>
  <c r="AF2713" i="1"/>
  <c r="X2713" i="1"/>
  <c r="R2713" i="1"/>
  <c r="AE2713" i="1" s="1"/>
  <c r="J2713" i="1"/>
  <c r="AD2713" i="1" s="1"/>
  <c r="AH2713" i="1" s="1"/>
  <c r="AI2713" i="1" s="1"/>
  <c r="C2713" i="1"/>
  <c r="AJ2712" i="1"/>
  <c r="AK2712" i="1" s="1"/>
  <c r="AG2712" i="1"/>
  <c r="AF2712" i="1"/>
  <c r="X2712" i="1"/>
  <c r="R2712" i="1"/>
  <c r="AE2712" i="1" s="1"/>
  <c r="J2712" i="1"/>
  <c r="AD2712" i="1" s="1"/>
  <c r="AH2712" i="1" s="1"/>
  <c r="AI2712" i="1" s="1"/>
  <c r="C2712" i="1"/>
  <c r="AJ2711" i="1"/>
  <c r="AK2711" i="1" s="1"/>
  <c r="AG2711" i="1"/>
  <c r="AF2711" i="1"/>
  <c r="X2711" i="1"/>
  <c r="R2711" i="1"/>
  <c r="AE2711" i="1" s="1"/>
  <c r="J2711" i="1"/>
  <c r="AD2711" i="1" s="1"/>
  <c r="AH2711" i="1" s="1"/>
  <c r="AI2711" i="1" s="1"/>
  <c r="C2711" i="1"/>
  <c r="AJ2710" i="1"/>
  <c r="AK2710" i="1" s="1"/>
  <c r="AG2710" i="1"/>
  <c r="AF2710" i="1"/>
  <c r="X2710" i="1"/>
  <c r="R2710" i="1"/>
  <c r="AE2710" i="1" s="1"/>
  <c r="J2710" i="1"/>
  <c r="AD2710" i="1" s="1"/>
  <c r="AH2710" i="1" s="1"/>
  <c r="AI2710" i="1" s="1"/>
  <c r="C2710" i="1"/>
  <c r="AJ2709" i="1"/>
  <c r="AK2709" i="1" s="1"/>
  <c r="AG2709" i="1"/>
  <c r="AF2709" i="1"/>
  <c r="X2709" i="1"/>
  <c r="R2709" i="1"/>
  <c r="AE2709" i="1" s="1"/>
  <c r="J2709" i="1"/>
  <c r="AD2709" i="1" s="1"/>
  <c r="AH2709" i="1" s="1"/>
  <c r="AI2709" i="1" s="1"/>
  <c r="C2709" i="1"/>
  <c r="AJ2708" i="1"/>
  <c r="AK2708" i="1" s="1"/>
  <c r="AG2708" i="1"/>
  <c r="AF2708" i="1"/>
  <c r="X2708" i="1"/>
  <c r="R2708" i="1"/>
  <c r="AE2708" i="1" s="1"/>
  <c r="J2708" i="1"/>
  <c r="AD2708" i="1" s="1"/>
  <c r="AH2708" i="1" s="1"/>
  <c r="AI2708" i="1" s="1"/>
  <c r="C2708" i="1"/>
  <c r="AJ2707" i="1"/>
  <c r="AK2707" i="1" s="1"/>
  <c r="AG2707" i="1"/>
  <c r="AF2707" i="1"/>
  <c r="X2707" i="1"/>
  <c r="R2707" i="1"/>
  <c r="AE2707" i="1" s="1"/>
  <c r="J2707" i="1"/>
  <c r="AD2707" i="1" s="1"/>
  <c r="AH2707" i="1" s="1"/>
  <c r="AI2707" i="1" s="1"/>
  <c r="C2707" i="1"/>
  <c r="AJ2706" i="1"/>
  <c r="AK2706" i="1" s="1"/>
  <c r="AG2706" i="1"/>
  <c r="AF2706" i="1"/>
  <c r="X2706" i="1"/>
  <c r="R2706" i="1"/>
  <c r="AE2706" i="1" s="1"/>
  <c r="J2706" i="1"/>
  <c r="AD2706" i="1" s="1"/>
  <c r="AH2706" i="1" s="1"/>
  <c r="AI2706" i="1" s="1"/>
  <c r="C2706" i="1"/>
  <c r="AJ2705" i="1"/>
  <c r="AK2705" i="1" s="1"/>
  <c r="AG2705" i="1"/>
  <c r="AF2705" i="1"/>
  <c r="X2705" i="1"/>
  <c r="R2705" i="1"/>
  <c r="AE2705" i="1" s="1"/>
  <c r="J2705" i="1"/>
  <c r="AD2705" i="1" s="1"/>
  <c r="AH2705" i="1" s="1"/>
  <c r="AI2705" i="1" s="1"/>
  <c r="C2705" i="1"/>
  <c r="AJ2704" i="1"/>
  <c r="AK2704" i="1" s="1"/>
  <c r="AG2704" i="1"/>
  <c r="AF2704" i="1"/>
  <c r="X2704" i="1"/>
  <c r="R2704" i="1"/>
  <c r="AE2704" i="1" s="1"/>
  <c r="J2704" i="1"/>
  <c r="AD2704" i="1" s="1"/>
  <c r="AH2704" i="1" s="1"/>
  <c r="AI2704" i="1" s="1"/>
  <c r="C2704" i="1"/>
  <c r="AJ2703" i="1"/>
  <c r="AK2703" i="1" s="1"/>
  <c r="AG2703" i="1"/>
  <c r="AF2703" i="1"/>
  <c r="X2703" i="1"/>
  <c r="R2703" i="1"/>
  <c r="AE2703" i="1" s="1"/>
  <c r="J2703" i="1"/>
  <c r="AD2703" i="1" s="1"/>
  <c r="AH2703" i="1" s="1"/>
  <c r="AI2703" i="1" s="1"/>
  <c r="C2703" i="1"/>
  <c r="AJ2702" i="1"/>
  <c r="AK2702" i="1" s="1"/>
  <c r="AG2702" i="1"/>
  <c r="AF2702" i="1"/>
  <c r="X2702" i="1"/>
  <c r="R2702" i="1"/>
  <c r="AE2702" i="1" s="1"/>
  <c r="J2702" i="1"/>
  <c r="AD2702" i="1" s="1"/>
  <c r="AH2702" i="1" s="1"/>
  <c r="AI2702" i="1" s="1"/>
  <c r="C2702" i="1"/>
  <c r="AJ2701" i="1"/>
  <c r="AK2701" i="1" s="1"/>
  <c r="AG2701" i="1"/>
  <c r="AF2701" i="1"/>
  <c r="X2701" i="1"/>
  <c r="R2701" i="1"/>
  <c r="AE2701" i="1" s="1"/>
  <c r="J2701" i="1"/>
  <c r="AD2701" i="1" s="1"/>
  <c r="AH2701" i="1" s="1"/>
  <c r="AI2701" i="1" s="1"/>
  <c r="C2701" i="1"/>
  <c r="AJ2700" i="1"/>
  <c r="AK2700" i="1" s="1"/>
  <c r="AG2700" i="1"/>
  <c r="AF2700" i="1"/>
  <c r="X2700" i="1"/>
  <c r="R2700" i="1"/>
  <c r="AE2700" i="1" s="1"/>
  <c r="J2700" i="1"/>
  <c r="AD2700" i="1" s="1"/>
  <c r="AH2700" i="1" s="1"/>
  <c r="AI2700" i="1" s="1"/>
  <c r="C2700" i="1"/>
  <c r="AJ2699" i="1"/>
  <c r="AK2699" i="1" s="1"/>
  <c r="AG2699" i="1"/>
  <c r="AF2699" i="1"/>
  <c r="X2699" i="1"/>
  <c r="R2699" i="1"/>
  <c r="AE2699" i="1" s="1"/>
  <c r="J2699" i="1"/>
  <c r="AD2699" i="1" s="1"/>
  <c r="AH2699" i="1" s="1"/>
  <c r="AI2699" i="1" s="1"/>
  <c r="C2699" i="1"/>
  <c r="AJ2698" i="1"/>
  <c r="AK2698" i="1" s="1"/>
  <c r="AG2698" i="1"/>
  <c r="AF2698" i="1"/>
  <c r="X2698" i="1"/>
  <c r="R2698" i="1"/>
  <c r="AE2698" i="1" s="1"/>
  <c r="J2698" i="1"/>
  <c r="AD2698" i="1" s="1"/>
  <c r="AH2698" i="1" s="1"/>
  <c r="AI2698" i="1" s="1"/>
  <c r="C2698" i="1"/>
  <c r="AJ2697" i="1"/>
  <c r="AK2697" i="1" s="1"/>
  <c r="AG2697" i="1"/>
  <c r="AF2697" i="1"/>
  <c r="X2697" i="1"/>
  <c r="R2697" i="1"/>
  <c r="AE2697" i="1" s="1"/>
  <c r="J2697" i="1"/>
  <c r="AD2697" i="1" s="1"/>
  <c r="AH2697" i="1" s="1"/>
  <c r="AI2697" i="1" s="1"/>
  <c r="C2697" i="1"/>
  <c r="AJ2696" i="1"/>
  <c r="AK2696" i="1" s="1"/>
  <c r="AG2696" i="1"/>
  <c r="AF2696" i="1"/>
  <c r="X2696" i="1"/>
  <c r="R2696" i="1"/>
  <c r="AE2696" i="1" s="1"/>
  <c r="J2696" i="1"/>
  <c r="AD2696" i="1" s="1"/>
  <c r="AH2696" i="1" s="1"/>
  <c r="AI2696" i="1" s="1"/>
  <c r="C2696" i="1"/>
  <c r="AJ2695" i="1"/>
  <c r="AK2695" i="1" s="1"/>
  <c r="AG2695" i="1"/>
  <c r="AF2695" i="1"/>
  <c r="X2695" i="1"/>
  <c r="R2695" i="1"/>
  <c r="AE2695" i="1" s="1"/>
  <c r="J2695" i="1"/>
  <c r="AD2695" i="1" s="1"/>
  <c r="AH2695" i="1" s="1"/>
  <c r="AI2695" i="1" s="1"/>
  <c r="C2695" i="1"/>
  <c r="AJ2694" i="1"/>
  <c r="AK2694" i="1" s="1"/>
  <c r="AG2694" i="1"/>
  <c r="AF2694" i="1"/>
  <c r="X2694" i="1"/>
  <c r="R2694" i="1"/>
  <c r="AE2694" i="1" s="1"/>
  <c r="J2694" i="1"/>
  <c r="AD2694" i="1" s="1"/>
  <c r="AH2694" i="1" s="1"/>
  <c r="AI2694" i="1" s="1"/>
  <c r="C2694" i="1"/>
  <c r="AJ2693" i="1"/>
  <c r="AK2693" i="1" s="1"/>
  <c r="AG2693" i="1"/>
  <c r="AF2693" i="1"/>
  <c r="X2693" i="1"/>
  <c r="R2693" i="1"/>
  <c r="AE2693" i="1" s="1"/>
  <c r="J2693" i="1"/>
  <c r="AD2693" i="1" s="1"/>
  <c r="AH2693" i="1" s="1"/>
  <c r="AI2693" i="1" s="1"/>
  <c r="C2693" i="1"/>
  <c r="AJ2692" i="1"/>
  <c r="AK2692" i="1" s="1"/>
  <c r="AG2692" i="1"/>
  <c r="AF2692" i="1"/>
  <c r="X2692" i="1"/>
  <c r="R2692" i="1"/>
  <c r="AE2692" i="1" s="1"/>
  <c r="J2692" i="1"/>
  <c r="AD2692" i="1" s="1"/>
  <c r="AH2692" i="1" s="1"/>
  <c r="AI2692" i="1" s="1"/>
  <c r="C2692" i="1"/>
  <c r="AJ2691" i="1"/>
  <c r="AK2691" i="1" s="1"/>
  <c r="AG2691" i="1"/>
  <c r="AF2691" i="1"/>
  <c r="X2691" i="1"/>
  <c r="R2691" i="1"/>
  <c r="AE2691" i="1" s="1"/>
  <c r="J2691" i="1"/>
  <c r="AD2691" i="1" s="1"/>
  <c r="AH2691" i="1" s="1"/>
  <c r="AI2691" i="1" s="1"/>
  <c r="C2691" i="1"/>
  <c r="AJ2690" i="1"/>
  <c r="AK2690" i="1" s="1"/>
  <c r="AG2690" i="1"/>
  <c r="AF2690" i="1"/>
  <c r="X2690" i="1"/>
  <c r="R2690" i="1"/>
  <c r="AE2690" i="1" s="1"/>
  <c r="J2690" i="1"/>
  <c r="AD2690" i="1" s="1"/>
  <c r="AH2690" i="1" s="1"/>
  <c r="AI2690" i="1" s="1"/>
  <c r="C2690" i="1"/>
  <c r="AJ2689" i="1"/>
  <c r="AK2689" i="1" s="1"/>
  <c r="AG2689" i="1"/>
  <c r="AF2689" i="1"/>
  <c r="X2689" i="1"/>
  <c r="R2689" i="1"/>
  <c r="AE2689" i="1" s="1"/>
  <c r="J2689" i="1"/>
  <c r="AD2689" i="1" s="1"/>
  <c r="AH2689" i="1" s="1"/>
  <c r="AI2689" i="1" s="1"/>
  <c r="C2689" i="1"/>
  <c r="AJ2688" i="1"/>
  <c r="AK2688" i="1" s="1"/>
  <c r="AG2688" i="1"/>
  <c r="AF2688" i="1"/>
  <c r="X2688" i="1"/>
  <c r="R2688" i="1"/>
  <c r="AE2688" i="1" s="1"/>
  <c r="J2688" i="1"/>
  <c r="AD2688" i="1" s="1"/>
  <c r="AH2688" i="1" s="1"/>
  <c r="AI2688" i="1" s="1"/>
  <c r="C2688" i="1"/>
  <c r="AJ2687" i="1"/>
  <c r="AK2687" i="1" s="1"/>
  <c r="AG2687" i="1"/>
  <c r="AF2687" i="1"/>
  <c r="X2687" i="1"/>
  <c r="R2687" i="1"/>
  <c r="AE2687" i="1" s="1"/>
  <c r="J2687" i="1"/>
  <c r="AD2687" i="1" s="1"/>
  <c r="AH2687" i="1" s="1"/>
  <c r="AI2687" i="1" s="1"/>
  <c r="C2687" i="1"/>
  <c r="AJ2686" i="1"/>
  <c r="AK2686" i="1" s="1"/>
  <c r="AG2686" i="1"/>
  <c r="AF2686" i="1"/>
  <c r="X2686" i="1"/>
  <c r="R2686" i="1"/>
  <c r="AE2686" i="1" s="1"/>
  <c r="J2686" i="1"/>
  <c r="AD2686" i="1" s="1"/>
  <c r="AH2686" i="1" s="1"/>
  <c r="AI2686" i="1" s="1"/>
  <c r="C2686" i="1"/>
  <c r="AJ2685" i="1"/>
  <c r="AK2685" i="1" s="1"/>
  <c r="AG2685" i="1"/>
  <c r="AF2685" i="1"/>
  <c r="X2685" i="1"/>
  <c r="R2685" i="1"/>
  <c r="AE2685" i="1" s="1"/>
  <c r="J2685" i="1"/>
  <c r="AD2685" i="1" s="1"/>
  <c r="AH2685" i="1" s="1"/>
  <c r="AI2685" i="1" s="1"/>
  <c r="C2685" i="1"/>
  <c r="AJ2684" i="1"/>
  <c r="AK2684" i="1" s="1"/>
  <c r="AG2684" i="1"/>
  <c r="AF2684" i="1"/>
  <c r="X2684" i="1"/>
  <c r="R2684" i="1"/>
  <c r="AE2684" i="1" s="1"/>
  <c r="J2684" i="1"/>
  <c r="AD2684" i="1" s="1"/>
  <c r="AH2684" i="1" s="1"/>
  <c r="AI2684" i="1" s="1"/>
  <c r="C2684" i="1"/>
  <c r="AJ2683" i="1"/>
  <c r="AK2683" i="1" s="1"/>
  <c r="AG2683" i="1"/>
  <c r="AF2683" i="1"/>
  <c r="X2683" i="1"/>
  <c r="R2683" i="1"/>
  <c r="AE2683" i="1" s="1"/>
  <c r="J2683" i="1"/>
  <c r="AD2683" i="1" s="1"/>
  <c r="AH2683" i="1" s="1"/>
  <c r="AI2683" i="1" s="1"/>
  <c r="C2683" i="1"/>
  <c r="AJ2682" i="1"/>
  <c r="AK2682" i="1" s="1"/>
  <c r="AG2682" i="1"/>
  <c r="AF2682" i="1"/>
  <c r="X2682" i="1"/>
  <c r="R2682" i="1"/>
  <c r="AE2682" i="1" s="1"/>
  <c r="J2682" i="1"/>
  <c r="AD2682" i="1" s="1"/>
  <c r="AH2682" i="1" s="1"/>
  <c r="AI2682" i="1" s="1"/>
  <c r="C2682" i="1"/>
  <c r="AJ2681" i="1"/>
  <c r="AK2681" i="1" s="1"/>
  <c r="AG2681" i="1"/>
  <c r="AF2681" i="1"/>
  <c r="X2681" i="1"/>
  <c r="R2681" i="1"/>
  <c r="AE2681" i="1" s="1"/>
  <c r="J2681" i="1"/>
  <c r="AD2681" i="1" s="1"/>
  <c r="AH2681" i="1" s="1"/>
  <c r="AI2681" i="1" s="1"/>
  <c r="C2681" i="1"/>
  <c r="AJ2680" i="1"/>
  <c r="AK2680" i="1" s="1"/>
  <c r="AG2680" i="1"/>
  <c r="AF2680" i="1"/>
  <c r="X2680" i="1"/>
  <c r="R2680" i="1"/>
  <c r="AE2680" i="1" s="1"/>
  <c r="J2680" i="1"/>
  <c r="AD2680" i="1" s="1"/>
  <c r="AH2680" i="1" s="1"/>
  <c r="AI2680" i="1" s="1"/>
  <c r="C2680" i="1"/>
  <c r="AJ2679" i="1"/>
  <c r="AK2679" i="1" s="1"/>
  <c r="AG2679" i="1"/>
  <c r="AF2679" i="1"/>
  <c r="X2679" i="1"/>
  <c r="R2679" i="1"/>
  <c r="AE2679" i="1" s="1"/>
  <c r="J2679" i="1"/>
  <c r="AD2679" i="1" s="1"/>
  <c r="AH2679" i="1" s="1"/>
  <c r="AI2679" i="1" s="1"/>
  <c r="C2679" i="1"/>
  <c r="AJ2678" i="1"/>
  <c r="AK2678" i="1" s="1"/>
  <c r="AG2678" i="1"/>
  <c r="AF2678" i="1"/>
  <c r="X2678" i="1"/>
  <c r="R2678" i="1"/>
  <c r="AE2678" i="1" s="1"/>
  <c r="J2678" i="1"/>
  <c r="AD2678" i="1" s="1"/>
  <c r="AH2678" i="1" s="1"/>
  <c r="AI2678" i="1" s="1"/>
  <c r="C2678" i="1"/>
  <c r="AJ2677" i="1"/>
  <c r="AK2677" i="1" s="1"/>
  <c r="AG2677" i="1"/>
  <c r="AF2677" i="1"/>
  <c r="X2677" i="1"/>
  <c r="R2677" i="1"/>
  <c r="AE2677" i="1" s="1"/>
  <c r="J2677" i="1"/>
  <c r="AD2677" i="1" s="1"/>
  <c r="AH2677" i="1" s="1"/>
  <c r="AI2677" i="1" s="1"/>
  <c r="C2677" i="1"/>
  <c r="AJ2676" i="1"/>
  <c r="AK2676" i="1" s="1"/>
  <c r="AG2676" i="1"/>
  <c r="AF2676" i="1"/>
  <c r="X2676" i="1"/>
  <c r="R2676" i="1"/>
  <c r="AE2676" i="1" s="1"/>
  <c r="J2676" i="1"/>
  <c r="AD2676" i="1" s="1"/>
  <c r="AH2676" i="1" s="1"/>
  <c r="AI2676" i="1" s="1"/>
  <c r="C2676" i="1"/>
  <c r="AJ2675" i="1"/>
  <c r="AK2675" i="1" s="1"/>
  <c r="AG2675" i="1"/>
  <c r="AF2675" i="1"/>
  <c r="X2675" i="1"/>
  <c r="R2675" i="1"/>
  <c r="AE2675" i="1" s="1"/>
  <c r="J2675" i="1"/>
  <c r="AD2675" i="1" s="1"/>
  <c r="AH2675" i="1" s="1"/>
  <c r="AI2675" i="1" s="1"/>
  <c r="C2675" i="1"/>
  <c r="AJ2674" i="1"/>
  <c r="AK2674" i="1" s="1"/>
  <c r="AG2674" i="1"/>
  <c r="AF2674" i="1"/>
  <c r="X2674" i="1"/>
  <c r="R2674" i="1"/>
  <c r="AE2674" i="1" s="1"/>
  <c r="J2674" i="1"/>
  <c r="AD2674" i="1" s="1"/>
  <c r="AH2674" i="1" s="1"/>
  <c r="AI2674" i="1" s="1"/>
  <c r="C2674" i="1"/>
  <c r="AJ2673" i="1"/>
  <c r="AK2673" i="1" s="1"/>
  <c r="AG2673" i="1"/>
  <c r="AF2673" i="1"/>
  <c r="X2673" i="1"/>
  <c r="R2673" i="1"/>
  <c r="AE2673" i="1" s="1"/>
  <c r="J2673" i="1"/>
  <c r="AD2673" i="1" s="1"/>
  <c r="AH2673" i="1" s="1"/>
  <c r="AI2673" i="1" s="1"/>
  <c r="C2673" i="1"/>
  <c r="AJ2672" i="1"/>
  <c r="AK2672" i="1" s="1"/>
  <c r="AG2672" i="1"/>
  <c r="AF2672" i="1"/>
  <c r="X2672" i="1"/>
  <c r="R2672" i="1"/>
  <c r="AE2672" i="1" s="1"/>
  <c r="J2672" i="1"/>
  <c r="AD2672" i="1" s="1"/>
  <c r="AH2672" i="1" s="1"/>
  <c r="AI2672" i="1" s="1"/>
  <c r="C2672" i="1"/>
  <c r="AJ2671" i="1"/>
  <c r="AK2671" i="1" s="1"/>
  <c r="AG2671" i="1"/>
  <c r="AF2671" i="1"/>
  <c r="X2671" i="1"/>
  <c r="R2671" i="1"/>
  <c r="AE2671" i="1" s="1"/>
  <c r="J2671" i="1"/>
  <c r="AD2671" i="1" s="1"/>
  <c r="AH2671" i="1" s="1"/>
  <c r="AI2671" i="1" s="1"/>
  <c r="C2671" i="1"/>
  <c r="AJ2670" i="1"/>
  <c r="AK2670" i="1" s="1"/>
  <c r="AG2670" i="1"/>
  <c r="AF2670" i="1"/>
  <c r="X2670" i="1"/>
  <c r="R2670" i="1"/>
  <c r="AE2670" i="1" s="1"/>
  <c r="J2670" i="1"/>
  <c r="AD2670" i="1" s="1"/>
  <c r="AH2670" i="1" s="1"/>
  <c r="AI2670" i="1" s="1"/>
  <c r="C2670" i="1"/>
  <c r="AJ2669" i="1"/>
  <c r="AK2669" i="1" s="1"/>
  <c r="AG2669" i="1"/>
  <c r="AF2669" i="1"/>
  <c r="X2669" i="1"/>
  <c r="R2669" i="1"/>
  <c r="AE2669" i="1" s="1"/>
  <c r="J2669" i="1"/>
  <c r="AD2669" i="1" s="1"/>
  <c r="AH2669" i="1" s="1"/>
  <c r="AI2669" i="1" s="1"/>
  <c r="C2669" i="1"/>
  <c r="AJ2668" i="1"/>
  <c r="AK2668" i="1" s="1"/>
  <c r="AG2668" i="1"/>
  <c r="AF2668" i="1"/>
  <c r="X2668" i="1"/>
  <c r="R2668" i="1"/>
  <c r="AE2668" i="1" s="1"/>
  <c r="J2668" i="1"/>
  <c r="AD2668" i="1" s="1"/>
  <c r="AH2668" i="1" s="1"/>
  <c r="AI2668" i="1" s="1"/>
  <c r="C2668" i="1"/>
  <c r="AJ2667" i="1"/>
  <c r="AK2667" i="1" s="1"/>
  <c r="AG2667" i="1"/>
  <c r="AF2667" i="1"/>
  <c r="X2667" i="1"/>
  <c r="R2667" i="1"/>
  <c r="AE2667" i="1" s="1"/>
  <c r="J2667" i="1"/>
  <c r="AD2667" i="1" s="1"/>
  <c r="AH2667" i="1" s="1"/>
  <c r="AI2667" i="1" s="1"/>
  <c r="C2667" i="1"/>
  <c r="AJ2666" i="1"/>
  <c r="AK2666" i="1" s="1"/>
  <c r="AG2666" i="1"/>
  <c r="AF2666" i="1"/>
  <c r="X2666" i="1"/>
  <c r="R2666" i="1"/>
  <c r="AE2666" i="1" s="1"/>
  <c r="J2666" i="1"/>
  <c r="AD2666" i="1" s="1"/>
  <c r="AH2666" i="1" s="1"/>
  <c r="AI2666" i="1" s="1"/>
  <c r="C2666" i="1"/>
  <c r="AJ2665" i="1"/>
  <c r="AK2665" i="1" s="1"/>
  <c r="AG2665" i="1"/>
  <c r="AF2665" i="1"/>
  <c r="X2665" i="1"/>
  <c r="R2665" i="1"/>
  <c r="AE2665" i="1" s="1"/>
  <c r="J2665" i="1"/>
  <c r="AD2665" i="1" s="1"/>
  <c r="AH2665" i="1" s="1"/>
  <c r="AI2665" i="1" s="1"/>
  <c r="C2665" i="1"/>
  <c r="AJ2664" i="1"/>
  <c r="AK2664" i="1" s="1"/>
  <c r="AG2664" i="1"/>
  <c r="AF2664" i="1"/>
  <c r="X2664" i="1"/>
  <c r="R2664" i="1"/>
  <c r="AE2664" i="1" s="1"/>
  <c r="J2664" i="1"/>
  <c r="AD2664" i="1" s="1"/>
  <c r="AH2664" i="1" s="1"/>
  <c r="AI2664" i="1" s="1"/>
  <c r="C2664" i="1"/>
  <c r="AJ2663" i="1"/>
  <c r="AK2663" i="1" s="1"/>
  <c r="AG2663" i="1"/>
  <c r="AF2663" i="1"/>
  <c r="X2663" i="1"/>
  <c r="R2663" i="1"/>
  <c r="AE2663" i="1" s="1"/>
  <c r="J2663" i="1"/>
  <c r="AD2663" i="1" s="1"/>
  <c r="AH2663" i="1" s="1"/>
  <c r="AI2663" i="1" s="1"/>
  <c r="C2663" i="1"/>
  <c r="AJ2662" i="1"/>
  <c r="AK2662" i="1" s="1"/>
  <c r="AG2662" i="1"/>
  <c r="AF2662" i="1"/>
  <c r="X2662" i="1"/>
  <c r="R2662" i="1"/>
  <c r="AE2662" i="1" s="1"/>
  <c r="J2662" i="1"/>
  <c r="AD2662" i="1" s="1"/>
  <c r="AH2662" i="1" s="1"/>
  <c r="AI2662" i="1" s="1"/>
  <c r="C2662" i="1"/>
  <c r="AJ2661" i="1"/>
  <c r="AK2661" i="1" s="1"/>
  <c r="AG2661" i="1"/>
  <c r="AF2661" i="1"/>
  <c r="X2661" i="1"/>
  <c r="R2661" i="1"/>
  <c r="AE2661" i="1" s="1"/>
  <c r="J2661" i="1"/>
  <c r="AD2661" i="1" s="1"/>
  <c r="AH2661" i="1" s="1"/>
  <c r="AI2661" i="1" s="1"/>
  <c r="C2661" i="1"/>
  <c r="AJ2660" i="1"/>
  <c r="AK2660" i="1" s="1"/>
  <c r="AG2660" i="1"/>
  <c r="AF2660" i="1"/>
  <c r="X2660" i="1"/>
  <c r="R2660" i="1"/>
  <c r="AE2660" i="1" s="1"/>
  <c r="J2660" i="1"/>
  <c r="AD2660" i="1" s="1"/>
  <c r="AH2660" i="1" s="1"/>
  <c r="AI2660" i="1" s="1"/>
  <c r="C2660" i="1"/>
  <c r="AJ2659" i="1"/>
  <c r="AK2659" i="1" s="1"/>
  <c r="AG2659" i="1"/>
  <c r="AF2659" i="1"/>
  <c r="X2659" i="1"/>
  <c r="R2659" i="1"/>
  <c r="AE2659" i="1" s="1"/>
  <c r="J2659" i="1"/>
  <c r="AD2659" i="1" s="1"/>
  <c r="AH2659" i="1" s="1"/>
  <c r="AI2659" i="1" s="1"/>
  <c r="C2659" i="1"/>
  <c r="AJ2658" i="1"/>
  <c r="AK2658" i="1" s="1"/>
  <c r="AG2658" i="1"/>
  <c r="AF2658" i="1"/>
  <c r="X2658" i="1"/>
  <c r="R2658" i="1"/>
  <c r="AE2658" i="1" s="1"/>
  <c r="J2658" i="1"/>
  <c r="AD2658" i="1" s="1"/>
  <c r="AH2658" i="1" s="1"/>
  <c r="AI2658" i="1" s="1"/>
  <c r="C2658" i="1"/>
  <c r="AJ2657" i="1"/>
  <c r="AK2657" i="1" s="1"/>
  <c r="AG2657" i="1"/>
  <c r="AF2657" i="1"/>
  <c r="X2657" i="1"/>
  <c r="R2657" i="1"/>
  <c r="AE2657" i="1" s="1"/>
  <c r="J2657" i="1"/>
  <c r="AD2657" i="1" s="1"/>
  <c r="AH2657" i="1" s="1"/>
  <c r="AI2657" i="1" s="1"/>
  <c r="C2657" i="1"/>
  <c r="AJ2656" i="1"/>
  <c r="AK2656" i="1" s="1"/>
  <c r="AG2656" i="1"/>
  <c r="AF2656" i="1"/>
  <c r="X2656" i="1"/>
  <c r="R2656" i="1"/>
  <c r="AE2656" i="1" s="1"/>
  <c r="J2656" i="1"/>
  <c r="AD2656" i="1" s="1"/>
  <c r="AH2656" i="1" s="1"/>
  <c r="AI2656" i="1" s="1"/>
  <c r="C2656" i="1"/>
  <c r="AJ2655" i="1"/>
  <c r="AK2655" i="1" s="1"/>
  <c r="AG2655" i="1"/>
  <c r="AF2655" i="1"/>
  <c r="X2655" i="1"/>
  <c r="R2655" i="1"/>
  <c r="AE2655" i="1" s="1"/>
  <c r="J2655" i="1"/>
  <c r="AD2655" i="1" s="1"/>
  <c r="AH2655" i="1" s="1"/>
  <c r="AI2655" i="1" s="1"/>
  <c r="C2655" i="1"/>
  <c r="AJ2654" i="1"/>
  <c r="AK2654" i="1" s="1"/>
  <c r="AG2654" i="1"/>
  <c r="AF2654" i="1"/>
  <c r="X2654" i="1"/>
  <c r="R2654" i="1"/>
  <c r="AE2654" i="1" s="1"/>
  <c r="J2654" i="1"/>
  <c r="AD2654" i="1" s="1"/>
  <c r="AH2654" i="1" s="1"/>
  <c r="AI2654" i="1" s="1"/>
  <c r="C2654" i="1"/>
  <c r="AJ2653" i="1"/>
  <c r="AK2653" i="1" s="1"/>
  <c r="AG2653" i="1"/>
  <c r="AF2653" i="1"/>
  <c r="X2653" i="1"/>
  <c r="R2653" i="1"/>
  <c r="AE2653" i="1" s="1"/>
  <c r="J2653" i="1"/>
  <c r="AD2653" i="1" s="1"/>
  <c r="C2653" i="1"/>
  <c r="AJ2652" i="1"/>
  <c r="AK2652" i="1" s="1"/>
  <c r="AG2652" i="1"/>
  <c r="AF2652" i="1"/>
  <c r="X2652" i="1"/>
  <c r="R2652" i="1"/>
  <c r="AE2652" i="1" s="1"/>
  <c r="J2652" i="1"/>
  <c r="AD2652" i="1" s="1"/>
  <c r="AH2652" i="1" s="1"/>
  <c r="AI2652" i="1" s="1"/>
  <c r="C2652" i="1"/>
  <c r="AJ2651" i="1"/>
  <c r="AK2651" i="1" s="1"/>
  <c r="AG2651" i="1"/>
  <c r="AF2651" i="1"/>
  <c r="X2651" i="1"/>
  <c r="R2651" i="1"/>
  <c r="AE2651" i="1" s="1"/>
  <c r="J2651" i="1"/>
  <c r="AD2651" i="1" s="1"/>
  <c r="AH2651" i="1" s="1"/>
  <c r="AI2651" i="1" s="1"/>
  <c r="C2651" i="1"/>
  <c r="AJ2650" i="1"/>
  <c r="AK2650" i="1" s="1"/>
  <c r="AG2650" i="1"/>
  <c r="AF2650" i="1"/>
  <c r="X2650" i="1"/>
  <c r="R2650" i="1"/>
  <c r="AE2650" i="1" s="1"/>
  <c r="J2650" i="1"/>
  <c r="AD2650" i="1" s="1"/>
  <c r="AH2650" i="1" s="1"/>
  <c r="AI2650" i="1" s="1"/>
  <c r="C2650" i="1"/>
  <c r="AJ2649" i="1"/>
  <c r="AK2649" i="1" s="1"/>
  <c r="AG2649" i="1"/>
  <c r="AF2649" i="1"/>
  <c r="X2649" i="1"/>
  <c r="R2649" i="1"/>
  <c r="AE2649" i="1" s="1"/>
  <c r="J2649" i="1"/>
  <c r="AD2649" i="1" s="1"/>
  <c r="AH2649" i="1" s="1"/>
  <c r="AI2649" i="1" s="1"/>
  <c r="C2649" i="1"/>
  <c r="AJ2648" i="1"/>
  <c r="AK2648" i="1" s="1"/>
  <c r="AG2648" i="1"/>
  <c r="AF2648" i="1"/>
  <c r="X2648" i="1"/>
  <c r="R2648" i="1"/>
  <c r="AE2648" i="1" s="1"/>
  <c r="J2648" i="1"/>
  <c r="AD2648" i="1" s="1"/>
  <c r="AH2648" i="1" s="1"/>
  <c r="AI2648" i="1" s="1"/>
  <c r="C2648" i="1"/>
  <c r="AJ2647" i="1"/>
  <c r="AK2647" i="1" s="1"/>
  <c r="AG2647" i="1"/>
  <c r="AF2647" i="1"/>
  <c r="X2647" i="1"/>
  <c r="R2647" i="1"/>
  <c r="AE2647" i="1" s="1"/>
  <c r="J2647" i="1"/>
  <c r="AD2647" i="1" s="1"/>
  <c r="AH2647" i="1" s="1"/>
  <c r="AI2647" i="1" s="1"/>
  <c r="C2647" i="1"/>
  <c r="AJ2646" i="1"/>
  <c r="AK2646" i="1" s="1"/>
  <c r="AG2646" i="1"/>
  <c r="AF2646" i="1"/>
  <c r="X2646" i="1"/>
  <c r="R2646" i="1"/>
  <c r="AE2646" i="1" s="1"/>
  <c r="J2646" i="1"/>
  <c r="AD2646" i="1" s="1"/>
  <c r="AH2646" i="1" s="1"/>
  <c r="AI2646" i="1" s="1"/>
  <c r="C2646" i="1"/>
  <c r="AJ2645" i="1"/>
  <c r="AK2645" i="1" s="1"/>
  <c r="AG2645" i="1"/>
  <c r="AF2645" i="1"/>
  <c r="X2645" i="1"/>
  <c r="R2645" i="1"/>
  <c r="AE2645" i="1" s="1"/>
  <c r="J2645" i="1"/>
  <c r="AD2645" i="1" s="1"/>
  <c r="AH2645" i="1" s="1"/>
  <c r="AI2645" i="1" s="1"/>
  <c r="C2645" i="1"/>
  <c r="AJ2644" i="1"/>
  <c r="AK2644" i="1" s="1"/>
  <c r="AG2644" i="1"/>
  <c r="AF2644" i="1"/>
  <c r="X2644" i="1"/>
  <c r="R2644" i="1"/>
  <c r="AE2644" i="1" s="1"/>
  <c r="J2644" i="1"/>
  <c r="AD2644" i="1" s="1"/>
  <c r="AH2644" i="1" s="1"/>
  <c r="AI2644" i="1" s="1"/>
  <c r="C2644" i="1"/>
  <c r="AJ2643" i="1"/>
  <c r="AK2643" i="1" s="1"/>
  <c r="AG2643" i="1"/>
  <c r="AF2643" i="1"/>
  <c r="X2643" i="1"/>
  <c r="R2643" i="1"/>
  <c r="AE2643" i="1" s="1"/>
  <c r="J2643" i="1"/>
  <c r="AD2643" i="1" s="1"/>
  <c r="AH2643" i="1" s="1"/>
  <c r="AI2643" i="1" s="1"/>
  <c r="C2643" i="1"/>
  <c r="AJ2642" i="1"/>
  <c r="AK2642" i="1" s="1"/>
  <c r="AG2642" i="1"/>
  <c r="AF2642" i="1"/>
  <c r="X2642" i="1"/>
  <c r="R2642" i="1"/>
  <c r="AE2642" i="1" s="1"/>
  <c r="J2642" i="1"/>
  <c r="AD2642" i="1" s="1"/>
  <c r="AH2642" i="1" s="1"/>
  <c r="AI2642" i="1" s="1"/>
  <c r="C2642" i="1"/>
  <c r="AJ2641" i="1"/>
  <c r="AK2641" i="1" s="1"/>
  <c r="AG2641" i="1"/>
  <c r="AF2641" i="1"/>
  <c r="X2641" i="1"/>
  <c r="R2641" i="1"/>
  <c r="AE2641" i="1" s="1"/>
  <c r="J2641" i="1"/>
  <c r="AD2641" i="1" s="1"/>
  <c r="AH2641" i="1" s="1"/>
  <c r="AI2641" i="1" s="1"/>
  <c r="C2641" i="1"/>
  <c r="AJ2640" i="1"/>
  <c r="AK2640" i="1" s="1"/>
  <c r="AG2640" i="1"/>
  <c r="AF2640" i="1"/>
  <c r="X2640" i="1"/>
  <c r="R2640" i="1"/>
  <c r="AE2640" i="1" s="1"/>
  <c r="J2640" i="1"/>
  <c r="AD2640" i="1" s="1"/>
  <c r="C2640" i="1"/>
  <c r="AJ2639" i="1"/>
  <c r="AK2639" i="1" s="1"/>
  <c r="AG2639" i="1"/>
  <c r="AF2639" i="1"/>
  <c r="X2639" i="1"/>
  <c r="R2639" i="1"/>
  <c r="AE2639" i="1" s="1"/>
  <c r="J2639" i="1"/>
  <c r="AD2639" i="1" s="1"/>
  <c r="AH2639" i="1" s="1"/>
  <c r="AI2639" i="1" s="1"/>
  <c r="C2639" i="1"/>
  <c r="AJ2638" i="1"/>
  <c r="AK2638" i="1" s="1"/>
  <c r="AG2638" i="1"/>
  <c r="AF2638" i="1"/>
  <c r="X2638" i="1"/>
  <c r="R2638" i="1"/>
  <c r="AE2638" i="1" s="1"/>
  <c r="J2638" i="1"/>
  <c r="AD2638" i="1" s="1"/>
  <c r="AH2638" i="1" s="1"/>
  <c r="AI2638" i="1" s="1"/>
  <c r="C2638" i="1"/>
  <c r="AJ2637" i="1"/>
  <c r="AK2637" i="1" s="1"/>
  <c r="AG2637" i="1"/>
  <c r="AF2637" i="1"/>
  <c r="X2637" i="1"/>
  <c r="R2637" i="1"/>
  <c r="AE2637" i="1" s="1"/>
  <c r="J2637" i="1"/>
  <c r="AD2637" i="1" s="1"/>
  <c r="AH2637" i="1" s="1"/>
  <c r="AI2637" i="1" s="1"/>
  <c r="C2637" i="1"/>
  <c r="AJ2636" i="1"/>
  <c r="AK2636" i="1" s="1"/>
  <c r="AG2636" i="1"/>
  <c r="AF2636" i="1"/>
  <c r="X2636" i="1"/>
  <c r="R2636" i="1"/>
  <c r="AE2636" i="1" s="1"/>
  <c r="J2636" i="1"/>
  <c r="AD2636" i="1" s="1"/>
  <c r="AH2636" i="1" s="1"/>
  <c r="AI2636" i="1" s="1"/>
  <c r="C2636" i="1"/>
  <c r="AJ2635" i="1"/>
  <c r="AK2635" i="1" s="1"/>
  <c r="AG2635" i="1"/>
  <c r="AF2635" i="1"/>
  <c r="X2635" i="1"/>
  <c r="R2635" i="1"/>
  <c r="AE2635" i="1" s="1"/>
  <c r="J2635" i="1"/>
  <c r="AD2635" i="1" s="1"/>
  <c r="AH2635" i="1" s="1"/>
  <c r="AI2635" i="1" s="1"/>
  <c r="C2635" i="1"/>
  <c r="AJ2634" i="1"/>
  <c r="AK2634" i="1" s="1"/>
  <c r="AG2634" i="1"/>
  <c r="AF2634" i="1"/>
  <c r="X2634" i="1"/>
  <c r="R2634" i="1"/>
  <c r="AE2634" i="1" s="1"/>
  <c r="J2634" i="1"/>
  <c r="AD2634" i="1" s="1"/>
  <c r="AH2634" i="1" s="1"/>
  <c r="AI2634" i="1" s="1"/>
  <c r="C2634" i="1"/>
  <c r="AJ2633" i="1"/>
  <c r="AK2633" i="1" s="1"/>
  <c r="AG2633" i="1"/>
  <c r="AF2633" i="1"/>
  <c r="X2633" i="1"/>
  <c r="R2633" i="1"/>
  <c r="AE2633" i="1" s="1"/>
  <c r="J2633" i="1"/>
  <c r="AD2633" i="1" s="1"/>
  <c r="AH2633" i="1" s="1"/>
  <c r="AI2633" i="1" s="1"/>
  <c r="C2633" i="1"/>
  <c r="AJ2632" i="1"/>
  <c r="AK2632" i="1" s="1"/>
  <c r="AG2632" i="1"/>
  <c r="AF2632" i="1"/>
  <c r="X2632" i="1"/>
  <c r="R2632" i="1"/>
  <c r="AE2632" i="1" s="1"/>
  <c r="J2632" i="1"/>
  <c r="AD2632" i="1" s="1"/>
  <c r="AH2632" i="1" s="1"/>
  <c r="AI2632" i="1" s="1"/>
  <c r="C2632" i="1"/>
  <c r="AJ2631" i="1"/>
  <c r="AK2631" i="1" s="1"/>
  <c r="AG2631" i="1"/>
  <c r="AF2631" i="1"/>
  <c r="X2631" i="1"/>
  <c r="R2631" i="1"/>
  <c r="AE2631" i="1" s="1"/>
  <c r="J2631" i="1"/>
  <c r="AD2631" i="1" s="1"/>
  <c r="AH2631" i="1" s="1"/>
  <c r="AI2631" i="1" s="1"/>
  <c r="C2631" i="1"/>
  <c r="AJ2630" i="1"/>
  <c r="AK2630" i="1" s="1"/>
  <c r="AG2630" i="1"/>
  <c r="AF2630" i="1"/>
  <c r="X2630" i="1"/>
  <c r="R2630" i="1"/>
  <c r="AE2630" i="1" s="1"/>
  <c r="J2630" i="1"/>
  <c r="AD2630" i="1" s="1"/>
  <c r="AH2630" i="1" s="1"/>
  <c r="AI2630" i="1" s="1"/>
  <c r="C2630" i="1"/>
  <c r="AJ2629" i="1"/>
  <c r="AK2629" i="1" s="1"/>
  <c r="AG2629" i="1"/>
  <c r="AF2629" i="1"/>
  <c r="X2629" i="1"/>
  <c r="R2629" i="1"/>
  <c r="AE2629" i="1" s="1"/>
  <c r="J2629" i="1"/>
  <c r="AD2629" i="1" s="1"/>
  <c r="AH2629" i="1" s="1"/>
  <c r="AI2629" i="1" s="1"/>
  <c r="C2629" i="1"/>
  <c r="AJ2628" i="1"/>
  <c r="AK2628" i="1" s="1"/>
  <c r="AG2628" i="1"/>
  <c r="AF2628" i="1"/>
  <c r="X2628" i="1"/>
  <c r="R2628" i="1"/>
  <c r="AE2628" i="1" s="1"/>
  <c r="J2628" i="1"/>
  <c r="AD2628" i="1" s="1"/>
  <c r="AH2628" i="1" s="1"/>
  <c r="AI2628" i="1" s="1"/>
  <c r="C2628" i="1"/>
  <c r="AJ2627" i="1"/>
  <c r="AK2627" i="1" s="1"/>
  <c r="AG2627" i="1"/>
  <c r="AF2627" i="1"/>
  <c r="X2627" i="1"/>
  <c r="R2627" i="1"/>
  <c r="AE2627" i="1" s="1"/>
  <c r="J2627" i="1"/>
  <c r="AD2627" i="1" s="1"/>
  <c r="AH2627" i="1" s="1"/>
  <c r="AI2627" i="1" s="1"/>
  <c r="C2627" i="1"/>
  <c r="AJ2626" i="1"/>
  <c r="AK2626" i="1" s="1"/>
  <c r="AG2626" i="1"/>
  <c r="AF2626" i="1"/>
  <c r="X2626" i="1"/>
  <c r="R2626" i="1"/>
  <c r="AE2626" i="1" s="1"/>
  <c r="J2626" i="1"/>
  <c r="AD2626" i="1" s="1"/>
  <c r="AH2626" i="1" s="1"/>
  <c r="AI2626" i="1" s="1"/>
  <c r="C2626" i="1"/>
  <c r="AJ2625" i="1"/>
  <c r="AK2625" i="1" s="1"/>
  <c r="AG2625" i="1"/>
  <c r="AF2625" i="1"/>
  <c r="X2625" i="1"/>
  <c r="R2625" i="1"/>
  <c r="AE2625" i="1" s="1"/>
  <c r="J2625" i="1"/>
  <c r="AD2625" i="1" s="1"/>
  <c r="AH2625" i="1" s="1"/>
  <c r="AI2625" i="1" s="1"/>
  <c r="C2625" i="1"/>
  <c r="AJ2624" i="1"/>
  <c r="AK2624" i="1" s="1"/>
  <c r="AG2624" i="1"/>
  <c r="AF2624" i="1"/>
  <c r="X2624" i="1"/>
  <c r="R2624" i="1"/>
  <c r="AE2624" i="1" s="1"/>
  <c r="J2624" i="1"/>
  <c r="AD2624" i="1" s="1"/>
  <c r="AH2624" i="1" s="1"/>
  <c r="AI2624" i="1" s="1"/>
  <c r="C2624" i="1"/>
  <c r="AJ2623" i="1"/>
  <c r="AK2623" i="1" s="1"/>
  <c r="AG2623" i="1"/>
  <c r="AF2623" i="1"/>
  <c r="X2623" i="1"/>
  <c r="R2623" i="1"/>
  <c r="AE2623" i="1" s="1"/>
  <c r="J2623" i="1"/>
  <c r="AD2623" i="1" s="1"/>
  <c r="AH2623" i="1" s="1"/>
  <c r="AI2623" i="1" s="1"/>
  <c r="C2623" i="1"/>
  <c r="AJ2622" i="1"/>
  <c r="AK2622" i="1" s="1"/>
  <c r="AG2622" i="1"/>
  <c r="AF2622" i="1"/>
  <c r="X2622" i="1"/>
  <c r="R2622" i="1"/>
  <c r="AE2622" i="1" s="1"/>
  <c r="J2622" i="1"/>
  <c r="AD2622" i="1" s="1"/>
  <c r="AH2622" i="1" s="1"/>
  <c r="AI2622" i="1" s="1"/>
  <c r="C2622" i="1"/>
  <c r="AJ2621" i="1"/>
  <c r="AK2621" i="1" s="1"/>
  <c r="AG2621" i="1"/>
  <c r="AF2621" i="1"/>
  <c r="X2621" i="1"/>
  <c r="R2621" i="1"/>
  <c r="AE2621" i="1" s="1"/>
  <c r="J2621" i="1"/>
  <c r="AD2621" i="1" s="1"/>
  <c r="AH2621" i="1" s="1"/>
  <c r="AI2621" i="1" s="1"/>
  <c r="C2621" i="1"/>
  <c r="AJ2620" i="1"/>
  <c r="AK2620" i="1" s="1"/>
  <c r="AG2620" i="1"/>
  <c r="AF2620" i="1"/>
  <c r="X2620" i="1"/>
  <c r="R2620" i="1"/>
  <c r="AE2620" i="1" s="1"/>
  <c r="J2620" i="1"/>
  <c r="AD2620" i="1" s="1"/>
  <c r="AH2620" i="1" s="1"/>
  <c r="AI2620" i="1" s="1"/>
  <c r="C2620" i="1"/>
  <c r="AJ2619" i="1"/>
  <c r="AK2619" i="1" s="1"/>
  <c r="AG2619" i="1"/>
  <c r="AF2619" i="1"/>
  <c r="X2619" i="1"/>
  <c r="R2619" i="1"/>
  <c r="AE2619" i="1" s="1"/>
  <c r="J2619" i="1"/>
  <c r="AD2619" i="1" s="1"/>
  <c r="AH2619" i="1" s="1"/>
  <c r="AI2619" i="1" s="1"/>
  <c r="C2619" i="1"/>
  <c r="AJ2618" i="1"/>
  <c r="AK2618" i="1" s="1"/>
  <c r="AG2618" i="1"/>
  <c r="AF2618" i="1"/>
  <c r="X2618" i="1"/>
  <c r="R2618" i="1"/>
  <c r="AE2618" i="1" s="1"/>
  <c r="J2618" i="1"/>
  <c r="AD2618" i="1" s="1"/>
  <c r="C2618" i="1"/>
  <c r="AJ2617" i="1"/>
  <c r="AK2617" i="1" s="1"/>
  <c r="AG2617" i="1"/>
  <c r="AF2617" i="1"/>
  <c r="X2617" i="1"/>
  <c r="R2617" i="1"/>
  <c r="AE2617" i="1" s="1"/>
  <c r="J2617" i="1"/>
  <c r="AD2617" i="1" s="1"/>
  <c r="AH2617" i="1" s="1"/>
  <c r="AI2617" i="1" s="1"/>
  <c r="C2617" i="1"/>
  <c r="AJ2616" i="1"/>
  <c r="AK2616" i="1" s="1"/>
  <c r="AG2616" i="1"/>
  <c r="AF2616" i="1"/>
  <c r="X2616" i="1"/>
  <c r="R2616" i="1"/>
  <c r="AE2616" i="1" s="1"/>
  <c r="J2616" i="1"/>
  <c r="AD2616" i="1" s="1"/>
  <c r="AH2616" i="1" s="1"/>
  <c r="AI2616" i="1" s="1"/>
  <c r="C2616" i="1"/>
  <c r="AJ2615" i="1"/>
  <c r="AK2615" i="1" s="1"/>
  <c r="AG2615" i="1"/>
  <c r="AF2615" i="1"/>
  <c r="X2615" i="1"/>
  <c r="R2615" i="1"/>
  <c r="AE2615" i="1" s="1"/>
  <c r="J2615" i="1"/>
  <c r="AD2615" i="1" s="1"/>
  <c r="AH2615" i="1" s="1"/>
  <c r="AI2615" i="1" s="1"/>
  <c r="C2615" i="1"/>
  <c r="AJ2614" i="1"/>
  <c r="AK2614" i="1" s="1"/>
  <c r="AG2614" i="1"/>
  <c r="AF2614" i="1"/>
  <c r="X2614" i="1"/>
  <c r="R2614" i="1"/>
  <c r="AE2614" i="1" s="1"/>
  <c r="J2614" i="1"/>
  <c r="AD2614" i="1" s="1"/>
  <c r="AH2614" i="1" s="1"/>
  <c r="AI2614" i="1" s="1"/>
  <c r="C2614" i="1"/>
  <c r="AJ2613" i="1"/>
  <c r="AK2613" i="1" s="1"/>
  <c r="AG2613" i="1"/>
  <c r="AF2613" i="1"/>
  <c r="X2613" i="1"/>
  <c r="R2613" i="1"/>
  <c r="AE2613" i="1" s="1"/>
  <c r="J2613" i="1"/>
  <c r="AD2613" i="1" s="1"/>
  <c r="AH2613" i="1" s="1"/>
  <c r="AI2613" i="1" s="1"/>
  <c r="C2613" i="1"/>
  <c r="AJ2612" i="1"/>
  <c r="AK2612" i="1" s="1"/>
  <c r="AG2612" i="1"/>
  <c r="AF2612" i="1"/>
  <c r="X2612" i="1"/>
  <c r="R2612" i="1"/>
  <c r="AE2612" i="1" s="1"/>
  <c r="J2612" i="1"/>
  <c r="AD2612" i="1" s="1"/>
  <c r="AH2612" i="1" s="1"/>
  <c r="AI2612" i="1" s="1"/>
  <c r="C2612" i="1"/>
  <c r="AJ2611" i="1"/>
  <c r="AK2611" i="1" s="1"/>
  <c r="AG2611" i="1"/>
  <c r="AF2611" i="1"/>
  <c r="X2611" i="1"/>
  <c r="R2611" i="1"/>
  <c r="AE2611" i="1" s="1"/>
  <c r="J2611" i="1"/>
  <c r="AD2611" i="1" s="1"/>
  <c r="AH2611" i="1" s="1"/>
  <c r="AI2611" i="1" s="1"/>
  <c r="C2611" i="1"/>
  <c r="AJ2610" i="1"/>
  <c r="AK2610" i="1" s="1"/>
  <c r="AG2610" i="1"/>
  <c r="AF2610" i="1"/>
  <c r="X2610" i="1"/>
  <c r="R2610" i="1"/>
  <c r="AE2610" i="1" s="1"/>
  <c r="J2610" i="1"/>
  <c r="AD2610" i="1" s="1"/>
  <c r="AH2610" i="1" s="1"/>
  <c r="AI2610" i="1" s="1"/>
  <c r="C2610" i="1"/>
  <c r="AJ2609" i="1"/>
  <c r="AK2609" i="1" s="1"/>
  <c r="AG2609" i="1"/>
  <c r="AF2609" i="1"/>
  <c r="X2609" i="1"/>
  <c r="R2609" i="1"/>
  <c r="AE2609" i="1" s="1"/>
  <c r="J2609" i="1"/>
  <c r="AD2609" i="1" s="1"/>
  <c r="AH2609" i="1" s="1"/>
  <c r="AI2609" i="1" s="1"/>
  <c r="C2609" i="1"/>
  <c r="AJ2608" i="1"/>
  <c r="AK2608" i="1" s="1"/>
  <c r="AG2608" i="1"/>
  <c r="AF2608" i="1"/>
  <c r="X2608" i="1"/>
  <c r="R2608" i="1"/>
  <c r="AE2608" i="1" s="1"/>
  <c r="J2608" i="1"/>
  <c r="AD2608" i="1" s="1"/>
  <c r="AH2608" i="1" s="1"/>
  <c r="AI2608" i="1" s="1"/>
  <c r="C2608" i="1"/>
  <c r="AJ2607" i="1"/>
  <c r="AK2607" i="1" s="1"/>
  <c r="AG2607" i="1"/>
  <c r="AF2607" i="1"/>
  <c r="X2607" i="1"/>
  <c r="R2607" i="1"/>
  <c r="AE2607" i="1" s="1"/>
  <c r="J2607" i="1"/>
  <c r="AD2607" i="1" s="1"/>
  <c r="AH2607" i="1" s="1"/>
  <c r="AI2607" i="1" s="1"/>
  <c r="C2607" i="1"/>
  <c r="AJ2606" i="1"/>
  <c r="AK2606" i="1" s="1"/>
  <c r="AG2606" i="1"/>
  <c r="AF2606" i="1"/>
  <c r="X2606" i="1"/>
  <c r="R2606" i="1"/>
  <c r="AE2606" i="1" s="1"/>
  <c r="J2606" i="1"/>
  <c r="AD2606" i="1" s="1"/>
  <c r="AH2606" i="1" s="1"/>
  <c r="AI2606" i="1" s="1"/>
  <c r="C2606" i="1"/>
  <c r="AJ2605" i="1"/>
  <c r="AK2605" i="1" s="1"/>
  <c r="AG2605" i="1"/>
  <c r="AF2605" i="1"/>
  <c r="X2605" i="1"/>
  <c r="R2605" i="1"/>
  <c r="AE2605" i="1" s="1"/>
  <c r="J2605" i="1"/>
  <c r="AD2605" i="1" s="1"/>
  <c r="AH2605" i="1" s="1"/>
  <c r="AI2605" i="1" s="1"/>
  <c r="C2605" i="1"/>
  <c r="AJ2604" i="1"/>
  <c r="AK2604" i="1" s="1"/>
  <c r="AG2604" i="1"/>
  <c r="AF2604" i="1"/>
  <c r="X2604" i="1"/>
  <c r="R2604" i="1"/>
  <c r="AE2604" i="1" s="1"/>
  <c r="J2604" i="1"/>
  <c r="AD2604" i="1" s="1"/>
  <c r="C2604" i="1"/>
  <c r="AJ2603" i="1"/>
  <c r="AK2603" i="1" s="1"/>
  <c r="AG2603" i="1"/>
  <c r="AF2603" i="1"/>
  <c r="X2603" i="1"/>
  <c r="R2603" i="1"/>
  <c r="AE2603" i="1" s="1"/>
  <c r="J2603" i="1"/>
  <c r="AD2603" i="1" s="1"/>
  <c r="AH2603" i="1" s="1"/>
  <c r="AI2603" i="1" s="1"/>
  <c r="C2603" i="1"/>
  <c r="AJ2602" i="1"/>
  <c r="AK2602" i="1" s="1"/>
  <c r="AG2602" i="1"/>
  <c r="AF2602" i="1"/>
  <c r="X2602" i="1"/>
  <c r="R2602" i="1"/>
  <c r="AE2602" i="1" s="1"/>
  <c r="J2602" i="1"/>
  <c r="AD2602" i="1" s="1"/>
  <c r="AH2602" i="1" s="1"/>
  <c r="AI2602" i="1" s="1"/>
  <c r="C2602" i="1"/>
  <c r="AJ2601" i="1"/>
  <c r="AK2601" i="1" s="1"/>
  <c r="AG2601" i="1"/>
  <c r="AF2601" i="1"/>
  <c r="X2601" i="1"/>
  <c r="R2601" i="1"/>
  <c r="AE2601" i="1" s="1"/>
  <c r="J2601" i="1"/>
  <c r="AD2601" i="1" s="1"/>
  <c r="AH2601" i="1" s="1"/>
  <c r="AI2601" i="1" s="1"/>
  <c r="C2601" i="1"/>
  <c r="AJ2600" i="1"/>
  <c r="AK2600" i="1" s="1"/>
  <c r="AG2600" i="1"/>
  <c r="AF2600" i="1"/>
  <c r="X2600" i="1"/>
  <c r="R2600" i="1"/>
  <c r="AE2600" i="1" s="1"/>
  <c r="J2600" i="1"/>
  <c r="AD2600" i="1" s="1"/>
  <c r="AH2600" i="1" s="1"/>
  <c r="AI2600" i="1" s="1"/>
  <c r="C2600" i="1"/>
  <c r="AJ2599" i="1"/>
  <c r="AK2599" i="1" s="1"/>
  <c r="AG2599" i="1"/>
  <c r="AF2599" i="1"/>
  <c r="X2599" i="1"/>
  <c r="R2599" i="1"/>
  <c r="AE2599" i="1" s="1"/>
  <c r="J2599" i="1"/>
  <c r="AD2599" i="1" s="1"/>
  <c r="AH2599" i="1" s="1"/>
  <c r="AI2599" i="1" s="1"/>
  <c r="C2599" i="1"/>
  <c r="AJ2598" i="1"/>
  <c r="AK2598" i="1" s="1"/>
  <c r="AG2598" i="1"/>
  <c r="AF2598" i="1"/>
  <c r="X2598" i="1"/>
  <c r="R2598" i="1"/>
  <c r="AE2598" i="1" s="1"/>
  <c r="J2598" i="1"/>
  <c r="AD2598" i="1" s="1"/>
  <c r="AH2598" i="1" s="1"/>
  <c r="AI2598" i="1" s="1"/>
  <c r="C2598" i="1"/>
  <c r="AJ2597" i="1"/>
  <c r="AK2597" i="1" s="1"/>
  <c r="AG2597" i="1"/>
  <c r="AF2597" i="1"/>
  <c r="X2597" i="1"/>
  <c r="R2597" i="1"/>
  <c r="AE2597" i="1" s="1"/>
  <c r="J2597" i="1"/>
  <c r="AD2597" i="1" s="1"/>
  <c r="AH2597" i="1" s="1"/>
  <c r="AI2597" i="1" s="1"/>
  <c r="C2597" i="1"/>
  <c r="AJ2596" i="1"/>
  <c r="AK2596" i="1" s="1"/>
  <c r="AG2596" i="1"/>
  <c r="AF2596" i="1"/>
  <c r="X2596" i="1"/>
  <c r="R2596" i="1"/>
  <c r="AE2596" i="1" s="1"/>
  <c r="J2596" i="1"/>
  <c r="AD2596" i="1" s="1"/>
  <c r="AH2596" i="1" s="1"/>
  <c r="AI2596" i="1" s="1"/>
  <c r="C2596" i="1"/>
  <c r="AJ2595" i="1"/>
  <c r="AK2595" i="1" s="1"/>
  <c r="AG2595" i="1"/>
  <c r="AF2595" i="1"/>
  <c r="X2595" i="1"/>
  <c r="R2595" i="1"/>
  <c r="AE2595" i="1" s="1"/>
  <c r="J2595" i="1"/>
  <c r="AD2595" i="1" s="1"/>
  <c r="AH2595" i="1" s="1"/>
  <c r="AI2595" i="1" s="1"/>
  <c r="C2595" i="1"/>
  <c r="AJ2594" i="1"/>
  <c r="AK2594" i="1" s="1"/>
  <c r="AG2594" i="1"/>
  <c r="AF2594" i="1"/>
  <c r="X2594" i="1"/>
  <c r="R2594" i="1"/>
  <c r="AE2594" i="1" s="1"/>
  <c r="J2594" i="1"/>
  <c r="AD2594" i="1" s="1"/>
  <c r="AH2594" i="1" s="1"/>
  <c r="AI2594" i="1" s="1"/>
  <c r="C2594" i="1"/>
  <c r="AJ2593" i="1"/>
  <c r="AK2593" i="1" s="1"/>
  <c r="AG2593" i="1"/>
  <c r="AF2593" i="1"/>
  <c r="X2593" i="1"/>
  <c r="R2593" i="1"/>
  <c r="AE2593" i="1" s="1"/>
  <c r="J2593" i="1"/>
  <c r="AD2593" i="1" s="1"/>
  <c r="AH2593" i="1" s="1"/>
  <c r="AI2593" i="1" s="1"/>
  <c r="C2593" i="1"/>
  <c r="AJ2592" i="1"/>
  <c r="AK2592" i="1" s="1"/>
  <c r="AG2592" i="1"/>
  <c r="AF2592" i="1"/>
  <c r="X2592" i="1"/>
  <c r="R2592" i="1"/>
  <c r="AE2592" i="1" s="1"/>
  <c r="J2592" i="1"/>
  <c r="AD2592" i="1" s="1"/>
  <c r="AH2592" i="1" s="1"/>
  <c r="AI2592" i="1" s="1"/>
  <c r="C2592" i="1"/>
  <c r="AJ2591" i="1"/>
  <c r="AK2591" i="1" s="1"/>
  <c r="AG2591" i="1"/>
  <c r="AF2591" i="1"/>
  <c r="X2591" i="1"/>
  <c r="R2591" i="1"/>
  <c r="AE2591" i="1" s="1"/>
  <c r="J2591" i="1"/>
  <c r="AD2591" i="1" s="1"/>
  <c r="AH2591" i="1" s="1"/>
  <c r="AI2591" i="1" s="1"/>
  <c r="C2591" i="1"/>
  <c r="AJ2590" i="1"/>
  <c r="AK2590" i="1" s="1"/>
  <c r="AG2590" i="1"/>
  <c r="AF2590" i="1"/>
  <c r="X2590" i="1"/>
  <c r="R2590" i="1"/>
  <c r="AE2590" i="1" s="1"/>
  <c r="J2590" i="1"/>
  <c r="AD2590" i="1" s="1"/>
  <c r="AH2590" i="1" s="1"/>
  <c r="AI2590" i="1" s="1"/>
  <c r="C2590" i="1"/>
  <c r="AJ2589" i="1"/>
  <c r="AK2589" i="1" s="1"/>
  <c r="AG2589" i="1"/>
  <c r="AF2589" i="1"/>
  <c r="X2589" i="1"/>
  <c r="R2589" i="1"/>
  <c r="AE2589" i="1" s="1"/>
  <c r="J2589" i="1"/>
  <c r="AD2589" i="1" s="1"/>
  <c r="AH2589" i="1" s="1"/>
  <c r="AI2589" i="1" s="1"/>
  <c r="C2589" i="1"/>
  <c r="AJ2588" i="1"/>
  <c r="AK2588" i="1" s="1"/>
  <c r="AG2588" i="1"/>
  <c r="AF2588" i="1"/>
  <c r="X2588" i="1"/>
  <c r="R2588" i="1"/>
  <c r="AE2588" i="1" s="1"/>
  <c r="J2588" i="1"/>
  <c r="AD2588" i="1" s="1"/>
  <c r="AH2588" i="1" s="1"/>
  <c r="AI2588" i="1" s="1"/>
  <c r="C2588" i="1"/>
  <c r="AJ2587" i="1"/>
  <c r="AK2587" i="1" s="1"/>
  <c r="AG2587" i="1"/>
  <c r="AF2587" i="1"/>
  <c r="X2587" i="1"/>
  <c r="R2587" i="1"/>
  <c r="AE2587" i="1" s="1"/>
  <c r="J2587" i="1"/>
  <c r="AD2587" i="1" s="1"/>
  <c r="AH2587" i="1" s="1"/>
  <c r="AI2587" i="1" s="1"/>
  <c r="C2587" i="1"/>
  <c r="AJ2586" i="1"/>
  <c r="AK2586" i="1" s="1"/>
  <c r="AG2586" i="1"/>
  <c r="AF2586" i="1"/>
  <c r="X2586" i="1"/>
  <c r="R2586" i="1"/>
  <c r="AE2586" i="1" s="1"/>
  <c r="J2586" i="1"/>
  <c r="AD2586" i="1" s="1"/>
  <c r="AH2586" i="1" s="1"/>
  <c r="AI2586" i="1" s="1"/>
  <c r="C2586" i="1"/>
  <c r="AJ2585" i="1"/>
  <c r="AK2585" i="1" s="1"/>
  <c r="AG2585" i="1"/>
  <c r="AF2585" i="1"/>
  <c r="X2585" i="1"/>
  <c r="R2585" i="1"/>
  <c r="AE2585" i="1" s="1"/>
  <c r="J2585" i="1"/>
  <c r="AD2585" i="1" s="1"/>
  <c r="AH2585" i="1" s="1"/>
  <c r="AI2585" i="1" s="1"/>
  <c r="C2585" i="1"/>
  <c r="AJ2584" i="1"/>
  <c r="AK2584" i="1" s="1"/>
  <c r="AG2584" i="1"/>
  <c r="AF2584" i="1"/>
  <c r="X2584" i="1"/>
  <c r="R2584" i="1"/>
  <c r="AE2584" i="1" s="1"/>
  <c r="J2584" i="1"/>
  <c r="AD2584" i="1" s="1"/>
  <c r="AH2584" i="1" s="1"/>
  <c r="AI2584" i="1" s="1"/>
  <c r="C2584" i="1"/>
  <c r="AJ2583" i="1"/>
  <c r="AK2583" i="1" s="1"/>
  <c r="AG2583" i="1"/>
  <c r="AF2583" i="1"/>
  <c r="X2583" i="1"/>
  <c r="R2583" i="1"/>
  <c r="AE2583" i="1" s="1"/>
  <c r="J2583" i="1"/>
  <c r="AD2583" i="1" s="1"/>
  <c r="C2583" i="1"/>
  <c r="AJ2582" i="1"/>
  <c r="AK2582" i="1" s="1"/>
  <c r="AG2582" i="1"/>
  <c r="AF2582" i="1"/>
  <c r="X2582" i="1"/>
  <c r="R2582" i="1"/>
  <c r="AE2582" i="1" s="1"/>
  <c r="J2582" i="1"/>
  <c r="AD2582" i="1" s="1"/>
  <c r="AH2582" i="1" s="1"/>
  <c r="AI2582" i="1" s="1"/>
  <c r="C2582" i="1"/>
  <c r="AJ2581" i="1"/>
  <c r="AK2581" i="1" s="1"/>
  <c r="AG2581" i="1"/>
  <c r="AF2581" i="1"/>
  <c r="X2581" i="1"/>
  <c r="R2581" i="1"/>
  <c r="AE2581" i="1" s="1"/>
  <c r="J2581" i="1"/>
  <c r="AD2581" i="1" s="1"/>
  <c r="AH2581" i="1" s="1"/>
  <c r="AI2581" i="1" s="1"/>
  <c r="C2581" i="1"/>
  <c r="AJ2580" i="1"/>
  <c r="AK2580" i="1" s="1"/>
  <c r="AG2580" i="1"/>
  <c r="AF2580" i="1"/>
  <c r="X2580" i="1"/>
  <c r="R2580" i="1"/>
  <c r="AE2580" i="1" s="1"/>
  <c r="J2580" i="1"/>
  <c r="AD2580" i="1" s="1"/>
  <c r="AH2580" i="1" s="1"/>
  <c r="AI2580" i="1" s="1"/>
  <c r="C2580" i="1"/>
  <c r="AJ2579" i="1"/>
  <c r="AK2579" i="1" s="1"/>
  <c r="AG2579" i="1"/>
  <c r="AF2579" i="1"/>
  <c r="X2579" i="1"/>
  <c r="R2579" i="1"/>
  <c r="AE2579" i="1" s="1"/>
  <c r="J2579" i="1"/>
  <c r="AD2579" i="1" s="1"/>
  <c r="AH2579" i="1" s="1"/>
  <c r="AI2579" i="1" s="1"/>
  <c r="C2579" i="1"/>
  <c r="AJ2578" i="1"/>
  <c r="AK2578" i="1" s="1"/>
  <c r="AG2578" i="1"/>
  <c r="AF2578" i="1"/>
  <c r="X2578" i="1"/>
  <c r="R2578" i="1"/>
  <c r="AE2578" i="1" s="1"/>
  <c r="J2578" i="1"/>
  <c r="AD2578" i="1" s="1"/>
  <c r="AH2578" i="1" s="1"/>
  <c r="AI2578" i="1" s="1"/>
  <c r="C2578" i="1"/>
  <c r="AJ2577" i="1"/>
  <c r="AK2577" i="1" s="1"/>
  <c r="AG2577" i="1"/>
  <c r="AF2577" i="1"/>
  <c r="X2577" i="1"/>
  <c r="R2577" i="1"/>
  <c r="AE2577" i="1" s="1"/>
  <c r="J2577" i="1"/>
  <c r="AD2577" i="1" s="1"/>
  <c r="AH2577" i="1" s="1"/>
  <c r="AI2577" i="1" s="1"/>
  <c r="C2577" i="1"/>
  <c r="AJ2576" i="1"/>
  <c r="AK2576" i="1" s="1"/>
  <c r="AG2576" i="1"/>
  <c r="AF2576" i="1"/>
  <c r="X2576" i="1"/>
  <c r="R2576" i="1"/>
  <c r="AE2576" i="1" s="1"/>
  <c r="J2576" i="1"/>
  <c r="AD2576" i="1" s="1"/>
  <c r="C2576" i="1"/>
  <c r="AJ2575" i="1"/>
  <c r="AK2575" i="1" s="1"/>
  <c r="AG2575" i="1"/>
  <c r="AF2575" i="1"/>
  <c r="X2575" i="1"/>
  <c r="R2575" i="1"/>
  <c r="AE2575" i="1" s="1"/>
  <c r="J2575" i="1"/>
  <c r="AD2575" i="1" s="1"/>
  <c r="AH2575" i="1" s="1"/>
  <c r="AI2575" i="1" s="1"/>
  <c r="C2575" i="1"/>
  <c r="AJ2574" i="1"/>
  <c r="AK2574" i="1" s="1"/>
  <c r="AG2574" i="1"/>
  <c r="AF2574" i="1"/>
  <c r="X2574" i="1"/>
  <c r="R2574" i="1"/>
  <c r="AE2574" i="1" s="1"/>
  <c r="J2574" i="1"/>
  <c r="AD2574" i="1" s="1"/>
  <c r="AH2574" i="1" s="1"/>
  <c r="AI2574" i="1" s="1"/>
  <c r="C2574" i="1"/>
  <c r="AJ2573" i="1"/>
  <c r="AK2573" i="1" s="1"/>
  <c r="AG2573" i="1"/>
  <c r="AF2573" i="1"/>
  <c r="X2573" i="1"/>
  <c r="R2573" i="1"/>
  <c r="AE2573" i="1" s="1"/>
  <c r="J2573" i="1"/>
  <c r="AD2573" i="1" s="1"/>
  <c r="AH2573" i="1" s="1"/>
  <c r="AI2573" i="1" s="1"/>
  <c r="C2573" i="1"/>
  <c r="AJ2572" i="1"/>
  <c r="AK2572" i="1" s="1"/>
  <c r="AG2572" i="1"/>
  <c r="AF2572" i="1"/>
  <c r="X2572" i="1"/>
  <c r="R2572" i="1"/>
  <c r="AE2572" i="1" s="1"/>
  <c r="J2572" i="1"/>
  <c r="AD2572" i="1" s="1"/>
  <c r="C2572" i="1"/>
  <c r="AJ2571" i="1"/>
  <c r="AK2571" i="1" s="1"/>
  <c r="AG2571" i="1"/>
  <c r="AF2571" i="1"/>
  <c r="X2571" i="1"/>
  <c r="R2571" i="1"/>
  <c r="AE2571" i="1" s="1"/>
  <c r="J2571" i="1"/>
  <c r="AD2571" i="1" s="1"/>
  <c r="AH2571" i="1" s="1"/>
  <c r="AI2571" i="1" s="1"/>
  <c r="C2571" i="1"/>
  <c r="AJ2570" i="1"/>
  <c r="AK2570" i="1" s="1"/>
  <c r="AG2570" i="1"/>
  <c r="AF2570" i="1"/>
  <c r="X2570" i="1"/>
  <c r="R2570" i="1"/>
  <c r="AE2570" i="1" s="1"/>
  <c r="J2570" i="1"/>
  <c r="AD2570" i="1" s="1"/>
  <c r="C2570" i="1"/>
  <c r="AJ2569" i="1"/>
  <c r="AK2569" i="1" s="1"/>
  <c r="AG2569" i="1"/>
  <c r="AF2569" i="1"/>
  <c r="X2569" i="1"/>
  <c r="R2569" i="1"/>
  <c r="AE2569" i="1" s="1"/>
  <c r="J2569" i="1"/>
  <c r="AD2569" i="1" s="1"/>
  <c r="AH2569" i="1" s="1"/>
  <c r="AI2569" i="1" s="1"/>
  <c r="C2569" i="1"/>
  <c r="AJ2568" i="1"/>
  <c r="AK2568" i="1" s="1"/>
  <c r="AG2568" i="1"/>
  <c r="AF2568" i="1"/>
  <c r="X2568" i="1"/>
  <c r="R2568" i="1"/>
  <c r="AE2568" i="1" s="1"/>
  <c r="J2568" i="1"/>
  <c r="AD2568" i="1" s="1"/>
  <c r="AH2568" i="1" s="1"/>
  <c r="AI2568" i="1" s="1"/>
  <c r="C2568" i="1"/>
  <c r="AJ2567" i="1"/>
  <c r="AK2567" i="1" s="1"/>
  <c r="AG2567" i="1"/>
  <c r="AF2567" i="1"/>
  <c r="X2567" i="1"/>
  <c r="R2567" i="1"/>
  <c r="AE2567" i="1" s="1"/>
  <c r="J2567" i="1"/>
  <c r="AD2567" i="1" s="1"/>
  <c r="AH2567" i="1" s="1"/>
  <c r="AI2567" i="1" s="1"/>
  <c r="C2567" i="1"/>
  <c r="AJ2566" i="1"/>
  <c r="AK2566" i="1" s="1"/>
  <c r="AG2566" i="1"/>
  <c r="AF2566" i="1"/>
  <c r="X2566" i="1"/>
  <c r="R2566" i="1"/>
  <c r="AE2566" i="1" s="1"/>
  <c r="J2566" i="1"/>
  <c r="AD2566" i="1" s="1"/>
  <c r="AH2566" i="1" s="1"/>
  <c r="AI2566" i="1" s="1"/>
  <c r="C2566" i="1"/>
  <c r="AJ2565" i="1"/>
  <c r="AK2565" i="1" s="1"/>
  <c r="AG2565" i="1"/>
  <c r="AF2565" i="1"/>
  <c r="X2565" i="1"/>
  <c r="R2565" i="1"/>
  <c r="AE2565" i="1" s="1"/>
  <c r="J2565" i="1"/>
  <c r="AD2565" i="1" s="1"/>
  <c r="AH2565" i="1" s="1"/>
  <c r="AI2565" i="1" s="1"/>
  <c r="C2565" i="1"/>
  <c r="AJ2564" i="1"/>
  <c r="AK2564" i="1" s="1"/>
  <c r="AG2564" i="1"/>
  <c r="AF2564" i="1"/>
  <c r="X2564" i="1"/>
  <c r="R2564" i="1"/>
  <c r="AE2564" i="1" s="1"/>
  <c r="J2564" i="1"/>
  <c r="AD2564" i="1" s="1"/>
  <c r="AH2564" i="1" s="1"/>
  <c r="AI2564" i="1" s="1"/>
  <c r="C2564" i="1"/>
  <c r="AJ2563" i="1"/>
  <c r="AK2563" i="1" s="1"/>
  <c r="AG2563" i="1"/>
  <c r="AF2563" i="1"/>
  <c r="X2563" i="1"/>
  <c r="R2563" i="1"/>
  <c r="AE2563" i="1" s="1"/>
  <c r="J2563" i="1"/>
  <c r="AD2563" i="1" s="1"/>
  <c r="AH2563" i="1" s="1"/>
  <c r="AI2563" i="1" s="1"/>
  <c r="C2563" i="1"/>
  <c r="AJ2562" i="1"/>
  <c r="AK2562" i="1" s="1"/>
  <c r="AG2562" i="1"/>
  <c r="AF2562" i="1"/>
  <c r="X2562" i="1"/>
  <c r="R2562" i="1"/>
  <c r="AE2562" i="1" s="1"/>
  <c r="J2562" i="1"/>
  <c r="AD2562" i="1" s="1"/>
  <c r="AH2562" i="1" s="1"/>
  <c r="AI2562" i="1" s="1"/>
  <c r="C2562" i="1"/>
  <c r="AJ2561" i="1"/>
  <c r="AK2561" i="1" s="1"/>
  <c r="AG2561" i="1"/>
  <c r="AF2561" i="1"/>
  <c r="X2561" i="1"/>
  <c r="R2561" i="1"/>
  <c r="AE2561" i="1" s="1"/>
  <c r="J2561" i="1"/>
  <c r="AD2561" i="1" s="1"/>
  <c r="AH2561" i="1" s="1"/>
  <c r="AI2561" i="1" s="1"/>
  <c r="C2561" i="1"/>
  <c r="AJ2560" i="1"/>
  <c r="AK2560" i="1" s="1"/>
  <c r="AG2560" i="1"/>
  <c r="AF2560" i="1"/>
  <c r="X2560" i="1"/>
  <c r="R2560" i="1"/>
  <c r="AE2560" i="1" s="1"/>
  <c r="J2560" i="1"/>
  <c r="AD2560" i="1" s="1"/>
  <c r="AH2560" i="1" s="1"/>
  <c r="AI2560" i="1" s="1"/>
  <c r="C2560" i="1"/>
  <c r="AJ2559" i="1"/>
  <c r="AK2559" i="1" s="1"/>
  <c r="AG2559" i="1"/>
  <c r="AF2559" i="1"/>
  <c r="X2559" i="1"/>
  <c r="R2559" i="1"/>
  <c r="AE2559" i="1" s="1"/>
  <c r="J2559" i="1"/>
  <c r="AD2559" i="1" s="1"/>
  <c r="AH2559" i="1" s="1"/>
  <c r="AI2559" i="1" s="1"/>
  <c r="C2559" i="1"/>
  <c r="AJ2558" i="1"/>
  <c r="AK2558" i="1" s="1"/>
  <c r="AG2558" i="1"/>
  <c r="AF2558" i="1"/>
  <c r="X2558" i="1"/>
  <c r="R2558" i="1"/>
  <c r="AE2558" i="1" s="1"/>
  <c r="J2558" i="1"/>
  <c r="AD2558" i="1" s="1"/>
  <c r="AH2558" i="1" s="1"/>
  <c r="AI2558" i="1" s="1"/>
  <c r="C2558" i="1"/>
  <c r="AJ2557" i="1"/>
  <c r="AK2557" i="1" s="1"/>
  <c r="AG2557" i="1"/>
  <c r="AF2557" i="1"/>
  <c r="X2557" i="1"/>
  <c r="R2557" i="1"/>
  <c r="AE2557" i="1" s="1"/>
  <c r="J2557" i="1"/>
  <c r="AD2557" i="1" s="1"/>
  <c r="AH2557" i="1" s="1"/>
  <c r="AI2557" i="1" s="1"/>
  <c r="C2557" i="1"/>
  <c r="AJ2556" i="1"/>
  <c r="AK2556" i="1" s="1"/>
  <c r="AG2556" i="1"/>
  <c r="AF2556" i="1"/>
  <c r="X2556" i="1"/>
  <c r="R2556" i="1"/>
  <c r="AE2556" i="1" s="1"/>
  <c r="J2556" i="1"/>
  <c r="AD2556" i="1" s="1"/>
  <c r="AH2556" i="1" s="1"/>
  <c r="AI2556" i="1" s="1"/>
  <c r="C2556" i="1"/>
  <c r="AJ2555" i="1"/>
  <c r="AK2555" i="1" s="1"/>
  <c r="AG2555" i="1"/>
  <c r="AF2555" i="1"/>
  <c r="X2555" i="1"/>
  <c r="R2555" i="1"/>
  <c r="AE2555" i="1" s="1"/>
  <c r="J2555" i="1"/>
  <c r="AD2555" i="1" s="1"/>
  <c r="AH2555" i="1" s="1"/>
  <c r="AI2555" i="1" s="1"/>
  <c r="C2555" i="1"/>
  <c r="AJ2554" i="1"/>
  <c r="AK2554" i="1" s="1"/>
  <c r="AG2554" i="1"/>
  <c r="AF2554" i="1"/>
  <c r="X2554" i="1"/>
  <c r="R2554" i="1"/>
  <c r="AE2554" i="1" s="1"/>
  <c r="J2554" i="1"/>
  <c r="AD2554" i="1" s="1"/>
  <c r="AH2554" i="1" s="1"/>
  <c r="AI2554" i="1" s="1"/>
  <c r="C2554" i="1"/>
  <c r="AJ2553" i="1"/>
  <c r="AK2553" i="1" s="1"/>
  <c r="AG2553" i="1"/>
  <c r="AF2553" i="1"/>
  <c r="X2553" i="1"/>
  <c r="R2553" i="1"/>
  <c r="AE2553" i="1" s="1"/>
  <c r="J2553" i="1"/>
  <c r="AD2553" i="1" s="1"/>
  <c r="AH2553" i="1" s="1"/>
  <c r="AI2553" i="1" s="1"/>
  <c r="C2553" i="1"/>
  <c r="AJ2552" i="1"/>
  <c r="AK2552" i="1" s="1"/>
  <c r="AG2552" i="1"/>
  <c r="AF2552" i="1"/>
  <c r="X2552" i="1"/>
  <c r="R2552" i="1"/>
  <c r="AE2552" i="1" s="1"/>
  <c r="J2552" i="1"/>
  <c r="AD2552" i="1" s="1"/>
  <c r="AH2552" i="1" s="1"/>
  <c r="AI2552" i="1" s="1"/>
  <c r="C2552" i="1"/>
  <c r="AJ2551" i="1"/>
  <c r="AK2551" i="1" s="1"/>
  <c r="AG2551" i="1"/>
  <c r="AF2551" i="1"/>
  <c r="X2551" i="1"/>
  <c r="R2551" i="1"/>
  <c r="AE2551" i="1" s="1"/>
  <c r="J2551" i="1"/>
  <c r="AD2551" i="1" s="1"/>
  <c r="AH2551" i="1" s="1"/>
  <c r="AI2551" i="1" s="1"/>
  <c r="C2551" i="1"/>
  <c r="AJ2550" i="1"/>
  <c r="AK2550" i="1" s="1"/>
  <c r="AG2550" i="1"/>
  <c r="AF2550" i="1"/>
  <c r="X2550" i="1"/>
  <c r="R2550" i="1"/>
  <c r="AE2550" i="1" s="1"/>
  <c r="J2550" i="1"/>
  <c r="AD2550" i="1" s="1"/>
  <c r="AH2550" i="1" s="1"/>
  <c r="AI2550" i="1" s="1"/>
  <c r="C2550" i="1"/>
  <c r="AJ2549" i="1"/>
  <c r="AK2549" i="1" s="1"/>
  <c r="AG2549" i="1"/>
  <c r="AF2549" i="1"/>
  <c r="X2549" i="1"/>
  <c r="R2549" i="1"/>
  <c r="AE2549" i="1" s="1"/>
  <c r="J2549" i="1"/>
  <c r="AD2549" i="1" s="1"/>
  <c r="AH2549" i="1" s="1"/>
  <c r="AI2549" i="1" s="1"/>
  <c r="C2549" i="1"/>
  <c r="AJ2548" i="1"/>
  <c r="AK2548" i="1" s="1"/>
  <c r="AG2548" i="1"/>
  <c r="AF2548" i="1"/>
  <c r="X2548" i="1"/>
  <c r="R2548" i="1"/>
  <c r="AE2548" i="1" s="1"/>
  <c r="J2548" i="1"/>
  <c r="AD2548" i="1" s="1"/>
  <c r="AH2548" i="1" s="1"/>
  <c r="AI2548" i="1" s="1"/>
  <c r="C2548" i="1"/>
  <c r="AJ2547" i="1"/>
  <c r="AK2547" i="1" s="1"/>
  <c r="AG2547" i="1"/>
  <c r="AF2547" i="1"/>
  <c r="X2547" i="1"/>
  <c r="R2547" i="1"/>
  <c r="AE2547" i="1" s="1"/>
  <c r="J2547" i="1"/>
  <c r="AD2547" i="1" s="1"/>
  <c r="AH2547" i="1" s="1"/>
  <c r="AI2547" i="1" s="1"/>
  <c r="C2547" i="1"/>
  <c r="AJ2546" i="1"/>
  <c r="AK2546" i="1" s="1"/>
  <c r="AG2546" i="1"/>
  <c r="AF2546" i="1"/>
  <c r="X2546" i="1"/>
  <c r="R2546" i="1"/>
  <c r="AE2546" i="1" s="1"/>
  <c r="J2546" i="1"/>
  <c r="AD2546" i="1" s="1"/>
  <c r="AH2546" i="1" s="1"/>
  <c r="AI2546" i="1" s="1"/>
  <c r="C2546" i="1"/>
  <c r="AJ2545" i="1"/>
  <c r="AK2545" i="1" s="1"/>
  <c r="AG2545" i="1"/>
  <c r="AF2545" i="1"/>
  <c r="X2545" i="1"/>
  <c r="R2545" i="1"/>
  <c r="AE2545" i="1" s="1"/>
  <c r="J2545" i="1"/>
  <c r="AD2545" i="1" s="1"/>
  <c r="AH2545" i="1" s="1"/>
  <c r="AI2545" i="1" s="1"/>
  <c r="C2545" i="1"/>
  <c r="AJ2544" i="1"/>
  <c r="AK2544" i="1" s="1"/>
  <c r="AG2544" i="1"/>
  <c r="AF2544" i="1"/>
  <c r="X2544" i="1"/>
  <c r="R2544" i="1"/>
  <c r="AE2544" i="1" s="1"/>
  <c r="J2544" i="1"/>
  <c r="AD2544" i="1" s="1"/>
  <c r="AH2544" i="1" s="1"/>
  <c r="AI2544" i="1" s="1"/>
  <c r="C2544" i="1"/>
  <c r="AJ2543" i="1"/>
  <c r="AK2543" i="1" s="1"/>
  <c r="AG2543" i="1"/>
  <c r="AF2543" i="1"/>
  <c r="X2543" i="1"/>
  <c r="R2543" i="1"/>
  <c r="AE2543" i="1" s="1"/>
  <c r="J2543" i="1"/>
  <c r="AD2543" i="1" s="1"/>
  <c r="AH2543" i="1" s="1"/>
  <c r="AI2543" i="1" s="1"/>
  <c r="C2543" i="1"/>
  <c r="AJ2542" i="1"/>
  <c r="AK2542" i="1" s="1"/>
  <c r="AG2542" i="1"/>
  <c r="AF2542" i="1"/>
  <c r="X2542" i="1"/>
  <c r="R2542" i="1"/>
  <c r="AE2542" i="1" s="1"/>
  <c r="J2542" i="1"/>
  <c r="AD2542" i="1" s="1"/>
  <c r="AH2542" i="1" s="1"/>
  <c r="AI2542" i="1" s="1"/>
  <c r="C2542" i="1"/>
  <c r="AJ2541" i="1"/>
  <c r="AK2541" i="1" s="1"/>
  <c r="AG2541" i="1"/>
  <c r="AF2541" i="1"/>
  <c r="X2541" i="1"/>
  <c r="R2541" i="1"/>
  <c r="AE2541" i="1" s="1"/>
  <c r="J2541" i="1"/>
  <c r="AD2541" i="1" s="1"/>
  <c r="AH2541" i="1" s="1"/>
  <c r="AI2541" i="1" s="1"/>
  <c r="C2541" i="1"/>
  <c r="AJ2540" i="1"/>
  <c r="AK2540" i="1" s="1"/>
  <c r="AG2540" i="1"/>
  <c r="AF2540" i="1"/>
  <c r="X2540" i="1"/>
  <c r="R2540" i="1"/>
  <c r="AE2540" i="1" s="1"/>
  <c r="J2540" i="1"/>
  <c r="AD2540" i="1" s="1"/>
  <c r="AH2540" i="1" s="1"/>
  <c r="AI2540" i="1" s="1"/>
  <c r="C2540" i="1"/>
  <c r="AJ2539" i="1"/>
  <c r="AK2539" i="1" s="1"/>
  <c r="AG2539" i="1"/>
  <c r="AF2539" i="1"/>
  <c r="X2539" i="1"/>
  <c r="R2539" i="1"/>
  <c r="AE2539" i="1" s="1"/>
  <c r="J2539" i="1"/>
  <c r="AD2539" i="1" s="1"/>
  <c r="AH2539" i="1" s="1"/>
  <c r="AI2539" i="1" s="1"/>
  <c r="C2539" i="1"/>
  <c r="AJ2538" i="1"/>
  <c r="AK2538" i="1" s="1"/>
  <c r="AG2538" i="1"/>
  <c r="AF2538" i="1"/>
  <c r="X2538" i="1"/>
  <c r="R2538" i="1"/>
  <c r="AE2538" i="1" s="1"/>
  <c r="J2538" i="1"/>
  <c r="AD2538" i="1" s="1"/>
  <c r="AH2538" i="1" s="1"/>
  <c r="AI2538" i="1" s="1"/>
  <c r="C2538" i="1"/>
  <c r="AJ2537" i="1"/>
  <c r="AK2537" i="1" s="1"/>
  <c r="AG2537" i="1"/>
  <c r="AF2537" i="1"/>
  <c r="X2537" i="1"/>
  <c r="R2537" i="1"/>
  <c r="AE2537" i="1" s="1"/>
  <c r="J2537" i="1"/>
  <c r="AD2537" i="1" s="1"/>
  <c r="AH2537" i="1" s="1"/>
  <c r="AI2537" i="1" s="1"/>
  <c r="C2537" i="1"/>
  <c r="AJ2536" i="1"/>
  <c r="AK2536" i="1" s="1"/>
  <c r="AG2536" i="1"/>
  <c r="AF2536" i="1"/>
  <c r="X2536" i="1"/>
  <c r="R2536" i="1"/>
  <c r="AE2536" i="1" s="1"/>
  <c r="J2536" i="1"/>
  <c r="AD2536" i="1" s="1"/>
  <c r="AH2536" i="1" s="1"/>
  <c r="AI2536" i="1" s="1"/>
  <c r="C2536" i="1"/>
  <c r="AJ2535" i="1"/>
  <c r="AK2535" i="1" s="1"/>
  <c r="AG2535" i="1"/>
  <c r="AF2535" i="1"/>
  <c r="X2535" i="1"/>
  <c r="R2535" i="1"/>
  <c r="AE2535" i="1" s="1"/>
  <c r="J2535" i="1"/>
  <c r="AD2535" i="1" s="1"/>
  <c r="AH2535" i="1" s="1"/>
  <c r="AI2535" i="1" s="1"/>
  <c r="C2535" i="1"/>
  <c r="AJ2534" i="1"/>
  <c r="AK2534" i="1" s="1"/>
  <c r="AG2534" i="1"/>
  <c r="AF2534" i="1"/>
  <c r="X2534" i="1"/>
  <c r="R2534" i="1"/>
  <c r="AE2534" i="1" s="1"/>
  <c r="J2534" i="1"/>
  <c r="AD2534" i="1" s="1"/>
  <c r="AH2534" i="1" s="1"/>
  <c r="AI2534" i="1" s="1"/>
  <c r="C2534" i="1"/>
  <c r="AJ2533" i="1"/>
  <c r="AK2533" i="1" s="1"/>
  <c r="AG2533" i="1"/>
  <c r="AF2533" i="1"/>
  <c r="X2533" i="1"/>
  <c r="R2533" i="1"/>
  <c r="AE2533" i="1" s="1"/>
  <c r="J2533" i="1"/>
  <c r="AD2533" i="1" s="1"/>
  <c r="AH2533" i="1" s="1"/>
  <c r="AI2533" i="1" s="1"/>
  <c r="C2533" i="1"/>
  <c r="AJ2532" i="1"/>
  <c r="AK2532" i="1" s="1"/>
  <c r="AG2532" i="1"/>
  <c r="AF2532" i="1"/>
  <c r="X2532" i="1"/>
  <c r="R2532" i="1"/>
  <c r="AE2532" i="1" s="1"/>
  <c r="J2532" i="1"/>
  <c r="AD2532" i="1" s="1"/>
  <c r="AH2532" i="1" s="1"/>
  <c r="AI2532" i="1" s="1"/>
  <c r="C2532" i="1"/>
  <c r="AJ2531" i="1"/>
  <c r="AK2531" i="1" s="1"/>
  <c r="AG2531" i="1"/>
  <c r="AF2531" i="1"/>
  <c r="X2531" i="1"/>
  <c r="R2531" i="1"/>
  <c r="AE2531" i="1" s="1"/>
  <c r="J2531" i="1"/>
  <c r="AD2531" i="1" s="1"/>
  <c r="AH2531" i="1" s="1"/>
  <c r="AI2531" i="1" s="1"/>
  <c r="C2531" i="1"/>
  <c r="AJ2530" i="1"/>
  <c r="AK2530" i="1" s="1"/>
  <c r="AG2530" i="1"/>
  <c r="AF2530" i="1"/>
  <c r="X2530" i="1"/>
  <c r="R2530" i="1"/>
  <c r="AE2530" i="1" s="1"/>
  <c r="J2530" i="1"/>
  <c r="AD2530" i="1" s="1"/>
  <c r="AH2530" i="1" s="1"/>
  <c r="AI2530" i="1" s="1"/>
  <c r="C2530" i="1"/>
  <c r="AJ2529" i="1"/>
  <c r="AK2529" i="1" s="1"/>
  <c r="AG2529" i="1"/>
  <c r="AF2529" i="1"/>
  <c r="X2529" i="1"/>
  <c r="R2529" i="1"/>
  <c r="AE2529" i="1" s="1"/>
  <c r="J2529" i="1"/>
  <c r="AD2529" i="1" s="1"/>
  <c r="AH2529" i="1" s="1"/>
  <c r="AI2529" i="1" s="1"/>
  <c r="C2529" i="1"/>
  <c r="AJ2528" i="1"/>
  <c r="AK2528" i="1" s="1"/>
  <c r="AG2528" i="1"/>
  <c r="AF2528" i="1"/>
  <c r="X2528" i="1"/>
  <c r="R2528" i="1"/>
  <c r="AE2528" i="1" s="1"/>
  <c r="J2528" i="1"/>
  <c r="AD2528" i="1" s="1"/>
  <c r="AH2528" i="1" s="1"/>
  <c r="AI2528" i="1" s="1"/>
  <c r="C2528" i="1"/>
  <c r="AJ2527" i="1"/>
  <c r="AK2527" i="1" s="1"/>
  <c r="AG2527" i="1"/>
  <c r="AF2527" i="1"/>
  <c r="X2527" i="1"/>
  <c r="R2527" i="1"/>
  <c r="AE2527" i="1" s="1"/>
  <c r="J2527" i="1"/>
  <c r="AD2527" i="1" s="1"/>
  <c r="AH2527" i="1" s="1"/>
  <c r="AI2527" i="1" s="1"/>
  <c r="C2527" i="1"/>
  <c r="AJ2526" i="1"/>
  <c r="AK2526" i="1" s="1"/>
  <c r="AG2526" i="1"/>
  <c r="AF2526" i="1"/>
  <c r="X2526" i="1"/>
  <c r="R2526" i="1"/>
  <c r="AE2526" i="1" s="1"/>
  <c r="J2526" i="1"/>
  <c r="AD2526" i="1" s="1"/>
  <c r="AH2526" i="1" s="1"/>
  <c r="AI2526" i="1" s="1"/>
  <c r="C2526" i="1"/>
  <c r="AJ2525" i="1"/>
  <c r="AK2525" i="1" s="1"/>
  <c r="AG2525" i="1"/>
  <c r="AF2525" i="1"/>
  <c r="X2525" i="1"/>
  <c r="R2525" i="1"/>
  <c r="AE2525" i="1" s="1"/>
  <c r="J2525" i="1"/>
  <c r="AD2525" i="1" s="1"/>
  <c r="AH2525" i="1" s="1"/>
  <c r="AI2525" i="1" s="1"/>
  <c r="C2525" i="1"/>
  <c r="AJ2524" i="1"/>
  <c r="AK2524" i="1" s="1"/>
  <c r="AG2524" i="1"/>
  <c r="AF2524" i="1"/>
  <c r="X2524" i="1"/>
  <c r="R2524" i="1"/>
  <c r="AE2524" i="1" s="1"/>
  <c r="J2524" i="1"/>
  <c r="AD2524" i="1" s="1"/>
  <c r="AH2524" i="1" s="1"/>
  <c r="AI2524" i="1" s="1"/>
  <c r="C2524" i="1"/>
  <c r="AJ2523" i="1"/>
  <c r="AK2523" i="1" s="1"/>
  <c r="AG2523" i="1"/>
  <c r="AF2523" i="1"/>
  <c r="X2523" i="1"/>
  <c r="R2523" i="1"/>
  <c r="AE2523" i="1" s="1"/>
  <c r="J2523" i="1"/>
  <c r="AD2523" i="1" s="1"/>
  <c r="AH2523" i="1" s="1"/>
  <c r="AI2523" i="1" s="1"/>
  <c r="C2523" i="1"/>
  <c r="AJ2522" i="1"/>
  <c r="AK2522" i="1" s="1"/>
  <c r="AG2522" i="1"/>
  <c r="AF2522" i="1"/>
  <c r="X2522" i="1"/>
  <c r="R2522" i="1"/>
  <c r="AE2522" i="1" s="1"/>
  <c r="J2522" i="1"/>
  <c r="AD2522" i="1" s="1"/>
  <c r="AH2522" i="1" s="1"/>
  <c r="AI2522" i="1" s="1"/>
  <c r="C2522" i="1"/>
  <c r="AJ2521" i="1"/>
  <c r="AK2521" i="1" s="1"/>
  <c r="AG2521" i="1"/>
  <c r="AF2521" i="1"/>
  <c r="X2521" i="1"/>
  <c r="R2521" i="1"/>
  <c r="AE2521" i="1" s="1"/>
  <c r="J2521" i="1"/>
  <c r="AD2521" i="1" s="1"/>
  <c r="AH2521" i="1" s="1"/>
  <c r="AI2521" i="1" s="1"/>
  <c r="C2521" i="1"/>
  <c r="AJ2520" i="1"/>
  <c r="AK2520" i="1" s="1"/>
  <c r="AG2520" i="1"/>
  <c r="AF2520" i="1"/>
  <c r="X2520" i="1"/>
  <c r="R2520" i="1"/>
  <c r="AE2520" i="1" s="1"/>
  <c r="J2520" i="1"/>
  <c r="AD2520" i="1" s="1"/>
  <c r="AH2520" i="1" s="1"/>
  <c r="AI2520" i="1" s="1"/>
  <c r="C2520" i="1"/>
  <c r="AJ2519" i="1"/>
  <c r="AK2519" i="1" s="1"/>
  <c r="AG2519" i="1"/>
  <c r="AF2519" i="1"/>
  <c r="X2519" i="1"/>
  <c r="R2519" i="1"/>
  <c r="AE2519" i="1" s="1"/>
  <c r="J2519" i="1"/>
  <c r="AD2519" i="1" s="1"/>
  <c r="AH2519" i="1" s="1"/>
  <c r="AI2519" i="1" s="1"/>
  <c r="C2519" i="1"/>
  <c r="AJ2518" i="1"/>
  <c r="AK2518" i="1" s="1"/>
  <c r="AG2518" i="1"/>
  <c r="AF2518" i="1"/>
  <c r="X2518" i="1"/>
  <c r="R2518" i="1"/>
  <c r="AE2518" i="1" s="1"/>
  <c r="J2518" i="1"/>
  <c r="AD2518" i="1" s="1"/>
  <c r="AH2518" i="1" s="1"/>
  <c r="AI2518" i="1" s="1"/>
  <c r="C2518" i="1"/>
  <c r="AJ2517" i="1"/>
  <c r="AK2517" i="1" s="1"/>
  <c r="AG2517" i="1"/>
  <c r="AF2517" i="1"/>
  <c r="X2517" i="1"/>
  <c r="R2517" i="1"/>
  <c r="AE2517" i="1" s="1"/>
  <c r="J2517" i="1"/>
  <c r="AD2517" i="1" s="1"/>
  <c r="AH2517" i="1" s="1"/>
  <c r="AI2517" i="1" s="1"/>
  <c r="C2517" i="1"/>
  <c r="AJ2516" i="1"/>
  <c r="AK2516" i="1" s="1"/>
  <c r="AG2516" i="1"/>
  <c r="AF2516" i="1"/>
  <c r="X2516" i="1"/>
  <c r="R2516" i="1"/>
  <c r="AE2516" i="1" s="1"/>
  <c r="J2516" i="1"/>
  <c r="AD2516" i="1" s="1"/>
  <c r="AH2516" i="1" s="1"/>
  <c r="AI2516" i="1" s="1"/>
  <c r="C2516" i="1"/>
  <c r="AJ2515" i="1"/>
  <c r="AK2515" i="1" s="1"/>
  <c r="AG2515" i="1"/>
  <c r="AF2515" i="1"/>
  <c r="X2515" i="1"/>
  <c r="R2515" i="1"/>
  <c r="AE2515" i="1" s="1"/>
  <c r="J2515" i="1"/>
  <c r="AD2515" i="1" s="1"/>
  <c r="AH2515" i="1" s="1"/>
  <c r="AI2515" i="1" s="1"/>
  <c r="C2515" i="1"/>
  <c r="AJ2514" i="1"/>
  <c r="AK2514" i="1" s="1"/>
  <c r="AG2514" i="1"/>
  <c r="AF2514" i="1"/>
  <c r="X2514" i="1"/>
  <c r="R2514" i="1"/>
  <c r="AE2514" i="1" s="1"/>
  <c r="J2514" i="1"/>
  <c r="AD2514" i="1" s="1"/>
  <c r="AH2514" i="1" s="1"/>
  <c r="AI2514" i="1" s="1"/>
  <c r="C2514" i="1"/>
  <c r="AJ2513" i="1"/>
  <c r="AK2513" i="1" s="1"/>
  <c r="AG2513" i="1"/>
  <c r="AF2513" i="1"/>
  <c r="X2513" i="1"/>
  <c r="R2513" i="1"/>
  <c r="AE2513" i="1" s="1"/>
  <c r="J2513" i="1"/>
  <c r="AD2513" i="1" s="1"/>
  <c r="AH2513" i="1" s="1"/>
  <c r="AI2513" i="1" s="1"/>
  <c r="C2513" i="1"/>
  <c r="AJ2512" i="1"/>
  <c r="AK2512" i="1" s="1"/>
  <c r="AG2512" i="1"/>
  <c r="AF2512" i="1"/>
  <c r="X2512" i="1"/>
  <c r="R2512" i="1"/>
  <c r="AE2512" i="1" s="1"/>
  <c r="J2512" i="1"/>
  <c r="AD2512" i="1" s="1"/>
  <c r="AH2512" i="1" s="1"/>
  <c r="AI2512" i="1" s="1"/>
  <c r="C2512" i="1"/>
  <c r="AJ2511" i="1"/>
  <c r="AK2511" i="1" s="1"/>
  <c r="AG2511" i="1"/>
  <c r="AF2511" i="1"/>
  <c r="X2511" i="1"/>
  <c r="R2511" i="1"/>
  <c r="AE2511" i="1" s="1"/>
  <c r="J2511" i="1"/>
  <c r="AD2511" i="1" s="1"/>
  <c r="AH2511" i="1" s="1"/>
  <c r="AI2511" i="1" s="1"/>
  <c r="C2511" i="1"/>
  <c r="AJ2510" i="1"/>
  <c r="AK2510" i="1" s="1"/>
  <c r="AG2510" i="1"/>
  <c r="AF2510" i="1"/>
  <c r="X2510" i="1"/>
  <c r="R2510" i="1"/>
  <c r="AE2510" i="1" s="1"/>
  <c r="J2510" i="1"/>
  <c r="AD2510" i="1" s="1"/>
  <c r="AH2510" i="1" s="1"/>
  <c r="AI2510" i="1" s="1"/>
  <c r="C2510" i="1"/>
  <c r="AJ2509" i="1"/>
  <c r="AK2509" i="1" s="1"/>
  <c r="AG2509" i="1"/>
  <c r="AF2509" i="1"/>
  <c r="X2509" i="1"/>
  <c r="R2509" i="1"/>
  <c r="AE2509" i="1" s="1"/>
  <c r="J2509" i="1"/>
  <c r="AD2509" i="1" s="1"/>
  <c r="AH2509" i="1" s="1"/>
  <c r="AI2509" i="1" s="1"/>
  <c r="C2509" i="1"/>
  <c r="AJ2508" i="1"/>
  <c r="AK2508" i="1" s="1"/>
  <c r="AG2508" i="1"/>
  <c r="AF2508" i="1"/>
  <c r="X2508" i="1"/>
  <c r="R2508" i="1"/>
  <c r="AE2508" i="1" s="1"/>
  <c r="J2508" i="1"/>
  <c r="AD2508" i="1" s="1"/>
  <c r="AH2508" i="1" s="1"/>
  <c r="AI2508" i="1" s="1"/>
  <c r="C2508" i="1"/>
  <c r="AJ2507" i="1"/>
  <c r="AK2507" i="1" s="1"/>
  <c r="AG2507" i="1"/>
  <c r="AF2507" i="1"/>
  <c r="X2507" i="1"/>
  <c r="R2507" i="1"/>
  <c r="AE2507" i="1" s="1"/>
  <c r="J2507" i="1"/>
  <c r="AD2507" i="1" s="1"/>
  <c r="AH2507" i="1" s="1"/>
  <c r="AI2507" i="1" s="1"/>
  <c r="C2507" i="1"/>
  <c r="AJ2506" i="1"/>
  <c r="AK2506" i="1" s="1"/>
  <c r="AG2506" i="1"/>
  <c r="AF2506" i="1"/>
  <c r="X2506" i="1"/>
  <c r="R2506" i="1"/>
  <c r="AE2506" i="1" s="1"/>
  <c r="J2506" i="1"/>
  <c r="AD2506" i="1" s="1"/>
  <c r="AH2506" i="1" s="1"/>
  <c r="AI2506" i="1" s="1"/>
  <c r="C2506" i="1"/>
  <c r="AJ2505" i="1"/>
  <c r="AK2505" i="1" s="1"/>
  <c r="AG2505" i="1"/>
  <c r="AF2505" i="1"/>
  <c r="X2505" i="1"/>
  <c r="R2505" i="1"/>
  <c r="AE2505" i="1" s="1"/>
  <c r="J2505" i="1"/>
  <c r="AD2505" i="1" s="1"/>
  <c r="AH2505" i="1" s="1"/>
  <c r="AI2505" i="1" s="1"/>
  <c r="C2505" i="1"/>
  <c r="AJ2504" i="1"/>
  <c r="AK2504" i="1" s="1"/>
  <c r="AG2504" i="1"/>
  <c r="AF2504" i="1"/>
  <c r="X2504" i="1"/>
  <c r="R2504" i="1"/>
  <c r="AE2504" i="1" s="1"/>
  <c r="J2504" i="1"/>
  <c r="AD2504" i="1" s="1"/>
  <c r="AH2504" i="1" s="1"/>
  <c r="AI2504" i="1" s="1"/>
  <c r="C2504" i="1"/>
  <c r="AJ2503" i="1"/>
  <c r="AK2503" i="1" s="1"/>
  <c r="AG2503" i="1"/>
  <c r="AF2503" i="1"/>
  <c r="X2503" i="1"/>
  <c r="R2503" i="1"/>
  <c r="AE2503" i="1" s="1"/>
  <c r="J2503" i="1"/>
  <c r="AD2503" i="1" s="1"/>
  <c r="AH2503" i="1" s="1"/>
  <c r="AI2503" i="1" s="1"/>
  <c r="C2503" i="1"/>
  <c r="AJ2502" i="1"/>
  <c r="AK2502" i="1" s="1"/>
  <c r="AG2502" i="1"/>
  <c r="AF2502" i="1"/>
  <c r="X2502" i="1"/>
  <c r="R2502" i="1"/>
  <c r="AE2502" i="1" s="1"/>
  <c r="J2502" i="1"/>
  <c r="AD2502" i="1" s="1"/>
  <c r="AH2502" i="1" s="1"/>
  <c r="AI2502" i="1" s="1"/>
  <c r="C2502" i="1"/>
  <c r="AJ2501" i="1"/>
  <c r="AK2501" i="1" s="1"/>
  <c r="AG2501" i="1"/>
  <c r="AF2501" i="1"/>
  <c r="X2501" i="1"/>
  <c r="R2501" i="1"/>
  <c r="AE2501" i="1" s="1"/>
  <c r="J2501" i="1"/>
  <c r="AD2501" i="1" s="1"/>
  <c r="AH2501" i="1" s="1"/>
  <c r="AI2501" i="1" s="1"/>
  <c r="C2501" i="1"/>
  <c r="AJ2500" i="1"/>
  <c r="AK2500" i="1" s="1"/>
  <c r="AG2500" i="1"/>
  <c r="AF2500" i="1"/>
  <c r="X2500" i="1"/>
  <c r="R2500" i="1"/>
  <c r="AE2500" i="1" s="1"/>
  <c r="J2500" i="1"/>
  <c r="AD2500" i="1" s="1"/>
  <c r="AH2500" i="1" s="1"/>
  <c r="AI2500" i="1" s="1"/>
  <c r="C2500" i="1"/>
  <c r="AJ2499" i="1"/>
  <c r="AK2499" i="1" s="1"/>
  <c r="AG2499" i="1"/>
  <c r="AF2499" i="1"/>
  <c r="X2499" i="1"/>
  <c r="R2499" i="1"/>
  <c r="AE2499" i="1" s="1"/>
  <c r="J2499" i="1"/>
  <c r="AD2499" i="1" s="1"/>
  <c r="AH2499" i="1" s="1"/>
  <c r="AI2499" i="1" s="1"/>
  <c r="C2499" i="1"/>
  <c r="AJ2498" i="1"/>
  <c r="AK2498" i="1" s="1"/>
  <c r="AG2498" i="1"/>
  <c r="AF2498" i="1"/>
  <c r="X2498" i="1"/>
  <c r="R2498" i="1"/>
  <c r="AE2498" i="1" s="1"/>
  <c r="J2498" i="1"/>
  <c r="AD2498" i="1" s="1"/>
  <c r="AH2498" i="1" s="1"/>
  <c r="AI2498" i="1" s="1"/>
  <c r="C2498" i="1"/>
  <c r="AJ2497" i="1"/>
  <c r="AK2497" i="1" s="1"/>
  <c r="AG2497" i="1"/>
  <c r="AF2497" i="1"/>
  <c r="X2497" i="1"/>
  <c r="R2497" i="1"/>
  <c r="AE2497" i="1" s="1"/>
  <c r="J2497" i="1"/>
  <c r="AD2497" i="1" s="1"/>
  <c r="AH2497" i="1" s="1"/>
  <c r="AI2497" i="1" s="1"/>
  <c r="C2497" i="1"/>
  <c r="AJ2496" i="1"/>
  <c r="AK2496" i="1" s="1"/>
  <c r="AG2496" i="1"/>
  <c r="AF2496" i="1"/>
  <c r="X2496" i="1"/>
  <c r="R2496" i="1"/>
  <c r="AE2496" i="1" s="1"/>
  <c r="J2496" i="1"/>
  <c r="AD2496" i="1" s="1"/>
  <c r="AH2496" i="1" s="1"/>
  <c r="AI2496" i="1" s="1"/>
  <c r="C2496" i="1"/>
  <c r="AJ2495" i="1"/>
  <c r="AK2495" i="1" s="1"/>
  <c r="AG2495" i="1"/>
  <c r="AF2495" i="1"/>
  <c r="X2495" i="1"/>
  <c r="R2495" i="1"/>
  <c r="AE2495" i="1" s="1"/>
  <c r="J2495" i="1"/>
  <c r="AD2495" i="1" s="1"/>
  <c r="AH2495" i="1" s="1"/>
  <c r="AI2495" i="1" s="1"/>
  <c r="C2495" i="1"/>
  <c r="AJ2494" i="1"/>
  <c r="AK2494" i="1" s="1"/>
  <c r="AG2494" i="1"/>
  <c r="AF2494" i="1"/>
  <c r="X2494" i="1"/>
  <c r="R2494" i="1"/>
  <c r="AE2494" i="1" s="1"/>
  <c r="J2494" i="1"/>
  <c r="AD2494" i="1" s="1"/>
  <c r="AH2494" i="1" s="1"/>
  <c r="AI2494" i="1" s="1"/>
  <c r="C2494" i="1"/>
  <c r="AJ2493" i="1"/>
  <c r="AK2493" i="1" s="1"/>
  <c r="AG2493" i="1"/>
  <c r="AF2493" i="1"/>
  <c r="X2493" i="1"/>
  <c r="R2493" i="1"/>
  <c r="AE2493" i="1" s="1"/>
  <c r="J2493" i="1"/>
  <c r="AD2493" i="1" s="1"/>
  <c r="AH2493" i="1" s="1"/>
  <c r="AI2493" i="1" s="1"/>
  <c r="C2493" i="1"/>
  <c r="AJ2492" i="1"/>
  <c r="AK2492" i="1" s="1"/>
  <c r="AG2492" i="1"/>
  <c r="AF2492" i="1"/>
  <c r="X2492" i="1"/>
  <c r="R2492" i="1"/>
  <c r="AE2492" i="1" s="1"/>
  <c r="J2492" i="1"/>
  <c r="AD2492" i="1" s="1"/>
  <c r="AH2492" i="1" s="1"/>
  <c r="AI2492" i="1" s="1"/>
  <c r="C2492" i="1"/>
  <c r="AJ2491" i="1"/>
  <c r="AK2491" i="1" s="1"/>
  <c r="AG2491" i="1"/>
  <c r="AF2491" i="1"/>
  <c r="X2491" i="1"/>
  <c r="R2491" i="1"/>
  <c r="AE2491" i="1" s="1"/>
  <c r="J2491" i="1"/>
  <c r="AD2491" i="1" s="1"/>
  <c r="AH2491" i="1" s="1"/>
  <c r="AI2491" i="1" s="1"/>
  <c r="C2491" i="1"/>
  <c r="AJ2490" i="1"/>
  <c r="AK2490" i="1" s="1"/>
  <c r="AG2490" i="1"/>
  <c r="AF2490" i="1"/>
  <c r="X2490" i="1"/>
  <c r="R2490" i="1"/>
  <c r="AE2490" i="1" s="1"/>
  <c r="J2490" i="1"/>
  <c r="AD2490" i="1" s="1"/>
  <c r="AH2490" i="1" s="1"/>
  <c r="AI2490" i="1" s="1"/>
  <c r="C2490" i="1"/>
  <c r="AJ2489" i="1"/>
  <c r="AK2489" i="1" s="1"/>
  <c r="AG2489" i="1"/>
  <c r="AF2489" i="1"/>
  <c r="X2489" i="1"/>
  <c r="R2489" i="1"/>
  <c r="AE2489" i="1" s="1"/>
  <c r="J2489" i="1"/>
  <c r="AD2489" i="1" s="1"/>
  <c r="AH2489" i="1" s="1"/>
  <c r="AI2489" i="1" s="1"/>
  <c r="C2489" i="1"/>
  <c r="AJ2488" i="1"/>
  <c r="AK2488" i="1" s="1"/>
  <c r="AG2488" i="1"/>
  <c r="AF2488" i="1"/>
  <c r="X2488" i="1"/>
  <c r="R2488" i="1"/>
  <c r="AE2488" i="1" s="1"/>
  <c r="J2488" i="1"/>
  <c r="AD2488" i="1" s="1"/>
  <c r="AH2488" i="1" s="1"/>
  <c r="AI2488" i="1" s="1"/>
  <c r="C2488" i="1"/>
  <c r="AJ2487" i="1"/>
  <c r="AK2487" i="1" s="1"/>
  <c r="AG2487" i="1"/>
  <c r="AF2487" i="1"/>
  <c r="X2487" i="1"/>
  <c r="R2487" i="1"/>
  <c r="AE2487" i="1" s="1"/>
  <c r="J2487" i="1"/>
  <c r="AD2487" i="1" s="1"/>
  <c r="AH2487" i="1" s="1"/>
  <c r="AI2487" i="1" s="1"/>
  <c r="C2487" i="1"/>
  <c r="AJ2486" i="1"/>
  <c r="AK2486" i="1" s="1"/>
  <c r="AG2486" i="1"/>
  <c r="AF2486" i="1"/>
  <c r="X2486" i="1"/>
  <c r="R2486" i="1"/>
  <c r="AE2486" i="1" s="1"/>
  <c r="J2486" i="1"/>
  <c r="AD2486" i="1" s="1"/>
  <c r="AH2486" i="1" s="1"/>
  <c r="AI2486" i="1" s="1"/>
  <c r="C2486" i="1"/>
  <c r="AJ2485" i="1"/>
  <c r="AK2485" i="1" s="1"/>
  <c r="AG2485" i="1"/>
  <c r="AF2485" i="1"/>
  <c r="X2485" i="1"/>
  <c r="R2485" i="1"/>
  <c r="AE2485" i="1" s="1"/>
  <c r="J2485" i="1"/>
  <c r="AD2485" i="1" s="1"/>
  <c r="AH2485" i="1" s="1"/>
  <c r="AI2485" i="1" s="1"/>
  <c r="C2485" i="1"/>
  <c r="AJ2484" i="1"/>
  <c r="AK2484" i="1" s="1"/>
  <c r="AG2484" i="1"/>
  <c r="AF2484" i="1"/>
  <c r="X2484" i="1"/>
  <c r="R2484" i="1"/>
  <c r="AE2484" i="1" s="1"/>
  <c r="J2484" i="1"/>
  <c r="AD2484" i="1" s="1"/>
  <c r="AH2484" i="1" s="1"/>
  <c r="AI2484" i="1" s="1"/>
  <c r="C2484" i="1"/>
  <c r="AJ2483" i="1"/>
  <c r="AK2483" i="1" s="1"/>
  <c r="AG2483" i="1"/>
  <c r="AF2483" i="1"/>
  <c r="X2483" i="1"/>
  <c r="R2483" i="1"/>
  <c r="AE2483" i="1" s="1"/>
  <c r="J2483" i="1"/>
  <c r="AD2483" i="1" s="1"/>
  <c r="AH2483" i="1" s="1"/>
  <c r="AI2483" i="1" s="1"/>
  <c r="C2483" i="1"/>
  <c r="AJ2482" i="1"/>
  <c r="AK2482" i="1" s="1"/>
  <c r="AG2482" i="1"/>
  <c r="AF2482" i="1"/>
  <c r="X2482" i="1"/>
  <c r="R2482" i="1"/>
  <c r="AE2482" i="1" s="1"/>
  <c r="J2482" i="1"/>
  <c r="AD2482" i="1" s="1"/>
  <c r="AH2482" i="1" s="1"/>
  <c r="AI2482" i="1" s="1"/>
  <c r="C2482" i="1"/>
  <c r="AJ2481" i="1"/>
  <c r="AK2481" i="1" s="1"/>
  <c r="AG2481" i="1"/>
  <c r="AF2481" i="1"/>
  <c r="X2481" i="1"/>
  <c r="R2481" i="1"/>
  <c r="AE2481" i="1" s="1"/>
  <c r="J2481" i="1"/>
  <c r="AD2481" i="1" s="1"/>
  <c r="AH2481" i="1" s="1"/>
  <c r="AI2481" i="1" s="1"/>
  <c r="C2481" i="1"/>
  <c r="AJ2480" i="1"/>
  <c r="AK2480" i="1" s="1"/>
  <c r="AG2480" i="1"/>
  <c r="AF2480" i="1"/>
  <c r="X2480" i="1"/>
  <c r="R2480" i="1"/>
  <c r="AE2480" i="1" s="1"/>
  <c r="J2480" i="1"/>
  <c r="AD2480" i="1" s="1"/>
  <c r="AH2480" i="1" s="1"/>
  <c r="AI2480" i="1" s="1"/>
  <c r="C2480" i="1"/>
  <c r="AJ2479" i="1"/>
  <c r="AK2479" i="1" s="1"/>
  <c r="AG2479" i="1"/>
  <c r="AF2479" i="1"/>
  <c r="X2479" i="1"/>
  <c r="R2479" i="1"/>
  <c r="AE2479" i="1" s="1"/>
  <c r="J2479" i="1"/>
  <c r="AD2479" i="1" s="1"/>
  <c r="AH2479" i="1" s="1"/>
  <c r="AI2479" i="1" s="1"/>
  <c r="C2479" i="1"/>
  <c r="AJ2478" i="1"/>
  <c r="AK2478" i="1" s="1"/>
  <c r="AG2478" i="1"/>
  <c r="AF2478" i="1"/>
  <c r="X2478" i="1"/>
  <c r="R2478" i="1"/>
  <c r="AE2478" i="1" s="1"/>
  <c r="J2478" i="1"/>
  <c r="AD2478" i="1" s="1"/>
  <c r="AH2478" i="1" s="1"/>
  <c r="AI2478" i="1" s="1"/>
  <c r="C2478" i="1"/>
  <c r="AJ2477" i="1"/>
  <c r="AK2477" i="1" s="1"/>
  <c r="AG2477" i="1"/>
  <c r="AF2477" i="1"/>
  <c r="X2477" i="1"/>
  <c r="R2477" i="1"/>
  <c r="AE2477" i="1" s="1"/>
  <c r="J2477" i="1"/>
  <c r="AD2477" i="1" s="1"/>
  <c r="AH2477" i="1" s="1"/>
  <c r="AI2477" i="1" s="1"/>
  <c r="C2477" i="1"/>
  <c r="AJ2476" i="1"/>
  <c r="AK2476" i="1" s="1"/>
  <c r="AG2476" i="1"/>
  <c r="AF2476" i="1"/>
  <c r="X2476" i="1"/>
  <c r="R2476" i="1"/>
  <c r="AE2476" i="1" s="1"/>
  <c r="J2476" i="1"/>
  <c r="AD2476" i="1" s="1"/>
  <c r="AH2476" i="1" s="1"/>
  <c r="AI2476" i="1" s="1"/>
  <c r="C2476" i="1"/>
  <c r="AJ2475" i="1"/>
  <c r="AK2475" i="1" s="1"/>
  <c r="AG2475" i="1"/>
  <c r="AF2475" i="1"/>
  <c r="X2475" i="1"/>
  <c r="R2475" i="1"/>
  <c r="AE2475" i="1" s="1"/>
  <c r="J2475" i="1"/>
  <c r="AD2475" i="1" s="1"/>
  <c r="AH2475" i="1" s="1"/>
  <c r="AI2475" i="1" s="1"/>
  <c r="C2475" i="1"/>
  <c r="AJ2474" i="1"/>
  <c r="AK2474" i="1" s="1"/>
  <c r="AG2474" i="1"/>
  <c r="AF2474" i="1"/>
  <c r="X2474" i="1"/>
  <c r="R2474" i="1"/>
  <c r="AE2474" i="1" s="1"/>
  <c r="J2474" i="1"/>
  <c r="AD2474" i="1" s="1"/>
  <c r="AH2474" i="1" s="1"/>
  <c r="AI2474" i="1" s="1"/>
  <c r="C2474" i="1"/>
  <c r="AJ2473" i="1"/>
  <c r="AK2473" i="1" s="1"/>
  <c r="AG2473" i="1"/>
  <c r="AF2473" i="1"/>
  <c r="X2473" i="1"/>
  <c r="R2473" i="1"/>
  <c r="AE2473" i="1" s="1"/>
  <c r="J2473" i="1"/>
  <c r="AD2473" i="1" s="1"/>
  <c r="AH2473" i="1" s="1"/>
  <c r="AI2473" i="1" s="1"/>
  <c r="C2473" i="1"/>
  <c r="AJ2472" i="1"/>
  <c r="AK2472" i="1" s="1"/>
  <c r="AG2472" i="1"/>
  <c r="AF2472" i="1"/>
  <c r="X2472" i="1"/>
  <c r="R2472" i="1"/>
  <c r="AE2472" i="1" s="1"/>
  <c r="J2472" i="1"/>
  <c r="AD2472" i="1" s="1"/>
  <c r="AH2472" i="1" s="1"/>
  <c r="AI2472" i="1" s="1"/>
  <c r="C2472" i="1"/>
  <c r="AJ2471" i="1"/>
  <c r="AK2471" i="1" s="1"/>
  <c r="AG2471" i="1"/>
  <c r="AF2471" i="1"/>
  <c r="X2471" i="1"/>
  <c r="R2471" i="1"/>
  <c r="AE2471" i="1" s="1"/>
  <c r="J2471" i="1"/>
  <c r="AD2471" i="1" s="1"/>
  <c r="AH2471" i="1" s="1"/>
  <c r="AI2471" i="1" s="1"/>
  <c r="C2471" i="1"/>
  <c r="AJ2470" i="1"/>
  <c r="AK2470" i="1" s="1"/>
  <c r="AG2470" i="1"/>
  <c r="AF2470" i="1"/>
  <c r="X2470" i="1"/>
  <c r="R2470" i="1"/>
  <c r="AE2470" i="1" s="1"/>
  <c r="J2470" i="1"/>
  <c r="AD2470" i="1" s="1"/>
  <c r="AH2470" i="1" s="1"/>
  <c r="AI2470" i="1" s="1"/>
  <c r="C2470" i="1"/>
  <c r="AJ2469" i="1"/>
  <c r="AK2469" i="1" s="1"/>
  <c r="AG2469" i="1"/>
  <c r="AF2469" i="1"/>
  <c r="X2469" i="1"/>
  <c r="R2469" i="1"/>
  <c r="AE2469" i="1" s="1"/>
  <c r="J2469" i="1"/>
  <c r="AD2469" i="1" s="1"/>
  <c r="AH2469" i="1" s="1"/>
  <c r="AI2469" i="1" s="1"/>
  <c r="C2469" i="1"/>
  <c r="AJ2468" i="1"/>
  <c r="AK2468" i="1" s="1"/>
  <c r="AG2468" i="1"/>
  <c r="AF2468" i="1"/>
  <c r="X2468" i="1"/>
  <c r="R2468" i="1"/>
  <c r="AE2468" i="1" s="1"/>
  <c r="J2468" i="1"/>
  <c r="AD2468" i="1" s="1"/>
  <c r="AH2468" i="1" s="1"/>
  <c r="AI2468" i="1" s="1"/>
  <c r="C2468" i="1"/>
  <c r="AJ2467" i="1"/>
  <c r="AK2467" i="1" s="1"/>
  <c r="AG2467" i="1"/>
  <c r="AF2467" i="1"/>
  <c r="X2467" i="1"/>
  <c r="R2467" i="1"/>
  <c r="AE2467" i="1" s="1"/>
  <c r="J2467" i="1"/>
  <c r="AD2467" i="1" s="1"/>
  <c r="AH2467" i="1" s="1"/>
  <c r="AI2467" i="1" s="1"/>
  <c r="C2467" i="1"/>
  <c r="AJ2466" i="1"/>
  <c r="AK2466" i="1" s="1"/>
  <c r="AG2466" i="1"/>
  <c r="AF2466" i="1"/>
  <c r="X2466" i="1"/>
  <c r="R2466" i="1"/>
  <c r="AE2466" i="1" s="1"/>
  <c r="J2466" i="1"/>
  <c r="AD2466" i="1" s="1"/>
  <c r="AH2466" i="1" s="1"/>
  <c r="AI2466" i="1" s="1"/>
  <c r="C2466" i="1"/>
  <c r="AJ2465" i="1"/>
  <c r="AK2465" i="1" s="1"/>
  <c r="AG2465" i="1"/>
  <c r="AF2465" i="1"/>
  <c r="X2465" i="1"/>
  <c r="R2465" i="1"/>
  <c r="AE2465" i="1" s="1"/>
  <c r="J2465" i="1"/>
  <c r="AD2465" i="1" s="1"/>
  <c r="AH2465" i="1" s="1"/>
  <c r="AI2465" i="1" s="1"/>
  <c r="C2465" i="1"/>
  <c r="AJ2464" i="1"/>
  <c r="AK2464" i="1" s="1"/>
  <c r="AG2464" i="1"/>
  <c r="AF2464" i="1"/>
  <c r="X2464" i="1"/>
  <c r="R2464" i="1"/>
  <c r="AE2464" i="1" s="1"/>
  <c r="J2464" i="1"/>
  <c r="AD2464" i="1" s="1"/>
  <c r="AH2464" i="1" s="1"/>
  <c r="AI2464" i="1" s="1"/>
  <c r="C2464" i="1"/>
  <c r="AJ2463" i="1"/>
  <c r="AK2463" i="1" s="1"/>
  <c r="AG2463" i="1"/>
  <c r="AF2463" i="1"/>
  <c r="X2463" i="1"/>
  <c r="R2463" i="1"/>
  <c r="AE2463" i="1" s="1"/>
  <c r="J2463" i="1"/>
  <c r="AD2463" i="1" s="1"/>
  <c r="AH2463" i="1" s="1"/>
  <c r="AI2463" i="1" s="1"/>
  <c r="C2463" i="1"/>
  <c r="AJ2462" i="1"/>
  <c r="AK2462" i="1" s="1"/>
  <c r="AG2462" i="1"/>
  <c r="AF2462" i="1"/>
  <c r="X2462" i="1"/>
  <c r="R2462" i="1"/>
  <c r="AE2462" i="1" s="1"/>
  <c r="J2462" i="1"/>
  <c r="AD2462" i="1" s="1"/>
  <c r="AH2462" i="1" s="1"/>
  <c r="AI2462" i="1" s="1"/>
  <c r="C2462" i="1"/>
  <c r="AJ2461" i="1"/>
  <c r="AK2461" i="1" s="1"/>
  <c r="AG2461" i="1"/>
  <c r="AF2461" i="1"/>
  <c r="X2461" i="1"/>
  <c r="R2461" i="1"/>
  <c r="AE2461" i="1" s="1"/>
  <c r="J2461" i="1"/>
  <c r="AD2461" i="1" s="1"/>
  <c r="AH2461" i="1" s="1"/>
  <c r="AI2461" i="1" s="1"/>
  <c r="C2461" i="1"/>
  <c r="AJ2460" i="1"/>
  <c r="AK2460" i="1" s="1"/>
  <c r="AG2460" i="1"/>
  <c r="AF2460" i="1"/>
  <c r="X2460" i="1"/>
  <c r="R2460" i="1"/>
  <c r="AE2460" i="1" s="1"/>
  <c r="J2460" i="1"/>
  <c r="AD2460" i="1" s="1"/>
  <c r="AH2460" i="1" s="1"/>
  <c r="AI2460" i="1" s="1"/>
  <c r="C2460" i="1"/>
  <c r="AJ2459" i="1"/>
  <c r="AK2459" i="1" s="1"/>
  <c r="AG2459" i="1"/>
  <c r="AF2459" i="1"/>
  <c r="X2459" i="1"/>
  <c r="R2459" i="1"/>
  <c r="AE2459" i="1" s="1"/>
  <c r="J2459" i="1"/>
  <c r="AD2459" i="1" s="1"/>
  <c r="AH2459" i="1" s="1"/>
  <c r="AI2459" i="1" s="1"/>
  <c r="C2459" i="1"/>
  <c r="AJ2458" i="1"/>
  <c r="AK2458" i="1" s="1"/>
  <c r="AG2458" i="1"/>
  <c r="AF2458" i="1"/>
  <c r="X2458" i="1"/>
  <c r="R2458" i="1"/>
  <c r="AE2458" i="1" s="1"/>
  <c r="J2458" i="1"/>
  <c r="AD2458" i="1" s="1"/>
  <c r="AH2458" i="1" s="1"/>
  <c r="AI2458" i="1" s="1"/>
  <c r="C2458" i="1"/>
  <c r="AJ2457" i="1"/>
  <c r="AK2457" i="1" s="1"/>
  <c r="AG2457" i="1"/>
  <c r="AF2457" i="1"/>
  <c r="X2457" i="1"/>
  <c r="R2457" i="1"/>
  <c r="AE2457" i="1" s="1"/>
  <c r="J2457" i="1"/>
  <c r="AD2457" i="1" s="1"/>
  <c r="AH2457" i="1" s="1"/>
  <c r="AI2457" i="1" s="1"/>
  <c r="C2457" i="1"/>
  <c r="AJ2456" i="1"/>
  <c r="AK2456" i="1" s="1"/>
  <c r="AG2456" i="1"/>
  <c r="AF2456" i="1"/>
  <c r="X2456" i="1"/>
  <c r="R2456" i="1"/>
  <c r="AE2456" i="1" s="1"/>
  <c r="J2456" i="1"/>
  <c r="AD2456" i="1" s="1"/>
  <c r="AH2456" i="1" s="1"/>
  <c r="AI2456" i="1" s="1"/>
  <c r="C2456" i="1"/>
  <c r="AJ2455" i="1"/>
  <c r="AK2455" i="1" s="1"/>
  <c r="AG2455" i="1"/>
  <c r="AF2455" i="1"/>
  <c r="X2455" i="1"/>
  <c r="R2455" i="1"/>
  <c r="AE2455" i="1" s="1"/>
  <c r="J2455" i="1"/>
  <c r="AD2455" i="1" s="1"/>
  <c r="AH2455" i="1" s="1"/>
  <c r="AI2455" i="1" s="1"/>
  <c r="C2455" i="1"/>
  <c r="AJ2454" i="1"/>
  <c r="AK2454" i="1" s="1"/>
  <c r="AG2454" i="1"/>
  <c r="AF2454" i="1"/>
  <c r="X2454" i="1"/>
  <c r="R2454" i="1"/>
  <c r="AE2454" i="1" s="1"/>
  <c r="J2454" i="1"/>
  <c r="AD2454" i="1" s="1"/>
  <c r="AH2454" i="1" s="1"/>
  <c r="AI2454" i="1" s="1"/>
  <c r="C2454" i="1"/>
  <c r="AJ2453" i="1"/>
  <c r="AK2453" i="1" s="1"/>
  <c r="AG2453" i="1"/>
  <c r="AF2453" i="1"/>
  <c r="X2453" i="1"/>
  <c r="R2453" i="1"/>
  <c r="AE2453" i="1" s="1"/>
  <c r="J2453" i="1"/>
  <c r="AD2453" i="1" s="1"/>
  <c r="AH2453" i="1" s="1"/>
  <c r="AI2453" i="1" s="1"/>
  <c r="C2453" i="1"/>
  <c r="AJ2452" i="1"/>
  <c r="AK2452" i="1" s="1"/>
  <c r="AG2452" i="1"/>
  <c r="AF2452" i="1"/>
  <c r="X2452" i="1"/>
  <c r="R2452" i="1"/>
  <c r="AE2452" i="1" s="1"/>
  <c r="J2452" i="1"/>
  <c r="AD2452" i="1" s="1"/>
  <c r="AH2452" i="1" s="1"/>
  <c r="AI2452" i="1" s="1"/>
  <c r="C2452" i="1"/>
  <c r="AJ2451" i="1"/>
  <c r="AK2451" i="1" s="1"/>
  <c r="AG2451" i="1"/>
  <c r="AF2451" i="1"/>
  <c r="X2451" i="1"/>
  <c r="R2451" i="1"/>
  <c r="AE2451" i="1" s="1"/>
  <c r="J2451" i="1"/>
  <c r="AD2451" i="1" s="1"/>
  <c r="AH2451" i="1" s="1"/>
  <c r="AI2451" i="1" s="1"/>
  <c r="C2451" i="1"/>
  <c r="AJ2450" i="1"/>
  <c r="AK2450" i="1" s="1"/>
  <c r="AG2450" i="1"/>
  <c r="AF2450" i="1"/>
  <c r="X2450" i="1"/>
  <c r="R2450" i="1"/>
  <c r="AE2450" i="1" s="1"/>
  <c r="J2450" i="1"/>
  <c r="AD2450" i="1" s="1"/>
  <c r="AH2450" i="1" s="1"/>
  <c r="AI2450" i="1" s="1"/>
  <c r="C2450" i="1"/>
  <c r="AJ2449" i="1"/>
  <c r="AK2449" i="1" s="1"/>
  <c r="AG2449" i="1"/>
  <c r="AF2449" i="1"/>
  <c r="X2449" i="1"/>
  <c r="R2449" i="1"/>
  <c r="AE2449" i="1" s="1"/>
  <c r="J2449" i="1"/>
  <c r="AD2449" i="1" s="1"/>
  <c r="AH2449" i="1" s="1"/>
  <c r="AI2449" i="1" s="1"/>
  <c r="C2449" i="1"/>
  <c r="AJ2448" i="1"/>
  <c r="AK2448" i="1" s="1"/>
  <c r="AG2448" i="1"/>
  <c r="AF2448" i="1"/>
  <c r="X2448" i="1"/>
  <c r="R2448" i="1"/>
  <c r="AE2448" i="1" s="1"/>
  <c r="J2448" i="1"/>
  <c r="AD2448" i="1" s="1"/>
  <c r="AH2448" i="1" s="1"/>
  <c r="AI2448" i="1" s="1"/>
  <c r="C2448" i="1"/>
  <c r="AJ2447" i="1"/>
  <c r="AK2447" i="1" s="1"/>
  <c r="AG2447" i="1"/>
  <c r="AF2447" i="1"/>
  <c r="X2447" i="1"/>
  <c r="R2447" i="1"/>
  <c r="AE2447" i="1" s="1"/>
  <c r="J2447" i="1"/>
  <c r="AD2447" i="1" s="1"/>
  <c r="AH2447" i="1" s="1"/>
  <c r="AI2447" i="1" s="1"/>
  <c r="C2447" i="1"/>
  <c r="AJ2446" i="1"/>
  <c r="AK2446" i="1" s="1"/>
  <c r="AG2446" i="1"/>
  <c r="AF2446" i="1"/>
  <c r="X2446" i="1"/>
  <c r="R2446" i="1"/>
  <c r="AE2446" i="1" s="1"/>
  <c r="J2446" i="1"/>
  <c r="AD2446" i="1" s="1"/>
  <c r="AH2446" i="1" s="1"/>
  <c r="AI2446" i="1" s="1"/>
  <c r="C2446" i="1"/>
  <c r="AJ2445" i="1"/>
  <c r="AK2445" i="1" s="1"/>
  <c r="AG2445" i="1"/>
  <c r="AF2445" i="1"/>
  <c r="X2445" i="1"/>
  <c r="R2445" i="1"/>
  <c r="AE2445" i="1" s="1"/>
  <c r="J2445" i="1"/>
  <c r="AD2445" i="1" s="1"/>
  <c r="AH2445" i="1" s="1"/>
  <c r="AI2445" i="1" s="1"/>
  <c r="C2445" i="1"/>
  <c r="AJ2444" i="1"/>
  <c r="AK2444" i="1" s="1"/>
  <c r="AG2444" i="1"/>
  <c r="AF2444" i="1"/>
  <c r="X2444" i="1"/>
  <c r="R2444" i="1"/>
  <c r="AE2444" i="1" s="1"/>
  <c r="J2444" i="1"/>
  <c r="AD2444" i="1" s="1"/>
  <c r="AH2444" i="1" s="1"/>
  <c r="AI2444" i="1" s="1"/>
  <c r="C2444" i="1"/>
  <c r="AJ2443" i="1"/>
  <c r="AK2443" i="1" s="1"/>
  <c r="AG2443" i="1"/>
  <c r="AF2443" i="1"/>
  <c r="X2443" i="1"/>
  <c r="R2443" i="1"/>
  <c r="AE2443" i="1" s="1"/>
  <c r="J2443" i="1"/>
  <c r="AD2443" i="1" s="1"/>
  <c r="AH2443" i="1" s="1"/>
  <c r="AI2443" i="1" s="1"/>
  <c r="C2443" i="1"/>
  <c r="AJ2442" i="1"/>
  <c r="AK2442" i="1" s="1"/>
  <c r="AG2442" i="1"/>
  <c r="AF2442" i="1"/>
  <c r="X2442" i="1"/>
  <c r="R2442" i="1"/>
  <c r="AE2442" i="1" s="1"/>
  <c r="J2442" i="1"/>
  <c r="AD2442" i="1" s="1"/>
  <c r="AH2442" i="1" s="1"/>
  <c r="AI2442" i="1" s="1"/>
  <c r="C2442" i="1"/>
  <c r="AJ2441" i="1"/>
  <c r="AK2441" i="1" s="1"/>
  <c r="AG2441" i="1"/>
  <c r="AF2441" i="1"/>
  <c r="X2441" i="1"/>
  <c r="R2441" i="1"/>
  <c r="AE2441" i="1" s="1"/>
  <c r="J2441" i="1"/>
  <c r="AD2441" i="1" s="1"/>
  <c r="AH2441" i="1" s="1"/>
  <c r="AI2441" i="1" s="1"/>
  <c r="C2441" i="1"/>
  <c r="AJ2440" i="1"/>
  <c r="AK2440" i="1" s="1"/>
  <c r="AG2440" i="1"/>
  <c r="AF2440" i="1"/>
  <c r="X2440" i="1"/>
  <c r="R2440" i="1"/>
  <c r="AE2440" i="1" s="1"/>
  <c r="J2440" i="1"/>
  <c r="AD2440" i="1" s="1"/>
  <c r="AH2440" i="1" s="1"/>
  <c r="AI2440" i="1" s="1"/>
  <c r="C2440" i="1"/>
  <c r="AJ2439" i="1"/>
  <c r="AK2439" i="1" s="1"/>
  <c r="AG2439" i="1"/>
  <c r="AF2439" i="1"/>
  <c r="X2439" i="1"/>
  <c r="R2439" i="1"/>
  <c r="AE2439" i="1" s="1"/>
  <c r="J2439" i="1"/>
  <c r="AD2439" i="1" s="1"/>
  <c r="AH2439" i="1" s="1"/>
  <c r="AI2439" i="1" s="1"/>
  <c r="C2439" i="1"/>
  <c r="AJ2438" i="1"/>
  <c r="AK2438" i="1" s="1"/>
  <c r="AG2438" i="1"/>
  <c r="AF2438" i="1"/>
  <c r="X2438" i="1"/>
  <c r="R2438" i="1"/>
  <c r="AE2438" i="1" s="1"/>
  <c r="J2438" i="1"/>
  <c r="AD2438" i="1" s="1"/>
  <c r="AH2438" i="1" s="1"/>
  <c r="AI2438" i="1" s="1"/>
  <c r="C2438" i="1"/>
  <c r="AJ2437" i="1"/>
  <c r="AK2437" i="1" s="1"/>
  <c r="AG2437" i="1"/>
  <c r="AF2437" i="1"/>
  <c r="X2437" i="1"/>
  <c r="R2437" i="1"/>
  <c r="AE2437" i="1" s="1"/>
  <c r="J2437" i="1"/>
  <c r="AD2437" i="1" s="1"/>
  <c r="AH2437" i="1" s="1"/>
  <c r="AI2437" i="1" s="1"/>
  <c r="C2437" i="1"/>
  <c r="AJ2436" i="1"/>
  <c r="AK2436" i="1" s="1"/>
  <c r="AG2436" i="1"/>
  <c r="AF2436" i="1"/>
  <c r="X2436" i="1"/>
  <c r="R2436" i="1"/>
  <c r="AE2436" i="1" s="1"/>
  <c r="J2436" i="1"/>
  <c r="AD2436" i="1" s="1"/>
  <c r="AH2436" i="1" s="1"/>
  <c r="AI2436" i="1" s="1"/>
  <c r="C2436" i="1"/>
  <c r="AJ2435" i="1"/>
  <c r="AK2435" i="1" s="1"/>
  <c r="AG2435" i="1"/>
  <c r="AF2435" i="1"/>
  <c r="X2435" i="1"/>
  <c r="R2435" i="1"/>
  <c r="AE2435" i="1" s="1"/>
  <c r="J2435" i="1"/>
  <c r="AD2435" i="1" s="1"/>
  <c r="AH2435" i="1" s="1"/>
  <c r="AI2435" i="1" s="1"/>
  <c r="C2435" i="1"/>
  <c r="AJ2434" i="1"/>
  <c r="AK2434" i="1" s="1"/>
  <c r="AG2434" i="1"/>
  <c r="AF2434" i="1"/>
  <c r="X2434" i="1"/>
  <c r="R2434" i="1"/>
  <c r="AE2434" i="1" s="1"/>
  <c r="J2434" i="1"/>
  <c r="AD2434" i="1" s="1"/>
  <c r="C2434" i="1"/>
  <c r="AJ2433" i="1"/>
  <c r="AK2433" i="1" s="1"/>
  <c r="AG2433" i="1"/>
  <c r="AF2433" i="1"/>
  <c r="X2433" i="1"/>
  <c r="R2433" i="1"/>
  <c r="AE2433" i="1" s="1"/>
  <c r="J2433" i="1"/>
  <c r="AD2433" i="1" s="1"/>
  <c r="AH2433" i="1" s="1"/>
  <c r="AI2433" i="1" s="1"/>
  <c r="C2433" i="1"/>
  <c r="AJ2432" i="1"/>
  <c r="AK2432" i="1" s="1"/>
  <c r="AG2432" i="1"/>
  <c r="AF2432" i="1"/>
  <c r="X2432" i="1"/>
  <c r="R2432" i="1"/>
  <c r="AE2432" i="1" s="1"/>
  <c r="J2432" i="1"/>
  <c r="AD2432" i="1" s="1"/>
  <c r="AH2432" i="1" s="1"/>
  <c r="AI2432" i="1" s="1"/>
  <c r="C2432" i="1"/>
  <c r="AJ2431" i="1"/>
  <c r="AK2431" i="1" s="1"/>
  <c r="AG2431" i="1"/>
  <c r="AF2431" i="1"/>
  <c r="X2431" i="1"/>
  <c r="R2431" i="1"/>
  <c r="AE2431" i="1" s="1"/>
  <c r="J2431" i="1"/>
  <c r="AD2431" i="1" s="1"/>
  <c r="AH2431" i="1" s="1"/>
  <c r="AI2431" i="1" s="1"/>
  <c r="C2431" i="1"/>
  <c r="AJ2430" i="1"/>
  <c r="AK2430" i="1" s="1"/>
  <c r="AG2430" i="1"/>
  <c r="AF2430" i="1"/>
  <c r="X2430" i="1"/>
  <c r="R2430" i="1"/>
  <c r="AE2430" i="1" s="1"/>
  <c r="J2430" i="1"/>
  <c r="AD2430" i="1" s="1"/>
  <c r="AH2430" i="1" s="1"/>
  <c r="AI2430" i="1" s="1"/>
  <c r="C2430" i="1"/>
  <c r="AJ2429" i="1"/>
  <c r="AK2429" i="1" s="1"/>
  <c r="AG2429" i="1"/>
  <c r="AF2429" i="1"/>
  <c r="X2429" i="1"/>
  <c r="R2429" i="1"/>
  <c r="AE2429" i="1" s="1"/>
  <c r="J2429" i="1"/>
  <c r="AD2429" i="1" s="1"/>
  <c r="AH2429" i="1" s="1"/>
  <c r="AI2429" i="1" s="1"/>
  <c r="C2429" i="1"/>
  <c r="AJ2428" i="1"/>
  <c r="AK2428" i="1" s="1"/>
  <c r="AG2428" i="1"/>
  <c r="AF2428" i="1"/>
  <c r="X2428" i="1"/>
  <c r="R2428" i="1"/>
  <c r="AE2428" i="1" s="1"/>
  <c r="J2428" i="1"/>
  <c r="AD2428" i="1" s="1"/>
  <c r="AH2428" i="1" s="1"/>
  <c r="AI2428" i="1" s="1"/>
  <c r="C2428" i="1"/>
  <c r="AJ2427" i="1"/>
  <c r="AK2427" i="1" s="1"/>
  <c r="AG2427" i="1"/>
  <c r="AF2427" i="1"/>
  <c r="X2427" i="1"/>
  <c r="R2427" i="1"/>
  <c r="AE2427" i="1" s="1"/>
  <c r="J2427" i="1"/>
  <c r="AD2427" i="1" s="1"/>
  <c r="AH2427" i="1" s="1"/>
  <c r="AI2427" i="1" s="1"/>
  <c r="C2427" i="1"/>
  <c r="AJ2426" i="1"/>
  <c r="AK2426" i="1" s="1"/>
  <c r="AG2426" i="1"/>
  <c r="AF2426" i="1"/>
  <c r="X2426" i="1"/>
  <c r="R2426" i="1"/>
  <c r="AE2426" i="1" s="1"/>
  <c r="J2426" i="1"/>
  <c r="AD2426" i="1" s="1"/>
  <c r="AH2426" i="1" s="1"/>
  <c r="AI2426" i="1" s="1"/>
  <c r="C2426" i="1"/>
  <c r="AJ2425" i="1"/>
  <c r="AK2425" i="1" s="1"/>
  <c r="AG2425" i="1"/>
  <c r="AF2425" i="1"/>
  <c r="X2425" i="1"/>
  <c r="R2425" i="1"/>
  <c r="AE2425" i="1" s="1"/>
  <c r="J2425" i="1"/>
  <c r="AD2425" i="1" s="1"/>
  <c r="AH2425" i="1" s="1"/>
  <c r="AI2425" i="1" s="1"/>
  <c r="C2425" i="1"/>
  <c r="AJ2424" i="1"/>
  <c r="AK2424" i="1" s="1"/>
  <c r="AG2424" i="1"/>
  <c r="AF2424" i="1"/>
  <c r="X2424" i="1"/>
  <c r="R2424" i="1"/>
  <c r="AE2424" i="1" s="1"/>
  <c r="J2424" i="1"/>
  <c r="AD2424" i="1" s="1"/>
  <c r="AH2424" i="1" s="1"/>
  <c r="AI2424" i="1" s="1"/>
  <c r="C2424" i="1"/>
  <c r="AJ2423" i="1"/>
  <c r="AK2423" i="1" s="1"/>
  <c r="AG2423" i="1"/>
  <c r="AF2423" i="1"/>
  <c r="X2423" i="1"/>
  <c r="R2423" i="1"/>
  <c r="AE2423" i="1" s="1"/>
  <c r="J2423" i="1"/>
  <c r="AD2423" i="1" s="1"/>
  <c r="AH2423" i="1" s="1"/>
  <c r="AI2423" i="1" s="1"/>
  <c r="C2423" i="1"/>
  <c r="AJ2422" i="1"/>
  <c r="AK2422" i="1" s="1"/>
  <c r="AG2422" i="1"/>
  <c r="AF2422" i="1"/>
  <c r="X2422" i="1"/>
  <c r="R2422" i="1"/>
  <c r="AE2422" i="1" s="1"/>
  <c r="J2422" i="1"/>
  <c r="AD2422" i="1" s="1"/>
  <c r="AH2422" i="1" s="1"/>
  <c r="AI2422" i="1" s="1"/>
  <c r="C2422" i="1"/>
  <c r="AJ2421" i="1"/>
  <c r="AK2421" i="1" s="1"/>
  <c r="AG2421" i="1"/>
  <c r="AF2421" i="1"/>
  <c r="X2421" i="1"/>
  <c r="R2421" i="1"/>
  <c r="AE2421" i="1" s="1"/>
  <c r="J2421" i="1"/>
  <c r="AD2421" i="1" s="1"/>
  <c r="AH2421" i="1" s="1"/>
  <c r="AI2421" i="1" s="1"/>
  <c r="C2421" i="1"/>
  <c r="AJ2420" i="1"/>
  <c r="AK2420" i="1" s="1"/>
  <c r="AG2420" i="1"/>
  <c r="AF2420" i="1"/>
  <c r="X2420" i="1"/>
  <c r="R2420" i="1"/>
  <c r="AE2420" i="1" s="1"/>
  <c r="J2420" i="1"/>
  <c r="AD2420" i="1" s="1"/>
  <c r="AH2420" i="1" s="1"/>
  <c r="AI2420" i="1" s="1"/>
  <c r="C2420" i="1"/>
  <c r="AJ2419" i="1"/>
  <c r="AK2419" i="1" s="1"/>
  <c r="AG2419" i="1"/>
  <c r="AF2419" i="1"/>
  <c r="X2419" i="1"/>
  <c r="R2419" i="1"/>
  <c r="AE2419" i="1" s="1"/>
  <c r="J2419" i="1"/>
  <c r="AD2419" i="1" s="1"/>
  <c r="AH2419" i="1" s="1"/>
  <c r="AI2419" i="1" s="1"/>
  <c r="C2419" i="1"/>
  <c r="AJ2418" i="1"/>
  <c r="AK2418" i="1" s="1"/>
  <c r="AG2418" i="1"/>
  <c r="AF2418" i="1"/>
  <c r="X2418" i="1"/>
  <c r="R2418" i="1"/>
  <c r="AE2418" i="1" s="1"/>
  <c r="J2418" i="1"/>
  <c r="AD2418" i="1" s="1"/>
  <c r="C2418" i="1"/>
  <c r="AJ2417" i="1"/>
  <c r="AK2417" i="1" s="1"/>
  <c r="AG2417" i="1"/>
  <c r="AF2417" i="1"/>
  <c r="X2417" i="1"/>
  <c r="R2417" i="1"/>
  <c r="AE2417" i="1" s="1"/>
  <c r="J2417" i="1"/>
  <c r="AD2417" i="1" s="1"/>
  <c r="C2417" i="1"/>
  <c r="AJ2416" i="1"/>
  <c r="AK2416" i="1" s="1"/>
  <c r="AG2416" i="1"/>
  <c r="AF2416" i="1"/>
  <c r="X2416" i="1"/>
  <c r="R2416" i="1"/>
  <c r="AE2416" i="1" s="1"/>
  <c r="J2416" i="1"/>
  <c r="AD2416" i="1" s="1"/>
  <c r="AH2416" i="1" s="1"/>
  <c r="AI2416" i="1" s="1"/>
  <c r="C2416" i="1"/>
  <c r="AJ2415" i="1"/>
  <c r="AK2415" i="1" s="1"/>
  <c r="AG2415" i="1"/>
  <c r="AF2415" i="1"/>
  <c r="X2415" i="1"/>
  <c r="R2415" i="1"/>
  <c r="AE2415" i="1" s="1"/>
  <c r="J2415" i="1"/>
  <c r="AD2415" i="1" s="1"/>
  <c r="AH2415" i="1" s="1"/>
  <c r="AI2415" i="1" s="1"/>
  <c r="C2415" i="1"/>
  <c r="AJ2414" i="1"/>
  <c r="AK2414" i="1" s="1"/>
  <c r="AG2414" i="1"/>
  <c r="AF2414" i="1"/>
  <c r="X2414" i="1"/>
  <c r="R2414" i="1"/>
  <c r="AE2414" i="1" s="1"/>
  <c r="J2414" i="1"/>
  <c r="AD2414" i="1" s="1"/>
  <c r="C2414" i="1"/>
  <c r="AJ2413" i="1"/>
  <c r="AK2413" i="1" s="1"/>
  <c r="AG2413" i="1"/>
  <c r="AF2413" i="1"/>
  <c r="X2413" i="1"/>
  <c r="R2413" i="1"/>
  <c r="AE2413" i="1" s="1"/>
  <c r="J2413" i="1"/>
  <c r="AD2413" i="1" s="1"/>
  <c r="AH2413" i="1" s="1"/>
  <c r="AI2413" i="1" s="1"/>
  <c r="C2413" i="1"/>
  <c r="AJ2412" i="1"/>
  <c r="AK2412" i="1" s="1"/>
  <c r="AG2412" i="1"/>
  <c r="AF2412" i="1"/>
  <c r="X2412" i="1"/>
  <c r="R2412" i="1"/>
  <c r="AE2412" i="1" s="1"/>
  <c r="J2412" i="1"/>
  <c r="AD2412" i="1" s="1"/>
  <c r="C2412" i="1"/>
  <c r="AJ2411" i="1"/>
  <c r="AK2411" i="1" s="1"/>
  <c r="AG2411" i="1"/>
  <c r="AF2411" i="1"/>
  <c r="X2411" i="1"/>
  <c r="R2411" i="1"/>
  <c r="AE2411" i="1" s="1"/>
  <c r="J2411" i="1"/>
  <c r="AD2411" i="1" s="1"/>
  <c r="AH2411" i="1" s="1"/>
  <c r="AI2411" i="1" s="1"/>
  <c r="C2411" i="1"/>
  <c r="AJ2410" i="1"/>
  <c r="AK2410" i="1" s="1"/>
  <c r="AG2410" i="1"/>
  <c r="AF2410" i="1"/>
  <c r="X2410" i="1"/>
  <c r="R2410" i="1"/>
  <c r="AE2410" i="1" s="1"/>
  <c r="J2410" i="1"/>
  <c r="AD2410" i="1" s="1"/>
  <c r="AH2410" i="1" s="1"/>
  <c r="AI2410" i="1" s="1"/>
  <c r="C2410" i="1"/>
  <c r="AJ2409" i="1"/>
  <c r="AK2409" i="1" s="1"/>
  <c r="AG2409" i="1"/>
  <c r="AF2409" i="1"/>
  <c r="X2409" i="1"/>
  <c r="R2409" i="1"/>
  <c r="AE2409" i="1" s="1"/>
  <c r="J2409" i="1"/>
  <c r="AD2409" i="1" s="1"/>
  <c r="C2409" i="1"/>
  <c r="AJ2408" i="1"/>
  <c r="AK2408" i="1" s="1"/>
  <c r="AG2408" i="1"/>
  <c r="AF2408" i="1"/>
  <c r="X2408" i="1"/>
  <c r="R2408" i="1"/>
  <c r="AE2408" i="1" s="1"/>
  <c r="J2408" i="1"/>
  <c r="AD2408" i="1" s="1"/>
  <c r="AH2408" i="1" s="1"/>
  <c r="AI2408" i="1" s="1"/>
  <c r="C2408" i="1"/>
  <c r="AJ2407" i="1"/>
  <c r="AK2407" i="1" s="1"/>
  <c r="AG2407" i="1"/>
  <c r="AF2407" i="1"/>
  <c r="X2407" i="1"/>
  <c r="R2407" i="1"/>
  <c r="AE2407" i="1" s="1"/>
  <c r="J2407" i="1"/>
  <c r="AD2407" i="1" s="1"/>
  <c r="AH2407" i="1" s="1"/>
  <c r="AI2407" i="1" s="1"/>
  <c r="C2407" i="1"/>
  <c r="AJ2406" i="1"/>
  <c r="AK2406" i="1" s="1"/>
  <c r="AG2406" i="1"/>
  <c r="AF2406" i="1"/>
  <c r="X2406" i="1"/>
  <c r="R2406" i="1"/>
  <c r="AE2406" i="1" s="1"/>
  <c r="J2406" i="1"/>
  <c r="AD2406" i="1" s="1"/>
  <c r="C2406" i="1"/>
  <c r="AJ2405" i="1"/>
  <c r="AK2405" i="1" s="1"/>
  <c r="AG2405" i="1"/>
  <c r="AF2405" i="1"/>
  <c r="X2405" i="1"/>
  <c r="R2405" i="1"/>
  <c r="AE2405" i="1" s="1"/>
  <c r="J2405" i="1"/>
  <c r="AD2405" i="1" s="1"/>
  <c r="AH2405" i="1" s="1"/>
  <c r="AI2405" i="1" s="1"/>
  <c r="C2405" i="1"/>
  <c r="AJ2404" i="1"/>
  <c r="AK2404" i="1" s="1"/>
  <c r="AG2404" i="1"/>
  <c r="AF2404" i="1"/>
  <c r="X2404" i="1"/>
  <c r="R2404" i="1"/>
  <c r="AE2404" i="1" s="1"/>
  <c r="J2404" i="1"/>
  <c r="AD2404" i="1" s="1"/>
  <c r="C2404" i="1"/>
  <c r="AJ2403" i="1"/>
  <c r="AK2403" i="1" s="1"/>
  <c r="AG2403" i="1"/>
  <c r="AF2403" i="1"/>
  <c r="X2403" i="1"/>
  <c r="R2403" i="1"/>
  <c r="AE2403" i="1" s="1"/>
  <c r="J2403" i="1"/>
  <c r="AD2403" i="1" s="1"/>
  <c r="C2403" i="1"/>
  <c r="AJ2402" i="1"/>
  <c r="AK2402" i="1" s="1"/>
  <c r="AG2402" i="1"/>
  <c r="AF2402" i="1"/>
  <c r="X2402" i="1"/>
  <c r="R2402" i="1"/>
  <c r="AE2402" i="1" s="1"/>
  <c r="J2402" i="1"/>
  <c r="AD2402" i="1" s="1"/>
  <c r="C2402" i="1"/>
  <c r="AJ2401" i="1"/>
  <c r="AK2401" i="1" s="1"/>
  <c r="AG2401" i="1"/>
  <c r="AF2401" i="1"/>
  <c r="X2401" i="1"/>
  <c r="R2401" i="1"/>
  <c r="AE2401" i="1" s="1"/>
  <c r="J2401" i="1"/>
  <c r="AD2401" i="1" s="1"/>
  <c r="AH2401" i="1" s="1"/>
  <c r="AI2401" i="1" s="1"/>
  <c r="C2401" i="1"/>
  <c r="AJ2400" i="1"/>
  <c r="AK2400" i="1" s="1"/>
  <c r="AG2400" i="1"/>
  <c r="AF2400" i="1"/>
  <c r="X2400" i="1"/>
  <c r="R2400" i="1"/>
  <c r="AE2400" i="1" s="1"/>
  <c r="J2400" i="1"/>
  <c r="AD2400" i="1" s="1"/>
  <c r="AH2400" i="1" s="1"/>
  <c r="AI2400" i="1" s="1"/>
  <c r="C2400" i="1"/>
  <c r="AJ2399" i="1"/>
  <c r="AK2399" i="1" s="1"/>
  <c r="AG2399" i="1"/>
  <c r="AF2399" i="1"/>
  <c r="X2399" i="1"/>
  <c r="R2399" i="1"/>
  <c r="AE2399" i="1" s="1"/>
  <c r="J2399" i="1"/>
  <c r="AD2399" i="1" s="1"/>
  <c r="AH2399" i="1" s="1"/>
  <c r="AI2399" i="1" s="1"/>
  <c r="C2399" i="1"/>
  <c r="AJ2398" i="1"/>
  <c r="AK2398" i="1" s="1"/>
  <c r="AG2398" i="1"/>
  <c r="AF2398" i="1"/>
  <c r="X2398" i="1"/>
  <c r="R2398" i="1"/>
  <c r="AE2398" i="1" s="1"/>
  <c r="J2398" i="1"/>
  <c r="AD2398" i="1" s="1"/>
  <c r="AH2398" i="1" s="1"/>
  <c r="AI2398" i="1" s="1"/>
  <c r="C2398" i="1"/>
  <c r="AJ2397" i="1"/>
  <c r="AK2397" i="1" s="1"/>
  <c r="AG2397" i="1"/>
  <c r="AF2397" i="1"/>
  <c r="X2397" i="1"/>
  <c r="R2397" i="1"/>
  <c r="AE2397" i="1" s="1"/>
  <c r="J2397" i="1"/>
  <c r="AD2397" i="1" s="1"/>
  <c r="C2397" i="1"/>
  <c r="AJ2396" i="1"/>
  <c r="AK2396" i="1" s="1"/>
  <c r="AG2396" i="1"/>
  <c r="AF2396" i="1"/>
  <c r="X2396" i="1"/>
  <c r="R2396" i="1"/>
  <c r="AE2396" i="1" s="1"/>
  <c r="J2396" i="1"/>
  <c r="AD2396" i="1" s="1"/>
  <c r="C2396" i="1"/>
  <c r="AJ2395" i="1"/>
  <c r="AK2395" i="1" s="1"/>
  <c r="AG2395" i="1"/>
  <c r="AF2395" i="1"/>
  <c r="X2395" i="1"/>
  <c r="R2395" i="1"/>
  <c r="AE2395" i="1" s="1"/>
  <c r="J2395" i="1"/>
  <c r="AD2395" i="1" s="1"/>
  <c r="AH2395" i="1" s="1"/>
  <c r="AI2395" i="1" s="1"/>
  <c r="C2395" i="1"/>
  <c r="AJ2394" i="1"/>
  <c r="AK2394" i="1" s="1"/>
  <c r="AG2394" i="1"/>
  <c r="AF2394" i="1"/>
  <c r="X2394" i="1"/>
  <c r="R2394" i="1"/>
  <c r="AE2394" i="1" s="1"/>
  <c r="J2394" i="1"/>
  <c r="AD2394" i="1" s="1"/>
  <c r="C2394" i="1"/>
  <c r="AJ2393" i="1"/>
  <c r="AK2393" i="1" s="1"/>
  <c r="AG2393" i="1"/>
  <c r="AF2393" i="1"/>
  <c r="X2393" i="1"/>
  <c r="R2393" i="1"/>
  <c r="AE2393" i="1" s="1"/>
  <c r="J2393" i="1"/>
  <c r="AD2393" i="1" s="1"/>
  <c r="C2393" i="1"/>
  <c r="AJ2392" i="1"/>
  <c r="AK2392" i="1" s="1"/>
  <c r="AG2392" i="1"/>
  <c r="AF2392" i="1"/>
  <c r="X2392" i="1"/>
  <c r="R2392" i="1"/>
  <c r="AE2392" i="1" s="1"/>
  <c r="J2392" i="1"/>
  <c r="AD2392" i="1" s="1"/>
  <c r="C2392" i="1"/>
  <c r="AJ2391" i="1"/>
  <c r="AK2391" i="1" s="1"/>
  <c r="AG2391" i="1"/>
  <c r="AF2391" i="1"/>
  <c r="X2391" i="1"/>
  <c r="R2391" i="1"/>
  <c r="AE2391" i="1" s="1"/>
  <c r="J2391" i="1"/>
  <c r="AD2391" i="1" s="1"/>
  <c r="C2391" i="1"/>
  <c r="AJ2390" i="1"/>
  <c r="AK2390" i="1" s="1"/>
  <c r="AG2390" i="1"/>
  <c r="AF2390" i="1"/>
  <c r="X2390" i="1"/>
  <c r="R2390" i="1"/>
  <c r="AE2390" i="1" s="1"/>
  <c r="J2390" i="1"/>
  <c r="AD2390" i="1" s="1"/>
  <c r="C2390" i="1"/>
  <c r="AJ2389" i="1"/>
  <c r="AK2389" i="1" s="1"/>
  <c r="AG2389" i="1"/>
  <c r="AF2389" i="1"/>
  <c r="X2389" i="1"/>
  <c r="R2389" i="1"/>
  <c r="AE2389" i="1" s="1"/>
  <c r="J2389" i="1"/>
  <c r="AD2389" i="1" s="1"/>
  <c r="C2389" i="1"/>
  <c r="AJ2388" i="1"/>
  <c r="AK2388" i="1" s="1"/>
  <c r="AG2388" i="1"/>
  <c r="AF2388" i="1"/>
  <c r="X2388" i="1"/>
  <c r="R2388" i="1"/>
  <c r="AE2388" i="1" s="1"/>
  <c r="J2388" i="1"/>
  <c r="AD2388" i="1" s="1"/>
  <c r="AH2388" i="1" s="1"/>
  <c r="AI2388" i="1" s="1"/>
  <c r="C2388" i="1"/>
  <c r="AJ2387" i="1"/>
  <c r="AK2387" i="1" s="1"/>
  <c r="AG2387" i="1"/>
  <c r="AF2387" i="1"/>
  <c r="X2387" i="1"/>
  <c r="R2387" i="1"/>
  <c r="AE2387" i="1" s="1"/>
  <c r="J2387" i="1"/>
  <c r="AD2387" i="1" s="1"/>
  <c r="AH2387" i="1" s="1"/>
  <c r="AI2387" i="1" s="1"/>
  <c r="C2387" i="1"/>
  <c r="AJ2386" i="1"/>
  <c r="AK2386" i="1" s="1"/>
  <c r="AG2386" i="1"/>
  <c r="AF2386" i="1"/>
  <c r="X2386" i="1"/>
  <c r="R2386" i="1"/>
  <c r="AE2386" i="1" s="1"/>
  <c r="J2386" i="1"/>
  <c r="AD2386" i="1" s="1"/>
  <c r="AH2386" i="1" s="1"/>
  <c r="AI2386" i="1" s="1"/>
  <c r="C2386" i="1"/>
  <c r="AJ2385" i="1"/>
  <c r="AK2385" i="1" s="1"/>
  <c r="AG2385" i="1"/>
  <c r="AF2385" i="1"/>
  <c r="X2385" i="1"/>
  <c r="R2385" i="1"/>
  <c r="AE2385" i="1" s="1"/>
  <c r="J2385" i="1"/>
  <c r="AD2385" i="1" s="1"/>
  <c r="AH2385" i="1" s="1"/>
  <c r="AI2385" i="1" s="1"/>
  <c r="C2385" i="1"/>
  <c r="AJ2384" i="1"/>
  <c r="AK2384" i="1" s="1"/>
  <c r="AG2384" i="1"/>
  <c r="AF2384" i="1"/>
  <c r="X2384" i="1"/>
  <c r="R2384" i="1"/>
  <c r="AE2384" i="1" s="1"/>
  <c r="J2384" i="1"/>
  <c r="AD2384" i="1" s="1"/>
  <c r="AH2384" i="1" s="1"/>
  <c r="AI2384" i="1" s="1"/>
  <c r="C2384" i="1"/>
  <c r="AJ2383" i="1"/>
  <c r="AK2383" i="1" s="1"/>
  <c r="AG2383" i="1"/>
  <c r="AF2383" i="1"/>
  <c r="X2383" i="1"/>
  <c r="R2383" i="1"/>
  <c r="AE2383" i="1" s="1"/>
  <c r="J2383" i="1"/>
  <c r="AD2383" i="1" s="1"/>
  <c r="AH2383" i="1" s="1"/>
  <c r="AI2383" i="1" s="1"/>
  <c r="C2383" i="1"/>
  <c r="AJ2382" i="1"/>
  <c r="AK2382" i="1" s="1"/>
  <c r="AG2382" i="1"/>
  <c r="AF2382" i="1"/>
  <c r="X2382" i="1"/>
  <c r="R2382" i="1"/>
  <c r="AE2382" i="1" s="1"/>
  <c r="J2382" i="1"/>
  <c r="AD2382" i="1" s="1"/>
  <c r="AH2382" i="1" s="1"/>
  <c r="AI2382" i="1" s="1"/>
  <c r="C2382" i="1"/>
  <c r="AJ2381" i="1"/>
  <c r="AK2381" i="1" s="1"/>
  <c r="AG2381" i="1"/>
  <c r="AF2381" i="1"/>
  <c r="X2381" i="1"/>
  <c r="R2381" i="1"/>
  <c r="AE2381" i="1" s="1"/>
  <c r="J2381" i="1"/>
  <c r="AD2381" i="1" s="1"/>
  <c r="AH2381" i="1" s="1"/>
  <c r="AI2381" i="1" s="1"/>
  <c r="C2381" i="1"/>
  <c r="AJ2380" i="1"/>
  <c r="AK2380" i="1" s="1"/>
  <c r="AG2380" i="1"/>
  <c r="AF2380" i="1"/>
  <c r="X2380" i="1"/>
  <c r="R2380" i="1"/>
  <c r="AE2380" i="1" s="1"/>
  <c r="J2380" i="1"/>
  <c r="AD2380" i="1" s="1"/>
  <c r="AH2380" i="1" s="1"/>
  <c r="AI2380" i="1" s="1"/>
  <c r="C2380" i="1"/>
  <c r="AJ2379" i="1"/>
  <c r="AK2379" i="1" s="1"/>
  <c r="AG2379" i="1"/>
  <c r="AF2379" i="1"/>
  <c r="X2379" i="1"/>
  <c r="R2379" i="1"/>
  <c r="AE2379" i="1" s="1"/>
  <c r="J2379" i="1"/>
  <c r="AD2379" i="1" s="1"/>
  <c r="AH2379" i="1" s="1"/>
  <c r="AI2379" i="1" s="1"/>
  <c r="C2379" i="1"/>
  <c r="AJ2378" i="1"/>
  <c r="AK2378" i="1" s="1"/>
  <c r="AG2378" i="1"/>
  <c r="AF2378" i="1"/>
  <c r="X2378" i="1"/>
  <c r="R2378" i="1"/>
  <c r="AE2378" i="1" s="1"/>
  <c r="J2378" i="1"/>
  <c r="AD2378" i="1" s="1"/>
  <c r="AH2378" i="1" s="1"/>
  <c r="AI2378" i="1" s="1"/>
  <c r="C2378" i="1"/>
  <c r="AJ2377" i="1"/>
  <c r="AK2377" i="1" s="1"/>
  <c r="AG2377" i="1"/>
  <c r="AF2377" i="1"/>
  <c r="X2377" i="1"/>
  <c r="R2377" i="1"/>
  <c r="AE2377" i="1" s="1"/>
  <c r="J2377" i="1"/>
  <c r="AD2377" i="1" s="1"/>
  <c r="AH2377" i="1" s="1"/>
  <c r="AI2377" i="1" s="1"/>
  <c r="C2377" i="1"/>
  <c r="AJ2376" i="1"/>
  <c r="AK2376" i="1" s="1"/>
  <c r="AG2376" i="1"/>
  <c r="AF2376" i="1"/>
  <c r="X2376" i="1"/>
  <c r="R2376" i="1"/>
  <c r="AE2376" i="1" s="1"/>
  <c r="J2376" i="1"/>
  <c r="AD2376" i="1" s="1"/>
  <c r="AH2376" i="1" s="1"/>
  <c r="AI2376" i="1" s="1"/>
  <c r="C2376" i="1"/>
  <c r="AJ2375" i="1"/>
  <c r="AK2375" i="1" s="1"/>
  <c r="AG2375" i="1"/>
  <c r="AF2375" i="1"/>
  <c r="X2375" i="1"/>
  <c r="R2375" i="1"/>
  <c r="AE2375" i="1" s="1"/>
  <c r="J2375" i="1"/>
  <c r="AD2375" i="1" s="1"/>
  <c r="AH2375" i="1" s="1"/>
  <c r="AI2375" i="1" s="1"/>
  <c r="C2375" i="1"/>
  <c r="AJ2374" i="1"/>
  <c r="AK2374" i="1" s="1"/>
  <c r="AG2374" i="1"/>
  <c r="AF2374" i="1"/>
  <c r="X2374" i="1"/>
  <c r="R2374" i="1"/>
  <c r="AE2374" i="1" s="1"/>
  <c r="J2374" i="1"/>
  <c r="AD2374" i="1" s="1"/>
  <c r="AH2374" i="1" s="1"/>
  <c r="AI2374" i="1" s="1"/>
  <c r="C2374" i="1"/>
  <c r="AJ2373" i="1"/>
  <c r="AK2373" i="1" s="1"/>
  <c r="AG2373" i="1"/>
  <c r="AF2373" i="1"/>
  <c r="X2373" i="1"/>
  <c r="R2373" i="1"/>
  <c r="AE2373" i="1" s="1"/>
  <c r="J2373" i="1"/>
  <c r="AD2373" i="1" s="1"/>
  <c r="AH2373" i="1" s="1"/>
  <c r="AI2373" i="1" s="1"/>
  <c r="C2373" i="1"/>
  <c r="AJ2372" i="1"/>
  <c r="AK2372" i="1" s="1"/>
  <c r="AG2372" i="1"/>
  <c r="AF2372" i="1"/>
  <c r="X2372" i="1"/>
  <c r="R2372" i="1"/>
  <c r="AE2372" i="1" s="1"/>
  <c r="J2372" i="1"/>
  <c r="AD2372" i="1" s="1"/>
  <c r="AH2372" i="1" s="1"/>
  <c r="AI2372" i="1" s="1"/>
  <c r="C2372" i="1"/>
  <c r="AJ2371" i="1"/>
  <c r="AK2371" i="1" s="1"/>
  <c r="AG2371" i="1"/>
  <c r="AF2371" i="1"/>
  <c r="X2371" i="1"/>
  <c r="R2371" i="1"/>
  <c r="AE2371" i="1" s="1"/>
  <c r="J2371" i="1"/>
  <c r="AD2371" i="1" s="1"/>
  <c r="AH2371" i="1" s="1"/>
  <c r="AI2371" i="1" s="1"/>
  <c r="C2371" i="1"/>
  <c r="AJ2370" i="1"/>
  <c r="AK2370" i="1" s="1"/>
  <c r="AG2370" i="1"/>
  <c r="AF2370" i="1"/>
  <c r="X2370" i="1"/>
  <c r="R2370" i="1"/>
  <c r="AE2370" i="1" s="1"/>
  <c r="J2370" i="1"/>
  <c r="AD2370" i="1" s="1"/>
  <c r="AH2370" i="1" s="1"/>
  <c r="AI2370" i="1" s="1"/>
  <c r="C2370" i="1"/>
  <c r="AJ2369" i="1"/>
  <c r="AK2369" i="1" s="1"/>
  <c r="AG2369" i="1"/>
  <c r="AF2369" i="1"/>
  <c r="X2369" i="1"/>
  <c r="R2369" i="1"/>
  <c r="AE2369" i="1" s="1"/>
  <c r="J2369" i="1"/>
  <c r="AD2369" i="1" s="1"/>
  <c r="AH2369" i="1" s="1"/>
  <c r="AI2369" i="1" s="1"/>
  <c r="C2369" i="1"/>
  <c r="AJ2368" i="1"/>
  <c r="AK2368" i="1" s="1"/>
  <c r="AG2368" i="1"/>
  <c r="AF2368" i="1"/>
  <c r="X2368" i="1"/>
  <c r="R2368" i="1"/>
  <c r="AE2368" i="1" s="1"/>
  <c r="J2368" i="1"/>
  <c r="AD2368" i="1" s="1"/>
  <c r="AH2368" i="1" s="1"/>
  <c r="AI2368" i="1" s="1"/>
  <c r="C2368" i="1"/>
  <c r="AJ2367" i="1"/>
  <c r="AK2367" i="1" s="1"/>
  <c r="AG2367" i="1"/>
  <c r="AF2367" i="1"/>
  <c r="X2367" i="1"/>
  <c r="R2367" i="1"/>
  <c r="AE2367" i="1" s="1"/>
  <c r="J2367" i="1"/>
  <c r="AD2367" i="1" s="1"/>
  <c r="AH2367" i="1" s="1"/>
  <c r="AI2367" i="1" s="1"/>
  <c r="C2367" i="1"/>
  <c r="AJ2366" i="1"/>
  <c r="AK2366" i="1" s="1"/>
  <c r="AG2366" i="1"/>
  <c r="AF2366" i="1"/>
  <c r="X2366" i="1"/>
  <c r="R2366" i="1"/>
  <c r="AE2366" i="1" s="1"/>
  <c r="J2366" i="1"/>
  <c r="AD2366" i="1" s="1"/>
  <c r="AH2366" i="1" s="1"/>
  <c r="AI2366" i="1" s="1"/>
  <c r="C2366" i="1"/>
  <c r="AJ2365" i="1"/>
  <c r="AK2365" i="1" s="1"/>
  <c r="AG2365" i="1"/>
  <c r="AF2365" i="1"/>
  <c r="X2365" i="1"/>
  <c r="R2365" i="1"/>
  <c r="AE2365" i="1" s="1"/>
  <c r="J2365" i="1"/>
  <c r="AD2365" i="1" s="1"/>
  <c r="AH2365" i="1" s="1"/>
  <c r="AI2365" i="1" s="1"/>
  <c r="C2365" i="1"/>
  <c r="AJ2364" i="1"/>
  <c r="AK2364" i="1" s="1"/>
  <c r="AG2364" i="1"/>
  <c r="AF2364" i="1"/>
  <c r="X2364" i="1"/>
  <c r="R2364" i="1"/>
  <c r="AE2364" i="1" s="1"/>
  <c r="J2364" i="1"/>
  <c r="AD2364" i="1" s="1"/>
  <c r="AH2364" i="1" s="1"/>
  <c r="AI2364" i="1" s="1"/>
  <c r="C2364" i="1"/>
  <c r="AJ2363" i="1"/>
  <c r="AK2363" i="1" s="1"/>
  <c r="AG2363" i="1"/>
  <c r="AF2363" i="1"/>
  <c r="X2363" i="1"/>
  <c r="R2363" i="1"/>
  <c r="AE2363" i="1" s="1"/>
  <c r="J2363" i="1"/>
  <c r="AD2363" i="1" s="1"/>
  <c r="AH2363" i="1" s="1"/>
  <c r="AI2363" i="1" s="1"/>
  <c r="C2363" i="1"/>
  <c r="AJ2362" i="1"/>
  <c r="AK2362" i="1" s="1"/>
  <c r="AG2362" i="1"/>
  <c r="AF2362" i="1"/>
  <c r="X2362" i="1"/>
  <c r="R2362" i="1"/>
  <c r="AE2362" i="1" s="1"/>
  <c r="J2362" i="1"/>
  <c r="AD2362" i="1" s="1"/>
  <c r="AH2362" i="1" s="1"/>
  <c r="AI2362" i="1" s="1"/>
  <c r="C2362" i="1"/>
  <c r="AJ2361" i="1"/>
  <c r="AK2361" i="1" s="1"/>
  <c r="AG2361" i="1"/>
  <c r="AF2361" i="1"/>
  <c r="X2361" i="1"/>
  <c r="R2361" i="1"/>
  <c r="AE2361" i="1" s="1"/>
  <c r="J2361" i="1"/>
  <c r="AD2361" i="1" s="1"/>
  <c r="AH2361" i="1" s="1"/>
  <c r="AI2361" i="1" s="1"/>
  <c r="C2361" i="1"/>
  <c r="AJ2360" i="1"/>
  <c r="AK2360" i="1" s="1"/>
  <c r="AG2360" i="1"/>
  <c r="AF2360" i="1"/>
  <c r="X2360" i="1"/>
  <c r="R2360" i="1"/>
  <c r="AE2360" i="1" s="1"/>
  <c r="J2360" i="1"/>
  <c r="AD2360" i="1" s="1"/>
  <c r="AH2360" i="1" s="1"/>
  <c r="AI2360" i="1" s="1"/>
  <c r="C2360" i="1"/>
  <c r="AJ2359" i="1"/>
  <c r="AK2359" i="1" s="1"/>
  <c r="AG2359" i="1"/>
  <c r="AF2359" i="1"/>
  <c r="X2359" i="1"/>
  <c r="R2359" i="1"/>
  <c r="AE2359" i="1" s="1"/>
  <c r="J2359" i="1"/>
  <c r="AD2359" i="1" s="1"/>
  <c r="AH2359" i="1" s="1"/>
  <c r="AI2359" i="1" s="1"/>
  <c r="C2359" i="1"/>
  <c r="AJ2358" i="1"/>
  <c r="AK2358" i="1" s="1"/>
  <c r="AG2358" i="1"/>
  <c r="AF2358" i="1"/>
  <c r="X2358" i="1"/>
  <c r="R2358" i="1"/>
  <c r="AE2358" i="1" s="1"/>
  <c r="J2358" i="1"/>
  <c r="AD2358" i="1" s="1"/>
  <c r="AH2358" i="1" s="1"/>
  <c r="AI2358" i="1" s="1"/>
  <c r="C2358" i="1"/>
  <c r="AJ2357" i="1"/>
  <c r="AK2357" i="1" s="1"/>
  <c r="AG2357" i="1"/>
  <c r="AF2357" i="1"/>
  <c r="X2357" i="1"/>
  <c r="R2357" i="1"/>
  <c r="AE2357" i="1" s="1"/>
  <c r="J2357" i="1"/>
  <c r="AD2357" i="1" s="1"/>
  <c r="AH2357" i="1" s="1"/>
  <c r="AI2357" i="1" s="1"/>
  <c r="C2357" i="1"/>
  <c r="AJ2356" i="1"/>
  <c r="AK2356" i="1" s="1"/>
  <c r="AG2356" i="1"/>
  <c r="AF2356" i="1"/>
  <c r="X2356" i="1"/>
  <c r="R2356" i="1"/>
  <c r="AE2356" i="1" s="1"/>
  <c r="J2356" i="1"/>
  <c r="AD2356" i="1" s="1"/>
  <c r="AH2356" i="1" s="1"/>
  <c r="AI2356" i="1" s="1"/>
  <c r="C2356" i="1"/>
  <c r="AJ2355" i="1"/>
  <c r="AK2355" i="1" s="1"/>
  <c r="AG2355" i="1"/>
  <c r="AF2355" i="1"/>
  <c r="X2355" i="1"/>
  <c r="R2355" i="1"/>
  <c r="AE2355" i="1" s="1"/>
  <c r="J2355" i="1"/>
  <c r="AD2355" i="1" s="1"/>
  <c r="AH2355" i="1" s="1"/>
  <c r="AI2355" i="1" s="1"/>
  <c r="C2355" i="1"/>
  <c r="AJ2354" i="1"/>
  <c r="AK2354" i="1" s="1"/>
  <c r="AG2354" i="1"/>
  <c r="AF2354" i="1"/>
  <c r="X2354" i="1"/>
  <c r="R2354" i="1"/>
  <c r="AE2354" i="1" s="1"/>
  <c r="J2354" i="1"/>
  <c r="AD2354" i="1" s="1"/>
  <c r="AH2354" i="1" s="1"/>
  <c r="AI2354" i="1" s="1"/>
  <c r="C2354" i="1"/>
  <c r="AJ2353" i="1"/>
  <c r="AK2353" i="1" s="1"/>
  <c r="AG2353" i="1"/>
  <c r="AF2353" i="1"/>
  <c r="X2353" i="1"/>
  <c r="R2353" i="1"/>
  <c r="AE2353" i="1" s="1"/>
  <c r="J2353" i="1"/>
  <c r="AD2353" i="1" s="1"/>
  <c r="AH2353" i="1" s="1"/>
  <c r="AI2353" i="1" s="1"/>
  <c r="C2353" i="1"/>
  <c r="AJ2352" i="1"/>
  <c r="AK2352" i="1" s="1"/>
  <c r="AG2352" i="1"/>
  <c r="AF2352" i="1"/>
  <c r="X2352" i="1"/>
  <c r="R2352" i="1"/>
  <c r="AE2352" i="1" s="1"/>
  <c r="J2352" i="1"/>
  <c r="AD2352" i="1" s="1"/>
  <c r="AH2352" i="1" s="1"/>
  <c r="AI2352" i="1" s="1"/>
  <c r="C2352" i="1"/>
  <c r="AJ2351" i="1"/>
  <c r="AK2351" i="1" s="1"/>
  <c r="AG2351" i="1"/>
  <c r="AF2351" i="1"/>
  <c r="X2351" i="1"/>
  <c r="R2351" i="1"/>
  <c r="AE2351" i="1" s="1"/>
  <c r="J2351" i="1"/>
  <c r="AD2351" i="1" s="1"/>
  <c r="AH2351" i="1" s="1"/>
  <c r="AI2351" i="1" s="1"/>
  <c r="C2351" i="1"/>
  <c r="AJ2350" i="1"/>
  <c r="AK2350" i="1" s="1"/>
  <c r="AG2350" i="1"/>
  <c r="AF2350" i="1"/>
  <c r="X2350" i="1"/>
  <c r="R2350" i="1"/>
  <c r="AE2350" i="1" s="1"/>
  <c r="J2350" i="1"/>
  <c r="AD2350" i="1" s="1"/>
  <c r="AH2350" i="1" s="1"/>
  <c r="AI2350" i="1" s="1"/>
  <c r="C2350" i="1"/>
  <c r="AJ2349" i="1"/>
  <c r="AK2349" i="1" s="1"/>
  <c r="AG2349" i="1"/>
  <c r="AF2349" i="1"/>
  <c r="X2349" i="1"/>
  <c r="R2349" i="1"/>
  <c r="AE2349" i="1" s="1"/>
  <c r="J2349" i="1"/>
  <c r="AD2349" i="1" s="1"/>
  <c r="AH2349" i="1" s="1"/>
  <c r="AI2349" i="1" s="1"/>
  <c r="C2349" i="1"/>
  <c r="AJ2348" i="1"/>
  <c r="AK2348" i="1" s="1"/>
  <c r="AG2348" i="1"/>
  <c r="AF2348" i="1"/>
  <c r="X2348" i="1"/>
  <c r="R2348" i="1"/>
  <c r="AE2348" i="1" s="1"/>
  <c r="J2348" i="1"/>
  <c r="AD2348" i="1" s="1"/>
  <c r="AH2348" i="1" s="1"/>
  <c r="AI2348" i="1" s="1"/>
  <c r="C2348" i="1"/>
  <c r="AJ2347" i="1"/>
  <c r="AK2347" i="1" s="1"/>
  <c r="AG2347" i="1"/>
  <c r="AF2347" i="1"/>
  <c r="X2347" i="1"/>
  <c r="R2347" i="1"/>
  <c r="AE2347" i="1" s="1"/>
  <c r="J2347" i="1"/>
  <c r="AD2347" i="1" s="1"/>
  <c r="AH2347" i="1" s="1"/>
  <c r="AI2347" i="1" s="1"/>
  <c r="C2347" i="1"/>
  <c r="AJ2346" i="1"/>
  <c r="AK2346" i="1" s="1"/>
  <c r="AG2346" i="1"/>
  <c r="AF2346" i="1"/>
  <c r="X2346" i="1"/>
  <c r="R2346" i="1"/>
  <c r="AE2346" i="1" s="1"/>
  <c r="J2346" i="1"/>
  <c r="AD2346" i="1" s="1"/>
  <c r="AH2346" i="1" s="1"/>
  <c r="AI2346" i="1" s="1"/>
  <c r="C2346" i="1"/>
  <c r="AJ2345" i="1"/>
  <c r="AK2345" i="1" s="1"/>
  <c r="AG2345" i="1"/>
  <c r="AF2345" i="1"/>
  <c r="X2345" i="1"/>
  <c r="R2345" i="1"/>
  <c r="AE2345" i="1" s="1"/>
  <c r="J2345" i="1"/>
  <c r="AD2345" i="1" s="1"/>
  <c r="AH2345" i="1" s="1"/>
  <c r="AI2345" i="1" s="1"/>
  <c r="C2345" i="1"/>
  <c r="AJ2344" i="1"/>
  <c r="AK2344" i="1" s="1"/>
  <c r="AG2344" i="1"/>
  <c r="AF2344" i="1"/>
  <c r="X2344" i="1"/>
  <c r="R2344" i="1"/>
  <c r="AE2344" i="1" s="1"/>
  <c r="J2344" i="1"/>
  <c r="AD2344" i="1" s="1"/>
  <c r="AH2344" i="1" s="1"/>
  <c r="AI2344" i="1" s="1"/>
  <c r="C2344" i="1"/>
  <c r="AJ2343" i="1"/>
  <c r="AK2343" i="1" s="1"/>
  <c r="AG2343" i="1"/>
  <c r="AF2343" i="1"/>
  <c r="X2343" i="1"/>
  <c r="R2343" i="1"/>
  <c r="AE2343" i="1" s="1"/>
  <c r="J2343" i="1"/>
  <c r="AD2343" i="1" s="1"/>
  <c r="AH2343" i="1" s="1"/>
  <c r="AI2343" i="1" s="1"/>
  <c r="C2343" i="1"/>
  <c r="AJ2342" i="1"/>
  <c r="AK2342" i="1" s="1"/>
  <c r="AG2342" i="1"/>
  <c r="AF2342" i="1"/>
  <c r="X2342" i="1"/>
  <c r="R2342" i="1"/>
  <c r="AE2342" i="1" s="1"/>
  <c r="J2342" i="1"/>
  <c r="AD2342" i="1" s="1"/>
  <c r="AH2342" i="1" s="1"/>
  <c r="AI2342" i="1" s="1"/>
  <c r="C2342" i="1"/>
  <c r="AJ2341" i="1"/>
  <c r="AK2341" i="1" s="1"/>
  <c r="AG2341" i="1"/>
  <c r="AF2341" i="1"/>
  <c r="X2341" i="1"/>
  <c r="R2341" i="1"/>
  <c r="AE2341" i="1" s="1"/>
  <c r="J2341" i="1"/>
  <c r="AD2341" i="1" s="1"/>
  <c r="AH2341" i="1" s="1"/>
  <c r="AI2341" i="1" s="1"/>
  <c r="C2341" i="1"/>
  <c r="AJ2340" i="1"/>
  <c r="AK2340" i="1" s="1"/>
  <c r="AG2340" i="1"/>
  <c r="AF2340" i="1"/>
  <c r="X2340" i="1"/>
  <c r="R2340" i="1"/>
  <c r="AE2340" i="1" s="1"/>
  <c r="J2340" i="1"/>
  <c r="AD2340" i="1" s="1"/>
  <c r="AH2340" i="1" s="1"/>
  <c r="AI2340" i="1" s="1"/>
  <c r="C2340" i="1"/>
  <c r="AJ2339" i="1"/>
  <c r="AK2339" i="1" s="1"/>
  <c r="AG2339" i="1"/>
  <c r="AF2339" i="1"/>
  <c r="X2339" i="1"/>
  <c r="R2339" i="1"/>
  <c r="AE2339" i="1" s="1"/>
  <c r="J2339" i="1"/>
  <c r="AD2339" i="1" s="1"/>
  <c r="AH2339" i="1" s="1"/>
  <c r="AI2339" i="1" s="1"/>
  <c r="C2339" i="1"/>
  <c r="AJ2338" i="1"/>
  <c r="AK2338" i="1" s="1"/>
  <c r="AG2338" i="1"/>
  <c r="AF2338" i="1"/>
  <c r="X2338" i="1"/>
  <c r="R2338" i="1"/>
  <c r="AE2338" i="1" s="1"/>
  <c r="J2338" i="1"/>
  <c r="AD2338" i="1" s="1"/>
  <c r="AH2338" i="1" s="1"/>
  <c r="AI2338" i="1" s="1"/>
  <c r="C2338" i="1"/>
  <c r="AJ2337" i="1"/>
  <c r="AK2337" i="1" s="1"/>
  <c r="AG2337" i="1"/>
  <c r="AF2337" i="1"/>
  <c r="X2337" i="1"/>
  <c r="R2337" i="1"/>
  <c r="AE2337" i="1" s="1"/>
  <c r="J2337" i="1"/>
  <c r="AD2337" i="1" s="1"/>
  <c r="AH2337" i="1" s="1"/>
  <c r="AI2337" i="1" s="1"/>
  <c r="C2337" i="1"/>
  <c r="AJ2336" i="1"/>
  <c r="AK2336" i="1" s="1"/>
  <c r="AG2336" i="1"/>
  <c r="AF2336" i="1"/>
  <c r="X2336" i="1"/>
  <c r="R2336" i="1"/>
  <c r="AE2336" i="1" s="1"/>
  <c r="J2336" i="1"/>
  <c r="AD2336" i="1" s="1"/>
  <c r="AH2336" i="1" s="1"/>
  <c r="AI2336" i="1" s="1"/>
  <c r="C2336" i="1"/>
  <c r="AJ2335" i="1"/>
  <c r="AK2335" i="1" s="1"/>
  <c r="AG2335" i="1"/>
  <c r="AF2335" i="1"/>
  <c r="X2335" i="1"/>
  <c r="R2335" i="1"/>
  <c r="AE2335" i="1" s="1"/>
  <c r="J2335" i="1"/>
  <c r="AD2335" i="1" s="1"/>
  <c r="AH2335" i="1" s="1"/>
  <c r="AI2335" i="1" s="1"/>
  <c r="C2335" i="1"/>
  <c r="AJ2334" i="1"/>
  <c r="AK2334" i="1" s="1"/>
  <c r="AG2334" i="1"/>
  <c r="AF2334" i="1"/>
  <c r="X2334" i="1"/>
  <c r="R2334" i="1"/>
  <c r="AE2334" i="1" s="1"/>
  <c r="J2334" i="1"/>
  <c r="AD2334" i="1" s="1"/>
  <c r="AH2334" i="1" s="1"/>
  <c r="AI2334" i="1" s="1"/>
  <c r="C2334" i="1"/>
  <c r="AJ2333" i="1"/>
  <c r="AK2333" i="1" s="1"/>
  <c r="AG2333" i="1"/>
  <c r="AF2333" i="1"/>
  <c r="X2333" i="1"/>
  <c r="R2333" i="1"/>
  <c r="AE2333" i="1" s="1"/>
  <c r="J2333" i="1"/>
  <c r="AD2333" i="1" s="1"/>
  <c r="AH2333" i="1" s="1"/>
  <c r="AI2333" i="1" s="1"/>
  <c r="C2333" i="1"/>
  <c r="AJ2332" i="1"/>
  <c r="AK2332" i="1" s="1"/>
  <c r="AG2332" i="1"/>
  <c r="AF2332" i="1"/>
  <c r="X2332" i="1"/>
  <c r="R2332" i="1"/>
  <c r="AE2332" i="1" s="1"/>
  <c r="J2332" i="1"/>
  <c r="AD2332" i="1" s="1"/>
  <c r="AH2332" i="1" s="1"/>
  <c r="AI2332" i="1" s="1"/>
  <c r="C2332" i="1"/>
  <c r="AJ2331" i="1"/>
  <c r="AK2331" i="1" s="1"/>
  <c r="AG2331" i="1"/>
  <c r="AF2331" i="1"/>
  <c r="X2331" i="1"/>
  <c r="R2331" i="1"/>
  <c r="AE2331" i="1" s="1"/>
  <c r="J2331" i="1"/>
  <c r="AD2331" i="1" s="1"/>
  <c r="AH2331" i="1" s="1"/>
  <c r="AI2331" i="1" s="1"/>
  <c r="C2331" i="1"/>
  <c r="AJ2330" i="1"/>
  <c r="AK2330" i="1" s="1"/>
  <c r="AG2330" i="1"/>
  <c r="AF2330" i="1"/>
  <c r="X2330" i="1"/>
  <c r="R2330" i="1"/>
  <c r="AE2330" i="1" s="1"/>
  <c r="J2330" i="1"/>
  <c r="AD2330" i="1" s="1"/>
  <c r="AH2330" i="1" s="1"/>
  <c r="AI2330" i="1" s="1"/>
  <c r="C2330" i="1"/>
  <c r="AJ2329" i="1"/>
  <c r="AK2329" i="1" s="1"/>
  <c r="AG2329" i="1"/>
  <c r="AF2329" i="1"/>
  <c r="X2329" i="1"/>
  <c r="R2329" i="1"/>
  <c r="AE2329" i="1" s="1"/>
  <c r="J2329" i="1"/>
  <c r="AD2329" i="1" s="1"/>
  <c r="AH2329" i="1" s="1"/>
  <c r="AI2329" i="1" s="1"/>
  <c r="C2329" i="1"/>
  <c r="AJ2328" i="1"/>
  <c r="AK2328" i="1" s="1"/>
  <c r="AG2328" i="1"/>
  <c r="AF2328" i="1"/>
  <c r="X2328" i="1"/>
  <c r="R2328" i="1"/>
  <c r="AE2328" i="1" s="1"/>
  <c r="J2328" i="1"/>
  <c r="AD2328" i="1" s="1"/>
  <c r="AH2328" i="1" s="1"/>
  <c r="AI2328" i="1" s="1"/>
  <c r="C2328" i="1"/>
  <c r="AJ2327" i="1"/>
  <c r="AK2327" i="1" s="1"/>
  <c r="AG2327" i="1"/>
  <c r="AF2327" i="1"/>
  <c r="X2327" i="1"/>
  <c r="R2327" i="1"/>
  <c r="AE2327" i="1" s="1"/>
  <c r="J2327" i="1"/>
  <c r="AD2327" i="1" s="1"/>
  <c r="AH2327" i="1" s="1"/>
  <c r="AI2327" i="1" s="1"/>
  <c r="C2327" i="1"/>
  <c r="AJ2326" i="1"/>
  <c r="AK2326" i="1" s="1"/>
  <c r="AG2326" i="1"/>
  <c r="AF2326" i="1"/>
  <c r="X2326" i="1"/>
  <c r="R2326" i="1"/>
  <c r="AE2326" i="1" s="1"/>
  <c r="J2326" i="1"/>
  <c r="AD2326" i="1" s="1"/>
  <c r="AH2326" i="1" s="1"/>
  <c r="AI2326" i="1" s="1"/>
  <c r="C2326" i="1"/>
  <c r="AJ2325" i="1"/>
  <c r="AK2325" i="1" s="1"/>
  <c r="AG2325" i="1"/>
  <c r="AF2325" i="1"/>
  <c r="X2325" i="1"/>
  <c r="R2325" i="1"/>
  <c r="AE2325" i="1" s="1"/>
  <c r="J2325" i="1"/>
  <c r="AD2325" i="1" s="1"/>
  <c r="AH2325" i="1" s="1"/>
  <c r="AI2325" i="1" s="1"/>
  <c r="C2325" i="1"/>
  <c r="AJ2324" i="1"/>
  <c r="AK2324" i="1" s="1"/>
  <c r="AG2324" i="1"/>
  <c r="AF2324" i="1"/>
  <c r="X2324" i="1"/>
  <c r="R2324" i="1"/>
  <c r="AE2324" i="1" s="1"/>
  <c r="J2324" i="1"/>
  <c r="AD2324" i="1" s="1"/>
  <c r="AH2324" i="1" s="1"/>
  <c r="AI2324" i="1" s="1"/>
  <c r="C2324" i="1"/>
  <c r="AJ2323" i="1"/>
  <c r="AK2323" i="1" s="1"/>
  <c r="AG2323" i="1"/>
  <c r="AF2323" i="1"/>
  <c r="X2323" i="1"/>
  <c r="R2323" i="1"/>
  <c r="AE2323" i="1" s="1"/>
  <c r="J2323" i="1"/>
  <c r="AD2323" i="1" s="1"/>
  <c r="AH2323" i="1" s="1"/>
  <c r="AI2323" i="1" s="1"/>
  <c r="C2323" i="1"/>
  <c r="AJ2322" i="1"/>
  <c r="AK2322" i="1" s="1"/>
  <c r="AG2322" i="1"/>
  <c r="AF2322" i="1"/>
  <c r="X2322" i="1"/>
  <c r="R2322" i="1"/>
  <c r="AE2322" i="1" s="1"/>
  <c r="J2322" i="1"/>
  <c r="AD2322" i="1" s="1"/>
  <c r="AH2322" i="1" s="1"/>
  <c r="AI2322" i="1" s="1"/>
  <c r="C2322" i="1"/>
  <c r="AJ2321" i="1"/>
  <c r="AK2321" i="1" s="1"/>
  <c r="AG2321" i="1"/>
  <c r="AF2321" i="1"/>
  <c r="X2321" i="1"/>
  <c r="R2321" i="1"/>
  <c r="AE2321" i="1" s="1"/>
  <c r="J2321" i="1"/>
  <c r="AD2321" i="1" s="1"/>
  <c r="AH2321" i="1" s="1"/>
  <c r="AI2321" i="1" s="1"/>
  <c r="C2321" i="1"/>
  <c r="AJ2320" i="1"/>
  <c r="AK2320" i="1" s="1"/>
  <c r="AG2320" i="1"/>
  <c r="AF2320" i="1"/>
  <c r="X2320" i="1"/>
  <c r="R2320" i="1"/>
  <c r="AE2320" i="1" s="1"/>
  <c r="J2320" i="1"/>
  <c r="AD2320" i="1" s="1"/>
  <c r="AH2320" i="1" s="1"/>
  <c r="AI2320" i="1" s="1"/>
  <c r="C2320" i="1"/>
  <c r="AJ2319" i="1"/>
  <c r="AK2319" i="1" s="1"/>
  <c r="AG2319" i="1"/>
  <c r="AF2319" i="1"/>
  <c r="X2319" i="1"/>
  <c r="R2319" i="1"/>
  <c r="AE2319" i="1" s="1"/>
  <c r="J2319" i="1"/>
  <c r="AD2319" i="1" s="1"/>
  <c r="AH2319" i="1" s="1"/>
  <c r="AI2319" i="1" s="1"/>
  <c r="C2319" i="1"/>
  <c r="AJ2318" i="1"/>
  <c r="AK2318" i="1" s="1"/>
  <c r="AG2318" i="1"/>
  <c r="AF2318" i="1"/>
  <c r="X2318" i="1"/>
  <c r="R2318" i="1"/>
  <c r="AE2318" i="1" s="1"/>
  <c r="J2318" i="1"/>
  <c r="AD2318" i="1" s="1"/>
  <c r="AH2318" i="1" s="1"/>
  <c r="AI2318" i="1" s="1"/>
  <c r="C2318" i="1"/>
  <c r="AJ2317" i="1"/>
  <c r="AK2317" i="1" s="1"/>
  <c r="AG2317" i="1"/>
  <c r="AF2317" i="1"/>
  <c r="X2317" i="1"/>
  <c r="R2317" i="1"/>
  <c r="AE2317" i="1" s="1"/>
  <c r="J2317" i="1"/>
  <c r="AD2317" i="1" s="1"/>
  <c r="AH2317" i="1" s="1"/>
  <c r="AI2317" i="1" s="1"/>
  <c r="C2317" i="1"/>
  <c r="AJ2316" i="1"/>
  <c r="AK2316" i="1" s="1"/>
  <c r="AG2316" i="1"/>
  <c r="AF2316" i="1"/>
  <c r="X2316" i="1"/>
  <c r="R2316" i="1"/>
  <c r="AE2316" i="1" s="1"/>
  <c r="J2316" i="1"/>
  <c r="AD2316" i="1" s="1"/>
  <c r="AH2316" i="1" s="1"/>
  <c r="AI2316" i="1" s="1"/>
  <c r="C2316" i="1"/>
  <c r="AJ2315" i="1"/>
  <c r="AK2315" i="1" s="1"/>
  <c r="AG2315" i="1"/>
  <c r="AF2315" i="1"/>
  <c r="X2315" i="1"/>
  <c r="R2315" i="1"/>
  <c r="AE2315" i="1" s="1"/>
  <c r="J2315" i="1"/>
  <c r="AD2315" i="1" s="1"/>
  <c r="AH2315" i="1" s="1"/>
  <c r="AI2315" i="1" s="1"/>
  <c r="C2315" i="1"/>
  <c r="AJ2314" i="1"/>
  <c r="AK2314" i="1" s="1"/>
  <c r="AG2314" i="1"/>
  <c r="AF2314" i="1"/>
  <c r="X2314" i="1"/>
  <c r="R2314" i="1"/>
  <c r="AE2314" i="1" s="1"/>
  <c r="J2314" i="1"/>
  <c r="AD2314" i="1" s="1"/>
  <c r="AH2314" i="1" s="1"/>
  <c r="AI2314" i="1" s="1"/>
  <c r="C2314" i="1"/>
  <c r="AJ2313" i="1"/>
  <c r="AK2313" i="1" s="1"/>
  <c r="AG2313" i="1"/>
  <c r="AF2313" i="1"/>
  <c r="X2313" i="1"/>
  <c r="R2313" i="1"/>
  <c r="AE2313" i="1" s="1"/>
  <c r="J2313" i="1"/>
  <c r="AD2313" i="1" s="1"/>
  <c r="AH2313" i="1" s="1"/>
  <c r="AI2313" i="1" s="1"/>
  <c r="C2313" i="1"/>
  <c r="AJ2312" i="1"/>
  <c r="AK2312" i="1" s="1"/>
  <c r="AG2312" i="1"/>
  <c r="AF2312" i="1"/>
  <c r="X2312" i="1"/>
  <c r="R2312" i="1"/>
  <c r="AE2312" i="1" s="1"/>
  <c r="J2312" i="1"/>
  <c r="AD2312" i="1" s="1"/>
  <c r="AH2312" i="1" s="1"/>
  <c r="AI2312" i="1" s="1"/>
  <c r="C2312" i="1"/>
  <c r="AJ2311" i="1"/>
  <c r="AK2311" i="1" s="1"/>
  <c r="AG2311" i="1"/>
  <c r="AF2311" i="1"/>
  <c r="X2311" i="1"/>
  <c r="R2311" i="1"/>
  <c r="AE2311" i="1" s="1"/>
  <c r="J2311" i="1"/>
  <c r="AD2311" i="1" s="1"/>
  <c r="AH2311" i="1" s="1"/>
  <c r="AI2311" i="1" s="1"/>
  <c r="C2311" i="1"/>
  <c r="AJ2310" i="1"/>
  <c r="AK2310" i="1" s="1"/>
  <c r="AG2310" i="1"/>
  <c r="AF2310" i="1"/>
  <c r="X2310" i="1"/>
  <c r="R2310" i="1"/>
  <c r="AE2310" i="1" s="1"/>
  <c r="J2310" i="1"/>
  <c r="AD2310" i="1" s="1"/>
  <c r="AH2310" i="1" s="1"/>
  <c r="AI2310" i="1" s="1"/>
  <c r="C2310" i="1"/>
  <c r="AJ2309" i="1"/>
  <c r="AK2309" i="1" s="1"/>
  <c r="AG2309" i="1"/>
  <c r="AF2309" i="1"/>
  <c r="X2309" i="1"/>
  <c r="R2309" i="1"/>
  <c r="AE2309" i="1" s="1"/>
  <c r="J2309" i="1"/>
  <c r="AD2309" i="1" s="1"/>
  <c r="AH2309" i="1" s="1"/>
  <c r="AI2309" i="1" s="1"/>
  <c r="C2309" i="1"/>
  <c r="AJ2308" i="1"/>
  <c r="AK2308" i="1" s="1"/>
  <c r="AG2308" i="1"/>
  <c r="AF2308" i="1"/>
  <c r="X2308" i="1"/>
  <c r="R2308" i="1"/>
  <c r="AE2308" i="1" s="1"/>
  <c r="J2308" i="1"/>
  <c r="AD2308" i="1" s="1"/>
  <c r="AH2308" i="1" s="1"/>
  <c r="AI2308" i="1" s="1"/>
  <c r="C2308" i="1"/>
  <c r="AJ2307" i="1"/>
  <c r="AK2307" i="1" s="1"/>
  <c r="AG2307" i="1"/>
  <c r="AF2307" i="1"/>
  <c r="X2307" i="1"/>
  <c r="R2307" i="1"/>
  <c r="AE2307" i="1" s="1"/>
  <c r="J2307" i="1"/>
  <c r="AD2307" i="1" s="1"/>
  <c r="AH2307" i="1" s="1"/>
  <c r="AI2307" i="1" s="1"/>
  <c r="C2307" i="1"/>
  <c r="AJ2306" i="1"/>
  <c r="AK2306" i="1" s="1"/>
  <c r="AG2306" i="1"/>
  <c r="AF2306" i="1"/>
  <c r="X2306" i="1"/>
  <c r="R2306" i="1"/>
  <c r="AE2306" i="1" s="1"/>
  <c r="J2306" i="1"/>
  <c r="AD2306" i="1" s="1"/>
  <c r="AH2306" i="1" s="1"/>
  <c r="AI2306" i="1" s="1"/>
  <c r="C2306" i="1"/>
  <c r="AJ2305" i="1"/>
  <c r="AK2305" i="1" s="1"/>
  <c r="AG2305" i="1"/>
  <c r="AF2305" i="1"/>
  <c r="X2305" i="1"/>
  <c r="R2305" i="1"/>
  <c r="AE2305" i="1" s="1"/>
  <c r="J2305" i="1"/>
  <c r="AD2305" i="1" s="1"/>
  <c r="AH2305" i="1" s="1"/>
  <c r="AI2305" i="1" s="1"/>
  <c r="C2305" i="1"/>
  <c r="AJ2304" i="1"/>
  <c r="AK2304" i="1" s="1"/>
  <c r="AG2304" i="1"/>
  <c r="AF2304" i="1"/>
  <c r="X2304" i="1"/>
  <c r="R2304" i="1"/>
  <c r="AE2304" i="1" s="1"/>
  <c r="J2304" i="1"/>
  <c r="AD2304" i="1" s="1"/>
  <c r="AH2304" i="1" s="1"/>
  <c r="AI2304" i="1" s="1"/>
  <c r="C2304" i="1"/>
  <c r="AJ2303" i="1"/>
  <c r="AK2303" i="1" s="1"/>
  <c r="AG2303" i="1"/>
  <c r="AF2303" i="1"/>
  <c r="X2303" i="1"/>
  <c r="R2303" i="1"/>
  <c r="AE2303" i="1" s="1"/>
  <c r="J2303" i="1"/>
  <c r="AD2303" i="1" s="1"/>
  <c r="AH2303" i="1" s="1"/>
  <c r="AI2303" i="1" s="1"/>
  <c r="C2303" i="1"/>
  <c r="AJ2302" i="1"/>
  <c r="AK2302" i="1" s="1"/>
  <c r="AG2302" i="1"/>
  <c r="AF2302" i="1"/>
  <c r="X2302" i="1"/>
  <c r="R2302" i="1"/>
  <c r="AE2302" i="1" s="1"/>
  <c r="J2302" i="1"/>
  <c r="AD2302" i="1" s="1"/>
  <c r="AH2302" i="1" s="1"/>
  <c r="AI2302" i="1" s="1"/>
  <c r="C2302" i="1"/>
  <c r="AJ2301" i="1"/>
  <c r="AK2301" i="1" s="1"/>
  <c r="AG2301" i="1"/>
  <c r="AF2301" i="1"/>
  <c r="X2301" i="1"/>
  <c r="R2301" i="1"/>
  <c r="AE2301" i="1" s="1"/>
  <c r="J2301" i="1"/>
  <c r="AD2301" i="1" s="1"/>
  <c r="AH2301" i="1" s="1"/>
  <c r="AI2301" i="1" s="1"/>
  <c r="C2301" i="1"/>
  <c r="AJ2300" i="1"/>
  <c r="AK2300" i="1" s="1"/>
  <c r="AG2300" i="1"/>
  <c r="AF2300" i="1"/>
  <c r="X2300" i="1"/>
  <c r="R2300" i="1"/>
  <c r="AE2300" i="1" s="1"/>
  <c r="J2300" i="1"/>
  <c r="AD2300" i="1" s="1"/>
  <c r="AH2300" i="1" s="1"/>
  <c r="AI2300" i="1" s="1"/>
  <c r="C2300" i="1"/>
  <c r="AJ2299" i="1"/>
  <c r="AK2299" i="1" s="1"/>
  <c r="AG2299" i="1"/>
  <c r="AF2299" i="1"/>
  <c r="X2299" i="1"/>
  <c r="R2299" i="1"/>
  <c r="AE2299" i="1" s="1"/>
  <c r="J2299" i="1"/>
  <c r="AD2299" i="1" s="1"/>
  <c r="AH2299" i="1" s="1"/>
  <c r="AI2299" i="1" s="1"/>
  <c r="C2299" i="1"/>
  <c r="AJ2298" i="1"/>
  <c r="AK2298" i="1" s="1"/>
  <c r="AG2298" i="1"/>
  <c r="AF2298" i="1"/>
  <c r="X2298" i="1"/>
  <c r="R2298" i="1"/>
  <c r="AE2298" i="1" s="1"/>
  <c r="J2298" i="1"/>
  <c r="AD2298" i="1" s="1"/>
  <c r="AH2298" i="1" s="1"/>
  <c r="AI2298" i="1" s="1"/>
  <c r="C2298" i="1"/>
  <c r="AJ2297" i="1"/>
  <c r="AK2297" i="1" s="1"/>
  <c r="AG2297" i="1"/>
  <c r="AF2297" i="1"/>
  <c r="X2297" i="1"/>
  <c r="R2297" i="1"/>
  <c r="AE2297" i="1" s="1"/>
  <c r="J2297" i="1"/>
  <c r="AD2297" i="1" s="1"/>
  <c r="AH2297" i="1" s="1"/>
  <c r="AI2297" i="1" s="1"/>
  <c r="C2297" i="1"/>
  <c r="AJ2296" i="1"/>
  <c r="AK2296" i="1" s="1"/>
  <c r="AG2296" i="1"/>
  <c r="AF2296" i="1"/>
  <c r="X2296" i="1"/>
  <c r="R2296" i="1"/>
  <c r="AE2296" i="1" s="1"/>
  <c r="J2296" i="1"/>
  <c r="AD2296" i="1" s="1"/>
  <c r="AH2296" i="1" s="1"/>
  <c r="AI2296" i="1" s="1"/>
  <c r="C2296" i="1"/>
  <c r="AJ2295" i="1"/>
  <c r="AK2295" i="1" s="1"/>
  <c r="AG2295" i="1"/>
  <c r="AF2295" i="1"/>
  <c r="X2295" i="1"/>
  <c r="R2295" i="1"/>
  <c r="AE2295" i="1" s="1"/>
  <c r="J2295" i="1"/>
  <c r="AD2295" i="1" s="1"/>
  <c r="AH2295" i="1" s="1"/>
  <c r="AI2295" i="1" s="1"/>
  <c r="C2295" i="1"/>
  <c r="AJ2294" i="1"/>
  <c r="AK2294" i="1" s="1"/>
  <c r="AG2294" i="1"/>
  <c r="AF2294" i="1"/>
  <c r="X2294" i="1"/>
  <c r="R2294" i="1"/>
  <c r="AE2294" i="1" s="1"/>
  <c r="J2294" i="1"/>
  <c r="AD2294" i="1" s="1"/>
  <c r="AH2294" i="1" s="1"/>
  <c r="AI2294" i="1" s="1"/>
  <c r="C2294" i="1"/>
  <c r="AJ2293" i="1"/>
  <c r="AK2293" i="1" s="1"/>
  <c r="AG2293" i="1"/>
  <c r="AF2293" i="1"/>
  <c r="X2293" i="1"/>
  <c r="R2293" i="1"/>
  <c r="AE2293" i="1" s="1"/>
  <c r="J2293" i="1"/>
  <c r="AD2293" i="1" s="1"/>
  <c r="AH2293" i="1" s="1"/>
  <c r="AI2293" i="1" s="1"/>
  <c r="C2293" i="1"/>
  <c r="AJ2292" i="1"/>
  <c r="AK2292" i="1" s="1"/>
  <c r="AG2292" i="1"/>
  <c r="AF2292" i="1"/>
  <c r="X2292" i="1"/>
  <c r="R2292" i="1"/>
  <c r="AE2292" i="1" s="1"/>
  <c r="J2292" i="1"/>
  <c r="AD2292" i="1" s="1"/>
  <c r="AH2292" i="1" s="1"/>
  <c r="AI2292" i="1" s="1"/>
  <c r="C2292" i="1"/>
  <c r="AJ2291" i="1"/>
  <c r="AK2291" i="1" s="1"/>
  <c r="AG2291" i="1"/>
  <c r="AF2291" i="1"/>
  <c r="X2291" i="1"/>
  <c r="R2291" i="1"/>
  <c r="AE2291" i="1" s="1"/>
  <c r="J2291" i="1"/>
  <c r="AD2291" i="1" s="1"/>
  <c r="AH2291" i="1" s="1"/>
  <c r="AI2291" i="1" s="1"/>
  <c r="C2291" i="1"/>
  <c r="AJ2290" i="1"/>
  <c r="AK2290" i="1" s="1"/>
  <c r="AG2290" i="1"/>
  <c r="AF2290" i="1"/>
  <c r="X2290" i="1"/>
  <c r="R2290" i="1"/>
  <c r="AE2290" i="1" s="1"/>
  <c r="J2290" i="1"/>
  <c r="AD2290" i="1" s="1"/>
  <c r="AH2290" i="1" s="1"/>
  <c r="AI2290" i="1" s="1"/>
  <c r="C2290" i="1"/>
  <c r="AJ2289" i="1"/>
  <c r="AK2289" i="1" s="1"/>
  <c r="AG2289" i="1"/>
  <c r="AF2289" i="1"/>
  <c r="X2289" i="1"/>
  <c r="R2289" i="1"/>
  <c r="AE2289" i="1" s="1"/>
  <c r="J2289" i="1"/>
  <c r="AD2289" i="1" s="1"/>
  <c r="AH2289" i="1" s="1"/>
  <c r="AI2289" i="1" s="1"/>
  <c r="C2289" i="1"/>
  <c r="AJ2288" i="1"/>
  <c r="AK2288" i="1" s="1"/>
  <c r="AG2288" i="1"/>
  <c r="AF2288" i="1"/>
  <c r="X2288" i="1"/>
  <c r="R2288" i="1"/>
  <c r="AE2288" i="1" s="1"/>
  <c r="J2288" i="1"/>
  <c r="AD2288" i="1" s="1"/>
  <c r="AH2288" i="1" s="1"/>
  <c r="AI2288" i="1" s="1"/>
  <c r="C2288" i="1"/>
  <c r="AJ2287" i="1"/>
  <c r="AK2287" i="1" s="1"/>
  <c r="AG2287" i="1"/>
  <c r="AF2287" i="1"/>
  <c r="X2287" i="1"/>
  <c r="R2287" i="1"/>
  <c r="AE2287" i="1" s="1"/>
  <c r="J2287" i="1"/>
  <c r="AD2287" i="1" s="1"/>
  <c r="AH2287" i="1" s="1"/>
  <c r="AI2287" i="1" s="1"/>
  <c r="C2287" i="1"/>
  <c r="AJ2286" i="1"/>
  <c r="AK2286" i="1" s="1"/>
  <c r="AG2286" i="1"/>
  <c r="AF2286" i="1"/>
  <c r="X2286" i="1"/>
  <c r="R2286" i="1"/>
  <c r="AE2286" i="1" s="1"/>
  <c r="J2286" i="1"/>
  <c r="AD2286" i="1" s="1"/>
  <c r="AH2286" i="1" s="1"/>
  <c r="AI2286" i="1" s="1"/>
  <c r="C2286" i="1"/>
  <c r="AJ2285" i="1"/>
  <c r="AK2285" i="1" s="1"/>
  <c r="AG2285" i="1"/>
  <c r="AF2285" i="1"/>
  <c r="X2285" i="1"/>
  <c r="R2285" i="1"/>
  <c r="AE2285" i="1" s="1"/>
  <c r="J2285" i="1"/>
  <c r="AD2285" i="1" s="1"/>
  <c r="AH2285" i="1" s="1"/>
  <c r="AI2285" i="1" s="1"/>
  <c r="C2285" i="1"/>
  <c r="AJ2284" i="1"/>
  <c r="AK2284" i="1" s="1"/>
  <c r="AG2284" i="1"/>
  <c r="AF2284" i="1"/>
  <c r="X2284" i="1"/>
  <c r="R2284" i="1"/>
  <c r="AE2284" i="1" s="1"/>
  <c r="J2284" i="1"/>
  <c r="AD2284" i="1" s="1"/>
  <c r="AH2284" i="1" s="1"/>
  <c r="AI2284" i="1" s="1"/>
  <c r="C2284" i="1"/>
  <c r="AJ2283" i="1"/>
  <c r="AK2283" i="1" s="1"/>
  <c r="AG2283" i="1"/>
  <c r="AF2283" i="1"/>
  <c r="X2283" i="1"/>
  <c r="R2283" i="1"/>
  <c r="AE2283" i="1" s="1"/>
  <c r="J2283" i="1"/>
  <c r="AD2283" i="1" s="1"/>
  <c r="AH2283" i="1" s="1"/>
  <c r="AI2283" i="1" s="1"/>
  <c r="C2283" i="1"/>
  <c r="AJ2282" i="1"/>
  <c r="AK2282" i="1" s="1"/>
  <c r="AG2282" i="1"/>
  <c r="AF2282" i="1"/>
  <c r="X2282" i="1"/>
  <c r="R2282" i="1"/>
  <c r="AE2282" i="1" s="1"/>
  <c r="J2282" i="1"/>
  <c r="AD2282" i="1" s="1"/>
  <c r="AH2282" i="1" s="1"/>
  <c r="AI2282" i="1" s="1"/>
  <c r="C2282" i="1"/>
  <c r="AJ2281" i="1"/>
  <c r="AK2281" i="1" s="1"/>
  <c r="AG2281" i="1"/>
  <c r="AF2281" i="1"/>
  <c r="X2281" i="1"/>
  <c r="R2281" i="1"/>
  <c r="AE2281" i="1" s="1"/>
  <c r="J2281" i="1"/>
  <c r="AD2281" i="1" s="1"/>
  <c r="AH2281" i="1" s="1"/>
  <c r="AI2281" i="1" s="1"/>
  <c r="C2281" i="1"/>
  <c r="AJ2280" i="1"/>
  <c r="AK2280" i="1" s="1"/>
  <c r="AG2280" i="1"/>
  <c r="AF2280" i="1"/>
  <c r="X2280" i="1"/>
  <c r="R2280" i="1"/>
  <c r="AE2280" i="1" s="1"/>
  <c r="J2280" i="1"/>
  <c r="AD2280" i="1" s="1"/>
  <c r="AH2280" i="1" s="1"/>
  <c r="AI2280" i="1" s="1"/>
  <c r="C2280" i="1"/>
  <c r="AJ2279" i="1"/>
  <c r="AK2279" i="1" s="1"/>
  <c r="AG2279" i="1"/>
  <c r="AF2279" i="1"/>
  <c r="X2279" i="1"/>
  <c r="R2279" i="1"/>
  <c r="AE2279" i="1" s="1"/>
  <c r="J2279" i="1"/>
  <c r="AD2279" i="1" s="1"/>
  <c r="AH2279" i="1" s="1"/>
  <c r="AI2279" i="1" s="1"/>
  <c r="C2279" i="1"/>
  <c r="AJ2278" i="1"/>
  <c r="AK2278" i="1" s="1"/>
  <c r="AG2278" i="1"/>
  <c r="AF2278" i="1"/>
  <c r="X2278" i="1"/>
  <c r="R2278" i="1"/>
  <c r="AE2278" i="1" s="1"/>
  <c r="J2278" i="1"/>
  <c r="AD2278" i="1" s="1"/>
  <c r="AH2278" i="1" s="1"/>
  <c r="AI2278" i="1" s="1"/>
  <c r="C2278" i="1"/>
  <c r="AJ2277" i="1"/>
  <c r="AK2277" i="1" s="1"/>
  <c r="AG2277" i="1"/>
  <c r="AF2277" i="1"/>
  <c r="X2277" i="1"/>
  <c r="R2277" i="1"/>
  <c r="AE2277" i="1" s="1"/>
  <c r="J2277" i="1"/>
  <c r="AD2277" i="1" s="1"/>
  <c r="AH2277" i="1" s="1"/>
  <c r="AI2277" i="1" s="1"/>
  <c r="C2277" i="1"/>
  <c r="AJ2276" i="1"/>
  <c r="AK2276" i="1" s="1"/>
  <c r="AG2276" i="1"/>
  <c r="AF2276" i="1"/>
  <c r="X2276" i="1"/>
  <c r="R2276" i="1"/>
  <c r="AE2276" i="1" s="1"/>
  <c r="J2276" i="1"/>
  <c r="AD2276" i="1" s="1"/>
  <c r="AH2276" i="1" s="1"/>
  <c r="AI2276" i="1" s="1"/>
  <c r="C2276" i="1"/>
  <c r="AJ2275" i="1"/>
  <c r="AK2275" i="1" s="1"/>
  <c r="AG2275" i="1"/>
  <c r="AF2275" i="1"/>
  <c r="X2275" i="1"/>
  <c r="R2275" i="1"/>
  <c r="AE2275" i="1" s="1"/>
  <c r="J2275" i="1"/>
  <c r="AD2275" i="1" s="1"/>
  <c r="AH2275" i="1" s="1"/>
  <c r="AI2275" i="1" s="1"/>
  <c r="C2275" i="1"/>
  <c r="AJ2274" i="1"/>
  <c r="AK2274" i="1" s="1"/>
  <c r="AG2274" i="1"/>
  <c r="AF2274" i="1"/>
  <c r="X2274" i="1"/>
  <c r="R2274" i="1"/>
  <c r="AE2274" i="1" s="1"/>
  <c r="J2274" i="1"/>
  <c r="AD2274" i="1" s="1"/>
  <c r="AH2274" i="1" s="1"/>
  <c r="AI2274" i="1" s="1"/>
  <c r="C2274" i="1"/>
  <c r="AJ2273" i="1"/>
  <c r="AK2273" i="1" s="1"/>
  <c r="AG2273" i="1"/>
  <c r="AF2273" i="1"/>
  <c r="X2273" i="1"/>
  <c r="R2273" i="1"/>
  <c r="AE2273" i="1" s="1"/>
  <c r="J2273" i="1"/>
  <c r="AD2273" i="1" s="1"/>
  <c r="AH2273" i="1" s="1"/>
  <c r="AI2273" i="1" s="1"/>
  <c r="C2273" i="1"/>
  <c r="AJ2272" i="1"/>
  <c r="AK2272" i="1" s="1"/>
  <c r="AG2272" i="1"/>
  <c r="AF2272" i="1"/>
  <c r="X2272" i="1"/>
  <c r="R2272" i="1"/>
  <c r="AE2272" i="1" s="1"/>
  <c r="J2272" i="1"/>
  <c r="AD2272" i="1" s="1"/>
  <c r="AH2272" i="1" s="1"/>
  <c r="AI2272" i="1" s="1"/>
  <c r="C2272" i="1"/>
  <c r="AJ2271" i="1"/>
  <c r="AK2271" i="1" s="1"/>
  <c r="AG2271" i="1"/>
  <c r="AF2271" i="1"/>
  <c r="X2271" i="1"/>
  <c r="R2271" i="1"/>
  <c r="AE2271" i="1" s="1"/>
  <c r="J2271" i="1"/>
  <c r="AD2271" i="1" s="1"/>
  <c r="AH2271" i="1" s="1"/>
  <c r="AI2271" i="1" s="1"/>
  <c r="C2271" i="1"/>
  <c r="AJ2270" i="1"/>
  <c r="AK2270" i="1" s="1"/>
  <c r="AG2270" i="1"/>
  <c r="AF2270" i="1"/>
  <c r="X2270" i="1"/>
  <c r="R2270" i="1"/>
  <c r="AE2270" i="1" s="1"/>
  <c r="J2270" i="1"/>
  <c r="AD2270" i="1" s="1"/>
  <c r="AH2270" i="1" s="1"/>
  <c r="AI2270" i="1" s="1"/>
  <c r="C2270" i="1"/>
  <c r="AJ2269" i="1"/>
  <c r="AK2269" i="1" s="1"/>
  <c r="AG2269" i="1"/>
  <c r="AF2269" i="1"/>
  <c r="X2269" i="1"/>
  <c r="R2269" i="1"/>
  <c r="AE2269" i="1" s="1"/>
  <c r="J2269" i="1"/>
  <c r="AD2269" i="1" s="1"/>
  <c r="AH2269" i="1" s="1"/>
  <c r="AI2269" i="1" s="1"/>
  <c r="C2269" i="1"/>
  <c r="AJ2268" i="1"/>
  <c r="AK2268" i="1" s="1"/>
  <c r="AG2268" i="1"/>
  <c r="AF2268" i="1"/>
  <c r="X2268" i="1"/>
  <c r="R2268" i="1"/>
  <c r="AE2268" i="1" s="1"/>
  <c r="J2268" i="1"/>
  <c r="AD2268" i="1" s="1"/>
  <c r="AH2268" i="1" s="1"/>
  <c r="AI2268" i="1" s="1"/>
  <c r="C2268" i="1"/>
  <c r="AJ2267" i="1"/>
  <c r="AK2267" i="1" s="1"/>
  <c r="AG2267" i="1"/>
  <c r="AF2267" i="1"/>
  <c r="X2267" i="1"/>
  <c r="R2267" i="1"/>
  <c r="AE2267" i="1" s="1"/>
  <c r="J2267" i="1"/>
  <c r="AD2267" i="1" s="1"/>
  <c r="AH2267" i="1" s="1"/>
  <c r="AI2267" i="1" s="1"/>
  <c r="C2267" i="1"/>
  <c r="AJ2266" i="1"/>
  <c r="AK2266" i="1" s="1"/>
  <c r="AG2266" i="1"/>
  <c r="AF2266" i="1"/>
  <c r="X2266" i="1"/>
  <c r="R2266" i="1"/>
  <c r="AE2266" i="1" s="1"/>
  <c r="J2266" i="1"/>
  <c r="AD2266" i="1" s="1"/>
  <c r="AH2266" i="1" s="1"/>
  <c r="AI2266" i="1" s="1"/>
  <c r="C2266" i="1"/>
  <c r="AJ2265" i="1"/>
  <c r="AK2265" i="1" s="1"/>
  <c r="AG2265" i="1"/>
  <c r="AF2265" i="1"/>
  <c r="X2265" i="1"/>
  <c r="R2265" i="1"/>
  <c r="AE2265" i="1" s="1"/>
  <c r="J2265" i="1"/>
  <c r="AD2265" i="1" s="1"/>
  <c r="AH2265" i="1" s="1"/>
  <c r="AI2265" i="1" s="1"/>
  <c r="C2265" i="1"/>
  <c r="AJ2264" i="1"/>
  <c r="AK2264" i="1" s="1"/>
  <c r="AG2264" i="1"/>
  <c r="AF2264" i="1"/>
  <c r="X2264" i="1"/>
  <c r="R2264" i="1"/>
  <c r="AE2264" i="1" s="1"/>
  <c r="J2264" i="1"/>
  <c r="AD2264" i="1" s="1"/>
  <c r="AH2264" i="1" s="1"/>
  <c r="AI2264" i="1" s="1"/>
  <c r="C2264" i="1"/>
  <c r="AJ2263" i="1"/>
  <c r="AK2263" i="1" s="1"/>
  <c r="AG2263" i="1"/>
  <c r="AF2263" i="1"/>
  <c r="X2263" i="1"/>
  <c r="R2263" i="1"/>
  <c r="AE2263" i="1" s="1"/>
  <c r="J2263" i="1"/>
  <c r="AD2263" i="1" s="1"/>
  <c r="AH2263" i="1" s="1"/>
  <c r="AI2263" i="1" s="1"/>
  <c r="C2263" i="1"/>
  <c r="AJ2262" i="1"/>
  <c r="AK2262" i="1" s="1"/>
  <c r="AG2262" i="1"/>
  <c r="AF2262" i="1"/>
  <c r="X2262" i="1"/>
  <c r="R2262" i="1"/>
  <c r="AE2262" i="1" s="1"/>
  <c r="J2262" i="1"/>
  <c r="AD2262" i="1" s="1"/>
  <c r="AH2262" i="1" s="1"/>
  <c r="AI2262" i="1" s="1"/>
  <c r="C2262" i="1"/>
  <c r="AJ2261" i="1"/>
  <c r="AK2261" i="1" s="1"/>
  <c r="AG2261" i="1"/>
  <c r="AF2261" i="1"/>
  <c r="X2261" i="1"/>
  <c r="R2261" i="1"/>
  <c r="AE2261" i="1" s="1"/>
  <c r="J2261" i="1"/>
  <c r="AD2261" i="1" s="1"/>
  <c r="AH2261" i="1" s="1"/>
  <c r="AI2261" i="1" s="1"/>
  <c r="C2261" i="1"/>
  <c r="AJ2260" i="1"/>
  <c r="AK2260" i="1" s="1"/>
  <c r="AG2260" i="1"/>
  <c r="AF2260" i="1"/>
  <c r="X2260" i="1"/>
  <c r="R2260" i="1"/>
  <c r="AE2260" i="1" s="1"/>
  <c r="J2260" i="1"/>
  <c r="AD2260" i="1" s="1"/>
  <c r="AH2260" i="1" s="1"/>
  <c r="AI2260" i="1" s="1"/>
  <c r="C2260" i="1"/>
  <c r="AJ2259" i="1"/>
  <c r="AK2259" i="1" s="1"/>
  <c r="AG2259" i="1"/>
  <c r="AF2259" i="1"/>
  <c r="X2259" i="1"/>
  <c r="R2259" i="1"/>
  <c r="AE2259" i="1" s="1"/>
  <c r="J2259" i="1"/>
  <c r="AD2259" i="1" s="1"/>
  <c r="AH2259" i="1" s="1"/>
  <c r="AI2259" i="1" s="1"/>
  <c r="C2259" i="1"/>
  <c r="AJ2258" i="1"/>
  <c r="AK2258" i="1" s="1"/>
  <c r="AG2258" i="1"/>
  <c r="AF2258" i="1"/>
  <c r="X2258" i="1"/>
  <c r="R2258" i="1"/>
  <c r="AE2258" i="1" s="1"/>
  <c r="J2258" i="1"/>
  <c r="AD2258" i="1" s="1"/>
  <c r="AH2258" i="1" s="1"/>
  <c r="AI2258" i="1" s="1"/>
  <c r="C2258" i="1"/>
  <c r="AJ2257" i="1"/>
  <c r="AK2257" i="1" s="1"/>
  <c r="AG2257" i="1"/>
  <c r="AF2257" i="1"/>
  <c r="X2257" i="1"/>
  <c r="R2257" i="1"/>
  <c r="AE2257" i="1" s="1"/>
  <c r="J2257" i="1"/>
  <c r="AD2257" i="1" s="1"/>
  <c r="AH2257" i="1" s="1"/>
  <c r="AI2257" i="1" s="1"/>
  <c r="C2257" i="1"/>
  <c r="AJ2256" i="1"/>
  <c r="AK2256" i="1" s="1"/>
  <c r="AG2256" i="1"/>
  <c r="AF2256" i="1"/>
  <c r="X2256" i="1"/>
  <c r="R2256" i="1"/>
  <c r="AE2256" i="1" s="1"/>
  <c r="J2256" i="1"/>
  <c r="AD2256" i="1" s="1"/>
  <c r="AH2256" i="1" s="1"/>
  <c r="AI2256" i="1" s="1"/>
  <c r="C2256" i="1"/>
  <c r="AJ2255" i="1"/>
  <c r="AK2255" i="1" s="1"/>
  <c r="AG2255" i="1"/>
  <c r="AF2255" i="1"/>
  <c r="X2255" i="1"/>
  <c r="R2255" i="1"/>
  <c r="AE2255" i="1" s="1"/>
  <c r="J2255" i="1"/>
  <c r="AD2255" i="1" s="1"/>
  <c r="AH2255" i="1" s="1"/>
  <c r="AI2255" i="1" s="1"/>
  <c r="C2255" i="1"/>
  <c r="AJ2254" i="1"/>
  <c r="AK2254" i="1" s="1"/>
  <c r="AG2254" i="1"/>
  <c r="AF2254" i="1"/>
  <c r="X2254" i="1"/>
  <c r="R2254" i="1"/>
  <c r="AE2254" i="1" s="1"/>
  <c r="J2254" i="1"/>
  <c r="AD2254" i="1" s="1"/>
  <c r="AH2254" i="1" s="1"/>
  <c r="AI2254" i="1" s="1"/>
  <c r="C2254" i="1"/>
  <c r="AJ2253" i="1"/>
  <c r="AK2253" i="1" s="1"/>
  <c r="AG2253" i="1"/>
  <c r="AF2253" i="1"/>
  <c r="X2253" i="1"/>
  <c r="R2253" i="1"/>
  <c r="AE2253" i="1" s="1"/>
  <c r="J2253" i="1"/>
  <c r="AD2253" i="1" s="1"/>
  <c r="AH2253" i="1" s="1"/>
  <c r="AI2253" i="1" s="1"/>
  <c r="C2253" i="1"/>
  <c r="AJ2252" i="1"/>
  <c r="AK2252" i="1" s="1"/>
  <c r="AG2252" i="1"/>
  <c r="AF2252" i="1"/>
  <c r="X2252" i="1"/>
  <c r="R2252" i="1"/>
  <c r="AE2252" i="1" s="1"/>
  <c r="J2252" i="1"/>
  <c r="AD2252" i="1" s="1"/>
  <c r="AH2252" i="1" s="1"/>
  <c r="AI2252" i="1" s="1"/>
  <c r="C2252" i="1"/>
  <c r="AJ2251" i="1"/>
  <c r="AK2251" i="1" s="1"/>
  <c r="AG2251" i="1"/>
  <c r="AF2251" i="1"/>
  <c r="X2251" i="1"/>
  <c r="R2251" i="1"/>
  <c r="AE2251" i="1" s="1"/>
  <c r="J2251" i="1"/>
  <c r="AD2251" i="1" s="1"/>
  <c r="AH2251" i="1" s="1"/>
  <c r="AI2251" i="1" s="1"/>
  <c r="C2251" i="1"/>
  <c r="AJ2250" i="1"/>
  <c r="AK2250" i="1" s="1"/>
  <c r="AG2250" i="1"/>
  <c r="AF2250" i="1"/>
  <c r="X2250" i="1"/>
  <c r="R2250" i="1"/>
  <c r="AE2250" i="1" s="1"/>
  <c r="J2250" i="1"/>
  <c r="AD2250" i="1" s="1"/>
  <c r="AH2250" i="1" s="1"/>
  <c r="AI2250" i="1" s="1"/>
  <c r="C2250" i="1"/>
  <c r="AJ2249" i="1"/>
  <c r="AK2249" i="1" s="1"/>
  <c r="AG2249" i="1"/>
  <c r="AF2249" i="1"/>
  <c r="X2249" i="1"/>
  <c r="R2249" i="1"/>
  <c r="AE2249" i="1" s="1"/>
  <c r="J2249" i="1"/>
  <c r="AD2249" i="1" s="1"/>
  <c r="AH2249" i="1" s="1"/>
  <c r="AI2249" i="1" s="1"/>
  <c r="C2249" i="1"/>
  <c r="AJ2248" i="1"/>
  <c r="AK2248" i="1" s="1"/>
  <c r="AG2248" i="1"/>
  <c r="AF2248" i="1"/>
  <c r="X2248" i="1"/>
  <c r="R2248" i="1"/>
  <c r="AE2248" i="1" s="1"/>
  <c r="J2248" i="1"/>
  <c r="AD2248" i="1" s="1"/>
  <c r="AH2248" i="1" s="1"/>
  <c r="AI2248" i="1" s="1"/>
  <c r="C2248" i="1"/>
  <c r="AJ2247" i="1"/>
  <c r="AK2247" i="1" s="1"/>
  <c r="AG2247" i="1"/>
  <c r="AF2247" i="1"/>
  <c r="X2247" i="1"/>
  <c r="R2247" i="1"/>
  <c r="AE2247" i="1" s="1"/>
  <c r="J2247" i="1"/>
  <c r="AD2247" i="1" s="1"/>
  <c r="AH2247" i="1" s="1"/>
  <c r="AI2247" i="1" s="1"/>
  <c r="C2247" i="1"/>
  <c r="AJ2246" i="1"/>
  <c r="AK2246" i="1" s="1"/>
  <c r="AG2246" i="1"/>
  <c r="AF2246" i="1"/>
  <c r="X2246" i="1"/>
  <c r="R2246" i="1"/>
  <c r="AE2246" i="1" s="1"/>
  <c r="J2246" i="1"/>
  <c r="AD2246" i="1" s="1"/>
  <c r="AH2246" i="1" s="1"/>
  <c r="AI2246" i="1" s="1"/>
  <c r="C2246" i="1"/>
  <c r="AJ2245" i="1"/>
  <c r="AK2245" i="1" s="1"/>
  <c r="AG2245" i="1"/>
  <c r="AF2245" i="1"/>
  <c r="X2245" i="1"/>
  <c r="R2245" i="1"/>
  <c r="AE2245" i="1" s="1"/>
  <c r="J2245" i="1"/>
  <c r="AD2245" i="1" s="1"/>
  <c r="AH2245" i="1" s="1"/>
  <c r="AI2245" i="1" s="1"/>
  <c r="C2245" i="1"/>
  <c r="AJ2244" i="1"/>
  <c r="AK2244" i="1" s="1"/>
  <c r="AG2244" i="1"/>
  <c r="AF2244" i="1"/>
  <c r="X2244" i="1"/>
  <c r="R2244" i="1"/>
  <c r="AE2244" i="1" s="1"/>
  <c r="J2244" i="1"/>
  <c r="AD2244" i="1" s="1"/>
  <c r="C2244" i="1"/>
  <c r="AJ2243" i="1"/>
  <c r="AK2243" i="1" s="1"/>
  <c r="AG2243" i="1"/>
  <c r="AF2243" i="1"/>
  <c r="X2243" i="1"/>
  <c r="R2243" i="1"/>
  <c r="AE2243" i="1" s="1"/>
  <c r="J2243" i="1"/>
  <c r="AD2243" i="1" s="1"/>
  <c r="AH2243" i="1" s="1"/>
  <c r="AI2243" i="1" s="1"/>
  <c r="C2243" i="1"/>
  <c r="AJ2242" i="1"/>
  <c r="AK2242" i="1" s="1"/>
  <c r="AG2242" i="1"/>
  <c r="AF2242" i="1"/>
  <c r="X2242" i="1"/>
  <c r="R2242" i="1"/>
  <c r="AE2242" i="1" s="1"/>
  <c r="J2242" i="1"/>
  <c r="AD2242" i="1" s="1"/>
  <c r="C2242" i="1"/>
  <c r="AJ2241" i="1"/>
  <c r="AK2241" i="1" s="1"/>
  <c r="AG2241" i="1"/>
  <c r="AF2241" i="1"/>
  <c r="X2241" i="1"/>
  <c r="R2241" i="1"/>
  <c r="AE2241" i="1" s="1"/>
  <c r="J2241" i="1"/>
  <c r="AD2241" i="1" s="1"/>
  <c r="AH2241" i="1" s="1"/>
  <c r="AI2241" i="1" s="1"/>
  <c r="C2241" i="1"/>
  <c r="AJ2240" i="1"/>
  <c r="AK2240" i="1" s="1"/>
  <c r="AG2240" i="1"/>
  <c r="AF2240" i="1"/>
  <c r="X2240" i="1"/>
  <c r="R2240" i="1"/>
  <c r="AE2240" i="1" s="1"/>
  <c r="J2240" i="1"/>
  <c r="AD2240" i="1" s="1"/>
  <c r="AH2240" i="1" s="1"/>
  <c r="AI2240" i="1" s="1"/>
  <c r="C2240" i="1"/>
  <c r="AJ2239" i="1"/>
  <c r="AK2239" i="1" s="1"/>
  <c r="AG2239" i="1"/>
  <c r="AF2239" i="1"/>
  <c r="X2239" i="1"/>
  <c r="R2239" i="1"/>
  <c r="AE2239" i="1" s="1"/>
  <c r="J2239" i="1"/>
  <c r="AD2239" i="1" s="1"/>
  <c r="AH2239" i="1" s="1"/>
  <c r="AI2239" i="1" s="1"/>
  <c r="C2239" i="1"/>
  <c r="AJ2238" i="1"/>
  <c r="AK2238" i="1" s="1"/>
  <c r="AG2238" i="1"/>
  <c r="AF2238" i="1"/>
  <c r="X2238" i="1"/>
  <c r="R2238" i="1"/>
  <c r="AE2238" i="1" s="1"/>
  <c r="J2238" i="1"/>
  <c r="AD2238" i="1" s="1"/>
  <c r="AH2238" i="1" s="1"/>
  <c r="AI2238" i="1" s="1"/>
  <c r="C2238" i="1"/>
  <c r="AJ2237" i="1"/>
  <c r="AK2237" i="1" s="1"/>
  <c r="AG2237" i="1"/>
  <c r="AF2237" i="1"/>
  <c r="X2237" i="1"/>
  <c r="R2237" i="1"/>
  <c r="AE2237" i="1" s="1"/>
  <c r="J2237" i="1"/>
  <c r="AD2237" i="1" s="1"/>
  <c r="AH2237" i="1" s="1"/>
  <c r="AI2237" i="1" s="1"/>
  <c r="C2237" i="1"/>
  <c r="AJ2236" i="1"/>
  <c r="AK2236" i="1" s="1"/>
  <c r="AG2236" i="1"/>
  <c r="AF2236" i="1"/>
  <c r="X2236" i="1"/>
  <c r="R2236" i="1"/>
  <c r="AE2236" i="1" s="1"/>
  <c r="J2236" i="1"/>
  <c r="AD2236" i="1" s="1"/>
  <c r="AH2236" i="1" s="1"/>
  <c r="AI2236" i="1" s="1"/>
  <c r="C2236" i="1"/>
  <c r="AJ2235" i="1"/>
  <c r="AK2235" i="1" s="1"/>
  <c r="AG2235" i="1"/>
  <c r="AF2235" i="1"/>
  <c r="X2235" i="1"/>
  <c r="R2235" i="1"/>
  <c r="AE2235" i="1" s="1"/>
  <c r="J2235" i="1"/>
  <c r="AD2235" i="1" s="1"/>
  <c r="AH2235" i="1" s="1"/>
  <c r="AI2235" i="1" s="1"/>
  <c r="C2235" i="1"/>
  <c r="AJ2234" i="1"/>
  <c r="AK2234" i="1" s="1"/>
  <c r="AG2234" i="1"/>
  <c r="AF2234" i="1"/>
  <c r="X2234" i="1"/>
  <c r="R2234" i="1"/>
  <c r="AE2234" i="1" s="1"/>
  <c r="J2234" i="1"/>
  <c r="AD2234" i="1" s="1"/>
  <c r="AH2234" i="1" s="1"/>
  <c r="AI2234" i="1" s="1"/>
  <c r="C2234" i="1"/>
  <c r="AJ2233" i="1"/>
  <c r="AK2233" i="1" s="1"/>
  <c r="AG2233" i="1"/>
  <c r="AF2233" i="1"/>
  <c r="X2233" i="1"/>
  <c r="R2233" i="1"/>
  <c r="AE2233" i="1" s="1"/>
  <c r="J2233" i="1"/>
  <c r="AD2233" i="1" s="1"/>
  <c r="C2233" i="1"/>
  <c r="AJ2232" i="1"/>
  <c r="AK2232" i="1" s="1"/>
  <c r="AG2232" i="1"/>
  <c r="AF2232" i="1"/>
  <c r="X2232" i="1"/>
  <c r="R2232" i="1"/>
  <c r="AE2232" i="1" s="1"/>
  <c r="J2232" i="1"/>
  <c r="AD2232" i="1" s="1"/>
  <c r="AH2232" i="1" s="1"/>
  <c r="AI2232" i="1" s="1"/>
  <c r="C2232" i="1"/>
  <c r="AJ2231" i="1"/>
  <c r="AK2231" i="1" s="1"/>
  <c r="AG2231" i="1"/>
  <c r="AF2231" i="1"/>
  <c r="X2231" i="1"/>
  <c r="R2231" i="1"/>
  <c r="AE2231" i="1" s="1"/>
  <c r="J2231" i="1"/>
  <c r="AD2231" i="1" s="1"/>
  <c r="AH2231" i="1" s="1"/>
  <c r="AI2231" i="1" s="1"/>
  <c r="C2231" i="1"/>
  <c r="AJ2230" i="1"/>
  <c r="AK2230" i="1" s="1"/>
  <c r="AG2230" i="1"/>
  <c r="AF2230" i="1"/>
  <c r="X2230" i="1"/>
  <c r="R2230" i="1"/>
  <c r="AE2230" i="1" s="1"/>
  <c r="J2230" i="1"/>
  <c r="AD2230" i="1" s="1"/>
  <c r="AH2230" i="1" s="1"/>
  <c r="AI2230" i="1" s="1"/>
  <c r="C2230" i="1"/>
  <c r="AJ2229" i="1"/>
  <c r="AK2229" i="1" s="1"/>
  <c r="AG2229" i="1"/>
  <c r="AF2229" i="1"/>
  <c r="X2229" i="1"/>
  <c r="R2229" i="1"/>
  <c r="AE2229" i="1" s="1"/>
  <c r="J2229" i="1"/>
  <c r="AD2229" i="1" s="1"/>
  <c r="C2229" i="1"/>
  <c r="AJ2228" i="1"/>
  <c r="AK2228" i="1" s="1"/>
  <c r="AG2228" i="1"/>
  <c r="AF2228" i="1"/>
  <c r="X2228" i="1"/>
  <c r="R2228" i="1"/>
  <c r="AE2228" i="1" s="1"/>
  <c r="J2228" i="1"/>
  <c r="AD2228" i="1" s="1"/>
  <c r="AH2228" i="1" s="1"/>
  <c r="AI2228" i="1" s="1"/>
  <c r="C2228" i="1"/>
  <c r="AJ2227" i="1"/>
  <c r="AK2227" i="1" s="1"/>
  <c r="AG2227" i="1"/>
  <c r="AF2227" i="1"/>
  <c r="X2227" i="1"/>
  <c r="R2227" i="1"/>
  <c r="AE2227" i="1" s="1"/>
  <c r="J2227" i="1"/>
  <c r="AD2227" i="1" s="1"/>
  <c r="C2227" i="1"/>
  <c r="AJ2226" i="1"/>
  <c r="AK2226" i="1" s="1"/>
  <c r="AG2226" i="1"/>
  <c r="AF2226" i="1"/>
  <c r="X2226" i="1"/>
  <c r="R2226" i="1"/>
  <c r="AE2226" i="1" s="1"/>
  <c r="J2226" i="1"/>
  <c r="AD2226" i="1" s="1"/>
  <c r="AH2226" i="1" s="1"/>
  <c r="AI2226" i="1" s="1"/>
  <c r="C2226" i="1"/>
  <c r="AJ2225" i="1"/>
  <c r="AK2225" i="1" s="1"/>
  <c r="AG2225" i="1"/>
  <c r="AF2225" i="1"/>
  <c r="X2225" i="1"/>
  <c r="R2225" i="1"/>
  <c r="AE2225" i="1" s="1"/>
  <c r="J2225" i="1"/>
  <c r="AD2225" i="1" s="1"/>
  <c r="AH2225" i="1" s="1"/>
  <c r="AI2225" i="1" s="1"/>
  <c r="C2225" i="1"/>
  <c r="AJ2224" i="1"/>
  <c r="AK2224" i="1" s="1"/>
  <c r="AG2224" i="1"/>
  <c r="AF2224" i="1"/>
  <c r="X2224" i="1"/>
  <c r="R2224" i="1"/>
  <c r="AE2224" i="1" s="1"/>
  <c r="J2224" i="1"/>
  <c r="AD2224" i="1" s="1"/>
  <c r="AH2224" i="1" s="1"/>
  <c r="AI2224" i="1" s="1"/>
  <c r="C2224" i="1"/>
  <c r="AJ2223" i="1"/>
  <c r="AK2223" i="1" s="1"/>
  <c r="AG2223" i="1"/>
  <c r="AF2223" i="1"/>
  <c r="X2223" i="1"/>
  <c r="R2223" i="1"/>
  <c r="AE2223" i="1" s="1"/>
  <c r="J2223" i="1"/>
  <c r="AD2223" i="1" s="1"/>
  <c r="AH2223" i="1" s="1"/>
  <c r="AI2223" i="1" s="1"/>
  <c r="C2223" i="1"/>
  <c r="AJ2222" i="1"/>
  <c r="AK2222" i="1" s="1"/>
  <c r="AG2222" i="1"/>
  <c r="AF2222" i="1"/>
  <c r="X2222" i="1"/>
  <c r="R2222" i="1"/>
  <c r="AE2222" i="1" s="1"/>
  <c r="J2222" i="1"/>
  <c r="AD2222" i="1" s="1"/>
  <c r="AH2222" i="1" s="1"/>
  <c r="AI2222" i="1" s="1"/>
  <c r="C2222" i="1"/>
  <c r="AJ2221" i="1"/>
  <c r="AK2221" i="1" s="1"/>
  <c r="AG2221" i="1"/>
  <c r="AF2221" i="1"/>
  <c r="X2221" i="1"/>
  <c r="R2221" i="1"/>
  <c r="AE2221" i="1" s="1"/>
  <c r="J2221" i="1"/>
  <c r="AD2221" i="1" s="1"/>
  <c r="AH2221" i="1" s="1"/>
  <c r="AI2221" i="1" s="1"/>
  <c r="C2221" i="1"/>
  <c r="AJ2220" i="1"/>
  <c r="AK2220" i="1" s="1"/>
  <c r="AG2220" i="1"/>
  <c r="AF2220" i="1"/>
  <c r="X2220" i="1"/>
  <c r="R2220" i="1"/>
  <c r="AE2220" i="1" s="1"/>
  <c r="J2220" i="1"/>
  <c r="AD2220" i="1" s="1"/>
  <c r="AH2220" i="1" s="1"/>
  <c r="AI2220" i="1" s="1"/>
  <c r="C2220" i="1"/>
  <c r="AJ2219" i="1"/>
  <c r="AK2219" i="1" s="1"/>
  <c r="AG2219" i="1"/>
  <c r="AF2219" i="1"/>
  <c r="X2219" i="1"/>
  <c r="R2219" i="1"/>
  <c r="AE2219" i="1" s="1"/>
  <c r="J2219" i="1"/>
  <c r="AD2219" i="1" s="1"/>
  <c r="AH2219" i="1" s="1"/>
  <c r="AI2219" i="1" s="1"/>
  <c r="C2219" i="1"/>
  <c r="AJ2218" i="1"/>
  <c r="AK2218" i="1" s="1"/>
  <c r="AG2218" i="1"/>
  <c r="AF2218" i="1"/>
  <c r="X2218" i="1"/>
  <c r="R2218" i="1"/>
  <c r="AE2218" i="1" s="1"/>
  <c r="J2218" i="1"/>
  <c r="AD2218" i="1" s="1"/>
  <c r="C2218" i="1"/>
  <c r="AJ2217" i="1"/>
  <c r="AK2217" i="1" s="1"/>
  <c r="AG2217" i="1"/>
  <c r="AF2217" i="1"/>
  <c r="X2217" i="1"/>
  <c r="R2217" i="1"/>
  <c r="AE2217" i="1" s="1"/>
  <c r="J2217" i="1"/>
  <c r="AD2217" i="1" s="1"/>
  <c r="C2217" i="1"/>
  <c r="AJ2216" i="1"/>
  <c r="AK2216" i="1" s="1"/>
  <c r="AG2216" i="1"/>
  <c r="AF2216" i="1"/>
  <c r="X2216" i="1"/>
  <c r="R2216" i="1"/>
  <c r="AE2216" i="1" s="1"/>
  <c r="J2216" i="1"/>
  <c r="AD2216" i="1" s="1"/>
  <c r="AH2216" i="1" s="1"/>
  <c r="AI2216" i="1" s="1"/>
  <c r="C2216" i="1"/>
  <c r="AJ2215" i="1"/>
  <c r="AK2215" i="1" s="1"/>
  <c r="AG2215" i="1"/>
  <c r="AF2215" i="1"/>
  <c r="X2215" i="1"/>
  <c r="R2215" i="1"/>
  <c r="AE2215" i="1" s="1"/>
  <c r="J2215" i="1"/>
  <c r="AD2215" i="1" s="1"/>
  <c r="C2215" i="1"/>
  <c r="AJ2214" i="1"/>
  <c r="AK2214" i="1" s="1"/>
  <c r="AG2214" i="1"/>
  <c r="AF2214" i="1"/>
  <c r="X2214" i="1"/>
  <c r="R2214" i="1"/>
  <c r="AE2214" i="1" s="1"/>
  <c r="J2214" i="1"/>
  <c r="AD2214" i="1" s="1"/>
  <c r="AH2214" i="1" s="1"/>
  <c r="AI2214" i="1" s="1"/>
  <c r="C2214" i="1"/>
  <c r="AJ2213" i="1"/>
  <c r="AK2213" i="1" s="1"/>
  <c r="AG2213" i="1"/>
  <c r="AF2213" i="1"/>
  <c r="X2213" i="1"/>
  <c r="R2213" i="1"/>
  <c r="AE2213" i="1" s="1"/>
  <c r="J2213" i="1"/>
  <c r="AD2213" i="1" s="1"/>
  <c r="AH2213" i="1" s="1"/>
  <c r="AI2213" i="1" s="1"/>
  <c r="C2213" i="1"/>
  <c r="AJ2212" i="1"/>
  <c r="AK2212" i="1" s="1"/>
  <c r="AG2212" i="1"/>
  <c r="AF2212" i="1"/>
  <c r="X2212" i="1"/>
  <c r="R2212" i="1"/>
  <c r="AE2212" i="1" s="1"/>
  <c r="J2212" i="1"/>
  <c r="AD2212" i="1" s="1"/>
  <c r="AH2212" i="1" s="1"/>
  <c r="AI2212" i="1" s="1"/>
  <c r="C2212" i="1"/>
  <c r="AJ2211" i="1"/>
  <c r="AK2211" i="1" s="1"/>
  <c r="AG2211" i="1"/>
  <c r="AF2211" i="1"/>
  <c r="X2211" i="1"/>
  <c r="R2211" i="1"/>
  <c r="AE2211" i="1" s="1"/>
  <c r="J2211" i="1"/>
  <c r="AD2211" i="1" s="1"/>
  <c r="C2211" i="1"/>
  <c r="AJ2210" i="1"/>
  <c r="AK2210" i="1" s="1"/>
  <c r="AG2210" i="1"/>
  <c r="AF2210" i="1"/>
  <c r="X2210" i="1"/>
  <c r="R2210" i="1"/>
  <c r="AE2210" i="1" s="1"/>
  <c r="J2210" i="1"/>
  <c r="AD2210" i="1" s="1"/>
  <c r="C2210" i="1"/>
  <c r="AJ2209" i="1"/>
  <c r="AK2209" i="1" s="1"/>
  <c r="AG2209" i="1"/>
  <c r="AF2209" i="1"/>
  <c r="X2209" i="1"/>
  <c r="R2209" i="1"/>
  <c r="AE2209" i="1" s="1"/>
  <c r="J2209" i="1"/>
  <c r="AD2209" i="1" s="1"/>
  <c r="C2209" i="1"/>
  <c r="AJ2208" i="1"/>
  <c r="AK2208" i="1" s="1"/>
  <c r="AG2208" i="1"/>
  <c r="AF2208" i="1"/>
  <c r="X2208" i="1"/>
  <c r="R2208" i="1"/>
  <c r="AE2208" i="1" s="1"/>
  <c r="J2208" i="1"/>
  <c r="AD2208" i="1" s="1"/>
  <c r="AH2208" i="1" s="1"/>
  <c r="AI2208" i="1" s="1"/>
  <c r="C2208" i="1"/>
  <c r="AJ2207" i="1"/>
  <c r="AK2207" i="1" s="1"/>
  <c r="AG2207" i="1"/>
  <c r="AF2207" i="1"/>
  <c r="X2207" i="1"/>
  <c r="R2207" i="1"/>
  <c r="AE2207" i="1" s="1"/>
  <c r="J2207" i="1"/>
  <c r="AD2207" i="1" s="1"/>
  <c r="AH2207" i="1" s="1"/>
  <c r="AI2207" i="1" s="1"/>
  <c r="C2207" i="1"/>
  <c r="AJ2206" i="1"/>
  <c r="AK2206" i="1" s="1"/>
  <c r="AG2206" i="1"/>
  <c r="AF2206" i="1"/>
  <c r="X2206" i="1"/>
  <c r="R2206" i="1"/>
  <c r="AE2206" i="1" s="1"/>
  <c r="J2206" i="1"/>
  <c r="AD2206" i="1" s="1"/>
  <c r="AH2206" i="1" s="1"/>
  <c r="AI2206" i="1" s="1"/>
  <c r="C2206" i="1"/>
  <c r="AJ2205" i="1"/>
  <c r="AK2205" i="1" s="1"/>
  <c r="AG2205" i="1"/>
  <c r="AF2205" i="1"/>
  <c r="X2205" i="1"/>
  <c r="R2205" i="1"/>
  <c r="AE2205" i="1" s="1"/>
  <c r="J2205" i="1"/>
  <c r="AD2205" i="1" s="1"/>
  <c r="AH2205" i="1" s="1"/>
  <c r="AI2205" i="1" s="1"/>
  <c r="C2205" i="1"/>
  <c r="AJ2204" i="1"/>
  <c r="AK2204" i="1" s="1"/>
  <c r="AG2204" i="1"/>
  <c r="AF2204" i="1"/>
  <c r="X2204" i="1"/>
  <c r="R2204" i="1"/>
  <c r="AE2204" i="1" s="1"/>
  <c r="J2204" i="1"/>
  <c r="AD2204" i="1" s="1"/>
  <c r="AH2204" i="1" s="1"/>
  <c r="AI2204" i="1" s="1"/>
  <c r="C2204" i="1"/>
  <c r="AJ2203" i="1"/>
  <c r="AK2203" i="1" s="1"/>
  <c r="AG2203" i="1"/>
  <c r="AF2203" i="1"/>
  <c r="X2203" i="1"/>
  <c r="R2203" i="1"/>
  <c r="AE2203" i="1" s="1"/>
  <c r="J2203" i="1"/>
  <c r="AD2203" i="1" s="1"/>
  <c r="AH2203" i="1" s="1"/>
  <c r="AI2203" i="1" s="1"/>
  <c r="C2203" i="1"/>
  <c r="AJ2202" i="1"/>
  <c r="AK2202" i="1" s="1"/>
  <c r="AG2202" i="1"/>
  <c r="AF2202" i="1"/>
  <c r="X2202" i="1"/>
  <c r="R2202" i="1"/>
  <c r="AE2202" i="1" s="1"/>
  <c r="J2202" i="1"/>
  <c r="AD2202" i="1" s="1"/>
  <c r="AH2202" i="1" s="1"/>
  <c r="AI2202" i="1" s="1"/>
  <c r="C2202" i="1"/>
  <c r="AJ2201" i="1"/>
  <c r="AK2201" i="1" s="1"/>
  <c r="AG2201" i="1"/>
  <c r="AF2201" i="1"/>
  <c r="X2201" i="1"/>
  <c r="R2201" i="1"/>
  <c r="AE2201" i="1" s="1"/>
  <c r="J2201" i="1"/>
  <c r="AD2201" i="1" s="1"/>
  <c r="AH2201" i="1" s="1"/>
  <c r="AI2201" i="1" s="1"/>
  <c r="C2201" i="1"/>
  <c r="AJ2200" i="1"/>
  <c r="AK2200" i="1" s="1"/>
  <c r="AG2200" i="1"/>
  <c r="AF2200" i="1"/>
  <c r="X2200" i="1"/>
  <c r="R2200" i="1"/>
  <c r="AE2200" i="1" s="1"/>
  <c r="J2200" i="1"/>
  <c r="AD2200" i="1" s="1"/>
  <c r="AH2200" i="1" s="1"/>
  <c r="AI2200" i="1" s="1"/>
  <c r="C2200" i="1"/>
  <c r="AJ2199" i="1"/>
  <c r="AK2199" i="1" s="1"/>
  <c r="AG2199" i="1"/>
  <c r="AF2199" i="1"/>
  <c r="X2199" i="1"/>
  <c r="R2199" i="1"/>
  <c r="AE2199" i="1" s="1"/>
  <c r="J2199" i="1"/>
  <c r="AD2199" i="1" s="1"/>
  <c r="AH2199" i="1" s="1"/>
  <c r="AI2199" i="1" s="1"/>
  <c r="C2199" i="1"/>
  <c r="AJ2198" i="1"/>
  <c r="AK2198" i="1" s="1"/>
  <c r="AG2198" i="1"/>
  <c r="AF2198" i="1"/>
  <c r="X2198" i="1"/>
  <c r="R2198" i="1"/>
  <c r="AE2198" i="1" s="1"/>
  <c r="J2198" i="1"/>
  <c r="AD2198" i="1" s="1"/>
  <c r="AH2198" i="1" s="1"/>
  <c r="AI2198" i="1" s="1"/>
  <c r="C2198" i="1"/>
  <c r="AJ2197" i="1"/>
  <c r="AK2197" i="1" s="1"/>
  <c r="AG2197" i="1"/>
  <c r="AF2197" i="1"/>
  <c r="X2197" i="1"/>
  <c r="R2197" i="1"/>
  <c r="AE2197" i="1" s="1"/>
  <c r="J2197" i="1"/>
  <c r="AD2197" i="1" s="1"/>
  <c r="AH2197" i="1" s="1"/>
  <c r="AI2197" i="1" s="1"/>
  <c r="C2197" i="1"/>
  <c r="AJ2196" i="1"/>
  <c r="AK2196" i="1" s="1"/>
  <c r="AG2196" i="1"/>
  <c r="AF2196" i="1"/>
  <c r="X2196" i="1"/>
  <c r="R2196" i="1"/>
  <c r="AE2196" i="1" s="1"/>
  <c r="J2196" i="1"/>
  <c r="AD2196" i="1" s="1"/>
  <c r="AH2196" i="1" s="1"/>
  <c r="AI2196" i="1" s="1"/>
  <c r="C2196" i="1"/>
  <c r="AJ2195" i="1"/>
  <c r="AK2195" i="1" s="1"/>
  <c r="AG2195" i="1"/>
  <c r="AF2195" i="1"/>
  <c r="X2195" i="1"/>
  <c r="R2195" i="1"/>
  <c r="AE2195" i="1" s="1"/>
  <c r="J2195" i="1"/>
  <c r="AD2195" i="1" s="1"/>
  <c r="AH2195" i="1" s="1"/>
  <c r="AI2195" i="1" s="1"/>
  <c r="C2195" i="1"/>
  <c r="AJ2194" i="1"/>
  <c r="AK2194" i="1" s="1"/>
  <c r="AG2194" i="1"/>
  <c r="AF2194" i="1"/>
  <c r="X2194" i="1"/>
  <c r="R2194" i="1"/>
  <c r="AE2194" i="1" s="1"/>
  <c r="J2194" i="1"/>
  <c r="AD2194" i="1" s="1"/>
  <c r="AH2194" i="1" s="1"/>
  <c r="AI2194" i="1" s="1"/>
  <c r="C2194" i="1"/>
  <c r="AJ2193" i="1"/>
  <c r="AK2193" i="1" s="1"/>
  <c r="AG2193" i="1"/>
  <c r="AF2193" i="1"/>
  <c r="X2193" i="1"/>
  <c r="R2193" i="1"/>
  <c r="AE2193" i="1" s="1"/>
  <c r="J2193" i="1"/>
  <c r="AD2193" i="1" s="1"/>
  <c r="AH2193" i="1" s="1"/>
  <c r="AI2193" i="1" s="1"/>
  <c r="C2193" i="1"/>
  <c r="AJ2192" i="1"/>
  <c r="AK2192" i="1" s="1"/>
  <c r="AG2192" i="1"/>
  <c r="AF2192" i="1"/>
  <c r="X2192" i="1"/>
  <c r="R2192" i="1"/>
  <c r="AE2192" i="1" s="1"/>
  <c r="J2192" i="1"/>
  <c r="AD2192" i="1" s="1"/>
  <c r="AH2192" i="1" s="1"/>
  <c r="AI2192" i="1" s="1"/>
  <c r="C2192" i="1"/>
  <c r="AJ2191" i="1"/>
  <c r="AK2191" i="1" s="1"/>
  <c r="AG2191" i="1"/>
  <c r="AF2191" i="1"/>
  <c r="X2191" i="1"/>
  <c r="R2191" i="1"/>
  <c r="AE2191" i="1" s="1"/>
  <c r="J2191" i="1"/>
  <c r="AD2191" i="1" s="1"/>
  <c r="AH2191" i="1" s="1"/>
  <c r="AI2191" i="1" s="1"/>
  <c r="C2191" i="1"/>
  <c r="AJ2190" i="1"/>
  <c r="AK2190" i="1" s="1"/>
  <c r="AG2190" i="1"/>
  <c r="AF2190" i="1"/>
  <c r="X2190" i="1"/>
  <c r="R2190" i="1"/>
  <c r="AE2190" i="1" s="1"/>
  <c r="J2190" i="1"/>
  <c r="AD2190" i="1" s="1"/>
  <c r="AH2190" i="1" s="1"/>
  <c r="AI2190" i="1" s="1"/>
  <c r="C2190" i="1"/>
  <c r="AJ2189" i="1"/>
  <c r="AK2189" i="1" s="1"/>
  <c r="AG2189" i="1"/>
  <c r="AF2189" i="1"/>
  <c r="X2189" i="1"/>
  <c r="R2189" i="1"/>
  <c r="AE2189" i="1" s="1"/>
  <c r="J2189" i="1"/>
  <c r="AD2189" i="1" s="1"/>
  <c r="AH2189" i="1" s="1"/>
  <c r="AI2189" i="1" s="1"/>
  <c r="C2189" i="1"/>
  <c r="AJ2188" i="1"/>
  <c r="AK2188" i="1" s="1"/>
  <c r="AG2188" i="1"/>
  <c r="AF2188" i="1"/>
  <c r="X2188" i="1"/>
  <c r="R2188" i="1"/>
  <c r="AE2188" i="1" s="1"/>
  <c r="J2188" i="1"/>
  <c r="AD2188" i="1" s="1"/>
  <c r="AH2188" i="1" s="1"/>
  <c r="AI2188" i="1" s="1"/>
  <c r="C2188" i="1"/>
  <c r="AJ2187" i="1"/>
  <c r="AK2187" i="1" s="1"/>
  <c r="AG2187" i="1"/>
  <c r="AF2187" i="1"/>
  <c r="X2187" i="1"/>
  <c r="R2187" i="1"/>
  <c r="AE2187" i="1" s="1"/>
  <c r="J2187" i="1"/>
  <c r="AD2187" i="1" s="1"/>
  <c r="AH2187" i="1" s="1"/>
  <c r="AI2187" i="1" s="1"/>
  <c r="C2187" i="1"/>
  <c r="AJ2186" i="1"/>
  <c r="AK2186" i="1" s="1"/>
  <c r="AG2186" i="1"/>
  <c r="AF2186" i="1"/>
  <c r="X2186" i="1"/>
  <c r="R2186" i="1"/>
  <c r="AE2186" i="1" s="1"/>
  <c r="J2186" i="1"/>
  <c r="AD2186" i="1" s="1"/>
  <c r="AH2186" i="1" s="1"/>
  <c r="AI2186" i="1" s="1"/>
  <c r="C2186" i="1"/>
  <c r="AJ2185" i="1"/>
  <c r="AK2185" i="1" s="1"/>
  <c r="AG2185" i="1"/>
  <c r="AF2185" i="1"/>
  <c r="X2185" i="1"/>
  <c r="R2185" i="1"/>
  <c r="AE2185" i="1" s="1"/>
  <c r="J2185" i="1"/>
  <c r="AD2185" i="1" s="1"/>
  <c r="AH2185" i="1" s="1"/>
  <c r="AI2185" i="1" s="1"/>
  <c r="C2185" i="1"/>
  <c r="AJ2184" i="1"/>
  <c r="AK2184" i="1" s="1"/>
  <c r="AG2184" i="1"/>
  <c r="AF2184" i="1"/>
  <c r="X2184" i="1"/>
  <c r="R2184" i="1"/>
  <c r="AE2184" i="1" s="1"/>
  <c r="J2184" i="1"/>
  <c r="AD2184" i="1" s="1"/>
  <c r="AH2184" i="1" s="1"/>
  <c r="AI2184" i="1" s="1"/>
  <c r="C2184" i="1"/>
  <c r="AJ2183" i="1"/>
  <c r="AK2183" i="1" s="1"/>
  <c r="AG2183" i="1"/>
  <c r="AF2183" i="1"/>
  <c r="X2183" i="1"/>
  <c r="R2183" i="1"/>
  <c r="AE2183" i="1" s="1"/>
  <c r="J2183" i="1"/>
  <c r="AD2183" i="1" s="1"/>
  <c r="AH2183" i="1" s="1"/>
  <c r="AI2183" i="1" s="1"/>
  <c r="C2183" i="1"/>
  <c r="AJ2182" i="1"/>
  <c r="AK2182" i="1" s="1"/>
  <c r="AG2182" i="1"/>
  <c r="AF2182" i="1"/>
  <c r="X2182" i="1"/>
  <c r="R2182" i="1"/>
  <c r="AE2182" i="1" s="1"/>
  <c r="J2182" i="1"/>
  <c r="AD2182" i="1" s="1"/>
  <c r="AH2182" i="1" s="1"/>
  <c r="AI2182" i="1" s="1"/>
  <c r="C2182" i="1"/>
  <c r="AJ2181" i="1"/>
  <c r="AK2181" i="1" s="1"/>
  <c r="AG2181" i="1"/>
  <c r="AF2181" i="1"/>
  <c r="X2181" i="1"/>
  <c r="R2181" i="1"/>
  <c r="AE2181" i="1" s="1"/>
  <c r="J2181" i="1"/>
  <c r="AD2181" i="1" s="1"/>
  <c r="AH2181" i="1" s="1"/>
  <c r="AI2181" i="1" s="1"/>
  <c r="C2181" i="1"/>
  <c r="AJ2180" i="1"/>
  <c r="AK2180" i="1" s="1"/>
  <c r="AG2180" i="1"/>
  <c r="AF2180" i="1"/>
  <c r="X2180" i="1"/>
  <c r="R2180" i="1"/>
  <c r="AE2180" i="1" s="1"/>
  <c r="J2180" i="1"/>
  <c r="AD2180" i="1" s="1"/>
  <c r="AH2180" i="1" s="1"/>
  <c r="AI2180" i="1" s="1"/>
  <c r="C2180" i="1"/>
  <c r="AJ2179" i="1"/>
  <c r="AK2179" i="1" s="1"/>
  <c r="AG2179" i="1"/>
  <c r="AF2179" i="1"/>
  <c r="X2179" i="1"/>
  <c r="R2179" i="1"/>
  <c r="AE2179" i="1" s="1"/>
  <c r="J2179" i="1"/>
  <c r="AD2179" i="1" s="1"/>
  <c r="AH2179" i="1" s="1"/>
  <c r="AI2179" i="1" s="1"/>
  <c r="C2179" i="1"/>
  <c r="AJ2178" i="1"/>
  <c r="AK2178" i="1" s="1"/>
  <c r="AG2178" i="1"/>
  <c r="AF2178" i="1"/>
  <c r="X2178" i="1"/>
  <c r="R2178" i="1"/>
  <c r="AE2178" i="1" s="1"/>
  <c r="J2178" i="1"/>
  <c r="AD2178" i="1" s="1"/>
  <c r="AH2178" i="1" s="1"/>
  <c r="AI2178" i="1" s="1"/>
  <c r="C2178" i="1"/>
  <c r="AJ2177" i="1"/>
  <c r="AK2177" i="1" s="1"/>
  <c r="AG2177" i="1"/>
  <c r="AF2177" i="1"/>
  <c r="X2177" i="1"/>
  <c r="R2177" i="1"/>
  <c r="AE2177" i="1" s="1"/>
  <c r="J2177" i="1"/>
  <c r="AD2177" i="1" s="1"/>
  <c r="AH2177" i="1" s="1"/>
  <c r="AI2177" i="1" s="1"/>
  <c r="C2177" i="1"/>
  <c r="AJ2176" i="1"/>
  <c r="AK2176" i="1" s="1"/>
  <c r="AG2176" i="1"/>
  <c r="AF2176" i="1"/>
  <c r="X2176" i="1"/>
  <c r="R2176" i="1"/>
  <c r="AE2176" i="1" s="1"/>
  <c r="J2176" i="1"/>
  <c r="AD2176" i="1" s="1"/>
  <c r="AH2176" i="1" s="1"/>
  <c r="AI2176" i="1" s="1"/>
  <c r="C2176" i="1"/>
  <c r="AJ2175" i="1"/>
  <c r="AK2175" i="1" s="1"/>
  <c r="AG2175" i="1"/>
  <c r="AF2175" i="1"/>
  <c r="X2175" i="1"/>
  <c r="R2175" i="1"/>
  <c r="AE2175" i="1" s="1"/>
  <c r="J2175" i="1"/>
  <c r="AD2175" i="1" s="1"/>
  <c r="AH2175" i="1" s="1"/>
  <c r="AI2175" i="1" s="1"/>
  <c r="C2175" i="1"/>
  <c r="AJ2174" i="1"/>
  <c r="AK2174" i="1" s="1"/>
  <c r="AG2174" i="1"/>
  <c r="AF2174" i="1"/>
  <c r="X2174" i="1"/>
  <c r="R2174" i="1"/>
  <c r="AE2174" i="1" s="1"/>
  <c r="J2174" i="1"/>
  <c r="AD2174" i="1" s="1"/>
  <c r="AH2174" i="1" s="1"/>
  <c r="AI2174" i="1" s="1"/>
  <c r="C2174" i="1"/>
  <c r="AJ2173" i="1"/>
  <c r="AK2173" i="1" s="1"/>
  <c r="AG2173" i="1"/>
  <c r="AF2173" i="1"/>
  <c r="X2173" i="1"/>
  <c r="R2173" i="1"/>
  <c r="AE2173" i="1" s="1"/>
  <c r="J2173" i="1"/>
  <c r="AD2173" i="1" s="1"/>
  <c r="AH2173" i="1" s="1"/>
  <c r="AI2173" i="1" s="1"/>
  <c r="C2173" i="1"/>
  <c r="AJ2172" i="1"/>
  <c r="AK2172" i="1" s="1"/>
  <c r="AG2172" i="1"/>
  <c r="AF2172" i="1"/>
  <c r="X2172" i="1"/>
  <c r="R2172" i="1"/>
  <c r="AE2172" i="1" s="1"/>
  <c r="J2172" i="1"/>
  <c r="AD2172" i="1" s="1"/>
  <c r="AH2172" i="1" s="1"/>
  <c r="AI2172" i="1" s="1"/>
  <c r="C2172" i="1"/>
  <c r="AJ2171" i="1"/>
  <c r="AK2171" i="1" s="1"/>
  <c r="AG2171" i="1"/>
  <c r="AF2171" i="1"/>
  <c r="X2171" i="1"/>
  <c r="R2171" i="1"/>
  <c r="AE2171" i="1" s="1"/>
  <c r="J2171" i="1"/>
  <c r="AD2171" i="1" s="1"/>
  <c r="AH2171" i="1" s="1"/>
  <c r="AI2171" i="1" s="1"/>
  <c r="C2171" i="1"/>
  <c r="AJ2170" i="1"/>
  <c r="AK2170" i="1" s="1"/>
  <c r="AG2170" i="1"/>
  <c r="AF2170" i="1"/>
  <c r="X2170" i="1"/>
  <c r="R2170" i="1"/>
  <c r="AE2170" i="1" s="1"/>
  <c r="J2170" i="1"/>
  <c r="AD2170" i="1" s="1"/>
  <c r="AH2170" i="1" s="1"/>
  <c r="AI2170" i="1" s="1"/>
  <c r="C2170" i="1"/>
  <c r="AJ2169" i="1"/>
  <c r="AK2169" i="1" s="1"/>
  <c r="AG2169" i="1"/>
  <c r="AF2169" i="1"/>
  <c r="X2169" i="1"/>
  <c r="R2169" i="1"/>
  <c r="AE2169" i="1" s="1"/>
  <c r="J2169" i="1"/>
  <c r="AD2169" i="1" s="1"/>
  <c r="AH2169" i="1" s="1"/>
  <c r="AI2169" i="1" s="1"/>
  <c r="C2169" i="1"/>
  <c r="AJ2168" i="1"/>
  <c r="AK2168" i="1" s="1"/>
  <c r="AG2168" i="1"/>
  <c r="AF2168" i="1"/>
  <c r="X2168" i="1"/>
  <c r="R2168" i="1"/>
  <c r="AE2168" i="1" s="1"/>
  <c r="J2168" i="1"/>
  <c r="AD2168" i="1" s="1"/>
  <c r="AH2168" i="1" s="1"/>
  <c r="AI2168" i="1" s="1"/>
  <c r="C2168" i="1"/>
  <c r="AJ2167" i="1"/>
  <c r="AK2167" i="1" s="1"/>
  <c r="AG2167" i="1"/>
  <c r="AF2167" i="1"/>
  <c r="X2167" i="1"/>
  <c r="R2167" i="1"/>
  <c r="AE2167" i="1" s="1"/>
  <c r="J2167" i="1"/>
  <c r="AD2167" i="1" s="1"/>
  <c r="AH2167" i="1" s="1"/>
  <c r="AI2167" i="1" s="1"/>
  <c r="C2167" i="1"/>
  <c r="AJ2166" i="1"/>
  <c r="AK2166" i="1" s="1"/>
  <c r="AG2166" i="1"/>
  <c r="AF2166" i="1"/>
  <c r="X2166" i="1"/>
  <c r="R2166" i="1"/>
  <c r="AE2166" i="1" s="1"/>
  <c r="J2166" i="1"/>
  <c r="AD2166" i="1" s="1"/>
  <c r="AH2166" i="1" s="1"/>
  <c r="AI2166" i="1" s="1"/>
  <c r="C2166" i="1"/>
  <c r="AJ2165" i="1"/>
  <c r="AK2165" i="1" s="1"/>
  <c r="AG2165" i="1"/>
  <c r="AF2165" i="1"/>
  <c r="X2165" i="1"/>
  <c r="R2165" i="1"/>
  <c r="AE2165" i="1" s="1"/>
  <c r="J2165" i="1"/>
  <c r="AD2165" i="1" s="1"/>
  <c r="AH2165" i="1" s="1"/>
  <c r="AI2165" i="1" s="1"/>
  <c r="C2165" i="1"/>
  <c r="AJ2164" i="1"/>
  <c r="AK2164" i="1" s="1"/>
  <c r="AG2164" i="1"/>
  <c r="AF2164" i="1"/>
  <c r="X2164" i="1"/>
  <c r="R2164" i="1"/>
  <c r="AE2164" i="1" s="1"/>
  <c r="J2164" i="1"/>
  <c r="AD2164" i="1" s="1"/>
  <c r="AH2164" i="1" s="1"/>
  <c r="AI2164" i="1" s="1"/>
  <c r="C2164" i="1"/>
  <c r="AJ2163" i="1"/>
  <c r="AK2163" i="1" s="1"/>
  <c r="AG2163" i="1"/>
  <c r="AF2163" i="1"/>
  <c r="X2163" i="1"/>
  <c r="R2163" i="1"/>
  <c r="AE2163" i="1" s="1"/>
  <c r="J2163" i="1"/>
  <c r="AD2163" i="1" s="1"/>
  <c r="AH2163" i="1" s="1"/>
  <c r="AI2163" i="1" s="1"/>
  <c r="C2163" i="1"/>
  <c r="AJ2162" i="1"/>
  <c r="AK2162" i="1" s="1"/>
  <c r="AG2162" i="1"/>
  <c r="AF2162" i="1"/>
  <c r="X2162" i="1"/>
  <c r="R2162" i="1"/>
  <c r="AE2162" i="1" s="1"/>
  <c r="J2162" i="1"/>
  <c r="AD2162" i="1" s="1"/>
  <c r="AH2162" i="1" s="1"/>
  <c r="AI2162" i="1" s="1"/>
  <c r="C2162" i="1"/>
  <c r="AJ2161" i="1"/>
  <c r="AK2161" i="1" s="1"/>
  <c r="AG2161" i="1"/>
  <c r="AF2161" i="1"/>
  <c r="X2161" i="1"/>
  <c r="R2161" i="1"/>
  <c r="AE2161" i="1" s="1"/>
  <c r="J2161" i="1"/>
  <c r="AD2161" i="1" s="1"/>
  <c r="AH2161" i="1" s="1"/>
  <c r="AI2161" i="1" s="1"/>
  <c r="C2161" i="1"/>
  <c r="AJ2160" i="1"/>
  <c r="AK2160" i="1" s="1"/>
  <c r="AG2160" i="1"/>
  <c r="AF2160" i="1"/>
  <c r="X2160" i="1"/>
  <c r="R2160" i="1"/>
  <c r="AE2160" i="1" s="1"/>
  <c r="J2160" i="1"/>
  <c r="AD2160" i="1" s="1"/>
  <c r="AH2160" i="1" s="1"/>
  <c r="AI2160" i="1" s="1"/>
  <c r="C2160" i="1"/>
  <c r="AJ2159" i="1"/>
  <c r="AK2159" i="1" s="1"/>
  <c r="AG2159" i="1"/>
  <c r="AF2159" i="1"/>
  <c r="X2159" i="1"/>
  <c r="R2159" i="1"/>
  <c r="AE2159" i="1" s="1"/>
  <c r="J2159" i="1"/>
  <c r="AD2159" i="1" s="1"/>
  <c r="AH2159" i="1" s="1"/>
  <c r="AI2159" i="1" s="1"/>
  <c r="C2159" i="1"/>
  <c r="AJ2158" i="1"/>
  <c r="AK2158" i="1" s="1"/>
  <c r="AG2158" i="1"/>
  <c r="AF2158" i="1"/>
  <c r="X2158" i="1"/>
  <c r="R2158" i="1"/>
  <c r="AE2158" i="1" s="1"/>
  <c r="J2158" i="1"/>
  <c r="AD2158" i="1" s="1"/>
  <c r="AH2158" i="1" s="1"/>
  <c r="AI2158" i="1" s="1"/>
  <c r="C2158" i="1"/>
  <c r="AJ2157" i="1"/>
  <c r="AK2157" i="1" s="1"/>
  <c r="AG2157" i="1"/>
  <c r="AF2157" i="1"/>
  <c r="X2157" i="1"/>
  <c r="R2157" i="1"/>
  <c r="AE2157" i="1" s="1"/>
  <c r="J2157" i="1"/>
  <c r="AD2157" i="1" s="1"/>
  <c r="AH2157" i="1" s="1"/>
  <c r="AI2157" i="1" s="1"/>
  <c r="C2157" i="1"/>
  <c r="AJ2156" i="1"/>
  <c r="AK2156" i="1" s="1"/>
  <c r="AG2156" i="1"/>
  <c r="AF2156" i="1"/>
  <c r="X2156" i="1"/>
  <c r="R2156" i="1"/>
  <c r="AE2156" i="1" s="1"/>
  <c r="J2156" i="1"/>
  <c r="AD2156" i="1" s="1"/>
  <c r="AH2156" i="1" s="1"/>
  <c r="AI2156" i="1" s="1"/>
  <c r="C2156" i="1"/>
  <c r="AJ2155" i="1"/>
  <c r="AK2155" i="1" s="1"/>
  <c r="AG2155" i="1"/>
  <c r="AF2155" i="1"/>
  <c r="X2155" i="1"/>
  <c r="R2155" i="1"/>
  <c r="AE2155" i="1" s="1"/>
  <c r="J2155" i="1"/>
  <c r="AD2155" i="1" s="1"/>
  <c r="AH2155" i="1" s="1"/>
  <c r="AI2155" i="1" s="1"/>
  <c r="C2155" i="1"/>
  <c r="AJ2154" i="1"/>
  <c r="AK2154" i="1" s="1"/>
  <c r="AG2154" i="1"/>
  <c r="AF2154" i="1"/>
  <c r="X2154" i="1"/>
  <c r="R2154" i="1"/>
  <c r="AE2154" i="1" s="1"/>
  <c r="J2154" i="1"/>
  <c r="AD2154" i="1" s="1"/>
  <c r="AH2154" i="1" s="1"/>
  <c r="AI2154" i="1" s="1"/>
  <c r="C2154" i="1"/>
  <c r="AJ2153" i="1"/>
  <c r="AK2153" i="1" s="1"/>
  <c r="AG2153" i="1"/>
  <c r="AF2153" i="1"/>
  <c r="X2153" i="1"/>
  <c r="R2153" i="1"/>
  <c r="AE2153" i="1" s="1"/>
  <c r="J2153" i="1"/>
  <c r="AD2153" i="1" s="1"/>
  <c r="AH2153" i="1" s="1"/>
  <c r="AI2153" i="1" s="1"/>
  <c r="C2153" i="1"/>
  <c r="AJ2152" i="1"/>
  <c r="AK2152" i="1" s="1"/>
  <c r="AG2152" i="1"/>
  <c r="AF2152" i="1"/>
  <c r="X2152" i="1"/>
  <c r="R2152" i="1"/>
  <c r="AE2152" i="1" s="1"/>
  <c r="J2152" i="1"/>
  <c r="AD2152" i="1" s="1"/>
  <c r="AH2152" i="1" s="1"/>
  <c r="AI2152" i="1" s="1"/>
  <c r="C2152" i="1"/>
  <c r="AJ2151" i="1"/>
  <c r="AK2151" i="1" s="1"/>
  <c r="AG2151" i="1"/>
  <c r="AF2151" i="1"/>
  <c r="X2151" i="1"/>
  <c r="R2151" i="1"/>
  <c r="AE2151" i="1" s="1"/>
  <c r="J2151" i="1"/>
  <c r="AD2151" i="1" s="1"/>
  <c r="AH2151" i="1" s="1"/>
  <c r="AI2151" i="1" s="1"/>
  <c r="C2151" i="1"/>
  <c r="AJ2150" i="1"/>
  <c r="AK2150" i="1" s="1"/>
  <c r="AG2150" i="1"/>
  <c r="AF2150" i="1"/>
  <c r="X2150" i="1"/>
  <c r="R2150" i="1"/>
  <c r="AE2150" i="1" s="1"/>
  <c r="J2150" i="1"/>
  <c r="AD2150" i="1" s="1"/>
  <c r="AH2150" i="1" s="1"/>
  <c r="AI2150" i="1" s="1"/>
  <c r="C2150" i="1"/>
  <c r="AJ2149" i="1"/>
  <c r="AK2149" i="1" s="1"/>
  <c r="AG2149" i="1"/>
  <c r="AF2149" i="1"/>
  <c r="X2149" i="1"/>
  <c r="R2149" i="1"/>
  <c r="AE2149" i="1" s="1"/>
  <c r="J2149" i="1"/>
  <c r="AD2149" i="1" s="1"/>
  <c r="AH2149" i="1" s="1"/>
  <c r="AI2149" i="1" s="1"/>
  <c r="C2149" i="1"/>
  <c r="AJ2148" i="1"/>
  <c r="AK2148" i="1" s="1"/>
  <c r="AG2148" i="1"/>
  <c r="AF2148" i="1"/>
  <c r="X2148" i="1"/>
  <c r="R2148" i="1"/>
  <c r="AE2148" i="1" s="1"/>
  <c r="J2148" i="1"/>
  <c r="AD2148" i="1" s="1"/>
  <c r="AH2148" i="1" s="1"/>
  <c r="AI2148" i="1" s="1"/>
  <c r="C2148" i="1"/>
  <c r="AJ2147" i="1"/>
  <c r="AK2147" i="1" s="1"/>
  <c r="AG2147" i="1"/>
  <c r="AF2147" i="1"/>
  <c r="X2147" i="1"/>
  <c r="R2147" i="1"/>
  <c r="AE2147" i="1" s="1"/>
  <c r="J2147" i="1"/>
  <c r="AD2147" i="1" s="1"/>
  <c r="AH2147" i="1" s="1"/>
  <c r="AI2147" i="1" s="1"/>
  <c r="C2147" i="1"/>
  <c r="AJ2146" i="1"/>
  <c r="AK2146" i="1" s="1"/>
  <c r="AG2146" i="1"/>
  <c r="AF2146" i="1"/>
  <c r="X2146" i="1"/>
  <c r="R2146" i="1"/>
  <c r="AE2146" i="1" s="1"/>
  <c r="J2146" i="1"/>
  <c r="AD2146" i="1" s="1"/>
  <c r="AH2146" i="1" s="1"/>
  <c r="AI2146" i="1" s="1"/>
  <c r="C2146" i="1"/>
  <c r="AJ2145" i="1"/>
  <c r="AK2145" i="1" s="1"/>
  <c r="AG2145" i="1"/>
  <c r="AF2145" i="1"/>
  <c r="X2145" i="1"/>
  <c r="R2145" i="1"/>
  <c r="AE2145" i="1" s="1"/>
  <c r="J2145" i="1"/>
  <c r="AD2145" i="1" s="1"/>
  <c r="AH2145" i="1" s="1"/>
  <c r="AI2145" i="1" s="1"/>
  <c r="C2145" i="1"/>
  <c r="AJ2144" i="1"/>
  <c r="AK2144" i="1" s="1"/>
  <c r="AG2144" i="1"/>
  <c r="AF2144" i="1"/>
  <c r="X2144" i="1"/>
  <c r="R2144" i="1"/>
  <c r="AE2144" i="1" s="1"/>
  <c r="J2144" i="1"/>
  <c r="AD2144" i="1" s="1"/>
  <c r="AH2144" i="1" s="1"/>
  <c r="AI2144" i="1" s="1"/>
  <c r="C2144" i="1"/>
  <c r="AJ2143" i="1"/>
  <c r="AK2143" i="1" s="1"/>
  <c r="AG2143" i="1"/>
  <c r="AF2143" i="1"/>
  <c r="X2143" i="1"/>
  <c r="R2143" i="1"/>
  <c r="AE2143" i="1" s="1"/>
  <c r="J2143" i="1"/>
  <c r="AD2143" i="1" s="1"/>
  <c r="AH2143" i="1" s="1"/>
  <c r="AI2143" i="1" s="1"/>
  <c r="C2143" i="1"/>
  <c r="AJ2142" i="1"/>
  <c r="AK2142" i="1" s="1"/>
  <c r="AG2142" i="1"/>
  <c r="AF2142" i="1"/>
  <c r="X2142" i="1"/>
  <c r="R2142" i="1"/>
  <c r="AE2142" i="1" s="1"/>
  <c r="J2142" i="1"/>
  <c r="AD2142" i="1" s="1"/>
  <c r="AH2142" i="1" s="1"/>
  <c r="AI2142" i="1" s="1"/>
  <c r="C2142" i="1"/>
  <c r="AJ2141" i="1"/>
  <c r="AK2141" i="1" s="1"/>
  <c r="AG2141" i="1"/>
  <c r="AF2141" i="1"/>
  <c r="X2141" i="1"/>
  <c r="R2141" i="1"/>
  <c r="AE2141" i="1" s="1"/>
  <c r="J2141" i="1"/>
  <c r="AD2141" i="1" s="1"/>
  <c r="AH2141" i="1" s="1"/>
  <c r="AI2141" i="1" s="1"/>
  <c r="C2141" i="1"/>
  <c r="AJ2140" i="1"/>
  <c r="AK2140" i="1" s="1"/>
  <c r="AG2140" i="1"/>
  <c r="AF2140" i="1"/>
  <c r="X2140" i="1"/>
  <c r="R2140" i="1"/>
  <c r="AE2140" i="1" s="1"/>
  <c r="J2140" i="1"/>
  <c r="AD2140" i="1" s="1"/>
  <c r="AH2140" i="1" s="1"/>
  <c r="AI2140" i="1" s="1"/>
  <c r="C2140" i="1"/>
  <c r="AJ2139" i="1"/>
  <c r="AK2139" i="1" s="1"/>
  <c r="AG2139" i="1"/>
  <c r="AF2139" i="1"/>
  <c r="X2139" i="1"/>
  <c r="R2139" i="1"/>
  <c r="AE2139" i="1" s="1"/>
  <c r="J2139" i="1"/>
  <c r="AD2139" i="1" s="1"/>
  <c r="AH2139" i="1" s="1"/>
  <c r="AI2139" i="1" s="1"/>
  <c r="C2139" i="1"/>
  <c r="AJ2138" i="1"/>
  <c r="AK2138" i="1" s="1"/>
  <c r="AG2138" i="1"/>
  <c r="AF2138" i="1"/>
  <c r="X2138" i="1"/>
  <c r="R2138" i="1"/>
  <c r="AE2138" i="1" s="1"/>
  <c r="J2138" i="1"/>
  <c r="AD2138" i="1" s="1"/>
  <c r="AH2138" i="1" s="1"/>
  <c r="AI2138" i="1" s="1"/>
  <c r="C2138" i="1"/>
  <c r="AJ2137" i="1"/>
  <c r="AK2137" i="1" s="1"/>
  <c r="AG2137" i="1"/>
  <c r="AF2137" i="1"/>
  <c r="X2137" i="1"/>
  <c r="R2137" i="1"/>
  <c r="AE2137" i="1" s="1"/>
  <c r="J2137" i="1"/>
  <c r="AD2137" i="1" s="1"/>
  <c r="AH2137" i="1" s="1"/>
  <c r="AI2137" i="1" s="1"/>
  <c r="C2137" i="1"/>
  <c r="AJ2136" i="1"/>
  <c r="AK2136" i="1" s="1"/>
  <c r="AG2136" i="1"/>
  <c r="AF2136" i="1"/>
  <c r="X2136" i="1"/>
  <c r="R2136" i="1"/>
  <c r="AE2136" i="1" s="1"/>
  <c r="J2136" i="1"/>
  <c r="AD2136" i="1" s="1"/>
  <c r="AH2136" i="1" s="1"/>
  <c r="AI2136" i="1" s="1"/>
  <c r="C2136" i="1"/>
  <c r="AJ2135" i="1"/>
  <c r="AK2135" i="1" s="1"/>
  <c r="AG2135" i="1"/>
  <c r="AF2135" i="1"/>
  <c r="X2135" i="1"/>
  <c r="R2135" i="1"/>
  <c r="AE2135" i="1" s="1"/>
  <c r="J2135" i="1"/>
  <c r="AD2135" i="1" s="1"/>
  <c r="AH2135" i="1" s="1"/>
  <c r="AI2135" i="1" s="1"/>
  <c r="C2135" i="1"/>
  <c r="AJ2134" i="1"/>
  <c r="AK2134" i="1" s="1"/>
  <c r="AG2134" i="1"/>
  <c r="AF2134" i="1"/>
  <c r="X2134" i="1"/>
  <c r="R2134" i="1"/>
  <c r="AE2134" i="1" s="1"/>
  <c r="J2134" i="1"/>
  <c r="AD2134" i="1" s="1"/>
  <c r="AH2134" i="1" s="1"/>
  <c r="AI2134" i="1" s="1"/>
  <c r="C2134" i="1"/>
  <c r="AJ2133" i="1"/>
  <c r="AK2133" i="1" s="1"/>
  <c r="AG2133" i="1"/>
  <c r="AF2133" i="1"/>
  <c r="X2133" i="1"/>
  <c r="R2133" i="1"/>
  <c r="AE2133" i="1" s="1"/>
  <c r="J2133" i="1"/>
  <c r="AD2133" i="1" s="1"/>
  <c r="AH2133" i="1" s="1"/>
  <c r="AI2133" i="1" s="1"/>
  <c r="C2133" i="1"/>
  <c r="AJ2132" i="1"/>
  <c r="AK2132" i="1" s="1"/>
  <c r="AG2132" i="1"/>
  <c r="AF2132" i="1"/>
  <c r="X2132" i="1"/>
  <c r="R2132" i="1"/>
  <c r="AE2132" i="1" s="1"/>
  <c r="J2132" i="1"/>
  <c r="AD2132" i="1" s="1"/>
  <c r="AH2132" i="1" s="1"/>
  <c r="AI2132" i="1" s="1"/>
  <c r="C2132" i="1"/>
  <c r="AJ2131" i="1"/>
  <c r="AK2131" i="1" s="1"/>
  <c r="AG2131" i="1"/>
  <c r="AF2131" i="1"/>
  <c r="X2131" i="1"/>
  <c r="R2131" i="1"/>
  <c r="AE2131" i="1" s="1"/>
  <c r="J2131" i="1"/>
  <c r="AD2131" i="1" s="1"/>
  <c r="AH2131" i="1" s="1"/>
  <c r="AI2131" i="1" s="1"/>
  <c r="C2131" i="1"/>
  <c r="AJ2130" i="1"/>
  <c r="AK2130" i="1" s="1"/>
  <c r="AG2130" i="1"/>
  <c r="AF2130" i="1"/>
  <c r="X2130" i="1"/>
  <c r="R2130" i="1"/>
  <c r="AE2130" i="1" s="1"/>
  <c r="J2130" i="1"/>
  <c r="AD2130" i="1" s="1"/>
  <c r="AH2130" i="1" s="1"/>
  <c r="AI2130" i="1" s="1"/>
  <c r="C2130" i="1"/>
  <c r="AJ2129" i="1"/>
  <c r="AK2129" i="1" s="1"/>
  <c r="AG2129" i="1"/>
  <c r="AF2129" i="1"/>
  <c r="X2129" i="1"/>
  <c r="R2129" i="1"/>
  <c r="AE2129" i="1" s="1"/>
  <c r="J2129" i="1"/>
  <c r="AD2129" i="1" s="1"/>
  <c r="AH2129" i="1" s="1"/>
  <c r="AI2129" i="1" s="1"/>
  <c r="C2129" i="1"/>
  <c r="AJ2128" i="1"/>
  <c r="AK2128" i="1" s="1"/>
  <c r="AG2128" i="1"/>
  <c r="AF2128" i="1"/>
  <c r="X2128" i="1"/>
  <c r="R2128" i="1"/>
  <c r="AE2128" i="1" s="1"/>
  <c r="J2128" i="1"/>
  <c r="AD2128" i="1" s="1"/>
  <c r="AH2128" i="1" s="1"/>
  <c r="AI2128" i="1" s="1"/>
  <c r="C2128" i="1"/>
  <c r="AJ2127" i="1"/>
  <c r="AK2127" i="1" s="1"/>
  <c r="AG2127" i="1"/>
  <c r="AF2127" i="1"/>
  <c r="X2127" i="1"/>
  <c r="R2127" i="1"/>
  <c r="AE2127" i="1" s="1"/>
  <c r="J2127" i="1"/>
  <c r="AD2127" i="1" s="1"/>
  <c r="AH2127" i="1" s="1"/>
  <c r="AI2127" i="1" s="1"/>
  <c r="C2127" i="1"/>
  <c r="AJ2126" i="1"/>
  <c r="AK2126" i="1" s="1"/>
  <c r="AG2126" i="1"/>
  <c r="AF2126" i="1"/>
  <c r="X2126" i="1"/>
  <c r="R2126" i="1"/>
  <c r="AE2126" i="1" s="1"/>
  <c r="J2126" i="1"/>
  <c r="AD2126" i="1" s="1"/>
  <c r="AH2126" i="1" s="1"/>
  <c r="AI2126" i="1" s="1"/>
  <c r="C2126" i="1"/>
  <c r="AJ2125" i="1"/>
  <c r="AK2125" i="1" s="1"/>
  <c r="AG2125" i="1"/>
  <c r="AF2125" i="1"/>
  <c r="X2125" i="1"/>
  <c r="R2125" i="1"/>
  <c r="AE2125" i="1" s="1"/>
  <c r="J2125" i="1"/>
  <c r="AD2125" i="1" s="1"/>
  <c r="AH2125" i="1" s="1"/>
  <c r="AI2125" i="1" s="1"/>
  <c r="C2125" i="1"/>
  <c r="AJ2124" i="1"/>
  <c r="AK2124" i="1" s="1"/>
  <c r="AG2124" i="1"/>
  <c r="AF2124" i="1"/>
  <c r="X2124" i="1"/>
  <c r="R2124" i="1"/>
  <c r="AE2124" i="1" s="1"/>
  <c r="J2124" i="1"/>
  <c r="AD2124" i="1" s="1"/>
  <c r="AH2124" i="1" s="1"/>
  <c r="AI2124" i="1" s="1"/>
  <c r="C2124" i="1"/>
  <c r="AJ2123" i="1"/>
  <c r="AK2123" i="1" s="1"/>
  <c r="AG2123" i="1"/>
  <c r="AF2123" i="1"/>
  <c r="X2123" i="1"/>
  <c r="R2123" i="1"/>
  <c r="AE2123" i="1" s="1"/>
  <c r="J2123" i="1"/>
  <c r="AD2123" i="1" s="1"/>
  <c r="AH2123" i="1" s="1"/>
  <c r="AI2123" i="1" s="1"/>
  <c r="C2123" i="1"/>
  <c r="AJ2122" i="1"/>
  <c r="AK2122" i="1" s="1"/>
  <c r="AG2122" i="1"/>
  <c r="AF2122" i="1"/>
  <c r="X2122" i="1"/>
  <c r="R2122" i="1"/>
  <c r="AE2122" i="1" s="1"/>
  <c r="J2122" i="1"/>
  <c r="AD2122" i="1" s="1"/>
  <c r="AH2122" i="1" s="1"/>
  <c r="AI2122" i="1" s="1"/>
  <c r="C2122" i="1"/>
  <c r="AJ2121" i="1"/>
  <c r="AK2121" i="1" s="1"/>
  <c r="AG2121" i="1"/>
  <c r="AF2121" i="1"/>
  <c r="X2121" i="1"/>
  <c r="R2121" i="1"/>
  <c r="AE2121" i="1" s="1"/>
  <c r="J2121" i="1"/>
  <c r="AD2121" i="1" s="1"/>
  <c r="AH2121" i="1" s="1"/>
  <c r="AI2121" i="1" s="1"/>
  <c r="C2121" i="1"/>
  <c r="AJ2120" i="1"/>
  <c r="AK2120" i="1" s="1"/>
  <c r="AG2120" i="1"/>
  <c r="AF2120" i="1"/>
  <c r="X2120" i="1"/>
  <c r="R2120" i="1"/>
  <c r="AE2120" i="1" s="1"/>
  <c r="J2120" i="1"/>
  <c r="AD2120" i="1" s="1"/>
  <c r="AH2120" i="1" s="1"/>
  <c r="AI2120" i="1" s="1"/>
  <c r="C2120" i="1"/>
  <c r="AJ2119" i="1"/>
  <c r="AK2119" i="1" s="1"/>
  <c r="AG2119" i="1"/>
  <c r="AF2119" i="1"/>
  <c r="X2119" i="1"/>
  <c r="R2119" i="1"/>
  <c r="AE2119" i="1" s="1"/>
  <c r="J2119" i="1"/>
  <c r="AD2119" i="1" s="1"/>
  <c r="AH2119" i="1" s="1"/>
  <c r="AI2119" i="1" s="1"/>
  <c r="C2119" i="1"/>
  <c r="AJ2118" i="1"/>
  <c r="AK2118" i="1" s="1"/>
  <c r="AG2118" i="1"/>
  <c r="AF2118" i="1"/>
  <c r="X2118" i="1"/>
  <c r="R2118" i="1"/>
  <c r="AE2118" i="1" s="1"/>
  <c r="J2118" i="1"/>
  <c r="AD2118" i="1" s="1"/>
  <c r="AH2118" i="1" s="1"/>
  <c r="AI2118" i="1" s="1"/>
  <c r="C2118" i="1"/>
  <c r="AJ2117" i="1"/>
  <c r="AK2117" i="1" s="1"/>
  <c r="AG2117" i="1"/>
  <c r="AF2117" i="1"/>
  <c r="X2117" i="1"/>
  <c r="R2117" i="1"/>
  <c r="AE2117" i="1" s="1"/>
  <c r="J2117" i="1"/>
  <c r="AD2117" i="1" s="1"/>
  <c r="AH2117" i="1" s="1"/>
  <c r="AI2117" i="1" s="1"/>
  <c r="C2117" i="1"/>
  <c r="AJ2116" i="1"/>
  <c r="AK2116" i="1" s="1"/>
  <c r="AG2116" i="1"/>
  <c r="AF2116" i="1"/>
  <c r="X2116" i="1"/>
  <c r="R2116" i="1"/>
  <c r="AE2116" i="1" s="1"/>
  <c r="J2116" i="1"/>
  <c r="AD2116" i="1" s="1"/>
  <c r="AH2116" i="1" s="1"/>
  <c r="AI2116" i="1" s="1"/>
  <c r="C2116" i="1"/>
  <c r="AJ2115" i="1"/>
  <c r="AK2115" i="1" s="1"/>
  <c r="AG2115" i="1"/>
  <c r="AF2115" i="1"/>
  <c r="X2115" i="1"/>
  <c r="R2115" i="1"/>
  <c r="AE2115" i="1" s="1"/>
  <c r="J2115" i="1"/>
  <c r="AD2115" i="1" s="1"/>
  <c r="AH2115" i="1" s="1"/>
  <c r="AI2115" i="1" s="1"/>
  <c r="C2115" i="1"/>
  <c r="AJ2114" i="1"/>
  <c r="AK2114" i="1" s="1"/>
  <c r="AG2114" i="1"/>
  <c r="AF2114" i="1"/>
  <c r="X2114" i="1"/>
  <c r="R2114" i="1"/>
  <c r="AE2114" i="1" s="1"/>
  <c r="J2114" i="1"/>
  <c r="AD2114" i="1" s="1"/>
  <c r="AH2114" i="1" s="1"/>
  <c r="AI2114" i="1" s="1"/>
  <c r="C2114" i="1"/>
  <c r="AJ2113" i="1"/>
  <c r="AK2113" i="1" s="1"/>
  <c r="AG2113" i="1"/>
  <c r="AF2113" i="1"/>
  <c r="X2113" i="1"/>
  <c r="R2113" i="1"/>
  <c r="AE2113" i="1" s="1"/>
  <c r="J2113" i="1"/>
  <c r="AD2113" i="1" s="1"/>
  <c r="AH2113" i="1" s="1"/>
  <c r="AI2113" i="1" s="1"/>
  <c r="C2113" i="1"/>
  <c r="AJ2112" i="1"/>
  <c r="AK2112" i="1" s="1"/>
  <c r="AG2112" i="1"/>
  <c r="AF2112" i="1"/>
  <c r="X2112" i="1"/>
  <c r="R2112" i="1"/>
  <c r="AE2112" i="1" s="1"/>
  <c r="J2112" i="1"/>
  <c r="AD2112" i="1" s="1"/>
  <c r="AH2112" i="1" s="1"/>
  <c r="AI2112" i="1" s="1"/>
  <c r="C2112" i="1"/>
  <c r="AJ2111" i="1"/>
  <c r="AK2111" i="1" s="1"/>
  <c r="AG2111" i="1"/>
  <c r="AF2111" i="1"/>
  <c r="X2111" i="1"/>
  <c r="R2111" i="1"/>
  <c r="AE2111" i="1" s="1"/>
  <c r="J2111" i="1"/>
  <c r="AD2111" i="1" s="1"/>
  <c r="AH2111" i="1" s="1"/>
  <c r="AI2111" i="1" s="1"/>
  <c r="C2111" i="1"/>
  <c r="AJ2110" i="1"/>
  <c r="AK2110" i="1" s="1"/>
  <c r="AG2110" i="1"/>
  <c r="AF2110" i="1"/>
  <c r="X2110" i="1"/>
  <c r="R2110" i="1"/>
  <c r="AE2110" i="1" s="1"/>
  <c r="J2110" i="1"/>
  <c r="AD2110" i="1" s="1"/>
  <c r="AH2110" i="1" s="1"/>
  <c r="AI2110" i="1" s="1"/>
  <c r="C2110" i="1"/>
  <c r="AJ2109" i="1"/>
  <c r="AK2109" i="1" s="1"/>
  <c r="AG2109" i="1"/>
  <c r="AF2109" i="1"/>
  <c r="X2109" i="1"/>
  <c r="R2109" i="1"/>
  <c r="AE2109" i="1" s="1"/>
  <c r="J2109" i="1"/>
  <c r="AD2109" i="1" s="1"/>
  <c r="AH2109" i="1" s="1"/>
  <c r="AI2109" i="1" s="1"/>
  <c r="C2109" i="1"/>
  <c r="AJ2108" i="1"/>
  <c r="AK2108" i="1" s="1"/>
  <c r="AG2108" i="1"/>
  <c r="AF2108" i="1"/>
  <c r="X2108" i="1"/>
  <c r="R2108" i="1"/>
  <c r="AE2108" i="1" s="1"/>
  <c r="J2108" i="1"/>
  <c r="AD2108" i="1" s="1"/>
  <c r="AH2108" i="1" s="1"/>
  <c r="AI2108" i="1" s="1"/>
  <c r="C2108" i="1"/>
  <c r="AJ2107" i="1"/>
  <c r="AK2107" i="1" s="1"/>
  <c r="AG2107" i="1"/>
  <c r="AF2107" i="1"/>
  <c r="X2107" i="1"/>
  <c r="R2107" i="1"/>
  <c r="AE2107" i="1" s="1"/>
  <c r="J2107" i="1"/>
  <c r="AD2107" i="1" s="1"/>
  <c r="AH2107" i="1" s="1"/>
  <c r="AI2107" i="1" s="1"/>
  <c r="C2107" i="1"/>
  <c r="AJ2106" i="1"/>
  <c r="AK2106" i="1" s="1"/>
  <c r="AG2106" i="1"/>
  <c r="AF2106" i="1"/>
  <c r="X2106" i="1"/>
  <c r="R2106" i="1"/>
  <c r="AE2106" i="1" s="1"/>
  <c r="J2106" i="1"/>
  <c r="AD2106" i="1" s="1"/>
  <c r="AH2106" i="1" s="1"/>
  <c r="AI2106" i="1" s="1"/>
  <c r="C2106" i="1"/>
  <c r="AJ2105" i="1"/>
  <c r="AK2105" i="1" s="1"/>
  <c r="AG2105" i="1"/>
  <c r="AF2105" i="1"/>
  <c r="X2105" i="1"/>
  <c r="R2105" i="1"/>
  <c r="AE2105" i="1" s="1"/>
  <c r="J2105" i="1"/>
  <c r="AD2105" i="1" s="1"/>
  <c r="AH2105" i="1" s="1"/>
  <c r="AI2105" i="1" s="1"/>
  <c r="C2105" i="1"/>
  <c r="AJ2104" i="1"/>
  <c r="AK2104" i="1" s="1"/>
  <c r="AG2104" i="1"/>
  <c r="AF2104" i="1"/>
  <c r="X2104" i="1"/>
  <c r="R2104" i="1"/>
  <c r="AE2104" i="1" s="1"/>
  <c r="J2104" i="1"/>
  <c r="AD2104" i="1" s="1"/>
  <c r="AH2104" i="1" s="1"/>
  <c r="AI2104" i="1" s="1"/>
  <c r="C2104" i="1"/>
  <c r="AJ2103" i="1"/>
  <c r="AK2103" i="1" s="1"/>
  <c r="AG2103" i="1"/>
  <c r="AF2103" i="1"/>
  <c r="X2103" i="1"/>
  <c r="R2103" i="1"/>
  <c r="AE2103" i="1" s="1"/>
  <c r="J2103" i="1"/>
  <c r="AD2103" i="1" s="1"/>
  <c r="AH2103" i="1" s="1"/>
  <c r="AI2103" i="1" s="1"/>
  <c r="C2103" i="1"/>
  <c r="AJ2102" i="1"/>
  <c r="AK2102" i="1" s="1"/>
  <c r="AG2102" i="1"/>
  <c r="AF2102" i="1"/>
  <c r="X2102" i="1"/>
  <c r="R2102" i="1"/>
  <c r="AE2102" i="1" s="1"/>
  <c r="J2102" i="1"/>
  <c r="AD2102" i="1" s="1"/>
  <c r="AH2102" i="1" s="1"/>
  <c r="AI2102" i="1" s="1"/>
  <c r="C2102" i="1"/>
  <c r="AJ2101" i="1"/>
  <c r="AK2101" i="1" s="1"/>
  <c r="AG2101" i="1"/>
  <c r="AF2101" i="1"/>
  <c r="X2101" i="1"/>
  <c r="R2101" i="1"/>
  <c r="AE2101" i="1" s="1"/>
  <c r="J2101" i="1"/>
  <c r="AD2101" i="1" s="1"/>
  <c r="AH2101" i="1" s="1"/>
  <c r="AI2101" i="1" s="1"/>
  <c r="C2101" i="1"/>
  <c r="AJ2100" i="1"/>
  <c r="AK2100" i="1" s="1"/>
  <c r="AG2100" i="1"/>
  <c r="AF2100" i="1"/>
  <c r="X2100" i="1"/>
  <c r="R2100" i="1"/>
  <c r="AE2100" i="1" s="1"/>
  <c r="J2100" i="1"/>
  <c r="AD2100" i="1" s="1"/>
  <c r="AH2100" i="1" s="1"/>
  <c r="AI2100" i="1" s="1"/>
  <c r="C2100" i="1"/>
  <c r="AJ2099" i="1"/>
  <c r="AK2099" i="1" s="1"/>
  <c r="AG2099" i="1"/>
  <c r="AF2099" i="1"/>
  <c r="X2099" i="1"/>
  <c r="R2099" i="1"/>
  <c r="AE2099" i="1" s="1"/>
  <c r="J2099" i="1"/>
  <c r="AD2099" i="1" s="1"/>
  <c r="AH2099" i="1" s="1"/>
  <c r="AI2099" i="1" s="1"/>
  <c r="C2099" i="1"/>
  <c r="AJ2098" i="1"/>
  <c r="AK2098" i="1" s="1"/>
  <c r="AG2098" i="1"/>
  <c r="AF2098" i="1"/>
  <c r="X2098" i="1"/>
  <c r="R2098" i="1"/>
  <c r="AE2098" i="1" s="1"/>
  <c r="J2098" i="1"/>
  <c r="AD2098" i="1" s="1"/>
  <c r="AH2098" i="1" s="1"/>
  <c r="AI2098" i="1" s="1"/>
  <c r="C2098" i="1"/>
  <c r="AJ2097" i="1"/>
  <c r="AK2097" i="1" s="1"/>
  <c r="AG2097" i="1"/>
  <c r="AF2097" i="1"/>
  <c r="X2097" i="1"/>
  <c r="R2097" i="1"/>
  <c r="AE2097" i="1" s="1"/>
  <c r="J2097" i="1"/>
  <c r="AD2097" i="1" s="1"/>
  <c r="AH2097" i="1" s="1"/>
  <c r="AI2097" i="1" s="1"/>
  <c r="C2097" i="1"/>
  <c r="AJ2096" i="1"/>
  <c r="AK2096" i="1" s="1"/>
  <c r="AG2096" i="1"/>
  <c r="AF2096" i="1"/>
  <c r="X2096" i="1"/>
  <c r="R2096" i="1"/>
  <c r="AE2096" i="1" s="1"/>
  <c r="J2096" i="1"/>
  <c r="AD2096" i="1" s="1"/>
  <c r="AH2096" i="1" s="1"/>
  <c r="AI2096" i="1" s="1"/>
  <c r="C2096" i="1"/>
  <c r="AJ2095" i="1"/>
  <c r="AK2095" i="1" s="1"/>
  <c r="AG2095" i="1"/>
  <c r="AF2095" i="1"/>
  <c r="X2095" i="1"/>
  <c r="R2095" i="1"/>
  <c r="AE2095" i="1" s="1"/>
  <c r="J2095" i="1"/>
  <c r="AD2095" i="1" s="1"/>
  <c r="AH2095" i="1" s="1"/>
  <c r="AI2095" i="1" s="1"/>
  <c r="C2095" i="1"/>
  <c r="AJ2094" i="1"/>
  <c r="AK2094" i="1" s="1"/>
  <c r="AG2094" i="1"/>
  <c r="AF2094" i="1"/>
  <c r="X2094" i="1"/>
  <c r="R2094" i="1"/>
  <c r="AE2094" i="1" s="1"/>
  <c r="J2094" i="1"/>
  <c r="AD2094" i="1" s="1"/>
  <c r="AH2094" i="1" s="1"/>
  <c r="AI2094" i="1" s="1"/>
  <c r="C2094" i="1"/>
  <c r="AJ2093" i="1"/>
  <c r="AK2093" i="1" s="1"/>
  <c r="AG2093" i="1"/>
  <c r="AF2093" i="1"/>
  <c r="X2093" i="1"/>
  <c r="R2093" i="1"/>
  <c r="AE2093" i="1" s="1"/>
  <c r="J2093" i="1"/>
  <c r="AD2093" i="1" s="1"/>
  <c r="AH2093" i="1" s="1"/>
  <c r="AI2093" i="1" s="1"/>
  <c r="C2093" i="1"/>
  <c r="AJ2092" i="1"/>
  <c r="AK2092" i="1" s="1"/>
  <c r="AG2092" i="1"/>
  <c r="AF2092" i="1"/>
  <c r="X2092" i="1"/>
  <c r="R2092" i="1"/>
  <c r="AE2092" i="1" s="1"/>
  <c r="J2092" i="1"/>
  <c r="AD2092" i="1" s="1"/>
  <c r="AH2092" i="1" s="1"/>
  <c r="AI2092" i="1" s="1"/>
  <c r="C2092" i="1"/>
  <c r="AJ2091" i="1"/>
  <c r="AK2091" i="1" s="1"/>
  <c r="AG2091" i="1"/>
  <c r="AF2091" i="1"/>
  <c r="X2091" i="1"/>
  <c r="R2091" i="1"/>
  <c r="AE2091" i="1" s="1"/>
  <c r="J2091" i="1"/>
  <c r="AD2091" i="1" s="1"/>
  <c r="AH2091" i="1" s="1"/>
  <c r="AI2091" i="1" s="1"/>
  <c r="C2091" i="1"/>
  <c r="AJ2090" i="1"/>
  <c r="AK2090" i="1" s="1"/>
  <c r="AG2090" i="1"/>
  <c r="AF2090" i="1"/>
  <c r="X2090" i="1"/>
  <c r="R2090" i="1"/>
  <c r="AE2090" i="1" s="1"/>
  <c r="J2090" i="1"/>
  <c r="AD2090" i="1" s="1"/>
  <c r="AH2090" i="1" s="1"/>
  <c r="AI2090" i="1" s="1"/>
  <c r="C2090" i="1"/>
  <c r="AJ2089" i="1"/>
  <c r="AK2089" i="1" s="1"/>
  <c r="AG2089" i="1"/>
  <c r="AF2089" i="1"/>
  <c r="X2089" i="1"/>
  <c r="R2089" i="1"/>
  <c r="AE2089" i="1" s="1"/>
  <c r="J2089" i="1"/>
  <c r="AD2089" i="1" s="1"/>
  <c r="AH2089" i="1" s="1"/>
  <c r="AI2089" i="1" s="1"/>
  <c r="C2089" i="1"/>
  <c r="AJ2088" i="1"/>
  <c r="AK2088" i="1" s="1"/>
  <c r="AG2088" i="1"/>
  <c r="AF2088" i="1"/>
  <c r="X2088" i="1"/>
  <c r="R2088" i="1"/>
  <c r="AE2088" i="1" s="1"/>
  <c r="J2088" i="1"/>
  <c r="AD2088" i="1" s="1"/>
  <c r="AH2088" i="1" s="1"/>
  <c r="AI2088" i="1" s="1"/>
  <c r="C2088" i="1"/>
  <c r="AJ2087" i="1"/>
  <c r="AK2087" i="1" s="1"/>
  <c r="AG2087" i="1"/>
  <c r="AF2087" i="1"/>
  <c r="X2087" i="1"/>
  <c r="R2087" i="1"/>
  <c r="AE2087" i="1" s="1"/>
  <c r="J2087" i="1"/>
  <c r="AD2087" i="1" s="1"/>
  <c r="AH2087" i="1" s="1"/>
  <c r="AI2087" i="1" s="1"/>
  <c r="C2087" i="1"/>
  <c r="AJ2086" i="1"/>
  <c r="AK2086" i="1" s="1"/>
  <c r="AG2086" i="1"/>
  <c r="AF2086" i="1"/>
  <c r="X2086" i="1"/>
  <c r="R2086" i="1"/>
  <c r="AE2086" i="1" s="1"/>
  <c r="J2086" i="1"/>
  <c r="AD2086" i="1" s="1"/>
  <c r="AH2086" i="1" s="1"/>
  <c r="AI2086" i="1" s="1"/>
  <c r="C2086" i="1"/>
  <c r="AJ2085" i="1"/>
  <c r="AK2085" i="1" s="1"/>
  <c r="AG2085" i="1"/>
  <c r="AF2085" i="1"/>
  <c r="X2085" i="1"/>
  <c r="R2085" i="1"/>
  <c r="AE2085" i="1" s="1"/>
  <c r="J2085" i="1"/>
  <c r="AD2085" i="1" s="1"/>
  <c r="AH2085" i="1" s="1"/>
  <c r="AI2085" i="1" s="1"/>
  <c r="C2085" i="1"/>
  <c r="AJ2084" i="1"/>
  <c r="AK2084" i="1" s="1"/>
  <c r="AG2084" i="1"/>
  <c r="AF2084" i="1"/>
  <c r="X2084" i="1"/>
  <c r="R2084" i="1"/>
  <c r="AE2084" i="1" s="1"/>
  <c r="J2084" i="1"/>
  <c r="AD2084" i="1" s="1"/>
  <c r="AH2084" i="1" s="1"/>
  <c r="AI2084" i="1" s="1"/>
  <c r="C2084" i="1"/>
  <c r="AJ2083" i="1"/>
  <c r="AK2083" i="1" s="1"/>
  <c r="AG2083" i="1"/>
  <c r="AF2083" i="1"/>
  <c r="X2083" i="1"/>
  <c r="R2083" i="1"/>
  <c r="AE2083" i="1" s="1"/>
  <c r="J2083" i="1"/>
  <c r="AD2083" i="1" s="1"/>
  <c r="AH2083" i="1" s="1"/>
  <c r="AI2083" i="1" s="1"/>
  <c r="C2083" i="1"/>
  <c r="AJ2082" i="1"/>
  <c r="AK2082" i="1" s="1"/>
  <c r="AG2082" i="1"/>
  <c r="AF2082" i="1"/>
  <c r="X2082" i="1"/>
  <c r="R2082" i="1"/>
  <c r="AE2082" i="1" s="1"/>
  <c r="J2082" i="1"/>
  <c r="AD2082" i="1" s="1"/>
  <c r="AH2082" i="1" s="1"/>
  <c r="AI2082" i="1" s="1"/>
  <c r="C2082" i="1"/>
  <c r="AJ2081" i="1"/>
  <c r="AK2081" i="1" s="1"/>
  <c r="AG2081" i="1"/>
  <c r="AF2081" i="1"/>
  <c r="X2081" i="1"/>
  <c r="R2081" i="1"/>
  <c r="AE2081" i="1" s="1"/>
  <c r="J2081" i="1"/>
  <c r="AD2081" i="1" s="1"/>
  <c r="AH2081" i="1" s="1"/>
  <c r="AI2081" i="1" s="1"/>
  <c r="C2081" i="1"/>
  <c r="AJ2080" i="1"/>
  <c r="AK2080" i="1" s="1"/>
  <c r="AG2080" i="1"/>
  <c r="AF2080" i="1"/>
  <c r="X2080" i="1"/>
  <c r="R2080" i="1"/>
  <c r="AE2080" i="1" s="1"/>
  <c r="J2080" i="1"/>
  <c r="AD2080" i="1" s="1"/>
  <c r="AH2080" i="1" s="1"/>
  <c r="AI2080" i="1" s="1"/>
  <c r="C2080" i="1"/>
  <c r="AJ2079" i="1"/>
  <c r="AK2079" i="1" s="1"/>
  <c r="AG2079" i="1"/>
  <c r="AF2079" i="1"/>
  <c r="X2079" i="1"/>
  <c r="R2079" i="1"/>
  <c r="AE2079" i="1" s="1"/>
  <c r="J2079" i="1"/>
  <c r="AD2079" i="1" s="1"/>
  <c r="AH2079" i="1" s="1"/>
  <c r="AI2079" i="1" s="1"/>
  <c r="C2079" i="1"/>
  <c r="AJ2078" i="1"/>
  <c r="AK2078" i="1" s="1"/>
  <c r="AG2078" i="1"/>
  <c r="AF2078" i="1"/>
  <c r="X2078" i="1"/>
  <c r="R2078" i="1"/>
  <c r="AE2078" i="1" s="1"/>
  <c r="J2078" i="1"/>
  <c r="AD2078" i="1" s="1"/>
  <c r="AH2078" i="1" s="1"/>
  <c r="AI2078" i="1" s="1"/>
  <c r="C2078" i="1"/>
  <c r="AJ2077" i="1"/>
  <c r="AK2077" i="1" s="1"/>
  <c r="AG2077" i="1"/>
  <c r="AF2077" i="1"/>
  <c r="X2077" i="1"/>
  <c r="R2077" i="1"/>
  <c r="AE2077" i="1" s="1"/>
  <c r="J2077" i="1"/>
  <c r="AD2077" i="1" s="1"/>
  <c r="AH2077" i="1" s="1"/>
  <c r="AI2077" i="1" s="1"/>
  <c r="C2077" i="1"/>
  <c r="AJ2076" i="1"/>
  <c r="AK2076" i="1" s="1"/>
  <c r="AG2076" i="1"/>
  <c r="AF2076" i="1"/>
  <c r="X2076" i="1"/>
  <c r="R2076" i="1"/>
  <c r="AE2076" i="1" s="1"/>
  <c r="J2076" i="1"/>
  <c r="AD2076" i="1" s="1"/>
  <c r="AH2076" i="1" s="1"/>
  <c r="AI2076" i="1" s="1"/>
  <c r="C2076" i="1"/>
  <c r="AJ2075" i="1"/>
  <c r="AK2075" i="1" s="1"/>
  <c r="AG2075" i="1"/>
  <c r="AF2075" i="1"/>
  <c r="X2075" i="1"/>
  <c r="R2075" i="1"/>
  <c r="AE2075" i="1" s="1"/>
  <c r="J2075" i="1"/>
  <c r="AD2075" i="1" s="1"/>
  <c r="AH2075" i="1" s="1"/>
  <c r="AI2075" i="1" s="1"/>
  <c r="C2075" i="1"/>
  <c r="AJ2074" i="1"/>
  <c r="AK2074" i="1" s="1"/>
  <c r="AG2074" i="1"/>
  <c r="AF2074" i="1"/>
  <c r="X2074" i="1"/>
  <c r="R2074" i="1"/>
  <c r="AE2074" i="1" s="1"/>
  <c r="J2074" i="1"/>
  <c r="AD2074" i="1" s="1"/>
  <c r="AH2074" i="1" s="1"/>
  <c r="AI2074" i="1" s="1"/>
  <c r="C2074" i="1"/>
  <c r="AJ2073" i="1"/>
  <c r="AK2073" i="1" s="1"/>
  <c r="AG2073" i="1"/>
  <c r="AF2073" i="1"/>
  <c r="X2073" i="1"/>
  <c r="R2073" i="1"/>
  <c r="AE2073" i="1" s="1"/>
  <c r="J2073" i="1"/>
  <c r="AD2073" i="1" s="1"/>
  <c r="AH2073" i="1" s="1"/>
  <c r="AI2073" i="1" s="1"/>
  <c r="C2073" i="1"/>
  <c r="AJ2072" i="1"/>
  <c r="AK2072" i="1" s="1"/>
  <c r="AG2072" i="1"/>
  <c r="AF2072" i="1"/>
  <c r="X2072" i="1"/>
  <c r="R2072" i="1"/>
  <c r="AE2072" i="1" s="1"/>
  <c r="J2072" i="1"/>
  <c r="AD2072" i="1" s="1"/>
  <c r="AH2072" i="1" s="1"/>
  <c r="AI2072" i="1" s="1"/>
  <c r="C2072" i="1"/>
  <c r="AJ2071" i="1"/>
  <c r="AK2071" i="1" s="1"/>
  <c r="AG2071" i="1"/>
  <c r="AF2071" i="1"/>
  <c r="X2071" i="1"/>
  <c r="R2071" i="1"/>
  <c r="AE2071" i="1" s="1"/>
  <c r="J2071" i="1"/>
  <c r="AD2071" i="1" s="1"/>
  <c r="AH2071" i="1" s="1"/>
  <c r="AI2071" i="1" s="1"/>
  <c r="C2071" i="1"/>
  <c r="AJ2070" i="1"/>
  <c r="AK2070" i="1" s="1"/>
  <c r="AG2070" i="1"/>
  <c r="AF2070" i="1"/>
  <c r="X2070" i="1"/>
  <c r="R2070" i="1"/>
  <c r="AE2070" i="1" s="1"/>
  <c r="J2070" i="1"/>
  <c r="AD2070" i="1" s="1"/>
  <c r="AH2070" i="1" s="1"/>
  <c r="AI2070" i="1" s="1"/>
  <c r="C2070" i="1"/>
  <c r="AJ2069" i="1"/>
  <c r="AK2069" i="1" s="1"/>
  <c r="AG2069" i="1"/>
  <c r="AF2069" i="1"/>
  <c r="X2069" i="1"/>
  <c r="R2069" i="1"/>
  <c r="AE2069" i="1" s="1"/>
  <c r="J2069" i="1"/>
  <c r="AD2069" i="1" s="1"/>
  <c r="AH2069" i="1" s="1"/>
  <c r="AI2069" i="1" s="1"/>
  <c r="C2069" i="1"/>
  <c r="AJ2068" i="1"/>
  <c r="AK2068" i="1" s="1"/>
  <c r="AG2068" i="1"/>
  <c r="AF2068" i="1"/>
  <c r="X2068" i="1"/>
  <c r="R2068" i="1"/>
  <c r="AE2068" i="1" s="1"/>
  <c r="J2068" i="1"/>
  <c r="AD2068" i="1" s="1"/>
  <c r="AH2068" i="1" s="1"/>
  <c r="AI2068" i="1" s="1"/>
  <c r="C2068" i="1"/>
  <c r="AJ2067" i="1"/>
  <c r="AK2067" i="1" s="1"/>
  <c r="AG2067" i="1"/>
  <c r="AF2067" i="1"/>
  <c r="X2067" i="1"/>
  <c r="R2067" i="1"/>
  <c r="AE2067" i="1" s="1"/>
  <c r="J2067" i="1"/>
  <c r="AD2067" i="1" s="1"/>
  <c r="AH2067" i="1" s="1"/>
  <c r="AI2067" i="1" s="1"/>
  <c r="C2067" i="1"/>
  <c r="AJ2066" i="1"/>
  <c r="AK2066" i="1" s="1"/>
  <c r="AG2066" i="1"/>
  <c r="AF2066" i="1"/>
  <c r="X2066" i="1"/>
  <c r="R2066" i="1"/>
  <c r="AE2066" i="1" s="1"/>
  <c r="J2066" i="1"/>
  <c r="AD2066" i="1" s="1"/>
  <c r="AH2066" i="1" s="1"/>
  <c r="AI2066" i="1" s="1"/>
  <c r="C2066" i="1"/>
  <c r="AJ2065" i="1"/>
  <c r="AK2065" i="1" s="1"/>
  <c r="AG2065" i="1"/>
  <c r="AF2065" i="1"/>
  <c r="X2065" i="1"/>
  <c r="R2065" i="1"/>
  <c r="AE2065" i="1" s="1"/>
  <c r="J2065" i="1"/>
  <c r="AD2065" i="1" s="1"/>
  <c r="AH2065" i="1" s="1"/>
  <c r="AI2065" i="1" s="1"/>
  <c r="C2065" i="1"/>
  <c r="AJ2064" i="1"/>
  <c r="AK2064" i="1" s="1"/>
  <c r="AG2064" i="1"/>
  <c r="AF2064" i="1"/>
  <c r="X2064" i="1"/>
  <c r="R2064" i="1"/>
  <c r="AE2064" i="1" s="1"/>
  <c r="J2064" i="1"/>
  <c r="AD2064" i="1" s="1"/>
  <c r="AH2064" i="1" s="1"/>
  <c r="AI2064" i="1" s="1"/>
  <c r="C2064" i="1"/>
  <c r="AJ2063" i="1"/>
  <c r="AK2063" i="1" s="1"/>
  <c r="AG2063" i="1"/>
  <c r="AF2063" i="1"/>
  <c r="X2063" i="1"/>
  <c r="R2063" i="1"/>
  <c r="AE2063" i="1" s="1"/>
  <c r="J2063" i="1"/>
  <c r="AD2063" i="1" s="1"/>
  <c r="AH2063" i="1" s="1"/>
  <c r="AI2063" i="1" s="1"/>
  <c r="C2063" i="1"/>
  <c r="AJ2062" i="1"/>
  <c r="AK2062" i="1" s="1"/>
  <c r="AG2062" i="1"/>
  <c r="AF2062" i="1"/>
  <c r="X2062" i="1"/>
  <c r="R2062" i="1"/>
  <c r="AE2062" i="1" s="1"/>
  <c r="J2062" i="1"/>
  <c r="AD2062" i="1" s="1"/>
  <c r="AH2062" i="1" s="1"/>
  <c r="AI2062" i="1" s="1"/>
  <c r="C2062" i="1"/>
  <c r="AJ2061" i="1"/>
  <c r="AK2061" i="1" s="1"/>
  <c r="AG2061" i="1"/>
  <c r="AF2061" i="1"/>
  <c r="X2061" i="1"/>
  <c r="R2061" i="1"/>
  <c r="AE2061" i="1" s="1"/>
  <c r="J2061" i="1"/>
  <c r="AD2061" i="1" s="1"/>
  <c r="AH2061" i="1" s="1"/>
  <c r="AI2061" i="1" s="1"/>
  <c r="C2061" i="1"/>
  <c r="AJ2060" i="1"/>
  <c r="AK2060" i="1" s="1"/>
  <c r="AG2060" i="1"/>
  <c r="AF2060" i="1"/>
  <c r="X2060" i="1"/>
  <c r="R2060" i="1"/>
  <c r="AE2060" i="1" s="1"/>
  <c r="J2060" i="1"/>
  <c r="AD2060" i="1" s="1"/>
  <c r="AH2060" i="1" s="1"/>
  <c r="AI2060" i="1" s="1"/>
  <c r="C2060" i="1"/>
  <c r="AJ2059" i="1"/>
  <c r="AK2059" i="1" s="1"/>
  <c r="AG2059" i="1"/>
  <c r="AF2059" i="1"/>
  <c r="X2059" i="1"/>
  <c r="R2059" i="1"/>
  <c r="AE2059" i="1" s="1"/>
  <c r="J2059" i="1"/>
  <c r="AD2059" i="1" s="1"/>
  <c r="AH2059" i="1" s="1"/>
  <c r="AI2059" i="1" s="1"/>
  <c r="C2059" i="1"/>
  <c r="AJ2058" i="1"/>
  <c r="AK2058" i="1" s="1"/>
  <c r="AG2058" i="1"/>
  <c r="AF2058" i="1"/>
  <c r="X2058" i="1"/>
  <c r="R2058" i="1"/>
  <c r="AE2058" i="1" s="1"/>
  <c r="J2058" i="1"/>
  <c r="AD2058" i="1" s="1"/>
  <c r="AH2058" i="1" s="1"/>
  <c r="AI2058" i="1" s="1"/>
  <c r="C2058" i="1"/>
  <c r="AJ2057" i="1"/>
  <c r="AK2057" i="1" s="1"/>
  <c r="AG2057" i="1"/>
  <c r="AF2057" i="1"/>
  <c r="X2057" i="1"/>
  <c r="R2057" i="1"/>
  <c r="AE2057" i="1" s="1"/>
  <c r="J2057" i="1"/>
  <c r="AD2057" i="1" s="1"/>
  <c r="AH2057" i="1" s="1"/>
  <c r="AI2057" i="1" s="1"/>
  <c r="C2057" i="1"/>
  <c r="AJ2056" i="1"/>
  <c r="AK2056" i="1" s="1"/>
  <c r="AG2056" i="1"/>
  <c r="AF2056" i="1"/>
  <c r="X2056" i="1"/>
  <c r="R2056" i="1"/>
  <c r="AE2056" i="1" s="1"/>
  <c r="J2056" i="1"/>
  <c r="AD2056" i="1" s="1"/>
  <c r="AH2056" i="1" s="1"/>
  <c r="AI2056" i="1" s="1"/>
  <c r="C2056" i="1"/>
  <c r="AJ2055" i="1"/>
  <c r="AK2055" i="1" s="1"/>
  <c r="AG2055" i="1"/>
  <c r="AF2055" i="1"/>
  <c r="X2055" i="1"/>
  <c r="R2055" i="1"/>
  <c r="AE2055" i="1" s="1"/>
  <c r="J2055" i="1"/>
  <c r="AD2055" i="1" s="1"/>
  <c r="AH2055" i="1" s="1"/>
  <c r="AI2055" i="1" s="1"/>
  <c r="C2055" i="1"/>
  <c r="AJ2054" i="1"/>
  <c r="AK2054" i="1" s="1"/>
  <c r="AG2054" i="1"/>
  <c r="AF2054" i="1"/>
  <c r="X2054" i="1"/>
  <c r="R2054" i="1"/>
  <c r="AE2054" i="1" s="1"/>
  <c r="J2054" i="1"/>
  <c r="AD2054" i="1" s="1"/>
  <c r="AH2054" i="1" s="1"/>
  <c r="AI2054" i="1" s="1"/>
  <c r="C2054" i="1"/>
  <c r="AJ2053" i="1"/>
  <c r="AK2053" i="1" s="1"/>
  <c r="AG2053" i="1"/>
  <c r="AF2053" i="1"/>
  <c r="X2053" i="1"/>
  <c r="R2053" i="1"/>
  <c r="AE2053" i="1" s="1"/>
  <c r="J2053" i="1"/>
  <c r="AD2053" i="1" s="1"/>
  <c r="AH2053" i="1" s="1"/>
  <c r="AI2053" i="1" s="1"/>
  <c r="C2053" i="1"/>
  <c r="AJ2052" i="1"/>
  <c r="AK2052" i="1" s="1"/>
  <c r="AG2052" i="1"/>
  <c r="AF2052" i="1"/>
  <c r="X2052" i="1"/>
  <c r="R2052" i="1"/>
  <c r="AE2052" i="1" s="1"/>
  <c r="J2052" i="1"/>
  <c r="AD2052" i="1" s="1"/>
  <c r="AH2052" i="1" s="1"/>
  <c r="AI2052" i="1" s="1"/>
  <c r="C2052" i="1"/>
  <c r="AJ2051" i="1"/>
  <c r="AK2051" i="1" s="1"/>
  <c r="AG2051" i="1"/>
  <c r="AF2051" i="1"/>
  <c r="X2051" i="1"/>
  <c r="R2051" i="1"/>
  <c r="AE2051" i="1" s="1"/>
  <c r="J2051" i="1"/>
  <c r="AD2051" i="1" s="1"/>
  <c r="AH2051" i="1" s="1"/>
  <c r="AI2051" i="1" s="1"/>
  <c r="C2051" i="1"/>
  <c r="AJ2050" i="1"/>
  <c r="AK2050" i="1" s="1"/>
  <c r="AG2050" i="1"/>
  <c r="AF2050" i="1"/>
  <c r="X2050" i="1"/>
  <c r="R2050" i="1"/>
  <c r="AE2050" i="1" s="1"/>
  <c r="J2050" i="1"/>
  <c r="AD2050" i="1" s="1"/>
  <c r="AH2050" i="1" s="1"/>
  <c r="AI2050" i="1" s="1"/>
  <c r="C2050" i="1"/>
  <c r="AJ2049" i="1"/>
  <c r="AK2049" i="1" s="1"/>
  <c r="AG2049" i="1"/>
  <c r="AF2049" i="1"/>
  <c r="X2049" i="1"/>
  <c r="R2049" i="1"/>
  <c r="AE2049" i="1" s="1"/>
  <c r="J2049" i="1"/>
  <c r="AD2049" i="1" s="1"/>
  <c r="AH2049" i="1" s="1"/>
  <c r="AI2049" i="1" s="1"/>
  <c r="C2049" i="1"/>
  <c r="AJ2048" i="1"/>
  <c r="AK2048" i="1" s="1"/>
  <c r="AG2048" i="1"/>
  <c r="AF2048" i="1"/>
  <c r="X2048" i="1"/>
  <c r="R2048" i="1"/>
  <c r="AE2048" i="1" s="1"/>
  <c r="J2048" i="1"/>
  <c r="AD2048" i="1" s="1"/>
  <c r="AH2048" i="1" s="1"/>
  <c r="AI2048" i="1" s="1"/>
  <c r="C2048" i="1"/>
  <c r="AJ2047" i="1"/>
  <c r="AK2047" i="1" s="1"/>
  <c r="AG2047" i="1"/>
  <c r="AF2047" i="1"/>
  <c r="X2047" i="1"/>
  <c r="R2047" i="1"/>
  <c r="AE2047" i="1" s="1"/>
  <c r="J2047" i="1"/>
  <c r="AD2047" i="1" s="1"/>
  <c r="AH2047" i="1" s="1"/>
  <c r="AI2047" i="1" s="1"/>
  <c r="C2047" i="1"/>
  <c r="AJ2046" i="1"/>
  <c r="AK2046" i="1" s="1"/>
  <c r="AG2046" i="1"/>
  <c r="AF2046" i="1"/>
  <c r="X2046" i="1"/>
  <c r="R2046" i="1"/>
  <c r="AE2046" i="1" s="1"/>
  <c r="J2046" i="1"/>
  <c r="AD2046" i="1" s="1"/>
  <c r="AH2046" i="1" s="1"/>
  <c r="AI2046" i="1" s="1"/>
  <c r="C2046" i="1"/>
  <c r="AJ2045" i="1"/>
  <c r="AK2045" i="1" s="1"/>
  <c r="AG2045" i="1"/>
  <c r="AF2045" i="1"/>
  <c r="X2045" i="1"/>
  <c r="R2045" i="1"/>
  <c r="AE2045" i="1" s="1"/>
  <c r="J2045" i="1"/>
  <c r="AD2045" i="1" s="1"/>
  <c r="AH2045" i="1" s="1"/>
  <c r="AI2045" i="1" s="1"/>
  <c r="C2045" i="1"/>
  <c r="AJ2044" i="1"/>
  <c r="AK2044" i="1" s="1"/>
  <c r="AG2044" i="1"/>
  <c r="AF2044" i="1"/>
  <c r="X2044" i="1"/>
  <c r="R2044" i="1"/>
  <c r="AE2044" i="1" s="1"/>
  <c r="J2044" i="1"/>
  <c r="AD2044" i="1" s="1"/>
  <c r="AH2044" i="1" s="1"/>
  <c r="AI2044" i="1" s="1"/>
  <c r="C2044" i="1"/>
  <c r="AJ2043" i="1"/>
  <c r="AK2043" i="1" s="1"/>
  <c r="AG2043" i="1"/>
  <c r="AF2043" i="1"/>
  <c r="X2043" i="1"/>
  <c r="R2043" i="1"/>
  <c r="AE2043" i="1" s="1"/>
  <c r="J2043" i="1"/>
  <c r="AD2043" i="1" s="1"/>
  <c r="AH2043" i="1" s="1"/>
  <c r="AI2043" i="1" s="1"/>
  <c r="C2043" i="1"/>
  <c r="AJ2042" i="1"/>
  <c r="AK2042" i="1" s="1"/>
  <c r="AG2042" i="1"/>
  <c r="AF2042" i="1"/>
  <c r="X2042" i="1"/>
  <c r="R2042" i="1"/>
  <c r="AE2042" i="1" s="1"/>
  <c r="J2042" i="1"/>
  <c r="AD2042" i="1" s="1"/>
  <c r="AH2042" i="1" s="1"/>
  <c r="AI2042" i="1" s="1"/>
  <c r="C2042" i="1"/>
  <c r="AJ2041" i="1"/>
  <c r="AK2041" i="1" s="1"/>
  <c r="AG2041" i="1"/>
  <c r="AF2041" i="1"/>
  <c r="X2041" i="1"/>
  <c r="R2041" i="1"/>
  <c r="AE2041" i="1" s="1"/>
  <c r="J2041" i="1"/>
  <c r="AD2041" i="1" s="1"/>
  <c r="AH2041" i="1" s="1"/>
  <c r="AI2041" i="1" s="1"/>
  <c r="C2041" i="1"/>
  <c r="AJ2040" i="1"/>
  <c r="AK2040" i="1" s="1"/>
  <c r="AG2040" i="1"/>
  <c r="AF2040" i="1"/>
  <c r="X2040" i="1"/>
  <c r="R2040" i="1"/>
  <c r="AE2040" i="1" s="1"/>
  <c r="J2040" i="1"/>
  <c r="AD2040" i="1" s="1"/>
  <c r="AH2040" i="1" s="1"/>
  <c r="AI2040" i="1" s="1"/>
  <c r="C2040" i="1"/>
  <c r="AJ2039" i="1"/>
  <c r="AK2039" i="1" s="1"/>
  <c r="AG2039" i="1"/>
  <c r="AF2039" i="1"/>
  <c r="X2039" i="1"/>
  <c r="R2039" i="1"/>
  <c r="AE2039" i="1" s="1"/>
  <c r="J2039" i="1"/>
  <c r="AD2039" i="1" s="1"/>
  <c r="AH2039" i="1" s="1"/>
  <c r="AI2039" i="1" s="1"/>
  <c r="C2039" i="1"/>
  <c r="AJ2038" i="1"/>
  <c r="AK2038" i="1" s="1"/>
  <c r="AG2038" i="1"/>
  <c r="AF2038" i="1"/>
  <c r="X2038" i="1"/>
  <c r="R2038" i="1"/>
  <c r="AE2038" i="1" s="1"/>
  <c r="J2038" i="1"/>
  <c r="AD2038" i="1" s="1"/>
  <c r="AH2038" i="1" s="1"/>
  <c r="AI2038" i="1" s="1"/>
  <c r="C2038" i="1"/>
  <c r="AJ2037" i="1"/>
  <c r="AK2037" i="1" s="1"/>
  <c r="AG2037" i="1"/>
  <c r="AF2037" i="1"/>
  <c r="X2037" i="1"/>
  <c r="R2037" i="1"/>
  <c r="AE2037" i="1" s="1"/>
  <c r="J2037" i="1"/>
  <c r="AD2037" i="1" s="1"/>
  <c r="AH2037" i="1" s="1"/>
  <c r="AI2037" i="1" s="1"/>
  <c r="C2037" i="1"/>
  <c r="AJ2036" i="1"/>
  <c r="AK2036" i="1" s="1"/>
  <c r="AG2036" i="1"/>
  <c r="AF2036" i="1"/>
  <c r="X2036" i="1"/>
  <c r="R2036" i="1"/>
  <c r="AE2036" i="1" s="1"/>
  <c r="J2036" i="1"/>
  <c r="AD2036" i="1" s="1"/>
  <c r="C2036" i="1"/>
  <c r="AJ2035" i="1"/>
  <c r="AK2035" i="1" s="1"/>
  <c r="AG2035" i="1"/>
  <c r="AF2035" i="1"/>
  <c r="X2035" i="1"/>
  <c r="R2035" i="1"/>
  <c r="AE2035" i="1" s="1"/>
  <c r="J2035" i="1"/>
  <c r="AD2035" i="1" s="1"/>
  <c r="AH2035" i="1" s="1"/>
  <c r="AI2035" i="1" s="1"/>
  <c r="C2035" i="1"/>
  <c r="AJ2034" i="1"/>
  <c r="AK2034" i="1" s="1"/>
  <c r="AG2034" i="1"/>
  <c r="AF2034" i="1"/>
  <c r="X2034" i="1"/>
  <c r="R2034" i="1"/>
  <c r="AE2034" i="1" s="1"/>
  <c r="J2034" i="1"/>
  <c r="AD2034" i="1" s="1"/>
  <c r="C2034" i="1"/>
  <c r="AJ2033" i="1"/>
  <c r="AK2033" i="1" s="1"/>
  <c r="AG2033" i="1"/>
  <c r="AF2033" i="1"/>
  <c r="X2033" i="1"/>
  <c r="R2033" i="1"/>
  <c r="AE2033" i="1" s="1"/>
  <c r="J2033" i="1"/>
  <c r="AD2033" i="1" s="1"/>
  <c r="C2033" i="1"/>
  <c r="AJ2032" i="1"/>
  <c r="AK2032" i="1" s="1"/>
  <c r="AG2032" i="1"/>
  <c r="AF2032" i="1"/>
  <c r="X2032" i="1"/>
  <c r="R2032" i="1"/>
  <c r="AE2032" i="1" s="1"/>
  <c r="J2032" i="1"/>
  <c r="AD2032" i="1" s="1"/>
  <c r="C2032" i="1"/>
  <c r="AJ2031" i="1"/>
  <c r="AK2031" i="1" s="1"/>
  <c r="AG2031" i="1"/>
  <c r="AF2031" i="1"/>
  <c r="X2031" i="1"/>
  <c r="R2031" i="1"/>
  <c r="AE2031" i="1" s="1"/>
  <c r="J2031" i="1"/>
  <c r="AD2031" i="1" s="1"/>
  <c r="C2031" i="1"/>
  <c r="AJ2030" i="1"/>
  <c r="AK2030" i="1" s="1"/>
  <c r="AG2030" i="1"/>
  <c r="AF2030" i="1"/>
  <c r="X2030" i="1"/>
  <c r="R2030" i="1"/>
  <c r="AE2030" i="1" s="1"/>
  <c r="J2030" i="1"/>
  <c r="AD2030" i="1" s="1"/>
  <c r="C2030" i="1"/>
  <c r="AJ2029" i="1"/>
  <c r="AK2029" i="1" s="1"/>
  <c r="AG2029" i="1"/>
  <c r="AF2029" i="1"/>
  <c r="X2029" i="1"/>
  <c r="R2029" i="1"/>
  <c r="AE2029" i="1" s="1"/>
  <c r="J2029" i="1"/>
  <c r="AD2029" i="1" s="1"/>
  <c r="AH2029" i="1" s="1"/>
  <c r="AI2029" i="1" s="1"/>
  <c r="C2029" i="1"/>
  <c r="AJ2028" i="1"/>
  <c r="AK2028" i="1" s="1"/>
  <c r="AG2028" i="1"/>
  <c r="AF2028" i="1"/>
  <c r="X2028" i="1"/>
  <c r="R2028" i="1"/>
  <c r="AE2028" i="1" s="1"/>
  <c r="J2028" i="1"/>
  <c r="AD2028" i="1" s="1"/>
  <c r="AH2028" i="1" s="1"/>
  <c r="AI2028" i="1" s="1"/>
  <c r="C2028" i="1"/>
  <c r="AJ2027" i="1"/>
  <c r="AK2027" i="1" s="1"/>
  <c r="AG2027" i="1"/>
  <c r="AF2027" i="1"/>
  <c r="X2027" i="1"/>
  <c r="R2027" i="1"/>
  <c r="AE2027" i="1" s="1"/>
  <c r="J2027" i="1"/>
  <c r="AD2027" i="1" s="1"/>
  <c r="AH2027" i="1" s="1"/>
  <c r="AI2027" i="1" s="1"/>
  <c r="C2027" i="1"/>
  <c r="AJ2026" i="1"/>
  <c r="AK2026" i="1" s="1"/>
  <c r="AG2026" i="1"/>
  <c r="AF2026" i="1"/>
  <c r="X2026" i="1"/>
  <c r="R2026" i="1"/>
  <c r="AE2026" i="1" s="1"/>
  <c r="J2026" i="1"/>
  <c r="AD2026" i="1" s="1"/>
  <c r="AH2026" i="1" s="1"/>
  <c r="AI2026" i="1" s="1"/>
  <c r="C2026" i="1"/>
  <c r="AJ2025" i="1"/>
  <c r="AK2025" i="1" s="1"/>
  <c r="AG2025" i="1"/>
  <c r="AF2025" i="1"/>
  <c r="X2025" i="1"/>
  <c r="R2025" i="1"/>
  <c r="AE2025" i="1" s="1"/>
  <c r="J2025" i="1"/>
  <c r="AD2025" i="1" s="1"/>
  <c r="AH2025" i="1" s="1"/>
  <c r="AI2025" i="1" s="1"/>
  <c r="C2025" i="1"/>
  <c r="AJ2024" i="1"/>
  <c r="AK2024" i="1" s="1"/>
  <c r="AG2024" i="1"/>
  <c r="AF2024" i="1"/>
  <c r="X2024" i="1"/>
  <c r="R2024" i="1"/>
  <c r="AE2024" i="1" s="1"/>
  <c r="J2024" i="1"/>
  <c r="AD2024" i="1" s="1"/>
  <c r="AH2024" i="1" s="1"/>
  <c r="AI2024" i="1" s="1"/>
  <c r="C2024" i="1"/>
  <c r="AJ2023" i="1"/>
  <c r="AK2023" i="1" s="1"/>
  <c r="AG2023" i="1"/>
  <c r="AF2023" i="1"/>
  <c r="X2023" i="1"/>
  <c r="R2023" i="1"/>
  <c r="AE2023" i="1" s="1"/>
  <c r="J2023" i="1"/>
  <c r="AD2023" i="1" s="1"/>
  <c r="AH2023" i="1" s="1"/>
  <c r="AI2023" i="1" s="1"/>
  <c r="C2023" i="1"/>
  <c r="AJ2022" i="1"/>
  <c r="AK2022" i="1" s="1"/>
  <c r="AG2022" i="1"/>
  <c r="AF2022" i="1"/>
  <c r="X2022" i="1"/>
  <c r="R2022" i="1"/>
  <c r="AE2022" i="1" s="1"/>
  <c r="J2022" i="1"/>
  <c r="AD2022" i="1" s="1"/>
  <c r="AH2022" i="1" s="1"/>
  <c r="AI2022" i="1" s="1"/>
  <c r="C2022" i="1"/>
  <c r="AJ2021" i="1"/>
  <c r="AK2021" i="1" s="1"/>
  <c r="AG2021" i="1"/>
  <c r="AF2021" i="1"/>
  <c r="X2021" i="1"/>
  <c r="R2021" i="1"/>
  <c r="AE2021" i="1" s="1"/>
  <c r="J2021" i="1"/>
  <c r="AD2021" i="1" s="1"/>
  <c r="AH2021" i="1" s="1"/>
  <c r="AI2021" i="1" s="1"/>
  <c r="C2021" i="1"/>
  <c r="AJ2020" i="1"/>
  <c r="AK2020" i="1" s="1"/>
  <c r="AG2020" i="1"/>
  <c r="AF2020" i="1"/>
  <c r="X2020" i="1"/>
  <c r="R2020" i="1"/>
  <c r="AE2020" i="1" s="1"/>
  <c r="J2020" i="1"/>
  <c r="AD2020" i="1" s="1"/>
  <c r="AH2020" i="1" s="1"/>
  <c r="AI2020" i="1" s="1"/>
  <c r="C2020" i="1"/>
  <c r="AJ2019" i="1"/>
  <c r="AK2019" i="1" s="1"/>
  <c r="AG2019" i="1"/>
  <c r="AF2019" i="1"/>
  <c r="X2019" i="1"/>
  <c r="R2019" i="1"/>
  <c r="AE2019" i="1" s="1"/>
  <c r="J2019" i="1"/>
  <c r="AD2019" i="1" s="1"/>
  <c r="AH2019" i="1" s="1"/>
  <c r="AI2019" i="1" s="1"/>
  <c r="C2019" i="1"/>
  <c r="AJ2018" i="1"/>
  <c r="AK2018" i="1" s="1"/>
  <c r="AG2018" i="1"/>
  <c r="AF2018" i="1"/>
  <c r="X2018" i="1"/>
  <c r="R2018" i="1"/>
  <c r="AE2018" i="1" s="1"/>
  <c r="J2018" i="1"/>
  <c r="AD2018" i="1" s="1"/>
  <c r="AH2018" i="1" s="1"/>
  <c r="AI2018" i="1" s="1"/>
  <c r="C2018" i="1"/>
  <c r="AJ2017" i="1"/>
  <c r="AK2017" i="1" s="1"/>
  <c r="AG2017" i="1"/>
  <c r="AF2017" i="1"/>
  <c r="X2017" i="1"/>
  <c r="R2017" i="1"/>
  <c r="AE2017" i="1" s="1"/>
  <c r="J2017" i="1"/>
  <c r="AD2017" i="1" s="1"/>
  <c r="AH2017" i="1" s="1"/>
  <c r="AI2017" i="1" s="1"/>
  <c r="C2017" i="1"/>
  <c r="AJ2016" i="1"/>
  <c r="AK2016" i="1" s="1"/>
  <c r="AG2016" i="1"/>
  <c r="AF2016" i="1"/>
  <c r="X2016" i="1"/>
  <c r="R2016" i="1"/>
  <c r="AE2016" i="1" s="1"/>
  <c r="J2016" i="1"/>
  <c r="AD2016" i="1" s="1"/>
  <c r="AH2016" i="1" s="1"/>
  <c r="AI2016" i="1" s="1"/>
  <c r="C2016" i="1"/>
  <c r="AJ2015" i="1"/>
  <c r="AK2015" i="1" s="1"/>
  <c r="AG2015" i="1"/>
  <c r="AF2015" i="1"/>
  <c r="X2015" i="1"/>
  <c r="R2015" i="1"/>
  <c r="AE2015" i="1" s="1"/>
  <c r="J2015" i="1"/>
  <c r="AD2015" i="1" s="1"/>
  <c r="AH2015" i="1" s="1"/>
  <c r="AI2015" i="1" s="1"/>
  <c r="C2015" i="1"/>
  <c r="AJ2014" i="1"/>
  <c r="AK2014" i="1" s="1"/>
  <c r="AG2014" i="1"/>
  <c r="AF2014" i="1"/>
  <c r="X2014" i="1"/>
  <c r="R2014" i="1"/>
  <c r="AE2014" i="1" s="1"/>
  <c r="J2014" i="1"/>
  <c r="AD2014" i="1" s="1"/>
  <c r="AH2014" i="1" s="1"/>
  <c r="AI2014" i="1" s="1"/>
  <c r="C2014" i="1"/>
  <c r="AJ2013" i="1"/>
  <c r="AK2013" i="1" s="1"/>
  <c r="AG2013" i="1"/>
  <c r="AF2013" i="1"/>
  <c r="X2013" i="1"/>
  <c r="R2013" i="1"/>
  <c r="AE2013" i="1" s="1"/>
  <c r="J2013" i="1"/>
  <c r="AD2013" i="1" s="1"/>
  <c r="AH2013" i="1" s="1"/>
  <c r="AI2013" i="1" s="1"/>
  <c r="C2013" i="1"/>
  <c r="AJ2012" i="1"/>
  <c r="AK2012" i="1" s="1"/>
  <c r="AG2012" i="1"/>
  <c r="AF2012" i="1"/>
  <c r="X2012" i="1"/>
  <c r="R2012" i="1"/>
  <c r="AE2012" i="1" s="1"/>
  <c r="J2012" i="1"/>
  <c r="AD2012" i="1" s="1"/>
  <c r="AH2012" i="1" s="1"/>
  <c r="AI2012" i="1" s="1"/>
  <c r="C2012" i="1"/>
  <c r="AJ2011" i="1"/>
  <c r="AK2011" i="1" s="1"/>
  <c r="AG2011" i="1"/>
  <c r="AF2011" i="1"/>
  <c r="X2011" i="1"/>
  <c r="R2011" i="1"/>
  <c r="AE2011" i="1" s="1"/>
  <c r="J2011" i="1"/>
  <c r="AD2011" i="1" s="1"/>
  <c r="AH2011" i="1" s="1"/>
  <c r="AI2011" i="1" s="1"/>
  <c r="C2011" i="1"/>
  <c r="AJ2010" i="1"/>
  <c r="AK2010" i="1" s="1"/>
  <c r="AG2010" i="1"/>
  <c r="AF2010" i="1"/>
  <c r="X2010" i="1"/>
  <c r="R2010" i="1"/>
  <c r="AE2010" i="1" s="1"/>
  <c r="J2010" i="1"/>
  <c r="AD2010" i="1" s="1"/>
  <c r="AH2010" i="1" s="1"/>
  <c r="AI2010" i="1" s="1"/>
  <c r="C2010" i="1"/>
  <c r="AJ2009" i="1"/>
  <c r="AK2009" i="1" s="1"/>
  <c r="AG2009" i="1"/>
  <c r="AF2009" i="1"/>
  <c r="X2009" i="1"/>
  <c r="R2009" i="1"/>
  <c r="AE2009" i="1" s="1"/>
  <c r="J2009" i="1"/>
  <c r="AD2009" i="1" s="1"/>
  <c r="AH2009" i="1" s="1"/>
  <c r="AI2009" i="1" s="1"/>
  <c r="C2009" i="1"/>
  <c r="AJ2008" i="1"/>
  <c r="AK2008" i="1" s="1"/>
  <c r="AG2008" i="1"/>
  <c r="AF2008" i="1"/>
  <c r="X2008" i="1"/>
  <c r="R2008" i="1"/>
  <c r="AE2008" i="1" s="1"/>
  <c r="J2008" i="1"/>
  <c r="AD2008" i="1" s="1"/>
  <c r="AH2008" i="1" s="1"/>
  <c r="AI2008" i="1" s="1"/>
  <c r="C2008" i="1"/>
  <c r="AJ2007" i="1"/>
  <c r="AK2007" i="1" s="1"/>
  <c r="AG2007" i="1"/>
  <c r="AF2007" i="1"/>
  <c r="X2007" i="1"/>
  <c r="R2007" i="1"/>
  <c r="AE2007" i="1" s="1"/>
  <c r="J2007" i="1"/>
  <c r="AD2007" i="1" s="1"/>
  <c r="AH2007" i="1" s="1"/>
  <c r="AI2007" i="1" s="1"/>
  <c r="C2007" i="1"/>
  <c r="AJ2006" i="1"/>
  <c r="AK2006" i="1" s="1"/>
  <c r="AG2006" i="1"/>
  <c r="AF2006" i="1"/>
  <c r="X2006" i="1"/>
  <c r="R2006" i="1"/>
  <c r="AE2006" i="1" s="1"/>
  <c r="J2006" i="1"/>
  <c r="AD2006" i="1" s="1"/>
  <c r="AH2006" i="1" s="1"/>
  <c r="AI2006" i="1" s="1"/>
  <c r="C2006" i="1"/>
  <c r="AJ2005" i="1"/>
  <c r="AK2005" i="1" s="1"/>
  <c r="AG2005" i="1"/>
  <c r="AF2005" i="1"/>
  <c r="X2005" i="1"/>
  <c r="R2005" i="1"/>
  <c r="AE2005" i="1" s="1"/>
  <c r="J2005" i="1"/>
  <c r="AD2005" i="1" s="1"/>
  <c r="AH2005" i="1" s="1"/>
  <c r="AI2005" i="1" s="1"/>
  <c r="C2005" i="1"/>
  <c r="AJ2004" i="1"/>
  <c r="AK2004" i="1" s="1"/>
  <c r="AG2004" i="1"/>
  <c r="AF2004" i="1"/>
  <c r="X2004" i="1"/>
  <c r="R2004" i="1"/>
  <c r="AE2004" i="1" s="1"/>
  <c r="J2004" i="1"/>
  <c r="AD2004" i="1" s="1"/>
  <c r="AH2004" i="1" s="1"/>
  <c r="AI2004" i="1" s="1"/>
  <c r="C2004" i="1"/>
  <c r="AJ2003" i="1"/>
  <c r="AK2003" i="1" s="1"/>
  <c r="AG2003" i="1"/>
  <c r="AF2003" i="1"/>
  <c r="X2003" i="1"/>
  <c r="R2003" i="1"/>
  <c r="AE2003" i="1" s="1"/>
  <c r="J2003" i="1"/>
  <c r="AD2003" i="1" s="1"/>
  <c r="AH2003" i="1" s="1"/>
  <c r="AI2003" i="1" s="1"/>
  <c r="C2003" i="1"/>
  <c r="AJ2002" i="1"/>
  <c r="AK2002" i="1" s="1"/>
  <c r="AG2002" i="1"/>
  <c r="AF2002" i="1"/>
  <c r="X2002" i="1"/>
  <c r="R2002" i="1"/>
  <c r="AE2002" i="1" s="1"/>
  <c r="J2002" i="1"/>
  <c r="AD2002" i="1" s="1"/>
  <c r="AH2002" i="1" s="1"/>
  <c r="AI2002" i="1" s="1"/>
  <c r="C2002" i="1"/>
  <c r="AJ2001" i="1"/>
  <c r="AK2001" i="1" s="1"/>
  <c r="AG2001" i="1"/>
  <c r="AF2001" i="1"/>
  <c r="X2001" i="1"/>
  <c r="R2001" i="1"/>
  <c r="AE2001" i="1" s="1"/>
  <c r="J2001" i="1"/>
  <c r="AD2001" i="1" s="1"/>
  <c r="AH2001" i="1" s="1"/>
  <c r="AI2001" i="1" s="1"/>
  <c r="C2001" i="1"/>
  <c r="AJ2000" i="1"/>
  <c r="AK2000" i="1" s="1"/>
  <c r="AG2000" i="1"/>
  <c r="AF2000" i="1"/>
  <c r="X2000" i="1"/>
  <c r="R2000" i="1"/>
  <c r="AE2000" i="1" s="1"/>
  <c r="J2000" i="1"/>
  <c r="AD2000" i="1" s="1"/>
  <c r="AH2000" i="1" s="1"/>
  <c r="AI2000" i="1" s="1"/>
  <c r="C2000" i="1"/>
  <c r="AJ1999" i="1"/>
  <c r="AK1999" i="1" s="1"/>
  <c r="AG1999" i="1"/>
  <c r="AF1999" i="1"/>
  <c r="X1999" i="1"/>
  <c r="R1999" i="1"/>
  <c r="AE1999" i="1" s="1"/>
  <c r="J1999" i="1"/>
  <c r="AD1999" i="1" s="1"/>
  <c r="AH1999" i="1" s="1"/>
  <c r="AI1999" i="1" s="1"/>
  <c r="C1999" i="1"/>
  <c r="AJ1998" i="1"/>
  <c r="AK1998" i="1" s="1"/>
  <c r="AG1998" i="1"/>
  <c r="AF1998" i="1"/>
  <c r="X1998" i="1"/>
  <c r="R1998" i="1"/>
  <c r="AE1998" i="1" s="1"/>
  <c r="J1998" i="1"/>
  <c r="AD1998" i="1" s="1"/>
  <c r="AH1998" i="1" s="1"/>
  <c r="AI1998" i="1" s="1"/>
  <c r="C1998" i="1"/>
  <c r="AJ1997" i="1"/>
  <c r="AK1997" i="1" s="1"/>
  <c r="AG1997" i="1"/>
  <c r="AF1997" i="1"/>
  <c r="X1997" i="1"/>
  <c r="R1997" i="1"/>
  <c r="AE1997" i="1" s="1"/>
  <c r="J1997" i="1"/>
  <c r="AD1997" i="1" s="1"/>
  <c r="AH1997" i="1" s="1"/>
  <c r="AI1997" i="1" s="1"/>
  <c r="C1997" i="1"/>
  <c r="AJ1996" i="1"/>
  <c r="AK1996" i="1" s="1"/>
  <c r="AG1996" i="1"/>
  <c r="AF1996" i="1"/>
  <c r="X1996" i="1"/>
  <c r="R1996" i="1"/>
  <c r="AE1996" i="1" s="1"/>
  <c r="J1996" i="1"/>
  <c r="AD1996" i="1" s="1"/>
  <c r="AH1996" i="1" s="1"/>
  <c r="AI1996" i="1" s="1"/>
  <c r="C1996" i="1"/>
  <c r="AJ1995" i="1"/>
  <c r="AK1995" i="1" s="1"/>
  <c r="AG1995" i="1"/>
  <c r="AF1995" i="1"/>
  <c r="X1995" i="1"/>
  <c r="R1995" i="1"/>
  <c r="AE1995" i="1" s="1"/>
  <c r="J1995" i="1"/>
  <c r="AD1995" i="1" s="1"/>
  <c r="AH1995" i="1" s="1"/>
  <c r="AI1995" i="1" s="1"/>
  <c r="C1995" i="1"/>
  <c r="AJ1994" i="1"/>
  <c r="AK1994" i="1" s="1"/>
  <c r="AG1994" i="1"/>
  <c r="AF1994" i="1"/>
  <c r="X1994" i="1"/>
  <c r="R1994" i="1"/>
  <c r="AE1994" i="1" s="1"/>
  <c r="J1994" i="1"/>
  <c r="AD1994" i="1" s="1"/>
  <c r="AH1994" i="1" s="1"/>
  <c r="AI1994" i="1" s="1"/>
  <c r="C1994" i="1"/>
  <c r="AJ1993" i="1"/>
  <c r="AK1993" i="1" s="1"/>
  <c r="AG1993" i="1"/>
  <c r="AF1993" i="1"/>
  <c r="X1993" i="1"/>
  <c r="R1993" i="1"/>
  <c r="AE1993" i="1" s="1"/>
  <c r="J1993" i="1"/>
  <c r="AD1993" i="1" s="1"/>
  <c r="AH1993" i="1" s="1"/>
  <c r="AI1993" i="1" s="1"/>
  <c r="C1993" i="1"/>
  <c r="AJ1992" i="1"/>
  <c r="AK1992" i="1" s="1"/>
  <c r="AG1992" i="1"/>
  <c r="AF1992" i="1"/>
  <c r="X1992" i="1"/>
  <c r="R1992" i="1"/>
  <c r="AE1992" i="1" s="1"/>
  <c r="J1992" i="1"/>
  <c r="AD1992" i="1" s="1"/>
  <c r="AH1992" i="1" s="1"/>
  <c r="AI1992" i="1" s="1"/>
  <c r="C1992" i="1"/>
  <c r="AJ1991" i="1"/>
  <c r="AK1991" i="1" s="1"/>
  <c r="AG1991" i="1"/>
  <c r="AF1991" i="1"/>
  <c r="X1991" i="1"/>
  <c r="R1991" i="1"/>
  <c r="AE1991" i="1" s="1"/>
  <c r="J1991" i="1"/>
  <c r="AD1991" i="1" s="1"/>
  <c r="AH1991" i="1" s="1"/>
  <c r="AI1991" i="1" s="1"/>
  <c r="C1991" i="1"/>
  <c r="AJ1990" i="1"/>
  <c r="AK1990" i="1" s="1"/>
  <c r="AG1990" i="1"/>
  <c r="AF1990" i="1"/>
  <c r="X1990" i="1"/>
  <c r="R1990" i="1"/>
  <c r="AE1990" i="1" s="1"/>
  <c r="J1990" i="1"/>
  <c r="AD1990" i="1" s="1"/>
  <c r="AH1990" i="1" s="1"/>
  <c r="AI1990" i="1" s="1"/>
  <c r="C1990" i="1"/>
  <c r="AJ1989" i="1"/>
  <c r="AK1989" i="1" s="1"/>
  <c r="AG1989" i="1"/>
  <c r="AF1989" i="1"/>
  <c r="X1989" i="1"/>
  <c r="R1989" i="1"/>
  <c r="AE1989" i="1" s="1"/>
  <c r="J1989" i="1"/>
  <c r="AD1989" i="1" s="1"/>
  <c r="AH1989" i="1" s="1"/>
  <c r="AI1989" i="1" s="1"/>
  <c r="C1989" i="1"/>
  <c r="AJ1988" i="1"/>
  <c r="AK1988" i="1" s="1"/>
  <c r="AG1988" i="1"/>
  <c r="AF1988" i="1"/>
  <c r="X1988" i="1"/>
  <c r="R1988" i="1"/>
  <c r="AE1988" i="1" s="1"/>
  <c r="J1988" i="1"/>
  <c r="AD1988" i="1" s="1"/>
  <c r="AH1988" i="1" s="1"/>
  <c r="AI1988" i="1" s="1"/>
  <c r="C1988" i="1"/>
  <c r="AJ1987" i="1"/>
  <c r="AK1987" i="1" s="1"/>
  <c r="AG1987" i="1"/>
  <c r="AF1987" i="1"/>
  <c r="X1987" i="1"/>
  <c r="R1987" i="1"/>
  <c r="AE1987" i="1" s="1"/>
  <c r="J1987" i="1"/>
  <c r="AD1987" i="1" s="1"/>
  <c r="AH1987" i="1" s="1"/>
  <c r="AI1987" i="1" s="1"/>
  <c r="C1987" i="1"/>
  <c r="AJ1986" i="1"/>
  <c r="AK1986" i="1" s="1"/>
  <c r="AG1986" i="1"/>
  <c r="AF1986" i="1"/>
  <c r="X1986" i="1"/>
  <c r="R1986" i="1"/>
  <c r="AE1986" i="1" s="1"/>
  <c r="J1986" i="1"/>
  <c r="AD1986" i="1" s="1"/>
  <c r="AH1986" i="1" s="1"/>
  <c r="AI1986" i="1" s="1"/>
  <c r="C1986" i="1"/>
  <c r="AJ1985" i="1"/>
  <c r="AK1985" i="1" s="1"/>
  <c r="AG1985" i="1"/>
  <c r="AF1985" i="1"/>
  <c r="X1985" i="1"/>
  <c r="R1985" i="1"/>
  <c r="AE1985" i="1" s="1"/>
  <c r="J1985" i="1"/>
  <c r="AD1985" i="1" s="1"/>
  <c r="AH1985" i="1" s="1"/>
  <c r="AI1985" i="1" s="1"/>
  <c r="C1985" i="1"/>
  <c r="AJ1984" i="1"/>
  <c r="AK1984" i="1" s="1"/>
  <c r="AG1984" i="1"/>
  <c r="AF1984" i="1"/>
  <c r="X1984" i="1"/>
  <c r="R1984" i="1"/>
  <c r="AE1984" i="1" s="1"/>
  <c r="J1984" i="1"/>
  <c r="AD1984" i="1" s="1"/>
  <c r="AH1984" i="1" s="1"/>
  <c r="AI1984" i="1" s="1"/>
  <c r="C1984" i="1"/>
  <c r="AJ1983" i="1"/>
  <c r="AK1983" i="1" s="1"/>
  <c r="AG1983" i="1"/>
  <c r="AF1983" i="1"/>
  <c r="X1983" i="1"/>
  <c r="R1983" i="1"/>
  <c r="AE1983" i="1" s="1"/>
  <c r="J1983" i="1"/>
  <c r="AD1983" i="1" s="1"/>
  <c r="AH1983" i="1" s="1"/>
  <c r="AI1983" i="1" s="1"/>
  <c r="C1983" i="1"/>
  <c r="AJ1982" i="1"/>
  <c r="AK1982" i="1" s="1"/>
  <c r="AG1982" i="1"/>
  <c r="AF1982" i="1"/>
  <c r="X1982" i="1"/>
  <c r="R1982" i="1"/>
  <c r="AE1982" i="1" s="1"/>
  <c r="J1982" i="1"/>
  <c r="AD1982" i="1" s="1"/>
  <c r="AH1982" i="1" s="1"/>
  <c r="AI1982" i="1" s="1"/>
  <c r="C1982" i="1"/>
  <c r="AJ1981" i="1"/>
  <c r="AK1981" i="1" s="1"/>
  <c r="AG1981" i="1"/>
  <c r="AF1981" i="1"/>
  <c r="X1981" i="1"/>
  <c r="R1981" i="1"/>
  <c r="AE1981" i="1" s="1"/>
  <c r="J1981" i="1"/>
  <c r="AD1981" i="1" s="1"/>
  <c r="AH1981" i="1" s="1"/>
  <c r="AI1981" i="1" s="1"/>
  <c r="C1981" i="1"/>
  <c r="AJ1980" i="1"/>
  <c r="AK1980" i="1" s="1"/>
  <c r="AG1980" i="1"/>
  <c r="AF1980" i="1"/>
  <c r="X1980" i="1"/>
  <c r="R1980" i="1"/>
  <c r="AE1980" i="1" s="1"/>
  <c r="J1980" i="1"/>
  <c r="AD1980" i="1" s="1"/>
  <c r="AH1980" i="1" s="1"/>
  <c r="AI1980" i="1" s="1"/>
  <c r="C1980" i="1"/>
  <c r="AJ1979" i="1"/>
  <c r="AK1979" i="1" s="1"/>
  <c r="AG1979" i="1"/>
  <c r="AF1979" i="1"/>
  <c r="X1979" i="1"/>
  <c r="R1979" i="1"/>
  <c r="AE1979" i="1" s="1"/>
  <c r="J1979" i="1"/>
  <c r="AD1979" i="1" s="1"/>
  <c r="AH1979" i="1" s="1"/>
  <c r="AI1979" i="1" s="1"/>
  <c r="C1979" i="1"/>
  <c r="AJ1978" i="1"/>
  <c r="AK1978" i="1" s="1"/>
  <c r="AG1978" i="1"/>
  <c r="AF1978" i="1"/>
  <c r="X1978" i="1"/>
  <c r="R1978" i="1"/>
  <c r="AE1978" i="1" s="1"/>
  <c r="J1978" i="1"/>
  <c r="AD1978" i="1" s="1"/>
  <c r="AH1978" i="1" s="1"/>
  <c r="AI1978" i="1" s="1"/>
  <c r="C1978" i="1"/>
  <c r="AJ1977" i="1"/>
  <c r="AK1977" i="1" s="1"/>
  <c r="AG1977" i="1"/>
  <c r="AF1977" i="1"/>
  <c r="X1977" i="1"/>
  <c r="R1977" i="1"/>
  <c r="AE1977" i="1" s="1"/>
  <c r="J1977" i="1"/>
  <c r="AD1977" i="1" s="1"/>
  <c r="AH1977" i="1" s="1"/>
  <c r="AI1977" i="1" s="1"/>
  <c r="C1977" i="1"/>
  <c r="AJ1976" i="1"/>
  <c r="AK1976" i="1" s="1"/>
  <c r="AG1976" i="1"/>
  <c r="AF1976" i="1"/>
  <c r="X1976" i="1"/>
  <c r="R1976" i="1"/>
  <c r="AE1976" i="1" s="1"/>
  <c r="J1976" i="1"/>
  <c r="AD1976" i="1" s="1"/>
  <c r="AH1976" i="1" s="1"/>
  <c r="AI1976" i="1" s="1"/>
  <c r="C1976" i="1"/>
  <c r="AJ1975" i="1"/>
  <c r="AK1975" i="1" s="1"/>
  <c r="AG1975" i="1"/>
  <c r="AF1975" i="1"/>
  <c r="X1975" i="1"/>
  <c r="R1975" i="1"/>
  <c r="AE1975" i="1" s="1"/>
  <c r="J1975" i="1"/>
  <c r="AD1975" i="1" s="1"/>
  <c r="AH1975" i="1" s="1"/>
  <c r="AI1975" i="1" s="1"/>
  <c r="C1975" i="1"/>
  <c r="AJ1974" i="1"/>
  <c r="AK1974" i="1" s="1"/>
  <c r="AG1974" i="1"/>
  <c r="AF1974" i="1"/>
  <c r="X1974" i="1"/>
  <c r="R1974" i="1"/>
  <c r="AE1974" i="1" s="1"/>
  <c r="J1974" i="1"/>
  <c r="AD1974" i="1" s="1"/>
  <c r="AH1974" i="1" s="1"/>
  <c r="AI1974" i="1" s="1"/>
  <c r="C1974" i="1"/>
  <c r="AJ1973" i="1"/>
  <c r="AK1973" i="1" s="1"/>
  <c r="AG1973" i="1"/>
  <c r="AF1973" i="1"/>
  <c r="X1973" i="1"/>
  <c r="R1973" i="1"/>
  <c r="AE1973" i="1" s="1"/>
  <c r="J1973" i="1"/>
  <c r="AD1973" i="1" s="1"/>
  <c r="AH1973" i="1" s="1"/>
  <c r="AI1973" i="1" s="1"/>
  <c r="C1973" i="1"/>
  <c r="AJ1972" i="1"/>
  <c r="AK1972" i="1" s="1"/>
  <c r="AG1972" i="1"/>
  <c r="AF1972" i="1"/>
  <c r="X1972" i="1"/>
  <c r="R1972" i="1"/>
  <c r="AE1972" i="1" s="1"/>
  <c r="J1972" i="1"/>
  <c r="AD1972" i="1" s="1"/>
  <c r="AH1972" i="1" s="1"/>
  <c r="AI1972" i="1" s="1"/>
  <c r="C1972" i="1"/>
  <c r="AJ1971" i="1"/>
  <c r="AK1971" i="1" s="1"/>
  <c r="AG1971" i="1"/>
  <c r="AF1971" i="1"/>
  <c r="X1971" i="1"/>
  <c r="R1971" i="1"/>
  <c r="AE1971" i="1" s="1"/>
  <c r="J1971" i="1"/>
  <c r="AD1971" i="1" s="1"/>
  <c r="AH1971" i="1" s="1"/>
  <c r="AI1971" i="1" s="1"/>
  <c r="C1971" i="1"/>
  <c r="AJ1970" i="1"/>
  <c r="AK1970" i="1" s="1"/>
  <c r="AG1970" i="1"/>
  <c r="AF1970" i="1"/>
  <c r="X1970" i="1"/>
  <c r="R1970" i="1"/>
  <c r="AE1970" i="1" s="1"/>
  <c r="J1970" i="1"/>
  <c r="AD1970" i="1" s="1"/>
  <c r="AH1970" i="1" s="1"/>
  <c r="AI1970" i="1" s="1"/>
  <c r="C1970" i="1"/>
  <c r="AJ1969" i="1"/>
  <c r="AK1969" i="1" s="1"/>
  <c r="AG1969" i="1"/>
  <c r="AF1969" i="1"/>
  <c r="X1969" i="1"/>
  <c r="R1969" i="1"/>
  <c r="AE1969" i="1" s="1"/>
  <c r="J1969" i="1"/>
  <c r="AD1969" i="1" s="1"/>
  <c r="AH1969" i="1" s="1"/>
  <c r="AI1969" i="1" s="1"/>
  <c r="C1969" i="1"/>
  <c r="AJ1968" i="1"/>
  <c r="AK1968" i="1" s="1"/>
  <c r="AG1968" i="1"/>
  <c r="AF1968" i="1"/>
  <c r="X1968" i="1"/>
  <c r="R1968" i="1"/>
  <c r="AE1968" i="1" s="1"/>
  <c r="J1968" i="1"/>
  <c r="AD1968" i="1" s="1"/>
  <c r="AH1968" i="1" s="1"/>
  <c r="AI1968" i="1" s="1"/>
  <c r="C1968" i="1"/>
  <c r="AJ1967" i="1"/>
  <c r="AK1967" i="1" s="1"/>
  <c r="AG1967" i="1"/>
  <c r="AF1967" i="1"/>
  <c r="X1967" i="1"/>
  <c r="R1967" i="1"/>
  <c r="AE1967" i="1" s="1"/>
  <c r="J1967" i="1"/>
  <c r="AD1967" i="1" s="1"/>
  <c r="AH1967" i="1" s="1"/>
  <c r="AI1967" i="1" s="1"/>
  <c r="C1967" i="1"/>
  <c r="AJ1966" i="1"/>
  <c r="AK1966" i="1" s="1"/>
  <c r="AG1966" i="1"/>
  <c r="AF1966" i="1"/>
  <c r="X1966" i="1"/>
  <c r="R1966" i="1"/>
  <c r="AE1966" i="1" s="1"/>
  <c r="J1966" i="1"/>
  <c r="AD1966" i="1" s="1"/>
  <c r="AH1966" i="1" s="1"/>
  <c r="AI1966" i="1" s="1"/>
  <c r="C1966" i="1"/>
  <c r="AJ1965" i="1"/>
  <c r="AK1965" i="1" s="1"/>
  <c r="AG1965" i="1"/>
  <c r="AF1965" i="1"/>
  <c r="X1965" i="1"/>
  <c r="R1965" i="1"/>
  <c r="AE1965" i="1" s="1"/>
  <c r="J1965" i="1"/>
  <c r="AD1965" i="1" s="1"/>
  <c r="AH1965" i="1" s="1"/>
  <c r="AI1965" i="1" s="1"/>
  <c r="C1965" i="1"/>
  <c r="AJ1964" i="1"/>
  <c r="AK1964" i="1" s="1"/>
  <c r="AG1964" i="1"/>
  <c r="AF1964" i="1"/>
  <c r="X1964" i="1"/>
  <c r="R1964" i="1"/>
  <c r="AE1964" i="1" s="1"/>
  <c r="J1964" i="1"/>
  <c r="AD1964" i="1" s="1"/>
  <c r="AH1964" i="1" s="1"/>
  <c r="AI1964" i="1" s="1"/>
  <c r="C1964" i="1"/>
  <c r="AJ1963" i="1"/>
  <c r="AK1963" i="1" s="1"/>
  <c r="AG1963" i="1"/>
  <c r="AF1963" i="1"/>
  <c r="X1963" i="1"/>
  <c r="R1963" i="1"/>
  <c r="AE1963" i="1" s="1"/>
  <c r="J1963" i="1"/>
  <c r="AD1963" i="1" s="1"/>
  <c r="AH1963" i="1" s="1"/>
  <c r="AI1963" i="1" s="1"/>
  <c r="C1963" i="1"/>
  <c r="AJ1962" i="1"/>
  <c r="AK1962" i="1" s="1"/>
  <c r="AG1962" i="1"/>
  <c r="AF1962" i="1"/>
  <c r="X1962" i="1"/>
  <c r="R1962" i="1"/>
  <c r="AE1962" i="1" s="1"/>
  <c r="J1962" i="1"/>
  <c r="AD1962" i="1" s="1"/>
  <c r="AH1962" i="1" s="1"/>
  <c r="AI1962" i="1" s="1"/>
  <c r="C1962" i="1"/>
  <c r="AJ1961" i="1"/>
  <c r="AK1961" i="1" s="1"/>
  <c r="AG1961" i="1"/>
  <c r="AF1961" i="1"/>
  <c r="X1961" i="1"/>
  <c r="R1961" i="1"/>
  <c r="AE1961" i="1" s="1"/>
  <c r="J1961" i="1"/>
  <c r="AD1961" i="1" s="1"/>
  <c r="AH1961" i="1" s="1"/>
  <c r="AI1961" i="1" s="1"/>
  <c r="C1961" i="1"/>
  <c r="AJ1960" i="1"/>
  <c r="AK1960" i="1" s="1"/>
  <c r="AG1960" i="1"/>
  <c r="AF1960" i="1"/>
  <c r="X1960" i="1"/>
  <c r="R1960" i="1"/>
  <c r="AE1960" i="1" s="1"/>
  <c r="J1960" i="1"/>
  <c r="AD1960" i="1" s="1"/>
  <c r="AH1960" i="1" s="1"/>
  <c r="AI1960" i="1" s="1"/>
  <c r="C1960" i="1"/>
  <c r="AJ1959" i="1"/>
  <c r="AK1959" i="1" s="1"/>
  <c r="AG1959" i="1"/>
  <c r="AF1959" i="1"/>
  <c r="X1959" i="1"/>
  <c r="R1959" i="1"/>
  <c r="AE1959" i="1" s="1"/>
  <c r="J1959" i="1"/>
  <c r="AD1959" i="1" s="1"/>
  <c r="AH1959" i="1" s="1"/>
  <c r="AI1959" i="1" s="1"/>
  <c r="C1959" i="1"/>
  <c r="AJ1958" i="1"/>
  <c r="AK1958" i="1" s="1"/>
  <c r="AG1958" i="1"/>
  <c r="AF1958" i="1"/>
  <c r="X1958" i="1"/>
  <c r="R1958" i="1"/>
  <c r="AE1958" i="1" s="1"/>
  <c r="J1958" i="1"/>
  <c r="AD1958" i="1" s="1"/>
  <c r="AH1958" i="1" s="1"/>
  <c r="AI1958" i="1" s="1"/>
  <c r="C1958" i="1"/>
  <c r="AJ1957" i="1"/>
  <c r="AK1957" i="1" s="1"/>
  <c r="AG1957" i="1"/>
  <c r="AF1957" i="1"/>
  <c r="X1957" i="1"/>
  <c r="R1957" i="1"/>
  <c r="AE1957" i="1" s="1"/>
  <c r="J1957" i="1"/>
  <c r="AD1957" i="1" s="1"/>
  <c r="AH1957" i="1" s="1"/>
  <c r="AI1957" i="1" s="1"/>
  <c r="C1957" i="1"/>
  <c r="AJ1956" i="1"/>
  <c r="AK1956" i="1" s="1"/>
  <c r="AG1956" i="1"/>
  <c r="AF1956" i="1"/>
  <c r="X1956" i="1"/>
  <c r="R1956" i="1"/>
  <c r="AE1956" i="1" s="1"/>
  <c r="J1956" i="1"/>
  <c r="AD1956" i="1" s="1"/>
  <c r="AH1956" i="1" s="1"/>
  <c r="AI1956" i="1" s="1"/>
  <c r="C1956" i="1"/>
  <c r="AJ1955" i="1"/>
  <c r="AK1955" i="1" s="1"/>
  <c r="AG1955" i="1"/>
  <c r="AF1955" i="1"/>
  <c r="X1955" i="1"/>
  <c r="R1955" i="1"/>
  <c r="AE1955" i="1" s="1"/>
  <c r="J1955" i="1"/>
  <c r="AD1955" i="1" s="1"/>
  <c r="AH1955" i="1" s="1"/>
  <c r="AI1955" i="1" s="1"/>
  <c r="C1955" i="1"/>
  <c r="AJ1954" i="1"/>
  <c r="AK1954" i="1" s="1"/>
  <c r="AG1954" i="1"/>
  <c r="AF1954" i="1"/>
  <c r="X1954" i="1"/>
  <c r="R1954" i="1"/>
  <c r="AE1954" i="1" s="1"/>
  <c r="J1954" i="1"/>
  <c r="AD1954" i="1" s="1"/>
  <c r="AH1954" i="1" s="1"/>
  <c r="AI1954" i="1" s="1"/>
  <c r="C1954" i="1"/>
  <c r="AJ1953" i="1"/>
  <c r="AK1953" i="1" s="1"/>
  <c r="AG1953" i="1"/>
  <c r="AF1953" i="1"/>
  <c r="X1953" i="1"/>
  <c r="R1953" i="1"/>
  <c r="AE1953" i="1" s="1"/>
  <c r="J1953" i="1"/>
  <c r="AD1953" i="1" s="1"/>
  <c r="AH1953" i="1" s="1"/>
  <c r="AI1953" i="1" s="1"/>
  <c r="C1953" i="1"/>
  <c r="AJ1952" i="1"/>
  <c r="AK1952" i="1" s="1"/>
  <c r="AG1952" i="1"/>
  <c r="AF1952" i="1"/>
  <c r="X1952" i="1"/>
  <c r="R1952" i="1"/>
  <c r="AE1952" i="1" s="1"/>
  <c r="J1952" i="1"/>
  <c r="AD1952" i="1" s="1"/>
  <c r="AH1952" i="1" s="1"/>
  <c r="AI1952" i="1" s="1"/>
  <c r="C1952" i="1"/>
  <c r="AJ1951" i="1"/>
  <c r="AK1951" i="1" s="1"/>
  <c r="AG1951" i="1"/>
  <c r="AF1951" i="1"/>
  <c r="X1951" i="1"/>
  <c r="R1951" i="1"/>
  <c r="AE1951" i="1" s="1"/>
  <c r="J1951" i="1"/>
  <c r="AD1951" i="1" s="1"/>
  <c r="AH1951" i="1" s="1"/>
  <c r="AI1951" i="1" s="1"/>
  <c r="C1951" i="1"/>
  <c r="AJ1950" i="1"/>
  <c r="AK1950" i="1" s="1"/>
  <c r="AG1950" i="1"/>
  <c r="AF1950" i="1"/>
  <c r="X1950" i="1"/>
  <c r="R1950" i="1"/>
  <c r="AE1950" i="1" s="1"/>
  <c r="J1950" i="1"/>
  <c r="AD1950" i="1" s="1"/>
  <c r="AH1950" i="1" s="1"/>
  <c r="AI1950" i="1" s="1"/>
  <c r="C1950" i="1"/>
  <c r="AJ1949" i="1"/>
  <c r="AK1949" i="1" s="1"/>
  <c r="AG1949" i="1"/>
  <c r="AF1949" i="1"/>
  <c r="X1949" i="1"/>
  <c r="R1949" i="1"/>
  <c r="AE1949" i="1" s="1"/>
  <c r="J1949" i="1"/>
  <c r="AD1949" i="1" s="1"/>
  <c r="AH1949" i="1" s="1"/>
  <c r="AI1949" i="1" s="1"/>
  <c r="C1949" i="1"/>
  <c r="AJ1948" i="1"/>
  <c r="AK1948" i="1" s="1"/>
  <c r="AG1948" i="1"/>
  <c r="AF1948" i="1"/>
  <c r="X1948" i="1"/>
  <c r="R1948" i="1"/>
  <c r="AE1948" i="1" s="1"/>
  <c r="J1948" i="1"/>
  <c r="AD1948" i="1" s="1"/>
  <c r="AH1948" i="1" s="1"/>
  <c r="AI1948" i="1" s="1"/>
  <c r="C1948" i="1"/>
  <c r="AJ1947" i="1"/>
  <c r="AK1947" i="1" s="1"/>
  <c r="AG1947" i="1"/>
  <c r="AF1947" i="1"/>
  <c r="X1947" i="1"/>
  <c r="R1947" i="1"/>
  <c r="AE1947" i="1" s="1"/>
  <c r="J1947" i="1"/>
  <c r="AD1947" i="1" s="1"/>
  <c r="AH1947" i="1" s="1"/>
  <c r="AI1947" i="1" s="1"/>
  <c r="C1947" i="1"/>
  <c r="AJ1946" i="1"/>
  <c r="AK1946" i="1" s="1"/>
  <c r="AG1946" i="1"/>
  <c r="AF1946" i="1"/>
  <c r="X1946" i="1"/>
  <c r="R1946" i="1"/>
  <c r="AE1946" i="1" s="1"/>
  <c r="J1946" i="1"/>
  <c r="AD1946" i="1" s="1"/>
  <c r="AH1946" i="1" s="1"/>
  <c r="AI1946" i="1" s="1"/>
  <c r="C1946" i="1"/>
  <c r="AJ1945" i="1"/>
  <c r="AK1945" i="1" s="1"/>
  <c r="AG1945" i="1"/>
  <c r="AF1945" i="1"/>
  <c r="X1945" i="1"/>
  <c r="R1945" i="1"/>
  <c r="AE1945" i="1" s="1"/>
  <c r="J1945" i="1"/>
  <c r="AD1945" i="1" s="1"/>
  <c r="AH1945" i="1" s="1"/>
  <c r="AI1945" i="1" s="1"/>
  <c r="C1945" i="1"/>
  <c r="AJ1944" i="1"/>
  <c r="AK1944" i="1" s="1"/>
  <c r="AG1944" i="1"/>
  <c r="AF1944" i="1"/>
  <c r="X1944" i="1"/>
  <c r="R1944" i="1"/>
  <c r="AE1944" i="1" s="1"/>
  <c r="J1944" i="1"/>
  <c r="AD1944" i="1" s="1"/>
  <c r="AH1944" i="1" s="1"/>
  <c r="AI1944" i="1" s="1"/>
  <c r="C1944" i="1"/>
  <c r="AJ1943" i="1"/>
  <c r="AK1943" i="1" s="1"/>
  <c r="AG1943" i="1"/>
  <c r="AF1943" i="1"/>
  <c r="X1943" i="1"/>
  <c r="R1943" i="1"/>
  <c r="AE1943" i="1" s="1"/>
  <c r="J1943" i="1"/>
  <c r="AD1943" i="1" s="1"/>
  <c r="AH1943" i="1" s="1"/>
  <c r="AI1943" i="1" s="1"/>
  <c r="C1943" i="1"/>
  <c r="AJ1942" i="1"/>
  <c r="AK1942" i="1" s="1"/>
  <c r="AG1942" i="1"/>
  <c r="AF1942" i="1"/>
  <c r="X1942" i="1"/>
  <c r="R1942" i="1"/>
  <c r="AE1942" i="1" s="1"/>
  <c r="J1942" i="1"/>
  <c r="AD1942" i="1" s="1"/>
  <c r="AH1942" i="1" s="1"/>
  <c r="AI1942" i="1" s="1"/>
  <c r="C1942" i="1"/>
  <c r="AJ1941" i="1"/>
  <c r="AK1941" i="1" s="1"/>
  <c r="AG1941" i="1"/>
  <c r="AF1941" i="1"/>
  <c r="X1941" i="1"/>
  <c r="R1941" i="1"/>
  <c r="AE1941" i="1" s="1"/>
  <c r="J1941" i="1"/>
  <c r="AD1941" i="1" s="1"/>
  <c r="AH1941" i="1" s="1"/>
  <c r="AI1941" i="1" s="1"/>
  <c r="C1941" i="1"/>
  <c r="AJ1940" i="1"/>
  <c r="AK1940" i="1" s="1"/>
  <c r="AG1940" i="1"/>
  <c r="AF1940" i="1"/>
  <c r="X1940" i="1"/>
  <c r="R1940" i="1"/>
  <c r="AE1940" i="1" s="1"/>
  <c r="J1940" i="1"/>
  <c r="AD1940" i="1" s="1"/>
  <c r="AH1940" i="1" s="1"/>
  <c r="AI1940" i="1" s="1"/>
  <c r="C1940" i="1"/>
  <c r="AJ1939" i="1"/>
  <c r="AK1939" i="1" s="1"/>
  <c r="AG1939" i="1"/>
  <c r="AF1939" i="1"/>
  <c r="X1939" i="1"/>
  <c r="R1939" i="1"/>
  <c r="AE1939" i="1" s="1"/>
  <c r="J1939" i="1"/>
  <c r="AD1939" i="1" s="1"/>
  <c r="AH1939" i="1" s="1"/>
  <c r="AI1939" i="1" s="1"/>
  <c r="C1939" i="1"/>
  <c r="AJ1938" i="1"/>
  <c r="AK1938" i="1" s="1"/>
  <c r="AG1938" i="1"/>
  <c r="AF1938" i="1"/>
  <c r="X1938" i="1"/>
  <c r="R1938" i="1"/>
  <c r="AE1938" i="1" s="1"/>
  <c r="J1938" i="1"/>
  <c r="AD1938" i="1" s="1"/>
  <c r="AH1938" i="1" s="1"/>
  <c r="AI1938" i="1" s="1"/>
  <c r="C1938" i="1"/>
  <c r="AJ1937" i="1"/>
  <c r="AK1937" i="1" s="1"/>
  <c r="AG1937" i="1"/>
  <c r="AF1937" i="1"/>
  <c r="X1937" i="1"/>
  <c r="R1937" i="1"/>
  <c r="AE1937" i="1" s="1"/>
  <c r="J1937" i="1"/>
  <c r="AD1937" i="1" s="1"/>
  <c r="AH1937" i="1" s="1"/>
  <c r="AI1937" i="1" s="1"/>
  <c r="C1937" i="1"/>
  <c r="AJ1936" i="1"/>
  <c r="AK1936" i="1" s="1"/>
  <c r="AG1936" i="1"/>
  <c r="AF1936" i="1"/>
  <c r="X1936" i="1"/>
  <c r="R1936" i="1"/>
  <c r="AE1936" i="1" s="1"/>
  <c r="J1936" i="1"/>
  <c r="AD1936" i="1" s="1"/>
  <c r="AH1936" i="1" s="1"/>
  <c r="AI1936" i="1" s="1"/>
  <c r="C1936" i="1"/>
  <c r="AJ1935" i="1"/>
  <c r="AK1935" i="1" s="1"/>
  <c r="AG1935" i="1"/>
  <c r="AF1935" i="1"/>
  <c r="X1935" i="1"/>
  <c r="R1935" i="1"/>
  <c r="AE1935" i="1" s="1"/>
  <c r="J1935" i="1"/>
  <c r="AD1935" i="1" s="1"/>
  <c r="AH1935" i="1" s="1"/>
  <c r="AI1935" i="1" s="1"/>
  <c r="C1935" i="1"/>
  <c r="AJ1934" i="1"/>
  <c r="AK1934" i="1" s="1"/>
  <c r="AG1934" i="1"/>
  <c r="AF1934" i="1"/>
  <c r="X1934" i="1"/>
  <c r="R1934" i="1"/>
  <c r="AE1934" i="1" s="1"/>
  <c r="J1934" i="1"/>
  <c r="AD1934" i="1" s="1"/>
  <c r="AH1934" i="1" s="1"/>
  <c r="AI1934" i="1" s="1"/>
  <c r="C1934" i="1"/>
  <c r="AJ1933" i="1"/>
  <c r="AK1933" i="1" s="1"/>
  <c r="AG1933" i="1"/>
  <c r="AF1933" i="1"/>
  <c r="X1933" i="1"/>
  <c r="R1933" i="1"/>
  <c r="AE1933" i="1" s="1"/>
  <c r="J1933" i="1"/>
  <c r="AD1933" i="1" s="1"/>
  <c r="AH1933" i="1" s="1"/>
  <c r="AI1933" i="1" s="1"/>
  <c r="C1933" i="1"/>
  <c r="AJ1932" i="1"/>
  <c r="AK1932" i="1" s="1"/>
  <c r="AG1932" i="1"/>
  <c r="AF1932" i="1"/>
  <c r="X1932" i="1"/>
  <c r="R1932" i="1"/>
  <c r="AE1932" i="1" s="1"/>
  <c r="J1932" i="1"/>
  <c r="AD1932" i="1" s="1"/>
  <c r="AH1932" i="1" s="1"/>
  <c r="AI1932" i="1" s="1"/>
  <c r="C1932" i="1"/>
  <c r="AJ1931" i="1"/>
  <c r="AK1931" i="1" s="1"/>
  <c r="AG1931" i="1"/>
  <c r="AF1931" i="1"/>
  <c r="X1931" i="1"/>
  <c r="R1931" i="1"/>
  <c r="AE1931" i="1" s="1"/>
  <c r="J1931" i="1"/>
  <c r="AD1931" i="1" s="1"/>
  <c r="AH1931" i="1" s="1"/>
  <c r="AI1931" i="1" s="1"/>
  <c r="C1931" i="1"/>
  <c r="AJ1930" i="1"/>
  <c r="AK1930" i="1" s="1"/>
  <c r="AG1930" i="1"/>
  <c r="AF1930" i="1"/>
  <c r="X1930" i="1"/>
  <c r="R1930" i="1"/>
  <c r="AE1930" i="1" s="1"/>
  <c r="J1930" i="1"/>
  <c r="AD1930" i="1" s="1"/>
  <c r="AH1930" i="1" s="1"/>
  <c r="AI1930" i="1" s="1"/>
  <c r="C1930" i="1"/>
  <c r="AJ1929" i="1"/>
  <c r="AK1929" i="1" s="1"/>
  <c r="AG1929" i="1"/>
  <c r="AF1929" i="1"/>
  <c r="X1929" i="1"/>
  <c r="R1929" i="1"/>
  <c r="AE1929" i="1" s="1"/>
  <c r="J1929" i="1"/>
  <c r="AD1929" i="1" s="1"/>
  <c r="AH1929" i="1" s="1"/>
  <c r="AI1929" i="1" s="1"/>
  <c r="C1929" i="1"/>
  <c r="AJ1928" i="1"/>
  <c r="AK1928" i="1" s="1"/>
  <c r="AG1928" i="1"/>
  <c r="AF1928" i="1"/>
  <c r="X1928" i="1"/>
  <c r="R1928" i="1"/>
  <c r="AE1928" i="1" s="1"/>
  <c r="J1928" i="1"/>
  <c r="AD1928" i="1" s="1"/>
  <c r="AH1928" i="1" s="1"/>
  <c r="AI1928" i="1" s="1"/>
  <c r="C1928" i="1"/>
  <c r="AJ1927" i="1"/>
  <c r="AK1927" i="1" s="1"/>
  <c r="AG1927" i="1"/>
  <c r="AF1927" i="1"/>
  <c r="X1927" i="1"/>
  <c r="R1927" i="1"/>
  <c r="AE1927" i="1" s="1"/>
  <c r="J1927" i="1"/>
  <c r="AD1927" i="1" s="1"/>
  <c r="AH1927" i="1" s="1"/>
  <c r="AI1927" i="1" s="1"/>
  <c r="C1927" i="1"/>
  <c r="AJ1926" i="1"/>
  <c r="AK1926" i="1" s="1"/>
  <c r="AG1926" i="1"/>
  <c r="AF1926" i="1"/>
  <c r="X1926" i="1"/>
  <c r="R1926" i="1"/>
  <c r="AE1926" i="1" s="1"/>
  <c r="J1926" i="1"/>
  <c r="AD1926" i="1" s="1"/>
  <c r="AH1926" i="1" s="1"/>
  <c r="AI1926" i="1" s="1"/>
  <c r="C1926" i="1"/>
  <c r="AJ1925" i="1"/>
  <c r="AK1925" i="1" s="1"/>
  <c r="AG1925" i="1"/>
  <c r="AF1925" i="1"/>
  <c r="X1925" i="1"/>
  <c r="R1925" i="1"/>
  <c r="AE1925" i="1" s="1"/>
  <c r="J1925" i="1"/>
  <c r="AD1925" i="1" s="1"/>
  <c r="AH1925" i="1" s="1"/>
  <c r="AI1925" i="1" s="1"/>
  <c r="C1925" i="1"/>
  <c r="AJ1924" i="1"/>
  <c r="AK1924" i="1" s="1"/>
  <c r="AG1924" i="1"/>
  <c r="AF1924" i="1"/>
  <c r="X1924" i="1"/>
  <c r="R1924" i="1"/>
  <c r="AE1924" i="1" s="1"/>
  <c r="J1924" i="1"/>
  <c r="AD1924" i="1" s="1"/>
  <c r="AH1924" i="1" s="1"/>
  <c r="AI1924" i="1" s="1"/>
  <c r="C1924" i="1"/>
  <c r="AJ1923" i="1"/>
  <c r="AK1923" i="1" s="1"/>
  <c r="AG1923" i="1"/>
  <c r="AF1923" i="1"/>
  <c r="X1923" i="1"/>
  <c r="R1923" i="1"/>
  <c r="AE1923" i="1" s="1"/>
  <c r="J1923" i="1"/>
  <c r="AD1923" i="1" s="1"/>
  <c r="AH1923" i="1" s="1"/>
  <c r="AI1923" i="1" s="1"/>
  <c r="C1923" i="1"/>
  <c r="AJ1922" i="1"/>
  <c r="AK1922" i="1" s="1"/>
  <c r="AG1922" i="1"/>
  <c r="AF1922" i="1"/>
  <c r="X1922" i="1"/>
  <c r="R1922" i="1"/>
  <c r="AE1922" i="1" s="1"/>
  <c r="J1922" i="1"/>
  <c r="AD1922" i="1" s="1"/>
  <c r="AH1922" i="1" s="1"/>
  <c r="AI1922" i="1" s="1"/>
  <c r="C1922" i="1"/>
  <c r="AJ1921" i="1"/>
  <c r="AK1921" i="1" s="1"/>
  <c r="AG1921" i="1"/>
  <c r="AF1921" i="1"/>
  <c r="X1921" i="1"/>
  <c r="R1921" i="1"/>
  <c r="AE1921" i="1" s="1"/>
  <c r="J1921" i="1"/>
  <c r="AD1921" i="1" s="1"/>
  <c r="AH1921" i="1" s="1"/>
  <c r="AI1921" i="1" s="1"/>
  <c r="C1921" i="1"/>
  <c r="AJ1920" i="1"/>
  <c r="AK1920" i="1" s="1"/>
  <c r="AG1920" i="1"/>
  <c r="AF1920" i="1"/>
  <c r="X1920" i="1"/>
  <c r="R1920" i="1"/>
  <c r="AE1920" i="1" s="1"/>
  <c r="J1920" i="1"/>
  <c r="AD1920" i="1" s="1"/>
  <c r="AH1920" i="1" s="1"/>
  <c r="AI1920" i="1" s="1"/>
  <c r="C1920" i="1"/>
  <c r="AJ1919" i="1"/>
  <c r="AK1919" i="1" s="1"/>
  <c r="AG1919" i="1"/>
  <c r="AF1919" i="1"/>
  <c r="X1919" i="1"/>
  <c r="R1919" i="1"/>
  <c r="AE1919" i="1" s="1"/>
  <c r="J1919" i="1"/>
  <c r="AD1919" i="1" s="1"/>
  <c r="AH1919" i="1" s="1"/>
  <c r="AI1919" i="1" s="1"/>
  <c r="C1919" i="1"/>
  <c r="AJ1918" i="1"/>
  <c r="AK1918" i="1" s="1"/>
  <c r="AG1918" i="1"/>
  <c r="AF1918" i="1"/>
  <c r="X1918" i="1"/>
  <c r="R1918" i="1"/>
  <c r="AE1918" i="1" s="1"/>
  <c r="J1918" i="1"/>
  <c r="AD1918" i="1" s="1"/>
  <c r="AH1918" i="1" s="1"/>
  <c r="AI1918" i="1" s="1"/>
  <c r="C1918" i="1"/>
  <c r="AJ1917" i="1"/>
  <c r="AK1917" i="1" s="1"/>
  <c r="AG1917" i="1"/>
  <c r="AF1917" i="1"/>
  <c r="X1917" i="1"/>
  <c r="R1917" i="1"/>
  <c r="AE1917" i="1" s="1"/>
  <c r="J1917" i="1"/>
  <c r="AD1917" i="1" s="1"/>
  <c r="AH1917" i="1" s="1"/>
  <c r="AI1917" i="1" s="1"/>
  <c r="C1917" i="1"/>
  <c r="AJ1916" i="1"/>
  <c r="AK1916" i="1" s="1"/>
  <c r="AG1916" i="1"/>
  <c r="AF1916" i="1"/>
  <c r="X1916" i="1"/>
  <c r="R1916" i="1"/>
  <c r="AE1916" i="1" s="1"/>
  <c r="J1916" i="1"/>
  <c r="AD1916" i="1" s="1"/>
  <c r="AH1916" i="1" s="1"/>
  <c r="AI1916" i="1" s="1"/>
  <c r="C1916" i="1"/>
  <c r="AJ1915" i="1"/>
  <c r="AK1915" i="1" s="1"/>
  <c r="AG1915" i="1"/>
  <c r="AF1915" i="1"/>
  <c r="X1915" i="1"/>
  <c r="R1915" i="1"/>
  <c r="AE1915" i="1" s="1"/>
  <c r="J1915" i="1"/>
  <c r="AD1915" i="1" s="1"/>
  <c r="AH1915" i="1" s="1"/>
  <c r="AI1915" i="1" s="1"/>
  <c r="C1915" i="1"/>
  <c r="AJ1914" i="1"/>
  <c r="AK1914" i="1" s="1"/>
  <c r="AG1914" i="1"/>
  <c r="AF1914" i="1"/>
  <c r="X1914" i="1"/>
  <c r="R1914" i="1"/>
  <c r="AE1914" i="1" s="1"/>
  <c r="J1914" i="1"/>
  <c r="AD1914" i="1" s="1"/>
  <c r="AH1914" i="1" s="1"/>
  <c r="AI1914" i="1" s="1"/>
  <c r="C1914" i="1"/>
  <c r="AJ1913" i="1"/>
  <c r="AK1913" i="1" s="1"/>
  <c r="AG1913" i="1"/>
  <c r="AF1913" i="1"/>
  <c r="X1913" i="1"/>
  <c r="R1913" i="1"/>
  <c r="AE1913" i="1" s="1"/>
  <c r="J1913" i="1"/>
  <c r="AD1913" i="1" s="1"/>
  <c r="AH1913" i="1" s="1"/>
  <c r="AI1913" i="1" s="1"/>
  <c r="C1913" i="1"/>
  <c r="AJ1912" i="1"/>
  <c r="AK1912" i="1" s="1"/>
  <c r="AG1912" i="1"/>
  <c r="AF1912" i="1"/>
  <c r="X1912" i="1"/>
  <c r="R1912" i="1"/>
  <c r="AE1912" i="1" s="1"/>
  <c r="J1912" i="1"/>
  <c r="AD1912" i="1" s="1"/>
  <c r="AH1912" i="1" s="1"/>
  <c r="AI1912" i="1" s="1"/>
  <c r="C1912" i="1"/>
  <c r="AJ1911" i="1"/>
  <c r="AK1911" i="1" s="1"/>
  <c r="AG1911" i="1"/>
  <c r="AF1911" i="1"/>
  <c r="X1911" i="1"/>
  <c r="R1911" i="1"/>
  <c r="AE1911" i="1" s="1"/>
  <c r="J1911" i="1"/>
  <c r="AD1911" i="1" s="1"/>
  <c r="AH1911" i="1" s="1"/>
  <c r="AI1911" i="1" s="1"/>
  <c r="C1911" i="1"/>
  <c r="AJ1910" i="1"/>
  <c r="AK1910" i="1" s="1"/>
  <c r="AG1910" i="1"/>
  <c r="AF1910" i="1"/>
  <c r="X1910" i="1"/>
  <c r="R1910" i="1"/>
  <c r="AE1910" i="1" s="1"/>
  <c r="J1910" i="1"/>
  <c r="AD1910" i="1" s="1"/>
  <c r="AH1910" i="1" s="1"/>
  <c r="AI1910" i="1" s="1"/>
  <c r="C1910" i="1"/>
  <c r="AJ1909" i="1"/>
  <c r="AK1909" i="1" s="1"/>
  <c r="AG1909" i="1"/>
  <c r="AF1909" i="1"/>
  <c r="X1909" i="1"/>
  <c r="R1909" i="1"/>
  <c r="AE1909" i="1" s="1"/>
  <c r="J1909" i="1"/>
  <c r="AD1909" i="1" s="1"/>
  <c r="AH1909" i="1" s="1"/>
  <c r="AI1909" i="1" s="1"/>
  <c r="C1909" i="1"/>
  <c r="AJ1908" i="1"/>
  <c r="AK1908" i="1" s="1"/>
  <c r="AG1908" i="1"/>
  <c r="AF1908" i="1"/>
  <c r="X1908" i="1"/>
  <c r="R1908" i="1"/>
  <c r="AE1908" i="1" s="1"/>
  <c r="J1908" i="1"/>
  <c r="AD1908" i="1" s="1"/>
  <c r="AH1908" i="1" s="1"/>
  <c r="AI1908" i="1" s="1"/>
  <c r="C1908" i="1"/>
  <c r="AJ1907" i="1"/>
  <c r="AK1907" i="1" s="1"/>
  <c r="AG1907" i="1"/>
  <c r="AF1907" i="1"/>
  <c r="X1907" i="1"/>
  <c r="R1907" i="1"/>
  <c r="AE1907" i="1" s="1"/>
  <c r="J1907" i="1"/>
  <c r="AD1907" i="1" s="1"/>
  <c r="AH1907" i="1" s="1"/>
  <c r="AI1907" i="1" s="1"/>
  <c r="C1907" i="1"/>
  <c r="AJ1906" i="1"/>
  <c r="AK1906" i="1" s="1"/>
  <c r="AG1906" i="1"/>
  <c r="AF1906" i="1"/>
  <c r="X1906" i="1"/>
  <c r="R1906" i="1"/>
  <c r="AE1906" i="1" s="1"/>
  <c r="J1906" i="1"/>
  <c r="AD1906" i="1" s="1"/>
  <c r="AH1906" i="1" s="1"/>
  <c r="AI1906" i="1" s="1"/>
  <c r="C1906" i="1"/>
  <c r="AJ1905" i="1"/>
  <c r="AK1905" i="1" s="1"/>
  <c r="AG1905" i="1"/>
  <c r="AF1905" i="1"/>
  <c r="X1905" i="1"/>
  <c r="R1905" i="1"/>
  <c r="AE1905" i="1" s="1"/>
  <c r="J1905" i="1"/>
  <c r="AD1905" i="1" s="1"/>
  <c r="AH1905" i="1" s="1"/>
  <c r="AI1905" i="1" s="1"/>
  <c r="C1905" i="1"/>
  <c r="AJ1904" i="1"/>
  <c r="AK1904" i="1" s="1"/>
  <c r="AG1904" i="1"/>
  <c r="AF1904" i="1"/>
  <c r="X1904" i="1"/>
  <c r="R1904" i="1"/>
  <c r="AE1904" i="1" s="1"/>
  <c r="J1904" i="1"/>
  <c r="AD1904" i="1" s="1"/>
  <c r="AH1904" i="1" s="1"/>
  <c r="AI1904" i="1" s="1"/>
  <c r="C1904" i="1"/>
  <c r="AJ1903" i="1"/>
  <c r="AK1903" i="1" s="1"/>
  <c r="AG1903" i="1"/>
  <c r="AF1903" i="1"/>
  <c r="X1903" i="1"/>
  <c r="R1903" i="1"/>
  <c r="AE1903" i="1" s="1"/>
  <c r="J1903" i="1"/>
  <c r="AD1903" i="1" s="1"/>
  <c r="AH1903" i="1" s="1"/>
  <c r="AI1903" i="1" s="1"/>
  <c r="C1903" i="1"/>
  <c r="AJ1902" i="1"/>
  <c r="AK1902" i="1" s="1"/>
  <c r="AG1902" i="1"/>
  <c r="AF1902" i="1"/>
  <c r="X1902" i="1"/>
  <c r="R1902" i="1"/>
  <c r="AE1902" i="1" s="1"/>
  <c r="J1902" i="1"/>
  <c r="AD1902" i="1" s="1"/>
  <c r="AH1902" i="1" s="1"/>
  <c r="AI1902" i="1" s="1"/>
  <c r="C1902" i="1"/>
  <c r="AJ1901" i="1"/>
  <c r="AK1901" i="1" s="1"/>
  <c r="AG1901" i="1"/>
  <c r="AF1901" i="1"/>
  <c r="X1901" i="1"/>
  <c r="R1901" i="1"/>
  <c r="AE1901" i="1" s="1"/>
  <c r="J1901" i="1"/>
  <c r="AD1901" i="1" s="1"/>
  <c r="AH1901" i="1" s="1"/>
  <c r="AI1901" i="1" s="1"/>
  <c r="C1901" i="1"/>
  <c r="AJ1900" i="1"/>
  <c r="AK1900" i="1" s="1"/>
  <c r="AG1900" i="1"/>
  <c r="AF1900" i="1"/>
  <c r="X1900" i="1"/>
  <c r="R1900" i="1"/>
  <c r="AE1900" i="1" s="1"/>
  <c r="J1900" i="1"/>
  <c r="AD1900" i="1" s="1"/>
  <c r="AH1900" i="1" s="1"/>
  <c r="AI1900" i="1" s="1"/>
  <c r="C1900" i="1"/>
  <c r="AJ1899" i="1"/>
  <c r="AK1899" i="1" s="1"/>
  <c r="AG1899" i="1"/>
  <c r="AF1899" i="1"/>
  <c r="X1899" i="1"/>
  <c r="R1899" i="1"/>
  <c r="AE1899" i="1" s="1"/>
  <c r="J1899" i="1"/>
  <c r="AD1899" i="1" s="1"/>
  <c r="AH1899" i="1" s="1"/>
  <c r="AI1899" i="1" s="1"/>
  <c r="C1899" i="1"/>
  <c r="AJ1898" i="1"/>
  <c r="AK1898" i="1" s="1"/>
  <c r="AG1898" i="1"/>
  <c r="AF1898" i="1"/>
  <c r="X1898" i="1"/>
  <c r="R1898" i="1"/>
  <c r="AE1898" i="1" s="1"/>
  <c r="J1898" i="1"/>
  <c r="AD1898" i="1" s="1"/>
  <c r="AH1898" i="1" s="1"/>
  <c r="AI1898" i="1" s="1"/>
  <c r="C1898" i="1"/>
  <c r="AJ1897" i="1"/>
  <c r="AK1897" i="1" s="1"/>
  <c r="AG1897" i="1"/>
  <c r="AF1897" i="1"/>
  <c r="X1897" i="1"/>
  <c r="R1897" i="1"/>
  <c r="AE1897" i="1" s="1"/>
  <c r="J1897" i="1"/>
  <c r="AD1897" i="1" s="1"/>
  <c r="AH1897" i="1" s="1"/>
  <c r="AI1897" i="1" s="1"/>
  <c r="C1897" i="1"/>
  <c r="AJ1896" i="1"/>
  <c r="AK1896" i="1" s="1"/>
  <c r="AG1896" i="1"/>
  <c r="AF1896" i="1"/>
  <c r="X1896" i="1"/>
  <c r="R1896" i="1"/>
  <c r="AE1896" i="1" s="1"/>
  <c r="J1896" i="1"/>
  <c r="AD1896" i="1" s="1"/>
  <c r="AH1896" i="1" s="1"/>
  <c r="AI1896" i="1" s="1"/>
  <c r="C1896" i="1"/>
  <c r="AJ1895" i="1"/>
  <c r="AK1895" i="1" s="1"/>
  <c r="AG1895" i="1"/>
  <c r="AF1895" i="1"/>
  <c r="X1895" i="1"/>
  <c r="R1895" i="1"/>
  <c r="AE1895" i="1" s="1"/>
  <c r="J1895" i="1"/>
  <c r="AD1895" i="1" s="1"/>
  <c r="AH1895" i="1" s="1"/>
  <c r="AI1895" i="1" s="1"/>
  <c r="C1895" i="1"/>
  <c r="AJ1894" i="1"/>
  <c r="AK1894" i="1" s="1"/>
  <c r="AG1894" i="1"/>
  <c r="AF1894" i="1"/>
  <c r="X1894" i="1"/>
  <c r="R1894" i="1"/>
  <c r="AE1894" i="1" s="1"/>
  <c r="J1894" i="1"/>
  <c r="AD1894" i="1" s="1"/>
  <c r="AH1894" i="1" s="1"/>
  <c r="AI1894" i="1" s="1"/>
  <c r="C1894" i="1"/>
  <c r="AJ1893" i="1"/>
  <c r="AK1893" i="1" s="1"/>
  <c r="AG1893" i="1"/>
  <c r="AF1893" i="1"/>
  <c r="X1893" i="1"/>
  <c r="R1893" i="1"/>
  <c r="AE1893" i="1" s="1"/>
  <c r="J1893" i="1"/>
  <c r="AD1893" i="1" s="1"/>
  <c r="AH1893" i="1" s="1"/>
  <c r="AI1893" i="1" s="1"/>
  <c r="C1893" i="1"/>
  <c r="AJ1892" i="1"/>
  <c r="AK1892" i="1" s="1"/>
  <c r="AG1892" i="1"/>
  <c r="AF1892" i="1"/>
  <c r="X1892" i="1"/>
  <c r="R1892" i="1"/>
  <c r="AE1892" i="1" s="1"/>
  <c r="J1892" i="1"/>
  <c r="AD1892" i="1" s="1"/>
  <c r="AH1892" i="1" s="1"/>
  <c r="AI1892" i="1" s="1"/>
  <c r="C1892" i="1"/>
  <c r="AJ1891" i="1"/>
  <c r="AK1891" i="1" s="1"/>
  <c r="AG1891" i="1"/>
  <c r="AF1891" i="1"/>
  <c r="X1891" i="1"/>
  <c r="R1891" i="1"/>
  <c r="AE1891" i="1" s="1"/>
  <c r="J1891" i="1"/>
  <c r="AD1891" i="1" s="1"/>
  <c r="AH1891" i="1" s="1"/>
  <c r="AI1891" i="1" s="1"/>
  <c r="C1891" i="1"/>
  <c r="AJ1890" i="1"/>
  <c r="AK1890" i="1" s="1"/>
  <c r="AG1890" i="1"/>
  <c r="AF1890" i="1"/>
  <c r="X1890" i="1"/>
  <c r="R1890" i="1"/>
  <c r="AE1890" i="1" s="1"/>
  <c r="J1890" i="1"/>
  <c r="AD1890" i="1" s="1"/>
  <c r="AH1890" i="1" s="1"/>
  <c r="AI1890" i="1" s="1"/>
  <c r="C1890" i="1"/>
  <c r="AJ1889" i="1"/>
  <c r="AK1889" i="1" s="1"/>
  <c r="AG1889" i="1"/>
  <c r="AF1889" i="1"/>
  <c r="X1889" i="1"/>
  <c r="R1889" i="1"/>
  <c r="AE1889" i="1" s="1"/>
  <c r="J1889" i="1"/>
  <c r="AD1889" i="1" s="1"/>
  <c r="AH1889" i="1" s="1"/>
  <c r="AI1889" i="1" s="1"/>
  <c r="C1889" i="1"/>
  <c r="AJ1888" i="1"/>
  <c r="AK1888" i="1" s="1"/>
  <c r="AG1888" i="1"/>
  <c r="AF1888" i="1"/>
  <c r="X1888" i="1"/>
  <c r="R1888" i="1"/>
  <c r="AE1888" i="1" s="1"/>
  <c r="J1888" i="1"/>
  <c r="AD1888" i="1" s="1"/>
  <c r="AH1888" i="1" s="1"/>
  <c r="AI1888" i="1" s="1"/>
  <c r="C1888" i="1"/>
  <c r="AJ1887" i="1"/>
  <c r="AK1887" i="1" s="1"/>
  <c r="AG1887" i="1"/>
  <c r="AF1887" i="1"/>
  <c r="X1887" i="1"/>
  <c r="R1887" i="1"/>
  <c r="AE1887" i="1" s="1"/>
  <c r="J1887" i="1"/>
  <c r="AD1887" i="1" s="1"/>
  <c r="AH1887" i="1" s="1"/>
  <c r="AI1887" i="1" s="1"/>
  <c r="C1887" i="1"/>
  <c r="AJ1886" i="1"/>
  <c r="AK1886" i="1" s="1"/>
  <c r="AG1886" i="1"/>
  <c r="AF1886" i="1"/>
  <c r="X1886" i="1"/>
  <c r="R1886" i="1"/>
  <c r="AE1886" i="1" s="1"/>
  <c r="J1886" i="1"/>
  <c r="AD1886" i="1" s="1"/>
  <c r="AH1886" i="1" s="1"/>
  <c r="AI1886" i="1" s="1"/>
  <c r="C1886" i="1"/>
  <c r="AJ1885" i="1"/>
  <c r="AK1885" i="1" s="1"/>
  <c r="AG1885" i="1"/>
  <c r="AF1885" i="1"/>
  <c r="X1885" i="1"/>
  <c r="R1885" i="1"/>
  <c r="AE1885" i="1" s="1"/>
  <c r="J1885" i="1"/>
  <c r="AD1885" i="1" s="1"/>
  <c r="AH1885" i="1" s="1"/>
  <c r="AI1885" i="1" s="1"/>
  <c r="C1885" i="1"/>
  <c r="AJ1884" i="1"/>
  <c r="AK1884" i="1" s="1"/>
  <c r="AG1884" i="1"/>
  <c r="AF1884" i="1"/>
  <c r="X1884" i="1"/>
  <c r="R1884" i="1"/>
  <c r="AE1884" i="1" s="1"/>
  <c r="J1884" i="1"/>
  <c r="AD1884" i="1" s="1"/>
  <c r="AH1884" i="1" s="1"/>
  <c r="AI1884" i="1" s="1"/>
  <c r="C1884" i="1"/>
  <c r="AJ1883" i="1"/>
  <c r="AK1883" i="1" s="1"/>
  <c r="AG1883" i="1"/>
  <c r="AF1883" i="1"/>
  <c r="X1883" i="1"/>
  <c r="R1883" i="1"/>
  <c r="AE1883" i="1" s="1"/>
  <c r="J1883" i="1"/>
  <c r="AD1883" i="1" s="1"/>
  <c r="C1883" i="1"/>
  <c r="AJ1882" i="1"/>
  <c r="AK1882" i="1" s="1"/>
  <c r="AG1882" i="1"/>
  <c r="AF1882" i="1"/>
  <c r="X1882" i="1"/>
  <c r="R1882" i="1"/>
  <c r="AE1882" i="1" s="1"/>
  <c r="J1882" i="1"/>
  <c r="AD1882" i="1" s="1"/>
  <c r="AH1882" i="1" s="1"/>
  <c r="AI1882" i="1" s="1"/>
  <c r="C1882" i="1"/>
  <c r="AJ1881" i="1"/>
  <c r="AK1881" i="1" s="1"/>
  <c r="AG1881" i="1"/>
  <c r="AF1881" i="1"/>
  <c r="X1881" i="1"/>
  <c r="R1881" i="1"/>
  <c r="AE1881" i="1" s="1"/>
  <c r="J1881" i="1"/>
  <c r="AD1881" i="1" s="1"/>
  <c r="AH1881" i="1" s="1"/>
  <c r="AI1881" i="1" s="1"/>
  <c r="C1881" i="1"/>
  <c r="AJ1880" i="1"/>
  <c r="AK1880" i="1" s="1"/>
  <c r="AG1880" i="1"/>
  <c r="AF1880" i="1"/>
  <c r="X1880" i="1"/>
  <c r="R1880" i="1"/>
  <c r="AE1880" i="1" s="1"/>
  <c r="J1880" i="1"/>
  <c r="AD1880" i="1" s="1"/>
  <c r="AH1880" i="1" s="1"/>
  <c r="AI1880" i="1" s="1"/>
  <c r="C1880" i="1"/>
  <c r="AJ1879" i="1"/>
  <c r="AK1879" i="1" s="1"/>
  <c r="AG1879" i="1"/>
  <c r="AF1879" i="1"/>
  <c r="X1879" i="1"/>
  <c r="R1879" i="1"/>
  <c r="AE1879" i="1" s="1"/>
  <c r="J1879" i="1"/>
  <c r="AD1879" i="1" s="1"/>
  <c r="AH1879" i="1" s="1"/>
  <c r="AI1879" i="1" s="1"/>
  <c r="C1879" i="1"/>
  <c r="AJ1878" i="1"/>
  <c r="AK1878" i="1" s="1"/>
  <c r="AG1878" i="1"/>
  <c r="AF1878" i="1"/>
  <c r="X1878" i="1"/>
  <c r="R1878" i="1"/>
  <c r="AE1878" i="1" s="1"/>
  <c r="J1878" i="1"/>
  <c r="AD1878" i="1" s="1"/>
  <c r="AH1878" i="1" s="1"/>
  <c r="AI1878" i="1" s="1"/>
  <c r="C1878" i="1"/>
  <c r="AJ1877" i="1"/>
  <c r="AK1877" i="1" s="1"/>
  <c r="AG1877" i="1"/>
  <c r="AF1877" i="1"/>
  <c r="X1877" i="1"/>
  <c r="R1877" i="1"/>
  <c r="AE1877" i="1" s="1"/>
  <c r="J1877" i="1"/>
  <c r="AD1877" i="1" s="1"/>
  <c r="AH1877" i="1" s="1"/>
  <c r="AI1877" i="1" s="1"/>
  <c r="C1877" i="1"/>
  <c r="AJ1876" i="1"/>
  <c r="AK1876" i="1" s="1"/>
  <c r="AG1876" i="1"/>
  <c r="AF1876" i="1"/>
  <c r="X1876" i="1"/>
  <c r="R1876" i="1"/>
  <c r="AE1876" i="1" s="1"/>
  <c r="J1876" i="1"/>
  <c r="AD1876" i="1" s="1"/>
  <c r="AH1876" i="1" s="1"/>
  <c r="AI1876" i="1" s="1"/>
  <c r="C1876" i="1"/>
  <c r="AJ1875" i="1"/>
  <c r="AK1875" i="1" s="1"/>
  <c r="AG1875" i="1"/>
  <c r="AF1875" i="1"/>
  <c r="X1875" i="1"/>
  <c r="R1875" i="1"/>
  <c r="AE1875" i="1" s="1"/>
  <c r="J1875" i="1"/>
  <c r="AD1875" i="1" s="1"/>
  <c r="AH1875" i="1" s="1"/>
  <c r="AI1875" i="1" s="1"/>
  <c r="C1875" i="1"/>
  <c r="AJ1874" i="1"/>
  <c r="AK1874" i="1" s="1"/>
  <c r="AG1874" i="1"/>
  <c r="AF1874" i="1"/>
  <c r="X1874" i="1"/>
  <c r="R1874" i="1"/>
  <c r="AE1874" i="1" s="1"/>
  <c r="J1874" i="1"/>
  <c r="AD1874" i="1" s="1"/>
  <c r="AH1874" i="1" s="1"/>
  <c r="AI1874" i="1" s="1"/>
  <c r="C1874" i="1"/>
  <c r="AJ1873" i="1"/>
  <c r="AK1873" i="1" s="1"/>
  <c r="AG1873" i="1"/>
  <c r="AF1873" i="1"/>
  <c r="X1873" i="1"/>
  <c r="R1873" i="1"/>
  <c r="AE1873" i="1" s="1"/>
  <c r="J1873" i="1"/>
  <c r="AD1873" i="1" s="1"/>
  <c r="AH1873" i="1" s="1"/>
  <c r="AI1873" i="1" s="1"/>
  <c r="C1873" i="1"/>
  <c r="AJ1872" i="1"/>
  <c r="AK1872" i="1" s="1"/>
  <c r="AG1872" i="1"/>
  <c r="AF1872" i="1"/>
  <c r="X1872" i="1"/>
  <c r="R1872" i="1"/>
  <c r="AE1872" i="1" s="1"/>
  <c r="J1872" i="1"/>
  <c r="AD1872" i="1" s="1"/>
  <c r="AH1872" i="1" s="1"/>
  <c r="AI1872" i="1" s="1"/>
  <c r="C1872" i="1"/>
  <c r="AJ1871" i="1"/>
  <c r="AK1871" i="1" s="1"/>
  <c r="AG1871" i="1"/>
  <c r="AF1871" i="1"/>
  <c r="X1871" i="1"/>
  <c r="R1871" i="1"/>
  <c r="AE1871" i="1" s="1"/>
  <c r="J1871" i="1"/>
  <c r="AD1871" i="1" s="1"/>
  <c r="AH1871" i="1" s="1"/>
  <c r="AI1871" i="1" s="1"/>
  <c r="C1871" i="1"/>
  <c r="AJ1870" i="1"/>
  <c r="AK1870" i="1" s="1"/>
  <c r="AG1870" i="1"/>
  <c r="AF1870" i="1"/>
  <c r="X1870" i="1"/>
  <c r="R1870" i="1"/>
  <c r="AE1870" i="1" s="1"/>
  <c r="J1870" i="1"/>
  <c r="AD1870" i="1" s="1"/>
  <c r="C1870" i="1"/>
  <c r="AJ1869" i="1"/>
  <c r="AK1869" i="1" s="1"/>
  <c r="AG1869" i="1"/>
  <c r="AF1869" i="1"/>
  <c r="X1869" i="1"/>
  <c r="R1869" i="1"/>
  <c r="AE1869" i="1" s="1"/>
  <c r="J1869" i="1"/>
  <c r="AD1869" i="1" s="1"/>
  <c r="AH1869" i="1" s="1"/>
  <c r="AI1869" i="1" s="1"/>
  <c r="C1869" i="1"/>
  <c r="AJ1868" i="1"/>
  <c r="AK1868" i="1" s="1"/>
  <c r="AG1868" i="1"/>
  <c r="AF1868" i="1"/>
  <c r="X1868" i="1"/>
  <c r="R1868" i="1"/>
  <c r="AE1868" i="1" s="1"/>
  <c r="J1868" i="1"/>
  <c r="AD1868" i="1" s="1"/>
  <c r="C1868" i="1"/>
  <c r="AJ1867" i="1"/>
  <c r="AK1867" i="1" s="1"/>
  <c r="AG1867" i="1"/>
  <c r="AF1867" i="1"/>
  <c r="X1867" i="1"/>
  <c r="R1867" i="1"/>
  <c r="AE1867" i="1" s="1"/>
  <c r="J1867" i="1"/>
  <c r="AD1867" i="1" s="1"/>
  <c r="AH1867" i="1" s="1"/>
  <c r="AI1867" i="1" s="1"/>
  <c r="C1867" i="1"/>
  <c r="AJ1866" i="1"/>
  <c r="AK1866" i="1" s="1"/>
  <c r="AG1866" i="1"/>
  <c r="AF1866" i="1"/>
  <c r="X1866" i="1"/>
  <c r="R1866" i="1"/>
  <c r="AE1866" i="1" s="1"/>
  <c r="J1866" i="1"/>
  <c r="AD1866" i="1" s="1"/>
  <c r="AH1866" i="1" s="1"/>
  <c r="AI1866" i="1" s="1"/>
  <c r="C1866" i="1"/>
  <c r="AJ1865" i="1"/>
  <c r="AK1865" i="1" s="1"/>
  <c r="AG1865" i="1"/>
  <c r="AF1865" i="1"/>
  <c r="X1865" i="1"/>
  <c r="R1865" i="1"/>
  <c r="AE1865" i="1" s="1"/>
  <c r="J1865" i="1"/>
  <c r="AD1865" i="1" s="1"/>
  <c r="AH1865" i="1" s="1"/>
  <c r="AI1865" i="1" s="1"/>
  <c r="C1865" i="1"/>
  <c r="AJ1864" i="1"/>
  <c r="AK1864" i="1" s="1"/>
  <c r="AG1864" i="1"/>
  <c r="AF1864" i="1"/>
  <c r="X1864" i="1"/>
  <c r="R1864" i="1"/>
  <c r="AE1864" i="1" s="1"/>
  <c r="J1864" i="1"/>
  <c r="AD1864" i="1" s="1"/>
  <c r="AH1864" i="1" s="1"/>
  <c r="AI1864" i="1" s="1"/>
  <c r="C1864" i="1"/>
  <c r="AJ1863" i="1"/>
  <c r="AK1863" i="1" s="1"/>
  <c r="AG1863" i="1"/>
  <c r="AF1863" i="1"/>
  <c r="X1863" i="1"/>
  <c r="R1863" i="1"/>
  <c r="AE1863" i="1" s="1"/>
  <c r="J1863" i="1"/>
  <c r="AD1863" i="1" s="1"/>
  <c r="C1863" i="1"/>
  <c r="AJ1862" i="1"/>
  <c r="AK1862" i="1" s="1"/>
  <c r="AG1862" i="1"/>
  <c r="AF1862" i="1"/>
  <c r="X1862" i="1"/>
  <c r="R1862" i="1"/>
  <c r="AE1862" i="1" s="1"/>
  <c r="J1862" i="1"/>
  <c r="AD1862" i="1" s="1"/>
  <c r="C1862" i="1"/>
  <c r="AJ1861" i="1"/>
  <c r="AK1861" i="1" s="1"/>
  <c r="AG1861" i="1"/>
  <c r="AF1861" i="1"/>
  <c r="X1861" i="1"/>
  <c r="R1861" i="1"/>
  <c r="AE1861" i="1" s="1"/>
  <c r="J1861" i="1"/>
  <c r="AD1861" i="1" s="1"/>
  <c r="AH1861" i="1" s="1"/>
  <c r="AI1861" i="1" s="1"/>
  <c r="C1861" i="1"/>
  <c r="AJ1860" i="1"/>
  <c r="AK1860" i="1" s="1"/>
  <c r="AG1860" i="1"/>
  <c r="AF1860" i="1"/>
  <c r="X1860" i="1"/>
  <c r="R1860" i="1"/>
  <c r="AE1860" i="1" s="1"/>
  <c r="J1860" i="1"/>
  <c r="AD1860" i="1" s="1"/>
  <c r="C1860" i="1"/>
  <c r="AJ1859" i="1"/>
  <c r="AK1859" i="1" s="1"/>
  <c r="AG1859" i="1"/>
  <c r="AF1859" i="1"/>
  <c r="X1859" i="1"/>
  <c r="R1859" i="1"/>
  <c r="AE1859" i="1" s="1"/>
  <c r="J1859" i="1"/>
  <c r="AD1859" i="1" s="1"/>
  <c r="AH1859" i="1" s="1"/>
  <c r="AI1859" i="1" s="1"/>
  <c r="C1859" i="1"/>
  <c r="AJ1858" i="1"/>
  <c r="AK1858" i="1" s="1"/>
  <c r="AG1858" i="1"/>
  <c r="AF1858" i="1"/>
  <c r="X1858" i="1"/>
  <c r="R1858" i="1"/>
  <c r="AE1858" i="1" s="1"/>
  <c r="J1858" i="1"/>
  <c r="AD1858" i="1" s="1"/>
  <c r="AH1858" i="1" s="1"/>
  <c r="AI1858" i="1" s="1"/>
  <c r="C1858" i="1"/>
  <c r="AJ1857" i="1"/>
  <c r="AK1857" i="1" s="1"/>
  <c r="AG1857" i="1"/>
  <c r="AF1857" i="1"/>
  <c r="X1857" i="1"/>
  <c r="R1857" i="1"/>
  <c r="AE1857" i="1" s="1"/>
  <c r="J1857" i="1"/>
  <c r="AD1857" i="1" s="1"/>
  <c r="AH1857" i="1" s="1"/>
  <c r="AI1857" i="1" s="1"/>
  <c r="C1857" i="1"/>
  <c r="AJ1856" i="1"/>
  <c r="AK1856" i="1" s="1"/>
  <c r="AG1856" i="1"/>
  <c r="AF1856" i="1"/>
  <c r="X1856" i="1"/>
  <c r="R1856" i="1"/>
  <c r="AE1856" i="1" s="1"/>
  <c r="J1856" i="1"/>
  <c r="AD1856" i="1" s="1"/>
  <c r="AH1856" i="1" s="1"/>
  <c r="AI1856" i="1" s="1"/>
  <c r="C1856" i="1"/>
  <c r="AJ1855" i="1"/>
  <c r="AK1855" i="1" s="1"/>
  <c r="AG1855" i="1"/>
  <c r="AF1855" i="1"/>
  <c r="X1855" i="1"/>
  <c r="R1855" i="1"/>
  <c r="AE1855" i="1" s="1"/>
  <c r="J1855" i="1"/>
  <c r="AD1855" i="1" s="1"/>
  <c r="AH1855" i="1" s="1"/>
  <c r="AI1855" i="1" s="1"/>
  <c r="C1855" i="1"/>
  <c r="AJ1854" i="1"/>
  <c r="AK1854" i="1" s="1"/>
  <c r="AG1854" i="1"/>
  <c r="AF1854" i="1"/>
  <c r="X1854" i="1"/>
  <c r="R1854" i="1"/>
  <c r="AE1854" i="1" s="1"/>
  <c r="J1854" i="1"/>
  <c r="AD1854" i="1" s="1"/>
  <c r="C1854" i="1"/>
  <c r="AJ1853" i="1"/>
  <c r="AK1853" i="1" s="1"/>
  <c r="AG1853" i="1"/>
  <c r="AF1853" i="1"/>
  <c r="X1853" i="1"/>
  <c r="R1853" i="1"/>
  <c r="AE1853" i="1" s="1"/>
  <c r="J1853" i="1"/>
  <c r="AD1853" i="1" s="1"/>
  <c r="C1853" i="1"/>
  <c r="AJ1852" i="1"/>
  <c r="AK1852" i="1" s="1"/>
  <c r="AG1852" i="1"/>
  <c r="AF1852" i="1"/>
  <c r="X1852" i="1"/>
  <c r="R1852" i="1"/>
  <c r="AE1852" i="1" s="1"/>
  <c r="J1852" i="1"/>
  <c r="AD1852" i="1" s="1"/>
  <c r="C1852" i="1"/>
  <c r="AJ1851" i="1"/>
  <c r="AK1851" i="1" s="1"/>
  <c r="AG1851" i="1"/>
  <c r="AF1851" i="1"/>
  <c r="X1851" i="1"/>
  <c r="R1851" i="1"/>
  <c r="AE1851" i="1" s="1"/>
  <c r="J1851" i="1"/>
  <c r="AD1851" i="1" s="1"/>
  <c r="C1851" i="1"/>
  <c r="AJ1850" i="1"/>
  <c r="AK1850" i="1" s="1"/>
  <c r="AG1850" i="1"/>
  <c r="AF1850" i="1"/>
  <c r="X1850" i="1"/>
  <c r="R1850" i="1"/>
  <c r="AE1850" i="1" s="1"/>
  <c r="J1850" i="1"/>
  <c r="AD1850" i="1" s="1"/>
  <c r="AH1850" i="1" s="1"/>
  <c r="AI1850" i="1" s="1"/>
  <c r="C1850" i="1"/>
  <c r="AJ1849" i="1"/>
  <c r="AK1849" i="1" s="1"/>
  <c r="AG1849" i="1"/>
  <c r="AF1849" i="1"/>
  <c r="X1849" i="1"/>
  <c r="R1849" i="1"/>
  <c r="AE1849" i="1" s="1"/>
  <c r="J1849" i="1"/>
  <c r="AD1849" i="1" s="1"/>
  <c r="C1849" i="1"/>
  <c r="AJ1848" i="1"/>
  <c r="AK1848" i="1" s="1"/>
  <c r="AG1848" i="1"/>
  <c r="AF1848" i="1"/>
  <c r="X1848" i="1"/>
  <c r="R1848" i="1"/>
  <c r="AE1848" i="1" s="1"/>
  <c r="J1848" i="1"/>
  <c r="AD1848" i="1" s="1"/>
  <c r="AH1848" i="1" s="1"/>
  <c r="AI1848" i="1" s="1"/>
  <c r="C1848" i="1"/>
  <c r="AJ1847" i="1"/>
  <c r="AK1847" i="1" s="1"/>
  <c r="AG1847" i="1"/>
  <c r="AF1847" i="1"/>
  <c r="X1847" i="1"/>
  <c r="R1847" i="1"/>
  <c r="AE1847" i="1" s="1"/>
  <c r="J1847" i="1"/>
  <c r="AD1847" i="1" s="1"/>
  <c r="AH1847" i="1" s="1"/>
  <c r="AI1847" i="1" s="1"/>
  <c r="C1847" i="1"/>
  <c r="AJ1846" i="1"/>
  <c r="AK1846" i="1" s="1"/>
  <c r="AG1846" i="1"/>
  <c r="AF1846" i="1"/>
  <c r="X1846" i="1"/>
  <c r="R1846" i="1"/>
  <c r="AE1846" i="1" s="1"/>
  <c r="J1846" i="1"/>
  <c r="AD1846" i="1" s="1"/>
  <c r="C1846" i="1"/>
  <c r="AJ1845" i="1"/>
  <c r="AK1845" i="1" s="1"/>
  <c r="AG1845" i="1"/>
  <c r="AF1845" i="1"/>
  <c r="X1845" i="1"/>
  <c r="R1845" i="1"/>
  <c r="AE1845" i="1" s="1"/>
  <c r="J1845" i="1"/>
  <c r="AD1845" i="1" s="1"/>
  <c r="C1845" i="1"/>
  <c r="AJ1844" i="1"/>
  <c r="AK1844" i="1" s="1"/>
  <c r="AG1844" i="1"/>
  <c r="AF1844" i="1"/>
  <c r="X1844" i="1"/>
  <c r="R1844" i="1"/>
  <c r="AE1844" i="1" s="1"/>
  <c r="J1844" i="1"/>
  <c r="AD1844" i="1" s="1"/>
  <c r="AH1844" i="1" s="1"/>
  <c r="AI1844" i="1" s="1"/>
  <c r="C1844" i="1"/>
  <c r="AJ1843" i="1"/>
  <c r="AK1843" i="1" s="1"/>
  <c r="AG1843" i="1"/>
  <c r="AF1843" i="1"/>
  <c r="X1843" i="1"/>
  <c r="R1843" i="1"/>
  <c r="AE1843" i="1" s="1"/>
  <c r="J1843" i="1"/>
  <c r="AD1843" i="1" s="1"/>
  <c r="AH1843" i="1" s="1"/>
  <c r="AI1843" i="1" s="1"/>
  <c r="C1843" i="1"/>
  <c r="AJ1842" i="1"/>
  <c r="AK1842" i="1" s="1"/>
  <c r="AG1842" i="1"/>
  <c r="AF1842" i="1"/>
  <c r="X1842" i="1"/>
  <c r="R1842" i="1"/>
  <c r="AE1842" i="1" s="1"/>
  <c r="J1842" i="1"/>
  <c r="AD1842" i="1" s="1"/>
  <c r="AH1842" i="1" s="1"/>
  <c r="AI1842" i="1" s="1"/>
  <c r="C1842" i="1"/>
  <c r="AJ1841" i="1"/>
  <c r="AK1841" i="1" s="1"/>
  <c r="AG1841" i="1"/>
  <c r="AF1841" i="1"/>
  <c r="X1841" i="1"/>
  <c r="R1841" i="1"/>
  <c r="AE1841" i="1" s="1"/>
  <c r="J1841" i="1"/>
  <c r="AD1841" i="1" s="1"/>
  <c r="AH1841" i="1" s="1"/>
  <c r="AI1841" i="1" s="1"/>
  <c r="C1841" i="1"/>
  <c r="AJ1840" i="1"/>
  <c r="AK1840" i="1" s="1"/>
  <c r="AG1840" i="1"/>
  <c r="AF1840" i="1"/>
  <c r="X1840" i="1"/>
  <c r="R1840" i="1"/>
  <c r="AE1840" i="1" s="1"/>
  <c r="J1840" i="1"/>
  <c r="AD1840" i="1" s="1"/>
  <c r="AH1840" i="1" s="1"/>
  <c r="AI1840" i="1" s="1"/>
  <c r="C1840" i="1"/>
  <c r="AJ1839" i="1"/>
  <c r="AK1839" i="1" s="1"/>
  <c r="AG1839" i="1"/>
  <c r="AF1839" i="1"/>
  <c r="X1839" i="1"/>
  <c r="R1839" i="1"/>
  <c r="AE1839" i="1" s="1"/>
  <c r="J1839" i="1"/>
  <c r="AD1839" i="1" s="1"/>
  <c r="AH1839" i="1" s="1"/>
  <c r="AI1839" i="1" s="1"/>
  <c r="C1839" i="1"/>
  <c r="AJ1838" i="1"/>
  <c r="AK1838" i="1" s="1"/>
  <c r="AG1838" i="1"/>
  <c r="AF1838" i="1"/>
  <c r="X1838" i="1"/>
  <c r="R1838" i="1"/>
  <c r="AE1838" i="1" s="1"/>
  <c r="J1838" i="1"/>
  <c r="AD1838" i="1" s="1"/>
  <c r="AH1838" i="1" s="1"/>
  <c r="AI1838" i="1" s="1"/>
  <c r="C1838" i="1"/>
  <c r="AJ1837" i="1"/>
  <c r="AK1837" i="1" s="1"/>
  <c r="AG1837" i="1"/>
  <c r="AF1837" i="1"/>
  <c r="X1837" i="1"/>
  <c r="R1837" i="1"/>
  <c r="AE1837" i="1" s="1"/>
  <c r="J1837" i="1"/>
  <c r="AD1837" i="1" s="1"/>
  <c r="AH1837" i="1" s="1"/>
  <c r="AI1837" i="1" s="1"/>
  <c r="C1837" i="1"/>
  <c r="AJ1836" i="1"/>
  <c r="AK1836" i="1" s="1"/>
  <c r="AG1836" i="1"/>
  <c r="AF1836" i="1"/>
  <c r="X1836" i="1"/>
  <c r="R1836" i="1"/>
  <c r="AE1836" i="1" s="1"/>
  <c r="J1836" i="1"/>
  <c r="AD1836" i="1" s="1"/>
  <c r="AH1836" i="1" s="1"/>
  <c r="AI1836" i="1" s="1"/>
  <c r="C1836" i="1"/>
  <c r="AJ1835" i="1"/>
  <c r="AK1835" i="1" s="1"/>
  <c r="AG1835" i="1"/>
  <c r="AF1835" i="1"/>
  <c r="X1835" i="1"/>
  <c r="R1835" i="1"/>
  <c r="AE1835" i="1" s="1"/>
  <c r="J1835" i="1"/>
  <c r="AD1835" i="1" s="1"/>
  <c r="AH1835" i="1" s="1"/>
  <c r="AI1835" i="1" s="1"/>
  <c r="C1835" i="1"/>
  <c r="AJ1834" i="1"/>
  <c r="AK1834" i="1" s="1"/>
  <c r="AG1834" i="1"/>
  <c r="AF1834" i="1"/>
  <c r="X1834" i="1"/>
  <c r="R1834" i="1"/>
  <c r="AE1834" i="1" s="1"/>
  <c r="J1834" i="1"/>
  <c r="AD1834" i="1" s="1"/>
  <c r="AH1834" i="1" s="1"/>
  <c r="AI1834" i="1" s="1"/>
  <c r="C1834" i="1"/>
  <c r="AJ1833" i="1"/>
  <c r="AK1833" i="1" s="1"/>
  <c r="AG1833" i="1"/>
  <c r="AF1833" i="1"/>
  <c r="X1833" i="1"/>
  <c r="R1833" i="1"/>
  <c r="AE1833" i="1" s="1"/>
  <c r="J1833" i="1"/>
  <c r="AD1833" i="1" s="1"/>
  <c r="AH1833" i="1" s="1"/>
  <c r="AI1833" i="1" s="1"/>
  <c r="C1833" i="1"/>
  <c r="AJ1832" i="1"/>
  <c r="AK1832" i="1" s="1"/>
  <c r="AG1832" i="1"/>
  <c r="AF1832" i="1"/>
  <c r="X1832" i="1"/>
  <c r="R1832" i="1"/>
  <c r="AE1832" i="1" s="1"/>
  <c r="J1832" i="1"/>
  <c r="AD1832" i="1" s="1"/>
  <c r="AH1832" i="1" s="1"/>
  <c r="AI1832" i="1" s="1"/>
  <c r="C1832" i="1"/>
  <c r="AJ1831" i="1"/>
  <c r="AK1831" i="1" s="1"/>
  <c r="AG1831" i="1"/>
  <c r="AF1831" i="1"/>
  <c r="X1831" i="1"/>
  <c r="R1831" i="1"/>
  <c r="AE1831" i="1" s="1"/>
  <c r="J1831" i="1"/>
  <c r="AD1831" i="1" s="1"/>
  <c r="AH1831" i="1" s="1"/>
  <c r="AI1831" i="1" s="1"/>
  <c r="C1831" i="1"/>
  <c r="AJ1830" i="1"/>
  <c r="AK1830" i="1" s="1"/>
  <c r="AG1830" i="1"/>
  <c r="AF1830" i="1"/>
  <c r="X1830" i="1"/>
  <c r="R1830" i="1"/>
  <c r="AE1830" i="1" s="1"/>
  <c r="J1830" i="1"/>
  <c r="AD1830" i="1" s="1"/>
  <c r="AH1830" i="1" s="1"/>
  <c r="AI1830" i="1" s="1"/>
  <c r="C1830" i="1"/>
  <c r="AJ1829" i="1"/>
  <c r="AK1829" i="1" s="1"/>
  <c r="AG1829" i="1"/>
  <c r="AF1829" i="1"/>
  <c r="X1829" i="1"/>
  <c r="R1829" i="1"/>
  <c r="AE1829" i="1" s="1"/>
  <c r="J1829" i="1"/>
  <c r="AD1829" i="1" s="1"/>
  <c r="AH1829" i="1" s="1"/>
  <c r="AI1829" i="1" s="1"/>
  <c r="C1829" i="1"/>
  <c r="AJ1828" i="1"/>
  <c r="AK1828" i="1" s="1"/>
  <c r="AG1828" i="1"/>
  <c r="AF1828" i="1"/>
  <c r="X1828" i="1"/>
  <c r="R1828" i="1"/>
  <c r="AE1828" i="1" s="1"/>
  <c r="J1828" i="1"/>
  <c r="AD1828" i="1" s="1"/>
  <c r="AH1828" i="1" s="1"/>
  <c r="AI1828" i="1" s="1"/>
  <c r="C1828" i="1"/>
  <c r="AJ1827" i="1"/>
  <c r="AK1827" i="1" s="1"/>
  <c r="AG1827" i="1"/>
  <c r="AF1827" i="1"/>
  <c r="X1827" i="1"/>
  <c r="R1827" i="1"/>
  <c r="AE1827" i="1" s="1"/>
  <c r="J1827" i="1"/>
  <c r="AD1827" i="1" s="1"/>
  <c r="AH1827" i="1" s="1"/>
  <c r="AI1827" i="1" s="1"/>
  <c r="C1827" i="1"/>
  <c r="AJ1826" i="1"/>
  <c r="AK1826" i="1" s="1"/>
  <c r="AG1826" i="1"/>
  <c r="AF1826" i="1"/>
  <c r="X1826" i="1"/>
  <c r="R1826" i="1"/>
  <c r="AE1826" i="1" s="1"/>
  <c r="J1826" i="1"/>
  <c r="AD1826" i="1" s="1"/>
  <c r="AH1826" i="1" s="1"/>
  <c r="AI1826" i="1" s="1"/>
  <c r="C1826" i="1"/>
  <c r="AJ1825" i="1"/>
  <c r="AK1825" i="1" s="1"/>
  <c r="AG1825" i="1"/>
  <c r="AF1825" i="1"/>
  <c r="X1825" i="1"/>
  <c r="R1825" i="1"/>
  <c r="AE1825" i="1" s="1"/>
  <c r="J1825" i="1"/>
  <c r="AD1825" i="1" s="1"/>
  <c r="AH1825" i="1" s="1"/>
  <c r="AI1825" i="1" s="1"/>
  <c r="C1825" i="1"/>
  <c r="AJ1824" i="1"/>
  <c r="AK1824" i="1" s="1"/>
  <c r="AG1824" i="1"/>
  <c r="AF1824" i="1"/>
  <c r="X1824" i="1"/>
  <c r="R1824" i="1"/>
  <c r="AE1824" i="1" s="1"/>
  <c r="J1824" i="1"/>
  <c r="AD1824" i="1" s="1"/>
  <c r="AH1824" i="1" s="1"/>
  <c r="AI1824" i="1" s="1"/>
  <c r="C1824" i="1"/>
  <c r="AJ1823" i="1"/>
  <c r="AK1823" i="1" s="1"/>
  <c r="AG1823" i="1"/>
  <c r="AF1823" i="1"/>
  <c r="X1823" i="1"/>
  <c r="R1823" i="1"/>
  <c r="AE1823" i="1" s="1"/>
  <c r="J1823" i="1"/>
  <c r="AD1823" i="1" s="1"/>
  <c r="AH1823" i="1" s="1"/>
  <c r="AI1823" i="1" s="1"/>
  <c r="C1823" i="1"/>
  <c r="AJ1822" i="1"/>
  <c r="AK1822" i="1" s="1"/>
  <c r="AG1822" i="1"/>
  <c r="AF1822" i="1"/>
  <c r="X1822" i="1"/>
  <c r="R1822" i="1"/>
  <c r="AE1822" i="1" s="1"/>
  <c r="J1822" i="1"/>
  <c r="AD1822" i="1" s="1"/>
  <c r="AH1822" i="1" s="1"/>
  <c r="AI1822" i="1" s="1"/>
  <c r="C1822" i="1"/>
  <c r="AJ1821" i="1"/>
  <c r="AK1821" i="1" s="1"/>
  <c r="AG1821" i="1"/>
  <c r="AF1821" i="1"/>
  <c r="X1821" i="1"/>
  <c r="R1821" i="1"/>
  <c r="AE1821" i="1" s="1"/>
  <c r="J1821" i="1"/>
  <c r="AD1821" i="1" s="1"/>
  <c r="AH1821" i="1" s="1"/>
  <c r="AI1821" i="1" s="1"/>
  <c r="C1821" i="1"/>
  <c r="AJ1820" i="1"/>
  <c r="AK1820" i="1" s="1"/>
  <c r="AG1820" i="1"/>
  <c r="AF1820" i="1"/>
  <c r="X1820" i="1"/>
  <c r="R1820" i="1"/>
  <c r="AE1820" i="1" s="1"/>
  <c r="J1820" i="1"/>
  <c r="AD1820" i="1" s="1"/>
  <c r="AH1820" i="1" s="1"/>
  <c r="AI1820" i="1" s="1"/>
  <c r="C1820" i="1"/>
  <c r="AJ1819" i="1"/>
  <c r="AK1819" i="1" s="1"/>
  <c r="AG1819" i="1"/>
  <c r="AF1819" i="1"/>
  <c r="X1819" i="1"/>
  <c r="R1819" i="1"/>
  <c r="AE1819" i="1" s="1"/>
  <c r="J1819" i="1"/>
  <c r="AD1819" i="1" s="1"/>
  <c r="AH1819" i="1" s="1"/>
  <c r="AI1819" i="1" s="1"/>
  <c r="C1819" i="1"/>
  <c r="AJ1818" i="1"/>
  <c r="AK1818" i="1" s="1"/>
  <c r="AG1818" i="1"/>
  <c r="AF1818" i="1"/>
  <c r="X1818" i="1"/>
  <c r="R1818" i="1"/>
  <c r="AE1818" i="1" s="1"/>
  <c r="J1818" i="1"/>
  <c r="AD1818" i="1" s="1"/>
  <c r="AH1818" i="1" s="1"/>
  <c r="AI1818" i="1" s="1"/>
  <c r="C1818" i="1"/>
  <c r="AJ1817" i="1"/>
  <c r="AK1817" i="1" s="1"/>
  <c r="AG1817" i="1"/>
  <c r="AF1817" i="1"/>
  <c r="X1817" i="1"/>
  <c r="R1817" i="1"/>
  <c r="AE1817" i="1" s="1"/>
  <c r="J1817" i="1"/>
  <c r="AD1817" i="1" s="1"/>
  <c r="AH1817" i="1" s="1"/>
  <c r="AI1817" i="1" s="1"/>
  <c r="C1817" i="1"/>
  <c r="AJ1816" i="1"/>
  <c r="AK1816" i="1" s="1"/>
  <c r="AG1816" i="1"/>
  <c r="AF1816" i="1"/>
  <c r="X1816" i="1"/>
  <c r="R1816" i="1"/>
  <c r="AE1816" i="1" s="1"/>
  <c r="J1816" i="1"/>
  <c r="AD1816" i="1" s="1"/>
  <c r="AH1816" i="1" s="1"/>
  <c r="AI1816" i="1" s="1"/>
  <c r="C1816" i="1"/>
  <c r="AJ1815" i="1"/>
  <c r="AK1815" i="1" s="1"/>
  <c r="AG1815" i="1"/>
  <c r="AF1815" i="1"/>
  <c r="X1815" i="1"/>
  <c r="R1815" i="1"/>
  <c r="AE1815" i="1" s="1"/>
  <c r="J1815" i="1"/>
  <c r="AD1815" i="1" s="1"/>
  <c r="AH1815" i="1" s="1"/>
  <c r="AI1815" i="1" s="1"/>
  <c r="C1815" i="1"/>
  <c r="AJ1814" i="1"/>
  <c r="AK1814" i="1" s="1"/>
  <c r="AG1814" i="1"/>
  <c r="AF1814" i="1"/>
  <c r="X1814" i="1"/>
  <c r="R1814" i="1"/>
  <c r="AE1814" i="1" s="1"/>
  <c r="J1814" i="1"/>
  <c r="AD1814" i="1" s="1"/>
  <c r="AH1814" i="1" s="1"/>
  <c r="AI1814" i="1" s="1"/>
  <c r="C1814" i="1"/>
  <c r="AJ1813" i="1"/>
  <c r="AK1813" i="1" s="1"/>
  <c r="AG1813" i="1"/>
  <c r="AF1813" i="1"/>
  <c r="X1813" i="1"/>
  <c r="R1813" i="1"/>
  <c r="AE1813" i="1" s="1"/>
  <c r="J1813" i="1"/>
  <c r="AD1813" i="1" s="1"/>
  <c r="AH1813" i="1" s="1"/>
  <c r="AI1813" i="1" s="1"/>
  <c r="C1813" i="1"/>
  <c r="AJ1812" i="1"/>
  <c r="AK1812" i="1" s="1"/>
  <c r="AG1812" i="1"/>
  <c r="AF1812" i="1"/>
  <c r="X1812" i="1"/>
  <c r="R1812" i="1"/>
  <c r="AE1812" i="1" s="1"/>
  <c r="J1812" i="1"/>
  <c r="AD1812" i="1" s="1"/>
  <c r="AH1812" i="1" s="1"/>
  <c r="AI1812" i="1" s="1"/>
  <c r="C1812" i="1"/>
  <c r="AJ1811" i="1"/>
  <c r="AK1811" i="1" s="1"/>
  <c r="AG1811" i="1"/>
  <c r="AF1811" i="1"/>
  <c r="X1811" i="1"/>
  <c r="R1811" i="1"/>
  <c r="AE1811" i="1" s="1"/>
  <c r="J1811" i="1"/>
  <c r="AD1811" i="1" s="1"/>
  <c r="AH1811" i="1" s="1"/>
  <c r="AI1811" i="1" s="1"/>
  <c r="C1811" i="1"/>
  <c r="AJ1810" i="1"/>
  <c r="AK1810" i="1" s="1"/>
  <c r="AG1810" i="1"/>
  <c r="AF1810" i="1"/>
  <c r="X1810" i="1"/>
  <c r="R1810" i="1"/>
  <c r="AE1810" i="1" s="1"/>
  <c r="J1810" i="1"/>
  <c r="AD1810" i="1" s="1"/>
  <c r="AH1810" i="1" s="1"/>
  <c r="AI1810" i="1" s="1"/>
  <c r="C1810" i="1"/>
  <c r="AJ1809" i="1"/>
  <c r="AK1809" i="1" s="1"/>
  <c r="AG1809" i="1"/>
  <c r="AF1809" i="1"/>
  <c r="X1809" i="1"/>
  <c r="R1809" i="1"/>
  <c r="AE1809" i="1" s="1"/>
  <c r="J1809" i="1"/>
  <c r="AD1809" i="1" s="1"/>
  <c r="AH1809" i="1" s="1"/>
  <c r="AI1809" i="1" s="1"/>
  <c r="C1809" i="1"/>
  <c r="AJ1808" i="1"/>
  <c r="AK1808" i="1" s="1"/>
  <c r="AG1808" i="1"/>
  <c r="AF1808" i="1"/>
  <c r="X1808" i="1"/>
  <c r="R1808" i="1"/>
  <c r="AE1808" i="1" s="1"/>
  <c r="J1808" i="1"/>
  <c r="AD1808" i="1" s="1"/>
  <c r="AH1808" i="1" s="1"/>
  <c r="AI1808" i="1" s="1"/>
  <c r="C1808" i="1"/>
  <c r="AJ1807" i="1"/>
  <c r="AK1807" i="1" s="1"/>
  <c r="AG1807" i="1"/>
  <c r="AF1807" i="1"/>
  <c r="X1807" i="1"/>
  <c r="R1807" i="1"/>
  <c r="AE1807" i="1" s="1"/>
  <c r="J1807" i="1"/>
  <c r="AD1807" i="1" s="1"/>
  <c r="AH1807" i="1" s="1"/>
  <c r="AI1807" i="1" s="1"/>
  <c r="C1807" i="1"/>
  <c r="AJ1806" i="1"/>
  <c r="AK1806" i="1" s="1"/>
  <c r="AG1806" i="1"/>
  <c r="AF1806" i="1"/>
  <c r="X1806" i="1"/>
  <c r="R1806" i="1"/>
  <c r="AE1806" i="1" s="1"/>
  <c r="J1806" i="1"/>
  <c r="AD1806" i="1" s="1"/>
  <c r="AH1806" i="1" s="1"/>
  <c r="AI1806" i="1" s="1"/>
  <c r="C1806" i="1"/>
  <c r="AJ1805" i="1"/>
  <c r="AK1805" i="1" s="1"/>
  <c r="AG1805" i="1"/>
  <c r="AF1805" i="1"/>
  <c r="X1805" i="1"/>
  <c r="R1805" i="1"/>
  <c r="AE1805" i="1" s="1"/>
  <c r="J1805" i="1"/>
  <c r="AD1805" i="1" s="1"/>
  <c r="AH1805" i="1" s="1"/>
  <c r="AI1805" i="1" s="1"/>
  <c r="C1805" i="1"/>
  <c r="AJ1804" i="1"/>
  <c r="AK1804" i="1" s="1"/>
  <c r="AG1804" i="1"/>
  <c r="AF1804" i="1"/>
  <c r="X1804" i="1"/>
  <c r="R1804" i="1"/>
  <c r="AE1804" i="1" s="1"/>
  <c r="J1804" i="1"/>
  <c r="AD1804" i="1" s="1"/>
  <c r="AH1804" i="1" s="1"/>
  <c r="AI1804" i="1" s="1"/>
  <c r="C1804" i="1"/>
  <c r="AJ1803" i="1"/>
  <c r="AK1803" i="1" s="1"/>
  <c r="AG1803" i="1"/>
  <c r="AF1803" i="1"/>
  <c r="X1803" i="1"/>
  <c r="R1803" i="1"/>
  <c r="AE1803" i="1" s="1"/>
  <c r="J1803" i="1"/>
  <c r="AD1803" i="1" s="1"/>
  <c r="AH1803" i="1" s="1"/>
  <c r="AI1803" i="1" s="1"/>
  <c r="C1803" i="1"/>
  <c r="AJ1802" i="1"/>
  <c r="AK1802" i="1" s="1"/>
  <c r="AG1802" i="1"/>
  <c r="AF1802" i="1"/>
  <c r="X1802" i="1"/>
  <c r="R1802" i="1"/>
  <c r="AE1802" i="1" s="1"/>
  <c r="J1802" i="1"/>
  <c r="AD1802" i="1" s="1"/>
  <c r="AH1802" i="1" s="1"/>
  <c r="AI1802" i="1" s="1"/>
  <c r="C1802" i="1"/>
  <c r="AJ1801" i="1"/>
  <c r="AK1801" i="1" s="1"/>
  <c r="AG1801" i="1"/>
  <c r="AF1801" i="1"/>
  <c r="X1801" i="1"/>
  <c r="R1801" i="1"/>
  <c r="AE1801" i="1" s="1"/>
  <c r="J1801" i="1"/>
  <c r="AD1801" i="1" s="1"/>
  <c r="AH1801" i="1" s="1"/>
  <c r="AI1801" i="1" s="1"/>
  <c r="C1801" i="1"/>
  <c r="AJ1800" i="1"/>
  <c r="AK1800" i="1" s="1"/>
  <c r="AG1800" i="1"/>
  <c r="AF1800" i="1"/>
  <c r="X1800" i="1"/>
  <c r="R1800" i="1"/>
  <c r="AE1800" i="1" s="1"/>
  <c r="J1800" i="1"/>
  <c r="AD1800" i="1" s="1"/>
  <c r="AH1800" i="1" s="1"/>
  <c r="AI1800" i="1" s="1"/>
  <c r="C1800" i="1"/>
  <c r="AJ1799" i="1"/>
  <c r="AK1799" i="1" s="1"/>
  <c r="AG1799" i="1"/>
  <c r="AF1799" i="1"/>
  <c r="X1799" i="1"/>
  <c r="R1799" i="1"/>
  <c r="AE1799" i="1" s="1"/>
  <c r="J1799" i="1"/>
  <c r="AD1799" i="1" s="1"/>
  <c r="AH1799" i="1" s="1"/>
  <c r="AI1799" i="1" s="1"/>
  <c r="C1799" i="1"/>
  <c r="AJ1798" i="1"/>
  <c r="AK1798" i="1" s="1"/>
  <c r="AG1798" i="1"/>
  <c r="AF1798" i="1"/>
  <c r="X1798" i="1"/>
  <c r="R1798" i="1"/>
  <c r="AE1798" i="1" s="1"/>
  <c r="J1798" i="1"/>
  <c r="AD1798" i="1" s="1"/>
  <c r="AH1798" i="1" s="1"/>
  <c r="AI1798" i="1" s="1"/>
  <c r="C1798" i="1"/>
  <c r="AJ1797" i="1"/>
  <c r="AK1797" i="1" s="1"/>
  <c r="AG1797" i="1"/>
  <c r="AF1797" i="1"/>
  <c r="X1797" i="1"/>
  <c r="R1797" i="1"/>
  <c r="AE1797" i="1" s="1"/>
  <c r="J1797" i="1"/>
  <c r="AD1797" i="1" s="1"/>
  <c r="AH1797" i="1" s="1"/>
  <c r="AI1797" i="1" s="1"/>
  <c r="C1797" i="1"/>
  <c r="AJ1796" i="1"/>
  <c r="AK1796" i="1" s="1"/>
  <c r="AG1796" i="1"/>
  <c r="AF1796" i="1"/>
  <c r="X1796" i="1"/>
  <c r="R1796" i="1"/>
  <c r="AE1796" i="1" s="1"/>
  <c r="J1796" i="1"/>
  <c r="AD1796" i="1" s="1"/>
  <c r="AH1796" i="1" s="1"/>
  <c r="AI1796" i="1" s="1"/>
  <c r="C1796" i="1"/>
  <c r="AJ1795" i="1"/>
  <c r="AK1795" i="1" s="1"/>
  <c r="AG1795" i="1"/>
  <c r="AF1795" i="1"/>
  <c r="X1795" i="1"/>
  <c r="R1795" i="1"/>
  <c r="AE1795" i="1" s="1"/>
  <c r="J1795" i="1"/>
  <c r="AD1795" i="1" s="1"/>
  <c r="AH1795" i="1" s="1"/>
  <c r="AI1795" i="1" s="1"/>
  <c r="C1795" i="1"/>
  <c r="AJ1794" i="1"/>
  <c r="AK1794" i="1" s="1"/>
  <c r="AG1794" i="1"/>
  <c r="AF1794" i="1"/>
  <c r="X1794" i="1"/>
  <c r="R1794" i="1"/>
  <c r="AE1794" i="1" s="1"/>
  <c r="J1794" i="1"/>
  <c r="AD1794" i="1" s="1"/>
  <c r="AH1794" i="1" s="1"/>
  <c r="AI1794" i="1" s="1"/>
  <c r="C1794" i="1"/>
  <c r="AJ1793" i="1"/>
  <c r="AK1793" i="1" s="1"/>
  <c r="AG1793" i="1"/>
  <c r="AF1793" i="1"/>
  <c r="X1793" i="1"/>
  <c r="R1793" i="1"/>
  <c r="AE1793" i="1" s="1"/>
  <c r="J1793" i="1"/>
  <c r="AD1793" i="1" s="1"/>
  <c r="AH1793" i="1" s="1"/>
  <c r="AI1793" i="1" s="1"/>
  <c r="C1793" i="1"/>
  <c r="AJ1792" i="1"/>
  <c r="AK1792" i="1" s="1"/>
  <c r="AG1792" i="1"/>
  <c r="AF1792" i="1"/>
  <c r="X1792" i="1"/>
  <c r="R1792" i="1"/>
  <c r="AE1792" i="1" s="1"/>
  <c r="J1792" i="1"/>
  <c r="AD1792" i="1" s="1"/>
  <c r="AH1792" i="1" s="1"/>
  <c r="AI1792" i="1" s="1"/>
  <c r="C1792" i="1"/>
  <c r="AJ1791" i="1"/>
  <c r="AK1791" i="1" s="1"/>
  <c r="AG1791" i="1"/>
  <c r="AF1791" i="1"/>
  <c r="X1791" i="1"/>
  <c r="R1791" i="1"/>
  <c r="AE1791" i="1" s="1"/>
  <c r="J1791" i="1"/>
  <c r="AD1791" i="1" s="1"/>
  <c r="AH1791" i="1" s="1"/>
  <c r="AI1791" i="1" s="1"/>
  <c r="C1791" i="1"/>
  <c r="AJ1790" i="1"/>
  <c r="AK1790" i="1" s="1"/>
  <c r="AG1790" i="1"/>
  <c r="AF1790" i="1"/>
  <c r="X1790" i="1"/>
  <c r="R1790" i="1"/>
  <c r="AE1790" i="1" s="1"/>
  <c r="J1790" i="1"/>
  <c r="AD1790" i="1" s="1"/>
  <c r="AH1790" i="1" s="1"/>
  <c r="AI1790" i="1" s="1"/>
  <c r="C1790" i="1"/>
  <c r="AJ1789" i="1"/>
  <c r="AK1789" i="1" s="1"/>
  <c r="AG1789" i="1"/>
  <c r="AF1789" i="1"/>
  <c r="X1789" i="1"/>
  <c r="R1789" i="1"/>
  <c r="AE1789" i="1" s="1"/>
  <c r="J1789" i="1"/>
  <c r="AD1789" i="1" s="1"/>
  <c r="AH1789" i="1" s="1"/>
  <c r="AI1789" i="1" s="1"/>
  <c r="C1789" i="1"/>
  <c r="AJ1788" i="1"/>
  <c r="AK1788" i="1" s="1"/>
  <c r="AG1788" i="1"/>
  <c r="AF1788" i="1"/>
  <c r="X1788" i="1"/>
  <c r="R1788" i="1"/>
  <c r="AE1788" i="1" s="1"/>
  <c r="J1788" i="1"/>
  <c r="AD1788" i="1" s="1"/>
  <c r="AH1788" i="1" s="1"/>
  <c r="AI1788" i="1" s="1"/>
  <c r="C1788" i="1"/>
  <c r="AJ1787" i="1"/>
  <c r="AK1787" i="1" s="1"/>
  <c r="AG1787" i="1"/>
  <c r="AF1787" i="1"/>
  <c r="X1787" i="1"/>
  <c r="R1787" i="1"/>
  <c r="AE1787" i="1" s="1"/>
  <c r="J1787" i="1"/>
  <c r="AD1787" i="1" s="1"/>
  <c r="AH1787" i="1" s="1"/>
  <c r="AI1787" i="1" s="1"/>
  <c r="C1787" i="1"/>
  <c r="AJ1786" i="1"/>
  <c r="AK1786" i="1" s="1"/>
  <c r="AG1786" i="1"/>
  <c r="AF1786" i="1"/>
  <c r="X1786" i="1"/>
  <c r="R1786" i="1"/>
  <c r="AE1786" i="1" s="1"/>
  <c r="J1786" i="1"/>
  <c r="AD1786" i="1" s="1"/>
  <c r="AH1786" i="1" s="1"/>
  <c r="AI1786" i="1" s="1"/>
  <c r="C1786" i="1"/>
  <c r="AJ1785" i="1"/>
  <c r="AK1785" i="1" s="1"/>
  <c r="AG1785" i="1"/>
  <c r="AF1785" i="1"/>
  <c r="X1785" i="1"/>
  <c r="R1785" i="1"/>
  <c r="AE1785" i="1" s="1"/>
  <c r="J1785" i="1"/>
  <c r="AD1785" i="1" s="1"/>
  <c r="AH1785" i="1" s="1"/>
  <c r="AI1785" i="1" s="1"/>
  <c r="C1785" i="1"/>
  <c r="AJ1784" i="1"/>
  <c r="AK1784" i="1" s="1"/>
  <c r="AG1784" i="1"/>
  <c r="AF1784" i="1"/>
  <c r="X1784" i="1"/>
  <c r="R1784" i="1"/>
  <c r="AE1784" i="1" s="1"/>
  <c r="J1784" i="1"/>
  <c r="AD1784" i="1" s="1"/>
  <c r="AH1784" i="1" s="1"/>
  <c r="AI1784" i="1" s="1"/>
  <c r="C1784" i="1"/>
  <c r="AJ1783" i="1"/>
  <c r="AK1783" i="1" s="1"/>
  <c r="AG1783" i="1"/>
  <c r="AF1783" i="1"/>
  <c r="X1783" i="1"/>
  <c r="R1783" i="1"/>
  <c r="AE1783" i="1" s="1"/>
  <c r="J1783" i="1"/>
  <c r="AD1783" i="1" s="1"/>
  <c r="AH1783" i="1" s="1"/>
  <c r="AI1783" i="1" s="1"/>
  <c r="C1783" i="1"/>
  <c r="AJ1782" i="1"/>
  <c r="AK1782" i="1" s="1"/>
  <c r="AG1782" i="1"/>
  <c r="AF1782" i="1"/>
  <c r="X1782" i="1"/>
  <c r="R1782" i="1"/>
  <c r="AE1782" i="1" s="1"/>
  <c r="J1782" i="1"/>
  <c r="AD1782" i="1" s="1"/>
  <c r="AH1782" i="1" s="1"/>
  <c r="AI1782" i="1" s="1"/>
  <c r="C1782" i="1"/>
  <c r="AJ1781" i="1"/>
  <c r="AK1781" i="1" s="1"/>
  <c r="AG1781" i="1"/>
  <c r="AF1781" i="1"/>
  <c r="X1781" i="1"/>
  <c r="R1781" i="1"/>
  <c r="AE1781" i="1" s="1"/>
  <c r="J1781" i="1"/>
  <c r="AD1781" i="1" s="1"/>
  <c r="AH1781" i="1" s="1"/>
  <c r="AI1781" i="1" s="1"/>
  <c r="C1781" i="1"/>
  <c r="AJ1780" i="1"/>
  <c r="AK1780" i="1" s="1"/>
  <c r="AG1780" i="1"/>
  <c r="AF1780" i="1"/>
  <c r="X1780" i="1"/>
  <c r="R1780" i="1"/>
  <c r="AE1780" i="1" s="1"/>
  <c r="J1780" i="1"/>
  <c r="AD1780" i="1" s="1"/>
  <c r="AH1780" i="1" s="1"/>
  <c r="AI1780" i="1" s="1"/>
  <c r="C1780" i="1"/>
  <c r="AJ1779" i="1"/>
  <c r="AK1779" i="1" s="1"/>
  <c r="AG1779" i="1"/>
  <c r="AF1779" i="1"/>
  <c r="X1779" i="1"/>
  <c r="R1779" i="1"/>
  <c r="AE1779" i="1" s="1"/>
  <c r="J1779" i="1"/>
  <c r="AD1779" i="1" s="1"/>
  <c r="AH1779" i="1" s="1"/>
  <c r="AI1779" i="1" s="1"/>
  <c r="C1779" i="1"/>
  <c r="AJ1778" i="1"/>
  <c r="AK1778" i="1" s="1"/>
  <c r="AG1778" i="1"/>
  <c r="AF1778" i="1"/>
  <c r="X1778" i="1"/>
  <c r="R1778" i="1"/>
  <c r="AE1778" i="1" s="1"/>
  <c r="J1778" i="1"/>
  <c r="AD1778" i="1" s="1"/>
  <c r="AH1778" i="1" s="1"/>
  <c r="AI1778" i="1" s="1"/>
  <c r="C1778" i="1"/>
  <c r="AJ1777" i="1"/>
  <c r="AK1777" i="1" s="1"/>
  <c r="AG1777" i="1"/>
  <c r="AF1777" i="1"/>
  <c r="X1777" i="1"/>
  <c r="R1777" i="1"/>
  <c r="AE1777" i="1" s="1"/>
  <c r="J1777" i="1"/>
  <c r="AD1777" i="1" s="1"/>
  <c r="AH1777" i="1" s="1"/>
  <c r="AI1777" i="1" s="1"/>
  <c r="C1777" i="1"/>
  <c r="AJ1776" i="1"/>
  <c r="AK1776" i="1" s="1"/>
  <c r="AG1776" i="1"/>
  <c r="AF1776" i="1"/>
  <c r="X1776" i="1"/>
  <c r="R1776" i="1"/>
  <c r="AE1776" i="1" s="1"/>
  <c r="J1776" i="1"/>
  <c r="AD1776" i="1" s="1"/>
  <c r="AH1776" i="1" s="1"/>
  <c r="AI1776" i="1" s="1"/>
  <c r="C1776" i="1"/>
  <c r="AJ1775" i="1"/>
  <c r="AK1775" i="1" s="1"/>
  <c r="AG1775" i="1"/>
  <c r="AF1775" i="1"/>
  <c r="X1775" i="1"/>
  <c r="R1775" i="1"/>
  <c r="AE1775" i="1" s="1"/>
  <c r="J1775" i="1"/>
  <c r="AD1775" i="1" s="1"/>
  <c r="AH1775" i="1" s="1"/>
  <c r="AI1775" i="1" s="1"/>
  <c r="C1775" i="1"/>
  <c r="AJ1774" i="1"/>
  <c r="AK1774" i="1" s="1"/>
  <c r="AG1774" i="1"/>
  <c r="AF1774" i="1"/>
  <c r="X1774" i="1"/>
  <c r="R1774" i="1"/>
  <c r="AE1774" i="1" s="1"/>
  <c r="J1774" i="1"/>
  <c r="AD1774" i="1" s="1"/>
  <c r="AH1774" i="1" s="1"/>
  <c r="AI1774" i="1" s="1"/>
  <c r="C1774" i="1"/>
  <c r="AJ1773" i="1"/>
  <c r="AK1773" i="1" s="1"/>
  <c r="AG1773" i="1"/>
  <c r="AF1773" i="1"/>
  <c r="X1773" i="1"/>
  <c r="R1773" i="1"/>
  <c r="AE1773" i="1" s="1"/>
  <c r="J1773" i="1"/>
  <c r="AD1773" i="1" s="1"/>
  <c r="AH1773" i="1" s="1"/>
  <c r="AI1773" i="1" s="1"/>
  <c r="C1773" i="1"/>
  <c r="AJ1772" i="1"/>
  <c r="AK1772" i="1" s="1"/>
  <c r="AG1772" i="1"/>
  <c r="AF1772" i="1"/>
  <c r="X1772" i="1"/>
  <c r="R1772" i="1"/>
  <c r="AE1772" i="1" s="1"/>
  <c r="J1772" i="1"/>
  <c r="AD1772" i="1" s="1"/>
  <c r="AH1772" i="1" s="1"/>
  <c r="AI1772" i="1" s="1"/>
  <c r="C1772" i="1"/>
  <c r="AJ1771" i="1"/>
  <c r="AK1771" i="1" s="1"/>
  <c r="AG1771" i="1"/>
  <c r="AF1771" i="1"/>
  <c r="X1771" i="1"/>
  <c r="R1771" i="1"/>
  <c r="AE1771" i="1" s="1"/>
  <c r="J1771" i="1"/>
  <c r="AD1771" i="1" s="1"/>
  <c r="AH1771" i="1" s="1"/>
  <c r="AI1771" i="1" s="1"/>
  <c r="C1771" i="1"/>
  <c r="AJ1770" i="1"/>
  <c r="AK1770" i="1" s="1"/>
  <c r="AG1770" i="1"/>
  <c r="AF1770" i="1"/>
  <c r="X1770" i="1"/>
  <c r="R1770" i="1"/>
  <c r="AE1770" i="1" s="1"/>
  <c r="J1770" i="1"/>
  <c r="AD1770" i="1" s="1"/>
  <c r="AH1770" i="1" s="1"/>
  <c r="AI1770" i="1" s="1"/>
  <c r="C1770" i="1"/>
  <c r="AJ1769" i="1"/>
  <c r="AK1769" i="1" s="1"/>
  <c r="AG1769" i="1"/>
  <c r="AF1769" i="1"/>
  <c r="X1769" i="1"/>
  <c r="R1769" i="1"/>
  <c r="AE1769" i="1" s="1"/>
  <c r="J1769" i="1"/>
  <c r="AD1769" i="1" s="1"/>
  <c r="AH1769" i="1" s="1"/>
  <c r="AI1769" i="1" s="1"/>
  <c r="C1769" i="1"/>
  <c r="AJ1768" i="1"/>
  <c r="AK1768" i="1" s="1"/>
  <c r="AG1768" i="1"/>
  <c r="AF1768" i="1"/>
  <c r="X1768" i="1"/>
  <c r="R1768" i="1"/>
  <c r="AE1768" i="1" s="1"/>
  <c r="J1768" i="1"/>
  <c r="AD1768" i="1" s="1"/>
  <c r="AH1768" i="1" s="1"/>
  <c r="AI1768" i="1" s="1"/>
  <c r="C1768" i="1"/>
  <c r="AJ1767" i="1"/>
  <c r="AK1767" i="1" s="1"/>
  <c r="AG1767" i="1"/>
  <c r="AF1767" i="1"/>
  <c r="X1767" i="1"/>
  <c r="R1767" i="1"/>
  <c r="AE1767" i="1" s="1"/>
  <c r="J1767" i="1"/>
  <c r="AD1767" i="1" s="1"/>
  <c r="AH1767" i="1" s="1"/>
  <c r="AI1767" i="1" s="1"/>
  <c r="C1767" i="1"/>
  <c r="AJ1766" i="1"/>
  <c r="AK1766" i="1" s="1"/>
  <c r="AG1766" i="1"/>
  <c r="AF1766" i="1"/>
  <c r="X1766" i="1"/>
  <c r="R1766" i="1"/>
  <c r="AE1766" i="1" s="1"/>
  <c r="J1766" i="1"/>
  <c r="AD1766" i="1" s="1"/>
  <c r="AH1766" i="1" s="1"/>
  <c r="AI1766" i="1" s="1"/>
  <c r="C1766" i="1"/>
  <c r="AJ1765" i="1"/>
  <c r="AK1765" i="1" s="1"/>
  <c r="AG1765" i="1"/>
  <c r="AF1765" i="1"/>
  <c r="X1765" i="1"/>
  <c r="R1765" i="1"/>
  <c r="AE1765" i="1" s="1"/>
  <c r="J1765" i="1"/>
  <c r="AD1765" i="1" s="1"/>
  <c r="AH1765" i="1" s="1"/>
  <c r="AI1765" i="1" s="1"/>
  <c r="C1765" i="1"/>
  <c r="AJ1764" i="1"/>
  <c r="AK1764" i="1" s="1"/>
  <c r="AG1764" i="1"/>
  <c r="AF1764" i="1"/>
  <c r="X1764" i="1"/>
  <c r="R1764" i="1"/>
  <c r="AE1764" i="1" s="1"/>
  <c r="J1764" i="1"/>
  <c r="AD1764" i="1" s="1"/>
  <c r="AH1764" i="1" s="1"/>
  <c r="AI1764" i="1" s="1"/>
  <c r="C1764" i="1"/>
  <c r="AJ1763" i="1"/>
  <c r="AK1763" i="1" s="1"/>
  <c r="AG1763" i="1"/>
  <c r="AF1763" i="1"/>
  <c r="X1763" i="1"/>
  <c r="R1763" i="1"/>
  <c r="AE1763" i="1" s="1"/>
  <c r="J1763" i="1"/>
  <c r="AD1763" i="1" s="1"/>
  <c r="AH1763" i="1" s="1"/>
  <c r="AI1763" i="1" s="1"/>
  <c r="C1763" i="1"/>
  <c r="AJ1762" i="1"/>
  <c r="AK1762" i="1" s="1"/>
  <c r="AG1762" i="1"/>
  <c r="AF1762" i="1"/>
  <c r="X1762" i="1"/>
  <c r="R1762" i="1"/>
  <c r="AE1762" i="1" s="1"/>
  <c r="J1762" i="1"/>
  <c r="AD1762" i="1" s="1"/>
  <c r="AH1762" i="1" s="1"/>
  <c r="AI1762" i="1" s="1"/>
  <c r="C1762" i="1"/>
  <c r="AJ1761" i="1"/>
  <c r="AK1761" i="1" s="1"/>
  <c r="AG1761" i="1"/>
  <c r="AF1761" i="1"/>
  <c r="X1761" i="1"/>
  <c r="R1761" i="1"/>
  <c r="AE1761" i="1" s="1"/>
  <c r="J1761" i="1"/>
  <c r="AD1761" i="1" s="1"/>
  <c r="AH1761" i="1" s="1"/>
  <c r="AI1761" i="1" s="1"/>
  <c r="C1761" i="1"/>
  <c r="AJ1760" i="1"/>
  <c r="AK1760" i="1" s="1"/>
  <c r="AG1760" i="1"/>
  <c r="AF1760" i="1"/>
  <c r="X1760" i="1"/>
  <c r="R1760" i="1"/>
  <c r="AE1760" i="1" s="1"/>
  <c r="J1760" i="1"/>
  <c r="AD1760" i="1" s="1"/>
  <c r="AH1760" i="1" s="1"/>
  <c r="AI1760" i="1" s="1"/>
  <c r="C1760" i="1"/>
  <c r="AJ1759" i="1"/>
  <c r="AK1759" i="1" s="1"/>
  <c r="AG1759" i="1"/>
  <c r="AF1759" i="1"/>
  <c r="X1759" i="1"/>
  <c r="R1759" i="1"/>
  <c r="AE1759" i="1" s="1"/>
  <c r="J1759" i="1"/>
  <c r="AD1759" i="1" s="1"/>
  <c r="AH1759" i="1" s="1"/>
  <c r="AI1759" i="1" s="1"/>
  <c r="C1759" i="1"/>
  <c r="AJ1758" i="1"/>
  <c r="AK1758" i="1" s="1"/>
  <c r="AG1758" i="1"/>
  <c r="AF1758" i="1"/>
  <c r="X1758" i="1"/>
  <c r="R1758" i="1"/>
  <c r="AE1758" i="1" s="1"/>
  <c r="J1758" i="1"/>
  <c r="AD1758" i="1" s="1"/>
  <c r="AH1758" i="1" s="1"/>
  <c r="AI1758" i="1" s="1"/>
  <c r="C1758" i="1"/>
  <c r="AJ1757" i="1"/>
  <c r="AK1757" i="1" s="1"/>
  <c r="AG1757" i="1"/>
  <c r="AF1757" i="1"/>
  <c r="X1757" i="1"/>
  <c r="R1757" i="1"/>
  <c r="AE1757" i="1" s="1"/>
  <c r="J1757" i="1"/>
  <c r="AD1757" i="1" s="1"/>
  <c r="AH1757" i="1" s="1"/>
  <c r="AI1757" i="1" s="1"/>
  <c r="C1757" i="1"/>
  <c r="AJ1756" i="1"/>
  <c r="AK1756" i="1" s="1"/>
  <c r="AG1756" i="1"/>
  <c r="AF1756" i="1"/>
  <c r="X1756" i="1"/>
  <c r="R1756" i="1"/>
  <c r="AE1756" i="1" s="1"/>
  <c r="J1756" i="1"/>
  <c r="AD1756" i="1" s="1"/>
  <c r="AH1756" i="1" s="1"/>
  <c r="AI1756" i="1" s="1"/>
  <c r="C1756" i="1"/>
  <c r="AJ1755" i="1"/>
  <c r="AK1755" i="1" s="1"/>
  <c r="AG1755" i="1"/>
  <c r="AF1755" i="1"/>
  <c r="X1755" i="1"/>
  <c r="R1755" i="1"/>
  <c r="AE1755" i="1" s="1"/>
  <c r="J1755" i="1"/>
  <c r="AD1755" i="1" s="1"/>
  <c r="AH1755" i="1" s="1"/>
  <c r="AI1755" i="1" s="1"/>
  <c r="C1755" i="1"/>
  <c r="AJ1754" i="1"/>
  <c r="AK1754" i="1" s="1"/>
  <c r="AG1754" i="1"/>
  <c r="AF1754" i="1"/>
  <c r="X1754" i="1"/>
  <c r="R1754" i="1"/>
  <c r="AE1754" i="1" s="1"/>
  <c r="J1754" i="1"/>
  <c r="AD1754" i="1" s="1"/>
  <c r="AH1754" i="1" s="1"/>
  <c r="AI1754" i="1" s="1"/>
  <c r="C1754" i="1"/>
  <c r="AJ1753" i="1"/>
  <c r="AK1753" i="1" s="1"/>
  <c r="AG1753" i="1"/>
  <c r="AF1753" i="1"/>
  <c r="X1753" i="1"/>
  <c r="R1753" i="1"/>
  <c r="AE1753" i="1" s="1"/>
  <c r="J1753" i="1"/>
  <c r="AD1753" i="1" s="1"/>
  <c r="AH1753" i="1" s="1"/>
  <c r="AI1753" i="1" s="1"/>
  <c r="C1753" i="1"/>
  <c r="AJ1752" i="1"/>
  <c r="AK1752" i="1" s="1"/>
  <c r="AG1752" i="1"/>
  <c r="AF1752" i="1"/>
  <c r="X1752" i="1"/>
  <c r="R1752" i="1"/>
  <c r="AE1752" i="1" s="1"/>
  <c r="J1752" i="1"/>
  <c r="AD1752" i="1" s="1"/>
  <c r="AH1752" i="1" s="1"/>
  <c r="AI1752" i="1" s="1"/>
  <c r="C1752" i="1"/>
  <c r="AJ1751" i="1"/>
  <c r="AK1751" i="1" s="1"/>
  <c r="AG1751" i="1"/>
  <c r="AF1751" i="1"/>
  <c r="X1751" i="1"/>
  <c r="R1751" i="1"/>
  <c r="AE1751" i="1" s="1"/>
  <c r="J1751" i="1"/>
  <c r="AD1751" i="1" s="1"/>
  <c r="AH1751" i="1" s="1"/>
  <c r="AI1751" i="1" s="1"/>
  <c r="C1751" i="1"/>
  <c r="AJ1750" i="1"/>
  <c r="AK1750" i="1" s="1"/>
  <c r="AG1750" i="1"/>
  <c r="AF1750" i="1"/>
  <c r="X1750" i="1"/>
  <c r="R1750" i="1"/>
  <c r="AE1750" i="1" s="1"/>
  <c r="J1750" i="1"/>
  <c r="AD1750" i="1" s="1"/>
  <c r="AH1750" i="1" s="1"/>
  <c r="AI1750" i="1" s="1"/>
  <c r="C1750" i="1"/>
  <c r="AJ1749" i="1"/>
  <c r="AK1749" i="1" s="1"/>
  <c r="AG1749" i="1"/>
  <c r="AF1749" i="1"/>
  <c r="X1749" i="1"/>
  <c r="R1749" i="1"/>
  <c r="AE1749" i="1" s="1"/>
  <c r="J1749" i="1"/>
  <c r="AD1749" i="1" s="1"/>
  <c r="AH1749" i="1" s="1"/>
  <c r="AI1749" i="1" s="1"/>
  <c r="C1749" i="1"/>
  <c r="AJ1748" i="1"/>
  <c r="AK1748" i="1" s="1"/>
  <c r="AG1748" i="1"/>
  <c r="AF1748" i="1"/>
  <c r="X1748" i="1"/>
  <c r="R1748" i="1"/>
  <c r="AE1748" i="1" s="1"/>
  <c r="J1748" i="1"/>
  <c r="AD1748" i="1" s="1"/>
  <c r="AH1748" i="1" s="1"/>
  <c r="AI1748" i="1" s="1"/>
  <c r="C1748" i="1"/>
  <c r="AJ1747" i="1"/>
  <c r="AK1747" i="1" s="1"/>
  <c r="AG1747" i="1"/>
  <c r="AF1747" i="1"/>
  <c r="X1747" i="1"/>
  <c r="R1747" i="1"/>
  <c r="AE1747" i="1" s="1"/>
  <c r="J1747" i="1"/>
  <c r="AD1747" i="1" s="1"/>
  <c r="AH1747" i="1" s="1"/>
  <c r="AI1747" i="1" s="1"/>
  <c r="C1747" i="1"/>
  <c r="AJ1746" i="1"/>
  <c r="AK1746" i="1" s="1"/>
  <c r="AG1746" i="1"/>
  <c r="AF1746" i="1"/>
  <c r="X1746" i="1"/>
  <c r="R1746" i="1"/>
  <c r="AE1746" i="1" s="1"/>
  <c r="J1746" i="1"/>
  <c r="AD1746" i="1" s="1"/>
  <c r="AH1746" i="1" s="1"/>
  <c r="AI1746" i="1" s="1"/>
  <c r="C1746" i="1"/>
  <c r="AJ1745" i="1"/>
  <c r="AK1745" i="1" s="1"/>
  <c r="AG1745" i="1"/>
  <c r="AF1745" i="1"/>
  <c r="X1745" i="1"/>
  <c r="R1745" i="1"/>
  <c r="AE1745" i="1" s="1"/>
  <c r="J1745" i="1"/>
  <c r="AD1745" i="1" s="1"/>
  <c r="AH1745" i="1" s="1"/>
  <c r="AI1745" i="1" s="1"/>
  <c r="C1745" i="1"/>
  <c r="AJ1744" i="1"/>
  <c r="AK1744" i="1" s="1"/>
  <c r="AG1744" i="1"/>
  <c r="AF1744" i="1"/>
  <c r="X1744" i="1"/>
  <c r="R1744" i="1"/>
  <c r="AE1744" i="1" s="1"/>
  <c r="J1744" i="1"/>
  <c r="AD1744" i="1" s="1"/>
  <c r="AH1744" i="1" s="1"/>
  <c r="AI1744" i="1" s="1"/>
  <c r="C1744" i="1"/>
  <c r="AJ1743" i="1"/>
  <c r="AK1743" i="1" s="1"/>
  <c r="AG1743" i="1"/>
  <c r="AF1743" i="1"/>
  <c r="X1743" i="1"/>
  <c r="R1743" i="1"/>
  <c r="AE1743" i="1" s="1"/>
  <c r="J1743" i="1"/>
  <c r="AD1743" i="1" s="1"/>
  <c r="AH1743" i="1" s="1"/>
  <c r="AI1743" i="1" s="1"/>
  <c r="C1743" i="1"/>
  <c r="AJ1742" i="1"/>
  <c r="AK1742" i="1" s="1"/>
  <c r="AG1742" i="1"/>
  <c r="AF1742" i="1"/>
  <c r="X1742" i="1"/>
  <c r="R1742" i="1"/>
  <c r="AE1742" i="1" s="1"/>
  <c r="J1742" i="1"/>
  <c r="AD1742" i="1" s="1"/>
  <c r="AH1742" i="1" s="1"/>
  <c r="AI1742" i="1" s="1"/>
  <c r="C1742" i="1"/>
  <c r="AJ1741" i="1"/>
  <c r="AK1741" i="1" s="1"/>
  <c r="AG1741" i="1"/>
  <c r="AF1741" i="1"/>
  <c r="X1741" i="1"/>
  <c r="R1741" i="1"/>
  <c r="AE1741" i="1" s="1"/>
  <c r="J1741" i="1"/>
  <c r="AD1741" i="1" s="1"/>
  <c r="AH1741" i="1" s="1"/>
  <c r="AI1741" i="1" s="1"/>
  <c r="C1741" i="1"/>
  <c r="AJ1740" i="1"/>
  <c r="AK1740" i="1" s="1"/>
  <c r="AG1740" i="1"/>
  <c r="AF1740" i="1"/>
  <c r="X1740" i="1"/>
  <c r="R1740" i="1"/>
  <c r="AE1740" i="1" s="1"/>
  <c r="J1740" i="1"/>
  <c r="AD1740" i="1" s="1"/>
  <c r="AH1740" i="1" s="1"/>
  <c r="AI1740" i="1" s="1"/>
  <c r="C1740" i="1"/>
  <c r="AJ1739" i="1"/>
  <c r="AK1739" i="1" s="1"/>
  <c r="AG1739" i="1"/>
  <c r="AF1739" i="1"/>
  <c r="X1739" i="1"/>
  <c r="R1739" i="1"/>
  <c r="AE1739" i="1" s="1"/>
  <c r="J1739" i="1"/>
  <c r="AD1739" i="1" s="1"/>
  <c r="AH1739" i="1" s="1"/>
  <c r="AI1739" i="1" s="1"/>
  <c r="C1739" i="1"/>
  <c r="AJ1738" i="1"/>
  <c r="AK1738" i="1" s="1"/>
  <c r="AG1738" i="1"/>
  <c r="AF1738" i="1"/>
  <c r="X1738" i="1"/>
  <c r="R1738" i="1"/>
  <c r="AE1738" i="1" s="1"/>
  <c r="J1738" i="1"/>
  <c r="AD1738" i="1" s="1"/>
  <c r="AH1738" i="1" s="1"/>
  <c r="AI1738" i="1" s="1"/>
  <c r="C1738" i="1"/>
  <c r="AJ1737" i="1"/>
  <c r="AK1737" i="1" s="1"/>
  <c r="AG1737" i="1"/>
  <c r="AF1737" i="1"/>
  <c r="X1737" i="1"/>
  <c r="R1737" i="1"/>
  <c r="AE1737" i="1" s="1"/>
  <c r="J1737" i="1"/>
  <c r="AD1737" i="1" s="1"/>
  <c r="AH1737" i="1" s="1"/>
  <c r="AI1737" i="1" s="1"/>
  <c r="C1737" i="1"/>
  <c r="AJ1736" i="1"/>
  <c r="AK1736" i="1" s="1"/>
  <c r="AG1736" i="1"/>
  <c r="AF1736" i="1"/>
  <c r="X1736" i="1"/>
  <c r="R1736" i="1"/>
  <c r="AE1736" i="1" s="1"/>
  <c r="J1736" i="1"/>
  <c r="AD1736" i="1" s="1"/>
  <c r="AH1736" i="1" s="1"/>
  <c r="AI1736" i="1" s="1"/>
  <c r="C1736" i="1"/>
  <c r="AJ1735" i="1"/>
  <c r="AK1735" i="1" s="1"/>
  <c r="AG1735" i="1"/>
  <c r="AF1735" i="1"/>
  <c r="X1735" i="1"/>
  <c r="R1735" i="1"/>
  <c r="AE1735" i="1" s="1"/>
  <c r="J1735" i="1"/>
  <c r="AD1735" i="1" s="1"/>
  <c r="AH1735" i="1" s="1"/>
  <c r="AI1735" i="1" s="1"/>
  <c r="C1735" i="1"/>
  <c r="AJ1734" i="1"/>
  <c r="AK1734" i="1" s="1"/>
  <c r="AG1734" i="1"/>
  <c r="AF1734" i="1"/>
  <c r="X1734" i="1"/>
  <c r="R1734" i="1"/>
  <c r="AE1734" i="1" s="1"/>
  <c r="J1734" i="1"/>
  <c r="AD1734" i="1" s="1"/>
  <c r="AH1734" i="1" s="1"/>
  <c r="AI1734" i="1" s="1"/>
  <c r="C1734" i="1"/>
  <c r="AJ1733" i="1"/>
  <c r="AK1733" i="1" s="1"/>
  <c r="AG1733" i="1"/>
  <c r="AF1733" i="1"/>
  <c r="X1733" i="1"/>
  <c r="R1733" i="1"/>
  <c r="AE1733" i="1" s="1"/>
  <c r="J1733" i="1"/>
  <c r="AD1733" i="1" s="1"/>
  <c r="AH1733" i="1" s="1"/>
  <c r="AI1733" i="1" s="1"/>
  <c r="C1733" i="1"/>
  <c r="AJ1732" i="1"/>
  <c r="AK1732" i="1" s="1"/>
  <c r="AG1732" i="1"/>
  <c r="AF1732" i="1"/>
  <c r="X1732" i="1"/>
  <c r="R1732" i="1"/>
  <c r="AE1732" i="1" s="1"/>
  <c r="J1732" i="1"/>
  <c r="AD1732" i="1" s="1"/>
  <c r="AH1732" i="1" s="1"/>
  <c r="AI1732" i="1" s="1"/>
  <c r="C1732" i="1"/>
  <c r="AJ1731" i="1"/>
  <c r="AK1731" i="1" s="1"/>
  <c r="AG1731" i="1"/>
  <c r="AF1731" i="1"/>
  <c r="X1731" i="1"/>
  <c r="R1731" i="1"/>
  <c r="AE1731" i="1" s="1"/>
  <c r="J1731" i="1"/>
  <c r="AD1731" i="1" s="1"/>
  <c r="AH1731" i="1" s="1"/>
  <c r="AI1731" i="1" s="1"/>
  <c r="C1731" i="1"/>
  <c r="AJ1730" i="1"/>
  <c r="AK1730" i="1" s="1"/>
  <c r="AG1730" i="1"/>
  <c r="AF1730" i="1"/>
  <c r="X1730" i="1"/>
  <c r="R1730" i="1"/>
  <c r="AE1730" i="1" s="1"/>
  <c r="J1730" i="1"/>
  <c r="AD1730" i="1" s="1"/>
  <c r="AH1730" i="1" s="1"/>
  <c r="AI1730" i="1" s="1"/>
  <c r="C1730" i="1"/>
  <c r="AJ1729" i="1"/>
  <c r="AK1729" i="1" s="1"/>
  <c r="AG1729" i="1"/>
  <c r="AF1729" i="1"/>
  <c r="X1729" i="1"/>
  <c r="R1729" i="1"/>
  <c r="AE1729" i="1" s="1"/>
  <c r="J1729" i="1"/>
  <c r="AD1729" i="1" s="1"/>
  <c r="AH1729" i="1" s="1"/>
  <c r="AI1729" i="1" s="1"/>
  <c r="C1729" i="1"/>
  <c r="AJ1728" i="1"/>
  <c r="AK1728" i="1" s="1"/>
  <c r="AG1728" i="1"/>
  <c r="AF1728" i="1"/>
  <c r="X1728" i="1"/>
  <c r="R1728" i="1"/>
  <c r="AE1728" i="1" s="1"/>
  <c r="J1728" i="1"/>
  <c r="AD1728" i="1" s="1"/>
  <c r="AH1728" i="1" s="1"/>
  <c r="AI1728" i="1" s="1"/>
  <c r="C1728" i="1"/>
  <c r="AJ1727" i="1"/>
  <c r="AK1727" i="1" s="1"/>
  <c r="AG1727" i="1"/>
  <c r="AF1727" i="1"/>
  <c r="X1727" i="1"/>
  <c r="R1727" i="1"/>
  <c r="AE1727" i="1" s="1"/>
  <c r="J1727" i="1"/>
  <c r="AD1727" i="1" s="1"/>
  <c r="AH1727" i="1" s="1"/>
  <c r="AI1727" i="1" s="1"/>
  <c r="C1727" i="1"/>
  <c r="AJ1726" i="1"/>
  <c r="AK1726" i="1" s="1"/>
  <c r="AG1726" i="1"/>
  <c r="AF1726" i="1"/>
  <c r="X1726" i="1"/>
  <c r="R1726" i="1"/>
  <c r="AE1726" i="1" s="1"/>
  <c r="J1726" i="1"/>
  <c r="AD1726" i="1" s="1"/>
  <c r="AH1726" i="1" s="1"/>
  <c r="AI1726" i="1" s="1"/>
  <c r="C1726" i="1"/>
  <c r="AJ1725" i="1"/>
  <c r="AK1725" i="1" s="1"/>
  <c r="AG1725" i="1"/>
  <c r="AF1725" i="1"/>
  <c r="X1725" i="1"/>
  <c r="R1725" i="1"/>
  <c r="AE1725" i="1" s="1"/>
  <c r="J1725" i="1"/>
  <c r="AD1725" i="1" s="1"/>
  <c r="AH1725" i="1" s="1"/>
  <c r="AI1725" i="1" s="1"/>
  <c r="C1725" i="1"/>
  <c r="AJ1724" i="1"/>
  <c r="AK1724" i="1" s="1"/>
  <c r="AG1724" i="1"/>
  <c r="AF1724" i="1"/>
  <c r="X1724" i="1"/>
  <c r="R1724" i="1"/>
  <c r="AE1724" i="1" s="1"/>
  <c r="J1724" i="1"/>
  <c r="AD1724" i="1" s="1"/>
  <c r="AH1724" i="1" s="1"/>
  <c r="AI1724" i="1" s="1"/>
  <c r="C1724" i="1"/>
  <c r="AJ1723" i="1"/>
  <c r="AK1723" i="1" s="1"/>
  <c r="AG1723" i="1"/>
  <c r="AF1723" i="1"/>
  <c r="X1723" i="1"/>
  <c r="R1723" i="1"/>
  <c r="AE1723" i="1" s="1"/>
  <c r="J1723" i="1"/>
  <c r="AD1723" i="1" s="1"/>
  <c r="AH1723" i="1" s="1"/>
  <c r="AI1723" i="1" s="1"/>
  <c r="C1723" i="1"/>
  <c r="AJ1722" i="1"/>
  <c r="AK1722" i="1" s="1"/>
  <c r="AG1722" i="1"/>
  <c r="AF1722" i="1"/>
  <c r="X1722" i="1"/>
  <c r="R1722" i="1"/>
  <c r="AE1722" i="1" s="1"/>
  <c r="J1722" i="1"/>
  <c r="AD1722" i="1" s="1"/>
  <c r="AH1722" i="1" s="1"/>
  <c r="AI1722" i="1" s="1"/>
  <c r="C1722" i="1"/>
  <c r="AJ1721" i="1"/>
  <c r="AK1721" i="1" s="1"/>
  <c r="AG1721" i="1"/>
  <c r="AF1721" i="1"/>
  <c r="X1721" i="1"/>
  <c r="R1721" i="1"/>
  <c r="AE1721" i="1" s="1"/>
  <c r="J1721" i="1"/>
  <c r="AD1721" i="1" s="1"/>
  <c r="AH1721" i="1" s="1"/>
  <c r="AI1721" i="1" s="1"/>
  <c r="C1721" i="1"/>
  <c r="AJ1720" i="1"/>
  <c r="AK1720" i="1" s="1"/>
  <c r="AG1720" i="1"/>
  <c r="AF1720" i="1"/>
  <c r="X1720" i="1"/>
  <c r="R1720" i="1"/>
  <c r="AE1720" i="1" s="1"/>
  <c r="J1720" i="1"/>
  <c r="AD1720" i="1" s="1"/>
  <c r="AH1720" i="1" s="1"/>
  <c r="AI1720" i="1" s="1"/>
  <c r="C1720" i="1"/>
  <c r="AJ1719" i="1"/>
  <c r="AK1719" i="1" s="1"/>
  <c r="AG1719" i="1"/>
  <c r="AF1719" i="1"/>
  <c r="X1719" i="1"/>
  <c r="R1719" i="1"/>
  <c r="AE1719" i="1" s="1"/>
  <c r="J1719" i="1"/>
  <c r="AD1719" i="1" s="1"/>
  <c r="AH1719" i="1" s="1"/>
  <c r="AI1719" i="1" s="1"/>
  <c r="C1719" i="1"/>
  <c r="AJ1718" i="1"/>
  <c r="AK1718" i="1" s="1"/>
  <c r="AG1718" i="1"/>
  <c r="AF1718" i="1"/>
  <c r="X1718" i="1"/>
  <c r="R1718" i="1"/>
  <c r="AE1718" i="1" s="1"/>
  <c r="J1718" i="1"/>
  <c r="AD1718" i="1" s="1"/>
  <c r="AH1718" i="1" s="1"/>
  <c r="AI1718" i="1" s="1"/>
  <c r="C1718" i="1"/>
  <c r="AJ1717" i="1"/>
  <c r="AK1717" i="1" s="1"/>
  <c r="AG1717" i="1"/>
  <c r="AF1717" i="1"/>
  <c r="X1717" i="1"/>
  <c r="R1717" i="1"/>
  <c r="AE1717" i="1" s="1"/>
  <c r="J1717" i="1"/>
  <c r="AD1717" i="1" s="1"/>
  <c r="AH1717" i="1" s="1"/>
  <c r="AI1717" i="1" s="1"/>
  <c r="C1717" i="1"/>
  <c r="AJ1716" i="1"/>
  <c r="AK1716" i="1" s="1"/>
  <c r="AG1716" i="1"/>
  <c r="AF1716" i="1"/>
  <c r="X1716" i="1"/>
  <c r="R1716" i="1"/>
  <c r="AE1716" i="1" s="1"/>
  <c r="J1716" i="1"/>
  <c r="AD1716" i="1" s="1"/>
  <c r="AH1716" i="1" s="1"/>
  <c r="AI1716" i="1" s="1"/>
  <c r="C1716" i="1"/>
  <c r="AJ1715" i="1"/>
  <c r="AK1715" i="1" s="1"/>
  <c r="AG1715" i="1"/>
  <c r="AF1715" i="1"/>
  <c r="X1715" i="1"/>
  <c r="R1715" i="1"/>
  <c r="AE1715" i="1" s="1"/>
  <c r="J1715" i="1"/>
  <c r="AD1715" i="1" s="1"/>
  <c r="AH1715" i="1" s="1"/>
  <c r="AI1715" i="1" s="1"/>
  <c r="C1715" i="1"/>
  <c r="AJ1714" i="1"/>
  <c r="AK1714" i="1" s="1"/>
  <c r="AG1714" i="1"/>
  <c r="AF1714" i="1"/>
  <c r="X1714" i="1"/>
  <c r="R1714" i="1"/>
  <c r="AE1714" i="1" s="1"/>
  <c r="J1714" i="1"/>
  <c r="AD1714" i="1" s="1"/>
  <c r="AH1714" i="1" s="1"/>
  <c r="AI1714" i="1" s="1"/>
  <c r="C1714" i="1"/>
  <c r="AJ1713" i="1"/>
  <c r="AK1713" i="1" s="1"/>
  <c r="AG1713" i="1"/>
  <c r="AF1713" i="1"/>
  <c r="X1713" i="1"/>
  <c r="R1713" i="1"/>
  <c r="AE1713" i="1" s="1"/>
  <c r="J1713" i="1"/>
  <c r="AD1713" i="1" s="1"/>
  <c r="AH1713" i="1" s="1"/>
  <c r="AI1713" i="1" s="1"/>
  <c r="C1713" i="1"/>
  <c r="AJ1712" i="1"/>
  <c r="AK1712" i="1" s="1"/>
  <c r="AG1712" i="1"/>
  <c r="AF1712" i="1"/>
  <c r="X1712" i="1"/>
  <c r="R1712" i="1"/>
  <c r="AE1712" i="1" s="1"/>
  <c r="J1712" i="1"/>
  <c r="AD1712" i="1" s="1"/>
  <c r="AH1712" i="1" s="1"/>
  <c r="AI1712" i="1" s="1"/>
  <c r="C1712" i="1"/>
  <c r="AJ1711" i="1"/>
  <c r="AK1711" i="1" s="1"/>
  <c r="AG1711" i="1"/>
  <c r="AF1711" i="1"/>
  <c r="X1711" i="1"/>
  <c r="R1711" i="1"/>
  <c r="AE1711" i="1" s="1"/>
  <c r="J1711" i="1"/>
  <c r="AD1711" i="1" s="1"/>
  <c r="AH1711" i="1" s="1"/>
  <c r="AI1711" i="1" s="1"/>
  <c r="C1711" i="1"/>
  <c r="AJ1710" i="1"/>
  <c r="AK1710" i="1" s="1"/>
  <c r="AG1710" i="1"/>
  <c r="AF1710" i="1"/>
  <c r="X1710" i="1"/>
  <c r="R1710" i="1"/>
  <c r="AE1710" i="1" s="1"/>
  <c r="J1710" i="1"/>
  <c r="AD1710" i="1" s="1"/>
  <c r="AH1710" i="1" s="1"/>
  <c r="AI1710" i="1" s="1"/>
  <c r="C1710" i="1"/>
  <c r="AJ1709" i="1"/>
  <c r="AK1709" i="1" s="1"/>
  <c r="AG1709" i="1"/>
  <c r="AF1709" i="1"/>
  <c r="X1709" i="1"/>
  <c r="R1709" i="1"/>
  <c r="AE1709" i="1" s="1"/>
  <c r="J1709" i="1"/>
  <c r="AD1709" i="1" s="1"/>
  <c r="AH1709" i="1" s="1"/>
  <c r="AI1709" i="1" s="1"/>
  <c r="C1709" i="1"/>
  <c r="AJ1708" i="1"/>
  <c r="AK1708" i="1" s="1"/>
  <c r="AG1708" i="1"/>
  <c r="AF1708" i="1"/>
  <c r="X1708" i="1"/>
  <c r="R1708" i="1"/>
  <c r="AE1708" i="1" s="1"/>
  <c r="J1708" i="1"/>
  <c r="AD1708" i="1" s="1"/>
  <c r="AH1708" i="1" s="1"/>
  <c r="AI1708" i="1" s="1"/>
  <c r="C1708" i="1"/>
  <c r="AJ1707" i="1"/>
  <c r="AK1707" i="1" s="1"/>
  <c r="AG1707" i="1"/>
  <c r="AF1707" i="1"/>
  <c r="X1707" i="1"/>
  <c r="R1707" i="1"/>
  <c r="AE1707" i="1" s="1"/>
  <c r="J1707" i="1"/>
  <c r="AD1707" i="1" s="1"/>
  <c r="AH1707" i="1" s="1"/>
  <c r="AI1707" i="1" s="1"/>
  <c r="C1707" i="1"/>
  <c r="AJ1706" i="1"/>
  <c r="AK1706" i="1" s="1"/>
  <c r="AG1706" i="1"/>
  <c r="AF1706" i="1"/>
  <c r="X1706" i="1"/>
  <c r="R1706" i="1"/>
  <c r="AE1706" i="1" s="1"/>
  <c r="J1706" i="1"/>
  <c r="AD1706" i="1" s="1"/>
  <c r="AH1706" i="1" s="1"/>
  <c r="AI1706" i="1" s="1"/>
  <c r="C1706" i="1"/>
  <c r="AJ1705" i="1"/>
  <c r="AK1705" i="1" s="1"/>
  <c r="AG1705" i="1"/>
  <c r="AF1705" i="1"/>
  <c r="X1705" i="1"/>
  <c r="R1705" i="1"/>
  <c r="AE1705" i="1" s="1"/>
  <c r="J1705" i="1"/>
  <c r="AD1705" i="1" s="1"/>
  <c r="AH1705" i="1" s="1"/>
  <c r="AI1705" i="1" s="1"/>
  <c r="C1705" i="1"/>
  <c r="AJ1704" i="1"/>
  <c r="AK1704" i="1" s="1"/>
  <c r="AG1704" i="1"/>
  <c r="AF1704" i="1"/>
  <c r="X1704" i="1"/>
  <c r="R1704" i="1"/>
  <c r="AE1704" i="1" s="1"/>
  <c r="J1704" i="1"/>
  <c r="AD1704" i="1" s="1"/>
  <c r="AH1704" i="1" s="1"/>
  <c r="AI1704" i="1" s="1"/>
  <c r="C1704" i="1"/>
  <c r="AJ1703" i="1"/>
  <c r="AK1703" i="1" s="1"/>
  <c r="AG1703" i="1"/>
  <c r="AF1703" i="1"/>
  <c r="X1703" i="1"/>
  <c r="R1703" i="1"/>
  <c r="AE1703" i="1" s="1"/>
  <c r="J1703" i="1"/>
  <c r="AD1703" i="1" s="1"/>
  <c r="AH1703" i="1" s="1"/>
  <c r="AI1703" i="1" s="1"/>
  <c r="C1703" i="1"/>
  <c r="AJ1702" i="1"/>
  <c r="AK1702" i="1" s="1"/>
  <c r="AG1702" i="1"/>
  <c r="AF1702" i="1"/>
  <c r="X1702" i="1"/>
  <c r="R1702" i="1"/>
  <c r="AE1702" i="1" s="1"/>
  <c r="J1702" i="1"/>
  <c r="AD1702" i="1" s="1"/>
  <c r="AH1702" i="1" s="1"/>
  <c r="AI1702" i="1" s="1"/>
  <c r="C1702" i="1"/>
  <c r="AJ1701" i="1"/>
  <c r="AK1701" i="1" s="1"/>
  <c r="AG1701" i="1"/>
  <c r="AF1701" i="1"/>
  <c r="X1701" i="1"/>
  <c r="R1701" i="1"/>
  <c r="AE1701" i="1" s="1"/>
  <c r="J1701" i="1"/>
  <c r="AD1701" i="1" s="1"/>
  <c r="AH1701" i="1" s="1"/>
  <c r="AI1701" i="1" s="1"/>
  <c r="C1701" i="1"/>
  <c r="AJ1700" i="1"/>
  <c r="AK1700" i="1" s="1"/>
  <c r="AG1700" i="1"/>
  <c r="AF1700" i="1"/>
  <c r="X1700" i="1"/>
  <c r="R1700" i="1"/>
  <c r="AE1700" i="1" s="1"/>
  <c r="J1700" i="1"/>
  <c r="AD1700" i="1" s="1"/>
  <c r="C1700" i="1"/>
  <c r="AJ1699" i="1"/>
  <c r="AK1699" i="1" s="1"/>
  <c r="AG1699" i="1"/>
  <c r="AF1699" i="1"/>
  <c r="X1699" i="1"/>
  <c r="R1699" i="1"/>
  <c r="AE1699" i="1" s="1"/>
  <c r="J1699" i="1"/>
  <c r="AD1699" i="1" s="1"/>
  <c r="C1699" i="1"/>
  <c r="AJ1698" i="1"/>
  <c r="AK1698" i="1" s="1"/>
  <c r="AG1698" i="1"/>
  <c r="AF1698" i="1"/>
  <c r="X1698" i="1"/>
  <c r="R1698" i="1"/>
  <c r="AE1698" i="1" s="1"/>
  <c r="J1698" i="1"/>
  <c r="AD1698" i="1" s="1"/>
  <c r="C1698" i="1"/>
  <c r="AJ1697" i="1"/>
  <c r="AK1697" i="1" s="1"/>
  <c r="AG1697" i="1"/>
  <c r="AF1697" i="1"/>
  <c r="X1697" i="1"/>
  <c r="R1697" i="1"/>
  <c r="AE1697" i="1" s="1"/>
  <c r="J1697" i="1"/>
  <c r="AD1697" i="1" s="1"/>
  <c r="AH1697" i="1" s="1"/>
  <c r="AI1697" i="1" s="1"/>
  <c r="C1697" i="1"/>
  <c r="AJ1696" i="1"/>
  <c r="AK1696" i="1" s="1"/>
  <c r="AG1696" i="1"/>
  <c r="AF1696" i="1"/>
  <c r="X1696" i="1"/>
  <c r="R1696" i="1"/>
  <c r="AE1696" i="1" s="1"/>
  <c r="J1696" i="1"/>
  <c r="AD1696" i="1" s="1"/>
  <c r="AH1696" i="1" s="1"/>
  <c r="AI1696" i="1" s="1"/>
  <c r="C1696" i="1"/>
  <c r="AJ1695" i="1"/>
  <c r="AK1695" i="1" s="1"/>
  <c r="AG1695" i="1"/>
  <c r="AF1695" i="1"/>
  <c r="X1695" i="1"/>
  <c r="R1695" i="1"/>
  <c r="AE1695" i="1" s="1"/>
  <c r="J1695" i="1"/>
  <c r="AD1695" i="1" s="1"/>
  <c r="C1695" i="1"/>
  <c r="AJ1694" i="1"/>
  <c r="AK1694" i="1" s="1"/>
  <c r="AG1694" i="1"/>
  <c r="AF1694" i="1"/>
  <c r="X1694" i="1"/>
  <c r="R1694" i="1"/>
  <c r="AE1694" i="1" s="1"/>
  <c r="J1694" i="1"/>
  <c r="AD1694" i="1" s="1"/>
  <c r="C1694" i="1"/>
  <c r="AJ1693" i="1"/>
  <c r="AK1693" i="1" s="1"/>
  <c r="AG1693" i="1"/>
  <c r="AF1693" i="1"/>
  <c r="X1693" i="1"/>
  <c r="R1693" i="1"/>
  <c r="AE1693" i="1" s="1"/>
  <c r="J1693" i="1"/>
  <c r="AD1693" i="1" s="1"/>
  <c r="AH1693" i="1" s="1"/>
  <c r="AI1693" i="1" s="1"/>
  <c r="C1693" i="1"/>
  <c r="AJ1692" i="1"/>
  <c r="AK1692" i="1" s="1"/>
  <c r="AG1692" i="1"/>
  <c r="AF1692" i="1"/>
  <c r="X1692" i="1"/>
  <c r="R1692" i="1"/>
  <c r="AE1692" i="1" s="1"/>
  <c r="J1692" i="1"/>
  <c r="AD1692" i="1" s="1"/>
  <c r="C1692" i="1"/>
  <c r="AJ1691" i="1"/>
  <c r="AK1691" i="1" s="1"/>
  <c r="AG1691" i="1"/>
  <c r="AF1691" i="1"/>
  <c r="X1691" i="1"/>
  <c r="R1691" i="1"/>
  <c r="AE1691" i="1" s="1"/>
  <c r="J1691" i="1"/>
  <c r="AD1691" i="1" s="1"/>
  <c r="AH1691" i="1" s="1"/>
  <c r="AI1691" i="1" s="1"/>
  <c r="C1691" i="1"/>
  <c r="AJ1690" i="1"/>
  <c r="AK1690" i="1" s="1"/>
  <c r="AG1690" i="1"/>
  <c r="AF1690" i="1"/>
  <c r="X1690" i="1"/>
  <c r="R1690" i="1"/>
  <c r="AE1690" i="1" s="1"/>
  <c r="J1690" i="1"/>
  <c r="AD1690" i="1" s="1"/>
  <c r="AH1690" i="1" s="1"/>
  <c r="AI1690" i="1" s="1"/>
  <c r="C1690" i="1"/>
  <c r="AJ1689" i="1"/>
  <c r="AK1689" i="1" s="1"/>
  <c r="AG1689" i="1"/>
  <c r="AF1689" i="1"/>
  <c r="X1689" i="1"/>
  <c r="R1689" i="1"/>
  <c r="AE1689" i="1" s="1"/>
  <c r="J1689" i="1"/>
  <c r="AD1689" i="1" s="1"/>
  <c r="AH1689" i="1" s="1"/>
  <c r="AI1689" i="1" s="1"/>
  <c r="C1689" i="1"/>
  <c r="AJ1688" i="1"/>
  <c r="AK1688" i="1" s="1"/>
  <c r="AG1688" i="1"/>
  <c r="AF1688" i="1"/>
  <c r="X1688" i="1"/>
  <c r="R1688" i="1"/>
  <c r="AE1688" i="1" s="1"/>
  <c r="J1688" i="1"/>
  <c r="AD1688" i="1" s="1"/>
  <c r="C1688" i="1"/>
  <c r="AJ1687" i="1"/>
  <c r="AK1687" i="1" s="1"/>
  <c r="AG1687" i="1"/>
  <c r="AF1687" i="1"/>
  <c r="X1687" i="1"/>
  <c r="R1687" i="1"/>
  <c r="AE1687" i="1" s="1"/>
  <c r="J1687" i="1"/>
  <c r="AD1687" i="1" s="1"/>
  <c r="C1687" i="1"/>
  <c r="AJ1686" i="1"/>
  <c r="AK1686" i="1" s="1"/>
  <c r="AG1686" i="1"/>
  <c r="AF1686" i="1"/>
  <c r="X1686" i="1"/>
  <c r="R1686" i="1"/>
  <c r="AE1686" i="1" s="1"/>
  <c r="J1686" i="1"/>
  <c r="AD1686" i="1" s="1"/>
  <c r="AH1686" i="1" s="1"/>
  <c r="AI1686" i="1" s="1"/>
  <c r="C1686" i="1"/>
  <c r="AJ1685" i="1"/>
  <c r="AK1685" i="1" s="1"/>
  <c r="AG1685" i="1"/>
  <c r="AF1685" i="1"/>
  <c r="X1685" i="1"/>
  <c r="R1685" i="1"/>
  <c r="AE1685" i="1" s="1"/>
  <c r="J1685" i="1"/>
  <c r="AD1685" i="1" s="1"/>
  <c r="AH1685" i="1" s="1"/>
  <c r="AI1685" i="1" s="1"/>
  <c r="C1685" i="1"/>
  <c r="AJ1684" i="1"/>
  <c r="AK1684" i="1" s="1"/>
  <c r="AG1684" i="1"/>
  <c r="AF1684" i="1"/>
  <c r="X1684" i="1"/>
  <c r="R1684" i="1"/>
  <c r="AE1684" i="1" s="1"/>
  <c r="J1684" i="1"/>
  <c r="AD1684" i="1" s="1"/>
  <c r="AH1684" i="1" s="1"/>
  <c r="AI1684" i="1" s="1"/>
  <c r="C1684" i="1"/>
  <c r="AJ1683" i="1"/>
  <c r="AK1683" i="1" s="1"/>
  <c r="AG1683" i="1"/>
  <c r="AF1683" i="1"/>
  <c r="X1683" i="1"/>
  <c r="R1683" i="1"/>
  <c r="AE1683" i="1" s="1"/>
  <c r="J1683" i="1"/>
  <c r="AD1683" i="1" s="1"/>
  <c r="C1683" i="1"/>
  <c r="AJ1682" i="1"/>
  <c r="AK1682" i="1" s="1"/>
  <c r="AG1682" i="1"/>
  <c r="AF1682" i="1"/>
  <c r="X1682" i="1"/>
  <c r="R1682" i="1"/>
  <c r="AE1682" i="1" s="1"/>
  <c r="J1682" i="1"/>
  <c r="AD1682" i="1" s="1"/>
  <c r="C1682" i="1"/>
  <c r="AJ1681" i="1"/>
  <c r="AK1681" i="1" s="1"/>
  <c r="AG1681" i="1"/>
  <c r="AF1681" i="1"/>
  <c r="X1681" i="1"/>
  <c r="R1681" i="1"/>
  <c r="AE1681" i="1" s="1"/>
  <c r="J1681" i="1"/>
  <c r="AD1681" i="1" s="1"/>
  <c r="AH1681" i="1" s="1"/>
  <c r="AI1681" i="1" s="1"/>
  <c r="C1681" i="1"/>
  <c r="AJ1680" i="1"/>
  <c r="AK1680" i="1" s="1"/>
  <c r="AG1680" i="1"/>
  <c r="AF1680" i="1"/>
  <c r="X1680" i="1"/>
  <c r="R1680" i="1"/>
  <c r="AE1680" i="1" s="1"/>
  <c r="J1680" i="1"/>
  <c r="AD1680" i="1" s="1"/>
  <c r="AH1680" i="1" s="1"/>
  <c r="AI1680" i="1" s="1"/>
  <c r="C1680" i="1"/>
  <c r="AJ1679" i="1"/>
  <c r="AK1679" i="1" s="1"/>
  <c r="AG1679" i="1"/>
  <c r="AF1679" i="1"/>
  <c r="X1679" i="1"/>
  <c r="R1679" i="1"/>
  <c r="AE1679" i="1" s="1"/>
  <c r="J1679" i="1"/>
  <c r="AD1679" i="1" s="1"/>
  <c r="C1679" i="1"/>
  <c r="AJ1678" i="1"/>
  <c r="AK1678" i="1" s="1"/>
  <c r="AG1678" i="1"/>
  <c r="AF1678" i="1"/>
  <c r="X1678" i="1"/>
  <c r="R1678" i="1"/>
  <c r="AE1678" i="1" s="1"/>
  <c r="J1678" i="1"/>
  <c r="AD1678" i="1" s="1"/>
  <c r="AH1678" i="1" s="1"/>
  <c r="AI1678" i="1" s="1"/>
  <c r="C1678" i="1"/>
  <c r="AJ1677" i="1"/>
  <c r="AK1677" i="1" s="1"/>
  <c r="AG1677" i="1"/>
  <c r="AF1677" i="1"/>
  <c r="X1677" i="1"/>
  <c r="R1677" i="1"/>
  <c r="AE1677" i="1" s="1"/>
  <c r="J1677" i="1"/>
  <c r="AD1677" i="1" s="1"/>
  <c r="AH1677" i="1" s="1"/>
  <c r="AI1677" i="1" s="1"/>
  <c r="C1677" i="1"/>
  <c r="AJ1676" i="1"/>
  <c r="AK1676" i="1" s="1"/>
  <c r="AG1676" i="1"/>
  <c r="AF1676" i="1"/>
  <c r="X1676" i="1"/>
  <c r="R1676" i="1"/>
  <c r="AE1676" i="1" s="1"/>
  <c r="J1676" i="1"/>
  <c r="AD1676" i="1" s="1"/>
  <c r="C1676" i="1"/>
  <c r="AJ1675" i="1"/>
  <c r="AK1675" i="1" s="1"/>
  <c r="AG1675" i="1"/>
  <c r="AF1675" i="1"/>
  <c r="X1675" i="1"/>
  <c r="R1675" i="1"/>
  <c r="AE1675" i="1" s="1"/>
  <c r="J1675" i="1"/>
  <c r="AD1675" i="1" s="1"/>
  <c r="C1675" i="1"/>
  <c r="AJ1674" i="1"/>
  <c r="AK1674" i="1" s="1"/>
  <c r="AG1674" i="1"/>
  <c r="AF1674" i="1"/>
  <c r="X1674" i="1"/>
  <c r="R1674" i="1"/>
  <c r="AE1674" i="1" s="1"/>
  <c r="J1674" i="1"/>
  <c r="AD1674" i="1" s="1"/>
  <c r="AH1674" i="1" s="1"/>
  <c r="AI1674" i="1" s="1"/>
  <c r="C1674" i="1"/>
  <c r="AJ1673" i="1"/>
  <c r="AK1673" i="1" s="1"/>
  <c r="AG1673" i="1"/>
  <c r="AF1673" i="1"/>
  <c r="X1673" i="1"/>
  <c r="R1673" i="1"/>
  <c r="AE1673" i="1" s="1"/>
  <c r="J1673" i="1"/>
  <c r="AD1673" i="1" s="1"/>
  <c r="C1673" i="1"/>
  <c r="AJ1672" i="1"/>
  <c r="AK1672" i="1" s="1"/>
  <c r="AG1672" i="1"/>
  <c r="AF1672" i="1"/>
  <c r="X1672" i="1"/>
  <c r="R1672" i="1"/>
  <c r="AE1672" i="1" s="1"/>
  <c r="J1672" i="1"/>
  <c r="AD1672" i="1" s="1"/>
  <c r="C1672" i="1"/>
  <c r="AJ1671" i="1"/>
  <c r="AK1671" i="1" s="1"/>
  <c r="AG1671" i="1"/>
  <c r="AF1671" i="1"/>
  <c r="X1671" i="1"/>
  <c r="R1671" i="1"/>
  <c r="AE1671" i="1" s="1"/>
  <c r="J1671" i="1"/>
  <c r="AD1671" i="1" s="1"/>
  <c r="C1671" i="1"/>
  <c r="AJ1670" i="1"/>
  <c r="AK1670" i="1" s="1"/>
  <c r="AG1670" i="1"/>
  <c r="AF1670" i="1"/>
  <c r="X1670" i="1"/>
  <c r="R1670" i="1"/>
  <c r="AE1670" i="1" s="1"/>
  <c r="J1670" i="1"/>
  <c r="AD1670" i="1" s="1"/>
  <c r="AH1670" i="1" s="1"/>
  <c r="AI1670" i="1" s="1"/>
  <c r="C1670" i="1"/>
  <c r="AJ1669" i="1"/>
  <c r="AK1669" i="1" s="1"/>
  <c r="AG1669" i="1"/>
  <c r="AF1669" i="1"/>
  <c r="X1669" i="1"/>
  <c r="R1669" i="1"/>
  <c r="AE1669" i="1" s="1"/>
  <c r="J1669" i="1"/>
  <c r="AD1669" i="1" s="1"/>
  <c r="C1669" i="1"/>
  <c r="AJ1668" i="1"/>
  <c r="AK1668" i="1" s="1"/>
  <c r="AG1668" i="1"/>
  <c r="AF1668" i="1"/>
  <c r="X1668" i="1"/>
  <c r="R1668" i="1"/>
  <c r="AE1668" i="1" s="1"/>
  <c r="J1668" i="1"/>
  <c r="AD1668" i="1" s="1"/>
  <c r="AH1668" i="1" s="1"/>
  <c r="AI1668" i="1" s="1"/>
  <c r="C1668" i="1"/>
  <c r="AJ1667" i="1"/>
  <c r="AK1667" i="1" s="1"/>
  <c r="AG1667" i="1"/>
  <c r="AF1667" i="1"/>
  <c r="X1667" i="1"/>
  <c r="R1667" i="1"/>
  <c r="AE1667" i="1" s="1"/>
  <c r="J1667" i="1"/>
  <c r="AD1667" i="1" s="1"/>
  <c r="C1667" i="1"/>
  <c r="AJ1666" i="1"/>
  <c r="AK1666" i="1" s="1"/>
  <c r="AG1666" i="1"/>
  <c r="AF1666" i="1"/>
  <c r="X1666" i="1"/>
  <c r="R1666" i="1"/>
  <c r="AE1666" i="1" s="1"/>
  <c r="J1666" i="1"/>
  <c r="AD1666" i="1" s="1"/>
  <c r="C1666" i="1"/>
  <c r="AJ1665" i="1"/>
  <c r="AK1665" i="1" s="1"/>
  <c r="AG1665" i="1"/>
  <c r="AF1665" i="1"/>
  <c r="X1665" i="1"/>
  <c r="R1665" i="1"/>
  <c r="AE1665" i="1" s="1"/>
  <c r="J1665" i="1"/>
  <c r="AD1665" i="1" s="1"/>
  <c r="AH1665" i="1" s="1"/>
  <c r="AI1665" i="1" s="1"/>
  <c r="C1665" i="1"/>
  <c r="AJ1664" i="1"/>
  <c r="AK1664" i="1" s="1"/>
  <c r="AG1664" i="1"/>
  <c r="AF1664" i="1"/>
  <c r="X1664" i="1"/>
  <c r="R1664" i="1"/>
  <c r="AE1664" i="1" s="1"/>
  <c r="J1664" i="1"/>
  <c r="AD1664" i="1" s="1"/>
  <c r="AH1664" i="1" s="1"/>
  <c r="AI1664" i="1" s="1"/>
  <c r="C1664" i="1"/>
  <c r="AJ1663" i="1"/>
  <c r="AK1663" i="1" s="1"/>
  <c r="AG1663" i="1"/>
  <c r="AF1663" i="1"/>
  <c r="X1663" i="1"/>
  <c r="R1663" i="1"/>
  <c r="AE1663" i="1" s="1"/>
  <c r="J1663" i="1"/>
  <c r="AD1663" i="1" s="1"/>
  <c r="AH1663" i="1" s="1"/>
  <c r="AI1663" i="1" s="1"/>
  <c r="C1663" i="1"/>
  <c r="AJ1662" i="1"/>
  <c r="AK1662" i="1" s="1"/>
  <c r="AG1662" i="1"/>
  <c r="AF1662" i="1"/>
  <c r="X1662" i="1"/>
  <c r="R1662" i="1"/>
  <c r="AE1662" i="1" s="1"/>
  <c r="J1662" i="1"/>
  <c r="AD1662" i="1" s="1"/>
  <c r="C1662" i="1"/>
  <c r="AJ1661" i="1"/>
  <c r="AK1661" i="1" s="1"/>
  <c r="AG1661" i="1"/>
  <c r="AF1661" i="1"/>
  <c r="X1661" i="1"/>
  <c r="R1661" i="1"/>
  <c r="AE1661" i="1" s="1"/>
  <c r="J1661" i="1"/>
  <c r="AD1661" i="1" s="1"/>
  <c r="AH1661" i="1" s="1"/>
  <c r="AI1661" i="1" s="1"/>
  <c r="C1661" i="1"/>
  <c r="AJ1660" i="1"/>
  <c r="AK1660" i="1" s="1"/>
  <c r="AG1660" i="1"/>
  <c r="AF1660" i="1"/>
  <c r="X1660" i="1"/>
  <c r="R1660" i="1"/>
  <c r="AE1660" i="1" s="1"/>
  <c r="J1660" i="1"/>
  <c r="AD1660" i="1" s="1"/>
  <c r="C1660" i="1"/>
  <c r="AJ1659" i="1"/>
  <c r="AK1659" i="1" s="1"/>
  <c r="AG1659" i="1"/>
  <c r="AF1659" i="1"/>
  <c r="X1659" i="1"/>
  <c r="R1659" i="1"/>
  <c r="AE1659" i="1" s="1"/>
  <c r="J1659" i="1"/>
  <c r="AD1659" i="1" s="1"/>
  <c r="C1659" i="1"/>
  <c r="AJ1658" i="1"/>
  <c r="AK1658" i="1" s="1"/>
  <c r="AG1658" i="1"/>
  <c r="AF1658" i="1"/>
  <c r="X1658" i="1"/>
  <c r="R1658" i="1"/>
  <c r="AE1658" i="1" s="1"/>
  <c r="J1658" i="1"/>
  <c r="AD1658" i="1" s="1"/>
  <c r="AH1658" i="1" s="1"/>
  <c r="AI1658" i="1" s="1"/>
  <c r="C1658" i="1"/>
  <c r="AJ1657" i="1"/>
  <c r="AK1657" i="1" s="1"/>
  <c r="AG1657" i="1"/>
  <c r="AF1657" i="1"/>
  <c r="X1657" i="1"/>
  <c r="R1657" i="1"/>
  <c r="AE1657" i="1" s="1"/>
  <c r="J1657" i="1"/>
  <c r="AD1657" i="1" s="1"/>
  <c r="AH1657" i="1" s="1"/>
  <c r="AI1657" i="1" s="1"/>
  <c r="C1657" i="1"/>
  <c r="AJ1656" i="1"/>
  <c r="AK1656" i="1" s="1"/>
  <c r="AG1656" i="1"/>
  <c r="AF1656" i="1"/>
  <c r="X1656" i="1"/>
  <c r="R1656" i="1"/>
  <c r="AE1656" i="1" s="1"/>
  <c r="J1656" i="1"/>
  <c r="AD1656" i="1" s="1"/>
  <c r="AH1656" i="1" s="1"/>
  <c r="AI1656" i="1" s="1"/>
  <c r="C1656" i="1"/>
  <c r="AJ1655" i="1"/>
  <c r="AK1655" i="1" s="1"/>
  <c r="AG1655" i="1"/>
  <c r="AF1655" i="1"/>
  <c r="X1655" i="1"/>
  <c r="R1655" i="1"/>
  <c r="AE1655" i="1" s="1"/>
  <c r="J1655" i="1"/>
  <c r="AD1655" i="1" s="1"/>
  <c r="AH1655" i="1" s="1"/>
  <c r="AI1655" i="1" s="1"/>
  <c r="C1655" i="1"/>
  <c r="AJ1654" i="1"/>
  <c r="AK1654" i="1" s="1"/>
  <c r="AG1654" i="1"/>
  <c r="AF1654" i="1"/>
  <c r="X1654" i="1"/>
  <c r="R1654" i="1"/>
  <c r="AE1654" i="1" s="1"/>
  <c r="J1654" i="1"/>
  <c r="AD1654" i="1" s="1"/>
  <c r="AH1654" i="1" s="1"/>
  <c r="AI1654" i="1" s="1"/>
  <c r="C1654" i="1"/>
  <c r="AJ1653" i="1"/>
  <c r="AK1653" i="1" s="1"/>
  <c r="AG1653" i="1"/>
  <c r="AF1653" i="1"/>
  <c r="X1653" i="1"/>
  <c r="R1653" i="1"/>
  <c r="AE1653" i="1" s="1"/>
  <c r="J1653" i="1"/>
  <c r="AD1653" i="1" s="1"/>
  <c r="AH1653" i="1" s="1"/>
  <c r="AI1653" i="1" s="1"/>
  <c r="C1653" i="1"/>
  <c r="AJ1652" i="1"/>
  <c r="AK1652" i="1" s="1"/>
  <c r="AG1652" i="1"/>
  <c r="AF1652" i="1"/>
  <c r="X1652" i="1"/>
  <c r="R1652" i="1"/>
  <c r="AE1652" i="1" s="1"/>
  <c r="J1652" i="1"/>
  <c r="AD1652" i="1" s="1"/>
  <c r="AH1652" i="1" s="1"/>
  <c r="AI1652" i="1" s="1"/>
  <c r="C1652" i="1"/>
  <c r="AJ1651" i="1"/>
  <c r="AK1651" i="1" s="1"/>
  <c r="AG1651" i="1"/>
  <c r="AF1651" i="1"/>
  <c r="X1651" i="1"/>
  <c r="R1651" i="1"/>
  <c r="AE1651" i="1" s="1"/>
  <c r="J1651" i="1"/>
  <c r="AD1651" i="1" s="1"/>
  <c r="AH1651" i="1" s="1"/>
  <c r="AI1651" i="1" s="1"/>
  <c r="C1651" i="1"/>
  <c r="AJ1650" i="1"/>
  <c r="AK1650" i="1" s="1"/>
  <c r="AG1650" i="1"/>
  <c r="AF1650" i="1"/>
  <c r="X1650" i="1"/>
  <c r="R1650" i="1"/>
  <c r="AE1650" i="1" s="1"/>
  <c r="J1650" i="1"/>
  <c r="AD1650" i="1" s="1"/>
  <c r="AH1650" i="1" s="1"/>
  <c r="AI1650" i="1" s="1"/>
  <c r="C1650" i="1"/>
  <c r="AJ1649" i="1"/>
  <c r="AK1649" i="1" s="1"/>
  <c r="AG1649" i="1"/>
  <c r="AF1649" i="1"/>
  <c r="X1649" i="1"/>
  <c r="R1649" i="1"/>
  <c r="AE1649" i="1" s="1"/>
  <c r="J1649" i="1"/>
  <c r="AD1649" i="1" s="1"/>
  <c r="AH1649" i="1" s="1"/>
  <c r="AI1649" i="1" s="1"/>
  <c r="C1649" i="1"/>
  <c r="AJ1648" i="1"/>
  <c r="AK1648" i="1" s="1"/>
  <c r="AG1648" i="1"/>
  <c r="AF1648" i="1"/>
  <c r="X1648" i="1"/>
  <c r="R1648" i="1"/>
  <c r="AE1648" i="1" s="1"/>
  <c r="J1648" i="1"/>
  <c r="AD1648" i="1" s="1"/>
  <c r="AH1648" i="1" s="1"/>
  <c r="AI1648" i="1" s="1"/>
  <c r="C1648" i="1"/>
  <c r="AJ1647" i="1"/>
  <c r="AK1647" i="1" s="1"/>
  <c r="AG1647" i="1"/>
  <c r="AF1647" i="1"/>
  <c r="X1647" i="1"/>
  <c r="R1647" i="1"/>
  <c r="AE1647" i="1" s="1"/>
  <c r="J1647" i="1"/>
  <c r="AD1647" i="1" s="1"/>
  <c r="AH1647" i="1" s="1"/>
  <c r="AI1647" i="1" s="1"/>
  <c r="C1647" i="1"/>
  <c r="AJ1646" i="1"/>
  <c r="AK1646" i="1" s="1"/>
  <c r="AG1646" i="1"/>
  <c r="AF1646" i="1"/>
  <c r="X1646" i="1"/>
  <c r="R1646" i="1"/>
  <c r="AE1646" i="1" s="1"/>
  <c r="J1646" i="1"/>
  <c r="AD1646" i="1" s="1"/>
  <c r="AH1646" i="1" s="1"/>
  <c r="AI1646" i="1" s="1"/>
  <c r="C1646" i="1"/>
  <c r="AJ1645" i="1"/>
  <c r="AK1645" i="1" s="1"/>
  <c r="AG1645" i="1"/>
  <c r="AF1645" i="1"/>
  <c r="X1645" i="1"/>
  <c r="R1645" i="1"/>
  <c r="AE1645" i="1" s="1"/>
  <c r="J1645" i="1"/>
  <c r="AD1645" i="1" s="1"/>
  <c r="AH1645" i="1" s="1"/>
  <c r="AI1645" i="1" s="1"/>
  <c r="C1645" i="1"/>
  <c r="AJ1644" i="1"/>
  <c r="AK1644" i="1" s="1"/>
  <c r="AG1644" i="1"/>
  <c r="AF1644" i="1"/>
  <c r="X1644" i="1"/>
  <c r="R1644" i="1"/>
  <c r="AE1644" i="1" s="1"/>
  <c r="J1644" i="1"/>
  <c r="AD1644" i="1" s="1"/>
  <c r="AH1644" i="1" s="1"/>
  <c r="AI1644" i="1" s="1"/>
  <c r="C1644" i="1"/>
  <c r="AJ1643" i="1"/>
  <c r="AK1643" i="1" s="1"/>
  <c r="AG1643" i="1"/>
  <c r="AF1643" i="1"/>
  <c r="X1643" i="1"/>
  <c r="R1643" i="1"/>
  <c r="AE1643" i="1" s="1"/>
  <c r="J1643" i="1"/>
  <c r="AD1643" i="1" s="1"/>
  <c r="AH1643" i="1" s="1"/>
  <c r="AI1643" i="1" s="1"/>
  <c r="C1643" i="1"/>
  <c r="AJ1642" i="1"/>
  <c r="AK1642" i="1" s="1"/>
  <c r="AG1642" i="1"/>
  <c r="AF1642" i="1"/>
  <c r="X1642" i="1"/>
  <c r="R1642" i="1"/>
  <c r="AE1642" i="1" s="1"/>
  <c r="J1642" i="1"/>
  <c r="AD1642" i="1" s="1"/>
  <c r="AH1642" i="1" s="1"/>
  <c r="AI1642" i="1" s="1"/>
  <c r="C1642" i="1"/>
  <c r="AJ1641" i="1"/>
  <c r="AK1641" i="1" s="1"/>
  <c r="AG1641" i="1"/>
  <c r="AF1641" i="1"/>
  <c r="X1641" i="1"/>
  <c r="R1641" i="1"/>
  <c r="AE1641" i="1" s="1"/>
  <c r="J1641" i="1"/>
  <c r="AD1641" i="1" s="1"/>
  <c r="AH1641" i="1" s="1"/>
  <c r="AI1641" i="1" s="1"/>
  <c r="C1641" i="1"/>
  <c r="AJ1640" i="1"/>
  <c r="AK1640" i="1" s="1"/>
  <c r="AG1640" i="1"/>
  <c r="AF1640" i="1"/>
  <c r="X1640" i="1"/>
  <c r="R1640" i="1"/>
  <c r="AE1640" i="1" s="1"/>
  <c r="J1640" i="1"/>
  <c r="AD1640" i="1" s="1"/>
  <c r="AH1640" i="1" s="1"/>
  <c r="AI1640" i="1" s="1"/>
  <c r="C1640" i="1"/>
  <c r="AJ1639" i="1"/>
  <c r="AK1639" i="1" s="1"/>
  <c r="AG1639" i="1"/>
  <c r="AF1639" i="1"/>
  <c r="X1639" i="1"/>
  <c r="R1639" i="1"/>
  <c r="AE1639" i="1" s="1"/>
  <c r="J1639" i="1"/>
  <c r="AD1639" i="1" s="1"/>
  <c r="AH1639" i="1" s="1"/>
  <c r="AI1639" i="1" s="1"/>
  <c r="C1639" i="1"/>
  <c r="AJ1638" i="1"/>
  <c r="AK1638" i="1" s="1"/>
  <c r="AG1638" i="1"/>
  <c r="AF1638" i="1"/>
  <c r="X1638" i="1"/>
  <c r="R1638" i="1"/>
  <c r="AE1638" i="1" s="1"/>
  <c r="J1638" i="1"/>
  <c r="AD1638" i="1" s="1"/>
  <c r="AH1638" i="1" s="1"/>
  <c r="AI1638" i="1" s="1"/>
  <c r="C1638" i="1"/>
  <c r="AJ1637" i="1"/>
  <c r="AK1637" i="1" s="1"/>
  <c r="AG1637" i="1"/>
  <c r="AF1637" i="1"/>
  <c r="X1637" i="1"/>
  <c r="R1637" i="1"/>
  <c r="AE1637" i="1" s="1"/>
  <c r="J1637" i="1"/>
  <c r="AD1637" i="1" s="1"/>
  <c r="AH1637" i="1" s="1"/>
  <c r="AI1637" i="1" s="1"/>
  <c r="C1637" i="1"/>
  <c r="AJ1636" i="1"/>
  <c r="AK1636" i="1" s="1"/>
  <c r="AG1636" i="1"/>
  <c r="AF1636" i="1"/>
  <c r="X1636" i="1"/>
  <c r="R1636" i="1"/>
  <c r="AE1636" i="1" s="1"/>
  <c r="J1636" i="1"/>
  <c r="AD1636" i="1" s="1"/>
  <c r="AH1636" i="1" s="1"/>
  <c r="AI1636" i="1" s="1"/>
  <c r="C1636" i="1"/>
  <c r="AJ1635" i="1"/>
  <c r="AK1635" i="1" s="1"/>
  <c r="AG1635" i="1"/>
  <c r="AF1635" i="1"/>
  <c r="X1635" i="1"/>
  <c r="R1635" i="1"/>
  <c r="AE1635" i="1" s="1"/>
  <c r="J1635" i="1"/>
  <c r="AD1635" i="1" s="1"/>
  <c r="AH1635" i="1" s="1"/>
  <c r="AI1635" i="1" s="1"/>
  <c r="C1635" i="1"/>
  <c r="AJ1634" i="1"/>
  <c r="AK1634" i="1" s="1"/>
  <c r="AG1634" i="1"/>
  <c r="AF1634" i="1"/>
  <c r="X1634" i="1"/>
  <c r="R1634" i="1"/>
  <c r="AE1634" i="1" s="1"/>
  <c r="J1634" i="1"/>
  <c r="AD1634" i="1" s="1"/>
  <c r="AH1634" i="1" s="1"/>
  <c r="AI1634" i="1" s="1"/>
  <c r="C1634" i="1"/>
  <c r="AJ1633" i="1"/>
  <c r="AK1633" i="1" s="1"/>
  <c r="AG1633" i="1"/>
  <c r="AF1633" i="1"/>
  <c r="X1633" i="1"/>
  <c r="R1633" i="1"/>
  <c r="AE1633" i="1" s="1"/>
  <c r="J1633" i="1"/>
  <c r="AD1633" i="1" s="1"/>
  <c r="AH1633" i="1" s="1"/>
  <c r="AI1633" i="1" s="1"/>
  <c r="C1633" i="1"/>
  <c r="AJ1632" i="1"/>
  <c r="AK1632" i="1" s="1"/>
  <c r="AG1632" i="1"/>
  <c r="AF1632" i="1"/>
  <c r="X1632" i="1"/>
  <c r="R1632" i="1"/>
  <c r="AE1632" i="1" s="1"/>
  <c r="J1632" i="1"/>
  <c r="AD1632" i="1" s="1"/>
  <c r="AH1632" i="1" s="1"/>
  <c r="AI1632" i="1" s="1"/>
  <c r="C1632" i="1"/>
  <c r="AJ1631" i="1"/>
  <c r="AK1631" i="1" s="1"/>
  <c r="AG1631" i="1"/>
  <c r="AF1631" i="1"/>
  <c r="X1631" i="1"/>
  <c r="R1631" i="1"/>
  <c r="AE1631" i="1" s="1"/>
  <c r="J1631" i="1"/>
  <c r="AD1631" i="1" s="1"/>
  <c r="AH1631" i="1" s="1"/>
  <c r="AI1631" i="1" s="1"/>
  <c r="C1631" i="1"/>
  <c r="AJ1630" i="1"/>
  <c r="AK1630" i="1" s="1"/>
  <c r="AG1630" i="1"/>
  <c r="AF1630" i="1"/>
  <c r="X1630" i="1"/>
  <c r="R1630" i="1"/>
  <c r="AE1630" i="1" s="1"/>
  <c r="J1630" i="1"/>
  <c r="AD1630" i="1" s="1"/>
  <c r="AH1630" i="1" s="1"/>
  <c r="AI1630" i="1" s="1"/>
  <c r="C1630" i="1"/>
  <c r="AJ1629" i="1"/>
  <c r="AK1629" i="1" s="1"/>
  <c r="AG1629" i="1"/>
  <c r="AF1629" i="1"/>
  <c r="X1629" i="1"/>
  <c r="R1629" i="1"/>
  <c r="AE1629" i="1" s="1"/>
  <c r="J1629" i="1"/>
  <c r="AD1629" i="1" s="1"/>
  <c r="AH1629" i="1" s="1"/>
  <c r="AI1629" i="1" s="1"/>
  <c r="C1629" i="1"/>
  <c r="AJ1628" i="1"/>
  <c r="AK1628" i="1" s="1"/>
  <c r="AG1628" i="1"/>
  <c r="AF1628" i="1"/>
  <c r="X1628" i="1"/>
  <c r="R1628" i="1"/>
  <c r="AE1628" i="1" s="1"/>
  <c r="J1628" i="1"/>
  <c r="AD1628" i="1" s="1"/>
  <c r="AH1628" i="1" s="1"/>
  <c r="AI1628" i="1" s="1"/>
  <c r="C1628" i="1"/>
  <c r="AJ1627" i="1"/>
  <c r="AK1627" i="1" s="1"/>
  <c r="AG1627" i="1"/>
  <c r="AF1627" i="1"/>
  <c r="X1627" i="1"/>
  <c r="R1627" i="1"/>
  <c r="AE1627" i="1" s="1"/>
  <c r="J1627" i="1"/>
  <c r="AD1627" i="1" s="1"/>
  <c r="AH1627" i="1" s="1"/>
  <c r="AI1627" i="1" s="1"/>
  <c r="C1627" i="1"/>
  <c r="AJ1626" i="1"/>
  <c r="AK1626" i="1" s="1"/>
  <c r="AG1626" i="1"/>
  <c r="AF1626" i="1"/>
  <c r="X1626" i="1"/>
  <c r="R1626" i="1"/>
  <c r="AE1626" i="1" s="1"/>
  <c r="J1626" i="1"/>
  <c r="AD1626" i="1" s="1"/>
  <c r="AH1626" i="1" s="1"/>
  <c r="AI1626" i="1" s="1"/>
  <c r="C1626" i="1"/>
  <c r="AJ1625" i="1"/>
  <c r="AK1625" i="1" s="1"/>
  <c r="AG1625" i="1"/>
  <c r="AF1625" i="1"/>
  <c r="X1625" i="1"/>
  <c r="R1625" i="1"/>
  <c r="AE1625" i="1" s="1"/>
  <c r="J1625" i="1"/>
  <c r="AD1625" i="1" s="1"/>
  <c r="AH1625" i="1" s="1"/>
  <c r="AI1625" i="1" s="1"/>
  <c r="C1625" i="1"/>
  <c r="AJ1624" i="1"/>
  <c r="AK1624" i="1" s="1"/>
  <c r="AG1624" i="1"/>
  <c r="AF1624" i="1"/>
  <c r="X1624" i="1"/>
  <c r="R1624" i="1"/>
  <c r="AE1624" i="1" s="1"/>
  <c r="J1624" i="1"/>
  <c r="AD1624" i="1" s="1"/>
  <c r="AH1624" i="1" s="1"/>
  <c r="AI1624" i="1" s="1"/>
  <c r="C1624" i="1"/>
  <c r="AJ1623" i="1"/>
  <c r="AK1623" i="1" s="1"/>
  <c r="AG1623" i="1"/>
  <c r="AF1623" i="1"/>
  <c r="X1623" i="1"/>
  <c r="R1623" i="1"/>
  <c r="AE1623" i="1" s="1"/>
  <c r="J1623" i="1"/>
  <c r="AD1623" i="1" s="1"/>
  <c r="AH1623" i="1" s="1"/>
  <c r="AI1623" i="1" s="1"/>
  <c r="C1623" i="1"/>
  <c r="AJ1622" i="1"/>
  <c r="AK1622" i="1" s="1"/>
  <c r="AG1622" i="1"/>
  <c r="AF1622" i="1"/>
  <c r="X1622" i="1"/>
  <c r="R1622" i="1"/>
  <c r="AE1622" i="1" s="1"/>
  <c r="J1622" i="1"/>
  <c r="AD1622" i="1" s="1"/>
  <c r="AH1622" i="1" s="1"/>
  <c r="AI1622" i="1" s="1"/>
  <c r="C1622" i="1"/>
  <c r="AJ1621" i="1"/>
  <c r="AK1621" i="1" s="1"/>
  <c r="AG1621" i="1"/>
  <c r="AF1621" i="1"/>
  <c r="X1621" i="1"/>
  <c r="R1621" i="1"/>
  <c r="AE1621" i="1" s="1"/>
  <c r="J1621" i="1"/>
  <c r="AD1621" i="1" s="1"/>
  <c r="AH1621" i="1" s="1"/>
  <c r="AI1621" i="1" s="1"/>
  <c r="C1621" i="1"/>
  <c r="AJ1620" i="1"/>
  <c r="AK1620" i="1" s="1"/>
  <c r="AG1620" i="1"/>
  <c r="AF1620" i="1"/>
  <c r="X1620" i="1"/>
  <c r="R1620" i="1"/>
  <c r="AE1620" i="1" s="1"/>
  <c r="J1620" i="1"/>
  <c r="AD1620" i="1" s="1"/>
  <c r="AH1620" i="1" s="1"/>
  <c r="AI1620" i="1" s="1"/>
  <c r="C1620" i="1"/>
  <c r="AJ1619" i="1"/>
  <c r="AK1619" i="1" s="1"/>
  <c r="AG1619" i="1"/>
  <c r="AF1619" i="1"/>
  <c r="X1619" i="1"/>
  <c r="R1619" i="1"/>
  <c r="AE1619" i="1" s="1"/>
  <c r="J1619" i="1"/>
  <c r="AD1619" i="1" s="1"/>
  <c r="AH1619" i="1" s="1"/>
  <c r="AI1619" i="1" s="1"/>
  <c r="C1619" i="1"/>
  <c r="AJ1618" i="1"/>
  <c r="AK1618" i="1" s="1"/>
  <c r="AG1618" i="1"/>
  <c r="AF1618" i="1"/>
  <c r="X1618" i="1"/>
  <c r="R1618" i="1"/>
  <c r="AE1618" i="1" s="1"/>
  <c r="J1618" i="1"/>
  <c r="AD1618" i="1" s="1"/>
  <c r="AH1618" i="1" s="1"/>
  <c r="AI1618" i="1" s="1"/>
  <c r="C1618" i="1"/>
  <c r="AJ1617" i="1"/>
  <c r="AK1617" i="1" s="1"/>
  <c r="AG1617" i="1"/>
  <c r="AF1617" i="1"/>
  <c r="X1617" i="1"/>
  <c r="R1617" i="1"/>
  <c r="AE1617" i="1" s="1"/>
  <c r="J1617" i="1"/>
  <c r="AD1617" i="1" s="1"/>
  <c r="AH1617" i="1" s="1"/>
  <c r="AI1617" i="1" s="1"/>
  <c r="C1617" i="1"/>
  <c r="AJ1616" i="1"/>
  <c r="AK1616" i="1" s="1"/>
  <c r="AG1616" i="1"/>
  <c r="AF1616" i="1"/>
  <c r="X1616" i="1"/>
  <c r="R1616" i="1"/>
  <c r="AE1616" i="1" s="1"/>
  <c r="J1616" i="1"/>
  <c r="AD1616" i="1" s="1"/>
  <c r="AH1616" i="1" s="1"/>
  <c r="AI1616" i="1" s="1"/>
  <c r="C1616" i="1"/>
  <c r="AJ1615" i="1"/>
  <c r="AK1615" i="1" s="1"/>
  <c r="AG1615" i="1"/>
  <c r="AF1615" i="1"/>
  <c r="X1615" i="1"/>
  <c r="R1615" i="1"/>
  <c r="AE1615" i="1" s="1"/>
  <c r="J1615" i="1"/>
  <c r="AD1615" i="1" s="1"/>
  <c r="AH1615" i="1" s="1"/>
  <c r="AI1615" i="1" s="1"/>
  <c r="C1615" i="1"/>
  <c r="AJ1614" i="1"/>
  <c r="AK1614" i="1" s="1"/>
  <c r="AG1614" i="1"/>
  <c r="AF1614" i="1"/>
  <c r="X1614" i="1"/>
  <c r="R1614" i="1"/>
  <c r="AE1614" i="1" s="1"/>
  <c r="J1614" i="1"/>
  <c r="AD1614" i="1" s="1"/>
  <c r="AH1614" i="1" s="1"/>
  <c r="AI1614" i="1" s="1"/>
  <c r="C1614" i="1"/>
  <c r="AJ1613" i="1"/>
  <c r="AK1613" i="1" s="1"/>
  <c r="AG1613" i="1"/>
  <c r="AF1613" i="1"/>
  <c r="X1613" i="1"/>
  <c r="R1613" i="1"/>
  <c r="AE1613" i="1" s="1"/>
  <c r="J1613" i="1"/>
  <c r="AD1613" i="1" s="1"/>
  <c r="AH1613" i="1" s="1"/>
  <c r="AI1613" i="1" s="1"/>
  <c r="C1613" i="1"/>
  <c r="AJ1612" i="1"/>
  <c r="AK1612" i="1" s="1"/>
  <c r="AG1612" i="1"/>
  <c r="AF1612" i="1"/>
  <c r="X1612" i="1"/>
  <c r="R1612" i="1"/>
  <c r="AE1612" i="1" s="1"/>
  <c r="J1612" i="1"/>
  <c r="AD1612" i="1" s="1"/>
  <c r="AH1612" i="1" s="1"/>
  <c r="AI1612" i="1" s="1"/>
  <c r="C1612" i="1"/>
  <c r="AJ1611" i="1"/>
  <c r="AK1611" i="1" s="1"/>
  <c r="AG1611" i="1"/>
  <c r="AF1611" i="1"/>
  <c r="X1611" i="1"/>
  <c r="R1611" i="1"/>
  <c r="AE1611" i="1" s="1"/>
  <c r="J1611" i="1"/>
  <c r="AD1611" i="1" s="1"/>
  <c r="AH1611" i="1" s="1"/>
  <c r="AI1611" i="1" s="1"/>
  <c r="C1611" i="1"/>
  <c r="AJ1610" i="1"/>
  <c r="AK1610" i="1" s="1"/>
  <c r="AG1610" i="1"/>
  <c r="AF1610" i="1"/>
  <c r="X1610" i="1"/>
  <c r="R1610" i="1"/>
  <c r="AE1610" i="1" s="1"/>
  <c r="J1610" i="1"/>
  <c r="AD1610" i="1" s="1"/>
  <c r="AH1610" i="1" s="1"/>
  <c r="AI1610" i="1" s="1"/>
  <c r="C1610" i="1"/>
  <c r="AJ1609" i="1"/>
  <c r="AK1609" i="1" s="1"/>
  <c r="AG1609" i="1"/>
  <c r="AF1609" i="1"/>
  <c r="X1609" i="1"/>
  <c r="R1609" i="1"/>
  <c r="AE1609" i="1" s="1"/>
  <c r="J1609" i="1"/>
  <c r="AD1609" i="1" s="1"/>
  <c r="AH1609" i="1" s="1"/>
  <c r="AI1609" i="1" s="1"/>
  <c r="C1609" i="1"/>
  <c r="AJ1608" i="1"/>
  <c r="AK1608" i="1" s="1"/>
  <c r="AG1608" i="1"/>
  <c r="AF1608" i="1"/>
  <c r="X1608" i="1"/>
  <c r="R1608" i="1"/>
  <c r="AE1608" i="1" s="1"/>
  <c r="J1608" i="1"/>
  <c r="AD1608" i="1" s="1"/>
  <c r="AH1608" i="1" s="1"/>
  <c r="AI1608" i="1" s="1"/>
  <c r="C1608" i="1"/>
  <c r="AJ1607" i="1"/>
  <c r="AK1607" i="1" s="1"/>
  <c r="AG1607" i="1"/>
  <c r="AF1607" i="1"/>
  <c r="X1607" i="1"/>
  <c r="R1607" i="1"/>
  <c r="AE1607" i="1" s="1"/>
  <c r="J1607" i="1"/>
  <c r="AD1607" i="1" s="1"/>
  <c r="AH1607" i="1" s="1"/>
  <c r="AI1607" i="1" s="1"/>
  <c r="C1607" i="1"/>
  <c r="AJ1606" i="1"/>
  <c r="AK1606" i="1" s="1"/>
  <c r="AG1606" i="1"/>
  <c r="AF1606" i="1"/>
  <c r="X1606" i="1"/>
  <c r="R1606" i="1"/>
  <c r="AE1606" i="1" s="1"/>
  <c r="J1606" i="1"/>
  <c r="AD1606" i="1" s="1"/>
  <c r="AH1606" i="1" s="1"/>
  <c r="AI1606" i="1" s="1"/>
  <c r="C1606" i="1"/>
  <c r="AJ1605" i="1"/>
  <c r="AK1605" i="1" s="1"/>
  <c r="AG1605" i="1"/>
  <c r="AF1605" i="1"/>
  <c r="X1605" i="1"/>
  <c r="R1605" i="1"/>
  <c r="AE1605" i="1" s="1"/>
  <c r="J1605" i="1"/>
  <c r="AD1605" i="1" s="1"/>
  <c r="AH1605" i="1" s="1"/>
  <c r="AI1605" i="1" s="1"/>
  <c r="C1605" i="1"/>
  <c r="AJ1604" i="1"/>
  <c r="AK1604" i="1" s="1"/>
  <c r="AG1604" i="1"/>
  <c r="AF1604" i="1"/>
  <c r="X1604" i="1"/>
  <c r="R1604" i="1"/>
  <c r="AE1604" i="1" s="1"/>
  <c r="J1604" i="1"/>
  <c r="AD1604" i="1" s="1"/>
  <c r="AH1604" i="1" s="1"/>
  <c r="AI1604" i="1" s="1"/>
  <c r="C1604" i="1"/>
  <c r="AJ1603" i="1"/>
  <c r="AK1603" i="1" s="1"/>
  <c r="AG1603" i="1"/>
  <c r="AF1603" i="1"/>
  <c r="X1603" i="1"/>
  <c r="R1603" i="1"/>
  <c r="AE1603" i="1" s="1"/>
  <c r="J1603" i="1"/>
  <c r="AD1603" i="1" s="1"/>
  <c r="AH1603" i="1" s="1"/>
  <c r="AI1603" i="1" s="1"/>
  <c r="C1603" i="1"/>
  <c r="AJ1602" i="1"/>
  <c r="AK1602" i="1" s="1"/>
  <c r="AG1602" i="1"/>
  <c r="AF1602" i="1"/>
  <c r="X1602" i="1"/>
  <c r="R1602" i="1"/>
  <c r="AE1602" i="1" s="1"/>
  <c r="J1602" i="1"/>
  <c r="AD1602" i="1" s="1"/>
  <c r="AH1602" i="1" s="1"/>
  <c r="AI1602" i="1" s="1"/>
  <c r="C1602" i="1"/>
  <c r="AJ1601" i="1"/>
  <c r="AK1601" i="1" s="1"/>
  <c r="AG1601" i="1"/>
  <c r="AF1601" i="1"/>
  <c r="X1601" i="1"/>
  <c r="R1601" i="1"/>
  <c r="AE1601" i="1" s="1"/>
  <c r="J1601" i="1"/>
  <c r="AD1601" i="1" s="1"/>
  <c r="AH1601" i="1" s="1"/>
  <c r="AI1601" i="1" s="1"/>
  <c r="C1601" i="1"/>
  <c r="AJ1600" i="1"/>
  <c r="AK1600" i="1" s="1"/>
  <c r="AG1600" i="1"/>
  <c r="AF1600" i="1"/>
  <c r="X1600" i="1"/>
  <c r="R1600" i="1"/>
  <c r="AE1600" i="1" s="1"/>
  <c r="J1600" i="1"/>
  <c r="AD1600" i="1" s="1"/>
  <c r="AH1600" i="1" s="1"/>
  <c r="AI1600" i="1" s="1"/>
  <c r="C1600" i="1"/>
  <c r="AJ1599" i="1"/>
  <c r="AK1599" i="1" s="1"/>
  <c r="AG1599" i="1"/>
  <c r="AF1599" i="1"/>
  <c r="X1599" i="1"/>
  <c r="R1599" i="1"/>
  <c r="AE1599" i="1" s="1"/>
  <c r="J1599" i="1"/>
  <c r="AD1599" i="1" s="1"/>
  <c r="AH1599" i="1" s="1"/>
  <c r="AI1599" i="1" s="1"/>
  <c r="C1599" i="1"/>
  <c r="AJ1598" i="1"/>
  <c r="AK1598" i="1" s="1"/>
  <c r="AG1598" i="1"/>
  <c r="AF1598" i="1"/>
  <c r="X1598" i="1"/>
  <c r="R1598" i="1"/>
  <c r="AE1598" i="1" s="1"/>
  <c r="J1598" i="1"/>
  <c r="AD1598" i="1" s="1"/>
  <c r="AH1598" i="1" s="1"/>
  <c r="AI1598" i="1" s="1"/>
  <c r="C1598" i="1"/>
  <c r="AJ1597" i="1"/>
  <c r="AK1597" i="1" s="1"/>
  <c r="AG1597" i="1"/>
  <c r="AF1597" i="1"/>
  <c r="X1597" i="1"/>
  <c r="R1597" i="1"/>
  <c r="AE1597" i="1" s="1"/>
  <c r="J1597" i="1"/>
  <c r="AD1597" i="1" s="1"/>
  <c r="AH1597" i="1" s="1"/>
  <c r="AI1597" i="1" s="1"/>
  <c r="C1597" i="1"/>
  <c r="AJ1596" i="1"/>
  <c r="AK1596" i="1" s="1"/>
  <c r="AG1596" i="1"/>
  <c r="AF1596" i="1"/>
  <c r="X1596" i="1"/>
  <c r="R1596" i="1"/>
  <c r="AE1596" i="1" s="1"/>
  <c r="J1596" i="1"/>
  <c r="AD1596" i="1" s="1"/>
  <c r="AH1596" i="1" s="1"/>
  <c r="AI1596" i="1" s="1"/>
  <c r="C1596" i="1"/>
  <c r="AJ1595" i="1"/>
  <c r="AK1595" i="1" s="1"/>
  <c r="AG1595" i="1"/>
  <c r="AF1595" i="1"/>
  <c r="X1595" i="1"/>
  <c r="R1595" i="1"/>
  <c r="AE1595" i="1" s="1"/>
  <c r="J1595" i="1"/>
  <c r="AD1595" i="1" s="1"/>
  <c r="AH1595" i="1" s="1"/>
  <c r="AI1595" i="1" s="1"/>
  <c r="C1595" i="1"/>
  <c r="AJ1594" i="1"/>
  <c r="AK1594" i="1" s="1"/>
  <c r="AG1594" i="1"/>
  <c r="AF1594" i="1"/>
  <c r="X1594" i="1"/>
  <c r="R1594" i="1"/>
  <c r="AE1594" i="1" s="1"/>
  <c r="J1594" i="1"/>
  <c r="AD1594" i="1" s="1"/>
  <c r="AH1594" i="1" s="1"/>
  <c r="AI1594" i="1" s="1"/>
  <c r="C1594" i="1"/>
  <c r="AJ1593" i="1"/>
  <c r="AK1593" i="1" s="1"/>
  <c r="AG1593" i="1"/>
  <c r="AF1593" i="1"/>
  <c r="X1593" i="1"/>
  <c r="R1593" i="1"/>
  <c r="AE1593" i="1" s="1"/>
  <c r="J1593" i="1"/>
  <c r="AD1593" i="1" s="1"/>
  <c r="AH1593" i="1" s="1"/>
  <c r="AI1593" i="1" s="1"/>
  <c r="C1593" i="1"/>
  <c r="AJ1592" i="1"/>
  <c r="AK1592" i="1" s="1"/>
  <c r="AG1592" i="1"/>
  <c r="AF1592" i="1"/>
  <c r="X1592" i="1"/>
  <c r="R1592" i="1"/>
  <c r="AE1592" i="1" s="1"/>
  <c r="J1592" i="1"/>
  <c r="AD1592" i="1" s="1"/>
  <c r="AH1592" i="1" s="1"/>
  <c r="AI1592" i="1" s="1"/>
  <c r="C1592" i="1"/>
  <c r="AJ1591" i="1"/>
  <c r="AK1591" i="1" s="1"/>
  <c r="AG1591" i="1"/>
  <c r="AF1591" i="1"/>
  <c r="X1591" i="1"/>
  <c r="R1591" i="1"/>
  <c r="AE1591" i="1" s="1"/>
  <c r="J1591" i="1"/>
  <c r="AD1591" i="1" s="1"/>
  <c r="AH1591" i="1" s="1"/>
  <c r="AI1591" i="1" s="1"/>
  <c r="C1591" i="1"/>
  <c r="AJ1590" i="1"/>
  <c r="AK1590" i="1" s="1"/>
  <c r="AG1590" i="1"/>
  <c r="AF1590" i="1"/>
  <c r="X1590" i="1"/>
  <c r="R1590" i="1"/>
  <c r="AE1590" i="1" s="1"/>
  <c r="J1590" i="1"/>
  <c r="AD1590" i="1" s="1"/>
  <c r="AH1590" i="1" s="1"/>
  <c r="AI1590" i="1" s="1"/>
  <c r="C1590" i="1"/>
  <c r="AJ1589" i="1"/>
  <c r="AK1589" i="1" s="1"/>
  <c r="AG1589" i="1"/>
  <c r="AF1589" i="1"/>
  <c r="X1589" i="1"/>
  <c r="R1589" i="1"/>
  <c r="AE1589" i="1" s="1"/>
  <c r="J1589" i="1"/>
  <c r="AD1589" i="1" s="1"/>
  <c r="AH1589" i="1" s="1"/>
  <c r="AI1589" i="1" s="1"/>
  <c r="C1589" i="1"/>
  <c r="AJ1588" i="1"/>
  <c r="AK1588" i="1" s="1"/>
  <c r="AG1588" i="1"/>
  <c r="AF1588" i="1"/>
  <c r="X1588" i="1"/>
  <c r="R1588" i="1"/>
  <c r="AE1588" i="1" s="1"/>
  <c r="J1588" i="1"/>
  <c r="AD1588" i="1" s="1"/>
  <c r="AH1588" i="1" s="1"/>
  <c r="AI1588" i="1" s="1"/>
  <c r="C1588" i="1"/>
  <c r="AJ1587" i="1"/>
  <c r="AK1587" i="1" s="1"/>
  <c r="AG1587" i="1"/>
  <c r="AF1587" i="1"/>
  <c r="X1587" i="1"/>
  <c r="R1587" i="1"/>
  <c r="AE1587" i="1" s="1"/>
  <c r="J1587" i="1"/>
  <c r="AD1587" i="1" s="1"/>
  <c r="AH1587" i="1" s="1"/>
  <c r="AI1587" i="1" s="1"/>
  <c r="C1587" i="1"/>
  <c r="AJ1586" i="1"/>
  <c r="AK1586" i="1" s="1"/>
  <c r="AG1586" i="1"/>
  <c r="AF1586" i="1"/>
  <c r="X1586" i="1"/>
  <c r="R1586" i="1"/>
  <c r="AE1586" i="1" s="1"/>
  <c r="J1586" i="1"/>
  <c r="AD1586" i="1" s="1"/>
  <c r="AH1586" i="1" s="1"/>
  <c r="AI1586" i="1" s="1"/>
  <c r="C1586" i="1"/>
  <c r="AJ1585" i="1"/>
  <c r="AK1585" i="1" s="1"/>
  <c r="AG1585" i="1"/>
  <c r="AF1585" i="1"/>
  <c r="X1585" i="1"/>
  <c r="R1585" i="1"/>
  <c r="AE1585" i="1" s="1"/>
  <c r="J1585" i="1"/>
  <c r="AD1585" i="1" s="1"/>
  <c r="AH1585" i="1" s="1"/>
  <c r="AI1585" i="1" s="1"/>
  <c r="C1585" i="1"/>
  <c r="AJ1584" i="1"/>
  <c r="AK1584" i="1" s="1"/>
  <c r="AG1584" i="1"/>
  <c r="AF1584" i="1"/>
  <c r="X1584" i="1"/>
  <c r="R1584" i="1"/>
  <c r="AE1584" i="1" s="1"/>
  <c r="J1584" i="1"/>
  <c r="AD1584" i="1" s="1"/>
  <c r="AH1584" i="1" s="1"/>
  <c r="AI1584" i="1" s="1"/>
  <c r="C1584" i="1"/>
  <c r="AJ1583" i="1"/>
  <c r="AK1583" i="1" s="1"/>
  <c r="AG1583" i="1"/>
  <c r="AF1583" i="1"/>
  <c r="X1583" i="1"/>
  <c r="R1583" i="1"/>
  <c r="AE1583" i="1" s="1"/>
  <c r="J1583" i="1"/>
  <c r="AD1583" i="1" s="1"/>
  <c r="AH1583" i="1" s="1"/>
  <c r="AI1583" i="1" s="1"/>
  <c r="C1583" i="1"/>
  <c r="AJ1582" i="1"/>
  <c r="AK1582" i="1" s="1"/>
  <c r="AG1582" i="1"/>
  <c r="AF1582" i="1"/>
  <c r="X1582" i="1"/>
  <c r="R1582" i="1"/>
  <c r="AE1582" i="1" s="1"/>
  <c r="J1582" i="1"/>
  <c r="AD1582" i="1" s="1"/>
  <c r="AH1582" i="1" s="1"/>
  <c r="AI1582" i="1" s="1"/>
  <c r="C1582" i="1"/>
  <c r="AJ1581" i="1"/>
  <c r="AK1581" i="1" s="1"/>
  <c r="AG1581" i="1"/>
  <c r="AF1581" i="1"/>
  <c r="X1581" i="1"/>
  <c r="R1581" i="1"/>
  <c r="AE1581" i="1" s="1"/>
  <c r="J1581" i="1"/>
  <c r="AD1581" i="1" s="1"/>
  <c r="AH1581" i="1" s="1"/>
  <c r="AI1581" i="1" s="1"/>
  <c r="C1581" i="1"/>
  <c r="AJ1580" i="1"/>
  <c r="AK1580" i="1" s="1"/>
  <c r="AG1580" i="1"/>
  <c r="AF1580" i="1"/>
  <c r="X1580" i="1"/>
  <c r="R1580" i="1"/>
  <c r="AE1580" i="1" s="1"/>
  <c r="J1580" i="1"/>
  <c r="AD1580" i="1" s="1"/>
  <c r="AH1580" i="1" s="1"/>
  <c r="AI1580" i="1" s="1"/>
  <c r="C1580" i="1"/>
  <c r="AJ1579" i="1"/>
  <c r="AK1579" i="1" s="1"/>
  <c r="AG1579" i="1"/>
  <c r="AF1579" i="1"/>
  <c r="X1579" i="1"/>
  <c r="R1579" i="1"/>
  <c r="AE1579" i="1" s="1"/>
  <c r="J1579" i="1"/>
  <c r="AD1579" i="1" s="1"/>
  <c r="AH1579" i="1" s="1"/>
  <c r="AI1579" i="1" s="1"/>
  <c r="C1579" i="1"/>
  <c r="AJ1578" i="1"/>
  <c r="AK1578" i="1" s="1"/>
  <c r="AG1578" i="1"/>
  <c r="AF1578" i="1"/>
  <c r="X1578" i="1"/>
  <c r="R1578" i="1"/>
  <c r="AE1578" i="1" s="1"/>
  <c r="J1578" i="1"/>
  <c r="AD1578" i="1" s="1"/>
  <c r="AH1578" i="1" s="1"/>
  <c r="AI1578" i="1" s="1"/>
  <c r="C1578" i="1"/>
  <c r="AJ1577" i="1"/>
  <c r="AK1577" i="1" s="1"/>
  <c r="AG1577" i="1"/>
  <c r="AF1577" i="1"/>
  <c r="X1577" i="1"/>
  <c r="R1577" i="1"/>
  <c r="AE1577" i="1" s="1"/>
  <c r="J1577" i="1"/>
  <c r="AD1577" i="1" s="1"/>
  <c r="AH1577" i="1" s="1"/>
  <c r="AI1577" i="1" s="1"/>
  <c r="C1577" i="1"/>
  <c r="AJ1576" i="1"/>
  <c r="AK1576" i="1" s="1"/>
  <c r="AG1576" i="1"/>
  <c r="AF1576" i="1"/>
  <c r="X1576" i="1"/>
  <c r="R1576" i="1"/>
  <c r="AE1576" i="1" s="1"/>
  <c r="J1576" i="1"/>
  <c r="AD1576" i="1" s="1"/>
  <c r="AH1576" i="1" s="1"/>
  <c r="AI1576" i="1" s="1"/>
  <c r="C1576" i="1"/>
  <c r="AJ1575" i="1"/>
  <c r="AK1575" i="1" s="1"/>
  <c r="AG1575" i="1"/>
  <c r="AF1575" i="1"/>
  <c r="X1575" i="1"/>
  <c r="R1575" i="1"/>
  <c r="AE1575" i="1" s="1"/>
  <c r="J1575" i="1"/>
  <c r="AD1575" i="1" s="1"/>
  <c r="AH1575" i="1" s="1"/>
  <c r="AI1575" i="1" s="1"/>
  <c r="C1575" i="1"/>
  <c r="AJ1574" i="1"/>
  <c r="AK1574" i="1" s="1"/>
  <c r="AG1574" i="1"/>
  <c r="AF1574" i="1"/>
  <c r="X1574" i="1"/>
  <c r="R1574" i="1"/>
  <c r="AE1574" i="1" s="1"/>
  <c r="J1574" i="1"/>
  <c r="AD1574" i="1" s="1"/>
  <c r="AH1574" i="1" s="1"/>
  <c r="AI1574" i="1" s="1"/>
  <c r="C1574" i="1"/>
  <c r="AJ1573" i="1"/>
  <c r="AK1573" i="1" s="1"/>
  <c r="AG1573" i="1"/>
  <c r="AF1573" i="1"/>
  <c r="X1573" i="1"/>
  <c r="R1573" i="1"/>
  <c r="AE1573" i="1" s="1"/>
  <c r="J1573" i="1"/>
  <c r="AD1573" i="1" s="1"/>
  <c r="AH1573" i="1" s="1"/>
  <c r="AI1573" i="1" s="1"/>
  <c r="C1573" i="1"/>
  <c r="AJ1572" i="1"/>
  <c r="AK1572" i="1" s="1"/>
  <c r="AG1572" i="1"/>
  <c r="AF1572" i="1"/>
  <c r="X1572" i="1"/>
  <c r="R1572" i="1"/>
  <c r="AE1572" i="1" s="1"/>
  <c r="J1572" i="1"/>
  <c r="AD1572" i="1" s="1"/>
  <c r="AH1572" i="1" s="1"/>
  <c r="AI1572" i="1" s="1"/>
  <c r="C1572" i="1"/>
  <c r="AJ1571" i="1"/>
  <c r="AK1571" i="1" s="1"/>
  <c r="AG1571" i="1"/>
  <c r="AF1571" i="1"/>
  <c r="X1571" i="1"/>
  <c r="R1571" i="1"/>
  <c r="AE1571" i="1" s="1"/>
  <c r="J1571" i="1"/>
  <c r="AD1571" i="1" s="1"/>
  <c r="AH1571" i="1" s="1"/>
  <c r="AI1571" i="1" s="1"/>
  <c r="C1571" i="1"/>
  <c r="AJ1570" i="1"/>
  <c r="AK1570" i="1" s="1"/>
  <c r="AG1570" i="1"/>
  <c r="AF1570" i="1"/>
  <c r="X1570" i="1"/>
  <c r="R1570" i="1"/>
  <c r="AE1570" i="1" s="1"/>
  <c r="J1570" i="1"/>
  <c r="AD1570" i="1" s="1"/>
  <c r="AH1570" i="1" s="1"/>
  <c r="AI1570" i="1" s="1"/>
  <c r="C1570" i="1"/>
  <c r="AJ1569" i="1"/>
  <c r="AK1569" i="1" s="1"/>
  <c r="AG1569" i="1"/>
  <c r="AF1569" i="1"/>
  <c r="X1569" i="1"/>
  <c r="R1569" i="1"/>
  <c r="AE1569" i="1" s="1"/>
  <c r="J1569" i="1"/>
  <c r="AD1569" i="1" s="1"/>
  <c r="AH1569" i="1" s="1"/>
  <c r="AI1569" i="1" s="1"/>
  <c r="C1569" i="1"/>
  <c r="AJ1568" i="1"/>
  <c r="AK1568" i="1" s="1"/>
  <c r="AG1568" i="1"/>
  <c r="AF1568" i="1"/>
  <c r="X1568" i="1"/>
  <c r="R1568" i="1"/>
  <c r="AE1568" i="1" s="1"/>
  <c r="J1568" i="1"/>
  <c r="AD1568" i="1" s="1"/>
  <c r="AH1568" i="1" s="1"/>
  <c r="AI1568" i="1" s="1"/>
  <c r="C1568" i="1"/>
  <c r="AJ1567" i="1"/>
  <c r="AK1567" i="1" s="1"/>
  <c r="AG1567" i="1"/>
  <c r="AF1567" i="1"/>
  <c r="X1567" i="1"/>
  <c r="R1567" i="1"/>
  <c r="AE1567" i="1" s="1"/>
  <c r="J1567" i="1"/>
  <c r="AD1567" i="1" s="1"/>
  <c r="AH1567" i="1" s="1"/>
  <c r="AI1567" i="1" s="1"/>
  <c r="C1567" i="1"/>
  <c r="AJ1566" i="1"/>
  <c r="AK1566" i="1" s="1"/>
  <c r="AG1566" i="1"/>
  <c r="AF1566" i="1"/>
  <c r="X1566" i="1"/>
  <c r="R1566" i="1"/>
  <c r="AE1566" i="1" s="1"/>
  <c r="J1566" i="1"/>
  <c r="AD1566" i="1" s="1"/>
  <c r="AH1566" i="1" s="1"/>
  <c r="AI1566" i="1" s="1"/>
  <c r="C1566" i="1"/>
  <c r="AJ1565" i="1"/>
  <c r="AK1565" i="1" s="1"/>
  <c r="AG1565" i="1"/>
  <c r="AF1565" i="1"/>
  <c r="X1565" i="1"/>
  <c r="R1565" i="1"/>
  <c r="AE1565" i="1" s="1"/>
  <c r="J1565" i="1"/>
  <c r="AD1565" i="1" s="1"/>
  <c r="AH1565" i="1" s="1"/>
  <c r="AI1565" i="1" s="1"/>
  <c r="C1565" i="1"/>
  <c r="AJ1564" i="1"/>
  <c r="AK1564" i="1" s="1"/>
  <c r="AG1564" i="1"/>
  <c r="AF1564" i="1"/>
  <c r="X1564" i="1"/>
  <c r="R1564" i="1"/>
  <c r="AE1564" i="1" s="1"/>
  <c r="J1564" i="1"/>
  <c r="AD1564" i="1" s="1"/>
  <c r="AH1564" i="1" s="1"/>
  <c r="AI1564" i="1" s="1"/>
  <c r="C1564" i="1"/>
  <c r="AJ1563" i="1"/>
  <c r="AK1563" i="1" s="1"/>
  <c r="AG1563" i="1"/>
  <c r="AF1563" i="1"/>
  <c r="X1563" i="1"/>
  <c r="R1563" i="1"/>
  <c r="AE1563" i="1" s="1"/>
  <c r="J1563" i="1"/>
  <c r="AD1563" i="1" s="1"/>
  <c r="AH1563" i="1" s="1"/>
  <c r="AI1563" i="1" s="1"/>
  <c r="C1563" i="1"/>
  <c r="AJ1562" i="1"/>
  <c r="AK1562" i="1" s="1"/>
  <c r="AG1562" i="1"/>
  <c r="AF1562" i="1"/>
  <c r="X1562" i="1"/>
  <c r="R1562" i="1"/>
  <c r="AE1562" i="1" s="1"/>
  <c r="J1562" i="1"/>
  <c r="AD1562" i="1" s="1"/>
  <c r="AH1562" i="1" s="1"/>
  <c r="AI1562" i="1" s="1"/>
  <c r="C1562" i="1"/>
  <c r="AJ1561" i="1"/>
  <c r="AK1561" i="1" s="1"/>
  <c r="AG1561" i="1"/>
  <c r="AF1561" i="1"/>
  <c r="X1561" i="1"/>
  <c r="R1561" i="1"/>
  <c r="AE1561" i="1" s="1"/>
  <c r="J1561" i="1"/>
  <c r="AD1561" i="1" s="1"/>
  <c r="AH1561" i="1" s="1"/>
  <c r="AI1561" i="1" s="1"/>
  <c r="C1561" i="1"/>
  <c r="AJ1560" i="1"/>
  <c r="AK1560" i="1" s="1"/>
  <c r="AG1560" i="1"/>
  <c r="AF1560" i="1"/>
  <c r="X1560" i="1"/>
  <c r="R1560" i="1"/>
  <c r="AE1560" i="1" s="1"/>
  <c r="J1560" i="1"/>
  <c r="AD1560" i="1" s="1"/>
  <c r="AH1560" i="1" s="1"/>
  <c r="AI1560" i="1" s="1"/>
  <c r="C1560" i="1"/>
  <c r="AJ1559" i="1"/>
  <c r="AK1559" i="1" s="1"/>
  <c r="AG1559" i="1"/>
  <c r="AF1559" i="1"/>
  <c r="X1559" i="1"/>
  <c r="R1559" i="1"/>
  <c r="AE1559" i="1" s="1"/>
  <c r="J1559" i="1"/>
  <c r="AD1559" i="1" s="1"/>
  <c r="AH1559" i="1" s="1"/>
  <c r="AI1559" i="1" s="1"/>
  <c r="C1559" i="1"/>
  <c r="AJ1558" i="1"/>
  <c r="AK1558" i="1" s="1"/>
  <c r="AG1558" i="1"/>
  <c r="AF1558" i="1"/>
  <c r="X1558" i="1"/>
  <c r="R1558" i="1"/>
  <c r="AE1558" i="1" s="1"/>
  <c r="J1558" i="1"/>
  <c r="AD1558" i="1" s="1"/>
  <c r="AH1558" i="1" s="1"/>
  <c r="AI1558" i="1" s="1"/>
  <c r="C1558" i="1"/>
  <c r="AJ1557" i="1"/>
  <c r="AK1557" i="1" s="1"/>
  <c r="AG1557" i="1"/>
  <c r="AF1557" i="1"/>
  <c r="X1557" i="1"/>
  <c r="R1557" i="1"/>
  <c r="AE1557" i="1" s="1"/>
  <c r="J1557" i="1"/>
  <c r="AD1557" i="1" s="1"/>
  <c r="AH1557" i="1" s="1"/>
  <c r="AI1557" i="1" s="1"/>
  <c r="C1557" i="1"/>
  <c r="AJ1556" i="1"/>
  <c r="AK1556" i="1" s="1"/>
  <c r="AG1556" i="1"/>
  <c r="AF1556" i="1"/>
  <c r="X1556" i="1"/>
  <c r="R1556" i="1"/>
  <c r="AE1556" i="1" s="1"/>
  <c r="J1556" i="1"/>
  <c r="AD1556" i="1" s="1"/>
  <c r="AH1556" i="1" s="1"/>
  <c r="AI1556" i="1" s="1"/>
  <c r="C1556" i="1"/>
  <c r="AJ1555" i="1"/>
  <c r="AK1555" i="1" s="1"/>
  <c r="AG1555" i="1"/>
  <c r="AF1555" i="1"/>
  <c r="X1555" i="1"/>
  <c r="R1555" i="1"/>
  <c r="AE1555" i="1" s="1"/>
  <c r="J1555" i="1"/>
  <c r="AD1555" i="1" s="1"/>
  <c r="AH1555" i="1" s="1"/>
  <c r="AI1555" i="1" s="1"/>
  <c r="C1555" i="1"/>
  <c r="AJ1554" i="1"/>
  <c r="AK1554" i="1" s="1"/>
  <c r="AG1554" i="1"/>
  <c r="AF1554" i="1"/>
  <c r="X1554" i="1"/>
  <c r="R1554" i="1"/>
  <c r="AE1554" i="1" s="1"/>
  <c r="J1554" i="1"/>
  <c r="AD1554" i="1" s="1"/>
  <c r="AH1554" i="1" s="1"/>
  <c r="AI1554" i="1" s="1"/>
  <c r="C1554" i="1"/>
  <c r="AJ1553" i="1"/>
  <c r="AK1553" i="1" s="1"/>
  <c r="AG1553" i="1"/>
  <c r="AF1553" i="1"/>
  <c r="X1553" i="1"/>
  <c r="R1553" i="1"/>
  <c r="AE1553" i="1" s="1"/>
  <c r="J1553" i="1"/>
  <c r="AD1553" i="1" s="1"/>
  <c r="AH1553" i="1" s="1"/>
  <c r="AI1553" i="1" s="1"/>
  <c r="C1553" i="1"/>
  <c r="AJ1552" i="1"/>
  <c r="AK1552" i="1" s="1"/>
  <c r="AG1552" i="1"/>
  <c r="AF1552" i="1"/>
  <c r="X1552" i="1"/>
  <c r="R1552" i="1"/>
  <c r="AE1552" i="1" s="1"/>
  <c r="J1552" i="1"/>
  <c r="AD1552" i="1" s="1"/>
  <c r="AH1552" i="1" s="1"/>
  <c r="AI1552" i="1" s="1"/>
  <c r="C1552" i="1"/>
  <c r="AJ1551" i="1"/>
  <c r="AK1551" i="1" s="1"/>
  <c r="AG1551" i="1"/>
  <c r="AF1551" i="1"/>
  <c r="X1551" i="1"/>
  <c r="R1551" i="1"/>
  <c r="AE1551" i="1" s="1"/>
  <c r="J1551" i="1"/>
  <c r="AD1551" i="1" s="1"/>
  <c r="AH1551" i="1" s="1"/>
  <c r="AI1551" i="1" s="1"/>
  <c r="C1551" i="1"/>
  <c r="AJ1550" i="1"/>
  <c r="AK1550" i="1" s="1"/>
  <c r="AG1550" i="1"/>
  <c r="AF1550" i="1"/>
  <c r="X1550" i="1"/>
  <c r="R1550" i="1"/>
  <c r="AE1550" i="1" s="1"/>
  <c r="J1550" i="1"/>
  <c r="AD1550" i="1" s="1"/>
  <c r="AH1550" i="1" s="1"/>
  <c r="AI1550" i="1" s="1"/>
  <c r="C1550" i="1"/>
  <c r="AJ1549" i="1"/>
  <c r="AK1549" i="1" s="1"/>
  <c r="AG1549" i="1"/>
  <c r="AF1549" i="1"/>
  <c r="X1549" i="1"/>
  <c r="R1549" i="1"/>
  <c r="AE1549" i="1" s="1"/>
  <c r="J1549" i="1"/>
  <c r="AD1549" i="1" s="1"/>
  <c r="AH1549" i="1" s="1"/>
  <c r="AI1549" i="1" s="1"/>
  <c r="C1549" i="1"/>
  <c r="AJ1548" i="1"/>
  <c r="AK1548" i="1" s="1"/>
  <c r="AG1548" i="1"/>
  <c r="AF1548" i="1"/>
  <c r="X1548" i="1"/>
  <c r="R1548" i="1"/>
  <c r="AE1548" i="1" s="1"/>
  <c r="J1548" i="1"/>
  <c r="AD1548" i="1" s="1"/>
  <c r="AH1548" i="1" s="1"/>
  <c r="AI1548" i="1" s="1"/>
  <c r="C1548" i="1"/>
  <c r="AJ1547" i="1"/>
  <c r="AK1547" i="1" s="1"/>
  <c r="AG1547" i="1"/>
  <c r="AF1547" i="1"/>
  <c r="X1547" i="1"/>
  <c r="R1547" i="1"/>
  <c r="AE1547" i="1" s="1"/>
  <c r="J1547" i="1"/>
  <c r="AD1547" i="1" s="1"/>
  <c r="AH1547" i="1" s="1"/>
  <c r="AI1547" i="1" s="1"/>
  <c r="C1547" i="1"/>
  <c r="AJ1546" i="1"/>
  <c r="AK1546" i="1" s="1"/>
  <c r="AG1546" i="1"/>
  <c r="AF1546" i="1"/>
  <c r="X1546" i="1"/>
  <c r="R1546" i="1"/>
  <c r="AE1546" i="1" s="1"/>
  <c r="J1546" i="1"/>
  <c r="AD1546" i="1" s="1"/>
  <c r="AH1546" i="1" s="1"/>
  <c r="AI1546" i="1" s="1"/>
  <c r="C1546" i="1"/>
  <c r="AJ1545" i="1"/>
  <c r="AK1545" i="1" s="1"/>
  <c r="AG1545" i="1"/>
  <c r="AF1545" i="1"/>
  <c r="X1545" i="1"/>
  <c r="R1545" i="1"/>
  <c r="AE1545" i="1" s="1"/>
  <c r="J1545" i="1"/>
  <c r="AD1545" i="1" s="1"/>
  <c r="AH1545" i="1" s="1"/>
  <c r="AI1545" i="1" s="1"/>
  <c r="C1545" i="1"/>
  <c r="AJ1544" i="1"/>
  <c r="AK1544" i="1" s="1"/>
  <c r="AG1544" i="1"/>
  <c r="AF1544" i="1"/>
  <c r="X1544" i="1"/>
  <c r="R1544" i="1"/>
  <c r="AE1544" i="1" s="1"/>
  <c r="J1544" i="1"/>
  <c r="AD1544" i="1" s="1"/>
  <c r="AH1544" i="1" s="1"/>
  <c r="AI1544" i="1" s="1"/>
  <c r="C1544" i="1"/>
  <c r="AJ1543" i="1"/>
  <c r="AK1543" i="1" s="1"/>
  <c r="AG1543" i="1"/>
  <c r="AF1543" i="1"/>
  <c r="X1543" i="1"/>
  <c r="R1543" i="1"/>
  <c r="AE1543" i="1" s="1"/>
  <c r="J1543" i="1"/>
  <c r="AD1543" i="1" s="1"/>
  <c r="AH1543" i="1" s="1"/>
  <c r="AI1543" i="1" s="1"/>
  <c r="C1543" i="1"/>
  <c r="AJ1542" i="1"/>
  <c r="AK1542" i="1" s="1"/>
  <c r="AG1542" i="1"/>
  <c r="AF1542" i="1"/>
  <c r="X1542" i="1"/>
  <c r="R1542" i="1"/>
  <c r="AE1542" i="1" s="1"/>
  <c r="J1542" i="1"/>
  <c r="AD1542" i="1" s="1"/>
  <c r="AH1542" i="1" s="1"/>
  <c r="AI1542" i="1" s="1"/>
  <c r="C1542" i="1"/>
  <c r="AJ1541" i="1"/>
  <c r="AK1541" i="1" s="1"/>
  <c r="AG1541" i="1"/>
  <c r="AF1541" i="1"/>
  <c r="X1541" i="1"/>
  <c r="R1541" i="1"/>
  <c r="AE1541" i="1" s="1"/>
  <c r="J1541" i="1"/>
  <c r="AD1541" i="1" s="1"/>
  <c r="AH1541" i="1" s="1"/>
  <c r="AI1541" i="1" s="1"/>
  <c r="C1541" i="1"/>
  <c r="AJ1540" i="1"/>
  <c r="AK1540" i="1" s="1"/>
  <c r="AG1540" i="1"/>
  <c r="AF1540" i="1"/>
  <c r="X1540" i="1"/>
  <c r="R1540" i="1"/>
  <c r="AE1540" i="1" s="1"/>
  <c r="J1540" i="1"/>
  <c r="AD1540" i="1" s="1"/>
  <c r="AH1540" i="1" s="1"/>
  <c r="AI1540" i="1" s="1"/>
  <c r="C1540" i="1"/>
  <c r="AJ1539" i="1"/>
  <c r="AK1539" i="1" s="1"/>
  <c r="AG1539" i="1"/>
  <c r="AF1539" i="1"/>
  <c r="X1539" i="1"/>
  <c r="R1539" i="1"/>
  <c r="AE1539" i="1" s="1"/>
  <c r="J1539" i="1"/>
  <c r="AD1539" i="1" s="1"/>
  <c r="AH1539" i="1" s="1"/>
  <c r="AI1539" i="1" s="1"/>
  <c r="C1539" i="1"/>
  <c r="AJ1538" i="1"/>
  <c r="AK1538" i="1" s="1"/>
  <c r="AG1538" i="1"/>
  <c r="AF1538" i="1"/>
  <c r="X1538" i="1"/>
  <c r="R1538" i="1"/>
  <c r="AE1538" i="1" s="1"/>
  <c r="J1538" i="1"/>
  <c r="AD1538" i="1" s="1"/>
  <c r="AH1538" i="1" s="1"/>
  <c r="AI1538" i="1" s="1"/>
  <c r="C1538" i="1"/>
  <c r="AJ1537" i="1"/>
  <c r="AK1537" i="1" s="1"/>
  <c r="AG1537" i="1"/>
  <c r="AF1537" i="1"/>
  <c r="X1537" i="1"/>
  <c r="R1537" i="1"/>
  <c r="AE1537" i="1" s="1"/>
  <c r="J1537" i="1"/>
  <c r="AD1537" i="1" s="1"/>
  <c r="AH1537" i="1" s="1"/>
  <c r="AI1537" i="1" s="1"/>
  <c r="C1537" i="1"/>
  <c r="AJ1536" i="1"/>
  <c r="AK1536" i="1" s="1"/>
  <c r="AG1536" i="1"/>
  <c r="AF1536" i="1"/>
  <c r="X1536" i="1"/>
  <c r="R1536" i="1"/>
  <c r="AE1536" i="1" s="1"/>
  <c r="J1536" i="1"/>
  <c r="AD1536" i="1" s="1"/>
  <c r="AH1536" i="1" s="1"/>
  <c r="AI1536" i="1" s="1"/>
  <c r="C1536" i="1"/>
  <c r="AJ1535" i="1"/>
  <c r="AK1535" i="1" s="1"/>
  <c r="AG1535" i="1"/>
  <c r="AF1535" i="1"/>
  <c r="X1535" i="1"/>
  <c r="R1535" i="1"/>
  <c r="AE1535" i="1" s="1"/>
  <c r="J1535" i="1"/>
  <c r="AD1535" i="1" s="1"/>
  <c r="AH1535" i="1" s="1"/>
  <c r="AI1535" i="1" s="1"/>
  <c r="C1535" i="1"/>
  <c r="AJ1534" i="1"/>
  <c r="AK1534" i="1" s="1"/>
  <c r="AG1534" i="1"/>
  <c r="AF1534" i="1"/>
  <c r="X1534" i="1"/>
  <c r="R1534" i="1"/>
  <c r="AE1534" i="1" s="1"/>
  <c r="J1534" i="1"/>
  <c r="AD1534" i="1" s="1"/>
  <c r="AH1534" i="1" s="1"/>
  <c r="AI1534" i="1" s="1"/>
  <c r="C1534" i="1"/>
  <c r="AJ1533" i="1"/>
  <c r="AK1533" i="1" s="1"/>
  <c r="AG1533" i="1"/>
  <c r="AF1533" i="1"/>
  <c r="X1533" i="1"/>
  <c r="R1533" i="1"/>
  <c r="AE1533" i="1" s="1"/>
  <c r="J1533" i="1"/>
  <c r="AD1533" i="1" s="1"/>
  <c r="AH1533" i="1" s="1"/>
  <c r="AI1533" i="1" s="1"/>
  <c r="C1533" i="1"/>
  <c r="AJ1532" i="1"/>
  <c r="AK1532" i="1" s="1"/>
  <c r="AG1532" i="1"/>
  <c r="AF1532" i="1"/>
  <c r="X1532" i="1"/>
  <c r="R1532" i="1"/>
  <c r="AE1532" i="1" s="1"/>
  <c r="J1532" i="1"/>
  <c r="AD1532" i="1" s="1"/>
  <c r="AH1532" i="1" s="1"/>
  <c r="AI1532" i="1" s="1"/>
  <c r="C1532" i="1"/>
  <c r="AJ1531" i="1"/>
  <c r="AK1531" i="1" s="1"/>
  <c r="AG1531" i="1"/>
  <c r="AF1531" i="1"/>
  <c r="X1531" i="1"/>
  <c r="R1531" i="1"/>
  <c r="AE1531" i="1" s="1"/>
  <c r="J1531" i="1"/>
  <c r="AD1531" i="1" s="1"/>
  <c r="AH1531" i="1" s="1"/>
  <c r="AI1531" i="1" s="1"/>
  <c r="C1531" i="1"/>
  <c r="AJ1530" i="1"/>
  <c r="AK1530" i="1" s="1"/>
  <c r="AG1530" i="1"/>
  <c r="AF1530" i="1"/>
  <c r="X1530" i="1"/>
  <c r="R1530" i="1"/>
  <c r="AE1530" i="1" s="1"/>
  <c r="J1530" i="1"/>
  <c r="AD1530" i="1" s="1"/>
  <c r="AH1530" i="1" s="1"/>
  <c r="AI1530" i="1" s="1"/>
  <c r="C1530" i="1"/>
  <c r="AJ1529" i="1"/>
  <c r="AK1529" i="1" s="1"/>
  <c r="AG1529" i="1"/>
  <c r="AF1529" i="1"/>
  <c r="X1529" i="1"/>
  <c r="R1529" i="1"/>
  <c r="AE1529" i="1" s="1"/>
  <c r="J1529" i="1"/>
  <c r="AD1529" i="1" s="1"/>
  <c r="AH1529" i="1" s="1"/>
  <c r="AI1529" i="1" s="1"/>
  <c r="C1529" i="1"/>
  <c r="AJ1528" i="1"/>
  <c r="AK1528" i="1" s="1"/>
  <c r="AG1528" i="1"/>
  <c r="AF1528" i="1"/>
  <c r="X1528" i="1"/>
  <c r="R1528" i="1"/>
  <c r="AE1528" i="1" s="1"/>
  <c r="J1528" i="1"/>
  <c r="AD1528" i="1" s="1"/>
  <c r="AH1528" i="1" s="1"/>
  <c r="AI1528" i="1" s="1"/>
  <c r="C1528" i="1"/>
  <c r="AJ1527" i="1"/>
  <c r="AK1527" i="1" s="1"/>
  <c r="AG1527" i="1"/>
  <c r="AF1527" i="1"/>
  <c r="X1527" i="1"/>
  <c r="R1527" i="1"/>
  <c r="AE1527" i="1" s="1"/>
  <c r="J1527" i="1"/>
  <c r="AD1527" i="1" s="1"/>
  <c r="AH1527" i="1" s="1"/>
  <c r="AI1527" i="1" s="1"/>
  <c r="C1527" i="1"/>
  <c r="AJ1526" i="1"/>
  <c r="AK1526" i="1" s="1"/>
  <c r="AG1526" i="1"/>
  <c r="AF1526" i="1"/>
  <c r="X1526" i="1"/>
  <c r="R1526" i="1"/>
  <c r="AE1526" i="1" s="1"/>
  <c r="J1526" i="1"/>
  <c r="AD1526" i="1" s="1"/>
  <c r="AH1526" i="1" s="1"/>
  <c r="AI1526" i="1" s="1"/>
  <c r="C1526" i="1"/>
  <c r="AJ1525" i="1"/>
  <c r="AK1525" i="1" s="1"/>
  <c r="AG1525" i="1"/>
  <c r="AF1525" i="1"/>
  <c r="X1525" i="1"/>
  <c r="R1525" i="1"/>
  <c r="AE1525" i="1" s="1"/>
  <c r="J1525" i="1"/>
  <c r="AD1525" i="1" s="1"/>
  <c r="AH1525" i="1" s="1"/>
  <c r="AI1525" i="1" s="1"/>
  <c r="C1525" i="1"/>
  <c r="AJ1524" i="1"/>
  <c r="AK1524" i="1" s="1"/>
  <c r="AG1524" i="1"/>
  <c r="AF1524" i="1"/>
  <c r="X1524" i="1"/>
  <c r="R1524" i="1"/>
  <c r="AE1524" i="1" s="1"/>
  <c r="J1524" i="1"/>
  <c r="AD1524" i="1" s="1"/>
  <c r="AH1524" i="1" s="1"/>
  <c r="AI1524" i="1" s="1"/>
  <c r="C1524" i="1"/>
  <c r="AJ1523" i="1"/>
  <c r="AK1523" i="1" s="1"/>
  <c r="AG1523" i="1"/>
  <c r="AF1523" i="1"/>
  <c r="X1523" i="1"/>
  <c r="R1523" i="1"/>
  <c r="AE1523" i="1" s="1"/>
  <c r="J1523" i="1"/>
  <c r="AD1523" i="1" s="1"/>
  <c r="AH1523" i="1" s="1"/>
  <c r="AI1523" i="1" s="1"/>
  <c r="C1523" i="1"/>
  <c r="AJ1522" i="1"/>
  <c r="AK1522" i="1" s="1"/>
  <c r="AG1522" i="1"/>
  <c r="AF1522" i="1"/>
  <c r="X1522" i="1"/>
  <c r="R1522" i="1"/>
  <c r="AE1522" i="1" s="1"/>
  <c r="J1522" i="1"/>
  <c r="AD1522" i="1" s="1"/>
  <c r="AH1522" i="1" s="1"/>
  <c r="AI1522" i="1" s="1"/>
  <c r="C1522" i="1"/>
  <c r="AJ1521" i="1"/>
  <c r="AK1521" i="1" s="1"/>
  <c r="AG1521" i="1"/>
  <c r="AF1521" i="1"/>
  <c r="X1521" i="1"/>
  <c r="R1521" i="1"/>
  <c r="AE1521" i="1" s="1"/>
  <c r="J1521" i="1"/>
  <c r="AD1521" i="1" s="1"/>
  <c r="AH1521" i="1" s="1"/>
  <c r="AI1521" i="1" s="1"/>
  <c r="C1521" i="1"/>
  <c r="AJ1520" i="1"/>
  <c r="AK1520" i="1" s="1"/>
  <c r="AG1520" i="1"/>
  <c r="AF1520" i="1"/>
  <c r="X1520" i="1"/>
  <c r="R1520" i="1"/>
  <c r="AE1520" i="1" s="1"/>
  <c r="J1520" i="1"/>
  <c r="AD1520" i="1" s="1"/>
  <c r="AH1520" i="1" s="1"/>
  <c r="AI1520" i="1" s="1"/>
  <c r="C1520" i="1"/>
  <c r="AJ1519" i="1"/>
  <c r="AK1519" i="1" s="1"/>
  <c r="AG1519" i="1"/>
  <c r="AF1519" i="1"/>
  <c r="X1519" i="1"/>
  <c r="R1519" i="1"/>
  <c r="AE1519" i="1" s="1"/>
  <c r="J1519" i="1"/>
  <c r="AD1519" i="1" s="1"/>
  <c r="AH1519" i="1" s="1"/>
  <c r="AI1519" i="1" s="1"/>
  <c r="C1519" i="1"/>
  <c r="AJ1518" i="1"/>
  <c r="AK1518" i="1" s="1"/>
  <c r="AG1518" i="1"/>
  <c r="AF1518" i="1"/>
  <c r="X1518" i="1"/>
  <c r="R1518" i="1"/>
  <c r="AE1518" i="1" s="1"/>
  <c r="J1518" i="1"/>
  <c r="AD1518" i="1" s="1"/>
  <c r="AH1518" i="1" s="1"/>
  <c r="AI1518" i="1" s="1"/>
  <c r="C1518" i="1"/>
  <c r="AJ1517" i="1"/>
  <c r="AK1517" i="1" s="1"/>
  <c r="AG1517" i="1"/>
  <c r="AF1517" i="1"/>
  <c r="X1517" i="1"/>
  <c r="R1517" i="1"/>
  <c r="AE1517" i="1" s="1"/>
  <c r="J1517" i="1"/>
  <c r="AD1517" i="1" s="1"/>
  <c r="AH1517" i="1" s="1"/>
  <c r="AI1517" i="1" s="1"/>
  <c r="C1517" i="1"/>
  <c r="AJ1516" i="1"/>
  <c r="AK1516" i="1" s="1"/>
  <c r="AG1516" i="1"/>
  <c r="AF1516" i="1"/>
  <c r="X1516" i="1"/>
  <c r="R1516" i="1"/>
  <c r="AE1516" i="1" s="1"/>
  <c r="J1516" i="1"/>
  <c r="AD1516" i="1" s="1"/>
  <c r="AH1516" i="1" s="1"/>
  <c r="AI1516" i="1" s="1"/>
  <c r="C1516" i="1"/>
  <c r="AJ1515" i="1"/>
  <c r="AK1515" i="1" s="1"/>
  <c r="AG1515" i="1"/>
  <c r="AF1515" i="1"/>
  <c r="X1515" i="1"/>
  <c r="R1515" i="1"/>
  <c r="AE1515" i="1" s="1"/>
  <c r="J1515" i="1"/>
  <c r="AD1515" i="1" s="1"/>
  <c r="AH1515" i="1" s="1"/>
  <c r="AI1515" i="1" s="1"/>
  <c r="C1515" i="1"/>
  <c r="AJ1514" i="1"/>
  <c r="AK1514" i="1" s="1"/>
  <c r="AG1514" i="1"/>
  <c r="AF1514" i="1"/>
  <c r="X1514" i="1"/>
  <c r="R1514" i="1"/>
  <c r="AE1514" i="1" s="1"/>
  <c r="J1514" i="1"/>
  <c r="AD1514" i="1" s="1"/>
  <c r="AH1514" i="1" s="1"/>
  <c r="AI1514" i="1" s="1"/>
  <c r="C1514" i="1"/>
  <c r="AJ1513" i="1"/>
  <c r="AK1513" i="1" s="1"/>
  <c r="AG1513" i="1"/>
  <c r="AF1513" i="1"/>
  <c r="X1513" i="1"/>
  <c r="R1513" i="1"/>
  <c r="AE1513" i="1" s="1"/>
  <c r="J1513" i="1"/>
  <c r="AD1513" i="1" s="1"/>
  <c r="AH1513" i="1" s="1"/>
  <c r="AI1513" i="1" s="1"/>
  <c r="C1513" i="1"/>
  <c r="AJ1512" i="1"/>
  <c r="AK1512" i="1" s="1"/>
  <c r="AG1512" i="1"/>
  <c r="AF1512" i="1"/>
  <c r="X1512" i="1"/>
  <c r="R1512" i="1"/>
  <c r="AE1512" i="1" s="1"/>
  <c r="J1512" i="1"/>
  <c r="AD1512" i="1" s="1"/>
  <c r="AH1512" i="1" s="1"/>
  <c r="AI1512" i="1" s="1"/>
  <c r="C1512" i="1"/>
  <c r="AJ1511" i="1"/>
  <c r="AK1511" i="1" s="1"/>
  <c r="AG1511" i="1"/>
  <c r="AF1511" i="1"/>
  <c r="X1511" i="1"/>
  <c r="R1511" i="1"/>
  <c r="AE1511" i="1" s="1"/>
  <c r="J1511" i="1"/>
  <c r="AD1511" i="1" s="1"/>
  <c r="AH1511" i="1" s="1"/>
  <c r="AI1511" i="1" s="1"/>
  <c r="C1511" i="1"/>
  <c r="AJ1510" i="1"/>
  <c r="AK1510" i="1" s="1"/>
  <c r="AG1510" i="1"/>
  <c r="AF1510" i="1"/>
  <c r="X1510" i="1"/>
  <c r="R1510" i="1"/>
  <c r="AE1510" i="1" s="1"/>
  <c r="J1510" i="1"/>
  <c r="AD1510" i="1" s="1"/>
  <c r="AH1510" i="1" s="1"/>
  <c r="AI1510" i="1" s="1"/>
  <c r="C1510" i="1"/>
  <c r="AJ1509" i="1"/>
  <c r="AK1509" i="1" s="1"/>
  <c r="AG1509" i="1"/>
  <c r="AF1509" i="1"/>
  <c r="X1509" i="1"/>
  <c r="R1509" i="1"/>
  <c r="AE1509" i="1" s="1"/>
  <c r="J1509" i="1"/>
  <c r="AD1509" i="1" s="1"/>
  <c r="AH1509" i="1" s="1"/>
  <c r="AI1509" i="1" s="1"/>
  <c r="C1509" i="1"/>
  <c r="AJ1508" i="1"/>
  <c r="AK1508" i="1" s="1"/>
  <c r="AG1508" i="1"/>
  <c r="AF1508" i="1"/>
  <c r="X1508" i="1"/>
  <c r="R1508" i="1"/>
  <c r="AE1508" i="1" s="1"/>
  <c r="J1508" i="1"/>
  <c r="AD1508" i="1" s="1"/>
  <c r="AH1508" i="1" s="1"/>
  <c r="AI1508" i="1" s="1"/>
  <c r="C1508" i="1"/>
  <c r="AJ1507" i="1"/>
  <c r="AK1507" i="1" s="1"/>
  <c r="AG1507" i="1"/>
  <c r="AF1507" i="1"/>
  <c r="X1507" i="1"/>
  <c r="R1507" i="1"/>
  <c r="AE1507" i="1" s="1"/>
  <c r="J1507" i="1"/>
  <c r="AD1507" i="1" s="1"/>
  <c r="AH1507" i="1" s="1"/>
  <c r="AI1507" i="1" s="1"/>
  <c r="C1507" i="1"/>
  <c r="AJ1506" i="1"/>
  <c r="AK1506" i="1" s="1"/>
  <c r="AG1506" i="1"/>
  <c r="AF1506" i="1"/>
  <c r="X1506" i="1"/>
  <c r="R1506" i="1"/>
  <c r="AE1506" i="1" s="1"/>
  <c r="J1506" i="1"/>
  <c r="AD1506" i="1" s="1"/>
  <c r="AH1506" i="1" s="1"/>
  <c r="AI1506" i="1" s="1"/>
  <c r="C1506" i="1"/>
  <c r="AJ1505" i="1"/>
  <c r="AK1505" i="1" s="1"/>
  <c r="AG1505" i="1"/>
  <c r="AF1505" i="1"/>
  <c r="X1505" i="1"/>
  <c r="R1505" i="1"/>
  <c r="AE1505" i="1" s="1"/>
  <c r="J1505" i="1"/>
  <c r="AD1505" i="1" s="1"/>
  <c r="AH1505" i="1" s="1"/>
  <c r="AI1505" i="1" s="1"/>
  <c r="C1505" i="1"/>
  <c r="AJ1504" i="1"/>
  <c r="AK1504" i="1" s="1"/>
  <c r="AG1504" i="1"/>
  <c r="AF1504" i="1"/>
  <c r="X1504" i="1"/>
  <c r="R1504" i="1"/>
  <c r="AE1504" i="1" s="1"/>
  <c r="J1504" i="1"/>
  <c r="AD1504" i="1" s="1"/>
  <c r="C1504" i="1"/>
  <c r="AJ1503" i="1"/>
  <c r="AK1503" i="1" s="1"/>
  <c r="AG1503" i="1"/>
  <c r="AF1503" i="1"/>
  <c r="X1503" i="1"/>
  <c r="R1503" i="1"/>
  <c r="AE1503" i="1" s="1"/>
  <c r="J1503" i="1"/>
  <c r="AD1503" i="1" s="1"/>
  <c r="AH1503" i="1" s="1"/>
  <c r="AI1503" i="1" s="1"/>
  <c r="C1503" i="1"/>
  <c r="AJ1502" i="1"/>
  <c r="AK1502" i="1" s="1"/>
  <c r="AG1502" i="1"/>
  <c r="AF1502" i="1"/>
  <c r="X1502" i="1"/>
  <c r="R1502" i="1"/>
  <c r="AE1502" i="1" s="1"/>
  <c r="J1502" i="1"/>
  <c r="AD1502" i="1" s="1"/>
  <c r="AH1502" i="1" s="1"/>
  <c r="AI1502" i="1" s="1"/>
  <c r="C1502" i="1"/>
  <c r="AJ1501" i="1"/>
  <c r="AK1501" i="1" s="1"/>
  <c r="AG1501" i="1"/>
  <c r="AF1501" i="1"/>
  <c r="X1501" i="1"/>
  <c r="R1501" i="1"/>
  <c r="AE1501" i="1" s="1"/>
  <c r="J1501" i="1"/>
  <c r="AD1501" i="1" s="1"/>
  <c r="AH1501" i="1" s="1"/>
  <c r="AI1501" i="1" s="1"/>
  <c r="C1501" i="1"/>
  <c r="AJ1500" i="1"/>
  <c r="AK1500" i="1" s="1"/>
  <c r="AG1500" i="1"/>
  <c r="AF1500" i="1"/>
  <c r="X1500" i="1"/>
  <c r="R1500" i="1"/>
  <c r="AE1500" i="1" s="1"/>
  <c r="J1500" i="1"/>
  <c r="AD1500" i="1" s="1"/>
  <c r="AH1500" i="1" s="1"/>
  <c r="AI1500" i="1" s="1"/>
  <c r="C1500" i="1"/>
  <c r="AJ1499" i="1"/>
  <c r="AK1499" i="1" s="1"/>
  <c r="AG1499" i="1"/>
  <c r="AF1499" i="1"/>
  <c r="X1499" i="1"/>
  <c r="R1499" i="1"/>
  <c r="AE1499" i="1" s="1"/>
  <c r="J1499" i="1"/>
  <c r="AD1499" i="1" s="1"/>
  <c r="C1499" i="1"/>
  <c r="AJ1498" i="1"/>
  <c r="AK1498" i="1" s="1"/>
  <c r="AG1498" i="1"/>
  <c r="AF1498" i="1"/>
  <c r="X1498" i="1"/>
  <c r="R1498" i="1"/>
  <c r="AE1498" i="1" s="1"/>
  <c r="J1498" i="1"/>
  <c r="AD1498" i="1" s="1"/>
  <c r="AH1498" i="1" s="1"/>
  <c r="AI1498" i="1" s="1"/>
  <c r="C1498" i="1"/>
  <c r="AJ1497" i="1"/>
  <c r="AK1497" i="1" s="1"/>
  <c r="AG1497" i="1"/>
  <c r="AF1497" i="1"/>
  <c r="X1497" i="1"/>
  <c r="R1497" i="1"/>
  <c r="AE1497" i="1" s="1"/>
  <c r="J1497" i="1"/>
  <c r="AD1497" i="1" s="1"/>
  <c r="C1497" i="1"/>
  <c r="AJ1496" i="1"/>
  <c r="AK1496" i="1" s="1"/>
  <c r="AG1496" i="1"/>
  <c r="AF1496" i="1"/>
  <c r="X1496" i="1"/>
  <c r="R1496" i="1"/>
  <c r="AE1496" i="1" s="1"/>
  <c r="J1496" i="1"/>
  <c r="AD1496" i="1" s="1"/>
  <c r="C1496" i="1"/>
  <c r="AJ1495" i="1"/>
  <c r="AK1495" i="1" s="1"/>
  <c r="AG1495" i="1"/>
  <c r="AF1495" i="1"/>
  <c r="X1495" i="1"/>
  <c r="R1495" i="1"/>
  <c r="AE1495" i="1" s="1"/>
  <c r="J1495" i="1"/>
  <c r="AD1495" i="1" s="1"/>
  <c r="AH1495" i="1" s="1"/>
  <c r="AI1495" i="1" s="1"/>
  <c r="C1495" i="1"/>
  <c r="AJ1494" i="1"/>
  <c r="AK1494" i="1" s="1"/>
  <c r="AG1494" i="1"/>
  <c r="AF1494" i="1"/>
  <c r="X1494" i="1"/>
  <c r="R1494" i="1"/>
  <c r="AE1494" i="1" s="1"/>
  <c r="J1494" i="1"/>
  <c r="AD1494" i="1" s="1"/>
  <c r="C1494" i="1"/>
  <c r="AJ1493" i="1"/>
  <c r="AK1493" i="1" s="1"/>
  <c r="AG1493" i="1"/>
  <c r="AF1493" i="1"/>
  <c r="X1493" i="1"/>
  <c r="R1493" i="1"/>
  <c r="AE1493" i="1" s="1"/>
  <c r="J1493" i="1"/>
  <c r="AD1493" i="1" s="1"/>
  <c r="C1493" i="1"/>
  <c r="AJ1492" i="1"/>
  <c r="AK1492" i="1" s="1"/>
  <c r="AG1492" i="1"/>
  <c r="AF1492" i="1"/>
  <c r="X1492" i="1"/>
  <c r="R1492" i="1"/>
  <c r="AE1492" i="1" s="1"/>
  <c r="J1492" i="1"/>
  <c r="AD1492" i="1" s="1"/>
  <c r="AH1492" i="1" s="1"/>
  <c r="AI1492" i="1" s="1"/>
  <c r="C1492" i="1"/>
  <c r="AJ1491" i="1"/>
  <c r="AK1491" i="1" s="1"/>
  <c r="AG1491" i="1"/>
  <c r="AF1491" i="1"/>
  <c r="X1491" i="1"/>
  <c r="R1491" i="1"/>
  <c r="AE1491" i="1" s="1"/>
  <c r="J1491" i="1"/>
  <c r="AD1491" i="1" s="1"/>
  <c r="AH1491" i="1" s="1"/>
  <c r="AI1491" i="1" s="1"/>
  <c r="C1491" i="1"/>
  <c r="AJ1490" i="1"/>
  <c r="AK1490" i="1" s="1"/>
  <c r="AG1490" i="1"/>
  <c r="AF1490" i="1"/>
  <c r="X1490" i="1"/>
  <c r="R1490" i="1"/>
  <c r="AE1490" i="1" s="1"/>
  <c r="J1490" i="1"/>
  <c r="AD1490" i="1" s="1"/>
  <c r="AH1490" i="1" s="1"/>
  <c r="AI1490" i="1" s="1"/>
  <c r="C1490" i="1"/>
  <c r="AJ1489" i="1"/>
  <c r="AK1489" i="1" s="1"/>
  <c r="AG1489" i="1"/>
  <c r="AF1489" i="1"/>
  <c r="X1489" i="1"/>
  <c r="R1489" i="1"/>
  <c r="AE1489" i="1" s="1"/>
  <c r="J1489" i="1"/>
  <c r="AD1489" i="1" s="1"/>
  <c r="C1489" i="1"/>
  <c r="AJ1488" i="1"/>
  <c r="AK1488" i="1" s="1"/>
  <c r="AG1488" i="1"/>
  <c r="AF1488" i="1"/>
  <c r="X1488" i="1"/>
  <c r="R1488" i="1"/>
  <c r="AE1488" i="1" s="1"/>
  <c r="J1488" i="1"/>
  <c r="AD1488" i="1" s="1"/>
  <c r="AH1488" i="1" s="1"/>
  <c r="AI1488" i="1" s="1"/>
  <c r="C1488" i="1"/>
  <c r="AJ1487" i="1"/>
  <c r="AK1487" i="1" s="1"/>
  <c r="AG1487" i="1"/>
  <c r="AF1487" i="1"/>
  <c r="X1487" i="1"/>
  <c r="R1487" i="1"/>
  <c r="AE1487" i="1" s="1"/>
  <c r="J1487" i="1"/>
  <c r="AD1487" i="1" s="1"/>
  <c r="C1487" i="1"/>
  <c r="AJ1486" i="1"/>
  <c r="AK1486" i="1" s="1"/>
  <c r="AG1486" i="1"/>
  <c r="AF1486" i="1"/>
  <c r="X1486" i="1"/>
  <c r="R1486" i="1"/>
  <c r="AE1486" i="1" s="1"/>
  <c r="J1486" i="1"/>
  <c r="AD1486" i="1" s="1"/>
  <c r="AH1486" i="1" s="1"/>
  <c r="AI1486" i="1" s="1"/>
  <c r="C1486" i="1"/>
  <c r="AJ1485" i="1"/>
  <c r="AK1485" i="1" s="1"/>
  <c r="AG1485" i="1"/>
  <c r="AF1485" i="1"/>
  <c r="X1485" i="1"/>
  <c r="R1485" i="1"/>
  <c r="AE1485" i="1" s="1"/>
  <c r="J1485" i="1"/>
  <c r="AD1485" i="1" s="1"/>
  <c r="AH1485" i="1" s="1"/>
  <c r="AI1485" i="1" s="1"/>
  <c r="C1485" i="1"/>
  <c r="AJ1484" i="1"/>
  <c r="AK1484" i="1" s="1"/>
  <c r="AG1484" i="1"/>
  <c r="AF1484" i="1"/>
  <c r="X1484" i="1"/>
  <c r="R1484" i="1"/>
  <c r="AE1484" i="1" s="1"/>
  <c r="J1484" i="1"/>
  <c r="AD1484" i="1" s="1"/>
  <c r="AH1484" i="1" s="1"/>
  <c r="AI1484" i="1" s="1"/>
  <c r="C1484" i="1"/>
  <c r="AJ1483" i="1"/>
  <c r="AK1483" i="1" s="1"/>
  <c r="AG1483" i="1"/>
  <c r="AF1483" i="1"/>
  <c r="X1483" i="1"/>
  <c r="R1483" i="1"/>
  <c r="AE1483" i="1" s="1"/>
  <c r="J1483" i="1"/>
  <c r="AD1483" i="1" s="1"/>
  <c r="AH1483" i="1" s="1"/>
  <c r="AI1483" i="1" s="1"/>
  <c r="C1483" i="1"/>
  <c r="AJ1482" i="1"/>
  <c r="AK1482" i="1" s="1"/>
  <c r="AG1482" i="1"/>
  <c r="AF1482" i="1"/>
  <c r="X1482" i="1"/>
  <c r="R1482" i="1"/>
  <c r="AE1482" i="1" s="1"/>
  <c r="J1482" i="1"/>
  <c r="AD1482" i="1" s="1"/>
  <c r="AH1482" i="1" s="1"/>
  <c r="AI1482" i="1" s="1"/>
  <c r="C1482" i="1"/>
  <c r="AJ1481" i="1"/>
  <c r="AK1481" i="1" s="1"/>
  <c r="AG1481" i="1"/>
  <c r="AF1481" i="1"/>
  <c r="X1481" i="1"/>
  <c r="R1481" i="1"/>
  <c r="AE1481" i="1" s="1"/>
  <c r="J1481" i="1"/>
  <c r="AD1481" i="1" s="1"/>
  <c r="AH1481" i="1" s="1"/>
  <c r="AI1481" i="1" s="1"/>
  <c r="C1481" i="1"/>
  <c r="AJ1480" i="1"/>
  <c r="AK1480" i="1" s="1"/>
  <c r="AG1480" i="1"/>
  <c r="AF1480" i="1"/>
  <c r="X1480" i="1"/>
  <c r="R1480" i="1"/>
  <c r="AE1480" i="1" s="1"/>
  <c r="J1480" i="1"/>
  <c r="AD1480" i="1" s="1"/>
  <c r="C1480" i="1"/>
  <c r="AJ1479" i="1"/>
  <c r="AK1479" i="1" s="1"/>
  <c r="AG1479" i="1"/>
  <c r="AF1479" i="1"/>
  <c r="X1479" i="1"/>
  <c r="R1479" i="1"/>
  <c r="AE1479" i="1" s="1"/>
  <c r="J1479" i="1"/>
  <c r="AD1479" i="1" s="1"/>
  <c r="AH1479" i="1" s="1"/>
  <c r="AI1479" i="1" s="1"/>
  <c r="C1479" i="1"/>
  <c r="AJ1478" i="1"/>
  <c r="AK1478" i="1" s="1"/>
  <c r="AG1478" i="1"/>
  <c r="AF1478" i="1"/>
  <c r="X1478" i="1"/>
  <c r="R1478" i="1"/>
  <c r="AE1478" i="1" s="1"/>
  <c r="J1478" i="1"/>
  <c r="AD1478" i="1" s="1"/>
  <c r="AH1478" i="1" s="1"/>
  <c r="AI1478" i="1" s="1"/>
  <c r="C1478" i="1"/>
  <c r="AJ1477" i="1"/>
  <c r="AK1477" i="1" s="1"/>
  <c r="AG1477" i="1"/>
  <c r="AF1477" i="1"/>
  <c r="X1477" i="1"/>
  <c r="R1477" i="1"/>
  <c r="AE1477" i="1" s="1"/>
  <c r="J1477" i="1"/>
  <c r="AD1477" i="1" s="1"/>
  <c r="AH1477" i="1" s="1"/>
  <c r="AI1477" i="1" s="1"/>
  <c r="C1477" i="1"/>
  <c r="AJ1476" i="1"/>
  <c r="AK1476" i="1" s="1"/>
  <c r="AG1476" i="1"/>
  <c r="AF1476" i="1"/>
  <c r="X1476" i="1"/>
  <c r="R1476" i="1"/>
  <c r="AE1476" i="1" s="1"/>
  <c r="J1476" i="1"/>
  <c r="AD1476" i="1" s="1"/>
  <c r="AH1476" i="1" s="1"/>
  <c r="AI1476" i="1" s="1"/>
  <c r="C1476" i="1"/>
  <c r="AJ1475" i="1"/>
  <c r="AK1475" i="1" s="1"/>
  <c r="AG1475" i="1"/>
  <c r="AF1475" i="1"/>
  <c r="X1475" i="1"/>
  <c r="R1475" i="1"/>
  <c r="AE1475" i="1" s="1"/>
  <c r="J1475" i="1"/>
  <c r="AD1475" i="1" s="1"/>
  <c r="AH1475" i="1" s="1"/>
  <c r="AI1475" i="1" s="1"/>
  <c r="C1475" i="1"/>
  <c r="AJ1474" i="1"/>
  <c r="AK1474" i="1" s="1"/>
  <c r="AG1474" i="1"/>
  <c r="AF1474" i="1"/>
  <c r="X1474" i="1"/>
  <c r="R1474" i="1"/>
  <c r="AE1474" i="1" s="1"/>
  <c r="J1474" i="1"/>
  <c r="AD1474" i="1" s="1"/>
  <c r="C1474" i="1"/>
  <c r="AJ1473" i="1"/>
  <c r="AK1473" i="1" s="1"/>
  <c r="AG1473" i="1"/>
  <c r="AF1473" i="1"/>
  <c r="X1473" i="1"/>
  <c r="R1473" i="1"/>
  <c r="AE1473" i="1" s="1"/>
  <c r="J1473" i="1"/>
  <c r="AD1473" i="1" s="1"/>
  <c r="AH1473" i="1" s="1"/>
  <c r="AI1473" i="1" s="1"/>
  <c r="C1473" i="1"/>
  <c r="AJ1472" i="1"/>
  <c r="AK1472" i="1" s="1"/>
  <c r="AG1472" i="1"/>
  <c r="AF1472" i="1"/>
  <c r="X1472" i="1"/>
  <c r="R1472" i="1"/>
  <c r="AE1472" i="1" s="1"/>
  <c r="J1472" i="1"/>
  <c r="AD1472" i="1" s="1"/>
  <c r="AH1472" i="1" s="1"/>
  <c r="AI1472" i="1" s="1"/>
  <c r="C1472" i="1"/>
  <c r="AJ1471" i="1"/>
  <c r="AK1471" i="1" s="1"/>
  <c r="AG1471" i="1"/>
  <c r="AF1471" i="1"/>
  <c r="X1471" i="1"/>
  <c r="R1471" i="1"/>
  <c r="AE1471" i="1" s="1"/>
  <c r="J1471" i="1"/>
  <c r="AD1471" i="1" s="1"/>
  <c r="AH1471" i="1" s="1"/>
  <c r="AI1471" i="1" s="1"/>
  <c r="C1471" i="1"/>
  <c r="AJ1470" i="1"/>
  <c r="AK1470" i="1" s="1"/>
  <c r="AG1470" i="1"/>
  <c r="AF1470" i="1"/>
  <c r="X1470" i="1"/>
  <c r="R1470" i="1"/>
  <c r="AE1470" i="1" s="1"/>
  <c r="J1470" i="1"/>
  <c r="AD1470" i="1" s="1"/>
  <c r="AH1470" i="1" s="1"/>
  <c r="AI1470" i="1" s="1"/>
  <c r="C1470" i="1"/>
  <c r="AJ1469" i="1"/>
  <c r="AK1469" i="1" s="1"/>
  <c r="AG1469" i="1"/>
  <c r="AF1469" i="1"/>
  <c r="X1469" i="1"/>
  <c r="R1469" i="1"/>
  <c r="AE1469" i="1" s="1"/>
  <c r="J1469" i="1"/>
  <c r="AD1469" i="1" s="1"/>
  <c r="AH1469" i="1" s="1"/>
  <c r="AI1469" i="1" s="1"/>
  <c r="C1469" i="1"/>
  <c r="AJ1468" i="1"/>
  <c r="AK1468" i="1" s="1"/>
  <c r="AG1468" i="1"/>
  <c r="AF1468" i="1"/>
  <c r="X1468" i="1"/>
  <c r="R1468" i="1"/>
  <c r="AE1468" i="1" s="1"/>
  <c r="J1468" i="1"/>
  <c r="AD1468" i="1" s="1"/>
  <c r="AH1468" i="1" s="1"/>
  <c r="AI1468" i="1" s="1"/>
  <c r="C1468" i="1"/>
  <c r="AJ1467" i="1"/>
  <c r="AK1467" i="1" s="1"/>
  <c r="AG1467" i="1"/>
  <c r="AF1467" i="1"/>
  <c r="X1467" i="1"/>
  <c r="R1467" i="1"/>
  <c r="AE1467" i="1" s="1"/>
  <c r="J1467" i="1"/>
  <c r="AD1467" i="1" s="1"/>
  <c r="AH1467" i="1" s="1"/>
  <c r="AI1467" i="1" s="1"/>
  <c r="C1467" i="1"/>
  <c r="AJ1466" i="1"/>
  <c r="AK1466" i="1" s="1"/>
  <c r="AG1466" i="1"/>
  <c r="AF1466" i="1"/>
  <c r="X1466" i="1"/>
  <c r="R1466" i="1"/>
  <c r="AE1466" i="1" s="1"/>
  <c r="J1466" i="1"/>
  <c r="AD1466" i="1" s="1"/>
  <c r="AH1466" i="1" s="1"/>
  <c r="AI1466" i="1" s="1"/>
  <c r="C1466" i="1"/>
  <c r="AJ1465" i="1"/>
  <c r="AK1465" i="1" s="1"/>
  <c r="AG1465" i="1"/>
  <c r="AF1465" i="1"/>
  <c r="X1465" i="1"/>
  <c r="R1465" i="1"/>
  <c r="AE1465" i="1" s="1"/>
  <c r="J1465" i="1"/>
  <c r="AD1465" i="1" s="1"/>
  <c r="AH1465" i="1" s="1"/>
  <c r="AI1465" i="1" s="1"/>
  <c r="C1465" i="1"/>
  <c r="AJ1464" i="1"/>
  <c r="AK1464" i="1" s="1"/>
  <c r="AG1464" i="1"/>
  <c r="AF1464" i="1"/>
  <c r="X1464" i="1"/>
  <c r="R1464" i="1"/>
  <c r="AE1464" i="1" s="1"/>
  <c r="J1464" i="1"/>
  <c r="AD1464" i="1" s="1"/>
  <c r="AH1464" i="1" s="1"/>
  <c r="AI1464" i="1" s="1"/>
  <c r="C1464" i="1"/>
  <c r="AJ1463" i="1"/>
  <c r="AK1463" i="1" s="1"/>
  <c r="AG1463" i="1"/>
  <c r="AF1463" i="1"/>
  <c r="X1463" i="1"/>
  <c r="R1463" i="1"/>
  <c r="AE1463" i="1" s="1"/>
  <c r="J1463" i="1"/>
  <c r="AD1463" i="1" s="1"/>
  <c r="AH1463" i="1" s="1"/>
  <c r="AI1463" i="1" s="1"/>
  <c r="C1463" i="1"/>
  <c r="AJ1462" i="1"/>
  <c r="AK1462" i="1" s="1"/>
  <c r="AG1462" i="1"/>
  <c r="AF1462" i="1"/>
  <c r="X1462" i="1"/>
  <c r="R1462" i="1"/>
  <c r="AE1462" i="1" s="1"/>
  <c r="J1462" i="1"/>
  <c r="AD1462" i="1" s="1"/>
  <c r="AH1462" i="1" s="1"/>
  <c r="AI1462" i="1" s="1"/>
  <c r="C1462" i="1"/>
  <c r="AJ1461" i="1"/>
  <c r="AK1461" i="1" s="1"/>
  <c r="AG1461" i="1"/>
  <c r="AF1461" i="1"/>
  <c r="X1461" i="1"/>
  <c r="R1461" i="1"/>
  <c r="AE1461" i="1" s="1"/>
  <c r="J1461" i="1"/>
  <c r="AD1461" i="1" s="1"/>
  <c r="AH1461" i="1" s="1"/>
  <c r="AI1461" i="1" s="1"/>
  <c r="C1461" i="1"/>
  <c r="AJ1460" i="1"/>
  <c r="AK1460" i="1" s="1"/>
  <c r="AG1460" i="1"/>
  <c r="AF1460" i="1"/>
  <c r="X1460" i="1"/>
  <c r="R1460" i="1"/>
  <c r="AE1460" i="1" s="1"/>
  <c r="J1460" i="1"/>
  <c r="AD1460" i="1" s="1"/>
  <c r="AH1460" i="1" s="1"/>
  <c r="AI1460" i="1" s="1"/>
  <c r="C1460" i="1"/>
  <c r="AJ1459" i="1"/>
  <c r="AK1459" i="1" s="1"/>
  <c r="AG1459" i="1"/>
  <c r="AF1459" i="1"/>
  <c r="X1459" i="1"/>
  <c r="R1459" i="1"/>
  <c r="AE1459" i="1" s="1"/>
  <c r="J1459" i="1"/>
  <c r="AD1459" i="1" s="1"/>
  <c r="AH1459" i="1" s="1"/>
  <c r="AI1459" i="1" s="1"/>
  <c r="C1459" i="1"/>
  <c r="AJ1458" i="1"/>
  <c r="AK1458" i="1" s="1"/>
  <c r="AG1458" i="1"/>
  <c r="AF1458" i="1"/>
  <c r="X1458" i="1"/>
  <c r="R1458" i="1"/>
  <c r="AE1458" i="1" s="1"/>
  <c r="J1458" i="1"/>
  <c r="AD1458" i="1" s="1"/>
  <c r="AH1458" i="1" s="1"/>
  <c r="AI1458" i="1" s="1"/>
  <c r="C1458" i="1"/>
  <c r="AJ1457" i="1"/>
  <c r="AK1457" i="1" s="1"/>
  <c r="AG1457" i="1"/>
  <c r="AF1457" i="1"/>
  <c r="X1457" i="1"/>
  <c r="R1457" i="1"/>
  <c r="AE1457" i="1" s="1"/>
  <c r="J1457" i="1"/>
  <c r="AD1457" i="1" s="1"/>
  <c r="AH1457" i="1" s="1"/>
  <c r="AI1457" i="1" s="1"/>
  <c r="C1457" i="1"/>
  <c r="AJ1456" i="1"/>
  <c r="AK1456" i="1" s="1"/>
  <c r="AG1456" i="1"/>
  <c r="AF1456" i="1"/>
  <c r="X1456" i="1"/>
  <c r="R1456" i="1"/>
  <c r="AE1456" i="1" s="1"/>
  <c r="J1456" i="1"/>
  <c r="AD1456" i="1" s="1"/>
  <c r="AH1456" i="1" s="1"/>
  <c r="AI1456" i="1" s="1"/>
  <c r="C1456" i="1"/>
  <c r="AJ1455" i="1"/>
  <c r="AK1455" i="1" s="1"/>
  <c r="AG1455" i="1"/>
  <c r="AF1455" i="1"/>
  <c r="X1455" i="1"/>
  <c r="R1455" i="1"/>
  <c r="AE1455" i="1" s="1"/>
  <c r="J1455" i="1"/>
  <c r="AD1455" i="1" s="1"/>
  <c r="AH1455" i="1" s="1"/>
  <c r="AI1455" i="1" s="1"/>
  <c r="C1455" i="1"/>
  <c r="AJ1454" i="1"/>
  <c r="AK1454" i="1" s="1"/>
  <c r="AG1454" i="1"/>
  <c r="AF1454" i="1"/>
  <c r="X1454" i="1"/>
  <c r="R1454" i="1"/>
  <c r="AE1454" i="1" s="1"/>
  <c r="J1454" i="1"/>
  <c r="AD1454" i="1" s="1"/>
  <c r="AH1454" i="1" s="1"/>
  <c r="AI1454" i="1" s="1"/>
  <c r="C1454" i="1"/>
  <c r="AJ1453" i="1"/>
  <c r="AK1453" i="1" s="1"/>
  <c r="AG1453" i="1"/>
  <c r="AF1453" i="1"/>
  <c r="X1453" i="1"/>
  <c r="R1453" i="1"/>
  <c r="AE1453" i="1" s="1"/>
  <c r="J1453" i="1"/>
  <c r="AD1453" i="1" s="1"/>
  <c r="AH1453" i="1" s="1"/>
  <c r="AI1453" i="1" s="1"/>
  <c r="C1453" i="1"/>
  <c r="AJ1452" i="1"/>
  <c r="AK1452" i="1" s="1"/>
  <c r="AG1452" i="1"/>
  <c r="AF1452" i="1"/>
  <c r="X1452" i="1"/>
  <c r="R1452" i="1"/>
  <c r="AE1452" i="1" s="1"/>
  <c r="J1452" i="1"/>
  <c r="AD1452" i="1" s="1"/>
  <c r="AH1452" i="1" s="1"/>
  <c r="AI1452" i="1" s="1"/>
  <c r="C1452" i="1"/>
  <c r="AJ1451" i="1"/>
  <c r="AK1451" i="1" s="1"/>
  <c r="AG1451" i="1"/>
  <c r="AF1451" i="1"/>
  <c r="X1451" i="1"/>
  <c r="R1451" i="1"/>
  <c r="AE1451" i="1" s="1"/>
  <c r="J1451" i="1"/>
  <c r="AD1451" i="1" s="1"/>
  <c r="AH1451" i="1" s="1"/>
  <c r="AI1451" i="1" s="1"/>
  <c r="C1451" i="1"/>
  <c r="AJ1450" i="1"/>
  <c r="AK1450" i="1" s="1"/>
  <c r="AG1450" i="1"/>
  <c r="AF1450" i="1"/>
  <c r="X1450" i="1"/>
  <c r="R1450" i="1"/>
  <c r="AE1450" i="1" s="1"/>
  <c r="J1450" i="1"/>
  <c r="AD1450" i="1" s="1"/>
  <c r="AH1450" i="1" s="1"/>
  <c r="AI1450" i="1" s="1"/>
  <c r="C1450" i="1"/>
  <c r="AJ1449" i="1"/>
  <c r="AK1449" i="1" s="1"/>
  <c r="AG1449" i="1"/>
  <c r="AF1449" i="1"/>
  <c r="X1449" i="1"/>
  <c r="R1449" i="1"/>
  <c r="AE1449" i="1" s="1"/>
  <c r="J1449" i="1"/>
  <c r="AD1449" i="1" s="1"/>
  <c r="AH1449" i="1" s="1"/>
  <c r="AI1449" i="1" s="1"/>
  <c r="C1449" i="1"/>
  <c r="AJ1448" i="1"/>
  <c r="AK1448" i="1" s="1"/>
  <c r="AG1448" i="1"/>
  <c r="AF1448" i="1"/>
  <c r="X1448" i="1"/>
  <c r="R1448" i="1"/>
  <c r="AE1448" i="1" s="1"/>
  <c r="J1448" i="1"/>
  <c r="AD1448" i="1" s="1"/>
  <c r="AH1448" i="1" s="1"/>
  <c r="AI1448" i="1" s="1"/>
  <c r="C1448" i="1"/>
  <c r="AJ1447" i="1"/>
  <c r="AK1447" i="1" s="1"/>
  <c r="AG1447" i="1"/>
  <c r="AF1447" i="1"/>
  <c r="X1447" i="1"/>
  <c r="R1447" i="1"/>
  <c r="AE1447" i="1" s="1"/>
  <c r="J1447" i="1"/>
  <c r="AD1447" i="1" s="1"/>
  <c r="AH1447" i="1" s="1"/>
  <c r="AI1447" i="1" s="1"/>
  <c r="C1447" i="1"/>
  <c r="AJ1446" i="1"/>
  <c r="AK1446" i="1" s="1"/>
  <c r="AG1446" i="1"/>
  <c r="AF1446" i="1"/>
  <c r="X1446" i="1"/>
  <c r="R1446" i="1"/>
  <c r="AE1446" i="1" s="1"/>
  <c r="J1446" i="1"/>
  <c r="AD1446" i="1" s="1"/>
  <c r="AH1446" i="1" s="1"/>
  <c r="AI1446" i="1" s="1"/>
  <c r="C1446" i="1"/>
  <c r="AJ1445" i="1"/>
  <c r="AK1445" i="1" s="1"/>
  <c r="AG1445" i="1"/>
  <c r="AF1445" i="1"/>
  <c r="X1445" i="1"/>
  <c r="R1445" i="1"/>
  <c r="AE1445" i="1" s="1"/>
  <c r="J1445" i="1"/>
  <c r="AD1445" i="1" s="1"/>
  <c r="AH1445" i="1" s="1"/>
  <c r="AI1445" i="1" s="1"/>
  <c r="C1445" i="1"/>
  <c r="AJ1444" i="1"/>
  <c r="AK1444" i="1" s="1"/>
  <c r="AG1444" i="1"/>
  <c r="AF1444" i="1"/>
  <c r="X1444" i="1"/>
  <c r="R1444" i="1"/>
  <c r="AE1444" i="1" s="1"/>
  <c r="J1444" i="1"/>
  <c r="AD1444" i="1" s="1"/>
  <c r="AH1444" i="1" s="1"/>
  <c r="AI1444" i="1" s="1"/>
  <c r="C1444" i="1"/>
  <c r="AJ1443" i="1"/>
  <c r="AK1443" i="1" s="1"/>
  <c r="AG1443" i="1"/>
  <c r="AF1443" i="1"/>
  <c r="X1443" i="1"/>
  <c r="R1443" i="1"/>
  <c r="AE1443" i="1" s="1"/>
  <c r="J1443" i="1"/>
  <c r="AD1443" i="1" s="1"/>
  <c r="AH1443" i="1" s="1"/>
  <c r="AI1443" i="1" s="1"/>
  <c r="C1443" i="1"/>
  <c r="AJ1442" i="1"/>
  <c r="AK1442" i="1" s="1"/>
  <c r="AG1442" i="1"/>
  <c r="AF1442" i="1"/>
  <c r="X1442" i="1"/>
  <c r="R1442" i="1"/>
  <c r="AE1442" i="1" s="1"/>
  <c r="J1442" i="1"/>
  <c r="AD1442" i="1" s="1"/>
  <c r="AH1442" i="1" s="1"/>
  <c r="AI1442" i="1" s="1"/>
  <c r="C1442" i="1"/>
  <c r="AJ1441" i="1"/>
  <c r="AK1441" i="1" s="1"/>
  <c r="AG1441" i="1"/>
  <c r="AF1441" i="1"/>
  <c r="X1441" i="1"/>
  <c r="R1441" i="1"/>
  <c r="AE1441" i="1" s="1"/>
  <c r="J1441" i="1"/>
  <c r="AD1441" i="1" s="1"/>
  <c r="AH1441" i="1" s="1"/>
  <c r="AI1441" i="1" s="1"/>
  <c r="C1441" i="1"/>
  <c r="AJ1440" i="1"/>
  <c r="AK1440" i="1" s="1"/>
  <c r="AG1440" i="1"/>
  <c r="AF1440" i="1"/>
  <c r="X1440" i="1"/>
  <c r="R1440" i="1"/>
  <c r="AE1440" i="1" s="1"/>
  <c r="J1440" i="1"/>
  <c r="AD1440" i="1" s="1"/>
  <c r="AH1440" i="1" s="1"/>
  <c r="AI1440" i="1" s="1"/>
  <c r="C1440" i="1"/>
  <c r="AJ1439" i="1"/>
  <c r="AK1439" i="1" s="1"/>
  <c r="AG1439" i="1"/>
  <c r="AF1439" i="1"/>
  <c r="X1439" i="1"/>
  <c r="R1439" i="1"/>
  <c r="AE1439" i="1" s="1"/>
  <c r="J1439" i="1"/>
  <c r="AD1439" i="1" s="1"/>
  <c r="AH1439" i="1" s="1"/>
  <c r="AI1439" i="1" s="1"/>
  <c r="C1439" i="1"/>
  <c r="AJ1438" i="1"/>
  <c r="AK1438" i="1" s="1"/>
  <c r="AG1438" i="1"/>
  <c r="AF1438" i="1"/>
  <c r="X1438" i="1"/>
  <c r="R1438" i="1"/>
  <c r="AE1438" i="1" s="1"/>
  <c r="J1438" i="1"/>
  <c r="AD1438" i="1" s="1"/>
  <c r="AH1438" i="1" s="1"/>
  <c r="AI1438" i="1" s="1"/>
  <c r="C1438" i="1"/>
  <c r="AJ1437" i="1"/>
  <c r="AK1437" i="1" s="1"/>
  <c r="AG1437" i="1"/>
  <c r="AF1437" i="1"/>
  <c r="X1437" i="1"/>
  <c r="R1437" i="1"/>
  <c r="AE1437" i="1" s="1"/>
  <c r="J1437" i="1"/>
  <c r="AD1437" i="1" s="1"/>
  <c r="AH1437" i="1" s="1"/>
  <c r="AI1437" i="1" s="1"/>
  <c r="C1437" i="1"/>
  <c r="AJ1436" i="1"/>
  <c r="AK1436" i="1" s="1"/>
  <c r="AG1436" i="1"/>
  <c r="AF1436" i="1"/>
  <c r="X1436" i="1"/>
  <c r="R1436" i="1"/>
  <c r="AE1436" i="1" s="1"/>
  <c r="J1436" i="1"/>
  <c r="AD1436" i="1" s="1"/>
  <c r="AH1436" i="1" s="1"/>
  <c r="AI1436" i="1" s="1"/>
  <c r="C1436" i="1"/>
  <c r="AJ1435" i="1"/>
  <c r="AK1435" i="1" s="1"/>
  <c r="AG1435" i="1"/>
  <c r="AF1435" i="1"/>
  <c r="X1435" i="1"/>
  <c r="R1435" i="1"/>
  <c r="AE1435" i="1" s="1"/>
  <c r="J1435" i="1"/>
  <c r="AD1435" i="1" s="1"/>
  <c r="AH1435" i="1" s="1"/>
  <c r="AI1435" i="1" s="1"/>
  <c r="C1435" i="1"/>
  <c r="AJ1434" i="1"/>
  <c r="AK1434" i="1" s="1"/>
  <c r="AG1434" i="1"/>
  <c r="AF1434" i="1"/>
  <c r="X1434" i="1"/>
  <c r="R1434" i="1"/>
  <c r="AE1434" i="1" s="1"/>
  <c r="J1434" i="1"/>
  <c r="AD1434" i="1" s="1"/>
  <c r="AH1434" i="1" s="1"/>
  <c r="AI1434" i="1" s="1"/>
  <c r="C1434" i="1"/>
  <c r="AJ1433" i="1"/>
  <c r="AK1433" i="1" s="1"/>
  <c r="AG1433" i="1"/>
  <c r="AF1433" i="1"/>
  <c r="X1433" i="1"/>
  <c r="R1433" i="1"/>
  <c r="AE1433" i="1" s="1"/>
  <c r="J1433" i="1"/>
  <c r="AD1433" i="1" s="1"/>
  <c r="AH1433" i="1" s="1"/>
  <c r="AI1433" i="1" s="1"/>
  <c r="C1433" i="1"/>
  <c r="AJ1432" i="1"/>
  <c r="AK1432" i="1" s="1"/>
  <c r="AG1432" i="1"/>
  <c r="AF1432" i="1"/>
  <c r="X1432" i="1"/>
  <c r="R1432" i="1"/>
  <c r="AE1432" i="1" s="1"/>
  <c r="J1432" i="1"/>
  <c r="AD1432" i="1" s="1"/>
  <c r="AH1432" i="1" s="1"/>
  <c r="AI1432" i="1" s="1"/>
  <c r="C1432" i="1"/>
  <c r="AJ1431" i="1"/>
  <c r="AK1431" i="1" s="1"/>
  <c r="AG1431" i="1"/>
  <c r="AF1431" i="1"/>
  <c r="X1431" i="1"/>
  <c r="R1431" i="1"/>
  <c r="AE1431" i="1" s="1"/>
  <c r="J1431" i="1"/>
  <c r="AD1431" i="1" s="1"/>
  <c r="AH1431" i="1" s="1"/>
  <c r="AI1431" i="1" s="1"/>
  <c r="C1431" i="1"/>
  <c r="AJ1430" i="1"/>
  <c r="AK1430" i="1" s="1"/>
  <c r="AG1430" i="1"/>
  <c r="AF1430" i="1"/>
  <c r="X1430" i="1"/>
  <c r="R1430" i="1"/>
  <c r="AE1430" i="1" s="1"/>
  <c r="J1430" i="1"/>
  <c r="AD1430" i="1" s="1"/>
  <c r="AH1430" i="1" s="1"/>
  <c r="AI1430" i="1" s="1"/>
  <c r="C1430" i="1"/>
  <c r="AJ1429" i="1"/>
  <c r="AK1429" i="1" s="1"/>
  <c r="AG1429" i="1"/>
  <c r="AF1429" i="1"/>
  <c r="X1429" i="1"/>
  <c r="R1429" i="1"/>
  <c r="AE1429" i="1" s="1"/>
  <c r="J1429" i="1"/>
  <c r="AD1429" i="1" s="1"/>
  <c r="AH1429" i="1" s="1"/>
  <c r="AI1429" i="1" s="1"/>
  <c r="C1429" i="1"/>
  <c r="AJ1428" i="1"/>
  <c r="AK1428" i="1" s="1"/>
  <c r="AG1428" i="1"/>
  <c r="AF1428" i="1"/>
  <c r="X1428" i="1"/>
  <c r="R1428" i="1"/>
  <c r="AE1428" i="1" s="1"/>
  <c r="J1428" i="1"/>
  <c r="AD1428" i="1" s="1"/>
  <c r="AH1428" i="1" s="1"/>
  <c r="AI1428" i="1" s="1"/>
  <c r="C1428" i="1"/>
  <c r="AJ1427" i="1"/>
  <c r="AK1427" i="1" s="1"/>
  <c r="AG1427" i="1"/>
  <c r="AF1427" i="1"/>
  <c r="X1427" i="1"/>
  <c r="R1427" i="1"/>
  <c r="AE1427" i="1" s="1"/>
  <c r="J1427" i="1"/>
  <c r="AD1427" i="1" s="1"/>
  <c r="AH1427" i="1" s="1"/>
  <c r="AI1427" i="1" s="1"/>
  <c r="C1427" i="1"/>
  <c r="AJ1426" i="1"/>
  <c r="AK1426" i="1" s="1"/>
  <c r="AG1426" i="1"/>
  <c r="AF1426" i="1"/>
  <c r="X1426" i="1"/>
  <c r="R1426" i="1"/>
  <c r="AE1426" i="1" s="1"/>
  <c r="J1426" i="1"/>
  <c r="AD1426" i="1" s="1"/>
  <c r="AH1426" i="1" s="1"/>
  <c r="AI1426" i="1" s="1"/>
  <c r="C1426" i="1"/>
  <c r="AJ1425" i="1"/>
  <c r="AK1425" i="1" s="1"/>
  <c r="AG1425" i="1"/>
  <c r="AF1425" i="1"/>
  <c r="X1425" i="1"/>
  <c r="R1425" i="1"/>
  <c r="AE1425" i="1" s="1"/>
  <c r="J1425" i="1"/>
  <c r="AD1425" i="1" s="1"/>
  <c r="AH1425" i="1" s="1"/>
  <c r="AI1425" i="1" s="1"/>
  <c r="C1425" i="1"/>
  <c r="AJ1424" i="1"/>
  <c r="AK1424" i="1" s="1"/>
  <c r="AG1424" i="1"/>
  <c r="AF1424" i="1"/>
  <c r="X1424" i="1"/>
  <c r="R1424" i="1"/>
  <c r="AE1424" i="1" s="1"/>
  <c r="J1424" i="1"/>
  <c r="AD1424" i="1" s="1"/>
  <c r="AH1424" i="1" s="1"/>
  <c r="AI1424" i="1" s="1"/>
  <c r="C1424" i="1"/>
  <c r="AJ1423" i="1"/>
  <c r="AK1423" i="1" s="1"/>
  <c r="AG1423" i="1"/>
  <c r="AF1423" i="1"/>
  <c r="X1423" i="1"/>
  <c r="R1423" i="1"/>
  <c r="AE1423" i="1" s="1"/>
  <c r="J1423" i="1"/>
  <c r="AD1423" i="1" s="1"/>
  <c r="AH1423" i="1" s="1"/>
  <c r="AI1423" i="1" s="1"/>
  <c r="C1423" i="1"/>
  <c r="AJ1422" i="1"/>
  <c r="AK1422" i="1" s="1"/>
  <c r="AG1422" i="1"/>
  <c r="AF1422" i="1"/>
  <c r="X1422" i="1"/>
  <c r="R1422" i="1"/>
  <c r="AE1422" i="1" s="1"/>
  <c r="J1422" i="1"/>
  <c r="AD1422" i="1" s="1"/>
  <c r="AH1422" i="1" s="1"/>
  <c r="AI1422" i="1" s="1"/>
  <c r="C1422" i="1"/>
  <c r="AJ1421" i="1"/>
  <c r="AK1421" i="1" s="1"/>
  <c r="AG1421" i="1"/>
  <c r="AF1421" i="1"/>
  <c r="X1421" i="1"/>
  <c r="R1421" i="1"/>
  <c r="AE1421" i="1" s="1"/>
  <c r="J1421" i="1"/>
  <c r="AD1421" i="1" s="1"/>
  <c r="AH1421" i="1" s="1"/>
  <c r="AI1421" i="1" s="1"/>
  <c r="C1421" i="1"/>
  <c r="AJ1420" i="1"/>
  <c r="AK1420" i="1" s="1"/>
  <c r="AG1420" i="1"/>
  <c r="AF1420" i="1"/>
  <c r="X1420" i="1"/>
  <c r="R1420" i="1"/>
  <c r="AE1420" i="1" s="1"/>
  <c r="J1420" i="1"/>
  <c r="AD1420" i="1" s="1"/>
  <c r="AH1420" i="1" s="1"/>
  <c r="AI1420" i="1" s="1"/>
  <c r="C1420" i="1"/>
  <c r="AJ1419" i="1"/>
  <c r="AK1419" i="1" s="1"/>
  <c r="AG1419" i="1"/>
  <c r="AF1419" i="1"/>
  <c r="X1419" i="1"/>
  <c r="R1419" i="1"/>
  <c r="AE1419" i="1" s="1"/>
  <c r="J1419" i="1"/>
  <c r="AD1419" i="1" s="1"/>
  <c r="AH1419" i="1" s="1"/>
  <c r="AI1419" i="1" s="1"/>
  <c r="C1419" i="1"/>
  <c r="AJ1418" i="1"/>
  <c r="AK1418" i="1" s="1"/>
  <c r="AG1418" i="1"/>
  <c r="AF1418" i="1"/>
  <c r="X1418" i="1"/>
  <c r="R1418" i="1"/>
  <c r="AE1418" i="1" s="1"/>
  <c r="J1418" i="1"/>
  <c r="AD1418" i="1" s="1"/>
  <c r="AH1418" i="1" s="1"/>
  <c r="AI1418" i="1" s="1"/>
  <c r="C1418" i="1"/>
  <c r="AJ1417" i="1"/>
  <c r="AK1417" i="1" s="1"/>
  <c r="AG1417" i="1"/>
  <c r="AF1417" i="1"/>
  <c r="X1417" i="1"/>
  <c r="R1417" i="1"/>
  <c r="AE1417" i="1" s="1"/>
  <c r="J1417" i="1"/>
  <c r="AD1417" i="1" s="1"/>
  <c r="AH1417" i="1" s="1"/>
  <c r="AI1417" i="1" s="1"/>
  <c r="C1417" i="1"/>
  <c r="AJ1416" i="1"/>
  <c r="AK1416" i="1" s="1"/>
  <c r="AG1416" i="1"/>
  <c r="AF1416" i="1"/>
  <c r="X1416" i="1"/>
  <c r="R1416" i="1"/>
  <c r="AE1416" i="1" s="1"/>
  <c r="J1416" i="1"/>
  <c r="AD1416" i="1" s="1"/>
  <c r="AH1416" i="1" s="1"/>
  <c r="AI1416" i="1" s="1"/>
  <c r="C1416" i="1"/>
  <c r="AJ1415" i="1"/>
  <c r="AK1415" i="1" s="1"/>
  <c r="AG1415" i="1"/>
  <c r="AF1415" i="1"/>
  <c r="X1415" i="1"/>
  <c r="R1415" i="1"/>
  <c r="AE1415" i="1" s="1"/>
  <c r="J1415" i="1"/>
  <c r="AD1415" i="1" s="1"/>
  <c r="AH1415" i="1" s="1"/>
  <c r="AI1415" i="1" s="1"/>
  <c r="C1415" i="1"/>
  <c r="AJ1414" i="1"/>
  <c r="AK1414" i="1" s="1"/>
  <c r="AG1414" i="1"/>
  <c r="AF1414" i="1"/>
  <c r="X1414" i="1"/>
  <c r="R1414" i="1"/>
  <c r="AE1414" i="1" s="1"/>
  <c r="J1414" i="1"/>
  <c r="AD1414" i="1" s="1"/>
  <c r="AH1414" i="1" s="1"/>
  <c r="AI1414" i="1" s="1"/>
  <c r="C1414" i="1"/>
  <c r="AJ1413" i="1"/>
  <c r="AK1413" i="1" s="1"/>
  <c r="AG1413" i="1"/>
  <c r="AF1413" i="1"/>
  <c r="X1413" i="1"/>
  <c r="R1413" i="1"/>
  <c r="AE1413" i="1" s="1"/>
  <c r="J1413" i="1"/>
  <c r="AD1413" i="1" s="1"/>
  <c r="AH1413" i="1" s="1"/>
  <c r="AI1413" i="1" s="1"/>
  <c r="C1413" i="1"/>
  <c r="AJ1412" i="1"/>
  <c r="AK1412" i="1" s="1"/>
  <c r="AG1412" i="1"/>
  <c r="AF1412" i="1"/>
  <c r="X1412" i="1"/>
  <c r="R1412" i="1"/>
  <c r="AE1412" i="1" s="1"/>
  <c r="J1412" i="1"/>
  <c r="AD1412" i="1" s="1"/>
  <c r="AH1412" i="1" s="1"/>
  <c r="AI1412" i="1" s="1"/>
  <c r="C1412" i="1"/>
  <c r="AJ1411" i="1"/>
  <c r="AK1411" i="1" s="1"/>
  <c r="AG1411" i="1"/>
  <c r="AF1411" i="1"/>
  <c r="X1411" i="1"/>
  <c r="R1411" i="1"/>
  <c r="AE1411" i="1" s="1"/>
  <c r="J1411" i="1"/>
  <c r="AD1411" i="1" s="1"/>
  <c r="AH1411" i="1" s="1"/>
  <c r="AI1411" i="1" s="1"/>
  <c r="C1411" i="1"/>
  <c r="AJ1410" i="1"/>
  <c r="AK1410" i="1" s="1"/>
  <c r="AG1410" i="1"/>
  <c r="AF1410" i="1"/>
  <c r="X1410" i="1"/>
  <c r="R1410" i="1"/>
  <c r="AE1410" i="1" s="1"/>
  <c r="J1410" i="1"/>
  <c r="AD1410" i="1" s="1"/>
  <c r="AH1410" i="1" s="1"/>
  <c r="AI1410" i="1" s="1"/>
  <c r="C1410" i="1"/>
  <c r="AJ1409" i="1"/>
  <c r="AK1409" i="1" s="1"/>
  <c r="AG1409" i="1"/>
  <c r="AF1409" i="1"/>
  <c r="X1409" i="1"/>
  <c r="R1409" i="1"/>
  <c r="AE1409" i="1" s="1"/>
  <c r="J1409" i="1"/>
  <c r="AD1409" i="1" s="1"/>
  <c r="AH1409" i="1" s="1"/>
  <c r="AI1409" i="1" s="1"/>
  <c r="C1409" i="1"/>
  <c r="AJ1408" i="1"/>
  <c r="AK1408" i="1" s="1"/>
  <c r="AG1408" i="1"/>
  <c r="AF1408" i="1"/>
  <c r="X1408" i="1"/>
  <c r="R1408" i="1"/>
  <c r="AE1408" i="1" s="1"/>
  <c r="J1408" i="1"/>
  <c r="AD1408" i="1" s="1"/>
  <c r="AH1408" i="1" s="1"/>
  <c r="AI1408" i="1" s="1"/>
  <c r="C1408" i="1"/>
  <c r="AJ1407" i="1"/>
  <c r="AK1407" i="1" s="1"/>
  <c r="AG1407" i="1"/>
  <c r="AF1407" i="1"/>
  <c r="X1407" i="1"/>
  <c r="R1407" i="1"/>
  <c r="AE1407" i="1" s="1"/>
  <c r="J1407" i="1"/>
  <c r="AD1407" i="1" s="1"/>
  <c r="AH1407" i="1" s="1"/>
  <c r="AI1407" i="1" s="1"/>
  <c r="C1407" i="1"/>
  <c r="AJ1406" i="1"/>
  <c r="AK1406" i="1" s="1"/>
  <c r="AG1406" i="1"/>
  <c r="AF1406" i="1"/>
  <c r="X1406" i="1"/>
  <c r="R1406" i="1"/>
  <c r="AE1406" i="1" s="1"/>
  <c r="J1406" i="1"/>
  <c r="AD1406" i="1" s="1"/>
  <c r="AH1406" i="1" s="1"/>
  <c r="AI1406" i="1" s="1"/>
  <c r="C1406" i="1"/>
  <c r="AJ1405" i="1"/>
  <c r="AK1405" i="1" s="1"/>
  <c r="AG1405" i="1"/>
  <c r="AF1405" i="1"/>
  <c r="X1405" i="1"/>
  <c r="R1405" i="1"/>
  <c r="AE1405" i="1" s="1"/>
  <c r="J1405" i="1"/>
  <c r="AD1405" i="1" s="1"/>
  <c r="AH1405" i="1" s="1"/>
  <c r="AI1405" i="1" s="1"/>
  <c r="C1405" i="1"/>
  <c r="AJ1404" i="1"/>
  <c r="AK1404" i="1" s="1"/>
  <c r="AG1404" i="1"/>
  <c r="AF1404" i="1"/>
  <c r="X1404" i="1"/>
  <c r="R1404" i="1"/>
  <c r="AE1404" i="1" s="1"/>
  <c r="J1404" i="1"/>
  <c r="AD1404" i="1" s="1"/>
  <c r="AH1404" i="1" s="1"/>
  <c r="AI1404" i="1" s="1"/>
  <c r="C1404" i="1"/>
  <c r="AJ1403" i="1"/>
  <c r="AK1403" i="1" s="1"/>
  <c r="AG1403" i="1"/>
  <c r="AF1403" i="1"/>
  <c r="X1403" i="1"/>
  <c r="R1403" i="1"/>
  <c r="AE1403" i="1" s="1"/>
  <c r="J1403" i="1"/>
  <c r="AD1403" i="1" s="1"/>
  <c r="AH1403" i="1" s="1"/>
  <c r="AI1403" i="1" s="1"/>
  <c r="C1403" i="1"/>
  <c r="AJ1402" i="1"/>
  <c r="AK1402" i="1" s="1"/>
  <c r="AG1402" i="1"/>
  <c r="AF1402" i="1"/>
  <c r="X1402" i="1"/>
  <c r="R1402" i="1"/>
  <c r="AE1402" i="1" s="1"/>
  <c r="J1402" i="1"/>
  <c r="AD1402" i="1" s="1"/>
  <c r="AH1402" i="1" s="1"/>
  <c r="AI1402" i="1" s="1"/>
  <c r="C1402" i="1"/>
  <c r="AJ1401" i="1"/>
  <c r="AK1401" i="1" s="1"/>
  <c r="AG1401" i="1"/>
  <c r="AF1401" i="1"/>
  <c r="X1401" i="1"/>
  <c r="R1401" i="1"/>
  <c r="AE1401" i="1" s="1"/>
  <c r="J1401" i="1"/>
  <c r="AD1401" i="1" s="1"/>
  <c r="AH1401" i="1" s="1"/>
  <c r="AI1401" i="1" s="1"/>
  <c r="C1401" i="1"/>
  <c r="AJ1400" i="1"/>
  <c r="AK1400" i="1" s="1"/>
  <c r="AG1400" i="1"/>
  <c r="AF1400" i="1"/>
  <c r="X1400" i="1"/>
  <c r="R1400" i="1"/>
  <c r="AE1400" i="1" s="1"/>
  <c r="J1400" i="1"/>
  <c r="AD1400" i="1" s="1"/>
  <c r="AH1400" i="1" s="1"/>
  <c r="AI1400" i="1" s="1"/>
  <c r="C1400" i="1"/>
  <c r="AJ1399" i="1"/>
  <c r="AK1399" i="1" s="1"/>
  <c r="AG1399" i="1"/>
  <c r="AF1399" i="1"/>
  <c r="X1399" i="1"/>
  <c r="R1399" i="1"/>
  <c r="AE1399" i="1" s="1"/>
  <c r="J1399" i="1"/>
  <c r="AD1399" i="1" s="1"/>
  <c r="AH1399" i="1" s="1"/>
  <c r="AI1399" i="1" s="1"/>
  <c r="C1399" i="1"/>
  <c r="AJ1398" i="1"/>
  <c r="AK1398" i="1" s="1"/>
  <c r="AG1398" i="1"/>
  <c r="AF1398" i="1"/>
  <c r="X1398" i="1"/>
  <c r="R1398" i="1"/>
  <c r="AE1398" i="1" s="1"/>
  <c r="J1398" i="1"/>
  <c r="AD1398" i="1" s="1"/>
  <c r="AH1398" i="1" s="1"/>
  <c r="AI1398" i="1" s="1"/>
  <c r="C1398" i="1"/>
  <c r="AJ1397" i="1"/>
  <c r="AK1397" i="1" s="1"/>
  <c r="AG1397" i="1"/>
  <c r="AF1397" i="1"/>
  <c r="X1397" i="1"/>
  <c r="R1397" i="1"/>
  <c r="AE1397" i="1" s="1"/>
  <c r="J1397" i="1"/>
  <c r="AD1397" i="1" s="1"/>
  <c r="AH1397" i="1" s="1"/>
  <c r="AI1397" i="1" s="1"/>
  <c r="C1397" i="1"/>
  <c r="AJ1396" i="1"/>
  <c r="AK1396" i="1" s="1"/>
  <c r="AG1396" i="1"/>
  <c r="AF1396" i="1"/>
  <c r="X1396" i="1"/>
  <c r="R1396" i="1"/>
  <c r="AE1396" i="1" s="1"/>
  <c r="J1396" i="1"/>
  <c r="AD1396" i="1" s="1"/>
  <c r="AH1396" i="1" s="1"/>
  <c r="AI1396" i="1" s="1"/>
  <c r="C1396" i="1"/>
  <c r="AJ1395" i="1"/>
  <c r="AK1395" i="1" s="1"/>
  <c r="AG1395" i="1"/>
  <c r="AF1395" i="1"/>
  <c r="X1395" i="1"/>
  <c r="R1395" i="1"/>
  <c r="AE1395" i="1" s="1"/>
  <c r="J1395" i="1"/>
  <c r="AD1395" i="1" s="1"/>
  <c r="AH1395" i="1" s="1"/>
  <c r="AI1395" i="1" s="1"/>
  <c r="C1395" i="1"/>
  <c r="AJ1394" i="1"/>
  <c r="AK1394" i="1" s="1"/>
  <c r="AG1394" i="1"/>
  <c r="AF1394" i="1"/>
  <c r="X1394" i="1"/>
  <c r="R1394" i="1"/>
  <c r="AE1394" i="1" s="1"/>
  <c r="J1394" i="1"/>
  <c r="AD1394" i="1" s="1"/>
  <c r="AH1394" i="1" s="1"/>
  <c r="AI1394" i="1" s="1"/>
  <c r="C1394" i="1"/>
  <c r="AJ1393" i="1"/>
  <c r="AK1393" i="1" s="1"/>
  <c r="AG1393" i="1"/>
  <c r="AF1393" i="1"/>
  <c r="X1393" i="1"/>
  <c r="R1393" i="1"/>
  <c r="AE1393" i="1" s="1"/>
  <c r="J1393" i="1"/>
  <c r="AD1393" i="1" s="1"/>
  <c r="AH1393" i="1" s="1"/>
  <c r="AI1393" i="1" s="1"/>
  <c r="C1393" i="1"/>
  <c r="AJ1392" i="1"/>
  <c r="AK1392" i="1" s="1"/>
  <c r="AG1392" i="1"/>
  <c r="AF1392" i="1"/>
  <c r="X1392" i="1"/>
  <c r="R1392" i="1"/>
  <c r="AE1392" i="1" s="1"/>
  <c r="J1392" i="1"/>
  <c r="AD1392" i="1" s="1"/>
  <c r="AH1392" i="1" s="1"/>
  <c r="AI1392" i="1" s="1"/>
  <c r="C1392" i="1"/>
  <c r="AJ1391" i="1"/>
  <c r="AK1391" i="1" s="1"/>
  <c r="AG1391" i="1"/>
  <c r="AF1391" i="1"/>
  <c r="X1391" i="1"/>
  <c r="R1391" i="1"/>
  <c r="AE1391" i="1" s="1"/>
  <c r="J1391" i="1"/>
  <c r="AD1391" i="1" s="1"/>
  <c r="AH1391" i="1" s="1"/>
  <c r="AI1391" i="1" s="1"/>
  <c r="C1391" i="1"/>
  <c r="AJ1390" i="1"/>
  <c r="AK1390" i="1" s="1"/>
  <c r="AG1390" i="1"/>
  <c r="AF1390" i="1"/>
  <c r="X1390" i="1"/>
  <c r="R1390" i="1"/>
  <c r="AE1390" i="1" s="1"/>
  <c r="J1390" i="1"/>
  <c r="AD1390" i="1" s="1"/>
  <c r="AH1390" i="1" s="1"/>
  <c r="AI1390" i="1" s="1"/>
  <c r="C1390" i="1"/>
  <c r="AJ1389" i="1"/>
  <c r="AK1389" i="1" s="1"/>
  <c r="AG1389" i="1"/>
  <c r="AF1389" i="1"/>
  <c r="X1389" i="1"/>
  <c r="R1389" i="1"/>
  <c r="AE1389" i="1" s="1"/>
  <c r="J1389" i="1"/>
  <c r="AD1389" i="1" s="1"/>
  <c r="AH1389" i="1" s="1"/>
  <c r="AI1389" i="1" s="1"/>
  <c r="C1389" i="1"/>
  <c r="AJ1388" i="1"/>
  <c r="AK1388" i="1" s="1"/>
  <c r="AG1388" i="1"/>
  <c r="AF1388" i="1"/>
  <c r="X1388" i="1"/>
  <c r="R1388" i="1"/>
  <c r="AE1388" i="1" s="1"/>
  <c r="J1388" i="1"/>
  <c r="AD1388" i="1" s="1"/>
  <c r="AH1388" i="1" s="1"/>
  <c r="AI1388" i="1" s="1"/>
  <c r="C1388" i="1"/>
  <c r="AJ1387" i="1"/>
  <c r="AK1387" i="1" s="1"/>
  <c r="AG1387" i="1"/>
  <c r="AF1387" i="1"/>
  <c r="X1387" i="1"/>
  <c r="R1387" i="1"/>
  <c r="AE1387" i="1" s="1"/>
  <c r="J1387" i="1"/>
  <c r="AD1387" i="1" s="1"/>
  <c r="AH1387" i="1" s="1"/>
  <c r="AI1387" i="1" s="1"/>
  <c r="C1387" i="1"/>
  <c r="AJ1386" i="1"/>
  <c r="AK1386" i="1" s="1"/>
  <c r="AG1386" i="1"/>
  <c r="AF1386" i="1"/>
  <c r="X1386" i="1"/>
  <c r="R1386" i="1"/>
  <c r="AE1386" i="1" s="1"/>
  <c r="J1386" i="1"/>
  <c r="AD1386" i="1" s="1"/>
  <c r="AH1386" i="1" s="1"/>
  <c r="AI1386" i="1" s="1"/>
  <c r="C1386" i="1"/>
  <c r="AJ1385" i="1"/>
  <c r="AK1385" i="1" s="1"/>
  <c r="AG1385" i="1"/>
  <c r="AF1385" i="1"/>
  <c r="X1385" i="1"/>
  <c r="R1385" i="1"/>
  <c r="AE1385" i="1" s="1"/>
  <c r="J1385" i="1"/>
  <c r="AD1385" i="1" s="1"/>
  <c r="AH1385" i="1" s="1"/>
  <c r="AI1385" i="1" s="1"/>
  <c r="C1385" i="1"/>
  <c r="AJ1384" i="1"/>
  <c r="AK1384" i="1" s="1"/>
  <c r="AG1384" i="1"/>
  <c r="AF1384" i="1"/>
  <c r="X1384" i="1"/>
  <c r="R1384" i="1"/>
  <c r="AE1384" i="1" s="1"/>
  <c r="J1384" i="1"/>
  <c r="AD1384" i="1" s="1"/>
  <c r="AH1384" i="1" s="1"/>
  <c r="AI1384" i="1" s="1"/>
  <c r="C1384" i="1"/>
  <c r="AJ1383" i="1"/>
  <c r="AK1383" i="1" s="1"/>
  <c r="AG1383" i="1"/>
  <c r="AF1383" i="1"/>
  <c r="X1383" i="1"/>
  <c r="R1383" i="1"/>
  <c r="AE1383" i="1" s="1"/>
  <c r="J1383" i="1"/>
  <c r="AD1383" i="1" s="1"/>
  <c r="AH1383" i="1" s="1"/>
  <c r="AI1383" i="1" s="1"/>
  <c r="C1383" i="1"/>
  <c r="AJ1382" i="1"/>
  <c r="AK1382" i="1" s="1"/>
  <c r="AG1382" i="1"/>
  <c r="AF1382" i="1"/>
  <c r="X1382" i="1"/>
  <c r="R1382" i="1"/>
  <c r="AE1382" i="1" s="1"/>
  <c r="J1382" i="1"/>
  <c r="AD1382" i="1" s="1"/>
  <c r="AH1382" i="1" s="1"/>
  <c r="AI1382" i="1" s="1"/>
  <c r="C1382" i="1"/>
  <c r="AJ1381" i="1"/>
  <c r="AK1381" i="1" s="1"/>
  <c r="AG1381" i="1"/>
  <c r="AF1381" i="1"/>
  <c r="X1381" i="1"/>
  <c r="R1381" i="1"/>
  <c r="AE1381" i="1" s="1"/>
  <c r="J1381" i="1"/>
  <c r="AD1381" i="1" s="1"/>
  <c r="AH1381" i="1" s="1"/>
  <c r="AI1381" i="1" s="1"/>
  <c r="C1381" i="1"/>
  <c r="AJ1380" i="1"/>
  <c r="AK1380" i="1" s="1"/>
  <c r="AG1380" i="1"/>
  <c r="AF1380" i="1"/>
  <c r="X1380" i="1"/>
  <c r="R1380" i="1"/>
  <c r="AE1380" i="1" s="1"/>
  <c r="J1380" i="1"/>
  <c r="AD1380" i="1" s="1"/>
  <c r="AH1380" i="1" s="1"/>
  <c r="AI1380" i="1" s="1"/>
  <c r="C1380" i="1"/>
  <c r="AJ1379" i="1"/>
  <c r="AK1379" i="1" s="1"/>
  <c r="AG1379" i="1"/>
  <c r="AF1379" i="1"/>
  <c r="X1379" i="1"/>
  <c r="R1379" i="1"/>
  <c r="AE1379" i="1" s="1"/>
  <c r="J1379" i="1"/>
  <c r="AD1379" i="1" s="1"/>
  <c r="AH1379" i="1" s="1"/>
  <c r="AI1379" i="1" s="1"/>
  <c r="C1379" i="1"/>
  <c r="AJ1378" i="1"/>
  <c r="AK1378" i="1" s="1"/>
  <c r="AG1378" i="1"/>
  <c r="AF1378" i="1"/>
  <c r="X1378" i="1"/>
  <c r="R1378" i="1"/>
  <c r="AE1378" i="1" s="1"/>
  <c r="J1378" i="1"/>
  <c r="AD1378" i="1" s="1"/>
  <c r="AH1378" i="1" s="1"/>
  <c r="AI1378" i="1" s="1"/>
  <c r="C1378" i="1"/>
  <c r="AJ1377" i="1"/>
  <c r="AK1377" i="1" s="1"/>
  <c r="AG1377" i="1"/>
  <c r="AF1377" i="1"/>
  <c r="X1377" i="1"/>
  <c r="R1377" i="1"/>
  <c r="AE1377" i="1" s="1"/>
  <c r="J1377" i="1"/>
  <c r="AD1377" i="1" s="1"/>
  <c r="AH1377" i="1" s="1"/>
  <c r="AI1377" i="1" s="1"/>
  <c r="C1377" i="1"/>
  <c r="AJ1376" i="1"/>
  <c r="AK1376" i="1" s="1"/>
  <c r="AG1376" i="1"/>
  <c r="AF1376" i="1"/>
  <c r="X1376" i="1"/>
  <c r="R1376" i="1"/>
  <c r="AE1376" i="1" s="1"/>
  <c r="J1376" i="1"/>
  <c r="AD1376" i="1" s="1"/>
  <c r="AH1376" i="1" s="1"/>
  <c r="AI1376" i="1" s="1"/>
  <c r="C1376" i="1"/>
  <c r="AJ1375" i="1"/>
  <c r="AK1375" i="1" s="1"/>
  <c r="AG1375" i="1"/>
  <c r="AF1375" i="1"/>
  <c r="X1375" i="1"/>
  <c r="R1375" i="1"/>
  <c r="AE1375" i="1" s="1"/>
  <c r="J1375" i="1"/>
  <c r="AD1375" i="1" s="1"/>
  <c r="AH1375" i="1" s="1"/>
  <c r="AI1375" i="1" s="1"/>
  <c r="C1375" i="1"/>
  <c r="AJ1374" i="1"/>
  <c r="AK1374" i="1" s="1"/>
  <c r="AG1374" i="1"/>
  <c r="AF1374" i="1"/>
  <c r="X1374" i="1"/>
  <c r="R1374" i="1"/>
  <c r="AE1374" i="1" s="1"/>
  <c r="J1374" i="1"/>
  <c r="AD1374" i="1" s="1"/>
  <c r="AH1374" i="1" s="1"/>
  <c r="AI1374" i="1" s="1"/>
  <c r="C1374" i="1"/>
  <c r="AJ1373" i="1"/>
  <c r="AK1373" i="1" s="1"/>
  <c r="AG1373" i="1"/>
  <c r="AF1373" i="1"/>
  <c r="X1373" i="1"/>
  <c r="R1373" i="1"/>
  <c r="AE1373" i="1" s="1"/>
  <c r="J1373" i="1"/>
  <c r="AD1373" i="1" s="1"/>
  <c r="AH1373" i="1" s="1"/>
  <c r="AI1373" i="1" s="1"/>
  <c r="C1373" i="1"/>
  <c r="AJ1372" i="1"/>
  <c r="AK1372" i="1" s="1"/>
  <c r="AG1372" i="1"/>
  <c r="AF1372" i="1"/>
  <c r="X1372" i="1"/>
  <c r="R1372" i="1"/>
  <c r="AE1372" i="1" s="1"/>
  <c r="J1372" i="1"/>
  <c r="AD1372" i="1" s="1"/>
  <c r="AH1372" i="1" s="1"/>
  <c r="AI1372" i="1" s="1"/>
  <c r="C1372" i="1"/>
  <c r="AJ1371" i="1"/>
  <c r="AK1371" i="1" s="1"/>
  <c r="AG1371" i="1"/>
  <c r="AF1371" i="1"/>
  <c r="X1371" i="1"/>
  <c r="R1371" i="1"/>
  <c r="AE1371" i="1" s="1"/>
  <c r="J1371" i="1"/>
  <c r="AD1371" i="1" s="1"/>
  <c r="AH1371" i="1" s="1"/>
  <c r="AI1371" i="1" s="1"/>
  <c r="C1371" i="1"/>
  <c r="AJ1370" i="1"/>
  <c r="AK1370" i="1" s="1"/>
  <c r="AG1370" i="1"/>
  <c r="AF1370" i="1"/>
  <c r="X1370" i="1"/>
  <c r="R1370" i="1"/>
  <c r="AE1370" i="1" s="1"/>
  <c r="J1370" i="1"/>
  <c r="AD1370" i="1" s="1"/>
  <c r="AH1370" i="1" s="1"/>
  <c r="AI1370" i="1" s="1"/>
  <c r="C1370" i="1"/>
  <c r="AJ1369" i="1"/>
  <c r="AK1369" i="1" s="1"/>
  <c r="AG1369" i="1"/>
  <c r="AF1369" i="1"/>
  <c r="X1369" i="1"/>
  <c r="R1369" i="1"/>
  <c r="AE1369" i="1" s="1"/>
  <c r="J1369" i="1"/>
  <c r="AD1369" i="1" s="1"/>
  <c r="AH1369" i="1" s="1"/>
  <c r="AI1369" i="1" s="1"/>
  <c r="C1369" i="1"/>
  <c r="AJ1368" i="1"/>
  <c r="AK1368" i="1" s="1"/>
  <c r="AG1368" i="1"/>
  <c r="AF1368" i="1"/>
  <c r="X1368" i="1"/>
  <c r="R1368" i="1"/>
  <c r="AE1368" i="1" s="1"/>
  <c r="J1368" i="1"/>
  <c r="AD1368" i="1" s="1"/>
  <c r="AH1368" i="1" s="1"/>
  <c r="AI1368" i="1" s="1"/>
  <c r="C1368" i="1"/>
  <c r="AJ1367" i="1"/>
  <c r="AK1367" i="1" s="1"/>
  <c r="AG1367" i="1"/>
  <c r="AF1367" i="1"/>
  <c r="X1367" i="1"/>
  <c r="R1367" i="1"/>
  <c r="AE1367" i="1" s="1"/>
  <c r="J1367" i="1"/>
  <c r="AD1367" i="1" s="1"/>
  <c r="AH1367" i="1" s="1"/>
  <c r="AI1367" i="1" s="1"/>
  <c r="C1367" i="1"/>
  <c r="AJ1366" i="1"/>
  <c r="AK1366" i="1" s="1"/>
  <c r="AG1366" i="1"/>
  <c r="AF1366" i="1"/>
  <c r="X1366" i="1"/>
  <c r="R1366" i="1"/>
  <c r="AE1366" i="1" s="1"/>
  <c r="J1366" i="1"/>
  <c r="AD1366" i="1" s="1"/>
  <c r="AH1366" i="1" s="1"/>
  <c r="AI1366" i="1" s="1"/>
  <c r="C1366" i="1"/>
  <c r="AJ1365" i="1"/>
  <c r="AK1365" i="1" s="1"/>
  <c r="AG1365" i="1"/>
  <c r="AF1365" i="1"/>
  <c r="X1365" i="1"/>
  <c r="R1365" i="1"/>
  <c r="AE1365" i="1" s="1"/>
  <c r="J1365" i="1"/>
  <c r="AD1365" i="1" s="1"/>
  <c r="AH1365" i="1" s="1"/>
  <c r="AI1365" i="1" s="1"/>
  <c r="C1365" i="1"/>
  <c r="AJ1364" i="1"/>
  <c r="AK1364" i="1" s="1"/>
  <c r="AG1364" i="1"/>
  <c r="AF1364" i="1"/>
  <c r="X1364" i="1"/>
  <c r="R1364" i="1"/>
  <c r="AE1364" i="1" s="1"/>
  <c r="J1364" i="1"/>
  <c r="AD1364" i="1" s="1"/>
  <c r="AH1364" i="1" s="1"/>
  <c r="AI1364" i="1" s="1"/>
  <c r="C1364" i="1"/>
  <c r="AJ1363" i="1"/>
  <c r="AK1363" i="1" s="1"/>
  <c r="AG1363" i="1"/>
  <c r="AF1363" i="1"/>
  <c r="X1363" i="1"/>
  <c r="R1363" i="1"/>
  <c r="AE1363" i="1" s="1"/>
  <c r="J1363" i="1"/>
  <c r="AD1363" i="1" s="1"/>
  <c r="AH1363" i="1" s="1"/>
  <c r="AI1363" i="1" s="1"/>
  <c r="C1363" i="1"/>
  <c r="AJ1362" i="1"/>
  <c r="AK1362" i="1" s="1"/>
  <c r="AG1362" i="1"/>
  <c r="AF1362" i="1"/>
  <c r="X1362" i="1"/>
  <c r="R1362" i="1"/>
  <c r="AE1362" i="1" s="1"/>
  <c r="J1362" i="1"/>
  <c r="AD1362" i="1" s="1"/>
  <c r="AH1362" i="1" s="1"/>
  <c r="AI1362" i="1" s="1"/>
  <c r="C1362" i="1"/>
  <c r="AJ1361" i="1"/>
  <c r="AK1361" i="1" s="1"/>
  <c r="AG1361" i="1"/>
  <c r="AF1361" i="1"/>
  <c r="X1361" i="1"/>
  <c r="R1361" i="1"/>
  <c r="AE1361" i="1" s="1"/>
  <c r="J1361" i="1"/>
  <c r="AD1361" i="1" s="1"/>
  <c r="AH1361" i="1" s="1"/>
  <c r="AI1361" i="1" s="1"/>
  <c r="C1361" i="1"/>
  <c r="AJ1360" i="1"/>
  <c r="AK1360" i="1" s="1"/>
  <c r="AG1360" i="1"/>
  <c r="AF1360" i="1"/>
  <c r="X1360" i="1"/>
  <c r="R1360" i="1"/>
  <c r="AE1360" i="1" s="1"/>
  <c r="J1360" i="1"/>
  <c r="AD1360" i="1" s="1"/>
  <c r="AH1360" i="1" s="1"/>
  <c r="AI1360" i="1" s="1"/>
  <c r="C1360" i="1"/>
  <c r="AJ1359" i="1"/>
  <c r="AK1359" i="1" s="1"/>
  <c r="AG1359" i="1"/>
  <c r="AF1359" i="1"/>
  <c r="X1359" i="1"/>
  <c r="R1359" i="1"/>
  <c r="AE1359" i="1" s="1"/>
  <c r="J1359" i="1"/>
  <c r="AD1359" i="1" s="1"/>
  <c r="AH1359" i="1" s="1"/>
  <c r="AI1359" i="1" s="1"/>
  <c r="C1359" i="1"/>
  <c r="AJ1358" i="1"/>
  <c r="AK1358" i="1" s="1"/>
  <c r="AG1358" i="1"/>
  <c r="AF1358" i="1"/>
  <c r="X1358" i="1"/>
  <c r="R1358" i="1"/>
  <c r="AE1358" i="1" s="1"/>
  <c r="J1358" i="1"/>
  <c r="AD1358" i="1" s="1"/>
  <c r="AH1358" i="1" s="1"/>
  <c r="AI1358" i="1" s="1"/>
  <c r="C1358" i="1"/>
  <c r="AJ1357" i="1"/>
  <c r="AK1357" i="1" s="1"/>
  <c r="AG1357" i="1"/>
  <c r="AF1357" i="1"/>
  <c r="X1357" i="1"/>
  <c r="R1357" i="1"/>
  <c r="AE1357" i="1" s="1"/>
  <c r="J1357" i="1"/>
  <c r="AD1357" i="1" s="1"/>
  <c r="AH1357" i="1" s="1"/>
  <c r="AI1357" i="1" s="1"/>
  <c r="C1357" i="1"/>
  <c r="AJ1356" i="1"/>
  <c r="AK1356" i="1" s="1"/>
  <c r="AG1356" i="1"/>
  <c r="AF1356" i="1"/>
  <c r="X1356" i="1"/>
  <c r="R1356" i="1"/>
  <c r="AE1356" i="1" s="1"/>
  <c r="J1356" i="1"/>
  <c r="AD1356" i="1" s="1"/>
  <c r="AH1356" i="1" s="1"/>
  <c r="AI1356" i="1" s="1"/>
  <c r="C1356" i="1"/>
  <c r="AJ1355" i="1"/>
  <c r="AK1355" i="1" s="1"/>
  <c r="AG1355" i="1"/>
  <c r="AF1355" i="1"/>
  <c r="X1355" i="1"/>
  <c r="R1355" i="1"/>
  <c r="AE1355" i="1" s="1"/>
  <c r="J1355" i="1"/>
  <c r="AD1355" i="1" s="1"/>
  <c r="AH1355" i="1" s="1"/>
  <c r="AI1355" i="1" s="1"/>
  <c r="C1355" i="1"/>
  <c r="AJ1354" i="1"/>
  <c r="AK1354" i="1" s="1"/>
  <c r="AG1354" i="1"/>
  <c r="AF1354" i="1"/>
  <c r="X1354" i="1"/>
  <c r="R1354" i="1"/>
  <c r="AE1354" i="1" s="1"/>
  <c r="J1354" i="1"/>
  <c r="AD1354" i="1" s="1"/>
  <c r="AH1354" i="1" s="1"/>
  <c r="AI1354" i="1" s="1"/>
  <c r="C1354" i="1"/>
  <c r="AJ1353" i="1"/>
  <c r="AK1353" i="1" s="1"/>
  <c r="AG1353" i="1"/>
  <c r="AF1353" i="1"/>
  <c r="X1353" i="1"/>
  <c r="R1353" i="1"/>
  <c r="AE1353" i="1" s="1"/>
  <c r="J1353" i="1"/>
  <c r="AD1353" i="1" s="1"/>
  <c r="AH1353" i="1" s="1"/>
  <c r="AI1353" i="1" s="1"/>
  <c r="C1353" i="1"/>
  <c r="AJ1352" i="1"/>
  <c r="AK1352" i="1" s="1"/>
  <c r="AG1352" i="1"/>
  <c r="AF1352" i="1"/>
  <c r="X1352" i="1"/>
  <c r="R1352" i="1"/>
  <c r="AE1352" i="1" s="1"/>
  <c r="J1352" i="1"/>
  <c r="AD1352" i="1" s="1"/>
  <c r="AH1352" i="1" s="1"/>
  <c r="AI1352" i="1" s="1"/>
  <c r="C1352" i="1"/>
  <c r="AJ1351" i="1"/>
  <c r="AK1351" i="1" s="1"/>
  <c r="AG1351" i="1"/>
  <c r="AF1351" i="1"/>
  <c r="X1351" i="1"/>
  <c r="R1351" i="1"/>
  <c r="AE1351" i="1" s="1"/>
  <c r="J1351" i="1"/>
  <c r="AD1351" i="1" s="1"/>
  <c r="AH1351" i="1" s="1"/>
  <c r="AI1351" i="1" s="1"/>
  <c r="C1351" i="1"/>
  <c r="AJ1350" i="1"/>
  <c r="AK1350" i="1" s="1"/>
  <c r="AG1350" i="1"/>
  <c r="AF1350" i="1"/>
  <c r="X1350" i="1"/>
  <c r="R1350" i="1"/>
  <c r="AE1350" i="1" s="1"/>
  <c r="J1350" i="1"/>
  <c r="AD1350" i="1" s="1"/>
  <c r="AH1350" i="1" s="1"/>
  <c r="AI1350" i="1" s="1"/>
  <c r="C1350" i="1"/>
  <c r="AJ1349" i="1"/>
  <c r="AK1349" i="1" s="1"/>
  <c r="AG1349" i="1"/>
  <c r="AF1349" i="1"/>
  <c r="X1349" i="1"/>
  <c r="R1349" i="1"/>
  <c r="AE1349" i="1" s="1"/>
  <c r="J1349" i="1"/>
  <c r="AD1349" i="1" s="1"/>
  <c r="AH1349" i="1" s="1"/>
  <c r="AI1349" i="1" s="1"/>
  <c r="C1349" i="1"/>
  <c r="AJ1348" i="1"/>
  <c r="AK1348" i="1" s="1"/>
  <c r="AG1348" i="1"/>
  <c r="AF1348" i="1"/>
  <c r="X1348" i="1"/>
  <c r="R1348" i="1"/>
  <c r="AE1348" i="1" s="1"/>
  <c r="J1348" i="1"/>
  <c r="AD1348" i="1" s="1"/>
  <c r="AH1348" i="1" s="1"/>
  <c r="AI1348" i="1" s="1"/>
  <c r="C1348" i="1"/>
  <c r="AJ1347" i="1"/>
  <c r="AK1347" i="1" s="1"/>
  <c r="AG1347" i="1"/>
  <c r="AF1347" i="1"/>
  <c r="X1347" i="1"/>
  <c r="R1347" i="1"/>
  <c r="AE1347" i="1" s="1"/>
  <c r="J1347" i="1"/>
  <c r="AD1347" i="1" s="1"/>
  <c r="AH1347" i="1" s="1"/>
  <c r="AI1347" i="1" s="1"/>
  <c r="C1347" i="1"/>
  <c r="AJ1346" i="1"/>
  <c r="AK1346" i="1" s="1"/>
  <c r="AG1346" i="1"/>
  <c r="AF1346" i="1"/>
  <c r="X1346" i="1"/>
  <c r="R1346" i="1"/>
  <c r="AE1346" i="1" s="1"/>
  <c r="J1346" i="1"/>
  <c r="AD1346" i="1" s="1"/>
  <c r="AH1346" i="1" s="1"/>
  <c r="AI1346" i="1" s="1"/>
  <c r="C1346" i="1"/>
  <c r="AJ1345" i="1"/>
  <c r="AK1345" i="1" s="1"/>
  <c r="AG1345" i="1"/>
  <c r="AF1345" i="1"/>
  <c r="X1345" i="1"/>
  <c r="R1345" i="1"/>
  <c r="AE1345" i="1" s="1"/>
  <c r="J1345" i="1"/>
  <c r="AD1345" i="1" s="1"/>
  <c r="AH1345" i="1" s="1"/>
  <c r="AI1345" i="1" s="1"/>
  <c r="C1345" i="1"/>
  <c r="AJ1344" i="1"/>
  <c r="AK1344" i="1" s="1"/>
  <c r="AG1344" i="1"/>
  <c r="AF1344" i="1"/>
  <c r="X1344" i="1"/>
  <c r="R1344" i="1"/>
  <c r="AE1344" i="1" s="1"/>
  <c r="J1344" i="1"/>
  <c r="AD1344" i="1" s="1"/>
  <c r="AH1344" i="1" s="1"/>
  <c r="AI1344" i="1" s="1"/>
  <c r="C1344" i="1"/>
  <c r="AJ1343" i="1"/>
  <c r="AK1343" i="1" s="1"/>
  <c r="AG1343" i="1"/>
  <c r="AF1343" i="1"/>
  <c r="X1343" i="1"/>
  <c r="R1343" i="1"/>
  <c r="AE1343" i="1" s="1"/>
  <c r="J1343" i="1"/>
  <c r="AD1343" i="1" s="1"/>
  <c r="AH1343" i="1" s="1"/>
  <c r="AI1343" i="1" s="1"/>
  <c r="C1343" i="1"/>
  <c r="AJ1342" i="1"/>
  <c r="AK1342" i="1" s="1"/>
  <c r="AG1342" i="1"/>
  <c r="AF1342" i="1"/>
  <c r="X1342" i="1"/>
  <c r="R1342" i="1"/>
  <c r="AE1342" i="1" s="1"/>
  <c r="J1342" i="1"/>
  <c r="AD1342" i="1" s="1"/>
  <c r="AH1342" i="1" s="1"/>
  <c r="AI1342" i="1" s="1"/>
  <c r="C1342" i="1"/>
  <c r="AJ1341" i="1"/>
  <c r="AK1341" i="1" s="1"/>
  <c r="AG1341" i="1"/>
  <c r="AF1341" i="1"/>
  <c r="X1341" i="1"/>
  <c r="R1341" i="1"/>
  <c r="AE1341" i="1" s="1"/>
  <c r="J1341" i="1"/>
  <c r="AD1341" i="1" s="1"/>
  <c r="AH1341" i="1" s="1"/>
  <c r="AI1341" i="1" s="1"/>
  <c r="C1341" i="1"/>
  <c r="AJ1340" i="1"/>
  <c r="AK1340" i="1" s="1"/>
  <c r="AG1340" i="1"/>
  <c r="AF1340" i="1"/>
  <c r="X1340" i="1"/>
  <c r="R1340" i="1"/>
  <c r="AE1340" i="1" s="1"/>
  <c r="J1340" i="1"/>
  <c r="AD1340" i="1" s="1"/>
  <c r="AH1340" i="1" s="1"/>
  <c r="AI1340" i="1" s="1"/>
  <c r="C1340" i="1"/>
  <c r="AJ1339" i="1"/>
  <c r="AK1339" i="1" s="1"/>
  <c r="AG1339" i="1"/>
  <c r="AF1339" i="1"/>
  <c r="X1339" i="1"/>
  <c r="R1339" i="1"/>
  <c r="AE1339" i="1" s="1"/>
  <c r="J1339" i="1"/>
  <c r="AD1339" i="1" s="1"/>
  <c r="AH1339" i="1" s="1"/>
  <c r="AI1339" i="1" s="1"/>
  <c r="C1339" i="1"/>
  <c r="AJ1338" i="1"/>
  <c r="AK1338" i="1" s="1"/>
  <c r="AG1338" i="1"/>
  <c r="AF1338" i="1"/>
  <c r="X1338" i="1"/>
  <c r="R1338" i="1"/>
  <c r="AE1338" i="1" s="1"/>
  <c r="J1338" i="1"/>
  <c r="AD1338" i="1" s="1"/>
  <c r="AH1338" i="1" s="1"/>
  <c r="AI1338" i="1" s="1"/>
  <c r="C1338" i="1"/>
  <c r="AJ1337" i="1"/>
  <c r="AK1337" i="1" s="1"/>
  <c r="AG1337" i="1"/>
  <c r="AF1337" i="1"/>
  <c r="X1337" i="1"/>
  <c r="R1337" i="1"/>
  <c r="AE1337" i="1" s="1"/>
  <c r="J1337" i="1"/>
  <c r="AD1337" i="1" s="1"/>
  <c r="AH1337" i="1" s="1"/>
  <c r="AI1337" i="1" s="1"/>
  <c r="C1337" i="1"/>
  <c r="AJ1336" i="1"/>
  <c r="AK1336" i="1" s="1"/>
  <c r="AG1336" i="1"/>
  <c r="AF1336" i="1"/>
  <c r="X1336" i="1"/>
  <c r="R1336" i="1"/>
  <c r="AE1336" i="1" s="1"/>
  <c r="J1336" i="1"/>
  <c r="AD1336" i="1" s="1"/>
  <c r="AH1336" i="1" s="1"/>
  <c r="AI1336" i="1" s="1"/>
  <c r="C1336" i="1"/>
  <c r="AJ1335" i="1"/>
  <c r="AK1335" i="1" s="1"/>
  <c r="AG1335" i="1"/>
  <c r="AF1335" i="1"/>
  <c r="X1335" i="1"/>
  <c r="R1335" i="1"/>
  <c r="AE1335" i="1" s="1"/>
  <c r="J1335" i="1"/>
  <c r="AD1335" i="1" s="1"/>
  <c r="AH1335" i="1" s="1"/>
  <c r="AI1335" i="1" s="1"/>
  <c r="C1335" i="1"/>
  <c r="AJ1334" i="1"/>
  <c r="AK1334" i="1" s="1"/>
  <c r="AG1334" i="1"/>
  <c r="AF1334" i="1"/>
  <c r="X1334" i="1"/>
  <c r="R1334" i="1"/>
  <c r="AE1334" i="1" s="1"/>
  <c r="J1334" i="1"/>
  <c r="AD1334" i="1" s="1"/>
  <c r="AH1334" i="1" s="1"/>
  <c r="AI1334" i="1" s="1"/>
  <c r="C1334" i="1"/>
  <c r="AJ1333" i="1"/>
  <c r="AK1333" i="1" s="1"/>
  <c r="AG1333" i="1"/>
  <c r="AF1333" i="1"/>
  <c r="X1333" i="1"/>
  <c r="R1333" i="1"/>
  <c r="AE1333" i="1" s="1"/>
  <c r="J1333" i="1"/>
  <c r="AD1333" i="1" s="1"/>
  <c r="AH1333" i="1" s="1"/>
  <c r="AI1333" i="1" s="1"/>
  <c r="C1333" i="1"/>
  <c r="AJ1332" i="1"/>
  <c r="AK1332" i="1" s="1"/>
  <c r="AG1332" i="1"/>
  <c r="AF1332" i="1"/>
  <c r="X1332" i="1"/>
  <c r="R1332" i="1"/>
  <c r="AE1332" i="1" s="1"/>
  <c r="J1332" i="1"/>
  <c r="AD1332" i="1" s="1"/>
  <c r="AH1332" i="1" s="1"/>
  <c r="AI1332" i="1" s="1"/>
  <c r="C1332" i="1"/>
  <c r="AJ1331" i="1"/>
  <c r="AK1331" i="1" s="1"/>
  <c r="AG1331" i="1"/>
  <c r="AF1331" i="1"/>
  <c r="X1331" i="1"/>
  <c r="R1331" i="1"/>
  <c r="AE1331" i="1" s="1"/>
  <c r="J1331" i="1"/>
  <c r="AD1331" i="1" s="1"/>
  <c r="AH1331" i="1" s="1"/>
  <c r="AI1331" i="1" s="1"/>
  <c r="C1331" i="1"/>
  <c r="AJ1330" i="1"/>
  <c r="AK1330" i="1" s="1"/>
  <c r="AG1330" i="1"/>
  <c r="AF1330" i="1"/>
  <c r="X1330" i="1"/>
  <c r="R1330" i="1"/>
  <c r="AE1330" i="1" s="1"/>
  <c r="J1330" i="1"/>
  <c r="AD1330" i="1" s="1"/>
  <c r="AH1330" i="1" s="1"/>
  <c r="AI1330" i="1" s="1"/>
  <c r="C1330" i="1"/>
  <c r="AJ1329" i="1"/>
  <c r="AK1329" i="1" s="1"/>
  <c r="AG1329" i="1"/>
  <c r="AF1329" i="1"/>
  <c r="X1329" i="1"/>
  <c r="R1329" i="1"/>
  <c r="AE1329" i="1" s="1"/>
  <c r="J1329" i="1"/>
  <c r="AD1329" i="1" s="1"/>
  <c r="AH1329" i="1" s="1"/>
  <c r="AI1329" i="1" s="1"/>
  <c r="C1329" i="1"/>
  <c r="AJ1328" i="1"/>
  <c r="AK1328" i="1" s="1"/>
  <c r="AG1328" i="1"/>
  <c r="AF1328" i="1"/>
  <c r="X1328" i="1"/>
  <c r="R1328" i="1"/>
  <c r="AE1328" i="1" s="1"/>
  <c r="J1328" i="1"/>
  <c r="AD1328" i="1" s="1"/>
  <c r="AH1328" i="1" s="1"/>
  <c r="AI1328" i="1" s="1"/>
  <c r="C1328" i="1"/>
  <c r="AJ1327" i="1"/>
  <c r="AK1327" i="1" s="1"/>
  <c r="AG1327" i="1"/>
  <c r="AF1327" i="1"/>
  <c r="X1327" i="1"/>
  <c r="R1327" i="1"/>
  <c r="AE1327" i="1" s="1"/>
  <c r="J1327" i="1"/>
  <c r="AD1327" i="1" s="1"/>
  <c r="AH1327" i="1" s="1"/>
  <c r="AI1327" i="1" s="1"/>
  <c r="C1327" i="1"/>
  <c r="AJ1326" i="1"/>
  <c r="AK1326" i="1" s="1"/>
  <c r="AG1326" i="1"/>
  <c r="AF1326" i="1"/>
  <c r="X1326" i="1"/>
  <c r="R1326" i="1"/>
  <c r="AE1326" i="1" s="1"/>
  <c r="J1326" i="1"/>
  <c r="AD1326" i="1" s="1"/>
  <c r="AH1326" i="1" s="1"/>
  <c r="AI1326" i="1" s="1"/>
  <c r="C1326" i="1"/>
  <c r="AJ1325" i="1"/>
  <c r="AK1325" i="1" s="1"/>
  <c r="AG1325" i="1"/>
  <c r="AF1325" i="1"/>
  <c r="X1325" i="1"/>
  <c r="R1325" i="1"/>
  <c r="AE1325" i="1" s="1"/>
  <c r="J1325" i="1"/>
  <c r="AD1325" i="1" s="1"/>
  <c r="AH1325" i="1" s="1"/>
  <c r="AI1325" i="1" s="1"/>
  <c r="C1325" i="1"/>
  <c r="AJ1324" i="1"/>
  <c r="AK1324" i="1" s="1"/>
  <c r="AG1324" i="1"/>
  <c r="AF1324" i="1"/>
  <c r="X1324" i="1"/>
  <c r="R1324" i="1"/>
  <c r="AE1324" i="1" s="1"/>
  <c r="J1324" i="1"/>
  <c r="AD1324" i="1" s="1"/>
  <c r="AH1324" i="1" s="1"/>
  <c r="AI1324" i="1" s="1"/>
  <c r="C1324" i="1"/>
  <c r="AJ1323" i="1"/>
  <c r="AK1323" i="1" s="1"/>
  <c r="AG1323" i="1"/>
  <c r="AF1323" i="1"/>
  <c r="X1323" i="1"/>
  <c r="R1323" i="1"/>
  <c r="AE1323" i="1" s="1"/>
  <c r="J1323" i="1"/>
  <c r="AD1323" i="1" s="1"/>
  <c r="C1323" i="1"/>
  <c r="AJ1322" i="1"/>
  <c r="AK1322" i="1" s="1"/>
  <c r="AG1322" i="1"/>
  <c r="AF1322" i="1"/>
  <c r="X1322" i="1"/>
  <c r="R1322" i="1"/>
  <c r="AE1322" i="1" s="1"/>
  <c r="J1322" i="1"/>
  <c r="AD1322" i="1" s="1"/>
  <c r="AH1322" i="1" s="1"/>
  <c r="AI1322" i="1" s="1"/>
  <c r="C1322" i="1"/>
  <c r="AJ1321" i="1"/>
  <c r="AK1321" i="1" s="1"/>
  <c r="AG1321" i="1"/>
  <c r="AF1321" i="1"/>
  <c r="X1321" i="1"/>
  <c r="R1321" i="1"/>
  <c r="AE1321" i="1" s="1"/>
  <c r="J1321" i="1"/>
  <c r="AD1321" i="1" s="1"/>
  <c r="C1321" i="1"/>
  <c r="AJ1320" i="1"/>
  <c r="AK1320" i="1" s="1"/>
  <c r="AG1320" i="1"/>
  <c r="AF1320" i="1"/>
  <c r="X1320" i="1"/>
  <c r="R1320" i="1"/>
  <c r="AE1320" i="1" s="1"/>
  <c r="J1320" i="1"/>
  <c r="AD1320" i="1" s="1"/>
  <c r="C1320" i="1"/>
  <c r="AJ1319" i="1"/>
  <c r="AK1319" i="1" s="1"/>
  <c r="AG1319" i="1"/>
  <c r="AF1319" i="1"/>
  <c r="X1319" i="1"/>
  <c r="R1319" i="1"/>
  <c r="AE1319" i="1" s="1"/>
  <c r="J1319" i="1"/>
  <c r="AD1319" i="1" s="1"/>
  <c r="AH1319" i="1" s="1"/>
  <c r="AI1319" i="1" s="1"/>
  <c r="C1319" i="1"/>
  <c r="AJ1318" i="1"/>
  <c r="AK1318" i="1" s="1"/>
  <c r="AG1318" i="1"/>
  <c r="AF1318" i="1"/>
  <c r="X1318" i="1"/>
  <c r="R1318" i="1"/>
  <c r="AE1318" i="1" s="1"/>
  <c r="J1318" i="1"/>
  <c r="AD1318" i="1" s="1"/>
  <c r="C1318" i="1"/>
  <c r="AJ1317" i="1"/>
  <c r="AK1317" i="1" s="1"/>
  <c r="AG1317" i="1"/>
  <c r="AF1317" i="1"/>
  <c r="X1317" i="1"/>
  <c r="R1317" i="1"/>
  <c r="AE1317" i="1" s="1"/>
  <c r="J1317" i="1"/>
  <c r="AD1317" i="1" s="1"/>
  <c r="AH1317" i="1" s="1"/>
  <c r="AI1317" i="1" s="1"/>
  <c r="C1317" i="1"/>
  <c r="AJ1316" i="1"/>
  <c r="AK1316" i="1" s="1"/>
  <c r="AG1316" i="1"/>
  <c r="AF1316" i="1"/>
  <c r="X1316" i="1"/>
  <c r="R1316" i="1"/>
  <c r="AE1316" i="1" s="1"/>
  <c r="J1316" i="1"/>
  <c r="AD1316" i="1" s="1"/>
  <c r="C1316" i="1"/>
  <c r="AJ1315" i="1"/>
  <c r="AK1315" i="1" s="1"/>
  <c r="AG1315" i="1"/>
  <c r="AF1315" i="1"/>
  <c r="X1315" i="1"/>
  <c r="R1315" i="1"/>
  <c r="AE1315" i="1" s="1"/>
  <c r="J1315" i="1"/>
  <c r="AD1315" i="1" s="1"/>
  <c r="AH1315" i="1" s="1"/>
  <c r="AI1315" i="1" s="1"/>
  <c r="C1315" i="1"/>
  <c r="AJ1314" i="1"/>
  <c r="AK1314" i="1" s="1"/>
  <c r="AG1314" i="1"/>
  <c r="AF1314" i="1"/>
  <c r="X1314" i="1"/>
  <c r="R1314" i="1"/>
  <c r="AE1314" i="1" s="1"/>
  <c r="J1314" i="1"/>
  <c r="AD1314" i="1" s="1"/>
  <c r="C1314" i="1"/>
  <c r="AJ1313" i="1"/>
  <c r="AK1313" i="1" s="1"/>
  <c r="AG1313" i="1"/>
  <c r="AF1313" i="1"/>
  <c r="X1313" i="1"/>
  <c r="R1313" i="1"/>
  <c r="AE1313" i="1" s="1"/>
  <c r="J1313" i="1"/>
  <c r="AD1313" i="1" s="1"/>
  <c r="AH1313" i="1" s="1"/>
  <c r="AI1313" i="1" s="1"/>
  <c r="C1313" i="1"/>
  <c r="AJ1312" i="1"/>
  <c r="AK1312" i="1" s="1"/>
  <c r="AG1312" i="1"/>
  <c r="AF1312" i="1"/>
  <c r="X1312" i="1"/>
  <c r="R1312" i="1"/>
  <c r="AE1312" i="1" s="1"/>
  <c r="J1312" i="1"/>
  <c r="AD1312" i="1" s="1"/>
  <c r="C1312" i="1"/>
  <c r="AJ1311" i="1"/>
  <c r="AK1311" i="1" s="1"/>
  <c r="AG1311" i="1"/>
  <c r="AF1311" i="1"/>
  <c r="X1311" i="1"/>
  <c r="R1311" i="1"/>
  <c r="AE1311" i="1" s="1"/>
  <c r="J1311" i="1"/>
  <c r="AD1311" i="1" s="1"/>
  <c r="AH1311" i="1" s="1"/>
  <c r="AI1311" i="1" s="1"/>
  <c r="C1311" i="1"/>
  <c r="AJ1310" i="1"/>
  <c r="AK1310" i="1" s="1"/>
  <c r="AG1310" i="1"/>
  <c r="AF1310" i="1"/>
  <c r="X1310" i="1"/>
  <c r="R1310" i="1"/>
  <c r="AE1310" i="1" s="1"/>
  <c r="J1310" i="1"/>
  <c r="AD1310" i="1" s="1"/>
  <c r="C1310" i="1"/>
  <c r="AJ1309" i="1"/>
  <c r="AK1309" i="1" s="1"/>
  <c r="AG1309" i="1"/>
  <c r="AF1309" i="1"/>
  <c r="X1309" i="1"/>
  <c r="R1309" i="1"/>
  <c r="AE1309" i="1" s="1"/>
  <c r="J1309" i="1"/>
  <c r="AD1309" i="1" s="1"/>
  <c r="C1309" i="1"/>
  <c r="AJ1308" i="1"/>
  <c r="AK1308" i="1" s="1"/>
  <c r="AG1308" i="1"/>
  <c r="AF1308" i="1"/>
  <c r="X1308" i="1"/>
  <c r="R1308" i="1"/>
  <c r="AE1308" i="1" s="1"/>
  <c r="J1308" i="1"/>
  <c r="AD1308" i="1" s="1"/>
  <c r="AH1308" i="1" s="1"/>
  <c r="AI1308" i="1" s="1"/>
  <c r="C1308" i="1"/>
  <c r="AJ1307" i="1"/>
  <c r="AK1307" i="1" s="1"/>
  <c r="AG1307" i="1"/>
  <c r="AF1307" i="1"/>
  <c r="X1307" i="1"/>
  <c r="R1307" i="1"/>
  <c r="AE1307" i="1" s="1"/>
  <c r="J1307" i="1"/>
  <c r="AD1307" i="1" s="1"/>
  <c r="AH1307" i="1" s="1"/>
  <c r="AI1307" i="1" s="1"/>
  <c r="C1307" i="1"/>
  <c r="AJ1306" i="1"/>
  <c r="AK1306" i="1" s="1"/>
  <c r="AG1306" i="1"/>
  <c r="AF1306" i="1"/>
  <c r="X1306" i="1"/>
  <c r="R1306" i="1"/>
  <c r="AE1306" i="1" s="1"/>
  <c r="J1306" i="1"/>
  <c r="AD1306" i="1" s="1"/>
  <c r="C1306" i="1"/>
  <c r="AJ1305" i="1"/>
  <c r="AK1305" i="1" s="1"/>
  <c r="AG1305" i="1"/>
  <c r="AF1305" i="1"/>
  <c r="X1305" i="1"/>
  <c r="R1305" i="1"/>
  <c r="AE1305" i="1" s="1"/>
  <c r="J1305" i="1"/>
  <c r="AD1305" i="1" s="1"/>
  <c r="AH1305" i="1" s="1"/>
  <c r="AI1305" i="1" s="1"/>
  <c r="C1305" i="1"/>
  <c r="AJ1304" i="1"/>
  <c r="AK1304" i="1" s="1"/>
  <c r="AG1304" i="1"/>
  <c r="AF1304" i="1"/>
  <c r="X1304" i="1"/>
  <c r="R1304" i="1"/>
  <c r="AE1304" i="1" s="1"/>
  <c r="J1304" i="1"/>
  <c r="AD1304" i="1" s="1"/>
  <c r="AH1304" i="1" s="1"/>
  <c r="AI1304" i="1" s="1"/>
  <c r="C1304" i="1"/>
  <c r="AJ1303" i="1"/>
  <c r="AK1303" i="1" s="1"/>
  <c r="AG1303" i="1"/>
  <c r="AF1303" i="1"/>
  <c r="X1303" i="1"/>
  <c r="R1303" i="1"/>
  <c r="AE1303" i="1" s="1"/>
  <c r="J1303" i="1"/>
  <c r="AD1303" i="1" s="1"/>
  <c r="AH1303" i="1" s="1"/>
  <c r="AI1303" i="1" s="1"/>
  <c r="C1303" i="1"/>
  <c r="AJ1302" i="1"/>
  <c r="AK1302" i="1" s="1"/>
  <c r="AG1302" i="1"/>
  <c r="AF1302" i="1"/>
  <c r="X1302" i="1"/>
  <c r="R1302" i="1"/>
  <c r="AE1302" i="1" s="1"/>
  <c r="J1302" i="1"/>
  <c r="AD1302" i="1" s="1"/>
  <c r="AH1302" i="1" s="1"/>
  <c r="AI1302" i="1" s="1"/>
  <c r="C1302" i="1"/>
  <c r="AJ1301" i="1"/>
  <c r="AK1301" i="1" s="1"/>
  <c r="AG1301" i="1"/>
  <c r="AF1301" i="1"/>
  <c r="X1301" i="1"/>
  <c r="R1301" i="1"/>
  <c r="AE1301" i="1" s="1"/>
  <c r="J1301" i="1"/>
  <c r="AD1301" i="1" s="1"/>
  <c r="C1301" i="1"/>
  <c r="AJ1300" i="1"/>
  <c r="AK1300" i="1" s="1"/>
  <c r="AG1300" i="1"/>
  <c r="AF1300" i="1"/>
  <c r="X1300" i="1"/>
  <c r="R1300" i="1"/>
  <c r="AE1300" i="1" s="1"/>
  <c r="J1300" i="1"/>
  <c r="AD1300" i="1" s="1"/>
  <c r="AH1300" i="1" s="1"/>
  <c r="AI1300" i="1" s="1"/>
  <c r="C1300" i="1"/>
  <c r="AJ1299" i="1"/>
  <c r="AK1299" i="1" s="1"/>
  <c r="AG1299" i="1"/>
  <c r="AF1299" i="1"/>
  <c r="X1299" i="1"/>
  <c r="R1299" i="1"/>
  <c r="AE1299" i="1" s="1"/>
  <c r="J1299" i="1"/>
  <c r="AD1299" i="1" s="1"/>
  <c r="AH1299" i="1" s="1"/>
  <c r="AI1299" i="1" s="1"/>
  <c r="C1299" i="1"/>
  <c r="AJ1298" i="1"/>
  <c r="AK1298" i="1" s="1"/>
  <c r="AG1298" i="1"/>
  <c r="AF1298" i="1"/>
  <c r="X1298" i="1"/>
  <c r="R1298" i="1"/>
  <c r="AE1298" i="1" s="1"/>
  <c r="J1298" i="1"/>
  <c r="AD1298" i="1" s="1"/>
  <c r="AH1298" i="1" s="1"/>
  <c r="AI1298" i="1" s="1"/>
  <c r="C1298" i="1"/>
  <c r="AJ1297" i="1"/>
  <c r="AK1297" i="1" s="1"/>
  <c r="AG1297" i="1"/>
  <c r="AF1297" i="1"/>
  <c r="X1297" i="1"/>
  <c r="R1297" i="1"/>
  <c r="AE1297" i="1" s="1"/>
  <c r="J1297" i="1"/>
  <c r="AD1297" i="1" s="1"/>
  <c r="AH1297" i="1" s="1"/>
  <c r="AI1297" i="1" s="1"/>
  <c r="C1297" i="1"/>
  <c r="AJ1296" i="1"/>
  <c r="AK1296" i="1" s="1"/>
  <c r="AG1296" i="1"/>
  <c r="AF1296" i="1"/>
  <c r="X1296" i="1"/>
  <c r="R1296" i="1"/>
  <c r="AE1296" i="1" s="1"/>
  <c r="J1296" i="1"/>
  <c r="AD1296" i="1" s="1"/>
  <c r="C1296" i="1"/>
  <c r="AJ1295" i="1"/>
  <c r="AK1295" i="1" s="1"/>
  <c r="AG1295" i="1"/>
  <c r="AF1295" i="1"/>
  <c r="X1295" i="1"/>
  <c r="R1295" i="1"/>
  <c r="AE1295" i="1" s="1"/>
  <c r="J1295" i="1"/>
  <c r="AD1295" i="1" s="1"/>
  <c r="AH1295" i="1" s="1"/>
  <c r="AI1295" i="1" s="1"/>
  <c r="C1295" i="1"/>
  <c r="AJ1294" i="1"/>
  <c r="AK1294" i="1" s="1"/>
  <c r="AG1294" i="1"/>
  <c r="AF1294" i="1"/>
  <c r="X1294" i="1"/>
  <c r="R1294" i="1"/>
  <c r="AE1294" i="1" s="1"/>
  <c r="J1294" i="1"/>
  <c r="AD1294" i="1" s="1"/>
  <c r="AH1294" i="1" s="1"/>
  <c r="AI1294" i="1" s="1"/>
  <c r="C1294" i="1"/>
  <c r="AJ1293" i="1"/>
  <c r="AK1293" i="1" s="1"/>
  <c r="AG1293" i="1"/>
  <c r="AF1293" i="1"/>
  <c r="X1293" i="1"/>
  <c r="R1293" i="1"/>
  <c r="AE1293" i="1" s="1"/>
  <c r="J1293" i="1"/>
  <c r="AD1293" i="1" s="1"/>
  <c r="AH1293" i="1" s="1"/>
  <c r="AI1293" i="1" s="1"/>
  <c r="C1293" i="1"/>
  <c r="AJ1292" i="1"/>
  <c r="AK1292" i="1" s="1"/>
  <c r="AG1292" i="1"/>
  <c r="AF1292" i="1"/>
  <c r="X1292" i="1"/>
  <c r="R1292" i="1"/>
  <c r="AE1292" i="1" s="1"/>
  <c r="J1292" i="1"/>
  <c r="AD1292" i="1" s="1"/>
  <c r="AH1292" i="1" s="1"/>
  <c r="AI1292" i="1" s="1"/>
  <c r="C1292" i="1"/>
  <c r="AJ1291" i="1"/>
  <c r="AK1291" i="1" s="1"/>
  <c r="AG1291" i="1"/>
  <c r="AF1291" i="1"/>
  <c r="X1291" i="1"/>
  <c r="R1291" i="1"/>
  <c r="AE1291" i="1" s="1"/>
  <c r="J1291" i="1"/>
  <c r="AD1291" i="1" s="1"/>
  <c r="AH1291" i="1" s="1"/>
  <c r="AI1291" i="1" s="1"/>
  <c r="C1291" i="1"/>
  <c r="AJ1290" i="1"/>
  <c r="AK1290" i="1" s="1"/>
  <c r="AG1290" i="1"/>
  <c r="AF1290" i="1"/>
  <c r="X1290" i="1"/>
  <c r="R1290" i="1"/>
  <c r="AE1290" i="1" s="1"/>
  <c r="J1290" i="1"/>
  <c r="AD1290" i="1" s="1"/>
  <c r="AH1290" i="1" s="1"/>
  <c r="AI1290" i="1" s="1"/>
  <c r="C1290" i="1"/>
  <c r="AJ1289" i="1"/>
  <c r="AK1289" i="1" s="1"/>
  <c r="AG1289" i="1"/>
  <c r="AF1289" i="1"/>
  <c r="X1289" i="1"/>
  <c r="R1289" i="1"/>
  <c r="AE1289" i="1" s="1"/>
  <c r="J1289" i="1"/>
  <c r="AD1289" i="1" s="1"/>
  <c r="C1289" i="1"/>
  <c r="AJ1288" i="1"/>
  <c r="AK1288" i="1" s="1"/>
  <c r="AG1288" i="1"/>
  <c r="AF1288" i="1"/>
  <c r="X1288" i="1"/>
  <c r="R1288" i="1"/>
  <c r="AE1288" i="1" s="1"/>
  <c r="J1288" i="1"/>
  <c r="AD1288" i="1" s="1"/>
  <c r="AH1288" i="1" s="1"/>
  <c r="AI1288" i="1" s="1"/>
  <c r="C1288" i="1"/>
  <c r="AJ1287" i="1"/>
  <c r="AK1287" i="1" s="1"/>
  <c r="AG1287" i="1"/>
  <c r="AF1287" i="1"/>
  <c r="X1287" i="1"/>
  <c r="R1287" i="1"/>
  <c r="AE1287" i="1" s="1"/>
  <c r="J1287" i="1"/>
  <c r="AD1287" i="1" s="1"/>
  <c r="AH1287" i="1" s="1"/>
  <c r="AI1287" i="1" s="1"/>
  <c r="C1287" i="1"/>
  <c r="AJ1286" i="1"/>
  <c r="AK1286" i="1" s="1"/>
  <c r="AG1286" i="1"/>
  <c r="AF1286" i="1"/>
  <c r="X1286" i="1"/>
  <c r="R1286" i="1"/>
  <c r="AE1286" i="1" s="1"/>
  <c r="J1286" i="1"/>
  <c r="AD1286" i="1" s="1"/>
  <c r="AH1286" i="1" s="1"/>
  <c r="AI1286" i="1" s="1"/>
  <c r="C1286" i="1"/>
  <c r="AJ1285" i="1"/>
  <c r="AK1285" i="1" s="1"/>
  <c r="AG1285" i="1"/>
  <c r="AF1285" i="1"/>
  <c r="X1285" i="1"/>
  <c r="R1285" i="1"/>
  <c r="AE1285" i="1" s="1"/>
  <c r="J1285" i="1"/>
  <c r="AD1285" i="1" s="1"/>
  <c r="AH1285" i="1" s="1"/>
  <c r="AI1285" i="1" s="1"/>
  <c r="C1285" i="1"/>
  <c r="AJ1284" i="1"/>
  <c r="AK1284" i="1" s="1"/>
  <c r="AG1284" i="1"/>
  <c r="AF1284" i="1"/>
  <c r="X1284" i="1"/>
  <c r="R1284" i="1"/>
  <c r="AE1284" i="1" s="1"/>
  <c r="J1284" i="1"/>
  <c r="AD1284" i="1" s="1"/>
  <c r="AH1284" i="1" s="1"/>
  <c r="AI1284" i="1" s="1"/>
  <c r="C1284" i="1"/>
  <c r="AJ1283" i="1"/>
  <c r="AK1283" i="1" s="1"/>
  <c r="AG1283" i="1"/>
  <c r="AF1283" i="1"/>
  <c r="X1283" i="1"/>
  <c r="R1283" i="1"/>
  <c r="AE1283" i="1" s="1"/>
  <c r="J1283" i="1"/>
  <c r="AD1283" i="1" s="1"/>
  <c r="AH1283" i="1" s="1"/>
  <c r="AI1283" i="1" s="1"/>
  <c r="C1283" i="1"/>
  <c r="AJ1282" i="1"/>
  <c r="AK1282" i="1" s="1"/>
  <c r="AG1282" i="1"/>
  <c r="AF1282" i="1"/>
  <c r="X1282" i="1"/>
  <c r="R1282" i="1"/>
  <c r="AE1282" i="1" s="1"/>
  <c r="J1282" i="1"/>
  <c r="AD1282" i="1" s="1"/>
  <c r="AH1282" i="1" s="1"/>
  <c r="AI1282" i="1" s="1"/>
  <c r="C1282" i="1"/>
  <c r="AJ1281" i="1"/>
  <c r="AK1281" i="1" s="1"/>
  <c r="AG1281" i="1"/>
  <c r="AF1281" i="1"/>
  <c r="X1281" i="1"/>
  <c r="R1281" i="1"/>
  <c r="AE1281" i="1" s="1"/>
  <c r="J1281" i="1"/>
  <c r="AD1281" i="1" s="1"/>
  <c r="AH1281" i="1" s="1"/>
  <c r="AI1281" i="1" s="1"/>
  <c r="C1281" i="1"/>
  <c r="AJ1280" i="1"/>
  <c r="AK1280" i="1" s="1"/>
  <c r="AG1280" i="1"/>
  <c r="AF1280" i="1"/>
  <c r="X1280" i="1"/>
  <c r="R1280" i="1"/>
  <c r="AE1280" i="1" s="1"/>
  <c r="J1280" i="1"/>
  <c r="AD1280" i="1" s="1"/>
  <c r="AH1280" i="1" s="1"/>
  <c r="AI1280" i="1" s="1"/>
  <c r="C1280" i="1"/>
  <c r="AJ1279" i="1"/>
  <c r="AK1279" i="1" s="1"/>
  <c r="AG1279" i="1"/>
  <c r="AF1279" i="1"/>
  <c r="X1279" i="1"/>
  <c r="R1279" i="1"/>
  <c r="AE1279" i="1" s="1"/>
  <c r="J1279" i="1"/>
  <c r="AD1279" i="1" s="1"/>
  <c r="AH1279" i="1" s="1"/>
  <c r="AI1279" i="1" s="1"/>
  <c r="C1279" i="1"/>
  <c r="AJ1278" i="1"/>
  <c r="AK1278" i="1" s="1"/>
  <c r="AG1278" i="1"/>
  <c r="AF1278" i="1"/>
  <c r="X1278" i="1"/>
  <c r="R1278" i="1"/>
  <c r="AE1278" i="1" s="1"/>
  <c r="J1278" i="1"/>
  <c r="AD1278" i="1" s="1"/>
  <c r="AH1278" i="1" s="1"/>
  <c r="AI1278" i="1" s="1"/>
  <c r="C1278" i="1"/>
  <c r="AJ1277" i="1"/>
  <c r="AK1277" i="1" s="1"/>
  <c r="AG1277" i="1"/>
  <c r="AF1277" i="1"/>
  <c r="X1277" i="1"/>
  <c r="R1277" i="1"/>
  <c r="AE1277" i="1" s="1"/>
  <c r="J1277" i="1"/>
  <c r="AD1277" i="1" s="1"/>
  <c r="AH1277" i="1" s="1"/>
  <c r="AI1277" i="1" s="1"/>
  <c r="C1277" i="1"/>
  <c r="AJ1276" i="1"/>
  <c r="AK1276" i="1" s="1"/>
  <c r="AG1276" i="1"/>
  <c r="AF1276" i="1"/>
  <c r="X1276" i="1"/>
  <c r="R1276" i="1"/>
  <c r="AE1276" i="1" s="1"/>
  <c r="J1276" i="1"/>
  <c r="AD1276" i="1" s="1"/>
  <c r="AH1276" i="1" s="1"/>
  <c r="AI1276" i="1" s="1"/>
  <c r="C1276" i="1"/>
  <c r="AJ1275" i="1"/>
  <c r="AK1275" i="1" s="1"/>
  <c r="AG1275" i="1"/>
  <c r="AF1275" i="1"/>
  <c r="X1275" i="1"/>
  <c r="R1275" i="1"/>
  <c r="AE1275" i="1" s="1"/>
  <c r="J1275" i="1"/>
  <c r="AD1275" i="1" s="1"/>
  <c r="AH1275" i="1" s="1"/>
  <c r="AI1275" i="1" s="1"/>
  <c r="C1275" i="1"/>
  <c r="AJ1274" i="1"/>
  <c r="AK1274" i="1" s="1"/>
  <c r="AG1274" i="1"/>
  <c r="AF1274" i="1"/>
  <c r="X1274" i="1"/>
  <c r="R1274" i="1"/>
  <c r="AE1274" i="1" s="1"/>
  <c r="J1274" i="1"/>
  <c r="AD1274" i="1" s="1"/>
  <c r="C1274" i="1"/>
  <c r="AJ1273" i="1"/>
  <c r="AK1273" i="1" s="1"/>
  <c r="AG1273" i="1"/>
  <c r="AF1273" i="1"/>
  <c r="X1273" i="1"/>
  <c r="R1273" i="1"/>
  <c r="AE1273" i="1" s="1"/>
  <c r="J1273" i="1"/>
  <c r="AD1273" i="1" s="1"/>
  <c r="AH1273" i="1" s="1"/>
  <c r="AI1273" i="1" s="1"/>
  <c r="C1273" i="1"/>
  <c r="AJ1272" i="1"/>
  <c r="AK1272" i="1" s="1"/>
  <c r="AG1272" i="1"/>
  <c r="AF1272" i="1"/>
  <c r="X1272" i="1"/>
  <c r="R1272" i="1"/>
  <c r="AE1272" i="1" s="1"/>
  <c r="J1272" i="1"/>
  <c r="AD1272" i="1" s="1"/>
  <c r="AH1272" i="1" s="1"/>
  <c r="AI1272" i="1" s="1"/>
  <c r="C1272" i="1"/>
  <c r="AJ1271" i="1"/>
  <c r="AK1271" i="1" s="1"/>
  <c r="AG1271" i="1"/>
  <c r="AF1271" i="1"/>
  <c r="X1271" i="1"/>
  <c r="R1271" i="1"/>
  <c r="AE1271" i="1" s="1"/>
  <c r="J1271" i="1"/>
  <c r="AD1271" i="1" s="1"/>
  <c r="AH1271" i="1" s="1"/>
  <c r="AI1271" i="1" s="1"/>
  <c r="C1271" i="1"/>
  <c r="AJ1270" i="1"/>
  <c r="AK1270" i="1" s="1"/>
  <c r="AG1270" i="1"/>
  <c r="AF1270" i="1"/>
  <c r="X1270" i="1"/>
  <c r="R1270" i="1"/>
  <c r="AE1270" i="1" s="1"/>
  <c r="J1270" i="1"/>
  <c r="AD1270" i="1" s="1"/>
  <c r="C1270" i="1"/>
  <c r="AJ1269" i="1"/>
  <c r="AK1269" i="1" s="1"/>
  <c r="AG1269" i="1"/>
  <c r="AF1269" i="1"/>
  <c r="X1269" i="1"/>
  <c r="R1269" i="1"/>
  <c r="AE1269" i="1" s="1"/>
  <c r="J1269" i="1"/>
  <c r="AD1269" i="1" s="1"/>
  <c r="AH1269" i="1" s="1"/>
  <c r="AI1269" i="1" s="1"/>
  <c r="C1269" i="1"/>
  <c r="AJ1268" i="1"/>
  <c r="AK1268" i="1" s="1"/>
  <c r="AG1268" i="1"/>
  <c r="AF1268" i="1"/>
  <c r="X1268" i="1"/>
  <c r="R1268" i="1"/>
  <c r="AE1268" i="1" s="1"/>
  <c r="J1268" i="1"/>
  <c r="AD1268" i="1" s="1"/>
  <c r="C1268" i="1"/>
  <c r="AJ1267" i="1"/>
  <c r="AK1267" i="1" s="1"/>
  <c r="AG1267" i="1"/>
  <c r="AF1267" i="1"/>
  <c r="X1267" i="1"/>
  <c r="R1267" i="1"/>
  <c r="AE1267" i="1" s="1"/>
  <c r="J1267" i="1"/>
  <c r="AD1267" i="1" s="1"/>
  <c r="AH1267" i="1" s="1"/>
  <c r="AI1267" i="1" s="1"/>
  <c r="C1267" i="1"/>
  <c r="AJ1266" i="1"/>
  <c r="AK1266" i="1" s="1"/>
  <c r="AG1266" i="1"/>
  <c r="AF1266" i="1"/>
  <c r="X1266" i="1"/>
  <c r="R1266" i="1"/>
  <c r="AE1266" i="1" s="1"/>
  <c r="J1266" i="1"/>
  <c r="AD1266" i="1" s="1"/>
  <c r="AH1266" i="1" s="1"/>
  <c r="AI1266" i="1" s="1"/>
  <c r="C1266" i="1"/>
  <c r="AJ1265" i="1"/>
  <c r="AK1265" i="1" s="1"/>
  <c r="AG1265" i="1"/>
  <c r="AF1265" i="1"/>
  <c r="X1265" i="1"/>
  <c r="R1265" i="1"/>
  <c r="AE1265" i="1" s="1"/>
  <c r="J1265" i="1"/>
  <c r="AD1265" i="1" s="1"/>
  <c r="AH1265" i="1" s="1"/>
  <c r="AI1265" i="1" s="1"/>
  <c r="C1265" i="1"/>
  <c r="AJ1264" i="1"/>
  <c r="AK1264" i="1" s="1"/>
  <c r="AG1264" i="1"/>
  <c r="AF1264" i="1"/>
  <c r="X1264" i="1"/>
  <c r="R1264" i="1"/>
  <c r="AE1264" i="1" s="1"/>
  <c r="J1264" i="1"/>
  <c r="AD1264" i="1" s="1"/>
  <c r="C1264" i="1"/>
  <c r="AJ1263" i="1"/>
  <c r="AK1263" i="1" s="1"/>
  <c r="AG1263" i="1"/>
  <c r="AF1263" i="1"/>
  <c r="X1263" i="1"/>
  <c r="R1263" i="1"/>
  <c r="AE1263" i="1" s="1"/>
  <c r="J1263" i="1"/>
  <c r="AD1263" i="1" s="1"/>
  <c r="AH1263" i="1" s="1"/>
  <c r="AI1263" i="1" s="1"/>
  <c r="C1263" i="1"/>
  <c r="AJ1262" i="1"/>
  <c r="AK1262" i="1" s="1"/>
  <c r="AG1262" i="1"/>
  <c r="AF1262" i="1"/>
  <c r="X1262" i="1"/>
  <c r="R1262" i="1"/>
  <c r="AE1262" i="1" s="1"/>
  <c r="J1262" i="1"/>
  <c r="AD1262" i="1" s="1"/>
  <c r="AH1262" i="1" s="1"/>
  <c r="AI1262" i="1" s="1"/>
  <c r="C1262" i="1"/>
  <c r="AJ1261" i="1"/>
  <c r="AK1261" i="1" s="1"/>
  <c r="AG1261" i="1"/>
  <c r="AF1261" i="1"/>
  <c r="X1261" i="1"/>
  <c r="R1261" i="1"/>
  <c r="AE1261" i="1" s="1"/>
  <c r="J1261" i="1"/>
  <c r="AD1261" i="1" s="1"/>
  <c r="AH1261" i="1" s="1"/>
  <c r="AI1261" i="1" s="1"/>
  <c r="C1261" i="1"/>
  <c r="AJ1260" i="1"/>
  <c r="AK1260" i="1" s="1"/>
  <c r="AG1260" i="1"/>
  <c r="AF1260" i="1"/>
  <c r="X1260" i="1"/>
  <c r="R1260" i="1"/>
  <c r="AE1260" i="1" s="1"/>
  <c r="J1260" i="1"/>
  <c r="AD1260" i="1" s="1"/>
  <c r="AH1260" i="1" s="1"/>
  <c r="AI1260" i="1" s="1"/>
  <c r="C1260" i="1"/>
  <c r="AJ1259" i="1"/>
  <c r="AK1259" i="1" s="1"/>
  <c r="AG1259" i="1"/>
  <c r="AF1259" i="1"/>
  <c r="X1259" i="1"/>
  <c r="R1259" i="1"/>
  <c r="AE1259" i="1" s="1"/>
  <c r="J1259" i="1"/>
  <c r="AD1259" i="1" s="1"/>
  <c r="AH1259" i="1" s="1"/>
  <c r="AI1259" i="1" s="1"/>
  <c r="C1259" i="1"/>
  <c r="AJ1258" i="1"/>
  <c r="AK1258" i="1" s="1"/>
  <c r="AG1258" i="1"/>
  <c r="AF1258" i="1"/>
  <c r="X1258" i="1"/>
  <c r="R1258" i="1"/>
  <c r="AE1258" i="1" s="1"/>
  <c r="J1258" i="1"/>
  <c r="AD1258" i="1" s="1"/>
  <c r="AH1258" i="1" s="1"/>
  <c r="AI1258" i="1" s="1"/>
  <c r="C1258" i="1"/>
  <c r="AJ1257" i="1"/>
  <c r="AK1257" i="1" s="1"/>
  <c r="AG1257" i="1"/>
  <c r="AF1257" i="1"/>
  <c r="X1257" i="1"/>
  <c r="R1257" i="1"/>
  <c r="AE1257" i="1" s="1"/>
  <c r="J1257" i="1"/>
  <c r="AD1257" i="1" s="1"/>
  <c r="AH1257" i="1" s="1"/>
  <c r="AI1257" i="1" s="1"/>
  <c r="C1257" i="1"/>
  <c r="AJ1256" i="1"/>
  <c r="AK1256" i="1" s="1"/>
  <c r="AG1256" i="1"/>
  <c r="AF1256" i="1"/>
  <c r="X1256" i="1"/>
  <c r="R1256" i="1"/>
  <c r="AE1256" i="1" s="1"/>
  <c r="J1256" i="1"/>
  <c r="AD1256" i="1" s="1"/>
  <c r="AH1256" i="1" s="1"/>
  <c r="AI1256" i="1" s="1"/>
  <c r="C1256" i="1"/>
  <c r="AJ1255" i="1"/>
  <c r="AK1255" i="1" s="1"/>
  <c r="AG1255" i="1"/>
  <c r="AF1255" i="1"/>
  <c r="X1255" i="1"/>
  <c r="R1255" i="1"/>
  <c r="AE1255" i="1" s="1"/>
  <c r="J1255" i="1"/>
  <c r="AD1255" i="1" s="1"/>
  <c r="AH1255" i="1" s="1"/>
  <c r="AI1255" i="1" s="1"/>
  <c r="C1255" i="1"/>
  <c r="AJ1254" i="1"/>
  <c r="AK1254" i="1" s="1"/>
  <c r="AG1254" i="1"/>
  <c r="AF1254" i="1"/>
  <c r="X1254" i="1"/>
  <c r="R1254" i="1"/>
  <c r="AE1254" i="1" s="1"/>
  <c r="J1254" i="1"/>
  <c r="AD1254" i="1" s="1"/>
  <c r="AH1254" i="1" s="1"/>
  <c r="AI1254" i="1" s="1"/>
  <c r="C1254" i="1"/>
  <c r="AJ1253" i="1"/>
  <c r="AK1253" i="1" s="1"/>
  <c r="AG1253" i="1"/>
  <c r="AF1253" i="1"/>
  <c r="X1253" i="1"/>
  <c r="R1253" i="1"/>
  <c r="AE1253" i="1" s="1"/>
  <c r="J1253" i="1"/>
  <c r="AD1253" i="1" s="1"/>
  <c r="AH1253" i="1" s="1"/>
  <c r="AI1253" i="1" s="1"/>
  <c r="C1253" i="1"/>
  <c r="AJ1252" i="1"/>
  <c r="AK1252" i="1" s="1"/>
  <c r="AG1252" i="1"/>
  <c r="AF1252" i="1"/>
  <c r="X1252" i="1"/>
  <c r="R1252" i="1"/>
  <c r="AE1252" i="1" s="1"/>
  <c r="J1252" i="1"/>
  <c r="AD1252" i="1" s="1"/>
  <c r="AH1252" i="1" s="1"/>
  <c r="AI1252" i="1" s="1"/>
  <c r="C1252" i="1"/>
  <c r="AJ1251" i="1"/>
  <c r="AK1251" i="1" s="1"/>
  <c r="AG1251" i="1"/>
  <c r="AF1251" i="1"/>
  <c r="X1251" i="1"/>
  <c r="R1251" i="1"/>
  <c r="AE1251" i="1" s="1"/>
  <c r="J1251" i="1"/>
  <c r="AD1251" i="1" s="1"/>
  <c r="AH1251" i="1" s="1"/>
  <c r="AI1251" i="1" s="1"/>
  <c r="C1251" i="1"/>
  <c r="AJ1250" i="1"/>
  <c r="AK1250" i="1" s="1"/>
  <c r="AG1250" i="1"/>
  <c r="AF1250" i="1"/>
  <c r="X1250" i="1"/>
  <c r="R1250" i="1"/>
  <c r="AE1250" i="1" s="1"/>
  <c r="J1250" i="1"/>
  <c r="AD1250" i="1" s="1"/>
  <c r="C1250" i="1"/>
  <c r="AJ1249" i="1"/>
  <c r="AK1249" i="1" s="1"/>
  <c r="AG1249" i="1"/>
  <c r="AF1249" i="1"/>
  <c r="X1249" i="1"/>
  <c r="R1249" i="1"/>
  <c r="AE1249" i="1" s="1"/>
  <c r="J1249" i="1"/>
  <c r="AD1249" i="1" s="1"/>
  <c r="AH1249" i="1" s="1"/>
  <c r="AI1249" i="1" s="1"/>
  <c r="C1249" i="1"/>
  <c r="AJ1248" i="1"/>
  <c r="AK1248" i="1" s="1"/>
  <c r="AG1248" i="1"/>
  <c r="AF1248" i="1"/>
  <c r="X1248" i="1"/>
  <c r="R1248" i="1"/>
  <c r="AE1248" i="1" s="1"/>
  <c r="J1248" i="1"/>
  <c r="AD1248" i="1" s="1"/>
  <c r="AH1248" i="1" s="1"/>
  <c r="AI1248" i="1" s="1"/>
  <c r="C1248" i="1"/>
  <c r="AJ1247" i="1"/>
  <c r="AK1247" i="1" s="1"/>
  <c r="AG1247" i="1"/>
  <c r="AF1247" i="1"/>
  <c r="X1247" i="1"/>
  <c r="R1247" i="1"/>
  <c r="AE1247" i="1" s="1"/>
  <c r="J1247" i="1"/>
  <c r="AD1247" i="1" s="1"/>
  <c r="AH1247" i="1" s="1"/>
  <c r="AI1247" i="1" s="1"/>
  <c r="C1247" i="1"/>
  <c r="AJ1246" i="1"/>
  <c r="AK1246" i="1" s="1"/>
  <c r="AG1246" i="1"/>
  <c r="AF1246" i="1"/>
  <c r="X1246" i="1"/>
  <c r="R1246" i="1"/>
  <c r="AE1246" i="1" s="1"/>
  <c r="J1246" i="1"/>
  <c r="AD1246" i="1" s="1"/>
  <c r="AH1246" i="1" s="1"/>
  <c r="AI1246" i="1" s="1"/>
  <c r="C1246" i="1"/>
  <c r="AJ1245" i="1"/>
  <c r="AK1245" i="1" s="1"/>
  <c r="AG1245" i="1"/>
  <c r="AF1245" i="1"/>
  <c r="X1245" i="1"/>
  <c r="R1245" i="1"/>
  <c r="AE1245" i="1" s="1"/>
  <c r="J1245" i="1"/>
  <c r="AD1245" i="1" s="1"/>
  <c r="AH1245" i="1" s="1"/>
  <c r="AI1245" i="1" s="1"/>
  <c r="C1245" i="1"/>
  <c r="AJ1244" i="1"/>
  <c r="AK1244" i="1" s="1"/>
  <c r="AG1244" i="1"/>
  <c r="AF1244" i="1"/>
  <c r="X1244" i="1"/>
  <c r="R1244" i="1"/>
  <c r="AE1244" i="1" s="1"/>
  <c r="J1244" i="1"/>
  <c r="AD1244" i="1" s="1"/>
  <c r="AH1244" i="1" s="1"/>
  <c r="AI1244" i="1" s="1"/>
  <c r="C1244" i="1"/>
  <c r="AJ1243" i="1"/>
  <c r="AK1243" i="1" s="1"/>
  <c r="AG1243" i="1"/>
  <c r="AF1243" i="1"/>
  <c r="X1243" i="1"/>
  <c r="R1243" i="1"/>
  <c r="AE1243" i="1" s="1"/>
  <c r="J1243" i="1"/>
  <c r="AD1243" i="1" s="1"/>
  <c r="AH1243" i="1" s="1"/>
  <c r="AI1243" i="1" s="1"/>
  <c r="C1243" i="1"/>
  <c r="AJ1242" i="1"/>
  <c r="AK1242" i="1" s="1"/>
  <c r="AG1242" i="1"/>
  <c r="AF1242" i="1"/>
  <c r="X1242" i="1"/>
  <c r="R1242" i="1"/>
  <c r="AE1242" i="1" s="1"/>
  <c r="J1242" i="1"/>
  <c r="AD1242" i="1" s="1"/>
  <c r="AH1242" i="1" s="1"/>
  <c r="AI1242" i="1" s="1"/>
  <c r="C1242" i="1"/>
  <c r="AJ1241" i="1"/>
  <c r="AK1241" i="1" s="1"/>
  <c r="AG1241" i="1"/>
  <c r="AF1241" i="1"/>
  <c r="X1241" i="1"/>
  <c r="R1241" i="1"/>
  <c r="AE1241" i="1" s="1"/>
  <c r="J1241" i="1"/>
  <c r="AD1241" i="1" s="1"/>
  <c r="AH1241" i="1" s="1"/>
  <c r="AI1241" i="1" s="1"/>
  <c r="C1241" i="1"/>
  <c r="AJ1240" i="1"/>
  <c r="AK1240" i="1" s="1"/>
  <c r="AG1240" i="1"/>
  <c r="AF1240" i="1"/>
  <c r="X1240" i="1"/>
  <c r="R1240" i="1"/>
  <c r="AE1240" i="1" s="1"/>
  <c r="J1240" i="1"/>
  <c r="AD1240" i="1" s="1"/>
  <c r="AH1240" i="1" s="1"/>
  <c r="AI1240" i="1" s="1"/>
  <c r="C1240" i="1"/>
  <c r="AJ1239" i="1"/>
  <c r="AK1239" i="1" s="1"/>
  <c r="AG1239" i="1"/>
  <c r="AF1239" i="1"/>
  <c r="X1239" i="1"/>
  <c r="R1239" i="1"/>
  <c r="AE1239" i="1" s="1"/>
  <c r="J1239" i="1"/>
  <c r="AD1239" i="1" s="1"/>
  <c r="AH1239" i="1" s="1"/>
  <c r="AI1239" i="1" s="1"/>
  <c r="C1239" i="1"/>
  <c r="AJ1238" i="1"/>
  <c r="AK1238" i="1" s="1"/>
  <c r="AG1238" i="1"/>
  <c r="AF1238" i="1"/>
  <c r="X1238" i="1"/>
  <c r="R1238" i="1"/>
  <c r="AE1238" i="1" s="1"/>
  <c r="J1238" i="1"/>
  <c r="AD1238" i="1" s="1"/>
  <c r="AH1238" i="1" s="1"/>
  <c r="AI1238" i="1" s="1"/>
  <c r="C1238" i="1"/>
  <c r="AJ1237" i="1"/>
  <c r="AK1237" i="1" s="1"/>
  <c r="AG1237" i="1"/>
  <c r="AF1237" i="1"/>
  <c r="X1237" i="1"/>
  <c r="R1237" i="1"/>
  <c r="AE1237" i="1" s="1"/>
  <c r="J1237" i="1"/>
  <c r="AD1237" i="1" s="1"/>
  <c r="C1237" i="1"/>
  <c r="AJ1236" i="1"/>
  <c r="AK1236" i="1" s="1"/>
  <c r="AG1236" i="1"/>
  <c r="AF1236" i="1"/>
  <c r="X1236" i="1"/>
  <c r="R1236" i="1"/>
  <c r="AE1236" i="1" s="1"/>
  <c r="J1236" i="1"/>
  <c r="AD1236" i="1" s="1"/>
  <c r="AH1236" i="1" s="1"/>
  <c r="AI1236" i="1" s="1"/>
  <c r="C1236" i="1"/>
  <c r="AJ1235" i="1"/>
  <c r="AK1235" i="1" s="1"/>
  <c r="AG1235" i="1"/>
  <c r="AF1235" i="1"/>
  <c r="X1235" i="1"/>
  <c r="R1235" i="1"/>
  <c r="AE1235" i="1" s="1"/>
  <c r="J1235" i="1"/>
  <c r="AD1235" i="1" s="1"/>
  <c r="AH1235" i="1" s="1"/>
  <c r="AI1235" i="1" s="1"/>
  <c r="C1235" i="1"/>
  <c r="AJ1234" i="1"/>
  <c r="AK1234" i="1" s="1"/>
  <c r="AG1234" i="1"/>
  <c r="AF1234" i="1"/>
  <c r="X1234" i="1"/>
  <c r="R1234" i="1"/>
  <c r="AE1234" i="1" s="1"/>
  <c r="J1234" i="1"/>
  <c r="AD1234" i="1" s="1"/>
  <c r="AH1234" i="1" s="1"/>
  <c r="AI1234" i="1" s="1"/>
  <c r="C1234" i="1"/>
  <c r="AJ1233" i="1"/>
  <c r="AK1233" i="1" s="1"/>
  <c r="AG1233" i="1"/>
  <c r="AF1233" i="1"/>
  <c r="X1233" i="1"/>
  <c r="R1233" i="1"/>
  <c r="AE1233" i="1" s="1"/>
  <c r="J1233" i="1"/>
  <c r="AD1233" i="1" s="1"/>
  <c r="C1233" i="1"/>
  <c r="AJ1232" i="1"/>
  <c r="AK1232" i="1" s="1"/>
  <c r="AG1232" i="1"/>
  <c r="AF1232" i="1"/>
  <c r="X1232" i="1"/>
  <c r="R1232" i="1"/>
  <c r="AE1232" i="1" s="1"/>
  <c r="J1232" i="1"/>
  <c r="AD1232" i="1" s="1"/>
  <c r="AH1232" i="1" s="1"/>
  <c r="AI1232" i="1" s="1"/>
  <c r="C1232" i="1"/>
  <c r="AJ1231" i="1"/>
  <c r="AK1231" i="1" s="1"/>
  <c r="AG1231" i="1"/>
  <c r="AF1231" i="1"/>
  <c r="X1231" i="1"/>
  <c r="R1231" i="1"/>
  <c r="AE1231" i="1" s="1"/>
  <c r="J1231" i="1"/>
  <c r="AD1231" i="1" s="1"/>
  <c r="AH1231" i="1" s="1"/>
  <c r="AI1231" i="1" s="1"/>
  <c r="C1231" i="1"/>
  <c r="AJ1230" i="1"/>
  <c r="AK1230" i="1" s="1"/>
  <c r="AG1230" i="1"/>
  <c r="AF1230" i="1"/>
  <c r="X1230" i="1"/>
  <c r="R1230" i="1"/>
  <c r="AE1230" i="1" s="1"/>
  <c r="J1230" i="1"/>
  <c r="AD1230" i="1" s="1"/>
  <c r="AH1230" i="1" s="1"/>
  <c r="AI1230" i="1" s="1"/>
  <c r="C1230" i="1"/>
  <c r="AJ1229" i="1"/>
  <c r="AK1229" i="1" s="1"/>
  <c r="AG1229" i="1"/>
  <c r="AF1229" i="1"/>
  <c r="X1229" i="1"/>
  <c r="R1229" i="1"/>
  <c r="AE1229" i="1" s="1"/>
  <c r="J1229" i="1"/>
  <c r="AD1229" i="1" s="1"/>
  <c r="C1229" i="1"/>
  <c r="AJ1228" i="1"/>
  <c r="AK1228" i="1" s="1"/>
  <c r="AG1228" i="1"/>
  <c r="AF1228" i="1"/>
  <c r="X1228" i="1"/>
  <c r="R1228" i="1"/>
  <c r="AE1228" i="1" s="1"/>
  <c r="J1228" i="1"/>
  <c r="AD1228" i="1" s="1"/>
  <c r="AH1228" i="1" s="1"/>
  <c r="AI1228" i="1" s="1"/>
  <c r="C1228" i="1"/>
  <c r="AJ1227" i="1"/>
  <c r="AK1227" i="1" s="1"/>
  <c r="AG1227" i="1"/>
  <c r="AF1227" i="1"/>
  <c r="X1227" i="1"/>
  <c r="R1227" i="1"/>
  <c r="AE1227" i="1" s="1"/>
  <c r="J1227" i="1"/>
  <c r="AD1227" i="1" s="1"/>
  <c r="AH1227" i="1" s="1"/>
  <c r="AI1227" i="1" s="1"/>
  <c r="C1227" i="1"/>
  <c r="AJ1226" i="1"/>
  <c r="AK1226" i="1" s="1"/>
  <c r="AG1226" i="1"/>
  <c r="AF1226" i="1"/>
  <c r="X1226" i="1"/>
  <c r="R1226" i="1"/>
  <c r="AE1226" i="1" s="1"/>
  <c r="J1226" i="1"/>
  <c r="AD1226" i="1" s="1"/>
  <c r="C1226" i="1"/>
  <c r="AJ1225" i="1"/>
  <c r="AK1225" i="1" s="1"/>
  <c r="AG1225" i="1"/>
  <c r="AF1225" i="1"/>
  <c r="X1225" i="1"/>
  <c r="R1225" i="1"/>
  <c r="AE1225" i="1" s="1"/>
  <c r="J1225" i="1"/>
  <c r="AD1225" i="1" s="1"/>
  <c r="AH1225" i="1" s="1"/>
  <c r="AI1225" i="1" s="1"/>
  <c r="C1225" i="1"/>
  <c r="AJ1224" i="1"/>
  <c r="AK1224" i="1" s="1"/>
  <c r="AG1224" i="1"/>
  <c r="AF1224" i="1"/>
  <c r="X1224" i="1"/>
  <c r="R1224" i="1"/>
  <c r="AE1224" i="1" s="1"/>
  <c r="J1224" i="1"/>
  <c r="AD1224" i="1" s="1"/>
  <c r="AH1224" i="1" s="1"/>
  <c r="AI1224" i="1" s="1"/>
  <c r="C1224" i="1"/>
  <c r="AJ1223" i="1"/>
  <c r="AK1223" i="1" s="1"/>
  <c r="AG1223" i="1"/>
  <c r="AF1223" i="1"/>
  <c r="X1223" i="1"/>
  <c r="R1223" i="1"/>
  <c r="AE1223" i="1" s="1"/>
  <c r="J1223" i="1"/>
  <c r="AD1223" i="1" s="1"/>
  <c r="AH1223" i="1" s="1"/>
  <c r="AI1223" i="1" s="1"/>
  <c r="C1223" i="1"/>
  <c r="AJ1222" i="1"/>
  <c r="AK1222" i="1" s="1"/>
  <c r="AG1222" i="1"/>
  <c r="AF1222" i="1"/>
  <c r="X1222" i="1"/>
  <c r="R1222" i="1"/>
  <c r="AE1222" i="1" s="1"/>
  <c r="J1222" i="1"/>
  <c r="AD1222" i="1" s="1"/>
  <c r="C1222" i="1"/>
  <c r="AJ1221" i="1"/>
  <c r="AK1221" i="1" s="1"/>
  <c r="AG1221" i="1"/>
  <c r="AF1221" i="1"/>
  <c r="X1221" i="1"/>
  <c r="R1221" i="1"/>
  <c r="AE1221" i="1" s="1"/>
  <c r="J1221" i="1"/>
  <c r="AD1221" i="1" s="1"/>
  <c r="AH1221" i="1" s="1"/>
  <c r="AI1221" i="1" s="1"/>
  <c r="C1221" i="1"/>
  <c r="AJ1220" i="1"/>
  <c r="AK1220" i="1" s="1"/>
  <c r="AG1220" i="1"/>
  <c r="AF1220" i="1"/>
  <c r="X1220" i="1"/>
  <c r="R1220" i="1"/>
  <c r="AE1220" i="1" s="1"/>
  <c r="J1220" i="1"/>
  <c r="AD1220" i="1" s="1"/>
  <c r="AH1220" i="1" s="1"/>
  <c r="AI1220" i="1" s="1"/>
  <c r="C1220" i="1"/>
  <c r="AJ1219" i="1"/>
  <c r="AK1219" i="1" s="1"/>
  <c r="AG1219" i="1"/>
  <c r="AF1219" i="1"/>
  <c r="X1219" i="1"/>
  <c r="R1219" i="1"/>
  <c r="AE1219" i="1" s="1"/>
  <c r="J1219" i="1"/>
  <c r="AD1219" i="1" s="1"/>
  <c r="C1219" i="1"/>
  <c r="AJ1218" i="1"/>
  <c r="AK1218" i="1" s="1"/>
  <c r="AG1218" i="1"/>
  <c r="AF1218" i="1"/>
  <c r="X1218" i="1"/>
  <c r="R1218" i="1"/>
  <c r="AE1218" i="1" s="1"/>
  <c r="J1218" i="1"/>
  <c r="AD1218" i="1" s="1"/>
  <c r="AH1218" i="1" s="1"/>
  <c r="AI1218" i="1" s="1"/>
  <c r="C1218" i="1"/>
  <c r="AJ1217" i="1"/>
  <c r="AK1217" i="1" s="1"/>
  <c r="AG1217" i="1"/>
  <c r="AF1217" i="1"/>
  <c r="X1217" i="1"/>
  <c r="R1217" i="1"/>
  <c r="AE1217" i="1" s="1"/>
  <c r="J1217" i="1"/>
  <c r="AD1217" i="1" s="1"/>
  <c r="AH1217" i="1" s="1"/>
  <c r="AI1217" i="1" s="1"/>
  <c r="C1217" i="1"/>
  <c r="AJ1216" i="1"/>
  <c r="AK1216" i="1" s="1"/>
  <c r="AG1216" i="1"/>
  <c r="AF1216" i="1"/>
  <c r="X1216" i="1"/>
  <c r="R1216" i="1"/>
  <c r="AE1216" i="1" s="1"/>
  <c r="J1216" i="1"/>
  <c r="AD1216" i="1" s="1"/>
  <c r="AH1216" i="1" s="1"/>
  <c r="AI1216" i="1" s="1"/>
  <c r="C1216" i="1"/>
  <c r="AJ1215" i="1"/>
  <c r="AK1215" i="1" s="1"/>
  <c r="AG1215" i="1"/>
  <c r="AF1215" i="1"/>
  <c r="X1215" i="1"/>
  <c r="R1215" i="1"/>
  <c r="AE1215" i="1" s="1"/>
  <c r="J1215" i="1"/>
  <c r="AD1215" i="1" s="1"/>
  <c r="AH1215" i="1" s="1"/>
  <c r="AI1215" i="1" s="1"/>
  <c r="C1215" i="1"/>
  <c r="AJ1214" i="1"/>
  <c r="AK1214" i="1" s="1"/>
  <c r="AG1214" i="1"/>
  <c r="AF1214" i="1"/>
  <c r="X1214" i="1"/>
  <c r="R1214" i="1"/>
  <c r="AE1214" i="1" s="1"/>
  <c r="J1214" i="1"/>
  <c r="AD1214" i="1" s="1"/>
  <c r="AH1214" i="1" s="1"/>
  <c r="AI1214" i="1" s="1"/>
  <c r="C1214" i="1"/>
  <c r="AJ1213" i="1"/>
  <c r="AK1213" i="1" s="1"/>
  <c r="AG1213" i="1"/>
  <c r="AF1213" i="1"/>
  <c r="X1213" i="1"/>
  <c r="R1213" i="1"/>
  <c r="AE1213" i="1" s="1"/>
  <c r="J1213" i="1"/>
  <c r="AD1213" i="1" s="1"/>
  <c r="C1213" i="1"/>
  <c r="AJ1212" i="1"/>
  <c r="AK1212" i="1" s="1"/>
  <c r="AG1212" i="1"/>
  <c r="AF1212" i="1"/>
  <c r="X1212" i="1"/>
  <c r="R1212" i="1"/>
  <c r="AE1212" i="1" s="1"/>
  <c r="J1212" i="1"/>
  <c r="AD1212" i="1" s="1"/>
  <c r="AH1212" i="1" s="1"/>
  <c r="AI1212" i="1" s="1"/>
  <c r="C1212" i="1"/>
  <c r="AJ1211" i="1"/>
  <c r="AK1211" i="1" s="1"/>
  <c r="AG1211" i="1"/>
  <c r="AF1211" i="1"/>
  <c r="X1211" i="1"/>
  <c r="R1211" i="1"/>
  <c r="AE1211" i="1" s="1"/>
  <c r="J1211" i="1"/>
  <c r="AD1211" i="1" s="1"/>
  <c r="AH1211" i="1" s="1"/>
  <c r="AI1211" i="1" s="1"/>
  <c r="C1211" i="1"/>
  <c r="AJ1210" i="1"/>
  <c r="AK1210" i="1" s="1"/>
  <c r="AG1210" i="1"/>
  <c r="AF1210" i="1"/>
  <c r="X1210" i="1"/>
  <c r="R1210" i="1"/>
  <c r="AE1210" i="1" s="1"/>
  <c r="J1210" i="1"/>
  <c r="AD1210" i="1" s="1"/>
  <c r="AH1210" i="1" s="1"/>
  <c r="AI1210" i="1" s="1"/>
  <c r="C1210" i="1"/>
  <c r="AJ1209" i="1"/>
  <c r="AK1209" i="1" s="1"/>
  <c r="AG1209" i="1"/>
  <c r="AF1209" i="1"/>
  <c r="X1209" i="1"/>
  <c r="R1209" i="1"/>
  <c r="AE1209" i="1" s="1"/>
  <c r="J1209" i="1"/>
  <c r="AD1209" i="1" s="1"/>
  <c r="AH1209" i="1" s="1"/>
  <c r="AI1209" i="1" s="1"/>
  <c r="C1209" i="1"/>
  <c r="AJ1208" i="1"/>
  <c r="AK1208" i="1" s="1"/>
  <c r="AG1208" i="1"/>
  <c r="AF1208" i="1"/>
  <c r="X1208" i="1"/>
  <c r="R1208" i="1"/>
  <c r="AE1208" i="1" s="1"/>
  <c r="J1208" i="1"/>
  <c r="AD1208" i="1" s="1"/>
  <c r="AH1208" i="1" s="1"/>
  <c r="AI1208" i="1" s="1"/>
  <c r="C1208" i="1"/>
  <c r="AJ1207" i="1"/>
  <c r="AK1207" i="1" s="1"/>
  <c r="AG1207" i="1"/>
  <c r="AF1207" i="1"/>
  <c r="X1207" i="1"/>
  <c r="R1207" i="1"/>
  <c r="AE1207" i="1" s="1"/>
  <c r="J1207" i="1"/>
  <c r="AD1207" i="1" s="1"/>
  <c r="AH1207" i="1" s="1"/>
  <c r="AI1207" i="1" s="1"/>
  <c r="C1207" i="1"/>
  <c r="AJ1206" i="1"/>
  <c r="AK1206" i="1" s="1"/>
  <c r="AG1206" i="1"/>
  <c r="AF1206" i="1"/>
  <c r="X1206" i="1"/>
  <c r="R1206" i="1"/>
  <c r="AE1206" i="1" s="1"/>
  <c r="J1206" i="1"/>
  <c r="AD1206" i="1" s="1"/>
  <c r="AH1206" i="1" s="1"/>
  <c r="AI1206" i="1" s="1"/>
  <c r="C1206" i="1"/>
  <c r="AJ1205" i="1"/>
  <c r="AK1205" i="1" s="1"/>
  <c r="AG1205" i="1"/>
  <c r="AF1205" i="1"/>
  <c r="X1205" i="1"/>
  <c r="R1205" i="1"/>
  <c r="AE1205" i="1" s="1"/>
  <c r="J1205" i="1"/>
  <c r="AD1205" i="1" s="1"/>
  <c r="AH1205" i="1" s="1"/>
  <c r="AI1205" i="1" s="1"/>
  <c r="C1205" i="1"/>
  <c r="AJ1204" i="1"/>
  <c r="AK1204" i="1" s="1"/>
  <c r="AG1204" i="1"/>
  <c r="AF1204" i="1"/>
  <c r="X1204" i="1"/>
  <c r="R1204" i="1"/>
  <c r="AE1204" i="1" s="1"/>
  <c r="J1204" i="1"/>
  <c r="AD1204" i="1" s="1"/>
  <c r="AH1204" i="1" s="1"/>
  <c r="AI1204" i="1" s="1"/>
  <c r="C1204" i="1"/>
  <c r="AJ1203" i="1"/>
  <c r="AK1203" i="1" s="1"/>
  <c r="AG1203" i="1"/>
  <c r="AF1203" i="1"/>
  <c r="X1203" i="1"/>
  <c r="R1203" i="1"/>
  <c r="AE1203" i="1" s="1"/>
  <c r="J1203" i="1"/>
  <c r="AD1203" i="1" s="1"/>
  <c r="C1203" i="1"/>
  <c r="AJ1202" i="1"/>
  <c r="AK1202" i="1" s="1"/>
  <c r="AG1202" i="1"/>
  <c r="AF1202" i="1"/>
  <c r="X1202" i="1"/>
  <c r="R1202" i="1"/>
  <c r="AE1202" i="1" s="1"/>
  <c r="J1202" i="1"/>
  <c r="AD1202" i="1" s="1"/>
  <c r="AH1202" i="1" s="1"/>
  <c r="AI1202" i="1" s="1"/>
  <c r="C1202" i="1"/>
  <c r="AJ1201" i="1"/>
  <c r="AK1201" i="1" s="1"/>
  <c r="AG1201" i="1"/>
  <c r="AF1201" i="1"/>
  <c r="X1201" i="1"/>
  <c r="R1201" i="1"/>
  <c r="AE1201" i="1" s="1"/>
  <c r="J1201" i="1"/>
  <c r="AD1201" i="1" s="1"/>
  <c r="C1201" i="1"/>
  <c r="AJ1200" i="1"/>
  <c r="AK1200" i="1" s="1"/>
  <c r="AG1200" i="1"/>
  <c r="AF1200" i="1"/>
  <c r="X1200" i="1"/>
  <c r="R1200" i="1"/>
  <c r="AE1200" i="1" s="1"/>
  <c r="J1200" i="1"/>
  <c r="AD1200" i="1" s="1"/>
  <c r="AH1200" i="1" s="1"/>
  <c r="AI1200" i="1" s="1"/>
  <c r="C1200" i="1"/>
  <c r="AJ1199" i="1"/>
  <c r="AK1199" i="1" s="1"/>
  <c r="AG1199" i="1"/>
  <c r="AF1199" i="1"/>
  <c r="X1199" i="1"/>
  <c r="R1199" i="1"/>
  <c r="AE1199" i="1" s="1"/>
  <c r="J1199" i="1"/>
  <c r="AD1199" i="1" s="1"/>
  <c r="C1199" i="1"/>
  <c r="AJ1198" i="1"/>
  <c r="AK1198" i="1" s="1"/>
  <c r="AG1198" i="1"/>
  <c r="AF1198" i="1"/>
  <c r="X1198" i="1"/>
  <c r="R1198" i="1"/>
  <c r="AE1198" i="1" s="1"/>
  <c r="J1198" i="1"/>
  <c r="AD1198" i="1" s="1"/>
  <c r="C1198" i="1"/>
  <c r="AJ1197" i="1"/>
  <c r="AK1197" i="1" s="1"/>
  <c r="AG1197" i="1"/>
  <c r="AF1197" i="1"/>
  <c r="X1197" i="1"/>
  <c r="R1197" i="1"/>
  <c r="AE1197" i="1" s="1"/>
  <c r="J1197" i="1"/>
  <c r="AD1197" i="1" s="1"/>
  <c r="C1197" i="1"/>
  <c r="AJ1196" i="1"/>
  <c r="AK1196" i="1" s="1"/>
  <c r="AG1196" i="1"/>
  <c r="AF1196" i="1"/>
  <c r="X1196" i="1"/>
  <c r="R1196" i="1"/>
  <c r="AE1196" i="1" s="1"/>
  <c r="J1196" i="1"/>
  <c r="AD1196" i="1" s="1"/>
  <c r="AH1196" i="1" s="1"/>
  <c r="AI1196" i="1" s="1"/>
  <c r="C1196" i="1"/>
  <c r="AJ1195" i="1"/>
  <c r="AK1195" i="1" s="1"/>
  <c r="AG1195" i="1"/>
  <c r="AF1195" i="1"/>
  <c r="X1195" i="1"/>
  <c r="R1195" i="1"/>
  <c r="AE1195" i="1" s="1"/>
  <c r="J1195" i="1"/>
  <c r="AD1195" i="1" s="1"/>
  <c r="AH1195" i="1" s="1"/>
  <c r="AI1195" i="1" s="1"/>
  <c r="C1195" i="1"/>
  <c r="AJ1194" i="1"/>
  <c r="AK1194" i="1" s="1"/>
  <c r="AG1194" i="1"/>
  <c r="AF1194" i="1"/>
  <c r="X1194" i="1"/>
  <c r="R1194" i="1"/>
  <c r="AE1194" i="1" s="1"/>
  <c r="J1194" i="1"/>
  <c r="AD1194" i="1" s="1"/>
  <c r="AH1194" i="1" s="1"/>
  <c r="AI1194" i="1" s="1"/>
  <c r="C1194" i="1"/>
  <c r="AJ1193" i="1"/>
  <c r="AK1193" i="1" s="1"/>
  <c r="AG1193" i="1"/>
  <c r="AF1193" i="1"/>
  <c r="X1193" i="1"/>
  <c r="R1193" i="1"/>
  <c r="AE1193" i="1" s="1"/>
  <c r="J1193" i="1"/>
  <c r="AD1193" i="1" s="1"/>
  <c r="AH1193" i="1" s="1"/>
  <c r="AI1193" i="1" s="1"/>
  <c r="C1193" i="1"/>
  <c r="AJ1192" i="1"/>
  <c r="AK1192" i="1" s="1"/>
  <c r="AG1192" i="1"/>
  <c r="AF1192" i="1"/>
  <c r="X1192" i="1"/>
  <c r="R1192" i="1"/>
  <c r="AE1192" i="1" s="1"/>
  <c r="J1192" i="1"/>
  <c r="AD1192" i="1" s="1"/>
  <c r="AH1192" i="1" s="1"/>
  <c r="AI1192" i="1" s="1"/>
  <c r="C1192" i="1"/>
  <c r="AJ1191" i="1"/>
  <c r="AK1191" i="1" s="1"/>
  <c r="AG1191" i="1"/>
  <c r="AF1191" i="1"/>
  <c r="X1191" i="1"/>
  <c r="R1191" i="1"/>
  <c r="AE1191" i="1" s="1"/>
  <c r="J1191" i="1"/>
  <c r="AD1191" i="1" s="1"/>
  <c r="C1191" i="1"/>
  <c r="AJ1190" i="1"/>
  <c r="AK1190" i="1" s="1"/>
  <c r="AG1190" i="1"/>
  <c r="AF1190" i="1"/>
  <c r="X1190" i="1"/>
  <c r="R1190" i="1"/>
  <c r="AE1190" i="1" s="1"/>
  <c r="J1190" i="1"/>
  <c r="AD1190" i="1" s="1"/>
  <c r="C1190" i="1"/>
  <c r="AJ1189" i="1"/>
  <c r="AK1189" i="1" s="1"/>
  <c r="AG1189" i="1"/>
  <c r="AF1189" i="1"/>
  <c r="X1189" i="1"/>
  <c r="R1189" i="1"/>
  <c r="AE1189" i="1" s="1"/>
  <c r="J1189" i="1"/>
  <c r="AD1189" i="1" s="1"/>
  <c r="C1189" i="1"/>
  <c r="AJ1188" i="1"/>
  <c r="AK1188" i="1" s="1"/>
  <c r="AG1188" i="1"/>
  <c r="AF1188" i="1"/>
  <c r="X1188" i="1"/>
  <c r="R1188" i="1"/>
  <c r="AE1188" i="1" s="1"/>
  <c r="J1188" i="1"/>
  <c r="AD1188" i="1" s="1"/>
  <c r="C1188" i="1"/>
  <c r="AJ1187" i="1"/>
  <c r="AK1187" i="1" s="1"/>
  <c r="AG1187" i="1"/>
  <c r="AF1187" i="1"/>
  <c r="X1187" i="1"/>
  <c r="R1187" i="1"/>
  <c r="AE1187" i="1" s="1"/>
  <c r="J1187" i="1"/>
  <c r="AD1187" i="1" s="1"/>
  <c r="AH1187" i="1" s="1"/>
  <c r="AI1187" i="1" s="1"/>
  <c r="C1187" i="1"/>
  <c r="AJ1186" i="1"/>
  <c r="AK1186" i="1" s="1"/>
  <c r="AG1186" i="1"/>
  <c r="AF1186" i="1"/>
  <c r="X1186" i="1"/>
  <c r="R1186" i="1"/>
  <c r="AE1186" i="1" s="1"/>
  <c r="J1186" i="1"/>
  <c r="AD1186" i="1" s="1"/>
  <c r="AH1186" i="1" s="1"/>
  <c r="AI1186" i="1" s="1"/>
  <c r="C1186" i="1"/>
  <c r="AJ1185" i="1"/>
  <c r="AK1185" i="1" s="1"/>
  <c r="AG1185" i="1"/>
  <c r="AF1185" i="1"/>
  <c r="X1185" i="1"/>
  <c r="R1185" i="1"/>
  <c r="AE1185" i="1" s="1"/>
  <c r="J1185" i="1"/>
  <c r="AD1185" i="1" s="1"/>
  <c r="AH1185" i="1" s="1"/>
  <c r="AI1185" i="1" s="1"/>
  <c r="C1185" i="1"/>
  <c r="AJ1184" i="1"/>
  <c r="AK1184" i="1" s="1"/>
  <c r="AG1184" i="1"/>
  <c r="AF1184" i="1"/>
  <c r="X1184" i="1"/>
  <c r="R1184" i="1"/>
  <c r="AE1184" i="1" s="1"/>
  <c r="J1184" i="1"/>
  <c r="AD1184" i="1" s="1"/>
  <c r="AH1184" i="1" s="1"/>
  <c r="AI1184" i="1" s="1"/>
  <c r="C1184" i="1"/>
  <c r="AJ1183" i="1"/>
  <c r="AK1183" i="1" s="1"/>
  <c r="AG1183" i="1"/>
  <c r="AF1183" i="1"/>
  <c r="X1183" i="1"/>
  <c r="R1183" i="1"/>
  <c r="AE1183" i="1" s="1"/>
  <c r="J1183" i="1"/>
  <c r="AD1183" i="1" s="1"/>
  <c r="C1183" i="1"/>
  <c r="AJ1182" i="1"/>
  <c r="AK1182" i="1" s="1"/>
  <c r="AG1182" i="1"/>
  <c r="AF1182" i="1"/>
  <c r="X1182" i="1"/>
  <c r="R1182" i="1"/>
  <c r="AE1182" i="1" s="1"/>
  <c r="J1182" i="1"/>
  <c r="AD1182" i="1" s="1"/>
  <c r="C1182" i="1"/>
  <c r="AJ1181" i="1"/>
  <c r="AK1181" i="1" s="1"/>
  <c r="AG1181" i="1"/>
  <c r="AF1181" i="1"/>
  <c r="X1181" i="1"/>
  <c r="R1181" i="1"/>
  <c r="AE1181" i="1" s="1"/>
  <c r="J1181" i="1"/>
  <c r="AD1181" i="1" s="1"/>
  <c r="AH1181" i="1" s="1"/>
  <c r="AI1181" i="1" s="1"/>
  <c r="C1181" i="1"/>
  <c r="AJ1180" i="1"/>
  <c r="AK1180" i="1" s="1"/>
  <c r="AG1180" i="1"/>
  <c r="AF1180" i="1"/>
  <c r="X1180" i="1"/>
  <c r="R1180" i="1"/>
  <c r="AE1180" i="1" s="1"/>
  <c r="J1180" i="1"/>
  <c r="AD1180" i="1" s="1"/>
  <c r="AH1180" i="1" s="1"/>
  <c r="AI1180" i="1" s="1"/>
  <c r="C1180" i="1"/>
  <c r="AJ1179" i="1"/>
  <c r="AK1179" i="1" s="1"/>
  <c r="AG1179" i="1"/>
  <c r="AF1179" i="1"/>
  <c r="X1179" i="1"/>
  <c r="R1179" i="1"/>
  <c r="AE1179" i="1" s="1"/>
  <c r="J1179" i="1"/>
  <c r="AD1179" i="1" s="1"/>
  <c r="AH1179" i="1" s="1"/>
  <c r="AI1179" i="1" s="1"/>
  <c r="C1179" i="1"/>
  <c r="AJ1178" i="1"/>
  <c r="AK1178" i="1" s="1"/>
  <c r="AG1178" i="1"/>
  <c r="AF1178" i="1"/>
  <c r="X1178" i="1"/>
  <c r="R1178" i="1"/>
  <c r="AE1178" i="1" s="1"/>
  <c r="J1178" i="1"/>
  <c r="AD1178" i="1" s="1"/>
  <c r="AH1178" i="1" s="1"/>
  <c r="AI1178" i="1" s="1"/>
  <c r="C1178" i="1"/>
  <c r="AJ1177" i="1"/>
  <c r="AK1177" i="1" s="1"/>
  <c r="AG1177" i="1"/>
  <c r="AF1177" i="1"/>
  <c r="X1177" i="1"/>
  <c r="R1177" i="1"/>
  <c r="AE1177" i="1" s="1"/>
  <c r="J1177" i="1"/>
  <c r="AD1177" i="1" s="1"/>
  <c r="AH1177" i="1" s="1"/>
  <c r="AI1177" i="1" s="1"/>
  <c r="C1177" i="1"/>
  <c r="AJ1176" i="1"/>
  <c r="AK1176" i="1" s="1"/>
  <c r="AG1176" i="1"/>
  <c r="AF1176" i="1"/>
  <c r="X1176" i="1"/>
  <c r="R1176" i="1"/>
  <c r="AE1176" i="1" s="1"/>
  <c r="J1176" i="1"/>
  <c r="AD1176" i="1" s="1"/>
  <c r="AH1176" i="1" s="1"/>
  <c r="AI1176" i="1" s="1"/>
  <c r="C1176" i="1"/>
  <c r="AJ1175" i="1"/>
  <c r="AK1175" i="1" s="1"/>
  <c r="AG1175" i="1"/>
  <c r="AF1175" i="1"/>
  <c r="X1175" i="1"/>
  <c r="R1175" i="1"/>
  <c r="AE1175" i="1" s="1"/>
  <c r="J1175" i="1"/>
  <c r="AD1175" i="1" s="1"/>
  <c r="C1175" i="1"/>
  <c r="AJ1174" i="1"/>
  <c r="AK1174" i="1" s="1"/>
  <c r="AG1174" i="1"/>
  <c r="AF1174" i="1"/>
  <c r="X1174" i="1"/>
  <c r="R1174" i="1"/>
  <c r="AE1174" i="1" s="1"/>
  <c r="J1174" i="1"/>
  <c r="AD1174" i="1" s="1"/>
  <c r="C1174" i="1"/>
  <c r="AJ1173" i="1"/>
  <c r="AK1173" i="1" s="1"/>
  <c r="AG1173" i="1"/>
  <c r="AF1173" i="1"/>
  <c r="X1173" i="1"/>
  <c r="R1173" i="1"/>
  <c r="AE1173" i="1" s="1"/>
  <c r="J1173" i="1"/>
  <c r="AD1173" i="1" s="1"/>
  <c r="C1173" i="1"/>
  <c r="AJ1172" i="1"/>
  <c r="AK1172" i="1" s="1"/>
  <c r="AG1172" i="1"/>
  <c r="AF1172" i="1"/>
  <c r="X1172" i="1"/>
  <c r="R1172" i="1"/>
  <c r="AE1172" i="1" s="1"/>
  <c r="J1172" i="1"/>
  <c r="AD1172" i="1" s="1"/>
  <c r="C1172" i="1"/>
  <c r="AJ1171" i="1"/>
  <c r="AK1171" i="1" s="1"/>
  <c r="AG1171" i="1"/>
  <c r="AF1171" i="1"/>
  <c r="X1171" i="1"/>
  <c r="R1171" i="1"/>
  <c r="AE1171" i="1" s="1"/>
  <c r="J1171" i="1"/>
  <c r="AD1171" i="1" s="1"/>
  <c r="AH1171" i="1" s="1"/>
  <c r="AI1171" i="1" s="1"/>
  <c r="C1171" i="1"/>
  <c r="AJ1170" i="1"/>
  <c r="AK1170" i="1" s="1"/>
  <c r="AG1170" i="1"/>
  <c r="AF1170" i="1"/>
  <c r="X1170" i="1"/>
  <c r="R1170" i="1"/>
  <c r="AE1170" i="1" s="1"/>
  <c r="J1170" i="1"/>
  <c r="AD1170" i="1" s="1"/>
  <c r="AH1170" i="1" s="1"/>
  <c r="AI1170" i="1" s="1"/>
  <c r="C1170" i="1"/>
  <c r="AJ1169" i="1"/>
  <c r="AK1169" i="1" s="1"/>
  <c r="AG1169" i="1"/>
  <c r="AF1169" i="1"/>
  <c r="X1169" i="1"/>
  <c r="R1169" i="1"/>
  <c r="AE1169" i="1" s="1"/>
  <c r="J1169" i="1"/>
  <c r="AD1169" i="1" s="1"/>
  <c r="AH1169" i="1" s="1"/>
  <c r="AI1169" i="1" s="1"/>
  <c r="C1169" i="1"/>
  <c r="AJ1168" i="1"/>
  <c r="AK1168" i="1" s="1"/>
  <c r="AG1168" i="1"/>
  <c r="AF1168" i="1"/>
  <c r="X1168" i="1"/>
  <c r="R1168" i="1"/>
  <c r="AE1168" i="1" s="1"/>
  <c r="J1168" i="1"/>
  <c r="AD1168" i="1" s="1"/>
  <c r="C1168" i="1"/>
  <c r="AJ1167" i="1"/>
  <c r="AK1167" i="1" s="1"/>
  <c r="AG1167" i="1"/>
  <c r="AF1167" i="1"/>
  <c r="X1167" i="1"/>
  <c r="R1167" i="1"/>
  <c r="AE1167" i="1" s="1"/>
  <c r="J1167" i="1"/>
  <c r="AD1167" i="1" s="1"/>
  <c r="AH1167" i="1" s="1"/>
  <c r="AI1167" i="1" s="1"/>
  <c r="C1167" i="1"/>
  <c r="AJ1166" i="1"/>
  <c r="AK1166" i="1" s="1"/>
  <c r="AG1166" i="1"/>
  <c r="AF1166" i="1"/>
  <c r="X1166" i="1"/>
  <c r="R1166" i="1"/>
  <c r="AE1166" i="1" s="1"/>
  <c r="J1166" i="1"/>
  <c r="AD1166" i="1" s="1"/>
  <c r="C1166" i="1"/>
  <c r="AJ1165" i="1"/>
  <c r="AK1165" i="1" s="1"/>
  <c r="AG1165" i="1"/>
  <c r="AF1165" i="1"/>
  <c r="X1165" i="1"/>
  <c r="R1165" i="1"/>
  <c r="AE1165" i="1" s="1"/>
  <c r="J1165" i="1"/>
  <c r="AD1165" i="1" s="1"/>
  <c r="C1165" i="1"/>
  <c r="AJ1164" i="1"/>
  <c r="AK1164" i="1" s="1"/>
  <c r="AG1164" i="1"/>
  <c r="AF1164" i="1"/>
  <c r="X1164" i="1"/>
  <c r="R1164" i="1"/>
  <c r="AE1164" i="1" s="1"/>
  <c r="J1164" i="1"/>
  <c r="AD1164" i="1" s="1"/>
  <c r="C1164" i="1"/>
  <c r="AJ1163" i="1"/>
  <c r="AK1163" i="1" s="1"/>
  <c r="AG1163" i="1"/>
  <c r="AF1163" i="1"/>
  <c r="X1163" i="1"/>
  <c r="R1163" i="1"/>
  <c r="AE1163" i="1" s="1"/>
  <c r="J1163" i="1"/>
  <c r="AD1163" i="1" s="1"/>
  <c r="AH1163" i="1" s="1"/>
  <c r="AI1163" i="1" s="1"/>
  <c r="C1163" i="1"/>
  <c r="AJ1162" i="1"/>
  <c r="AK1162" i="1" s="1"/>
  <c r="AG1162" i="1"/>
  <c r="AF1162" i="1"/>
  <c r="X1162" i="1"/>
  <c r="R1162" i="1"/>
  <c r="AE1162" i="1" s="1"/>
  <c r="J1162" i="1"/>
  <c r="AD1162" i="1" s="1"/>
  <c r="C1162" i="1"/>
  <c r="AJ1161" i="1"/>
  <c r="AK1161" i="1" s="1"/>
  <c r="AG1161" i="1"/>
  <c r="AF1161" i="1"/>
  <c r="X1161" i="1"/>
  <c r="R1161" i="1"/>
  <c r="AE1161" i="1" s="1"/>
  <c r="J1161" i="1"/>
  <c r="AD1161" i="1" s="1"/>
  <c r="C1161" i="1"/>
  <c r="AJ1160" i="1"/>
  <c r="AK1160" i="1" s="1"/>
  <c r="AG1160" i="1"/>
  <c r="AF1160" i="1"/>
  <c r="X1160" i="1"/>
  <c r="R1160" i="1"/>
  <c r="AE1160" i="1" s="1"/>
  <c r="J1160" i="1"/>
  <c r="AD1160" i="1" s="1"/>
  <c r="C1160" i="1"/>
  <c r="AJ1159" i="1"/>
  <c r="AK1159" i="1" s="1"/>
  <c r="AG1159" i="1"/>
  <c r="AF1159" i="1"/>
  <c r="X1159" i="1"/>
  <c r="R1159" i="1"/>
  <c r="AE1159" i="1" s="1"/>
  <c r="J1159" i="1"/>
  <c r="AD1159" i="1" s="1"/>
  <c r="C1159" i="1"/>
  <c r="AJ1158" i="1"/>
  <c r="AK1158" i="1" s="1"/>
  <c r="AG1158" i="1"/>
  <c r="AF1158" i="1"/>
  <c r="X1158" i="1"/>
  <c r="R1158" i="1"/>
  <c r="AE1158" i="1" s="1"/>
  <c r="J1158" i="1"/>
  <c r="AD1158" i="1" s="1"/>
  <c r="C1158" i="1"/>
  <c r="AJ1157" i="1"/>
  <c r="AK1157" i="1" s="1"/>
  <c r="AG1157" i="1"/>
  <c r="AF1157" i="1"/>
  <c r="X1157" i="1"/>
  <c r="R1157" i="1"/>
  <c r="AE1157" i="1" s="1"/>
  <c r="J1157" i="1"/>
  <c r="AD1157" i="1" s="1"/>
  <c r="C1157" i="1"/>
  <c r="AJ1156" i="1"/>
  <c r="AK1156" i="1" s="1"/>
  <c r="AG1156" i="1"/>
  <c r="AF1156" i="1"/>
  <c r="X1156" i="1"/>
  <c r="R1156" i="1"/>
  <c r="AE1156" i="1" s="1"/>
  <c r="J1156" i="1"/>
  <c r="AD1156" i="1" s="1"/>
  <c r="C1156" i="1"/>
  <c r="AJ1155" i="1"/>
  <c r="AK1155" i="1" s="1"/>
  <c r="AG1155" i="1"/>
  <c r="AF1155" i="1"/>
  <c r="X1155" i="1"/>
  <c r="R1155" i="1"/>
  <c r="AE1155" i="1" s="1"/>
  <c r="J1155" i="1"/>
  <c r="AD1155" i="1" s="1"/>
  <c r="AH1155" i="1" s="1"/>
  <c r="AI1155" i="1" s="1"/>
  <c r="C1155" i="1"/>
  <c r="AJ1154" i="1"/>
  <c r="AK1154" i="1" s="1"/>
  <c r="AG1154" i="1"/>
  <c r="AF1154" i="1"/>
  <c r="X1154" i="1"/>
  <c r="R1154" i="1"/>
  <c r="AE1154" i="1" s="1"/>
  <c r="J1154" i="1"/>
  <c r="AD1154" i="1" s="1"/>
  <c r="C1154" i="1"/>
  <c r="AJ1153" i="1"/>
  <c r="AK1153" i="1" s="1"/>
  <c r="AG1153" i="1"/>
  <c r="AF1153" i="1"/>
  <c r="X1153" i="1"/>
  <c r="R1153" i="1"/>
  <c r="AE1153" i="1" s="1"/>
  <c r="J1153" i="1"/>
  <c r="AD1153" i="1" s="1"/>
  <c r="C1153" i="1"/>
  <c r="AJ1152" i="1"/>
  <c r="AK1152" i="1" s="1"/>
  <c r="AG1152" i="1"/>
  <c r="AF1152" i="1"/>
  <c r="X1152" i="1"/>
  <c r="R1152" i="1"/>
  <c r="AE1152" i="1" s="1"/>
  <c r="J1152" i="1"/>
  <c r="AD1152" i="1" s="1"/>
  <c r="C1152" i="1"/>
  <c r="AJ1151" i="1"/>
  <c r="AK1151" i="1" s="1"/>
  <c r="AG1151" i="1"/>
  <c r="AF1151" i="1"/>
  <c r="X1151" i="1"/>
  <c r="R1151" i="1"/>
  <c r="AE1151" i="1" s="1"/>
  <c r="J1151" i="1"/>
  <c r="AD1151" i="1" s="1"/>
  <c r="C1151" i="1"/>
  <c r="AJ1150" i="1"/>
  <c r="AK1150" i="1" s="1"/>
  <c r="AG1150" i="1"/>
  <c r="AF1150" i="1"/>
  <c r="X1150" i="1"/>
  <c r="R1150" i="1"/>
  <c r="AE1150" i="1" s="1"/>
  <c r="J1150" i="1"/>
  <c r="AD1150" i="1" s="1"/>
  <c r="C1150" i="1"/>
  <c r="AJ1149" i="1"/>
  <c r="AK1149" i="1" s="1"/>
  <c r="AG1149" i="1"/>
  <c r="AF1149" i="1"/>
  <c r="X1149" i="1"/>
  <c r="R1149" i="1"/>
  <c r="AE1149" i="1" s="1"/>
  <c r="J1149" i="1"/>
  <c r="AD1149" i="1" s="1"/>
  <c r="AH1149" i="1" s="1"/>
  <c r="AI1149" i="1" s="1"/>
  <c r="C1149" i="1"/>
  <c r="AJ1148" i="1"/>
  <c r="AK1148" i="1" s="1"/>
  <c r="AG1148" i="1"/>
  <c r="AF1148" i="1"/>
  <c r="X1148" i="1"/>
  <c r="R1148" i="1"/>
  <c r="AE1148" i="1" s="1"/>
  <c r="J1148" i="1"/>
  <c r="AD1148" i="1" s="1"/>
  <c r="C1148" i="1"/>
  <c r="AJ1147" i="1"/>
  <c r="AK1147" i="1" s="1"/>
  <c r="AG1147" i="1"/>
  <c r="AF1147" i="1"/>
  <c r="X1147" i="1"/>
  <c r="R1147" i="1"/>
  <c r="AE1147" i="1" s="1"/>
  <c r="J1147" i="1"/>
  <c r="AD1147" i="1" s="1"/>
  <c r="C1147" i="1"/>
  <c r="AJ1146" i="1"/>
  <c r="AK1146" i="1" s="1"/>
  <c r="AG1146" i="1"/>
  <c r="AF1146" i="1"/>
  <c r="X1146" i="1"/>
  <c r="R1146" i="1"/>
  <c r="AE1146" i="1" s="1"/>
  <c r="J1146" i="1"/>
  <c r="AD1146" i="1" s="1"/>
  <c r="C1146" i="1"/>
  <c r="AJ1145" i="1"/>
  <c r="AK1145" i="1" s="1"/>
  <c r="AG1145" i="1"/>
  <c r="AF1145" i="1"/>
  <c r="X1145" i="1"/>
  <c r="R1145" i="1"/>
  <c r="AE1145" i="1" s="1"/>
  <c r="J1145" i="1"/>
  <c r="AD1145" i="1" s="1"/>
  <c r="C1145" i="1"/>
  <c r="AJ1144" i="1"/>
  <c r="AK1144" i="1" s="1"/>
  <c r="AG1144" i="1"/>
  <c r="AF1144" i="1"/>
  <c r="X1144" i="1"/>
  <c r="R1144" i="1"/>
  <c r="AE1144" i="1" s="1"/>
  <c r="J1144" i="1"/>
  <c r="AD1144" i="1" s="1"/>
  <c r="AH1144" i="1" s="1"/>
  <c r="AI1144" i="1" s="1"/>
  <c r="C1144" i="1"/>
  <c r="AJ1143" i="1"/>
  <c r="AK1143" i="1" s="1"/>
  <c r="AG1143" i="1"/>
  <c r="AF1143" i="1"/>
  <c r="X1143" i="1"/>
  <c r="R1143" i="1"/>
  <c r="AE1143" i="1" s="1"/>
  <c r="J1143" i="1"/>
  <c r="AD1143" i="1" s="1"/>
  <c r="C1143" i="1"/>
  <c r="AJ1142" i="1"/>
  <c r="AK1142" i="1" s="1"/>
  <c r="AG1142" i="1"/>
  <c r="AF1142" i="1"/>
  <c r="X1142" i="1"/>
  <c r="R1142" i="1"/>
  <c r="AE1142" i="1" s="1"/>
  <c r="J1142" i="1"/>
  <c r="AD1142" i="1" s="1"/>
  <c r="C1142" i="1"/>
  <c r="AJ1141" i="1"/>
  <c r="AK1141" i="1" s="1"/>
  <c r="AG1141" i="1"/>
  <c r="AF1141" i="1"/>
  <c r="X1141" i="1"/>
  <c r="R1141" i="1"/>
  <c r="AE1141" i="1" s="1"/>
  <c r="J1141" i="1"/>
  <c r="AD1141" i="1" s="1"/>
  <c r="C1141" i="1"/>
  <c r="AJ1140" i="1"/>
  <c r="AK1140" i="1" s="1"/>
  <c r="AG1140" i="1"/>
  <c r="AF1140" i="1"/>
  <c r="X1140" i="1"/>
  <c r="R1140" i="1"/>
  <c r="AE1140" i="1" s="1"/>
  <c r="J1140" i="1"/>
  <c r="AD1140" i="1" s="1"/>
  <c r="C1140" i="1"/>
  <c r="AJ1139" i="1"/>
  <c r="AK1139" i="1" s="1"/>
  <c r="AG1139" i="1"/>
  <c r="AF1139" i="1"/>
  <c r="X1139" i="1"/>
  <c r="R1139" i="1"/>
  <c r="AE1139" i="1" s="1"/>
  <c r="J1139" i="1"/>
  <c r="AD1139" i="1" s="1"/>
  <c r="AH1139" i="1" s="1"/>
  <c r="AI1139" i="1" s="1"/>
  <c r="C1139" i="1"/>
  <c r="AJ1138" i="1"/>
  <c r="AK1138" i="1" s="1"/>
  <c r="AG1138" i="1"/>
  <c r="AF1138" i="1"/>
  <c r="X1138" i="1"/>
  <c r="R1138" i="1"/>
  <c r="AE1138" i="1" s="1"/>
  <c r="J1138" i="1"/>
  <c r="AD1138" i="1" s="1"/>
  <c r="AH1138" i="1" s="1"/>
  <c r="AI1138" i="1" s="1"/>
  <c r="C1138" i="1"/>
  <c r="AJ1137" i="1"/>
  <c r="AK1137" i="1" s="1"/>
  <c r="AG1137" i="1"/>
  <c r="AF1137" i="1"/>
  <c r="X1137" i="1"/>
  <c r="R1137" i="1"/>
  <c r="AE1137" i="1" s="1"/>
  <c r="J1137" i="1"/>
  <c r="AD1137" i="1" s="1"/>
  <c r="C1137" i="1"/>
  <c r="AJ1136" i="1"/>
  <c r="AK1136" i="1" s="1"/>
  <c r="AG1136" i="1"/>
  <c r="AF1136" i="1"/>
  <c r="X1136" i="1"/>
  <c r="R1136" i="1"/>
  <c r="AE1136" i="1" s="1"/>
  <c r="J1136" i="1"/>
  <c r="AD1136" i="1" s="1"/>
  <c r="C1136" i="1"/>
  <c r="AJ1135" i="1"/>
  <c r="AK1135" i="1" s="1"/>
  <c r="AG1135" i="1"/>
  <c r="AF1135" i="1"/>
  <c r="X1135" i="1"/>
  <c r="R1135" i="1"/>
  <c r="AE1135" i="1" s="1"/>
  <c r="J1135" i="1"/>
  <c r="AD1135" i="1" s="1"/>
  <c r="AH1135" i="1" s="1"/>
  <c r="AI1135" i="1" s="1"/>
  <c r="C1135" i="1"/>
  <c r="AJ1134" i="1"/>
  <c r="AK1134" i="1" s="1"/>
  <c r="AG1134" i="1"/>
  <c r="AF1134" i="1"/>
  <c r="X1134" i="1"/>
  <c r="R1134" i="1"/>
  <c r="AE1134" i="1" s="1"/>
  <c r="J1134" i="1"/>
  <c r="AD1134" i="1" s="1"/>
  <c r="C1134" i="1"/>
  <c r="AJ1133" i="1"/>
  <c r="AK1133" i="1" s="1"/>
  <c r="AG1133" i="1"/>
  <c r="AF1133" i="1"/>
  <c r="X1133" i="1"/>
  <c r="R1133" i="1"/>
  <c r="AE1133" i="1" s="1"/>
  <c r="J1133" i="1"/>
  <c r="AD1133" i="1" s="1"/>
  <c r="C1133" i="1"/>
  <c r="AJ1132" i="1"/>
  <c r="AK1132" i="1" s="1"/>
  <c r="AG1132" i="1"/>
  <c r="AF1132" i="1"/>
  <c r="X1132" i="1"/>
  <c r="R1132" i="1"/>
  <c r="AE1132" i="1" s="1"/>
  <c r="J1132" i="1"/>
  <c r="AD1132" i="1" s="1"/>
  <c r="AH1132" i="1" s="1"/>
  <c r="AI1132" i="1" s="1"/>
  <c r="C1132" i="1"/>
  <c r="AJ1131" i="1"/>
  <c r="AK1131" i="1" s="1"/>
  <c r="AG1131" i="1"/>
  <c r="AF1131" i="1"/>
  <c r="X1131" i="1"/>
  <c r="R1131" i="1"/>
  <c r="AE1131" i="1" s="1"/>
  <c r="J1131" i="1"/>
  <c r="AD1131" i="1" s="1"/>
  <c r="C1131" i="1"/>
  <c r="AJ1130" i="1"/>
  <c r="AK1130" i="1" s="1"/>
  <c r="AG1130" i="1"/>
  <c r="AF1130" i="1"/>
  <c r="X1130" i="1"/>
  <c r="R1130" i="1"/>
  <c r="AE1130" i="1" s="1"/>
  <c r="J1130" i="1"/>
  <c r="AD1130" i="1" s="1"/>
  <c r="C1130" i="1"/>
  <c r="AJ1129" i="1"/>
  <c r="AK1129" i="1" s="1"/>
  <c r="AG1129" i="1"/>
  <c r="AF1129" i="1"/>
  <c r="X1129" i="1"/>
  <c r="R1129" i="1"/>
  <c r="AE1129" i="1" s="1"/>
  <c r="J1129" i="1"/>
  <c r="AD1129" i="1" s="1"/>
  <c r="AH1129" i="1" s="1"/>
  <c r="AI1129" i="1" s="1"/>
  <c r="C1129" i="1"/>
  <c r="AJ1128" i="1"/>
  <c r="AK1128" i="1" s="1"/>
  <c r="AG1128" i="1"/>
  <c r="AF1128" i="1"/>
  <c r="X1128" i="1"/>
  <c r="R1128" i="1"/>
  <c r="AE1128" i="1" s="1"/>
  <c r="J1128" i="1"/>
  <c r="AD1128" i="1" s="1"/>
  <c r="C1128" i="1"/>
  <c r="AJ1127" i="1"/>
  <c r="AK1127" i="1" s="1"/>
  <c r="AG1127" i="1"/>
  <c r="AF1127" i="1"/>
  <c r="X1127" i="1"/>
  <c r="R1127" i="1"/>
  <c r="AE1127" i="1" s="1"/>
  <c r="J1127" i="1"/>
  <c r="AD1127" i="1" s="1"/>
  <c r="C1127" i="1"/>
  <c r="AJ1126" i="1"/>
  <c r="AK1126" i="1" s="1"/>
  <c r="AG1126" i="1"/>
  <c r="AF1126" i="1"/>
  <c r="X1126" i="1"/>
  <c r="R1126" i="1"/>
  <c r="AE1126" i="1" s="1"/>
  <c r="J1126" i="1"/>
  <c r="AD1126" i="1" s="1"/>
  <c r="C1126" i="1"/>
  <c r="AJ1125" i="1"/>
  <c r="AK1125" i="1" s="1"/>
  <c r="AG1125" i="1"/>
  <c r="AF1125" i="1"/>
  <c r="X1125" i="1"/>
  <c r="R1125" i="1"/>
  <c r="AE1125" i="1" s="1"/>
  <c r="J1125" i="1"/>
  <c r="AD1125" i="1" s="1"/>
  <c r="C1125" i="1"/>
  <c r="AJ1124" i="1"/>
  <c r="AK1124" i="1" s="1"/>
  <c r="AG1124" i="1"/>
  <c r="AF1124" i="1"/>
  <c r="X1124" i="1"/>
  <c r="R1124" i="1"/>
  <c r="AE1124" i="1" s="1"/>
  <c r="J1124" i="1"/>
  <c r="AD1124" i="1" s="1"/>
  <c r="C1124" i="1"/>
  <c r="AJ1123" i="1"/>
  <c r="AK1123" i="1" s="1"/>
  <c r="AG1123" i="1"/>
  <c r="AF1123" i="1"/>
  <c r="X1123" i="1"/>
  <c r="R1123" i="1"/>
  <c r="AE1123" i="1" s="1"/>
  <c r="J1123" i="1"/>
  <c r="AD1123" i="1" s="1"/>
  <c r="C1123" i="1"/>
  <c r="AJ1122" i="1"/>
  <c r="AK1122" i="1" s="1"/>
  <c r="AG1122" i="1"/>
  <c r="AF1122" i="1"/>
  <c r="X1122" i="1"/>
  <c r="R1122" i="1"/>
  <c r="AE1122" i="1" s="1"/>
  <c r="J1122" i="1"/>
  <c r="AD1122" i="1" s="1"/>
  <c r="C1122" i="1"/>
  <c r="AJ1121" i="1"/>
  <c r="AK1121" i="1" s="1"/>
  <c r="AG1121" i="1"/>
  <c r="AF1121" i="1"/>
  <c r="X1121" i="1"/>
  <c r="R1121" i="1"/>
  <c r="AE1121" i="1" s="1"/>
  <c r="J1121" i="1"/>
  <c r="AD1121" i="1" s="1"/>
  <c r="C1121" i="1"/>
  <c r="AJ1120" i="1"/>
  <c r="AK1120" i="1" s="1"/>
  <c r="AG1120" i="1"/>
  <c r="AF1120" i="1"/>
  <c r="X1120" i="1"/>
  <c r="R1120" i="1"/>
  <c r="AE1120" i="1" s="1"/>
  <c r="J1120" i="1"/>
  <c r="AD1120" i="1" s="1"/>
  <c r="AH1120" i="1" s="1"/>
  <c r="AI1120" i="1" s="1"/>
  <c r="C1120" i="1"/>
  <c r="AJ1119" i="1"/>
  <c r="AK1119" i="1" s="1"/>
  <c r="AG1119" i="1"/>
  <c r="AF1119" i="1"/>
  <c r="X1119" i="1"/>
  <c r="R1119" i="1"/>
  <c r="AE1119" i="1" s="1"/>
  <c r="J1119" i="1"/>
  <c r="AD1119" i="1" s="1"/>
  <c r="C1119" i="1"/>
  <c r="AJ1118" i="1"/>
  <c r="AK1118" i="1" s="1"/>
  <c r="AG1118" i="1"/>
  <c r="AF1118" i="1"/>
  <c r="X1118" i="1"/>
  <c r="R1118" i="1"/>
  <c r="AE1118" i="1" s="1"/>
  <c r="J1118" i="1"/>
  <c r="AD1118" i="1" s="1"/>
  <c r="AH1118" i="1" s="1"/>
  <c r="AI1118" i="1" s="1"/>
  <c r="C1118" i="1"/>
  <c r="AJ1117" i="1"/>
  <c r="AK1117" i="1" s="1"/>
  <c r="AG1117" i="1"/>
  <c r="AF1117" i="1"/>
  <c r="X1117" i="1"/>
  <c r="R1117" i="1"/>
  <c r="AE1117" i="1" s="1"/>
  <c r="J1117" i="1"/>
  <c r="AD1117" i="1" s="1"/>
  <c r="AH1117" i="1" s="1"/>
  <c r="AI1117" i="1" s="1"/>
  <c r="C1117" i="1"/>
  <c r="AJ1116" i="1"/>
  <c r="AK1116" i="1" s="1"/>
  <c r="AG1116" i="1"/>
  <c r="AF1116" i="1"/>
  <c r="X1116" i="1"/>
  <c r="R1116" i="1"/>
  <c r="AE1116" i="1" s="1"/>
  <c r="J1116" i="1"/>
  <c r="AD1116" i="1" s="1"/>
  <c r="AH1116" i="1" s="1"/>
  <c r="AI1116" i="1" s="1"/>
  <c r="C1116" i="1"/>
  <c r="AJ1115" i="1"/>
  <c r="AK1115" i="1" s="1"/>
  <c r="AG1115" i="1"/>
  <c r="AF1115" i="1"/>
  <c r="X1115" i="1"/>
  <c r="R1115" i="1"/>
  <c r="AE1115" i="1" s="1"/>
  <c r="J1115" i="1"/>
  <c r="AD1115" i="1" s="1"/>
  <c r="AH1115" i="1" s="1"/>
  <c r="AI1115" i="1" s="1"/>
  <c r="C1115" i="1"/>
  <c r="AJ1114" i="1"/>
  <c r="AK1114" i="1" s="1"/>
  <c r="AG1114" i="1"/>
  <c r="AF1114" i="1"/>
  <c r="X1114" i="1"/>
  <c r="R1114" i="1"/>
  <c r="AE1114" i="1" s="1"/>
  <c r="J1114" i="1"/>
  <c r="AD1114" i="1" s="1"/>
  <c r="AH1114" i="1" s="1"/>
  <c r="AI1114" i="1" s="1"/>
  <c r="C1114" i="1"/>
  <c r="AJ1113" i="1"/>
  <c r="AK1113" i="1" s="1"/>
  <c r="AG1113" i="1"/>
  <c r="AF1113" i="1"/>
  <c r="X1113" i="1"/>
  <c r="R1113" i="1"/>
  <c r="AE1113" i="1" s="1"/>
  <c r="J1113" i="1"/>
  <c r="AD1113" i="1" s="1"/>
  <c r="AH1113" i="1" s="1"/>
  <c r="AI1113" i="1" s="1"/>
  <c r="C1113" i="1"/>
  <c r="AJ1112" i="1"/>
  <c r="AK1112" i="1" s="1"/>
  <c r="AG1112" i="1"/>
  <c r="AF1112" i="1"/>
  <c r="X1112" i="1"/>
  <c r="R1112" i="1"/>
  <c r="AE1112" i="1" s="1"/>
  <c r="J1112" i="1"/>
  <c r="AD1112" i="1" s="1"/>
  <c r="AH1112" i="1" s="1"/>
  <c r="AI1112" i="1" s="1"/>
  <c r="C1112" i="1"/>
  <c r="AJ1111" i="1"/>
  <c r="AK1111" i="1" s="1"/>
  <c r="AG1111" i="1"/>
  <c r="AF1111" i="1"/>
  <c r="X1111" i="1"/>
  <c r="R1111" i="1"/>
  <c r="AE1111" i="1" s="1"/>
  <c r="J1111" i="1"/>
  <c r="AD1111" i="1" s="1"/>
  <c r="C1111" i="1"/>
  <c r="AJ1110" i="1"/>
  <c r="AK1110" i="1" s="1"/>
  <c r="AG1110" i="1"/>
  <c r="AF1110" i="1"/>
  <c r="X1110" i="1"/>
  <c r="R1110" i="1"/>
  <c r="AE1110" i="1" s="1"/>
  <c r="J1110" i="1"/>
  <c r="AD1110" i="1" s="1"/>
  <c r="AH1110" i="1" s="1"/>
  <c r="AI1110" i="1" s="1"/>
  <c r="C1110" i="1"/>
  <c r="AJ1109" i="1"/>
  <c r="AK1109" i="1" s="1"/>
  <c r="AG1109" i="1"/>
  <c r="AF1109" i="1"/>
  <c r="X1109" i="1"/>
  <c r="R1109" i="1"/>
  <c r="AE1109" i="1" s="1"/>
  <c r="J1109" i="1"/>
  <c r="AD1109" i="1" s="1"/>
  <c r="AH1109" i="1" s="1"/>
  <c r="AI1109" i="1" s="1"/>
  <c r="C1109" i="1"/>
  <c r="AJ1108" i="1"/>
  <c r="AK1108" i="1" s="1"/>
  <c r="AG1108" i="1"/>
  <c r="AF1108" i="1"/>
  <c r="X1108" i="1"/>
  <c r="R1108" i="1"/>
  <c r="AE1108" i="1" s="1"/>
  <c r="J1108" i="1"/>
  <c r="AD1108" i="1" s="1"/>
  <c r="AH1108" i="1" s="1"/>
  <c r="AI1108" i="1" s="1"/>
  <c r="C1108" i="1"/>
  <c r="AJ1107" i="1"/>
  <c r="AK1107" i="1" s="1"/>
  <c r="AG1107" i="1"/>
  <c r="AF1107" i="1"/>
  <c r="X1107" i="1"/>
  <c r="R1107" i="1"/>
  <c r="AE1107" i="1" s="1"/>
  <c r="J1107" i="1"/>
  <c r="AD1107" i="1" s="1"/>
  <c r="AH1107" i="1" s="1"/>
  <c r="AI1107" i="1" s="1"/>
  <c r="C1107" i="1"/>
  <c r="AJ1106" i="1"/>
  <c r="AK1106" i="1" s="1"/>
  <c r="AG1106" i="1"/>
  <c r="AF1106" i="1"/>
  <c r="X1106" i="1"/>
  <c r="R1106" i="1"/>
  <c r="AE1106" i="1" s="1"/>
  <c r="J1106" i="1"/>
  <c r="AD1106" i="1" s="1"/>
  <c r="AH1106" i="1" s="1"/>
  <c r="AI1106" i="1" s="1"/>
  <c r="C1106" i="1"/>
  <c r="AJ1105" i="1"/>
  <c r="AK1105" i="1" s="1"/>
  <c r="AG1105" i="1"/>
  <c r="AF1105" i="1"/>
  <c r="X1105" i="1"/>
  <c r="R1105" i="1"/>
  <c r="AE1105" i="1" s="1"/>
  <c r="J1105" i="1"/>
  <c r="AD1105" i="1" s="1"/>
  <c r="AH1105" i="1" s="1"/>
  <c r="AI1105" i="1" s="1"/>
  <c r="C1105" i="1"/>
  <c r="AJ1104" i="1"/>
  <c r="AK1104" i="1" s="1"/>
  <c r="AG1104" i="1"/>
  <c r="AF1104" i="1"/>
  <c r="X1104" i="1"/>
  <c r="R1104" i="1"/>
  <c r="AE1104" i="1" s="1"/>
  <c r="J1104" i="1"/>
  <c r="AD1104" i="1" s="1"/>
  <c r="C1104" i="1"/>
  <c r="AJ1103" i="1"/>
  <c r="AK1103" i="1" s="1"/>
  <c r="AG1103" i="1"/>
  <c r="AF1103" i="1"/>
  <c r="X1103" i="1"/>
  <c r="R1103" i="1"/>
  <c r="AE1103" i="1" s="1"/>
  <c r="J1103" i="1"/>
  <c r="AD1103" i="1" s="1"/>
  <c r="AH1103" i="1" s="1"/>
  <c r="AI1103" i="1" s="1"/>
  <c r="C1103" i="1"/>
  <c r="AJ1102" i="1"/>
  <c r="AK1102" i="1" s="1"/>
  <c r="AG1102" i="1"/>
  <c r="AF1102" i="1"/>
  <c r="X1102" i="1"/>
  <c r="R1102" i="1"/>
  <c r="AE1102" i="1" s="1"/>
  <c r="J1102" i="1"/>
  <c r="AD1102" i="1" s="1"/>
  <c r="AH1102" i="1" s="1"/>
  <c r="AI1102" i="1" s="1"/>
  <c r="C1102" i="1"/>
  <c r="AJ1101" i="1"/>
  <c r="AK1101" i="1" s="1"/>
  <c r="AG1101" i="1"/>
  <c r="AF1101" i="1"/>
  <c r="X1101" i="1"/>
  <c r="R1101" i="1"/>
  <c r="AE1101" i="1" s="1"/>
  <c r="J1101" i="1"/>
  <c r="AD1101" i="1" s="1"/>
  <c r="AH1101" i="1" s="1"/>
  <c r="AI1101" i="1" s="1"/>
  <c r="C1101" i="1"/>
  <c r="AJ1100" i="1"/>
  <c r="AK1100" i="1" s="1"/>
  <c r="AG1100" i="1"/>
  <c r="AF1100" i="1"/>
  <c r="X1100" i="1"/>
  <c r="R1100" i="1"/>
  <c r="AE1100" i="1" s="1"/>
  <c r="J1100" i="1"/>
  <c r="AD1100" i="1" s="1"/>
  <c r="AH1100" i="1" s="1"/>
  <c r="AI1100" i="1" s="1"/>
  <c r="C1100" i="1"/>
  <c r="AJ1099" i="1"/>
  <c r="AK1099" i="1" s="1"/>
  <c r="AG1099" i="1"/>
  <c r="AF1099" i="1"/>
  <c r="X1099" i="1"/>
  <c r="R1099" i="1"/>
  <c r="AE1099" i="1" s="1"/>
  <c r="J1099" i="1"/>
  <c r="AD1099" i="1" s="1"/>
  <c r="AH1099" i="1" s="1"/>
  <c r="AI1099" i="1" s="1"/>
  <c r="C1099" i="1"/>
  <c r="AJ1098" i="1"/>
  <c r="AK1098" i="1" s="1"/>
  <c r="AG1098" i="1"/>
  <c r="AF1098" i="1"/>
  <c r="X1098" i="1"/>
  <c r="R1098" i="1"/>
  <c r="AE1098" i="1" s="1"/>
  <c r="J1098" i="1"/>
  <c r="AD1098" i="1" s="1"/>
  <c r="AH1098" i="1" s="1"/>
  <c r="AI1098" i="1" s="1"/>
  <c r="C1098" i="1"/>
  <c r="AJ1097" i="1"/>
  <c r="AK1097" i="1" s="1"/>
  <c r="AG1097" i="1"/>
  <c r="AF1097" i="1"/>
  <c r="X1097" i="1"/>
  <c r="R1097" i="1"/>
  <c r="AE1097" i="1" s="1"/>
  <c r="J1097" i="1"/>
  <c r="AD1097" i="1" s="1"/>
  <c r="AH1097" i="1" s="1"/>
  <c r="AI1097" i="1" s="1"/>
  <c r="C1097" i="1"/>
  <c r="AJ1096" i="1"/>
  <c r="AK1096" i="1" s="1"/>
  <c r="AG1096" i="1"/>
  <c r="AF1096" i="1"/>
  <c r="X1096" i="1"/>
  <c r="R1096" i="1"/>
  <c r="AE1096" i="1" s="1"/>
  <c r="J1096" i="1"/>
  <c r="AD1096" i="1" s="1"/>
  <c r="AH1096" i="1" s="1"/>
  <c r="AI1096" i="1" s="1"/>
  <c r="C1096" i="1"/>
  <c r="AJ1095" i="1"/>
  <c r="AK1095" i="1" s="1"/>
  <c r="AG1095" i="1"/>
  <c r="AF1095" i="1"/>
  <c r="X1095" i="1"/>
  <c r="R1095" i="1"/>
  <c r="AE1095" i="1" s="1"/>
  <c r="J1095" i="1"/>
  <c r="AD1095" i="1" s="1"/>
  <c r="AH1095" i="1" s="1"/>
  <c r="AI1095" i="1" s="1"/>
  <c r="C1095" i="1"/>
  <c r="AJ1094" i="1"/>
  <c r="AK1094" i="1" s="1"/>
  <c r="AG1094" i="1"/>
  <c r="AF1094" i="1"/>
  <c r="X1094" i="1"/>
  <c r="R1094" i="1"/>
  <c r="AE1094" i="1" s="1"/>
  <c r="J1094" i="1"/>
  <c r="AD1094" i="1" s="1"/>
  <c r="C1094" i="1"/>
  <c r="AJ1093" i="1"/>
  <c r="AK1093" i="1" s="1"/>
  <c r="AG1093" i="1"/>
  <c r="AF1093" i="1"/>
  <c r="X1093" i="1"/>
  <c r="R1093" i="1"/>
  <c r="AE1093" i="1" s="1"/>
  <c r="J1093" i="1"/>
  <c r="AD1093" i="1" s="1"/>
  <c r="AH1093" i="1" s="1"/>
  <c r="AI1093" i="1" s="1"/>
  <c r="C1093" i="1"/>
  <c r="AJ1092" i="1"/>
  <c r="AK1092" i="1" s="1"/>
  <c r="AG1092" i="1"/>
  <c r="AF1092" i="1"/>
  <c r="X1092" i="1"/>
  <c r="R1092" i="1"/>
  <c r="AE1092" i="1" s="1"/>
  <c r="J1092" i="1"/>
  <c r="AD1092" i="1" s="1"/>
  <c r="AH1092" i="1" s="1"/>
  <c r="AI1092" i="1" s="1"/>
  <c r="C1092" i="1"/>
  <c r="AJ1091" i="1"/>
  <c r="AK1091" i="1" s="1"/>
  <c r="AG1091" i="1"/>
  <c r="AF1091" i="1"/>
  <c r="X1091" i="1"/>
  <c r="R1091" i="1"/>
  <c r="AE1091" i="1" s="1"/>
  <c r="J1091" i="1"/>
  <c r="AD1091" i="1" s="1"/>
  <c r="AH1091" i="1" s="1"/>
  <c r="AI1091" i="1" s="1"/>
  <c r="C1091" i="1"/>
  <c r="AJ1090" i="1"/>
  <c r="AK1090" i="1" s="1"/>
  <c r="AG1090" i="1"/>
  <c r="AF1090" i="1"/>
  <c r="X1090" i="1"/>
  <c r="R1090" i="1"/>
  <c r="AE1090" i="1" s="1"/>
  <c r="J1090" i="1"/>
  <c r="AD1090" i="1" s="1"/>
  <c r="AH1090" i="1" s="1"/>
  <c r="AI1090" i="1" s="1"/>
  <c r="C1090" i="1"/>
  <c r="AJ1089" i="1"/>
  <c r="AK1089" i="1" s="1"/>
  <c r="AG1089" i="1"/>
  <c r="AF1089" i="1"/>
  <c r="X1089" i="1"/>
  <c r="R1089" i="1"/>
  <c r="AE1089" i="1" s="1"/>
  <c r="J1089" i="1"/>
  <c r="AD1089" i="1" s="1"/>
  <c r="AH1089" i="1" s="1"/>
  <c r="AI1089" i="1" s="1"/>
  <c r="C1089" i="1"/>
  <c r="AJ1088" i="1"/>
  <c r="AK1088" i="1" s="1"/>
  <c r="AG1088" i="1"/>
  <c r="AF1088" i="1"/>
  <c r="X1088" i="1"/>
  <c r="R1088" i="1"/>
  <c r="AE1088" i="1" s="1"/>
  <c r="J1088" i="1"/>
  <c r="AD1088" i="1" s="1"/>
  <c r="AH1088" i="1" s="1"/>
  <c r="AI1088" i="1" s="1"/>
  <c r="C1088" i="1"/>
  <c r="AJ1087" i="1"/>
  <c r="AK1087" i="1" s="1"/>
  <c r="AG1087" i="1"/>
  <c r="AF1087" i="1"/>
  <c r="X1087" i="1"/>
  <c r="R1087" i="1"/>
  <c r="AE1087" i="1" s="1"/>
  <c r="J1087" i="1"/>
  <c r="AD1087" i="1" s="1"/>
  <c r="AH1087" i="1" s="1"/>
  <c r="AI1087" i="1" s="1"/>
  <c r="C1087" i="1"/>
  <c r="AJ1086" i="1"/>
  <c r="AK1086" i="1" s="1"/>
  <c r="AG1086" i="1"/>
  <c r="AF1086" i="1"/>
  <c r="X1086" i="1"/>
  <c r="R1086" i="1"/>
  <c r="AE1086" i="1" s="1"/>
  <c r="J1086" i="1"/>
  <c r="AD1086" i="1" s="1"/>
  <c r="AH1086" i="1" s="1"/>
  <c r="AI1086" i="1" s="1"/>
  <c r="C1086" i="1"/>
  <c r="AJ1085" i="1"/>
  <c r="AK1085" i="1" s="1"/>
  <c r="AG1085" i="1"/>
  <c r="AF1085" i="1"/>
  <c r="X1085" i="1"/>
  <c r="R1085" i="1"/>
  <c r="AE1085" i="1" s="1"/>
  <c r="J1085" i="1"/>
  <c r="AD1085" i="1" s="1"/>
  <c r="AH1085" i="1" s="1"/>
  <c r="AI1085" i="1" s="1"/>
  <c r="C1085" i="1"/>
  <c r="AJ1084" i="1"/>
  <c r="AK1084" i="1" s="1"/>
  <c r="AG1084" i="1"/>
  <c r="AF1084" i="1"/>
  <c r="X1084" i="1"/>
  <c r="R1084" i="1"/>
  <c r="AE1084" i="1" s="1"/>
  <c r="J1084" i="1"/>
  <c r="AD1084" i="1" s="1"/>
  <c r="C1084" i="1"/>
  <c r="AJ1083" i="1"/>
  <c r="AK1083" i="1" s="1"/>
  <c r="AG1083" i="1"/>
  <c r="AF1083" i="1"/>
  <c r="X1083" i="1"/>
  <c r="R1083" i="1"/>
  <c r="AE1083" i="1" s="1"/>
  <c r="J1083" i="1"/>
  <c r="AD1083" i="1" s="1"/>
  <c r="AH1083" i="1" s="1"/>
  <c r="AI1083" i="1" s="1"/>
  <c r="C1083" i="1"/>
  <c r="AJ1082" i="1"/>
  <c r="AK1082" i="1" s="1"/>
  <c r="AG1082" i="1"/>
  <c r="AF1082" i="1"/>
  <c r="X1082" i="1"/>
  <c r="R1082" i="1"/>
  <c r="AE1082" i="1" s="1"/>
  <c r="J1082" i="1"/>
  <c r="AD1082" i="1" s="1"/>
  <c r="AH1082" i="1" s="1"/>
  <c r="AI1082" i="1" s="1"/>
  <c r="C1082" i="1"/>
  <c r="AJ1081" i="1"/>
  <c r="AK1081" i="1" s="1"/>
  <c r="AG1081" i="1"/>
  <c r="AF1081" i="1"/>
  <c r="X1081" i="1"/>
  <c r="R1081" i="1"/>
  <c r="AE1081" i="1" s="1"/>
  <c r="J1081" i="1"/>
  <c r="AD1081" i="1" s="1"/>
  <c r="AH1081" i="1" s="1"/>
  <c r="AI1081" i="1" s="1"/>
  <c r="C1081" i="1"/>
  <c r="AJ1080" i="1"/>
  <c r="AK1080" i="1" s="1"/>
  <c r="AG1080" i="1"/>
  <c r="AF1080" i="1"/>
  <c r="X1080" i="1"/>
  <c r="R1080" i="1"/>
  <c r="AE1080" i="1" s="1"/>
  <c r="J1080" i="1"/>
  <c r="AD1080" i="1" s="1"/>
  <c r="AH1080" i="1" s="1"/>
  <c r="AI1080" i="1" s="1"/>
  <c r="C1080" i="1"/>
  <c r="AJ1079" i="1"/>
  <c r="AK1079" i="1" s="1"/>
  <c r="AG1079" i="1"/>
  <c r="AF1079" i="1"/>
  <c r="X1079" i="1"/>
  <c r="R1079" i="1"/>
  <c r="AE1079" i="1" s="1"/>
  <c r="J1079" i="1"/>
  <c r="AD1079" i="1" s="1"/>
  <c r="AH1079" i="1" s="1"/>
  <c r="AI1079" i="1" s="1"/>
  <c r="C1079" i="1"/>
  <c r="AJ1078" i="1"/>
  <c r="AK1078" i="1" s="1"/>
  <c r="AG1078" i="1"/>
  <c r="AF1078" i="1"/>
  <c r="X1078" i="1"/>
  <c r="R1078" i="1"/>
  <c r="AE1078" i="1" s="1"/>
  <c r="J1078" i="1"/>
  <c r="AD1078" i="1" s="1"/>
  <c r="AH1078" i="1" s="1"/>
  <c r="AI1078" i="1" s="1"/>
  <c r="C1078" i="1"/>
  <c r="AJ1077" i="1"/>
  <c r="AK1077" i="1" s="1"/>
  <c r="AG1077" i="1"/>
  <c r="AF1077" i="1"/>
  <c r="X1077" i="1"/>
  <c r="R1077" i="1"/>
  <c r="AE1077" i="1" s="1"/>
  <c r="J1077" i="1"/>
  <c r="AD1077" i="1" s="1"/>
  <c r="C1077" i="1"/>
  <c r="AJ1076" i="1"/>
  <c r="AK1076" i="1" s="1"/>
  <c r="AG1076" i="1"/>
  <c r="AF1076" i="1"/>
  <c r="X1076" i="1"/>
  <c r="R1076" i="1"/>
  <c r="AE1076" i="1" s="1"/>
  <c r="J1076" i="1"/>
  <c r="AD1076" i="1" s="1"/>
  <c r="AH1076" i="1" s="1"/>
  <c r="AI1076" i="1" s="1"/>
  <c r="C1076" i="1"/>
  <c r="AJ1075" i="1"/>
  <c r="AK1075" i="1" s="1"/>
  <c r="AG1075" i="1"/>
  <c r="AF1075" i="1"/>
  <c r="X1075" i="1"/>
  <c r="R1075" i="1"/>
  <c r="AE1075" i="1" s="1"/>
  <c r="J1075" i="1"/>
  <c r="AD1075" i="1" s="1"/>
  <c r="AH1075" i="1" s="1"/>
  <c r="AI1075" i="1" s="1"/>
  <c r="C1075" i="1"/>
  <c r="AJ1074" i="1"/>
  <c r="AK1074" i="1" s="1"/>
  <c r="AG1074" i="1"/>
  <c r="AF1074" i="1"/>
  <c r="X1074" i="1"/>
  <c r="R1074" i="1"/>
  <c r="AE1074" i="1" s="1"/>
  <c r="J1074" i="1"/>
  <c r="AD1074" i="1" s="1"/>
  <c r="AH1074" i="1" s="1"/>
  <c r="AI1074" i="1" s="1"/>
  <c r="C1074" i="1"/>
  <c r="AJ1073" i="1"/>
  <c r="AK1073" i="1" s="1"/>
  <c r="AG1073" i="1"/>
  <c r="AF1073" i="1"/>
  <c r="X1073" i="1"/>
  <c r="R1073" i="1"/>
  <c r="AE1073" i="1" s="1"/>
  <c r="J1073" i="1"/>
  <c r="AD1073" i="1" s="1"/>
  <c r="C1073" i="1"/>
  <c r="AJ1072" i="1"/>
  <c r="AK1072" i="1" s="1"/>
  <c r="AG1072" i="1"/>
  <c r="AF1072" i="1"/>
  <c r="X1072" i="1"/>
  <c r="R1072" i="1"/>
  <c r="AE1072" i="1" s="1"/>
  <c r="J1072" i="1"/>
  <c r="AD1072" i="1" s="1"/>
  <c r="C1072" i="1"/>
  <c r="AJ1071" i="1"/>
  <c r="AK1071" i="1" s="1"/>
  <c r="AG1071" i="1"/>
  <c r="AF1071" i="1"/>
  <c r="X1071" i="1"/>
  <c r="R1071" i="1"/>
  <c r="AE1071" i="1" s="1"/>
  <c r="J1071" i="1"/>
  <c r="AD1071" i="1" s="1"/>
  <c r="AH1071" i="1" s="1"/>
  <c r="AI1071" i="1" s="1"/>
  <c r="C1071" i="1"/>
  <c r="AJ1070" i="1"/>
  <c r="AK1070" i="1" s="1"/>
  <c r="AG1070" i="1"/>
  <c r="AF1070" i="1"/>
  <c r="X1070" i="1"/>
  <c r="R1070" i="1"/>
  <c r="AE1070" i="1" s="1"/>
  <c r="J1070" i="1"/>
  <c r="AD1070" i="1" s="1"/>
  <c r="AH1070" i="1" s="1"/>
  <c r="AI1070" i="1" s="1"/>
  <c r="C1070" i="1"/>
  <c r="AJ1069" i="1"/>
  <c r="AK1069" i="1" s="1"/>
  <c r="AG1069" i="1"/>
  <c r="AF1069" i="1"/>
  <c r="X1069" i="1"/>
  <c r="R1069" i="1"/>
  <c r="AE1069" i="1" s="1"/>
  <c r="J1069" i="1"/>
  <c r="AD1069" i="1" s="1"/>
  <c r="AH1069" i="1" s="1"/>
  <c r="AI1069" i="1" s="1"/>
  <c r="C1069" i="1"/>
  <c r="AJ1068" i="1"/>
  <c r="AK1068" i="1" s="1"/>
  <c r="AG1068" i="1"/>
  <c r="AF1068" i="1"/>
  <c r="X1068" i="1"/>
  <c r="R1068" i="1"/>
  <c r="AE1068" i="1" s="1"/>
  <c r="J1068" i="1"/>
  <c r="AD1068" i="1" s="1"/>
  <c r="C1068" i="1"/>
  <c r="AJ1067" i="1"/>
  <c r="AK1067" i="1" s="1"/>
  <c r="AG1067" i="1"/>
  <c r="AF1067" i="1"/>
  <c r="X1067" i="1"/>
  <c r="R1067" i="1"/>
  <c r="AE1067" i="1" s="1"/>
  <c r="J1067" i="1"/>
  <c r="AD1067" i="1" s="1"/>
  <c r="AH1067" i="1" s="1"/>
  <c r="AI1067" i="1" s="1"/>
  <c r="C1067" i="1"/>
  <c r="AJ1066" i="1"/>
  <c r="AK1066" i="1" s="1"/>
  <c r="AG1066" i="1"/>
  <c r="AF1066" i="1"/>
  <c r="X1066" i="1"/>
  <c r="R1066" i="1"/>
  <c r="AE1066" i="1" s="1"/>
  <c r="J1066" i="1"/>
  <c r="AD1066" i="1" s="1"/>
  <c r="AH1066" i="1" s="1"/>
  <c r="AI1066" i="1" s="1"/>
  <c r="C1066" i="1"/>
  <c r="AJ1065" i="1"/>
  <c r="AK1065" i="1" s="1"/>
  <c r="AG1065" i="1"/>
  <c r="AF1065" i="1"/>
  <c r="X1065" i="1"/>
  <c r="R1065" i="1"/>
  <c r="AE1065" i="1" s="1"/>
  <c r="J1065" i="1"/>
  <c r="AD1065" i="1" s="1"/>
  <c r="AH1065" i="1" s="1"/>
  <c r="AI1065" i="1" s="1"/>
  <c r="C1065" i="1"/>
  <c r="AJ1064" i="1"/>
  <c r="AK1064" i="1" s="1"/>
  <c r="AG1064" i="1"/>
  <c r="AF1064" i="1"/>
  <c r="X1064" i="1"/>
  <c r="R1064" i="1"/>
  <c r="AE1064" i="1" s="1"/>
  <c r="J1064" i="1"/>
  <c r="AD1064" i="1" s="1"/>
  <c r="C1064" i="1"/>
  <c r="AJ1063" i="1"/>
  <c r="AK1063" i="1" s="1"/>
  <c r="AG1063" i="1"/>
  <c r="AF1063" i="1"/>
  <c r="X1063" i="1"/>
  <c r="R1063" i="1"/>
  <c r="AE1063" i="1" s="1"/>
  <c r="J1063" i="1"/>
  <c r="AD1063" i="1" s="1"/>
  <c r="AH1063" i="1" s="1"/>
  <c r="AI1063" i="1" s="1"/>
  <c r="C1063" i="1"/>
  <c r="AJ1062" i="1"/>
  <c r="AK1062" i="1" s="1"/>
  <c r="AG1062" i="1"/>
  <c r="AF1062" i="1"/>
  <c r="X1062" i="1"/>
  <c r="R1062" i="1"/>
  <c r="AE1062" i="1" s="1"/>
  <c r="J1062" i="1"/>
  <c r="AD1062" i="1" s="1"/>
  <c r="AH1062" i="1" s="1"/>
  <c r="AI1062" i="1" s="1"/>
  <c r="C1062" i="1"/>
  <c r="AJ1061" i="1"/>
  <c r="AK1061" i="1" s="1"/>
  <c r="AG1061" i="1"/>
  <c r="AF1061" i="1"/>
  <c r="X1061" i="1"/>
  <c r="R1061" i="1"/>
  <c r="AE1061" i="1" s="1"/>
  <c r="J1061" i="1"/>
  <c r="AD1061" i="1" s="1"/>
  <c r="AH1061" i="1" s="1"/>
  <c r="AI1061" i="1" s="1"/>
  <c r="C1061" i="1"/>
  <c r="AJ1060" i="1"/>
  <c r="AK1060" i="1" s="1"/>
  <c r="AG1060" i="1"/>
  <c r="AF1060" i="1"/>
  <c r="X1060" i="1"/>
  <c r="R1060" i="1"/>
  <c r="AE1060" i="1" s="1"/>
  <c r="J1060" i="1"/>
  <c r="AD1060" i="1" s="1"/>
  <c r="AH1060" i="1" s="1"/>
  <c r="AI1060" i="1" s="1"/>
  <c r="C1060" i="1"/>
  <c r="AJ1059" i="1"/>
  <c r="AK1059" i="1" s="1"/>
  <c r="AG1059" i="1"/>
  <c r="AF1059" i="1"/>
  <c r="X1059" i="1"/>
  <c r="R1059" i="1"/>
  <c r="AE1059" i="1" s="1"/>
  <c r="J1059" i="1"/>
  <c r="AD1059" i="1" s="1"/>
  <c r="AH1059" i="1" s="1"/>
  <c r="AI1059" i="1" s="1"/>
  <c r="C1059" i="1"/>
  <c r="AJ1058" i="1"/>
  <c r="AK1058" i="1" s="1"/>
  <c r="AG1058" i="1"/>
  <c r="AF1058" i="1"/>
  <c r="X1058" i="1"/>
  <c r="R1058" i="1"/>
  <c r="AE1058" i="1" s="1"/>
  <c r="J1058" i="1"/>
  <c r="AD1058" i="1" s="1"/>
  <c r="AH1058" i="1" s="1"/>
  <c r="AI1058" i="1" s="1"/>
  <c r="C1058" i="1"/>
  <c r="AJ1057" i="1"/>
  <c r="AK1057" i="1" s="1"/>
  <c r="AG1057" i="1"/>
  <c r="AF1057" i="1"/>
  <c r="X1057" i="1"/>
  <c r="R1057" i="1"/>
  <c r="AE1057" i="1" s="1"/>
  <c r="J1057" i="1"/>
  <c r="AD1057" i="1" s="1"/>
  <c r="AH1057" i="1" s="1"/>
  <c r="AI1057" i="1" s="1"/>
  <c r="C1057" i="1"/>
  <c r="AJ1056" i="1"/>
  <c r="AK1056" i="1" s="1"/>
  <c r="AG1056" i="1"/>
  <c r="AF1056" i="1"/>
  <c r="X1056" i="1"/>
  <c r="R1056" i="1"/>
  <c r="AE1056" i="1" s="1"/>
  <c r="J1056" i="1"/>
  <c r="AD1056" i="1" s="1"/>
  <c r="AH1056" i="1" s="1"/>
  <c r="AI1056" i="1" s="1"/>
  <c r="C1056" i="1"/>
  <c r="AJ1055" i="1"/>
  <c r="AK1055" i="1" s="1"/>
  <c r="AG1055" i="1"/>
  <c r="AF1055" i="1"/>
  <c r="X1055" i="1"/>
  <c r="R1055" i="1"/>
  <c r="AE1055" i="1" s="1"/>
  <c r="J1055" i="1"/>
  <c r="AD1055" i="1" s="1"/>
  <c r="AH1055" i="1" s="1"/>
  <c r="AI1055" i="1" s="1"/>
  <c r="C1055" i="1"/>
  <c r="AJ1054" i="1"/>
  <c r="AK1054" i="1" s="1"/>
  <c r="AG1054" i="1"/>
  <c r="AF1054" i="1"/>
  <c r="X1054" i="1"/>
  <c r="R1054" i="1"/>
  <c r="AE1054" i="1" s="1"/>
  <c r="J1054" i="1"/>
  <c r="AD1054" i="1" s="1"/>
  <c r="C1054" i="1"/>
  <c r="AJ1053" i="1"/>
  <c r="AK1053" i="1" s="1"/>
  <c r="AG1053" i="1"/>
  <c r="AF1053" i="1"/>
  <c r="X1053" i="1"/>
  <c r="R1053" i="1"/>
  <c r="AE1053" i="1" s="1"/>
  <c r="J1053" i="1"/>
  <c r="AD1053" i="1" s="1"/>
  <c r="AH1053" i="1" s="1"/>
  <c r="AI1053" i="1" s="1"/>
  <c r="C1053" i="1"/>
  <c r="AJ1052" i="1"/>
  <c r="AK1052" i="1" s="1"/>
  <c r="AG1052" i="1"/>
  <c r="AF1052" i="1"/>
  <c r="X1052" i="1"/>
  <c r="R1052" i="1"/>
  <c r="AE1052" i="1" s="1"/>
  <c r="J1052" i="1"/>
  <c r="AD1052" i="1" s="1"/>
  <c r="C1052" i="1"/>
  <c r="AJ1051" i="1"/>
  <c r="AK1051" i="1" s="1"/>
  <c r="AG1051" i="1"/>
  <c r="AF1051" i="1"/>
  <c r="X1051" i="1"/>
  <c r="R1051" i="1"/>
  <c r="AE1051" i="1" s="1"/>
  <c r="J1051" i="1"/>
  <c r="AD1051" i="1" s="1"/>
  <c r="C1051" i="1"/>
  <c r="AJ1050" i="1"/>
  <c r="AK1050" i="1" s="1"/>
  <c r="AG1050" i="1"/>
  <c r="AF1050" i="1"/>
  <c r="X1050" i="1"/>
  <c r="R1050" i="1"/>
  <c r="AE1050" i="1" s="1"/>
  <c r="J1050" i="1"/>
  <c r="AD1050" i="1" s="1"/>
  <c r="C1050" i="1"/>
  <c r="AJ1049" i="1"/>
  <c r="AK1049" i="1" s="1"/>
  <c r="AG1049" i="1"/>
  <c r="AF1049" i="1"/>
  <c r="X1049" i="1"/>
  <c r="R1049" i="1"/>
  <c r="AE1049" i="1" s="1"/>
  <c r="J1049" i="1"/>
  <c r="AD1049" i="1" s="1"/>
  <c r="AH1049" i="1" s="1"/>
  <c r="AI1049" i="1" s="1"/>
  <c r="C1049" i="1"/>
  <c r="AJ1048" i="1"/>
  <c r="AK1048" i="1" s="1"/>
  <c r="AG1048" i="1"/>
  <c r="AF1048" i="1"/>
  <c r="X1048" i="1"/>
  <c r="R1048" i="1"/>
  <c r="AE1048" i="1" s="1"/>
  <c r="J1048" i="1"/>
  <c r="AD1048" i="1" s="1"/>
  <c r="C1048" i="1"/>
  <c r="AJ1047" i="1"/>
  <c r="AK1047" i="1" s="1"/>
  <c r="AG1047" i="1"/>
  <c r="AF1047" i="1"/>
  <c r="X1047" i="1"/>
  <c r="R1047" i="1"/>
  <c r="AE1047" i="1" s="1"/>
  <c r="J1047" i="1"/>
  <c r="AD1047" i="1" s="1"/>
  <c r="AH1047" i="1" s="1"/>
  <c r="AI1047" i="1" s="1"/>
  <c r="C1047" i="1"/>
  <c r="AJ1046" i="1"/>
  <c r="AK1046" i="1" s="1"/>
  <c r="AG1046" i="1"/>
  <c r="AF1046" i="1"/>
  <c r="X1046" i="1"/>
  <c r="R1046" i="1"/>
  <c r="AE1046" i="1" s="1"/>
  <c r="J1046" i="1"/>
  <c r="AD1046" i="1" s="1"/>
  <c r="AH1046" i="1" s="1"/>
  <c r="AI1046" i="1" s="1"/>
  <c r="C1046" i="1"/>
  <c r="AJ1045" i="1"/>
  <c r="AK1045" i="1" s="1"/>
  <c r="AG1045" i="1"/>
  <c r="AF1045" i="1"/>
  <c r="X1045" i="1"/>
  <c r="R1045" i="1"/>
  <c r="AE1045" i="1" s="1"/>
  <c r="J1045" i="1"/>
  <c r="AD1045" i="1" s="1"/>
  <c r="C1045" i="1"/>
  <c r="AJ1044" i="1"/>
  <c r="AK1044" i="1" s="1"/>
  <c r="AG1044" i="1"/>
  <c r="AF1044" i="1"/>
  <c r="X1044" i="1"/>
  <c r="R1044" i="1"/>
  <c r="AE1044" i="1" s="1"/>
  <c r="J1044" i="1"/>
  <c r="AD1044" i="1" s="1"/>
  <c r="C1044" i="1"/>
  <c r="AJ1043" i="1"/>
  <c r="AK1043" i="1" s="1"/>
  <c r="AG1043" i="1"/>
  <c r="AF1043" i="1"/>
  <c r="X1043" i="1"/>
  <c r="R1043" i="1"/>
  <c r="AE1043" i="1" s="1"/>
  <c r="J1043" i="1"/>
  <c r="AD1043" i="1" s="1"/>
  <c r="C1043" i="1"/>
  <c r="AJ1042" i="1"/>
  <c r="AK1042" i="1" s="1"/>
  <c r="AG1042" i="1"/>
  <c r="AF1042" i="1"/>
  <c r="X1042" i="1"/>
  <c r="R1042" i="1"/>
  <c r="AE1042" i="1" s="1"/>
  <c r="J1042" i="1"/>
  <c r="AD1042" i="1" s="1"/>
  <c r="C1042" i="1"/>
  <c r="AJ1041" i="1"/>
  <c r="AK1041" i="1" s="1"/>
  <c r="AG1041" i="1"/>
  <c r="AF1041" i="1"/>
  <c r="X1041" i="1"/>
  <c r="R1041" i="1"/>
  <c r="AE1041" i="1" s="1"/>
  <c r="J1041" i="1"/>
  <c r="AD1041" i="1" s="1"/>
  <c r="C1041" i="1"/>
  <c r="AJ1040" i="1"/>
  <c r="AK1040" i="1" s="1"/>
  <c r="AG1040" i="1"/>
  <c r="AF1040" i="1"/>
  <c r="X1040" i="1"/>
  <c r="R1040" i="1"/>
  <c r="AE1040" i="1" s="1"/>
  <c r="J1040" i="1"/>
  <c r="AD1040" i="1" s="1"/>
  <c r="AH1040" i="1" s="1"/>
  <c r="AI1040" i="1" s="1"/>
  <c r="C1040" i="1"/>
  <c r="AJ1039" i="1"/>
  <c r="AK1039" i="1" s="1"/>
  <c r="AG1039" i="1"/>
  <c r="AF1039" i="1"/>
  <c r="X1039" i="1"/>
  <c r="R1039" i="1"/>
  <c r="AE1039" i="1" s="1"/>
  <c r="J1039" i="1"/>
  <c r="AD1039" i="1" s="1"/>
  <c r="C1039" i="1"/>
  <c r="AJ1038" i="1"/>
  <c r="AK1038" i="1" s="1"/>
  <c r="AG1038" i="1"/>
  <c r="AF1038" i="1"/>
  <c r="X1038" i="1"/>
  <c r="R1038" i="1"/>
  <c r="AE1038" i="1" s="1"/>
  <c r="J1038" i="1"/>
  <c r="AD1038" i="1" s="1"/>
  <c r="AH1038" i="1" s="1"/>
  <c r="AI1038" i="1" s="1"/>
  <c r="C1038" i="1"/>
  <c r="AJ1037" i="1"/>
  <c r="AK1037" i="1" s="1"/>
  <c r="AG1037" i="1"/>
  <c r="AF1037" i="1"/>
  <c r="X1037" i="1"/>
  <c r="R1037" i="1"/>
  <c r="AE1037" i="1" s="1"/>
  <c r="J1037" i="1"/>
  <c r="AD1037" i="1" s="1"/>
  <c r="AH1037" i="1" s="1"/>
  <c r="AI1037" i="1" s="1"/>
  <c r="C1037" i="1"/>
  <c r="AJ1036" i="1"/>
  <c r="AK1036" i="1" s="1"/>
  <c r="AG1036" i="1"/>
  <c r="AF1036" i="1"/>
  <c r="X1036" i="1"/>
  <c r="R1036" i="1"/>
  <c r="AE1036" i="1" s="1"/>
  <c r="J1036" i="1"/>
  <c r="AD1036" i="1" s="1"/>
  <c r="C1036" i="1"/>
  <c r="AJ1035" i="1"/>
  <c r="AK1035" i="1" s="1"/>
  <c r="AG1035" i="1"/>
  <c r="AF1035" i="1"/>
  <c r="X1035" i="1"/>
  <c r="R1035" i="1"/>
  <c r="AE1035" i="1" s="1"/>
  <c r="J1035" i="1"/>
  <c r="AD1035" i="1" s="1"/>
  <c r="C1035" i="1"/>
  <c r="AJ1034" i="1"/>
  <c r="AK1034" i="1" s="1"/>
  <c r="AG1034" i="1"/>
  <c r="AF1034" i="1"/>
  <c r="X1034" i="1"/>
  <c r="R1034" i="1"/>
  <c r="AE1034" i="1" s="1"/>
  <c r="J1034" i="1"/>
  <c r="AD1034" i="1" s="1"/>
  <c r="AH1034" i="1" s="1"/>
  <c r="AI1034" i="1" s="1"/>
  <c r="C1034" i="1"/>
  <c r="AJ1033" i="1"/>
  <c r="AK1033" i="1" s="1"/>
  <c r="AG1033" i="1"/>
  <c r="AF1033" i="1"/>
  <c r="X1033" i="1"/>
  <c r="R1033" i="1"/>
  <c r="AE1033" i="1" s="1"/>
  <c r="J1033" i="1"/>
  <c r="AD1033" i="1" s="1"/>
  <c r="AH1033" i="1" s="1"/>
  <c r="AI1033" i="1" s="1"/>
  <c r="C1033" i="1"/>
  <c r="AJ1032" i="1"/>
  <c r="AK1032" i="1" s="1"/>
  <c r="AG1032" i="1"/>
  <c r="AF1032" i="1"/>
  <c r="X1032" i="1"/>
  <c r="R1032" i="1"/>
  <c r="AE1032" i="1" s="1"/>
  <c r="J1032" i="1"/>
  <c r="AD1032" i="1" s="1"/>
  <c r="AH1032" i="1" s="1"/>
  <c r="AI1032" i="1" s="1"/>
  <c r="C1032" i="1"/>
  <c r="AJ1031" i="1"/>
  <c r="AK1031" i="1" s="1"/>
  <c r="AG1031" i="1"/>
  <c r="AF1031" i="1"/>
  <c r="X1031" i="1"/>
  <c r="R1031" i="1"/>
  <c r="AE1031" i="1" s="1"/>
  <c r="J1031" i="1"/>
  <c r="AD1031" i="1" s="1"/>
  <c r="AH1031" i="1" s="1"/>
  <c r="AI1031" i="1" s="1"/>
  <c r="C1031" i="1"/>
  <c r="AJ1030" i="1"/>
  <c r="AK1030" i="1" s="1"/>
  <c r="AG1030" i="1"/>
  <c r="AF1030" i="1"/>
  <c r="X1030" i="1"/>
  <c r="R1030" i="1"/>
  <c r="AE1030" i="1" s="1"/>
  <c r="J1030" i="1"/>
  <c r="AD1030" i="1" s="1"/>
  <c r="C1030" i="1"/>
  <c r="AJ1029" i="1"/>
  <c r="AK1029" i="1" s="1"/>
  <c r="AG1029" i="1"/>
  <c r="AF1029" i="1"/>
  <c r="X1029" i="1"/>
  <c r="R1029" i="1"/>
  <c r="AE1029" i="1" s="1"/>
  <c r="J1029" i="1"/>
  <c r="AD1029" i="1" s="1"/>
  <c r="C1029" i="1"/>
  <c r="AJ1028" i="1"/>
  <c r="AK1028" i="1" s="1"/>
  <c r="AG1028" i="1"/>
  <c r="AF1028" i="1"/>
  <c r="X1028" i="1"/>
  <c r="R1028" i="1"/>
  <c r="AE1028" i="1" s="1"/>
  <c r="J1028" i="1"/>
  <c r="AD1028" i="1" s="1"/>
  <c r="C1028" i="1"/>
  <c r="AJ1027" i="1"/>
  <c r="AK1027" i="1" s="1"/>
  <c r="AG1027" i="1"/>
  <c r="AF1027" i="1"/>
  <c r="X1027" i="1"/>
  <c r="R1027" i="1"/>
  <c r="AE1027" i="1" s="1"/>
  <c r="J1027" i="1"/>
  <c r="AD1027" i="1" s="1"/>
  <c r="AH1027" i="1" s="1"/>
  <c r="AI1027" i="1" s="1"/>
  <c r="C1027" i="1"/>
  <c r="AJ1026" i="1"/>
  <c r="AK1026" i="1" s="1"/>
  <c r="AG1026" i="1"/>
  <c r="AF1026" i="1"/>
  <c r="X1026" i="1"/>
  <c r="R1026" i="1"/>
  <c r="AE1026" i="1" s="1"/>
  <c r="J1026" i="1"/>
  <c r="AD1026" i="1" s="1"/>
  <c r="C1026" i="1"/>
  <c r="AJ1025" i="1"/>
  <c r="AK1025" i="1" s="1"/>
  <c r="AG1025" i="1"/>
  <c r="AF1025" i="1"/>
  <c r="X1025" i="1"/>
  <c r="R1025" i="1"/>
  <c r="AE1025" i="1" s="1"/>
  <c r="J1025" i="1"/>
  <c r="AD1025" i="1" s="1"/>
  <c r="C1025" i="1"/>
  <c r="AJ1024" i="1"/>
  <c r="AK1024" i="1" s="1"/>
  <c r="AG1024" i="1"/>
  <c r="AF1024" i="1"/>
  <c r="X1024" i="1"/>
  <c r="R1024" i="1"/>
  <c r="AE1024" i="1" s="1"/>
  <c r="J1024" i="1"/>
  <c r="AD1024" i="1" s="1"/>
  <c r="C1024" i="1"/>
  <c r="AJ1023" i="1"/>
  <c r="AK1023" i="1" s="1"/>
  <c r="AG1023" i="1"/>
  <c r="AF1023" i="1"/>
  <c r="X1023" i="1"/>
  <c r="R1023" i="1"/>
  <c r="AE1023" i="1" s="1"/>
  <c r="J1023" i="1"/>
  <c r="AD1023" i="1" s="1"/>
  <c r="AH1023" i="1" s="1"/>
  <c r="AI1023" i="1" s="1"/>
  <c r="C1023" i="1"/>
  <c r="AJ1022" i="1"/>
  <c r="AK1022" i="1" s="1"/>
  <c r="AG1022" i="1"/>
  <c r="AF1022" i="1"/>
  <c r="X1022" i="1"/>
  <c r="R1022" i="1"/>
  <c r="AE1022" i="1" s="1"/>
  <c r="J1022" i="1"/>
  <c r="AD1022" i="1" s="1"/>
  <c r="C1022" i="1"/>
  <c r="AJ1021" i="1"/>
  <c r="AK1021" i="1" s="1"/>
  <c r="AG1021" i="1"/>
  <c r="AF1021" i="1"/>
  <c r="X1021" i="1"/>
  <c r="R1021" i="1"/>
  <c r="AE1021" i="1" s="1"/>
  <c r="J1021" i="1"/>
  <c r="AD1021" i="1" s="1"/>
  <c r="AH1021" i="1" s="1"/>
  <c r="AI1021" i="1" s="1"/>
  <c r="C1021" i="1"/>
  <c r="AJ1020" i="1"/>
  <c r="AK1020" i="1" s="1"/>
  <c r="AG1020" i="1"/>
  <c r="AF1020" i="1"/>
  <c r="X1020" i="1"/>
  <c r="R1020" i="1"/>
  <c r="AE1020" i="1" s="1"/>
  <c r="J1020" i="1"/>
  <c r="AD1020" i="1" s="1"/>
  <c r="C1020" i="1"/>
  <c r="AJ1019" i="1"/>
  <c r="AK1019" i="1" s="1"/>
  <c r="AG1019" i="1"/>
  <c r="AF1019" i="1"/>
  <c r="X1019" i="1"/>
  <c r="R1019" i="1"/>
  <c r="AE1019" i="1" s="1"/>
  <c r="J1019" i="1"/>
  <c r="AD1019" i="1" s="1"/>
  <c r="C1019" i="1"/>
  <c r="AJ1018" i="1"/>
  <c r="AK1018" i="1" s="1"/>
  <c r="AG1018" i="1"/>
  <c r="AF1018" i="1"/>
  <c r="X1018" i="1"/>
  <c r="R1018" i="1"/>
  <c r="AE1018" i="1" s="1"/>
  <c r="J1018" i="1"/>
  <c r="AD1018" i="1" s="1"/>
  <c r="C1018" i="1"/>
  <c r="AJ1017" i="1"/>
  <c r="AK1017" i="1" s="1"/>
  <c r="AG1017" i="1"/>
  <c r="AF1017" i="1"/>
  <c r="X1017" i="1"/>
  <c r="R1017" i="1"/>
  <c r="AE1017" i="1" s="1"/>
  <c r="J1017" i="1"/>
  <c r="AD1017" i="1" s="1"/>
  <c r="C1017" i="1"/>
  <c r="AJ1016" i="1"/>
  <c r="AK1016" i="1" s="1"/>
  <c r="AG1016" i="1"/>
  <c r="AF1016" i="1"/>
  <c r="X1016" i="1"/>
  <c r="R1016" i="1"/>
  <c r="AE1016" i="1" s="1"/>
  <c r="J1016" i="1"/>
  <c r="AD1016" i="1" s="1"/>
  <c r="C1016" i="1"/>
  <c r="AJ1015" i="1"/>
  <c r="AK1015" i="1" s="1"/>
  <c r="AG1015" i="1"/>
  <c r="AF1015" i="1"/>
  <c r="X1015" i="1"/>
  <c r="R1015" i="1"/>
  <c r="AE1015" i="1" s="1"/>
  <c r="J1015" i="1"/>
  <c r="AD1015" i="1" s="1"/>
  <c r="C1015" i="1"/>
  <c r="AJ1014" i="1"/>
  <c r="AK1014" i="1" s="1"/>
  <c r="AG1014" i="1"/>
  <c r="AF1014" i="1"/>
  <c r="X1014" i="1"/>
  <c r="R1014" i="1"/>
  <c r="AE1014" i="1" s="1"/>
  <c r="J1014" i="1"/>
  <c r="AD1014" i="1" s="1"/>
  <c r="C1014" i="1"/>
  <c r="AJ1013" i="1"/>
  <c r="AK1013" i="1" s="1"/>
  <c r="AG1013" i="1"/>
  <c r="AF1013" i="1"/>
  <c r="X1013" i="1"/>
  <c r="R1013" i="1"/>
  <c r="AE1013" i="1" s="1"/>
  <c r="J1013" i="1"/>
  <c r="AD1013" i="1" s="1"/>
  <c r="C1013" i="1"/>
  <c r="AJ1012" i="1"/>
  <c r="AK1012" i="1" s="1"/>
  <c r="AG1012" i="1"/>
  <c r="AF1012" i="1"/>
  <c r="X1012" i="1"/>
  <c r="R1012" i="1"/>
  <c r="AE1012" i="1" s="1"/>
  <c r="J1012" i="1"/>
  <c r="AD1012" i="1" s="1"/>
  <c r="AH1012" i="1" s="1"/>
  <c r="AI1012" i="1" s="1"/>
  <c r="C1012" i="1"/>
  <c r="AJ1011" i="1"/>
  <c r="AK1011" i="1" s="1"/>
  <c r="AG1011" i="1"/>
  <c r="AF1011" i="1"/>
  <c r="X1011" i="1"/>
  <c r="R1011" i="1"/>
  <c r="AE1011" i="1" s="1"/>
  <c r="J1011" i="1"/>
  <c r="AD1011" i="1" s="1"/>
  <c r="AH1011" i="1" s="1"/>
  <c r="AI1011" i="1" s="1"/>
  <c r="C1011" i="1"/>
  <c r="AJ1010" i="1"/>
  <c r="AK1010" i="1" s="1"/>
  <c r="AG1010" i="1"/>
  <c r="AF1010" i="1"/>
  <c r="X1010" i="1"/>
  <c r="R1010" i="1"/>
  <c r="AE1010" i="1" s="1"/>
  <c r="J1010" i="1"/>
  <c r="AD1010" i="1" s="1"/>
  <c r="AH1010" i="1" s="1"/>
  <c r="AI1010" i="1" s="1"/>
  <c r="C1010" i="1"/>
  <c r="AJ1009" i="1"/>
  <c r="AK1009" i="1" s="1"/>
  <c r="AG1009" i="1"/>
  <c r="AF1009" i="1"/>
  <c r="X1009" i="1"/>
  <c r="R1009" i="1"/>
  <c r="AE1009" i="1" s="1"/>
  <c r="J1009" i="1"/>
  <c r="AD1009" i="1" s="1"/>
  <c r="AH1009" i="1" s="1"/>
  <c r="AI1009" i="1" s="1"/>
  <c r="C1009" i="1"/>
  <c r="AJ1008" i="1"/>
  <c r="AK1008" i="1" s="1"/>
  <c r="AG1008" i="1"/>
  <c r="AF1008" i="1"/>
  <c r="X1008" i="1"/>
  <c r="R1008" i="1"/>
  <c r="AE1008" i="1" s="1"/>
  <c r="J1008" i="1"/>
  <c r="AD1008" i="1" s="1"/>
  <c r="C1008" i="1"/>
  <c r="AJ1007" i="1"/>
  <c r="AK1007" i="1" s="1"/>
  <c r="AG1007" i="1"/>
  <c r="AF1007" i="1"/>
  <c r="X1007" i="1"/>
  <c r="R1007" i="1"/>
  <c r="AE1007" i="1" s="1"/>
  <c r="J1007" i="1"/>
  <c r="AD1007" i="1" s="1"/>
  <c r="AH1007" i="1" s="1"/>
  <c r="AI1007" i="1" s="1"/>
  <c r="C1007" i="1"/>
  <c r="AJ1006" i="1"/>
  <c r="AK1006" i="1" s="1"/>
  <c r="AG1006" i="1"/>
  <c r="AF1006" i="1"/>
  <c r="X1006" i="1"/>
  <c r="R1006" i="1"/>
  <c r="AE1006" i="1" s="1"/>
  <c r="J1006" i="1"/>
  <c r="AD1006" i="1" s="1"/>
  <c r="C1006" i="1"/>
  <c r="AJ1005" i="1"/>
  <c r="AK1005" i="1" s="1"/>
  <c r="AG1005" i="1"/>
  <c r="AF1005" i="1"/>
  <c r="X1005" i="1"/>
  <c r="R1005" i="1"/>
  <c r="AE1005" i="1" s="1"/>
  <c r="J1005" i="1"/>
  <c r="AD1005" i="1" s="1"/>
  <c r="AH1005" i="1" s="1"/>
  <c r="AI1005" i="1" s="1"/>
  <c r="C1005" i="1"/>
  <c r="AJ1004" i="1"/>
  <c r="AK1004" i="1" s="1"/>
  <c r="AG1004" i="1"/>
  <c r="AF1004" i="1"/>
  <c r="X1004" i="1"/>
  <c r="R1004" i="1"/>
  <c r="AE1004" i="1" s="1"/>
  <c r="J1004" i="1"/>
  <c r="AD1004" i="1" s="1"/>
  <c r="C1004" i="1"/>
  <c r="AJ1003" i="1"/>
  <c r="AK1003" i="1" s="1"/>
  <c r="AG1003" i="1"/>
  <c r="AF1003" i="1"/>
  <c r="X1003" i="1"/>
  <c r="R1003" i="1"/>
  <c r="AE1003" i="1" s="1"/>
  <c r="J1003" i="1"/>
  <c r="AD1003" i="1" s="1"/>
  <c r="C1003" i="1"/>
  <c r="AJ1002" i="1"/>
  <c r="AK1002" i="1" s="1"/>
  <c r="AG1002" i="1"/>
  <c r="AF1002" i="1"/>
  <c r="X1002" i="1"/>
  <c r="R1002" i="1"/>
  <c r="AE1002" i="1" s="1"/>
  <c r="J1002" i="1"/>
  <c r="AD1002" i="1" s="1"/>
  <c r="C1002" i="1"/>
  <c r="AJ1001" i="1"/>
  <c r="AK1001" i="1" s="1"/>
  <c r="AG1001" i="1"/>
  <c r="AF1001" i="1"/>
  <c r="X1001" i="1"/>
  <c r="R1001" i="1"/>
  <c r="AE1001" i="1" s="1"/>
  <c r="J1001" i="1"/>
  <c r="AD1001" i="1" s="1"/>
  <c r="AH1001" i="1" s="1"/>
  <c r="AI1001" i="1" s="1"/>
  <c r="C1001" i="1"/>
  <c r="AJ1000" i="1"/>
  <c r="AK1000" i="1" s="1"/>
  <c r="AG1000" i="1"/>
  <c r="AF1000" i="1"/>
  <c r="X1000" i="1"/>
  <c r="R1000" i="1"/>
  <c r="AE1000" i="1" s="1"/>
  <c r="J1000" i="1"/>
  <c r="AD1000" i="1" s="1"/>
  <c r="C1000" i="1"/>
  <c r="AJ999" i="1"/>
  <c r="AK999" i="1" s="1"/>
  <c r="AG999" i="1"/>
  <c r="AF999" i="1"/>
  <c r="X999" i="1"/>
  <c r="R999" i="1"/>
  <c r="AE999" i="1" s="1"/>
  <c r="J999" i="1"/>
  <c r="AD999" i="1" s="1"/>
  <c r="C999" i="1"/>
  <c r="AJ998" i="1"/>
  <c r="AK998" i="1" s="1"/>
  <c r="AG998" i="1"/>
  <c r="AF998" i="1"/>
  <c r="X998" i="1"/>
  <c r="R998" i="1"/>
  <c r="AE998" i="1" s="1"/>
  <c r="J998" i="1"/>
  <c r="AD998" i="1" s="1"/>
  <c r="AH998" i="1" s="1"/>
  <c r="AI998" i="1" s="1"/>
  <c r="C998" i="1"/>
  <c r="AJ997" i="1"/>
  <c r="AK997" i="1" s="1"/>
  <c r="AG997" i="1"/>
  <c r="AF997" i="1"/>
  <c r="X997" i="1"/>
  <c r="R997" i="1"/>
  <c r="AE997" i="1" s="1"/>
  <c r="J997" i="1"/>
  <c r="AD997" i="1" s="1"/>
  <c r="C997" i="1"/>
  <c r="AJ996" i="1"/>
  <c r="AK996" i="1" s="1"/>
  <c r="AG996" i="1"/>
  <c r="AF996" i="1"/>
  <c r="X996" i="1"/>
  <c r="R996" i="1"/>
  <c r="AE996" i="1" s="1"/>
  <c r="J996" i="1"/>
  <c r="AD996" i="1" s="1"/>
  <c r="C996" i="1"/>
  <c r="AJ995" i="1"/>
  <c r="AK995" i="1" s="1"/>
  <c r="AG995" i="1"/>
  <c r="AF995" i="1"/>
  <c r="X995" i="1"/>
  <c r="R995" i="1"/>
  <c r="AE995" i="1" s="1"/>
  <c r="J995" i="1"/>
  <c r="AD995" i="1" s="1"/>
  <c r="C995" i="1"/>
  <c r="AJ994" i="1"/>
  <c r="AK994" i="1" s="1"/>
  <c r="AG994" i="1"/>
  <c r="AF994" i="1"/>
  <c r="X994" i="1"/>
  <c r="R994" i="1"/>
  <c r="AE994" i="1" s="1"/>
  <c r="J994" i="1"/>
  <c r="AD994" i="1" s="1"/>
  <c r="AH994" i="1" s="1"/>
  <c r="AI994" i="1" s="1"/>
  <c r="C994" i="1"/>
  <c r="AJ993" i="1"/>
  <c r="AK993" i="1" s="1"/>
  <c r="AG993" i="1"/>
  <c r="AF993" i="1"/>
  <c r="X993" i="1"/>
  <c r="R993" i="1"/>
  <c r="AE993" i="1" s="1"/>
  <c r="J993" i="1"/>
  <c r="AD993" i="1" s="1"/>
  <c r="C993" i="1"/>
  <c r="AJ992" i="1"/>
  <c r="AK992" i="1" s="1"/>
  <c r="AG992" i="1"/>
  <c r="AF992" i="1"/>
  <c r="X992" i="1"/>
  <c r="R992" i="1"/>
  <c r="AE992" i="1" s="1"/>
  <c r="J992" i="1"/>
  <c r="AD992" i="1" s="1"/>
  <c r="C992" i="1"/>
  <c r="AJ991" i="1"/>
  <c r="AK991" i="1" s="1"/>
  <c r="AG991" i="1"/>
  <c r="AF991" i="1"/>
  <c r="X991" i="1"/>
  <c r="R991" i="1"/>
  <c r="AE991" i="1" s="1"/>
  <c r="J991" i="1"/>
  <c r="AD991" i="1" s="1"/>
  <c r="C991" i="1"/>
  <c r="AJ990" i="1"/>
  <c r="AK990" i="1" s="1"/>
  <c r="AG990" i="1"/>
  <c r="AF990" i="1"/>
  <c r="X990" i="1"/>
  <c r="R990" i="1"/>
  <c r="AE990" i="1" s="1"/>
  <c r="J990" i="1"/>
  <c r="AD990" i="1" s="1"/>
  <c r="AH990" i="1" s="1"/>
  <c r="AI990" i="1" s="1"/>
  <c r="C990" i="1"/>
  <c r="AJ989" i="1"/>
  <c r="AK989" i="1" s="1"/>
  <c r="AG989" i="1"/>
  <c r="AF989" i="1"/>
  <c r="X989" i="1"/>
  <c r="R989" i="1"/>
  <c r="AE989" i="1" s="1"/>
  <c r="J989" i="1"/>
  <c r="AD989" i="1" s="1"/>
  <c r="AH989" i="1" s="1"/>
  <c r="AI989" i="1" s="1"/>
  <c r="C989" i="1"/>
  <c r="AJ988" i="1"/>
  <c r="AK988" i="1" s="1"/>
  <c r="AG988" i="1"/>
  <c r="AF988" i="1"/>
  <c r="X988" i="1"/>
  <c r="R988" i="1"/>
  <c r="AE988" i="1" s="1"/>
  <c r="J988" i="1"/>
  <c r="AD988" i="1" s="1"/>
  <c r="C988" i="1"/>
  <c r="AJ987" i="1"/>
  <c r="AK987" i="1" s="1"/>
  <c r="AG987" i="1"/>
  <c r="AF987" i="1"/>
  <c r="X987" i="1"/>
  <c r="R987" i="1"/>
  <c r="AE987" i="1" s="1"/>
  <c r="J987" i="1"/>
  <c r="AD987" i="1" s="1"/>
  <c r="C987" i="1"/>
  <c r="AJ986" i="1"/>
  <c r="AK986" i="1" s="1"/>
  <c r="AG986" i="1"/>
  <c r="AF986" i="1"/>
  <c r="X986" i="1"/>
  <c r="R986" i="1"/>
  <c r="AE986" i="1" s="1"/>
  <c r="J986" i="1"/>
  <c r="AD986" i="1" s="1"/>
  <c r="AH986" i="1" s="1"/>
  <c r="AI986" i="1" s="1"/>
  <c r="C986" i="1"/>
  <c r="AJ985" i="1"/>
  <c r="AK985" i="1" s="1"/>
  <c r="AG985" i="1"/>
  <c r="AF985" i="1"/>
  <c r="X985" i="1"/>
  <c r="R985" i="1"/>
  <c r="AE985" i="1" s="1"/>
  <c r="J985" i="1"/>
  <c r="AD985" i="1" s="1"/>
  <c r="C985" i="1"/>
  <c r="AJ984" i="1"/>
  <c r="AK984" i="1" s="1"/>
  <c r="AG984" i="1"/>
  <c r="AF984" i="1"/>
  <c r="X984" i="1"/>
  <c r="R984" i="1"/>
  <c r="AE984" i="1" s="1"/>
  <c r="J984" i="1"/>
  <c r="AD984" i="1" s="1"/>
  <c r="AH984" i="1" s="1"/>
  <c r="AI984" i="1" s="1"/>
  <c r="C984" i="1"/>
  <c r="AJ983" i="1"/>
  <c r="AK983" i="1" s="1"/>
  <c r="AG983" i="1"/>
  <c r="AF983" i="1"/>
  <c r="X983" i="1"/>
  <c r="R983" i="1"/>
  <c r="AE983" i="1" s="1"/>
  <c r="J983" i="1"/>
  <c r="AD983" i="1" s="1"/>
  <c r="C983" i="1"/>
  <c r="AJ982" i="1"/>
  <c r="AK982" i="1" s="1"/>
  <c r="AG982" i="1"/>
  <c r="AF982" i="1"/>
  <c r="X982" i="1"/>
  <c r="R982" i="1"/>
  <c r="AE982" i="1" s="1"/>
  <c r="J982" i="1"/>
  <c r="AD982" i="1" s="1"/>
  <c r="AH982" i="1" s="1"/>
  <c r="AI982" i="1" s="1"/>
  <c r="C982" i="1"/>
  <c r="AJ981" i="1"/>
  <c r="AK981" i="1" s="1"/>
  <c r="AG981" i="1"/>
  <c r="AF981" i="1"/>
  <c r="X981" i="1"/>
  <c r="R981" i="1"/>
  <c r="AE981" i="1" s="1"/>
  <c r="J981" i="1"/>
  <c r="AD981" i="1" s="1"/>
  <c r="AH981" i="1" s="1"/>
  <c r="AI981" i="1" s="1"/>
  <c r="C981" i="1"/>
  <c r="AJ980" i="1"/>
  <c r="AK980" i="1" s="1"/>
  <c r="AG980" i="1"/>
  <c r="AF980" i="1"/>
  <c r="X980" i="1"/>
  <c r="R980" i="1"/>
  <c r="AE980" i="1" s="1"/>
  <c r="J980" i="1"/>
  <c r="AD980" i="1" s="1"/>
  <c r="AH980" i="1" s="1"/>
  <c r="AI980" i="1" s="1"/>
  <c r="C980" i="1"/>
  <c r="AJ979" i="1"/>
  <c r="AK979" i="1" s="1"/>
  <c r="AG979" i="1"/>
  <c r="AF979" i="1"/>
  <c r="X979" i="1"/>
  <c r="R979" i="1"/>
  <c r="AE979" i="1" s="1"/>
  <c r="J979" i="1"/>
  <c r="AD979" i="1" s="1"/>
  <c r="C979" i="1"/>
  <c r="AJ978" i="1"/>
  <c r="AK978" i="1" s="1"/>
  <c r="AG978" i="1"/>
  <c r="AF978" i="1"/>
  <c r="X978" i="1"/>
  <c r="R978" i="1"/>
  <c r="AE978" i="1" s="1"/>
  <c r="J978" i="1"/>
  <c r="AD978" i="1" s="1"/>
  <c r="C978" i="1"/>
  <c r="AJ977" i="1"/>
  <c r="AK977" i="1" s="1"/>
  <c r="AG977" i="1"/>
  <c r="AF977" i="1"/>
  <c r="X977" i="1"/>
  <c r="R977" i="1"/>
  <c r="AE977" i="1" s="1"/>
  <c r="J977" i="1"/>
  <c r="AD977" i="1" s="1"/>
  <c r="C977" i="1"/>
  <c r="AJ976" i="1"/>
  <c r="AK976" i="1" s="1"/>
  <c r="AG976" i="1"/>
  <c r="AF976" i="1"/>
  <c r="X976" i="1"/>
  <c r="R976" i="1"/>
  <c r="AE976" i="1" s="1"/>
  <c r="J976" i="1"/>
  <c r="AD976" i="1" s="1"/>
  <c r="AH976" i="1" s="1"/>
  <c r="AI976" i="1" s="1"/>
  <c r="C976" i="1"/>
  <c r="AJ975" i="1"/>
  <c r="AK975" i="1" s="1"/>
  <c r="AG975" i="1"/>
  <c r="AF975" i="1"/>
  <c r="X975" i="1"/>
  <c r="R975" i="1"/>
  <c r="AE975" i="1" s="1"/>
  <c r="J975" i="1"/>
  <c r="AD975" i="1" s="1"/>
  <c r="AH975" i="1" s="1"/>
  <c r="AI975" i="1" s="1"/>
  <c r="C975" i="1"/>
  <c r="AJ974" i="1"/>
  <c r="AK974" i="1" s="1"/>
  <c r="AG974" i="1"/>
  <c r="AF974" i="1"/>
  <c r="X974" i="1"/>
  <c r="R974" i="1"/>
  <c r="AE974" i="1" s="1"/>
  <c r="J974" i="1"/>
  <c r="AD974" i="1" s="1"/>
  <c r="C974" i="1"/>
  <c r="AJ973" i="1"/>
  <c r="AK973" i="1" s="1"/>
  <c r="AG973" i="1"/>
  <c r="AF973" i="1"/>
  <c r="X973" i="1"/>
  <c r="R973" i="1"/>
  <c r="AE973" i="1" s="1"/>
  <c r="J973" i="1"/>
  <c r="AD973" i="1" s="1"/>
  <c r="AH973" i="1" s="1"/>
  <c r="AI973" i="1" s="1"/>
  <c r="C973" i="1"/>
  <c r="AJ972" i="1"/>
  <c r="AK972" i="1" s="1"/>
  <c r="AG972" i="1"/>
  <c r="AF972" i="1"/>
  <c r="X972" i="1"/>
  <c r="R972" i="1"/>
  <c r="AE972" i="1" s="1"/>
  <c r="J972" i="1"/>
  <c r="AD972" i="1" s="1"/>
  <c r="AH972" i="1" s="1"/>
  <c r="AI972" i="1" s="1"/>
  <c r="C972" i="1"/>
  <c r="AJ971" i="1"/>
  <c r="AK971" i="1" s="1"/>
  <c r="AG971" i="1"/>
  <c r="AF971" i="1"/>
  <c r="X971" i="1"/>
  <c r="R971" i="1"/>
  <c r="AE971" i="1" s="1"/>
  <c r="J971" i="1"/>
  <c r="AD971" i="1" s="1"/>
  <c r="C971" i="1"/>
  <c r="AJ970" i="1"/>
  <c r="AK970" i="1" s="1"/>
  <c r="AG970" i="1"/>
  <c r="AF970" i="1"/>
  <c r="X970" i="1"/>
  <c r="R970" i="1"/>
  <c r="AE970" i="1" s="1"/>
  <c r="J970" i="1"/>
  <c r="AD970" i="1" s="1"/>
  <c r="AH970" i="1" s="1"/>
  <c r="AI970" i="1" s="1"/>
  <c r="C970" i="1"/>
  <c r="AJ969" i="1"/>
  <c r="AK969" i="1" s="1"/>
  <c r="AG969" i="1"/>
  <c r="AF969" i="1"/>
  <c r="X969" i="1"/>
  <c r="R969" i="1"/>
  <c r="AE969" i="1" s="1"/>
  <c r="J969" i="1"/>
  <c r="AD969" i="1" s="1"/>
  <c r="AH969" i="1" s="1"/>
  <c r="AI969" i="1" s="1"/>
  <c r="C969" i="1"/>
  <c r="AJ968" i="1"/>
  <c r="AK968" i="1" s="1"/>
  <c r="AG968" i="1"/>
  <c r="AF968" i="1"/>
  <c r="X968" i="1"/>
  <c r="R968" i="1"/>
  <c r="AE968" i="1" s="1"/>
  <c r="J968" i="1"/>
  <c r="AD968" i="1" s="1"/>
  <c r="AH968" i="1" s="1"/>
  <c r="AI968" i="1" s="1"/>
  <c r="C968" i="1"/>
  <c r="AJ967" i="1"/>
  <c r="AK967" i="1" s="1"/>
  <c r="AG967" i="1"/>
  <c r="AF967" i="1"/>
  <c r="X967" i="1"/>
  <c r="R967" i="1"/>
  <c r="AE967" i="1" s="1"/>
  <c r="J967" i="1"/>
  <c r="AD967" i="1" s="1"/>
  <c r="C967" i="1"/>
  <c r="AJ966" i="1"/>
  <c r="AK966" i="1" s="1"/>
  <c r="AG966" i="1"/>
  <c r="AF966" i="1"/>
  <c r="X966" i="1"/>
  <c r="R966" i="1"/>
  <c r="AE966" i="1" s="1"/>
  <c r="J966" i="1"/>
  <c r="AD966" i="1" s="1"/>
  <c r="AH966" i="1" s="1"/>
  <c r="AI966" i="1" s="1"/>
  <c r="C966" i="1"/>
  <c r="AJ965" i="1"/>
  <c r="AK965" i="1" s="1"/>
  <c r="AG965" i="1"/>
  <c r="AF965" i="1"/>
  <c r="X965" i="1"/>
  <c r="R965" i="1"/>
  <c r="AE965" i="1" s="1"/>
  <c r="J965" i="1"/>
  <c r="AD965" i="1" s="1"/>
  <c r="C965" i="1"/>
  <c r="AJ964" i="1"/>
  <c r="AK964" i="1" s="1"/>
  <c r="AG964" i="1"/>
  <c r="AF964" i="1"/>
  <c r="X964" i="1"/>
  <c r="R964" i="1"/>
  <c r="AE964" i="1" s="1"/>
  <c r="J964" i="1"/>
  <c r="AD964" i="1" s="1"/>
  <c r="AH964" i="1" s="1"/>
  <c r="AI964" i="1" s="1"/>
  <c r="C964" i="1"/>
  <c r="AJ963" i="1"/>
  <c r="AK963" i="1" s="1"/>
  <c r="AG963" i="1"/>
  <c r="AF963" i="1"/>
  <c r="X963" i="1"/>
  <c r="R963" i="1"/>
  <c r="AE963" i="1" s="1"/>
  <c r="J963" i="1"/>
  <c r="AD963" i="1" s="1"/>
  <c r="C963" i="1"/>
  <c r="AJ962" i="1"/>
  <c r="AK962" i="1" s="1"/>
  <c r="AG962" i="1"/>
  <c r="AF962" i="1"/>
  <c r="X962" i="1"/>
  <c r="R962" i="1"/>
  <c r="AE962" i="1" s="1"/>
  <c r="J962" i="1"/>
  <c r="AD962" i="1" s="1"/>
  <c r="C962" i="1"/>
  <c r="AJ961" i="1"/>
  <c r="AK961" i="1" s="1"/>
  <c r="AG961" i="1"/>
  <c r="AF961" i="1"/>
  <c r="X961" i="1"/>
  <c r="R961" i="1"/>
  <c r="AE961" i="1" s="1"/>
  <c r="J961" i="1"/>
  <c r="AD961" i="1" s="1"/>
  <c r="AH961" i="1" s="1"/>
  <c r="AI961" i="1" s="1"/>
  <c r="C961" i="1"/>
  <c r="AJ960" i="1"/>
  <c r="AK960" i="1" s="1"/>
  <c r="AG960" i="1"/>
  <c r="AF960" i="1"/>
  <c r="X960" i="1"/>
  <c r="R960" i="1"/>
  <c r="AE960" i="1" s="1"/>
  <c r="J960" i="1"/>
  <c r="AD960" i="1" s="1"/>
  <c r="AH960" i="1" s="1"/>
  <c r="AI960" i="1" s="1"/>
  <c r="C960" i="1"/>
  <c r="AJ959" i="1"/>
  <c r="AK959" i="1" s="1"/>
  <c r="AG959" i="1"/>
  <c r="AF959" i="1"/>
  <c r="X959" i="1"/>
  <c r="R959" i="1"/>
  <c r="AE959" i="1" s="1"/>
  <c r="J959" i="1"/>
  <c r="AD959" i="1" s="1"/>
  <c r="AH959" i="1" s="1"/>
  <c r="AI959" i="1" s="1"/>
  <c r="C959" i="1"/>
  <c r="AJ958" i="1"/>
  <c r="AK958" i="1" s="1"/>
  <c r="AG958" i="1"/>
  <c r="AF958" i="1"/>
  <c r="X958" i="1"/>
  <c r="R958" i="1"/>
  <c r="AE958" i="1" s="1"/>
  <c r="J958" i="1"/>
  <c r="AD958" i="1" s="1"/>
  <c r="C958" i="1"/>
  <c r="AJ957" i="1"/>
  <c r="AK957" i="1" s="1"/>
  <c r="AG957" i="1"/>
  <c r="AF957" i="1"/>
  <c r="X957" i="1"/>
  <c r="R957" i="1"/>
  <c r="AE957" i="1" s="1"/>
  <c r="J957" i="1"/>
  <c r="AD957" i="1" s="1"/>
  <c r="C957" i="1"/>
  <c r="AJ956" i="1"/>
  <c r="AK956" i="1" s="1"/>
  <c r="AG956" i="1"/>
  <c r="AF956" i="1"/>
  <c r="X956" i="1"/>
  <c r="R956" i="1"/>
  <c r="AE956" i="1" s="1"/>
  <c r="J956" i="1"/>
  <c r="AD956" i="1" s="1"/>
  <c r="AH956" i="1" s="1"/>
  <c r="AI956" i="1" s="1"/>
  <c r="C956" i="1"/>
  <c r="AJ955" i="1"/>
  <c r="AK955" i="1" s="1"/>
  <c r="AG955" i="1"/>
  <c r="AF955" i="1"/>
  <c r="X955" i="1"/>
  <c r="R955" i="1"/>
  <c r="AE955" i="1" s="1"/>
  <c r="J955" i="1"/>
  <c r="AD955" i="1" s="1"/>
  <c r="AH955" i="1" s="1"/>
  <c r="AI955" i="1" s="1"/>
  <c r="C955" i="1"/>
  <c r="AJ954" i="1"/>
  <c r="AK954" i="1" s="1"/>
  <c r="AG954" i="1"/>
  <c r="AF954" i="1"/>
  <c r="X954" i="1"/>
  <c r="R954" i="1"/>
  <c r="AE954" i="1" s="1"/>
  <c r="J954" i="1"/>
  <c r="AD954" i="1" s="1"/>
  <c r="C954" i="1"/>
  <c r="AJ953" i="1"/>
  <c r="AK953" i="1" s="1"/>
  <c r="AG953" i="1"/>
  <c r="AF953" i="1"/>
  <c r="X953" i="1"/>
  <c r="R953" i="1"/>
  <c r="AE953" i="1" s="1"/>
  <c r="J953" i="1"/>
  <c r="AD953" i="1" s="1"/>
  <c r="C953" i="1"/>
  <c r="AJ952" i="1"/>
  <c r="AK952" i="1" s="1"/>
  <c r="AG952" i="1"/>
  <c r="AF952" i="1"/>
  <c r="X952" i="1"/>
  <c r="R952" i="1"/>
  <c r="AE952" i="1" s="1"/>
  <c r="J952" i="1"/>
  <c r="AD952" i="1" s="1"/>
  <c r="AH952" i="1" s="1"/>
  <c r="AI952" i="1" s="1"/>
  <c r="C952" i="1"/>
  <c r="AJ951" i="1"/>
  <c r="AK951" i="1" s="1"/>
  <c r="AG951" i="1"/>
  <c r="AF951" i="1"/>
  <c r="X951" i="1"/>
  <c r="R951" i="1"/>
  <c r="AE951" i="1" s="1"/>
  <c r="J951" i="1"/>
  <c r="AD951" i="1" s="1"/>
  <c r="C951" i="1"/>
  <c r="AJ950" i="1"/>
  <c r="AK950" i="1" s="1"/>
  <c r="AG950" i="1"/>
  <c r="AF950" i="1"/>
  <c r="X950" i="1"/>
  <c r="R950" i="1"/>
  <c r="AE950" i="1" s="1"/>
  <c r="J950" i="1"/>
  <c r="AD950" i="1" s="1"/>
  <c r="C950" i="1"/>
  <c r="AJ949" i="1"/>
  <c r="AK949" i="1" s="1"/>
  <c r="AG949" i="1"/>
  <c r="AF949" i="1"/>
  <c r="X949" i="1"/>
  <c r="R949" i="1"/>
  <c r="AE949" i="1" s="1"/>
  <c r="J949" i="1"/>
  <c r="AD949" i="1" s="1"/>
  <c r="C949" i="1"/>
  <c r="AJ948" i="1"/>
  <c r="AK948" i="1" s="1"/>
  <c r="AG948" i="1"/>
  <c r="AF948" i="1"/>
  <c r="X948" i="1"/>
  <c r="R948" i="1"/>
  <c r="AE948" i="1" s="1"/>
  <c r="J948" i="1"/>
  <c r="AD948" i="1" s="1"/>
  <c r="C948" i="1"/>
  <c r="AJ947" i="1"/>
  <c r="AK947" i="1" s="1"/>
  <c r="AG947" i="1"/>
  <c r="AF947" i="1"/>
  <c r="X947" i="1"/>
  <c r="R947" i="1"/>
  <c r="AE947" i="1" s="1"/>
  <c r="J947" i="1"/>
  <c r="AD947" i="1" s="1"/>
  <c r="C947" i="1"/>
  <c r="AJ946" i="1"/>
  <c r="AK946" i="1" s="1"/>
  <c r="AG946" i="1"/>
  <c r="AF946" i="1"/>
  <c r="X946" i="1"/>
  <c r="R946" i="1"/>
  <c r="AE946" i="1" s="1"/>
  <c r="J946" i="1"/>
  <c r="AD946" i="1" s="1"/>
  <c r="C946" i="1"/>
  <c r="AJ945" i="1"/>
  <c r="AK945" i="1" s="1"/>
  <c r="AG945" i="1"/>
  <c r="AF945" i="1"/>
  <c r="X945" i="1"/>
  <c r="R945" i="1"/>
  <c r="AE945" i="1" s="1"/>
  <c r="J945" i="1"/>
  <c r="AD945" i="1" s="1"/>
  <c r="AH945" i="1" s="1"/>
  <c r="AI945" i="1" s="1"/>
  <c r="C945" i="1"/>
  <c r="AJ944" i="1"/>
  <c r="AK944" i="1" s="1"/>
  <c r="AG944" i="1"/>
  <c r="AF944" i="1"/>
  <c r="X944" i="1"/>
  <c r="R944" i="1"/>
  <c r="AE944" i="1" s="1"/>
  <c r="J944" i="1"/>
  <c r="AD944" i="1" s="1"/>
  <c r="C944" i="1"/>
  <c r="AJ943" i="1"/>
  <c r="AK943" i="1" s="1"/>
  <c r="AG943" i="1"/>
  <c r="AF943" i="1"/>
  <c r="X943" i="1"/>
  <c r="R943" i="1"/>
  <c r="AE943" i="1" s="1"/>
  <c r="J943" i="1"/>
  <c r="AD943" i="1" s="1"/>
  <c r="AH943" i="1" s="1"/>
  <c r="AI943" i="1" s="1"/>
  <c r="C943" i="1"/>
  <c r="AJ942" i="1"/>
  <c r="AK942" i="1" s="1"/>
  <c r="AG942" i="1"/>
  <c r="AF942" i="1"/>
  <c r="X942" i="1"/>
  <c r="R942" i="1"/>
  <c r="AE942" i="1" s="1"/>
  <c r="J942" i="1"/>
  <c r="AD942" i="1" s="1"/>
  <c r="AH942" i="1" s="1"/>
  <c r="AI942" i="1" s="1"/>
  <c r="C942" i="1"/>
  <c r="AJ941" i="1"/>
  <c r="AK941" i="1" s="1"/>
  <c r="AG941" i="1"/>
  <c r="AF941" i="1"/>
  <c r="X941" i="1"/>
  <c r="R941" i="1"/>
  <c r="AE941" i="1" s="1"/>
  <c r="J941" i="1"/>
  <c r="AD941" i="1" s="1"/>
  <c r="C941" i="1"/>
  <c r="AJ940" i="1"/>
  <c r="AK940" i="1" s="1"/>
  <c r="AG940" i="1"/>
  <c r="AF940" i="1"/>
  <c r="X940" i="1"/>
  <c r="R940" i="1"/>
  <c r="AE940" i="1" s="1"/>
  <c r="J940" i="1"/>
  <c r="AD940" i="1" s="1"/>
  <c r="C940" i="1"/>
  <c r="AJ939" i="1"/>
  <c r="AK939" i="1" s="1"/>
  <c r="AG939" i="1"/>
  <c r="AF939" i="1"/>
  <c r="X939" i="1"/>
  <c r="R939" i="1"/>
  <c r="AE939" i="1" s="1"/>
  <c r="J939" i="1"/>
  <c r="AD939" i="1" s="1"/>
  <c r="C939" i="1"/>
  <c r="AJ938" i="1"/>
  <c r="AK938" i="1" s="1"/>
  <c r="AG938" i="1"/>
  <c r="AF938" i="1"/>
  <c r="X938" i="1"/>
  <c r="R938" i="1"/>
  <c r="AE938" i="1" s="1"/>
  <c r="J938" i="1"/>
  <c r="AD938" i="1" s="1"/>
  <c r="C938" i="1"/>
  <c r="AJ937" i="1"/>
  <c r="AK937" i="1" s="1"/>
  <c r="AG937" i="1"/>
  <c r="AF937" i="1"/>
  <c r="X937" i="1"/>
  <c r="R937" i="1"/>
  <c r="AE937" i="1" s="1"/>
  <c r="J937" i="1"/>
  <c r="AD937" i="1" s="1"/>
  <c r="C937" i="1"/>
  <c r="AJ936" i="1"/>
  <c r="AK936" i="1" s="1"/>
  <c r="AG936" i="1"/>
  <c r="AF936" i="1"/>
  <c r="X936" i="1"/>
  <c r="R936" i="1"/>
  <c r="AE936" i="1" s="1"/>
  <c r="J936" i="1"/>
  <c r="AD936" i="1" s="1"/>
  <c r="C936" i="1"/>
  <c r="AJ935" i="1"/>
  <c r="AK935" i="1" s="1"/>
  <c r="AG935" i="1"/>
  <c r="AF935" i="1"/>
  <c r="X935" i="1"/>
  <c r="R935" i="1"/>
  <c r="AE935" i="1" s="1"/>
  <c r="J935" i="1"/>
  <c r="AD935" i="1" s="1"/>
  <c r="C935" i="1"/>
  <c r="AJ934" i="1"/>
  <c r="AK934" i="1" s="1"/>
  <c r="AG934" i="1"/>
  <c r="AF934" i="1"/>
  <c r="X934" i="1"/>
  <c r="R934" i="1"/>
  <c r="AE934" i="1" s="1"/>
  <c r="J934" i="1"/>
  <c r="AD934" i="1" s="1"/>
  <c r="C934" i="1"/>
  <c r="AJ933" i="1"/>
  <c r="AK933" i="1" s="1"/>
  <c r="AG933" i="1"/>
  <c r="AF933" i="1"/>
  <c r="X933" i="1"/>
  <c r="R933" i="1"/>
  <c r="AE933" i="1" s="1"/>
  <c r="J933" i="1"/>
  <c r="AD933" i="1" s="1"/>
  <c r="C933" i="1"/>
  <c r="AJ932" i="1"/>
  <c r="AK932" i="1" s="1"/>
  <c r="AG932" i="1"/>
  <c r="AF932" i="1"/>
  <c r="X932" i="1"/>
  <c r="R932" i="1"/>
  <c r="AE932" i="1" s="1"/>
  <c r="J932" i="1"/>
  <c r="AD932" i="1" s="1"/>
  <c r="AH932" i="1" s="1"/>
  <c r="AI932" i="1" s="1"/>
  <c r="C932" i="1"/>
  <c r="AJ931" i="1"/>
  <c r="AK931" i="1" s="1"/>
  <c r="AG931" i="1"/>
  <c r="AF931" i="1"/>
  <c r="X931" i="1"/>
  <c r="R931" i="1"/>
  <c r="AE931" i="1" s="1"/>
  <c r="J931" i="1"/>
  <c r="AD931" i="1" s="1"/>
  <c r="C931" i="1"/>
  <c r="AJ930" i="1"/>
  <c r="AK930" i="1" s="1"/>
  <c r="AG930" i="1"/>
  <c r="AF930" i="1"/>
  <c r="X930" i="1"/>
  <c r="R930" i="1"/>
  <c r="AE930" i="1" s="1"/>
  <c r="J930" i="1"/>
  <c r="AD930" i="1" s="1"/>
  <c r="C930" i="1"/>
  <c r="AJ929" i="1"/>
  <c r="AK929" i="1" s="1"/>
  <c r="AG929" i="1"/>
  <c r="AF929" i="1"/>
  <c r="X929" i="1"/>
  <c r="R929" i="1"/>
  <c r="AE929" i="1" s="1"/>
  <c r="J929" i="1"/>
  <c r="AD929" i="1" s="1"/>
  <c r="AH929" i="1" s="1"/>
  <c r="AI929" i="1" s="1"/>
  <c r="C929" i="1"/>
  <c r="AJ928" i="1"/>
  <c r="AK928" i="1" s="1"/>
  <c r="AG928" i="1"/>
  <c r="AF928" i="1"/>
  <c r="X928" i="1"/>
  <c r="R928" i="1"/>
  <c r="AE928" i="1" s="1"/>
  <c r="J928" i="1"/>
  <c r="AD928" i="1" s="1"/>
  <c r="C928" i="1"/>
  <c r="AJ927" i="1"/>
  <c r="AK927" i="1" s="1"/>
  <c r="AG927" i="1"/>
  <c r="AF927" i="1"/>
  <c r="X927" i="1"/>
  <c r="R927" i="1"/>
  <c r="AE927" i="1" s="1"/>
  <c r="J927" i="1"/>
  <c r="AD927" i="1" s="1"/>
  <c r="AH927" i="1" s="1"/>
  <c r="AI927" i="1" s="1"/>
  <c r="C927" i="1"/>
  <c r="AJ926" i="1"/>
  <c r="AK926" i="1" s="1"/>
  <c r="AG926" i="1"/>
  <c r="AF926" i="1"/>
  <c r="X926" i="1"/>
  <c r="R926" i="1"/>
  <c r="AE926" i="1" s="1"/>
  <c r="J926" i="1"/>
  <c r="AD926" i="1" s="1"/>
  <c r="AH926" i="1" s="1"/>
  <c r="AI926" i="1" s="1"/>
  <c r="C926" i="1"/>
  <c r="AJ925" i="1"/>
  <c r="AK925" i="1" s="1"/>
  <c r="AG925" i="1"/>
  <c r="AF925" i="1"/>
  <c r="X925" i="1"/>
  <c r="R925" i="1"/>
  <c r="AE925" i="1" s="1"/>
  <c r="J925" i="1"/>
  <c r="AD925" i="1" s="1"/>
  <c r="C925" i="1"/>
  <c r="AJ924" i="1"/>
  <c r="AK924" i="1" s="1"/>
  <c r="AG924" i="1"/>
  <c r="AF924" i="1"/>
  <c r="X924" i="1"/>
  <c r="R924" i="1"/>
  <c r="AE924" i="1" s="1"/>
  <c r="J924" i="1"/>
  <c r="AD924" i="1" s="1"/>
  <c r="C924" i="1"/>
  <c r="AJ923" i="1"/>
  <c r="AK923" i="1" s="1"/>
  <c r="AG923" i="1"/>
  <c r="AF923" i="1"/>
  <c r="X923" i="1"/>
  <c r="R923" i="1"/>
  <c r="AE923" i="1" s="1"/>
  <c r="J923" i="1"/>
  <c r="AD923" i="1" s="1"/>
  <c r="AH923" i="1" s="1"/>
  <c r="AI923" i="1" s="1"/>
  <c r="C923" i="1"/>
  <c r="AJ922" i="1"/>
  <c r="AK922" i="1" s="1"/>
  <c r="AG922" i="1"/>
  <c r="AF922" i="1"/>
  <c r="X922" i="1"/>
  <c r="R922" i="1"/>
  <c r="AE922" i="1" s="1"/>
  <c r="J922" i="1"/>
  <c r="AD922" i="1" s="1"/>
  <c r="AH922" i="1" s="1"/>
  <c r="AI922" i="1" s="1"/>
  <c r="C922" i="1"/>
  <c r="AJ921" i="1"/>
  <c r="AK921" i="1" s="1"/>
  <c r="AG921" i="1"/>
  <c r="AF921" i="1"/>
  <c r="X921" i="1"/>
  <c r="R921" i="1"/>
  <c r="AE921" i="1" s="1"/>
  <c r="J921" i="1"/>
  <c r="AD921" i="1" s="1"/>
  <c r="AH921" i="1" s="1"/>
  <c r="AI921" i="1" s="1"/>
  <c r="C921" i="1"/>
  <c r="AJ920" i="1"/>
  <c r="AK920" i="1" s="1"/>
  <c r="AG920" i="1"/>
  <c r="AF920" i="1"/>
  <c r="X920" i="1"/>
  <c r="R920" i="1"/>
  <c r="AE920" i="1" s="1"/>
  <c r="J920" i="1"/>
  <c r="AD920" i="1" s="1"/>
  <c r="C920" i="1"/>
  <c r="AJ919" i="1"/>
  <c r="AK919" i="1" s="1"/>
  <c r="AG919" i="1"/>
  <c r="AF919" i="1"/>
  <c r="X919" i="1"/>
  <c r="R919" i="1"/>
  <c r="AE919" i="1" s="1"/>
  <c r="J919" i="1"/>
  <c r="AD919" i="1" s="1"/>
  <c r="AH919" i="1" s="1"/>
  <c r="AI919" i="1" s="1"/>
  <c r="C919" i="1"/>
  <c r="AJ918" i="1"/>
  <c r="AK918" i="1" s="1"/>
  <c r="AG918" i="1"/>
  <c r="AF918" i="1"/>
  <c r="X918" i="1"/>
  <c r="R918" i="1"/>
  <c r="AE918" i="1" s="1"/>
  <c r="J918" i="1"/>
  <c r="AD918" i="1" s="1"/>
  <c r="AH918" i="1" s="1"/>
  <c r="AI918" i="1" s="1"/>
  <c r="C918" i="1"/>
  <c r="AJ917" i="1"/>
  <c r="AK917" i="1" s="1"/>
  <c r="AG917" i="1"/>
  <c r="AF917" i="1"/>
  <c r="X917" i="1"/>
  <c r="R917" i="1"/>
  <c r="AE917" i="1" s="1"/>
  <c r="J917" i="1"/>
  <c r="AD917" i="1" s="1"/>
  <c r="AH917" i="1" s="1"/>
  <c r="AI917" i="1" s="1"/>
  <c r="C917" i="1"/>
  <c r="AJ916" i="1"/>
  <c r="AK916" i="1" s="1"/>
  <c r="AG916" i="1"/>
  <c r="AF916" i="1"/>
  <c r="X916" i="1"/>
  <c r="R916" i="1"/>
  <c r="AE916" i="1" s="1"/>
  <c r="J916" i="1"/>
  <c r="AD916" i="1" s="1"/>
  <c r="AH916" i="1" s="1"/>
  <c r="AI916" i="1" s="1"/>
  <c r="C916" i="1"/>
  <c r="AJ915" i="1"/>
  <c r="AK915" i="1" s="1"/>
  <c r="AG915" i="1"/>
  <c r="AF915" i="1"/>
  <c r="X915" i="1"/>
  <c r="R915" i="1"/>
  <c r="AE915" i="1" s="1"/>
  <c r="J915" i="1"/>
  <c r="AD915" i="1" s="1"/>
  <c r="AH915" i="1" s="1"/>
  <c r="AI915" i="1" s="1"/>
  <c r="C915" i="1"/>
  <c r="AJ914" i="1"/>
  <c r="AK914" i="1" s="1"/>
  <c r="AG914" i="1"/>
  <c r="AF914" i="1"/>
  <c r="X914" i="1"/>
  <c r="R914" i="1"/>
  <c r="AE914" i="1" s="1"/>
  <c r="J914" i="1"/>
  <c r="AD914" i="1" s="1"/>
  <c r="AH914" i="1" s="1"/>
  <c r="AI914" i="1" s="1"/>
  <c r="C914" i="1"/>
  <c r="AJ913" i="1"/>
  <c r="AK913" i="1" s="1"/>
  <c r="AG913" i="1"/>
  <c r="AF913" i="1"/>
  <c r="X913" i="1"/>
  <c r="R913" i="1"/>
  <c r="AE913" i="1" s="1"/>
  <c r="J913" i="1"/>
  <c r="AD913" i="1" s="1"/>
  <c r="C913" i="1"/>
  <c r="AJ912" i="1"/>
  <c r="AK912" i="1" s="1"/>
  <c r="AG912" i="1"/>
  <c r="AF912" i="1"/>
  <c r="X912" i="1"/>
  <c r="R912" i="1"/>
  <c r="AE912" i="1" s="1"/>
  <c r="J912" i="1"/>
  <c r="AD912" i="1" s="1"/>
  <c r="AH912" i="1" s="1"/>
  <c r="AI912" i="1" s="1"/>
  <c r="C912" i="1"/>
  <c r="AJ911" i="1"/>
  <c r="AK911" i="1" s="1"/>
  <c r="AG911" i="1"/>
  <c r="AF911" i="1"/>
  <c r="X911" i="1"/>
  <c r="R911" i="1"/>
  <c r="AE911" i="1" s="1"/>
  <c r="J911" i="1"/>
  <c r="AD911" i="1" s="1"/>
  <c r="C911" i="1"/>
  <c r="AJ910" i="1"/>
  <c r="AK910" i="1" s="1"/>
  <c r="AG910" i="1"/>
  <c r="AF910" i="1"/>
  <c r="X910" i="1"/>
  <c r="R910" i="1"/>
  <c r="AE910" i="1" s="1"/>
  <c r="J910" i="1"/>
  <c r="AD910" i="1" s="1"/>
  <c r="AH910" i="1" s="1"/>
  <c r="AI910" i="1" s="1"/>
  <c r="C910" i="1"/>
  <c r="AJ909" i="1"/>
  <c r="AK909" i="1" s="1"/>
  <c r="AG909" i="1"/>
  <c r="AF909" i="1"/>
  <c r="X909" i="1"/>
  <c r="R909" i="1"/>
  <c r="AE909" i="1" s="1"/>
  <c r="J909" i="1"/>
  <c r="AD909" i="1" s="1"/>
  <c r="C909" i="1"/>
  <c r="AJ908" i="1"/>
  <c r="AK908" i="1" s="1"/>
  <c r="AG908" i="1"/>
  <c r="AF908" i="1"/>
  <c r="X908" i="1"/>
  <c r="R908" i="1"/>
  <c r="AE908" i="1" s="1"/>
  <c r="J908" i="1"/>
  <c r="AD908" i="1" s="1"/>
  <c r="C908" i="1"/>
  <c r="AJ907" i="1"/>
  <c r="AK907" i="1" s="1"/>
  <c r="AG907" i="1"/>
  <c r="AF907" i="1"/>
  <c r="X907" i="1"/>
  <c r="R907" i="1"/>
  <c r="AE907" i="1" s="1"/>
  <c r="J907" i="1"/>
  <c r="AD907" i="1" s="1"/>
  <c r="AH907" i="1" s="1"/>
  <c r="AI907" i="1" s="1"/>
  <c r="C907" i="1"/>
  <c r="AJ906" i="1"/>
  <c r="AK906" i="1" s="1"/>
  <c r="AG906" i="1"/>
  <c r="AF906" i="1"/>
  <c r="X906" i="1"/>
  <c r="R906" i="1"/>
  <c r="AE906" i="1" s="1"/>
  <c r="J906" i="1"/>
  <c r="AD906" i="1" s="1"/>
  <c r="C906" i="1"/>
  <c r="AJ905" i="1"/>
  <c r="AK905" i="1" s="1"/>
  <c r="AG905" i="1"/>
  <c r="AF905" i="1"/>
  <c r="X905" i="1"/>
  <c r="R905" i="1"/>
  <c r="AE905" i="1" s="1"/>
  <c r="J905" i="1"/>
  <c r="AD905" i="1" s="1"/>
  <c r="C905" i="1"/>
  <c r="AJ904" i="1"/>
  <c r="AK904" i="1" s="1"/>
  <c r="AG904" i="1"/>
  <c r="AF904" i="1"/>
  <c r="X904" i="1"/>
  <c r="R904" i="1"/>
  <c r="AE904" i="1" s="1"/>
  <c r="J904" i="1"/>
  <c r="AD904" i="1" s="1"/>
  <c r="C904" i="1"/>
  <c r="AJ903" i="1"/>
  <c r="AK903" i="1" s="1"/>
  <c r="AG903" i="1"/>
  <c r="AF903" i="1"/>
  <c r="X903" i="1"/>
  <c r="R903" i="1"/>
  <c r="AE903" i="1" s="1"/>
  <c r="J903" i="1"/>
  <c r="AD903" i="1" s="1"/>
  <c r="AH903" i="1" s="1"/>
  <c r="AI903" i="1" s="1"/>
  <c r="C903" i="1"/>
  <c r="AJ902" i="1"/>
  <c r="AK902" i="1" s="1"/>
  <c r="AG902" i="1"/>
  <c r="AF902" i="1"/>
  <c r="X902" i="1"/>
  <c r="R902" i="1"/>
  <c r="AE902" i="1" s="1"/>
  <c r="J902" i="1"/>
  <c r="AD902" i="1" s="1"/>
  <c r="AH902" i="1" s="1"/>
  <c r="AI902" i="1" s="1"/>
  <c r="C902" i="1"/>
  <c r="AJ901" i="1"/>
  <c r="AK901" i="1" s="1"/>
  <c r="AG901" i="1"/>
  <c r="AF901" i="1"/>
  <c r="X901" i="1"/>
  <c r="R901" i="1"/>
  <c r="AE901" i="1" s="1"/>
  <c r="J901" i="1"/>
  <c r="AD901" i="1" s="1"/>
  <c r="AH901" i="1" s="1"/>
  <c r="AI901" i="1" s="1"/>
  <c r="C901" i="1"/>
  <c r="AJ900" i="1"/>
  <c r="AK900" i="1" s="1"/>
  <c r="AG900" i="1"/>
  <c r="AF900" i="1"/>
  <c r="X900" i="1"/>
  <c r="R900" i="1"/>
  <c r="AE900" i="1" s="1"/>
  <c r="J900" i="1"/>
  <c r="AD900" i="1" s="1"/>
  <c r="C900" i="1"/>
  <c r="AJ899" i="1"/>
  <c r="AK899" i="1" s="1"/>
  <c r="AG899" i="1"/>
  <c r="AF899" i="1"/>
  <c r="X899" i="1"/>
  <c r="R899" i="1"/>
  <c r="AE899" i="1" s="1"/>
  <c r="J899" i="1"/>
  <c r="AD899" i="1" s="1"/>
  <c r="AH899" i="1" s="1"/>
  <c r="AI899" i="1" s="1"/>
  <c r="C899" i="1"/>
  <c r="AJ898" i="1"/>
  <c r="AK898" i="1" s="1"/>
  <c r="AG898" i="1"/>
  <c r="AF898" i="1"/>
  <c r="X898" i="1"/>
  <c r="R898" i="1"/>
  <c r="AE898" i="1" s="1"/>
  <c r="J898" i="1"/>
  <c r="AD898" i="1" s="1"/>
  <c r="C898" i="1"/>
  <c r="AJ897" i="1"/>
  <c r="AK897" i="1" s="1"/>
  <c r="AG897" i="1"/>
  <c r="AF897" i="1"/>
  <c r="X897" i="1"/>
  <c r="R897" i="1"/>
  <c r="AE897" i="1" s="1"/>
  <c r="J897" i="1"/>
  <c r="AD897" i="1" s="1"/>
  <c r="C897" i="1"/>
  <c r="AJ896" i="1"/>
  <c r="AK896" i="1" s="1"/>
  <c r="AG896" i="1"/>
  <c r="AF896" i="1"/>
  <c r="X896" i="1"/>
  <c r="R896" i="1"/>
  <c r="AE896" i="1" s="1"/>
  <c r="J896" i="1"/>
  <c r="AD896" i="1" s="1"/>
  <c r="C896" i="1"/>
  <c r="AJ895" i="1"/>
  <c r="AK895" i="1" s="1"/>
  <c r="AG895" i="1"/>
  <c r="AF895" i="1"/>
  <c r="X895" i="1"/>
  <c r="R895" i="1"/>
  <c r="AE895" i="1" s="1"/>
  <c r="J895" i="1"/>
  <c r="AD895" i="1" s="1"/>
  <c r="C895" i="1"/>
  <c r="AJ894" i="1"/>
  <c r="AK894" i="1" s="1"/>
  <c r="AG894" i="1"/>
  <c r="AF894" i="1"/>
  <c r="X894" i="1"/>
  <c r="R894" i="1"/>
  <c r="AE894" i="1" s="1"/>
  <c r="J894" i="1"/>
  <c r="AD894" i="1" s="1"/>
  <c r="C894" i="1"/>
  <c r="AJ893" i="1"/>
  <c r="AK893" i="1" s="1"/>
  <c r="AG893" i="1"/>
  <c r="AF893" i="1"/>
  <c r="X893" i="1"/>
  <c r="R893" i="1"/>
  <c r="AE893" i="1" s="1"/>
  <c r="J893" i="1"/>
  <c r="AD893" i="1" s="1"/>
  <c r="C893" i="1"/>
  <c r="AJ892" i="1"/>
  <c r="AK892" i="1" s="1"/>
  <c r="AG892" i="1"/>
  <c r="AF892" i="1"/>
  <c r="X892" i="1"/>
  <c r="R892" i="1"/>
  <c r="AE892" i="1" s="1"/>
  <c r="J892" i="1"/>
  <c r="AD892" i="1" s="1"/>
  <c r="AH892" i="1" s="1"/>
  <c r="AI892" i="1" s="1"/>
  <c r="C892" i="1"/>
  <c r="AJ891" i="1"/>
  <c r="AK891" i="1" s="1"/>
  <c r="AG891" i="1"/>
  <c r="AF891" i="1"/>
  <c r="X891" i="1"/>
  <c r="R891" i="1"/>
  <c r="AE891" i="1" s="1"/>
  <c r="J891" i="1"/>
  <c r="AD891" i="1" s="1"/>
  <c r="AH891" i="1" s="1"/>
  <c r="AI891" i="1" s="1"/>
  <c r="C891" i="1"/>
  <c r="AJ890" i="1"/>
  <c r="AK890" i="1" s="1"/>
  <c r="AG890" i="1"/>
  <c r="AF890" i="1"/>
  <c r="X890" i="1"/>
  <c r="R890" i="1"/>
  <c r="AE890" i="1" s="1"/>
  <c r="J890" i="1"/>
  <c r="AD890" i="1" s="1"/>
  <c r="AH890" i="1" s="1"/>
  <c r="AI890" i="1" s="1"/>
  <c r="C890" i="1"/>
  <c r="AJ889" i="1"/>
  <c r="AK889" i="1" s="1"/>
  <c r="AG889" i="1"/>
  <c r="AF889" i="1"/>
  <c r="X889" i="1"/>
  <c r="R889" i="1"/>
  <c r="AE889" i="1" s="1"/>
  <c r="J889" i="1"/>
  <c r="AD889" i="1" s="1"/>
  <c r="C889" i="1"/>
  <c r="AJ888" i="1"/>
  <c r="AK888" i="1" s="1"/>
  <c r="AG888" i="1"/>
  <c r="AF888" i="1"/>
  <c r="X888" i="1"/>
  <c r="R888" i="1"/>
  <c r="AE888" i="1" s="1"/>
  <c r="J888" i="1"/>
  <c r="AD888" i="1" s="1"/>
  <c r="AH888" i="1" s="1"/>
  <c r="AI888" i="1" s="1"/>
  <c r="C888" i="1"/>
  <c r="AJ887" i="1"/>
  <c r="AK887" i="1" s="1"/>
  <c r="AG887" i="1"/>
  <c r="AF887" i="1"/>
  <c r="X887" i="1"/>
  <c r="R887" i="1"/>
  <c r="AE887" i="1" s="1"/>
  <c r="J887" i="1"/>
  <c r="AD887" i="1" s="1"/>
  <c r="C887" i="1"/>
  <c r="AJ886" i="1"/>
  <c r="AK886" i="1" s="1"/>
  <c r="AG886" i="1"/>
  <c r="AF886" i="1"/>
  <c r="X886" i="1"/>
  <c r="R886" i="1"/>
  <c r="AE886" i="1" s="1"/>
  <c r="J886" i="1"/>
  <c r="AD886" i="1" s="1"/>
  <c r="C886" i="1"/>
  <c r="AJ885" i="1"/>
  <c r="AK885" i="1" s="1"/>
  <c r="AG885" i="1"/>
  <c r="AF885" i="1"/>
  <c r="X885" i="1"/>
  <c r="R885" i="1"/>
  <c r="AE885" i="1" s="1"/>
  <c r="J885" i="1"/>
  <c r="AD885" i="1" s="1"/>
  <c r="C885" i="1"/>
  <c r="AJ884" i="1"/>
  <c r="AK884" i="1" s="1"/>
  <c r="AG884" i="1"/>
  <c r="AF884" i="1"/>
  <c r="X884" i="1"/>
  <c r="R884" i="1"/>
  <c r="AE884" i="1" s="1"/>
  <c r="J884" i="1"/>
  <c r="AD884" i="1" s="1"/>
  <c r="C884" i="1"/>
  <c r="AJ883" i="1"/>
  <c r="AK883" i="1" s="1"/>
  <c r="AG883" i="1"/>
  <c r="AF883" i="1"/>
  <c r="X883" i="1"/>
  <c r="R883" i="1"/>
  <c r="AE883" i="1" s="1"/>
  <c r="J883" i="1"/>
  <c r="AD883" i="1" s="1"/>
  <c r="AH883" i="1" s="1"/>
  <c r="AI883" i="1" s="1"/>
  <c r="C883" i="1"/>
  <c r="AJ882" i="1"/>
  <c r="AK882" i="1" s="1"/>
  <c r="AG882" i="1"/>
  <c r="AF882" i="1"/>
  <c r="X882" i="1"/>
  <c r="R882" i="1"/>
  <c r="AE882" i="1" s="1"/>
  <c r="J882" i="1"/>
  <c r="AD882" i="1" s="1"/>
  <c r="AH882" i="1" s="1"/>
  <c r="AI882" i="1" s="1"/>
  <c r="C882" i="1"/>
  <c r="AJ881" i="1"/>
  <c r="AK881" i="1" s="1"/>
  <c r="AG881" i="1"/>
  <c r="AF881" i="1"/>
  <c r="X881" i="1"/>
  <c r="R881" i="1"/>
  <c r="AE881" i="1" s="1"/>
  <c r="J881" i="1"/>
  <c r="AD881" i="1" s="1"/>
  <c r="AH881" i="1" s="1"/>
  <c r="AI881" i="1" s="1"/>
  <c r="C881" i="1"/>
  <c r="AJ880" i="1"/>
  <c r="AK880" i="1" s="1"/>
  <c r="AG880" i="1"/>
  <c r="AF880" i="1"/>
  <c r="X880" i="1"/>
  <c r="R880" i="1"/>
  <c r="AE880" i="1" s="1"/>
  <c r="J880" i="1"/>
  <c r="AD880" i="1" s="1"/>
  <c r="C880" i="1"/>
  <c r="AJ879" i="1"/>
  <c r="AK879" i="1" s="1"/>
  <c r="AG879" i="1"/>
  <c r="AF879" i="1"/>
  <c r="X879" i="1"/>
  <c r="R879" i="1"/>
  <c r="AE879" i="1" s="1"/>
  <c r="J879" i="1"/>
  <c r="AD879" i="1" s="1"/>
  <c r="C879" i="1"/>
  <c r="AJ878" i="1"/>
  <c r="AK878" i="1" s="1"/>
  <c r="AG878" i="1"/>
  <c r="AF878" i="1"/>
  <c r="X878" i="1"/>
  <c r="R878" i="1"/>
  <c r="AE878" i="1" s="1"/>
  <c r="J878" i="1"/>
  <c r="AD878" i="1" s="1"/>
  <c r="AH878" i="1" s="1"/>
  <c r="AI878" i="1" s="1"/>
  <c r="C878" i="1"/>
  <c r="AJ877" i="1"/>
  <c r="AK877" i="1" s="1"/>
  <c r="AG877" i="1"/>
  <c r="AF877" i="1"/>
  <c r="X877" i="1"/>
  <c r="R877" i="1"/>
  <c r="AE877" i="1" s="1"/>
  <c r="J877" i="1"/>
  <c r="AD877" i="1" s="1"/>
  <c r="C877" i="1"/>
  <c r="AJ876" i="1"/>
  <c r="AK876" i="1" s="1"/>
  <c r="AG876" i="1"/>
  <c r="AF876" i="1"/>
  <c r="X876" i="1"/>
  <c r="R876" i="1"/>
  <c r="AE876" i="1" s="1"/>
  <c r="J876" i="1"/>
  <c r="AD876" i="1" s="1"/>
  <c r="C876" i="1"/>
  <c r="AJ875" i="1"/>
  <c r="AK875" i="1" s="1"/>
  <c r="AG875" i="1"/>
  <c r="AF875" i="1"/>
  <c r="X875" i="1"/>
  <c r="R875" i="1"/>
  <c r="AE875" i="1" s="1"/>
  <c r="J875" i="1"/>
  <c r="AD875" i="1" s="1"/>
  <c r="C875" i="1"/>
  <c r="AJ874" i="1"/>
  <c r="AK874" i="1" s="1"/>
  <c r="AG874" i="1"/>
  <c r="AF874" i="1"/>
  <c r="X874" i="1"/>
  <c r="R874" i="1"/>
  <c r="AE874" i="1" s="1"/>
  <c r="J874" i="1"/>
  <c r="AD874" i="1" s="1"/>
  <c r="C874" i="1"/>
  <c r="AJ873" i="1"/>
  <c r="AK873" i="1" s="1"/>
  <c r="AG873" i="1"/>
  <c r="AF873" i="1"/>
  <c r="X873" i="1"/>
  <c r="R873" i="1"/>
  <c r="AE873" i="1" s="1"/>
  <c r="J873" i="1"/>
  <c r="AD873" i="1" s="1"/>
  <c r="AH873" i="1" s="1"/>
  <c r="AI873" i="1" s="1"/>
  <c r="C873" i="1"/>
  <c r="AJ872" i="1"/>
  <c r="AK872" i="1" s="1"/>
  <c r="AG872" i="1"/>
  <c r="AF872" i="1"/>
  <c r="X872" i="1"/>
  <c r="R872" i="1"/>
  <c r="AE872" i="1" s="1"/>
  <c r="J872" i="1"/>
  <c r="AD872" i="1" s="1"/>
  <c r="C872" i="1"/>
  <c r="AJ871" i="1"/>
  <c r="AK871" i="1" s="1"/>
  <c r="AG871" i="1"/>
  <c r="AF871" i="1"/>
  <c r="X871" i="1"/>
  <c r="R871" i="1"/>
  <c r="AE871" i="1" s="1"/>
  <c r="J871" i="1"/>
  <c r="AD871" i="1" s="1"/>
  <c r="AH871" i="1" s="1"/>
  <c r="AI871" i="1" s="1"/>
  <c r="C871" i="1"/>
  <c r="AJ870" i="1"/>
  <c r="AK870" i="1" s="1"/>
  <c r="AG870" i="1"/>
  <c r="AF870" i="1"/>
  <c r="X870" i="1"/>
  <c r="R870" i="1"/>
  <c r="AE870" i="1" s="1"/>
  <c r="J870" i="1"/>
  <c r="AD870" i="1" s="1"/>
  <c r="AH870" i="1" s="1"/>
  <c r="AI870" i="1" s="1"/>
  <c r="C870" i="1"/>
  <c r="AJ869" i="1"/>
  <c r="AK869" i="1" s="1"/>
  <c r="AG869" i="1"/>
  <c r="AF869" i="1"/>
  <c r="X869" i="1"/>
  <c r="R869" i="1"/>
  <c r="AE869" i="1" s="1"/>
  <c r="J869" i="1"/>
  <c r="AD869" i="1" s="1"/>
  <c r="AH869" i="1" s="1"/>
  <c r="AI869" i="1" s="1"/>
  <c r="C869" i="1"/>
  <c r="AJ868" i="1"/>
  <c r="AK868" i="1" s="1"/>
  <c r="AG868" i="1"/>
  <c r="AF868" i="1"/>
  <c r="X868" i="1"/>
  <c r="R868" i="1"/>
  <c r="AE868" i="1" s="1"/>
  <c r="J868" i="1"/>
  <c r="AD868" i="1" s="1"/>
  <c r="AH868" i="1" s="1"/>
  <c r="AI868" i="1" s="1"/>
  <c r="C868" i="1"/>
  <c r="AJ867" i="1"/>
  <c r="AK867" i="1" s="1"/>
  <c r="AG867" i="1"/>
  <c r="AF867" i="1"/>
  <c r="X867" i="1"/>
  <c r="R867" i="1"/>
  <c r="AE867" i="1" s="1"/>
  <c r="J867" i="1"/>
  <c r="AD867" i="1" s="1"/>
  <c r="AH867" i="1" s="1"/>
  <c r="AI867" i="1" s="1"/>
  <c r="C867" i="1"/>
  <c r="AJ866" i="1"/>
  <c r="AK866" i="1" s="1"/>
  <c r="AG866" i="1"/>
  <c r="AF866" i="1"/>
  <c r="X866" i="1"/>
  <c r="R866" i="1"/>
  <c r="AE866" i="1" s="1"/>
  <c r="J866" i="1"/>
  <c r="AD866" i="1" s="1"/>
  <c r="AH866" i="1" s="1"/>
  <c r="AI866" i="1" s="1"/>
  <c r="C866" i="1"/>
  <c r="AJ865" i="1"/>
  <c r="AK865" i="1" s="1"/>
  <c r="AG865" i="1"/>
  <c r="AF865" i="1"/>
  <c r="X865" i="1"/>
  <c r="R865" i="1"/>
  <c r="AE865" i="1" s="1"/>
  <c r="J865" i="1"/>
  <c r="AD865" i="1" s="1"/>
  <c r="AH865" i="1" s="1"/>
  <c r="AI865" i="1" s="1"/>
  <c r="C865" i="1"/>
  <c r="AJ864" i="1"/>
  <c r="AK864" i="1" s="1"/>
  <c r="AG864" i="1"/>
  <c r="AF864" i="1"/>
  <c r="X864" i="1"/>
  <c r="R864" i="1"/>
  <c r="AE864" i="1" s="1"/>
  <c r="J864" i="1"/>
  <c r="AD864" i="1" s="1"/>
  <c r="C864" i="1"/>
  <c r="AJ863" i="1"/>
  <c r="AK863" i="1" s="1"/>
  <c r="AG863" i="1"/>
  <c r="AF863" i="1"/>
  <c r="X863" i="1"/>
  <c r="R863" i="1"/>
  <c r="AE863" i="1" s="1"/>
  <c r="J863" i="1"/>
  <c r="AD863" i="1" s="1"/>
  <c r="AH863" i="1" s="1"/>
  <c r="AI863" i="1" s="1"/>
  <c r="C863" i="1"/>
  <c r="AJ862" i="1"/>
  <c r="AK862" i="1" s="1"/>
  <c r="AG862" i="1"/>
  <c r="AF862" i="1"/>
  <c r="X862" i="1"/>
  <c r="R862" i="1"/>
  <c r="AE862" i="1" s="1"/>
  <c r="J862" i="1"/>
  <c r="AD862" i="1" s="1"/>
  <c r="AH862" i="1" s="1"/>
  <c r="AI862" i="1" s="1"/>
  <c r="C862" i="1"/>
  <c r="AJ861" i="1"/>
  <c r="AK861" i="1" s="1"/>
  <c r="AG861" i="1"/>
  <c r="AF861" i="1"/>
  <c r="X861" i="1"/>
  <c r="R861" i="1"/>
  <c r="AE861" i="1" s="1"/>
  <c r="J861" i="1"/>
  <c r="AD861" i="1" s="1"/>
  <c r="AH861" i="1" s="1"/>
  <c r="AI861" i="1" s="1"/>
  <c r="C861" i="1"/>
  <c r="AJ860" i="1"/>
  <c r="AK860" i="1" s="1"/>
  <c r="AG860" i="1"/>
  <c r="AF860" i="1"/>
  <c r="X860" i="1"/>
  <c r="R860" i="1"/>
  <c r="AE860" i="1" s="1"/>
  <c r="J860" i="1"/>
  <c r="AD860" i="1" s="1"/>
  <c r="C860" i="1"/>
  <c r="AJ859" i="1"/>
  <c r="AK859" i="1" s="1"/>
  <c r="AG859" i="1"/>
  <c r="AF859" i="1"/>
  <c r="X859" i="1"/>
  <c r="R859" i="1"/>
  <c r="AE859" i="1" s="1"/>
  <c r="J859" i="1"/>
  <c r="AD859" i="1" s="1"/>
  <c r="C859" i="1"/>
  <c r="AJ858" i="1"/>
  <c r="AK858" i="1" s="1"/>
  <c r="AG858" i="1"/>
  <c r="AF858" i="1"/>
  <c r="X858" i="1"/>
  <c r="R858" i="1"/>
  <c r="AE858" i="1" s="1"/>
  <c r="J858" i="1"/>
  <c r="AD858" i="1" s="1"/>
  <c r="AH858" i="1" s="1"/>
  <c r="AI858" i="1" s="1"/>
  <c r="C858" i="1"/>
  <c r="AJ857" i="1"/>
  <c r="AK857" i="1" s="1"/>
  <c r="AG857" i="1"/>
  <c r="AF857" i="1"/>
  <c r="X857" i="1"/>
  <c r="R857" i="1"/>
  <c r="AE857" i="1" s="1"/>
  <c r="J857" i="1"/>
  <c r="AD857" i="1" s="1"/>
  <c r="C857" i="1"/>
  <c r="AJ856" i="1"/>
  <c r="AK856" i="1" s="1"/>
  <c r="AG856" i="1"/>
  <c r="AF856" i="1"/>
  <c r="X856" i="1"/>
  <c r="R856" i="1"/>
  <c r="AE856" i="1" s="1"/>
  <c r="J856" i="1"/>
  <c r="AD856" i="1" s="1"/>
  <c r="AH856" i="1" s="1"/>
  <c r="AI856" i="1" s="1"/>
  <c r="C856" i="1"/>
  <c r="AJ855" i="1"/>
  <c r="AK855" i="1" s="1"/>
  <c r="AG855" i="1"/>
  <c r="AF855" i="1"/>
  <c r="X855" i="1"/>
  <c r="R855" i="1"/>
  <c r="AE855" i="1" s="1"/>
  <c r="J855" i="1"/>
  <c r="AD855" i="1" s="1"/>
  <c r="AH855" i="1" s="1"/>
  <c r="AI855" i="1" s="1"/>
  <c r="C855" i="1"/>
  <c r="AJ854" i="1"/>
  <c r="AK854" i="1" s="1"/>
  <c r="AG854" i="1"/>
  <c r="AF854" i="1"/>
  <c r="X854" i="1"/>
  <c r="R854" i="1"/>
  <c r="AE854" i="1" s="1"/>
  <c r="J854" i="1"/>
  <c r="AD854" i="1" s="1"/>
  <c r="AH854" i="1" s="1"/>
  <c r="AI854" i="1" s="1"/>
  <c r="C854" i="1"/>
  <c r="AJ853" i="1"/>
  <c r="AK853" i="1" s="1"/>
  <c r="AG853" i="1"/>
  <c r="AF853" i="1"/>
  <c r="X853" i="1"/>
  <c r="R853" i="1"/>
  <c r="AE853" i="1" s="1"/>
  <c r="J853" i="1"/>
  <c r="AD853" i="1" s="1"/>
  <c r="AH853" i="1" s="1"/>
  <c r="AI853" i="1" s="1"/>
  <c r="C853" i="1"/>
  <c r="AJ852" i="1"/>
  <c r="AK852" i="1" s="1"/>
  <c r="AG852" i="1"/>
  <c r="AF852" i="1"/>
  <c r="X852" i="1"/>
  <c r="R852" i="1"/>
  <c r="AE852" i="1" s="1"/>
  <c r="J852" i="1"/>
  <c r="AD852" i="1" s="1"/>
  <c r="C852" i="1"/>
  <c r="AJ851" i="1"/>
  <c r="AK851" i="1" s="1"/>
  <c r="AG851" i="1"/>
  <c r="AF851" i="1"/>
  <c r="X851" i="1"/>
  <c r="R851" i="1"/>
  <c r="AE851" i="1" s="1"/>
  <c r="J851" i="1"/>
  <c r="AD851" i="1" s="1"/>
  <c r="AH851" i="1" s="1"/>
  <c r="AI851" i="1" s="1"/>
  <c r="C851" i="1"/>
  <c r="AJ850" i="1"/>
  <c r="AK850" i="1" s="1"/>
  <c r="AG850" i="1"/>
  <c r="AF850" i="1"/>
  <c r="X850" i="1"/>
  <c r="R850" i="1"/>
  <c r="AE850" i="1" s="1"/>
  <c r="J850" i="1"/>
  <c r="AD850" i="1" s="1"/>
  <c r="AH850" i="1" s="1"/>
  <c r="AI850" i="1" s="1"/>
  <c r="C850" i="1"/>
  <c r="AJ849" i="1"/>
  <c r="AK849" i="1" s="1"/>
  <c r="AG849" i="1"/>
  <c r="AF849" i="1"/>
  <c r="X849" i="1"/>
  <c r="R849" i="1"/>
  <c r="AE849" i="1" s="1"/>
  <c r="J849" i="1"/>
  <c r="AD849" i="1" s="1"/>
  <c r="C849" i="1"/>
  <c r="AJ848" i="1"/>
  <c r="AK848" i="1" s="1"/>
  <c r="AG848" i="1"/>
  <c r="AF848" i="1"/>
  <c r="X848" i="1"/>
  <c r="R848" i="1"/>
  <c r="AE848" i="1" s="1"/>
  <c r="J848" i="1"/>
  <c r="AD848" i="1" s="1"/>
  <c r="C848" i="1"/>
  <c r="AJ847" i="1"/>
  <c r="AK847" i="1" s="1"/>
  <c r="AG847" i="1"/>
  <c r="AF847" i="1"/>
  <c r="X847" i="1"/>
  <c r="R847" i="1"/>
  <c r="AE847" i="1" s="1"/>
  <c r="J847" i="1"/>
  <c r="AD847" i="1" s="1"/>
  <c r="C847" i="1"/>
  <c r="AJ846" i="1"/>
  <c r="AK846" i="1" s="1"/>
  <c r="AG846" i="1"/>
  <c r="AF846" i="1"/>
  <c r="X846" i="1"/>
  <c r="R846" i="1"/>
  <c r="AE846" i="1" s="1"/>
  <c r="J846" i="1"/>
  <c r="AD846" i="1" s="1"/>
  <c r="AH846" i="1" s="1"/>
  <c r="AI846" i="1" s="1"/>
  <c r="C846" i="1"/>
  <c r="AJ845" i="1"/>
  <c r="AK845" i="1" s="1"/>
  <c r="AG845" i="1"/>
  <c r="AF845" i="1"/>
  <c r="X845" i="1"/>
  <c r="R845" i="1"/>
  <c r="AE845" i="1" s="1"/>
  <c r="J845" i="1"/>
  <c r="AD845" i="1" s="1"/>
  <c r="C845" i="1"/>
  <c r="AJ844" i="1"/>
  <c r="AK844" i="1" s="1"/>
  <c r="AG844" i="1"/>
  <c r="AF844" i="1"/>
  <c r="X844" i="1"/>
  <c r="R844" i="1"/>
  <c r="AE844" i="1" s="1"/>
  <c r="J844" i="1"/>
  <c r="AD844" i="1" s="1"/>
  <c r="AH844" i="1" s="1"/>
  <c r="AI844" i="1" s="1"/>
  <c r="C844" i="1"/>
  <c r="AJ843" i="1"/>
  <c r="AK843" i="1" s="1"/>
  <c r="AG843" i="1"/>
  <c r="AF843" i="1"/>
  <c r="X843" i="1"/>
  <c r="R843" i="1"/>
  <c r="AE843" i="1" s="1"/>
  <c r="J843" i="1"/>
  <c r="AD843" i="1" s="1"/>
  <c r="C843" i="1"/>
  <c r="AJ842" i="1"/>
  <c r="AK842" i="1" s="1"/>
  <c r="AG842" i="1"/>
  <c r="AF842" i="1"/>
  <c r="X842" i="1"/>
  <c r="R842" i="1"/>
  <c r="AE842" i="1" s="1"/>
  <c r="J842" i="1"/>
  <c r="AD842" i="1" s="1"/>
  <c r="AH842" i="1" s="1"/>
  <c r="AI842" i="1" s="1"/>
  <c r="C842" i="1"/>
  <c r="AJ841" i="1"/>
  <c r="AK841" i="1" s="1"/>
  <c r="AG841" i="1"/>
  <c r="AF841" i="1"/>
  <c r="X841" i="1"/>
  <c r="R841" i="1"/>
  <c r="AE841" i="1" s="1"/>
  <c r="J841" i="1"/>
  <c r="AD841" i="1" s="1"/>
  <c r="C841" i="1"/>
  <c r="AJ840" i="1"/>
  <c r="AK840" i="1" s="1"/>
  <c r="AG840" i="1"/>
  <c r="AF840" i="1"/>
  <c r="X840" i="1"/>
  <c r="R840" i="1"/>
  <c r="AE840" i="1" s="1"/>
  <c r="J840" i="1"/>
  <c r="AD840" i="1" s="1"/>
  <c r="C840" i="1"/>
  <c r="AJ839" i="1"/>
  <c r="AK839" i="1" s="1"/>
  <c r="AG839" i="1"/>
  <c r="AF839" i="1"/>
  <c r="X839" i="1"/>
  <c r="R839" i="1"/>
  <c r="AE839" i="1" s="1"/>
  <c r="J839" i="1"/>
  <c r="AD839" i="1" s="1"/>
  <c r="AH839" i="1" s="1"/>
  <c r="AI839" i="1" s="1"/>
  <c r="C839" i="1"/>
  <c r="AJ838" i="1"/>
  <c r="AK838" i="1" s="1"/>
  <c r="AG838" i="1"/>
  <c r="AF838" i="1"/>
  <c r="X838" i="1"/>
  <c r="R838" i="1"/>
  <c r="AE838" i="1" s="1"/>
  <c r="J838" i="1"/>
  <c r="AD838" i="1" s="1"/>
  <c r="C838" i="1"/>
  <c r="AJ837" i="1"/>
  <c r="AK837" i="1" s="1"/>
  <c r="AG837" i="1"/>
  <c r="AF837" i="1"/>
  <c r="X837" i="1"/>
  <c r="R837" i="1"/>
  <c r="AE837" i="1" s="1"/>
  <c r="J837" i="1"/>
  <c r="AD837" i="1" s="1"/>
  <c r="AH837" i="1" s="1"/>
  <c r="AI837" i="1" s="1"/>
  <c r="C837" i="1"/>
  <c r="AJ836" i="1"/>
  <c r="AK836" i="1" s="1"/>
  <c r="AG836" i="1"/>
  <c r="AF836" i="1"/>
  <c r="X836" i="1"/>
  <c r="R836" i="1"/>
  <c r="AE836" i="1" s="1"/>
  <c r="J836" i="1"/>
  <c r="AD836" i="1" s="1"/>
  <c r="C836" i="1"/>
  <c r="AJ835" i="1"/>
  <c r="AK835" i="1" s="1"/>
  <c r="AG835" i="1"/>
  <c r="AF835" i="1"/>
  <c r="X835" i="1"/>
  <c r="R835" i="1"/>
  <c r="AE835" i="1" s="1"/>
  <c r="J835" i="1"/>
  <c r="AD835" i="1" s="1"/>
  <c r="AH835" i="1" s="1"/>
  <c r="AI835" i="1" s="1"/>
  <c r="C835" i="1"/>
  <c r="AJ834" i="1"/>
  <c r="AK834" i="1" s="1"/>
  <c r="AG834" i="1"/>
  <c r="AF834" i="1"/>
  <c r="X834" i="1"/>
  <c r="R834" i="1"/>
  <c r="AE834" i="1" s="1"/>
  <c r="J834" i="1"/>
  <c r="AD834" i="1" s="1"/>
  <c r="C834" i="1"/>
  <c r="AJ833" i="1"/>
  <c r="AK833" i="1" s="1"/>
  <c r="AG833" i="1"/>
  <c r="AF833" i="1"/>
  <c r="X833" i="1"/>
  <c r="R833" i="1"/>
  <c r="AE833" i="1" s="1"/>
  <c r="J833" i="1"/>
  <c r="AD833" i="1" s="1"/>
  <c r="C833" i="1"/>
  <c r="AJ832" i="1"/>
  <c r="AK832" i="1" s="1"/>
  <c r="AG832" i="1"/>
  <c r="AF832" i="1"/>
  <c r="X832" i="1"/>
  <c r="R832" i="1"/>
  <c r="AE832" i="1" s="1"/>
  <c r="J832" i="1"/>
  <c r="AD832" i="1" s="1"/>
  <c r="C832" i="1"/>
  <c r="AJ831" i="1"/>
  <c r="AK831" i="1" s="1"/>
  <c r="AG831" i="1"/>
  <c r="AF831" i="1"/>
  <c r="X831" i="1"/>
  <c r="R831" i="1"/>
  <c r="AE831" i="1" s="1"/>
  <c r="J831" i="1"/>
  <c r="AD831" i="1" s="1"/>
  <c r="C831" i="1"/>
  <c r="AJ830" i="1"/>
  <c r="AK830" i="1" s="1"/>
  <c r="AG830" i="1"/>
  <c r="AF830" i="1"/>
  <c r="X830" i="1"/>
  <c r="R830" i="1"/>
  <c r="AE830" i="1" s="1"/>
  <c r="J830" i="1"/>
  <c r="AD830" i="1" s="1"/>
  <c r="AH830" i="1" s="1"/>
  <c r="AI830" i="1" s="1"/>
  <c r="C830" i="1"/>
  <c r="AJ829" i="1"/>
  <c r="AK829" i="1" s="1"/>
  <c r="AG829" i="1"/>
  <c r="AF829" i="1"/>
  <c r="X829" i="1"/>
  <c r="R829" i="1"/>
  <c r="AE829" i="1" s="1"/>
  <c r="J829" i="1"/>
  <c r="AD829" i="1" s="1"/>
  <c r="C829" i="1"/>
  <c r="AJ828" i="1"/>
  <c r="AK828" i="1" s="1"/>
  <c r="AG828" i="1"/>
  <c r="AF828" i="1"/>
  <c r="X828" i="1"/>
  <c r="R828" i="1"/>
  <c r="AE828" i="1" s="1"/>
  <c r="J828" i="1"/>
  <c r="AD828" i="1" s="1"/>
  <c r="AH828" i="1" s="1"/>
  <c r="AI828" i="1" s="1"/>
  <c r="C828" i="1"/>
  <c r="AJ827" i="1"/>
  <c r="AK827" i="1" s="1"/>
  <c r="AG827" i="1"/>
  <c r="AF827" i="1"/>
  <c r="X827" i="1"/>
  <c r="R827" i="1"/>
  <c r="AE827" i="1" s="1"/>
  <c r="J827" i="1"/>
  <c r="AD827" i="1" s="1"/>
  <c r="C827" i="1"/>
  <c r="AJ826" i="1"/>
  <c r="AK826" i="1" s="1"/>
  <c r="AG826" i="1"/>
  <c r="AF826" i="1"/>
  <c r="X826" i="1"/>
  <c r="R826" i="1"/>
  <c r="AE826" i="1" s="1"/>
  <c r="J826" i="1"/>
  <c r="AD826" i="1" s="1"/>
  <c r="C826" i="1"/>
  <c r="AJ825" i="1"/>
  <c r="AK825" i="1" s="1"/>
  <c r="AG825" i="1"/>
  <c r="AF825" i="1"/>
  <c r="X825" i="1"/>
  <c r="R825" i="1"/>
  <c r="AE825" i="1" s="1"/>
  <c r="J825" i="1"/>
  <c r="AD825" i="1" s="1"/>
  <c r="C825" i="1"/>
  <c r="AJ824" i="1"/>
  <c r="AK824" i="1" s="1"/>
  <c r="AG824" i="1"/>
  <c r="AF824" i="1"/>
  <c r="X824" i="1"/>
  <c r="R824" i="1"/>
  <c r="AE824" i="1" s="1"/>
  <c r="J824" i="1"/>
  <c r="AD824" i="1" s="1"/>
  <c r="AH824" i="1" s="1"/>
  <c r="AI824" i="1" s="1"/>
  <c r="C824" i="1"/>
  <c r="AJ823" i="1"/>
  <c r="AK823" i="1" s="1"/>
  <c r="AG823" i="1"/>
  <c r="AF823" i="1"/>
  <c r="X823" i="1"/>
  <c r="R823" i="1"/>
  <c r="AE823" i="1" s="1"/>
  <c r="J823" i="1"/>
  <c r="AD823" i="1" s="1"/>
  <c r="C823" i="1"/>
  <c r="AJ822" i="1"/>
  <c r="AK822" i="1" s="1"/>
  <c r="AG822" i="1"/>
  <c r="AF822" i="1"/>
  <c r="X822" i="1"/>
  <c r="R822" i="1"/>
  <c r="AE822" i="1" s="1"/>
  <c r="J822" i="1"/>
  <c r="AD822" i="1" s="1"/>
  <c r="AH822" i="1" s="1"/>
  <c r="AI822" i="1" s="1"/>
  <c r="C822" i="1"/>
  <c r="AJ821" i="1"/>
  <c r="AK821" i="1" s="1"/>
  <c r="AG821" i="1"/>
  <c r="AF821" i="1"/>
  <c r="X821" i="1"/>
  <c r="R821" i="1"/>
  <c r="AE821" i="1" s="1"/>
  <c r="J821" i="1"/>
  <c r="AD821" i="1" s="1"/>
  <c r="C821" i="1"/>
  <c r="AJ820" i="1"/>
  <c r="AK820" i="1" s="1"/>
  <c r="AG820" i="1"/>
  <c r="AF820" i="1"/>
  <c r="X820" i="1"/>
  <c r="R820" i="1"/>
  <c r="AE820" i="1" s="1"/>
  <c r="J820" i="1"/>
  <c r="AD820" i="1" s="1"/>
  <c r="AH820" i="1" s="1"/>
  <c r="AI820" i="1" s="1"/>
  <c r="C820" i="1"/>
  <c r="AJ819" i="1"/>
  <c r="AK819" i="1" s="1"/>
  <c r="AG819" i="1"/>
  <c r="AF819" i="1"/>
  <c r="X819" i="1"/>
  <c r="R819" i="1"/>
  <c r="AE819" i="1" s="1"/>
  <c r="J819" i="1"/>
  <c r="AD819" i="1" s="1"/>
  <c r="C819" i="1"/>
  <c r="AJ818" i="1"/>
  <c r="AK818" i="1" s="1"/>
  <c r="AG818" i="1"/>
  <c r="AF818" i="1"/>
  <c r="X818" i="1"/>
  <c r="R818" i="1"/>
  <c r="AE818" i="1" s="1"/>
  <c r="J818" i="1"/>
  <c r="AD818" i="1" s="1"/>
  <c r="AH818" i="1" s="1"/>
  <c r="AI818" i="1" s="1"/>
  <c r="C818" i="1"/>
  <c r="AJ817" i="1"/>
  <c r="AK817" i="1" s="1"/>
  <c r="AG817" i="1"/>
  <c r="AF817" i="1"/>
  <c r="X817" i="1"/>
  <c r="R817" i="1"/>
  <c r="AE817" i="1" s="1"/>
  <c r="J817" i="1"/>
  <c r="AD817" i="1" s="1"/>
  <c r="AH817" i="1" s="1"/>
  <c r="AI817" i="1" s="1"/>
  <c r="C817" i="1"/>
  <c r="AJ816" i="1"/>
  <c r="AK816" i="1" s="1"/>
  <c r="AG816" i="1"/>
  <c r="AF816" i="1"/>
  <c r="X816" i="1"/>
  <c r="R816" i="1"/>
  <c r="AE816" i="1" s="1"/>
  <c r="J816" i="1"/>
  <c r="AD816" i="1" s="1"/>
  <c r="C816" i="1"/>
  <c r="AJ815" i="1"/>
  <c r="AK815" i="1" s="1"/>
  <c r="AG815" i="1"/>
  <c r="AF815" i="1"/>
  <c r="X815" i="1"/>
  <c r="R815" i="1"/>
  <c r="AE815" i="1" s="1"/>
  <c r="J815" i="1"/>
  <c r="AD815" i="1" s="1"/>
  <c r="C815" i="1"/>
  <c r="AJ814" i="1"/>
  <c r="AK814" i="1" s="1"/>
  <c r="AG814" i="1"/>
  <c r="AF814" i="1"/>
  <c r="X814" i="1"/>
  <c r="R814" i="1"/>
  <c r="AE814" i="1" s="1"/>
  <c r="J814" i="1"/>
  <c r="AD814" i="1" s="1"/>
  <c r="AH814" i="1" s="1"/>
  <c r="AI814" i="1" s="1"/>
  <c r="C814" i="1"/>
  <c r="AJ813" i="1"/>
  <c r="AK813" i="1" s="1"/>
  <c r="AG813" i="1"/>
  <c r="AF813" i="1"/>
  <c r="X813" i="1"/>
  <c r="R813" i="1"/>
  <c r="AE813" i="1" s="1"/>
  <c r="J813" i="1"/>
  <c r="AD813" i="1" s="1"/>
  <c r="C813" i="1"/>
  <c r="AJ812" i="1"/>
  <c r="AK812" i="1" s="1"/>
  <c r="AG812" i="1"/>
  <c r="AF812" i="1"/>
  <c r="X812" i="1"/>
  <c r="R812" i="1"/>
  <c r="AE812" i="1" s="1"/>
  <c r="J812" i="1"/>
  <c r="AD812" i="1" s="1"/>
  <c r="C812" i="1"/>
  <c r="AJ811" i="1"/>
  <c r="AK811" i="1" s="1"/>
  <c r="AG811" i="1"/>
  <c r="AF811" i="1"/>
  <c r="X811" i="1"/>
  <c r="R811" i="1"/>
  <c r="AE811" i="1" s="1"/>
  <c r="J811" i="1"/>
  <c r="AD811" i="1" s="1"/>
  <c r="C811" i="1"/>
  <c r="AJ810" i="1"/>
  <c r="AK810" i="1" s="1"/>
  <c r="AG810" i="1"/>
  <c r="AF810" i="1"/>
  <c r="X810" i="1"/>
  <c r="R810" i="1"/>
  <c r="AE810" i="1" s="1"/>
  <c r="J810" i="1"/>
  <c r="AD810" i="1" s="1"/>
  <c r="C810" i="1"/>
  <c r="AJ809" i="1"/>
  <c r="AK809" i="1" s="1"/>
  <c r="AG809" i="1"/>
  <c r="AF809" i="1"/>
  <c r="X809" i="1"/>
  <c r="R809" i="1"/>
  <c r="AE809" i="1" s="1"/>
  <c r="J809" i="1"/>
  <c r="AD809" i="1" s="1"/>
  <c r="C809" i="1"/>
  <c r="AJ808" i="1"/>
  <c r="AK808" i="1" s="1"/>
  <c r="AG808" i="1"/>
  <c r="AF808" i="1"/>
  <c r="X808" i="1"/>
  <c r="R808" i="1"/>
  <c r="AE808" i="1" s="1"/>
  <c r="J808" i="1"/>
  <c r="AD808" i="1" s="1"/>
  <c r="C808" i="1"/>
  <c r="AJ807" i="1"/>
  <c r="AK807" i="1" s="1"/>
  <c r="AG807" i="1"/>
  <c r="AF807" i="1"/>
  <c r="X807" i="1"/>
  <c r="R807" i="1"/>
  <c r="AE807" i="1" s="1"/>
  <c r="J807" i="1"/>
  <c r="AD807" i="1" s="1"/>
  <c r="C807" i="1"/>
  <c r="AJ806" i="1"/>
  <c r="AK806" i="1" s="1"/>
  <c r="AG806" i="1"/>
  <c r="AF806" i="1"/>
  <c r="X806" i="1"/>
  <c r="R806" i="1"/>
  <c r="AE806" i="1" s="1"/>
  <c r="J806" i="1"/>
  <c r="AD806" i="1" s="1"/>
  <c r="AH806" i="1" s="1"/>
  <c r="AI806" i="1" s="1"/>
  <c r="C806" i="1"/>
  <c r="AJ805" i="1"/>
  <c r="AK805" i="1" s="1"/>
  <c r="AG805" i="1"/>
  <c r="AF805" i="1"/>
  <c r="X805" i="1"/>
  <c r="R805" i="1"/>
  <c r="AE805" i="1" s="1"/>
  <c r="J805" i="1"/>
  <c r="AD805" i="1" s="1"/>
  <c r="AH805" i="1" s="1"/>
  <c r="AI805" i="1" s="1"/>
  <c r="C805" i="1"/>
  <c r="AJ804" i="1"/>
  <c r="AK804" i="1" s="1"/>
  <c r="AG804" i="1"/>
  <c r="AF804" i="1"/>
  <c r="X804" i="1"/>
  <c r="R804" i="1"/>
  <c r="AE804" i="1" s="1"/>
  <c r="J804" i="1"/>
  <c r="AD804" i="1" s="1"/>
  <c r="C804" i="1"/>
  <c r="AJ803" i="1"/>
  <c r="AK803" i="1" s="1"/>
  <c r="AG803" i="1"/>
  <c r="AF803" i="1"/>
  <c r="X803" i="1"/>
  <c r="R803" i="1"/>
  <c r="AE803" i="1" s="1"/>
  <c r="J803" i="1"/>
  <c r="AD803" i="1" s="1"/>
  <c r="C803" i="1"/>
  <c r="AJ802" i="1"/>
  <c r="AK802" i="1" s="1"/>
  <c r="AG802" i="1"/>
  <c r="AF802" i="1"/>
  <c r="X802" i="1"/>
  <c r="R802" i="1"/>
  <c r="AE802" i="1" s="1"/>
  <c r="J802" i="1"/>
  <c r="AD802" i="1" s="1"/>
  <c r="AH802" i="1" s="1"/>
  <c r="AI802" i="1" s="1"/>
  <c r="C802" i="1"/>
  <c r="AJ801" i="1"/>
  <c r="AK801" i="1" s="1"/>
  <c r="AG801" i="1"/>
  <c r="AF801" i="1"/>
  <c r="X801" i="1"/>
  <c r="R801" i="1"/>
  <c r="AE801" i="1" s="1"/>
  <c r="J801" i="1"/>
  <c r="AD801" i="1" s="1"/>
  <c r="C801" i="1"/>
  <c r="AJ800" i="1"/>
  <c r="AK800" i="1" s="1"/>
  <c r="AG800" i="1"/>
  <c r="AF800" i="1"/>
  <c r="X800" i="1"/>
  <c r="R800" i="1"/>
  <c r="AE800" i="1" s="1"/>
  <c r="J800" i="1"/>
  <c r="AD800" i="1" s="1"/>
  <c r="AH800" i="1" s="1"/>
  <c r="AI800" i="1" s="1"/>
  <c r="C800" i="1"/>
  <c r="AJ799" i="1"/>
  <c r="AK799" i="1" s="1"/>
  <c r="AG799" i="1"/>
  <c r="AF799" i="1"/>
  <c r="X799" i="1"/>
  <c r="R799" i="1"/>
  <c r="AE799" i="1" s="1"/>
  <c r="J799" i="1"/>
  <c r="AD799" i="1" s="1"/>
  <c r="AH799" i="1" s="1"/>
  <c r="AI799" i="1" s="1"/>
  <c r="C799" i="1"/>
  <c r="AJ798" i="1"/>
  <c r="AK798" i="1" s="1"/>
  <c r="AG798" i="1"/>
  <c r="AF798" i="1"/>
  <c r="X798" i="1"/>
  <c r="R798" i="1"/>
  <c r="AE798" i="1" s="1"/>
  <c r="J798" i="1"/>
  <c r="AD798" i="1" s="1"/>
  <c r="AH798" i="1" s="1"/>
  <c r="AI798" i="1" s="1"/>
  <c r="C798" i="1"/>
  <c r="AJ797" i="1"/>
  <c r="AK797" i="1" s="1"/>
  <c r="AG797" i="1"/>
  <c r="AF797" i="1"/>
  <c r="X797" i="1"/>
  <c r="R797" i="1"/>
  <c r="AE797" i="1" s="1"/>
  <c r="J797" i="1"/>
  <c r="AD797" i="1" s="1"/>
  <c r="AH797" i="1" s="1"/>
  <c r="AI797" i="1" s="1"/>
  <c r="C797" i="1"/>
  <c r="AJ796" i="1"/>
  <c r="AK796" i="1" s="1"/>
  <c r="AG796" i="1"/>
  <c r="AF796" i="1"/>
  <c r="X796" i="1"/>
  <c r="R796" i="1"/>
  <c r="AE796" i="1" s="1"/>
  <c r="J796" i="1"/>
  <c r="AD796" i="1" s="1"/>
  <c r="AH796" i="1" s="1"/>
  <c r="AI796" i="1" s="1"/>
  <c r="C796" i="1"/>
  <c r="AJ795" i="1"/>
  <c r="AK795" i="1" s="1"/>
  <c r="AG795" i="1"/>
  <c r="AF795" i="1"/>
  <c r="X795" i="1"/>
  <c r="R795" i="1"/>
  <c r="AE795" i="1" s="1"/>
  <c r="J795" i="1"/>
  <c r="AD795" i="1" s="1"/>
  <c r="AH795" i="1" s="1"/>
  <c r="AI795" i="1" s="1"/>
  <c r="C795" i="1"/>
  <c r="AJ794" i="1"/>
  <c r="AK794" i="1" s="1"/>
  <c r="AG794" i="1"/>
  <c r="AF794" i="1"/>
  <c r="X794" i="1"/>
  <c r="R794" i="1"/>
  <c r="AE794" i="1" s="1"/>
  <c r="J794" i="1"/>
  <c r="AD794" i="1" s="1"/>
  <c r="AH794" i="1" s="1"/>
  <c r="AI794" i="1" s="1"/>
  <c r="C794" i="1"/>
  <c r="AJ793" i="1"/>
  <c r="AK793" i="1" s="1"/>
  <c r="AG793" i="1"/>
  <c r="AF793" i="1"/>
  <c r="X793" i="1"/>
  <c r="R793" i="1"/>
  <c r="AE793" i="1" s="1"/>
  <c r="J793" i="1"/>
  <c r="AD793" i="1" s="1"/>
  <c r="AH793" i="1" s="1"/>
  <c r="AI793" i="1" s="1"/>
  <c r="C793" i="1"/>
  <c r="AJ792" i="1"/>
  <c r="AK792" i="1" s="1"/>
  <c r="AG792" i="1"/>
  <c r="AF792" i="1"/>
  <c r="X792" i="1"/>
  <c r="R792" i="1"/>
  <c r="AE792" i="1" s="1"/>
  <c r="J792" i="1"/>
  <c r="AD792" i="1" s="1"/>
  <c r="AH792" i="1" s="1"/>
  <c r="AI792" i="1" s="1"/>
  <c r="C792" i="1"/>
  <c r="AJ791" i="1"/>
  <c r="AK791" i="1" s="1"/>
  <c r="AG791" i="1"/>
  <c r="AF791" i="1"/>
  <c r="X791" i="1"/>
  <c r="R791" i="1"/>
  <c r="AE791" i="1" s="1"/>
  <c r="J791" i="1"/>
  <c r="AD791" i="1" s="1"/>
  <c r="C791" i="1"/>
  <c r="AJ790" i="1"/>
  <c r="AK790" i="1" s="1"/>
  <c r="AG790" i="1"/>
  <c r="AF790" i="1"/>
  <c r="X790" i="1"/>
  <c r="R790" i="1"/>
  <c r="AE790" i="1" s="1"/>
  <c r="J790" i="1"/>
  <c r="AD790" i="1" s="1"/>
  <c r="AH790" i="1" s="1"/>
  <c r="AI790" i="1" s="1"/>
  <c r="C790" i="1"/>
  <c r="AJ789" i="1"/>
  <c r="AK789" i="1" s="1"/>
  <c r="AG789" i="1"/>
  <c r="AF789" i="1"/>
  <c r="X789" i="1"/>
  <c r="R789" i="1"/>
  <c r="AE789" i="1" s="1"/>
  <c r="J789" i="1"/>
  <c r="AD789" i="1" s="1"/>
  <c r="C789" i="1"/>
  <c r="AJ788" i="1"/>
  <c r="AK788" i="1" s="1"/>
  <c r="AG788" i="1"/>
  <c r="AF788" i="1"/>
  <c r="X788" i="1"/>
  <c r="R788" i="1"/>
  <c r="AE788" i="1" s="1"/>
  <c r="J788" i="1"/>
  <c r="AD788" i="1" s="1"/>
  <c r="C788" i="1"/>
  <c r="AJ787" i="1"/>
  <c r="AK787" i="1" s="1"/>
  <c r="AG787" i="1"/>
  <c r="AF787" i="1"/>
  <c r="X787" i="1"/>
  <c r="R787" i="1"/>
  <c r="AE787" i="1" s="1"/>
  <c r="J787" i="1"/>
  <c r="AD787" i="1" s="1"/>
  <c r="C787" i="1"/>
  <c r="AJ786" i="1"/>
  <c r="AK786" i="1" s="1"/>
  <c r="AG786" i="1"/>
  <c r="AF786" i="1"/>
  <c r="X786" i="1"/>
  <c r="R786" i="1"/>
  <c r="AE786" i="1" s="1"/>
  <c r="J786" i="1"/>
  <c r="AD786" i="1" s="1"/>
  <c r="AH786" i="1" s="1"/>
  <c r="AI786" i="1" s="1"/>
  <c r="C786" i="1"/>
  <c r="AJ785" i="1"/>
  <c r="AK785" i="1" s="1"/>
  <c r="AG785" i="1"/>
  <c r="AF785" i="1"/>
  <c r="X785" i="1"/>
  <c r="R785" i="1"/>
  <c r="AE785" i="1" s="1"/>
  <c r="J785" i="1"/>
  <c r="AD785" i="1" s="1"/>
  <c r="C785" i="1"/>
  <c r="AJ784" i="1"/>
  <c r="AK784" i="1" s="1"/>
  <c r="AG784" i="1"/>
  <c r="AF784" i="1"/>
  <c r="X784" i="1"/>
  <c r="R784" i="1"/>
  <c r="AE784" i="1" s="1"/>
  <c r="J784" i="1"/>
  <c r="AD784" i="1" s="1"/>
  <c r="AH784" i="1" s="1"/>
  <c r="AI784" i="1" s="1"/>
  <c r="C784" i="1"/>
  <c r="AJ783" i="1"/>
  <c r="AK783" i="1" s="1"/>
  <c r="AG783" i="1"/>
  <c r="AF783" i="1"/>
  <c r="X783" i="1"/>
  <c r="R783" i="1"/>
  <c r="AE783" i="1" s="1"/>
  <c r="J783" i="1"/>
  <c r="AD783" i="1" s="1"/>
  <c r="C783" i="1"/>
  <c r="AJ782" i="1"/>
  <c r="AK782" i="1" s="1"/>
  <c r="AG782" i="1"/>
  <c r="AF782" i="1"/>
  <c r="X782" i="1"/>
  <c r="R782" i="1"/>
  <c r="AE782" i="1" s="1"/>
  <c r="J782" i="1"/>
  <c r="AD782" i="1" s="1"/>
  <c r="C782" i="1"/>
  <c r="AJ781" i="1"/>
  <c r="AK781" i="1" s="1"/>
  <c r="AG781" i="1"/>
  <c r="AF781" i="1"/>
  <c r="X781" i="1"/>
  <c r="R781" i="1"/>
  <c r="AE781" i="1" s="1"/>
  <c r="J781" i="1"/>
  <c r="AD781" i="1" s="1"/>
  <c r="C781" i="1"/>
  <c r="AJ780" i="1"/>
  <c r="AK780" i="1" s="1"/>
  <c r="AG780" i="1"/>
  <c r="AF780" i="1"/>
  <c r="X780" i="1"/>
  <c r="R780" i="1"/>
  <c r="AE780" i="1" s="1"/>
  <c r="J780" i="1"/>
  <c r="AD780" i="1" s="1"/>
  <c r="C780" i="1"/>
  <c r="AJ779" i="1"/>
  <c r="AK779" i="1" s="1"/>
  <c r="AG779" i="1"/>
  <c r="AF779" i="1"/>
  <c r="X779" i="1"/>
  <c r="R779" i="1"/>
  <c r="AE779" i="1" s="1"/>
  <c r="J779" i="1"/>
  <c r="AD779" i="1" s="1"/>
  <c r="C779" i="1"/>
  <c r="AJ778" i="1"/>
  <c r="AK778" i="1" s="1"/>
  <c r="AG778" i="1"/>
  <c r="AF778" i="1"/>
  <c r="X778" i="1"/>
  <c r="R778" i="1"/>
  <c r="AE778" i="1" s="1"/>
  <c r="J778" i="1"/>
  <c r="AD778" i="1" s="1"/>
  <c r="C778" i="1"/>
  <c r="AJ777" i="1"/>
  <c r="AK777" i="1" s="1"/>
  <c r="AG777" i="1"/>
  <c r="AF777" i="1"/>
  <c r="X777" i="1"/>
  <c r="R777" i="1"/>
  <c r="AE777" i="1" s="1"/>
  <c r="J777" i="1"/>
  <c r="AD777" i="1" s="1"/>
  <c r="C777" i="1"/>
  <c r="AJ776" i="1"/>
  <c r="AK776" i="1" s="1"/>
  <c r="AG776" i="1"/>
  <c r="AF776" i="1"/>
  <c r="X776" i="1"/>
  <c r="R776" i="1"/>
  <c r="AE776" i="1" s="1"/>
  <c r="J776" i="1"/>
  <c r="AD776" i="1" s="1"/>
  <c r="AH776" i="1" s="1"/>
  <c r="AI776" i="1" s="1"/>
  <c r="C776" i="1"/>
  <c r="AJ775" i="1"/>
  <c r="AK775" i="1" s="1"/>
  <c r="AG775" i="1"/>
  <c r="AF775" i="1"/>
  <c r="X775" i="1"/>
  <c r="R775" i="1"/>
  <c r="AE775" i="1" s="1"/>
  <c r="J775" i="1"/>
  <c r="AD775" i="1" s="1"/>
  <c r="C775" i="1"/>
  <c r="AJ774" i="1"/>
  <c r="AK774" i="1" s="1"/>
  <c r="AG774" i="1"/>
  <c r="AF774" i="1"/>
  <c r="X774" i="1"/>
  <c r="R774" i="1"/>
  <c r="AE774" i="1" s="1"/>
  <c r="J774" i="1"/>
  <c r="AD774" i="1" s="1"/>
  <c r="AH774" i="1" s="1"/>
  <c r="AI774" i="1" s="1"/>
  <c r="C774" i="1"/>
  <c r="AJ773" i="1"/>
  <c r="AK773" i="1" s="1"/>
  <c r="AG773" i="1"/>
  <c r="AF773" i="1"/>
  <c r="X773" i="1"/>
  <c r="R773" i="1"/>
  <c r="AE773" i="1" s="1"/>
  <c r="J773" i="1"/>
  <c r="AD773" i="1" s="1"/>
  <c r="C773" i="1"/>
  <c r="AJ772" i="1"/>
  <c r="AK772" i="1" s="1"/>
  <c r="AG772" i="1"/>
  <c r="AF772" i="1"/>
  <c r="X772" i="1"/>
  <c r="R772" i="1"/>
  <c r="AE772" i="1" s="1"/>
  <c r="J772" i="1"/>
  <c r="AD772" i="1" s="1"/>
  <c r="C772" i="1"/>
  <c r="AJ771" i="1"/>
  <c r="AK771" i="1" s="1"/>
  <c r="AG771" i="1"/>
  <c r="AF771" i="1"/>
  <c r="X771" i="1"/>
  <c r="R771" i="1"/>
  <c r="AE771" i="1" s="1"/>
  <c r="J771" i="1"/>
  <c r="AD771" i="1" s="1"/>
  <c r="AH771" i="1" s="1"/>
  <c r="AI771" i="1" s="1"/>
  <c r="C771" i="1"/>
  <c r="AJ770" i="1"/>
  <c r="AK770" i="1" s="1"/>
  <c r="AG770" i="1"/>
  <c r="AF770" i="1"/>
  <c r="X770" i="1"/>
  <c r="R770" i="1"/>
  <c r="AE770" i="1" s="1"/>
  <c r="J770" i="1"/>
  <c r="AD770" i="1" s="1"/>
  <c r="C770" i="1"/>
  <c r="AJ769" i="1"/>
  <c r="AK769" i="1" s="1"/>
  <c r="AG769" i="1"/>
  <c r="AF769" i="1"/>
  <c r="X769" i="1"/>
  <c r="R769" i="1"/>
  <c r="AE769" i="1" s="1"/>
  <c r="J769" i="1"/>
  <c r="AD769" i="1" s="1"/>
  <c r="AH769" i="1" s="1"/>
  <c r="AI769" i="1" s="1"/>
  <c r="C769" i="1"/>
  <c r="AJ768" i="1"/>
  <c r="AK768" i="1" s="1"/>
  <c r="AG768" i="1"/>
  <c r="AF768" i="1"/>
  <c r="X768" i="1"/>
  <c r="R768" i="1"/>
  <c r="AE768" i="1" s="1"/>
  <c r="J768" i="1"/>
  <c r="AD768" i="1" s="1"/>
  <c r="AH768" i="1" s="1"/>
  <c r="AI768" i="1" s="1"/>
  <c r="C768" i="1"/>
  <c r="AJ767" i="1"/>
  <c r="AK767" i="1" s="1"/>
  <c r="AG767" i="1"/>
  <c r="AF767" i="1"/>
  <c r="X767" i="1"/>
  <c r="R767" i="1"/>
  <c r="AE767" i="1" s="1"/>
  <c r="J767" i="1"/>
  <c r="AD767" i="1" s="1"/>
  <c r="C767" i="1"/>
  <c r="AJ766" i="1"/>
  <c r="AK766" i="1" s="1"/>
  <c r="AG766" i="1"/>
  <c r="AF766" i="1"/>
  <c r="X766" i="1"/>
  <c r="R766" i="1"/>
  <c r="AE766" i="1" s="1"/>
  <c r="J766" i="1"/>
  <c r="AD766" i="1" s="1"/>
  <c r="C766" i="1"/>
  <c r="AJ765" i="1"/>
  <c r="AK765" i="1" s="1"/>
  <c r="AG765" i="1"/>
  <c r="AF765" i="1"/>
  <c r="X765" i="1"/>
  <c r="R765" i="1"/>
  <c r="AE765" i="1" s="1"/>
  <c r="J765" i="1"/>
  <c r="AD765" i="1" s="1"/>
  <c r="C765" i="1"/>
  <c r="AJ764" i="1"/>
  <c r="AK764" i="1" s="1"/>
  <c r="AG764" i="1"/>
  <c r="AF764" i="1"/>
  <c r="X764" i="1"/>
  <c r="R764" i="1"/>
  <c r="AE764" i="1" s="1"/>
  <c r="J764" i="1"/>
  <c r="AD764" i="1" s="1"/>
  <c r="C764" i="1"/>
  <c r="AJ763" i="1"/>
  <c r="AK763" i="1" s="1"/>
  <c r="AG763" i="1"/>
  <c r="AF763" i="1"/>
  <c r="X763" i="1"/>
  <c r="R763" i="1"/>
  <c r="AE763" i="1" s="1"/>
  <c r="J763" i="1"/>
  <c r="AD763" i="1" s="1"/>
  <c r="AH763" i="1" s="1"/>
  <c r="AI763" i="1" s="1"/>
  <c r="C763" i="1"/>
  <c r="AJ762" i="1"/>
  <c r="AK762" i="1" s="1"/>
  <c r="AG762" i="1"/>
  <c r="AF762" i="1"/>
  <c r="X762" i="1"/>
  <c r="R762" i="1"/>
  <c r="AE762" i="1" s="1"/>
  <c r="J762" i="1"/>
  <c r="AD762" i="1" s="1"/>
  <c r="AH762" i="1" s="1"/>
  <c r="AI762" i="1" s="1"/>
  <c r="C762" i="1"/>
  <c r="AJ761" i="1"/>
  <c r="AK761" i="1" s="1"/>
  <c r="AG761" i="1"/>
  <c r="AF761" i="1"/>
  <c r="X761" i="1"/>
  <c r="R761" i="1"/>
  <c r="AE761" i="1" s="1"/>
  <c r="J761" i="1"/>
  <c r="AD761" i="1" s="1"/>
  <c r="C761" i="1"/>
  <c r="AJ760" i="1"/>
  <c r="AK760" i="1" s="1"/>
  <c r="AG760" i="1"/>
  <c r="AF760" i="1"/>
  <c r="X760" i="1"/>
  <c r="R760" i="1"/>
  <c r="AE760" i="1" s="1"/>
  <c r="J760" i="1"/>
  <c r="AD760" i="1" s="1"/>
  <c r="C760" i="1"/>
  <c r="AJ759" i="1"/>
  <c r="AK759" i="1" s="1"/>
  <c r="AG759" i="1"/>
  <c r="AF759" i="1"/>
  <c r="X759" i="1"/>
  <c r="R759" i="1"/>
  <c r="AE759" i="1" s="1"/>
  <c r="J759" i="1"/>
  <c r="AD759" i="1" s="1"/>
  <c r="AH759" i="1" s="1"/>
  <c r="AI759" i="1" s="1"/>
  <c r="C759" i="1"/>
  <c r="AJ758" i="1"/>
  <c r="AK758" i="1" s="1"/>
  <c r="AG758" i="1"/>
  <c r="AF758" i="1"/>
  <c r="X758" i="1"/>
  <c r="R758" i="1"/>
  <c r="AE758" i="1" s="1"/>
  <c r="J758" i="1"/>
  <c r="AD758" i="1" s="1"/>
  <c r="C758" i="1"/>
  <c r="AJ757" i="1"/>
  <c r="AK757" i="1" s="1"/>
  <c r="AG757" i="1"/>
  <c r="AF757" i="1"/>
  <c r="X757" i="1"/>
  <c r="R757" i="1"/>
  <c r="AE757" i="1" s="1"/>
  <c r="J757" i="1"/>
  <c r="AD757" i="1" s="1"/>
  <c r="C757" i="1"/>
  <c r="AJ756" i="1"/>
  <c r="AK756" i="1" s="1"/>
  <c r="AG756" i="1"/>
  <c r="AF756" i="1"/>
  <c r="X756" i="1"/>
  <c r="R756" i="1"/>
  <c r="AE756" i="1" s="1"/>
  <c r="J756" i="1"/>
  <c r="AD756" i="1" s="1"/>
  <c r="C756" i="1"/>
  <c r="AJ755" i="1"/>
  <c r="AK755" i="1" s="1"/>
  <c r="AG755" i="1"/>
  <c r="AF755" i="1"/>
  <c r="X755" i="1"/>
  <c r="R755" i="1"/>
  <c r="AE755" i="1" s="1"/>
  <c r="J755" i="1"/>
  <c r="AD755" i="1" s="1"/>
  <c r="C755" i="1"/>
  <c r="AJ754" i="1"/>
  <c r="AK754" i="1" s="1"/>
  <c r="AG754" i="1"/>
  <c r="AF754" i="1"/>
  <c r="X754" i="1"/>
  <c r="R754" i="1"/>
  <c r="AE754" i="1" s="1"/>
  <c r="J754" i="1"/>
  <c r="AD754" i="1" s="1"/>
  <c r="C754" i="1"/>
  <c r="AJ753" i="1"/>
  <c r="AK753" i="1" s="1"/>
  <c r="AG753" i="1"/>
  <c r="AF753" i="1"/>
  <c r="X753" i="1"/>
  <c r="R753" i="1"/>
  <c r="AE753" i="1" s="1"/>
  <c r="J753" i="1"/>
  <c r="AD753" i="1" s="1"/>
  <c r="AH753" i="1" s="1"/>
  <c r="AI753" i="1" s="1"/>
  <c r="C753" i="1"/>
  <c r="AJ752" i="1"/>
  <c r="AK752" i="1" s="1"/>
  <c r="AG752" i="1"/>
  <c r="AF752" i="1"/>
  <c r="X752" i="1"/>
  <c r="R752" i="1"/>
  <c r="AE752" i="1" s="1"/>
  <c r="J752" i="1"/>
  <c r="AD752" i="1" s="1"/>
  <c r="AH752" i="1" s="1"/>
  <c r="AI752" i="1" s="1"/>
  <c r="C752" i="1"/>
  <c r="AJ751" i="1"/>
  <c r="AK751" i="1" s="1"/>
  <c r="AG751" i="1"/>
  <c r="AF751" i="1"/>
  <c r="X751" i="1"/>
  <c r="R751" i="1"/>
  <c r="AE751" i="1" s="1"/>
  <c r="J751" i="1"/>
  <c r="AD751" i="1" s="1"/>
  <c r="C751" i="1"/>
  <c r="AJ750" i="1"/>
  <c r="AK750" i="1" s="1"/>
  <c r="AG750" i="1"/>
  <c r="AF750" i="1"/>
  <c r="X750" i="1"/>
  <c r="R750" i="1"/>
  <c r="AE750" i="1" s="1"/>
  <c r="J750" i="1"/>
  <c r="AD750" i="1" s="1"/>
  <c r="AH750" i="1" s="1"/>
  <c r="AI750" i="1" s="1"/>
  <c r="C750" i="1"/>
  <c r="AJ749" i="1"/>
  <c r="AK749" i="1" s="1"/>
  <c r="AG749" i="1"/>
  <c r="AF749" i="1"/>
  <c r="X749" i="1"/>
  <c r="R749" i="1"/>
  <c r="AE749" i="1" s="1"/>
  <c r="J749" i="1"/>
  <c r="AD749" i="1" s="1"/>
  <c r="AH749" i="1" s="1"/>
  <c r="AI749" i="1" s="1"/>
  <c r="C749" i="1"/>
  <c r="AJ748" i="1"/>
  <c r="AK748" i="1" s="1"/>
  <c r="AG748" i="1"/>
  <c r="AF748" i="1"/>
  <c r="X748" i="1"/>
  <c r="R748" i="1"/>
  <c r="AE748" i="1" s="1"/>
  <c r="J748" i="1"/>
  <c r="AD748" i="1" s="1"/>
  <c r="C748" i="1"/>
  <c r="AJ747" i="1"/>
  <c r="AK747" i="1" s="1"/>
  <c r="AG747" i="1"/>
  <c r="AF747" i="1"/>
  <c r="X747" i="1"/>
  <c r="R747" i="1"/>
  <c r="AE747" i="1" s="1"/>
  <c r="J747" i="1"/>
  <c r="AD747" i="1" s="1"/>
  <c r="C747" i="1"/>
  <c r="AJ746" i="1"/>
  <c r="AK746" i="1" s="1"/>
  <c r="AG746" i="1"/>
  <c r="AF746" i="1"/>
  <c r="X746" i="1"/>
  <c r="R746" i="1"/>
  <c r="AE746" i="1" s="1"/>
  <c r="J746" i="1"/>
  <c r="AD746" i="1" s="1"/>
  <c r="C746" i="1"/>
  <c r="AJ745" i="1"/>
  <c r="AK745" i="1" s="1"/>
  <c r="AG745" i="1"/>
  <c r="AF745" i="1"/>
  <c r="X745" i="1"/>
  <c r="R745" i="1"/>
  <c r="AE745" i="1" s="1"/>
  <c r="J745" i="1"/>
  <c r="AD745" i="1" s="1"/>
  <c r="C745" i="1"/>
  <c r="AJ744" i="1"/>
  <c r="AK744" i="1" s="1"/>
  <c r="AG744" i="1"/>
  <c r="AF744" i="1"/>
  <c r="X744" i="1"/>
  <c r="R744" i="1"/>
  <c r="AE744" i="1" s="1"/>
  <c r="J744" i="1"/>
  <c r="AD744" i="1" s="1"/>
  <c r="AH744" i="1" s="1"/>
  <c r="AI744" i="1" s="1"/>
  <c r="C744" i="1"/>
  <c r="AJ743" i="1"/>
  <c r="AK743" i="1" s="1"/>
  <c r="AG743" i="1"/>
  <c r="AF743" i="1"/>
  <c r="X743" i="1"/>
  <c r="R743" i="1"/>
  <c r="AE743" i="1" s="1"/>
  <c r="J743" i="1"/>
  <c r="AD743" i="1" s="1"/>
  <c r="C743" i="1"/>
  <c r="AJ742" i="1"/>
  <c r="AK742" i="1" s="1"/>
  <c r="AG742" i="1"/>
  <c r="AF742" i="1"/>
  <c r="X742" i="1"/>
  <c r="R742" i="1"/>
  <c r="AE742" i="1" s="1"/>
  <c r="J742" i="1"/>
  <c r="AD742" i="1" s="1"/>
  <c r="C742" i="1"/>
  <c r="AJ741" i="1"/>
  <c r="AK741" i="1" s="1"/>
  <c r="AG741" i="1"/>
  <c r="AF741" i="1"/>
  <c r="X741" i="1"/>
  <c r="R741" i="1"/>
  <c r="AE741" i="1" s="1"/>
  <c r="J741" i="1"/>
  <c r="AD741" i="1" s="1"/>
  <c r="C741" i="1"/>
  <c r="AJ740" i="1"/>
  <c r="AK740" i="1" s="1"/>
  <c r="AG740" i="1"/>
  <c r="AF740" i="1"/>
  <c r="X740" i="1"/>
  <c r="R740" i="1"/>
  <c r="AE740" i="1" s="1"/>
  <c r="J740" i="1"/>
  <c r="AD740" i="1" s="1"/>
  <c r="AH740" i="1" s="1"/>
  <c r="AI740" i="1" s="1"/>
  <c r="C740" i="1"/>
  <c r="AJ739" i="1"/>
  <c r="AK739" i="1" s="1"/>
  <c r="AG739" i="1"/>
  <c r="AF739" i="1"/>
  <c r="X739" i="1"/>
  <c r="R739" i="1"/>
  <c r="AE739" i="1" s="1"/>
  <c r="J739" i="1"/>
  <c r="AD739" i="1" s="1"/>
  <c r="C739" i="1"/>
  <c r="AJ738" i="1"/>
  <c r="AK738" i="1" s="1"/>
  <c r="AG738" i="1"/>
  <c r="AF738" i="1"/>
  <c r="X738" i="1"/>
  <c r="R738" i="1"/>
  <c r="AE738" i="1" s="1"/>
  <c r="J738" i="1"/>
  <c r="AD738" i="1" s="1"/>
  <c r="C738" i="1"/>
  <c r="AJ737" i="1"/>
  <c r="AK737" i="1" s="1"/>
  <c r="AG737" i="1"/>
  <c r="AF737" i="1"/>
  <c r="X737" i="1"/>
  <c r="R737" i="1"/>
  <c r="AE737" i="1" s="1"/>
  <c r="J737" i="1"/>
  <c r="AD737" i="1" s="1"/>
  <c r="C737" i="1"/>
  <c r="AJ736" i="1"/>
  <c r="AK736" i="1" s="1"/>
  <c r="AG736" i="1"/>
  <c r="AF736" i="1"/>
  <c r="X736" i="1"/>
  <c r="R736" i="1"/>
  <c r="AE736" i="1" s="1"/>
  <c r="J736" i="1"/>
  <c r="AD736" i="1" s="1"/>
  <c r="C736" i="1"/>
  <c r="AJ735" i="1"/>
  <c r="AK735" i="1" s="1"/>
  <c r="AG735" i="1"/>
  <c r="AF735" i="1"/>
  <c r="X735" i="1"/>
  <c r="R735" i="1"/>
  <c r="AE735" i="1" s="1"/>
  <c r="J735" i="1"/>
  <c r="AD735" i="1" s="1"/>
  <c r="AH735" i="1" s="1"/>
  <c r="AI735" i="1" s="1"/>
  <c r="C735" i="1"/>
  <c r="AJ734" i="1"/>
  <c r="AK734" i="1" s="1"/>
  <c r="AG734" i="1"/>
  <c r="AF734" i="1"/>
  <c r="X734" i="1"/>
  <c r="R734" i="1"/>
  <c r="AE734" i="1" s="1"/>
  <c r="J734" i="1"/>
  <c r="AD734" i="1" s="1"/>
  <c r="AH734" i="1" s="1"/>
  <c r="AI734" i="1" s="1"/>
  <c r="C734" i="1"/>
  <c r="AJ733" i="1"/>
  <c r="AK733" i="1" s="1"/>
  <c r="AG733" i="1"/>
  <c r="AF733" i="1"/>
  <c r="X733" i="1"/>
  <c r="R733" i="1"/>
  <c r="AE733" i="1" s="1"/>
  <c r="J733" i="1"/>
  <c r="AD733" i="1" s="1"/>
  <c r="AH733" i="1" s="1"/>
  <c r="AI733" i="1" s="1"/>
  <c r="C733" i="1"/>
  <c r="AJ732" i="1"/>
  <c r="AK732" i="1" s="1"/>
  <c r="AG732" i="1"/>
  <c r="AF732" i="1"/>
  <c r="X732" i="1"/>
  <c r="R732" i="1"/>
  <c r="AE732" i="1" s="1"/>
  <c r="J732" i="1"/>
  <c r="AD732" i="1" s="1"/>
  <c r="AH732" i="1" s="1"/>
  <c r="AI732" i="1" s="1"/>
  <c r="C732" i="1"/>
  <c r="AJ731" i="1"/>
  <c r="AK731" i="1" s="1"/>
  <c r="AG731" i="1"/>
  <c r="AF731" i="1"/>
  <c r="X731" i="1"/>
  <c r="R731" i="1"/>
  <c r="AE731" i="1" s="1"/>
  <c r="J731" i="1"/>
  <c r="AD731" i="1" s="1"/>
  <c r="AH731" i="1" s="1"/>
  <c r="AI731" i="1" s="1"/>
  <c r="C731" i="1"/>
  <c r="AJ730" i="1"/>
  <c r="AK730" i="1" s="1"/>
  <c r="AG730" i="1"/>
  <c r="AF730" i="1"/>
  <c r="X730" i="1"/>
  <c r="R730" i="1"/>
  <c r="AE730" i="1" s="1"/>
  <c r="J730" i="1"/>
  <c r="AD730" i="1" s="1"/>
  <c r="AH730" i="1" s="1"/>
  <c r="AI730" i="1" s="1"/>
  <c r="C730" i="1"/>
  <c r="AJ729" i="1"/>
  <c r="AK729" i="1" s="1"/>
  <c r="AG729" i="1"/>
  <c r="AF729" i="1"/>
  <c r="X729" i="1"/>
  <c r="R729" i="1"/>
  <c r="AE729" i="1" s="1"/>
  <c r="J729" i="1"/>
  <c r="AD729" i="1" s="1"/>
  <c r="AH729" i="1" s="1"/>
  <c r="AI729" i="1" s="1"/>
  <c r="C729" i="1"/>
  <c r="AJ728" i="1"/>
  <c r="AK728" i="1" s="1"/>
  <c r="AG728" i="1"/>
  <c r="AF728" i="1"/>
  <c r="X728" i="1"/>
  <c r="R728" i="1"/>
  <c r="AE728" i="1" s="1"/>
  <c r="J728" i="1"/>
  <c r="AD728" i="1" s="1"/>
  <c r="AH728" i="1" s="1"/>
  <c r="AI728" i="1" s="1"/>
  <c r="C728" i="1"/>
  <c r="AJ727" i="1"/>
  <c r="AK727" i="1" s="1"/>
  <c r="AG727" i="1"/>
  <c r="AF727" i="1"/>
  <c r="X727" i="1"/>
  <c r="R727" i="1"/>
  <c r="AE727" i="1" s="1"/>
  <c r="J727" i="1"/>
  <c r="AD727" i="1" s="1"/>
  <c r="AH727" i="1" s="1"/>
  <c r="AI727" i="1" s="1"/>
  <c r="C727" i="1"/>
  <c r="AJ726" i="1"/>
  <c r="AK726" i="1" s="1"/>
  <c r="AG726" i="1"/>
  <c r="AF726" i="1"/>
  <c r="X726" i="1"/>
  <c r="R726" i="1"/>
  <c r="AE726" i="1" s="1"/>
  <c r="J726" i="1"/>
  <c r="AD726" i="1" s="1"/>
  <c r="AH726" i="1" s="1"/>
  <c r="AI726" i="1" s="1"/>
  <c r="C726" i="1"/>
  <c r="AJ725" i="1"/>
  <c r="AK725" i="1" s="1"/>
  <c r="AG725" i="1"/>
  <c r="AF725" i="1"/>
  <c r="X725" i="1"/>
  <c r="R725" i="1"/>
  <c r="AE725" i="1" s="1"/>
  <c r="J725" i="1"/>
  <c r="AD725" i="1" s="1"/>
  <c r="AH725" i="1" s="1"/>
  <c r="AI725" i="1" s="1"/>
  <c r="C725" i="1"/>
  <c r="AJ724" i="1"/>
  <c r="AK724" i="1" s="1"/>
  <c r="AG724" i="1"/>
  <c r="AF724" i="1"/>
  <c r="X724" i="1"/>
  <c r="R724" i="1"/>
  <c r="AE724" i="1" s="1"/>
  <c r="J724" i="1"/>
  <c r="AD724" i="1" s="1"/>
  <c r="AH724" i="1" s="1"/>
  <c r="AI724" i="1" s="1"/>
  <c r="C724" i="1"/>
  <c r="AJ723" i="1"/>
  <c r="AK723" i="1" s="1"/>
  <c r="AG723" i="1"/>
  <c r="AF723" i="1"/>
  <c r="X723" i="1"/>
  <c r="R723" i="1"/>
  <c r="AE723" i="1" s="1"/>
  <c r="J723" i="1"/>
  <c r="AD723" i="1" s="1"/>
  <c r="AH723" i="1" s="1"/>
  <c r="AI723" i="1" s="1"/>
  <c r="C723" i="1"/>
  <c r="AJ722" i="1"/>
  <c r="AK722" i="1" s="1"/>
  <c r="AG722" i="1"/>
  <c r="AF722" i="1"/>
  <c r="X722" i="1"/>
  <c r="R722" i="1"/>
  <c r="AE722" i="1" s="1"/>
  <c r="J722" i="1"/>
  <c r="AD722" i="1" s="1"/>
  <c r="AH722" i="1" s="1"/>
  <c r="AI722" i="1" s="1"/>
  <c r="C722" i="1"/>
  <c r="AJ721" i="1"/>
  <c r="AK721" i="1" s="1"/>
  <c r="AG721" i="1"/>
  <c r="AF721" i="1"/>
  <c r="X721" i="1"/>
  <c r="R721" i="1"/>
  <c r="AE721" i="1" s="1"/>
  <c r="J721" i="1"/>
  <c r="AD721" i="1" s="1"/>
  <c r="AH721" i="1" s="1"/>
  <c r="AI721" i="1" s="1"/>
  <c r="C721" i="1"/>
  <c r="AJ720" i="1"/>
  <c r="AK720" i="1" s="1"/>
  <c r="AG720" i="1"/>
  <c r="AF720" i="1"/>
  <c r="X720" i="1"/>
  <c r="R720" i="1"/>
  <c r="AE720" i="1" s="1"/>
  <c r="J720" i="1"/>
  <c r="AD720" i="1" s="1"/>
  <c r="AH720" i="1" s="1"/>
  <c r="AI720" i="1" s="1"/>
  <c r="C720" i="1"/>
  <c r="AJ719" i="1"/>
  <c r="AK719" i="1" s="1"/>
  <c r="AG719" i="1"/>
  <c r="AF719" i="1"/>
  <c r="X719" i="1"/>
  <c r="R719" i="1"/>
  <c r="AE719" i="1" s="1"/>
  <c r="J719" i="1"/>
  <c r="AD719" i="1" s="1"/>
  <c r="AH719" i="1" s="1"/>
  <c r="AI719" i="1" s="1"/>
  <c r="C719" i="1"/>
  <c r="AJ718" i="1"/>
  <c r="AK718" i="1" s="1"/>
  <c r="AG718" i="1"/>
  <c r="AF718" i="1"/>
  <c r="X718" i="1"/>
  <c r="R718" i="1"/>
  <c r="AE718" i="1" s="1"/>
  <c r="J718" i="1"/>
  <c r="AD718" i="1" s="1"/>
  <c r="AH718" i="1" s="1"/>
  <c r="AI718" i="1" s="1"/>
  <c r="C718" i="1"/>
  <c r="AJ717" i="1"/>
  <c r="AK717" i="1" s="1"/>
  <c r="AG717" i="1"/>
  <c r="AF717" i="1"/>
  <c r="X717" i="1"/>
  <c r="R717" i="1"/>
  <c r="AE717" i="1" s="1"/>
  <c r="J717" i="1"/>
  <c r="AD717" i="1" s="1"/>
  <c r="AH717" i="1" s="1"/>
  <c r="AI717" i="1" s="1"/>
  <c r="C717" i="1"/>
  <c r="AJ716" i="1"/>
  <c r="AK716" i="1" s="1"/>
  <c r="AG716" i="1"/>
  <c r="AF716" i="1"/>
  <c r="X716" i="1"/>
  <c r="R716" i="1"/>
  <c r="AE716" i="1" s="1"/>
  <c r="J716" i="1"/>
  <c r="AD716" i="1" s="1"/>
  <c r="AH716" i="1" s="1"/>
  <c r="AI716" i="1" s="1"/>
  <c r="C716" i="1"/>
  <c r="AJ715" i="1"/>
  <c r="AK715" i="1" s="1"/>
  <c r="AG715" i="1"/>
  <c r="AF715" i="1"/>
  <c r="X715" i="1"/>
  <c r="R715" i="1"/>
  <c r="AE715" i="1" s="1"/>
  <c r="J715" i="1"/>
  <c r="AD715" i="1" s="1"/>
  <c r="AH715" i="1" s="1"/>
  <c r="AI715" i="1" s="1"/>
  <c r="C715" i="1"/>
  <c r="AJ714" i="1"/>
  <c r="AK714" i="1" s="1"/>
  <c r="AG714" i="1"/>
  <c r="AF714" i="1"/>
  <c r="X714" i="1"/>
  <c r="R714" i="1"/>
  <c r="AE714" i="1" s="1"/>
  <c r="J714" i="1"/>
  <c r="AD714" i="1" s="1"/>
  <c r="AH714" i="1" s="1"/>
  <c r="AI714" i="1" s="1"/>
  <c r="C714" i="1"/>
  <c r="AJ713" i="1"/>
  <c r="AK713" i="1" s="1"/>
  <c r="AG713" i="1"/>
  <c r="AF713" i="1"/>
  <c r="X713" i="1"/>
  <c r="R713" i="1"/>
  <c r="AE713" i="1" s="1"/>
  <c r="J713" i="1"/>
  <c r="AD713" i="1" s="1"/>
  <c r="AH713" i="1" s="1"/>
  <c r="AI713" i="1" s="1"/>
  <c r="C713" i="1"/>
  <c r="AJ712" i="1"/>
  <c r="AK712" i="1" s="1"/>
  <c r="AG712" i="1"/>
  <c r="AF712" i="1"/>
  <c r="X712" i="1"/>
  <c r="R712" i="1"/>
  <c r="AE712" i="1" s="1"/>
  <c r="J712" i="1"/>
  <c r="AD712" i="1" s="1"/>
  <c r="AH712" i="1" s="1"/>
  <c r="AI712" i="1" s="1"/>
  <c r="C712" i="1"/>
  <c r="AJ711" i="1"/>
  <c r="AK711" i="1" s="1"/>
  <c r="AG711" i="1"/>
  <c r="AF711" i="1"/>
  <c r="X711" i="1"/>
  <c r="R711" i="1"/>
  <c r="AE711" i="1" s="1"/>
  <c r="J711" i="1"/>
  <c r="AD711" i="1" s="1"/>
  <c r="AH711" i="1" s="1"/>
  <c r="AI711" i="1" s="1"/>
  <c r="C711" i="1"/>
  <c r="AJ710" i="1"/>
  <c r="AK710" i="1" s="1"/>
  <c r="AG710" i="1"/>
  <c r="AF710" i="1"/>
  <c r="X710" i="1"/>
  <c r="R710" i="1"/>
  <c r="AE710" i="1" s="1"/>
  <c r="J710" i="1"/>
  <c r="AD710" i="1" s="1"/>
  <c r="AH710" i="1" s="1"/>
  <c r="AI710" i="1" s="1"/>
  <c r="C710" i="1"/>
  <c r="AJ709" i="1"/>
  <c r="AK709" i="1" s="1"/>
  <c r="AG709" i="1"/>
  <c r="AF709" i="1"/>
  <c r="X709" i="1"/>
  <c r="R709" i="1"/>
  <c r="AE709" i="1" s="1"/>
  <c r="J709" i="1"/>
  <c r="AD709" i="1" s="1"/>
  <c r="AH709" i="1" s="1"/>
  <c r="AI709" i="1" s="1"/>
  <c r="C709" i="1"/>
  <c r="AJ708" i="1"/>
  <c r="AK708" i="1" s="1"/>
  <c r="AG708" i="1"/>
  <c r="AF708" i="1"/>
  <c r="X708" i="1"/>
  <c r="R708" i="1"/>
  <c r="AE708" i="1" s="1"/>
  <c r="J708" i="1"/>
  <c r="AD708" i="1" s="1"/>
  <c r="AH708" i="1" s="1"/>
  <c r="AI708" i="1" s="1"/>
  <c r="C708" i="1"/>
  <c r="AJ707" i="1"/>
  <c r="AK707" i="1" s="1"/>
  <c r="AG707" i="1"/>
  <c r="AF707" i="1"/>
  <c r="X707" i="1"/>
  <c r="R707" i="1"/>
  <c r="AE707" i="1" s="1"/>
  <c r="J707" i="1"/>
  <c r="AD707" i="1" s="1"/>
  <c r="AH707" i="1" s="1"/>
  <c r="AI707" i="1" s="1"/>
  <c r="C707" i="1"/>
  <c r="AJ706" i="1"/>
  <c r="AK706" i="1" s="1"/>
  <c r="AG706" i="1"/>
  <c r="AF706" i="1"/>
  <c r="X706" i="1"/>
  <c r="R706" i="1"/>
  <c r="AE706" i="1" s="1"/>
  <c r="J706" i="1"/>
  <c r="AD706" i="1" s="1"/>
  <c r="AH706" i="1" s="1"/>
  <c r="AI706" i="1" s="1"/>
  <c r="C706" i="1"/>
  <c r="AJ705" i="1"/>
  <c r="AK705" i="1" s="1"/>
  <c r="AG705" i="1"/>
  <c r="AF705" i="1"/>
  <c r="X705" i="1"/>
  <c r="R705" i="1"/>
  <c r="AE705" i="1" s="1"/>
  <c r="J705" i="1"/>
  <c r="AD705" i="1" s="1"/>
  <c r="AH705" i="1" s="1"/>
  <c r="AI705" i="1" s="1"/>
  <c r="C705" i="1"/>
  <c r="AJ704" i="1"/>
  <c r="AK704" i="1" s="1"/>
  <c r="AG704" i="1"/>
  <c r="AF704" i="1"/>
  <c r="X704" i="1"/>
  <c r="R704" i="1"/>
  <c r="AE704" i="1" s="1"/>
  <c r="J704" i="1"/>
  <c r="AD704" i="1" s="1"/>
  <c r="AH704" i="1" s="1"/>
  <c r="AI704" i="1" s="1"/>
  <c r="C704" i="1"/>
  <c r="AJ703" i="1"/>
  <c r="AK703" i="1" s="1"/>
  <c r="AG703" i="1"/>
  <c r="AF703" i="1"/>
  <c r="X703" i="1"/>
  <c r="R703" i="1"/>
  <c r="AE703" i="1" s="1"/>
  <c r="J703" i="1"/>
  <c r="AD703" i="1" s="1"/>
  <c r="AH703" i="1" s="1"/>
  <c r="AI703" i="1" s="1"/>
  <c r="C703" i="1"/>
  <c r="AJ702" i="1"/>
  <c r="AK702" i="1" s="1"/>
  <c r="AG702" i="1"/>
  <c r="AF702" i="1"/>
  <c r="X702" i="1"/>
  <c r="R702" i="1"/>
  <c r="AE702" i="1" s="1"/>
  <c r="J702" i="1"/>
  <c r="AD702" i="1" s="1"/>
  <c r="AH702" i="1" s="1"/>
  <c r="AI702" i="1" s="1"/>
  <c r="C702" i="1"/>
  <c r="AJ701" i="1"/>
  <c r="AK701" i="1" s="1"/>
  <c r="AG701" i="1"/>
  <c r="AF701" i="1"/>
  <c r="X701" i="1"/>
  <c r="R701" i="1"/>
  <c r="AE701" i="1" s="1"/>
  <c r="J701" i="1"/>
  <c r="AD701" i="1" s="1"/>
  <c r="AH701" i="1" s="1"/>
  <c r="AI701" i="1" s="1"/>
  <c r="C701" i="1"/>
  <c r="AJ700" i="1"/>
  <c r="AK700" i="1" s="1"/>
  <c r="AG700" i="1"/>
  <c r="AF700" i="1"/>
  <c r="X700" i="1"/>
  <c r="R700" i="1"/>
  <c r="AE700" i="1" s="1"/>
  <c r="J700" i="1"/>
  <c r="AD700" i="1" s="1"/>
  <c r="AH700" i="1" s="1"/>
  <c r="AI700" i="1" s="1"/>
  <c r="C700" i="1"/>
  <c r="AJ699" i="1"/>
  <c r="AK699" i="1" s="1"/>
  <c r="AG699" i="1"/>
  <c r="AF699" i="1"/>
  <c r="X699" i="1"/>
  <c r="R699" i="1"/>
  <c r="AE699" i="1" s="1"/>
  <c r="J699" i="1"/>
  <c r="AD699" i="1" s="1"/>
  <c r="AH699" i="1" s="1"/>
  <c r="AI699" i="1" s="1"/>
  <c r="C699" i="1"/>
  <c r="AJ698" i="1"/>
  <c r="AK698" i="1" s="1"/>
  <c r="AG698" i="1"/>
  <c r="AF698" i="1"/>
  <c r="X698" i="1"/>
  <c r="R698" i="1"/>
  <c r="AE698" i="1" s="1"/>
  <c r="J698" i="1"/>
  <c r="AD698" i="1" s="1"/>
  <c r="AH698" i="1" s="1"/>
  <c r="AI698" i="1" s="1"/>
  <c r="C698" i="1"/>
  <c r="AJ697" i="1"/>
  <c r="AK697" i="1" s="1"/>
  <c r="AG697" i="1"/>
  <c r="AF697" i="1"/>
  <c r="X697" i="1"/>
  <c r="R697" i="1"/>
  <c r="AE697" i="1" s="1"/>
  <c r="J697" i="1"/>
  <c r="AD697" i="1" s="1"/>
  <c r="AH697" i="1" s="1"/>
  <c r="AI697" i="1" s="1"/>
  <c r="C697" i="1"/>
  <c r="AJ696" i="1"/>
  <c r="AK696" i="1" s="1"/>
  <c r="AG696" i="1"/>
  <c r="AF696" i="1"/>
  <c r="X696" i="1"/>
  <c r="R696" i="1"/>
  <c r="AE696" i="1" s="1"/>
  <c r="J696" i="1"/>
  <c r="AD696" i="1" s="1"/>
  <c r="AH696" i="1" s="1"/>
  <c r="AI696" i="1" s="1"/>
  <c r="C696" i="1"/>
  <c r="AJ695" i="1"/>
  <c r="AK695" i="1" s="1"/>
  <c r="AG695" i="1"/>
  <c r="AF695" i="1"/>
  <c r="X695" i="1"/>
  <c r="R695" i="1"/>
  <c r="AE695" i="1" s="1"/>
  <c r="J695" i="1"/>
  <c r="AD695" i="1" s="1"/>
  <c r="AH695" i="1" s="1"/>
  <c r="AI695" i="1" s="1"/>
  <c r="C695" i="1"/>
  <c r="AJ694" i="1"/>
  <c r="AK694" i="1" s="1"/>
  <c r="AG694" i="1"/>
  <c r="AF694" i="1"/>
  <c r="X694" i="1"/>
  <c r="R694" i="1"/>
  <c r="AE694" i="1" s="1"/>
  <c r="J694" i="1"/>
  <c r="AD694" i="1" s="1"/>
  <c r="AH694" i="1" s="1"/>
  <c r="AI694" i="1" s="1"/>
  <c r="C694" i="1"/>
  <c r="AJ693" i="1"/>
  <c r="AK693" i="1" s="1"/>
  <c r="AG693" i="1"/>
  <c r="AF693" i="1"/>
  <c r="X693" i="1"/>
  <c r="R693" i="1"/>
  <c r="AE693" i="1" s="1"/>
  <c r="J693" i="1"/>
  <c r="AD693" i="1" s="1"/>
  <c r="AH693" i="1" s="1"/>
  <c r="AI693" i="1" s="1"/>
  <c r="C693" i="1"/>
  <c r="AJ692" i="1"/>
  <c r="AK692" i="1" s="1"/>
  <c r="AG692" i="1"/>
  <c r="AF692" i="1"/>
  <c r="X692" i="1"/>
  <c r="R692" i="1"/>
  <c r="AE692" i="1" s="1"/>
  <c r="J692" i="1"/>
  <c r="AD692" i="1" s="1"/>
  <c r="AH692" i="1" s="1"/>
  <c r="AI692" i="1" s="1"/>
  <c r="C692" i="1"/>
  <c r="AJ691" i="1"/>
  <c r="AK691" i="1" s="1"/>
  <c r="AG691" i="1"/>
  <c r="AF691" i="1"/>
  <c r="X691" i="1"/>
  <c r="R691" i="1"/>
  <c r="AE691" i="1" s="1"/>
  <c r="J691" i="1"/>
  <c r="AD691" i="1" s="1"/>
  <c r="AH691" i="1" s="1"/>
  <c r="AI691" i="1" s="1"/>
  <c r="C691" i="1"/>
  <c r="AJ690" i="1"/>
  <c r="AK690" i="1" s="1"/>
  <c r="AG690" i="1"/>
  <c r="AF690" i="1"/>
  <c r="X690" i="1"/>
  <c r="R690" i="1"/>
  <c r="AE690" i="1" s="1"/>
  <c r="J690" i="1"/>
  <c r="AD690" i="1" s="1"/>
  <c r="AH690" i="1" s="1"/>
  <c r="AI690" i="1" s="1"/>
  <c r="C690" i="1"/>
  <c r="AJ689" i="1"/>
  <c r="AK689" i="1" s="1"/>
  <c r="AG689" i="1"/>
  <c r="AF689" i="1"/>
  <c r="X689" i="1"/>
  <c r="R689" i="1"/>
  <c r="AE689" i="1" s="1"/>
  <c r="J689" i="1"/>
  <c r="AD689" i="1" s="1"/>
  <c r="AH689" i="1" s="1"/>
  <c r="AI689" i="1" s="1"/>
  <c r="C689" i="1"/>
  <c r="AJ688" i="1"/>
  <c r="AK688" i="1" s="1"/>
  <c r="AG688" i="1"/>
  <c r="AF688" i="1"/>
  <c r="X688" i="1"/>
  <c r="R688" i="1"/>
  <c r="AE688" i="1" s="1"/>
  <c r="J688" i="1"/>
  <c r="AD688" i="1" s="1"/>
  <c r="AH688" i="1" s="1"/>
  <c r="AI688" i="1" s="1"/>
  <c r="C688" i="1"/>
  <c r="AJ687" i="1"/>
  <c r="AK687" i="1" s="1"/>
  <c r="AG687" i="1"/>
  <c r="AF687" i="1"/>
  <c r="X687" i="1"/>
  <c r="R687" i="1"/>
  <c r="AE687" i="1" s="1"/>
  <c r="J687" i="1"/>
  <c r="AD687" i="1" s="1"/>
  <c r="AH687" i="1" s="1"/>
  <c r="AI687" i="1" s="1"/>
  <c r="C687" i="1"/>
  <c r="AJ686" i="1"/>
  <c r="AK686" i="1" s="1"/>
  <c r="AG686" i="1"/>
  <c r="AF686" i="1"/>
  <c r="X686" i="1"/>
  <c r="R686" i="1"/>
  <c r="AE686" i="1" s="1"/>
  <c r="J686" i="1"/>
  <c r="AD686" i="1" s="1"/>
  <c r="AH686" i="1" s="1"/>
  <c r="AI686" i="1" s="1"/>
  <c r="C686" i="1"/>
  <c r="AJ685" i="1"/>
  <c r="AK685" i="1" s="1"/>
  <c r="AG685" i="1"/>
  <c r="AF685" i="1"/>
  <c r="X685" i="1"/>
  <c r="R685" i="1"/>
  <c r="AE685" i="1" s="1"/>
  <c r="J685" i="1"/>
  <c r="AD685" i="1" s="1"/>
  <c r="AH685" i="1" s="1"/>
  <c r="AI685" i="1" s="1"/>
  <c r="C685" i="1"/>
  <c r="AJ684" i="1"/>
  <c r="AK684" i="1" s="1"/>
  <c r="AG684" i="1"/>
  <c r="AF684" i="1"/>
  <c r="X684" i="1"/>
  <c r="R684" i="1"/>
  <c r="AE684" i="1" s="1"/>
  <c r="J684" i="1"/>
  <c r="AD684" i="1" s="1"/>
  <c r="AH684" i="1" s="1"/>
  <c r="AI684" i="1" s="1"/>
  <c r="C684" i="1"/>
  <c r="AJ683" i="1"/>
  <c r="AK683" i="1" s="1"/>
  <c r="AG683" i="1"/>
  <c r="AF683" i="1"/>
  <c r="X683" i="1"/>
  <c r="R683" i="1"/>
  <c r="AE683" i="1" s="1"/>
  <c r="J683" i="1"/>
  <c r="AD683" i="1" s="1"/>
  <c r="AH683" i="1" s="1"/>
  <c r="AI683" i="1" s="1"/>
  <c r="C683" i="1"/>
  <c r="AJ682" i="1"/>
  <c r="AK682" i="1" s="1"/>
  <c r="AG682" i="1"/>
  <c r="AF682" i="1"/>
  <c r="X682" i="1"/>
  <c r="R682" i="1"/>
  <c r="AE682" i="1" s="1"/>
  <c r="J682" i="1"/>
  <c r="AD682" i="1" s="1"/>
  <c r="AH682" i="1" s="1"/>
  <c r="AI682" i="1" s="1"/>
  <c r="C682" i="1"/>
  <c r="AJ681" i="1"/>
  <c r="AK681" i="1" s="1"/>
  <c r="AG681" i="1"/>
  <c r="AF681" i="1"/>
  <c r="X681" i="1"/>
  <c r="R681" i="1"/>
  <c r="AE681" i="1" s="1"/>
  <c r="J681" i="1"/>
  <c r="AD681" i="1" s="1"/>
  <c r="AH681" i="1" s="1"/>
  <c r="AI681" i="1" s="1"/>
  <c r="C681" i="1"/>
  <c r="AJ680" i="1"/>
  <c r="AK680" i="1" s="1"/>
  <c r="AG680" i="1"/>
  <c r="AF680" i="1"/>
  <c r="X680" i="1"/>
  <c r="R680" i="1"/>
  <c r="AE680" i="1" s="1"/>
  <c r="J680" i="1"/>
  <c r="AD680" i="1" s="1"/>
  <c r="AH680" i="1" s="1"/>
  <c r="AI680" i="1" s="1"/>
  <c r="C680" i="1"/>
  <c r="AJ679" i="1"/>
  <c r="AK679" i="1" s="1"/>
  <c r="AG679" i="1"/>
  <c r="AF679" i="1"/>
  <c r="X679" i="1"/>
  <c r="R679" i="1"/>
  <c r="AE679" i="1" s="1"/>
  <c r="J679" i="1"/>
  <c r="AD679" i="1" s="1"/>
  <c r="AH679" i="1" s="1"/>
  <c r="AI679" i="1" s="1"/>
  <c r="C679" i="1"/>
  <c r="AJ678" i="1"/>
  <c r="AK678" i="1" s="1"/>
  <c r="AG678" i="1"/>
  <c r="AF678" i="1"/>
  <c r="X678" i="1"/>
  <c r="R678" i="1"/>
  <c r="AE678" i="1" s="1"/>
  <c r="J678" i="1"/>
  <c r="AD678" i="1" s="1"/>
  <c r="AH678" i="1" s="1"/>
  <c r="AI678" i="1" s="1"/>
  <c r="C678" i="1"/>
  <c r="AJ677" i="1"/>
  <c r="AK677" i="1" s="1"/>
  <c r="AG677" i="1"/>
  <c r="AF677" i="1"/>
  <c r="X677" i="1"/>
  <c r="R677" i="1"/>
  <c r="AE677" i="1" s="1"/>
  <c r="J677" i="1"/>
  <c r="AD677" i="1" s="1"/>
  <c r="AH677" i="1" s="1"/>
  <c r="AI677" i="1" s="1"/>
  <c r="C677" i="1"/>
  <c r="AJ676" i="1"/>
  <c r="AK676" i="1" s="1"/>
  <c r="AG676" i="1"/>
  <c r="AF676" i="1"/>
  <c r="X676" i="1"/>
  <c r="R676" i="1"/>
  <c r="AE676" i="1" s="1"/>
  <c r="J676" i="1"/>
  <c r="AD676" i="1" s="1"/>
  <c r="AH676" i="1" s="1"/>
  <c r="AI676" i="1" s="1"/>
  <c r="C676" i="1"/>
  <c r="AJ675" i="1"/>
  <c r="AK675" i="1" s="1"/>
  <c r="AG675" i="1"/>
  <c r="AF675" i="1"/>
  <c r="X675" i="1"/>
  <c r="R675" i="1"/>
  <c r="AE675" i="1" s="1"/>
  <c r="J675" i="1"/>
  <c r="AD675" i="1" s="1"/>
  <c r="AH675" i="1" s="1"/>
  <c r="AI675" i="1" s="1"/>
  <c r="C675" i="1"/>
  <c r="AJ674" i="1"/>
  <c r="AK674" i="1" s="1"/>
  <c r="AG674" i="1"/>
  <c r="AF674" i="1"/>
  <c r="X674" i="1"/>
  <c r="R674" i="1"/>
  <c r="AE674" i="1" s="1"/>
  <c r="J674" i="1"/>
  <c r="AD674" i="1" s="1"/>
  <c r="AH674" i="1" s="1"/>
  <c r="AI674" i="1" s="1"/>
  <c r="C674" i="1"/>
  <c r="AJ673" i="1"/>
  <c r="AK673" i="1" s="1"/>
  <c r="AG673" i="1"/>
  <c r="AF673" i="1"/>
  <c r="X673" i="1"/>
  <c r="R673" i="1"/>
  <c r="AE673" i="1" s="1"/>
  <c r="J673" i="1"/>
  <c r="AD673" i="1" s="1"/>
  <c r="AH673" i="1" s="1"/>
  <c r="AI673" i="1" s="1"/>
  <c r="C673" i="1"/>
  <c r="AJ672" i="1"/>
  <c r="AK672" i="1" s="1"/>
  <c r="AG672" i="1"/>
  <c r="AF672" i="1"/>
  <c r="X672" i="1"/>
  <c r="R672" i="1"/>
  <c r="AE672" i="1" s="1"/>
  <c r="J672" i="1"/>
  <c r="AD672" i="1" s="1"/>
  <c r="AH672" i="1" s="1"/>
  <c r="AI672" i="1" s="1"/>
  <c r="C672" i="1"/>
  <c r="AJ671" i="1"/>
  <c r="AK671" i="1" s="1"/>
  <c r="AG671" i="1"/>
  <c r="AF671" i="1"/>
  <c r="X671" i="1"/>
  <c r="R671" i="1"/>
  <c r="AE671" i="1" s="1"/>
  <c r="J671" i="1"/>
  <c r="AD671" i="1" s="1"/>
  <c r="AH671" i="1" s="1"/>
  <c r="AI671" i="1" s="1"/>
  <c r="C671" i="1"/>
  <c r="AJ670" i="1"/>
  <c r="AK670" i="1" s="1"/>
  <c r="AG670" i="1"/>
  <c r="AF670" i="1"/>
  <c r="X670" i="1"/>
  <c r="R670" i="1"/>
  <c r="AE670" i="1" s="1"/>
  <c r="J670" i="1"/>
  <c r="AD670" i="1" s="1"/>
  <c r="AH670" i="1" s="1"/>
  <c r="AI670" i="1" s="1"/>
  <c r="C670" i="1"/>
  <c r="AJ669" i="1"/>
  <c r="AK669" i="1" s="1"/>
  <c r="AG669" i="1"/>
  <c r="AF669" i="1"/>
  <c r="X669" i="1"/>
  <c r="R669" i="1"/>
  <c r="AE669" i="1" s="1"/>
  <c r="J669" i="1"/>
  <c r="AD669" i="1" s="1"/>
  <c r="AH669" i="1" s="1"/>
  <c r="AI669" i="1" s="1"/>
  <c r="C669" i="1"/>
  <c r="AJ668" i="1"/>
  <c r="AK668" i="1" s="1"/>
  <c r="AG668" i="1"/>
  <c r="AF668" i="1"/>
  <c r="X668" i="1"/>
  <c r="R668" i="1"/>
  <c r="AE668" i="1" s="1"/>
  <c r="J668" i="1"/>
  <c r="AD668" i="1" s="1"/>
  <c r="AH668" i="1" s="1"/>
  <c r="AI668" i="1" s="1"/>
  <c r="C668" i="1"/>
  <c r="AJ667" i="1"/>
  <c r="AK667" i="1" s="1"/>
  <c r="AG667" i="1"/>
  <c r="AF667" i="1"/>
  <c r="X667" i="1"/>
  <c r="R667" i="1"/>
  <c r="AE667" i="1" s="1"/>
  <c r="J667" i="1"/>
  <c r="AD667" i="1" s="1"/>
  <c r="AH667" i="1" s="1"/>
  <c r="AI667" i="1" s="1"/>
  <c r="C667" i="1"/>
  <c r="AJ666" i="1"/>
  <c r="AK666" i="1" s="1"/>
  <c r="AG666" i="1"/>
  <c r="AF666" i="1"/>
  <c r="X666" i="1"/>
  <c r="R666" i="1"/>
  <c r="AE666" i="1" s="1"/>
  <c r="J666" i="1"/>
  <c r="AD666" i="1" s="1"/>
  <c r="AH666" i="1" s="1"/>
  <c r="AI666" i="1" s="1"/>
  <c r="C666" i="1"/>
  <c r="AJ665" i="1"/>
  <c r="AK665" i="1" s="1"/>
  <c r="AG665" i="1"/>
  <c r="AF665" i="1"/>
  <c r="X665" i="1"/>
  <c r="R665" i="1"/>
  <c r="AE665" i="1" s="1"/>
  <c r="J665" i="1"/>
  <c r="AD665" i="1" s="1"/>
  <c r="AH665" i="1" s="1"/>
  <c r="AI665" i="1" s="1"/>
  <c r="C665" i="1"/>
  <c r="AJ664" i="1"/>
  <c r="AK664" i="1" s="1"/>
  <c r="AG664" i="1"/>
  <c r="AF664" i="1"/>
  <c r="X664" i="1"/>
  <c r="R664" i="1"/>
  <c r="AE664" i="1" s="1"/>
  <c r="J664" i="1"/>
  <c r="AD664" i="1" s="1"/>
  <c r="AH664" i="1" s="1"/>
  <c r="AI664" i="1" s="1"/>
  <c r="C664" i="1"/>
  <c r="AJ663" i="1"/>
  <c r="AK663" i="1" s="1"/>
  <c r="AG663" i="1"/>
  <c r="AF663" i="1"/>
  <c r="X663" i="1"/>
  <c r="R663" i="1"/>
  <c r="AE663" i="1" s="1"/>
  <c r="J663" i="1"/>
  <c r="AD663" i="1" s="1"/>
  <c r="AH663" i="1" s="1"/>
  <c r="AI663" i="1" s="1"/>
  <c r="C663" i="1"/>
  <c r="AJ662" i="1"/>
  <c r="AK662" i="1" s="1"/>
  <c r="AG662" i="1"/>
  <c r="AF662" i="1"/>
  <c r="X662" i="1"/>
  <c r="R662" i="1"/>
  <c r="AE662" i="1" s="1"/>
  <c r="J662" i="1"/>
  <c r="AD662" i="1" s="1"/>
  <c r="AH662" i="1" s="1"/>
  <c r="AI662" i="1" s="1"/>
  <c r="C662" i="1"/>
  <c r="AJ661" i="1"/>
  <c r="AK661" i="1" s="1"/>
  <c r="AG661" i="1"/>
  <c r="AF661" i="1"/>
  <c r="X661" i="1"/>
  <c r="R661" i="1"/>
  <c r="AE661" i="1" s="1"/>
  <c r="J661" i="1"/>
  <c r="AD661" i="1" s="1"/>
  <c r="AH661" i="1" s="1"/>
  <c r="AI661" i="1" s="1"/>
  <c r="C661" i="1"/>
  <c r="AJ660" i="1"/>
  <c r="AK660" i="1" s="1"/>
  <c r="AG660" i="1"/>
  <c r="AF660" i="1"/>
  <c r="X660" i="1"/>
  <c r="R660" i="1"/>
  <c r="AE660" i="1" s="1"/>
  <c r="J660" i="1"/>
  <c r="AD660" i="1" s="1"/>
  <c r="AH660" i="1" s="1"/>
  <c r="AI660" i="1" s="1"/>
  <c r="C660" i="1"/>
  <c r="AJ659" i="1"/>
  <c r="AK659" i="1" s="1"/>
  <c r="AG659" i="1"/>
  <c r="AF659" i="1"/>
  <c r="X659" i="1"/>
  <c r="R659" i="1"/>
  <c r="AE659" i="1" s="1"/>
  <c r="J659" i="1"/>
  <c r="AD659" i="1" s="1"/>
  <c r="AH659" i="1" s="1"/>
  <c r="AI659" i="1" s="1"/>
  <c r="C659" i="1"/>
  <c r="AJ658" i="1"/>
  <c r="AK658" i="1" s="1"/>
  <c r="AG658" i="1"/>
  <c r="AF658" i="1"/>
  <c r="X658" i="1"/>
  <c r="R658" i="1"/>
  <c r="AE658" i="1" s="1"/>
  <c r="J658" i="1"/>
  <c r="AD658" i="1" s="1"/>
  <c r="AH658" i="1" s="1"/>
  <c r="AI658" i="1" s="1"/>
  <c r="C658" i="1"/>
  <c r="AJ657" i="1"/>
  <c r="AK657" i="1" s="1"/>
  <c r="AG657" i="1"/>
  <c r="AF657" i="1"/>
  <c r="X657" i="1"/>
  <c r="R657" i="1"/>
  <c r="AE657" i="1" s="1"/>
  <c r="J657" i="1"/>
  <c r="AD657" i="1" s="1"/>
  <c r="AH657" i="1" s="1"/>
  <c r="AI657" i="1" s="1"/>
  <c r="C657" i="1"/>
  <c r="AJ656" i="1"/>
  <c r="AK656" i="1" s="1"/>
  <c r="AG656" i="1"/>
  <c r="AF656" i="1"/>
  <c r="X656" i="1"/>
  <c r="R656" i="1"/>
  <c r="AE656" i="1" s="1"/>
  <c r="J656" i="1"/>
  <c r="AD656" i="1" s="1"/>
  <c r="AH656" i="1" s="1"/>
  <c r="AI656" i="1" s="1"/>
  <c r="C656" i="1"/>
  <c r="AJ655" i="1"/>
  <c r="AK655" i="1" s="1"/>
  <c r="AG655" i="1"/>
  <c r="AF655" i="1"/>
  <c r="X655" i="1"/>
  <c r="R655" i="1"/>
  <c r="AE655" i="1" s="1"/>
  <c r="J655" i="1"/>
  <c r="AD655" i="1" s="1"/>
  <c r="AH655" i="1" s="1"/>
  <c r="AI655" i="1" s="1"/>
  <c r="C655" i="1"/>
  <c r="AJ654" i="1"/>
  <c r="AK654" i="1" s="1"/>
  <c r="AG654" i="1"/>
  <c r="AF654" i="1"/>
  <c r="X654" i="1"/>
  <c r="R654" i="1"/>
  <c r="AE654" i="1" s="1"/>
  <c r="J654" i="1"/>
  <c r="AD654" i="1" s="1"/>
  <c r="AH654" i="1" s="1"/>
  <c r="AI654" i="1" s="1"/>
  <c r="C654" i="1"/>
  <c r="AJ653" i="1"/>
  <c r="AK653" i="1" s="1"/>
  <c r="AG653" i="1"/>
  <c r="AF653" i="1"/>
  <c r="X653" i="1"/>
  <c r="R653" i="1"/>
  <c r="AE653" i="1" s="1"/>
  <c r="J653" i="1"/>
  <c r="AD653" i="1" s="1"/>
  <c r="AH653" i="1" s="1"/>
  <c r="AI653" i="1" s="1"/>
  <c r="C653" i="1"/>
  <c r="AJ652" i="1"/>
  <c r="AK652" i="1" s="1"/>
  <c r="AG652" i="1"/>
  <c r="AF652" i="1"/>
  <c r="X652" i="1"/>
  <c r="R652" i="1"/>
  <c r="AE652" i="1" s="1"/>
  <c r="J652" i="1"/>
  <c r="AD652" i="1" s="1"/>
  <c r="AH652" i="1" s="1"/>
  <c r="AI652" i="1" s="1"/>
  <c r="C652" i="1"/>
  <c r="AJ651" i="1"/>
  <c r="AK651" i="1" s="1"/>
  <c r="AG651" i="1"/>
  <c r="AF651" i="1"/>
  <c r="X651" i="1"/>
  <c r="R651" i="1"/>
  <c r="AE651" i="1" s="1"/>
  <c r="J651" i="1"/>
  <c r="AD651" i="1" s="1"/>
  <c r="AH651" i="1" s="1"/>
  <c r="AI651" i="1" s="1"/>
  <c r="C651" i="1"/>
  <c r="AJ650" i="1"/>
  <c r="AK650" i="1" s="1"/>
  <c r="AG650" i="1"/>
  <c r="AF650" i="1"/>
  <c r="X650" i="1"/>
  <c r="R650" i="1"/>
  <c r="AE650" i="1" s="1"/>
  <c r="J650" i="1"/>
  <c r="AD650" i="1" s="1"/>
  <c r="AH650" i="1" s="1"/>
  <c r="AI650" i="1" s="1"/>
  <c r="C650" i="1"/>
  <c r="AJ649" i="1"/>
  <c r="AK649" i="1" s="1"/>
  <c r="AG649" i="1"/>
  <c r="AF649" i="1"/>
  <c r="X649" i="1"/>
  <c r="R649" i="1"/>
  <c r="AE649" i="1" s="1"/>
  <c r="J649" i="1"/>
  <c r="AD649" i="1" s="1"/>
  <c r="AH649" i="1" s="1"/>
  <c r="AI649" i="1" s="1"/>
  <c r="C649" i="1"/>
  <c r="AJ648" i="1"/>
  <c r="AK648" i="1" s="1"/>
  <c r="AG648" i="1"/>
  <c r="AF648" i="1"/>
  <c r="X648" i="1"/>
  <c r="R648" i="1"/>
  <c r="AE648" i="1" s="1"/>
  <c r="J648" i="1"/>
  <c r="AD648" i="1" s="1"/>
  <c r="AH648" i="1" s="1"/>
  <c r="AI648" i="1" s="1"/>
  <c r="C648" i="1"/>
  <c r="AJ647" i="1"/>
  <c r="AK647" i="1" s="1"/>
  <c r="AG647" i="1"/>
  <c r="AF647" i="1"/>
  <c r="X647" i="1"/>
  <c r="R647" i="1"/>
  <c r="AE647" i="1" s="1"/>
  <c r="J647" i="1"/>
  <c r="AD647" i="1" s="1"/>
  <c r="AH647" i="1" s="1"/>
  <c r="AI647" i="1" s="1"/>
  <c r="C647" i="1"/>
  <c r="AJ646" i="1"/>
  <c r="AK646" i="1" s="1"/>
  <c r="AG646" i="1"/>
  <c r="AF646" i="1"/>
  <c r="X646" i="1"/>
  <c r="R646" i="1"/>
  <c r="AE646" i="1" s="1"/>
  <c r="J646" i="1"/>
  <c r="AD646" i="1" s="1"/>
  <c r="AH646" i="1" s="1"/>
  <c r="AI646" i="1" s="1"/>
  <c r="C646" i="1"/>
  <c r="AJ645" i="1"/>
  <c r="AK645" i="1" s="1"/>
  <c r="AG645" i="1"/>
  <c r="AF645" i="1"/>
  <c r="X645" i="1"/>
  <c r="R645" i="1"/>
  <c r="AE645" i="1" s="1"/>
  <c r="J645" i="1"/>
  <c r="AD645" i="1" s="1"/>
  <c r="AH645" i="1" s="1"/>
  <c r="AI645" i="1" s="1"/>
  <c r="C645" i="1"/>
  <c r="AJ644" i="1"/>
  <c r="AK644" i="1" s="1"/>
  <c r="AG644" i="1"/>
  <c r="AF644" i="1"/>
  <c r="X644" i="1"/>
  <c r="R644" i="1"/>
  <c r="AE644" i="1" s="1"/>
  <c r="J644" i="1"/>
  <c r="AD644" i="1" s="1"/>
  <c r="AH644" i="1" s="1"/>
  <c r="AI644" i="1" s="1"/>
  <c r="C644" i="1"/>
  <c r="AJ643" i="1"/>
  <c r="AK643" i="1" s="1"/>
  <c r="AG643" i="1"/>
  <c r="AF643" i="1"/>
  <c r="X643" i="1"/>
  <c r="R643" i="1"/>
  <c r="AE643" i="1" s="1"/>
  <c r="J643" i="1"/>
  <c r="AD643" i="1" s="1"/>
  <c r="AH643" i="1" s="1"/>
  <c r="AI643" i="1" s="1"/>
  <c r="C643" i="1"/>
  <c r="AJ642" i="1"/>
  <c r="AK642" i="1" s="1"/>
  <c r="AG642" i="1"/>
  <c r="AF642" i="1"/>
  <c r="X642" i="1"/>
  <c r="R642" i="1"/>
  <c r="AE642" i="1" s="1"/>
  <c r="J642" i="1"/>
  <c r="AD642" i="1" s="1"/>
  <c r="AH642" i="1" s="1"/>
  <c r="AI642" i="1" s="1"/>
  <c r="C642" i="1"/>
  <c r="AJ641" i="1"/>
  <c r="AK641" i="1" s="1"/>
  <c r="AG641" i="1"/>
  <c r="AF641" i="1"/>
  <c r="X641" i="1"/>
  <c r="R641" i="1"/>
  <c r="AE641" i="1" s="1"/>
  <c r="J641" i="1"/>
  <c r="AD641" i="1" s="1"/>
  <c r="AH641" i="1" s="1"/>
  <c r="AI641" i="1" s="1"/>
  <c r="C641" i="1"/>
  <c r="AJ640" i="1"/>
  <c r="AK640" i="1" s="1"/>
  <c r="AG640" i="1"/>
  <c r="AF640" i="1"/>
  <c r="X640" i="1"/>
  <c r="R640" i="1"/>
  <c r="AE640" i="1" s="1"/>
  <c r="J640" i="1"/>
  <c r="AD640" i="1" s="1"/>
  <c r="AH640" i="1" s="1"/>
  <c r="AI640" i="1" s="1"/>
  <c r="C640" i="1"/>
  <c r="AJ639" i="1"/>
  <c r="AK639" i="1" s="1"/>
  <c r="AG639" i="1"/>
  <c r="AF639" i="1"/>
  <c r="X639" i="1"/>
  <c r="R639" i="1"/>
  <c r="AE639" i="1" s="1"/>
  <c r="J639" i="1"/>
  <c r="AD639" i="1" s="1"/>
  <c r="AH639" i="1" s="1"/>
  <c r="AI639" i="1" s="1"/>
  <c r="C639" i="1"/>
  <c r="AJ638" i="1"/>
  <c r="AK638" i="1" s="1"/>
  <c r="AG638" i="1"/>
  <c r="AF638" i="1"/>
  <c r="X638" i="1"/>
  <c r="R638" i="1"/>
  <c r="AE638" i="1" s="1"/>
  <c r="J638" i="1"/>
  <c r="AD638" i="1" s="1"/>
  <c r="AH638" i="1" s="1"/>
  <c r="AI638" i="1" s="1"/>
  <c r="C638" i="1"/>
  <c r="AJ637" i="1"/>
  <c r="AK637" i="1" s="1"/>
  <c r="AG637" i="1"/>
  <c r="AF637" i="1"/>
  <c r="X637" i="1"/>
  <c r="R637" i="1"/>
  <c r="AE637" i="1" s="1"/>
  <c r="J637" i="1"/>
  <c r="AD637" i="1" s="1"/>
  <c r="AH637" i="1" s="1"/>
  <c r="AI637" i="1" s="1"/>
  <c r="C637" i="1"/>
  <c r="AJ636" i="1"/>
  <c r="AK636" i="1" s="1"/>
  <c r="AG636" i="1"/>
  <c r="AF636" i="1"/>
  <c r="X636" i="1"/>
  <c r="R636" i="1"/>
  <c r="AE636" i="1" s="1"/>
  <c r="J636" i="1"/>
  <c r="AD636" i="1" s="1"/>
  <c r="AH636" i="1" s="1"/>
  <c r="AI636" i="1" s="1"/>
  <c r="C636" i="1"/>
  <c r="AJ635" i="1"/>
  <c r="AK635" i="1" s="1"/>
  <c r="AG635" i="1"/>
  <c r="AF635" i="1"/>
  <c r="X635" i="1"/>
  <c r="R635" i="1"/>
  <c r="AE635" i="1" s="1"/>
  <c r="J635" i="1"/>
  <c r="AD635" i="1" s="1"/>
  <c r="AH635" i="1" s="1"/>
  <c r="AI635" i="1" s="1"/>
  <c r="C635" i="1"/>
  <c r="AJ634" i="1"/>
  <c r="AK634" i="1" s="1"/>
  <c r="AG634" i="1"/>
  <c r="AF634" i="1"/>
  <c r="X634" i="1"/>
  <c r="R634" i="1"/>
  <c r="AE634" i="1" s="1"/>
  <c r="J634" i="1"/>
  <c r="AD634" i="1" s="1"/>
  <c r="AH634" i="1" s="1"/>
  <c r="AI634" i="1" s="1"/>
  <c r="C634" i="1"/>
  <c r="AJ633" i="1"/>
  <c r="AK633" i="1" s="1"/>
  <c r="AG633" i="1"/>
  <c r="AF633" i="1"/>
  <c r="X633" i="1"/>
  <c r="R633" i="1"/>
  <c r="AE633" i="1" s="1"/>
  <c r="J633" i="1"/>
  <c r="AD633" i="1" s="1"/>
  <c r="AH633" i="1" s="1"/>
  <c r="AI633" i="1" s="1"/>
  <c r="C633" i="1"/>
  <c r="AJ632" i="1"/>
  <c r="AK632" i="1" s="1"/>
  <c r="AG632" i="1"/>
  <c r="AF632" i="1"/>
  <c r="X632" i="1"/>
  <c r="R632" i="1"/>
  <c r="AE632" i="1" s="1"/>
  <c r="J632" i="1"/>
  <c r="AD632" i="1" s="1"/>
  <c r="AH632" i="1" s="1"/>
  <c r="AI632" i="1" s="1"/>
  <c r="C632" i="1"/>
  <c r="AJ631" i="1"/>
  <c r="AK631" i="1" s="1"/>
  <c r="AG631" i="1"/>
  <c r="AF631" i="1"/>
  <c r="X631" i="1"/>
  <c r="R631" i="1"/>
  <c r="AE631" i="1" s="1"/>
  <c r="J631" i="1"/>
  <c r="AD631" i="1" s="1"/>
  <c r="AH631" i="1" s="1"/>
  <c r="AI631" i="1" s="1"/>
  <c r="C631" i="1"/>
  <c r="AJ630" i="1"/>
  <c r="AK630" i="1" s="1"/>
  <c r="AG630" i="1"/>
  <c r="AF630" i="1"/>
  <c r="X630" i="1"/>
  <c r="R630" i="1"/>
  <c r="AE630" i="1" s="1"/>
  <c r="J630" i="1"/>
  <c r="AD630" i="1" s="1"/>
  <c r="AH630" i="1" s="1"/>
  <c r="AI630" i="1" s="1"/>
  <c r="C630" i="1"/>
  <c r="AJ629" i="1"/>
  <c r="AK629" i="1" s="1"/>
  <c r="AG629" i="1"/>
  <c r="AF629" i="1"/>
  <c r="X629" i="1"/>
  <c r="R629" i="1"/>
  <c r="AE629" i="1" s="1"/>
  <c r="J629" i="1"/>
  <c r="AD629" i="1" s="1"/>
  <c r="AH629" i="1" s="1"/>
  <c r="AI629" i="1" s="1"/>
  <c r="C629" i="1"/>
  <c r="AJ628" i="1"/>
  <c r="AK628" i="1" s="1"/>
  <c r="AG628" i="1"/>
  <c r="AF628" i="1"/>
  <c r="X628" i="1"/>
  <c r="R628" i="1"/>
  <c r="AE628" i="1" s="1"/>
  <c r="J628" i="1"/>
  <c r="AD628" i="1" s="1"/>
  <c r="AH628" i="1" s="1"/>
  <c r="AI628" i="1" s="1"/>
  <c r="C628" i="1"/>
  <c r="AJ627" i="1"/>
  <c r="AK627" i="1" s="1"/>
  <c r="AG627" i="1"/>
  <c r="AF627" i="1"/>
  <c r="X627" i="1"/>
  <c r="R627" i="1"/>
  <c r="AE627" i="1" s="1"/>
  <c r="J627" i="1"/>
  <c r="AD627" i="1" s="1"/>
  <c r="AH627" i="1" s="1"/>
  <c r="AI627" i="1" s="1"/>
  <c r="C627" i="1"/>
  <c r="AJ626" i="1"/>
  <c r="AK626" i="1" s="1"/>
  <c r="AG626" i="1"/>
  <c r="AF626" i="1"/>
  <c r="X626" i="1"/>
  <c r="R626" i="1"/>
  <c r="AE626" i="1" s="1"/>
  <c r="J626" i="1"/>
  <c r="AD626" i="1" s="1"/>
  <c r="AH626" i="1" s="1"/>
  <c r="AI626" i="1" s="1"/>
  <c r="C626" i="1"/>
  <c r="AJ625" i="1"/>
  <c r="AK625" i="1" s="1"/>
  <c r="AG625" i="1"/>
  <c r="AF625" i="1"/>
  <c r="X625" i="1"/>
  <c r="R625" i="1"/>
  <c r="AE625" i="1" s="1"/>
  <c r="J625" i="1"/>
  <c r="AD625" i="1" s="1"/>
  <c r="AH625" i="1" s="1"/>
  <c r="AI625" i="1" s="1"/>
  <c r="C625" i="1"/>
  <c r="AJ624" i="1"/>
  <c r="AK624" i="1" s="1"/>
  <c r="AG624" i="1"/>
  <c r="AF624" i="1"/>
  <c r="X624" i="1"/>
  <c r="R624" i="1"/>
  <c r="AE624" i="1" s="1"/>
  <c r="J624" i="1"/>
  <c r="AD624" i="1" s="1"/>
  <c r="AH624" i="1" s="1"/>
  <c r="AI624" i="1" s="1"/>
  <c r="C624" i="1"/>
  <c r="AJ623" i="1"/>
  <c r="AK623" i="1" s="1"/>
  <c r="AG623" i="1"/>
  <c r="AF623" i="1"/>
  <c r="X623" i="1"/>
  <c r="R623" i="1"/>
  <c r="AE623" i="1" s="1"/>
  <c r="J623" i="1"/>
  <c r="AD623" i="1" s="1"/>
  <c r="AH623" i="1" s="1"/>
  <c r="AI623" i="1" s="1"/>
  <c r="C623" i="1"/>
  <c r="AJ622" i="1"/>
  <c r="AK622" i="1" s="1"/>
  <c r="AG622" i="1"/>
  <c r="AF622" i="1"/>
  <c r="X622" i="1"/>
  <c r="R622" i="1"/>
  <c r="AE622" i="1" s="1"/>
  <c r="J622" i="1"/>
  <c r="AD622" i="1" s="1"/>
  <c r="AH622" i="1" s="1"/>
  <c r="AI622" i="1" s="1"/>
  <c r="C622" i="1"/>
  <c r="AJ621" i="1"/>
  <c r="AK621" i="1" s="1"/>
  <c r="AG621" i="1"/>
  <c r="AF621" i="1"/>
  <c r="X621" i="1"/>
  <c r="R621" i="1"/>
  <c r="AE621" i="1" s="1"/>
  <c r="J621" i="1"/>
  <c r="AD621" i="1" s="1"/>
  <c r="AH621" i="1" s="1"/>
  <c r="AI621" i="1" s="1"/>
  <c r="C621" i="1"/>
  <c r="AJ620" i="1"/>
  <c r="AK620" i="1" s="1"/>
  <c r="AG620" i="1"/>
  <c r="AF620" i="1"/>
  <c r="X620" i="1"/>
  <c r="R620" i="1"/>
  <c r="AE620" i="1" s="1"/>
  <c r="J620" i="1"/>
  <c r="AD620" i="1" s="1"/>
  <c r="AH620" i="1" s="1"/>
  <c r="AI620" i="1" s="1"/>
  <c r="C620" i="1"/>
  <c r="AJ619" i="1"/>
  <c r="AK619" i="1" s="1"/>
  <c r="AG619" i="1"/>
  <c r="AF619" i="1"/>
  <c r="X619" i="1"/>
  <c r="R619" i="1"/>
  <c r="AE619" i="1" s="1"/>
  <c r="J619" i="1"/>
  <c r="AD619" i="1" s="1"/>
  <c r="AH619" i="1" s="1"/>
  <c r="AI619" i="1" s="1"/>
  <c r="C619" i="1"/>
  <c r="AJ618" i="1"/>
  <c r="AK618" i="1" s="1"/>
  <c r="AG618" i="1"/>
  <c r="AF618" i="1"/>
  <c r="X618" i="1"/>
  <c r="R618" i="1"/>
  <c r="AE618" i="1" s="1"/>
  <c r="J618" i="1"/>
  <c r="AD618" i="1" s="1"/>
  <c r="AH618" i="1" s="1"/>
  <c r="AI618" i="1" s="1"/>
  <c r="C618" i="1"/>
  <c r="AJ617" i="1"/>
  <c r="AK617" i="1" s="1"/>
  <c r="AG617" i="1"/>
  <c r="AF617" i="1"/>
  <c r="X617" i="1"/>
  <c r="R617" i="1"/>
  <c r="AE617" i="1" s="1"/>
  <c r="J617" i="1"/>
  <c r="AD617" i="1" s="1"/>
  <c r="AH617" i="1" s="1"/>
  <c r="AI617" i="1" s="1"/>
  <c r="C617" i="1"/>
  <c r="AJ616" i="1"/>
  <c r="AK616" i="1" s="1"/>
  <c r="AG616" i="1"/>
  <c r="AF616" i="1"/>
  <c r="X616" i="1"/>
  <c r="R616" i="1"/>
  <c r="AE616" i="1" s="1"/>
  <c r="J616" i="1"/>
  <c r="AD616" i="1" s="1"/>
  <c r="AH616" i="1" s="1"/>
  <c r="AI616" i="1" s="1"/>
  <c r="C616" i="1"/>
  <c r="AJ615" i="1"/>
  <c r="AK615" i="1" s="1"/>
  <c r="AG615" i="1"/>
  <c r="AF615" i="1"/>
  <c r="X615" i="1"/>
  <c r="R615" i="1"/>
  <c r="AE615" i="1" s="1"/>
  <c r="J615" i="1"/>
  <c r="AD615" i="1" s="1"/>
  <c r="AH615" i="1" s="1"/>
  <c r="AI615" i="1" s="1"/>
  <c r="C615" i="1"/>
  <c r="AJ614" i="1"/>
  <c r="AK614" i="1" s="1"/>
  <c r="AG614" i="1"/>
  <c r="AF614" i="1"/>
  <c r="X614" i="1"/>
  <c r="R614" i="1"/>
  <c r="AE614" i="1" s="1"/>
  <c r="J614" i="1"/>
  <c r="AD614" i="1" s="1"/>
  <c r="AH614" i="1" s="1"/>
  <c r="AI614" i="1" s="1"/>
  <c r="C614" i="1"/>
  <c r="AJ613" i="1"/>
  <c r="AK613" i="1" s="1"/>
  <c r="AG613" i="1"/>
  <c r="AF613" i="1"/>
  <c r="X613" i="1"/>
  <c r="R613" i="1"/>
  <c r="AE613" i="1" s="1"/>
  <c r="J613" i="1"/>
  <c r="AD613" i="1" s="1"/>
  <c r="AH613" i="1" s="1"/>
  <c r="AI613" i="1" s="1"/>
  <c r="C613" i="1"/>
  <c r="AJ612" i="1"/>
  <c r="AK612" i="1" s="1"/>
  <c r="AG612" i="1"/>
  <c r="AF612" i="1"/>
  <c r="X612" i="1"/>
  <c r="R612" i="1"/>
  <c r="AE612" i="1" s="1"/>
  <c r="J612" i="1"/>
  <c r="AD612" i="1" s="1"/>
  <c r="AH612" i="1" s="1"/>
  <c r="AI612" i="1" s="1"/>
  <c r="C612" i="1"/>
  <c r="AJ611" i="1"/>
  <c r="AK611" i="1" s="1"/>
  <c r="AG611" i="1"/>
  <c r="AF611" i="1"/>
  <c r="X611" i="1"/>
  <c r="R611" i="1"/>
  <c r="AE611" i="1" s="1"/>
  <c r="J611" i="1"/>
  <c r="AD611" i="1" s="1"/>
  <c r="AH611" i="1" s="1"/>
  <c r="AI611" i="1" s="1"/>
  <c r="C611" i="1"/>
  <c r="AJ610" i="1"/>
  <c r="AK610" i="1" s="1"/>
  <c r="AG610" i="1"/>
  <c r="AF610" i="1"/>
  <c r="X610" i="1"/>
  <c r="R610" i="1"/>
  <c r="AE610" i="1" s="1"/>
  <c r="J610" i="1"/>
  <c r="AD610" i="1" s="1"/>
  <c r="AH610" i="1" s="1"/>
  <c r="AI610" i="1" s="1"/>
  <c r="C610" i="1"/>
  <c r="AJ609" i="1"/>
  <c r="AK609" i="1" s="1"/>
  <c r="AG609" i="1"/>
  <c r="AF609" i="1"/>
  <c r="X609" i="1"/>
  <c r="R609" i="1"/>
  <c r="AE609" i="1" s="1"/>
  <c r="J609" i="1"/>
  <c r="AD609" i="1" s="1"/>
  <c r="AH609" i="1" s="1"/>
  <c r="AI609" i="1" s="1"/>
  <c r="C609" i="1"/>
  <c r="AJ608" i="1"/>
  <c r="AK608" i="1" s="1"/>
  <c r="AG608" i="1"/>
  <c r="AF608" i="1"/>
  <c r="X608" i="1"/>
  <c r="R608" i="1"/>
  <c r="AE608" i="1" s="1"/>
  <c r="J608" i="1"/>
  <c r="AD608" i="1" s="1"/>
  <c r="AH608" i="1" s="1"/>
  <c r="AI608" i="1" s="1"/>
  <c r="C608" i="1"/>
  <c r="AJ607" i="1"/>
  <c r="AK607" i="1" s="1"/>
  <c r="AG607" i="1"/>
  <c r="AF607" i="1"/>
  <c r="X607" i="1"/>
  <c r="R607" i="1"/>
  <c r="AE607" i="1" s="1"/>
  <c r="J607" i="1"/>
  <c r="AD607" i="1" s="1"/>
  <c r="AH607" i="1" s="1"/>
  <c r="AI607" i="1" s="1"/>
  <c r="C607" i="1"/>
  <c r="AJ606" i="1"/>
  <c r="AK606" i="1" s="1"/>
  <c r="AG606" i="1"/>
  <c r="AF606" i="1"/>
  <c r="X606" i="1"/>
  <c r="R606" i="1"/>
  <c r="AE606" i="1" s="1"/>
  <c r="J606" i="1"/>
  <c r="AD606" i="1" s="1"/>
  <c r="AH606" i="1" s="1"/>
  <c r="AI606" i="1" s="1"/>
  <c r="C606" i="1"/>
  <c r="AJ605" i="1"/>
  <c r="AK605" i="1" s="1"/>
  <c r="AG605" i="1"/>
  <c r="AF605" i="1"/>
  <c r="X605" i="1"/>
  <c r="R605" i="1"/>
  <c r="AE605" i="1" s="1"/>
  <c r="J605" i="1"/>
  <c r="AD605" i="1" s="1"/>
  <c r="AH605" i="1" s="1"/>
  <c r="AI605" i="1" s="1"/>
  <c r="C605" i="1"/>
  <c r="AJ604" i="1"/>
  <c r="AK604" i="1" s="1"/>
  <c r="AG604" i="1"/>
  <c r="AF604" i="1"/>
  <c r="X604" i="1"/>
  <c r="R604" i="1"/>
  <c r="AE604" i="1" s="1"/>
  <c r="J604" i="1"/>
  <c r="AD604" i="1" s="1"/>
  <c r="AH604" i="1" s="1"/>
  <c r="AI604" i="1" s="1"/>
  <c r="C604" i="1"/>
  <c r="AJ603" i="1"/>
  <c r="AK603" i="1" s="1"/>
  <c r="AG603" i="1"/>
  <c r="AF603" i="1"/>
  <c r="X603" i="1"/>
  <c r="R603" i="1"/>
  <c r="AE603" i="1" s="1"/>
  <c r="J603" i="1"/>
  <c r="AD603" i="1" s="1"/>
  <c r="AH603" i="1" s="1"/>
  <c r="AI603" i="1" s="1"/>
  <c r="C603" i="1"/>
  <c r="AJ602" i="1"/>
  <c r="AK602" i="1" s="1"/>
  <c r="AG602" i="1"/>
  <c r="AF602" i="1"/>
  <c r="X602" i="1"/>
  <c r="R602" i="1"/>
  <c r="AE602" i="1" s="1"/>
  <c r="J602" i="1"/>
  <c r="AD602" i="1" s="1"/>
  <c r="C602" i="1"/>
  <c r="AJ601" i="1"/>
  <c r="AK601" i="1" s="1"/>
  <c r="AG601" i="1"/>
  <c r="AF601" i="1"/>
  <c r="X601" i="1"/>
  <c r="R601" i="1"/>
  <c r="AE601" i="1" s="1"/>
  <c r="J601" i="1"/>
  <c r="AD601" i="1" s="1"/>
  <c r="AH601" i="1" s="1"/>
  <c r="AI601" i="1" s="1"/>
  <c r="C601" i="1"/>
  <c r="AJ600" i="1"/>
  <c r="AK600" i="1" s="1"/>
  <c r="AG600" i="1"/>
  <c r="AF600" i="1"/>
  <c r="X600" i="1"/>
  <c r="R600" i="1"/>
  <c r="AE600" i="1" s="1"/>
  <c r="J600" i="1"/>
  <c r="AD600" i="1" s="1"/>
  <c r="AH600" i="1" s="1"/>
  <c r="AI600" i="1" s="1"/>
  <c r="C600" i="1"/>
  <c r="AJ599" i="1"/>
  <c r="AK599" i="1" s="1"/>
  <c r="AG599" i="1"/>
  <c r="AF599" i="1"/>
  <c r="X599" i="1"/>
  <c r="R599" i="1"/>
  <c r="AE599" i="1" s="1"/>
  <c r="J599" i="1"/>
  <c r="AD599" i="1" s="1"/>
  <c r="C599" i="1"/>
  <c r="AJ598" i="1"/>
  <c r="AK598" i="1" s="1"/>
  <c r="AG598" i="1"/>
  <c r="AF598" i="1"/>
  <c r="X598" i="1"/>
  <c r="R598" i="1"/>
  <c r="AE598" i="1" s="1"/>
  <c r="J598" i="1"/>
  <c r="AD598" i="1" s="1"/>
  <c r="AH598" i="1" s="1"/>
  <c r="AI598" i="1" s="1"/>
  <c r="C598" i="1"/>
  <c r="AJ597" i="1"/>
  <c r="AK597" i="1" s="1"/>
  <c r="AG597" i="1"/>
  <c r="AF597" i="1"/>
  <c r="X597" i="1"/>
  <c r="R597" i="1"/>
  <c r="AE597" i="1" s="1"/>
  <c r="J597" i="1"/>
  <c r="AD597" i="1" s="1"/>
  <c r="AH597" i="1" s="1"/>
  <c r="AI597" i="1" s="1"/>
  <c r="C597" i="1"/>
  <c r="AJ596" i="1"/>
  <c r="AK596" i="1" s="1"/>
  <c r="AG596" i="1"/>
  <c r="AF596" i="1"/>
  <c r="X596" i="1"/>
  <c r="R596" i="1"/>
  <c r="AE596" i="1" s="1"/>
  <c r="J596" i="1"/>
  <c r="AD596" i="1" s="1"/>
  <c r="AH596" i="1" s="1"/>
  <c r="AI596" i="1" s="1"/>
  <c r="C596" i="1"/>
  <c r="AJ595" i="1"/>
  <c r="AK595" i="1" s="1"/>
  <c r="AG595" i="1"/>
  <c r="AF595" i="1"/>
  <c r="X595" i="1"/>
  <c r="R595" i="1"/>
  <c r="AE595" i="1" s="1"/>
  <c r="J595" i="1"/>
  <c r="AD595" i="1" s="1"/>
  <c r="AH595" i="1" s="1"/>
  <c r="AI595" i="1" s="1"/>
  <c r="C595" i="1"/>
  <c r="AJ594" i="1"/>
  <c r="AK594" i="1" s="1"/>
  <c r="AG594" i="1"/>
  <c r="AF594" i="1"/>
  <c r="X594" i="1"/>
  <c r="R594" i="1"/>
  <c r="AE594" i="1" s="1"/>
  <c r="J594" i="1"/>
  <c r="AD594" i="1" s="1"/>
  <c r="AH594" i="1" s="1"/>
  <c r="AI594" i="1" s="1"/>
  <c r="C594" i="1"/>
  <c r="AJ593" i="1"/>
  <c r="AK593" i="1" s="1"/>
  <c r="AG593" i="1"/>
  <c r="AF593" i="1"/>
  <c r="X593" i="1"/>
  <c r="R593" i="1"/>
  <c r="AE593" i="1" s="1"/>
  <c r="J593" i="1"/>
  <c r="AD593" i="1" s="1"/>
  <c r="AH593" i="1" s="1"/>
  <c r="AI593" i="1" s="1"/>
  <c r="C593" i="1"/>
  <c r="AJ592" i="1"/>
  <c r="AK592" i="1" s="1"/>
  <c r="AG592" i="1"/>
  <c r="AF592" i="1"/>
  <c r="X592" i="1"/>
  <c r="R592" i="1"/>
  <c r="AE592" i="1" s="1"/>
  <c r="J592" i="1"/>
  <c r="AD592" i="1" s="1"/>
  <c r="AH592" i="1" s="1"/>
  <c r="AI592" i="1" s="1"/>
  <c r="C592" i="1"/>
  <c r="AJ591" i="1"/>
  <c r="AK591" i="1" s="1"/>
  <c r="AG591" i="1"/>
  <c r="AF591" i="1"/>
  <c r="X591" i="1"/>
  <c r="R591" i="1"/>
  <c r="AE591" i="1" s="1"/>
  <c r="J591" i="1"/>
  <c r="AD591" i="1" s="1"/>
  <c r="AH591" i="1" s="1"/>
  <c r="AI591" i="1" s="1"/>
  <c r="C591" i="1"/>
  <c r="AJ590" i="1"/>
  <c r="AK590" i="1" s="1"/>
  <c r="AG590" i="1"/>
  <c r="AF590" i="1"/>
  <c r="X590" i="1"/>
  <c r="R590" i="1"/>
  <c r="AE590" i="1" s="1"/>
  <c r="J590" i="1"/>
  <c r="AD590" i="1" s="1"/>
  <c r="AH590" i="1" s="1"/>
  <c r="AI590" i="1" s="1"/>
  <c r="C590" i="1"/>
  <c r="AJ589" i="1"/>
  <c r="AK589" i="1" s="1"/>
  <c r="AG589" i="1"/>
  <c r="AF589" i="1"/>
  <c r="X589" i="1"/>
  <c r="R589" i="1"/>
  <c r="AE589" i="1" s="1"/>
  <c r="J589" i="1"/>
  <c r="AD589" i="1" s="1"/>
  <c r="AH589" i="1" s="1"/>
  <c r="AI589" i="1" s="1"/>
  <c r="C589" i="1"/>
  <c r="AJ588" i="1"/>
  <c r="AK588" i="1" s="1"/>
  <c r="AG588" i="1"/>
  <c r="AF588" i="1"/>
  <c r="X588" i="1"/>
  <c r="R588" i="1"/>
  <c r="AE588" i="1" s="1"/>
  <c r="J588" i="1"/>
  <c r="AD588" i="1" s="1"/>
  <c r="AH588" i="1" s="1"/>
  <c r="AI588" i="1" s="1"/>
  <c r="C588" i="1"/>
  <c r="AJ587" i="1"/>
  <c r="AK587" i="1" s="1"/>
  <c r="AG587" i="1"/>
  <c r="AF587" i="1"/>
  <c r="X587" i="1"/>
  <c r="R587" i="1"/>
  <c r="AE587" i="1" s="1"/>
  <c r="J587" i="1"/>
  <c r="AD587" i="1" s="1"/>
  <c r="AH587" i="1" s="1"/>
  <c r="AI587" i="1" s="1"/>
  <c r="C587" i="1"/>
  <c r="AJ586" i="1"/>
  <c r="AK586" i="1" s="1"/>
  <c r="AG586" i="1"/>
  <c r="AF586" i="1"/>
  <c r="X586" i="1"/>
  <c r="R586" i="1"/>
  <c r="AE586" i="1" s="1"/>
  <c r="J586" i="1"/>
  <c r="AD586" i="1" s="1"/>
  <c r="AH586" i="1" s="1"/>
  <c r="AI586" i="1" s="1"/>
  <c r="C586" i="1"/>
  <c r="AJ585" i="1"/>
  <c r="AK585" i="1" s="1"/>
  <c r="AG585" i="1"/>
  <c r="AF585" i="1"/>
  <c r="X585" i="1"/>
  <c r="R585" i="1"/>
  <c r="AE585" i="1" s="1"/>
  <c r="J585" i="1"/>
  <c r="AD585" i="1" s="1"/>
  <c r="AH585" i="1" s="1"/>
  <c r="AI585" i="1" s="1"/>
  <c r="C585" i="1"/>
  <c r="AJ584" i="1"/>
  <c r="AK584" i="1" s="1"/>
  <c r="AG584" i="1"/>
  <c r="AF584" i="1"/>
  <c r="X584" i="1"/>
  <c r="R584" i="1"/>
  <c r="AE584" i="1" s="1"/>
  <c r="J584" i="1"/>
  <c r="AD584" i="1" s="1"/>
  <c r="AH584" i="1" s="1"/>
  <c r="AI584" i="1" s="1"/>
  <c r="C584" i="1"/>
  <c r="AJ583" i="1"/>
  <c r="AK583" i="1" s="1"/>
  <c r="AG583" i="1"/>
  <c r="AF583" i="1"/>
  <c r="X583" i="1"/>
  <c r="R583" i="1"/>
  <c r="AE583" i="1" s="1"/>
  <c r="J583" i="1"/>
  <c r="AD583" i="1" s="1"/>
  <c r="AH583" i="1" s="1"/>
  <c r="AI583" i="1" s="1"/>
  <c r="C583" i="1"/>
  <c r="AJ582" i="1"/>
  <c r="AK582" i="1" s="1"/>
  <c r="AG582" i="1"/>
  <c r="AF582" i="1"/>
  <c r="X582" i="1"/>
  <c r="R582" i="1"/>
  <c r="AE582" i="1" s="1"/>
  <c r="J582" i="1"/>
  <c r="AD582" i="1" s="1"/>
  <c r="AH582" i="1" s="1"/>
  <c r="AI582" i="1" s="1"/>
  <c r="C582" i="1"/>
  <c r="AJ581" i="1"/>
  <c r="AK581" i="1" s="1"/>
  <c r="AG581" i="1"/>
  <c r="AF581" i="1"/>
  <c r="X581" i="1"/>
  <c r="R581" i="1"/>
  <c r="AE581" i="1" s="1"/>
  <c r="J581" i="1"/>
  <c r="AD581" i="1" s="1"/>
  <c r="AH581" i="1" s="1"/>
  <c r="AI581" i="1" s="1"/>
  <c r="C581" i="1"/>
  <c r="AJ580" i="1"/>
  <c r="AK580" i="1" s="1"/>
  <c r="AG580" i="1"/>
  <c r="AF580" i="1"/>
  <c r="X580" i="1"/>
  <c r="R580" i="1"/>
  <c r="AE580" i="1" s="1"/>
  <c r="J580" i="1"/>
  <c r="AD580" i="1" s="1"/>
  <c r="AH580" i="1" s="1"/>
  <c r="AI580" i="1" s="1"/>
  <c r="C580" i="1"/>
  <c r="AJ579" i="1"/>
  <c r="AK579" i="1" s="1"/>
  <c r="AG579" i="1"/>
  <c r="AF579" i="1"/>
  <c r="X579" i="1"/>
  <c r="R579" i="1"/>
  <c r="AE579" i="1" s="1"/>
  <c r="J579" i="1"/>
  <c r="AD579" i="1" s="1"/>
  <c r="C579" i="1"/>
  <c r="AJ578" i="1"/>
  <c r="AK578" i="1" s="1"/>
  <c r="AG578" i="1"/>
  <c r="AF578" i="1"/>
  <c r="X578" i="1"/>
  <c r="R578" i="1"/>
  <c r="AE578" i="1" s="1"/>
  <c r="J578" i="1"/>
  <c r="AD578" i="1" s="1"/>
  <c r="C578" i="1"/>
  <c r="AJ577" i="1"/>
  <c r="AK577" i="1" s="1"/>
  <c r="AG577" i="1"/>
  <c r="AF577" i="1"/>
  <c r="X577" i="1"/>
  <c r="R577" i="1"/>
  <c r="AE577" i="1" s="1"/>
  <c r="J577" i="1"/>
  <c r="AD577" i="1" s="1"/>
  <c r="AH577" i="1" s="1"/>
  <c r="AI577" i="1" s="1"/>
  <c r="C577" i="1"/>
  <c r="AJ576" i="1"/>
  <c r="AK576" i="1" s="1"/>
  <c r="AG576" i="1"/>
  <c r="AF576" i="1"/>
  <c r="X576" i="1"/>
  <c r="R576" i="1"/>
  <c r="AE576" i="1" s="1"/>
  <c r="J576" i="1"/>
  <c r="AD576" i="1" s="1"/>
  <c r="AH576" i="1" s="1"/>
  <c r="AI576" i="1" s="1"/>
  <c r="C576" i="1"/>
  <c r="AJ575" i="1"/>
  <c r="AK575" i="1" s="1"/>
  <c r="AG575" i="1"/>
  <c r="AF575" i="1"/>
  <c r="X575" i="1"/>
  <c r="R575" i="1"/>
  <c r="AE575" i="1" s="1"/>
  <c r="J575" i="1"/>
  <c r="AD575" i="1" s="1"/>
  <c r="C575" i="1"/>
  <c r="AJ574" i="1"/>
  <c r="AK574" i="1" s="1"/>
  <c r="AG574" i="1"/>
  <c r="AF574" i="1"/>
  <c r="X574" i="1"/>
  <c r="R574" i="1"/>
  <c r="AE574" i="1" s="1"/>
  <c r="J574" i="1"/>
  <c r="AD574" i="1" s="1"/>
  <c r="AH574" i="1" s="1"/>
  <c r="AI574" i="1" s="1"/>
  <c r="C574" i="1"/>
  <c r="AJ573" i="1"/>
  <c r="AK573" i="1" s="1"/>
  <c r="AG573" i="1"/>
  <c r="AF573" i="1"/>
  <c r="X573" i="1"/>
  <c r="R573" i="1"/>
  <c r="AE573" i="1" s="1"/>
  <c r="J573" i="1"/>
  <c r="AD573" i="1" s="1"/>
  <c r="C573" i="1"/>
  <c r="AJ572" i="1"/>
  <c r="AK572" i="1" s="1"/>
  <c r="AG572" i="1"/>
  <c r="AF572" i="1"/>
  <c r="X572" i="1"/>
  <c r="R572" i="1"/>
  <c r="AE572" i="1" s="1"/>
  <c r="J572" i="1"/>
  <c r="AD572" i="1" s="1"/>
  <c r="AH572" i="1" s="1"/>
  <c r="AI572" i="1" s="1"/>
  <c r="C572" i="1"/>
  <c r="AJ571" i="1"/>
  <c r="AK571" i="1" s="1"/>
  <c r="AG571" i="1"/>
  <c r="AF571" i="1"/>
  <c r="X571" i="1"/>
  <c r="R571" i="1"/>
  <c r="AE571" i="1" s="1"/>
  <c r="J571" i="1"/>
  <c r="AD571" i="1" s="1"/>
  <c r="AH571" i="1" s="1"/>
  <c r="AI571" i="1" s="1"/>
  <c r="C571" i="1"/>
  <c r="AJ570" i="1"/>
  <c r="AK570" i="1" s="1"/>
  <c r="AG570" i="1"/>
  <c r="AF570" i="1"/>
  <c r="X570" i="1"/>
  <c r="R570" i="1"/>
  <c r="AE570" i="1" s="1"/>
  <c r="J570" i="1"/>
  <c r="AD570" i="1" s="1"/>
  <c r="C570" i="1"/>
  <c r="AJ569" i="1"/>
  <c r="AK569" i="1" s="1"/>
  <c r="AG569" i="1"/>
  <c r="AF569" i="1"/>
  <c r="X569" i="1"/>
  <c r="R569" i="1"/>
  <c r="AE569" i="1" s="1"/>
  <c r="J569" i="1"/>
  <c r="AD569" i="1" s="1"/>
  <c r="AH569" i="1" s="1"/>
  <c r="AI569" i="1" s="1"/>
  <c r="C569" i="1"/>
  <c r="AJ568" i="1"/>
  <c r="AK568" i="1" s="1"/>
  <c r="AG568" i="1"/>
  <c r="AF568" i="1"/>
  <c r="X568" i="1"/>
  <c r="R568" i="1"/>
  <c r="AE568" i="1" s="1"/>
  <c r="J568" i="1"/>
  <c r="AD568" i="1" s="1"/>
  <c r="AH568" i="1" s="1"/>
  <c r="AI568" i="1" s="1"/>
  <c r="C568" i="1"/>
  <c r="AJ567" i="1"/>
  <c r="AK567" i="1" s="1"/>
  <c r="AG567" i="1"/>
  <c r="AF567" i="1"/>
  <c r="X567" i="1"/>
  <c r="R567" i="1"/>
  <c r="AE567" i="1" s="1"/>
  <c r="J567" i="1"/>
  <c r="AD567" i="1" s="1"/>
  <c r="AH567" i="1" s="1"/>
  <c r="AI567" i="1" s="1"/>
  <c r="C567" i="1"/>
  <c r="AJ566" i="1"/>
  <c r="AK566" i="1" s="1"/>
  <c r="AG566" i="1"/>
  <c r="AF566" i="1"/>
  <c r="X566" i="1"/>
  <c r="R566" i="1"/>
  <c r="AE566" i="1" s="1"/>
  <c r="J566" i="1"/>
  <c r="AD566" i="1" s="1"/>
  <c r="C566" i="1"/>
  <c r="AJ565" i="1"/>
  <c r="AK565" i="1" s="1"/>
  <c r="AG565" i="1"/>
  <c r="AF565" i="1"/>
  <c r="X565" i="1"/>
  <c r="R565" i="1"/>
  <c r="AE565" i="1" s="1"/>
  <c r="J565" i="1"/>
  <c r="AD565" i="1" s="1"/>
  <c r="AH565" i="1" s="1"/>
  <c r="AI565" i="1" s="1"/>
  <c r="C565" i="1"/>
  <c r="AJ564" i="1"/>
  <c r="AK564" i="1" s="1"/>
  <c r="AG564" i="1"/>
  <c r="AF564" i="1"/>
  <c r="X564" i="1"/>
  <c r="R564" i="1"/>
  <c r="AE564" i="1" s="1"/>
  <c r="J564" i="1"/>
  <c r="AD564" i="1" s="1"/>
  <c r="C564" i="1"/>
  <c r="AJ563" i="1"/>
  <c r="AK563" i="1" s="1"/>
  <c r="AG563" i="1"/>
  <c r="AF563" i="1"/>
  <c r="X563" i="1"/>
  <c r="R563" i="1"/>
  <c r="AE563" i="1" s="1"/>
  <c r="J563" i="1"/>
  <c r="AD563" i="1" s="1"/>
  <c r="C563" i="1"/>
  <c r="AJ562" i="1"/>
  <c r="AK562" i="1" s="1"/>
  <c r="AG562" i="1"/>
  <c r="AF562" i="1"/>
  <c r="X562" i="1"/>
  <c r="R562" i="1"/>
  <c r="AE562" i="1" s="1"/>
  <c r="J562" i="1"/>
  <c r="AD562" i="1" s="1"/>
  <c r="C562" i="1"/>
  <c r="AJ561" i="1"/>
  <c r="AK561" i="1" s="1"/>
  <c r="AG561" i="1"/>
  <c r="AF561" i="1"/>
  <c r="X561" i="1"/>
  <c r="R561" i="1"/>
  <c r="AE561" i="1" s="1"/>
  <c r="J561" i="1"/>
  <c r="AD561" i="1" s="1"/>
  <c r="C561" i="1"/>
  <c r="AJ560" i="1"/>
  <c r="AK560" i="1" s="1"/>
  <c r="AG560" i="1"/>
  <c r="AF560" i="1"/>
  <c r="X560" i="1"/>
  <c r="R560" i="1"/>
  <c r="AE560" i="1" s="1"/>
  <c r="J560" i="1"/>
  <c r="AD560" i="1" s="1"/>
  <c r="C560" i="1"/>
  <c r="AJ559" i="1"/>
  <c r="AK559" i="1" s="1"/>
  <c r="AG559" i="1"/>
  <c r="AF559" i="1"/>
  <c r="X559" i="1"/>
  <c r="R559" i="1"/>
  <c r="AE559" i="1" s="1"/>
  <c r="J559" i="1"/>
  <c r="AD559" i="1" s="1"/>
  <c r="AH559" i="1" s="1"/>
  <c r="AI559" i="1" s="1"/>
  <c r="C559" i="1"/>
  <c r="AJ558" i="1"/>
  <c r="AK558" i="1" s="1"/>
  <c r="AG558" i="1"/>
  <c r="AF558" i="1"/>
  <c r="X558" i="1"/>
  <c r="R558" i="1"/>
  <c r="AE558" i="1" s="1"/>
  <c r="J558" i="1"/>
  <c r="AD558" i="1" s="1"/>
  <c r="C558" i="1"/>
  <c r="AJ557" i="1"/>
  <c r="AK557" i="1" s="1"/>
  <c r="AG557" i="1"/>
  <c r="AF557" i="1"/>
  <c r="X557" i="1"/>
  <c r="R557" i="1"/>
  <c r="AE557" i="1" s="1"/>
  <c r="J557" i="1"/>
  <c r="AD557" i="1" s="1"/>
  <c r="C557" i="1"/>
  <c r="AJ556" i="1"/>
  <c r="AK556" i="1" s="1"/>
  <c r="AG556" i="1"/>
  <c r="AF556" i="1"/>
  <c r="X556" i="1"/>
  <c r="R556" i="1"/>
  <c r="AE556" i="1" s="1"/>
  <c r="J556" i="1"/>
  <c r="AD556" i="1" s="1"/>
  <c r="AH556" i="1" s="1"/>
  <c r="AI556" i="1" s="1"/>
  <c r="C556" i="1"/>
  <c r="AJ555" i="1"/>
  <c r="AK555" i="1" s="1"/>
  <c r="AG555" i="1"/>
  <c r="AF555" i="1"/>
  <c r="X555" i="1"/>
  <c r="R555" i="1"/>
  <c r="AE555" i="1" s="1"/>
  <c r="J555" i="1"/>
  <c r="AD555" i="1" s="1"/>
  <c r="C555" i="1"/>
  <c r="AJ554" i="1"/>
  <c r="AK554" i="1" s="1"/>
  <c r="AG554" i="1"/>
  <c r="AF554" i="1"/>
  <c r="X554" i="1"/>
  <c r="R554" i="1"/>
  <c r="AE554" i="1" s="1"/>
  <c r="J554" i="1"/>
  <c r="AD554" i="1" s="1"/>
  <c r="AH554" i="1" s="1"/>
  <c r="AI554" i="1" s="1"/>
  <c r="C554" i="1"/>
  <c r="AJ553" i="1"/>
  <c r="AK553" i="1" s="1"/>
  <c r="AG553" i="1"/>
  <c r="AF553" i="1"/>
  <c r="X553" i="1"/>
  <c r="R553" i="1"/>
  <c r="AE553" i="1" s="1"/>
  <c r="J553" i="1"/>
  <c r="AD553" i="1" s="1"/>
  <c r="AH553" i="1" s="1"/>
  <c r="AI553" i="1" s="1"/>
  <c r="C553" i="1"/>
  <c r="AJ552" i="1"/>
  <c r="AK552" i="1" s="1"/>
  <c r="AG552" i="1"/>
  <c r="AF552" i="1"/>
  <c r="X552" i="1"/>
  <c r="R552" i="1"/>
  <c r="AE552" i="1" s="1"/>
  <c r="J552" i="1"/>
  <c r="AD552" i="1" s="1"/>
  <c r="C552" i="1"/>
  <c r="AJ551" i="1"/>
  <c r="AK551" i="1" s="1"/>
  <c r="AG551" i="1"/>
  <c r="AF551" i="1"/>
  <c r="X551" i="1"/>
  <c r="R551" i="1"/>
  <c r="AE551" i="1" s="1"/>
  <c r="J551" i="1"/>
  <c r="AD551" i="1" s="1"/>
  <c r="C551" i="1"/>
  <c r="AJ550" i="1"/>
  <c r="AK550" i="1" s="1"/>
  <c r="AG550" i="1"/>
  <c r="AF550" i="1"/>
  <c r="X550" i="1"/>
  <c r="R550" i="1"/>
  <c r="AE550" i="1" s="1"/>
  <c r="J550" i="1"/>
  <c r="AD550" i="1" s="1"/>
  <c r="AH550" i="1" s="1"/>
  <c r="AI550" i="1" s="1"/>
  <c r="C550" i="1"/>
  <c r="AJ549" i="1"/>
  <c r="AK549" i="1" s="1"/>
  <c r="AG549" i="1"/>
  <c r="AF549" i="1"/>
  <c r="X549" i="1"/>
  <c r="R549" i="1"/>
  <c r="AE549" i="1" s="1"/>
  <c r="J549" i="1"/>
  <c r="AD549" i="1" s="1"/>
  <c r="AH549" i="1" s="1"/>
  <c r="AI549" i="1" s="1"/>
  <c r="C549" i="1"/>
  <c r="AJ548" i="1"/>
  <c r="AK548" i="1" s="1"/>
  <c r="AG548" i="1"/>
  <c r="AF548" i="1"/>
  <c r="X548" i="1"/>
  <c r="R548" i="1"/>
  <c r="AE548" i="1" s="1"/>
  <c r="J548" i="1"/>
  <c r="AD548" i="1" s="1"/>
  <c r="AH548" i="1" s="1"/>
  <c r="AI548" i="1" s="1"/>
  <c r="C548" i="1"/>
  <c r="AJ547" i="1"/>
  <c r="AK547" i="1" s="1"/>
  <c r="AG547" i="1"/>
  <c r="AF547" i="1"/>
  <c r="X547" i="1"/>
  <c r="R547" i="1"/>
  <c r="AE547" i="1" s="1"/>
  <c r="J547" i="1"/>
  <c r="AD547" i="1" s="1"/>
  <c r="AH547" i="1" s="1"/>
  <c r="AI547" i="1" s="1"/>
  <c r="C547" i="1"/>
  <c r="AJ546" i="1"/>
  <c r="AK546" i="1" s="1"/>
  <c r="AG546" i="1"/>
  <c r="AF546" i="1"/>
  <c r="X546" i="1"/>
  <c r="R546" i="1"/>
  <c r="AE546" i="1" s="1"/>
  <c r="J546" i="1"/>
  <c r="AD546" i="1" s="1"/>
  <c r="AH546" i="1" s="1"/>
  <c r="AI546" i="1" s="1"/>
  <c r="C546" i="1"/>
  <c r="AJ545" i="1"/>
  <c r="AK545" i="1" s="1"/>
  <c r="AG545" i="1"/>
  <c r="AF545" i="1"/>
  <c r="X545" i="1"/>
  <c r="R545" i="1"/>
  <c r="AE545" i="1" s="1"/>
  <c r="J545" i="1"/>
  <c r="AD545" i="1" s="1"/>
  <c r="AH545" i="1" s="1"/>
  <c r="AI545" i="1" s="1"/>
  <c r="C545" i="1"/>
  <c r="AJ544" i="1"/>
  <c r="AK544" i="1" s="1"/>
  <c r="AG544" i="1"/>
  <c r="AF544" i="1"/>
  <c r="X544" i="1"/>
  <c r="R544" i="1"/>
  <c r="AE544" i="1" s="1"/>
  <c r="J544" i="1"/>
  <c r="AD544" i="1" s="1"/>
  <c r="AH544" i="1" s="1"/>
  <c r="AI544" i="1" s="1"/>
  <c r="C544" i="1"/>
  <c r="AJ543" i="1"/>
  <c r="AK543" i="1" s="1"/>
  <c r="AG543" i="1"/>
  <c r="AF543" i="1"/>
  <c r="X543" i="1"/>
  <c r="R543" i="1"/>
  <c r="AE543" i="1" s="1"/>
  <c r="J543" i="1"/>
  <c r="AD543" i="1" s="1"/>
  <c r="AH543" i="1" s="1"/>
  <c r="AI543" i="1" s="1"/>
  <c r="C543" i="1"/>
  <c r="AJ542" i="1"/>
  <c r="AK542" i="1" s="1"/>
  <c r="AG542" i="1"/>
  <c r="AF542" i="1"/>
  <c r="X542" i="1"/>
  <c r="R542" i="1"/>
  <c r="AE542" i="1" s="1"/>
  <c r="J542" i="1"/>
  <c r="AD542" i="1" s="1"/>
  <c r="AH542" i="1" s="1"/>
  <c r="AI542" i="1" s="1"/>
  <c r="C542" i="1"/>
  <c r="AJ541" i="1"/>
  <c r="AK541" i="1" s="1"/>
  <c r="AG541" i="1"/>
  <c r="AF541" i="1"/>
  <c r="X541" i="1"/>
  <c r="R541" i="1"/>
  <c r="AE541" i="1" s="1"/>
  <c r="J541" i="1"/>
  <c r="AD541" i="1" s="1"/>
  <c r="AH541" i="1" s="1"/>
  <c r="AI541" i="1" s="1"/>
  <c r="C541" i="1"/>
  <c r="AJ540" i="1"/>
  <c r="AK540" i="1" s="1"/>
  <c r="AG540" i="1"/>
  <c r="AF540" i="1"/>
  <c r="X540" i="1"/>
  <c r="R540" i="1"/>
  <c r="AE540" i="1" s="1"/>
  <c r="J540" i="1"/>
  <c r="AD540" i="1" s="1"/>
  <c r="AH540" i="1" s="1"/>
  <c r="AI540" i="1" s="1"/>
  <c r="C540" i="1"/>
  <c r="AJ539" i="1"/>
  <c r="AK539" i="1" s="1"/>
  <c r="AG539" i="1"/>
  <c r="AF539" i="1"/>
  <c r="X539" i="1"/>
  <c r="R539" i="1"/>
  <c r="AE539" i="1" s="1"/>
  <c r="J539" i="1"/>
  <c r="AD539" i="1" s="1"/>
  <c r="AH539" i="1" s="1"/>
  <c r="AI539" i="1" s="1"/>
  <c r="C539" i="1"/>
  <c r="AJ538" i="1"/>
  <c r="AK538" i="1" s="1"/>
  <c r="AG538" i="1"/>
  <c r="AF538" i="1"/>
  <c r="X538" i="1"/>
  <c r="R538" i="1"/>
  <c r="AE538" i="1" s="1"/>
  <c r="J538" i="1"/>
  <c r="AD538" i="1" s="1"/>
  <c r="AH538" i="1" s="1"/>
  <c r="AI538" i="1" s="1"/>
  <c r="C538" i="1"/>
  <c r="AJ537" i="1"/>
  <c r="AK537" i="1" s="1"/>
  <c r="AG537" i="1"/>
  <c r="AF537" i="1"/>
  <c r="X537" i="1"/>
  <c r="R537" i="1"/>
  <c r="AE537" i="1" s="1"/>
  <c r="J537" i="1"/>
  <c r="AD537" i="1" s="1"/>
  <c r="AH537" i="1" s="1"/>
  <c r="AI537" i="1" s="1"/>
  <c r="C537" i="1"/>
  <c r="AJ536" i="1"/>
  <c r="AK536" i="1" s="1"/>
  <c r="AG536" i="1"/>
  <c r="AF536" i="1"/>
  <c r="X536" i="1"/>
  <c r="R536" i="1"/>
  <c r="AE536" i="1" s="1"/>
  <c r="J536" i="1"/>
  <c r="AD536" i="1" s="1"/>
  <c r="AH536" i="1" s="1"/>
  <c r="AI536" i="1" s="1"/>
  <c r="C536" i="1"/>
  <c r="AJ535" i="1"/>
  <c r="AK535" i="1" s="1"/>
  <c r="AG535" i="1"/>
  <c r="AF535" i="1"/>
  <c r="X535" i="1"/>
  <c r="R535" i="1"/>
  <c r="AE535" i="1" s="1"/>
  <c r="J535" i="1"/>
  <c r="AD535" i="1" s="1"/>
  <c r="AH535" i="1" s="1"/>
  <c r="AI535" i="1" s="1"/>
  <c r="C535" i="1"/>
  <c r="AJ534" i="1"/>
  <c r="AK534" i="1" s="1"/>
  <c r="AG534" i="1"/>
  <c r="AF534" i="1"/>
  <c r="X534" i="1"/>
  <c r="R534" i="1"/>
  <c r="AE534" i="1" s="1"/>
  <c r="J534" i="1"/>
  <c r="AD534" i="1" s="1"/>
  <c r="AH534" i="1" s="1"/>
  <c r="AI534" i="1" s="1"/>
  <c r="C534" i="1"/>
  <c r="AJ533" i="1"/>
  <c r="AK533" i="1" s="1"/>
  <c r="AG533" i="1"/>
  <c r="AF533" i="1"/>
  <c r="X533" i="1"/>
  <c r="R533" i="1"/>
  <c r="AE533" i="1" s="1"/>
  <c r="J533" i="1"/>
  <c r="AD533" i="1" s="1"/>
  <c r="AH533" i="1" s="1"/>
  <c r="AI533" i="1" s="1"/>
  <c r="C533" i="1"/>
  <c r="AJ532" i="1"/>
  <c r="AK532" i="1" s="1"/>
  <c r="AG532" i="1"/>
  <c r="AF532" i="1"/>
  <c r="X532" i="1"/>
  <c r="R532" i="1"/>
  <c r="AE532" i="1" s="1"/>
  <c r="J532" i="1"/>
  <c r="AD532" i="1" s="1"/>
  <c r="AH532" i="1" s="1"/>
  <c r="AI532" i="1" s="1"/>
  <c r="C532" i="1"/>
  <c r="AJ531" i="1"/>
  <c r="AK531" i="1" s="1"/>
  <c r="AG531" i="1"/>
  <c r="AF531" i="1"/>
  <c r="X531" i="1"/>
  <c r="R531" i="1"/>
  <c r="AE531" i="1" s="1"/>
  <c r="J531" i="1"/>
  <c r="AD531" i="1" s="1"/>
  <c r="AH531" i="1" s="1"/>
  <c r="AI531" i="1" s="1"/>
  <c r="C531" i="1"/>
  <c r="AJ530" i="1"/>
  <c r="AK530" i="1" s="1"/>
  <c r="AG530" i="1"/>
  <c r="AF530" i="1"/>
  <c r="X530" i="1"/>
  <c r="R530" i="1"/>
  <c r="AE530" i="1" s="1"/>
  <c r="J530" i="1"/>
  <c r="AD530" i="1" s="1"/>
  <c r="AH530" i="1" s="1"/>
  <c r="AI530" i="1" s="1"/>
  <c r="C530" i="1"/>
  <c r="AJ529" i="1"/>
  <c r="AK529" i="1" s="1"/>
  <c r="AG529" i="1"/>
  <c r="AF529" i="1"/>
  <c r="X529" i="1"/>
  <c r="R529" i="1"/>
  <c r="AE529" i="1" s="1"/>
  <c r="J529" i="1"/>
  <c r="AD529" i="1" s="1"/>
  <c r="AH529" i="1" s="1"/>
  <c r="AI529" i="1" s="1"/>
  <c r="C529" i="1"/>
  <c r="AJ528" i="1"/>
  <c r="AK528" i="1" s="1"/>
  <c r="AG528" i="1"/>
  <c r="AF528" i="1"/>
  <c r="X528" i="1"/>
  <c r="R528" i="1"/>
  <c r="AE528" i="1" s="1"/>
  <c r="J528" i="1"/>
  <c r="AD528" i="1" s="1"/>
  <c r="AH528" i="1" s="1"/>
  <c r="AI528" i="1" s="1"/>
  <c r="C528" i="1"/>
  <c r="AJ527" i="1"/>
  <c r="AK527" i="1" s="1"/>
  <c r="AG527" i="1"/>
  <c r="AF527" i="1"/>
  <c r="X527" i="1"/>
  <c r="R527" i="1"/>
  <c r="AE527" i="1" s="1"/>
  <c r="J527" i="1"/>
  <c r="AD527" i="1" s="1"/>
  <c r="AH527" i="1" s="1"/>
  <c r="AI527" i="1" s="1"/>
  <c r="C527" i="1"/>
  <c r="AJ526" i="1"/>
  <c r="AK526" i="1" s="1"/>
  <c r="AG526" i="1"/>
  <c r="AF526" i="1"/>
  <c r="X526" i="1"/>
  <c r="R526" i="1"/>
  <c r="AE526" i="1" s="1"/>
  <c r="J526" i="1"/>
  <c r="AD526" i="1" s="1"/>
  <c r="AH526" i="1" s="1"/>
  <c r="AI526" i="1" s="1"/>
  <c r="C526" i="1"/>
  <c r="AJ525" i="1"/>
  <c r="AK525" i="1" s="1"/>
  <c r="AG525" i="1"/>
  <c r="AF525" i="1"/>
  <c r="X525" i="1"/>
  <c r="R525" i="1"/>
  <c r="AE525" i="1" s="1"/>
  <c r="J525" i="1"/>
  <c r="AD525" i="1" s="1"/>
  <c r="AH525" i="1" s="1"/>
  <c r="AI525" i="1" s="1"/>
  <c r="C525" i="1"/>
  <c r="AJ524" i="1"/>
  <c r="AK524" i="1" s="1"/>
  <c r="AG524" i="1"/>
  <c r="AF524" i="1"/>
  <c r="X524" i="1"/>
  <c r="R524" i="1"/>
  <c r="AE524" i="1" s="1"/>
  <c r="J524" i="1"/>
  <c r="AD524" i="1" s="1"/>
  <c r="AH524" i="1" s="1"/>
  <c r="AI524" i="1" s="1"/>
  <c r="C524" i="1"/>
  <c r="AJ523" i="1"/>
  <c r="AK523" i="1" s="1"/>
  <c r="AG523" i="1"/>
  <c r="AF523" i="1"/>
  <c r="X523" i="1"/>
  <c r="R523" i="1"/>
  <c r="AE523" i="1" s="1"/>
  <c r="J523" i="1"/>
  <c r="AD523" i="1" s="1"/>
  <c r="AH523" i="1" s="1"/>
  <c r="AI523" i="1" s="1"/>
  <c r="C523" i="1"/>
  <c r="AJ522" i="1"/>
  <c r="AK522" i="1" s="1"/>
  <c r="AG522" i="1"/>
  <c r="AF522" i="1"/>
  <c r="X522" i="1"/>
  <c r="R522" i="1"/>
  <c r="AE522" i="1" s="1"/>
  <c r="J522" i="1"/>
  <c r="AD522" i="1" s="1"/>
  <c r="AH522" i="1" s="1"/>
  <c r="AI522" i="1" s="1"/>
  <c r="C522" i="1"/>
  <c r="AJ521" i="1"/>
  <c r="AK521" i="1" s="1"/>
  <c r="AG521" i="1"/>
  <c r="AF521" i="1"/>
  <c r="X521" i="1"/>
  <c r="R521" i="1"/>
  <c r="AE521" i="1" s="1"/>
  <c r="J521" i="1"/>
  <c r="AD521" i="1" s="1"/>
  <c r="AH521" i="1" s="1"/>
  <c r="AI521" i="1" s="1"/>
  <c r="C521" i="1"/>
  <c r="AJ520" i="1"/>
  <c r="AK520" i="1" s="1"/>
  <c r="AG520" i="1"/>
  <c r="AF520" i="1"/>
  <c r="X520" i="1"/>
  <c r="R520" i="1"/>
  <c r="AE520" i="1" s="1"/>
  <c r="J520" i="1"/>
  <c r="AD520" i="1" s="1"/>
  <c r="AH520" i="1" s="1"/>
  <c r="AI520" i="1" s="1"/>
  <c r="C520" i="1"/>
  <c r="AJ519" i="1"/>
  <c r="AK519" i="1" s="1"/>
  <c r="AG519" i="1"/>
  <c r="AF519" i="1"/>
  <c r="X519" i="1"/>
  <c r="R519" i="1"/>
  <c r="AE519" i="1" s="1"/>
  <c r="J519" i="1"/>
  <c r="AD519" i="1" s="1"/>
  <c r="AH519" i="1" s="1"/>
  <c r="AI519" i="1" s="1"/>
  <c r="C519" i="1"/>
  <c r="AJ518" i="1"/>
  <c r="AK518" i="1" s="1"/>
  <c r="AG518" i="1"/>
  <c r="AF518" i="1"/>
  <c r="X518" i="1"/>
  <c r="R518" i="1"/>
  <c r="AE518" i="1" s="1"/>
  <c r="J518" i="1"/>
  <c r="AD518" i="1" s="1"/>
  <c r="AH518" i="1" s="1"/>
  <c r="AI518" i="1" s="1"/>
  <c r="C518" i="1"/>
  <c r="AJ517" i="1"/>
  <c r="AK517" i="1" s="1"/>
  <c r="AG517" i="1"/>
  <c r="AF517" i="1"/>
  <c r="X517" i="1"/>
  <c r="R517" i="1"/>
  <c r="AE517" i="1" s="1"/>
  <c r="J517" i="1"/>
  <c r="AD517" i="1" s="1"/>
  <c r="AH517" i="1" s="1"/>
  <c r="AI517" i="1" s="1"/>
  <c r="C517" i="1"/>
  <c r="AJ516" i="1"/>
  <c r="AK516" i="1" s="1"/>
  <c r="AG516" i="1"/>
  <c r="AF516" i="1"/>
  <c r="X516" i="1"/>
  <c r="R516" i="1"/>
  <c r="AE516" i="1" s="1"/>
  <c r="J516" i="1"/>
  <c r="AD516" i="1" s="1"/>
  <c r="AH516" i="1" s="1"/>
  <c r="AI516" i="1" s="1"/>
  <c r="C516" i="1"/>
  <c r="AJ515" i="1"/>
  <c r="AK515" i="1" s="1"/>
  <c r="AG515" i="1"/>
  <c r="AF515" i="1"/>
  <c r="X515" i="1"/>
  <c r="R515" i="1"/>
  <c r="AE515" i="1" s="1"/>
  <c r="J515" i="1"/>
  <c r="AD515" i="1" s="1"/>
  <c r="AH515" i="1" s="1"/>
  <c r="AI515" i="1" s="1"/>
  <c r="C515" i="1"/>
  <c r="AJ514" i="1"/>
  <c r="AK514" i="1" s="1"/>
  <c r="AG514" i="1"/>
  <c r="AF514" i="1"/>
  <c r="X514" i="1"/>
  <c r="R514" i="1"/>
  <c r="AE514" i="1" s="1"/>
  <c r="J514" i="1"/>
  <c r="AD514" i="1" s="1"/>
  <c r="AH514" i="1" s="1"/>
  <c r="AI514" i="1" s="1"/>
  <c r="C514" i="1"/>
  <c r="AJ513" i="1"/>
  <c r="AK513" i="1" s="1"/>
  <c r="AG513" i="1"/>
  <c r="AF513" i="1"/>
  <c r="X513" i="1"/>
  <c r="R513" i="1"/>
  <c r="AE513" i="1" s="1"/>
  <c r="J513" i="1"/>
  <c r="AD513" i="1" s="1"/>
  <c r="AH513" i="1" s="1"/>
  <c r="AI513" i="1" s="1"/>
  <c r="C513" i="1"/>
  <c r="AJ512" i="1"/>
  <c r="AK512" i="1" s="1"/>
  <c r="AG512" i="1"/>
  <c r="AF512" i="1"/>
  <c r="X512" i="1"/>
  <c r="R512" i="1"/>
  <c r="AE512" i="1" s="1"/>
  <c r="J512" i="1"/>
  <c r="AD512" i="1" s="1"/>
  <c r="AH512" i="1" s="1"/>
  <c r="AI512" i="1" s="1"/>
  <c r="C512" i="1"/>
  <c r="AJ511" i="1"/>
  <c r="AK511" i="1" s="1"/>
  <c r="AG511" i="1"/>
  <c r="AF511" i="1"/>
  <c r="X511" i="1"/>
  <c r="R511" i="1"/>
  <c r="AE511" i="1" s="1"/>
  <c r="J511" i="1"/>
  <c r="AD511" i="1" s="1"/>
  <c r="AH511" i="1" s="1"/>
  <c r="AI511" i="1" s="1"/>
  <c r="C511" i="1"/>
  <c r="AJ510" i="1"/>
  <c r="AK510" i="1" s="1"/>
  <c r="AG510" i="1"/>
  <c r="AF510" i="1"/>
  <c r="X510" i="1"/>
  <c r="R510" i="1"/>
  <c r="AE510" i="1" s="1"/>
  <c r="J510" i="1"/>
  <c r="AD510" i="1" s="1"/>
  <c r="AH510" i="1" s="1"/>
  <c r="AI510" i="1" s="1"/>
  <c r="C510" i="1"/>
  <c r="AJ509" i="1"/>
  <c r="AK509" i="1" s="1"/>
  <c r="AG509" i="1"/>
  <c r="AF509" i="1"/>
  <c r="X509" i="1"/>
  <c r="R509" i="1"/>
  <c r="AE509" i="1" s="1"/>
  <c r="J509" i="1"/>
  <c r="AD509" i="1" s="1"/>
  <c r="AH509" i="1" s="1"/>
  <c r="AI509" i="1" s="1"/>
  <c r="C509" i="1"/>
  <c r="AJ508" i="1"/>
  <c r="AK508" i="1" s="1"/>
  <c r="AG508" i="1"/>
  <c r="AF508" i="1"/>
  <c r="X508" i="1"/>
  <c r="R508" i="1"/>
  <c r="AE508" i="1" s="1"/>
  <c r="J508" i="1"/>
  <c r="AD508" i="1" s="1"/>
  <c r="AH508" i="1" s="1"/>
  <c r="AI508" i="1" s="1"/>
  <c r="C508" i="1"/>
  <c r="AJ507" i="1"/>
  <c r="AK507" i="1" s="1"/>
  <c r="AG507" i="1"/>
  <c r="AF507" i="1"/>
  <c r="X507" i="1"/>
  <c r="R507" i="1"/>
  <c r="AE507" i="1" s="1"/>
  <c r="J507" i="1"/>
  <c r="AD507" i="1" s="1"/>
  <c r="AH507" i="1" s="1"/>
  <c r="AI507" i="1" s="1"/>
  <c r="C507" i="1"/>
  <c r="AJ506" i="1"/>
  <c r="AK506" i="1" s="1"/>
  <c r="AG506" i="1"/>
  <c r="AF506" i="1"/>
  <c r="X506" i="1"/>
  <c r="R506" i="1"/>
  <c r="AE506" i="1" s="1"/>
  <c r="J506" i="1"/>
  <c r="AD506" i="1" s="1"/>
  <c r="AH506" i="1" s="1"/>
  <c r="AI506" i="1" s="1"/>
  <c r="C506" i="1"/>
  <c r="AJ505" i="1"/>
  <c r="AK505" i="1" s="1"/>
  <c r="AG505" i="1"/>
  <c r="AF505" i="1"/>
  <c r="X505" i="1"/>
  <c r="R505" i="1"/>
  <c r="AE505" i="1" s="1"/>
  <c r="J505" i="1"/>
  <c r="AD505" i="1" s="1"/>
  <c r="AH505" i="1" s="1"/>
  <c r="AI505" i="1" s="1"/>
  <c r="C505" i="1"/>
  <c r="AJ504" i="1"/>
  <c r="AK504" i="1" s="1"/>
  <c r="AG504" i="1"/>
  <c r="AF504" i="1"/>
  <c r="X504" i="1"/>
  <c r="R504" i="1"/>
  <c r="AE504" i="1" s="1"/>
  <c r="J504" i="1"/>
  <c r="AD504" i="1" s="1"/>
  <c r="AH504" i="1" s="1"/>
  <c r="AI504" i="1" s="1"/>
  <c r="C504" i="1"/>
  <c r="AJ503" i="1"/>
  <c r="AK503" i="1" s="1"/>
  <c r="AG503" i="1"/>
  <c r="AF503" i="1"/>
  <c r="X503" i="1"/>
  <c r="R503" i="1"/>
  <c r="AE503" i="1" s="1"/>
  <c r="J503" i="1"/>
  <c r="AD503" i="1" s="1"/>
  <c r="AH503" i="1" s="1"/>
  <c r="AI503" i="1" s="1"/>
  <c r="C503" i="1"/>
  <c r="AJ502" i="1"/>
  <c r="AK502" i="1" s="1"/>
  <c r="AG502" i="1"/>
  <c r="AF502" i="1"/>
  <c r="X502" i="1"/>
  <c r="R502" i="1"/>
  <c r="AE502" i="1" s="1"/>
  <c r="J502" i="1"/>
  <c r="AD502" i="1" s="1"/>
  <c r="AH502" i="1" s="1"/>
  <c r="AI502" i="1" s="1"/>
  <c r="C502" i="1"/>
  <c r="AJ501" i="1"/>
  <c r="AK501" i="1" s="1"/>
  <c r="AG501" i="1"/>
  <c r="AF501" i="1"/>
  <c r="X501" i="1"/>
  <c r="R501" i="1"/>
  <c r="AE501" i="1" s="1"/>
  <c r="J501" i="1"/>
  <c r="AD501" i="1" s="1"/>
  <c r="AH501" i="1" s="1"/>
  <c r="AI501" i="1" s="1"/>
  <c r="C501" i="1"/>
  <c r="AJ500" i="1"/>
  <c r="AK500" i="1" s="1"/>
  <c r="AG500" i="1"/>
  <c r="AF500" i="1"/>
  <c r="X500" i="1"/>
  <c r="R500" i="1"/>
  <c r="AE500" i="1" s="1"/>
  <c r="J500" i="1"/>
  <c r="AD500" i="1" s="1"/>
  <c r="AH500" i="1" s="1"/>
  <c r="AI500" i="1" s="1"/>
  <c r="C500" i="1"/>
  <c r="AJ499" i="1"/>
  <c r="AK499" i="1" s="1"/>
  <c r="AG499" i="1"/>
  <c r="AF499" i="1"/>
  <c r="X499" i="1"/>
  <c r="R499" i="1"/>
  <c r="AE499" i="1" s="1"/>
  <c r="J499" i="1"/>
  <c r="AD499" i="1" s="1"/>
  <c r="AH499" i="1" s="1"/>
  <c r="AI499" i="1" s="1"/>
  <c r="C499" i="1"/>
  <c r="AJ498" i="1"/>
  <c r="AK498" i="1" s="1"/>
  <c r="AG498" i="1"/>
  <c r="AF498" i="1"/>
  <c r="X498" i="1"/>
  <c r="R498" i="1"/>
  <c r="AE498" i="1" s="1"/>
  <c r="J498" i="1"/>
  <c r="AD498" i="1" s="1"/>
  <c r="AH498" i="1" s="1"/>
  <c r="AI498" i="1" s="1"/>
  <c r="C498" i="1"/>
  <c r="AJ497" i="1"/>
  <c r="AK497" i="1" s="1"/>
  <c r="AG497" i="1"/>
  <c r="AF497" i="1"/>
  <c r="X497" i="1"/>
  <c r="R497" i="1"/>
  <c r="AE497" i="1" s="1"/>
  <c r="J497" i="1"/>
  <c r="AD497" i="1" s="1"/>
  <c r="AH497" i="1" s="1"/>
  <c r="AI497" i="1" s="1"/>
  <c r="C497" i="1"/>
  <c r="AJ496" i="1"/>
  <c r="AK496" i="1" s="1"/>
  <c r="AG496" i="1"/>
  <c r="AF496" i="1"/>
  <c r="X496" i="1"/>
  <c r="R496" i="1"/>
  <c r="AE496" i="1" s="1"/>
  <c r="J496" i="1"/>
  <c r="AD496" i="1" s="1"/>
  <c r="AH496" i="1" s="1"/>
  <c r="AI496" i="1" s="1"/>
  <c r="C496" i="1"/>
  <c r="AJ495" i="1"/>
  <c r="AK495" i="1" s="1"/>
  <c r="AG495" i="1"/>
  <c r="AF495" i="1"/>
  <c r="X495" i="1"/>
  <c r="R495" i="1"/>
  <c r="AE495" i="1" s="1"/>
  <c r="J495" i="1"/>
  <c r="AD495" i="1" s="1"/>
  <c r="AH495" i="1" s="1"/>
  <c r="AI495" i="1" s="1"/>
  <c r="C495" i="1"/>
  <c r="AJ494" i="1"/>
  <c r="AK494" i="1" s="1"/>
  <c r="AG494" i="1"/>
  <c r="AF494" i="1"/>
  <c r="X494" i="1"/>
  <c r="R494" i="1"/>
  <c r="AE494" i="1" s="1"/>
  <c r="J494" i="1"/>
  <c r="AD494" i="1" s="1"/>
  <c r="AH494" i="1" s="1"/>
  <c r="AI494" i="1" s="1"/>
  <c r="C494" i="1"/>
  <c r="AJ493" i="1"/>
  <c r="AK493" i="1" s="1"/>
  <c r="AG493" i="1"/>
  <c r="AF493" i="1"/>
  <c r="X493" i="1"/>
  <c r="R493" i="1"/>
  <c r="AE493" i="1" s="1"/>
  <c r="J493" i="1"/>
  <c r="AD493" i="1" s="1"/>
  <c r="AH493" i="1" s="1"/>
  <c r="AI493" i="1" s="1"/>
  <c r="C493" i="1"/>
  <c r="AJ492" i="1"/>
  <c r="AK492" i="1" s="1"/>
  <c r="AG492" i="1"/>
  <c r="AF492" i="1"/>
  <c r="X492" i="1"/>
  <c r="R492" i="1"/>
  <c r="AE492" i="1" s="1"/>
  <c r="J492" i="1"/>
  <c r="AD492" i="1" s="1"/>
  <c r="AH492" i="1" s="1"/>
  <c r="AI492" i="1" s="1"/>
  <c r="C492" i="1"/>
  <c r="AJ491" i="1"/>
  <c r="AK491" i="1" s="1"/>
  <c r="AG491" i="1"/>
  <c r="AF491" i="1"/>
  <c r="X491" i="1"/>
  <c r="R491" i="1"/>
  <c r="AE491" i="1" s="1"/>
  <c r="J491" i="1"/>
  <c r="AD491" i="1" s="1"/>
  <c r="AH491" i="1" s="1"/>
  <c r="AI491" i="1" s="1"/>
  <c r="C491" i="1"/>
  <c r="AJ490" i="1"/>
  <c r="AK490" i="1" s="1"/>
  <c r="AG490" i="1"/>
  <c r="AF490" i="1"/>
  <c r="X490" i="1"/>
  <c r="R490" i="1"/>
  <c r="AE490" i="1" s="1"/>
  <c r="J490" i="1"/>
  <c r="AD490" i="1" s="1"/>
  <c r="AH490" i="1" s="1"/>
  <c r="AI490" i="1" s="1"/>
  <c r="C490" i="1"/>
  <c r="AJ489" i="1"/>
  <c r="AK489" i="1" s="1"/>
  <c r="AG489" i="1"/>
  <c r="AF489" i="1"/>
  <c r="X489" i="1"/>
  <c r="R489" i="1"/>
  <c r="AE489" i="1" s="1"/>
  <c r="J489" i="1"/>
  <c r="AD489" i="1" s="1"/>
  <c r="AH489" i="1" s="1"/>
  <c r="AI489" i="1" s="1"/>
  <c r="C489" i="1"/>
  <c r="AJ488" i="1"/>
  <c r="AK488" i="1" s="1"/>
  <c r="AG488" i="1"/>
  <c r="AF488" i="1"/>
  <c r="X488" i="1"/>
  <c r="R488" i="1"/>
  <c r="AE488" i="1" s="1"/>
  <c r="J488" i="1"/>
  <c r="AD488" i="1" s="1"/>
  <c r="AH488" i="1" s="1"/>
  <c r="AI488" i="1" s="1"/>
  <c r="C488" i="1"/>
  <c r="AJ487" i="1"/>
  <c r="AK487" i="1" s="1"/>
  <c r="AG487" i="1"/>
  <c r="AF487" i="1"/>
  <c r="X487" i="1"/>
  <c r="R487" i="1"/>
  <c r="AE487" i="1" s="1"/>
  <c r="J487" i="1"/>
  <c r="AD487" i="1" s="1"/>
  <c r="AH487" i="1" s="1"/>
  <c r="AI487" i="1" s="1"/>
  <c r="C487" i="1"/>
  <c r="AJ486" i="1"/>
  <c r="AK486" i="1" s="1"/>
  <c r="AG486" i="1"/>
  <c r="AF486" i="1"/>
  <c r="X486" i="1"/>
  <c r="R486" i="1"/>
  <c r="AE486" i="1" s="1"/>
  <c r="J486" i="1"/>
  <c r="AD486" i="1" s="1"/>
  <c r="AH486" i="1" s="1"/>
  <c r="AI486" i="1" s="1"/>
  <c r="C486" i="1"/>
  <c r="AJ485" i="1"/>
  <c r="AK485" i="1" s="1"/>
  <c r="AG485" i="1"/>
  <c r="AF485" i="1"/>
  <c r="X485" i="1"/>
  <c r="R485" i="1"/>
  <c r="AE485" i="1" s="1"/>
  <c r="J485" i="1"/>
  <c r="AD485" i="1" s="1"/>
  <c r="AH485" i="1" s="1"/>
  <c r="AI485" i="1" s="1"/>
  <c r="C485" i="1"/>
  <c r="AJ484" i="1"/>
  <c r="AK484" i="1" s="1"/>
  <c r="AG484" i="1"/>
  <c r="AF484" i="1"/>
  <c r="X484" i="1"/>
  <c r="R484" i="1"/>
  <c r="AE484" i="1" s="1"/>
  <c r="J484" i="1"/>
  <c r="AD484" i="1" s="1"/>
  <c r="AH484" i="1" s="1"/>
  <c r="AI484" i="1" s="1"/>
  <c r="C484" i="1"/>
  <c r="AJ483" i="1"/>
  <c r="AK483" i="1" s="1"/>
  <c r="AG483" i="1"/>
  <c r="AF483" i="1"/>
  <c r="X483" i="1"/>
  <c r="R483" i="1"/>
  <c r="AE483" i="1" s="1"/>
  <c r="J483" i="1"/>
  <c r="AD483" i="1" s="1"/>
  <c r="AH483" i="1" s="1"/>
  <c r="AI483" i="1" s="1"/>
  <c r="C483" i="1"/>
  <c r="AJ482" i="1"/>
  <c r="AK482" i="1" s="1"/>
  <c r="AG482" i="1"/>
  <c r="AF482" i="1"/>
  <c r="X482" i="1"/>
  <c r="R482" i="1"/>
  <c r="AE482" i="1" s="1"/>
  <c r="J482" i="1"/>
  <c r="AD482" i="1" s="1"/>
  <c r="AH482" i="1" s="1"/>
  <c r="AI482" i="1" s="1"/>
  <c r="C482" i="1"/>
  <c r="AJ481" i="1"/>
  <c r="AK481" i="1" s="1"/>
  <c r="AG481" i="1"/>
  <c r="AF481" i="1"/>
  <c r="X481" i="1"/>
  <c r="R481" i="1"/>
  <c r="AE481" i="1" s="1"/>
  <c r="J481" i="1"/>
  <c r="AD481" i="1" s="1"/>
  <c r="AH481" i="1" s="1"/>
  <c r="AI481" i="1" s="1"/>
  <c r="C481" i="1"/>
  <c r="AJ480" i="1"/>
  <c r="AK480" i="1" s="1"/>
  <c r="AG480" i="1"/>
  <c r="AF480" i="1"/>
  <c r="X480" i="1"/>
  <c r="R480" i="1"/>
  <c r="AE480" i="1" s="1"/>
  <c r="J480" i="1"/>
  <c r="AD480" i="1" s="1"/>
  <c r="AH480" i="1" s="1"/>
  <c r="AI480" i="1" s="1"/>
  <c r="C480" i="1"/>
  <c r="AJ479" i="1"/>
  <c r="AK479" i="1" s="1"/>
  <c r="AG479" i="1"/>
  <c r="AF479" i="1"/>
  <c r="X479" i="1"/>
  <c r="R479" i="1"/>
  <c r="AE479" i="1" s="1"/>
  <c r="J479" i="1"/>
  <c r="AD479" i="1" s="1"/>
  <c r="AH479" i="1" s="1"/>
  <c r="AI479" i="1" s="1"/>
  <c r="C479" i="1"/>
  <c r="AJ478" i="1"/>
  <c r="AK478" i="1" s="1"/>
  <c r="AG478" i="1"/>
  <c r="AF478" i="1"/>
  <c r="X478" i="1"/>
  <c r="R478" i="1"/>
  <c r="AE478" i="1" s="1"/>
  <c r="J478" i="1"/>
  <c r="AD478" i="1" s="1"/>
  <c r="AH478" i="1" s="1"/>
  <c r="AI478" i="1" s="1"/>
  <c r="C478" i="1"/>
  <c r="AJ477" i="1"/>
  <c r="AK477" i="1" s="1"/>
  <c r="AG477" i="1"/>
  <c r="AF477" i="1"/>
  <c r="X477" i="1"/>
  <c r="R477" i="1"/>
  <c r="AE477" i="1" s="1"/>
  <c r="J477" i="1"/>
  <c r="AD477" i="1" s="1"/>
  <c r="AH477" i="1" s="1"/>
  <c r="AI477" i="1" s="1"/>
  <c r="C477" i="1"/>
  <c r="AJ476" i="1"/>
  <c r="AK476" i="1" s="1"/>
  <c r="AG476" i="1"/>
  <c r="AF476" i="1"/>
  <c r="X476" i="1"/>
  <c r="R476" i="1"/>
  <c r="AE476" i="1" s="1"/>
  <c r="J476" i="1"/>
  <c r="AD476" i="1" s="1"/>
  <c r="AH476" i="1" s="1"/>
  <c r="AI476" i="1" s="1"/>
  <c r="C476" i="1"/>
  <c r="AJ475" i="1"/>
  <c r="AK475" i="1" s="1"/>
  <c r="AG475" i="1"/>
  <c r="AF475" i="1"/>
  <c r="X475" i="1"/>
  <c r="R475" i="1"/>
  <c r="AE475" i="1" s="1"/>
  <c r="J475" i="1"/>
  <c r="AD475" i="1" s="1"/>
  <c r="AH475" i="1" s="1"/>
  <c r="AI475" i="1" s="1"/>
  <c r="C475" i="1"/>
  <c r="AJ474" i="1"/>
  <c r="AK474" i="1" s="1"/>
  <c r="AG474" i="1"/>
  <c r="AF474" i="1"/>
  <c r="X474" i="1"/>
  <c r="R474" i="1"/>
  <c r="AE474" i="1" s="1"/>
  <c r="J474" i="1"/>
  <c r="AD474" i="1" s="1"/>
  <c r="AH474" i="1" s="1"/>
  <c r="AI474" i="1" s="1"/>
  <c r="C474" i="1"/>
  <c r="AJ473" i="1"/>
  <c r="AK473" i="1" s="1"/>
  <c r="AG473" i="1"/>
  <c r="AF473" i="1"/>
  <c r="X473" i="1"/>
  <c r="R473" i="1"/>
  <c r="AE473" i="1" s="1"/>
  <c r="J473" i="1"/>
  <c r="AD473" i="1" s="1"/>
  <c r="AH473" i="1" s="1"/>
  <c r="AI473" i="1" s="1"/>
  <c r="C473" i="1"/>
  <c r="AJ472" i="1"/>
  <c r="AK472" i="1" s="1"/>
  <c r="AG472" i="1"/>
  <c r="AF472" i="1"/>
  <c r="X472" i="1"/>
  <c r="R472" i="1"/>
  <c r="AE472" i="1" s="1"/>
  <c r="J472" i="1"/>
  <c r="AD472" i="1" s="1"/>
  <c r="AH472" i="1" s="1"/>
  <c r="AI472" i="1" s="1"/>
  <c r="C472" i="1"/>
  <c r="AJ471" i="1"/>
  <c r="AK471" i="1" s="1"/>
  <c r="AG471" i="1"/>
  <c r="AF471" i="1"/>
  <c r="X471" i="1"/>
  <c r="R471" i="1"/>
  <c r="AE471" i="1" s="1"/>
  <c r="J471" i="1"/>
  <c r="AD471" i="1" s="1"/>
  <c r="AH471" i="1" s="1"/>
  <c r="AI471" i="1" s="1"/>
  <c r="C471" i="1"/>
  <c r="AJ470" i="1"/>
  <c r="AK470" i="1" s="1"/>
  <c r="AG470" i="1"/>
  <c r="AF470" i="1"/>
  <c r="X470" i="1"/>
  <c r="R470" i="1"/>
  <c r="AE470" i="1" s="1"/>
  <c r="J470" i="1"/>
  <c r="AD470" i="1" s="1"/>
  <c r="AH470" i="1" s="1"/>
  <c r="AI470" i="1" s="1"/>
  <c r="C470" i="1"/>
  <c r="AJ469" i="1"/>
  <c r="AK469" i="1" s="1"/>
  <c r="AG469" i="1"/>
  <c r="AF469" i="1"/>
  <c r="X469" i="1"/>
  <c r="R469" i="1"/>
  <c r="AE469" i="1" s="1"/>
  <c r="J469" i="1"/>
  <c r="AD469" i="1" s="1"/>
  <c r="AH469" i="1" s="1"/>
  <c r="AI469" i="1" s="1"/>
  <c r="C469" i="1"/>
  <c r="AJ468" i="1"/>
  <c r="AK468" i="1" s="1"/>
  <c r="AG468" i="1"/>
  <c r="AF468" i="1"/>
  <c r="X468" i="1"/>
  <c r="R468" i="1"/>
  <c r="AE468" i="1" s="1"/>
  <c r="J468" i="1"/>
  <c r="AD468" i="1" s="1"/>
  <c r="AH468" i="1" s="1"/>
  <c r="AI468" i="1" s="1"/>
  <c r="C468" i="1"/>
  <c r="AJ467" i="1"/>
  <c r="AK467" i="1" s="1"/>
  <c r="AG467" i="1"/>
  <c r="AF467" i="1"/>
  <c r="X467" i="1"/>
  <c r="R467" i="1"/>
  <c r="AE467" i="1" s="1"/>
  <c r="J467" i="1"/>
  <c r="AD467" i="1" s="1"/>
  <c r="AH467" i="1" s="1"/>
  <c r="AI467" i="1" s="1"/>
  <c r="C467" i="1"/>
  <c r="AJ466" i="1"/>
  <c r="AK466" i="1" s="1"/>
  <c r="AG466" i="1"/>
  <c r="AF466" i="1"/>
  <c r="X466" i="1"/>
  <c r="R466" i="1"/>
  <c r="AE466" i="1" s="1"/>
  <c r="J466" i="1"/>
  <c r="AD466" i="1" s="1"/>
  <c r="AH466" i="1" s="1"/>
  <c r="AI466" i="1" s="1"/>
  <c r="C466" i="1"/>
  <c r="AJ465" i="1"/>
  <c r="AK465" i="1" s="1"/>
  <c r="AG465" i="1"/>
  <c r="AF465" i="1"/>
  <c r="X465" i="1"/>
  <c r="R465" i="1"/>
  <c r="AE465" i="1" s="1"/>
  <c r="J465" i="1"/>
  <c r="AD465" i="1" s="1"/>
  <c r="AH465" i="1" s="1"/>
  <c r="AI465" i="1" s="1"/>
  <c r="C465" i="1"/>
  <c r="AJ464" i="1"/>
  <c r="AK464" i="1" s="1"/>
  <c r="AG464" i="1"/>
  <c r="AF464" i="1"/>
  <c r="X464" i="1"/>
  <c r="R464" i="1"/>
  <c r="AE464" i="1" s="1"/>
  <c r="J464" i="1"/>
  <c r="AD464" i="1" s="1"/>
  <c r="AH464" i="1" s="1"/>
  <c r="AI464" i="1" s="1"/>
  <c r="C464" i="1"/>
  <c r="AJ463" i="1"/>
  <c r="AK463" i="1" s="1"/>
  <c r="AG463" i="1"/>
  <c r="AF463" i="1"/>
  <c r="X463" i="1"/>
  <c r="R463" i="1"/>
  <c r="AE463" i="1" s="1"/>
  <c r="J463" i="1"/>
  <c r="AD463" i="1" s="1"/>
  <c r="AH463" i="1" s="1"/>
  <c r="AI463" i="1" s="1"/>
  <c r="C463" i="1"/>
  <c r="AJ462" i="1"/>
  <c r="AK462" i="1" s="1"/>
  <c r="AG462" i="1"/>
  <c r="AF462" i="1"/>
  <c r="X462" i="1"/>
  <c r="R462" i="1"/>
  <c r="AE462" i="1" s="1"/>
  <c r="J462" i="1"/>
  <c r="AD462" i="1" s="1"/>
  <c r="AH462" i="1" s="1"/>
  <c r="AI462" i="1" s="1"/>
  <c r="C462" i="1"/>
  <c r="AJ461" i="1"/>
  <c r="AK461" i="1" s="1"/>
  <c r="AG461" i="1"/>
  <c r="AF461" i="1"/>
  <c r="X461" i="1"/>
  <c r="R461" i="1"/>
  <c r="AE461" i="1" s="1"/>
  <c r="J461" i="1"/>
  <c r="AD461" i="1" s="1"/>
  <c r="AH461" i="1" s="1"/>
  <c r="AI461" i="1" s="1"/>
  <c r="C461" i="1"/>
  <c r="AJ460" i="1"/>
  <c r="AK460" i="1" s="1"/>
  <c r="AG460" i="1"/>
  <c r="AF460" i="1"/>
  <c r="X460" i="1"/>
  <c r="R460" i="1"/>
  <c r="AE460" i="1" s="1"/>
  <c r="J460" i="1"/>
  <c r="AD460" i="1" s="1"/>
  <c r="AH460" i="1" s="1"/>
  <c r="AI460" i="1" s="1"/>
  <c r="C460" i="1"/>
  <c r="AJ459" i="1"/>
  <c r="AK459" i="1" s="1"/>
  <c r="AG459" i="1"/>
  <c r="AF459" i="1"/>
  <c r="X459" i="1"/>
  <c r="R459" i="1"/>
  <c r="AE459" i="1" s="1"/>
  <c r="J459" i="1"/>
  <c r="AD459" i="1" s="1"/>
  <c r="AH459" i="1" s="1"/>
  <c r="AI459" i="1" s="1"/>
  <c r="C459" i="1"/>
  <c r="AJ458" i="1"/>
  <c r="AK458" i="1" s="1"/>
  <c r="AG458" i="1"/>
  <c r="AF458" i="1"/>
  <c r="X458" i="1"/>
  <c r="R458" i="1"/>
  <c r="AE458" i="1" s="1"/>
  <c r="J458" i="1"/>
  <c r="AD458" i="1" s="1"/>
  <c r="AH458" i="1" s="1"/>
  <c r="AI458" i="1" s="1"/>
  <c r="C458" i="1"/>
  <c r="AJ457" i="1"/>
  <c r="AK457" i="1" s="1"/>
  <c r="AG457" i="1"/>
  <c r="AF457" i="1"/>
  <c r="X457" i="1"/>
  <c r="R457" i="1"/>
  <c r="AE457" i="1" s="1"/>
  <c r="J457" i="1"/>
  <c r="AD457" i="1" s="1"/>
  <c r="AH457" i="1" s="1"/>
  <c r="AI457" i="1" s="1"/>
  <c r="C457" i="1"/>
  <c r="AJ456" i="1"/>
  <c r="AK456" i="1" s="1"/>
  <c r="AG456" i="1"/>
  <c r="AF456" i="1"/>
  <c r="X456" i="1"/>
  <c r="R456" i="1"/>
  <c r="AE456" i="1" s="1"/>
  <c r="J456" i="1"/>
  <c r="AD456" i="1" s="1"/>
  <c r="AH456" i="1" s="1"/>
  <c r="AI456" i="1" s="1"/>
  <c r="C456" i="1"/>
  <c r="AJ455" i="1"/>
  <c r="AK455" i="1" s="1"/>
  <c r="AG455" i="1"/>
  <c r="AF455" i="1"/>
  <c r="X455" i="1"/>
  <c r="R455" i="1"/>
  <c r="AE455" i="1" s="1"/>
  <c r="J455" i="1"/>
  <c r="AD455" i="1" s="1"/>
  <c r="AH455" i="1" s="1"/>
  <c r="AI455" i="1" s="1"/>
  <c r="C455" i="1"/>
  <c r="AJ454" i="1"/>
  <c r="AK454" i="1" s="1"/>
  <c r="AG454" i="1"/>
  <c r="AF454" i="1"/>
  <c r="X454" i="1"/>
  <c r="R454" i="1"/>
  <c r="AE454" i="1" s="1"/>
  <c r="J454" i="1"/>
  <c r="AD454" i="1" s="1"/>
  <c r="AH454" i="1" s="1"/>
  <c r="AI454" i="1" s="1"/>
  <c r="C454" i="1"/>
  <c r="AJ453" i="1"/>
  <c r="AK453" i="1" s="1"/>
  <c r="AG453" i="1"/>
  <c r="AF453" i="1"/>
  <c r="X453" i="1"/>
  <c r="R453" i="1"/>
  <c r="AE453" i="1" s="1"/>
  <c r="J453" i="1"/>
  <c r="AD453" i="1" s="1"/>
  <c r="AH453" i="1" s="1"/>
  <c r="AI453" i="1" s="1"/>
  <c r="C453" i="1"/>
  <c r="AJ452" i="1"/>
  <c r="AK452" i="1" s="1"/>
  <c r="AG452" i="1"/>
  <c r="AF452" i="1"/>
  <c r="X452" i="1"/>
  <c r="R452" i="1"/>
  <c r="AE452" i="1" s="1"/>
  <c r="J452" i="1"/>
  <c r="AD452" i="1" s="1"/>
  <c r="AH452" i="1" s="1"/>
  <c r="AI452" i="1" s="1"/>
  <c r="C452" i="1"/>
  <c r="AJ451" i="1"/>
  <c r="AK451" i="1" s="1"/>
  <c r="AG451" i="1"/>
  <c r="AF451" i="1"/>
  <c r="X451" i="1"/>
  <c r="R451" i="1"/>
  <c r="AE451" i="1" s="1"/>
  <c r="J451" i="1"/>
  <c r="AD451" i="1" s="1"/>
  <c r="AH451" i="1" s="1"/>
  <c r="AI451" i="1" s="1"/>
  <c r="C451" i="1"/>
  <c r="AJ450" i="1"/>
  <c r="AK450" i="1" s="1"/>
  <c r="AG450" i="1"/>
  <c r="AF450" i="1"/>
  <c r="X450" i="1"/>
  <c r="R450" i="1"/>
  <c r="AE450" i="1" s="1"/>
  <c r="J450" i="1"/>
  <c r="AD450" i="1" s="1"/>
  <c r="AH450" i="1" s="1"/>
  <c r="AI450" i="1" s="1"/>
  <c r="C450" i="1"/>
  <c r="AJ449" i="1"/>
  <c r="AK449" i="1" s="1"/>
  <c r="AG449" i="1"/>
  <c r="AF449" i="1"/>
  <c r="X449" i="1"/>
  <c r="R449" i="1"/>
  <c r="AE449" i="1" s="1"/>
  <c r="J449" i="1"/>
  <c r="AD449" i="1" s="1"/>
  <c r="AH449" i="1" s="1"/>
  <c r="AI449" i="1" s="1"/>
  <c r="C449" i="1"/>
  <c r="AJ448" i="1"/>
  <c r="AK448" i="1" s="1"/>
  <c r="AG448" i="1"/>
  <c r="AF448" i="1"/>
  <c r="X448" i="1"/>
  <c r="R448" i="1"/>
  <c r="AE448" i="1" s="1"/>
  <c r="J448" i="1"/>
  <c r="AD448" i="1" s="1"/>
  <c r="AH448" i="1" s="1"/>
  <c r="AI448" i="1" s="1"/>
  <c r="C448" i="1"/>
  <c r="AJ447" i="1"/>
  <c r="AK447" i="1" s="1"/>
  <c r="AG447" i="1"/>
  <c r="AF447" i="1"/>
  <c r="X447" i="1"/>
  <c r="R447" i="1"/>
  <c r="AE447" i="1" s="1"/>
  <c r="J447" i="1"/>
  <c r="AD447" i="1" s="1"/>
  <c r="AH447" i="1" s="1"/>
  <c r="AI447" i="1" s="1"/>
  <c r="C447" i="1"/>
  <c r="AJ446" i="1"/>
  <c r="AK446" i="1" s="1"/>
  <c r="AG446" i="1"/>
  <c r="AF446" i="1"/>
  <c r="X446" i="1"/>
  <c r="R446" i="1"/>
  <c r="AE446" i="1" s="1"/>
  <c r="J446" i="1"/>
  <c r="AD446" i="1" s="1"/>
  <c r="AH446" i="1" s="1"/>
  <c r="AI446" i="1" s="1"/>
  <c r="C446" i="1"/>
  <c r="AJ445" i="1"/>
  <c r="AK445" i="1" s="1"/>
  <c r="AG445" i="1"/>
  <c r="AF445" i="1"/>
  <c r="X445" i="1"/>
  <c r="R445" i="1"/>
  <c r="AE445" i="1" s="1"/>
  <c r="J445" i="1"/>
  <c r="AD445" i="1" s="1"/>
  <c r="AH445" i="1" s="1"/>
  <c r="AI445" i="1" s="1"/>
  <c r="C445" i="1"/>
  <c r="AJ444" i="1"/>
  <c r="AK444" i="1" s="1"/>
  <c r="AG444" i="1"/>
  <c r="AF444" i="1"/>
  <c r="X444" i="1"/>
  <c r="R444" i="1"/>
  <c r="AE444" i="1" s="1"/>
  <c r="J444" i="1"/>
  <c r="AD444" i="1" s="1"/>
  <c r="AH444" i="1" s="1"/>
  <c r="AI444" i="1" s="1"/>
  <c r="C444" i="1"/>
  <c r="AJ443" i="1"/>
  <c r="AK443" i="1" s="1"/>
  <c r="AG443" i="1"/>
  <c r="AF443" i="1"/>
  <c r="X443" i="1"/>
  <c r="R443" i="1"/>
  <c r="AE443" i="1" s="1"/>
  <c r="J443" i="1"/>
  <c r="AD443" i="1" s="1"/>
  <c r="AH443" i="1" s="1"/>
  <c r="AI443" i="1" s="1"/>
  <c r="C443" i="1"/>
  <c r="AJ442" i="1"/>
  <c r="AK442" i="1" s="1"/>
  <c r="AG442" i="1"/>
  <c r="AF442" i="1"/>
  <c r="X442" i="1"/>
  <c r="R442" i="1"/>
  <c r="AE442" i="1" s="1"/>
  <c r="J442" i="1"/>
  <c r="AD442" i="1" s="1"/>
  <c r="AH442" i="1" s="1"/>
  <c r="AI442" i="1" s="1"/>
  <c r="C442" i="1"/>
  <c r="AJ441" i="1"/>
  <c r="AK441" i="1" s="1"/>
  <c r="AG441" i="1"/>
  <c r="AF441" i="1"/>
  <c r="X441" i="1"/>
  <c r="R441" i="1"/>
  <c r="AE441" i="1" s="1"/>
  <c r="J441" i="1"/>
  <c r="AD441" i="1" s="1"/>
  <c r="AH441" i="1" s="1"/>
  <c r="AI441" i="1" s="1"/>
  <c r="C441" i="1"/>
  <c r="AJ440" i="1"/>
  <c r="AK440" i="1" s="1"/>
  <c r="AG440" i="1"/>
  <c r="AF440" i="1"/>
  <c r="X440" i="1"/>
  <c r="R440" i="1"/>
  <c r="AE440" i="1" s="1"/>
  <c r="J440" i="1"/>
  <c r="AD440" i="1" s="1"/>
  <c r="AH440" i="1" s="1"/>
  <c r="AI440" i="1" s="1"/>
  <c r="C440" i="1"/>
  <c r="AJ439" i="1"/>
  <c r="AK439" i="1" s="1"/>
  <c r="AG439" i="1"/>
  <c r="AF439" i="1"/>
  <c r="X439" i="1"/>
  <c r="R439" i="1"/>
  <c r="AE439" i="1" s="1"/>
  <c r="J439" i="1"/>
  <c r="AD439" i="1" s="1"/>
  <c r="AH439" i="1" s="1"/>
  <c r="AI439" i="1" s="1"/>
  <c r="C439" i="1"/>
  <c r="AJ438" i="1"/>
  <c r="AK438" i="1" s="1"/>
  <c r="AG438" i="1"/>
  <c r="AF438" i="1"/>
  <c r="X438" i="1"/>
  <c r="R438" i="1"/>
  <c r="AE438" i="1" s="1"/>
  <c r="J438" i="1"/>
  <c r="AD438" i="1" s="1"/>
  <c r="AH438" i="1" s="1"/>
  <c r="AI438" i="1" s="1"/>
  <c r="C438" i="1"/>
  <c r="AJ437" i="1"/>
  <c r="AK437" i="1" s="1"/>
  <c r="AG437" i="1"/>
  <c r="AF437" i="1"/>
  <c r="X437" i="1"/>
  <c r="R437" i="1"/>
  <c r="AE437" i="1" s="1"/>
  <c r="J437" i="1"/>
  <c r="AD437" i="1" s="1"/>
  <c r="AH437" i="1" s="1"/>
  <c r="AI437" i="1" s="1"/>
  <c r="C437" i="1"/>
  <c r="AJ436" i="1"/>
  <c r="AK436" i="1" s="1"/>
  <c r="AG436" i="1"/>
  <c r="AF436" i="1"/>
  <c r="X436" i="1"/>
  <c r="R436" i="1"/>
  <c r="AE436" i="1" s="1"/>
  <c r="J436" i="1"/>
  <c r="AD436" i="1" s="1"/>
  <c r="AH436" i="1" s="1"/>
  <c r="AI436" i="1" s="1"/>
  <c r="C436" i="1"/>
  <c r="AJ435" i="1"/>
  <c r="AK435" i="1" s="1"/>
  <c r="AG435" i="1"/>
  <c r="AF435" i="1"/>
  <c r="X435" i="1"/>
  <c r="R435" i="1"/>
  <c r="AE435" i="1" s="1"/>
  <c r="J435" i="1"/>
  <c r="AD435" i="1" s="1"/>
  <c r="AH435" i="1" s="1"/>
  <c r="AI435" i="1" s="1"/>
  <c r="C435" i="1"/>
  <c r="AJ434" i="1"/>
  <c r="AK434" i="1" s="1"/>
  <c r="AG434" i="1"/>
  <c r="AF434" i="1"/>
  <c r="X434" i="1"/>
  <c r="R434" i="1"/>
  <c r="AE434" i="1" s="1"/>
  <c r="J434" i="1"/>
  <c r="AD434" i="1" s="1"/>
  <c r="AH434" i="1" s="1"/>
  <c r="AI434" i="1" s="1"/>
  <c r="C434" i="1"/>
  <c r="AJ433" i="1"/>
  <c r="AK433" i="1" s="1"/>
  <c r="AG433" i="1"/>
  <c r="AF433" i="1"/>
  <c r="X433" i="1"/>
  <c r="R433" i="1"/>
  <c r="AE433" i="1" s="1"/>
  <c r="J433" i="1"/>
  <c r="AD433" i="1" s="1"/>
  <c r="AH433" i="1" s="1"/>
  <c r="AI433" i="1" s="1"/>
  <c r="C433" i="1"/>
  <c r="AJ432" i="1"/>
  <c r="AK432" i="1" s="1"/>
  <c r="AG432" i="1"/>
  <c r="AF432" i="1"/>
  <c r="X432" i="1"/>
  <c r="R432" i="1"/>
  <c r="AE432" i="1" s="1"/>
  <c r="J432" i="1"/>
  <c r="AD432" i="1" s="1"/>
  <c r="AH432" i="1" s="1"/>
  <c r="AI432" i="1" s="1"/>
  <c r="C432" i="1"/>
  <c r="AJ431" i="1"/>
  <c r="AK431" i="1" s="1"/>
  <c r="AG431" i="1"/>
  <c r="AF431" i="1"/>
  <c r="X431" i="1"/>
  <c r="R431" i="1"/>
  <c r="AE431" i="1" s="1"/>
  <c r="J431" i="1"/>
  <c r="AD431" i="1" s="1"/>
  <c r="AH431" i="1" s="1"/>
  <c r="AI431" i="1" s="1"/>
  <c r="C431" i="1"/>
  <c r="AJ430" i="1"/>
  <c r="AK430" i="1" s="1"/>
  <c r="AG430" i="1"/>
  <c r="AF430" i="1"/>
  <c r="X430" i="1"/>
  <c r="R430" i="1"/>
  <c r="AE430" i="1" s="1"/>
  <c r="J430" i="1"/>
  <c r="AD430" i="1" s="1"/>
  <c r="AH430" i="1" s="1"/>
  <c r="AI430" i="1" s="1"/>
  <c r="C430" i="1"/>
  <c r="AJ429" i="1"/>
  <c r="AK429" i="1" s="1"/>
  <c r="AG429" i="1"/>
  <c r="AF429" i="1"/>
  <c r="X429" i="1"/>
  <c r="R429" i="1"/>
  <c r="AE429" i="1" s="1"/>
  <c r="J429" i="1"/>
  <c r="AD429" i="1" s="1"/>
  <c r="AH429" i="1" s="1"/>
  <c r="AI429" i="1" s="1"/>
  <c r="C429" i="1"/>
  <c r="AJ428" i="1"/>
  <c r="AK428" i="1" s="1"/>
  <c r="AG428" i="1"/>
  <c r="AF428" i="1"/>
  <c r="X428" i="1"/>
  <c r="R428" i="1"/>
  <c r="AE428" i="1" s="1"/>
  <c r="J428" i="1"/>
  <c r="AD428" i="1" s="1"/>
  <c r="AH428" i="1" s="1"/>
  <c r="AI428" i="1" s="1"/>
  <c r="C428" i="1"/>
  <c r="AJ427" i="1"/>
  <c r="AK427" i="1" s="1"/>
  <c r="AG427" i="1"/>
  <c r="AF427" i="1"/>
  <c r="X427" i="1"/>
  <c r="R427" i="1"/>
  <c r="AE427" i="1" s="1"/>
  <c r="J427" i="1"/>
  <c r="AD427" i="1" s="1"/>
  <c r="AH427" i="1" s="1"/>
  <c r="AI427" i="1" s="1"/>
  <c r="C427" i="1"/>
  <c r="AJ426" i="1"/>
  <c r="AK426" i="1" s="1"/>
  <c r="AG426" i="1"/>
  <c r="AF426" i="1"/>
  <c r="X426" i="1"/>
  <c r="R426" i="1"/>
  <c r="AE426" i="1" s="1"/>
  <c r="J426" i="1"/>
  <c r="AD426" i="1" s="1"/>
  <c r="AH426" i="1" s="1"/>
  <c r="AI426" i="1" s="1"/>
  <c r="C426" i="1"/>
  <c r="AJ425" i="1"/>
  <c r="AK425" i="1" s="1"/>
  <c r="AG425" i="1"/>
  <c r="AF425" i="1"/>
  <c r="X425" i="1"/>
  <c r="R425" i="1"/>
  <c r="AE425" i="1" s="1"/>
  <c r="J425" i="1"/>
  <c r="AD425" i="1" s="1"/>
  <c r="AH425" i="1" s="1"/>
  <c r="AI425" i="1" s="1"/>
  <c r="C425" i="1"/>
  <c r="AJ424" i="1"/>
  <c r="AK424" i="1" s="1"/>
  <c r="AG424" i="1"/>
  <c r="AF424" i="1"/>
  <c r="X424" i="1"/>
  <c r="R424" i="1"/>
  <c r="AE424" i="1" s="1"/>
  <c r="J424" i="1"/>
  <c r="AD424" i="1" s="1"/>
  <c r="AH424" i="1" s="1"/>
  <c r="AI424" i="1" s="1"/>
  <c r="C424" i="1"/>
  <c r="AJ423" i="1"/>
  <c r="AK423" i="1" s="1"/>
  <c r="AG423" i="1"/>
  <c r="AF423" i="1"/>
  <c r="X423" i="1"/>
  <c r="R423" i="1"/>
  <c r="AE423" i="1" s="1"/>
  <c r="J423" i="1"/>
  <c r="AD423" i="1" s="1"/>
  <c r="AH423" i="1" s="1"/>
  <c r="AI423" i="1" s="1"/>
  <c r="C423" i="1"/>
  <c r="AJ422" i="1"/>
  <c r="AK422" i="1" s="1"/>
  <c r="AG422" i="1"/>
  <c r="AF422" i="1"/>
  <c r="X422" i="1"/>
  <c r="R422" i="1"/>
  <c r="AE422" i="1" s="1"/>
  <c r="J422" i="1"/>
  <c r="AD422" i="1" s="1"/>
  <c r="AH422" i="1" s="1"/>
  <c r="AI422" i="1" s="1"/>
  <c r="C422" i="1"/>
  <c r="AJ421" i="1"/>
  <c r="AK421" i="1" s="1"/>
  <c r="AG421" i="1"/>
  <c r="AF421" i="1"/>
  <c r="X421" i="1"/>
  <c r="R421" i="1"/>
  <c r="AE421" i="1" s="1"/>
  <c r="J421" i="1"/>
  <c r="AD421" i="1" s="1"/>
  <c r="AH421" i="1" s="1"/>
  <c r="AI421" i="1" s="1"/>
  <c r="C421" i="1"/>
  <c r="AJ420" i="1"/>
  <c r="AK420" i="1" s="1"/>
  <c r="AG420" i="1"/>
  <c r="AF420" i="1"/>
  <c r="X420" i="1"/>
  <c r="R420" i="1"/>
  <c r="AE420" i="1" s="1"/>
  <c r="J420" i="1"/>
  <c r="AD420" i="1" s="1"/>
  <c r="AH420" i="1" s="1"/>
  <c r="AI420" i="1" s="1"/>
  <c r="C420" i="1"/>
  <c r="AJ419" i="1"/>
  <c r="AK419" i="1" s="1"/>
  <c r="AG419" i="1"/>
  <c r="AF419" i="1"/>
  <c r="X419" i="1"/>
  <c r="R419" i="1"/>
  <c r="AE419" i="1" s="1"/>
  <c r="J419" i="1"/>
  <c r="AD419" i="1" s="1"/>
  <c r="AH419" i="1" s="1"/>
  <c r="AI419" i="1" s="1"/>
  <c r="C419" i="1"/>
  <c r="AJ418" i="1"/>
  <c r="AK418" i="1" s="1"/>
  <c r="AG418" i="1"/>
  <c r="AF418" i="1"/>
  <c r="X418" i="1"/>
  <c r="R418" i="1"/>
  <c r="AE418" i="1" s="1"/>
  <c r="J418" i="1"/>
  <c r="AD418" i="1" s="1"/>
  <c r="AH418" i="1" s="1"/>
  <c r="AI418" i="1" s="1"/>
  <c r="C418" i="1"/>
  <c r="AJ417" i="1"/>
  <c r="AK417" i="1" s="1"/>
  <c r="AG417" i="1"/>
  <c r="AF417" i="1"/>
  <c r="X417" i="1"/>
  <c r="R417" i="1"/>
  <c r="AE417" i="1" s="1"/>
  <c r="J417" i="1"/>
  <c r="AD417" i="1" s="1"/>
  <c r="AH417" i="1" s="1"/>
  <c r="AI417" i="1" s="1"/>
  <c r="C417" i="1"/>
  <c r="AJ416" i="1"/>
  <c r="AK416" i="1" s="1"/>
  <c r="AG416" i="1"/>
  <c r="AF416" i="1"/>
  <c r="X416" i="1"/>
  <c r="R416" i="1"/>
  <c r="AE416" i="1" s="1"/>
  <c r="J416" i="1"/>
  <c r="AD416" i="1" s="1"/>
  <c r="AH416" i="1" s="1"/>
  <c r="AI416" i="1" s="1"/>
  <c r="C416" i="1"/>
  <c r="AJ415" i="1"/>
  <c r="AK415" i="1" s="1"/>
  <c r="AG415" i="1"/>
  <c r="AF415" i="1"/>
  <c r="X415" i="1"/>
  <c r="R415" i="1"/>
  <c r="AE415" i="1" s="1"/>
  <c r="J415" i="1"/>
  <c r="AD415" i="1" s="1"/>
  <c r="AH415" i="1" s="1"/>
  <c r="AI415" i="1" s="1"/>
  <c r="C415" i="1"/>
  <c r="AJ414" i="1"/>
  <c r="AK414" i="1" s="1"/>
  <c r="AG414" i="1"/>
  <c r="AF414" i="1"/>
  <c r="X414" i="1"/>
  <c r="R414" i="1"/>
  <c r="AE414" i="1" s="1"/>
  <c r="J414" i="1"/>
  <c r="AD414" i="1" s="1"/>
  <c r="AH414" i="1" s="1"/>
  <c r="AI414" i="1" s="1"/>
  <c r="C414" i="1"/>
  <c r="AJ413" i="1"/>
  <c r="AK413" i="1" s="1"/>
  <c r="AG413" i="1"/>
  <c r="AF413" i="1"/>
  <c r="X413" i="1"/>
  <c r="R413" i="1"/>
  <c r="AE413" i="1" s="1"/>
  <c r="J413" i="1"/>
  <c r="AD413" i="1" s="1"/>
  <c r="AH413" i="1" s="1"/>
  <c r="AI413" i="1" s="1"/>
  <c r="C413" i="1"/>
  <c r="AJ412" i="1"/>
  <c r="AK412" i="1" s="1"/>
  <c r="AG412" i="1"/>
  <c r="AF412" i="1"/>
  <c r="X412" i="1"/>
  <c r="R412" i="1"/>
  <c r="AE412" i="1" s="1"/>
  <c r="J412" i="1"/>
  <c r="AD412" i="1" s="1"/>
  <c r="AH412" i="1" s="1"/>
  <c r="AI412" i="1" s="1"/>
  <c r="C412" i="1"/>
  <c r="AJ411" i="1"/>
  <c r="AK411" i="1" s="1"/>
  <c r="AG411" i="1"/>
  <c r="AF411" i="1"/>
  <c r="X411" i="1"/>
  <c r="R411" i="1"/>
  <c r="AE411" i="1" s="1"/>
  <c r="J411" i="1"/>
  <c r="AD411" i="1" s="1"/>
  <c r="AH411" i="1" s="1"/>
  <c r="AI411" i="1" s="1"/>
  <c r="C411" i="1"/>
  <c r="AJ410" i="1"/>
  <c r="AK410" i="1" s="1"/>
  <c r="AG410" i="1"/>
  <c r="AF410" i="1"/>
  <c r="X410" i="1"/>
  <c r="R410" i="1"/>
  <c r="AE410" i="1" s="1"/>
  <c r="J410" i="1"/>
  <c r="AD410" i="1" s="1"/>
  <c r="AH410" i="1" s="1"/>
  <c r="AI410" i="1" s="1"/>
  <c r="C410" i="1"/>
  <c r="AJ409" i="1"/>
  <c r="AK409" i="1" s="1"/>
  <c r="AG409" i="1"/>
  <c r="AF409" i="1"/>
  <c r="X409" i="1"/>
  <c r="R409" i="1"/>
  <c r="AE409" i="1" s="1"/>
  <c r="J409" i="1"/>
  <c r="AD409" i="1" s="1"/>
  <c r="AH409" i="1" s="1"/>
  <c r="AI409" i="1" s="1"/>
  <c r="C409" i="1"/>
  <c r="AJ408" i="1"/>
  <c r="AK408" i="1" s="1"/>
  <c r="AG408" i="1"/>
  <c r="AF408" i="1"/>
  <c r="X408" i="1"/>
  <c r="R408" i="1"/>
  <c r="AE408" i="1" s="1"/>
  <c r="J408" i="1"/>
  <c r="AD408" i="1" s="1"/>
  <c r="AH408" i="1" s="1"/>
  <c r="AI408" i="1" s="1"/>
  <c r="C408" i="1"/>
  <c r="AJ407" i="1"/>
  <c r="AK407" i="1" s="1"/>
  <c r="AG407" i="1"/>
  <c r="AF407" i="1"/>
  <c r="X407" i="1"/>
  <c r="R407" i="1"/>
  <c r="AE407" i="1" s="1"/>
  <c r="J407" i="1"/>
  <c r="AD407" i="1" s="1"/>
  <c r="AH407" i="1" s="1"/>
  <c r="AI407" i="1" s="1"/>
  <c r="C407" i="1"/>
  <c r="AJ406" i="1"/>
  <c r="AK406" i="1" s="1"/>
  <c r="AG406" i="1"/>
  <c r="AF406" i="1"/>
  <c r="X406" i="1"/>
  <c r="R406" i="1"/>
  <c r="AE406" i="1" s="1"/>
  <c r="J406" i="1"/>
  <c r="AD406" i="1" s="1"/>
  <c r="AH406" i="1" s="1"/>
  <c r="AI406" i="1" s="1"/>
  <c r="C406" i="1"/>
  <c r="AJ405" i="1"/>
  <c r="AK405" i="1" s="1"/>
  <c r="AG405" i="1"/>
  <c r="AF405" i="1"/>
  <c r="X405" i="1"/>
  <c r="R405" i="1"/>
  <c r="AE405" i="1" s="1"/>
  <c r="J405" i="1"/>
  <c r="AD405" i="1" s="1"/>
  <c r="AH405" i="1" s="1"/>
  <c r="AI405" i="1" s="1"/>
  <c r="C405" i="1"/>
  <c r="AJ404" i="1"/>
  <c r="AK404" i="1" s="1"/>
  <c r="AG404" i="1"/>
  <c r="AF404" i="1"/>
  <c r="X404" i="1"/>
  <c r="R404" i="1"/>
  <c r="AE404" i="1" s="1"/>
  <c r="J404" i="1"/>
  <c r="AD404" i="1" s="1"/>
  <c r="AH404" i="1" s="1"/>
  <c r="AI404" i="1" s="1"/>
  <c r="C404" i="1"/>
  <c r="AJ403" i="1"/>
  <c r="AK403" i="1" s="1"/>
  <c r="AG403" i="1"/>
  <c r="AF403" i="1"/>
  <c r="X403" i="1"/>
  <c r="R403" i="1"/>
  <c r="AE403" i="1" s="1"/>
  <c r="J403" i="1"/>
  <c r="AD403" i="1" s="1"/>
  <c r="AH403" i="1" s="1"/>
  <c r="AI403" i="1" s="1"/>
  <c r="C403" i="1"/>
  <c r="AJ402" i="1"/>
  <c r="AK402" i="1" s="1"/>
  <c r="AG402" i="1"/>
  <c r="AF402" i="1"/>
  <c r="X402" i="1"/>
  <c r="R402" i="1"/>
  <c r="AE402" i="1" s="1"/>
  <c r="J402" i="1"/>
  <c r="AD402" i="1" s="1"/>
  <c r="AH402" i="1" s="1"/>
  <c r="AI402" i="1" s="1"/>
  <c r="C402" i="1"/>
  <c r="AJ401" i="1"/>
  <c r="AK401" i="1" s="1"/>
  <c r="AG401" i="1"/>
  <c r="AF401" i="1"/>
  <c r="X401" i="1"/>
  <c r="R401" i="1"/>
  <c r="AE401" i="1" s="1"/>
  <c r="J401" i="1"/>
  <c r="AD401" i="1" s="1"/>
  <c r="C401" i="1"/>
  <c r="AJ400" i="1"/>
  <c r="AK400" i="1" s="1"/>
  <c r="AG400" i="1"/>
  <c r="AF400" i="1"/>
  <c r="X400" i="1"/>
  <c r="R400" i="1"/>
  <c r="AE400" i="1" s="1"/>
  <c r="J400" i="1"/>
  <c r="AD400" i="1" s="1"/>
  <c r="AH400" i="1" s="1"/>
  <c r="AI400" i="1" s="1"/>
  <c r="C400" i="1"/>
  <c r="AJ399" i="1"/>
  <c r="AK399" i="1" s="1"/>
  <c r="AG399" i="1"/>
  <c r="AF399" i="1"/>
  <c r="X399" i="1"/>
  <c r="R399" i="1"/>
  <c r="AE399" i="1" s="1"/>
  <c r="J399" i="1"/>
  <c r="AD399" i="1" s="1"/>
  <c r="AH399" i="1" s="1"/>
  <c r="AI399" i="1" s="1"/>
  <c r="C399" i="1"/>
  <c r="AJ398" i="1"/>
  <c r="AK398" i="1" s="1"/>
  <c r="AG398" i="1"/>
  <c r="AF398" i="1"/>
  <c r="X398" i="1"/>
  <c r="R398" i="1"/>
  <c r="AE398" i="1" s="1"/>
  <c r="J398" i="1"/>
  <c r="AD398" i="1" s="1"/>
  <c r="AH398" i="1" s="1"/>
  <c r="AI398" i="1" s="1"/>
  <c r="C398" i="1"/>
  <c r="AJ397" i="1"/>
  <c r="AK397" i="1" s="1"/>
  <c r="AG397" i="1"/>
  <c r="AF397" i="1"/>
  <c r="X397" i="1"/>
  <c r="R397" i="1"/>
  <c r="AE397" i="1" s="1"/>
  <c r="J397" i="1"/>
  <c r="AD397" i="1" s="1"/>
  <c r="AH397" i="1" s="1"/>
  <c r="AI397" i="1" s="1"/>
  <c r="C397" i="1"/>
  <c r="AJ396" i="1"/>
  <c r="AK396" i="1" s="1"/>
  <c r="AG396" i="1"/>
  <c r="AF396" i="1"/>
  <c r="X396" i="1"/>
  <c r="R396" i="1"/>
  <c r="AE396" i="1" s="1"/>
  <c r="J396" i="1"/>
  <c r="AD396" i="1" s="1"/>
  <c r="AH396" i="1" s="1"/>
  <c r="AI396" i="1" s="1"/>
  <c r="C396" i="1"/>
  <c r="AJ395" i="1"/>
  <c r="AK395" i="1" s="1"/>
  <c r="AG395" i="1"/>
  <c r="AF395" i="1"/>
  <c r="X395" i="1"/>
  <c r="R395" i="1"/>
  <c r="AE395" i="1" s="1"/>
  <c r="J395" i="1"/>
  <c r="AD395" i="1" s="1"/>
  <c r="AH395" i="1" s="1"/>
  <c r="AI395" i="1" s="1"/>
  <c r="C395" i="1"/>
  <c r="AJ394" i="1"/>
  <c r="AK394" i="1" s="1"/>
  <c r="AG394" i="1"/>
  <c r="AF394" i="1"/>
  <c r="X394" i="1"/>
  <c r="R394" i="1"/>
  <c r="AE394" i="1" s="1"/>
  <c r="J394" i="1"/>
  <c r="AD394" i="1" s="1"/>
  <c r="AH394" i="1" s="1"/>
  <c r="AI394" i="1" s="1"/>
  <c r="C394" i="1"/>
  <c r="AJ393" i="1"/>
  <c r="AK393" i="1" s="1"/>
  <c r="AG393" i="1"/>
  <c r="AF393" i="1"/>
  <c r="X393" i="1"/>
  <c r="R393" i="1"/>
  <c r="AE393" i="1" s="1"/>
  <c r="J393" i="1"/>
  <c r="AD393" i="1" s="1"/>
  <c r="AH393" i="1" s="1"/>
  <c r="AI393" i="1" s="1"/>
  <c r="C393" i="1"/>
  <c r="AJ392" i="1"/>
  <c r="AK392" i="1" s="1"/>
  <c r="AG392" i="1"/>
  <c r="AF392" i="1"/>
  <c r="X392" i="1"/>
  <c r="R392" i="1"/>
  <c r="AE392" i="1" s="1"/>
  <c r="J392" i="1"/>
  <c r="AD392" i="1" s="1"/>
  <c r="AH392" i="1" s="1"/>
  <c r="AI392" i="1" s="1"/>
  <c r="C392" i="1"/>
  <c r="AJ391" i="1"/>
  <c r="AK391" i="1" s="1"/>
  <c r="AG391" i="1"/>
  <c r="AF391" i="1"/>
  <c r="X391" i="1"/>
  <c r="R391" i="1"/>
  <c r="AE391" i="1" s="1"/>
  <c r="J391" i="1"/>
  <c r="AD391" i="1" s="1"/>
  <c r="AH391" i="1" s="1"/>
  <c r="AI391" i="1" s="1"/>
  <c r="C391" i="1"/>
  <c r="AJ390" i="1"/>
  <c r="AK390" i="1" s="1"/>
  <c r="AG390" i="1"/>
  <c r="AF390" i="1"/>
  <c r="X390" i="1"/>
  <c r="R390" i="1"/>
  <c r="AE390" i="1" s="1"/>
  <c r="J390" i="1"/>
  <c r="AD390" i="1" s="1"/>
  <c r="AH390" i="1" s="1"/>
  <c r="AI390" i="1" s="1"/>
  <c r="C390" i="1"/>
  <c r="AJ389" i="1"/>
  <c r="AK389" i="1" s="1"/>
  <c r="AG389" i="1"/>
  <c r="AF389" i="1"/>
  <c r="X389" i="1"/>
  <c r="R389" i="1"/>
  <c r="AE389" i="1" s="1"/>
  <c r="J389" i="1"/>
  <c r="AD389" i="1" s="1"/>
  <c r="AH389" i="1" s="1"/>
  <c r="AI389" i="1" s="1"/>
  <c r="C389" i="1"/>
  <c r="AJ388" i="1"/>
  <c r="AK388" i="1" s="1"/>
  <c r="AG388" i="1"/>
  <c r="AF388" i="1"/>
  <c r="X388" i="1"/>
  <c r="R388" i="1"/>
  <c r="AE388" i="1" s="1"/>
  <c r="J388" i="1"/>
  <c r="AD388" i="1" s="1"/>
  <c r="AH388" i="1" s="1"/>
  <c r="AI388" i="1" s="1"/>
  <c r="C388" i="1"/>
  <c r="AJ387" i="1"/>
  <c r="AK387" i="1" s="1"/>
  <c r="AG387" i="1"/>
  <c r="AF387" i="1"/>
  <c r="X387" i="1"/>
  <c r="R387" i="1"/>
  <c r="AE387" i="1" s="1"/>
  <c r="J387" i="1"/>
  <c r="AD387" i="1" s="1"/>
  <c r="AH387" i="1" s="1"/>
  <c r="AI387" i="1" s="1"/>
  <c r="C387" i="1"/>
  <c r="AJ386" i="1"/>
  <c r="AK386" i="1" s="1"/>
  <c r="AG386" i="1"/>
  <c r="AF386" i="1"/>
  <c r="X386" i="1"/>
  <c r="R386" i="1"/>
  <c r="AE386" i="1" s="1"/>
  <c r="J386" i="1"/>
  <c r="AD386" i="1" s="1"/>
  <c r="AH386" i="1" s="1"/>
  <c r="AI386" i="1" s="1"/>
  <c r="C386" i="1"/>
  <c r="AJ385" i="1"/>
  <c r="AK385" i="1" s="1"/>
  <c r="AG385" i="1"/>
  <c r="AF385" i="1"/>
  <c r="X385" i="1"/>
  <c r="R385" i="1"/>
  <c r="AE385" i="1" s="1"/>
  <c r="J385" i="1"/>
  <c r="AD385" i="1" s="1"/>
  <c r="C385" i="1"/>
  <c r="AJ384" i="1"/>
  <c r="AK384" i="1" s="1"/>
  <c r="AG384" i="1"/>
  <c r="AF384" i="1"/>
  <c r="X384" i="1"/>
  <c r="R384" i="1"/>
  <c r="AE384" i="1" s="1"/>
  <c r="J384" i="1"/>
  <c r="AD384" i="1" s="1"/>
  <c r="AH384" i="1" s="1"/>
  <c r="AI384" i="1" s="1"/>
  <c r="C384" i="1"/>
  <c r="AJ383" i="1"/>
  <c r="AK383" i="1" s="1"/>
  <c r="AG383" i="1"/>
  <c r="AF383" i="1"/>
  <c r="X383" i="1"/>
  <c r="R383" i="1"/>
  <c r="AE383" i="1" s="1"/>
  <c r="J383" i="1"/>
  <c r="AD383" i="1" s="1"/>
  <c r="C383" i="1"/>
  <c r="AJ382" i="1"/>
  <c r="AK382" i="1" s="1"/>
  <c r="AG382" i="1"/>
  <c r="AF382" i="1"/>
  <c r="X382" i="1"/>
  <c r="R382" i="1"/>
  <c r="AE382" i="1" s="1"/>
  <c r="J382" i="1"/>
  <c r="AD382" i="1" s="1"/>
  <c r="C382" i="1"/>
  <c r="AJ381" i="1"/>
  <c r="AK381" i="1" s="1"/>
  <c r="AG381" i="1"/>
  <c r="AF381" i="1"/>
  <c r="X381" i="1"/>
  <c r="R381" i="1"/>
  <c r="AE381" i="1" s="1"/>
  <c r="J381" i="1"/>
  <c r="AD381" i="1" s="1"/>
  <c r="AH381" i="1" s="1"/>
  <c r="AI381" i="1" s="1"/>
  <c r="C381" i="1"/>
  <c r="AJ380" i="1"/>
  <c r="AK380" i="1" s="1"/>
  <c r="AG380" i="1"/>
  <c r="AF380" i="1"/>
  <c r="X380" i="1"/>
  <c r="R380" i="1"/>
  <c r="AE380" i="1" s="1"/>
  <c r="J380" i="1"/>
  <c r="AD380" i="1" s="1"/>
  <c r="C380" i="1"/>
  <c r="AJ379" i="1"/>
  <c r="AK379" i="1" s="1"/>
  <c r="AG379" i="1"/>
  <c r="AF379" i="1"/>
  <c r="X379" i="1"/>
  <c r="R379" i="1"/>
  <c r="AE379" i="1" s="1"/>
  <c r="J379" i="1"/>
  <c r="AD379" i="1" s="1"/>
  <c r="C379" i="1"/>
  <c r="AJ378" i="1"/>
  <c r="AK378" i="1" s="1"/>
  <c r="AG378" i="1"/>
  <c r="AF378" i="1"/>
  <c r="X378" i="1"/>
  <c r="R378" i="1"/>
  <c r="AE378" i="1" s="1"/>
  <c r="J378" i="1"/>
  <c r="AD378" i="1" s="1"/>
  <c r="C378" i="1"/>
  <c r="AJ377" i="1"/>
  <c r="AK377" i="1" s="1"/>
  <c r="AG377" i="1"/>
  <c r="AF377" i="1"/>
  <c r="X377" i="1"/>
  <c r="R377" i="1"/>
  <c r="AE377" i="1" s="1"/>
  <c r="J377" i="1"/>
  <c r="AD377" i="1" s="1"/>
  <c r="AH377" i="1" s="1"/>
  <c r="AI377" i="1" s="1"/>
  <c r="C377" i="1"/>
  <c r="AJ376" i="1"/>
  <c r="AK376" i="1" s="1"/>
  <c r="AG376" i="1"/>
  <c r="AF376" i="1"/>
  <c r="X376" i="1"/>
  <c r="R376" i="1"/>
  <c r="AE376" i="1" s="1"/>
  <c r="J376" i="1"/>
  <c r="AD376" i="1" s="1"/>
  <c r="AH376" i="1" s="1"/>
  <c r="AI376" i="1" s="1"/>
  <c r="C376" i="1"/>
  <c r="AJ375" i="1"/>
  <c r="AK375" i="1" s="1"/>
  <c r="AG375" i="1"/>
  <c r="AF375" i="1"/>
  <c r="X375" i="1"/>
  <c r="R375" i="1"/>
  <c r="AE375" i="1" s="1"/>
  <c r="J375" i="1"/>
  <c r="AD375" i="1" s="1"/>
  <c r="AH375" i="1" s="1"/>
  <c r="AI375" i="1" s="1"/>
  <c r="C375" i="1"/>
  <c r="AJ374" i="1"/>
  <c r="AK374" i="1" s="1"/>
  <c r="AG374" i="1"/>
  <c r="AF374" i="1"/>
  <c r="X374" i="1"/>
  <c r="R374" i="1"/>
  <c r="AE374" i="1" s="1"/>
  <c r="J374" i="1"/>
  <c r="AD374" i="1" s="1"/>
  <c r="AH374" i="1" s="1"/>
  <c r="AI374" i="1" s="1"/>
  <c r="C374" i="1"/>
  <c r="AJ373" i="1"/>
  <c r="AK373" i="1" s="1"/>
  <c r="AG373" i="1"/>
  <c r="AF373" i="1"/>
  <c r="X373" i="1"/>
  <c r="R373" i="1"/>
  <c r="AE373" i="1" s="1"/>
  <c r="J373" i="1"/>
  <c r="AD373" i="1" s="1"/>
  <c r="AH373" i="1" s="1"/>
  <c r="AI373" i="1" s="1"/>
  <c r="C373" i="1"/>
  <c r="AJ372" i="1"/>
  <c r="AK372" i="1" s="1"/>
  <c r="AG372" i="1"/>
  <c r="AF372" i="1"/>
  <c r="X372" i="1"/>
  <c r="R372" i="1"/>
  <c r="AE372" i="1" s="1"/>
  <c r="J372" i="1"/>
  <c r="AD372" i="1" s="1"/>
  <c r="AH372" i="1" s="1"/>
  <c r="AI372" i="1" s="1"/>
  <c r="C372" i="1"/>
  <c r="AJ371" i="1"/>
  <c r="AK371" i="1" s="1"/>
  <c r="AG371" i="1"/>
  <c r="AF371" i="1"/>
  <c r="X371" i="1"/>
  <c r="R371" i="1"/>
  <c r="AE371" i="1" s="1"/>
  <c r="J371" i="1"/>
  <c r="AD371" i="1" s="1"/>
  <c r="AH371" i="1" s="1"/>
  <c r="AI371" i="1" s="1"/>
  <c r="C371" i="1"/>
  <c r="AJ370" i="1"/>
  <c r="AK370" i="1" s="1"/>
  <c r="AG370" i="1"/>
  <c r="AF370" i="1"/>
  <c r="X370" i="1"/>
  <c r="R370" i="1"/>
  <c r="AE370" i="1" s="1"/>
  <c r="J370" i="1"/>
  <c r="AD370" i="1" s="1"/>
  <c r="C370" i="1"/>
  <c r="AJ369" i="1"/>
  <c r="AK369" i="1" s="1"/>
  <c r="AG369" i="1"/>
  <c r="AF369" i="1"/>
  <c r="X369" i="1"/>
  <c r="R369" i="1"/>
  <c r="AE369" i="1" s="1"/>
  <c r="J369" i="1"/>
  <c r="AD369" i="1" s="1"/>
  <c r="AH369" i="1" s="1"/>
  <c r="AI369" i="1" s="1"/>
  <c r="C369" i="1"/>
  <c r="AJ368" i="1"/>
  <c r="AK368" i="1" s="1"/>
  <c r="AG368" i="1"/>
  <c r="AF368" i="1"/>
  <c r="X368" i="1"/>
  <c r="R368" i="1"/>
  <c r="AE368" i="1" s="1"/>
  <c r="J368" i="1"/>
  <c r="AD368" i="1" s="1"/>
  <c r="C368" i="1"/>
  <c r="AJ367" i="1"/>
  <c r="AK367" i="1" s="1"/>
  <c r="AG367" i="1"/>
  <c r="AF367" i="1"/>
  <c r="X367" i="1"/>
  <c r="R367" i="1"/>
  <c r="AE367" i="1" s="1"/>
  <c r="J367" i="1"/>
  <c r="AD367" i="1" s="1"/>
  <c r="C367" i="1"/>
  <c r="AJ366" i="1"/>
  <c r="AK366" i="1" s="1"/>
  <c r="AG366" i="1"/>
  <c r="AF366" i="1"/>
  <c r="X366" i="1"/>
  <c r="R366" i="1"/>
  <c r="AE366" i="1" s="1"/>
  <c r="J366" i="1"/>
  <c r="AD366" i="1" s="1"/>
  <c r="AH366" i="1" s="1"/>
  <c r="AI366" i="1" s="1"/>
  <c r="C366" i="1"/>
  <c r="AJ365" i="1"/>
  <c r="AK365" i="1" s="1"/>
  <c r="AG365" i="1"/>
  <c r="AF365" i="1"/>
  <c r="X365" i="1"/>
  <c r="R365" i="1"/>
  <c r="AE365" i="1" s="1"/>
  <c r="J365" i="1"/>
  <c r="AD365" i="1" s="1"/>
  <c r="AH365" i="1" s="1"/>
  <c r="AI365" i="1" s="1"/>
  <c r="C365" i="1"/>
  <c r="AJ364" i="1"/>
  <c r="AK364" i="1" s="1"/>
  <c r="AG364" i="1"/>
  <c r="AF364" i="1"/>
  <c r="X364" i="1"/>
  <c r="R364" i="1"/>
  <c r="AE364" i="1" s="1"/>
  <c r="J364" i="1"/>
  <c r="AD364" i="1" s="1"/>
  <c r="AH364" i="1" s="1"/>
  <c r="AI364" i="1" s="1"/>
  <c r="C364" i="1"/>
  <c r="AJ363" i="1"/>
  <c r="AK363" i="1" s="1"/>
  <c r="AG363" i="1"/>
  <c r="AF363" i="1"/>
  <c r="X363" i="1"/>
  <c r="R363" i="1"/>
  <c r="AE363" i="1" s="1"/>
  <c r="J363" i="1"/>
  <c r="AD363" i="1" s="1"/>
  <c r="AH363" i="1" s="1"/>
  <c r="AI363" i="1" s="1"/>
  <c r="C363" i="1"/>
  <c r="AJ362" i="1"/>
  <c r="AK362" i="1" s="1"/>
  <c r="AG362" i="1"/>
  <c r="AF362" i="1"/>
  <c r="X362" i="1"/>
  <c r="R362" i="1"/>
  <c r="AE362" i="1" s="1"/>
  <c r="J362" i="1"/>
  <c r="AD362" i="1" s="1"/>
  <c r="AH362" i="1" s="1"/>
  <c r="AI362" i="1" s="1"/>
  <c r="C362" i="1"/>
  <c r="AJ361" i="1"/>
  <c r="AK361" i="1" s="1"/>
  <c r="AG361" i="1"/>
  <c r="AF361" i="1"/>
  <c r="X361" i="1"/>
  <c r="R361" i="1"/>
  <c r="AE361" i="1" s="1"/>
  <c r="J361" i="1"/>
  <c r="AD361" i="1" s="1"/>
  <c r="AH361" i="1" s="1"/>
  <c r="AI361" i="1" s="1"/>
  <c r="C361" i="1"/>
  <c r="AJ360" i="1"/>
  <c r="AK360" i="1" s="1"/>
  <c r="AG360" i="1"/>
  <c r="AF360" i="1"/>
  <c r="X360" i="1"/>
  <c r="R360" i="1"/>
  <c r="AE360" i="1" s="1"/>
  <c r="J360" i="1"/>
  <c r="AD360" i="1" s="1"/>
  <c r="AH360" i="1" s="1"/>
  <c r="AI360" i="1" s="1"/>
  <c r="C360" i="1"/>
  <c r="AJ359" i="1"/>
  <c r="AK359" i="1" s="1"/>
  <c r="AG359" i="1"/>
  <c r="AF359" i="1"/>
  <c r="X359" i="1"/>
  <c r="R359" i="1"/>
  <c r="AE359" i="1" s="1"/>
  <c r="J359" i="1"/>
  <c r="AD359" i="1" s="1"/>
  <c r="AH359" i="1" s="1"/>
  <c r="AI359" i="1" s="1"/>
  <c r="C359" i="1"/>
  <c r="AJ358" i="1"/>
  <c r="AK358" i="1" s="1"/>
  <c r="AG358" i="1"/>
  <c r="AF358" i="1"/>
  <c r="X358" i="1"/>
  <c r="R358" i="1"/>
  <c r="AE358" i="1" s="1"/>
  <c r="J358" i="1"/>
  <c r="AD358" i="1" s="1"/>
  <c r="AH358" i="1" s="1"/>
  <c r="AI358" i="1" s="1"/>
  <c r="C358" i="1"/>
  <c r="AJ357" i="1"/>
  <c r="AK357" i="1" s="1"/>
  <c r="AG357" i="1"/>
  <c r="AF357" i="1"/>
  <c r="X357" i="1"/>
  <c r="R357" i="1"/>
  <c r="AE357" i="1" s="1"/>
  <c r="J357" i="1"/>
  <c r="AD357" i="1" s="1"/>
  <c r="AH357" i="1" s="1"/>
  <c r="AI357" i="1" s="1"/>
  <c r="C357" i="1"/>
  <c r="AJ356" i="1"/>
  <c r="AK356" i="1" s="1"/>
  <c r="AG356" i="1"/>
  <c r="AF356" i="1"/>
  <c r="X356" i="1"/>
  <c r="R356" i="1"/>
  <c r="AE356" i="1" s="1"/>
  <c r="J356" i="1"/>
  <c r="AD356" i="1" s="1"/>
  <c r="AH356" i="1" s="1"/>
  <c r="AI356" i="1" s="1"/>
  <c r="C356" i="1"/>
  <c r="AJ355" i="1"/>
  <c r="AK355" i="1" s="1"/>
  <c r="AG355" i="1"/>
  <c r="AF355" i="1"/>
  <c r="X355" i="1"/>
  <c r="R355" i="1"/>
  <c r="AE355" i="1" s="1"/>
  <c r="J355" i="1"/>
  <c r="AD355" i="1" s="1"/>
  <c r="C355" i="1"/>
  <c r="AJ354" i="1"/>
  <c r="AK354" i="1" s="1"/>
  <c r="AG354" i="1"/>
  <c r="AF354" i="1"/>
  <c r="X354" i="1"/>
  <c r="R354" i="1"/>
  <c r="AE354" i="1" s="1"/>
  <c r="J354" i="1"/>
  <c r="AD354" i="1" s="1"/>
  <c r="AH354" i="1" s="1"/>
  <c r="AI354" i="1" s="1"/>
  <c r="C354" i="1"/>
  <c r="AJ353" i="1"/>
  <c r="AK353" i="1" s="1"/>
  <c r="AG353" i="1"/>
  <c r="AF353" i="1"/>
  <c r="X353" i="1"/>
  <c r="R353" i="1"/>
  <c r="AE353" i="1" s="1"/>
  <c r="J353" i="1"/>
  <c r="AD353" i="1" s="1"/>
  <c r="AH353" i="1" s="1"/>
  <c r="AI353" i="1" s="1"/>
  <c r="C353" i="1"/>
  <c r="AJ352" i="1"/>
  <c r="AK352" i="1" s="1"/>
  <c r="AG352" i="1"/>
  <c r="AF352" i="1"/>
  <c r="X352" i="1"/>
  <c r="R352" i="1"/>
  <c r="AE352" i="1" s="1"/>
  <c r="J352" i="1"/>
  <c r="AD352" i="1" s="1"/>
  <c r="AH352" i="1" s="1"/>
  <c r="AI352" i="1" s="1"/>
  <c r="C352" i="1"/>
  <c r="AJ351" i="1"/>
  <c r="AK351" i="1" s="1"/>
  <c r="AG351" i="1"/>
  <c r="AF351" i="1"/>
  <c r="X351" i="1"/>
  <c r="R351" i="1"/>
  <c r="AE351" i="1" s="1"/>
  <c r="J351" i="1"/>
  <c r="AD351" i="1" s="1"/>
  <c r="AH351" i="1" s="1"/>
  <c r="AI351" i="1" s="1"/>
  <c r="C351" i="1"/>
  <c r="AJ350" i="1"/>
  <c r="AK350" i="1" s="1"/>
  <c r="AG350" i="1"/>
  <c r="AF350" i="1"/>
  <c r="X350" i="1"/>
  <c r="R350" i="1"/>
  <c r="AE350" i="1" s="1"/>
  <c r="J350" i="1"/>
  <c r="AD350" i="1" s="1"/>
  <c r="C350" i="1"/>
  <c r="AJ349" i="1"/>
  <c r="AK349" i="1" s="1"/>
  <c r="AG349" i="1"/>
  <c r="AF349" i="1"/>
  <c r="X349" i="1"/>
  <c r="R349" i="1"/>
  <c r="AE349" i="1" s="1"/>
  <c r="J349" i="1"/>
  <c r="AD349" i="1" s="1"/>
  <c r="AH349" i="1" s="1"/>
  <c r="AI349" i="1" s="1"/>
  <c r="C349" i="1"/>
  <c r="AJ348" i="1"/>
  <c r="AK348" i="1" s="1"/>
  <c r="AG348" i="1"/>
  <c r="AF348" i="1"/>
  <c r="X348" i="1"/>
  <c r="R348" i="1"/>
  <c r="AE348" i="1" s="1"/>
  <c r="J348" i="1"/>
  <c r="AD348" i="1" s="1"/>
  <c r="C348" i="1"/>
  <c r="AJ347" i="1"/>
  <c r="AK347" i="1" s="1"/>
  <c r="AG347" i="1"/>
  <c r="AF347" i="1"/>
  <c r="X347" i="1"/>
  <c r="R347" i="1"/>
  <c r="AE347" i="1" s="1"/>
  <c r="J347" i="1"/>
  <c r="AD347" i="1" s="1"/>
  <c r="AH347" i="1" s="1"/>
  <c r="AI347" i="1" s="1"/>
  <c r="C347" i="1"/>
  <c r="AJ346" i="1"/>
  <c r="AK346" i="1" s="1"/>
  <c r="AG346" i="1"/>
  <c r="AF346" i="1"/>
  <c r="X346" i="1"/>
  <c r="R346" i="1"/>
  <c r="AE346" i="1" s="1"/>
  <c r="J346" i="1"/>
  <c r="AD346" i="1" s="1"/>
  <c r="C346" i="1"/>
  <c r="AJ345" i="1"/>
  <c r="AK345" i="1" s="1"/>
  <c r="AG345" i="1"/>
  <c r="AF345" i="1"/>
  <c r="X345" i="1"/>
  <c r="R345" i="1"/>
  <c r="AE345" i="1" s="1"/>
  <c r="J345" i="1"/>
  <c r="AD345" i="1" s="1"/>
  <c r="AH345" i="1" s="1"/>
  <c r="AI345" i="1" s="1"/>
  <c r="C345" i="1"/>
  <c r="AJ344" i="1"/>
  <c r="AK344" i="1" s="1"/>
  <c r="AG344" i="1"/>
  <c r="AF344" i="1"/>
  <c r="X344" i="1"/>
  <c r="R344" i="1"/>
  <c r="AE344" i="1" s="1"/>
  <c r="J344" i="1"/>
  <c r="AD344" i="1" s="1"/>
  <c r="AH344" i="1" s="1"/>
  <c r="AI344" i="1" s="1"/>
  <c r="C344" i="1"/>
  <c r="AJ343" i="1"/>
  <c r="AK343" i="1" s="1"/>
  <c r="AG343" i="1"/>
  <c r="AF343" i="1"/>
  <c r="X343" i="1"/>
  <c r="R343" i="1"/>
  <c r="AE343" i="1" s="1"/>
  <c r="J343" i="1"/>
  <c r="AD343" i="1" s="1"/>
  <c r="AH343" i="1" s="1"/>
  <c r="AI343" i="1" s="1"/>
  <c r="C343" i="1"/>
  <c r="AJ342" i="1"/>
  <c r="AK342" i="1" s="1"/>
  <c r="AG342" i="1"/>
  <c r="AF342" i="1"/>
  <c r="X342" i="1"/>
  <c r="R342" i="1"/>
  <c r="AE342" i="1" s="1"/>
  <c r="J342" i="1"/>
  <c r="AD342" i="1" s="1"/>
  <c r="AH342" i="1" s="1"/>
  <c r="AI342" i="1" s="1"/>
  <c r="C342" i="1"/>
  <c r="AJ341" i="1"/>
  <c r="AK341" i="1" s="1"/>
  <c r="AG341" i="1"/>
  <c r="AF341" i="1"/>
  <c r="X341" i="1"/>
  <c r="R341" i="1"/>
  <c r="AE341" i="1" s="1"/>
  <c r="J341" i="1"/>
  <c r="AD341" i="1" s="1"/>
  <c r="AH341" i="1" s="1"/>
  <c r="AI341" i="1" s="1"/>
  <c r="C341" i="1"/>
  <c r="AJ340" i="1"/>
  <c r="AK340" i="1" s="1"/>
  <c r="AG340" i="1"/>
  <c r="AF340" i="1"/>
  <c r="X340" i="1"/>
  <c r="R340" i="1"/>
  <c r="AE340" i="1" s="1"/>
  <c r="J340" i="1"/>
  <c r="AD340" i="1" s="1"/>
  <c r="AH340" i="1" s="1"/>
  <c r="AI340" i="1" s="1"/>
  <c r="C340" i="1"/>
  <c r="AJ339" i="1"/>
  <c r="AK339" i="1" s="1"/>
  <c r="AG339" i="1"/>
  <c r="AF339" i="1"/>
  <c r="X339" i="1"/>
  <c r="R339" i="1"/>
  <c r="AE339" i="1" s="1"/>
  <c r="J339" i="1"/>
  <c r="AD339" i="1" s="1"/>
  <c r="AH339" i="1" s="1"/>
  <c r="AI339" i="1" s="1"/>
  <c r="C339" i="1"/>
  <c r="AJ338" i="1"/>
  <c r="AK338" i="1" s="1"/>
  <c r="AG338" i="1"/>
  <c r="AF338" i="1"/>
  <c r="X338" i="1"/>
  <c r="R338" i="1"/>
  <c r="AE338" i="1" s="1"/>
  <c r="J338" i="1"/>
  <c r="AD338" i="1" s="1"/>
  <c r="C338" i="1"/>
  <c r="AJ337" i="1"/>
  <c r="AK337" i="1" s="1"/>
  <c r="AG337" i="1"/>
  <c r="AF337" i="1"/>
  <c r="X337" i="1"/>
  <c r="R337" i="1"/>
  <c r="AE337" i="1" s="1"/>
  <c r="J337" i="1"/>
  <c r="AD337" i="1" s="1"/>
  <c r="C337" i="1"/>
  <c r="AJ336" i="1"/>
  <c r="AK336" i="1" s="1"/>
  <c r="AG336" i="1"/>
  <c r="AF336" i="1"/>
  <c r="X336" i="1"/>
  <c r="R336" i="1"/>
  <c r="AE336" i="1" s="1"/>
  <c r="J336" i="1"/>
  <c r="AD336" i="1" s="1"/>
  <c r="AH336" i="1" s="1"/>
  <c r="AI336" i="1" s="1"/>
  <c r="C336" i="1"/>
  <c r="AJ335" i="1"/>
  <c r="AK335" i="1" s="1"/>
  <c r="AG335" i="1"/>
  <c r="AF335" i="1"/>
  <c r="X335" i="1"/>
  <c r="R335" i="1"/>
  <c r="AE335" i="1" s="1"/>
  <c r="J335" i="1"/>
  <c r="AD335" i="1" s="1"/>
  <c r="C335" i="1"/>
  <c r="AJ334" i="1"/>
  <c r="AK334" i="1" s="1"/>
  <c r="AG334" i="1"/>
  <c r="AF334" i="1"/>
  <c r="X334" i="1"/>
  <c r="R334" i="1"/>
  <c r="AE334" i="1" s="1"/>
  <c r="J334" i="1"/>
  <c r="AD334" i="1" s="1"/>
  <c r="AH334" i="1" s="1"/>
  <c r="AI334" i="1" s="1"/>
  <c r="C334" i="1"/>
  <c r="AJ333" i="1"/>
  <c r="AK333" i="1" s="1"/>
  <c r="AG333" i="1"/>
  <c r="AF333" i="1"/>
  <c r="X333" i="1"/>
  <c r="R333" i="1"/>
  <c r="AE333" i="1" s="1"/>
  <c r="J333" i="1"/>
  <c r="AD333" i="1" s="1"/>
  <c r="C333" i="1"/>
  <c r="AJ332" i="1"/>
  <c r="AK332" i="1" s="1"/>
  <c r="AG332" i="1"/>
  <c r="AF332" i="1"/>
  <c r="X332" i="1"/>
  <c r="R332" i="1"/>
  <c r="AE332" i="1" s="1"/>
  <c r="J332" i="1"/>
  <c r="AD332" i="1" s="1"/>
  <c r="AH332" i="1" s="1"/>
  <c r="AI332" i="1" s="1"/>
  <c r="C332" i="1"/>
  <c r="AJ331" i="1"/>
  <c r="AK331" i="1" s="1"/>
  <c r="AG331" i="1"/>
  <c r="AF331" i="1"/>
  <c r="X331" i="1"/>
  <c r="R331" i="1"/>
  <c r="AE331" i="1" s="1"/>
  <c r="J331" i="1"/>
  <c r="AD331" i="1" s="1"/>
  <c r="C331" i="1"/>
  <c r="AJ330" i="1"/>
  <c r="AK330" i="1" s="1"/>
  <c r="AG330" i="1"/>
  <c r="AF330" i="1"/>
  <c r="X330" i="1"/>
  <c r="R330" i="1"/>
  <c r="AE330" i="1" s="1"/>
  <c r="J330" i="1"/>
  <c r="AD330" i="1" s="1"/>
  <c r="AH330" i="1" s="1"/>
  <c r="AI330" i="1" s="1"/>
  <c r="C330" i="1"/>
  <c r="AJ329" i="1"/>
  <c r="AK329" i="1" s="1"/>
  <c r="AG329" i="1"/>
  <c r="AF329" i="1"/>
  <c r="X329" i="1"/>
  <c r="R329" i="1"/>
  <c r="AE329" i="1" s="1"/>
  <c r="J329" i="1"/>
  <c r="AD329" i="1" s="1"/>
  <c r="C329" i="1"/>
  <c r="AJ328" i="1"/>
  <c r="AK328" i="1" s="1"/>
  <c r="AG328" i="1"/>
  <c r="AF328" i="1"/>
  <c r="X328" i="1"/>
  <c r="R328" i="1"/>
  <c r="AE328" i="1" s="1"/>
  <c r="J328" i="1"/>
  <c r="AD328" i="1" s="1"/>
  <c r="AH328" i="1" s="1"/>
  <c r="AI328" i="1" s="1"/>
  <c r="C328" i="1"/>
  <c r="AJ327" i="1"/>
  <c r="AK327" i="1" s="1"/>
  <c r="AG327" i="1"/>
  <c r="AF327" i="1"/>
  <c r="X327" i="1"/>
  <c r="R327" i="1"/>
  <c r="AE327" i="1" s="1"/>
  <c r="J327" i="1"/>
  <c r="AD327" i="1" s="1"/>
  <c r="AH327" i="1" s="1"/>
  <c r="AI327" i="1" s="1"/>
  <c r="C327" i="1"/>
  <c r="AJ326" i="1"/>
  <c r="AK326" i="1" s="1"/>
  <c r="AG326" i="1"/>
  <c r="AF326" i="1"/>
  <c r="X326" i="1"/>
  <c r="R326" i="1"/>
  <c r="AE326" i="1" s="1"/>
  <c r="J326" i="1"/>
  <c r="AD326" i="1" s="1"/>
  <c r="AH326" i="1" s="1"/>
  <c r="AI326" i="1" s="1"/>
  <c r="C326" i="1"/>
  <c r="AJ325" i="1"/>
  <c r="AK325" i="1" s="1"/>
  <c r="AG325" i="1"/>
  <c r="AF325" i="1"/>
  <c r="X325" i="1"/>
  <c r="R325" i="1"/>
  <c r="AE325" i="1" s="1"/>
  <c r="J325" i="1"/>
  <c r="AD325" i="1" s="1"/>
  <c r="AH325" i="1" s="1"/>
  <c r="AI325" i="1" s="1"/>
  <c r="C325" i="1"/>
  <c r="AJ324" i="1"/>
  <c r="AK324" i="1" s="1"/>
  <c r="AG324" i="1"/>
  <c r="AF324" i="1"/>
  <c r="X324" i="1"/>
  <c r="R324" i="1"/>
  <c r="AE324" i="1" s="1"/>
  <c r="J324" i="1"/>
  <c r="AD324" i="1" s="1"/>
  <c r="AH324" i="1" s="1"/>
  <c r="AI324" i="1" s="1"/>
  <c r="C324" i="1"/>
  <c r="AJ323" i="1"/>
  <c r="AK323" i="1" s="1"/>
  <c r="AG323" i="1"/>
  <c r="AF323" i="1"/>
  <c r="X323" i="1"/>
  <c r="R323" i="1"/>
  <c r="AE323" i="1" s="1"/>
  <c r="J323" i="1"/>
  <c r="AD323" i="1" s="1"/>
  <c r="AH323" i="1" s="1"/>
  <c r="AI323" i="1" s="1"/>
  <c r="C323" i="1"/>
  <c r="AJ322" i="1"/>
  <c r="AK322" i="1" s="1"/>
  <c r="AG322" i="1"/>
  <c r="AF322" i="1"/>
  <c r="X322" i="1"/>
  <c r="R322" i="1"/>
  <c r="AE322" i="1" s="1"/>
  <c r="J322" i="1"/>
  <c r="AD322" i="1" s="1"/>
  <c r="AH322" i="1" s="1"/>
  <c r="AI322" i="1" s="1"/>
  <c r="C322" i="1"/>
  <c r="AJ321" i="1"/>
  <c r="AK321" i="1" s="1"/>
  <c r="AG321" i="1"/>
  <c r="AF321" i="1"/>
  <c r="X321" i="1"/>
  <c r="R321" i="1"/>
  <c r="AE321" i="1" s="1"/>
  <c r="J321" i="1"/>
  <c r="AD321" i="1" s="1"/>
  <c r="AH321" i="1" s="1"/>
  <c r="AI321" i="1" s="1"/>
  <c r="C321" i="1"/>
  <c r="AJ320" i="1"/>
  <c r="AK320" i="1" s="1"/>
  <c r="AG320" i="1"/>
  <c r="AF320" i="1"/>
  <c r="X320" i="1"/>
  <c r="R320" i="1"/>
  <c r="AE320" i="1" s="1"/>
  <c r="J320" i="1"/>
  <c r="AD320" i="1" s="1"/>
  <c r="C320" i="1"/>
  <c r="AJ319" i="1"/>
  <c r="AK319" i="1" s="1"/>
  <c r="AG319" i="1"/>
  <c r="AF319" i="1"/>
  <c r="X319" i="1"/>
  <c r="R319" i="1"/>
  <c r="AE319" i="1" s="1"/>
  <c r="J319" i="1"/>
  <c r="AD319" i="1" s="1"/>
  <c r="AH319" i="1" s="1"/>
  <c r="AI319" i="1" s="1"/>
  <c r="C319" i="1"/>
  <c r="AJ318" i="1"/>
  <c r="AK318" i="1" s="1"/>
  <c r="AG318" i="1"/>
  <c r="AF318" i="1"/>
  <c r="X318" i="1"/>
  <c r="R318" i="1"/>
  <c r="AE318" i="1" s="1"/>
  <c r="J318" i="1"/>
  <c r="AD318" i="1" s="1"/>
  <c r="AH318" i="1" s="1"/>
  <c r="AI318" i="1" s="1"/>
  <c r="C318" i="1"/>
  <c r="AJ317" i="1"/>
  <c r="AK317" i="1" s="1"/>
  <c r="AG317" i="1"/>
  <c r="AF317" i="1"/>
  <c r="X317" i="1"/>
  <c r="R317" i="1"/>
  <c r="AE317" i="1" s="1"/>
  <c r="J317" i="1"/>
  <c r="AD317" i="1" s="1"/>
  <c r="AH317" i="1" s="1"/>
  <c r="AI317" i="1" s="1"/>
  <c r="C317" i="1"/>
  <c r="AJ316" i="1"/>
  <c r="AK316" i="1" s="1"/>
  <c r="AG316" i="1"/>
  <c r="AF316" i="1"/>
  <c r="X316" i="1"/>
  <c r="R316" i="1"/>
  <c r="AE316" i="1" s="1"/>
  <c r="J316" i="1"/>
  <c r="AD316" i="1" s="1"/>
  <c r="AH316" i="1" s="1"/>
  <c r="AI316" i="1" s="1"/>
  <c r="C316" i="1"/>
  <c r="AJ315" i="1"/>
  <c r="AK315" i="1" s="1"/>
  <c r="AG315" i="1"/>
  <c r="AF315" i="1"/>
  <c r="X315" i="1"/>
  <c r="R315" i="1"/>
  <c r="AE315" i="1" s="1"/>
  <c r="J315" i="1"/>
  <c r="AD315" i="1" s="1"/>
  <c r="AH315" i="1" s="1"/>
  <c r="AI315" i="1" s="1"/>
  <c r="C315" i="1"/>
  <c r="AJ314" i="1"/>
  <c r="AK314" i="1" s="1"/>
  <c r="AG314" i="1"/>
  <c r="AF314" i="1"/>
  <c r="X314" i="1"/>
  <c r="R314" i="1"/>
  <c r="AE314" i="1" s="1"/>
  <c r="J314" i="1"/>
  <c r="AD314" i="1" s="1"/>
  <c r="AH314" i="1" s="1"/>
  <c r="AI314" i="1" s="1"/>
  <c r="C314" i="1"/>
  <c r="AJ313" i="1"/>
  <c r="AK313" i="1" s="1"/>
  <c r="AG313" i="1"/>
  <c r="AF313" i="1"/>
  <c r="X313" i="1"/>
  <c r="R313" i="1"/>
  <c r="AE313" i="1" s="1"/>
  <c r="J313" i="1"/>
  <c r="AD313" i="1" s="1"/>
  <c r="AH313" i="1" s="1"/>
  <c r="AI313" i="1" s="1"/>
  <c r="C313" i="1"/>
  <c r="AJ312" i="1"/>
  <c r="AK312" i="1" s="1"/>
  <c r="AG312" i="1"/>
  <c r="AF312" i="1"/>
  <c r="X312" i="1"/>
  <c r="R312" i="1"/>
  <c r="AE312" i="1" s="1"/>
  <c r="J312" i="1"/>
  <c r="AD312" i="1" s="1"/>
  <c r="AH312" i="1" s="1"/>
  <c r="AI312" i="1" s="1"/>
  <c r="C312" i="1"/>
  <c r="AJ311" i="1"/>
  <c r="AK311" i="1" s="1"/>
  <c r="AG311" i="1"/>
  <c r="AF311" i="1"/>
  <c r="X311" i="1"/>
  <c r="R311" i="1"/>
  <c r="AE311" i="1" s="1"/>
  <c r="J311" i="1"/>
  <c r="AD311" i="1" s="1"/>
  <c r="AH311" i="1" s="1"/>
  <c r="AI311" i="1" s="1"/>
  <c r="C311" i="1"/>
  <c r="AJ310" i="1"/>
  <c r="AK310" i="1" s="1"/>
  <c r="AG310" i="1"/>
  <c r="AF310" i="1"/>
  <c r="X310" i="1"/>
  <c r="R310" i="1"/>
  <c r="AE310" i="1" s="1"/>
  <c r="J310" i="1"/>
  <c r="AD310" i="1" s="1"/>
  <c r="C310" i="1"/>
  <c r="AJ309" i="1"/>
  <c r="AK309" i="1" s="1"/>
  <c r="AG309" i="1"/>
  <c r="AF309" i="1"/>
  <c r="X309" i="1"/>
  <c r="R309" i="1"/>
  <c r="AE309" i="1" s="1"/>
  <c r="J309" i="1"/>
  <c r="AD309" i="1" s="1"/>
  <c r="AH309" i="1" s="1"/>
  <c r="AI309" i="1" s="1"/>
  <c r="C309" i="1"/>
  <c r="AJ308" i="1"/>
  <c r="AK308" i="1" s="1"/>
  <c r="AG308" i="1"/>
  <c r="AF308" i="1"/>
  <c r="X308" i="1"/>
  <c r="R308" i="1"/>
  <c r="AE308" i="1" s="1"/>
  <c r="J308" i="1"/>
  <c r="AD308" i="1" s="1"/>
  <c r="C308" i="1"/>
  <c r="AJ307" i="1"/>
  <c r="AK307" i="1" s="1"/>
  <c r="AG307" i="1"/>
  <c r="AF307" i="1"/>
  <c r="X307" i="1"/>
  <c r="R307" i="1"/>
  <c r="AE307" i="1" s="1"/>
  <c r="J307" i="1"/>
  <c r="AD307" i="1" s="1"/>
  <c r="AH307" i="1" s="1"/>
  <c r="AI307" i="1" s="1"/>
  <c r="C307" i="1"/>
  <c r="AJ306" i="1"/>
  <c r="AK306" i="1" s="1"/>
  <c r="AG306" i="1"/>
  <c r="AF306" i="1"/>
  <c r="X306" i="1"/>
  <c r="R306" i="1"/>
  <c r="AE306" i="1" s="1"/>
  <c r="J306" i="1"/>
  <c r="AD306" i="1" s="1"/>
  <c r="C306" i="1"/>
  <c r="AJ305" i="1"/>
  <c r="AK305" i="1" s="1"/>
  <c r="AG305" i="1"/>
  <c r="AF305" i="1"/>
  <c r="X305" i="1"/>
  <c r="R305" i="1"/>
  <c r="AE305" i="1" s="1"/>
  <c r="J305" i="1"/>
  <c r="AD305" i="1" s="1"/>
  <c r="AH305" i="1" s="1"/>
  <c r="AI305" i="1" s="1"/>
  <c r="C305" i="1"/>
  <c r="AJ304" i="1"/>
  <c r="AK304" i="1" s="1"/>
  <c r="AG304" i="1"/>
  <c r="AF304" i="1"/>
  <c r="X304" i="1"/>
  <c r="R304" i="1"/>
  <c r="AE304" i="1" s="1"/>
  <c r="J304" i="1"/>
  <c r="AD304" i="1" s="1"/>
  <c r="AH304" i="1" s="1"/>
  <c r="AI304" i="1" s="1"/>
  <c r="C304" i="1"/>
  <c r="AJ303" i="1"/>
  <c r="AK303" i="1" s="1"/>
  <c r="AG303" i="1"/>
  <c r="AF303" i="1"/>
  <c r="X303" i="1"/>
  <c r="R303" i="1"/>
  <c r="AE303" i="1" s="1"/>
  <c r="J303" i="1"/>
  <c r="AD303" i="1" s="1"/>
  <c r="AH303" i="1" s="1"/>
  <c r="AI303" i="1" s="1"/>
  <c r="C303" i="1"/>
  <c r="AJ302" i="1"/>
  <c r="AK302" i="1" s="1"/>
  <c r="AG302" i="1"/>
  <c r="AF302" i="1"/>
  <c r="X302" i="1"/>
  <c r="R302" i="1"/>
  <c r="AE302" i="1" s="1"/>
  <c r="J302" i="1"/>
  <c r="AD302" i="1" s="1"/>
  <c r="AH302" i="1" s="1"/>
  <c r="AI302" i="1" s="1"/>
  <c r="C302" i="1"/>
  <c r="AJ301" i="1"/>
  <c r="AK301" i="1" s="1"/>
  <c r="AG301" i="1"/>
  <c r="AF301" i="1"/>
  <c r="X301" i="1"/>
  <c r="R301" i="1"/>
  <c r="AE301" i="1" s="1"/>
  <c r="J301" i="1"/>
  <c r="AD301" i="1" s="1"/>
  <c r="AH301" i="1" s="1"/>
  <c r="AI301" i="1" s="1"/>
  <c r="C301" i="1"/>
  <c r="AJ300" i="1"/>
  <c r="AK300" i="1" s="1"/>
  <c r="AG300" i="1"/>
  <c r="AF300" i="1"/>
  <c r="X300" i="1"/>
  <c r="R300" i="1"/>
  <c r="AE300" i="1" s="1"/>
  <c r="J300" i="1"/>
  <c r="AD300" i="1" s="1"/>
  <c r="AH300" i="1" s="1"/>
  <c r="AI300" i="1" s="1"/>
  <c r="C300" i="1"/>
  <c r="AJ299" i="1"/>
  <c r="AK299" i="1" s="1"/>
  <c r="AG299" i="1"/>
  <c r="AF299" i="1"/>
  <c r="X299" i="1"/>
  <c r="R299" i="1"/>
  <c r="AE299" i="1" s="1"/>
  <c r="J299" i="1"/>
  <c r="AD299" i="1" s="1"/>
  <c r="AH299" i="1" s="1"/>
  <c r="AI299" i="1" s="1"/>
  <c r="C299" i="1"/>
  <c r="AJ298" i="1"/>
  <c r="AK298" i="1" s="1"/>
  <c r="AG298" i="1"/>
  <c r="AF298" i="1"/>
  <c r="X298" i="1"/>
  <c r="R298" i="1"/>
  <c r="AE298" i="1" s="1"/>
  <c r="J298" i="1"/>
  <c r="AD298" i="1" s="1"/>
  <c r="AH298" i="1" s="1"/>
  <c r="AI298" i="1" s="1"/>
  <c r="C298" i="1"/>
  <c r="AJ297" i="1"/>
  <c r="AK297" i="1" s="1"/>
  <c r="AG297" i="1"/>
  <c r="AF297" i="1"/>
  <c r="X297" i="1"/>
  <c r="R297" i="1"/>
  <c r="AE297" i="1" s="1"/>
  <c r="J297" i="1"/>
  <c r="AD297" i="1" s="1"/>
  <c r="C297" i="1"/>
  <c r="AJ296" i="1"/>
  <c r="AK296" i="1" s="1"/>
  <c r="AG296" i="1"/>
  <c r="AF296" i="1"/>
  <c r="X296" i="1"/>
  <c r="R296" i="1"/>
  <c r="AE296" i="1" s="1"/>
  <c r="J296" i="1"/>
  <c r="AD296" i="1" s="1"/>
  <c r="AH296" i="1" s="1"/>
  <c r="AI296" i="1" s="1"/>
  <c r="C296" i="1"/>
  <c r="AJ295" i="1"/>
  <c r="AK295" i="1" s="1"/>
  <c r="AG295" i="1"/>
  <c r="AF295" i="1"/>
  <c r="X295" i="1"/>
  <c r="R295" i="1"/>
  <c r="AE295" i="1" s="1"/>
  <c r="J295" i="1"/>
  <c r="AD295" i="1" s="1"/>
  <c r="AH295" i="1" s="1"/>
  <c r="AI295" i="1" s="1"/>
  <c r="C295" i="1"/>
  <c r="AJ294" i="1"/>
  <c r="AK294" i="1" s="1"/>
  <c r="AG294" i="1"/>
  <c r="AF294" i="1"/>
  <c r="X294" i="1"/>
  <c r="R294" i="1"/>
  <c r="AE294" i="1" s="1"/>
  <c r="J294" i="1"/>
  <c r="AD294" i="1" s="1"/>
  <c r="C294" i="1"/>
  <c r="AJ293" i="1"/>
  <c r="AK293" i="1" s="1"/>
  <c r="AG293" i="1"/>
  <c r="AF293" i="1"/>
  <c r="X293" i="1"/>
  <c r="R293" i="1"/>
  <c r="AE293" i="1" s="1"/>
  <c r="J293" i="1"/>
  <c r="AD293" i="1" s="1"/>
  <c r="AH293" i="1" s="1"/>
  <c r="AI293" i="1" s="1"/>
  <c r="C293" i="1"/>
  <c r="AJ292" i="1"/>
  <c r="AK292" i="1" s="1"/>
  <c r="AG292" i="1"/>
  <c r="AF292" i="1"/>
  <c r="X292" i="1"/>
  <c r="R292" i="1"/>
  <c r="AE292" i="1" s="1"/>
  <c r="J292" i="1"/>
  <c r="AD292" i="1" s="1"/>
  <c r="C292" i="1"/>
  <c r="AJ291" i="1"/>
  <c r="AK291" i="1" s="1"/>
  <c r="AG291" i="1"/>
  <c r="AF291" i="1"/>
  <c r="X291" i="1"/>
  <c r="R291" i="1"/>
  <c r="AE291" i="1" s="1"/>
  <c r="J291" i="1"/>
  <c r="AD291" i="1" s="1"/>
  <c r="AH291" i="1" s="1"/>
  <c r="AI291" i="1" s="1"/>
  <c r="C291" i="1"/>
  <c r="AJ290" i="1"/>
  <c r="AK290" i="1" s="1"/>
  <c r="AG290" i="1"/>
  <c r="AF290" i="1"/>
  <c r="X290" i="1"/>
  <c r="R290" i="1"/>
  <c r="AE290" i="1" s="1"/>
  <c r="J290" i="1"/>
  <c r="AD290" i="1" s="1"/>
  <c r="AH290" i="1" s="1"/>
  <c r="AI290" i="1" s="1"/>
  <c r="C290" i="1"/>
  <c r="AJ289" i="1"/>
  <c r="AK289" i="1" s="1"/>
  <c r="AG289" i="1"/>
  <c r="AF289" i="1"/>
  <c r="X289" i="1"/>
  <c r="R289" i="1"/>
  <c r="AE289" i="1" s="1"/>
  <c r="J289" i="1"/>
  <c r="AD289" i="1" s="1"/>
  <c r="C289" i="1"/>
  <c r="AJ288" i="1"/>
  <c r="AK288" i="1" s="1"/>
  <c r="AG288" i="1"/>
  <c r="AF288" i="1"/>
  <c r="X288" i="1"/>
  <c r="R288" i="1"/>
  <c r="AE288" i="1" s="1"/>
  <c r="J288" i="1"/>
  <c r="AD288" i="1" s="1"/>
  <c r="AH288" i="1" s="1"/>
  <c r="AI288" i="1" s="1"/>
  <c r="C288" i="1"/>
  <c r="AJ287" i="1"/>
  <c r="AK287" i="1" s="1"/>
  <c r="AG287" i="1"/>
  <c r="AF287" i="1"/>
  <c r="X287" i="1"/>
  <c r="R287" i="1"/>
  <c r="AE287" i="1" s="1"/>
  <c r="J287" i="1"/>
  <c r="AD287" i="1" s="1"/>
  <c r="AH287" i="1" s="1"/>
  <c r="AI287" i="1" s="1"/>
  <c r="C287" i="1"/>
  <c r="AJ286" i="1"/>
  <c r="AK286" i="1" s="1"/>
  <c r="AG286" i="1"/>
  <c r="AF286" i="1"/>
  <c r="X286" i="1"/>
  <c r="R286" i="1"/>
  <c r="AE286" i="1" s="1"/>
  <c r="J286" i="1"/>
  <c r="AD286" i="1" s="1"/>
  <c r="C286" i="1"/>
  <c r="AJ285" i="1"/>
  <c r="AK285" i="1" s="1"/>
  <c r="AG285" i="1"/>
  <c r="AF285" i="1"/>
  <c r="X285" i="1"/>
  <c r="R285" i="1"/>
  <c r="AE285" i="1" s="1"/>
  <c r="J285" i="1"/>
  <c r="AD285" i="1" s="1"/>
  <c r="AH285" i="1" s="1"/>
  <c r="AI285" i="1" s="1"/>
  <c r="C285" i="1"/>
  <c r="AJ284" i="1"/>
  <c r="AK284" i="1" s="1"/>
  <c r="AG284" i="1"/>
  <c r="AF284" i="1"/>
  <c r="X284" i="1"/>
  <c r="R284" i="1"/>
  <c r="AE284" i="1" s="1"/>
  <c r="J284" i="1"/>
  <c r="AD284" i="1" s="1"/>
  <c r="AH284" i="1" s="1"/>
  <c r="AI284" i="1" s="1"/>
  <c r="C284" i="1"/>
  <c r="AJ283" i="1"/>
  <c r="AK283" i="1" s="1"/>
  <c r="AG283" i="1"/>
  <c r="AF283" i="1"/>
  <c r="X283" i="1"/>
  <c r="R283" i="1"/>
  <c r="AE283" i="1" s="1"/>
  <c r="J283" i="1"/>
  <c r="AD283" i="1" s="1"/>
  <c r="AH283" i="1" s="1"/>
  <c r="AI283" i="1" s="1"/>
  <c r="C283" i="1"/>
  <c r="AJ282" i="1"/>
  <c r="AK282" i="1" s="1"/>
  <c r="AG282" i="1"/>
  <c r="AF282" i="1"/>
  <c r="X282" i="1"/>
  <c r="R282" i="1"/>
  <c r="AE282" i="1" s="1"/>
  <c r="J282" i="1"/>
  <c r="AD282" i="1" s="1"/>
  <c r="C282" i="1"/>
  <c r="AJ281" i="1"/>
  <c r="AK281" i="1" s="1"/>
  <c r="AG281" i="1"/>
  <c r="AF281" i="1"/>
  <c r="X281" i="1"/>
  <c r="R281" i="1"/>
  <c r="AE281" i="1" s="1"/>
  <c r="J281" i="1"/>
  <c r="AD281" i="1" s="1"/>
  <c r="AH281" i="1" s="1"/>
  <c r="AI281" i="1" s="1"/>
  <c r="C281" i="1"/>
  <c r="AJ280" i="1"/>
  <c r="AK280" i="1" s="1"/>
  <c r="AG280" i="1"/>
  <c r="AF280" i="1"/>
  <c r="X280" i="1"/>
  <c r="R280" i="1"/>
  <c r="AE280" i="1" s="1"/>
  <c r="J280" i="1"/>
  <c r="AD280" i="1" s="1"/>
  <c r="C280" i="1"/>
  <c r="AJ279" i="1"/>
  <c r="AK279" i="1" s="1"/>
  <c r="AG279" i="1"/>
  <c r="AF279" i="1"/>
  <c r="X279" i="1"/>
  <c r="R279" i="1"/>
  <c r="AE279" i="1" s="1"/>
  <c r="J279" i="1"/>
  <c r="AD279" i="1" s="1"/>
  <c r="AH279" i="1" s="1"/>
  <c r="AI279" i="1" s="1"/>
  <c r="C279" i="1"/>
  <c r="AJ278" i="1"/>
  <c r="AK278" i="1" s="1"/>
  <c r="AG278" i="1"/>
  <c r="AF278" i="1"/>
  <c r="X278" i="1"/>
  <c r="R278" i="1"/>
  <c r="AE278" i="1" s="1"/>
  <c r="J278" i="1"/>
  <c r="AD278" i="1" s="1"/>
  <c r="AH278" i="1" s="1"/>
  <c r="AI278" i="1" s="1"/>
  <c r="C278" i="1"/>
  <c r="AJ277" i="1"/>
  <c r="AK277" i="1" s="1"/>
  <c r="AG277" i="1"/>
  <c r="AF277" i="1"/>
  <c r="X277" i="1"/>
  <c r="R277" i="1"/>
  <c r="AE277" i="1" s="1"/>
  <c r="J277" i="1"/>
  <c r="AD277" i="1" s="1"/>
  <c r="AH277" i="1" s="1"/>
  <c r="AI277" i="1" s="1"/>
  <c r="C277" i="1"/>
  <c r="AJ276" i="1"/>
  <c r="AK276" i="1" s="1"/>
  <c r="AG276" i="1"/>
  <c r="AF276" i="1"/>
  <c r="X276" i="1"/>
  <c r="R276" i="1"/>
  <c r="AE276" i="1" s="1"/>
  <c r="J276" i="1"/>
  <c r="AD276" i="1" s="1"/>
  <c r="AH276" i="1" s="1"/>
  <c r="AI276" i="1" s="1"/>
  <c r="C276" i="1"/>
  <c r="AJ275" i="1"/>
  <c r="AK275" i="1" s="1"/>
  <c r="AG275" i="1"/>
  <c r="AF275" i="1"/>
  <c r="X275" i="1"/>
  <c r="R275" i="1"/>
  <c r="AE275" i="1" s="1"/>
  <c r="J275" i="1"/>
  <c r="AD275" i="1" s="1"/>
  <c r="C275" i="1"/>
  <c r="AJ274" i="1"/>
  <c r="AK274" i="1" s="1"/>
  <c r="AG274" i="1"/>
  <c r="AF274" i="1"/>
  <c r="X274" i="1"/>
  <c r="R274" i="1"/>
  <c r="AE274" i="1" s="1"/>
  <c r="J274" i="1"/>
  <c r="AD274" i="1" s="1"/>
  <c r="AH274" i="1" s="1"/>
  <c r="AI274" i="1" s="1"/>
  <c r="C274" i="1"/>
  <c r="AJ273" i="1"/>
  <c r="AK273" i="1" s="1"/>
  <c r="AG273" i="1"/>
  <c r="AF273" i="1"/>
  <c r="X273" i="1"/>
  <c r="R273" i="1"/>
  <c r="AE273" i="1" s="1"/>
  <c r="J273" i="1"/>
  <c r="AD273" i="1" s="1"/>
  <c r="AH273" i="1" s="1"/>
  <c r="AI273" i="1" s="1"/>
  <c r="C273" i="1"/>
  <c r="AJ272" i="1"/>
  <c r="AK272" i="1" s="1"/>
  <c r="AG272" i="1"/>
  <c r="AF272" i="1"/>
  <c r="X272" i="1"/>
  <c r="R272" i="1"/>
  <c r="AE272" i="1" s="1"/>
  <c r="J272" i="1"/>
  <c r="AD272" i="1" s="1"/>
  <c r="C272" i="1"/>
  <c r="AJ271" i="1"/>
  <c r="AK271" i="1" s="1"/>
  <c r="AG271" i="1"/>
  <c r="AF271" i="1"/>
  <c r="X271" i="1"/>
  <c r="R271" i="1"/>
  <c r="AE271" i="1" s="1"/>
  <c r="J271" i="1"/>
  <c r="AD271" i="1" s="1"/>
  <c r="AH271" i="1" s="1"/>
  <c r="AI271" i="1" s="1"/>
  <c r="C271" i="1"/>
  <c r="AJ270" i="1"/>
  <c r="AK270" i="1" s="1"/>
  <c r="AG270" i="1"/>
  <c r="AF270" i="1"/>
  <c r="X270" i="1"/>
  <c r="R270" i="1"/>
  <c r="AE270" i="1" s="1"/>
  <c r="J270" i="1"/>
  <c r="AD270" i="1" s="1"/>
  <c r="AH270" i="1" s="1"/>
  <c r="AI270" i="1" s="1"/>
  <c r="C270" i="1"/>
  <c r="AJ269" i="1"/>
  <c r="AK269" i="1" s="1"/>
  <c r="AG269" i="1"/>
  <c r="AF269" i="1"/>
  <c r="X269" i="1"/>
  <c r="R269" i="1"/>
  <c r="AE269" i="1" s="1"/>
  <c r="J269" i="1"/>
  <c r="AD269" i="1" s="1"/>
  <c r="AH269" i="1" s="1"/>
  <c r="AI269" i="1" s="1"/>
  <c r="C269" i="1"/>
  <c r="AJ268" i="1"/>
  <c r="AK268" i="1" s="1"/>
  <c r="AG268" i="1"/>
  <c r="AF268" i="1"/>
  <c r="X268" i="1"/>
  <c r="R268" i="1"/>
  <c r="AE268" i="1" s="1"/>
  <c r="J268" i="1"/>
  <c r="AD268" i="1" s="1"/>
  <c r="AH268" i="1" s="1"/>
  <c r="AI268" i="1" s="1"/>
  <c r="C268" i="1"/>
  <c r="AJ267" i="1"/>
  <c r="AK267" i="1" s="1"/>
  <c r="AG267" i="1"/>
  <c r="AF267" i="1"/>
  <c r="X267" i="1"/>
  <c r="R267" i="1"/>
  <c r="AE267" i="1" s="1"/>
  <c r="J267" i="1"/>
  <c r="AD267" i="1" s="1"/>
  <c r="C267" i="1"/>
  <c r="AJ266" i="1"/>
  <c r="AK266" i="1" s="1"/>
  <c r="AG266" i="1"/>
  <c r="AF266" i="1"/>
  <c r="X266" i="1"/>
  <c r="R266" i="1"/>
  <c r="AE266" i="1" s="1"/>
  <c r="J266" i="1"/>
  <c r="AD266" i="1" s="1"/>
  <c r="C266" i="1"/>
  <c r="AJ265" i="1"/>
  <c r="AK265" i="1" s="1"/>
  <c r="AG265" i="1"/>
  <c r="AF265" i="1"/>
  <c r="X265" i="1"/>
  <c r="R265" i="1"/>
  <c r="AE265" i="1" s="1"/>
  <c r="J265" i="1"/>
  <c r="AD265" i="1" s="1"/>
  <c r="AH265" i="1" s="1"/>
  <c r="AI265" i="1" s="1"/>
  <c r="C265" i="1"/>
  <c r="AJ264" i="1"/>
  <c r="AK264" i="1" s="1"/>
  <c r="AG264" i="1"/>
  <c r="AF264" i="1"/>
  <c r="X264" i="1"/>
  <c r="R264" i="1"/>
  <c r="AE264" i="1" s="1"/>
  <c r="J264" i="1"/>
  <c r="AD264" i="1" s="1"/>
  <c r="C264" i="1"/>
  <c r="AJ263" i="1"/>
  <c r="AK263" i="1" s="1"/>
  <c r="AG263" i="1"/>
  <c r="AF263" i="1"/>
  <c r="X263" i="1"/>
  <c r="R263" i="1"/>
  <c r="AE263" i="1" s="1"/>
  <c r="J263" i="1"/>
  <c r="AD263" i="1" s="1"/>
  <c r="AH263" i="1" s="1"/>
  <c r="AI263" i="1" s="1"/>
  <c r="C263" i="1"/>
  <c r="AJ262" i="1"/>
  <c r="AK262" i="1" s="1"/>
  <c r="AG262" i="1"/>
  <c r="AF262" i="1"/>
  <c r="X262" i="1"/>
  <c r="R262" i="1"/>
  <c r="AE262" i="1" s="1"/>
  <c r="J262" i="1"/>
  <c r="AD262" i="1" s="1"/>
  <c r="AH262" i="1" s="1"/>
  <c r="AI262" i="1" s="1"/>
  <c r="C262" i="1"/>
  <c r="AJ261" i="1"/>
  <c r="AK261" i="1" s="1"/>
  <c r="AG261" i="1"/>
  <c r="AF261" i="1"/>
  <c r="X261" i="1"/>
  <c r="R261" i="1"/>
  <c r="AE261" i="1" s="1"/>
  <c r="J261" i="1"/>
  <c r="AD261" i="1" s="1"/>
  <c r="AH261" i="1" s="1"/>
  <c r="AI261" i="1" s="1"/>
  <c r="C261" i="1"/>
  <c r="AJ260" i="1"/>
  <c r="AK260" i="1" s="1"/>
  <c r="AG260" i="1"/>
  <c r="AF260" i="1"/>
  <c r="X260" i="1"/>
  <c r="R260" i="1"/>
  <c r="AE260" i="1" s="1"/>
  <c r="J260" i="1"/>
  <c r="AD260" i="1" s="1"/>
  <c r="AH260" i="1" s="1"/>
  <c r="AI260" i="1" s="1"/>
  <c r="C260" i="1"/>
  <c r="AJ259" i="1"/>
  <c r="AK259" i="1" s="1"/>
  <c r="AG259" i="1"/>
  <c r="AF259" i="1"/>
  <c r="X259" i="1"/>
  <c r="R259" i="1"/>
  <c r="AE259" i="1" s="1"/>
  <c r="J259" i="1"/>
  <c r="AD259" i="1" s="1"/>
  <c r="AH259" i="1" s="1"/>
  <c r="AI259" i="1" s="1"/>
  <c r="C259" i="1"/>
  <c r="AJ258" i="1"/>
  <c r="AK258" i="1" s="1"/>
  <c r="AG258" i="1"/>
  <c r="AF258" i="1"/>
  <c r="X258" i="1"/>
  <c r="R258" i="1"/>
  <c r="AE258" i="1" s="1"/>
  <c r="J258" i="1"/>
  <c r="AD258" i="1" s="1"/>
  <c r="AH258" i="1" s="1"/>
  <c r="AI258" i="1" s="1"/>
  <c r="C258" i="1"/>
  <c r="AJ257" i="1"/>
  <c r="AK257" i="1" s="1"/>
  <c r="AG257" i="1"/>
  <c r="AF257" i="1"/>
  <c r="X257" i="1"/>
  <c r="R257" i="1"/>
  <c r="AE257" i="1" s="1"/>
  <c r="J257" i="1"/>
  <c r="AD257" i="1" s="1"/>
  <c r="AH257" i="1" s="1"/>
  <c r="AI257" i="1" s="1"/>
  <c r="C257" i="1"/>
  <c r="AJ256" i="1"/>
  <c r="AK256" i="1" s="1"/>
  <c r="AG256" i="1"/>
  <c r="AF256" i="1"/>
  <c r="X256" i="1"/>
  <c r="R256" i="1"/>
  <c r="AE256" i="1" s="1"/>
  <c r="J256" i="1"/>
  <c r="AD256" i="1" s="1"/>
  <c r="C256" i="1"/>
  <c r="AJ255" i="1"/>
  <c r="AK255" i="1" s="1"/>
  <c r="AG255" i="1"/>
  <c r="AF255" i="1"/>
  <c r="X255" i="1"/>
  <c r="R255" i="1"/>
  <c r="AE255" i="1" s="1"/>
  <c r="J255" i="1"/>
  <c r="AD255" i="1" s="1"/>
  <c r="C255" i="1"/>
  <c r="AJ254" i="1"/>
  <c r="AK254" i="1" s="1"/>
  <c r="AG254" i="1"/>
  <c r="AF254" i="1"/>
  <c r="X254" i="1"/>
  <c r="R254" i="1"/>
  <c r="AE254" i="1" s="1"/>
  <c r="J254" i="1"/>
  <c r="AD254" i="1" s="1"/>
  <c r="AH254" i="1" s="1"/>
  <c r="AI254" i="1" s="1"/>
  <c r="C254" i="1"/>
  <c r="AJ253" i="1"/>
  <c r="AK253" i="1" s="1"/>
  <c r="AG253" i="1"/>
  <c r="AF253" i="1"/>
  <c r="X253" i="1"/>
  <c r="R253" i="1"/>
  <c r="AE253" i="1" s="1"/>
  <c r="J253" i="1"/>
  <c r="AD253" i="1" s="1"/>
  <c r="C253" i="1"/>
  <c r="AJ252" i="1"/>
  <c r="AK252" i="1" s="1"/>
  <c r="AG252" i="1"/>
  <c r="AF252" i="1"/>
  <c r="X252" i="1"/>
  <c r="R252" i="1"/>
  <c r="AE252" i="1" s="1"/>
  <c r="J252" i="1"/>
  <c r="AD252" i="1" s="1"/>
  <c r="C252" i="1"/>
  <c r="AJ251" i="1"/>
  <c r="AK251" i="1" s="1"/>
  <c r="AG251" i="1"/>
  <c r="AF251" i="1"/>
  <c r="X251" i="1"/>
  <c r="R251" i="1"/>
  <c r="AE251" i="1" s="1"/>
  <c r="J251" i="1"/>
  <c r="AD251" i="1" s="1"/>
  <c r="AH251" i="1" s="1"/>
  <c r="AI251" i="1" s="1"/>
  <c r="C251" i="1"/>
  <c r="AJ250" i="1"/>
  <c r="AK250" i="1" s="1"/>
  <c r="AG250" i="1"/>
  <c r="AF250" i="1"/>
  <c r="X250" i="1"/>
  <c r="R250" i="1"/>
  <c r="AE250" i="1" s="1"/>
  <c r="J250" i="1"/>
  <c r="AD250" i="1" s="1"/>
  <c r="C250" i="1"/>
  <c r="AJ249" i="1"/>
  <c r="AK249" i="1" s="1"/>
  <c r="AG249" i="1"/>
  <c r="AF249" i="1"/>
  <c r="X249" i="1"/>
  <c r="R249" i="1"/>
  <c r="AE249" i="1" s="1"/>
  <c r="J249" i="1"/>
  <c r="AD249" i="1" s="1"/>
  <c r="AH249" i="1" s="1"/>
  <c r="AI249" i="1" s="1"/>
  <c r="C249" i="1"/>
  <c r="AJ248" i="1"/>
  <c r="AK248" i="1" s="1"/>
  <c r="AG248" i="1"/>
  <c r="AF248" i="1"/>
  <c r="X248" i="1"/>
  <c r="R248" i="1"/>
  <c r="AE248" i="1" s="1"/>
  <c r="J248" i="1"/>
  <c r="AD248" i="1" s="1"/>
  <c r="C248" i="1"/>
  <c r="AJ247" i="1"/>
  <c r="AK247" i="1" s="1"/>
  <c r="AG247" i="1"/>
  <c r="AF247" i="1"/>
  <c r="X247" i="1"/>
  <c r="R247" i="1"/>
  <c r="AE247" i="1" s="1"/>
  <c r="J247" i="1"/>
  <c r="AD247" i="1" s="1"/>
  <c r="AH247" i="1" s="1"/>
  <c r="AI247" i="1" s="1"/>
  <c r="C247" i="1"/>
  <c r="AJ246" i="1"/>
  <c r="AK246" i="1" s="1"/>
  <c r="AG246" i="1"/>
  <c r="AF246" i="1"/>
  <c r="X246" i="1"/>
  <c r="R246" i="1"/>
  <c r="AE246" i="1" s="1"/>
  <c r="J246" i="1"/>
  <c r="AD246" i="1" s="1"/>
  <c r="AH246" i="1" s="1"/>
  <c r="AI246" i="1" s="1"/>
  <c r="C246" i="1"/>
  <c r="AJ245" i="1"/>
  <c r="AK245" i="1" s="1"/>
  <c r="AG245" i="1"/>
  <c r="AF245" i="1"/>
  <c r="X245" i="1"/>
  <c r="R245" i="1"/>
  <c r="AE245" i="1" s="1"/>
  <c r="J245" i="1"/>
  <c r="AD245" i="1" s="1"/>
  <c r="C245" i="1"/>
  <c r="AJ244" i="1"/>
  <c r="AK244" i="1" s="1"/>
  <c r="AG244" i="1"/>
  <c r="AF244" i="1"/>
  <c r="X244" i="1"/>
  <c r="R244" i="1"/>
  <c r="AE244" i="1" s="1"/>
  <c r="J244" i="1"/>
  <c r="AD244" i="1" s="1"/>
  <c r="C244" i="1"/>
  <c r="AJ243" i="1"/>
  <c r="AK243" i="1" s="1"/>
  <c r="AG243" i="1"/>
  <c r="AF243" i="1"/>
  <c r="X243" i="1"/>
  <c r="R243" i="1"/>
  <c r="AE243" i="1" s="1"/>
  <c r="J243" i="1"/>
  <c r="AD243" i="1" s="1"/>
  <c r="C243" i="1"/>
  <c r="AJ242" i="1"/>
  <c r="AK242" i="1" s="1"/>
  <c r="AG242" i="1"/>
  <c r="AF242" i="1"/>
  <c r="X242" i="1"/>
  <c r="R242" i="1"/>
  <c r="AE242" i="1" s="1"/>
  <c r="J242" i="1"/>
  <c r="AD242" i="1" s="1"/>
  <c r="AH242" i="1" s="1"/>
  <c r="AI242" i="1" s="1"/>
  <c r="C242" i="1"/>
  <c r="AJ241" i="1"/>
  <c r="AK241" i="1" s="1"/>
  <c r="AG241" i="1"/>
  <c r="AF241" i="1"/>
  <c r="X241" i="1"/>
  <c r="R241" i="1"/>
  <c r="AE241" i="1" s="1"/>
  <c r="J241" i="1"/>
  <c r="AD241" i="1" s="1"/>
  <c r="AH241" i="1" s="1"/>
  <c r="AI241" i="1" s="1"/>
  <c r="C241" i="1"/>
  <c r="AJ240" i="1"/>
  <c r="AK240" i="1" s="1"/>
  <c r="AG240" i="1"/>
  <c r="AF240" i="1"/>
  <c r="X240" i="1"/>
  <c r="R240" i="1"/>
  <c r="AE240" i="1" s="1"/>
  <c r="J240" i="1"/>
  <c r="AD240" i="1" s="1"/>
  <c r="C240" i="1"/>
  <c r="AJ239" i="1"/>
  <c r="AK239" i="1" s="1"/>
  <c r="AG239" i="1"/>
  <c r="AF239" i="1"/>
  <c r="X239" i="1"/>
  <c r="R239" i="1"/>
  <c r="AE239" i="1" s="1"/>
  <c r="J239" i="1"/>
  <c r="AD239" i="1" s="1"/>
  <c r="C239" i="1"/>
  <c r="AJ238" i="1"/>
  <c r="AK238" i="1" s="1"/>
  <c r="AG238" i="1"/>
  <c r="AF238" i="1"/>
  <c r="X238" i="1"/>
  <c r="R238" i="1"/>
  <c r="AE238" i="1" s="1"/>
  <c r="J238" i="1"/>
  <c r="AD238" i="1" s="1"/>
  <c r="C238" i="1"/>
  <c r="AJ237" i="1"/>
  <c r="AK237" i="1" s="1"/>
  <c r="AG237" i="1"/>
  <c r="AF237" i="1"/>
  <c r="X237" i="1"/>
  <c r="R237" i="1"/>
  <c r="AE237" i="1" s="1"/>
  <c r="J237" i="1"/>
  <c r="AD237" i="1" s="1"/>
  <c r="C237" i="1"/>
  <c r="AJ236" i="1"/>
  <c r="AK236" i="1" s="1"/>
  <c r="AG236" i="1"/>
  <c r="AF236" i="1"/>
  <c r="X236" i="1"/>
  <c r="R236" i="1"/>
  <c r="AE236" i="1" s="1"/>
  <c r="J236" i="1"/>
  <c r="AD236" i="1" s="1"/>
  <c r="AH236" i="1" s="1"/>
  <c r="AI236" i="1" s="1"/>
  <c r="C236" i="1"/>
  <c r="AJ235" i="1"/>
  <c r="AK235" i="1" s="1"/>
  <c r="AG235" i="1"/>
  <c r="AF235" i="1"/>
  <c r="X235" i="1"/>
  <c r="R235" i="1"/>
  <c r="AE235" i="1" s="1"/>
  <c r="J235" i="1"/>
  <c r="AD235" i="1" s="1"/>
  <c r="C235" i="1"/>
  <c r="AJ234" i="1"/>
  <c r="AK234" i="1" s="1"/>
  <c r="AG234" i="1"/>
  <c r="AF234" i="1"/>
  <c r="X234" i="1"/>
  <c r="R234" i="1"/>
  <c r="AE234" i="1" s="1"/>
  <c r="J234" i="1"/>
  <c r="AD234" i="1" s="1"/>
  <c r="AH234" i="1" s="1"/>
  <c r="AI234" i="1" s="1"/>
  <c r="C234" i="1"/>
  <c r="AJ233" i="1"/>
  <c r="AK233" i="1" s="1"/>
  <c r="AG233" i="1"/>
  <c r="AF233" i="1"/>
  <c r="X233" i="1"/>
  <c r="R233" i="1"/>
  <c r="AE233" i="1" s="1"/>
  <c r="J233" i="1"/>
  <c r="AD233" i="1" s="1"/>
  <c r="C233" i="1"/>
  <c r="AJ232" i="1"/>
  <c r="AK232" i="1" s="1"/>
  <c r="AG232" i="1"/>
  <c r="AF232" i="1"/>
  <c r="X232" i="1"/>
  <c r="R232" i="1"/>
  <c r="AE232" i="1" s="1"/>
  <c r="J232" i="1"/>
  <c r="AD232" i="1" s="1"/>
  <c r="AH232" i="1" s="1"/>
  <c r="AI232" i="1" s="1"/>
  <c r="C232" i="1"/>
  <c r="AJ231" i="1"/>
  <c r="AK231" i="1" s="1"/>
  <c r="AG231" i="1"/>
  <c r="AF231" i="1"/>
  <c r="X231" i="1"/>
  <c r="R231" i="1"/>
  <c r="AE231" i="1" s="1"/>
  <c r="J231" i="1"/>
  <c r="AD231" i="1" s="1"/>
  <c r="C231" i="1"/>
  <c r="AJ230" i="1"/>
  <c r="AK230" i="1" s="1"/>
  <c r="AG230" i="1"/>
  <c r="AF230" i="1"/>
  <c r="X230" i="1"/>
  <c r="R230" i="1"/>
  <c r="AE230" i="1" s="1"/>
  <c r="J230" i="1"/>
  <c r="AD230" i="1" s="1"/>
  <c r="C230" i="1"/>
  <c r="AJ229" i="1"/>
  <c r="AK229" i="1" s="1"/>
  <c r="AG229" i="1"/>
  <c r="AF229" i="1"/>
  <c r="X229" i="1"/>
  <c r="R229" i="1"/>
  <c r="AE229" i="1" s="1"/>
  <c r="J229" i="1"/>
  <c r="AD229" i="1" s="1"/>
  <c r="AH229" i="1" s="1"/>
  <c r="AI229" i="1" s="1"/>
  <c r="C229" i="1"/>
  <c r="AJ228" i="1"/>
  <c r="AK228" i="1" s="1"/>
  <c r="AG228" i="1"/>
  <c r="AF228" i="1"/>
  <c r="X228" i="1"/>
  <c r="R228" i="1"/>
  <c r="AE228" i="1" s="1"/>
  <c r="J228" i="1"/>
  <c r="AD228" i="1" s="1"/>
  <c r="C228" i="1"/>
  <c r="AJ227" i="1"/>
  <c r="AK227" i="1" s="1"/>
  <c r="AG227" i="1"/>
  <c r="AF227" i="1"/>
  <c r="X227" i="1"/>
  <c r="R227" i="1"/>
  <c r="AE227" i="1" s="1"/>
  <c r="J227" i="1"/>
  <c r="AD227" i="1" s="1"/>
  <c r="AH227" i="1" s="1"/>
  <c r="AI227" i="1" s="1"/>
  <c r="C227" i="1"/>
  <c r="AJ226" i="1"/>
  <c r="AK226" i="1" s="1"/>
  <c r="AG226" i="1"/>
  <c r="AF226" i="1"/>
  <c r="X226" i="1"/>
  <c r="R226" i="1"/>
  <c r="AE226" i="1" s="1"/>
  <c r="J226" i="1"/>
  <c r="AD226" i="1" s="1"/>
  <c r="C226" i="1"/>
  <c r="AJ225" i="1"/>
  <c r="AK225" i="1" s="1"/>
  <c r="AG225" i="1"/>
  <c r="AF225" i="1"/>
  <c r="X225" i="1"/>
  <c r="R225" i="1"/>
  <c r="AE225" i="1" s="1"/>
  <c r="J225" i="1"/>
  <c r="AD225" i="1" s="1"/>
  <c r="C225" i="1"/>
  <c r="AJ224" i="1"/>
  <c r="AK224" i="1" s="1"/>
  <c r="AG224" i="1"/>
  <c r="AF224" i="1"/>
  <c r="X224" i="1"/>
  <c r="R224" i="1"/>
  <c r="AE224" i="1" s="1"/>
  <c r="J224" i="1"/>
  <c r="AD224" i="1" s="1"/>
  <c r="AH224" i="1" s="1"/>
  <c r="AI224" i="1" s="1"/>
  <c r="C224" i="1"/>
  <c r="AJ223" i="1"/>
  <c r="AK223" i="1" s="1"/>
  <c r="AG223" i="1"/>
  <c r="AF223" i="1"/>
  <c r="X223" i="1"/>
  <c r="R223" i="1"/>
  <c r="AE223" i="1" s="1"/>
  <c r="J223" i="1"/>
  <c r="AD223" i="1" s="1"/>
  <c r="C223" i="1"/>
  <c r="AJ222" i="1"/>
  <c r="AK222" i="1" s="1"/>
  <c r="AG222" i="1"/>
  <c r="AF222" i="1"/>
  <c r="X222" i="1"/>
  <c r="R222" i="1"/>
  <c r="AE222" i="1" s="1"/>
  <c r="J222" i="1"/>
  <c r="AD222" i="1" s="1"/>
  <c r="C222" i="1"/>
  <c r="AJ221" i="1"/>
  <c r="AK221" i="1" s="1"/>
  <c r="AG221" i="1"/>
  <c r="AF221" i="1"/>
  <c r="X221" i="1"/>
  <c r="R221" i="1"/>
  <c r="AE221" i="1" s="1"/>
  <c r="J221" i="1"/>
  <c r="AD221" i="1" s="1"/>
  <c r="C221" i="1"/>
  <c r="AJ220" i="1"/>
  <c r="AK220" i="1" s="1"/>
  <c r="AG220" i="1"/>
  <c r="AF220" i="1"/>
  <c r="X220" i="1"/>
  <c r="R220" i="1"/>
  <c r="AE220" i="1" s="1"/>
  <c r="J220" i="1"/>
  <c r="AD220" i="1" s="1"/>
  <c r="AH220" i="1" s="1"/>
  <c r="AI220" i="1" s="1"/>
  <c r="C220" i="1"/>
  <c r="AJ219" i="1"/>
  <c r="AK219" i="1" s="1"/>
  <c r="AG219" i="1"/>
  <c r="AF219" i="1"/>
  <c r="X219" i="1"/>
  <c r="R219" i="1"/>
  <c r="AE219" i="1" s="1"/>
  <c r="J219" i="1"/>
  <c r="AD219" i="1" s="1"/>
  <c r="AH219" i="1" s="1"/>
  <c r="AI219" i="1" s="1"/>
  <c r="C219" i="1"/>
  <c r="AJ218" i="1"/>
  <c r="AK218" i="1" s="1"/>
  <c r="AG218" i="1"/>
  <c r="AF218" i="1"/>
  <c r="X218" i="1"/>
  <c r="R218" i="1"/>
  <c r="AE218" i="1" s="1"/>
  <c r="J218" i="1"/>
  <c r="AD218" i="1" s="1"/>
  <c r="AH218" i="1" s="1"/>
  <c r="AI218" i="1" s="1"/>
  <c r="C218" i="1"/>
  <c r="AJ217" i="1"/>
  <c r="AK217" i="1" s="1"/>
  <c r="AG217" i="1"/>
  <c r="AF217" i="1"/>
  <c r="X217" i="1"/>
  <c r="R217" i="1"/>
  <c r="AE217" i="1" s="1"/>
  <c r="J217" i="1"/>
  <c r="AD217" i="1" s="1"/>
  <c r="C217" i="1"/>
  <c r="AJ216" i="1"/>
  <c r="AK216" i="1" s="1"/>
  <c r="AG216" i="1"/>
  <c r="AF216" i="1"/>
  <c r="X216" i="1"/>
  <c r="R216" i="1"/>
  <c r="AE216" i="1" s="1"/>
  <c r="J216" i="1"/>
  <c r="AD216" i="1" s="1"/>
  <c r="C216" i="1"/>
  <c r="AJ215" i="1"/>
  <c r="AK215" i="1" s="1"/>
  <c r="AG215" i="1"/>
  <c r="AF215" i="1"/>
  <c r="X215" i="1"/>
  <c r="R215" i="1"/>
  <c r="AE215" i="1" s="1"/>
  <c r="J215" i="1"/>
  <c r="AD215" i="1" s="1"/>
  <c r="C215" i="1"/>
  <c r="AJ214" i="1"/>
  <c r="AK214" i="1" s="1"/>
  <c r="AG214" i="1"/>
  <c r="AF214" i="1"/>
  <c r="X214" i="1"/>
  <c r="R214" i="1"/>
  <c r="AE214" i="1" s="1"/>
  <c r="J214" i="1"/>
  <c r="AD214" i="1" s="1"/>
  <c r="AH214" i="1" s="1"/>
  <c r="AI214" i="1" s="1"/>
  <c r="C214" i="1"/>
  <c r="AJ213" i="1"/>
  <c r="AK213" i="1" s="1"/>
  <c r="AG213" i="1"/>
  <c r="AF213" i="1"/>
  <c r="X213" i="1"/>
  <c r="R213" i="1"/>
  <c r="AE213" i="1" s="1"/>
  <c r="J213" i="1"/>
  <c r="AD213" i="1" s="1"/>
  <c r="C213" i="1"/>
  <c r="AJ212" i="1"/>
  <c r="AK212" i="1" s="1"/>
  <c r="AG212" i="1"/>
  <c r="AF212" i="1"/>
  <c r="X212" i="1"/>
  <c r="R212" i="1"/>
  <c r="AE212" i="1" s="1"/>
  <c r="J212" i="1"/>
  <c r="AD212" i="1" s="1"/>
  <c r="AH212" i="1" s="1"/>
  <c r="AI212" i="1" s="1"/>
  <c r="C212" i="1"/>
  <c r="AJ211" i="1"/>
  <c r="AK211" i="1" s="1"/>
  <c r="AG211" i="1"/>
  <c r="AF211" i="1"/>
  <c r="X211" i="1"/>
  <c r="R211" i="1"/>
  <c r="AE211" i="1" s="1"/>
  <c r="J211" i="1"/>
  <c r="AD211" i="1" s="1"/>
  <c r="C211" i="1"/>
  <c r="AJ210" i="1"/>
  <c r="AK210" i="1" s="1"/>
  <c r="AG210" i="1"/>
  <c r="AF210" i="1"/>
  <c r="X210" i="1"/>
  <c r="R210" i="1"/>
  <c r="AE210" i="1" s="1"/>
  <c r="J210" i="1"/>
  <c r="AD210" i="1" s="1"/>
  <c r="C210" i="1"/>
  <c r="AJ209" i="1"/>
  <c r="AK209" i="1" s="1"/>
  <c r="AG209" i="1"/>
  <c r="AF209" i="1"/>
  <c r="X209" i="1"/>
  <c r="R209" i="1"/>
  <c r="AE209" i="1" s="1"/>
  <c r="J209" i="1"/>
  <c r="AD209" i="1" s="1"/>
  <c r="C209" i="1"/>
  <c r="AJ208" i="1"/>
  <c r="AK208" i="1" s="1"/>
  <c r="AG208" i="1"/>
  <c r="AF208" i="1"/>
  <c r="X208" i="1"/>
  <c r="R208" i="1"/>
  <c r="AE208" i="1" s="1"/>
  <c r="J208" i="1"/>
  <c r="AD208" i="1" s="1"/>
  <c r="C208" i="1"/>
  <c r="AJ207" i="1"/>
  <c r="AK207" i="1" s="1"/>
  <c r="AG207" i="1"/>
  <c r="AF207" i="1"/>
  <c r="X207" i="1"/>
  <c r="R207" i="1"/>
  <c r="AE207" i="1" s="1"/>
  <c r="J207" i="1"/>
  <c r="AD207" i="1" s="1"/>
  <c r="AH207" i="1" s="1"/>
  <c r="AI207" i="1" s="1"/>
  <c r="C207" i="1"/>
  <c r="AJ206" i="1"/>
  <c r="AK206" i="1" s="1"/>
  <c r="AG206" i="1"/>
  <c r="AF206" i="1"/>
  <c r="X206" i="1"/>
  <c r="R206" i="1"/>
  <c r="AE206" i="1" s="1"/>
  <c r="J206" i="1"/>
  <c r="AD206" i="1" s="1"/>
  <c r="AH206" i="1" s="1"/>
  <c r="AI206" i="1" s="1"/>
  <c r="C206" i="1"/>
  <c r="AJ205" i="1"/>
  <c r="AK205" i="1" s="1"/>
  <c r="AG205" i="1"/>
  <c r="AF205" i="1"/>
  <c r="X205" i="1"/>
  <c r="R205" i="1"/>
  <c r="AE205" i="1" s="1"/>
  <c r="J205" i="1"/>
  <c r="AD205" i="1" s="1"/>
  <c r="AH205" i="1" s="1"/>
  <c r="AI205" i="1" s="1"/>
  <c r="C205" i="1"/>
  <c r="AJ204" i="1"/>
  <c r="AK204" i="1" s="1"/>
  <c r="AG204" i="1"/>
  <c r="AF204" i="1"/>
  <c r="X204" i="1"/>
  <c r="R204" i="1"/>
  <c r="AE204" i="1" s="1"/>
  <c r="J204" i="1"/>
  <c r="AD204" i="1" s="1"/>
  <c r="C204" i="1"/>
  <c r="AJ203" i="1"/>
  <c r="AK203" i="1" s="1"/>
  <c r="AG203" i="1"/>
  <c r="AF203" i="1"/>
  <c r="X203" i="1"/>
  <c r="R203" i="1"/>
  <c r="AE203" i="1" s="1"/>
  <c r="J203" i="1"/>
  <c r="AD203" i="1" s="1"/>
  <c r="AH203" i="1" s="1"/>
  <c r="AI203" i="1" s="1"/>
  <c r="C203" i="1"/>
  <c r="AJ202" i="1"/>
  <c r="AK202" i="1" s="1"/>
  <c r="AG202" i="1"/>
  <c r="AF202" i="1"/>
  <c r="X202" i="1"/>
  <c r="R202" i="1"/>
  <c r="AE202" i="1" s="1"/>
  <c r="J202" i="1"/>
  <c r="AD202" i="1" s="1"/>
  <c r="C202" i="1"/>
  <c r="AJ201" i="1"/>
  <c r="AK201" i="1" s="1"/>
  <c r="AG201" i="1"/>
  <c r="AF201" i="1"/>
  <c r="X201" i="1"/>
  <c r="R201" i="1"/>
  <c r="AE201" i="1" s="1"/>
  <c r="J201" i="1"/>
  <c r="AD201" i="1" s="1"/>
  <c r="C201" i="1"/>
  <c r="AJ200" i="1"/>
  <c r="AK200" i="1" s="1"/>
  <c r="AG200" i="1"/>
  <c r="AF200" i="1"/>
  <c r="X200" i="1"/>
  <c r="R200" i="1"/>
  <c r="AE200" i="1" s="1"/>
  <c r="J200" i="1"/>
  <c r="AD200" i="1" s="1"/>
  <c r="AH200" i="1" s="1"/>
  <c r="AI200" i="1" s="1"/>
  <c r="C200" i="1"/>
  <c r="AJ199" i="1"/>
  <c r="AK199" i="1" s="1"/>
  <c r="AG199" i="1"/>
  <c r="AF199" i="1"/>
  <c r="X199" i="1"/>
  <c r="R199" i="1"/>
  <c r="AE199" i="1" s="1"/>
  <c r="J199" i="1"/>
  <c r="AD199" i="1" s="1"/>
  <c r="C199" i="1"/>
  <c r="AJ198" i="1"/>
  <c r="AK198" i="1" s="1"/>
  <c r="AG198" i="1"/>
  <c r="AF198" i="1"/>
  <c r="X198" i="1"/>
  <c r="R198" i="1"/>
  <c r="AE198" i="1" s="1"/>
  <c r="J198" i="1"/>
  <c r="AD198" i="1" s="1"/>
  <c r="C198" i="1"/>
  <c r="AJ197" i="1"/>
  <c r="AK197" i="1" s="1"/>
  <c r="AG197" i="1"/>
  <c r="AF197" i="1"/>
  <c r="X197" i="1"/>
  <c r="R197" i="1"/>
  <c r="AE197" i="1" s="1"/>
  <c r="J197" i="1"/>
  <c r="AD197" i="1" s="1"/>
  <c r="C197" i="1"/>
  <c r="AJ196" i="1"/>
  <c r="AK196" i="1" s="1"/>
  <c r="AG196" i="1"/>
  <c r="AF196" i="1"/>
  <c r="X196" i="1"/>
  <c r="R196" i="1"/>
  <c r="AE196" i="1" s="1"/>
  <c r="J196" i="1"/>
  <c r="AD196" i="1" s="1"/>
  <c r="C196" i="1"/>
  <c r="AJ195" i="1"/>
  <c r="AK195" i="1" s="1"/>
  <c r="AG195" i="1"/>
  <c r="AF195" i="1"/>
  <c r="X195" i="1"/>
  <c r="R195" i="1"/>
  <c r="AE195" i="1" s="1"/>
  <c r="J195" i="1"/>
  <c r="AD195" i="1" s="1"/>
  <c r="C195" i="1"/>
  <c r="AJ194" i="1"/>
  <c r="AK194" i="1" s="1"/>
  <c r="AG194" i="1"/>
  <c r="AF194" i="1"/>
  <c r="X194" i="1"/>
  <c r="R194" i="1"/>
  <c r="AE194" i="1" s="1"/>
  <c r="J194" i="1"/>
  <c r="AD194" i="1" s="1"/>
  <c r="C194" i="1"/>
  <c r="AJ193" i="1"/>
  <c r="AK193" i="1" s="1"/>
  <c r="AG193" i="1"/>
  <c r="AF193" i="1"/>
  <c r="X193" i="1"/>
  <c r="R193" i="1"/>
  <c r="AE193" i="1" s="1"/>
  <c r="J193" i="1"/>
  <c r="AD193" i="1" s="1"/>
  <c r="C193" i="1"/>
  <c r="AJ192" i="1"/>
  <c r="AK192" i="1" s="1"/>
  <c r="AG192" i="1"/>
  <c r="AF192" i="1"/>
  <c r="X192" i="1"/>
  <c r="R192" i="1"/>
  <c r="AE192" i="1" s="1"/>
  <c r="J192" i="1"/>
  <c r="AD192" i="1" s="1"/>
  <c r="C192" i="1"/>
  <c r="AJ191" i="1"/>
  <c r="AK191" i="1" s="1"/>
  <c r="AG191" i="1"/>
  <c r="AF191" i="1"/>
  <c r="X191" i="1"/>
  <c r="R191" i="1"/>
  <c r="AE191" i="1" s="1"/>
  <c r="J191" i="1"/>
  <c r="AD191" i="1" s="1"/>
  <c r="C191" i="1"/>
  <c r="AJ190" i="1"/>
  <c r="AK190" i="1" s="1"/>
  <c r="AG190" i="1"/>
  <c r="AF190" i="1"/>
  <c r="X190" i="1"/>
  <c r="R190" i="1"/>
  <c r="AE190" i="1" s="1"/>
  <c r="J190" i="1"/>
  <c r="AD190" i="1" s="1"/>
  <c r="C190" i="1"/>
  <c r="AJ189" i="1"/>
  <c r="AK189" i="1" s="1"/>
  <c r="AG189" i="1"/>
  <c r="AF189" i="1"/>
  <c r="X189" i="1"/>
  <c r="R189" i="1"/>
  <c r="AE189" i="1" s="1"/>
  <c r="J189" i="1"/>
  <c r="AD189" i="1" s="1"/>
  <c r="AH189" i="1" s="1"/>
  <c r="AI189" i="1" s="1"/>
  <c r="C189" i="1"/>
  <c r="AJ188" i="1"/>
  <c r="AK188" i="1" s="1"/>
  <c r="AG188" i="1"/>
  <c r="AF188" i="1"/>
  <c r="X188" i="1"/>
  <c r="R188" i="1"/>
  <c r="AE188" i="1" s="1"/>
  <c r="J188" i="1"/>
  <c r="AD188" i="1" s="1"/>
  <c r="AH188" i="1" s="1"/>
  <c r="AI188" i="1" s="1"/>
  <c r="C188" i="1"/>
  <c r="AJ187" i="1"/>
  <c r="AK187" i="1" s="1"/>
  <c r="AG187" i="1"/>
  <c r="AF187" i="1"/>
  <c r="X187" i="1"/>
  <c r="R187" i="1"/>
  <c r="AE187" i="1" s="1"/>
  <c r="J187" i="1"/>
  <c r="AD187" i="1" s="1"/>
  <c r="C187" i="1"/>
  <c r="AJ186" i="1"/>
  <c r="AK186" i="1" s="1"/>
  <c r="AG186" i="1"/>
  <c r="AF186" i="1"/>
  <c r="X186" i="1"/>
  <c r="R186" i="1"/>
  <c r="AE186" i="1" s="1"/>
  <c r="J186" i="1"/>
  <c r="AD186" i="1" s="1"/>
  <c r="AH186" i="1" s="1"/>
  <c r="AI186" i="1" s="1"/>
  <c r="C186" i="1"/>
  <c r="AJ185" i="1"/>
  <c r="AK185" i="1" s="1"/>
  <c r="AG185" i="1"/>
  <c r="AF185" i="1"/>
  <c r="X185" i="1"/>
  <c r="R185" i="1"/>
  <c r="AE185" i="1" s="1"/>
  <c r="J185" i="1"/>
  <c r="AD185" i="1" s="1"/>
  <c r="C185" i="1"/>
  <c r="AJ184" i="1"/>
  <c r="AK184" i="1" s="1"/>
  <c r="AG184" i="1"/>
  <c r="AF184" i="1"/>
  <c r="X184" i="1"/>
  <c r="R184" i="1"/>
  <c r="AE184" i="1" s="1"/>
  <c r="J184" i="1"/>
  <c r="AD184" i="1" s="1"/>
  <c r="C184" i="1"/>
  <c r="AJ183" i="1"/>
  <c r="AK183" i="1" s="1"/>
  <c r="AG183" i="1"/>
  <c r="AF183" i="1"/>
  <c r="X183" i="1"/>
  <c r="R183" i="1"/>
  <c r="AE183" i="1" s="1"/>
  <c r="J183" i="1"/>
  <c r="AD183" i="1" s="1"/>
  <c r="C183" i="1"/>
  <c r="AJ182" i="1"/>
  <c r="AK182" i="1" s="1"/>
  <c r="AG182" i="1"/>
  <c r="AF182" i="1"/>
  <c r="X182" i="1"/>
  <c r="R182" i="1"/>
  <c r="AE182" i="1" s="1"/>
  <c r="J182" i="1"/>
  <c r="AD182" i="1" s="1"/>
  <c r="C182" i="1"/>
  <c r="AJ181" i="1"/>
  <c r="AK181" i="1" s="1"/>
  <c r="AG181" i="1"/>
  <c r="AF181" i="1"/>
  <c r="X181" i="1"/>
  <c r="R181" i="1"/>
  <c r="AE181" i="1" s="1"/>
  <c r="J181" i="1"/>
  <c r="AD181" i="1" s="1"/>
  <c r="C181" i="1"/>
  <c r="AJ180" i="1"/>
  <c r="AK180" i="1" s="1"/>
  <c r="AG180" i="1"/>
  <c r="AF180" i="1"/>
  <c r="X180" i="1"/>
  <c r="R180" i="1"/>
  <c r="AE180" i="1" s="1"/>
  <c r="J180" i="1"/>
  <c r="AD180" i="1" s="1"/>
  <c r="C180" i="1"/>
  <c r="AJ179" i="1"/>
  <c r="AK179" i="1" s="1"/>
  <c r="AG179" i="1"/>
  <c r="AF179" i="1"/>
  <c r="X179" i="1"/>
  <c r="R179" i="1"/>
  <c r="AE179" i="1" s="1"/>
  <c r="J179" i="1"/>
  <c r="AD179" i="1" s="1"/>
  <c r="C179" i="1"/>
  <c r="AJ178" i="1"/>
  <c r="AK178" i="1" s="1"/>
  <c r="AG178" i="1"/>
  <c r="AF178" i="1"/>
  <c r="X178" i="1"/>
  <c r="R178" i="1"/>
  <c r="AE178" i="1" s="1"/>
  <c r="J178" i="1"/>
  <c r="AD178" i="1" s="1"/>
  <c r="C178" i="1"/>
  <c r="AJ177" i="1"/>
  <c r="AK177" i="1" s="1"/>
  <c r="AG177" i="1"/>
  <c r="AF177" i="1"/>
  <c r="X177" i="1"/>
  <c r="R177" i="1"/>
  <c r="AE177" i="1" s="1"/>
  <c r="J177" i="1"/>
  <c r="AD177" i="1" s="1"/>
  <c r="C177" i="1"/>
  <c r="AJ176" i="1"/>
  <c r="AK176" i="1" s="1"/>
  <c r="AG176" i="1"/>
  <c r="AF176" i="1"/>
  <c r="X176" i="1"/>
  <c r="R176" i="1"/>
  <c r="AE176" i="1" s="1"/>
  <c r="J176" i="1"/>
  <c r="AD176" i="1" s="1"/>
  <c r="C176" i="1"/>
  <c r="AJ175" i="1"/>
  <c r="AK175" i="1" s="1"/>
  <c r="AG175" i="1"/>
  <c r="AF175" i="1"/>
  <c r="X175" i="1"/>
  <c r="R175" i="1"/>
  <c r="AE175" i="1" s="1"/>
  <c r="J175" i="1"/>
  <c r="AD175" i="1" s="1"/>
  <c r="AH175" i="1" s="1"/>
  <c r="AI175" i="1" s="1"/>
  <c r="C175" i="1"/>
  <c r="AJ174" i="1"/>
  <c r="AK174" i="1" s="1"/>
  <c r="AG174" i="1"/>
  <c r="AF174" i="1"/>
  <c r="X174" i="1"/>
  <c r="R174" i="1"/>
  <c r="AE174" i="1" s="1"/>
  <c r="J174" i="1"/>
  <c r="AD174" i="1" s="1"/>
  <c r="C174" i="1"/>
  <c r="AJ173" i="1"/>
  <c r="AK173" i="1" s="1"/>
  <c r="AG173" i="1"/>
  <c r="AF173" i="1"/>
  <c r="X173" i="1"/>
  <c r="R173" i="1"/>
  <c r="AE173" i="1" s="1"/>
  <c r="J173" i="1"/>
  <c r="AD173" i="1" s="1"/>
  <c r="C173" i="1"/>
  <c r="AJ172" i="1"/>
  <c r="AK172" i="1" s="1"/>
  <c r="AG172" i="1"/>
  <c r="AF172" i="1"/>
  <c r="X172" i="1"/>
  <c r="R172" i="1"/>
  <c r="AE172" i="1" s="1"/>
  <c r="J172" i="1"/>
  <c r="AD172" i="1" s="1"/>
  <c r="C172" i="1"/>
  <c r="AJ171" i="1"/>
  <c r="AK171" i="1" s="1"/>
  <c r="AG171" i="1"/>
  <c r="AF171" i="1"/>
  <c r="X171" i="1"/>
  <c r="R171" i="1"/>
  <c r="AE171" i="1" s="1"/>
  <c r="J171" i="1"/>
  <c r="AD171" i="1" s="1"/>
  <c r="C171" i="1"/>
  <c r="AJ170" i="1"/>
  <c r="AK170" i="1" s="1"/>
  <c r="AG170" i="1"/>
  <c r="AF170" i="1"/>
  <c r="X170" i="1"/>
  <c r="R170" i="1"/>
  <c r="AE170" i="1" s="1"/>
  <c r="J170" i="1"/>
  <c r="AD170" i="1" s="1"/>
  <c r="AH170" i="1" s="1"/>
  <c r="AI170" i="1" s="1"/>
  <c r="C170" i="1"/>
  <c r="AJ169" i="1"/>
  <c r="AK169" i="1" s="1"/>
  <c r="AG169" i="1"/>
  <c r="AF169" i="1"/>
  <c r="X169" i="1"/>
  <c r="R169" i="1"/>
  <c r="AE169" i="1" s="1"/>
  <c r="J169" i="1"/>
  <c r="AD169" i="1" s="1"/>
  <c r="AH169" i="1" s="1"/>
  <c r="AI169" i="1" s="1"/>
  <c r="C169" i="1"/>
  <c r="AJ168" i="1"/>
  <c r="AK168" i="1" s="1"/>
  <c r="AG168" i="1"/>
  <c r="AF168" i="1"/>
  <c r="X168" i="1"/>
  <c r="R168" i="1"/>
  <c r="AE168" i="1" s="1"/>
  <c r="J168" i="1"/>
  <c r="AD168" i="1" s="1"/>
  <c r="AH168" i="1" s="1"/>
  <c r="AI168" i="1" s="1"/>
  <c r="C168" i="1"/>
  <c r="AJ167" i="1"/>
  <c r="AK167" i="1" s="1"/>
  <c r="AG167" i="1"/>
  <c r="AF167" i="1"/>
  <c r="X167" i="1"/>
  <c r="R167" i="1"/>
  <c r="AE167" i="1" s="1"/>
  <c r="J167" i="1"/>
  <c r="AD167" i="1" s="1"/>
  <c r="AH167" i="1" s="1"/>
  <c r="AI167" i="1" s="1"/>
  <c r="C167" i="1"/>
  <c r="AJ166" i="1"/>
  <c r="AK166" i="1" s="1"/>
  <c r="AG166" i="1"/>
  <c r="AF166" i="1"/>
  <c r="X166" i="1"/>
  <c r="R166" i="1"/>
  <c r="AE166" i="1" s="1"/>
  <c r="J166" i="1"/>
  <c r="AD166" i="1" s="1"/>
  <c r="C166" i="1"/>
  <c r="AJ165" i="1"/>
  <c r="AK165" i="1" s="1"/>
  <c r="AG165" i="1"/>
  <c r="AF165" i="1"/>
  <c r="X165" i="1"/>
  <c r="R165" i="1"/>
  <c r="AE165" i="1" s="1"/>
  <c r="J165" i="1"/>
  <c r="AD165" i="1" s="1"/>
  <c r="C165" i="1"/>
  <c r="AJ164" i="1"/>
  <c r="AK164" i="1" s="1"/>
  <c r="AG164" i="1"/>
  <c r="AF164" i="1"/>
  <c r="X164" i="1"/>
  <c r="R164" i="1"/>
  <c r="AE164" i="1" s="1"/>
  <c r="J164" i="1"/>
  <c r="AD164" i="1" s="1"/>
  <c r="C164" i="1"/>
  <c r="AJ163" i="1"/>
  <c r="AK163" i="1" s="1"/>
  <c r="AG163" i="1"/>
  <c r="AF163" i="1"/>
  <c r="X163" i="1"/>
  <c r="R163" i="1"/>
  <c r="AE163" i="1" s="1"/>
  <c r="J163" i="1"/>
  <c r="AD163" i="1" s="1"/>
  <c r="C163" i="1"/>
  <c r="AJ162" i="1"/>
  <c r="AK162" i="1" s="1"/>
  <c r="AG162" i="1"/>
  <c r="AF162" i="1"/>
  <c r="X162" i="1"/>
  <c r="R162" i="1"/>
  <c r="AE162" i="1" s="1"/>
  <c r="J162" i="1"/>
  <c r="AD162" i="1" s="1"/>
  <c r="C162" i="1"/>
  <c r="AJ161" i="1"/>
  <c r="AK161" i="1" s="1"/>
  <c r="AG161" i="1"/>
  <c r="AF161" i="1"/>
  <c r="X161" i="1"/>
  <c r="R161" i="1"/>
  <c r="AE161" i="1" s="1"/>
  <c r="J161" i="1"/>
  <c r="AD161" i="1" s="1"/>
  <c r="C161" i="1"/>
  <c r="AJ160" i="1"/>
  <c r="AK160" i="1" s="1"/>
  <c r="AG160" i="1"/>
  <c r="AF160" i="1"/>
  <c r="X160" i="1"/>
  <c r="R160" i="1"/>
  <c r="AE160" i="1" s="1"/>
  <c r="J160" i="1"/>
  <c r="AD160" i="1" s="1"/>
  <c r="C160" i="1"/>
  <c r="AJ159" i="1"/>
  <c r="AK159" i="1" s="1"/>
  <c r="AG159" i="1"/>
  <c r="AF159" i="1"/>
  <c r="X159" i="1"/>
  <c r="R159" i="1"/>
  <c r="AE159" i="1" s="1"/>
  <c r="J159" i="1"/>
  <c r="AD159" i="1" s="1"/>
  <c r="AH159" i="1" s="1"/>
  <c r="AI159" i="1" s="1"/>
  <c r="C159" i="1"/>
  <c r="AJ158" i="1"/>
  <c r="AK158" i="1" s="1"/>
  <c r="AG158" i="1"/>
  <c r="AF158" i="1"/>
  <c r="X158" i="1"/>
  <c r="R158" i="1"/>
  <c r="AE158" i="1" s="1"/>
  <c r="J158" i="1"/>
  <c r="AD158" i="1" s="1"/>
  <c r="C158" i="1"/>
  <c r="AJ157" i="1"/>
  <c r="AK157" i="1" s="1"/>
  <c r="AG157" i="1"/>
  <c r="AF157" i="1"/>
  <c r="X157" i="1"/>
  <c r="R157" i="1"/>
  <c r="AE157" i="1" s="1"/>
  <c r="J157" i="1"/>
  <c r="AD157" i="1" s="1"/>
  <c r="C157" i="1"/>
  <c r="AJ156" i="1"/>
  <c r="AK156" i="1" s="1"/>
  <c r="AG156" i="1"/>
  <c r="AF156" i="1"/>
  <c r="X156" i="1"/>
  <c r="R156" i="1"/>
  <c r="AE156" i="1" s="1"/>
  <c r="J156" i="1"/>
  <c r="AD156" i="1" s="1"/>
  <c r="C156" i="1"/>
  <c r="AJ155" i="1"/>
  <c r="AK155" i="1" s="1"/>
  <c r="AG155" i="1"/>
  <c r="AF155" i="1"/>
  <c r="X155" i="1"/>
  <c r="R155" i="1"/>
  <c r="AE155" i="1" s="1"/>
  <c r="J155" i="1"/>
  <c r="AD155" i="1" s="1"/>
  <c r="C155" i="1"/>
  <c r="AJ154" i="1"/>
  <c r="AK154" i="1" s="1"/>
  <c r="AG154" i="1"/>
  <c r="AF154" i="1"/>
  <c r="X154" i="1"/>
  <c r="R154" i="1"/>
  <c r="AE154" i="1" s="1"/>
  <c r="J154" i="1"/>
  <c r="AD154" i="1" s="1"/>
  <c r="C154" i="1"/>
  <c r="AJ153" i="1"/>
  <c r="AK153" i="1" s="1"/>
  <c r="AG153" i="1"/>
  <c r="AF153" i="1"/>
  <c r="X153" i="1"/>
  <c r="R153" i="1"/>
  <c r="AE153" i="1" s="1"/>
  <c r="J153" i="1"/>
  <c r="AD153" i="1" s="1"/>
  <c r="C153" i="1"/>
  <c r="AJ152" i="1"/>
  <c r="AK152" i="1" s="1"/>
  <c r="AG152" i="1"/>
  <c r="AF152" i="1"/>
  <c r="X152" i="1"/>
  <c r="R152" i="1"/>
  <c r="AE152" i="1" s="1"/>
  <c r="J152" i="1"/>
  <c r="AD152" i="1" s="1"/>
  <c r="AH152" i="1" s="1"/>
  <c r="AI152" i="1" s="1"/>
  <c r="C152" i="1"/>
  <c r="AJ151" i="1"/>
  <c r="AK151" i="1" s="1"/>
  <c r="AG151" i="1"/>
  <c r="AF151" i="1"/>
  <c r="X151" i="1"/>
  <c r="R151" i="1"/>
  <c r="AE151" i="1" s="1"/>
  <c r="J151" i="1"/>
  <c r="AD151" i="1" s="1"/>
  <c r="C151" i="1"/>
  <c r="AJ150" i="1"/>
  <c r="AK150" i="1" s="1"/>
  <c r="AG150" i="1"/>
  <c r="AF150" i="1"/>
  <c r="X150" i="1"/>
  <c r="R150" i="1"/>
  <c r="AE150" i="1" s="1"/>
  <c r="J150" i="1"/>
  <c r="AD150" i="1" s="1"/>
  <c r="AH150" i="1" s="1"/>
  <c r="AI150" i="1" s="1"/>
  <c r="C150" i="1"/>
  <c r="AJ149" i="1"/>
  <c r="AK149" i="1" s="1"/>
  <c r="AG149" i="1"/>
  <c r="AF149" i="1"/>
  <c r="X149" i="1"/>
  <c r="R149" i="1"/>
  <c r="AE149" i="1" s="1"/>
  <c r="J149" i="1"/>
  <c r="AD149" i="1" s="1"/>
  <c r="AH149" i="1" s="1"/>
  <c r="AI149" i="1" s="1"/>
  <c r="C149" i="1"/>
  <c r="AJ148" i="1"/>
  <c r="AK148" i="1" s="1"/>
  <c r="AG148" i="1"/>
  <c r="AF148" i="1"/>
  <c r="X148" i="1"/>
  <c r="R148" i="1"/>
  <c r="AE148" i="1" s="1"/>
  <c r="J148" i="1"/>
  <c r="AD148" i="1" s="1"/>
  <c r="C148" i="1"/>
  <c r="AJ147" i="1"/>
  <c r="AK147" i="1" s="1"/>
  <c r="AG147" i="1"/>
  <c r="AF147" i="1"/>
  <c r="X147" i="1"/>
  <c r="R147" i="1"/>
  <c r="AE147" i="1" s="1"/>
  <c r="J147" i="1"/>
  <c r="AD147" i="1" s="1"/>
  <c r="C147" i="1"/>
  <c r="AJ146" i="1"/>
  <c r="AK146" i="1" s="1"/>
  <c r="AG146" i="1"/>
  <c r="AF146" i="1"/>
  <c r="X146" i="1"/>
  <c r="R146" i="1"/>
  <c r="AE146" i="1" s="1"/>
  <c r="J146" i="1"/>
  <c r="AD146" i="1" s="1"/>
  <c r="C146" i="1"/>
  <c r="AJ145" i="1"/>
  <c r="AK145" i="1" s="1"/>
  <c r="AG145" i="1"/>
  <c r="AF145" i="1"/>
  <c r="X145" i="1"/>
  <c r="R145" i="1"/>
  <c r="AE145" i="1" s="1"/>
  <c r="J145" i="1"/>
  <c r="AD145" i="1" s="1"/>
  <c r="C145" i="1"/>
  <c r="AJ144" i="1"/>
  <c r="AK144" i="1" s="1"/>
  <c r="AG144" i="1"/>
  <c r="AF144" i="1"/>
  <c r="X144" i="1"/>
  <c r="R144" i="1"/>
  <c r="AE144" i="1" s="1"/>
  <c r="J144" i="1"/>
  <c r="AD144" i="1" s="1"/>
  <c r="C144" i="1"/>
  <c r="AJ143" i="1"/>
  <c r="AK143" i="1" s="1"/>
  <c r="AG143" i="1"/>
  <c r="AF143" i="1"/>
  <c r="X143" i="1"/>
  <c r="R143" i="1"/>
  <c r="AE143" i="1" s="1"/>
  <c r="J143" i="1"/>
  <c r="AD143" i="1" s="1"/>
  <c r="C143" i="1"/>
  <c r="AJ142" i="1"/>
  <c r="AK142" i="1" s="1"/>
  <c r="AG142" i="1"/>
  <c r="AF142" i="1"/>
  <c r="X142" i="1"/>
  <c r="R142" i="1"/>
  <c r="AE142" i="1" s="1"/>
  <c r="J142" i="1"/>
  <c r="AD142" i="1" s="1"/>
  <c r="C142" i="1"/>
  <c r="AJ141" i="1"/>
  <c r="AK141" i="1" s="1"/>
  <c r="AG141" i="1"/>
  <c r="AF141" i="1"/>
  <c r="X141" i="1"/>
  <c r="R141" i="1"/>
  <c r="AE141" i="1" s="1"/>
  <c r="J141" i="1"/>
  <c r="AD141" i="1" s="1"/>
  <c r="C141" i="1"/>
  <c r="AJ140" i="1"/>
  <c r="AK140" i="1" s="1"/>
  <c r="AG140" i="1"/>
  <c r="AF140" i="1"/>
  <c r="X140" i="1"/>
  <c r="R140" i="1"/>
  <c r="AE140" i="1" s="1"/>
  <c r="J140" i="1"/>
  <c r="AD140" i="1" s="1"/>
  <c r="C140" i="1"/>
  <c r="AJ139" i="1"/>
  <c r="AK139" i="1" s="1"/>
  <c r="AG139" i="1"/>
  <c r="AF139" i="1"/>
  <c r="X139" i="1"/>
  <c r="R139" i="1"/>
  <c r="AE139" i="1" s="1"/>
  <c r="J139" i="1"/>
  <c r="AD139" i="1" s="1"/>
  <c r="AH139" i="1" s="1"/>
  <c r="AI139" i="1" s="1"/>
  <c r="C139" i="1"/>
  <c r="AJ138" i="1"/>
  <c r="AK138" i="1" s="1"/>
  <c r="AG138" i="1"/>
  <c r="AF138" i="1"/>
  <c r="X138" i="1"/>
  <c r="R138" i="1"/>
  <c r="AE138" i="1" s="1"/>
  <c r="J138" i="1"/>
  <c r="AD138" i="1" s="1"/>
  <c r="AH138" i="1" s="1"/>
  <c r="AI138" i="1" s="1"/>
  <c r="C138" i="1"/>
  <c r="AJ137" i="1"/>
  <c r="AK137" i="1" s="1"/>
  <c r="AG137" i="1"/>
  <c r="AF137" i="1"/>
  <c r="X137" i="1"/>
  <c r="R137" i="1"/>
  <c r="AE137" i="1" s="1"/>
  <c r="J137" i="1"/>
  <c r="AD137" i="1" s="1"/>
  <c r="C137" i="1"/>
  <c r="AJ136" i="1"/>
  <c r="AK136" i="1" s="1"/>
  <c r="AG136" i="1"/>
  <c r="AF136" i="1"/>
  <c r="X136" i="1"/>
  <c r="R136" i="1"/>
  <c r="AE136" i="1" s="1"/>
  <c r="J136" i="1"/>
  <c r="AD136" i="1" s="1"/>
  <c r="C136" i="1"/>
  <c r="AJ135" i="1"/>
  <c r="AK135" i="1" s="1"/>
  <c r="AG135" i="1"/>
  <c r="AF135" i="1"/>
  <c r="X135" i="1"/>
  <c r="R135" i="1"/>
  <c r="AE135" i="1" s="1"/>
  <c r="J135" i="1"/>
  <c r="AD135" i="1" s="1"/>
  <c r="C135" i="1"/>
  <c r="AJ134" i="1"/>
  <c r="AK134" i="1" s="1"/>
  <c r="AG134" i="1"/>
  <c r="AF134" i="1"/>
  <c r="X134" i="1"/>
  <c r="R134" i="1"/>
  <c r="AE134" i="1" s="1"/>
  <c r="J134" i="1"/>
  <c r="AD134" i="1" s="1"/>
  <c r="AH134" i="1" s="1"/>
  <c r="AI134" i="1" s="1"/>
  <c r="C134" i="1"/>
  <c r="AJ133" i="1"/>
  <c r="AK133" i="1" s="1"/>
  <c r="AG133" i="1"/>
  <c r="AF133" i="1"/>
  <c r="X133" i="1"/>
  <c r="R133" i="1"/>
  <c r="AE133" i="1" s="1"/>
  <c r="J133" i="1"/>
  <c r="AD133" i="1" s="1"/>
  <c r="C133" i="1"/>
  <c r="AJ132" i="1"/>
  <c r="AK132" i="1" s="1"/>
  <c r="AG132" i="1"/>
  <c r="AF132" i="1"/>
  <c r="X132" i="1"/>
  <c r="R132" i="1"/>
  <c r="AE132" i="1" s="1"/>
  <c r="J132" i="1"/>
  <c r="AD132" i="1" s="1"/>
  <c r="C132" i="1"/>
  <c r="AJ131" i="1"/>
  <c r="AK131" i="1" s="1"/>
  <c r="AG131" i="1"/>
  <c r="AF131" i="1"/>
  <c r="X131" i="1"/>
  <c r="R131" i="1"/>
  <c r="AE131" i="1" s="1"/>
  <c r="J131" i="1"/>
  <c r="AD131" i="1" s="1"/>
  <c r="C131" i="1"/>
  <c r="AJ130" i="1"/>
  <c r="AK130" i="1" s="1"/>
  <c r="AG130" i="1"/>
  <c r="AF130" i="1"/>
  <c r="X130" i="1"/>
  <c r="R130" i="1"/>
  <c r="AE130" i="1" s="1"/>
  <c r="J130" i="1"/>
  <c r="AD130" i="1" s="1"/>
  <c r="C130" i="1"/>
  <c r="AJ129" i="1"/>
  <c r="AK129" i="1" s="1"/>
  <c r="AG129" i="1"/>
  <c r="AF129" i="1"/>
  <c r="X129" i="1"/>
  <c r="R129" i="1"/>
  <c r="AE129" i="1" s="1"/>
  <c r="J129" i="1"/>
  <c r="AD129" i="1" s="1"/>
  <c r="C129" i="1"/>
  <c r="AJ128" i="1"/>
  <c r="AK128" i="1" s="1"/>
  <c r="AG128" i="1"/>
  <c r="AF128" i="1"/>
  <c r="X128" i="1"/>
  <c r="R128" i="1"/>
  <c r="AE128" i="1" s="1"/>
  <c r="J128" i="1"/>
  <c r="AD128" i="1" s="1"/>
  <c r="C128" i="1"/>
  <c r="AJ127" i="1"/>
  <c r="AK127" i="1" s="1"/>
  <c r="AG127" i="1"/>
  <c r="AF127" i="1"/>
  <c r="X127" i="1"/>
  <c r="R127" i="1"/>
  <c r="AE127" i="1" s="1"/>
  <c r="J127" i="1"/>
  <c r="AD127" i="1" s="1"/>
  <c r="AH127" i="1" s="1"/>
  <c r="AI127" i="1" s="1"/>
  <c r="C127" i="1"/>
  <c r="AJ126" i="1"/>
  <c r="AK126" i="1" s="1"/>
  <c r="AG126" i="1"/>
  <c r="AF126" i="1"/>
  <c r="X126" i="1"/>
  <c r="R126" i="1"/>
  <c r="AE126" i="1" s="1"/>
  <c r="J126" i="1"/>
  <c r="AD126" i="1" s="1"/>
  <c r="C126" i="1"/>
  <c r="AJ125" i="1"/>
  <c r="AK125" i="1" s="1"/>
  <c r="AG125" i="1"/>
  <c r="AF125" i="1"/>
  <c r="X125" i="1"/>
  <c r="R125" i="1"/>
  <c r="AE125" i="1" s="1"/>
  <c r="J125" i="1"/>
  <c r="AD125" i="1" s="1"/>
  <c r="AH125" i="1" s="1"/>
  <c r="AI125" i="1" s="1"/>
  <c r="C125" i="1"/>
  <c r="AJ124" i="1"/>
  <c r="AK124" i="1" s="1"/>
  <c r="AG124" i="1"/>
  <c r="AF124" i="1"/>
  <c r="X124" i="1"/>
  <c r="R124" i="1"/>
  <c r="AE124" i="1" s="1"/>
  <c r="J124" i="1"/>
  <c r="AD124" i="1" s="1"/>
  <c r="AH124" i="1" s="1"/>
  <c r="AI124" i="1" s="1"/>
  <c r="C124" i="1"/>
  <c r="AJ123" i="1"/>
  <c r="AK123" i="1" s="1"/>
  <c r="AG123" i="1"/>
  <c r="AF123" i="1"/>
  <c r="X123" i="1"/>
  <c r="R123" i="1"/>
  <c r="AE123" i="1" s="1"/>
  <c r="J123" i="1"/>
  <c r="AD123" i="1" s="1"/>
  <c r="C123" i="1"/>
  <c r="AJ122" i="1"/>
  <c r="AK122" i="1" s="1"/>
  <c r="AG122" i="1"/>
  <c r="AF122" i="1"/>
  <c r="X122" i="1"/>
  <c r="R122" i="1"/>
  <c r="AE122" i="1" s="1"/>
  <c r="J122" i="1"/>
  <c r="AD122" i="1" s="1"/>
  <c r="C122" i="1"/>
  <c r="AJ121" i="1"/>
  <c r="AK121" i="1" s="1"/>
  <c r="AG121" i="1"/>
  <c r="AF121" i="1"/>
  <c r="X121" i="1"/>
  <c r="R121" i="1"/>
  <c r="AE121" i="1" s="1"/>
  <c r="J121" i="1"/>
  <c r="AD121" i="1" s="1"/>
  <c r="C121" i="1"/>
  <c r="AJ120" i="1"/>
  <c r="AK120" i="1" s="1"/>
  <c r="AG120" i="1"/>
  <c r="AF120" i="1"/>
  <c r="X120" i="1"/>
  <c r="R120" i="1"/>
  <c r="AE120" i="1" s="1"/>
  <c r="J120" i="1"/>
  <c r="AD120" i="1" s="1"/>
  <c r="AH120" i="1" s="1"/>
  <c r="AI120" i="1" s="1"/>
  <c r="C120" i="1"/>
  <c r="AJ119" i="1"/>
  <c r="AK119" i="1" s="1"/>
  <c r="AG119" i="1"/>
  <c r="AF119" i="1"/>
  <c r="X119" i="1"/>
  <c r="R119" i="1"/>
  <c r="AE119" i="1" s="1"/>
  <c r="J119" i="1"/>
  <c r="AD119" i="1" s="1"/>
  <c r="C119" i="1"/>
  <c r="AJ118" i="1"/>
  <c r="AK118" i="1" s="1"/>
  <c r="AG118" i="1"/>
  <c r="AF118" i="1"/>
  <c r="X118" i="1"/>
  <c r="R118" i="1"/>
  <c r="AE118" i="1" s="1"/>
  <c r="J118" i="1"/>
  <c r="AD118" i="1" s="1"/>
  <c r="C118" i="1"/>
  <c r="AJ117" i="1"/>
  <c r="AK117" i="1" s="1"/>
  <c r="AG117" i="1"/>
  <c r="AF117" i="1"/>
  <c r="X117" i="1"/>
  <c r="R117" i="1"/>
  <c r="AE117" i="1" s="1"/>
  <c r="J117" i="1"/>
  <c r="AD117" i="1" s="1"/>
  <c r="C117" i="1"/>
  <c r="AJ116" i="1"/>
  <c r="AK116" i="1" s="1"/>
  <c r="AG116" i="1"/>
  <c r="AF116" i="1"/>
  <c r="X116" i="1"/>
  <c r="R116" i="1"/>
  <c r="AE116" i="1" s="1"/>
  <c r="J116" i="1"/>
  <c r="AD116" i="1" s="1"/>
  <c r="C116" i="1"/>
  <c r="AJ115" i="1"/>
  <c r="AK115" i="1" s="1"/>
  <c r="AG115" i="1"/>
  <c r="AF115" i="1"/>
  <c r="X115" i="1"/>
  <c r="R115" i="1"/>
  <c r="AE115" i="1" s="1"/>
  <c r="J115" i="1"/>
  <c r="AD115" i="1" s="1"/>
  <c r="C115" i="1"/>
  <c r="AJ114" i="1"/>
  <c r="AK114" i="1" s="1"/>
  <c r="AG114" i="1"/>
  <c r="AF114" i="1"/>
  <c r="X114" i="1"/>
  <c r="R114" i="1"/>
  <c r="AE114" i="1" s="1"/>
  <c r="J114" i="1"/>
  <c r="AD114" i="1" s="1"/>
  <c r="AH114" i="1" s="1"/>
  <c r="AI114" i="1" s="1"/>
  <c r="C114" i="1"/>
  <c r="AJ113" i="1"/>
  <c r="AK113" i="1" s="1"/>
  <c r="AG113" i="1"/>
  <c r="AF113" i="1"/>
  <c r="X113" i="1"/>
  <c r="R113" i="1"/>
  <c r="AE113" i="1" s="1"/>
  <c r="J113" i="1"/>
  <c r="AD113" i="1" s="1"/>
  <c r="AH113" i="1" s="1"/>
  <c r="AI113" i="1" s="1"/>
  <c r="C113" i="1"/>
  <c r="AJ112" i="1"/>
  <c r="AK112" i="1" s="1"/>
  <c r="AG112" i="1"/>
  <c r="AF112" i="1"/>
  <c r="X112" i="1"/>
  <c r="R112" i="1"/>
  <c r="AE112" i="1" s="1"/>
  <c r="J112" i="1"/>
  <c r="AD112" i="1" s="1"/>
  <c r="C112" i="1"/>
  <c r="AJ111" i="1"/>
  <c r="AK111" i="1" s="1"/>
  <c r="AG111" i="1"/>
  <c r="AF111" i="1"/>
  <c r="X111" i="1"/>
  <c r="R111" i="1"/>
  <c r="AE111" i="1" s="1"/>
  <c r="J111" i="1"/>
  <c r="AD111" i="1" s="1"/>
  <c r="C111" i="1"/>
  <c r="AJ110" i="1"/>
  <c r="AK110" i="1" s="1"/>
  <c r="AG110" i="1"/>
  <c r="AF110" i="1"/>
  <c r="X110" i="1"/>
  <c r="R110" i="1"/>
  <c r="AE110" i="1" s="1"/>
  <c r="J110" i="1"/>
  <c r="AD110" i="1" s="1"/>
  <c r="C110" i="1"/>
  <c r="AJ109" i="1"/>
  <c r="AK109" i="1" s="1"/>
  <c r="AG109" i="1"/>
  <c r="AF109" i="1"/>
  <c r="X109" i="1"/>
  <c r="R109" i="1"/>
  <c r="AE109" i="1" s="1"/>
  <c r="J109" i="1"/>
  <c r="AD109" i="1" s="1"/>
  <c r="C109" i="1"/>
  <c r="AJ108" i="1"/>
  <c r="AK108" i="1" s="1"/>
  <c r="AG108" i="1"/>
  <c r="AF108" i="1"/>
  <c r="X108" i="1"/>
  <c r="R108" i="1"/>
  <c r="AE108" i="1" s="1"/>
  <c r="J108" i="1"/>
  <c r="AD108" i="1" s="1"/>
  <c r="C108" i="1"/>
  <c r="AJ107" i="1"/>
  <c r="AK107" i="1" s="1"/>
  <c r="AG107" i="1"/>
  <c r="AF107" i="1"/>
  <c r="X107" i="1"/>
  <c r="R107" i="1"/>
  <c r="AE107" i="1" s="1"/>
  <c r="J107" i="1"/>
  <c r="AD107" i="1" s="1"/>
  <c r="AH107" i="1" s="1"/>
  <c r="AI107" i="1" s="1"/>
  <c r="C107" i="1"/>
  <c r="AJ106" i="1"/>
  <c r="AK106" i="1" s="1"/>
  <c r="AG106" i="1"/>
  <c r="AF106" i="1"/>
  <c r="X106" i="1"/>
  <c r="R106" i="1"/>
  <c r="AE106" i="1" s="1"/>
  <c r="J106" i="1"/>
  <c r="AD106" i="1" s="1"/>
  <c r="AH106" i="1" s="1"/>
  <c r="AI106" i="1" s="1"/>
  <c r="C106" i="1"/>
  <c r="AJ105" i="1"/>
  <c r="AK105" i="1" s="1"/>
  <c r="AG105" i="1"/>
  <c r="AF105" i="1"/>
  <c r="X105" i="1"/>
  <c r="R105" i="1"/>
  <c r="AE105" i="1" s="1"/>
  <c r="J105" i="1"/>
  <c r="AD105" i="1" s="1"/>
  <c r="C105" i="1"/>
  <c r="AJ104" i="1"/>
  <c r="AK104" i="1" s="1"/>
  <c r="AG104" i="1"/>
  <c r="AF104" i="1"/>
  <c r="X104" i="1"/>
  <c r="R104" i="1"/>
  <c r="AE104" i="1" s="1"/>
  <c r="J104" i="1"/>
  <c r="AD104" i="1" s="1"/>
  <c r="C104" i="1"/>
  <c r="AJ103" i="1"/>
  <c r="AK103" i="1" s="1"/>
  <c r="AG103" i="1"/>
  <c r="AF103" i="1"/>
  <c r="X103" i="1"/>
  <c r="R103" i="1"/>
  <c r="AE103" i="1" s="1"/>
  <c r="J103" i="1"/>
  <c r="AD103" i="1" s="1"/>
  <c r="C103" i="1"/>
  <c r="AJ102" i="1"/>
  <c r="AK102" i="1" s="1"/>
  <c r="AG102" i="1"/>
  <c r="AF102" i="1"/>
  <c r="X102" i="1"/>
  <c r="R102" i="1"/>
  <c r="AE102" i="1" s="1"/>
  <c r="J102" i="1"/>
  <c r="AD102" i="1" s="1"/>
  <c r="C102" i="1"/>
  <c r="AJ101" i="1"/>
  <c r="AK101" i="1" s="1"/>
  <c r="AG101" i="1"/>
  <c r="AF101" i="1"/>
  <c r="X101" i="1"/>
  <c r="R101" i="1"/>
  <c r="AE101" i="1" s="1"/>
  <c r="J101" i="1"/>
  <c r="AD101" i="1" s="1"/>
  <c r="C101" i="1"/>
  <c r="AJ100" i="1"/>
  <c r="AK100" i="1" s="1"/>
  <c r="AG100" i="1"/>
  <c r="AF100" i="1"/>
  <c r="X100" i="1"/>
  <c r="R100" i="1"/>
  <c r="AE100" i="1" s="1"/>
  <c r="J100" i="1"/>
  <c r="AD100" i="1" s="1"/>
  <c r="C100" i="1"/>
  <c r="AJ99" i="1"/>
  <c r="AK99" i="1" s="1"/>
  <c r="AG99" i="1"/>
  <c r="AF99" i="1"/>
  <c r="X99" i="1"/>
  <c r="R99" i="1"/>
  <c r="AE99" i="1" s="1"/>
  <c r="J99" i="1"/>
  <c r="AD99" i="1" s="1"/>
  <c r="C99" i="1"/>
  <c r="AJ98" i="1"/>
  <c r="AK98" i="1" s="1"/>
  <c r="AG98" i="1"/>
  <c r="AF98" i="1"/>
  <c r="X98" i="1"/>
  <c r="R98" i="1"/>
  <c r="AE98" i="1" s="1"/>
  <c r="J98" i="1"/>
  <c r="AD98" i="1" s="1"/>
  <c r="AH98" i="1" s="1"/>
  <c r="AI98" i="1" s="1"/>
  <c r="C98" i="1"/>
  <c r="AJ97" i="1"/>
  <c r="AK97" i="1" s="1"/>
  <c r="AG97" i="1"/>
  <c r="AF97" i="1"/>
  <c r="X97" i="1"/>
  <c r="R97" i="1"/>
  <c r="AE97" i="1" s="1"/>
  <c r="J97" i="1"/>
  <c r="AD97" i="1" s="1"/>
  <c r="C97" i="1"/>
  <c r="AJ96" i="1"/>
  <c r="AK96" i="1" s="1"/>
  <c r="AG96" i="1"/>
  <c r="AF96" i="1"/>
  <c r="X96" i="1"/>
  <c r="R96" i="1"/>
  <c r="AE96" i="1" s="1"/>
  <c r="J96" i="1"/>
  <c r="AD96" i="1" s="1"/>
  <c r="AH96" i="1" s="1"/>
  <c r="AI96" i="1" s="1"/>
  <c r="C96" i="1"/>
  <c r="AJ95" i="1"/>
  <c r="AK95" i="1" s="1"/>
  <c r="AG95" i="1"/>
  <c r="AF95" i="1"/>
  <c r="X95" i="1"/>
  <c r="R95" i="1"/>
  <c r="AE95" i="1" s="1"/>
  <c r="J95" i="1"/>
  <c r="AD95" i="1" s="1"/>
  <c r="C95" i="1"/>
  <c r="AJ94" i="1"/>
  <c r="AK94" i="1" s="1"/>
  <c r="AG94" i="1"/>
  <c r="AF94" i="1"/>
  <c r="X94" i="1"/>
  <c r="R94" i="1"/>
  <c r="AE94" i="1" s="1"/>
  <c r="J94" i="1"/>
  <c r="AD94" i="1" s="1"/>
  <c r="C94" i="1"/>
  <c r="AJ93" i="1"/>
  <c r="AK93" i="1" s="1"/>
  <c r="AG93" i="1"/>
  <c r="AF93" i="1"/>
  <c r="X93" i="1"/>
  <c r="R93" i="1"/>
  <c r="AE93" i="1" s="1"/>
  <c r="J93" i="1"/>
  <c r="AD93" i="1" s="1"/>
  <c r="C93" i="1"/>
  <c r="AJ92" i="1"/>
  <c r="AK92" i="1" s="1"/>
  <c r="AG92" i="1"/>
  <c r="AF92" i="1"/>
  <c r="X92" i="1"/>
  <c r="R92" i="1"/>
  <c r="AE92" i="1" s="1"/>
  <c r="J92" i="1"/>
  <c r="AD92" i="1" s="1"/>
  <c r="AH92" i="1" s="1"/>
  <c r="AI92" i="1" s="1"/>
  <c r="C92" i="1"/>
  <c r="AJ91" i="1"/>
  <c r="AK91" i="1" s="1"/>
  <c r="AG91" i="1"/>
  <c r="AF91" i="1"/>
  <c r="X91" i="1"/>
  <c r="R91" i="1"/>
  <c r="AE91" i="1" s="1"/>
  <c r="J91" i="1"/>
  <c r="AD91" i="1" s="1"/>
  <c r="AH91" i="1" s="1"/>
  <c r="AI91" i="1" s="1"/>
  <c r="C91" i="1"/>
  <c r="AJ90" i="1"/>
  <c r="AK90" i="1" s="1"/>
  <c r="AG90" i="1"/>
  <c r="AF90" i="1"/>
  <c r="X90" i="1"/>
  <c r="R90" i="1"/>
  <c r="AE90" i="1" s="1"/>
  <c r="J90" i="1"/>
  <c r="AD90" i="1" s="1"/>
  <c r="C90" i="1"/>
  <c r="AJ89" i="1"/>
  <c r="AK89" i="1" s="1"/>
  <c r="AG89" i="1"/>
  <c r="AF89" i="1"/>
  <c r="X89" i="1"/>
  <c r="R89" i="1"/>
  <c r="AE89" i="1" s="1"/>
  <c r="J89" i="1"/>
  <c r="AD89" i="1" s="1"/>
  <c r="C89" i="1"/>
  <c r="AJ88" i="1"/>
  <c r="AK88" i="1" s="1"/>
  <c r="AG88" i="1"/>
  <c r="AF88" i="1"/>
  <c r="X88" i="1"/>
  <c r="R88" i="1"/>
  <c r="AE88" i="1" s="1"/>
  <c r="J88" i="1"/>
  <c r="AD88" i="1" s="1"/>
  <c r="AH88" i="1" s="1"/>
  <c r="AI88" i="1" s="1"/>
  <c r="C88" i="1"/>
  <c r="AJ87" i="1"/>
  <c r="AK87" i="1" s="1"/>
  <c r="AG87" i="1"/>
  <c r="AF87" i="1"/>
  <c r="X87" i="1"/>
  <c r="R87" i="1"/>
  <c r="AE87" i="1" s="1"/>
  <c r="J87" i="1"/>
  <c r="AD87" i="1" s="1"/>
  <c r="C87" i="1"/>
  <c r="AJ86" i="1"/>
  <c r="AK86" i="1" s="1"/>
  <c r="AG86" i="1"/>
  <c r="AF86" i="1"/>
  <c r="X86" i="1"/>
  <c r="R86" i="1"/>
  <c r="AE86" i="1" s="1"/>
  <c r="J86" i="1"/>
  <c r="AD86" i="1" s="1"/>
  <c r="AH86" i="1" s="1"/>
  <c r="AI86" i="1" s="1"/>
  <c r="C86" i="1"/>
  <c r="AJ85" i="1"/>
  <c r="AK85" i="1" s="1"/>
  <c r="AG85" i="1"/>
  <c r="AF85" i="1"/>
  <c r="X85" i="1"/>
  <c r="R85" i="1"/>
  <c r="AE85" i="1" s="1"/>
  <c r="J85" i="1"/>
  <c r="AD85" i="1" s="1"/>
  <c r="AH85" i="1" s="1"/>
  <c r="AI85" i="1" s="1"/>
  <c r="C85" i="1"/>
  <c r="AJ84" i="1"/>
  <c r="AK84" i="1" s="1"/>
  <c r="AG84" i="1"/>
  <c r="AF84" i="1"/>
  <c r="X84" i="1"/>
  <c r="R84" i="1"/>
  <c r="AE84" i="1" s="1"/>
  <c r="J84" i="1"/>
  <c r="AD84" i="1" s="1"/>
  <c r="C84" i="1"/>
  <c r="AJ83" i="1"/>
  <c r="AK83" i="1" s="1"/>
  <c r="AG83" i="1"/>
  <c r="AF83" i="1"/>
  <c r="X83" i="1"/>
  <c r="R83" i="1"/>
  <c r="AE83" i="1" s="1"/>
  <c r="J83" i="1"/>
  <c r="AD83" i="1" s="1"/>
  <c r="AH83" i="1" s="1"/>
  <c r="AI83" i="1" s="1"/>
  <c r="C83" i="1"/>
  <c r="AJ82" i="1"/>
  <c r="AK82" i="1" s="1"/>
  <c r="AG82" i="1"/>
  <c r="AF82" i="1"/>
  <c r="X82" i="1"/>
  <c r="R82" i="1"/>
  <c r="AE82" i="1" s="1"/>
  <c r="J82" i="1"/>
  <c r="AD82" i="1" s="1"/>
  <c r="C82" i="1"/>
  <c r="AJ81" i="1"/>
  <c r="AK81" i="1" s="1"/>
  <c r="AG81" i="1"/>
  <c r="AF81" i="1"/>
  <c r="X81" i="1"/>
  <c r="R81" i="1"/>
  <c r="AE81" i="1" s="1"/>
  <c r="J81" i="1"/>
  <c r="AD81" i="1" s="1"/>
  <c r="C81" i="1"/>
  <c r="AJ80" i="1"/>
  <c r="AK80" i="1" s="1"/>
  <c r="AG80" i="1"/>
  <c r="AF80" i="1"/>
  <c r="X80" i="1"/>
  <c r="R80" i="1"/>
  <c r="AE80" i="1" s="1"/>
  <c r="J80" i="1"/>
  <c r="AD80" i="1" s="1"/>
  <c r="C80" i="1"/>
  <c r="AJ79" i="1"/>
  <c r="AK79" i="1" s="1"/>
  <c r="AG79" i="1"/>
  <c r="AF79" i="1"/>
  <c r="X79" i="1"/>
  <c r="R79" i="1"/>
  <c r="AE79" i="1" s="1"/>
  <c r="J79" i="1"/>
  <c r="AD79" i="1" s="1"/>
  <c r="AH79" i="1" s="1"/>
  <c r="AI79" i="1" s="1"/>
  <c r="C79" i="1"/>
  <c r="AJ78" i="1"/>
  <c r="AK78" i="1" s="1"/>
  <c r="AG78" i="1"/>
  <c r="AF78" i="1"/>
  <c r="X78" i="1"/>
  <c r="R78" i="1"/>
  <c r="AE78" i="1" s="1"/>
  <c r="J78" i="1"/>
  <c r="AD78" i="1" s="1"/>
  <c r="C78" i="1"/>
  <c r="AJ77" i="1"/>
  <c r="AK77" i="1" s="1"/>
  <c r="AG77" i="1"/>
  <c r="AF77" i="1"/>
  <c r="X77" i="1"/>
  <c r="R77" i="1"/>
  <c r="AE77" i="1" s="1"/>
  <c r="J77" i="1"/>
  <c r="AD77" i="1" s="1"/>
  <c r="C77" i="1"/>
  <c r="AJ76" i="1"/>
  <c r="AK76" i="1" s="1"/>
  <c r="AG76" i="1"/>
  <c r="AF76" i="1"/>
  <c r="X76" i="1"/>
  <c r="R76" i="1"/>
  <c r="AE76" i="1" s="1"/>
  <c r="J76" i="1"/>
  <c r="AD76" i="1" s="1"/>
  <c r="C76" i="1"/>
  <c r="AJ75" i="1"/>
  <c r="AK75" i="1" s="1"/>
  <c r="AG75" i="1"/>
  <c r="AF75" i="1"/>
  <c r="X75" i="1"/>
  <c r="R75" i="1"/>
  <c r="AE75" i="1" s="1"/>
  <c r="J75" i="1"/>
  <c r="AD75" i="1" s="1"/>
  <c r="C75" i="1"/>
  <c r="AJ74" i="1"/>
  <c r="AK74" i="1" s="1"/>
  <c r="AG74" i="1"/>
  <c r="AF74" i="1"/>
  <c r="X74" i="1"/>
  <c r="R74" i="1"/>
  <c r="AE74" i="1" s="1"/>
  <c r="J74" i="1"/>
  <c r="AD74" i="1" s="1"/>
  <c r="C74" i="1"/>
  <c r="AJ73" i="1"/>
  <c r="AK73" i="1" s="1"/>
  <c r="AG73" i="1"/>
  <c r="AF73" i="1"/>
  <c r="X73" i="1"/>
  <c r="R73" i="1"/>
  <c r="AE73" i="1" s="1"/>
  <c r="J73" i="1"/>
  <c r="AD73" i="1" s="1"/>
  <c r="C73" i="1"/>
  <c r="AJ72" i="1"/>
  <c r="AK72" i="1" s="1"/>
  <c r="AG72" i="1"/>
  <c r="AF72" i="1"/>
  <c r="X72" i="1"/>
  <c r="R72" i="1"/>
  <c r="AE72" i="1" s="1"/>
  <c r="J72" i="1"/>
  <c r="AD72" i="1" s="1"/>
  <c r="C72" i="1"/>
  <c r="AJ71" i="1"/>
  <c r="AK71" i="1" s="1"/>
  <c r="AG71" i="1"/>
  <c r="AF71" i="1"/>
  <c r="X71" i="1"/>
  <c r="R71" i="1"/>
  <c r="AE71" i="1" s="1"/>
  <c r="J71" i="1"/>
  <c r="AD71" i="1" s="1"/>
  <c r="C71" i="1"/>
  <c r="AJ70" i="1"/>
  <c r="AK70" i="1" s="1"/>
  <c r="AG70" i="1"/>
  <c r="AF70" i="1"/>
  <c r="X70" i="1"/>
  <c r="R70" i="1"/>
  <c r="AE70" i="1" s="1"/>
  <c r="J70" i="1"/>
  <c r="AD70" i="1" s="1"/>
  <c r="C70" i="1"/>
  <c r="AJ69" i="1"/>
  <c r="AK69" i="1" s="1"/>
  <c r="AG69" i="1"/>
  <c r="AF69" i="1"/>
  <c r="X69" i="1"/>
  <c r="R69" i="1"/>
  <c r="AE69" i="1" s="1"/>
  <c r="J69" i="1"/>
  <c r="AD69" i="1" s="1"/>
  <c r="C69" i="1"/>
  <c r="AJ68" i="1"/>
  <c r="AK68" i="1" s="1"/>
  <c r="AG68" i="1"/>
  <c r="AF68" i="1"/>
  <c r="X68" i="1"/>
  <c r="R68" i="1"/>
  <c r="AE68" i="1" s="1"/>
  <c r="J68" i="1"/>
  <c r="AD68" i="1" s="1"/>
  <c r="C68" i="1"/>
  <c r="AJ67" i="1"/>
  <c r="AK67" i="1" s="1"/>
  <c r="AG67" i="1"/>
  <c r="AF67" i="1"/>
  <c r="X67" i="1"/>
  <c r="R67" i="1"/>
  <c r="AE67" i="1" s="1"/>
  <c r="J67" i="1"/>
  <c r="AD67" i="1" s="1"/>
  <c r="C67" i="1"/>
  <c r="AJ66" i="1"/>
  <c r="AK66" i="1" s="1"/>
  <c r="AG66" i="1"/>
  <c r="AF66" i="1"/>
  <c r="X66" i="1"/>
  <c r="R66" i="1"/>
  <c r="AE66" i="1" s="1"/>
  <c r="J66" i="1"/>
  <c r="AD66" i="1" s="1"/>
  <c r="C66" i="1"/>
  <c r="AJ65" i="1"/>
  <c r="AK65" i="1" s="1"/>
  <c r="AG65" i="1"/>
  <c r="AF65" i="1"/>
  <c r="X65" i="1"/>
  <c r="R65" i="1"/>
  <c r="AE65" i="1" s="1"/>
  <c r="J65" i="1"/>
  <c r="AD65" i="1" s="1"/>
  <c r="AH65" i="1" s="1"/>
  <c r="AI65" i="1" s="1"/>
  <c r="C65" i="1"/>
  <c r="AJ64" i="1"/>
  <c r="AK64" i="1" s="1"/>
  <c r="AG64" i="1"/>
  <c r="AF64" i="1"/>
  <c r="X64" i="1"/>
  <c r="R64" i="1"/>
  <c r="AE64" i="1" s="1"/>
  <c r="J64" i="1"/>
  <c r="AD64" i="1" s="1"/>
  <c r="C64" i="1"/>
  <c r="AJ63" i="1"/>
  <c r="AK63" i="1" s="1"/>
  <c r="AG63" i="1"/>
  <c r="AF63" i="1"/>
  <c r="X63" i="1"/>
  <c r="R63" i="1"/>
  <c r="AE63" i="1" s="1"/>
  <c r="J63" i="1"/>
  <c r="AD63" i="1" s="1"/>
  <c r="AH63" i="1" s="1"/>
  <c r="AI63" i="1" s="1"/>
  <c r="C63" i="1"/>
  <c r="AJ62" i="1"/>
  <c r="AK62" i="1" s="1"/>
  <c r="AG62" i="1"/>
  <c r="AF62" i="1"/>
  <c r="X62" i="1"/>
  <c r="R62" i="1"/>
  <c r="AE62" i="1" s="1"/>
  <c r="J62" i="1"/>
  <c r="AD62" i="1" s="1"/>
  <c r="AH62" i="1" s="1"/>
  <c r="AI62" i="1" s="1"/>
  <c r="C62" i="1"/>
  <c r="AJ61" i="1"/>
  <c r="AK61" i="1" s="1"/>
  <c r="AG61" i="1"/>
  <c r="AF61" i="1"/>
  <c r="X61" i="1"/>
  <c r="R61" i="1"/>
  <c r="AE61" i="1" s="1"/>
  <c r="J61" i="1"/>
  <c r="AD61" i="1" s="1"/>
  <c r="AH61" i="1" s="1"/>
  <c r="AI61" i="1" s="1"/>
  <c r="C61" i="1"/>
  <c r="AJ60" i="1"/>
  <c r="AK60" i="1" s="1"/>
  <c r="AG60" i="1"/>
  <c r="AF60" i="1"/>
  <c r="X60" i="1"/>
  <c r="R60" i="1"/>
  <c r="AE60" i="1" s="1"/>
  <c r="J60" i="1"/>
  <c r="AD60" i="1" s="1"/>
  <c r="C60" i="1"/>
  <c r="AJ59" i="1"/>
  <c r="AK59" i="1" s="1"/>
  <c r="AG59" i="1"/>
  <c r="AF59" i="1"/>
  <c r="X59" i="1"/>
  <c r="R59" i="1"/>
  <c r="AE59" i="1" s="1"/>
  <c r="J59" i="1"/>
  <c r="AD59" i="1" s="1"/>
  <c r="C59" i="1"/>
  <c r="AJ58" i="1"/>
  <c r="AK58" i="1" s="1"/>
  <c r="AG58" i="1"/>
  <c r="AF58" i="1"/>
  <c r="X58" i="1"/>
  <c r="R58" i="1"/>
  <c r="AE58" i="1" s="1"/>
  <c r="J58" i="1"/>
  <c r="AD58" i="1" s="1"/>
  <c r="AH58" i="1" s="1"/>
  <c r="AI58" i="1" s="1"/>
  <c r="C58" i="1"/>
  <c r="AJ57" i="1"/>
  <c r="AK57" i="1" s="1"/>
  <c r="AG57" i="1"/>
  <c r="AF57" i="1"/>
  <c r="X57" i="1"/>
  <c r="R57" i="1"/>
  <c r="AE57" i="1" s="1"/>
  <c r="J57" i="1"/>
  <c r="AD57" i="1" s="1"/>
  <c r="AH57" i="1" s="1"/>
  <c r="AI57" i="1" s="1"/>
  <c r="C57" i="1"/>
  <c r="AJ56" i="1"/>
  <c r="AK56" i="1" s="1"/>
  <c r="AG56" i="1"/>
  <c r="AF56" i="1"/>
  <c r="X56" i="1"/>
  <c r="R56" i="1"/>
  <c r="AE56" i="1" s="1"/>
  <c r="J56" i="1"/>
  <c r="AD56" i="1" s="1"/>
  <c r="C56" i="1"/>
  <c r="AJ55" i="1"/>
  <c r="AK55" i="1" s="1"/>
  <c r="AG55" i="1"/>
  <c r="AF55" i="1"/>
  <c r="X55" i="1"/>
  <c r="R55" i="1"/>
  <c r="AE55" i="1" s="1"/>
  <c r="J55" i="1"/>
  <c r="AD55" i="1" s="1"/>
  <c r="C55" i="1"/>
  <c r="AJ54" i="1"/>
  <c r="AK54" i="1" s="1"/>
  <c r="AG54" i="1"/>
  <c r="AF54" i="1"/>
  <c r="X54" i="1"/>
  <c r="R54" i="1"/>
  <c r="AE54" i="1" s="1"/>
  <c r="J54" i="1"/>
  <c r="AD54" i="1" s="1"/>
  <c r="C54" i="1"/>
  <c r="AJ53" i="1"/>
  <c r="AK53" i="1" s="1"/>
  <c r="AG53" i="1"/>
  <c r="AF53" i="1"/>
  <c r="X53" i="1"/>
  <c r="R53" i="1"/>
  <c r="AE53" i="1" s="1"/>
  <c r="J53" i="1"/>
  <c r="AD53" i="1" s="1"/>
  <c r="AH53" i="1" s="1"/>
  <c r="AI53" i="1" s="1"/>
  <c r="C53" i="1"/>
  <c r="AJ52" i="1"/>
  <c r="AK52" i="1" s="1"/>
  <c r="AG52" i="1"/>
  <c r="AF52" i="1"/>
  <c r="X52" i="1"/>
  <c r="R52" i="1"/>
  <c r="AE52" i="1" s="1"/>
  <c r="J52" i="1"/>
  <c r="AD52" i="1" s="1"/>
  <c r="C52" i="1"/>
  <c r="AJ51" i="1"/>
  <c r="AK51" i="1" s="1"/>
  <c r="AG51" i="1"/>
  <c r="AF51" i="1"/>
  <c r="X51" i="1"/>
  <c r="R51" i="1"/>
  <c r="AE51" i="1" s="1"/>
  <c r="J51" i="1"/>
  <c r="AD51" i="1" s="1"/>
  <c r="C51" i="1"/>
  <c r="AJ50" i="1"/>
  <c r="AK50" i="1" s="1"/>
  <c r="AG50" i="1"/>
  <c r="AF50" i="1"/>
  <c r="X50" i="1"/>
  <c r="R50" i="1"/>
  <c r="AE50" i="1" s="1"/>
  <c r="J50" i="1"/>
  <c r="AD50" i="1" s="1"/>
  <c r="AH50" i="1" s="1"/>
  <c r="AI50" i="1" s="1"/>
  <c r="C50" i="1"/>
  <c r="AJ49" i="1"/>
  <c r="AK49" i="1" s="1"/>
  <c r="AG49" i="1"/>
  <c r="AF49" i="1"/>
  <c r="X49" i="1"/>
  <c r="R49" i="1"/>
  <c r="AE49" i="1" s="1"/>
  <c r="J49" i="1"/>
  <c r="AD49" i="1" s="1"/>
  <c r="C49" i="1"/>
  <c r="AJ48" i="1"/>
  <c r="AK48" i="1" s="1"/>
  <c r="AG48" i="1"/>
  <c r="AF48" i="1"/>
  <c r="X48" i="1"/>
  <c r="R48" i="1"/>
  <c r="AE48" i="1" s="1"/>
  <c r="J48" i="1"/>
  <c r="AD48" i="1" s="1"/>
  <c r="AH48" i="1" s="1"/>
  <c r="AI48" i="1" s="1"/>
  <c r="C48" i="1"/>
  <c r="AJ47" i="1"/>
  <c r="AK47" i="1" s="1"/>
  <c r="AG47" i="1"/>
  <c r="AF47" i="1"/>
  <c r="X47" i="1"/>
  <c r="R47" i="1"/>
  <c r="AE47" i="1" s="1"/>
  <c r="J47" i="1"/>
  <c r="AD47" i="1" s="1"/>
  <c r="C47" i="1"/>
  <c r="AJ46" i="1"/>
  <c r="AK46" i="1" s="1"/>
  <c r="AG46" i="1"/>
  <c r="AF46" i="1"/>
  <c r="X46" i="1"/>
  <c r="R46" i="1"/>
  <c r="AE46" i="1" s="1"/>
  <c r="J46" i="1"/>
  <c r="AD46" i="1" s="1"/>
  <c r="C46" i="1"/>
  <c r="AJ45" i="1"/>
  <c r="AK45" i="1" s="1"/>
  <c r="AG45" i="1"/>
  <c r="AF45" i="1"/>
  <c r="X45" i="1"/>
  <c r="R45" i="1"/>
  <c r="AE45" i="1" s="1"/>
  <c r="J45" i="1"/>
  <c r="AD45" i="1" s="1"/>
  <c r="C45" i="1"/>
  <c r="AJ44" i="1"/>
  <c r="AK44" i="1" s="1"/>
  <c r="AG44" i="1"/>
  <c r="AF44" i="1"/>
  <c r="X44" i="1"/>
  <c r="R44" i="1"/>
  <c r="AE44" i="1" s="1"/>
  <c r="J44" i="1"/>
  <c r="AD44" i="1" s="1"/>
  <c r="C44" i="1"/>
  <c r="AJ43" i="1"/>
  <c r="AK43" i="1" s="1"/>
  <c r="AG43" i="1"/>
  <c r="AF43" i="1"/>
  <c r="X43" i="1"/>
  <c r="R43" i="1"/>
  <c r="AE43" i="1" s="1"/>
  <c r="J43" i="1"/>
  <c r="AD43" i="1" s="1"/>
  <c r="C43" i="1"/>
  <c r="AJ42" i="1"/>
  <c r="AK42" i="1" s="1"/>
  <c r="AG42" i="1"/>
  <c r="AF42" i="1"/>
  <c r="X42" i="1"/>
  <c r="R42" i="1"/>
  <c r="AE42" i="1" s="1"/>
  <c r="J42" i="1"/>
  <c r="AD42" i="1" s="1"/>
  <c r="C42" i="1"/>
  <c r="AJ41" i="1"/>
  <c r="AK41" i="1" s="1"/>
  <c r="AG41" i="1"/>
  <c r="AF41" i="1"/>
  <c r="X41" i="1"/>
  <c r="R41" i="1"/>
  <c r="AE41" i="1" s="1"/>
  <c r="J41" i="1"/>
  <c r="AD41" i="1" s="1"/>
  <c r="C41" i="1"/>
  <c r="AJ40" i="1"/>
  <c r="AK40" i="1" s="1"/>
  <c r="AG40" i="1"/>
  <c r="AF40" i="1"/>
  <c r="X40" i="1"/>
  <c r="R40" i="1"/>
  <c r="AE40" i="1" s="1"/>
  <c r="J40" i="1"/>
  <c r="AD40" i="1" s="1"/>
  <c r="C40" i="1"/>
  <c r="AJ39" i="1"/>
  <c r="AK39" i="1" s="1"/>
  <c r="AG39" i="1"/>
  <c r="AF39" i="1"/>
  <c r="X39" i="1"/>
  <c r="R39" i="1"/>
  <c r="AE39" i="1" s="1"/>
  <c r="J39" i="1"/>
  <c r="AD39" i="1" s="1"/>
  <c r="C39" i="1"/>
  <c r="AJ38" i="1"/>
  <c r="AK38" i="1" s="1"/>
  <c r="AG38" i="1"/>
  <c r="AF38" i="1"/>
  <c r="X38" i="1"/>
  <c r="R38" i="1"/>
  <c r="AE38" i="1" s="1"/>
  <c r="J38" i="1"/>
  <c r="AD38" i="1" s="1"/>
  <c r="AH38" i="1" s="1"/>
  <c r="AI38" i="1" s="1"/>
  <c r="C38" i="1"/>
  <c r="AJ37" i="1"/>
  <c r="AK37" i="1" s="1"/>
  <c r="AG37" i="1"/>
  <c r="AF37" i="1"/>
  <c r="X37" i="1"/>
  <c r="R37" i="1"/>
  <c r="AE37" i="1" s="1"/>
  <c r="J37" i="1"/>
  <c r="AD37" i="1" s="1"/>
  <c r="C37" i="1"/>
  <c r="AJ36" i="1"/>
  <c r="AK36" i="1" s="1"/>
  <c r="AG36" i="1"/>
  <c r="AF36" i="1"/>
  <c r="X36" i="1"/>
  <c r="R36" i="1"/>
  <c r="AE36" i="1" s="1"/>
  <c r="J36" i="1"/>
  <c r="AD36" i="1" s="1"/>
  <c r="C36" i="1"/>
  <c r="AJ35" i="1"/>
  <c r="AK35" i="1" s="1"/>
  <c r="AG35" i="1"/>
  <c r="AF35" i="1"/>
  <c r="X35" i="1"/>
  <c r="R35" i="1"/>
  <c r="AE35" i="1" s="1"/>
  <c r="J35" i="1"/>
  <c r="AD35" i="1" s="1"/>
  <c r="C35" i="1"/>
  <c r="AJ34" i="1"/>
  <c r="AK34" i="1" s="1"/>
  <c r="AG34" i="1"/>
  <c r="AF34" i="1"/>
  <c r="X34" i="1"/>
  <c r="R34" i="1"/>
  <c r="AE34" i="1" s="1"/>
  <c r="J34" i="1"/>
  <c r="AD34" i="1" s="1"/>
  <c r="C34" i="1"/>
  <c r="AJ33" i="1"/>
  <c r="AK33" i="1" s="1"/>
  <c r="AG33" i="1"/>
  <c r="AF33" i="1"/>
  <c r="X33" i="1"/>
  <c r="R33" i="1"/>
  <c r="AE33" i="1" s="1"/>
  <c r="J33" i="1"/>
  <c r="AD33" i="1" s="1"/>
  <c r="AH33" i="1" s="1"/>
  <c r="AI33" i="1" s="1"/>
  <c r="C33" i="1"/>
  <c r="AJ32" i="1"/>
  <c r="AK32" i="1" s="1"/>
  <c r="AG32" i="1"/>
  <c r="AF32" i="1"/>
  <c r="X32" i="1"/>
  <c r="R32" i="1"/>
  <c r="AE32" i="1" s="1"/>
  <c r="J32" i="1"/>
  <c r="AD32" i="1" s="1"/>
  <c r="C32" i="1"/>
  <c r="AJ31" i="1"/>
  <c r="AK31" i="1" s="1"/>
  <c r="AG31" i="1"/>
  <c r="AF31" i="1"/>
  <c r="X31" i="1"/>
  <c r="R31" i="1"/>
  <c r="AE31" i="1" s="1"/>
  <c r="J31" i="1"/>
  <c r="AD31" i="1" s="1"/>
  <c r="C31" i="1"/>
  <c r="AJ30" i="1"/>
  <c r="AK30" i="1" s="1"/>
  <c r="AG30" i="1"/>
  <c r="AF30" i="1"/>
  <c r="X30" i="1"/>
  <c r="R30" i="1"/>
  <c r="AE30" i="1" s="1"/>
  <c r="J30" i="1"/>
  <c r="AD30" i="1" s="1"/>
  <c r="C30" i="1"/>
  <c r="AJ29" i="1"/>
  <c r="AK29" i="1" s="1"/>
  <c r="AG29" i="1"/>
  <c r="AF29" i="1"/>
  <c r="X29" i="1"/>
  <c r="R29" i="1"/>
  <c r="AE29" i="1" s="1"/>
  <c r="J29" i="1"/>
  <c r="AD29" i="1" s="1"/>
  <c r="C29" i="1"/>
  <c r="AJ28" i="1"/>
  <c r="AK28" i="1" s="1"/>
  <c r="AG28" i="1"/>
  <c r="AF28" i="1"/>
  <c r="X28" i="1"/>
  <c r="R28" i="1"/>
  <c r="AE28" i="1" s="1"/>
  <c r="J28" i="1"/>
  <c r="AD28" i="1" s="1"/>
  <c r="C28" i="1"/>
  <c r="AJ27" i="1"/>
  <c r="AK27" i="1" s="1"/>
  <c r="AG27" i="1"/>
  <c r="AF27" i="1"/>
  <c r="X27" i="1"/>
  <c r="R27" i="1"/>
  <c r="AE27" i="1" s="1"/>
  <c r="J27" i="1"/>
  <c r="AD27" i="1" s="1"/>
  <c r="C27" i="1"/>
  <c r="AJ26" i="1"/>
  <c r="AK26" i="1" s="1"/>
  <c r="AG26" i="1"/>
  <c r="AF26" i="1"/>
  <c r="X26" i="1"/>
  <c r="R26" i="1"/>
  <c r="AE26" i="1" s="1"/>
  <c r="J26" i="1"/>
  <c r="AD26" i="1" s="1"/>
  <c r="C26" i="1"/>
  <c r="AJ25" i="1"/>
  <c r="AK25" i="1" s="1"/>
  <c r="AG25" i="1"/>
  <c r="AF25" i="1"/>
  <c r="X25" i="1"/>
  <c r="R25" i="1"/>
  <c r="AE25" i="1" s="1"/>
  <c r="J25" i="1"/>
  <c r="AD25" i="1" s="1"/>
  <c r="C25" i="1"/>
  <c r="AJ24" i="1"/>
  <c r="AK24" i="1" s="1"/>
  <c r="AG24" i="1"/>
  <c r="AF24" i="1"/>
  <c r="X24" i="1"/>
  <c r="R24" i="1"/>
  <c r="AE24" i="1" s="1"/>
  <c r="J24" i="1"/>
  <c r="AD24" i="1" s="1"/>
  <c r="AH24" i="1" s="1"/>
  <c r="AI24" i="1" s="1"/>
  <c r="C24" i="1"/>
  <c r="AJ23" i="1"/>
  <c r="AK23" i="1" s="1"/>
  <c r="AG23" i="1"/>
  <c r="AF23" i="1"/>
  <c r="X23" i="1"/>
  <c r="R23" i="1"/>
  <c r="AE23" i="1" s="1"/>
  <c r="J23" i="1"/>
  <c r="AD23" i="1" s="1"/>
  <c r="C23" i="1"/>
  <c r="AJ22" i="1"/>
  <c r="AK22" i="1" s="1"/>
  <c r="AG22" i="1"/>
  <c r="AF22" i="1"/>
  <c r="X22" i="1"/>
  <c r="R22" i="1"/>
  <c r="AE22" i="1" s="1"/>
  <c r="J22" i="1"/>
  <c r="AD22" i="1" s="1"/>
  <c r="AH22" i="1" s="1"/>
  <c r="AI22" i="1" s="1"/>
  <c r="C22" i="1"/>
  <c r="AJ21" i="1"/>
  <c r="AK21" i="1" s="1"/>
  <c r="AG21" i="1"/>
  <c r="AF21" i="1"/>
  <c r="X21" i="1"/>
  <c r="R21" i="1"/>
  <c r="AE21" i="1" s="1"/>
  <c r="J21" i="1"/>
  <c r="AD21" i="1" s="1"/>
  <c r="C21" i="1"/>
  <c r="AJ20" i="1"/>
  <c r="AK20" i="1" s="1"/>
  <c r="AG20" i="1"/>
  <c r="AF20" i="1"/>
  <c r="X20" i="1"/>
  <c r="R20" i="1"/>
  <c r="AE20" i="1" s="1"/>
  <c r="J20" i="1"/>
  <c r="AD20" i="1" s="1"/>
  <c r="AH20" i="1" s="1"/>
  <c r="AI20" i="1" s="1"/>
  <c r="C20" i="1"/>
  <c r="AJ19" i="1"/>
  <c r="AK19" i="1" s="1"/>
  <c r="AG19" i="1"/>
  <c r="AF19" i="1"/>
  <c r="X19" i="1"/>
  <c r="R19" i="1"/>
  <c r="AE19" i="1" s="1"/>
  <c r="J19" i="1"/>
  <c r="AD19" i="1" s="1"/>
  <c r="C19" i="1"/>
  <c r="AJ18" i="1"/>
  <c r="AK18" i="1" s="1"/>
  <c r="AG18" i="1"/>
  <c r="AF18" i="1"/>
  <c r="X18" i="1"/>
  <c r="R18" i="1"/>
  <c r="AE18" i="1" s="1"/>
  <c r="J18" i="1"/>
  <c r="AD18" i="1" s="1"/>
  <c r="C18" i="1"/>
  <c r="AJ17" i="1"/>
  <c r="AK17" i="1" s="1"/>
  <c r="AG17" i="1"/>
  <c r="AF17" i="1"/>
  <c r="X17" i="1"/>
  <c r="R17" i="1"/>
  <c r="AE17" i="1" s="1"/>
  <c r="J17" i="1"/>
  <c r="AD17" i="1" s="1"/>
  <c r="AH17" i="1" s="1"/>
  <c r="AI17" i="1" s="1"/>
  <c r="C17" i="1"/>
  <c r="AJ16" i="1"/>
  <c r="AK16" i="1" s="1"/>
  <c r="AG16" i="1"/>
  <c r="AF16" i="1"/>
  <c r="X16" i="1"/>
  <c r="R16" i="1"/>
  <c r="AE16" i="1" s="1"/>
  <c r="J16" i="1"/>
  <c r="AD16" i="1" s="1"/>
  <c r="C16" i="1"/>
  <c r="AJ15" i="1"/>
  <c r="AK15" i="1" s="1"/>
  <c r="AG15" i="1"/>
  <c r="AF15" i="1"/>
  <c r="X15" i="1"/>
  <c r="R15" i="1"/>
  <c r="AE15" i="1" s="1"/>
  <c r="J15" i="1"/>
  <c r="AD15" i="1" s="1"/>
  <c r="C15" i="1"/>
  <c r="AJ14" i="1"/>
  <c r="AK14" i="1" s="1"/>
  <c r="AG14" i="1"/>
  <c r="AF14" i="1"/>
  <c r="X14" i="1"/>
  <c r="R14" i="1"/>
  <c r="AE14" i="1" s="1"/>
  <c r="J14" i="1"/>
  <c r="AD14" i="1" s="1"/>
  <c r="C14" i="1"/>
  <c r="AJ13" i="1"/>
  <c r="AK13" i="1" s="1"/>
  <c r="AG13" i="1"/>
  <c r="AF13" i="1"/>
  <c r="X13" i="1"/>
  <c r="R13" i="1"/>
  <c r="AE13" i="1" s="1"/>
  <c r="J13" i="1"/>
  <c r="AD13" i="1" s="1"/>
  <c r="C13" i="1"/>
  <c r="AJ12" i="1"/>
  <c r="AK12" i="1" s="1"/>
  <c r="AG12" i="1"/>
  <c r="AF12" i="1"/>
  <c r="X12" i="1"/>
  <c r="R12" i="1"/>
  <c r="AE12" i="1" s="1"/>
  <c r="J12" i="1"/>
  <c r="AD12" i="1" s="1"/>
  <c r="C12" i="1"/>
  <c r="AJ11" i="1"/>
  <c r="AK11" i="1" s="1"/>
  <c r="AG11" i="1"/>
  <c r="AF11" i="1"/>
  <c r="X11" i="1"/>
  <c r="R11" i="1"/>
  <c r="AE11" i="1" s="1"/>
  <c r="J11" i="1"/>
  <c r="AD11" i="1" s="1"/>
  <c r="C11" i="1"/>
  <c r="AJ10" i="1"/>
  <c r="AK10" i="1" s="1"/>
  <c r="AG10" i="1"/>
  <c r="AF10" i="1"/>
  <c r="X10" i="1"/>
  <c r="R10" i="1"/>
  <c r="AE10" i="1" s="1"/>
  <c r="J10" i="1"/>
  <c r="AD10" i="1" s="1"/>
  <c r="C10" i="1"/>
  <c r="AJ9" i="1"/>
  <c r="AK9" i="1" s="1"/>
  <c r="AG9" i="1"/>
  <c r="AF9" i="1"/>
  <c r="X9" i="1"/>
  <c r="R9" i="1"/>
  <c r="AE9" i="1" s="1"/>
  <c r="J9" i="1"/>
  <c r="AD9" i="1" s="1"/>
  <c r="C9" i="1"/>
  <c r="AJ8" i="1"/>
  <c r="AK8" i="1" s="1"/>
  <c r="AG8" i="1"/>
  <c r="AF8" i="1"/>
  <c r="X8" i="1"/>
  <c r="R8" i="1"/>
  <c r="AE8" i="1" s="1"/>
  <c r="J8" i="1"/>
  <c r="AD8" i="1" s="1"/>
  <c r="C8" i="1"/>
  <c r="AJ7" i="1"/>
  <c r="AK7" i="1" s="1"/>
  <c r="AG7" i="1"/>
  <c r="AF7" i="1"/>
  <c r="X7" i="1"/>
  <c r="R7" i="1"/>
  <c r="AE7" i="1" s="1"/>
  <c r="J7" i="1"/>
  <c r="AD7" i="1" s="1"/>
  <c r="C7" i="1"/>
  <c r="AJ6" i="1"/>
  <c r="AK6" i="1" s="1"/>
  <c r="AG6" i="1"/>
  <c r="AF6" i="1"/>
  <c r="X6" i="1"/>
  <c r="R6" i="1"/>
  <c r="AE6" i="1" s="1"/>
  <c r="J6" i="1"/>
  <c r="AD6" i="1" s="1"/>
  <c r="C6" i="1"/>
  <c r="AJ5" i="1"/>
  <c r="AK5" i="1" s="1"/>
  <c r="AG5" i="1"/>
  <c r="AF5" i="1"/>
  <c r="X5" i="1"/>
  <c r="R5" i="1"/>
  <c r="AE5" i="1" s="1"/>
  <c r="J5" i="1"/>
  <c r="AD5" i="1" s="1"/>
  <c r="AH5" i="1" s="1"/>
  <c r="AI5" i="1" s="1"/>
  <c r="C5" i="1"/>
  <c r="AJ4" i="1"/>
  <c r="AK4" i="1" s="1"/>
  <c r="AG4" i="1"/>
  <c r="AF4" i="1"/>
  <c r="X4" i="1"/>
  <c r="R4" i="1"/>
  <c r="AE4" i="1" s="1"/>
  <c r="J4" i="1"/>
  <c r="AD4" i="1" s="1"/>
  <c r="C4" i="1"/>
  <c r="AJ3" i="1"/>
  <c r="AK3" i="1" s="1"/>
  <c r="AG3" i="1"/>
  <c r="AF3" i="1"/>
  <c r="X3" i="1"/>
  <c r="R3" i="1"/>
  <c r="AE3" i="1" s="1"/>
  <c r="J3" i="1"/>
  <c r="AD3" i="1" s="1"/>
  <c r="C3" i="1"/>
  <c r="AJ2" i="1"/>
  <c r="AK2" i="1" s="1"/>
  <c r="AG2" i="1"/>
  <c r="AF2" i="1"/>
  <c r="X2" i="1"/>
  <c r="R2" i="1"/>
  <c r="AE2" i="1" s="1"/>
  <c r="J2" i="1"/>
  <c r="AD2" i="1" s="1"/>
  <c r="C2" i="1"/>
  <c r="E63" i="5"/>
  <c r="B63" i="5"/>
  <c r="E62" i="5"/>
  <c r="B62" i="5"/>
  <c r="E61" i="5"/>
  <c r="B61" i="5"/>
  <c r="E60" i="5"/>
  <c r="B60" i="5"/>
  <c r="E59" i="5"/>
  <c r="B59" i="5"/>
  <c r="E58" i="5"/>
  <c r="B58" i="5"/>
  <c r="E57" i="5"/>
  <c r="B57" i="5"/>
  <c r="E56" i="5"/>
  <c r="B56" i="5"/>
  <c r="E55" i="5"/>
  <c r="B55" i="5"/>
  <c r="E54" i="5"/>
  <c r="B54" i="5"/>
  <c r="E48" i="5"/>
  <c r="B48" i="5"/>
  <c r="E47" i="5"/>
  <c r="B47" i="5"/>
  <c r="E46" i="5"/>
  <c r="B46" i="5"/>
  <c r="E45" i="5"/>
  <c r="B45" i="5"/>
  <c r="E44" i="5"/>
  <c r="B44"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21" i="5"/>
  <c r="B21" i="5"/>
  <c r="E20" i="5"/>
  <c r="B20" i="5"/>
  <c r="E19" i="5"/>
  <c r="B19" i="5"/>
  <c r="AH2853" i="1" l="1"/>
  <c r="AI2853" i="1" s="1"/>
  <c r="AH2215" i="1"/>
  <c r="AI2215" i="1" s="1"/>
  <c r="AH60" i="1"/>
  <c r="AI60" i="1" s="1"/>
  <c r="AH228" i="1"/>
  <c r="AI228" i="1" s="1"/>
  <c r="AH225" i="1"/>
  <c r="AI225" i="1" s="1"/>
  <c r="AH181" i="1"/>
  <c r="AI181" i="1" s="1"/>
  <c r="AH158" i="1"/>
  <c r="AI158" i="1" s="1"/>
  <c r="AH133" i="1"/>
  <c r="AI133" i="1" s="1"/>
  <c r="AH223" i="1"/>
  <c r="AI223" i="1" s="1"/>
  <c r="AH1321" i="1"/>
  <c r="AI1321" i="1" s="1"/>
  <c r="AH196" i="1"/>
  <c r="AI196" i="1" s="1"/>
  <c r="AH754" i="1"/>
  <c r="AI754" i="1" s="1"/>
  <c r="AH745" i="1"/>
  <c r="AI745" i="1" s="1"/>
  <c r="AH235" i="1"/>
  <c r="AI235" i="1" s="1"/>
  <c r="AH230" i="1"/>
  <c r="AI230" i="1" s="1"/>
  <c r="AH226" i="1"/>
  <c r="AI226" i="1" s="1"/>
  <c r="AH199" i="1"/>
  <c r="AI199" i="1" s="1"/>
  <c r="AH174" i="1"/>
  <c r="AI174" i="1" s="1"/>
  <c r="AH239" i="1"/>
  <c r="AI239" i="1" s="1"/>
  <c r="AH210" i="1"/>
  <c r="AI210" i="1" s="1"/>
  <c r="AH201" i="1"/>
  <c r="AI201" i="1" s="1"/>
  <c r="AH34" i="1"/>
  <c r="AI34" i="1" s="1"/>
  <c r="AH215" i="1"/>
  <c r="AI215" i="1" s="1"/>
  <c r="AH52" i="1"/>
  <c r="AI52" i="1" s="1"/>
  <c r="AH286" i="1"/>
  <c r="AI286" i="1" s="1"/>
  <c r="AH252" i="1"/>
  <c r="AI252" i="1" s="1"/>
  <c r="AH151" i="1"/>
  <c r="AI151" i="1" s="1"/>
  <c r="AH80" i="1"/>
  <c r="AI80" i="1" s="1"/>
  <c r="AH2921" i="1"/>
  <c r="AI2921" i="1" s="1"/>
  <c r="AH2748" i="1"/>
  <c r="AI2748" i="1" s="1"/>
  <c r="AH2403" i="1"/>
  <c r="AI2403" i="1" s="1"/>
  <c r="AH2397" i="1"/>
  <c r="AI2397" i="1" s="1"/>
  <c r="AH2033" i="1"/>
  <c r="AI2033" i="1" s="1"/>
  <c r="AH575" i="1"/>
  <c r="AI575" i="1" s="1"/>
  <c r="AH1494" i="1"/>
  <c r="AI1494" i="1" s="1"/>
  <c r="AH949" i="1"/>
  <c r="AI949" i="1" s="1"/>
  <c r="AH2863" i="1"/>
  <c r="AI2863" i="1" s="1"/>
  <c r="AH1133" i="1"/>
  <c r="AI1133" i="1" s="1"/>
  <c r="AH2879" i="1"/>
  <c r="AI2879" i="1" s="1"/>
  <c r="AH561" i="1"/>
  <c r="AI561" i="1" s="1"/>
  <c r="AH382" i="1"/>
  <c r="AI382" i="1" s="1"/>
  <c r="AH2417" i="1"/>
  <c r="AI2417" i="1" s="1"/>
  <c r="AH2233" i="1"/>
  <c r="AI2233" i="1" s="1"/>
  <c r="AH1496" i="1"/>
  <c r="AI1496" i="1" s="1"/>
  <c r="AH570" i="1"/>
  <c r="AI570" i="1" s="1"/>
  <c r="AH2244" i="1"/>
  <c r="AI2244" i="1" s="1"/>
  <c r="AH27" i="1"/>
  <c r="AI27" i="1" s="1"/>
  <c r="AH2950" i="1"/>
  <c r="AI2950" i="1" s="1"/>
  <c r="AH2894" i="1"/>
  <c r="AI2894" i="1" s="1"/>
  <c r="AH2862" i="1"/>
  <c r="AI2862" i="1" s="1"/>
  <c r="AH566" i="1"/>
  <c r="AH1316" i="1"/>
  <c r="AI1316" i="1" s="1"/>
  <c r="AH42" i="1"/>
  <c r="AI42" i="1" s="1"/>
  <c r="AH30" i="1"/>
  <c r="AI30" i="1" s="1"/>
  <c r="AH9" i="1"/>
  <c r="AI9" i="1" s="1"/>
  <c r="AH1853" i="1"/>
  <c r="AI1853" i="1" s="1"/>
  <c r="AH1682" i="1"/>
  <c r="AI1682" i="1" s="1"/>
  <c r="AH185" i="1"/>
  <c r="AI185" i="1" s="1"/>
  <c r="AH578" i="1"/>
  <c r="AI578" i="1" s="1"/>
  <c r="AH153" i="1"/>
  <c r="AI153" i="1" s="1"/>
  <c r="AH573" i="1"/>
  <c r="AI573" i="1" s="1"/>
  <c r="AH55" i="1"/>
  <c r="AI55" i="1" s="1"/>
  <c r="AH1314" i="1"/>
  <c r="AI1314" i="1" s="1"/>
  <c r="AH579" i="1"/>
  <c r="AI579" i="1" s="1"/>
  <c r="AH51" i="1"/>
  <c r="AI51" i="1" s="1"/>
  <c r="AH788" i="1"/>
  <c r="AI788" i="1" s="1"/>
  <c r="AH783" i="1"/>
  <c r="AI783" i="1" s="1"/>
  <c r="AH775" i="1"/>
  <c r="AI775" i="1" s="1"/>
  <c r="AH602" i="1"/>
  <c r="AI602" i="1" s="1"/>
  <c r="AH599" i="1"/>
  <c r="AI599" i="1" s="1"/>
  <c r="AH182" i="1"/>
  <c r="AI182" i="1" s="1"/>
  <c r="AH1683" i="1"/>
  <c r="AI1683" i="1" s="1"/>
  <c r="AH1676" i="1"/>
  <c r="AI1676" i="1" s="1"/>
  <c r="AH1675" i="1"/>
  <c r="AI1675" i="1" s="1"/>
  <c r="AH1673" i="1"/>
  <c r="AI1673" i="1" s="1"/>
  <c r="AH129" i="1"/>
  <c r="AI129" i="1" s="1"/>
  <c r="AH78" i="1"/>
  <c r="AI78" i="1" s="1"/>
  <c r="AH2752" i="1"/>
  <c r="AI2752" i="1" s="1"/>
  <c r="AH2845" i="1"/>
  <c r="AI2845" i="1" s="1"/>
  <c r="AH1698" i="1"/>
  <c r="AI1698" i="1" s="1"/>
  <c r="AH1694" i="1"/>
  <c r="AI1694" i="1" s="1"/>
  <c r="AH1692" i="1"/>
  <c r="AI1692" i="1" s="1"/>
  <c r="AH160" i="1"/>
  <c r="AI160" i="1" s="1"/>
  <c r="AH1687" i="1"/>
  <c r="AI1687" i="1" s="1"/>
  <c r="AH143" i="1"/>
  <c r="AI143" i="1" s="1"/>
  <c r="AH1143" i="1"/>
  <c r="AI1143" i="1" s="1"/>
  <c r="AH1128" i="1"/>
  <c r="AI1128" i="1" s="1"/>
  <c r="AH21" i="1"/>
  <c r="AI21" i="1" s="1"/>
  <c r="AH72" i="1"/>
  <c r="AI72" i="1" s="1"/>
  <c r="AH183" i="1"/>
  <c r="AI183" i="1" s="1"/>
  <c r="AH172" i="1"/>
  <c r="AI172" i="1" s="1"/>
  <c r="AH198" i="1"/>
  <c r="AI198" i="1" s="1"/>
  <c r="AH8" i="1"/>
  <c r="AI8" i="1" s="1"/>
  <c r="AH2799" i="1"/>
  <c r="AI2799" i="1" s="1"/>
  <c r="AH2928" i="1"/>
  <c r="AI2928" i="1" s="1"/>
  <c r="AH1145" i="1"/>
  <c r="AI1145" i="1" s="1"/>
  <c r="AH1126" i="1"/>
  <c r="AI1126" i="1" s="1"/>
  <c r="AH951" i="1"/>
  <c r="AI951" i="1" s="1"/>
  <c r="AH1153" i="1"/>
  <c r="AI1153" i="1" s="1"/>
  <c r="AH738" i="1"/>
  <c r="AI738" i="1" s="1"/>
  <c r="AH385" i="1"/>
  <c r="AI385" i="1" s="1"/>
  <c r="AH380" i="1"/>
  <c r="AI380" i="1" s="1"/>
  <c r="AH2749" i="1"/>
  <c r="AI2749" i="1" s="1"/>
  <c r="AH2393" i="1"/>
  <c r="AI2393" i="1" s="1"/>
  <c r="AH2390" i="1"/>
  <c r="AI2390" i="1" s="1"/>
  <c r="AH2930" i="1"/>
  <c r="AI2930" i="1" s="1"/>
  <c r="AH2825" i="1"/>
  <c r="AI2825" i="1" s="1"/>
  <c r="AH1493" i="1"/>
  <c r="AI1493" i="1" s="1"/>
  <c r="AH2904" i="1"/>
  <c r="AI2904" i="1" s="1"/>
  <c r="AH161" i="1"/>
  <c r="AI161" i="1" s="1"/>
  <c r="AH156" i="1"/>
  <c r="AI156" i="1" s="1"/>
  <c r="AH25" i="1"/>
  <c r="AI25" i="1" s="1"/>
  <c r="AH2570" i="1"/>
  <c r="AI2570" i="1" s="1"/>
  <c r="AH2391" i="1"/>
  <c r="AI2391" i="1" s="1"/>
  <c r="AH109" i="1"/>
  <c r="AI109" i="1" s="1"/>
  <c r="AH68" i="1"/>
  <c r="AI68" i="1" s="1"/>
  <c r="AH102" i="1"/>
  <c r="AI102" i="1" s="1"/>
  <c r="AH32" i="1"/>
  <c r="AI32" i="1" s="1"/>
  <c r="AH2031" i="1"/>
  <c r="AI2031" i="1" s="1"/>
  <c r="AH2917" i="1"/>
  <c r="AI2917" i="1" s="1"/>
  <c r="AH1504" i="1"/>
  <c r="AI1504" i="1" s="1"/>
  <c r="AH2913" i="1"/>
  <c r="AI2913" i="1" s="1"/>
  <c r="AH178" i="1"/>
  <c r="AI178" i="1" s="1"/>
  <c r="AH123" i="1"/>
  <c r="AH1134" i="1"/>
  <c r="AI1134" i="1" s="1"/>
  <c r="AH737" i="1"/>
  <c r="AI737" i="1" s="1"/>
  <c r="AH54" i="1"/>
  <c r="AI54" i="1" s="1"/>
  <c r="AH2861" i="1"/>
  <c r="AI2861" i="1" s="1"/>
  <c r="AH1312" i="1"/>
  <c r="AI1312" i="1" s="1"/>
  <c r="AH164" i="1"/>
  <c r="AI164" i="1" s="1"/>
  <c r="AH931" i="1"/>
  <c r="AI931" i="1" s="1"/>
  <c r="AH736" i="1"/>
  <c r="AI736" i="1" s="1"/>
  <c r="AH155" i="1"/>
  <c r="AI155" i="1" s="1"/>
  <c r="AH100" i="1"/>
  <c r="AI100" i="1" s="1"/>
  <c r="AH14" i="1"/>
  <c r="AI14" i="1" s="1"/>
  <c r="AH10" i="1"/>
  <c r="AI10" i="1" s="1"/>
  <c r="AH557" i="1"/>
  <c r="AI557" i="1" s="1"/>
  <c r="AH157" i="1"/>
  <c r="AI157" i="1" s="1"/>
  <c r="AH147" i="1"/>
  <c r="AI147" i="1" s="1"/>
  <c r="AH90" i="1"/>
  <c r="AI90" i="1" s="1"/>
  <c r="AH110" i="1"/>
  <c r="AI110" i="1" s="1"/>
  <c r="AH4" i="1"/>
  <c r="AI4" i="1" s="1"/>
  <c r="AH2392" i="1"/>
  <c r="AI2392" i="1" s="1"/>
  <c r="AH1028" i="1"/>
  <c r="AI1028" i="1" s="1"/>
  <c r="AH1018" i="1"/>
  <c r="AI1018" i="1" s="1"/>
  <c r="AH937" i="1"/>
  <c r="AI937" i="1" s="1"/>
  <c r="AH1064" i="1"/>
  <c r="AI1064" i="1" s="1"/>
  <c r="AH979" i="1"/>
  <c r="AI979" i="1" s="1"/>
  <c r="AH1072" i="1"/>
  <c r="AI1072" i="1" s="1"/>
  <c r="AH1039" i="1"/>
  <c r="AI1039" i="1" s="1"/>
  <c r="AH991" i="1"/>
  <c r="AI991" i="1" s="1"/>
  <c r="AH1050" i="1"/>
  <c r="AI1050" i="1" s="1"/>
  <c r="AH987" i="1"/>
  <c r="AI987" i="1" s="1"/>
  <c r="AH971" i="1"/>
  <c r="AI971" i="1" s="1"/>
  <c r="AH1084" i="1"/>
  <c r="AI1084" i="1" s="1"/>
  <c r="AH1068" i="1"/>
  <c r="AI1068" i="1" s="1"/>
  <c r="AH1036" i="1"/>
  <c r="AI1036" i="1" s="1"/>
  <c r="AH933" i="1"/>
  <c r="AI933" i="1" s="1"/>
  <c r="AH1669" i="1"/>
  <c r="AI1669" i="1" s="1"/>
  <c r="AH1310" i="1"/>
  <c r="AI1310" i="1" s="1"/>
  <c r="AH1077" i="1"/>
  <c r="AI1077" i="1" s="1"/>
  <c r="AH1073" i="1"/>
  <c r="AI1073" i="1" s="1"/>
  <c r="AH1024" i="1"/>
  <c r="AI1024" i="1" s="1"/>
  <c r="AH947" i="1"/>
  <c r="AI947" i="1" s="1"/>
  <c r="AH1489" i="1"/>
  <c r="AI1489" i="1" s="1"/>
  <c r="AH1320" i="1"/>
  <c r="AI1320" i="1" s="1"/>
  <c r="AH1094" i="1"/>
  <c r="AI1094" i="1" s="1"/>
  <c r="AH1006" i="1"/>
  <c r="AI1006" i="1" s="1"/>
  <c r="AH999" i="1"/>
  <c r="AI999" i="1" s="1"/>
  <c r="AH983" i="1"/>
  <c r="AI983" i="1" s="1"/>
  <c r="AH977" i="1"/>
  <c r="AI977" i="1" s="1"/>
  <c r="AH1052" i="1"/>
  <c r="AI1052" i="1" s="1"/>
  <c r="AH1048" i="1"/>
  <c r="AI1048" i="1" s="1"/>
  <c r="AH988" i="1"/>
  <c r="AI988" i="1" s="1"/>
  <c r="AH948" i="1"/>
  <c r="AI948" i="1" s="1"/>
  <c r="AH2949" i="1"/>
  <c r="AI2949" i="1" s="1"/>
  <c r="AH2858" i="1"/>
  <c r="AI2858" i="1" s="1"/>
  <c r="AH2869" i="1"/>
  <c r="AI2869" i="1" s="1"/>
  <c r="AH2854" i="1"/>
  <c r="AI2854" i="1" s="1"/>
  <c r="AH378" i="1"/>
  <c r="AI378" i="1" s="1"/>
  <c r="AH2942" i="1"/>
  <c r="AI2942" i="1" s="1"/>
  <c r="AH2938" i="1"/>
  <c r="AI2938" i="1" s="1"/>
  <c r="AH2754" i="1"/>
  <c r="AI2754" i="1" s="1"/>
  <c r="AH848" i="1"/>
  <c r="AI848" i="1" s="1"/>
  <c r="AH841" i="1"/>
  <c r="AI841" i="1" s="1"/>
  <c r="AH812" i="1"/>
  <c r="AI812" i="1" s="1"/>
  <c r="AH843" i="1"/>
  <c r="AI843" i="1" s="1"/>
  <c r="AH827" i="1"/>
  <c r="AI827" i="1" s="1"/>
  <c r="AH756" i="1"/>
  <c r="AI756" i="1" s="1"/>
  <c r="AH2816" i="1"/>
  <c r="AI2816" i="1" s="1"/>
  <c r="AH1499" i="1"/>
  <c r="AI1499" i="1" s="1"/>
  <c r="AH1497" i="1"/>
  <c r="AI1497" i="1" s="1"/>
  <c r="AH864" i="1"/>
  <c r="AI864" i="1" s="1"/>
  <c r="AH773" i="1"/>
  <c r="AI773" i="1" s="1"/>
  <c r="AH930" i="1"/>
  <c r="AI930" i="1" s="1"/>
  <c r="AH880" i="1"/>
  <c r="AI880" i="1" s="1"/>
  <c r="AH2927" i="1"/>
  <c r="AI2927" i="1" s="1"/>
  <c r="AH2925" i="1"/>
  <c r="AI2925" i="1" s="1"/>
  <c r="AH872" i="1"/>
  <c r="AI872" i="1" s="1"/>
  <c r="AH833" i="1"/>
  <c r="AI833" i="1" s="1"/>
  <c r="AH811" i="1"/>
  <c r="AI811" i="1" s="1"/>
  <c r="AH743" i="1"/>
  <c r="AI743" i="1" s="1"/>
  <c r="AH758" i="1"/>
  <c r="AI758" i="1" s="1"/>
  <c r="AH2756" i="1"/>
  <c r="AI2756" i="1" s="1"/>
  <c r="AH2750" i="1"/>
  <c r="AI2750" i="1" s="1"/>
  <c r="AH1166" i="1"/>
  <c r="AI1166" i="1" s="1"/>
  <c r="AH1152" i="1"/>
  <c r="AI1152" i="1" s="1"/>
  <c r="AH2406" i="1"/>
  <c r="AI2406" i="1" s="1"/>
  <c r="AH2396" i="1"/>
  <c r="AI2396" i="1" s="1"/>
  <c r="AH2209" i="1"/>
  <c r="AI2209" i="1" s="1"/>
  <c r="AH1162" i="1"/>
  <c r="AI1162" i="1" s="1"/>
  <c r="E49" i="5"/>
  <c r="AH2851" i="1"/>
  <c r="AI2851" i="1" s="1"/>
  <c r="AH2789" i="1"/>
  <c r="AI2789" i="1" s="1"/>
  <c r="AH2389" i="1"/>
  <c r="AI2389" i="1" s="1"/>
  <c r="AH1203" i="1"/>
  <c r="AI1203" i="1" s="1"/>
  <c r="AH1124" i="1"/>
  <c r="AI1124" i="1" s="1"/>
  <c r="AH1250" i="1"/>
  <c r="AI1250" i="1" s="1"/>
  <c r="AH1174" i="1"/>
  <c r="AI1174" i="1" s="1"/>
  <c r="AH1158" i="1"/>
  <c r="AI1158" i="1" s="1"/>
  <c r="AH1147" i="1"/>
  <c r="AI1147" i="1" s="1"/>
  <c r="AH2857" i="1"/>
  <c r="AI2857" i="1" s="1"/>
  <c r="AH1229" i="1"/>
  <c r="AI1229" i="1" s="1"/>
  <c r="AH1183" i="1"/>
  <c r="AI1183" i="1" s="1"/>
  <c r="AH1667" i="1"/>
  <c r="AI1667" i="1" s="1"/>
  <c r="AH1270" i="1"/>
  <c r="AI1270" i="1" s="1"/>
  <c r="AH1268" i="1"/>
  <c r="AI1268" i="1" s="1"/>
  <c r="AH1237" i="1"/>
  <c r="AI1237" i="1" s="1"/>
  <c r="AH1222" i="1"/>
  <c r="AI1222" i="1" s="1"/>
  <c r="AH1219" i="1"/>
  <c r="AI1219" i="1" s="1"/>
  <c r="AH2859" i="1"/>
  <c r="AI2859" i="1" s="1"/>
  <c r="AH1274" i="1"/>
  <c r="AI1274" i="1" s="1"/>
  <c r="AH1264" i="1"/>
  <c r="AI1264" i="1" s="1"/>
  <c r="AH1226" i="1"/>
  <c r="AI1226" i="1" s="1"/>
  <c r="AH1189" i="1"/>
  <c r="AI1189" i="1" s="1"/>
  <c r="AH1173" i="1"/>
  <c r="AI1173" i="1" s="1"/>
  <c r="AH1161" i="1"/>
  <c r="AI1161" i="1" s="1"/>
  <c r="AH1157" i="1"/>
  <c r="AI1157" i="1" s="1"/>
  <c r="AH1141" i="1"/>
  <c r="AI1141" i="1" s="1"/>
  <c r="AH2821" i="1"/>
  <c r="AI2821" i="1" s="1"/>
  <c r="AH2751" i="1"/>
  <c r="AI2751" i="1" s="1"/>
  <c r="AH379" i="1"/>
  <c r="AI379" i="1" s="1"/>
  <c r="AH2937" i="1"/>
  <c r="AI2937" i="1" s="1"/>
  <c r="AH190" i="1"/>
  <c r="AI190" i="1" s="1"/>
  <c r="AH2753" i="1"/>
  <c r="AI2753" i="1" s="1"/>
  <c r="AH2227" i="1"/>
  <c r="AI2227" i="1" s="1"/>
  <c r="AH2218" i="1"/>
  <c r="AI2218" i="1" s="1"/>
  <c r="AH2855" i="1"/>
  <c r="AI2855" i="1" s="1"/>
  <c r="AH2812" i="1"/>
  <c r="AI2812" i="1" s="1"/>
  <c r="AH2810" i="1"/>
  <c r="AI2810" i="1" s="1"/>
  <c r="AH2572" i="1"/>
  <c r="AI2572" i="1" s="1"/>
  <c r="AH2242" i="1"/>
  <c r="AI2242" i="1" s="1"/>
  <c r="AH1862" i="1"/>
  <c r="AI1862" i="1" s="1"/>
  <c r="AH1160" i="1"/>
  <c r="AI1160" i="1" s="1"/>
  <c r="AH1146" i="1"/>
  <c r="AI1146" i="1" s="1"/>
  <c r="AH1136" i="1"/>
  <c r="AI1136" i="1" s="1"/>
  <c r="AH944" i="1"/>
  <c r="AI944" i="1" s="1"/>
  <c r="AH2036" i="1"/>
  <c r="AI2036" i="1" s="1"/>
  <c r="AH1868" i="1"/>
  <c r="AI1868" i="1" s="1"/>
  <c r="AH1860" i="1"/>
  <c r="AI1860" i="1" s="1"/>
  <c r="AH1150" i="1"/>
  <c r="AI1150" i="1" s="1"/>
  <c r="AH938" i="1"/>
  <c r="AI938" i="1" s="1"/>
  <c r="AH2210" i="1"/>
  <c r="AI2210" i="1" s="1"/>
  <c r="AH1870" i="1"/>
  <c r="AI1870" i="1" s="1"/>
  <c r="AH1159" i="1"/>
  <c r="AI1159" i="1" s="1"/>
  <c r="AH2947" i="1"/>
  <c r="AI2947" i="1" s="1"/>
  <c r="AH1883" i="1"/>
  <c r="AI1883" i="1" s="1"/>
  <c r="AH1863" i="1"/>
  <c r="AI1863" i="1" s="1"/>
  <c r="AH1142" i="1"/>
  <c r="AI1142" i="1" s="1"/>
  <c r="AH939" i="1"/>
  <c r="AI939" i="1" s="1"/>
  <c r="AH2847" i="1"/>
  <c r="AI2847" i="1" s="1"/>
  <c r="AH2819" i="1"/>
  <c r="AI2819" i="1" s="1"/>
  <c r="AH2757" i="1"/>
  <c r="AI2757" i="1" s="1"/>
  <c r="AH1849" i="1"/>
  <c r="AI1849" i="1" s="1"/>
  <c r="AH1188" i="1"/>
  <c r="AI1188" i="1" s="1"/>
  <c r="AH1182" i="1"/>
  <c r="AI1182" i="1" s="1"/>
  <c r="AH1164" i="1"/>
  <c r="AI1164" i="1" s="1"/>
  <c r="AH1175" i="1"/>
  <c r="AI1175" i="1" s="1"/>
  <c r="AH1151" i="1"/>
  <c r="AI1151" i="1" s="1"/>
  <c r="AH2760" i="1"/>
  <c r="AI2760" i="1" s="1"/>
  <c r="AH1233" i="1"/>
  <c r="AI1233" i="1" s="1"/>
  <c r="AH1199" i="1"/>
  <c r="AI1199" i="1" s="1"/>
  <c r="AH2806" i="1"/>
  <c r="AI2806" i="1" s="1"/>
  <c r="AH1213" i="1"/>
  <c r="AI1213" i="1" s="1"/>
  <c r="AH1201" i="1"/>
  <c r="AI1201" i="1" s="1"/>
  <c r="AH1198" i="1"/>
  <c r="AI1198" i="1" s="1"/>
  <c r="AH1197" i="1"/>
  <c r="AI1197" i="1" s="1"/>
  <c r="AH1172" i="1"/>
  <c r="AI1172" i="1" s="1"/>
  <c r="AH1165" i="1"/>
  <c r="AI1165" i="1" s="1"/>
  <c r="AH1156" i="1"/>
  <c r="AI1156" i="1" s="1"/>
  <c r="AH1154" i="1"/>
  <c r="AI1154" i="1" s="1"/>
  <c r="AH1123" i="1"/>
  <c r="AI1123" i="1" s="1"/>
  <c r="AH940" i="1"/>
  <c r="AI940" i="1" s="1"/>
  <c r="AH2888" i="1"/>
  <c r="AI2888" i="1" s="1"/>
  <c r="AH2878" i="1"/>
  <c r="AI2878" i="1" s="1"/>
  <c r="AH2852" i="1"/>
  <c r="AI2852" i="1" s="1"/>
  <c r="AH2846" i="1"/>
  <c r="AI2846" i="1" s="1"/>
  <c r="AH2936" i="1"/>
  <c r="AI2936" i="1" s="1"/>
  <c r="AH2923" i="1"/>
  <c r="AI2923" i="1" s="1"/>
  <c r="AH2803" i="1"/>
  <c r="AI2803" i="1" s="1"/>
  <c r="F71" i="5"/>
  <c r="G71" i="5" s="1"/>
  <c r="AH222" i="1"/>
  <c r="AI222" i="1" s="1"/>
  <c r="AH209" i="1"/>
  <c r="AI209" i="1" s="1"/>
  <c r="AH204" i="1"/>
  <c r="AI204" i="1" s="1"/>
  <c r="F72" i="5"/>
  <c r="G72" i="5" s="1"/>
  <c r="AH2767" i="1"/>
  <c r="AI2767" i="1" s="1"/>
  <c r="AH2761" i="1"/>
  <c r="AI2761" i="1" s="1"/>
  <c r="AH217" i="1"/>
  <c r="AI217" i="1" s="1"/>
  <c r="AH197" i="1"/>
  <c r="AI197" i="1" s="1"/>
  <c r="F70" i="5"/>
  <c r="G70" i="5" s="1"/>
  <c r="AH2850" i="1"/>
  <c r="AI2850" i="1" s="1"/>
  <c r="AH2817" i="1"/>
  <c r="AI2817" i="1" s="1"/>
  <c r="AH2773" i="1"/>
  <c r="AI2773" i="1" s="1"/>
  <c r="F69" i="5"/>
  <c r="G69" i="5" s="1"/>
  <c r="F75" i="5"/>
  <c r="G75" i="5" s="1"/>
  <c r="F74" i="5"/>
  <c r="G74" i="5" s="1"/>
  <c r="F73" i="5"/>
  <c r="G73" i="5" s="1"/>
  <c r="AH2779" i="1"/>
  <c r="AI2779" i="1" s="1"/>
  <c r="AH2758" i="1"/>
  <c r="AI2758" i="1" s="1"/>
  <c r="AH1025" i="1"/>
  <c r="AI1025" i="1" s="1"/>
  <c r="AH1015" i="1"/>
  <c r="AI1015" i="1" s="1"/>
  <c r="AH1004" i="1"/>
  <c r="AI1004" i="1" s="1"/>
  <c r="AH962" i="1"/>
  <c r="AI962" i="1" s="1"/>
  <c r="AH950" i="1"/>
  <c r="AI950" i="1" s="1"/>
  <c r="AH941" i="1"/>
  <c r="AI941" i="1" s="1"/>
  <c r="AH2034" i="1"/>
  <c r="AI2034" i="1" s="1"/>
  <c r="AH1127" i="1"/>
  <c r="AI1127" i="1" s="1"/>
  <c r="AH1042" i="1"/>
  <c r="AI1042" i="1" s="1"/>
  <c r="AH996" i="1"/>
  <c r="AI996" i="1" s="1"/>
  <c r="AH978" i="1"/>
  <c r="AI978" i="1" s="1"/>
  <c r="AH911" i="1"/>
  <c r="AI911" i="1" s="1"/>
  <c r="AH825" i="1"/>
  <c r="AI825" i="1" s="1"/>
  <c r="AH815" i="1"/>
  <c r="AI815" i="1" s="1"/>
  <c r="AH808" i="1"/>
  <c r="AI808" i="1" s="1"/>
  <c r="AH789" i="1"/>
  <c r="AI789" i="1" s="1"/>
  <c r="AH746" i="1"/>
  <c r="AI746" i="1" s="1"/>
  <c r="AH2843" i="1"/>
  <c r="AI2843" i="1" s="1"/>
  <c r="AH2830" i="1"/>
  <c r="AI2830" i="1" s="1"/>
  <c r="AH2805" i="1"/>
  <c r="AI2805" i="1" s="1"/>
  <c r="AH1122" i="1"/>
  <c r="AI1122" i="1" s="1"/>
  <c r="AH1041" i="1"/>
  <c r="AI1041" i="1" s="1"/>
  <c r="AH1035" i="1"/>
  <c r="AI1035" i="1" s="1"/>
  <c r="AH1008" i="1"/>
  <c r="AI1008" i="1" s="1"/>
  <c r="AH1000" i="1"/>
  <c r="AI1000" i="1" s="1"/>
  <c r="AH997" i="1"/>
  <c r="AI997" i="1" s="1"/>
  <c r="AH967" i="1"/>
  <c r="AI967" i="1" s="1"/>
  <c r="AH965" i="1"/>
  <c r="AI965" i="1" s="1"/>
  <c r="AH954" i="1"/>
  <c r="AI954" i="1" s="1"/>
  <c r="AH953" i="1"/>
  <c r="AI953" i="1" s="1"/>
  <c r="AH946" i="1"/>
  <c r="AI946" i="1" s="1"/>
  <c r="AH777" i="1"/>
  <c r="AI777" i="1" s="1"/>
  <c r="AH2900" i="1"/>
  <c r="AI2900" i="1" s="1"/>
  <c r="AH2030" i="1"/>
  <c r="AI2030" i="1" s="1"/>
  <c r="AH1125" i="1"/>
  <c r="AI1125" i="1" s="1"/>
  <c r="AH1020" i="1"/>
  <c r="AI1020" i="1" s="1"/>
  <c r="AH1019" i="1"/>
  <c r="AI1019" i="1" s="1"/>
  <c r="AH1017" i="1"/>
  <c r="AI1017" i="1" s="1"/>
  <c r="AH1016" i="1"/>
  <c r="AI1016" i="1" s="1"/>
  <c r="AH1013" i="1"/>
  <c r="AI1013" i="1" s="1"/>
  <c r="AH995" i="1"/>
  <c r="AI995" i="1" s="1"/>
  <c r="AH974" i="1"/>
  <c r="AI974" i="1" s="1"/>
  <c r="AH963" i="1"/>
  <c r="AI963" i="1" s="1"/>
  <c r="AH958" i="1"/>
  <c r="AI958" i="1" s="1"/>
  <c r="AH957" i="1"/>
  <c r="AI957" i="1" s="1"/>
  <c r="AH928" i="1"/>
  <c r="AI928" i="1" s="1"/>
  <c r="AH826" i="1"/>
  <c r="AI826" i="1" s="1"/>
  <c r="AH780" i="1"/>
  <c r="AI780" i="1" s="1"/>
  <c r="AH2807" i="1"/>
  <c r="AI2807" i="1" s="1"/>
  <c r="AH2782" i="1"/>
  <c r="AI2782" i="1" s="1"/>
  <c r="AH2777" i="1"/>
  <c r="AI2777" i="1" s="1"/>
  <c r="AH1140" i="1"/>
  <c r="AI1140" i="1" s="1"/>
  <c r="AH1003" i="1"/>
  <c r="AI1003" i="1" s="1"/>
  <c r="AH897" i="1"/>
  <c r="AI897" i="1" s="1"/>
  <c r="AH884" i="1"/>
  <c r="AI884" i="1" s="1"/>
  <c r="AH879" i="1"/>
  <c r="AI879" i="1" s="1"/>
  <c r="AH874" i="1"/>
  <c r="AI874" i="1" s="1"/>
  <c r="AH829" i="1"/>
  <c r="AI829" i="1" s="1"/>
  <c r="AH772" i="1"/>
  <c r="AI772" i="1" s="1"/>
  <c r="AH760" i="1"/>
  <c r="AI760" i="1" s="1"/>
  <c r="AH2883" i="1"/>
  <c r="AI2883" i="1" s="1"/>
  <c r="AH2840" i="1"/>
  <c r="AI2840" i="1" s="1"/>
  <c r="AH1137" i="1"/>
  <c r="AI1137" i="1" s="1"/>
  <c r="AH1131" i="1"/>
  <c r="AI1131" i="1" s="1"/>
  <c r="AH993" i="1"/>
  <c r="AI993" i="1" s="1"/>
  <c r="AH992" i="1"/>
  <c r="AI992" i="1" s="1"/>
  <c r="AH893" i="1"/>
  <c r="AI893" i="1" s="1"/>
  <c r="AH887" i="1"/>
  <c r="AI887" i="1" s="1"/>
  <c r="AH1130" i="1"/>
  <c r="AI1130" i="1" s="1"/>
  <c r="AH1121" i="1"/>
  <c r="AI1121" i="1" s="1"/>
  <c r="AH1029" i="1"/>
  <c r="AI1029" i="1" s="1"/>
  <c r="AH1014" i="1"/>
  <c r="AI1014" i="1" s="1"/>
  <c r="AH920" i="1"/>
  <c r="AI920" i="1" s="1"/>
  <c r="AH747" i="1"/>
  <c r="AI747" i="1" s="1"/>
  <c r="AH2866" i="1"/>
  <c r="AI2866" i="1" s="1"/>
  <c r="AH2826" i="1"/>
  <c r="AI2826" i="1" s="1"/>
  <c r="AH2815" i="1"/>
  <c r="AI2815" i="1" s="1"/>
  <c r="AH1148" i="1"/>
  <c r="AI1148" i="1" s="1"/>
  <c r="AH1044" i="1"/>
  <c r="AI1044" i="1" s="1"/>
  <c r="AH1030" i="1"/>
  <c r="AI1030" i="1" s="1"/>
  <c r="AH1026" i="1"/>
  <c r="AI1026" i="1" s="1"/>
  <c r="AH1022" i="1"/>
  <c r="AI1022" i="1" s="1"/>
  <c r="AH889" i="1"/>
  <c r="AI889" i="1" s="1"/>
  <c r="AH2945" i="1"/>
  <c r="AI2945" i="1" s="1"/>
  <c r="AH2916" i="1"/>
  <c r="AI2916" i="1" s="1"/>
  <c r="AH2905" i="1"/>
  <c r="AI2905" i="1" s="1"/>
  <c r="AH2872" i="1"/>
  <c r="AI2872" i="1" s="1"/>
  <c r="AH2775" i="1"/>
  <c r="AI2775" i="1" s="1"/>
  <c r="AH1054" i="1"/>
  <c r="AI1054" i="1" s="1"/>
  <c r="AH1051" i="1"/>
  <c r="AI1051" i="1" s="1"/>
  <c r="AH1045" i="1"/>
  <c r="AI1045" i="1" s="1"/>
  <c r="AH1043" i="1"/>
  <c r="AI1043" i="1" s="1"/>
  <c r="AH1002" i="1"/>
  <c r="AI1002" i="1" s="1"/>
  <c r="AH985" i="1"/>
  <c r="AI985" i="1" s="1"/>
  <c r="AH924" i="1"/>
  <c r="AI924" i="1" s="1"/>
  <c r="AH401" i="1"/>
  <c r="AI401" i="1" s="1"/>
  <c r="AH383" i="1"/>
  <c r="AI383" i="1" s="1"/>
  <c r="AH2922" i="1"/>
  <c r="AI2922" i="1" s="1"/>
  <c r="AH2792" i="1"/>
  <c r="AI2792" i="1" s="1"/>
  <c r="AH2948" i="1"/>
  <c r="AI2948" i="1" s="1"/>
  <c r="AH2941" i="1"/>
  <c r="AI2941" i="1" s="1"/>
  <c r="AH49" i="1"/>
  <c r="AI49" i="1" s="1"/>
  <c r="AH37" i="1"/>
  <c r="AI37" i="1" s="1"/>
  <c r="AH19" i="1"/>
  <c r="AI19" i="1" s="1"/>
  <c r="AH18" i="1"/>
  <c r="AI18" i="1" s="1"/>
  <c r="C71" i="5"/>
  <c r="D71" i="5" s="1"/>
  <c r="AH2935" i="1"/>
  <c r="AI2935" i="1" s="1"/>
  <c r="AH2873" i="1"/>
  <c r="AI2873" i="1" s="1"/>
  <c r="AH2820" i="1"/>
  <c r="AI2820" i="1" s="1"/>
  <c r="AH2814" i="1"/>
  <c r="AI2814" i="1" s="1"/>
  <c r="AH2772" i="1"/>
  <c r="AI2772" i="1" s="1"/>
  <c r="AH2768" i="1"/>
  <c r="AI2768" i="1" s="1"/>
  <c r="AH2759" i="1"/>
  <c r="AI2759" i="1" s="1"/>
  <c r="AH2418" i="1"/>
  <c r="AI2418" i="1" s="1"/>
  <c r="AH2412" i="1"/>
  <c r="AI2412" i="1" s="1"/>
  <c r="AH2409" i="1"/>
  <c r="AI2409" i="1" s="1"/>
  <c r="AH2394" i="1"/>
  <c r="AI2394" i="1" s="1"/>
  <c r="AH192" i="1"/>
  <c r="AI192" i="1" s="1"/>
  <c r="AH6" i="1"/>
  <c r="AI6" i="1" s="1"/>
  <c r="AH2576" i="1"/>
  <c r="AI2576" i="1" s="1"/>
  <c r="AH2434" i="1"/>
  <c r="AI2434" i="1" s="1"/>
  <c r="AH2414" i="1"/>
  <c r="AI2414" i="1" s="1"/>
  <c r="AH2217" i="1"/>
  <c r="AI2217" i="1" s="1"/>
  <c r="AH70" i="1"/>
  <c r="AI70" i="1" s="1"/>
  <c r="AH46" i="1"/>
  <c r="AI46" i="1" s="1"/>
  <c r="AH23" i="1"/>
  <c r="AI23" i="1" s="1"/>
  <c r="C69" i="5"/>
  <c r="D69" i="5" s="1"/>
  <c r="AH2912" i="1"/>
  <c r="AI2912" i="1" s="1"/>
  <c r="AH2877" i="1"/>
  <c r="AI2877" i="1" s="1"/>
  <c r="AH2834" i="1"/>
  <c r="AI2834" i="1" s="1"/>
  <c r="AH2795" i="1"/>
  <c r="AI2795" i="1" s="1"/>
  <c r="AH2791" i="1"/>
  <c r="AI2791" i="1" s="1"/>
  <c r="AH99" i="1"/>
  <c r="AI99" i="1" s="1"/>
  <c r="AH45" i="1"/>
  <c r="AI45" i="1" s="1"/>
  <c r="AH11" i="1"/>
  <c r="AI11" i="1" s="1"/>
  <c r="C73" i="5"/>
  <c r="D73" i="5" s="1"/>
  <c r="B64" i="5"/>
  <c r="AH2885" i="1"/>
  <c r="AI2885" i="1" s="1"/>
  <c r="AH2856" i="1"/>
  <c r="AI2856" i="1" s="1"/>
  <c r="AH2844" i="1"/>
  <c r="AI2844" i="1" s="1"/>
  <c r="AH2780" i="1"/>
  <c r="AI2780" i="1" s="1"/>
  <c r="AH2211" i="1"/>
  <c r="AI2211" i="1" s="1"/>
  <c r="AH2032" i="1"/>
  <c r="AI2032" i="1" s="1"/>
  <c r="AH1672" i="1"/>
  <c r="AI1672" i="1" s="1"/>
  <c r="AH935" i="1"/>
  <c r="AI935" i="1" s="1"/>
  <c r="AH934" i="1"/>
  <c r="AI934" i="1" s="1"/>
  <c r="AH297" i="1"/>
  <c r="AI297" i="1" s="1"/>
  <c r="AH264" i="1"/>
  <c r="AI264" i="1" s="1"/>
  <c r="AH244" i="1"/>
  <c r="AI244" i="1" s="1"/>
  <c r="AH208" i="1"/>
  <c r="AI208" i="1" s="1"/>
  <c r="AH194" i="1"/>
  <c r="AI194" i="1" s="1"/>
  <c r="AH191" i="1"/>
  <c r="AI191" i="1" s="1"/>
  <c r="AH76" i="1"/>
  <c r="AI76" i="1" s="1"/>
  <c r="AH44" i="1"/>
  <c r="AI44" i="1" s="1"/>
  <c r="AH2766" i="1"/>
  <c r="AI2766" i="1" s="1"/>
  <c r="AH1846" i="1"/>
  <c r="AI1846" i="1" s="1"/>
  <c r="AH1671" i="1"/>
  <c r="AI1671" i="1" s="1"/>
  <c r="AH1480" i="1"/>
  <c r="AI1480" i="1" s="1"/>
  <c r="AH335" i="1"/>
  <c r="AI335" i="1" s="1"/>
  <c r="AH333" i="1"/>
  <c r="AI333" i="1" s="1"/>
  <c r="AH331" i="1"/>
  <c r="AI331" i="1" s="1"/>
  <c r="AH310" i="1"/>
  <c r="AI310" i="1" s="1"/>
  <c r="AH275" i="1"/>
  <c r="AI275" i="1" s="1"/>
  <c r="AH248" i="1"/>
  <c r="AI248" i="1" s="1"/>
  <c r="AH145" i="1"/>
  <c r="AI145" i="1" s="1"/>
  <c r="AH2899" i="1"/>
  <c r="AI2899" i="1" s="1"/>
  <c r="AH2895" i="1"/>
  <c r="AI2895" i="1" s="1"/>
  <c r="AH2875" i="1"/>
  <c r="AI2875" i="1" s="1"/>
  <c r="AH292" i="1"/>
  <c r="AI292" i="1" s="1"/>
  <c r="AH267" i="1"/>
  <c r="AI267" i="1" s="1"/>
  <c r="AH243" i="1"/>
  <c r="AI243" i="1" s="1"/>
  <c r="AH103" i="1"/>
  <c r="AI103" i="1" s="1"/>
  <c r="AH2" i="1"/>
  <c r="AH2919" i="1"/>
  <c r="AI2919" i="1" s="1"/>
  <c r="AH2887" i="1"/>
  <c r="AI2887" i="1" s="1"/>
  <c r="AH1119" i="1"/>
  <c r="AI1119" i="1" s="1"/>
  <c r="AH306" i="1"/>
  <c r="AI306" i="1" s="1"/>
  <c r="AH280" i="1"/>
  <c r="AI280" i="1" s="1"/>
  <c r="AH272" i="1"/>
  <c r="AI272" i="1" s="1"/>
  <c r="AH266" i="1"/>
  <c r="AI266" i="1" s="1"/>
  <c r="AH255" i="1"/>
  <c r="AI255" i="1" s="1"/>
  <c r="AH250" i="1"/>
  <c r="AI250" i="1" s="1"/>
  <c r="AH211" i="1"/>
  <c r="AI211" i="1" s="1"/>
  <c r="AH177" i="1"/>
  <c r="AI177" i="1" s="1"/>
  <c r="AH94" i="1"/>
  <c r="AI94" i="1" s="1"/>
  <c r="AH36" i="1"/>
  <c r="AI36" i="1" s="1"/>
  <c r="C72" i="5"/>
  <c r="D72" i="5" s="1"/>
  <c r="AH2808" i="1"/>
  <c r="AI2808" i="1" s="1"/>
  <c r="AH2790" i="1"/>
  <c r="AI2790" i="1" s="1"/>
  <c r="AH936" i="1"/>
  <c r="AI936" i="1" s="1"/>
  <c r="AH59" i="1"/>
  <c r="AI59" i="1" s="1"/>
  <c r="AH320" i="1"/>
  <c r="AI320" i="1" s="1"/>
  <c r="AH89" i="1"/>
  <c r="AI89" i="1" s="1"/>
  <c r="AH75" i="1"/>
  <c r="AI75" i="1" s="1"/>
  <c r="C70" i="5"/>
  <c r="D70" i="5" s="1"/>
  <c r="B49" i="5"/>
  <c r="AH308" i="1"/>
  <c r="AI308" i="1" s="1"/>
  <c r="AH118" i="1"/>
  <c r="AI118" i="1" s="1"/>
  <c r="AH115" i="1"/>
  <c r="AI115" i="1" s="1"/>
  <c r="AH66" i="1"/>
  <c r="AI66" i="1" s="1"/>
  <c r="C74" i="5"/>
  <c r="D74" i="5" s="1"/>
  <c r="AH2848" i="1"/>
  <c r="AI2848" i="1" s="1"/>
  <c r="AH2781" i="1"/>
  <c r="AI2781" i="1" s="1"/>
  <c r="AH2764" i="1"/>
  <c r="AI2764" i="1" s="1"/>
  <c r="AH2762" i="1"/>
  <c r="AI2762" i="1" s="1"/>
  <c r="AH367" i="1"/>
  <c r="AI367" i="1" s="1"/>
  <c r="AH346" i="1"/>
  <c r="AI346" i="1" s="1"/>
  <c r="AH282" i="1"/>
  <c r="AI282" i="1" s="1"/>
  <c r="AH231" i="1"/>
  <c r="AI231" i="1" s="1"/>
  <c r="AH555" i="1"/>
  <c r="AI555" i="1" s="1"/>
  <c r="AH355" i="1"/>
  <c r="AI355" i="1" s="1"/>
  <c r="AH350" i="1"/>
  <c r="AI350" i="1" s="1"/>
  <c r="AH348" i="1"/>
  <c r="AI348" i="1" s="1"/>
  <c r="AH338" i="1"/>
  <c r="AI338" i="1" s="1"/>
  <c r="AH337" i="1"/>
  <c r="AI337" i="1" s="1"/>
  <c r="AH329" i="1"/>
  <c r="AI329" i="1" s="1"/>
  <c r="AH294" i="1"/>
  <c r="AI294" i="1" s="1"/>
  <c r="AH289" i="1"/>
  <c r="AI289" i="1" s="1"/>
  <c r="AH237" i="1"/>
  <c r="AI237" i="1" s="1"/>
  <c r="AH84" i="1"/>
  <c r="AI84" i="1" s="1"/>
  <c r="AH13" i="1"/>
  <c r="AI13" i="1" s="1"/>
  <c r="C75" i="5"/>
  <c r="D75" i="5" s="1"/>
  <c r="AH2909" i="1"/>
  <c r="AI2909" i="1" s="1"/>
  <c r="AH2765" i="1"/>
  <c r="AI2765" i="1" s="1"/>
  <c r="D9" i="4"/>
  <c r="D8" i="4"/>
  <c r="D7" i="4"/>
  <c r="D6" i="4"/>
  <c r="D5" i="4"/>
  <c r="D4" i="4"/>
  <c r="D3" i="4"/>
  <c r="AH2918" i="1"/>
  <c r="AI2918" i="1" s="1"/>
  <c r="AH2902" i="1"/>
  <c r="AI2902" i="1" s="1"/>
  <c r="AH2897" i="1"/>
  <c r="AI2897" i="1" s="1"/>
  <c r="AH2882" i="1"/>
  <c r="AI2882" i="1" s="1"/>
  <c r="AH2867" i="1"/>
  <c r="AI2867" i="1" s="1"/>
  <c r="AH2860" i="1"/>
  <c r="AI2860" i="1" s="1"/>
  <c r="AH2849" i="1"/>
  <c r="AI2849" i="1" s="1"/>
  <c r="AH2824" i="1"/>
  <c r="AI2824" i="1" s="1"/>
  <c r="AH2822" i="1"/>
  <c r="AI2822" i="1" s="1"/>
  <c r="AH2804" i="1"/>
  <c r="AI2804" i="1" s="1"/>
  <c r="AH2798" i="1"/>
  <c r="AI2798" i="1" s="1"/>
  <c r="AH834" i="1"/>
  <c r="AI834" i="1" s="1"/>
  <c r="AH782" i="1"/>
  <c r="AI782" i="1" s="1"/>
  <c r="AH748" i="1"/>
  <c r="AI748" i="1" s="1"/>
  <c r="AH564" i="1"/>
  <c r="AI564" i="1" s="1"/>
  <c r="AH144" i="1"/>
  <c r="AI144" i="1" s="1"/>
  <c r="AH141" i="1"/>
  <c r="AI141" i="1" s="1"/>
  <c r="AH135" i="1"/>
  <c r="AI135" i="1" s="1"/>
  <c r="AH132" i="1"/>
  <c r="AI132" i="1" s="1"/>
  <c r="AH56" i="1"/>
  <c r="AI56" i="1" s="1"/>
  <c r="AH29" i="1"/>
  <c r="AI29" i="1" s="1"/>
  <c r="AH2931" i="1"/>
  <c r="AI2931" i="1" s="1"/>
  <c r="AH2929" i="1"/>
  <c r="AI2929" i="1" s="1"/>
  <c r="AH2833" i="1"/>
  <c r="AI2833" i="1" s="1"/>
  <c r="AH2827" i="1"/>
  <c r="AI2827" i="1" s="1"/>
  <c r="AH2823" i="1"/>
  <c r="AI2823" i="1" s="1"/>
  <c r="AH2801" i="1"/>
  <c r="AI2801" i="1" s="1"/>
  <c r="AH2404" i="1"/>
  <c r="AI2404" i="1" s="1"/>
  <c r="AH2402" i="1"/>
  <c r="AI2402" i="1" s="1"/>
  <c r="AH898" i="1"/>
  <c r="AI898" i="1" s="1"/>
  <c r="AH847" i="1"/>
  <c r="AI847" i="1" s="1"/>
  <c r="AH785" i="1"/>
  <c r="AI785" i="1" s="1"/>
  <c r="AH779" i="1"/>
  <c r="AI779" i="1" s="1"/>
  <c r="AH171" i="1"/>
  <c r="AI171" i="1" s="1"/>
  <c r="AH136" i="1"/>
  <c r="AI136" i="1" s="1"/>
  <c r="AH116" i="1"/>
  <c r="AI116" i="1" s="1"/>
  <c r="AH87" i="1"/>
  <c r="AI87" i="1" s="1"/>
  <c r="AH73" i="1"/>
  <c r="AI73" i="1" s="1"/>
  <c r="AH16" i="1"/>
  <c r="AI16" i="1" s="1"/>
  <c r="AH2871" i="1"/>
  <c r="AI2871" i="1" s="1"/>
  <c r="AH2835" i="1"/>
  <c r="AI2835" i="1" s="1"/>
  <c r="AH2832" i="1"/>
  <c r="AI2832" i="1" s="1"/>
  <c r="AH2796" i="1"/>
  <c r="AI2796" i="1" s="1"/>
  <c r="AH1852" i="1"/>
  <c r="AI1852" i="1" s="1"/>
  <c r="AH1695" i="1"/>
  <c r="AI1695" i="1" s="1"/>
  <c r="AH1679" i="1"/>
  <c r="AI1679" i="1" s="1"/>
  <c r="AH909" i="1"/>
  <c r="AI909" i="1" s="1"/>
  <c r="AH876" i="1"/>
  <c r="AI876" i="1" s="1"/>
  <c r="AH857" i="1"/>
  <c r="AI857" i="1" s="1"/>
  <c r="AH832" i="1"/>
  <c r="AI832" i="1" s="1"/>
  <c r="AH816" i="1"/>
  <c r="AI816" i="1" s="1"/>
  <c r="AH184" i="1"/>
  <c r="AI184" i="1" s="1"/>
  <c r="AH142" i="1"/>
  <c r="AI142" i="1" s="1"/>
  <c r="AH140" i="1"/>
  <c r="AI140" i="1" s="1"/>
  <c r="AH40" i="1"/>
  <c r="AI40" i="1" s="1"/>
  <c r="AH12" i="1"/>
  <c r="AI12" i="1" s="1"/>
  <c r="AH2874" i="1"/>
  <c r="AI2874" i="1" s="1"/>
  <c r="AH2865" i="1"/>
  <c r="AI2865" i="1" s="1"/>
  <c r="AH2838" i="1"/>
  <c r="AI2838" i="1" s="1"/>
  <c r="AH2831" i="1"/>
  <c r="AI2831" i="1" s="1"/>
  <c r="AH2828" i="1"/>
  <c r="AI2828" i="1" s="1"/>
  <c r="AH1700" i="1"/>
  <c r="AI1700" i="1" s="1"/>
  <c r="AH1699" i="1"/>
  <c r="AI1699" i="1" s="1"/>
  <c r="AH1296" i="1"/>
  <c r="AI1296" i="1" s="1"/>
  <c r="AH908" i="1"/>
  <c r="AI908" i="1" s="1"/>
  <c r="AH905" i="1"/>
  <c r="AI905" i="1" s="1"/>
  <c r="AH845" i="1"/>
  <c r="AI845" i="1" s="1"/>
  <c r="AH840" i="1"/>
  <c r="AI840" i="1" s="1"/>
  <c r="AH823" i="1"/>
  <c r="AI823" i="1" s="1"/>
  <c r="AH821" i="1"/>
  <c r="AI821" i="1" s="1"/>
  <c r="AH801" i="1"/>
  <c r="AI801" i="1" s="1"/>
  <c r="AH770" i="1"/>
  <c r="AI770" i="1" s="1"/>
  <c r="AH757" i="1"/>
  <c r="AI757" i="1" s="1"/>
  <c r="AH739" i="1"/>
  <c r="AI739" i="1" s="1"/>
  <c r="AH551" i="1"/>
  <c r="AI551" i="1" s="1"/>
  <c r="AH148" i="1"/>
  <c r="AI148" i="1" s="1"/>
  <c r="AH104" i="1"/>
  <c r="AI104" i="1" s="1"/>
  <c r="AH67" i="1"/>
  <c r="AI67" i="1" s="1"/>
  <c r="AH47" i="1"/>
  <c r="AI47" i="1" s="1"/>
  <c r="AH35" i="1"/>
  <c r="AI35" i="1" s="1"/>
  <c r="AH2788" i="1"/>
  <c r="AI2788" i="1" s="1"/>
  <c r="AH2769" i="1"/>
  <c r="AI2769" i="1" s="1"/>
  <c r="AH1851" i="1"/>
  <c r="AI1851" i="1" s="1"/>
  <c r="AH1666" i="1"/>
  <c r="AI1666" i="1" s="1"/>
  <c r="AH761" i="1"/>
  <c r="AI761" i="1" s="1"/>
  <c r="AH741" i="1"/>
  <c r="AI741" i="1" s="1"/>
  <c r="AH560" i="1"/>
  <c r="AI560" i="1" s="1"/>
  <c r="AH163" i="1"/>
  <c r="AI163" i="1" s="1"/>
  <c r="AH121" i="1"/>
  <c r="AI121" i="1" s="1"/>
  <c r="AH15" i="1"/>
  <c r="AI15" i="1" s="1"/>
  <c r="AH2914" i="1"/>
  <c r="AI2914" i="1" s="1"/>
  <c r="AH2868" i="1"/>
  <c r="AI2868" i="1" s="1"/>
  <c r="AH2836" i="1"/>
  <c r="AI2836" i="1" s="1"/>
  <c r="AH2802" i="1"/>
  <c r="AI2802" i="1" s="1"/>
  <c r="AH2800" i="1"/>
  <c r="AI2800" i="1" s="1"/>
  <c r="AH2794" i="1"/>
  <c r="AI2794" i="1" s="1"/>
  <c r="AH2784" i="1"/>
  <c r="AI2784" i="1" s="1"/>
  <c r="AH1688" i="1"/>
  <c r="AI1688" i="1" s="1"/>
  <c r="AH1662" i="1"/>
  <c r="AI1662" i="1" s="1"/>
  <c r="AH1660" i="1"/>
  <c r="AI1660" i="1" s="1"/>
  <c r="AH896" i="1"/>
  <c r="AI896" i="1" s="1"/>
  <c r="AH895" i="1"/>
  <c r="AI895" i="1" s="1"/>
  <c r="AH860" i="1"/>
  <c r="AI860" i="1" s="1"/>
  <c r="AH809" i="1"/>
  <c r="AI809" i="1" s="1"/>
  <c r="AH563" i="1"/>
  <c r="AI563" i="1" s="1"/>
  <c r="AH166" i="1"/>
  <c r="AI166" i="1" s="1"/>
  <c r="AH128" i="1"/>
  <c r="AI128" i="1" s="1"/>
  <c r="AH126" i="1"/>
  <c r="AI126" i="1" s="1"/>
  <c r="AH119" i="1"/>
  <c r="AI119" i="1" s="1"/>
  <c r="AH74" i="1"/>
  <c r="AI74" i="1" s="1"/>
  <c r="AH2943" i="1"/>
  <c r="AI2943" i="1" s="1"/>
  <c r="AH2901" i="1"/>
  <c r="AI2901" i="1" s="1"/>
  <c r="AH1659" i="1"/>
  <c r="AI1659" i="1" s="1"/>
  <c r="AH1323" i="1"/>
  <c r="AI1323" i="1" s="1"/>
  <c r="AH1318" i="1"/>
  <c r="AI1318" i="1" s="1"/>
  <c r="AH1309" i="1"/>
  <c r="AI1309" i="1" s="1"/>
  <c r="AH1306" i="1"/>
  <c r="AI1306" i="1" s="1"/>
  <c r="AH913" i="1"/>
  <c r="AI913" i="1" s="1"/>
  <c r="AH885" i="1"/>
  <c r="AI885" i="1" s="1"/>
  <c r="AH875" i="1"/>
  <c r="AI875" i="1" s="1"/>
  <c r="AH849" i="1"/>
  <c r="AI849" i="1" s="1"/>
  <c r="AH836" i="1"/>
  <c r="AI836" i="1" s="1"/>
  <c r="AH831" i="1"/>
  <c r="AI831" i="1" s="1"/>
  <c r="AH781" i="1"/>
  <c r="AI781" i="1" s="1"/>
  <c r="AH767" i="1"/>
  <c r="AI767" i="1" s="1"/>
  <c r="AH751" i="1"/>
  <c r="AI751" i="1" s="1"/>
  <c r="AH552" i="1"/>
  <c r="AI552" i="1" s="1"/>
  <c r="AH179" i="1"/>
  <c r="AI179" i="1" s="1"/>
  <c r="AH154" i="1"/>
  <c r="AI154" i="1" s="1"/>
  <c r="AH122" i="1"/>
  <c r="AI122" i="1" s="1"/>
  <c r="AH112" i="1"/>
  <c r="AI112" i="1" s="1"/>
  <c r="AH105" i="1"/>
  <c r="AI105" i="1" s="1"/>
  <c r="AH31" i="1"/>
  <c r="AI31" i="1" s="1"/>
  <c r="E64" i="5"/>
  <c r="E39" i="5"/>
  <c r="AH2813" i="1"/>
  <c r="AI2813" i="1" s="1"/>
  <c r="AH2787" i="1"/>
  <c r="AI2787" i="1" s="1"/>
  <c r="AH1474" i="1"/>
  <c r="AI1474" i="1" s="1"/>
  <c r="AH1301" i="1"/>
  <c r="AI1301" i="1" s="1"/>
  <c r="AH906" i="1"/>
  <c r="AI906" i="1" s="1"/>
  <c r="AH894" i="1"/>
  <c r="AI894" i="1" s="1"/>
  <c r="AH791" i="1"/>
  <c r="AI791" i="1" s="1"/>
  <c r="AH787" i="1"/>
  <c r="AI787" i="1" s="1"/>
  <c r="AH165" i="1"/>
  <c r="AI165" i="1" s="1"/>
  <c r="AH137" i="1"/>
  <c r="AI137" i="1" s="1"/>
  <c r="AH130" i="1"/>
  <c r="AI130" i="1" s="1"/>
  <c r="AH117" i="1"/>
  <c r="AI117" i="1" s="1"/>
  <c r="AH97" i="1"/>
  <c r="AI97" i="1" s="1"/>
  <c r="AH28" i="1"/>
  <c r="AI28" i="1" s="1"/>
  <c r="AH900" i="1"/>
  <c r="AI900" i="1" s="1"/>
  <c r="AH838" i="1"/>
  <c r="AI838" i="1" s="1"/>
  <c r="AH813" i="1"/>
  <c r="AI813" i="1" s="1"/>
  <c r="AH807" i="1"/>
  <c r="AI807" i="1" s="1"/>
  <c r="AH766" i="1"/>
  <c r="AI766" i="1" s="1"/>
  <c r="AH764" i="1"/>
  <c r="AI764" i="1" s="1"/>
  <c r="AH742" i="1"/>
  <c r="AI742" i="1" s="1"/>
  <c r="AH176" i="1"/>
  <c r="AI176" i="1" s="1"/>
  <c r="AH95" i="1"/>
  <c r="AI95" i="1" s="1"/>
  <c r="AH93" i="1"/>
  <c r="AI93" i="1" s="1"/>
  <c r="AH71" i="1"/>
  <c r="AI71" i="1" s="1"/>
  <c r="AH7" i="1"/>
  <c r="AI7" i="1" s="1"/>
  <c r="AH2908" i="1"/>
  <c r="AI2908" i="1" s="1"/>
  <c r="AH2870" i="1"/>
  <c r="AI2870" i="1" s="1"/>
  <c r="AH2818" i="1"/>
  <c r="AI2818" i="1" s="1"/>
  <c r="AH2811" i="1"/>
  <c r="AI2811" i="1" s="1"/>
  <c r="AH2774" i="1"/>
  <c r="AI2774" i="1" s="1"/>
  <c r="AH1104" i="1"/>
  <c r="AI1104" i="1" s="1"/>
  <c r="AH925" i="1"/>
  <c r="AI925" i="1" s="1"/>
  <c r="AH904" i="1"/>
  <c r="AI904" i="1" s="1"/>
  <c r="AH886" i="1"/>
  <c r="AI886" i="1" s="1"/>
  <c r="AH877" i="1"/>
  <c r="AI877" i="1" s="1"/>
  <c r="AH859" i="1"/>
  <c r="AI859" i="1" s="1"/>
  <c r="AH852" i="1"/>
  <c r="AI852" i="1" s="1"/>
  <c r="AH819" i="1"/>
  <c r="AI819" i="1" s="1"/>
  <c r="AH810" i="1"/>
  <c r="AI810" i="1" s="1"/>
  <c r="AH804" i="1"/>
  <c r="AI804" i="1" s="1"/>
  <c r="AH803" i="1"/>
  <c r="AI803" i="1" s="1"/>
  <c r="AH778" i="1"/>
  <c r="AI778" i="1" s="1"/>
  <c r="AH765" i="1"/>
  <c r="AI765" i="1" s="1"/>
  <c r="AH755" i="1"/>
  <c r="AI755" i="1" s="1"/>
  <c r="AH562" i="1"/>
  <c r="AI562" i="1" s="1"/>
  <c r="AH162" i="1"/>
  <c r="AI162" i="1" s="1"/>
  <c r="AH111" i="1"/>
  <c r="AI111" i="1" s="1"/>
  <c r="AH2946" i="1"/>
  <c r="AI2946" i="1" s="1"/>
  <c r="AH2934" i="1"/>
  <c r="AI2934" i="1" s="1"/>
  <c r="AH2933" i="1"/>
  <c r="AI2933" i="1" s="1"/>
  <c r="AH2926" i="1"/>
  <c r="AI2926" i="1" s="1"/>
  <c r="AH2907" i="1"/>
  <c r="AI2907" i="1" s="1"/>
  <c r="AH2893" i="1"/>
  <c r="AI2893" i="1" s="1"/>
  <c r="AH2864" i="1"/>
  <c r="AI2864" i="1" s="1"/>
  <c r="AH2841" i="1"/>
  <c r="AI2841" i="1" s="1"/>
  <c r="AH2839" i="1"/>
  <c r="AI2839" i="1" s="1"/>
  <c r="AH2783" i="1"/>
  <c r="AI2783" i="1" s="1"/>
  <c r="AH558" i="1"/>
  <c r="AI558" i="1" s="1"/>
  <c r="AH146" i="1"/>
  <c r="AI146" i="1" s="1"/>
  <c r="AH131" i="1"/>
  <c r="AI131" i="1" s="1"/>
  <c r="AH108" i="1"/>
  <c r="AI108" i="1" s="1"/>
  <c r="AH101" i="1"/>
  <c r="AI101" i="1" s="1"/>
  <c r="AH82" i="1"/>
  <c r="AI82" i="1" s="1"/>
  <c r="AH77" i="1"/>
  <c r="AI77" i="1" s="1"/>
  <c r="AH64" i="1"/>
  <c r="AI64" i="1" s="1"/>
  <c r="AH43" i="1"/>
  <c r="AI43" i="1" s="1"/>
  <c r="AH41" i="1"/>
  <c r="AI41" i="1" s="1"/>
  <c r="AH39" i="1"/>
  <c r="AI39" i="1" s="1"/>
  <c r="AH256" i="1"/>
  <c r="AI256" i="1" s="1"/>
  <c r="AH240" i="1"/>
  <c r="AI240" i="1" s="1"/>
  <c r="AH238" i="1"/>
  <c r="AI238" i="1" s="1"/>
  <c r="AH233" i="1"/>
  <c r="AI233" i="1" s="1"/>
  <c r="AH213" i="1"/>
  <c r="AI213" i="1" s="1"/>
  <c r="AH202" i="1"/>
  <c r="AI202" i="1" s="1"/>
  <c r="AH195" i="1"/>
  <c r="AI195" i="1" s="1"/>
  <c r="AH193" i="1"/>
  <c r="AI193" i="1" s="1"/>
  <c r="AH187" i="1"/>
  <c r="AI187" i="1" s="1"/>
  <c r="AH2891" i="1"/>
  <c r="AI2891" i="1" s="1"/>
  <c r="AH2881" i="1"/>
  <c r="AI2881" i="1" s="1"/>
  <c r="AH2842" i="1"/>
  <c r="AI2842" i="1" s="1"/>
  <c r="AH2837" i="1"/>
  <c r="AI2837" i="1" s="1"/>
  <c r="AH2770" i="1"/>
  <c r="AI2770" i="1" s="1"/>
  <c r="AH253" i="1"/>
  <c r="AI253" i="1" s="1"/>
  <c r="AH245" i="1"/>
  <c r="AI245" i="1" s="1"/>
  <c r="AH221" i="1"/>
  <c r="AI221" i="1" s="1"/>
  <c r="AH216" i="1"/>
  <c r="AI216" i="1" s="1"/>
  <c r="AH173" i="1"/>
  <c r="AI173" i="1" s="1"/>
  <c r="AH81" i="1"/>
  <c r="AI81" i="1" s="1"/>
  <c r="AH69" i="1"/>
  <c r="AI69" i="1" s="1"/>
  <c r="AH26" i="1"/>
  <c r="AI26" i="1" s="1"/>
  <c r="AH3" i="1"/>
  <c r="AI3" i="1" s="1"/>
  <c r="B39" i="5"/>
  <c r="AH2903" i="1"/>
  <c r="AI2903" i="1" s="1"/>
  <c r="AH2889" i="1"/>
  <c r="AI2889" i="1" s="1"/>
  <c r="AH2886" i="1"/>
  <c r="AI2886" i="1" s="1"/>
  <c r="AH2880" i="1"/>
  <c r="AI2880" i="1" s="1"/>
  <c r="AH2797" i="1"/>
  <c r="AI2797" i="1" s="1"/>
  <c r="AH2771" i="1"/>
  <c r="AI2771" i="1" s="1"/>
  <c r="C21" i="5"/>
  <c r="D21" i="5" s="1"/>
  <c r="F21" i="5"/>
  <c r="G21" i="5" s="1"/>
  <c r="B10" i="9"/>
  <c r="C10" i="9"/>
  <c r="C20" i="9"/>
  <c r="F31" i="5"/>
  <c r="G31" i="5" s="1"/>
  <c r="B20" i="9"/>
  <c r="C31" i="5"/>
  <c r="D31" i="5" s="1"/>
  <c r="C67" i="9"/>
  <c r="B67" i="9"/>
  <c r="C47" i="5"/>
  <c r="D47" i="5" s="1"/>
  <c r="F47" i="5"/>
  <c r="G47" i="5" s="1"/>
  <c r="C27" i="9"/>
  <c r="F37" i="5"/>
  <c r="G37" i="5" s="1"/>
  <c r="C37" i="5"/>
  <c r="D37" i="5" s="1"/>
  <c r="B27" i="9"/>
  <c r="C90" i="9"/>
  <c r="C56" i="5"/>
  <c r="D56" i="5" s="1"/>
  <c r="B90" i="9"/>
  <c r="F56" i="5"/>
  <c r="G56" i="5" s="1"/>
  <c r="B11" i="9"/>
  <c r="C22" i="5"/>
  <c r="D22" i="5" s="1"/>
  <c r="C11" i="9"/>
  <c r="F22" i="5"/>
  <c r="G22" i="5" s="1"/>
  <c r="C14" i="9"/>
  <c r="C25" i="5"/>
  <c r="D25" i="5" s="1"/>
  <c r="F25" i="5"/>
  <c r="G25" i="5" s="1"/>
  <c r="B14" i="9"/>
  <c r="F23" i="5"/>
  <c r="G23" i="5" s="1"/>
  <c r="C12" i="9"/>
  <c r="C23" i="5"/>
  <c r="D23" i="5" s="1"/>
  <c r="B12" i="9"/>
  <c r="F61" i="5"/>
  <c r="G61" i="5" s="1"/>
  <c r="C61" i="5"/>
  <c r="D61" i="5" s="1"/>
  <c r="C95" i="9"/>
  <c r="B95" i="9"/>
  <c r="F57" i="5"/>
  <c r="G57" i="5" s="1"/>
  <c r="C91" i="9"/>
  <c r="B91" i="9"/>
  <c r="C57" i="5"/>
  <c r="D57" i="5" s="1"/>
  <c r="C26" i="9"/>
  <c r="B26" i="9"/>
  <c r="C66" i="9"/>
  <c r="B66" i="9"/>
  <c r="C46" i="5"/>
  <c r="D46" i="5" s="1"/>
  <c r="F46" i="5"/>
  <c r="G46" i="5" s="1"/>
  <c r="C16" i="9"/>
  <c r="B16" i="9"/>
  <c r="F59" i="5"/>
  <c r="G59" i="5" s="1"/>
  <c r="F27" i="5"/>
  <c r="G27" i="5" s="1"/>
  <c r="C27" i="5"/>
  <c r="D27" i="5" s="1"/>
  <c r="C93" i="9"/>
  <c r="B93" i="9"/>
  <c r="C59" i="5"/>
  <c r="D59" i="5" s="1"/>
  <c r="F35" i="5"/>
  <c r="G35" i="5" s="1"/>
  <c r="B24" i="9"/>
  <c r="C24" i="9"/>
  <c r="C35" i="5"/>
  <c r="D35" i="5" s="1"/>
  <c r="C32" i="5"/>
  <c r="D32" i="5" s="1"/>
  <c r="C21" i="9"/>
  <c r="B21" i="9"/>
  <c r="F32" i="5"/>
  <c r="G32" i="5" s="1"/>
  <c r="C30" i="5"/>
  <c r="D30" i="5" s="1"/>
  <c r="F30" i="5"/>
  <c r="G30" i="5" s="1"/>
  <c r="B19" i="9"/>
  <c r="C19" i="9"/>
  <c r="C58" i="5"/>
  <c r="D58" i="5" s="1"/>
  <c r="F58" i="5"/>
  <c r="G58" i="5" s="1"/>
  <c r="B92" i="9"/>
  <c r="C92" i="9"/>
  <c r="B9" i="9"/>
  <c r="C20" i="5"/>
  <c r="D20" i="5" s="1"/>
  <c r="F20" i="5"/>
  <c r="G20" i="5" s="1"/>
  <c r="C9" i="9"/>
  <c r="C29" i="5"/>
  <c r="D29" i="5" s="1"/>
  <c r="F29" i="5"/>
  <c r="G29" i="5" s="1"/>
  <c r="C18" i="9"/>
  <c r="B18" i="9"/>
  <c r="C33" i="5"/>
  <c r="D33" i="5" s="1"/>
  <c r="C22" i="9"/>
  <c r="B22" i="9"/>
  <c r="F33" i="5"/>
  <c r="G33" i="5" s="1"/>
  <c r="F36" i="5"/>
  <c r="G36" i="5" s="1"/>
  <c r="C36" i="5"/>
  <c r="D36" i="5" s="1"/>
  <c r="B25" i="9"/>
  <c r="C25" i="9"/>
  <c r="B28" i="9"/>
  <c r="C38" i="5"/>
  <c r="D38" i="5" s="1"/>
  <c r="C28" i="9"/>
  <c r="F38" i="5"/>
  <c r="G38" i="5" s="1"/>
  <c r="C15" i="9"/>
  <c r="C65" i="9"/>
  <c r="C26" i="5"/>
  <c r="D26" i="5" s="1"/>
  <c r="B65" i="9"/>
  <c r="B15" i="9"/>
  <c r="C88" i="9"/>
  <c r="C54" i="5"/>
  <c r="F26" i="5"/>
  <c r="G26" i="5" s="1"/>
  <c r="C45" i="5"/>
  <c r="D45" i="5" s="1"/>
  <c r="F45" i="5"/>
  <c r="G45" i="5" s="1"/>
  <c r="B88" i="9"/>
  <c r="F54" i="5"/>
  <c r="B89" i="9"/>
  <c r="B68" i="9"/>
  <c r="C48" i="5"/>
  <c r="D48" i="5" s="1"/>
  <c r="C68" i="9"/>
  <c r="C89" i="9"/>
  <c r="B13" i="9"/>
  <c r="F48" i="5"/>
  <c r="G48" i="5" s="1"/>
  <c r="F55" i="5"/>
  <c r="G55" i="5" s="1"/>
  <c r="C55" i="5"/>
  <c r="D55" i="5" s="1"/>
  <c r="C24" i="5"/>
  <c r="D24" i="5" s="1"/>
  <c r="F24" i="5"/>
  <c r="G24" i="5" s="1"/>
  <c r="C13" i="9"/>
  <c r="B8" i="9"/>
  <c r="C19" i="5"/>
  <c r="C96" i="9"/>
  <c r="C62" i="5"/>
  <c r="D62" i="5" s="1"/>
  <c r="F62" i="5"/>
  <c r="G62" i="5" s="1"/>
  <c r="B96" i="9"/>
  <c r="F19" i="5"/>
  <c r="C8" i="9"/>
  <c r="C60" i="5"/>
  <c r="D60" i="5" s="1"/>
  <c r="C34" i="5"/>
  <c r="D34" i="5" s="1"/>
  <c r="F60" i="5"/>
  <c r="G60" i="5" s="1"/>
  <c r="F34" i="5"/>
  <c r="G34" i="5" s="1"/>
  <c r="H34" i="5" s="1"/>
  <c r="C23" i="9"/>
  <c r="B94" i="9"/>
  <c r="B23" i="9"/>
  <c r="C94" i="9"/>
  <c r="C97" i="9"/>
  <c r="F44" i="5"/>
  <c r="F28" i="5"/>
  <c r="G28" i="5" s="1"/>
  <c r="C17" i="9"/>
  <c r="C28" i="5"/>
  <c r="D28" i="5" s="1"/>
  <c r="C44" i="5"/>
  <c r="C64" i="9"/>
  <c r="B64" i="9"/>
  <c r="C63" i="5"/>
  <c r="D63" i="5" s="1"/>
  <c r="B12" i="5"/>
  <c r="F63" i="5"/>
  <c r="G63" i="5" s="1"/>
  <c r="B97" i="9"/>
  <c r="B13" i="5"/>
  <c r="B17" i="9"/>
  <c r="E9" i="8"/>
  <c r="B7" i="8"/>
  <c r="C9" i="8"/>
  <c r="B10" i="8"/>
  <c r="C7" i="8"/>
  <c r="B9" i="8"/>
  <c r="C6" i="8"/>
  <c r="C8" i="8"/>
  <c r="E8" i="8"/>
  <c r="C10" i="8"/>
  <c r="B6" i="8"/>
  <c r="B8" i="8"/>
  <c r="AI2" i="1"/>
  <c r="AH2932" i="1"/>
  <c r="AI2932" i="1" s="1"/>
  <c r="AH2896" i="1"/>
  <c r="AI2896" i="1" s="1"/>
  <c r="AH2583" i="1"/>
  <c r="AH1845" i="1"/>
  <c r="AH2229" i="1"/>
  <c r="AI2229" i="1" s="1"/>
  <c r="AH1854" i="1"/>
  <c r="AI1854" i="1" s="1"/>
  <c r="AH1191" i="1"/>
  <c r="AH1190" i="1"/>
  <c r="AI1190" i="1" s="1"/>
  <c r="AH1168" i="1"/>
  <c r="AI1168" i="1" s="1"/>
  <c r="AH1111" i="1"/>
  <c r="AI1111" i="1" s="1"/>
  <c r="AH1289" i="1"/>
  <c r="AI1289" i="1" s="1"/>
  <c r="AH370" i="1"/>
  <c r="AI370" i="1" s="1"/>
  <c r="AH368" i="1"/>
  <c r="AI368" i="1" s="1"/>
  <c r="AH180" i="1"/>
  <c r="AH2653" i="1"/>
  <c r="AI2653" i="1" s="1"/>
  <c r="AH2640" i="1"/>
  <c r="AI2640" i="1" s="1"/>
  <c r="AH2618" i="1"/>
  <c r="AI2618" i="1" s="1"/>
  <c r="AH2604" i="1"/>
  <c r="AI2604" i="1" s="1"/>
  <c r="AH1487" i="1"/>
  <c r="AI1487" i="1" s="1"/>
  <c r="H26" i="5" l="1"/>
  <c r="B15" i="6"/>
  <c r="H56" i="5"/>
  <c r="AI566" i="1"/>
  <c r="C16" i="6"/>
  <c r="AI123" i="1"/>
  <c r="B24" i="6" s="1"/>
  <c r="E10" i="8"/>
  <c r="H58" i="5"/>
  <c r="H45" i="5"/>
  <c r="H60" i="5"/>
  <c r="D66" i="9"/>
  <c r="H69" i="5"/>
  <c r="H22" i="5"/>
  <c r="H70" i="5"/>
  <c r="H71" i="5"/>
  <c r="H74" i="5"/>
  <c r="H38" i="5"/>
  <c r="H73" i="5"/>
  <c r="H72" i="5"/>
  <c r="H75" i="5"/>
  <c r="H32" i="5"/>
  <c r="D27" i="9"/>
  <c r="H20" i="5"/>
  <c r="D95" i="9"/>
  <c r="H48" i="5"/>
  <c r="D12" i="9"/>
  <c r="H47" i="5"/>
  <c r="D21" i="9"/>
  <c r="D26" i="9"/>
  <c r="C69" i="9"/>
  <c r="C14" i="6"/>
  <c r="C13" i="6"/>
  <c r="D90" i="9"/>
  <c r="H25" i="5"/>
  <c r="D65" i="9"/>
  <c r="H24" i="5"/>
  <c r="D14" i="9"/>
  <c r="D68" i="9"/>
  <c r="H63" i="5"/>
  <c r="D97" i="9"/>
  <c r="D17" i="9"/>
  <c r="D16" i="9"/>
  <c r="D22" i="9"/>
  <c r="H62" i="5"/>
  <c r="D93" i="9"/>
  <c r="D20" i="9"/>
  <c r="D18" i="9"/>
  <c r="D89" i="9"/>
  <c r="H29" i="5"/>
  <c r="H35" i="5"/>
  <c r="D7" i="8"/>
  <c r="H21" i="5"/>
  <c r="D91" i="9"/>
  <c r="H30" i="5"/>
  <c r="C98" i="9"/>
  <c r="D96" i="9"/>
  <c r="D94" i="9"/>
  <c r="AI180" i="1"/>
  <c r="B10" i="6"/>
  <c r="B9" i="6"/>
  <c r="B13" i="6"/>
  <c r="D13" i="6" s="1"/>
  <c r="D10" i="8"/>
  <c r="D9" i="8"/>
  <c r="C64" i="5"/>
  <c r="D64" i="5" s="1"/>
  <c r="D54" i="5"/>
  <c r="B98" i="9"/>
  <c r="D88" i="9"/>
  <c r="G54" i="5"/>
  <c r="F64" i="5"/>
  <c r="G64" i="5" s="1"/>
  <c r="B29" i="9"/>
  <c r="D8" i="9"/>
  <c r="D19" i="5"/>
  <c r="C39" i="5"/>
  <c r="D39" i="5" s="1"/>
  <c r="G19" i="5"/>
  <c r="F39" i="5"/>
  <c r="G39" i="5" s="1"/>
  <c r="G44" i="5"/>
  <c r="F49" i="5"/>
  <c r="G49" i="5" s="1"/>
  <c r="D44" i="5"/>
  <c r="C49" i="5"/>
  <c r="D49" i="5" s="1"/>
  <c r="D64" i="9"/>
  <c r="B69" i="9"/>
  <c r="B14" i="5"/>
  <c r="D6" i="8"/>
  <c r="C12" i="8"/>
  <c r="H31" i="5"/>
  <c r="D67" i="9"/>
  <c r="D11" i="9"/>
  <c r="H37" i="5"/>
  <c r="H23" i="5"/>
  <c r="H61" i="5"/>
  <c r="H57" i="5"/>
  <c r="H46" i="5"/>
  <c r="H59" i="5"/>
  <c r="H27" i="5"/>
  <c r="D24" i="9"/>
  <c r="D19" i="9"/>
  <c r="D92" i="9"/>
  <c r="D9" i="9"/>
  <c r="H33" i="5"/>
  <c r="H36" i="5"/>
  <c r="D25" i="9"/>
  <c r="D28" i="9"/>
  <c r="D15" i="9"/>
  <c r="B12" i="8"/>
  <c r="D13" i="9"/>
  <c r="H55" i="5"/>
  <c r="C29" i="9"/>
  <c r="D23" i="9"/>
  <c r="H28" i="5"/>
  <c r="D8" i="8"/>
  <c r="D10" i="9"/>
  <c r="AI2583" i="1"/>
  <c r="C12" i="6"/>
  <c r="C11" i="6"/>
  <c r="C7" i="6"/>
  <c r="C10" i="6"/>
  <c r="C8" i="6"/>
  <c r="C15" i="6"/>
  <c r="AI1845" i="1"/>
  <c r="E7" i="8"/>
  <c r="AI1191" i="1"/>
  <c r="B16" i="6"/>
  <c r="D16" i="6" s="1"/>
  <c r="E6" i="8"/>
  <c r="B14" i="6"/>
  <c r="D14" i="6" s="1"/>
  <c r="B7" i="6"/>
  <c r="B8" i="6"/>
  <c r="C9" i="6"/>
  <c r="B11" i="6"/>
  <c r="B12" i="6"/>
  <c r="D24" i="6" l="1"/>
  <c r="D23" i="6"/>
  <c r="D22" i="6"/>
  <c r="D26" i="6" s="1"/>
  <c r="D15" i="6"/>
  <c r="B23" i="6"/>
  <c r="B22" i="6"/>
  <c r="H54" i="5"/>
  <c r="H64" i="5"/>
  <c r="D29" i="9"/>
  <c r="D10" i="6"/>
  <c r="D9" i="6"/>
  <c r="D12" i="8"/>
  <c r="C24" i="6"/>
  <c r="D8" i="6"/>
  <c r="H19" i="5"/>
  <c r="H39" i="5"/>
  <c r="H44" i="5"/>
  <c r="H49" i="5"/>
  <c r="D69" i="9"/>
  <c r="D12" i="6"/>
  <c r="D11" i="6"/>
  <c r="D7" i="6"/>
  <c r="D98" i="9"/>
  <c r="E24" i="6" l="1"/>
  <c r="C23" i="6"/>
  <c r="E23" i="6"/>
  <c r="C22" i="6"/>
  <c r="B26" i="6"/>
  <c r="E22" i="6"/>
  <c r="C44" i="9"/>
  <c r="C53" i="9"/>
  <c r="C43" i="9"/>
  <c r="B102" i="9"/>
  <c r="C102" i="9"/>
  <c r="B76" i="9"/>
  <c r="B75" i="9"/>
  <c r="B49" i="9"/>
  <c r="C36" i="9"/>
  <c r="C51" i="9"/>
  <c r="C33" i="9"/>
  <c r="C41" i="9"/>
  <c r="C37" i="9"/>
  <c r="B42" i="9"/>
  <c r="C50" i="9"/>
  <c r="C35" i="9"/>
  <c r="B33" i="9"/>
  <c r="B34" i="9"/>
  <c r="B43" i="9"/>
  <c r="C34" i="9"/>
  <c r="B50" i="9"/>
  <c r="B51" i="9"/>
  <c r="B52" i="9"/>
  <c r="B53" i="9"/>
  <c r="B35" i="9"/>
  <c r="B36" i="9"/>
  <c r="B37" i="9"/>
  <c r="B38" i="9"/>
  <c r="B39" i="9"/>
  <c r="B40" i="9"/>
  <c r="B41" i="9"/>
  <c r="C46" i="9"/>
  <c r="B48" i="9"/>
  <c r="B44" i="9"/>
  <c r="B45" i="9"/>
  <c r="B46" i="9"/>
  <c r="B47" i="9"/>
  <c r="C52" i="9"/>
  <c r="C49" i="9"/>
  <c r="C48" i="9"/>
  <c r="C47" i="9"/>
  <c r="C45" i="9"/>
  <c r="C42" i="9"/>
  <c r="C40" i="9"/>
  <c r="C39" i="9"/>
  <c r="C38" i="9"/>
  <c r="B104" i="9"/>
  <c r="B105" i="9"/>
  <c r="B106" i="9"/>
  <c r="B107" i="9"/>
  <c r="B108" i="9"/>
  <c r="B110" i="9"/>
  <c r="B111" i="9"/>
  <c r="B109" i="9"/>
  <c r="B103" i="9"/>
  <c r="C73" i="9"/>
  <c r="C76" i="9"/>
  <c r="C75" i="9"/>
  <c r="C77" i="9"/>
  <c r="C74" i="9"/>
  <c r="C111" i="9"/>
  <c r="C110" i="9"/>
  <c r="C109" i="9"/>
  <c r="C108" i="9"/>
  <c r="C107" i="9"/>
  <c r="C106" i="9"/>
  <c r="C105" i="9"/>
  <c r="C104" i="9"/>
  <c r="C103" i="9"/>
  <c r="B77" i="9"/>
  <c r="B73" i="9"/>
  <c r="B74" i="9"/>
  <c r="C26" i="6" l="1"/>
  <c r="E26" i="6"/>
  <c r="D102" i="9"/>
  <c r="D49" i="9"/>
  <c r="B56" i="9"/>
  <c r="D42" i="9"/>
  <c r="D43" i="9"/>
  <c r="D53" i="9"/>
  <c r="D111" i="9"/>
  <c r="D44" i="9"/>
  <c r="D50" i="9"/>
  <c r="D52" i="9"/>
  <c r="D110" i="9"/>
  <c r="D109" i="9"/>
  <c r="D108" i="9"/>
  <c r="D107" i="9"/>
  <c r="D35" i="9"/>
  <c r="D37" i="9"/>
  <c r="D38" i="9"/>
  <c r="D39" i="9"/>
  <c r="D40" i="9"/>
  <c r="D48" i="9"/>
  <c r="D76" i="9"/>
  <c r="D75" i="9"/>
  <c r="D41" i="9"/>
  <c r="D46" i="9"/>
  <c r="D47" i="9"/>
  <c r="D106" i="9"/>
  <c r="D105" i="9"/>
  <c r="D103" i="9"/>
  <c r="D34" i="9"/>
  <c r="D51" i="9"/>
  <c r="D36" i="9"/>
  <c r="D45" i="9"/>
  <c r="D33" i="9"/>
  <c r="D73" i="9"/>
  <c r="B80" i="9"/>
  <c r="D74" i="9"/>
  <c r="D77" i="9"/>
  <c r="D104" i="9"/>
  <c r="B114" i="9"/>
  <c r="B121" i="9" l="1"/>
  <c r="B57" i="9"/>
  <c r="B81" i="9"/>
  <c r="B122" i="9"/>
  <c r="C122" i="9" s="1"/>
  <c r="B115" i="9"/>
  <c r="B123" i="9"/>
  <c r="C123" i="9" s="1"/>
  <c r="C121" i="9" l="1"/>
</calcChain>
</file>

<file path=xl/sharedStrings.xml><?xml version="1.0" encoding="utf-8"?>
<sst xmlns="http://schemas.openxmlformats.org/spreadsheetml/2006/main" count="34755" uniqueCount="6667">
  <si>
    <t>no_kontrak</t>
  </si>
  <si>
    <t>tanggal_pengajuan</t>
  </si>
  <si>
    <t>bulan_pengajuan</t>
  </si>
  <si>
    <t>nama_debitur</t>
  </si>
  <si>
    <t>NIK</t>
  </si>
  <si>
    <t>usia</t>
  </si>
  <si>
    <t>jenis_kelamin</t>
  </si>
  <si>
    <t>pekerjaan</t>
  </si>
  <si>
    <t>penghasilan_bulanan</t>
  </si>
  <si>
    <t>rasio</t>
  </si>
  <si>
    <t>kota</t>
  </si>
  <si>
    <t>provinsi</t>
  </si>
  <si>
    <t>merk_motor</t>
  </si>
  <si>
    <t>tipe_motor</t>
  </si>
  <si>
    <t>segmen_motor</t>
  </si>
  <si>
    <t>harga_otr</t>
  </si>
  <si>
    <t>uang_muka</t>
  </si>
  <si>
    <t>kategori_dp</t>
  </si>
  <si>
    <t>persen_dp</t>
  </si>
  <si>
    <t>tenor_bulan</t>
  </si>
  <si>
    <t>bunga_flat_pa</t>
  </si>
  <si>
    <t>cicilan_per_bulan</t>
  </si>
  <si>
    <t>total_kewajiban</t>
  </si>
  <si>
    <t>non_performing_loan</t>
  </si>
  <si>
    <t>status_pembayaran</t>
  </si>
  <si>
    <t>hari_keterlambatan</t>
  </si>
  <si>
    <t>jumlah_kali_telat</t>
  </si>
  <si>
    <t>kolektibilitas_ojk</t>
  </si>
  <si>
    <t>catatan</t>
  </si>
  <si>
    <t>Skor_Rasio</t>
  </si>
  <si>
    <t>Skor_DP</t>
  </si>
  <si>
    <t>Skor_Tenor</t>
  </si>
  <si>
    <t>Skor_Telat</t>
  </si>
  <si>
    <t>Risk_Score</t>
  </si>
  <si>
    <t>Risk_Tier</t>
  </si>
  <si>
    <t>MOB</t>
  </si>
  <si>
    <t>MOB_Bucket</t>
  </si>
  <si>
    <t>KRM00001</t>
  </si>
  <si>
    <t>Ayu Susanti</t>
  </si>
  <si>
    <t>90842510784931</t>
  </si>
  <si>
    <t>Lakilaki</t>
  </si>
  <si>
    <t>Karyawan Swasta</t>
  </si>
  <si>
    <t>Denpasar</t>
  </si>
  <si>
    <t>Bali</t>
  </si>
  <si>
    <t>Honda</t>
  </si>
  <si>
    <t>Vario 125</t>
  </si>
  <si>
    <t>Matic Mid</t>
  </si>
  <si>
    <t>Lancar</t>
  </si>
  <si>
    <t>KRM00002</t>
  </si>
  <si>
    <t>Putri Utami</t>
  </si>
  <si>
    <t>96952212822250</t>
  </si>
  <si>
    <t>Perempuan</t>
  </si>
  <si>
    <t>Wiraswasta</t>
  </si>
  <si>
    <t>Palembang</t>
  </si>
  <si>
    <t>Sumatera Selatan</t>
  </si>
  <si>
    <t>Yamaha</t>
  </si>
  <si>
    <t>Mio M3</t>
  </si>
  <si>
    <t>Matic Entry</t>
  </si>
  <si>
    <t>data kurang</t>
  </si>
  <si>
    <t>KRM00003</t>
  </si>
  <si>
    <t>Reza Cahyono</t>
  </si>
  <si>
    <t>76422502779296</t>
  </si>
  <si>
    <t>Ibu Rumah Tangga</t>
  </si>
  <si>
    <t>Pekanbaru</t>
  </si>
  <si>
    <t>Riau</t>
  </si>
  <si>
    <t>Lexi LX 155</t>
  </si>
  <si>
    <t>ok</t>
  </si>
  <si>
    <t>KRM00004</t>
  </si>
  <si>
    <t>Wahyu Nugroho</t>
  </si>
  <si>
    <t>85921312898035</t>
  </si>
  <si>
    <t>Makassar</t>
  </si>
  <si>
    <t>Sulawesi Selatan</t>
  </si>
  <si>
    <t>Suzuki</t>
  </si>
  <si>
    <t>Address</t>
  </si>
  <si>
    <t>verifikasi</t>
  </si>
  <si>
    <t>KRM00005</t>
  </si>
  <si>
    <t>Fajar Susanti</t>
  </si>
  <si>
    <t>96512612807585</t>
  </si>
  <si>
    <t>KRM00006</t>
  </si>
  <si>
    <t>Bagus Wibowo</t>
  </si>
  <si>
    <t>72882507851550</t>
  </si>
  <si>
    <t>Banjarmasin</t>
  </si>
  <si>
    <t>Kalimantan Selatan</t>
  </si>
  <si>
    <t>Beat Street</t>
  </si>
  <si>
    <t>KRM00007</t>
  </si>
  <si>
    <t>Reza Saputra</t>
  </si>
  <si>
    <t>61321304977738</t>
  </si>
  <si>
    <t>KRM00008</t>
  </si>
  <si>
    <t>Tri Susanti</t>
  </si>
  <si>
    <t>52992103506135</t>
  </si>
  <si>
    <t>Freelancer</t>
  </si>
  <si>
    <t>Balikpapan</t>
  </si>
  <si>
    <t>Kalimantan Timur</t>
  </si>
  <si>
    <t>KRM00009</t>
  </si>
  <si>
    <t>Ahmad Pratama</t>
  </si>
  <si>
    <t>95172805827750</t>
  </si>
  <si>
    <t>Tni/Polri</t>
  </si>
  <si>
    <t>Nex II</t>
  </si>
  <si>
    <t>KRM00010</t>
  </si>
  <si>
    <t>Budi Santoso</t>
  </si>
  <si>
    <t>72812506935975</t>
  </si>
  <si>
    <t>Driver Online</t>
  </si>
  <si>
    <t>Yogyakarta</t>
  </si>
  <si>
    <t>DIY</t>
  </si>
  <si>
    <t>approved</t>
  </si>
  <si>
    <t>KRM00011</t>
  </si>
  <si>
    <t>Maya Anggraini</t>
  </si>
  <si>
    <t>89231209751559</t>
  </si>
  <si>
    <t>Pns</t>
  </si>
  <si>
    <t>Depok</t>
  </si>
  <si>
    <t>Jawa Barat</t>
  </si>
  <si>
    <t>KRM00012</t>
  </si>
  <si>
    <t>Reza Nugroho</t>
  </si>
  <si>
    <t>42281511617389</t>
  </si>
  <si>
    <t>Tangerang</t>
  </si>
  <si>
    <t>Banten</t>
  </si>
  <si>
    <t>KRM00013</t>
  </si>
  <si>
    <t>Fitriani Saputra</t>
  </si>
  <si>
    <t>67421309835486</t>
  </si>
  <si>
    <t>Semarang</t>
  </si>
  <si>
    <t>Jawa Tengah</t>
  </si>
  <si>
    <t>NMAX 155</t>
  </si>
  <si>
    <t>Matic Premium</t>
  </si>
  <si>
    <t>KRM00014</t>
  </si>
  <si>
    <t>Rahmat Anggraini</t>
  </si>
  <si>
    <t>77882704575595</t>
  </si>
  <si>
    <t>Petani</t>
  </si>
  <si>
    <t>Malang</t>
  </si>
  <si>
    <t>Jawa Timur</t>
  </si>
  <si>
    <t>Scoopy</t>
  </si>
  <si>
    <t>Matic Stylish</t>
  </si>
  <si>
    <t>KRM00015</t>
  </si>
  <si>
    <t>Tri Utami</t>
  </si>
  <si>
    <t>90171511902741</t>
  </si>
  <si>
    <t>KRM00016</t>
  </si>
  <si>
    <t>Dian Hakim</t>
  </si>
  <si>
    <t>32261102651376</t>
  </si>
  <si>
    <t>survey ulang</t>
  </si>
  <si>
    <t>KRM00017</t>
  </si>
  <si>
    <t>Nurul Prasetyo</t>
  </si>
  <si>
    <t>68902311577130</t>
  </si>
  <si>
    <t>Freego</t>
  </si>
  <si>
    <t>KRM00018</t>
  </si>
  <si>
    <t>Agus Lestari</t>
  </si>
  <si>
    <t>55322306871332</t>
  </si>
  <si>
    <t>Medan</t>
  </si>
  <si>
    <t>Sumatera Utara</t>
  </si>
  <si>
    <t>Aerox 155</t>
  </si>
  <si>
    <t>Matic Sport</t>
  </si>
  <si>
    <t>KRM00019</t>
  </si>
  <si>
    <t>Fajar Santoso</t>
  </si>
  <si>
    <t>65792803727804</t>
  </si>
  <si>
    <t>Buruh/Operator</t>
  </si>
  <si>
    <t>Jakarta Timur</t>
  </si>
  <si>
    <t>DKI Jakarta</t>
  </si>
  <si>
    <t>KRM00020</t>
  </si>
  <si>
    <t>Dian Pratama</t>
  </si>
  <si>
    <t>49691001679866</t>
  </si>
  <si>
    <t>CB150R</t>
  </si>
  <si>
    <t>Sport</t>
  </si>
  <si>
    <t>KRM00021</t>
  </si>
  <si>
    <t>Fitriani Permata</t>
  </si>
  <si>
    <t>58912612701921</t>
  </si>
  <si>
    <t>Vario 160</t>
  </si>
  <si>
    <t>KRM00022</t>
  </si>
  <si>
    <t>Nia Permata</t>
  </si>
  <si>
    <t>59151606728524</t>
  </si>
  <si>
    <t>Bekasi</t>
  </si>
  <si>
    <t>KRM00023</t>
  </si>
  <si>
    <t>Joko Fauzi</t>
  </si>
  <si>
    <t>37891906845342</t>
  </si>
  <si>
    <t>ADV 160</t>
  </si>
  <si>
    <t>Adventure</t>
  </si>
  <si>
    <t>KRM00024</t>
  </si>
  <si>
    <t>Fitriani Lestari</t>
  </si>
  <si>
    <t>38001412746465</t>
  </si>
  <si>
    <t>Guru/Dosen</t>
  </si>
  <si>
    <t>Jakarta Utara</t>
  </si>
  <si>
    <t>KRM00025</t>
  </si>
  <si>
    <t>Rina Hidayah</t>
  </si>
  <si>
    <t>92191010918864</t>
  </si>
  <si>
    <t>KRM00026</t>
  </si>
  <si>
    <t>Andi Utami</t>
  </si>
  <si>
    <t>55791609595065</t>
  </si>
  <si>
    <t>PCX 160</t>
  </si>
  <si>
    <t>KRM00027</t>
  </si>
  <si>
    <t>Bagus Lestari</t>
  </si>
  <si>
    <t>76512604728470</t>
  </si>
  <si>
    <t>Jakarta Barat</t>
  </si>
  <si>
    <t>KRM00028</t>
  </si>
  <si>
    <t>Indah Setiawan</t>
  </si>
  <si>
    <t>90292507703895</t>
  </si>
  <si>
    <t>Surabaya</t>
  </si>
  <si>
    <t>KRM00029</t>
  </si>
  <si>
    <t>Dian Setiawan</t>
  </si>
  <si>
    <t>99451306678281</t>
  </si>
  <si>
    <t>KRM00030</t>
  </si>
  <si>
    <t>Budi Susanti</t>
  </si>
  <si>
    <t>89692011766518</t>
  </si>
  <si>
    <t>KRM00031</t>
  </si>
  <si>
    <t>Rizky Setiawan</t>
  </si>
  <si>
    <t>78422907998797</t>
  </si>
  <si>
    <t>KRM00032</t>
  </si>
  <si>
    <t>Hendra Wijaya</t>
  </si>
  <si>
    <t>76521609991186</t>
  </si>
  <si>
    <t>Bandung</t>
  </si>
  <si>
    <t>KRM00033</t>
  </si>
  <si>
    <t>Rahmat Pratama</t>
  </si>
  <si>
    <t>39851005761728</t>
  </si>
  <si>
    <t>KRM00034</t>
  </si>
  <si>
    <t>Tidak Diketahui</t>
  </si>
  <si>
    <t>Invalid</t>
  </si>
  <si>
    <t>KRM00035</t>
  </si>
  <si>
    <t>Tri Kusuma</t>
  </si>
  <si>
    <t>70532902829559</t>
  </si>
  <si>
    <t>KRM00036</t>
  </si>
  <si>
    <t>Fitriani Nugroho</t>
  </si>
  <si>
    <t>62361310631473</t>
  </si>
  <si>
    <t>KRM00037</t>
  </si>
  <si>
    <t>Fitra Setiawan</t>
  </si>
  <si>
    <t>60792209899832</t>
  </si>
  <si>
    <t>R15</t>
  </si>
  <si>
    <t>KRM00038</t>
  </si>
  <si>
    <t>Nia Fauzi</t>
  </si>
  <si>
    <t>42401809946843</t>
  </si>
  <si>
    <t>KRM00039</t>
  </si>
  <si>
    <t>Fitriani Utami</t>
  </si>
  <si>
    <t>75461208937664</t>
  </si>
  <si>
    <t>Genio</t>
  </si>
  <si>
    <t>KRM00040</t>
  </si>
  <si>
    <t>Data Tidak Lengkap</t>
  </si>
  <si>
    <t>MT15</t>
  </si>
  <si>
    <t>Sport Naked</t>
  </si>
  <si>
    <t>lancar</t>
  </si>
  <si>
    <t>KRM00041</t>
  </si>
  <si>
    <t>Hendra Kurniawan</t>
  </si>
  <si>
    <t>48131911978216</t>
  </si>
  <si>
    <t>KRM00042</t>
  </si>
  <si>
    <t>Nurul Hartono</t>
  </si>
  <si>
    <t>66511607519960</t>
  </si>
  <si>
    <t>KRM00043</t>
  </si>
  <si>
    <t>Agus Pratama</t>
  </si>
  <si>
    <t>76841706797183</t>
  </si>
  <si>
    <t>KRM00044</t>
  </si>
  <si>
    <t>Fajar Rahayu</t>
  </si>
  <si>
    <t>37592801549644</t>
  </si>
  <si>
    <t>KRM00045</t>
  </si>
  <si>
    <t>Dewi Purnama</t>
  </si>
  <si>
    <t>38521509661298</t>
  </si>
  <si>
    <t>TVS</t>
  </si>
  <si>
    <t>Dazz</t>
  </si>
  <si>
    <t>KRM00046</t>
  </si>
  <si>
    <t>65311108654019</t>
  </si>
  <si>
    <t>KRM00047</t>
  </si>
  <si>
    <t>Fajar Sari</t>
  </si>
  <si>
    <t>73702005998073</t>
  </si>
  <si>
    <t>KRM00048</t>
  </si>
  <si>
    <t>Dewi Lestari</t>
  </si>
  <si>
    <t>96962307505002</t>
  </si>
  <si>
    <t>KRM00049</t>
  </si>
  <si>
    <t>Wahyu Susanti</t>
  </si>
  <si>
    <t>40472409921582</t>
  </si>
  <si>
    <t>KRM00050</t>
  </si>
  <si>
    <t>Fajar Prasetyo</t>
  </si>
  <si>
    <t>83941108662168</t>
  </si>
  <si>
    <t>KRM00051</t>
  </si>
  <si>
    <t>Lestari Anggraini</t>
  </si>
  <si>
    <t>81991503653696</t>
  </si>
  <si>
    <t>Bogor</t>
  </si>
  <si>
    <t>Dalam Perhatian Khusus</t>
  </si>
  <si>
    <t>KRM00052</t>
  </si>
  <si>
    <t>Ayu Nugroho</t>
  </si>
  <si>
    <t>94811708943440</t>
  </si>
  <si>
    <t>Revo X</t>
  </si>
  <si>
    <t>Bebek</t>
  </si>
  <si>
    <t>KRM00053</t>
  </si>
  <si>
    <t>37812801915133</t>
  </si>
  <si>
    <t>KRM00055</t>
  </si>
  <si>
    <t>Fajar Pratama</t>
  </si>
  <si>
    <t>64391801785841</t>
  </si>
  <si>
    <t>KRM00056</t>
  </si>
  <si>
    <t>Lestari Wibowo</t>
  </si>
  <si>
    <t>90631905787724</t>
  </si>
  <si>
    <t>KRM00057</t>
  </si>
  <si>
    <t>Indah Fauzi</t>
  </si>
  <si>
    <t>96541304743104</t>
  </si>
  <si>
    <t>Jakarta Selatan</t>
  </si>
  <si>
    <t>KRM00058</t>
  </si>
  <si>
    <t>Maya Fauzi</t>
  </si>
  <si>
    <t>72671901974201</t>
  </si>
  <si>
    <t>Kawasaki</t>
  </si>
  <si>
    <t>KLX 150</t>
  </si>
  <si>
    <t>Trail</t>
  </si>
  <si>
    <t>KRM00059</t>
  </si>
  <si>
    <t>Rahmat Kusuma</t>
  </si>
  <si>
    <t>99512304949763</t>
  </si>
  <si>
    <t>KRM00060</t>
  </si>
  <si>
    <t>Agus Sari</t>
  </si>
  <si>
    <t>76812807721477</t>
  </si>
  <si>
    <t>KRM00061</t>
  </si>
  <si>
    <t>KRM00062</t>
  </si>
  <si>
    <t>Yusuf Lestari</t>
  </si>
  <si>
    <t>83721304858957</t>
  </si>
  <si>
    <t>KRM00063</t>
  </si>
  <si>
    <t>Budi Anggraini</t>
  </si>
  <si>
    <t>68992302789157</t>
  </si>
  <si>
    <t>KRM00064</t>
  </si>
  <si>
    <t>59671501596038</t>
  </si>
  <si>
    <t>KRM00065</t>
  </si>
  <si>
    <t>Yusuf Prasetyo</t>
  </si>
  <si>
    <t>78381904979581</t>
  </si>
  <si>
    <t>KRM00066</t>
  </si>
  <si>
    <t>Eka Cahyono</t>
  </si>
  <si>
    <t>67181506836062</t>
  </si>
  <si>
    <t>KRM00067</t>
  </si>
  <si>
    <t>Joko Hakim</t>
  </si>
  <si>
    <t>81152410742744</t>
  </si>
  <si>
    <t>Lunas</t>
  </si>
  <si>
    <t>KRM00068</t>
  </si>
  <si>
    <t>Budi Utami</t>
  </si>
  <si>
    <t>64862401881379</t>
  </si>
  <si>
    <t>KRM00069</t>
  </si>
  <si>
    <t>KRM00070</t>
  </si>
  <si>
    <t>Ayu Purnama</t>
  </si>
  <si>
    <t>34011408851392</t>
  </si>
  <si>
    <t>KRM00071</t>
  </si>
  <si>
    <t>Siti Wijaya</t>
  </si>
  <si>
    <t>68142807808226</t>
  </si>
  <si>
    <t>KRM00072</t>
  </si>
  <si>
    <t>Tri Kurniawan</t>
  </si>
  <si>
    <t>55171002628640</t>
  </si>
  <si>
    <t>KRM00073</t>
  </si>
  <si>
    <t>Dian Wijaya</t>
  </si>
  <si>
    <t>55872709579904</t>
  </si>
  <si>
    <t>KRM00074</t>
  </si>
  <si>
    <t>Hendra Hidayah</t>
  </si>
  <si>
    <t>46371506802058</t>
  </si>
  <si>
    <t>KRM00075</t>
  </si>
  <si>
    <t>Lestari Purnama</t>
  </si>
  <si>
    <t>95701304693024</t>
  </si>
  <si>
    <t>KRM00076</t>
  </si>
  <si>
    <t>Yusuf Wijaya</t>
  </si>
  <si>
    <t>47501609501492</t>
  </si>
  <si>
    <t>KRM00077</t>
  </si>
  <si>
    <t>Hendra Anggraini</t>
  </si>
  <si>
    <t>78172511818027</t>
  </si>
  <si>
    <t>KRM00078</t>
  </si>
  <si>
    <t>Joko Hartono</t>
  </si>
  <si>
    <t>93091007791857</t>
  </si>
  <si>
    <t>KRM00079</t>
  </si>
  <si>
    <t>Dian Hidayah</t>
  </si>
  <si>
    <t>68691002529642</t>
  </si>
  <si>
    <t>KRM00080</t>
  </si>
  <si>
    <t>Nia Hakim</t>
  </si>
  <si>
    <t>76562304557496</t>
  </si>
  <si>
    <t>KRM00081</t>
  </si>
  <si>
    <t>Eka Permata</t>
  </si>
  <si>
    <t>46281208614614</t>
  </si>
  <si>
    <t>KRM00082</t>
  </si>
  <si>
    <t>Dian Wibowo</t>
  </si>
  <si>
    <t>58531207839373</t>
  </si>
  <si>
    <t>KRM00083</t>
  </si>
  <si>
    <t>Ayu Setiawan</t>
  </si>
  <si>
    <t>49501810935426</t>
  </si>
  <si>
    <t>KRM00084</t>
  </si>
  <si>
    <t>Rina Santoso</t>
  </si>
  <si>
    <t>45692202897066</t>
  </si>
  <si>
    <t>KRM00086</t>
  </si>
  <si>
    <t>KRM00087</t>
  </si>
  <si>
    <t>Siti Rahayu</t>
  </si>
  <si>
    <t>56011011631056</t>
  </si>
  <si>
    <t>KRM00088</t>
  </si>
  <si>
    <t>Ayu Sari</t>
  </si>
  <si>
    <t>34671203768215</t>
  </si>
  <si>
    <t>KRM00089</t>
  </si>
  <si>
    <t>Wahyu Prasetyo</t>
  </si>
  <si>
    <t>44881610822106</t>
  </si>
  <si>
    <t>KRM00090</t>
  </si>
  <si>
    <t>Ayu Prasetyo</t>
  </si>
  <si>
    <t>80071305811379</t>
  </si>
  <si>
    <t>KRM00091</t>
  </si>
  <si>
    <t>Agus Nugroho</t>
  </si>
  <si>
    <t>43002010794210</t>
  </si>
  <si>
    <t>KRM00092</t>
  </si>
  <si>
    <t>Agus Fauzi</t>
  </si>
  <si>
    <t>77901011893848</t>
  </si>
  <si>
    <t>KRM00093</t>
  </si>
  <si>
    <t>Wahyu Santoso</t>
  </si>
  <si>
    <t>95242911946977</t>
  </si>
  <si>
    <t>KRM00094</t>
  </si>
  <si>
    <t>Putri Susanti</t>
  </si>
  <si>
    <t>35461304643346</t>
  </si>
  <si>
    <t>KRM00095</t>
  </si>
  <si>
    <t>Siti Hartono</t>
  </si>
  <si>
    <t>72891402947599</t>
  </si>
  <si>
    <t>XMAX 250</t>
  </si>
  <si>
    <t>Maxi Scooter</t>
  </si>
  <si>
    <t>KRM00096</t>
  </si>
  <si>
    <t>78512210714352</t>
  </si>
  <si>
    <t>KRM00097</t>
  </si>
  <si>
    <t>Dewi Rahayu</t>
  </si>
  <si>
    <t>90841107628938</t>
  </si>
  <si>
    <t>KRM00098</t>
  </si>
  <si>
    <t>Siti Prasetyo</t>
  </si>
  <si>
    <t>76562309512726</t>
  </si>
  <si>
    <t>KRM00099</t>
  </si>
  <si>
    <t>Hendra Fauzi</t>
  </si>
  <si>
    <t>31152112572378</t>
  </si>
  <si>
    <t>KRM00100</t>
  </si>
  <si>
    <t>Fitriani Purnama</t>
  </si>
  <si>
    <t>91401204733163</t>
  </si>
  <si>
    <t>KRM00101</t>
  </si>
  <si>
    <t>Agus Susanti</t>
  </si>
  <si>
    <t>69012507525736</t>
  </si>
  <si>
    <t>KRM00102</t>
  </si>
  <si>
    <t>Yusuf Permata</t>
  </si>
  <si>
    <t>99361211953566</t>
  </si>
  <si>
    <t>KRM00103</t>
  </si>
  <si>
    <t>Eka Rahayu</t>
  </si>
  <si>
    <t>85202106515663</t>
  </si>
  <si>
    <t>KRM00104</t>
  </si>
  <si>
    <t>Putri Anggraini</t>
  </si>
  <si>
    <t>80281507848932</t>
  </si>
  <si>
    <t>KRM00105</t>
  </si>
  <si>
    <t>Budi Setiawan</t>
  </si>
  <si>
    <t>65172704587895</t>
  </si>
  <si>
    <t>KRM00106</t>
  </si>
  <si>
    <t>Fitriani Fauzi</t>
  </si>
  <si>
    <t>34641710773800</t>
  </si>
  <si>
    <t>KRM00107</t>
  </si>
  <si>
    <t>Agus Saputra</t>
  </si>
  <si>
    <t>64391001619346</t>
  </si>
  <si>
    <t>KRM00108</t>
  </si>
  <si>
    <t>Bagus Nugroho</t>
  </si>
  <si>
    <t>42751112743511</t>
  </si>
  <si>
    <t>KRM00109</t>
  </si>
  <si>
    <t>Yusuf Kurniawan</t>
  </si>
  <si>
    <t>69872408883593</t>
  </si>
  <si>
    <t>KRM00110</t>
  </si>
  <si>
    <t>Rizky Hartono</t>
  </si>
  <si>
    <t>59741502841579</t>
  </si>
  <si>
    <t>KRM00111</t>
  </si>
  <si>
    <t>Fitriani Hidayah</t>
  </si>
  <si>
    <t>94051303865474</t>
  </si>
  <si>
    <t>KRM00112</t>
  </si>
  <si>
    <t>Rina Setiawan</t>
  </si>
  <si>
    <t>71622809628693</t>
  </si>
  <si>
    <t>KRM00113</t>
  </si>
  <si>
    <t>Budi Wijaya</t>
  </si>
  <si>
    <t>37361906895701</t>
  </si>
  <si>
    <t>KRM00114</t>
  </si>
  <si>
    <t>Indah Lestari</t>
  </si>
  <si>
    <t>54282702502826</t>
  </si>
  <si>
    <t>KRM00115</t>
  </si>
  <si>
    <t>Indah Hartono</t>
  </si>
  <si>
    <t>94762907541252</t>
  </si>
  <si>
    <t>KRM00116</t>
  </si>
  <si>
    <t>Sri Sari</t>
  </si>
  <si>
    <t>81641402533814</t>
  </si>
  <si>
    <t>KRM00117</t>
  </si>
  <si>
    <t>Maya Wijaya</t>
  </si>
  <si>
    <t>95711903648957</t>
  </si>
  <si>
    <t>KRM00118</t>
  </si>
  <si>
    <t>31942010679215</t>
  </si>
  <si>
    <t>KRM00119</t>
  </si>
  <si>
    <t>Tri Hakim</t>
  </si>
  <si>
    <t>37212607954512</t>
  </si>
  <si>
    <t>KRM00120</t>
  </si>
  <si>
    <t>Joko Purnama</t>
  </si>
  <si>
    <t>83852909922976</t>
  </si>
  <si>
    <t>KRM00121</t>
  </si>
  <si>
    <t>46932709917622</t>
  </si>
  <si>
    <t>KRM00122</t>
  </si>
  <si>
    <t>81342007642715</t>
  </si>
  <si>
    <t>KRM00123</t>
  </si>
  <si>
    <t>Putri Saputra</t>
  </si>
  <si>
    <t>42911812747546</t>
  </si>
  <si>
    <t>KRM00124</t>
  </si>
  <si>
    <t>KRM00125</t>
  </si>
  <si>
    <t>Dewi Saputra</t>
  </si>
  <si>
    <t>79652409916652</t>
  </si>
  <si>
    <t>KRM00126</t>
  </si>
  <si>
    <t>Reza Anggraini</t>
  </si>
  <si>
    <t>88412308539858</t>
  </si>
  <si>
    <t>KRM00127</t>
  </si>
  <si>
    <t>64351801623275</t>
  </si>
  <si>
    <t>KRM00128</t>
  </si>
  <si>
    <t>72502012696777</t>
  </si>
  <si>
    <t>Kurang Lancar</t>
  </si>
  <si>
    <t>KRM00129</t>
  </si>
  <si>
    <t>42512402805596</t>
  </si>
  <si>
    <t>KRM00130</t>
  </si>
  <si>
    <t>Rina Saputra</t>
  </si>
  <si>
    <t>94251908546027</t>
  </si>
  <si>
    <t>KRM00131</t>
  </si>
  <si>
    <t>Lestari Permata</t>
  </si>
  <si>
    <t>51631005641648</t>
  </si>
  <si>
    <t>KRM00132</t>
  </si>
  <si>
    <t>93531609565750</t>
  </si>
  <si>
    <t>KRM00133</t>
  </si>
  <si>
    <t>Rizky Utami</t>
  </si>
  <si>
    <t>87771401965883</t>
  </si>
  <si>
    <t>KRM00134</t>
  </si>
  <si>
    <t>Eka Prasetyo</t>
  </si>
  <si>
    <t>35851508541794</t>
  </si>
  <si>
    <t>KRM00135</t>
  </si>
  <si>
    <t>Fitra Hartono</t>
  </si>
  <si>
    <t>KRM00136</t>
  </si>
  <si>
    <t>KRM00138</t>
  </si>
  <si>
    <t>Dani Cahyono</t>
  </si>
  <si>
    <t>57172110904116</t>
  </si>
  <si>
    <t>KRM00139</t>
  </si>
  <si>
    <t>Budi Hartono</t>
  </si>
  <si>
    <t>51172406597768</t>
  </si>
  <si>
    <t>KRM00140</t>
  </si>
  <si>
    <t>Fitra Anggraini</t>
  </si>
  <si>
    <t>69772202596596</t>
  </si>
  <si>
    <t>KRM00141</t>
  </si>
  <si>
    <t>Ayu Rahayu</t>
  </si>
  <si>
    <t>75052203788652</t>
  </si>
  <si>
    <t>KRM00143</t>
  </si>
  <si>
    <t>Joko Setiawan</t>
  </si>
  <si>
    <t>70662208976877</t>
  </si>
  <si>
    <t>KRM00144</t>
  </si>
  <si>
    <t>Nurul Nugroho</t>
  </si>
  <si>
    <t>48961510881479</t>
  </si>
  <si>
    <t>KRM00145</t>
  </si>
  <si>
    <t>62521905788423</t>
  </si>
  <si>
    <t>KRM00146</t>
  </si>
  <si>
    <t>46662206957854</t>
  </si>
  <si>
    <t>KRM00147</t>
  </si>
  <si>
    <t>Bagus Saputra</t>
  </si>
  <si>
    <t>85521604904076</t>
  </si>
  <si>
    <t>KRM00148</t>
  </si>
  <si>
    <t>Dewi Nugroho</t>
  </si>
  <si>
    <t>98081704568805</t>
  </si>
  <si>
    <t>KRM00149</t>
  </si>
  <si>
    <t>Bagus Santoso</t>
  </si>
  <si>
    <t>69262612985708</t>
  </si>
  <si>
    <t>KRM00150</t>
  </si>
  <si>
    <t>90462306578204</t>
  </si>
  <si>
    <t>KRM00151</t>
  </si>
  <si>
    <t>Lestari Prasetyo</t>
  </si>
  <si>
    <t>68861607787993</t>
  </si>
  <si>
    <t>KRM00152</t>
  </si>
  <si>
    <t>86171801894455</t>
  </si>
  <si>
    <t>KRM00153</t>
  </si>
  <si>
    <t>KRM00154</t>
  </si>
  <si>
    <t>Reza Permata</t>
  </si>
  <si>
    <t>55351003723737</t>
  </si>
  <si>
    <t>KRM00155</t>
  </si>
  <si>
    <t>Reza Rahayu</t>
  </si>
  <si>
    <t>54702501838364</t>
  </si>
  <si>
    <t>KRM00156</t>
  </si>
  <si>
    <t>Sri Pratama</t>
  </si>
  <si>
    <t>62901505863989</t>
  </si>
  <si>
    <t>KRM00157</t>
  </si>
  <si>
    <t>Sri Hartono</t>
  </si>
  <si>
    <t>96931812703091</t>
  </si>
  <si>
    <t>KRM00158</t>
  </si>
  <si>
    <t>KRM00159</t>
  </si>
  <si>
    <t>50312003688839</t>
  </si>
  <si>
    <t>KRM00160</t>
  </si>
  <si>
    <t>Eka Wibowo</t>
  </si>
  <si>
    <t>61462405829725</t>
  </si>
  <si>
    <t>KRM00161</t>
  </si>
  <si>
    <t>Siti Hakim</t>
  </si>
  <si>
    <t>61691808812335</t>
  </si>
  <si>
    <t>KRM00162</t>
  </si>
  <si>
    <t>Maya Hidayah</t>
  </si>
  <si>
    <t>36522202832565</t>
  </si>
  <si>
    <t>KRM00163</t>
  </si>
  <si>
    <t>Wahyu Purnama</t>
  </si>
  <si>
    <t>62412302591167</t>
  </si>
  <si>
    <t>KRM00164</t>
  </si>
  <si>
    <t>Lestari Hakim</t>
  </si>
  <si>
    <t>36241407723202</t>
  </si>
  <si>
    <t>KRM00165</t>
  </si>
  <si>
    <t>Siti Hidayah</t>
  </si>
  <si>
    <t>44782011829847</t>
  </si>
  <si>
    <t>KRM00166</t>
  </si>
  <si>
    <t>KRM00168</t>
  </si>
  <si>
    <t>Reza Hartono</t>
  </si>
  <si>
    <t>39341202769351</t>
  </si>
  <si>
    <t>KRM00169</t>
  </si>
  <si>
    <t>Dewi Wijaya</t>
  </si>
  <si>
    <t>46141312577456</t>
  </si>
  <si>
    <t>KRM00170</t>
  </si>
  <si>
    <t>Dian Santoso</t>
  </si>
  <si>
    <t>81642704975945</t>
  </si>
  <si>
    <t>KRM00171</t>
  </si>
  <si>
    <t>Agus Cahyono</t>
  </si>
  <si>
    <t>84681401681503</t>
  </si>
  <si>
    <t>KRM00172</t>
  </si>
  <si>
    <t>Agus Purnama</t>
  </si>
  <si>
    <t>56841401525049</t>
  </si>
  <si>
    <t>KRM00173</t>
  </si>
  <si>
    <t>Ayu Saputra</t>
  </si>
  <si>
    <t>99442401714778</t>
  </si>
  <si>
    <t>KRM00174</t>
  </si>
  <si>
    <t>Maya Rahayu</t>
  </si>
  <si>
    <t>71851012502860</t>
  </si>
  <si>
    <t>KRM00175</t>
  </si>
  <si>
    <t>Indah Cahyono</t>
  </si>
  <si>
    <t>97342805861921</t>
  </si>
  <si>
    <t>KRM00176</t>
  </si>
  <si>
    <t>91121801902897</t>
  </si>
  <si>
    <t>KRM00177</t>
  </si>
  <si>
    <t>82622112768979</t>
  </si>
  <si>
    <t>KRM00178</t>
  </si>
  <si>
    <t>Rizky Kurniawan</t>
  </si>
  <si>
    <t>99202008706986</t>
  </si>
  <si>
    <t>KRM00179</t>
  </si>
  <si>
    <t>Lestari Setiawan</t>
  </si>
  <si>
    <t>34492508784208</t>
  </si>
  <si>
    <t>KRM00180</t>
  </si>
  <si>
    <t>Andi Rahayu</t>
  </si>
  <si>
    <t>46401812528713</t>
  </si>
  <si>
    <t>KRM00181</t>
  </si>
  <si>
    <t>Rina Sari</t>
  </si>
  <si>
    <t>54532105773464</t>
  </si>
  <si>
    <t>KRM00182</t>
  </si>
  <si>
    <t>31532012597683</t>
  </si>
  <si>
    <t>KRM00183</t>
  </si>
  <si>
    <t>42041608779516</t>
  </si>
  <si>
    <t>KRM00184</t>
  </si>
  <si>
    <t>Fitra Permata</t>
  </si>
  <si>
    <t>79142312523608</t>
  </si>
  <si>
    <t>KRM00185</t>
  </si>
  <si>
    <t>Ahmad Permata</t>
  </si>
  <si>
    <t>82021309825390</t>
  </si>
  <si>
    <t>KRM00186</t>
  </si>
  <si>
    <t>Dani Hidayah</t>
  </si>
  <si>
    <t>89861503744516</t>
  </si>
  <si>
    <t>KRM00187</t>
  </si>
  <si>
    <t>Putri Hakim</t>
  </si>
  <si>
    <t>44211205667882</t>
  </si>
  <si>
    <t>KRM00188</t>
  </si>
  <si>
    <t>Tri Hartono</t>
  </si>
  <si>
    <t>65341401736316</t>
  </si>
  <si>
    <t>KRM00189</t>
  </si>
  <si>
    <t>Ahmad Setiawan</t>
  </si>
  <si>
    <t>73882807967251</t>
  </si>
  <si>
    <t>KRM00190</t>
  </si>
  <si>
    <t>64151707978464</t>
  </si>
  <si>
    <t>KRM00191</t>
  </si>
  <si>
    <t>Rina Kurniawan</t>
  </si>
  <si>
    <t>74261311822367</t>
  </si>
  <si>
    <t>KRM00192</t>
  </si>
  <si>
    <t>77621001796339</t>
  </si>
  <si>
    <t>KRM00193</t>
  </si>
  <si>
    <t>Fajar Kusuma</t>
  </si>
  <si>
    <t>54282607518957</t>
  </si>
  <si>
    <t>KRM00194</t>
  </si>
  <si>
    <t>Eka Kurniawan</t>
  </si>
  <si>
    <t>38901806641120</t>
  </si>
  <si>
    <t>KRM00195</t>
  </si>
  <si>
    <t>Ayu Pratama</t>
  </si>
  <si>
    <t>96941005601643</t>
  </si>
  <si>
    <t>KRM00196</t>
  </si>
  <si>
    <t>Dani Wibowo</t>
  </si>
  <si>
    <t>83452811669233</t>
  </si>
  <si>
    <t>KRM00197</t>
  </si>
  <si>
    <t>61602907871433</t>
  </si>
  <si>
    <t>KRM00198</t>
  </si>
  <si>
    <t>57702909756478</t>
  </si>
  <si>
    <t>KRM00199</t>
  </si>
  <si>
    <t>Indah Hidayah</t>
  </si>
  <si>
    <t>76111303897647</t>
  </si>
  <si>
    <t>KRM00200</t>
  </si>
  <si>
    <t>Agus Permata</t>
  </si>
  <si>
    <t>72922312553974</t>
  </si>
  <si>
    <t>KRM00201</t>
  </si>
  <si>
    <t>Dani Nugroho</t>
  </si>
  <si>
    <t>KRM00202</t>
  </si>
  <si>
    <t>87402907909690</t>
  </si>
  <si>
    <t>KRM00203</t>
  </si>
  <si>
    <t>74681210946540</t>
  </si>
  <si>
    <t>KRM00204</t>
  </si>
  <si>
    <t>34952108668947</t>
  </si>
  <si>
    <t>KRM00205</t>
  </si>
  <si>
    <t>Reza Hidayah</t>
  </si>
  <si>
    <t>33091901705956</t>
  </si>
  <si>
    <t>Macet</t>
  </si>
  <si>
    <t>KRM00206</t>
  </si>
  <si>
    <t>Rizky Wibowo</t>
  </si>
  <si>
    <t>86072510617974</t>
  </si>
  <si>
    <t>KRM00207</t>
  </si>
  <si>
    <t>Hendra Saputra</t>
  </si>
  <si>
    <t>82181109558575</t>
  </si>
  <si>
    <t>KRM00208</t>
  </si>
  <si>
    <t>Yusuf Santoso</t>
  </si>
  <si>
    <t>91152701913451</t>
  </si>
  <si>
    <t>KRM00209</t>
  </si>
  <si>
    <t>51461303502874</t>
  </si>
  <si>
    <t>KRM00210</t>
  </si>
  <si>
    <t>Nurul Kurniawan</t>
  </si>
  <si>
    <t>74481404903642</t>
  </si>
  <si>
    <t>KRM00211</t>
  </si>
  <si>
    <t>Fitra Nugroho</t>
  </si>
  <si>
    <t>54452809538494</t>
  </si>
  <si>
    <t>KRM00212</t>
  </si>
  <si>
    <t>79181109696842</t>
  </si>
  <si>
    <t>KRM00213</t>
  </si>
  <si>
    <t>Reza Kusuma</t>
  </si>
  <si>
    <t>36761603508281</t>
  </si>
  <si>
    <t>KRM00214</t>
  </si>
  <si>
    <t>Nia Susanti</t>
  </si>
  <si>
    <t>52621105555643</t>
  </si>
  <si>
    <t>KRM00215</t>
  </si>
  <si>
    <t>Tri Lestari</t>
  </si>
  <si>
    <t>92512406862962</t>
  </si>
  <si>
    <t>KRM00216</t>
  </si>
  <si>
    <t>Fajar Setiawan</t>
  </si>
  <si>
    <t>90492810938940</t>
  </si>
  <si>
    <t>KRM00217</t>
  </si>
  <si>
    <t>Ayu Kurniawan</t>
  </si>
  <si>
    <t>72761905667224</t>
  </si>
  <si>
    <t>KRM00218</t>
  </si>
  <si>
    <t>Fajar Lestari</t>
  </si>
  <si>
    <t>41771703906648</t>
  </si>
  <si>
    <t>KRM00219</t>
  </si>
  <si>
    <t>92261909991950</t>
  </si>
  <si>
    <t>KRM00220</t>
  </si>
  <si>
    <t>Hendra Setiawan</t>
  </si>
  <si>
    <t>71661409725552</t>
  </si>
  <si>
    <t>KRM00221</t>
  </si>
  <si>
    <t>Nurul Cahyono</t>
  </si>
  <si>
    <t>95551706992234</t>
  </si>
  <si>
    <t>KRM00222</t>
  </si>
  <si>
    <t>Eka Santoso</t>
  </si>
  <si>
    <t>51081105876022</t>
  </si>
  <si>
    <t>KRM00223</t>
  </si>
  <si>
    <t>Rina Fauzi</t>
  </si>
  <si>
    <t>71031004991624</t>
  </si>
  <si>
    <t>KRM00224</t>
  </si>
  <si>
    <t>Nia Hidayah</t>
  </si>
  <si>
    <t>58561910618148</t>
  </si>
  <si>
    <t>KRM00225</t>
  </si>
  <si>
    <t>Bagus Anggraini</t>
  </si>
  <si>
    <t>91331907593346</t>
  </si>
  <si>
    <t>KRM00226</t>
  </si>
  <si>
    <t>Budi Nugroho</t>
  </si>
  <si>
    <t>74951409653452</t>
  </si>
  <si>
    <t>KRM00227</t>
  </si>
  <si>
    <t>94941707642150</t>
  </si>
  <si>
    <t>KRM00228</t>
  </si>
  <si>
    <t>Putri Nugroho</t>
  </si>
  <si>
    <t>87501212852070</t>
  </si>
  <si>
    <t>KRM00229</t>
  </si>
  <si>
    <t>Dian Prasetyo</t>
  </si>
  <si>
    <t>49421606666675</t>
  </si>
  <si>
    <t>KRM00230</t>
  </si>
  <si>
    <t>Rizky Prasetyo</t>
  </si>
  <si>
    <t>49361506854258</t>
  </si>
  <si>
    <t>KRM00231</t>
  </si>
  <si>
    <t>Putri Fauzi</t>
  </si>
  <si>
    <t>90552710694006</t>
  </si>
  <si>
    <t>KRM00232</t>
  </si>
  <si>
    <t>Ahmad Rahayu</t>
  </si>
  <si>
    <t>33951410898900</t>
  </si>
  <si>
    <t>KRM00233</t>
  </si>
  <si>
    <t>Lestari Nugroho</t>
  </si>
  <si>
    <t>60772808653348</t>
  </si>
  <si>
    <t>KRM00234</t>
  </si>
  <si>
    <t>34731901937716</t>
  </si>
  <si>
    <t>KRM00235</t>
  </si>
  <si>
    <t>52402004852384</t>
  </si>
  <si>
    <t>KRM00236</t>
  </si>
  <si>
    <t>Dani Sari</t>
  </si>
  <si>
    <t>42362510741446</t>
  </si>
  <si>
    <t>KRM00237</t>
  </si>
  <si>
    <t>31021409703442</t>
  </si>
  <si>
    <t>KRM00238</t>
  </si>
  <si>
    <t>56231306995478</t>
  </si>
  <si>
    <t>KRM00239</t>
  </si>
  <si>
    <t>Putri Permata</t>
  </si>
  <si>
    <t>32601003691542</t>
  </si>
  <si>
    <t>KRM00240</t>
  </si>
  <si>
    <t>Indah Santoso</t>
  </si>
  <si>
    <t>40942511546089</t>
  </si>
  <si>
    <t>KRM00241</t>
  </si>
  <si>
    <t>Rizky Anggraini</t>
  </si>
  <si>
    <t>85182310662940</t>
  </si>
  <si>
    <t>KRM00242</t>
  </si>
  <si>
    <t>Putri Pratama</t>
  </si>
  <si>
    <t>75562012908204</t>
  </si>
  <si>
    <t>KRM00243</t>
  </si>
  <si>
    <t>39242106817325</t>
  </si>
  <si>
    <t>KRM00244</t>
  </si>
  <si>
    <t>Sri Saputra</t>
  </si>
  <si>
    <t>87951808618730</t>
  </si>
  <si>
    <t>KRM00245</t>
  </si>
  <si>
    <t>Hendra Santoso</t>
  </si>
  <si>
    <t>73961908604584</t>
  </si>
  <si>
    <t>KRM00246</t>
  </si>
  <si>
    <t>Putri Rahayu</t>
  </si>
  <si>
    <t>45471403869141</t>
  </si>
  <si>
    <t>KRM00247</t>
  </si>
  <si>
    <t>68751402838290</t>
  </si>
  <si>
    <t>KRM00248</t>
  </si>
  <si>
    <t>Reza Setiawan</t>
  </si>
  <si>
    <t>39572408749793</t>
  </si>
  <si>
    <t>KRM00249</t>
  </si>
  <si>
    <t>76701212962849</t>
  </si>
  <si>
    <t>KRM00250</t>
  </si>
  <si>
    <t>Hendra Wibowo</t>
  </si>
  <si>
    <t>39922509767016</t>
  </si>
  <si>
    <t>KRM00251</t>
  </si>
  <si>
    <t>Lestari Fauzi</t>
  </si>
  <si>
    <t>34731601585083</t>
  </si>
  <si>
    <t>KRM00252</t>
  </si>
  <si>
    <t>Rizky Susanti</t>
  </si>
  <si>
    <t>97112008594365</t>
  </si>
  <si>
    <t>KRM00253</t>
  </si>
  <si>
    <t>64252107839327</t>
  </si>
  <si>
    <t>KRM00254</t>
  </si>
  <si>
    <t>Rahmat Rahayu</t>
  </si>
  <si>
    <t>34851605888502</t>
  </si>
  <si>
    <t>KRM00255</t>
  </si>
  <si>
    <t>Indah Wibowo</t>
  </si>
  <si>
    <t>45151307595766</t>
  </si>
  <si>
    <t>KRM00256</t>
  </si>
  <si>
    <t>Fajar Saputra</t>
  </si>
  <si>
    <t>44982602789113</t>
  </si>
  <si>
    <t>KRM00257</t>
  </si>
  <si>
    <t>48661005608817</t>
  </si>
  <si>
    <t>KRM00258</t>
  </si>
  <si>
    <t>Fajar Hidayah</t>
  </si>
  <si>
    <t>59852107824860</t>
  </si>
  <si>
    <t>KRM00259</t>
  </si>
  <si>
    <t>KRM00260</t>
  </si>
  <si>
    <t>91381702991987</t>
  </si>
  <si>
    <t>KRM00261</t>
  </si>
  <si>
    <t>96002110527936</t>
  </si>
  <si>
    <t>KRM00262</t>
  </si>
  <si>
    <t>Dewi Utami</t>
  </si>
  <si>
    <t>59841303957186</t>
  </si>
  <si>
    <t>KRM00263</t>
  </si>
  <si>
    <t>Budi Saputra</t>
  </si>
  <si>
    <t>67382512803093</t>
  </si>
  <si>
    <t>KRM00264</t>
  </si>
  <si>
    <t>Dewi Hartono</t>
  </si>
  <si>
    <t>37011506968269</t>
  </si>
  <si>
    <t>KRM00265</t>
  </si>
  <si>
    <t>Nurul Hidayah</t>
  </si>
  <si>
    <t>92501703642024</t>
  </si>
  <si>
    <t>KRM00266</t>
  </si>
  <si>
    <t>44592911671803</t>
  </si>
  <si>
    <t>KRM00267</t>
  </si>
  <si>
    <t>33261207679961</t>
  </si>
  <si>
    <t>KRM00268</t>
  </si>
  <si>
    <t>Nia Kusuma</t>
  </si>
  <si>
    <t>94731312956450</t>
  </si>
  <si>
    <t>KRM00269</t>
  </si>
  <si>
    <t>41001307755131</t>
  </si>
  <si>
    <t>KRM00270</t>
  </si>
  <si>
    <t>Andi Hartono</t>
  </si>
  <si>
    <t>78091703709565</t>
  </si>
  <si>
    <t>KRM00271</t>
  </si>
  <si>
    <t>62192408747076</t>
  </si>
  <si>
    <t>KRM00272</t>
  </si>
  <si>
    <t>Joko Nugroho</t>
  </si>
  <si>
    <t>78812011829115</t>
  </si>
  <si>
    <t>KRM00273</t>
  </si>
  <si>
    <t>Dian Rahayu</t>
  </si>
  <si>
    <t>43542311955266</t>
  </si>
  <si>
    <t>KRM00274</t>
  </si>
  <si>
    <t>Nurul Santoso</t>
  </si>
  <si>
    <t>KRM00275</t>
  </si>
  <si>
    <t>Dewi Pratama</t>
  </si>
  <si>
    <t>48482103578968</t>
  </si>
  <si>
    <t>KRM00276</t>
  </si>
  <si>
    <t>Dani Wijaya</t>
  </si>
  <si>
    <t>57022710994525</t>
  </si>
  <si>
    <t>KRM00277</t>
  </si>
  <si>
    <t>KRM00278</t>
  </si>
  <si>
    <t>56031908932337</t>
  </si>
  <si>
    <t>KRM00279</t>
  </si>
  <si>
    <t>Wahyu Rahayu</t>
  </si>
  <si>
    <t>83832805753674</t>
  </si>
  <si>
    <t>KRM00280</t>
  </si>
  <si>
    <t>Lestari Pratama</t>
  </si>
  <si>
    <t>40741911877922</t>
  </si>
  <si>
    <t>KRM00281</t>
  </si>
  <si>
    <t>Joko Sari</t>
  </si>
  <si>
    <t>96792710531570</t>
  </si>
  <si>
    <t>KRM00282</t>
  </si>
  <si>
    <t>Ahmad Prasetyo</t>
  </si>
  <si>
    <t>82122111811507</t>
  </si>
  <si>
    <t>KRM00283</t>
  </si>
  <si>
    <t>Hendra Utami</t>
  </si>
  <si>
    <t>62432009687288</t>
  </si>
  <si>
    <t>KRM00284</t>
  </si>
  <si>
    <t>40001808716652</t>
  </si>
  <si>
    <t>KRM00285</t>
  </si>
  <si>
    <t>40252302737900</t>
  </si>
  <si>
    <t>KRM00286</t>
  </si>
  <si>
    <t>60971102547904</t>
  </si>
  <si>
    <t>KRM00287</t>
  </si>
  <si>
    <t>Rina Hartono</t>
  </si>
  <si>
    <t>56971801936277</t>
  </si>
  <si>
    <t>KRM00288</t>
  </si>
  <si>
    <t>Agus Rahayu</t>
  </si>
  <si>
    <t>59462006805203</t>
  </si>
  <si>
    <t>KRM00289</t>
  </si>
  <si>
    <t>KRM00290</t>
  </si>
  <si>
    <t>89221412902925</t>
  </si>
  <si>
    <t>KRM00291</t>
  </si>
  <si>
    <t>Dewi Kusuma</t>
  </si>
  <si>
    <t>85261902904567</t>
  </si>
  <si>
    <t>KRM00292</t>
  </si>
  <si>
    <t>Ayu Hartono</t>
  </si>
  <si>
    <t>78851408846215</t>
  </si>
  <si>
    <t>KRM00293</t>
  </si>
  <si>
    <t>51262206781387</t>
  </si>
  <si>
    <t>KRM00294</t>
  </si>
  <si>
    <t>Agus Wijaya</t>
  </si>
  <si>
    <t>98991211517831</t>
  </si>
  <si>
    <t>KRM00295</t>
  </si>
  <si>
    <t>Budi Purnama</t>
  </si>
  <si>
    <t>98641308547997</t>
  </si>
  <si>
    <t>KRM00296</t>
  </si>
  <si>
    <t>Siti Susanti</t>
  </si>
  <si>
    <t>37562602849024</t>
  </si>
  <si>
    <t>KRM00297</t>
  </si>
  <si>
    <t>Nurul Hakim</t>
  </si>
  <si>
    <t>60242107895912</t>
  </si>
  <si>
    <t>KRM00298</t>
  </si>
  <si>
    <t>43852512801253</t>
  </si>
  <si>
    <t>KRM00299</t>
  </si>
  <si>
    <t>Sri Utami</t>
  </si>
  <si>
    <t>91782607538282</t>
  </si>
  <si>
    <t>KRM00300</t>
  </si>
  <si>
    <t>45782206637964</t>
  </si>
  <si>
    <t>KRM00301</t>
  </si>
  <si>
    <t>Nia Kurniawan</t>
  </si>
  <si>
    <t>52751406992142</t>
  </si>
  <si>
    <t>KRM00302</t>
  </si>
  <si>
    <t>50431908983659</t>
  </si>
  <si>
    <t>KRM00303</t>
  </si>
  <si>
    <t>Wahyu Hakim</t>
  </si>
  <si>
    <t>86952204677965</t>
  </si>
  <si>
    <t>KRM00304</t>
  </si>
  <si>
    <t>Lestari Hartono</t>
  </si>
  <si>
    <t>89811402847119</t>
  </si>
  <si>
    <t>KRM00305</t>
  </si>
  <si>
    <t>KRM00306</t>
  </si>
  <si>
    <t>Fitra Rahayu</t>
  </si>
  <si>
    <t>42321705993542</t>
  </si>
  <si>
    <t>KRM00307</t>
  </si>
  <si>
    <t>Joko Kurniawan</t>
  </si>
  <si>
    <t>95222606964013</t>
  </si>
  <si>
    <t>KRM00308</t>
  </si>
  <si>
    <t>32861210914652</t>
  </si>
  <si>
    <t>KRM00309</t>
  </si>
  <si>
    <t>Reza Utami</t>
  </si>
  <si>
    <t>96961712927073</t>
  </si>
  <si>
    <t>KRM00310</t>
  </si>
  <si>
    <t>Sri Santoso</t>
  </si>
  <si>
    <t>51832707703082</t>
  </si>
  <si>
    <t>KRM00311</t>
  </si>
  <si>
    <t>99181810723281</t>
  </si>
  <si>
    <t>KRM00312</t>
  </si>
  <si>
    <t>Eka Hartono</t>
  </si>
  <si>
    <t>78451704603286</t>
  </si>
  <si>
    <t>KRM00313</t>
  </si>
  <si>
    <t>Ahmad Kurniawan</t>
  </si>
  <si>
    <t>89772611872674</t>
  </si>
  <si>
    <t>KRM00314</t>
  </si>
  <si>
    <t>Fitra Prasetyo</t>
  </si>
  <si>
    <t>34211712561406</t>
  </si>
  <si>
    <t>KRM00315</t>
  </si>
  <si>
    <t>71752201691925</t>
  </si>
  <si>
    <t>KRM00316</t>
  </si>
  <si>
    <t>44851009695059</t>
  </si>
  <si>
    <t>KRM00317</t>
  </si>
  <si>
    <t>Budi Hidayah</t>
  </si>
  <si>
    <t>55202502593110</t>
  </si>
  <si>
    <t>KRM00318</t>
  </si>
  <si>
    <t>32361807656370</t>
  </si>
  <si>
    <t>KRM00319</t>
  </si>
  <si>
    <t>54862901779271</t>
  </si>
  <si>
    <t>KRM00320</t>
  </si>
  <si>
    <t>59432201816832</t>
  </si>
  <si>
    <t>KRM00321</t>
  </si>
  <si>
    <t>Eka Nugroho</t>
  </si>
  <si>
    <t>86111012902084</t>
  </si>
  <si>
    <t>KRM00322</t>
  </si>
  <si>
    <t>Nia Cahyono</t>
  </si>
  <si>
    <t>79652312864830</t>
  </si>
  <si>
    <t>KRM00323</t>
  </si>
  <si>
    <t>47861206667720</t>
  </si>
  <si>
    <t>KRM00324</t>
  </si>
  <si>
    <t>84801106839871</t>
  </si>
  <si>
    <t>KRM00325</t>
  </si>
  <si>
    <t>33682501699781</t>
  </si>
  <si>
    <t>KRM00326</t>
  </si>
  <si>
    <t>Rizky Hakim</t>
  </si>
  <si>
    <t>KRM00327</t>
  </si>
  <si>
    <t>Hendra Prasetyo</t>
  </si>
  <si>
    <t>81301004989637</t>
  </si>
  <si>
    <t>KRM00328</t>
  </si>
  <si>
    <t>Nurul Anggraini</t>
  </si>
  <si>
    <t>43011006943003</t>
  </si>
  <si>
    <t>KRM00329</t>
  </si>
  <si>
    <t>Rizky Santoso</t>
  </si>
  <si>
    <t>75591601682833</t>
  </si>
  <si>
    <t>KRM00330</t>
  </si>
  <si>
    <t>44631811837176</t>
  </si>
  <si>
    <t>KRM00331</t>
  </si>
  <si>
    <t>Agus Wibowo</t>
  </si>
  <si>
    <t>77841602877155</t>
  </si>
  <si>
    <t>KRM00332</t>
  </si>
  <si>
    <t>82461304723224</t>
  </si>
  <si>
    <t>KRM00333</t>
  </si>
  <si>
    <t>Hendra Hakim</t>
  </si>
  <si>
    <t>82821409994763</t>
  </si>
  <si>
    <t>KRM00334</t>
  </si>
  <si>
    <t>Maya Lestari</t>
  </si>
  <si>
    <t>60572403726808</t>
  </si>
  <si>
    <t>KRM00335</t>
  </si>
  <si>
    <t>Andi Cahyono</t>
  </si>
  <si>
    <t>86002412673694</t>
  </si>
  <si>
    <t>KRM00336</t>
  </si>
  <si>
    <t>KRM00337</t>
  </si>
  <si>
    <t>56032904829880</t>
  </si>
  <si>
    <t>KRM00338</t>
  </si>
  <si>
    <t>Wahyu Permata</t>
  </si>
  <si>
    <t>84712107624602</t>
  </si>
  <si>
    <t>KRM00339</t>
  </si>
  <si>
    <t>Reza Lestari</t>
  </si>
  <si>
    <t>31062505988832</t>
  </si>
  <si>
    <t>KRM00340</t>
  </si>
  <si>
    <t>Siti Kurniawan</t>
  </si>
  <si>
    <t>58341704912067</t>
  </si>
  <si>
    <t>KRM00341</t>
  </si>
  <si>
    <t>Ayu Hidayah</t>
  </si>
  <si>
    <t>72241208912818</t>
  </si>
  <si>
    <t>KRM00342</t>
  </si>
  <si>
    <t>Dewi Hidayah</t>
  </si>
  <si>
    <t>47682106648828</t>
  </si>
  <si>
    <t>KRM00343</t>
  </si>
  <si>
    <t>Maya Prasetyo</t>
  </si>
  <si>
    <t>90121503923683</t>
  </si>
  <si>
    <t>KRM00344</t>
  </si>
  <si>
    <t>67021403712470</t>
  </si>
  <si>
    <t>KRM00345</t>
  </si>
  <si>
    <t>91331910624097</t>
  </si>
  <si>
    <t>KRM00346</t>
  </si>
  <si>
    <t>91121007582271</t>
  </si>
  <si>
    <t>KRM00347</t>
  </si>
  <si>
    <t>Nia Wijaya</t>
  </si>
  <si>
    <t>76681801784746</t>
  </si>
  <si>
    <t>KRM00348</t>
  </si>
  <si>
    <t>Tri Wijaya</t>
  </si>
  <si>
    <t>52391804617938</t>
  </si>
  <si>
    <t>KRM00349</t>
  </si>
  <si>
    <t>Eka Sari</t>
  </si>
  <si>
    <t>93382012978294</t>
  </si>
  <si>
    <t>KRM00350</t>
  </si>
  <si>
    <t>38171903981321</t>
  </si>
  <si>
    <t>KRM00351</t>
  </si>
  <si>
    <t>Putri Wijaya</t>
  </si>
  <si>
    <t>94501408886817</t>
  </si>
  <si>
    <t>KRM00352</t>
  </si>
  <si>
    <t>Indah Permata</t>
  </si>
  <si>
    <t>65652508967963</t>
  </si>
  <si>
    <t>KRM00353</t>
  </si>
  <si>
    <t>Joko Lestari</t>
  </si>
  <si>
    <t>50011606755258</t>
  </si>
  <si>
    <t>KRM00354</t>
  </si>
  <si>
    <t>45152801761404</t>
  </si>
  <si>
    <t>KRM00355</t>
  </si>
  <si>
    <t>Yusuf Hidayah</t>
  </si>
  <si>
    <t>72622411825654</t>
  </si>
  <si>
    <t>KRM00356</t>
  </si>
  <si>
    <t>Siti Lestari</t>
  </si>
  <si>
    <t>54751603935725</t>
  </si>
  <si>
    <t>KRM00357</t>
  </si>
  <si>
    <t>60411606667733</t>
  </si>
  <si>
    <t>KRM00358</t>
  </si>
  <si>
    <t>Fitra Saputra</t>
  </si>
  <si>
    <t>43932609802080</t>
  </si>
  <si>
    <t>KRM00359</t>
  </si>
  <si>
    <t>Tri Rahayu</t>
  </si>
  <si>
    <t>58642102943328</t>
  </si>
  <si>
    <t>KRM00360</t>
  </si>
  <si>
    <t>87872606514665</t>
  </si>
  <si>
    <t>KRM00361</t>
  </si>
  <si>
    <t>Ahmad Santoso</t>
  </si>
  <si>
    <t>50631210665352</t>
  </si>
  <si>
    <t>KRM00362</t>
  </si>
  <si>
    <t>Bagus Prasetyo</t>
  </si>
  <si>
    <t>83772209852863</t>
  </si>
  <si>
    <t>KRM00363</t>
  </si>
  <si>
    <t>Dani Susanti</t>
  </si>
  <si>
    <t>45792206827325</t>
  </si>
  <si>
    <t>KRM00364</t>
  </si>
  <si>
    <t>Sri Hakim</t>
  </si>
  <si>
    <t>KRM00365</t>
  </si>
  <si>
    <t>56461503926793</t>
  </si>
  <si>
    <t>KRM00366</t>
  </si>
  <si>
    <t>Andi Fauzi</t>
  </si>
  <si>
    <t>48921410776571</t>
  </si>
  <si>
    <t>KRM00367</t>
  </si>
  <si>
    <t>41661004623762</t>
  </si>
  <si>
    <t>KRM00368</t>
  </si>
  <si>
    <t>71851707816653</t>
  </si>
  <si>
    <t>KRM00369</t>
  </si>
  <si>
    <t>80421804521871</t>
  </si>
  <si>
    <t>KRM00370</t>
  </si>
  <si>
    <t>56811807731896</t>
  </si>
  <si>
    <t>KRM00371</t>
  </si>
  <si>
    <t>Fitra Cahyono</t>
  </si>
  <si>
    <t>59771707635248</t>
  </si>
  <si>
    <t>KRM00372</t>
  </si>
  <si>
    <t>89411901528941</t>
  </si>
  <si>
    <t>KRM00373</t>
  </si>
  <si>
    <t>Joko Utami</t>
  </si>
  <si>
    <t>62671401979048</t>
  </si>
  <si>
    <t>KRM00374</t>
  </si>
  <si>
    <t>36272802934523</t>
  </si>
  <si>
    <t>KRM00375</t>
  </si>
  <si>
    <t>Putri Prasetyo</t>
  </si>
  <si>
    <t>61032008914237</t>
  </si>
  <si>
    <t>KRM00376</t>
  </si>
  <si>
    <t>Eka Pratama</t>
  </si>
  <si>
    <t>63562311901697</t>
  </si>
  <si>
    <t>KRM00377</t>
  </si>
  <si>
    <t>Ahmad Utami</t>
  </si>
  <si>
    <t>41932404723273</t>
  </si>
  <si>
    <t>KRM00378</t>
  </si>
  <si>
    <t>74581412952435</t>
  </si>
  <si>
    <t>KRM00379</t>
  </si>
  <si>
    <t>44561609581079</t>
  </si>
  <si>
    <t>KRM00380</t>
  </si>
  <si>
    <t>Budi Fauzi</t>
  </si>
  <si>
    <t>64152003983683</t>
  </si>
  <si>
    <t>KRM00381</t>
  </si>
  <si>
    <t>79511907826417</t>
  </si>
  <si>
    <t>KRM00382</t>
  </si>
  <si>
    <t>51952906546583</t>
  </si>
  <si>
    <t>KRM00383</t>
  </si>
  <si>
    <t>Wahyu Lestari</t>
  </si>
  <si>
    <t>83842806627561</t>
  </si>
  <si>
    <t>KRM00384</t>
  </si>
  <si>
    <t>62442507986096</t>
  </si>
  <si>
    <t>KRM00386</t>
  </si>
  <si>
    <t>Reza Pratama</t>
  </si>
  <si>
    <t>62311408825185</t>
  </si>
  <si>
    <t>KRM00387</t>
  </si>
  <si>
    <t>64792605905880</t>
  </si>
  <si>
    <t>KRM00388</t>
  </si>
  <si>
    <t>87541003893490</t>
  </si>
  <si>
    <t>KRM00389</t>
  </si>
  <si>
    <t>Maya Hartono</t>
  </si>
  <si>
    <t>40072910994502</t>
  </si>
  <si>
    <t>KRM00390</t>
  </si>
  <si>
    <t>46912008554680</t>
  </si>
  <si>
    <t>KRM00391</t>
  </si>
  <si>
    <t>45632801975927</t>
  </si>
  <si>
    <t>KRM00392</t>
  </si>
  <si>
    <t>Sri Setiawan</t>
  </si>
  <si>
    <t>34412006721685</t>
  </si>
  <si>
    <t>KRM00393</t>
  </si>
  <si>
    <t>Fitra Utami</t>
  </si>
  <si>
    <t>43342410841131</t>
  </si>
  <si>
    <t>KRM00394</t>
  </si>
  <si>
    <t>Andi Hakim</t>
  </si>
  <si>
    <t>85232804981415</t>
  </si>
  <si>
    <t>KRM00395</t>
  </si>
  <si>
    <t>Rina Cahyono</t>
  </si>
  <si>
    <t>56231910798250</t>
  </si>
  <si>
    <t>KRM00397</t>
  </si>
  <si>
    <t>KRM00398</t>
  </si>
  <si>
    <t>32912304508103</t>
  </si>
  <si>
    <t>KRM00399</t>
  </si>
  <si>
    <t>Nurul Lestari</t>
  </si>
  <si>
    <t>88161408965474</t>
  </si>
  <si>
    <t>KRM00400</t>
  </si>
  <si>
    <t>Dani Kusuma</t>
  </si>
  <si>
    <t>55832403913885</t>
  </si>
  <si>
    <t>KRM00401</t>
  </si>
  <si>
    <t>KRM00402</t>
  </si>
  <si>
    <t>Hendra Purnama</t>
  </si>
  <si>
    <t>68031209911684</t>
  </si>
  <si>
    <t>KRM00403</t>
  </si>
  <si>
    <t>Andi Kurniawan</t>
  </si>
  <si>
    <t>39772202904267</t>
  </si>
  <si>
    <t>KRM00404</t>
  </si>
  <si>
    <t>Dewi Anggraini</t>
  </si>
  <si>
    <t>75952105709731</t>
  </si>
  <si>
    <t>KRM00405</t>
  </si>
  <si>
    <t>Nia Hartono</t>
  </si>
  <si>
    <t>64822609832490</t>
  </si>
  <si>
    <t>KRM00406</t>
  </si>
  <si>
    <t>Sri Kurniawan</t>
  </si>
  <si>
    <t>47302308704280</t>
  </si>
  <si>
    <t>KRM00407</t>
  </si>
  <si>
    <t>Tri Setiawan</t>
  </si>
  <si>
    <t>76691109921914</t>
  </si>
  <si>
    <t>KRM00408</t>
  </si>
  <si>
    <t>Dian Cahyono</t>
  </si>
  <si>
    <t>72231105942643</t>
  </si>
  <si>
    <t>KRM00409</t>
  </si>
  <si>
    <t>86481309601017</t>
  </si>
  <si>
    <t>KRM00410</t>
  </si>
  <si>
    <t>59992506598215</t>
  </si>
  <si>
    <t>KRM00411</t>
  </si>
  <si>
    <t>Indah Sari</t>
  </si>
  <si>
    <t>50921306801166</t>
  </si>
  <si>
    <t>KRM00412</t>
  </si>
  <si>
    <t>Rina Nugroho</t>
  </si>
  <si>
    <t>91891111629928</t>
  </si>
  <si>
    <t>KRM00413</t>
  </si>
  <si>
    <t>Sri Hidayah</t>
  </si>
  <si>
    <t>99151309722309</t>
  </si>
  <si>
    <t>KRM00414</t>
  </si>
  <si>
    <t>55552401743342</t>
  </si>
  <si>
    <t>KRM00415</t>
  </si>
  <si>
    <t>Budi Kurniawan</t>
  </si>
  <si>
    <t>62222107664375</t>
  </si>
  <si>
    <t>KRM00416</t>
  </si>
  <si>
    <t>Bagus Fauzi</t>
  </si>
  <si>
    <t>67551003948941</t>
  </si>
  <si>
    <t>KRM00417</t>
  </si>
  <si>
    <t>Nia Setiawan</t>
  </si>
  <si>
    <t>71931010832235</t>
  </si>
  <si>
    <t>KRM00418</t>
  </si>
  <si>
    <t>42321905775702</t>
  </si>
  <si>
    <t>KRM00419</t>
  </si>
  <si>
    <t>90131609965541</t>
  </si>
  <si>
    <t>KRM00420</t>
  </si>
  <si>
    <t>Andi Lestari</t>
  </si>
  <si>
    <t>43251603795514</t>
  </si>
  <si>
    <t>KRM00421</t>
  </si>
  <si>
    <t>Fitriani Anggraini</t>
  </si>
  <si>
    <t>60171611977579</t>
  </si>
  <si>
    <t>KRM00422</t>
  </si>
  <si>
    <t>Fajar Wijaya</t>
  </si>
  <si>
    <t>71301203988887</t>
  </si>
  <si>
    <t>KRM00423</t>
  </si>
  <si>
    <t>KRM00424</t>
  </si>
  <si>
    <t>Rina Wibowo</t>
  </si>
  <si>
    <t>51912506945719</t>
  </si>
  <si>
    <t>KRM00425</t>
  </si>
  <si>
    <t>Putri Hartono</t>
  </si>
  <si>
    <t>49932405707311</t>
  </si>
  <si>
    <t>KRM00426</t>
  </si>
  <si>
    <t>89572304874375</t>
  </si>
  <si>
    <t>KRM00427</t>
  </si>
  <si>
    <t>Yusuf Rahayu</t>
  </si>
  <si>
    <t>42452909952917</t>
  </si>
  <si>
    <t>KRM00428</t>
  </si>
  <si>
    <t>Rina Kusuma</t>
  </si>
  <si>
    <t>74381206977401</t>
  </si>
  <si>
    <t>KRM00429</t>
  </si>
  <si>
    <t>Rahmat Kurniawan</t>
  </si>
  <si>
    <t>50762809819054</t>
  </si>
  <si>
    <t>KRM00430</t>
  </si>
  <si>
    <t>Eka Setiawan</t>
  </si>
  <si>
    <t>39371512974545</t>
  </si>
  <si>
    <t>KRM00431</t>
  </si>
  <si>
    <t>Siti Saputra</t>
  </si>
  <si>
    <t>65021801596820</t>
  </si>
  <si>
    <t>KRM00432</t>
  </si>
  <si>
    <t>Joko Cahyono</t>
  </si>
  <si>
    <t>41172312739974</t>
  </si>
  <si>
    <t>KRM00433</t>
  </si>
  <si>
    <t>Fitra Purnama</t>
  </si>
  <si>
    <t>81442207578217</t>
  </si>
  <si>
    <t>KRM00434</t>
  </si>
  <si>
    <t>Fitriani Sari</t>
  </si>
  <si>
    <t>75481512798911</t>
  </si>
  <si>
    <t>KRM00435</t>
  </si>
  <si>
    <t>Reza Wijaya</t>
  </si>
  <si>
    <t>76461607756869</t>
  </si>
  <si>
    <t>KRM00436</t>
  </si>
  <si>
    <t>70352507738416</t>
  </si>
  <si>
    <t>KRM00437</t>
  </si>
  <si>
    <t>45831003556915</t>
  </si>
  <si>
    <t>KRM00438</t>
  </si>
  <si>
    <t>Dani Permata</t>
  </si>
  <si>
    <t>50172604633043</t>
  </si>
  <si>
    <t>KRM00439</t>
  </si>
  <si>
    <t>Nia Prasetyo</t>
  </si>
  <si>
    <t>73791502564867</t>
  </si>
  <si>
    <t>KRM00440</t>
  </si>
  <si>
    <t>41632505523415</t>
  </si>
  <si>
    <t>KRM00441</t>
  </si>
  <si>
    <t>Wahyu Wijaya</t>
  </si>
  <si>
    <t>34612305787330</t>
  </si>
  <si>
    <t>KRM00442</t>
  </si>
  <si>
    <t>Wahyu Hartono</t>
  </si>
  <si>
    <t>83451611937886</t>
  </si>
  <si>
    <t>KRM00443</t>
  </si>
  <si>
    <t>Siti Kusuma</t>
  </si>
  <si>
    <t>45632902801363</t>
  </si>
  <si>
    <t>KRM00444</t>
  </si>
  <si>
    <t>Yusuf Hartono</t>
  </si>
  <si>
    <t>94372007559414</t>
  </si>
  <si>
    <t>KRM00445</t>
  </si>
  <si>
    <t>43791702785652</t>
  </si>
  <si>
    <t>KRM00446</t>
  </si>
  <si>
    <t>KRM00447</t>
  </si>
  <si>
    <t>Siti Wibowo</t>
  </si>
  <si>
    <t>53672312749677</t>
  </si>
  <si>
    <t>KRM00448</t>
  </si>
  <si>
    <t>Nurul Susanti</t>
  </si>
  <si>
    <t>52952008647419</t>
  </si>
  <si>
    <t>KRM00449</t>
  </si>
  <si>
    <t>Sri Lestari</t>
  </si>
  <si>
    <t>65311402849193</t>
  </si>
  <si>
    <t>KRM00450</t>
  </si>
  <si>
    <t>Nurul Wibowo</t>
  </si>
  <si>
    <t>87331806972470</t>
  </si>
  <si>
    <t>KRM00451</t>
  </si>
  <si>
    <t>Yusuf Utami</t>
  </si>
  <si>
    <t>57391003578607</t>
  </si>
  <si>
    <t>KRM00452</t>
  </si>
  <si>
    <t>Tri Sari</t>
  </si>
  <si>
    <t>35012208859448</t>
  </si>
  <si>
    <t>KRM00453</t>
  </si>
  <si>
    <t>Tri Nugroho</t>
  </si>
  <si>
    <t>59991708567249</t>
  </si>
  <si>
    <t>KRM00454</t>
  </si>
  <si>
    <t>31822910894337</t>
  </si>
  <si>
    <t>KRM00455</t>
  </si>
  <si>
    <t>Eka Wijaya</t>
  </si>
  <si>
    <t>KRM00456</t>
  </si>
  <si>
    <t>Dani Lestari</t>
  </si>
  <si>
    <t>52012408961579</t>
  </si>
  <si>
    <t>KRM00457</t>
  </si>
  <si>
    <t>76602207674427</t>
  </si>
  <si>
    <t>KRM00458</t>
  </si>
  <si>
    <t>57692312957063</t>
  </si>
  <si>
    <t>KRM00459</t>
  </si>
  <si>
    <t>Siti Cahyono</t>
  </si>
  <si>
    <t>76461408541977</t>
  </si>
  <si>
    <t>KRM00460</t>
  </si>
  <si>
    <t>58691711717946</t>
  </si>
  <si>
    <t>KRM00461</t>
  </si>
  <si>
    <t>76931605574592</t>
  </si>
  <si>
    <t>KRM00462</t>
  </si>
  <si>
    <t>Andi Santoso</t>
  </si>
  <si>
    <t>93972408945587</t>
  </si>
  <si>
    <t>KRM00463</t>
  </si>
  <si>
    <t>Joko Susanti</t>
  </si>
  <si>
    <t>58141810935620</t>
  </si>
  <si>
    <t>KRM00464</t>
  </si>
  <si>
    <t>73512304767673</t>
  </si>
  <si>
    <t>KRM00465</t>
  </si>
  <si>
    <t>Joko Santoso</t>
  </si>
  <si>
    <t>87901910622404</t>
  </si>
  <si>
    <t>KRM00466</t>
  </si>
  <si>
    <t>Putri Purnama</t>
  </si>
  <si>
    <t>63821209699917</t>
  </si>
  <si>
    <t>KRM00467</t>
  </si>
  <si>
    <t>42542710603046</t>
  </si>
  <si>
    <t>KRM00468</t>
  </si>
  <si>
    <t>Bagus Sari</t>
  </si>
  <si>
    <t>43822404591031</t>
  </si>
  <si>
    <t>KRM00469</t>
  </si>
  <si>
    <t>Tri Cahyono</t>
  </si>
  <si>
    <t>94372902926913</t>
  </si>
  <si>
    <t>KRM00470</t>
  </si>
  <si>
    <t>Fitra Sari</t>
  </si>
  <si>
    <t>64412804525106</t>
  </si>
  <si>
    <t>KRM00471</t>
  </si>
  <si>
    <t>Nurul Kusuma</t>
  </si>
  <si>
    <t>50341102635106</t>
  </si>
  <si>
    <t>KRM00472</t>
  </si>
  <si>
    <t>67501103801847</t>
  </si>
  <si>
    <t>KRM00473</t>
  </si>
  <si>
    <t>Siti Santoso</t>
  </si>
  <si>
    <t>95712508612246</t>
  </si>
  <si>
    <t>KRM00474</t>
  </si>
  <si>
    <t>51232912799593</t>
  </si>
  <si>
    <t>KRM00475</t>
  </si>
  <si>
    <t>KRM00476</t>
  </si>
  <si>
    <t>43811505649193</t>
  </si>
  <si>
    <t>KRM00477</t>
  </si>
  <si>
    <t>58561911908234</t>
  </si>
  <si>
    <t>KRM00478</t>
  </si>
  <si>
    <t>66252707631552</t>
  </si>
  <si>
    <t>KRM00479</t>
  </si>
  <si>
    <t>Rahmat Hartono</t>
  </si>
  <si>
    <t>76071208534875</t>
  </si>
  <si>
    <t>KRM00480</t>
  </si>
  <si>
    <t>Tri Fauzi</t>
  </si>
  <si>
    <t>79991609989084</t>
  </si>
  <si>
    <t>KRM00481</t>
  </si>
  <si>
    <t>37571007685951</t>
  </si>
  <si>
    <t>KRM00482</t>
  </si>
  <si>
    <t>51752208848608</t>
  </si>
  <si>
    <t>KRM00483</t>
  </si>
  <si>
    <t>Andi Setiawan</t>
  </si>
  <si>
    <t>66651604833516</t>
  </si>
  <si>
    <t>KRM00484</t>
  </si>
  <si>
    <t>Tri Santoso</t>
  </si>
  <si>
    <t>53572004672557</t>
  </si>
  <si>
    <t>KRM00485</t>
  </si>
  <si>
    <t>Rina Permata</t>
  </si>
  <si>
    <t>37241708817511</t>
  </si>
  <si>
    <t>KRM00486</t>
  </si>
  <si>
    <t>Bagus Purnama</t>
  </si>
  <si>
    <t>36441211515979</t>
  </si>
  <si>
    <t>KRM00487</t>
  </si>
  <si>
    <t>53501209642745</t>
  </si>
  <si>
    <t>KRM00488</t>
  </si>
  <si>
    <t>69332311667822</t>
  </si>
  <si>
    <t>KRM00489</t>
  </si>
  <si>
    <t>81251011896512</t>
  </si>
  <si>
    <t>KRM00490</t>
  </si>
  <si>
    <t>Indah Wijaya</t>
  </si>
  <si>
    <t>88402502598559</t>
  </si>
  <si>
    <t>KRM00491</t>
  </si>
  <si>
    <t>Dian Hartono</t>
  </si>
  <si>
    <t>54571909822640</t>
  </si>
  <si>
    <t>KRM00492</t>
  </si>
  <si>
    <t>55841803593240</t>
  </si>
  <si>
    <t>KRM00493</t>
  </si>
  <si>
    <t>Joko Permata</t>
  </si>
  <si>
    <t>60141307889191</t>
  </si>
  <si>
    <t>KRM00494</t>
  </si>
  <si>
    <t>Joko Prasetyo</t>
  </si>
  <si>
    <t>58282002547620</t>
  </si>
  <si>
    <t>KRM00495</t>
  </si>
  <si>
    <t>Wahyu Kurniawan</t>
  </si>
  <si>
    <t>80541112963030</t>
  </si>
  <si>
    <t>KRM00496</t>
  </si>
  <si>
    <t>50042405792695</t>
  </si>
  <si>
    <t>KRM00497</t>
  </si>
  <si>
    <t>Nurul Purnama</t>
  </si>
  <si>
    <t>47192108941481</t>
  </si>
  <si>
    <t>KRM00498</t>
  </si>
  <si>
    <t>Rahmat Setiawan</t>
  </si>
  <si>
    <t>77251012723902</t>
  </si>
  <si>
    <t>KRM00499</t>
  </si>
  <si>
    <t>61391905935991</t>
  </si>
  <si>
    <t>KRM00500</t>
  </si>
  <si>
    <t>Wahyu Anggraini</t>
  </si>
  <si>
    <t>75381506893374</t>
  </si>
  <si>
    <t>KRM00501</t>
  </si>
  <si>
    <t>Hendra Pratama</t>
  </si>
  <si>
    <t>50831209791640</t>
  </si>
  <si>
    <t>KRM00502</t>
  </si>
  <si>
    <t>Dewi Sari</t>
  </si>
  <si>
    <t>62892701978627</t>
  </si>
  <si>
    <t>KRM00503</t>
  </si>
  <si>
    <t>57931303713891</t>
  </si>
  <si>
    <t>KRM00504</t>
  </si>
  <si>
    <t>KRM00505</t>
  </si>
  <si>
    <t>Eka Hidayah</t>
  </si>
  <si>
    <t>72542210784419</t>
  </si>
  <si>
    <t>KRM00506</t>
  </si>
  <si>
    <t>Yusuf Setiawan</t>
  </si>
  <si>
    <t>44241907613458</t>
  </si>
  <si>
    <t>KRM00507</t>
  </si>
  <si>
    <t>95382307553590</t>
  </si>
  <si>
    <t>KRM00508</t>
  </si>
  <si>
    <t>43311011626210</t>
  </si>
  <si>
    <t>KRM00509</t>
  </si>
  <si>
    <t>Sri Prasetyo</t>
  </si>
  <si>
    <t>92512202674925</t>
  </si>
  <si>
    <t>KRM00510</t>
  </si>
  <si>
    <t>69121911984773</t>
  </si>
  <si>
    <t>KRM00511</t>
  </si>
  <si>
    <t>Joko Wibowo</t>
  </si>
  <si>
    <t>84871003677706</t>
  </si>
  <si>
    <t>KRM00512</t>
  </si>
  <si>
    <t>37382010929660</t>
  </si>
  <si>
    <t>KRM00513</t>
  </si>
  <si>
    <t>Tri Purnama</t>
  </si>
  <si>
    <t>36631304901243</t>
  </si>
  <si>
    <t>KRM00514</t>
  </si>
  <si>
    <t>40742906997960</t>
  </si>
  <si>
    <t>KRM00515</t>
  </si>
  <si>
    <t>Reza Prasetyo</t>
  </si>
  <si>
    <t>93832408708076</t>
  </si>
  <si>
    <t>KRM00516</t>
  </si>
  <si>
    <t>69852107786465</t>
  </si>
  <si>
    <t>KRM00518</t>
  </si>
  <si>
    <t>Rizky Wijaya</t>
  </si>
  <si>
    <t>50352406844553</t>
  </si>
  <si>
    <t>KRM00519</t>
  </si>
  <si>
    <t>Lestari Lestari</t>
  </si>
  <si>
    <t>77522002704793</t>
  </si>
  <si>
    <t>KRM00520</t>
  </si>
  <si>
    <t>Maya Susanti</t>
  </si>
  <si>
    <t>69331307501683</t>
  </si>
  <si>
    <t>KRM00521</t>
  </si>
  <si>
    <t>91351404572445</t>
  </si>
  <si>
    <t>KRM00522</t>
  </si>
  <si>
    <t>Dian Nugroho</t>
  </si>
  <si>
    <t>68541001985986</t>
  </si>
  <si>
    <t>KRM00523</t>
  </si>
  <si>
    <t>Budi Sari</t>
  </si>
  <si>
    <t>50651606956987</t>
  </si>
  <si>
    <t>KRM00524</t>
  </si>
  <si>
    <t>37981606885675</t>
  </si>
  <si>
    <t>KRM00525</t>
  </si>
  <si>
    <t>51361203831592</t>
  </si>
  <si>
    <t>KRM00526</t>
  </si>
  <si>
    <t>Hendra Lestari</t>
  </si>
  <si>
    <t>74972107865558</t>
  </si>
  <si>
    <t>KRM00527</t>
  </si>
  <si>
    <t>Fajar Cahyono</t>
  </si>
  <si>
    <t>35462801853866</t>
  </si>
  <si>
    <t>KRM00528</t>
  </si>
  <si>
    <t>51652102702649</t>
  </si>
  <si>
    <t>KRM00529</t>
  </si>
  <si>
    <t>98401008518949</t>
  </si>
  <si>
    <t>KRM00530</t>
  </si>
  <si>
    <t>40242304684771</t>
  </si>
  <si>
    <t>KRM00531</t>
  </si>
  <si>
    <t>79702909824250</t>
  </si>
  <si>
    <t>KRM00532</t>
  </si>
  <si>
    <t>96412905633154</t>
  </si>
  <si>
    <t>KRM00533</t>
  </si>
  <si>
    <t>90291909551401</t>
  </si>
  <si>
    <t>KRM00534</t>
  </si>
  <si>
    <t>63041605821988</t>
  </si>
  <si>
    <t>KRM00535</t>
  </si>
  <si>
    <t>Fitra Susanti</t>
  </si>
  <si>
    <t>50901307912948</t>
  </si>
  <si>
    <t>KRM00536</t>
  </si>
  <si>
    <t>76682312512755</t>
  </si>
  <si>
    <t>KRM00537</t>
  </si>
  <si>
    <t>Rahmat Hakim</t>
  </si>
  <si>
    <t>65571207786000</t>
  </si>
  <si>
    <t>KRM00538</t>
  </si>
  <si>
    <t>Dani Santoso</t>
  </si>
  <si>
    <t>90561612667033</t>
  </si>
  <si>
    <t>KRM00539</t>
  </si>
  <si>
    <t>Siti Anggraini</t>
  </si>
  <si>
    <t>83841504533029</t>
  </si>
  <si>
    <t>KRM00540</t>
  </si>
  <si>
    <t>Rizky Kusuma</t>
  </si>
  <si>
    <t>67592102854088</t>
  </si>
  <si>
    <t>KRM00541</t>
  </si>
  <si>
    <t>Rahmat Purnama</t>
  </si>
  <si>
    <t>66692209656446</t>
  </si>
  <si>
    <t>KRM00542</t>
  </si>
  <si>
    <t>Bagus Utami</t>
  </si>
  <si>
    <t>79372509726084</t>
  </si>
  <si>
    <t>KRM00543</t>
  </si>
  <si>
    <t>73881307662767</t>
  </si>
  <si>
    <t>KRM00544</t>
  </si>
  <si>
    <t>Lestari Kusuma</t>
  </si>
  <si>
    <t>82802702534174</t>
  </si>
  <si>
    <t>KRM00545</t>
  </si>
  <si>
    <t>Nurul Permata</t>
  </si>
  <si>
    <t>36851110591858</t>
  </si>
  <si>
    <t>KRM00546</t>
  </si>
  <si>
    <t>KRM00547</t>
  </si>
  <si>
    <t>Hendra Cahyono</t>
  </si>
  <si>
    <t>99872605631271</t>
  </si>
  <si>
    <t>KRM00548</t>
  </si>
  <si>
    <t>Dani Kurniawan</t>
  </si>
  <si>
    <t>47321612692122</t>
  </si>
  <si>
    <t>KRM00549</t>
  </si>
  <si>
    <t>Wahyu Setiawan</t>
  </si>
  <si>
    <t>66342509642177</t>
  </si>
  <si>
    <t>KRM00550</t>
  </si>
  <si>
    <t>57382309635412</t>
  </si>
  <si>
    <t>KRM00551</t>
  </si>
  <si>
    <t>Ahmad Susanti</t>
  </si>
  <si>
    <t>71921610602078</t>
  </si>
  <si>
    <t>KRM00552</t>
  </si>
  <si>
    <t>57841803612120</t>
  </si>
  <si>
    <t>KRM00553</t>
  </si>
  <si>
    <t>Yusuf Purnama</t>
  </si>
  <si>
    <t>89522510721284</t>
  </si>
  <si>
    <t>KRM00554</t>
  </si>
  <si>
    <t>Rahmat Fauzi</t>
  </si>
  <si>
    <t>90631210625453</t>
  </si>
  <si>
    <t>KRM00555</t>
  </si>
  <si>
    <t>93262712621439</t>
  </si>
  <si>
    <t>KRM00556</t>
  </si>
  <si>
    <t>39472808646544</t>
  </si>
  <si>
    <t>KRM00557</t>
  </si>
  <si>
    <t>31482402999572</t>
  </si>
  <si>
    <t>KRM00558</t>
  </si>
  <si>
    <t>Andi Anggraini</t>
  </si>
  <si>
    <t>82591411781283</t>
  </si>
  <si>
    <t>KRM00559</t>
  </si>
  <si>
    <t>43261903806164</t>
  </si>
  <si>
    <t>KRM00560</t>
  </si>
  <si>
    <t>Rina Hakim</t>
  </si>
  <si>
    <t>77041902596894</t>
  </si>
  <si>
    <t>KRM00561</t>
  </si>
  <si>
    <t>Nurul Utami</t>
  </si>
  <si>
    <t>42902501513468</t>
  </si>
  <si>
    <t>KRM00562</t>
  </si>
  <si>
    <t>68621504685087</t>
  </si>
  <si>
    <t>KRM00563</t>
  </si>
  <si>
    <t>91351107929037</t>
  </si>
  <si>
    <t>KRM00564</t>
  </si>
  <si>
    <t>Ayu Kusuma</t>
  </si>
  <si>
    <t>72432506698082</t>
  </si>
  <si>
    <t>KRM00565</t>
  </si>
  <si>
    <t>79551005815009</t>
  </si>
  <si>
    <t>KRM00566</t>
  </si>
  <si>
    <t>KRM00567</t>
  </si>
  <si>
    <t>KRM00568</t>
  </si>
  <si>
    <t>Rahmat Utami</t>
  </si>
  <si>
    <t>43342907634965</t>
  </si>
  <si>
    <t>KRM00569</t>
  </si>
  <si>
    <t>91692712656818</t>
  </si>
  <si>
    <t>KRM00570</t>
  </si>
  <si>
    <t>42851506699378</t>
  </si>
  <si>
    <t>KRM00572</t>
  </si>
  <si>
    <t>Nia Saputra</t>
  </si>
  <si>
    <t>43441704869882</t>
  </si>
  <si>
    <t>KRM00573</t>
  </si>
  <si>
    <t>86841602543991</t>
  </si>
  <si>
    <t>KRM00574</t>
  </si>
  <si>
    <t>62062411664881</t>
  </si>
  <si>
    <t>KRM00575</t>
  </si>
  <si>
    <t>81461611819666</t>
  </si>
  <si>
    <t>KRM00576</t>
  </si>
  <si>
    <t>84461310551376</t>
  </si>
  <si>
    <t>KRM00577</t>
  </si>
  <si>
    <t>72822101522567</t>
  </si>
  <si>
    <t>KRM00578</t>
  </si>
  <si>
    <t>Yusuf Anggraini</t>
  </si>
  <si>
    <t>80012210849703</t>
  </si>
  <si>
    <t>KRM00579</t>
  </si>
  <si>
    <t>Rina Purnama</t>
  </si>
  <si>
    <t>56742012967514</t>
  </si>
  <si>
    <t>KRM00580</t>
  </si>
  <si>
    <t>89492309712382</t>
  </si>
  <si>
    <t>KRM00581</t>
  </si>
  <si>
    <t>Lestari Kurniawan</t>
  </si>
  <si>
    <t>71161804637845</t>
  </si>
  <si>
    <t>KRM00582</t>
  </si>
  <si>
    <t>Budi Wibowo</t>
  </si>
  <si>
    <t>59181807651200</t>
  </si>
  <si>
    <t>KRM00583</t>
  </si>
  <si>
    <t>Ayu Fauzi</t>
  </si>
  <si>
    <t>80932307798455</t>
  </si>
  <si>
    <t>KRM00584</t>
  </si>
  <si>
    <t>78522401853168</t>
  </si>
  <si>
    <t>KRM00585</t>
  </si>
  <si>
    <t>Dani Hartono</t>
  </si>
  <si>
    <t>67772103901754</t>
  </si>
  <si>
    <t>KRM00586</t>
  </si>
  <si>
    <t>KRM00588</t>
  </si>
  <si>
    <t>91811710545351</t>
  </si>
  <si>
    <t>KRM00589</t>
  </si>
  <si>
    <t>46682412677584</t>
  </si>
  <si>
    <t>KRM00590</t>
  </si>
  <si>
    <t>64692712748219</t>
  </si>
  <si>
    <t>KRM00591</t>
  </si>
  <si>
    <t>33691112895066</t>
  </si>
  <si>
    <t>KRM00592</t>
  </si>
  <si>
    <t>99592512581277</t>
  </si>
  <si>
    <t>KRM00593</t>
  </si>
  <si>
    <t>38211005843515</t>
  </si>
  <si>
    <t>KRM00594</t>
  </si>
  <si>
    <t>Sri Cahyono</t>
  </si>
  <si>
    <t>37512209559290</t>
  </si>
  <si>
    <t>KRM00595</t>
  </si>
  <si>
    <t>81701008554656</t>
  </si>
  <si>
    <t>KRM00596</t>
  </si>
  <si>
    <t>Fajar Anggraini</t>
  </si>
  <si>
    <t>71152104956053</t>
  </si>
  <si>
    <t>KRM00597</t>
  </si>
  <si>
    <t>Bagus Hakim</t>
  </si>
  <si>
    <t>47751501623450</t>
  </si>
  <si>
    <t>KRM00598</t>
  </si>
  <si>
    <t>Yusuf Fauzi</t>
  </si>
  <si>
    <t>42481309716791</t>
  </si>
  <si>
    <t>KRM00599</t>
  </si>
  <si>
    <t>Fajar Wibowo</t>
  </si>
  <si>
    <t>79502307531692</t>
  </si>
  <si>
    <t>KRM00600</t>
  </si>
  <si>
    <t>93841207526029</t>
  </si>
  <si>
    <t>KRM00601</t>
  </si>
  <si>
    <t>44742412513184</t>
  </si>
  <si>
    <t>KRM00602</t>
  </si>
  <si>
    <t>Andi Wijaya</t>
  </si>
  <si>
    <t>55232112964392</t>
  </si>
  <si>
    <t>KRM00603</t>
  </si>
  <si>
    <t>Rina Lestari</t>
  </si>
  <si>
    <t>41351005502297</t>
  </si>
  <si>
    <t>KRM00604</t>
  </si>
  <si>
    <t>85991811699375</t>
  </si>
  <si>
    <t>KRM00605</t>
  </si>
  <si>
    <t>76731603925304</t>
  </si>
  <si>
    <t>KRM00606</t>
  </si>
  <si>
    <t>KRM00607</t>
  </si>
  <si>
    <t>37211410673843</t>
  </si>
  <si>
    <t>KRM00608</t>
  </si>
  <si>
    <t>Dewi Cahyono</t>
  </si>
  <si>
    <t>49622512733717</t>
  </si>
  <si>
    <t>KRM00609</t>
  </si>
  <si>
    <t>81821605801716</t>
  </si>
  <si>
    <t>KRM00610</t>
  </si>
  <si>
    <t>Joko Saputra</t>
  </si>
  <si>
    <t>47321608877813</t>
  </si>
  <si>
    <t>KRM00611</t>
  </si>
  <si>
    <t>Sri Wijaya</t>
  </si>
  <si>
    <t>56742103727604</t>
  </si>
  <si>
    <t>KRM00612</t>
  </si>
  <si>
    <t>91652507666418</t>
  </si>
  <si>
    <t>KRM00613</t>
  </si>
  <si>
    <t>89442006964660</t>
  </si>
  <si>
    <t>KRM00614</t>
  </si>
  <si>
    <t>67891209611526</t>
  </si>
  <si>
    <t>KRM00615</t>
  </si>
  <si>
    <t>66561305685393</t>
  </si>
  <si>
    <t>KRM00616</t>
  </si>
  <si>
    <t>34772906658684</t>
  </si>
  <si>
    <t>KRM00617</t>
  </si>
  <si>
    <t>Dani Anggraini</t>
  </si>
  <si>
    <t>91911803781964</t>
  </si>
  <si>
    <t>KRM00618</t>
  </si>
  <si>
    <t>Budi Kusuma</t>
  </si>
  <si>
    <t>35752607684116</t>
  </si>
  <si>
    <t>KRM00619</t>
  </si>
  <si>
    <t>31391707599417</t>
  </si>
  <si>
    <t>KRM00620</t>
  </si>
  <si>
    <t>51601804629171</t>
  </si>
  <si>
    <t>KRM00621</t>
  </si>
  <si>
    <t>Agus Utami</t>
  </si>
  <si>
    <t>67612512933514</t>
  </si>
  <si>
    <t>KRM00622</t>
  </si>
  <si>
    <t>95822805816869</t>
  </si>
  <si>
    <t>KRM00623</t>
  </si>
  <si>
    <t>Bagus Kusuma</t>
  </si>
  <si>
    <t>66612808729943</t>
  </si>
  <si>
    <t>KRM00624</t>
  </si>
  <si>
    <t>Bagus Permata</t>
  </si>
  <si>
    <t>87342211762353</t>
  </si>
  <si>
    <t>KRM00625</t>
  </si>
  <si>
    <t>31891503504455</t>
  </si>
  <si>
    <t>KRM00626</t>
  </si>
  <si>
    <t>57682008926038</t>
  </si>
  <si>
    <t>KRM00627</t>
  </si>
  <si>
    <t>31052705649895</t>
  </si>
  <si>
    <t>KRM00628</t>
  </si>
  <si>
    <t>78521811623827</t>
  </si>
  <si>
    <t>KRM00629</t>
  </si>
  <si>
    <t>Sri Anggraini</t>
  </si>
  <si>
    <t>42921810837185</t>
  </si>
  <si>
    <t>KRM00630</t>
  </si>
  <si>
    <t>67102502606029</t>
  </si>
  <si>
    <t>KRM00631</t>
  </si>
  <si>
    <t>Yusuf Nugroho</t>
  </si>
  <si>
    <t>79102111846559</t>
  </si>
  <si>
    <t>KRM00632</t>
  </si>
  <si>
    <t>78691702505785</t>
  </si>
  <si>
    <t>KRM00633</t>
  </si>
  <si>
    <t>59982009716158</t>
  </si>
  <si>
    <t>KRM00634</t>
  </si>
  <si>
    <t>67282212728875</t>
  </si>
  <si>
    <t>KRM00635</t>
  </si>
  <si>
    <t>97372903963427</t>
  </si>
  <si>
    <t>KRM00636</t>
  </si>
  <si>
    <t>Wahyu Pratama</t>
  </si>
  <si>
    <t>70561106785446</t>
  </si>
  <si>
    <t>KRM00637</t>
  </si>
  <si>
    <t>Dian Saputra</t>
  </si>
  <si>
    <t>83081512592789</t>
  </si>
  <si>
    <t>KRM00638</t>
  </si>
  <si>
    <t>62441007649618</t>
  </si>
  <si>
    <t>KRM00639</t>
  </si>
  <si>
    <t>Maya Cahyono</t>
  </si>
  <si>
    <t>90092808731134</t>
  </si>
  <si>
    <t>KRM00640</t>
  </si>
  <si>
    <t>Andi Purnama</t>
  </si>
  <si>
    <t>64291004736690</t>
  </si>
  <si>
    <t>KRM00641</t>
  </si>
  <si>
    <t>78471908548708</t>
  </si>
  <si>
    <t>KRM00642</t>
  </si>
  <si>
    <t>Rizky Permata</t>
  </si>
  <si>
    <t>45311804948795</t>
  </si>
  <si>
    <t>KRM00643</t>
  </si>
  <si>
    <t>Indah Susanti</t>
  </si>
  <si>
    <t>39622510579476</t>
  </si>
  <si>
    <t>KRM00644</t>
  </si>
  <si>
    <t>97982802562154</t>
  </si>
  <si>
    <t>KRM00645</t>
  </si>
  <si>
    <t>71382608516521</t>
  </si>
  <si>
    <t>KRM00646</t>
  </si>
  <si>
    <t>60162003905267</t>
  </si>
  <si>
    <t>KRM00647</t>
  </si>
  <si>
    <t>50521305628236</t>
  </si>
  <si>
    <t>KRM00648</t>
  </si>
  <si>
    <t>39411305986864</t>
  </si>
  <si>
    <t>KRM00649</t>
  </si>
  <si>
    <t>37862103669969</t>
  </si>
  <si>
    <t>KRM00650</t>
  </si>
  <si>
    <t>93721710671746</t>
  </si>
  <si>
    <t>KRM00651</t>
  </si>
  <si>
    <t>55162809916806</t>
  </si>
  <si>
    <t>KRM00652</t>
  </si>
  <si>
    <t>68791808894491</t>
  </si>
  <si>
    <t>KRM00653</t>
  </si>
  <si>
    <t>43522403764828</t>
  </si>
  <si>
    <t>KRM00654</t>
  </si>
  <si>
    <t>86791502684797</t>
  </si>
  <si>
    <t>KRM00655</t>
  </si>
  <si>
    <t>65662610727088</t>
  </si>
  <si>
    <t>KRM00656</t>
  </si>
  <si>
    <t>88182206888094</t>
  </si>
  <si>
    <t>KRM00657</t>
  </si>
  <si>
    <t>Sri Kusuma</t>
  </si>
  <si>
    <t>44761504528026</t>
  </si>
  <si>
    <t>KRM00658</t>
  </si>
  <si>
    <t>Andi Susanti</t>
  </si>
  <si>
    <t>37152209993305</t>
  </si>
  <si>
    <t>KRM00659</t>
  </si>
  <si>
    <t>Fitriani Rahayu</t>
  </si>
  <si>
    <t>36512109627401</t>
  </si>
  <si>
    <t>KRM00660</t>
  </si>
  <si>
    <t>87161510785651</t>
  </si>
  <si>
    <t>KRM00661</t>
  </si>
  <si>
    <t>Ayu Santoso</t>
  </si>
  <si>
    <t>51312601616972</t>
  </si>
  <si>
    <t>KRM00662</t>
  </si>
  <si>
    <t>49992507854840</t>
  </si>
  <si>
    <t>KRM00663</t>
  </si>
  <si>
    <t>61612912532565</t>
  </si>
  <si>
    <t>KRM00664</t>
  </si>
  <si>
    <t>80941010775393</t>
  </si>
  <si>
    <t>KRM00665</t>
  </si>
  <si>
    <t>75171911781673</t>
  </si>
  <si>
    <t>KRM00666</t>
  </si>
  <si>
    <t>Fitra Pratama</t>
  </si>
  <si>
    <t>42441507623310</t>
  </si>
  <si>
    <t>KRM00667</t>
  </si>
  <si>
    <t>74972312781237</t>
  </si>
  <si>
    <t>KRM00668</t>
  </si>
  <si>
    <t>Eka Utami</t>
  </si>
  <si>
    <t>54421608853897</t>
  </si>
  <si>
    <t>KRM00669</t>
  </si>
  <si>
    <t>47302712895177</t>
  </si>
  <si>
    <t>KRM00670</t>
  </si>
  <si>
    <t>Fajar Hakim</t>
  </si>
  <si>
    <t>87741508523528</t>
  </si>
  <si>
    <t>KRM00671</t>
  </si>
  <si>
    <t>44761510626187</t>
  </si>
  <si>
    <t>KRM00672</t>
  </si>
  <si>
    <t>Fitriani Cahyono</t>
  </si>
  <si>
    <t>83892510941038</t>
  </si>
  <si>
    <t>KRM00673</t>
  </si>
  <si>
    <t>80882709932567</t>
  </si>
  <si>
    <t>KRM00674</t>
  </si>
  <si>
    <t>67331107788096</t>
  </si>
  <si>
    <t>KRM00675</t>
  </si>
  <si>
    <t>Ahmad Hakim</t>
  </si>
  <si>
    <t>63062511831448</t>
  </si>
  <si>
    <t>KRM00676</t>
  </si>
  <si>
    <t>59501501703027</t>
  </si>
  <si>
    <t>KRM00677</t>
  </si>
  <si>
    <t>Sri Nugroho</t>
  </si>
  <si>
    <t>74381301906284</t>
  </si>
  <si>
    <t>KRM00678</t>
  </si>
  <si>
    <t>54301007689542</t>
  </si>
  <si>
    <t>KRM00679</t>
  </si>
  <si>
    <t>97152803705247</t>
  </si>
  <si>
    <t>KRM00680</t>
  </si>
  <si>
    <t>Joko Wijaya</t>
  </si>
  <si>
    <t>80881711709836</t>
  </si>
  <si>
    <t>KRM00681</t>
  </si>
  <si>
    <t>KRM00682</t>
  </si>
  <si>
    <t>72901202617665</t>
  </si>
  <si>
    <t>KRM00683</t>
  </si>
  <si>
    <t>Rahmat Saputra</t>
  </si>
  <si>
    <t>79932407661672</t>
  </si>
  <si>
    <t>KRM00684</t>
  </si>
  <si>
    <t>Fitriani Prasetyo</t>
  </si>
  <si>
    <t>65772111896857</t>
  </si>
  <si>
    <t>KRM00685</t>
  </si>
  <si>
    <t>Eka Lestari</t>
  </si>
  <si>
    <t>89992206654348</t>
  </si>
  <si>
    <t>KRM00686</t>
  </si>
  <si>
    <t>65881904872339</t>
  </si>
  <si>
    <t>KRM00687</t>
  </si>
  <si>
    <t>69662204753837</t>
  </si>
  <si>
    <t>KRM00688</t>
  </si>
  <si>
    <t>82782903942661</t>
  </si>
  <si>
    <t>KRM00689</t>
  </si>
  <si>
    <t>Rahmat Nugroho</t>
  </si>
  <si>
    <t>51142810758505</t>
  </si>
  <si>
    <t>KRM00690</t>
  </si>
  <si>
    <t>71011208773150</t>
  </si>
  <si>
    <t>KRM00691</t>
  </si>
  <si>
    <t>70871610556199</t>
  </si>
  <si>
    <t>KRM00692</t>
  </si>
  <si>
    <t>Eka Saputra</t>
  </si>
  <si>
    <t>76521209823971</t>
  </si>
  <si>
    <t>KRM00693</t>
  </si>
  <si>
    <t>55222001904070</t>
  </si>
  <si>
    <t>KRM00694</t>
  </si>
  <si>
    <t>75562006862982</t>
  </si>
  <si>
    <t>KRM00695</t>
  </si>
  <si>
    <t>84451107584909</t>
  </si>
  <si>
    <t>KRM00696</t>
  </si>
  <si>
    <t>47021710644921</t>
  </si>
  <si>
    <t>KRM00697</t>
  </si>
  <si>
    <t>65182211981296</t>
  </si>
  <si>
    <t>KRM00698</t>
  </si>
  <si>
    <t>Dewi Fauzi</t>
  </si>
  <si>
    <t>48501405513836</t>
  </si>
  <si>
    <t>KRM00699</t>
  </si>
  <si>
    <t>87492001613235</t>
  </si>
  <si>
    <t>KRM00700</t>
  </si>
  <si>
    <t>56201102864906</t>
  </si>
  <si>
    <t>KRM00701</t>
  </si>
  <si>
    <t>34672404895854</t>
  </si>
  <si>
    <t>KRM00702</t>
  </si>
  <si>
    <t>Ahmad Wibowo</t>
  </si>
  <si>
    <t>59191503605273</t>
  </si>
  <si>
    <t>KRM00703</t>
  </si>
  <si>
    <t>31202007798304</t>
  </si>
  <si>
    <t>KRM00704</t>
  </si>
  <si>
    <t>50561710579595</t>
  </si>
  <si>
    <t>KRM00705</t>
  </si>
  <si>
    <t>Ahmad Sari</t>
  </si>
  <si>
    <t>97591107883452</t>
  </si>
  <si>
    <t>KRM00706</t>
  </si>
  <si>
    <t>53461905807232</t>
  </si>
  <si>
    <t>KRM00707</t>
  </si>
  <si>
    <t>Maya Kusuma</t>
  </si>
  <si>
    <t>92771108782735</t>
  </si>
  <si>
    <t>KRM00708</t>
  </si>
  <si>
    <t>Indah Pratama</t>
  </si>
  <si>
    <t>92822509671441</t>
  </si>
  <si>
    <t>KRM00709</t>
  </si>
  <si>
    <t>82031001658428</t>
  </si>
  <si>
    <t>KRM00710</t>
  </si>
  <si>
    <t>47601410815270</t>
  </si>
  <si>
    <t>KRM00711</t>
  </si>
  <si>
    <t>40641306964776</t>
  </si>
  <si>
    <t>KRM00712</t>
  </si>
  <si>
    <t>61511610809355</t>
  </si>
  <si>
    <t>KRM00713</t>
  </si>
  <si>
    <t>98421206972281</t>
  </si>
  <si>
    <t>KRM00714</t>
  </si>
  <si>
    <t>KRM00715</t>
  </si>
  <si>
    <t>Tri Hidayah</t>
  </si>
  <si>
    <t>85122803677703</t>
  </si>
  <si>
    <t>KRM00716</t>
  </si>
  <si>
    <t>43091608653869</t>
  </si>
  <si>
    <t>KRM00717</t>
  </si>
  <si>
    <t>75312511933837</t>
  </si>
  <si>
    <t>KRM00718</t>
  </si>
  <si>
    <t>Fitriani Hartono</t>
  </si>
  <si>
    <t>70072805563972</t>
  </si>
  <si>
    <t>KRM00719</t>
  </si>
  <si>
    <t>58952312942085</t>
  </si>
  <si>
    <t>KRM00720</t>
  </si>
  <si>
    <t>54432807823791</t>
  </si>
  <si>
    <t>KRM00721</t>
  </si>
  <si>
    <t>Yusuf Pratama</t>
  </si>
  <si>
    <t>43101011602289</t>
  </si>
  <si>
    <t>KRM00722</t>
  </si>
  <si>
    <t>37402709568384</t>
  </si>
  <si>
    <t>KRM00723</t>
  </si>
  <si>
    <t>61962705764861</t>
  </si>
  <si>
    <t>KRM00724</t>
  </si>
  <si>
    <t>32151512793744</t>
  </si>
  <si>
    <t>KRM00725</t>
  </si>
  <si>
    <t>80262103791959</t>
  </si>
  <si>
    <t>KRM00726</t>
  </si>
  <si>
    <t>KRM00727</t>
  </si>
  <si>
    <t>39192510752878</t>
  </si>
  <si>
    <t>KRM00728</t>
  </si>
  <si>
    <t>99212602961273</t>
  </si>
  <si>
    <t>KRM00729</t>
  </si>
  <si>
    <t>55022802677429</t>
  </si>
  <si>
    <t>KRM00730</t>
  </si>
  <si>
    <t>Nia Anggraini</t>
  </si>
  <si>
    <t>39781308746532</t>
  </si>
  <si>
    <t>KRM00731</t>
  </si>
  <si>
    <t>Indah Utami</t>
  </si>
  <si>
    <t>53411004873816</t>
  </si>
  <si>
    <t>KRM00732</t>
  </si>
  <si>
    <t>Lestari Utami</t>
  </si>
  <si>
    <t>34031012945536</t>
  </si>
  <si>
    <t>KRM00733</t>
  </si>
  <si>
    <t>Rizky Rahayu</t>
  </si>
  <si>
    <t>97172102592150</t>
  </si>
  <si>
    <t>KRM00734</t>
  </si>
  <si>
    <t>91181307506005</t>
  </si>
  <si>
    <t>KRM00735</t>
  </si>
  <si>
    <t>75531311618429</t>
  </si>
  <si>
    <t>KRM00736</t>
  </si>
  <si>
    <t>41571908534726</t>
  </si>
  <si>
    <t>KRM00737</t>
  </si>
  <si>
    <t>Rizky Lestari</t>
  </si>
  <si>
    <t>57861509657168</t>
  </si>
  <si>
    <t>KRM00738</t>
  </si>
  <si>
    <t>74312106976162</t>
  </si>
  <si>
    <t>KRM00739</t>
  </si>
  <si>
    <t>84462906823010</t>
  </si>
  <si>
    <t>KRM00740</t>
  </si>
  <si>
    <t>Hendra Rahayu</t>
  </si>
  <si>
    <t>76181808697195</t>
  </si>
  <si>
    <t>KRM00741</t>
  </si>
  <si>
    <t>98131808766686</t>
  </si>
  <si>
    <t>KRM00742</t>
  </si>
  <si>
    <t>63842111586059</t>
  </si>
  <si>
    <t>KRM00743</t>
  </si>
  <si>
    <t>96732311686403</t>
  </si>
  <si>
    <t>KRM00744</t>
  </si>
  <si>
    <t>44081805702647</t>
  </si>
  <si>
    <t>KRM00745</t>
  </si>
  <si>
    <t>84431210701447</t>
  </si>
  <si>
    <t>KRM00746</t>
  </si>
  <si>
    <t>98322609675929</t>
  </si>
  <si>
    <t>KRM00747</t>
  </si>
  <si>
    <t>70852102573364</t>
  </si>
  <si>
    <t>KRM00748</t>
  </si>
  <si>
    <t>KRM00749</t>
  </si>
  <si>
    <t>42842206502849</t>
  </si>
  <si>
    <t>KRM00750</t>
  </si>
  <si>
    <t>Ahmad Hartono</t>
  </si>
  <si>
    <t>94941403653248</t>
  </si>
  <si>
    <t>KRM00752</t>
  </si>
  <si>
    <t>Lestari Cahyono</t>
  </si>
  <si>
    <t>42511610932841</t>
  </si>
  <si>
    <t>KRM00753</t>
  </si>
  <si>
    <t>Putri Kurniawan</t>
  </si>
  <si>
    <t>68952106554917</t>
  </si>
  <si>
    <t>KRM00754</t>
  </si>
  <si>
    <t>Ahmad Lestari</t>
  </si>
  <si>
    <t>96601208585880</t>
  </si>
  <si>
    <t>KRM00755</t>
  </si>
  <si>
    <t>KRM00756</t>
  </si>
  <si>
    <t>42821806957946</t>
  </si>
  <si>
    <t>KRM00757</t>
  </si>
  <si>
    <t>75361011717189</t>
  </si>
  <si>
    <t>KRM00758</t>
  </si>
  <si>
    <t>61932705704698</t>
  </si>
  <si>
    <t>KRM00759</t>
  </si>
  <si>
    <t>Agus Setiawan</t>
  </si>
  <si>
    <t>64852605788143</t>
  </si>
  <si>
    <t>KRM00760</t>
  </si>
  <si>
    <t>33952105947681</t>
  </si>
  <si>
    <t>KRM00761</t>
  </si>
  <si>
    <t>50792404569079</t>
  </si>
  <si>
    <t>KRM00762</t>
  </si>
  <si>
    <t>89101401929031</t>
  </si>
  <si>
    <t>KRM00763</t>
  </si>
  <si>
    <t>Agus Santoso</t>
  </si>
  <si>
    <t>78931312507789</t>
  </si>
  <si>
    <t>KRM00764</t>
  </si>
  <si>
    <t>Nia Lestari</t>
  </si>
  <si>
    <t>63612301553110</t>
  </si>
  <si>
    <t>KRM00765</t>
  </si>
  <si>
    <t>Rahmat Permata</t>
  </si>
  <si>
    <t>79332302735859</t>
  </si>
  <si>
    <t>KRM00766</t>
  </si>
  <si>
    <t>Wahyu Sari</t>
  </si>
  <si>
    <t>34392708552383</t>
  </si>
  <si>
    <t>KRM00767</t>
  </si>
  <si>
    <t>Dani Hakim</t>
  </si>
  <si>
    <t>66692704577323</t>
  </si>
  <si>
    <t>KRM00768</t>
  </si>
  <si>
    <t>Indah Saputra</t>
  </si>
  <si>
    <t>63142111579207</t>
  </si>
  <si>
    <t>KRM00769</t>
  </si>
  <si>
    <t>48321608672035</t>
  </si>
  <si>
    <t>KRM00770</t>
  </si>
  <si>
    <t>Tri Permata</t>
  </si>
  <si>
    <t>49232305994028</t>
  </si>
  <si>
    <t>KRM00771</t>
  </si>
  <si>
    <t>68041403654400</t>
  </si>
  <si>
    <t>KRM00772</t>
  </si>
  <si>
    <t>Wahyu Cahyono</t>
  </si>
  <si>
    <t>40782212583732</t>
  </si>
  <si>
    <t>KRM00773</t>
  </si>
  <si>
    <t>Rahmat Lestari</t>
  </si>
  <si>
    <t>85892002991668</t>
  </si>
  <si>
    <t>KRM00774</t>
  </si>
  <si>
    <t>Maya Utami</t>
  </si>
  <si>
    <t>99451204544542</t>
  </si>
  <si>
    <t>KRM00775</t>
  </si>
  <si>
    <t>87991508885781</t>
  </si>
  <si>
    <t>KRM00776</t>
  </si>
  <si>
    <t>80291201554278</t>
  </si>
  <si>
    <t>KRM00777</t>
  </si>
  <si>
    <t>64801108824527</t>
  </si>
  <si>
    <t>KRM00778</t>
  </si>
  <si>
    <t>89512106757980</t>
  </si>
  <si>
    <t>KRM00779</t>
  </si>
  <si>
    <t>99992912606174</t>
  </si>
  <si>
    <t>KRM00780</t>
  </si>
  <si>
    <t>82012006503366</t>
  </si>
  <si>
    <t>KRM00781</t>
  </si>
  <si>
    <t>Sri Wibowo</t>
  </si>
  <si>
    <t>38982201593270</t>
  </si>
  <si>
    <t>KRM00782</t>
  </si>
  <si>
    <t>59051801795857</t>
  </si>
  <si>
    <t>KRM00783</t>
  </si>
  <si>
    <t>41582002615518</t>
  </si>
  <si>
    <t>KRM00784</t>
  </si>
  <si>
    <t>77161308871293</t>
  </si>
  <si>
    <t>KRM00785</t>
  </si>
  <si>
    <t>84762112537733</t>
  </si>
  <si>
    <t>KRM00786</t>
  </si>
  <si>
    <t>88042109563125</t>
  </si>
  <si>
    <t>KRM00787</t>
  </si>
  <si>
    <t>95712107679771</t>
  </si>
  <si>
    <t>KRM00788</t>
  </si>
  <si>
    <t>Rina Utami</t>
  </si>
  <si>
    <t>55242505704191</t>
  </si>
  <si>
    <t>KRM00789</t>
  </si>
  <si>
    <t>40922307655288</t>
  </si>
  <si>
    <t>KRM00790</t>
  </si>
  <si>
    <t>76941407722991</t>
  </si>
  <si>
    <t>KRM00791</t>
  </si>
  <si>
    <t>51382811985786</t>
  </si>
  <si>
    <t>KRM00792</t>
  </si>
  <si>
    <t>Fitra Fauzi</t>
  </si>
  <si>
    <t>79802207952375</t>
  </si>
  <si>
    <t>KRM00793</t>
  </si>
  <si>
    <t>78141207548105</t>
  </si>
  <si>
    <t>KRM00794</t>
  </si>
  <si>
    <t>Fajar Kurniawan</t>
  </si>
  <si>
    <t>40592209925608</t>
  </si>
  <si>
    <t>KRM00795</t>
  </si>
  <si>
    <t>35071904656574</t>
  </si>
  <si>
    <t>KRM00796</t>
  </si>
  <si>
    <t>76531105623733</t>
  </si>
  <si>
    <t>KRM00797</t>
  </si>
  <si>
    <t>Tri Anggraini</t>
  </si>
  <si>
    <t>83092404924786</t>
  </si>
  <si>
    <t>KRM00798</t>
  </si>
  <si>
    <t>78121310849862</t>
  </si>
  <si>
    <t>KRM00799</t>
  </si>
  <si>
    <t>Joko Anggraini</t>
  </si>
  <si>
    <t>36152101704818</t>
  </si>
  <si>
    <t>KRM00800</t>
  </si>
  <si>
    <t>58571710974184</t>
  </si>
  <si>
    <t>KRM00801</t>
  </si>
  <si>
    <t>78212706638971</t>
  </si>
  <si>
    <t>KRM00802</t>
  </si>
  <si>
    <t>65032806878445</t>
  </si>
  <si>
    <t>KRM00803</t>
  </si>
  <si>
    <t>44101311902729</t>
  </si>
  <si>
    <t>KRM00804</t>
  </si>
  <si>
    <t>93612009763455</t>
  </si>
  <si>
    <t>KRM00805</t>
  </si>
  <si>
    <t>82062509674477</t>
  </si>
  <si>
    <t>KRM00806</t>
  </si>
  <si>
    <t>61751312965461</t>
  </si>
  <si>
    <t>KRM00807</t>
  </si>
  <si>
    <t>Indah Prasetyo</t>
  </si>
  <si>
    <t>81761701833763</t>
  </si>
  <si>
    <t>KRM00808</t>
  </si>
  <si>
    <t>98221409971552</t>
  </si>
  <si>
    <t>KRM00809</t>
  </si>
  <si>
    <t>Ayu Utami</t>
  </si>
  <si>
    <t>32922110691209</t>
  </si>
  <si>
    <t>KRM00810</t>
  </si>
  <si>
    <t>Reza Santoso</t>
  </si>
  <si>
    <t>62671312601689</t>
  </si>
  <si>
    <t>KRM00811</t>
  </si>
  <si>
    <t>51191304792243</t>
  </si>
  <si>
    <t>KRM00812</t>
  </si>
  <si>
    <t>57422203812083</t>
  </si>
  <si>
    <t>KRM00813</t>
  </si>
  <si>
    <t>34392505951143</t>
  </si>
  <si>
    <t>KRM00814</t>
  </si>
  <si>
    <t>41071409894114</t>
  </si>
  <si>
    <t>KRM00815</t>
  </si>
  <si>
    <t>Siti Pratama</t>
  </si>
  <si>
    <t>35052107564982</t>
  </si>
  <si>
    <t>KRM00816</t>
  </si>
  <si>
    <t>56602310577328</t>
  </si>
  <si>
    <t>KRM00817</t>
  </si>
  <si>
    <t>93511111794409</t>
  </si>
  <si>
    <t>KRM00818</t>
  </si>
  <si>
    <t>39992711751596</t>
  </si>
  <si>
    <t>KRM00819</t>
  </si>
  <si>
    <t>81482303638932</t>
  </si>
  <si>
    <t>KRM00820</t>
  </si>
  <si>
    <t>Andi Permata</t>
  </si>
  <si>
    <t>50421406989278</t>
  </si>
  <si>
    <t>KRM00821</t>
  </si>
  <si>
    <t>72372608641216</t>
  </si>
  <si>
    <t>KRM00822</t>
  </si>
  <si>
    <t>Tri Pratama</t>
  </si>
  <si>
    <t>48301407663956</t>
  </si>
  <si>
    <t>KRM00823</t>
  </si>
  <si>
    <t>82371910799612</t>
  </si>
  <si>
    <t>KRM00824</t>
  </si>
  <si>
    <t>Dian Susanti</t>
  </si>
  <si>
    <t>85211909677986</t>
  </si>
  <si>
    <t>KRM00825</t>
  </si>
  <si>
    <t>76281010752984</t>
  </si>
  <si>
    <t>KRM00826</t>
  </si>
  <si>
    <t>Rina Rahayu</t>
  </si>
  <si>
    <t>49071808751103</t>
  </si>
  <si>
    <t>KRM00827</t>
  </si>
  <si>
    <t>KRM00828</t>
  </si>
  <si>
    <t>88341011922584</t>
  </si>
  <si>
    <t>KRM00829</t>
  </si>
  <si>
    <t>93442607612685</t>
  </si>
  <si>
    <t>KRM00830</t>
  </si>
  <si>
    <t>90381207541056</t>
  </si>
  <si>
    <t>KRM00831</t>
  </si>
  <si>
    <t>Reza Hakim</t>
  </si>
  <si>
    <t>55942703643254</t>
  </si>
  <si>
    <t>KRM00833</t>
  </si>
  <si>
    <t>45981009861201</t>
  </si>
  <si>
    <t>KRM00834</t>
  </si>
  <si>
    <t>51302908702810</t>
  </si>
  <si>
    <t>KRM00835</t>
  </si>
  <si>
    <t>48782903622054</t>
  </si>
  <si>
    <t>KRM00836</t>
  </si>
  <si>
    <t>65672211704412</t>
  </si>
  <si>
    <t>KRM00837</t>
  </si>
  <si>
    <t>KRM00838</t>
  </si>
  <si>
    <t>45291805515800</t>
  </si>
  <si>
    <t>KRM00839</t>
  </si>
  <si>
    <t>Dani Prasetyo</t>
  </si>
  <si>
    <t>85532810706338</t>
  </si>
  <si>
    <t>KRM00840</t>
  </si>
  <si>
    <t>37811512631717</t>
  </si>
  <si>
    <t>KRM00841</t>
  </si>
  <si>
    <t>KRM00842</t>
  </si>
  <si>
    <t>90102510612891</t>
  </si>
  <si>
    <t>KRM00843</t>
  </si>
  <si>
    <t>53501211982617</t>
  </si>
  <si>
    <t>KRM00844</t>
  </si>
  <si>
    <t>72351103994492</t>
  </si>
  <si>
    <t>KRM00845</t>
  </si>
  <si>
    <t>Hendra Permata</t>
  </si>
  <si>
    <t>73681504509726</t>
  </si>
  <si>
    <t>KRM00846</t>
  </si>
  <si>
    <t>Nurul Saputra</t>
  </si>
  <si>
    <t>76722103967377</t>
  </si>
  <si>
    <t>KRM00847</t>
  </si>
  <si>
    <t>67132607631197</t>
  </si>
  <si>
    <t>KRM00848</t>
  </si>
  <si>
    <t>84452907776372</t>
  </si>
  <si>
    <t>KRM00849</t>
  </si>
  <si>
    <t>Rahmat Prasetyo</t>
  </si>
  <si>
    <t>64252406997273</t>
  </si>
  <si>
    <t>KRM00850</t>
  </si>
  <si>
    <t>49112902844553</t>
  </si>
  <si>
    <t>KRM00851</t>
  </si>
  <si>
    <t>64662711535715</t>
  </si>
  <si>
    <t>KRM00852</t>
  </si>
  <si>
    <t>75462806836366</t>
  </si>
  <si>
    <t>KRM00853</t>
  </si>
  <si>
    <t>Bagus Hidayah</t>
  </si>
  <si>
    <t>72922606747335</t>
  </si>
  <si>
    <t>KRM00854</t>
  </si>
  <si>
    <t>85632505646416</t>
  </si>
  <si>
    <t>KRM00855</t>
  </si>
  <si>
    <t>51752312852803</t>
  </si>
  <si>
    <t>KRM00856</t>
  </si>
  <si>
    <t>45182002837658</t>
  </si>
  <si>
    <t>KRM00857</t>
  </si>
  <si>
    <t>77812903521877</t>
  </si>
  <si>
    <t>KRM00858</t>
  </si>
  <si>
    <t>75071307517306</t>
  </si>
  <si>
    <t>KRM00859</t>
  </si>
  <si>
    <t>83981709687064</t>
  </si>
  <si>
    <t>KRM00860</t>
  </si>
  <si>
    <t>31532110619552</t>
  </si>
  <si>
    <t>KRM00861</t>
  </si>
  <si>
    <t>92561105844013</t>
  </si>
  <si>
    <t>KRM00862</t>
  </si>
  <si>
    <t>64712604912683</t>
  </si>
  <si>
    <t>KRM00863</t>
  </si>
  <si>
    <t>38081907965743</t>
  </si>
  <si>
    <t>KRM00864</t>
  </si>
  <si>
    <t>98321306915050</t>
  </si>
  <si>
    <t>KRM00865</t>
  </si>
  <si>
    <t>99032012745483</t>
  </si>
  <si>
    <t>KRM00866</t>
  </si>
  <si>
    <t>73352004505073</t>
  </si>
  <si>
    <t>KRM00867</t>
  </si>
  <si>
    <t>Eka Susanti</t>
  </si>
  <si>
    <t>43881108699225</t>
  </si>
  <si>
    <t>KRM00868</t>
  </si>
  <si>
    <t>96632710605777</t>
  </si>
  <si>
    <t>KRM00869</t>
  </si>
  <si>
    <t>77471309912731</t>
  </si>
  <si>
    <t>KRM00870</t>
  </si>
  <si>
    <t>54791902561535</t>
  </si>
  <si>
    <t>KRM00871</t>
  </si>
  <si>
    <t>94382712744912</t>
  </si>
  <si>
    <t>KRM00872</t>
  </si>
  <si>
    <t>50171802635893</t>
  </si>
  <si>
    <t>KRM00873</t>
  </si>
  <si>
    <t>Wahyu Hidayah</t>
  </si>
  <si>
    <t>69132305817398</t>
  </si>
  <si>
    <t>KRM00874</t>
  </si>
  <si>
    <t>Dani Rahayu</t>
  </si>
  <si>
    <t>64661802524776</t>
  </si>
  <si>
    <t>KRM00875</t>
  </si>
  <si>
    <t>Budi Permata</t>
  </si>
  <si>
    <t>68542406553637</t>
  </si>
  <si>
    <t>KRM00876</t>
  </si>
  <si>
    <t>Bagus Pratama</t>
  </si>
  <si>
    <t>92161501755534</t>
  </si>
  <si>
    <t>KRM00877</t>
  </si>
  <si>
    <t>92202210537999</t>
  </si>
  <si>
    <t>KRM00878</t>
  </si>
  <si>
    <t>53342304688846</t>
  </si>
  <si>
    <t>KRM00879</t>
  </si>
  <si>
    <t>58021408506976</t>
  </si>
  <si>
    <t>KRM00880</t>
  </si>
  <si>
    <t>Indah Kusuma</t>
  </si>
  <si>
    <t>53251607858636</t>
  </si>
  <si>
    <t>KRM00881</t>
  </si>
  <si>
    <t>Ayu Hakim</t>
  </si>
  <si>
    <t>36191501893960</t>
  </si>
  <si>
    <t>KRM00882</t>
  </si>
  <si>
    <t>90011701966198</t>
  </si>
  <si>
    <t>KRM00883</t>
  </si>
  <si>
    <t>44522504502879</t>
  </si>
  <si>
    <t>KRM00884</t>
  </si>
  <si>
    <t>Dani Utami</t>
  </si>
  <si>
    <t>55852409771542</t>
  </si>
  <si>
    <t>KRM00885</t>
  </si>
  <si>
    <t>KRM00886</t>
  </si>
  <si>
    <t>94772409822421</t>
  </si>
  <si>
    <t>KRM00887</t>
  </si>
  <si>
    <t>43972603831885</t>
  </si>
  <si>
    <t>KRM00888</t>
  </si>
  <si>
    <t>99871003736512</t>
  </si>
  <si>
    <t>KRM00890</t>
  </si>
  <si>
    <t>90461302831080</t>
  </si>
  <si>
    <t>KRM00891</t>
  </si>
  <si>
    <t>84062107714485</t>
  </si>
  <si>
    <t>KRM00892</t>
  </si>
  <si>
    <t>31361503979126</t>
  </si>
  <si>
    <t>KRM00893</t>
  </si>
  <si>
    <t>48022903578812</t>
  </si>
  <si>
    <t>KRM00894</t>
  </si>
  <si>
    <t>43452805724915</t>
  </si>
  <si>
    <t>KRM00895</t>
  </si>
  <si>
    <t>69102701913109</t>
  </si>
  <si>
    <t>KRM00896</t>
  </si>
  <si>
    <t>84991404539639</t>
  </si>
  <si>
    <t>KRM00897</t>
  </si>
  <si>
    <t>47832206604548</t>
  </si>
  <si>
    <t>KRM00898</t>
  </si>
  <si>
    <t>60871902996101</t>
  </si>
  <si>
    <t>KRM00899</t>
  </si>
  <si>
    <t>93412912575297</t>
  </si>
  <si>
    <t>KRM00900</t>
  </si>
  <si>
    <t>60032606521150</t>
  </si>
  <si>
    <t>KRM00901</t>
  </si>
  <si>
    <t>84271101685609</t>
  </si>
  <si>
    <t>KRM00902</t>
  </si>
  <si>
    <t>31441110992689</t>
  </si>
  <si>
    <t>KRM00903</t>
  </si>
  <si>
    <t>96891807916267</t>
  </si>
  <si>
    <t>KRM00904</t>
  </si>
  <si>
    <t>42442110967946</t>
  </si>
  <si>
    <t>KRM00905</t>
  </si>
  <si>
    <t>88972208563037</t>
  </si>
  <si>
    <t>KRM00906</t>
  </si>
  <si>
    <t>68422209999647</t>
  </si>
  <si>
    <t>KRM00907</t>
  </si>
  <si>
    <t>42261203509865</t>
  </si>
  <si>
    <t>KRM00908</t>
  </si>
  <si>
    <t>KRM00909</t>
  </si>
  <si>
    <t>Tri Prasetyo</t>
  </si>
  <si>
    <t>78541603654116</t>
  </si>
  <si>
    <t>KRM00910</t>
  </si>
  <si>
    <t>40831505752987</t>
  </si>
  <si>
    <t>KRM00911</t>
  </si>
  <si>
    <t>Putri Cahyono</t>
  </si>
  <si>
    <t>97891009765933</t>
  </si>
  <si>
    <t>KRM00912</t>
  </si>
  <si>
    <t>96791411736910</t>
  </si>
  <si>
    <t>KRM00913</t>
  </si>
  <si>
    <t>68952206725286</t>
  </si>
  <si>
    <t>KRM00914</t>
  </si>
  <si>
    <t>57972005987346</t>
  </si>
  <si>
    <t>KRM00915</t>
  </si>
  <si>
    <t>Rina Susanti</t>
  </si>
  <si>
    <t>82651811617647</t>
  </si>
  <si>
    <t>KRM00916</t>
  </si>
  <si>
    <t>99561105815881</t>
  </si>
  <si>
    <t>KRM00917</t>
  </si>
  <si>
    <t>51652307513686</t>
  </si>
  <si>
    <t>KRM00918</t>
  </si>
  <si>
    <t>87661206995106</t>
  </si>
  <si>
    <t>KRM00919</t>
  </si>
  <si>
    <t>91961004849867</t>
  </si>
  <si>
    <t>KRM00920</t>
  </si>
  <si>
    <t>Fajar Utami</t>
  </si>
  <si>
    <t>51972812663268</t>
  </si>
  <si>
    <t>KRM00921</t>
  </si>
  <si>
    <t>96642103551041</t>
  </si>
  <si>
    <t>KRM00922</t>
  </si>
  <si>
    <t>50601010639728</t>
  </si>
  <si>
    <t>KRM00923</t>
  </si>
  <si>
    <t>38812404603498</t>
  </si>
  <si>
    <t>KRM00924</t>
  </si>
  <si>
    <t>72511605966229</t>
  </si>
  <si>
    <t>KRM00925</t>
  </si>
  <si>
    <t>79671909744749</t>
  </si>
  <si>
    <t>KRM00926</t>
  </si>
  <si>
    <t>89691107755916</t>
  </si>
  <si>
    <t>KRM00927</t>
  </si>
  <si>
    <t>56461903713742</t>
  </si>
  <si>
    <t>KRM00928</t>
  </si>
  <si>
    <t>41502411621510</t>
  </si>
  <si>
    <t>KRM00929</t>
  </si>
  <si>
    <t>Fitra Hidayah</t>
  </si>
  <si>
    <t>50012808768824</t>
  </si>
  <si>
    <t>KRM00930</t>
  </si>
  <si>
    <t>Putri Lestari</t>
  </si>
  <si>
    <t>46292302595097</t>
  </si>
  <si>
    <t>KRM00931</t>
  </si>
  <si>
    <t>34462109813220</t>
  </si>
  <si>
    <t>KRM00932</t>
  </si>
  <si>
    <t>45541409703977</t>
  </si>
  <si>
    <t>KRM00933</t>
  </si>
  <si>
    <t>59942911563864</t>
  </si>
  <si>
    <t>KRM00934</t>
  </si>
  <si>
    <t>53111304727681</t>
  </si>
  <si>
    <t>KRM00935</t>
  </si>
  <si>
    <t>41162801676465</t>
  </si>
  <si>
    <t>KRM00936</t>
  </si>
  <si>
    <t>78161905949071</t>
  </si>
  <si>
    <t>KRM00938</t>
  </si>
  <si>
    <t>Dewi Hakim</t>
  </si>
  <si>
    <t>45272306806340</t>
  </si>
  <si>
    <t>KRM00939</t>
  </si>
  <si>
    <t>84052202843226</t>
  </si>
  <si>
    <t>KRM00940</t>
  </si>
  <si>
    <t>Reza Wibowo</t>
  </si>
  <si>
    <t>67721606702425</t>
  </si>
  <si>
    <t>KRM00941</t>
  </si>
  <si>
    <t>75702203752651</t>
  </si>
  <si>
    <t>KRM00942</t>
  </si>
  <si>
    <t>80851909682260</t>
  </si>
  <si>
    <t>KRM00943</t>
  </si>
  <si>
    <t>59812806777875</t>
  </si>
  <si>
    <t>KRM00944</t>
  </si>
  <si>
    <t>59662703881426</t>
  </si>
  <si>
    <t>KRM00945</t>
  </si>
  <si>
    <t>KRM00946</t>
  </si>
  <si>
    <t>91671611868605</t>
  </si>
  <si>
    <t>KRM00947</t>
  </si>
  <si>
    <t>93491910511747</t>
  </si>
  <si>
    <t>KRM00948</t>
  </si>
  <si>
    <t>92271212696874</t>
  </si>
  <si>
    <t>KRM00949</t>
  </si>
  <si>
    <t>50232002814169</t>
  </si>
  <si>
    <t>KRM00950</t>
  </si>
  <si>
    <t>41211609515428</t>
  </si>
  <si>
    <t>KRM00951</t>
  </si>
  <si>
    <t>Maya Permata</t>
  </si>
  <si>
    <t>31761901929431</t>
  </si>
  <si>
    <t>KRM00952</t>
  </si>
  <si>
    <t>54791709557486</t>
  </si>
  <si>
    <t>KRM00953</t>
  </si>
  <si>
    <t>Wahyu Kusuma</t>
  </si>
  <si>
    <t>KRM00954</t>
  </si>
  <si>
    <t>57672707628346</t>
  </si>
  <si>
    <t>KRM00955</t>
  </si>
  <si>
    <t>33822602653701</t>
  </si>
  <si>
    <t>KRM00956</t>
  </si>
  <si>
    <t>95161810956858</t>
  </si>
  <si>
    <t>KRM00957</t>
  </si>
  <si>
    <t>70321906899616</t>
  </si>
  <si>
    <t>KRM00958</t>
  </si>
  <si>
    <t>Andi Saputra</t>
  </si>
  <si>
    <t>45141906674992</t>
  </si>
  <si>
    <t>KRM00959</t>
  </si>
  <si>
    <t>45081106519618</t>
  </si>
  <si>
    <t>KRM00960</t>
  </si>
  <si>
    <t>Rahmat Sari</t>
  </si>
  <si>
    <t>98142707902471</t>
  </si>
  <si>
    <t>KRM00961</t>
  </si>
  <si>
    <t>69042302799258</t>
  </si>
  <si>
    <t>KRM00962</t>
  </si>
  <si>
    <t>81032811547314</t>
  </si>
  <si>
    <t>KRM00963</t>
  </si>
  <si>
    <t>62781410527021</t>
  </si>
  <si>
    <t>KRM00964</t>
  </si>
  <si>
    <t>66422605775069</t>
  </si>
  <si>
    <t>KRM00965</t>
  </si>
  <si>
    <t>74972101535625</t>
  </si>
  <si>
    <t>KRM00966</t>
  </si>
  <si>
    <t>Ayu Lestari</t>
  </si>
  <si>
    <t>85411809867540</t>
  </si>
  <si>
    <t>KRM00967</t>
  </si>
  <si>
    <t>Rizky Cahyono</t>
  </si>
  <si>
    <t>67562806817900</t>
  </si>
  <si>
    <t>KRM00968</t>
  </si>
  <si>
    <t>97621110959643</t>
  </si>
  <si>
    <t>KRM00969</t>
  </si>
  <si>
    <t>KRM00970</t>
  </si>
  <si>
    <t>39821701636373</t>
  </si>
  <si>
    <t>KRM00971</t>
  </si>
  <si>
    <t>50841405562516</t>
  </si>
  <si>
    <t>KRM00972</t>
  </si>
  <si>
    <t>68812307899792</t>
  </si>
  <si>
    <t>KRM00973</t>
  </si>
  <si>
    <t>Dani Setiawan</t>
  </si>
  <si>
    <t>87242104538351</t>
  </si>
  <si>
    <t>KRM00974</t>
  </si>
  <si>
    <t>49211509656868</t>
  </si>
  <si>
    <t>KRM00975</t>
  </si>
  <si>
    <t>51482302914208</t>
  </si>
  <si>
    <t>KRM00976</t>
  </si>
  <si>
    <t>44791204717741</t>
  </si>
  <si>
    <t>KRM00977</t>
  </si>
  <si>
    <t>52011512793977</t>
  </si>
  <si>
    <t>KRM00978</t>
  </si>
  <si>
    <t>Nia Rahayu</t>
  </si>
  <si>
    <t>78592708933700</t>
  </si>
  <si>
    <t>KRM00979</t>
  </si>
  <si>
    <t>Maya Pratama</t>
  </si>
  <si>
    <t>63512910807058</t>
  </si>
  <si>
    <t>KRM00980</t>
  </si>
  <si>
    <t>50721604824076</t>
  </si>
  <si>
    <t>KRM00981</t>
  </si>
  <si>
    <t>Budi Prasetyo</t>
  </si>
  <si>
    <t>72512405545315</t>
  </si>
  <si>
    <t>KRM00982</t>
  </si>
  <si>
    <t>67281504605518</t>
  </si>
  <si>
    <t>KRM00983</t>
  </si>
  <si>
    <t>76502008735609</t>
  </si>
  <si>
    <t>KRM00984</t>
  </si>
  <si>
    <t>37571606889084</t>
  </si>
  <si>
    <t>KRM00985</t>
  </si>
  <si>
    <t>82491810756389</t>
  </si>
  <si>
    <t>KRM00986</t>
  </si>
  <si>
    <t>47371311846109</t>
  </si>
  <si>
    <t>KRM00987</t>
  </si>
  <si>
    <t>38342309651105</t>
  </si>
  <si>
    <t>KRM00988</t>
  </si>
  <si>
    <t>Dian Kurniawan</t>
  </si>
  <si>
    <t>32161210969710</t>
  </si>
  <si>
    <t>KRM00989</t>
  </si>
  <si>
    <t>67961012725471</t>
  </si>
  <si>
    <t>KRM00990</t>
  </si>
  <si>
    <t>65541605876403</t>
  </si>
  <si>
    <t>KRM00991</t>
  </si>
  <si>
    <t>66591704809388</t>
  </si>
  <si>
    <t>KRM00992</t>
  </si>
  <si>
    <t>35122705772515</t>
  </si>
  <si>
    <t>KRM00993</t>
  </si>
  <si>
    <t>81051406571111</t>
  </si>
  <si>
    <t>KRM00994</t>
  </si>
  <si>
    <t>43311703762404</t>
  </si>
  <si>
    <t>KRM00995</t>
  </si>
  <si>
    <t>47472205992110</t>
  </si>
  <si>
    <t>KRM00996</t>
  </si>
  <si>
    <t>40301405913868</t>
  </si>
  <si>
    <t>KRM00997</t>
  </si>
  <si>
    <t>Rahmat Susanti</t>
  </si>
  <si>
    <t>80871803738936</t>
  </si>
  <si>
    <t>KRM00998</t>
  </si>
  <si>
    <t>Fitriani Setiawan</t>
  </si>
  <si>
    <t>42192010625793</t>
  </si>
  <si>
    <t>KRM00999</t>
  </si>
  <si>
    <t>57861012827441</t>
  </si>
  <si>
    <t>KRM01000</t>
  </si>
  <si>
    <t>33602612559328</t>
  </si>
  <si>
    <t>KRM01001</t>
  </si>
  <si>
    <t>33082911962864</t>
  </si>
  <si>
    <t>KRM01002</t>
  </si>
  <si>
    <t>Budi Rahayu</t>
  </si>
  <si>
    <t>60641810958787</t>
  </si>
  <si>
    <t>KRM01003</t>
  </si>
  <si>
    <t>43371011678520</t>
  </si>
  <si>
    <t>KRM01004</t>
  </si>
  <si>
    <t>76662901735515</t>
  </si>
  <si>
    <t>KRM01005</t>
  </si>
  <si>
    <t>75591404539573</t>
  </si>
  <si>
    <t>KRM01006</t>
  </si>
  <si>
    <t>44442404611053</t>
  </si>
  <si>
    <t>KRM01007</t>
  </si>
  <si>
    <t>90801610537526</t>
  </si>
  <si>
    <t>KRM01008</t>
  </si>
  <si>
    <t>69291512635594</t>
  </si>
  <si>
    <t>KRM01009</t>
  </si>
  <si>
    <t>Yusuf Susanti</t>
  </si>
  <si>
    <t>50862103832221</t>
  </si>
  <si>
    <t>KRM01010</t>
  </si>
  <si>
    <t>75502201919766</t>
  </si>
  <si>
    <t>KRM01011</t>
  </si>
  <si>
    <t>32372001945833</t>
  </si>
  <si>
    <t>KRM01012</t>
  </si>
  <si>
    <t>64901105745568</t>
  </si>
  <si>
    <t>KRM01013</t>
  </si>
  <si>
    <t>42892610999762</t>
  </si>
  <si>
    <t>KRM01014</t>
  </si>
  <si>
    <t>82261109786771</t>
  </si>
  <si>
    <t>KRM01015</t>
  </si>
  <si>
    <t>61221211815137</t>
  </si>
  <si>
    <t>KRM01016</t>
  </si>
  <si>
    <t>86072211554900</t>
  </si>
  <si>
    <t>KRM01017</t>
  </si>
  <si>
    <t>80032102952523</t>
  </si>
  <si>
    <t>KRM01018</t>
  </si>
  <si>
    <t>76811602843718</t>
  </si>
  <si>
    <t>KRM01019</t>
  </si>
  <si>
    <t>89431811891261</t>
  </si>
  <si>
    <t>KRM01020</t>
  </si>
  <si>
    <t>Maya Hakim</t>
  </si>
  <si>
    <t>77311106504735</t>
  </si>
  <si>
    <t>KRM01021</t>
  </si>
  <si>
    <t>90752904596512</t>
  </si>
  <si>
    <t>KRM01022</t>
  </si>
  <si>
    <t>44601103849076</t>
  </si>
  <si>
    <t>KRM01023</t>
  </si>
  <si>
    <t>Andi Prasetyo</t>
  </si>
  <si>
    <t>70922807959411</t>
  </si>
  <si>
    <t>KRM01024</t>
  </si>
  <si>
    <t>72831911902880</t>
  </si>
  <si>
    <t>KRM01025</t>
  </si>
  <si>
    <t>50231911905026</t>
  </si>
  <si>
    <t>KRM01026</t>
  </si>
  <si>
    <t>Reza Susanti</t>
  </si>
  <si>
    <t>46711101803847</t>
  </si>
  <si>
    <t>KRM01027</t>
  </si>
  <si>
    <t>Wahyu Utami</t>
  </si>
  <si>
    <t>40232112734231</t>
  </si>
  <si>
    <t>KRM01028</t>
  </si>
  <si>
    <t>Lestari Susanti</t>
  </si>
  <si>
    <t>76611402611103</t>
  </si>
  <si>
    <t>KRM01029</t>
  </si>
  <si>
    <t>96191203984925</t>
  </si>
  <si>
    <t>KRM01030</t>
  </si>
  <si>
    <t>82842609507530</t>
  </si>
  <si>
    <t>KRM01031</t>
  </si>
  <si>
    <t>53341303649929</t>
  </si>
  <si>
    <t>KRM01032</t>
  </si>
  <si>
    <t>58512502652563</t>
  </si>
  <si>
    <t>KRM01033</t>
  </si>
  <si>
    <t>31602102952534</t>
  </si>
  <si>
    <t>KRM01034</t>
  </si>
  <si>
    <t>63492603527110</t>
  </si>
  <si>
    <t>KRM01035</t>
  </si>
  <si>
    <t>85462603962939</t>
  </si>
  <si>
    <t>KRM01036</t>
  </si>
  <si>
    <t>Fitriani Kurniawan</t>
  </si>
  <si>
    <t>70151409766213</t>
  </si>
  <si>
    <t>KRM01037</t>
  </si>
  <si>
    <t>69502403743630</t>
  </si>
  <si>
    <t>KRM01038</t>
  </si>
  <si>
    <t>56852809829967</t>
  </si>
  <si>
    <t>KRM01039</t>
  </si>
  <si>
    <t>98682003581612</t>
  </si>
  <si>
    <t>KRM01040</t>
  </si>
  <si>
    <t>66771607838507</t>
  </si>
  <si>
    <t>KRM01041</t>
  </si>
  <si>
    <t>50461106539434</t>
  </si>
  <si>
    <t>KRM01042</t>
  </si>
  <si>
    <t>50081207703247</t>
  </si>
  <si>
    <t>KRM01044</t>
  </si>
  <si>
    <t>58392304821269</t>
  </si>
  <si>
    <t>KRM01045</t>
  </si>
  <si>
    <t>Lestari Hidayah</t>
  </si>
  <si>
    <t>60001405838830</t>
  </si>
  <si>
    <t>KRM01046</t>
  </si>
  <si>
    <t>Dewi Susanti</t>
  </si>
  <si>
    <t>46371103704010</t>
  </si>
  <si>
    <t>KRM01047</t>
  </si>
  <si>
    <t>Yusuf Sari</t>
  </si>
  <si>
    <t>47582102833901</t>
  </si>
  <si>
    <t>KRM01048</t>
  </si>
  <si>
    <t>75542307604135</t>
  </si>
  <si>
    <t>KRM01049</t>
  </si>
  <si>
    <t>51781312837167</t>
  </si>
  <si>
    <t>KRM01050</t>
  </si>
  <si>
    <t>36932012726102</t>
  </si>
  <si>
    <t>KRM01051</t>
  </si>
  <si>
    <t>72112609976447</t>
  </si>
  <si>
    <t>KRM01052</t>
  </si>
  <si>
    <t>Nia Pratama</t>
  </si>
  <si>
    <t>48971209838148</t>
  </si>
  <si>
    <t>KRM01053</t>
  </si>
  <si>
    <t>73171310926496</t>
  </si>
  <si>
    <t>KRM01054</t>
  </si>
  <si>
    <t>Ahmad Fauzi</t>
  </si>
  <si>
    <t>99781112921371</t>
  </si>
  <si>
    <t>KRM01055</t>
  </si>
  <si>
    <t>46321003883282</t>
  </si>
  <si>
    <t>KRM01056</t>
  </si>
  <si>
    <t>89102312958340</t>
  </si>
  <si>
    <t>KRM01057</t>
  </si>
  <si>
    <t>89621103917194</t>
  </si>
  <si>
    <t>KRM01058</t>
  </si>
  <si>
    <t>40192004775492</t>
  </si>
  <si>
    <t>KRM01059</t>
  </si>
  <si>
    <t>70582408889066</t>
  </si>
  <si>
    <t>KRM01060</t>
  </si>
  <si>
    <t>70502911794509</t>
  </si>
  <si>
    <t>KRM01061</t>
  </si>
  <si>
    <t>97352607779541</t>
  </si>
  <si>
    <t>KRM01062</t>
  </si>
  <si>
    <t>34442012735679</t>
  </si>
  <si>
    <t>KRM01063</t>
  </si>
  <si>
    <t>Putri Sari</t>
  </si>
  <si>
    <t>52491806589696</t>
  </si>
  <si>
    <t>KRM01064</t>
  </si>
  <si>
    <t>Reza Purnama</t>
  </si>
  <si>
    <t>78702506802965</t>
  </si>
  <si>
    <t>KRM01065</t>
  </si>
  <si>
    <t>39621011812326</t>
  </si>
  <si>
    <t>KRM01066</t>
  </si>
  <si>
    <t>Agus Hakim</t>
  </si>
  <si>
    <t>48532306555171</t>
  </si>
  <si>
    <t>KRM01067</t>
  </si>
  <si>
    <t>67871509506194</t>
  </si>
  <si>
    <t>KRM01068</t>
  </si>
  <si>
    <t>84382205761475</t>
  </si>
  <si>
    <t>KRM01069</t>
  </si>
  <si>
    <t>88921804634131</t>
  </si>
  <si>
    <t>KRM01070</t>
  </si>
  <si>
    <t>87411102664862</t>
  </si>
  <si>
    <t>KRM01071</t>
  </si>
  <si>
    <t>93952904569845</t>
  </si>
  <si>
    <t>KRM01072</t>
  </si>
  <si>
    <t>Yusuf Cahyono</t>
  </si>
  <si>
    <t>70821703907759</t>
  </si>
  <si>
    <t>KRM01073</t>
  </si>
  <si>
    <t>43352103707030</t>
  </si>
  <si>
    <t>KRM01074</t>
  </si>
  <si>
    <t>Putri Hidayah</t>
  </si>
  <si>
    <t>92641103693620</t>
  </si>
  <si>
    <t>KRM01075</t>
  </si>
  <si>
    <t>KRM01076</t>
  </si>
  <si>
    <t>57022203664137</t>
  </si>
  <si>
    <t>KRM01077</t>
  </si>
  <si>
    <t>50712509926245</t>
  </si>
  <si>
    <t>KRM01078</t>
  </si>
  <si>
    <t>33322111728509</t>
  </si>
  <si>
    <t>KRM01079</t>
  </si>
  <si>
    <t>54042112633674</t>
  </si>
  <si>
    <t>KRM01080</t>
  </si>
  <si>
    <t>Tri Wibowo</t>
  </si>
  <si>
    <t>33321307646357</t>
  </si>
  <si>
    <t>KRM01081</t>
  </si>
  <si>
    <t>37851705898198</t>
  </si>
  <si>
    <t>KRM01082</t>
  </si>
  <si>
    <t>Bagus Cahyono</t>
  </si>
  <si>
    <t>95891009892282</t>
  </si>
  <si>
    <t>KRM01083</t>
  </si>
  <si>
    <t>86122611648542</t>
  </si>
  <si>
    <t>KRM01084</t>
  </si>
  <si>
    <t>59702708646802</t>
  </si>
  <si>
    <t>KRM01085</t>
  </si>
  <si>
    <t>46252005663719</t>
  </si>
  <si>
    <t>KRM01086</t>
  </si>
  <si>
    <t>43451611682286</t>
  </si>
  <si>
    <t>KRM01087</t>
  </si>
  <si>
    <t>36981106878245</t>
  </si>
  <si>
    <t>KRM01088</t>
  </si>
  <si>
    <t>55851112563823</t>
  </si>
  <si>
    <t>KRM01089</t>
  </si>
  <si>
    <t>57402510999262</t>
  </si>
  <si>
    <t>KRM01090</t>
  </si>
  <si>
    <t>Lestari Sari</t>
  </si>
  <si>
    <t>57961603813472</t>
  </si>
  <si>
    <t>KRM01091</t>
  </si>
  <si>
    <t>71662401717157</t>
  </si>
  <si>
    <t>KRM01092</t>
  </si>
  <si>
    <t>58232802619290</t>
  </si>
  <si>
    <t>KRM01093</t>
  </si>
  <si>
    <t>81091809772128</t>
  </si>
  <si>
    <t>KRM01094</t>
  </si>
  <si>
    <t>KRM01095</t>
  </si>
  <si>
    <t>82711705813000</t>
  </si>
  <si>
    <t>KRM01096</t>
  </si>
  <si>
    <t>75911105859942</t>
  </si>
  <si>
    <t>KRM01097</t>
  </si>
  <si>
    <t>Dian Sari</t>
  </si>
  <si>
    <t>78141512621773</t>
  </si>
  <si>
    <t>KRM01098</t>
  </si>
  <si>
    <t>Rahmat Hidayah</t>
  </si>
  <si>
    <t>33221303877129</t>
  </si>
  <si>
    <t>KRM01099</t>
  </si>
  <si>
    <t>73662111901979</t>
  </si>
  <si>
    <t>KRM01100</t>
  </si>
  <si>
    <t>89611910641769</t>
  </si>
  <si>
    <t>KRM01102</t>
  </si>
  <si>
    <t>Sri Fauzi</t>
  </si>
  <si>
    <t>43251104711980</t>
  </si>
  <si>
    <t>KRM01103</t>
  </si>
  <si>
    <t>63721503863636</t>
  </si>
  <si>
    <t>KRM01104</t>
  </si>
  <si>
    <t>Maya Kurniawan</t>
  </si>
  <si>
    <t>77812806934407</t>
  </si>
  <si>
    <t>KRM01105</t>
  </si>
  <si>
    <t>90932604754117</t>
  </si>
  <si>
    <t>KRM01106</t>
  </si>
  <si>
    <t>56761109714329</t>
  </si>
  <si>
    <t>KRM01107</t>
  </si>
  <si>
    <t>70561506531641</t>
  </si>
  <si>
    <t>KRM01108</t>
  </si>
  <si>
    <t>KRM01109</t>
  </si>
  <si>
    <t>73872010838552</t>
  </si>
  <si>
    <t>KRM01110</t>
  </si>
  <si>
    <t>Ahmad Nugroho</t>
  </si>
  <si>
    <t>83472910966907</t>
  </si>
  <si>
    <t>KRM01111</t>
  </si>
  <si>
    <t>54311112607015</t>
  </si>
  <si>
    <t>KRM01112</t>
  </si>
  <si>
    <t>70952812552510</t>
  </si>
  <si>
    <t>KRM01113</t>
  </si>
  <si>
    <t>Rahmat Wibowo</t>
  </si>
  <si>
    <t>78012703628209</t>
  </si>
  <si>
    <t>KRM01114</t>
  </si>
  <si>
    <t>84072002995820</t>
  </si>
  <si>
    <t>KRM01115</t>
  </si>
  <si>
    <t>48661912997623</t>
  </si>
  <si>
    <t>KRM01116</t>
  </si>
  <si>
    <t>Maya Setiawan</t>
  </si>
  <si>
    <t>45881712989727</t>
  </si>
  <si>
    <t>KRM01117</t>
  </si>
  <si>
    <t>54122712752193</t>
  </si>
  <si>
    <t>KRM01118</t>
  </si>
  <si>
    <t>79151305772588</t>
  </si>
  <si>
    <t>KRM01119</t>
  </si>
  <si>
    <t>32781303538534</t>
  </si>
  <si>
    <t>KRM01120</t>
  </si>
  <si>
    <t>74091802609173</t>
  </si>
  <si>
    <t>KRM01121</t>
  </si>
  <si>
    <t>89091409957307</t>
  </si>
  <si>
    <t>KRM01122</t>
  </si>
  <si>
    <t>90721105974323</t>
  </si>
  <si>
    <t>KRM01123</t>
  </si>
  <si>
    <t>Rizky Pratama</t>
  </si>
  <si>
    <t>58751808991795</t>
  </si>
  <si>
    <t>KRM01124</t>
  </si>
  <si>
    <t>43261610623367</t>
  </si>
  <si>
    <t>KRM01125</t>
  </si>
  <si>
    <t>86351809816649</t>
  </si>
  <si>
    <t>KRM01126</t>
  </si>
  <si>
    <t>60592605763819</t>
  </si>
  <si>
    <t>KRM01127</t>
  </si>
  <si>
    <t>Dian Purnama</t>
  </si>
  <si>
    <t>37022507545780</t>
  </si>
  <si>
    <t>KRM01129</t>
  </si>
  <si>
    <t>53792312765702</t>
  </si>
  <si>
    <t>KRM01130</t>
  </si>
  <si>
    <t>KRM01131</t>
  </si>
  <si>
    <t>61072905783213</t>
  </si>
  <si>
    <t>KRM01132</t>
  </si>
  <si>
    <t>69222008985728</t>
  </si>
  <si>
    <t>KRM01133</t>
  </si>
  <si>
    <t>73312006506074</t>
  </si>
  <si>
    <t>KRM01134</t>
  </si>
  <si>
    <t>53662912744281</t>
  </si>
  <si>
    <t>KRM01135</t>
  </si>
  <si>
    <t>73272101988296</t>
  </si>
  <si>
    <t>KRM01136</t>
  </si>
  <si>
    <t>39801403979843</t>
  </si>
  <si>
    <t>KRM01137</t>
  </si>
  <si>
    <t>KRM01138</t>
  </si>
  <si>
    <t>34091204957192</t>
  </si>
  <si>
    <t>KRM01139</t>
  </si>
  <si>
    <t>Nurul Fauzi</t>
  </si>
  <si>
    <t>66831511721336</t>
  </si>
  <si>
    <t>KRM01140</t>
  </si>
  <si>
    <t>Fitriani Santoso</t>
  </si>
  <si>
    <t>37862303687267</t>
  </si>
  <si>
    <t>KRM01141</t>
  </si>
  <si>
    <t>44031907835438</t>
  </si>
  <si>
    <t>KRM01142</t>
  </si>
  <si>
    <t>KRM01143</t>
  </si>
  <si>
    <t>82792411727885</t>
  </si>
  <si>
    <t>KRM01144</t>
  </si>
  <si>
    <t>50012301704388</t>
  </si>
  <si>
    <t>KRM01145</t>
  </si>
  <si>
    <t>51802803879073</t>
  </si>
  <si>
    <t>KRM01146</t>
  </si>
  <si>
    <t>77041410528625</t>
  </si>
  <si>
    <t>KRM01147</t>
  </si>
  <si>
    <t>73842903874210</t>
  </si>
  <si>
    <t>KRM01148</t>
  </si>
  <si>
    <t>53841706791607</t>
  </si>
  <si>
    <t>KRM01149</t>
  </si>
  <si>
    <t>63692610933337</t>
  </si>
  <si>
    <t>KRM01150</t>
  </si>
  <si>
    <t>74131011945509</t>
  </si>
  <si>
    <t>KRM01151</t>
  </si>
  <si>
    <t>78242802509972</t>
  </si>
  <si>
    <t>KRM01152</t>
  </si>
  <si>
    <t>63292510629187</t>
  </si>
  <si>
    <t>KRM01153</t>
  </si>
  <si>
    <t>41841408663501</t>
  </si>
  <si>
    <t>KRM01154</t>
  </si>
  <si>
    <t>84122710576768</t>
  </si>
  <si>
    <t>KRM01155</t>
  </si>
  <si>
    <t>34132712806555</t>
  </si>
  <si>
    <t>KRM01156</t>
  </si>
  <si>
    <t>72572001882162</t>
  </si>
  <si>
    <t>KRM01157</t>
  </si>
  <si>
    <t>57772301562211</t>
  </si>
  <si>
    <t>KRM01158</t>
  </si>
  <si>
    <t>97022403718617</t>
  </si>
  <si>
    <t>KRM01159</t>
  </si>
  <si>
    <t>79551607902415</t>
  </si>
  <si>
    <t>KRM01160</t>
  </si>
  <si>
    <t>76032512684522</t>
  </si>
  <si>
    <t>KRM01161</t>
  </si>
  <si>
    <t>90291904936777</t>
  </si>
  <si>
    <t>KRM01162</t>
  </si>
  <si>
    <t>95651608614786</t>
  </si>
  <si>
    <t>KRM01163</t>
  </si>
  <si>
    <t>81962706661059</t>
  </si>
  <si>
    <t>KRM01164</t>
  </si>
  <si>
    <t>99941104908987</t>
  </si>
  <si>
    <t>KRM01165</t>
  </si>
  <si>
    <t>98012304972084</t>
  </si>
  <si>
    <t>KRM01166</t>
  </si>
  <si>
    <t>31892007972710</t>
  </si>
  <si>
    <t>KRM01167</t>
  </si>
  <si>
    <t>81002902733686</t>
  </si>
  <si>
    <t>KRM01168</t>
  </si>
  <si>
    <t>53232404749582</t>
  </si>
  <si>
    <t>KRM01169</t>
  </si>
  <si>
    <t>79181807665440</t>
  </si>
  <si>
    <t>KRM01170</t>
  </si>
  <si>
    <t>79182706893429</t>
  </si>
  <si>
    <t>KRM01171</t>
  </si>
  <si>
    <t>95242608996700</t>
  </si>
  <si>
    <t>KRM01172</t>
  </si>
  <si>
    <t>50901505925074</t>
  </si>
  <si>
    <t>KRM01173</t>
  </si>
  <si>
    <t>73541208697120</t>
  </si>
  <si>
    <t>KRM01174</t>
  </si>
  <si>
    <t>79872804776926</t>
  </si>
  <si>
    <t>KRM01175</t>
  </si>
  <si>
    <t>38772607907226</t>
  </si>
  <si>
    <t>KRM01176</t>
  </si>
  <si>
    <t>82071805955215</t>
  </si>
  <si>
    <t>KRM01177</t>
  </si>
  <si>
    <t>Rahmat Santoso</t>
  </si>
  <si>
    <t>57881607753068</t>
  </si>
  <si>
    <t>KRM01178</t>
  </si>
  <si>
    <t>KRM01179</t>
  </si>
  <si>
    <t>56442809611632</t>
  </si>
  <si>
    <t>KRM01180</t>
  </si>
  <si>
    <t>67112110752311</t>
  </si>
  <si>
    <t>KRM01181</t>
  </si>
  <si>
    <t>71551902787129</t>
  </si>
  <si>
    <t>KRM01183</t>
  </si>
  <si>
    <t>84052601946047</t>
  </si>
  <si>
    <t>KRM01184</t>
  </si>
  <si>
    <t>Fitra Lestari</t>
  </si>
  <si>
    <t>39722006689676</t>
  </si>
  <si>
    <t>KRM01185</t>
  </si>
  <si>
    <t>71721911512631</t>
  </si>
  <si>
    <t>KRM01186</t>
  </si>
  <si>
    <t>KRM01187</t>
  </si>
  <si>
    <t>44882503611292</t>
  </si>
  <si>
    <t>KRM01188</t>
  </si>
  <si>
    <t>KRM01189</t>
  </si>
  <si>
    <t>34531508842059</t>
  </si>
  <si>
    <t>KRM01190</t>
  </si>
  <si>
    <t>63491703994765</t>
  </si>
  <si>
    <t>KRM01191</t>
  </si>
  <si>
    <t>KRM01192</t>
  </si>
  <si>
    <t>KRM01193</t>
  </si>
  <si>
    <t>93642005566055</t>
  </si>
  <si>
    <t>KRM01194</t>
  </si>
  <si>
    <t>68362301555432</t>
  </si>
  <si>
    <t>KRM01195</t>
  </si>
  <si>
    <t>61091904989592</t>
  </si>
  <si>
    <t>KRM01196</t>
  </si>
  <si>
    <t>41201507714407</t>
  </si>
  <si>
    <t>KRM01197</t>
  </si>
  <si>
    <t>80662311505797</t>
  </si>
  <si>
    <t>KRM01198</t>
  </si>
  <si>
    <t>83551908503333</t>
  </si>
  <si>
    <t>KRM01199</t>
  </si>
  <si>
    <t>89151411554345</t>
  </si>
  <si>
    <t>KRM01200</t>
  </si>
  <si>
    <t>63161004977641</t>
  </si>
  <si>
    <t>KRM01201</t>
  </si>
  <si>
    <t>49392406636766</t>
  </si>
  <si>
    <t>KRM01202</t>
  </si>
  <si>
    <t>73632010966306</t>
  </si>
  <si>
    <t>KRM01203</t>
  </si>
  <si>
    <t>35152001858169</t>
  </si>
  <si>
    <t>KRM01204</t>
  </si>
  <si>
    <t>59671112547005</t>
  </si>
  <si>
    <t>KRM01205</t>
  </si>
  <si>
    <t>67172602624665</t>
  </si>
  <si>
    <t>KRM01206</t>
  </si>
  <si>
    <t>83102711625903</t>
  </si>
  <si>
    <t>KRM01207</t>
  </si>
  <si>
    <t>Joko Hidayah</t>
  </si>
  <si>
    <t>31511701625363</t>
  </si>
  <si>
    <t>KRM01208</t>
  </si>
  <si>
    <t>64162508575075</t>
  </si>
  <si>
    <t>KRM01209</t>
  </si>
  <si>
    <t>94211311619336</t>
  </si>
  <si>
    <t>KRM01210</t>
  </si>
  <si>
    <t>39951802543393</t>
  </si>
  <si>
    <t>KRM01211</t>
  </si>
  <si>
    <t>33902804812438</t>
  </si>
  <si>
    <t>KRM01212</t>
  </si>
  <si>
    <t>62571004924042</t>
  </si>
  <si>
    <t>KRM01213</t>
  </si>
  <si>
    <t>46782609926081</t>
  </si>
  <si>
    <t>KRM01214</t>
  </si>
  <si>
    <t>Joko Pratama</t>
  </si>
  <si>
    <t>39111610816412</t>
  </si>
  <si>
    <t>KRM01215</t>
  </si>
  <si>
    <t>81962405602591</t>
  </si>
  <si>
    <t>KRM01216</t>
  </si>
  <si>
    <t>Dian Lestari</t>
  </si>
  <si>
    <t>49352508666594</t>
  </si>
  <si>
    <t>KRM01217</t>
  </si>
  <si>
    <t>47972106921759</t>
  </si>
  <si>
    <t>KRM01218</t>
  </si>
  <si>
    <t>Dewi Permata</t>
  </si>
  <si>
    <t>99692909875154</t>
  </si>
  <si>
    <t>KRM01219</t>
  </si>
  <si>
    <t>92951903976785</t>
  </si>
  <si>
    <t>KRM01220</t>
  </si>
  <si>
    <t>95951811781008</t>
  </si>
  <si>
    <t>KRM01221</t>
  </si>
  <si>
    <t>56252501729119</t>
  </si>
  <si>
    <t>KRM01222</t>
  </si>
  <si>
    <t>74321602513336</t>
  </si>
  <si>
    <t>KRM01223</t>
  </si>
  <si>
    <t>Rina Pratama</t>
  </si>
  <si>
    <t>63982809582858</t>
  </si>
  <si>
    <t>KRM01224</t>
  </si>
  <si>
    <t>69301112585148</t>
  </si>
  <si>
    <t>KRM01225</t>
  </si>
  <si>
    <t>Sri Rahayu</t>
  </si>
  <si>
    <t>59172210686415</t>
  </si>
  <si>
    <t>KRM01226</t>
  </si>
  <si>
    <t>Yusuf Wibowo</t>
  </si>
  <si>
    <t>74072801936036</t>
  </si>
  <si>
    <t>KRM01227</t>
  </si>
  <si>
    <t>57161010954794</t>
  </si>
  <si>
    <t>KRM01228</t>
  </si>
  <si>
    <t>66202206613195</t>
  </si>
  <si>
    <t>KRM01229</t>
  </si>
  <si>
    <t>77882107615672</t>
  </si>
  <si>
    <t>KRM01230</t>
  </si>
  <si>
    <t>50932706668715</t>
  </si>
  <si>
    <t>KRM01231</t>
  </si>
  <si>
    <t>53772712966630</t>
  </si>
  <si>
    <t>KRM01232</t>
  </si>
  <si>
    <t>48082201979600</t>
  </si>
  <si>
    <t>KRM01233</t>
  </si>
  <si>
    <t>73412202668943</t>
  </si>
  <si>
    <t>KRM01234</t>
  </si>
  <si>
    <t>94962805529252</t>
  </si>
  <si>
    <t>KRM01235</t>
  </si>
  <si>
    <t>Rina Prasetyo</t>
  </si>
  <si>
    <t>76421604627559</t>
  </si>
  <si>
    <t>KRM01236</t>
  </si>
  <si>
    <t>95251910664088</t>
  </si>
  <si>
    <t>KRM01237</t>
  </si>
  <si>
    <t>49571301602148</t>
  </si>
  <si>
    <t>KRM01238</t>
  </si>
  <si>
    <t>38322902584594</t>
  </si>
  <si>
    <t>KRM01239</t>
  </si>
  <si>
    <t>41632204763183</t>
  </si>
  <si>
    <t>KRM01240</t>
  </si>
  <si>
    <t>42682709735314</t>
  </si>
  <si>
    <t>KRM01241</t>
  </si>
  <si>
    <t>51991508676691</t>
  </si>
  <si>
    <t>KRM01242</t>
  </si>
  <si>
    <t>52211401943125</t>
  </si>
  <si>
    <t>KRM01243</t>
  </si>
  <si>
    <t>46141303974454</t>
  </si>
  <si>
    <t>KRM01244</t>
  </si>
  <si>
    <t>87091307697270</t>
  </si>
  <si>
    <t>KRM01245</t>
  </si>
  <si>
    <t>63481902829266</t>
  </si>
  <si>
    <t>KRM01246</t>
  </si>
  <si>
    <t>36692703812633</t>
  </si>
  <si>
    <t>KRM01247</t>
  </si>
  <si>
    <t>76552807526266</t>
  </si>
  <si>
    <t>KRM01248</t>
  </si>
  <si>
    <t>Rina Wijaya</t>
  </si>
  <si>
    <t>46762109931348</t>
  </si>
  <si>
    <t>KRM01249</t>
  </si>
  <si>
    <t>Yusuf Kusuma</t>
  </si>
  <si>
    <t>60242804655857</t>
  </si>
  <si>
    <t>KRM01250</t>
  </si>
  <si>
    <t>Maya Saputra</t>
  </si>
  <si>
    <t>82871010564375</t>
  </si>
  <si>
    <t>KRM01251</t>
  </si>
  <si>
    <t>70562906773709</t>
  </si>
  <si>
    <t>KRM01252</t>
  </si>
  <si>
    <t>35101709885451</t>
  </si>
  <si>
    <t>KRM01253</t>
  </si>
  <si>
    <t>Fitra Santoso</t>
  </si>
  <si>
    <t>40092811798643</t>
  </si>
  <si>
    <t>KRM01254</t>
  </si>
  <si>
    <t>58671209726940</t>
  </si>
  <si>
    <t>KRM01255</t>
  </si>
  <si>
    <t>55671702956303</t>
  </si>
  <si>
    <t>KRM01256</t>
  </si>
  <si>
    <t>Ayu Cahyono</t>
  </si>
  <si>
    <t>59952706574849</t>
  </si>
  <si>
    <t>KRM01257</t>
  </si>
  <si>
    <t>Siti Nugroho</t>
  </si>
  <si>
    <t>85101005842995</t>
  </si>
  <si>
    <t>KRM01258</t>
  </si>
  <si>
    <t>Fitriani Hakim</t>
  </si>
  <si>
    <t>36961104747222</t>
  </si>
  <si>
    <t>KRM01259</t>
  </si>
  <si>
    <t>Nia Santoso</t>
  </si>
  <si>
    <t>90292504638839</t>
  </si>
  <si>
    <t>KRM01260</t>
  </si>
  <si>
    <t>97222106727105</t>
  </si>
  <si>
    <t>KRM01261</t>
  </si>
  <si>
    <t>51842911713886</t>
  </si>
  <si>
    <t>KRM01262</t>
  </si>
  <si>
    <t>46181308607189</t>
  </si>
  <si>
    <t>KRM01263</t>
  </si>
  <si>
    <t>Nurul Rahayu</t>
  </si>
  <si>
    <t>38872009517692</t>
  </si>
  <si>
    <t>KRM01264</t>
  </si>
  <si>
    <t>Eka Purnama</t>
  </si>
  <si>
    <t>72421010878015</t>
  </si>
  <si>
    <t>KRM01265</t>
  </si>
  <si>
    <t>96541405919030</t>
  </si>
  <si>
    <t>KRM01266</t>
  </si>
  <si>
    <t>43581407528437</t>
  </si>
  <si>
    <t>KRM01267</t>
  </si>
  <si>
    <t>52952503544814</t>
  </si>
  <si>
    <t>KRM01268</t>
  </si>
  <si>
    <t>Sri Purnama</t>
  </si>
  <si>
    <t>63232305696922</t>
  </si>
  <si>
    <t>KRM01269</t>
  </si>
  <si>
    <t>92001011843460</t>
  </si>
  <si>
    <t>KRM01270</t>
  </si>
  <si>
    <t>54722008781691</t>
  </si>
  <si>
    <t>KRM01271</t>
  </si>
  <si>
    <t>36952002542527</t>
  </si>
  <si>
    <t>KRM01272</t>
  </si>
  <si>
    <t>32542806796243</t>
  </si>
  <si>
    <t>KRM01273</t>
  </si>
  <si>
    <t>56741210517016</t>
  </si>
  <si>
    <t>KRM01274</t>
  </si>
  <si>
    <t>38431904951081</t>
  </si>
  <si>
    <t>KRM01275</t>
  </si>
  <si>
    <t>KRM01276</t>
  </si>
  <si>
    <t>Lestari Saputra</t>
  </si>
  <si>
    <t>77122208607838</t>
  </si>
  <si>
    <t>KRM01277</t>
  </si>
  <si>
    <t>Dani Saputra</t>
  </si>
  <si>
    <t>63621307855314</t>
  </si>
  <si>
    <t>KRM01278</t>
  </si>
  <si>
    <t>46082105588654</t>
  </si>
  <si>
    <t>KRM01279</t>
  </si>
  <si>
    <t>73651904691612</t>
  </si>
  <si>
    <t>KRM01280</t>
  </si>
  <si>
    <t>68082105503208</t>
  </si>
  <si>
    <t>KRM01281</t>
  </si>
  <si>
    <t>43991507652427</t>
  </si>
  <si>
    <t>KRM01282</t>
  </si>
  <si>
    <t>64102507824920</t>
  </si>
  <si>
    <t>KRM01283</t>
  </si>
  <si>
    <t>50722501931291</t>
  </si>
  <si>
    <t>KRM01284</t>
  </si>
  <si>
    <t>Fajar Permata</t>
  </si>
  <si>
    <t>95401204758918</t>
  </si>
  <si>
    <t>KRM01285</t>
  </si>
  <si>
    <t>77891306514360</t>
  </si>
  <si>
    <t>KRM01286</t>
  </si>
  <si>
    <t>Ayu Wibowo</t>
  </si>
  <si>
    <t>34142204649314</t>
  </si>
  <si>
    <t>KRM01287</t>
  </si>
  <si>
    <t>35031706645533</t>
  </si>
  <si>
    <t>KRM01288</t>
  </si>
  <si>
    <t>60602610533877</t>
  </si>
  <si>
    <t>KRM01289</t>
  </si>
  <si>
    <t>Eka Hakim</t>
  </si>
  <si>
    <t>37652304661723</t>
  </si>
  <si>
    <t>KRM01290</t>
  </si>
  <si>
    <t>Ayu Anggraini</t>
  </si>
  <si>
    <t>56201803805789</t>
  </si>
  <si>
    <t>KRM01291</t>
  </si>
  <si>
    <t>KRM01292</t>
  </si>
  <si>
    <t>89472507772747</t>
  </si>
  <si>
    <t>KRM01293</t>
  </si>
  <si>
    <t>95621106504322</t>
  </si>
  <si>
    <t>KRM01294</t>
  </si>
  <si>
    <t>64762611805496</t>
  </si>
  <si>
    <t>KRM01296</t>
  </si>
  <si>
    <t>34322605982233</t>
  </si>
  <si>
    <t>KRM01297</t>
  </si>
  <si>
    <t>69951504532272</t>
  </si>
  <si>
    <t>KRM01298</t>
  </si>
  <si>
    <t>92152412891078</t>
  </si>
  <si>
    <t>KRM01299</t>
  </si>
  <si>
    <t>Ahmad Saputra</t>
  </si>
  <si>
    <t>46421501668138</t>
  </si>
  <si>
    <t>KRM01300</t>
  </si>
  <si>
    <t>46922406657290</t>
  </si>
  <si>
    <t>KRM01301</t>
  </si>
  <si>
    <t>Rizky Fauzi</t>
  </si>
  <si>
    <t>74691911796634</t>
  </si>
  <si>
    <t>KRM01302</t>
  </si>
  <si>
    <t>Indah Purnama</t>
  </si>
  <si>
    <t>60521106832193</t>
  </si>
  <si>
    <t>KRM01303</t>
  </si>
  <si>
    <t>97192402954560</t>
  </si>
  <si>
    <t>KRM01304</t>
  </si>
  <si>
    <t>75291011988970</t>
  </si>
  <si>
    <t>KRM01305</t>
  </si>
  <si>
    <t>98212204543809</t>
  </si>
  <si>
    <t>KRM01306</t>
  </si>
  <si>
    <t>41522408518525</t>
  </si>
  <si>
    <t>KRM01307</t>
  </si>
  <si>
    <t>58342005668032</t>
  </si>
  <si>
    <t>KRM01308</t>
  </si>
  <si>
    <t>99221807967674</t>
  </si>
  <si>
    <t>KRM01309</t>
  </si>
  <si>
    <t>Hendra Kusuma</t>
  </si>
  <si>
    <t>74421912525241</t>
  </si>
  <si>
    <t>KRM01310</t>
  </si>
  <si>
    <t>73702802861639</t>
  </si>
  <si>
    <t>KRM01311</t>
  </si>
  <si>
    <t>34132005742105</t>
  </si>
  <si>
    <t>KRM01312</t>
  </si>
  <si>
    <t>60111609686390</t>
  </si>
  <si>
    <t>KRM01313</t>
  </si>
  <si>
    <t>Maya Wibowo</t>
  </si>
  <si>
    <t>88071901814552</t>
  </si>
  <si>
    <t>KRM01314</t>
  </si>
  <si>
    <t>63941407975940</t>
  </si>
  <si>
    <t>KRM01315</t>
  </si>
  <si>
    <t>53112109808294</t>
  </si>
  <si>
    <t>KRM01316</t>
  </si>
  <si>
    <t>76031701901153</t>
  </si>
  <si>
    <t>KRM01317</t>
  </si>
  <si>
    <t>98892510841503</t>
  </si>
  <si>
    <t>KRM01318</t>
  </si>
  <si>
    <t>69712211962061</t>
  </si>
  <si>
    <t>KRM01319</t>
  </si>
  <si>
    <t>58032707802722</t>
  </si>
  <si>
    <t>KRM01320</t>
  </si>
  <si>
    <t>50491005708843</t>
  </si>
  <si>
    <t>KRM01321</t>
  </si>
  <si>
    <t>Siti Utami</t>
  </si>
  <si>
    <t>47522511876064</t>
  </si>
  <si>
    <t>KRM01322</t>
  </si>
  <si>
    <t>91121006508915</t>
  </si>
  <si>
    <t>KRM01323</t>
  </si>
  <si>
    <t>32602111519607</t>
  </si>
  <si>
    <t>KRM01324</t>
  </si>
  <si>
    <t>47581501744855</t>
  </si>
  <si>
    <t>KRM01325</t>
  </si>
  <si>
    <t>89852607767932</t>
  </si>
  <si>
    <t>KRM01326</t>
  </si>
  <si>
    <t>33092510669908</t>
  </si>
  <si>
    <t>KRM01327</t>
  </si>
  <si>
    <t>70292903899117</t>
  </si>
  <si>
    <t>KRM01328</t>
  </si>
  <si>
    <t>33582212656811</t>
  </si>
  <si>
    <t>KRM01329</t>
  </si>
  <si>
    <t>91351604518531</t>
  </si>
  <si>
    <t>KRM01330</t>
  </si>
  <si>
    <t>KRM01331</t>
  </si>
  <si>
    <t>59791307699893</t>
  </si>
  <si>
    <t>KRM01332</t>
  </si>
  <si>
    <t>36591412577454</t>
  </si>
  <si>
    <t>KRM01333</t>
  </si>
  <si>
    <t>Dani Pratama</t>
  </si>
  <si>
    <t>68501612674234</t>
  </si>
  <si>
    <t>KRM01334</t>
  </si>
  <si>
    <t>96532601502008</t>
  </si>
  <si>
    <t>KRM01335</t>
  </si>
  <si>
    <t>KRM01336</t>
  </si>
  <si>
    <t>90561608916099</t>
  </si>
  <si>
    <t>KRM01337</t>
  </si>
  <si>
    <t>78552309806652</t>
  </si>
  <si>
    <t>KRM01338</t>
  </si>
  <si>
    <t>50381010738289</t>
  </si>
  <si>
    <t>KRM01339</t>
  </si>
  <si>
    <t>72062604888316</t>
  </si>
  <si>
    <t>KRM01340</t>
  </si>
  <si>
    <t>95811601545805</t>
  </si>
  <si>
    <t>KRM01341</t>
  </si>
  <si>
    <t>Wahyu Fauzi</t>
  </si>
  <si>
    <t>98272612785207</t>
  </si>
  <si>
    <t>KRM01342</t>
  </si>
  <si>
    <t>Fitriani Wibowo</t>
  </si>
  <si>
    <t>44172510978607</t>
  </si>
  <si>
    <t>KRM01343</t>
  </si>
  <si>
    <t>41232910748179</t>
  </si>
  <si>
    <t>KRM01344</t>
  </si>
  <si>
    <t>56582809643417</t>
  </si>
  <si>
    <t>KRM01345</t>
  </si>
  <si>
    <t>91782109714181</t>
  </si>
  <si>
    <t>KRM01346</t>
  </si>
  <si>
    <t>87771912993516</t>
  </si>
  <si>
    <t>KRM01347</t>
  </si>
  <si>
    <t>44891805693079</t>
  </si>
  <si>
    <t>KRM01348</t>
  </si>
  <si>
    <t>79921010907582</t>
  </si>
  <si>
    <t>KRM01349</t>
  </si>
  <si>
    <t>83501709775011</t>
  </si>
  <si>
    <t>KRM01350</t>
  </si>
  <si>
    <t>48052104961754</t>
  </si>
  <si>
    <t>KRM01351</t>
  </si>
  <si>
    <t>60292312958644</t>
  </si>
  <si>
    <t>KRM01352</t>
  </si>
  <si>
    <t>38112811523625</t>
  </si>
  <si>
    <t>KRM01353</t>
  </si>
  <si>
    <t>83571807911513</t>
  </si>
  <si>
    <t>KRM01354</t>
  </si>
  <si>
    <t>90452404745571</t>
  </si>
  <si>
    <t>KRM01355</t>
  </si>
  <si>
    <t>Dani Fauzi</t>
  </si>
  <si>
    <t>76282806726721</t>
  </si>
  <si>
    <t>KRM01356</t>
  </si>
  <si>
    <t>34062901511038</t>
  </si>
  <si>
    <t>KRM01357</t>
  </si>
  <si>
    <t>40181611811274</t>
  </si>
  <si>
    <t>KRM01358</t>
  </si>
  <si>
    <t>KRM01359</t>
  </si>
  <si>
    <t>53851312841468</t>
  </si>
  <si>
    <t>KRM01360</t>
  </si>
  <si>
    <t>84402003961114</t>
  </si>
  <si>
    <t>KRM01361</t>
  </si>
  <si>
    <t>KRM01362</t>
  </si>
  <si>
    <t>70941101649672</t>
  </si>
  <si>
    <t>KRM01363</t>
  </si>
  <si>
    <t>53471709723350</t>
  </si>
  <si>
    <t>KRM01364</t>
  </si>
  <si>
    <t>43761806797984</t>
  </si>
  <si>
    <t>KRM01365</t>
  </si>
  <si>
    <t>39052402929892</t>
  </si>
  <si>
    <t>KRM01366</t>
  </si>
  <si>
    <t>Siti Purnama</t>
  </si>
  <si>
    <t>KRM01367</t>
  </si>
  <si>
    <t>KRM01368</t>
  </si>
  <si>
    <t>Andi Sari</t>
  </si>
  <si>
    <t>80232006621739</t>
  </si>
  <si>
    <t>KRM01369</t>
  </si>
  <si>
    <t>58002904873907</t>
  </si>
  <si>
    <t>KRM01370</t>
  </si>
  <si>
    <t>39952206737464</t>
  </si>
  <si>
    <t>KRM01371</t>
  </si>
  <si>
    <t>63181312838827</t>
  </si>
  <si>
    <t>KRM01372</t>
  </si>
  <si>
    <t>91822205803906</t>
  </si>
  <si>
    <t>KRM01373</t>
  </si>
  <si>
    <t>61792409701448</t>
  </si>
  <si>
    <t>KRM01374</t>
  </si>
  <si>
    <t>50152008563183</t>
  </si>
  <si>
    <t>KRM01375</t>
  </si>
  <si>
    <t>46291311979914</t>
  </si>
  <si>
    <t>KRM01376</t>
  </si>
  <si>
    <t>68452707943425</t>
  </si>
  <si>
    <t>KRM01378</t>
  </si>
  <si>
    <t>49291310703922</t>
  </si>
  <si>
    <t>KRM01379</t>
  </si>
  <si>
    <t>90341211593878</t>
  </si>
  <si>
    <t>KRM01380</t>
  </si>
  <si>
    <t>94151909946005</t>
  </si>
  <si>
    <t>KRM01381</t>
  </si>
  <si>
    <t>48271409776136</t>
  </si>
  <si>
    <t>KRM01382</t>
  </si>
  <si>
    <t>32572008515260</t>
  </si>
  <si>
    <t>KRM01383</t>
  </si>
  <si>
    <t>47202004987194</t>
  </si>
  <si>
    <t>KRM01384</t>
  </si>
  <si>
    <t>39681205815554</t>
  </si>
  <si>
    <t>KRM01385</t>
  </si>
  <si>
    <t>61041004584383</t>
  </si>
  <si>
    <t>KRM01386</t>
  </si>
  <si>
    <t>Fitra Wibowo</t>
  </si>
  <si>
    <t>68961708773587</t>
  </si>
  <si>
    <t>KRM01387</t>
  </si>
  <si>
    <t>44442801847127</t>
  </si>
  <si>
    <t>KRM01388</t>
  </si>
  <si>
    <t>45871204903192</t>
  </si>
  <si>
    <t>KRM01389</t>
  </si>
  <si>
    <t>Rizky Hidayah</t>
  </si>
  <si>
    <t>37051304516861</t>
  </si>
  <si>
    <t>KRM01390</t>
  </si>
  <si>
    <t>96291502901272</t>
  </si>
  <si>
    <t>KRM01391</t>
  </si>
  <si>
    <t>46071111721334</t>
  </si>
  <si>
    <t>KRM01392</t>
  </si>
  <si>
    <t>75962007848874</t>
  </si>
  <si>
    <t>KRM01393</t>
  </si>
  <si>
    <t>32132208883980</t>
  </si>
  <si>
    <t>KRM01394</t>
  </si>
  <si>
    <t>44811703959631</t>
  </si>
  <si>
    <t>KRM01395</t>
  </si>
  <si>
    <t>95362606941555</t>
  </si>
  <si>
    <t>KRM01396</t>
  </si>
  <si>
    <t>Wahyu Wibowo</t>
  </si>
  <si>
    <t>47712112574234</t>
  </si>
  <si>
    <t>KRM01397</t>
  </si>
  <si>
    <t>93632801685261</t>
  </si>
  <si>
    <t>KRM01398</t>
  </si>
  <si>
    <t>56412909693794</t>
  </si>
  <si>
    <t>KRM01399</t>
  </si>
  <si>
    <t>72981408572607</t>
  </si>
  <si>
    <t>KRM01400</t>
  </si>
  <si>
    <t>92851306742607</t>
  </si>
  <si>
    <t>KRM01401</t>
  </si>
  <si>
    <t>Bagus Wijaya</t>
  </si>
  <si>
    <t>56071810573336</t>
  </si>
  <si>
    <t>KRM01402</t>
  </si>
  <si>
    <t>68472101666957</t>
  </si>
  <si>
    <t>KRM01403</t>
  </si>
  <si>
    <t>Reza Sari</t>
  </si>
  <si>
    <t>75772507638598</t>
  </si>
  <si>
    <t>KRM01404</t>
  </si>
  <si>
    <t>81491902594202</t>
  </si>
  <si>
    <t>KRM01405</t>
  </si>
  <si>
    <t>65681408687029</t>
  </si>
  <si>
    <t>KRM01406</t>
  </si>
  <si>
    <t>95641201841974</t>
  </si>
  <si>
    <t>KRM01407</t>
  </si>
  <si>
    <t>75781101537924</t>
  </si>
  <si>
    <t>KRM01408</t>
  </si>
  <si>
    <t>90592104828696</t>
  </si>
  <si>
    <t>KRM01409</t>
  </si>
  <si>
    <t>59181611708003</t>
  </si>
  <si>
    <t>KRM01410</t>
  </si>
  <si>
    <t>Fitriani Susanti</t>
  </si>
  <si>
    <t>71242412807810</t>
  </si>
  <si>
    <t>KRM01411</t>
  </si>
  <si>
    <t>Andi Wibowo</t>
  </si>
  <si>
    <t>87391302803374</t>
  </si>
  <si>
    <t>KRM01412</t>
  </si>
  <si>
    <t>Nia Nugroho</t>
  </si>
  <si>
    <t>39541602875873</t>
  </si>
  <si>
    <t>KRM01413</t>
  </si>
  <si>
    <t>32761704749070</t>
  </si>
  <si>
    <t>KRM01414</t>
  </si>
  <si>
    <t>89431705949016</t>
  </si>
  <si>
    <t>KRM01415</t>
  </si>
  <si>
    <t>72981608916749</t>
  </si>
  <si>
    <t>KRM01416</t>
  </si>
  <si>
    <t>Fajar Nugroho</t>
  </si>
  <si>
    <t>80822601546835</t>
  </si>
  <si>
    <t>KRM01417</t>
  </si>
  <si>
    <t>82681411741921</t>
  </si>
  <si>
    <t>KRM01418</t>
  </si>
  <si>
    <t>KRM01419</t>
  </si>
  <si>
    <t>93091705945315</t>
  </si>
  <si>
    <t>KRM01420</t>
  </si>
  <si>
    <t>74011412599043</t>
  </si>
  <si>
    <t>KRM01421</t>
  </si>
  <si>
    <t>51151304905405</t>
  </si>
  <si>
    <t>KRM01422</t>
  </si>
  <si>
    <t>dalam perhatian khusus</t>
  </si>
  <si>
    <t>KRM01423</t>
  </si>
  <si>
    <t>Nurul Wijaya</t>
  </si>
  <si>
    <t>77692710958375</t>
  </si>
  <si>
    <t>KRM01424</t>
  </si>
  <si>
    <t>95082203548469</t>
  </si>
  <si>
    <t>KRM01425</t>
  </si>
  <si>
    <t>Agus Kusuma</t>
  </si>
  <si>
    <t>50031905595057</t>
  </si>
  <si>
    <t>KRM01427</t>
  </si>
  <si>
    <t>54311809583092</t>
  </si>
  <si>
    <t>KRM01428</t>
  </si>
  <si>
    <t>97882708867998</t>
  </si>
  <si>
    <t>KRM01429</t>
  </si>
  <si>
    <t>85792512717683</t>
  </si>
  <si>
    <t>KRM01430</t>
  </si>
  <si>
    <t>72542410654066</t>
  </si>
  <si>
    <t>KRM01431</t>
  </si>
  <si>
    <t>87781208531683</t>
  </si>
  <si>
    <t>KRM01432</t>
  </si>
  <si>
    <t>45241911791194</t>
  </si>
  <si>
    <t>KRM01433</t>
  </si>
  <si>
    <t>69331501652932</t>
  </si>
  <si>
    <t>KRM01434</t>
  </si>
  <si>
    <t>KRM01435</t>
  </si>
  <si>
    <t>82522805514683</t>
  </si>
  <si>
    <t>KRM01436</t>
  </si>
  <si>
    <t>76982111917690</t>
  </si>
  <si>
    <t>KRM01437</t>
  </si>
  <si>
    <t>54451105631627</t>
  </si>
  <si>
    <t>KRM01438</t>
  </si>
  <si>
    <t>Rahmat Cahyono</t>
  </si>
  <si>
    <t>60372507783329</t>
  </si>
  <si>
    <t>KRM01439</t>
  </si>
  <si>
    <t>74852604653948</t>
  </si>
  <si>
    <t>KRM01440</t>
  </si>
  <si>
    <t>94492202592723</t>
  </si>
  <si>
    <t>KRM01441</t>
  </si>
  <si>
    <t>66382007553692</t>
  </si>
  <si>
    <t>KRM01442</t>
  </si>
  <si>
    <t>71761005806990</t>
  </si>
  <si>
    <t>KRM01443</t>
  </si>
  <si>
    <t>43631410991075</t>
  </si>
  <si>
    <t>KRM01444</t>
  </si>
  <si>
    <t>92502202905463</t>
  </si>
  <si>
    <t>KRM01445</t>
  </si>
  <si>
    <t>46432804698958</t>
  </si>
  <si>
    <t>KRM01446</t>
  </si>
  <si>
    <t>37191210859155</t>
  </si>
  <si>
    <t>KRM01447</t>
  </si>
  <si>
    <t>87522106518846</t>
  </si>
  <si>
    <t>KRM01448</t>
  </si>
  <si>
    <t>41042107576769</t>
  </si>
  <si>
    <t>KRM01449</t>
  </si>
  <si>
    <t>77012702799988</t>
  </si>
  <si>
    <t>KRM01450</t>
  </si>
  <si>
    <t>Bagus Hartono</t>
  </si>
  <si>
    <t>33591311923557</t>
  </si>
  <si>
    <t>KRM01451</t>
  </si>
  <si>
    <t>71651509851464</t>
  </si>
  <si>
    <t>KRM01452</t>
  </si>
  <si>
    <t>Agus Hartono</t>
  </si>
  <si>
    <t>52132910519290</t>
  </si>
  <si>
    <t>KRM01453</t>
  </si>
  <si>
    <t>66762310502681</t>
  </si>
  <si>
    <t>KRM01454</t>
  </si>
  <si>
    <t>82012011675200</t>
  </si>
  <si>
    <t>KRM01455</t>
  </si>
  <si>
    <t>79372807757654</t>
  </si>
  <si>
    <t>KRM01456</t>
  </si>
  <si>
    <t>Siti Fauzi</t>
  </si>
  <si>
    <t>75782302797985</t>
  </si>
  <si>
    <t>KRM01457</t>
  </si>
  <si>
    <t>Dian Permata</t>
  </si>
  <si>
    <t>43352003576937</t>
  </si>
  <si>
    <t>KRM01458</t>
  </si>
  <si>
    <t>Nurul Setiawan</t>
  </si>
  <si>
    <t>53342409976129</t>
  </si>
  <si>
    <t>KRM01459</t>
  </si>
  <si>
    <t>79952112829898</t>
  </si>
  <si>
    <t>KRM01460</t>
  </si>
  <si>
    <t>33481202627607</t>
  </si>
  <si>
    <t>KRM01461</t>
  </si>
  <si>
    <t>Lestari Wijaya</t>
  </si>
  <si>
    <t>57621112826367</t>
  </si>
  <si>
    <t>KRM01462</t>
  </si>
  <si>
    <t>82331209944629</t>
  </si>
  <si>
    <t>KRM01463</t>
  </si>
  <si>
    <t>Fitriani Wijaya</t>
  </si>
  <si>
    <t>75561109749259</t>
  </si>
  <si>
    <t>KRM01464</t>
  </si>
  <si>
    <t>KRM01465</t>
  </si>
  <si>
    <t>85772109565363</t>
  </si>
  <si>
    <t>KRM01466</t>
  </si>
  <si>
    <t>86112905939165</t>
  </si>
  <si>
    <t>KRM01467</t>
  </si>
  <si>
    <t>Nurul Sari</t>
  </si>
  <si>
    <t>70252203794615</t>
  </si>
  <si>
    <t>KRM01468</t>
  </si>
  <si>
    <t>92312902556202</t>
  </si>
  <si>
    <t>KRM01469</t>
  </si>
  <si>
    <t>33262803781830</t>
  </si>
  <si>
    <t>KRM01470</t>
  </si>
  <si>
    <t>83231308529519</t>
  </si>
  <si>
    <t>KRM01471</t>
  </si>
  <si>
    <t>94022904912633</t>
  </si>
  <si>
    <t>KRM01472</t>
  </si>
  <si>
    <t>80021406686764</t>
  </si>
  <si>
    <t>KRM01473</t>
  </si>
  <si>
    <t>93081301561932</t>
  </si>
  <si>
    <t>KRM01474</t>
  </si>
  <si>
    <t>Rizky Nugroho</t>
  </si>
  <si>
    <t>68971601775327</t>
  </si>
  <si>
    <t>KRM01475</t>
  </si>
  <si>
    <t>34632905588320</t>
  </si>
  <si>
    <t>KRM01476</t>
  </si>
  <si>
    <t>58042609885354</t>
  </si>
  <si>
    <t>KRM01477</t>
  </si>
  <si>
    <t>Bagus Susanti</t>
  </si>
  <si>
    <t>81371107659994</t>
  </si>
  <si>
    <t>KRM01479</t>
  </si>
  <si>
    <t>95721010922948</t>
  </si>
  <si>
    <t>KRM01480</t>
  </si>
  <si>
    <t>32092708782723</t>
  </si>
  <si>
    <t>KRM01481</t>
  </si>
  <si>
    <t>82162806885059</t>
  </si>
  <si>
    <t>KRM01482</t>
  </si>
  <si>
    <t>41731508591410</t>
  </si>
  <si>
    <t>KRM01483</t>
  </si>
  <si>
    <t>52351210517784</t>
  </si>
  <si>
    <t>KRM01484</t>
  </si>
  <si>
    <t>86471403873132</t>
  </si>
  <si>
    <t>KRM01485</t>
  </si>
  <si>
    <t>41272701586774</t>
  </si>
  <si>
    <t>KRM01486</t>
  </si>
  <si>
    <t>83402404971262</t>
  </si>
  <si>
    <t>KRM01487</t>
  </si>
  <si>
    <t>62292512603978</t>
  </si>
  <si>
    <t>KRM01488</t>
  </si>
  <si>
    <t>70811808655577</t>
  </si>
  <si>
    <t>KRM01489</t>
  </si>
  <si>
    <t>77462803747919</t>
  </si>
  <si>
    <t>KRM01490</t>
  </si>
  <si>
    <t>Lestari Rahayu</t>
  </si>
  <si>
    <t>36661601652238</t>
  </si>
  <si>
    <t>KRM01491</t>
  </si>
  <si>
    <t>KRM01492</t>
  </si>
  <si>
    <t>34512309731046</t>
  </si>
  <si>
    <t>KRM01493</t>
  </si>
  <si>
    <t>62772504702516</t>
  </si>
  <si>
    <t>KRM01494</t>
  </si>
  <si>
    <t>87162308869744</t>
  </si>
  <si>
    <t>KRM01495</t>
  </si>
  <si>
    <t>42841511888049</t>
  </si>
  <si>
    <t>KRM01496</t>
  </si>
  <si>
    <t>Dian Anggraini</t>
  </si>
  <si>
    <t>65321601835131</t>
  </si>
  <si>
    <t>KRM01497</t>
  </si>
  <si>
    <t>37052001918683</t>
  </si>
  <si>
    <t>KRM01498</t>
  </si>
  <si>
    <t>54422107536923</t>
  </si>
  <si>
    <t>KRM01499</t>
  </si>
  <si>
    <t>44271509816913</t>
  </si>
  <si>
    <t>KRM01500</t>
  </si>
  <si>
    <t>79222207565230</t>
  </si>
  <si>
    <t>KRM01501</t>
  </si>
  <si>
    <t>50301904698364</t>
  </si>
  <si>
    <t>KRM01502</t>
  </si>
  <si>
    <t>53931002705479</t>
  </si>
  <si>
    <t>KRM01503</t>
  </si>
  <si>
    <t>73392009795453</t>
  </si>
  <si>
    <t>KRM01504</t>
  </si>
  <si>
    <t>45502409528816</t>
  </si>
  <si>
    <t>KRM01505</t>
  </si>
  <si>
    <t>93001706752412</t>
  </si>
  <si>
    <t>KRM01506</t>
  </si>
  <si>
    <t>73591207643152</t>
  </si>
  <si>
    <t>KRM01507</t>
  </si>
  <si>
    <t>89492810774224</t>
  </si>
  <si>
    <t>KRM01508</t>
  </si>
  <si>
    <t>55081212959346</t>
  </si>
  <si>
    <t>KRM01509</t>
  </si>
  <si>
    <t>85932405834123</t>
  </si>
  <si>
    <t>KRM01510</t>
  </si>
  <si>
    <t>Hendra Susanti</t>
  </si>
  <si>
    <t>44352004962791</t>
  </si>
  <si>
    <t>KRM01511</t>
  </si>
  <si>
    <t>89161611854976</t>
  </si>
  <si>
    <t>KRM01512</t>
  </si>
  <si>
    <t>76071912561879</t>
  </si>
  <si>
    <t>KRM01513</t>
  </si>
  <si>
    <t>49232407712036</t>
  </si>
  <si>
    <t>KRM01514</t>
  </si>
  <si>
    <t>kurang lancar</t>
  </si>
  <si>
    <t>KRM01515</t>
  </si>
  <si>
    <t>76322510699390</t>
  </si>
  <si>
    <t>KRM01516</t>
  </si>
  <si>
    <t>75782205925627</t>
  </si>
  <si>
    <t>KRM01517</t>
  </si>
  <si>
    <t>Yusuf Saputra</t>
  </si>
  <si>
    <t>99792503617665</t>
  </si>
  <si>
    <t>KRM01518</t>
  </si>
  <si>
    <t>95102508783200</t>
  </si>
  <si>
    <t>KRM01519</t>
  </si>
  <si>
    <t>38771711692662</t>
  </si>
  <si>
    <t>KRM01520</t>
  </si>
  <si>
    <t>KRM01521</t>
  </si>
  <si>
    <t>37281711678088</t>
  </si>
  <si>
    <t>KRM01522</t>
  </si>
  <si>
    <t>35301706964103</t>
  </si>
  <si>
    <t>KRM01523</t>
  </si>
  <si>
    <t>63862212545336</t>
  </si>
  <si>
    <t>KRM01524</t>
  </si>
  <si>
    <t>35522501758473</t>
  </si>
  <si>
    <t>KRM01525</t>
  </si>
  <si>
    <t>KRM01526</t>
  </si>
  <si>
    <t>58761908755370</t>
  </si>
  <si>
    <t>KRM01527</t>
  </si>
  <si>
    <t>79061203709068</t>
  </si>
  <si>
    <t>KRM01528</t>
  </si>
  <si>
    <t>51381401892107</t>
  </si>
  <si>
    <t>KRM01529</t>
  </si>
  <si>
    <t>35291808811160</t>
  </si>
  <si>
    <t>KRM01530</t>
  </si>
  <si>
    <t>42751905572652</t>
  </si>
  <si>
    <t>KRM01531</t>
  </si>
  <si>
    <t>33771507654263</t>
  </si>
  <si>
    <t>KRM01533</t>
  </si>
  <si>
    <t>68032407752460</t>
  </si>
  <si>
    <t>KRM01534</t>
  </si>
  <si>
    <t>61201109643793</t>
  </si>
  <si>
    <t>KRM01535</t>
  </si>
  <si>
    <t>79192104818433</t>
  </si>
  <si>
    <t>KRM01536</t>
  </si>
  <si>
    <t>32982703548150</t>
  </si>
  <si>
    <t>KRM01537</t>
  </si>
  <si>
    <t>78181408966811</t>
  </si>
  <si>
    <t>KRM01538</t>
  </si>
  <si>
    <t>64041703825446</t>
  </si>
  <si>
    <t>KRM01539</t>
  </si>
  <si>
    <t>52041212818907</t>
  </si>
  <si>
    <t>KRM01540</t>
  </si>
  <si>
    <t>49441811929203</t>
  </si>
  <si>
    <t>KRM01541</t>
  </si>
  <si>
    <t>49301011737286</t>
  </si>
  <si>
    <t>KRM01542</t>
  </si>
  <si>
    <t>83641007872419</t>
  </si>
  <si>
    <t>KRM01543</t>
  </si>
  <si>
    <t>Ahmad Anggraini</t>
  </si>
  <si>
    <t>90452409817389</t>
  </si>
  <si>
    <t>KRM01544</t>
  </si>
  <si>
    <t>59322809594508</t>
  </si>
  <si>
    <t>KRM01545</t>
  </si>
  <si>
    <t>Budi Pratama</t>
  </si>
  <si>
    <t>34042507943593</t>
  </si>
  <si>
    <t>KRM01546</t>
  </si>
  <si>
    <t>77252802657553</t>
  </si>
  <si>
    <t>KRM01547</t>
  </si>
  <si>
    <t>42152210921456</t>
  </si>
  <si>
    <t>KRM01548</t>
  </si>
  <si>
    <t>77441911528570</t>
  </si>
  <si>
    <t>KRM01549</t>
  </si>
  <si>
    <t>67662308862026</t>
  </si>
  <si>
    <t>KRM01550</t>
  </si>
  <si>
    <t>37782910977786</t>
  </si>
  <si>
    <t>KRM01551</t>
  </si>
  <si>
    <t>38272101955791</t>
  </si>
  <si>
    <t>KRM01552</t>
  </si>
  <si>
    <t>38981505997484</t>
  </si>
  <si>
    <t>KRM01553</t>
  </si>
  <si>
    <t>71421907541838</t>
  </si>
  <si>
    <t>KRM01554</t>
  </si>
  <si>
    <t>69321909823243</t>
  </si>
  <si>
    <t>KRM01555</t>
  </si>
  <si>
    <t>42522711535641</t>
  </si>
  <si>
    <t>KRM01556</t>
  </si>
  <si>
    <t>KRM01557</t>
  </si>
  <si>
    <t>88862303663263</t>
  </si>
  <si>
    <t>KRM01558</t>
  </si>
  <si>
    <t>96332104885876</t>
  </si>
  <si>
    <t>KRM01559</t>
  </si>
  <si>
    <t>97192102706300</t>
  </si>
  <si>
    <t>KRM01560</t>
  </si>
  <si>
    <t>66291005529748</t>
  </si>
  <si>
    <t>KRM01561</t>
  </si>
  <si>
    <t>82481402675181</t>
  </si>
  <si>
    <t>KRM01562</t>
  </si>
  <si>
    <t>Nia Purnama</t>
  </si>
  <si>
    <t>57321110834842</t>
  </si>
  <si>
    <t>KRM01563</t>
  </si>
  <si>
    <t>92021307571573</t>
  </si>
  <si>
    <t>KRM01564</t>
  </si>
  <si>
    <t>32351904654340</t>
  </si>
  <si>
    <t>KRM01565</t>
  </si>
  <si>
    <t>KRM01566</t>
  </si>
  <si>
    <t>81951906737167</t>
  </si>
  <si>
    <t>KRM01567</t>
  </si>
  <si>
    <t>53351605862757</t>
  </si>
  <si>
    <t>KRM01568</t>
  </si>
  <si>
    <t>83882207648017</t>
  </si>
  <si>
    <t>KRM01569</t>
  </si>
  <si>
    <t>44492708544748</t>
  </si>
  <si>
    <t>KRM01570</t>
  </si>
  <si>
    <t>46932006596926</t>
  </si>
  <si>
    <t>KRM01571</t>
  </si>
  <si>
    <t>48381706501911</t>
  </si>
  <si>
    <t>KRM01573</t>
  </si>
  <si>
    <t>77442111508787</t>
  </si>
  <si>
    <t>KRM01574</t>
  </si>
  <si>
    <t>57721106965207</t>
  </si>
  <si>
    <t>KRM01575</t>
  </si>
  <si>
    <t>37132602591613</t>
  </si>
  <si>
    <t>KRM01576</t>
  </si>
  <si>
    <t>Rahmat Wijaya</t>
  </si>
  <si>
    <t>83721908746256</t>
  </si>
  <si>
    <t>KRM01577</t>
  </si>
  <si>
    <t>69211902743438</t>
  </si>
  <si>
    <t>KRM01578</t>
  </si>
  <si>
    <t>63441506839179</t>
  </si>
  <si>
    <t>KRM01579</t>
  </si>
  <si>
    <t>53791702854910</t>
  </si>
  <si>
    <t>KRM01580</t>
  </si>
  <si>
    <t>54362904931452</t>
  </si>
  <si>
    <t>KRM01581</t>
  </si>
  <si>
    <t>51441304791288</t>
  </si>
  <si>
    <t>KRM01582</t>
  </si>
  <si>
    <t>98532108536648</t>
  </si>
  <si>
    <t>KRM01583</t>
  </si>
  <si>
    <t>78361512753459</t>
  </si>
  <si>
    <t>KRM01584</t>
  </si>
  <si>
    <t>75412411825483</t>
  </si>
  <si>
    <t>KRM01585</t>
  </si>
  <si>
    <t>38001102956327</t>
  </si>
  <si>
    <t>KRM01586</t>
  </si>
  <si>
    <t>61242105568671</t>
  </si>
  <si>
    <t>KRM01587</t>
  </si>
  <si>
    <t>Putri Kusuma</t>
  </si>
  <si>
    <t>40731609791549</t>
  </si>
  <si>
    <t>KRM01588</t>
  </si>
  <si>
    <t>41022405897227</t>
  </si>
  <si>
    <t>KRM01589</t>
  </si>
  <si>
    <t>50701606617225</t>
  </si>
  <si>
    <t>KRM01590</t>
  </si>
  <si>
    <t>34722608709660</t>
  </si>
  <si>
    <t>KRM01591</t>
  </si>
  <si>
    <t>93211908915232</t>
  </si>
  <si>
    <t>KRM01592</t>
  </si>
  <si>
    <t>98982006627279</t>
  </si>
  <si>
    <t>KRM01593</t>
  </si>
  <si>
    <t>56122410564705</t>
  </si>
  <si>
    <t>KRM01594</t>
  </si>
  <si>
    <t>35582804862302</t>
  </si>
  <si>
    <t>KRM01595</t>
  </si>
  <si>
    <t>47042705643745</t>
  </si>
  <si>
    <t>KRM01596</t>
  </si>
  <si>
    <t>66182708644819</t>
  </si>
  <si>
    <t>KRM01597</t>
  </si>
  <si>
    <t>87112807577684</t>
  </si>
  <si>
    <t>KRM01598</t>
  </si>
  <si>
    <t>98302102759456</t>
  </si>
  <si>
    <t>KRM01599</t>
  </si>
  <si>
    <t>35282611509660</t>
  </si>
  <si>
    <t>KRM01600</t>
  </si>
  <si>
    <t>83602506902130</t>
  </si>
  <si>
    <t>KRM01601</t>
  </si>
  <si>
    <t>86132802852841</t>
  </si>
  <si>
    <t>KRM01602</t>
  </si>
  <si>
    <t>42792511566813</t>
  </si>
  <si>
    <t>KRM01603</t>
  </si>
  <si>
    <t>67751610981519</t>
  </si>
  <si>
    <t>KRM01604</t>
  </si>
  <si>
    <t>82261001835823</t>
  </si>
  <si>
    <t>KRM01605</t>
  </si>
  <si>
    <t>KRM01606</t>
  </si>
  <si>
    <t>88991110936977</t>
  </si>
  <si>
    <t>KRM01607</t>
  </si>
  <si>
    <t>93992803635126</t>
  </si>
  <si>
    <t>KRM01608</t>
  </si>
  <si>
    <t>82452007623870</t>
  </si>
  <si>
    <t>KRM01609</t>
  </si>
  <si>
    <t>91951611693242</t>
  </si>
  <si>
    <t>KRM01610</t>
  </si>
  <si>
    <t>89811511925970</t>
  </si>
  <si>
    <t>KRM01611</t>
  </si>
  <si>
    <t>90331106538047</t>
  </si>
  <si>
    <t>KRM01612</t>
  </si>
  <si>
    <t>85901105711893</t>
  </si>
  <si>
    <t>KRM01613</t>
  </si>
  <si>
    <t>46832103822291</t>
  </si>
  <si>
    <t>KRM01614</t>
  </si>
  <si>
    <t>72772911673379</t>
  </si>
  <si>
    <t>KRM01615</t>
  </si>
  <si>
    <t>37911708997386</t>
  </si>
  <si>
    <t>KRM01616</t>
  </si>
  <si>
    <t>33511809946336</t>
  </si>
  <si>
    <t>KRM01617</t>
  </si>
  <si>
    <t>83592709966661</t>
  </si>
  <si>
    <t>KRM01618</t>
  </si>
  <si>
    <t>Rina Anggraini</t>
  </si>
  <si>
    <t>57631108557449</t>
  </si>
  <si>
    <t>KRM01619</t>
  </si>
  <si>
    <t>89291207627404</t>
  </si>
  <si>
    <t>KRM01620</t>
  </si>
  <si>
    <t>77851911695507</t>
  </si>
  <si>
    <t>KRM01621</t>
  </si>
  <si>
    <t>53261012741720</t>
  </si>
  <si>
    <t>KRM01622</t>
  </si>
  <si>
    <t>44141007551704</t>
  </si>
  <si>
    <t>KRM01623</t>
  </si>
  <si>
    <t>36061209543114</t>
  </si>
  <si>
    <t>KRM01624</t>
  </si>
  <si>
    <t>61811110838239</t>
  </si>
  <si>
    <t>KRM01625</t>
  </si>
  <si>
    <t>50071012986004</t>
  </si>
  <si>
    <t>KRM01626</t>
  </si>
  <si>
    <t>73601204841387</t>
  </si>
  <si>
    <t>KRM01627</t>
  </si>
  <si>
    <t>75522306756044</t>
  </si>
  <si>
    <t>KRM01628</t>
  </si>
  <si>
    <t>36592407606399</t>
  </si>
  <si>
    <t>KRM01629</t>
  </si>
  <si>
    <t>93662908642751</t>
  </si>
  <si>
    <t>KRM01630</t>
  </si>
  <si>
    <t>94641109922980</t>
  </si>
  <si>
    <t>KRM01631</t>
  </si>
  <si>
    <t>Budi Hakim</t>
  </si>
  <si>
    <t>79121904708874</t>
  </si>
  <si>
    <t>KRM01632</t>
  </si>
  <si>
    <t>KRM01633</t>
  </si>
  <si>
    <t>31521507645962</t>
  </si>
  <si>
    <t>KRM01634</t>
  </si>
  <si>
    <t>67652603554639</t>
  </si>
  <si>
    <t>KRM01635</t>
  </si>
  <si>
    <t>Nurul Pratama</t>
  </si>
  <si>
    <t>80592411567837</t>
  </si>
  <si>
    <t>KRM01636</t>
  </si>
  <si>
    <t>Maya Santoso</t>
  </si>
  <si>
    <t>61111101899258</t>
  </si>
  <si>
    <t>KRM01637</t>
  </si>
  <si>
    <t>86671107936683</t>
  </si>
  <si>
    <t>KRM01638</t>
  </si>
  <si>
    <t>75181306747010</t>
  </si>
  <si>
    <t>KRM01639</t>
  </si>
  <si>
    <t>90552310742522</t>
  </si>
  <si>
    <t>KRM01640</t>
  </si>
  <si>
    <t>87061904717919</t>
  </si>
  <si>
    <t>KRM01641</t>
  </si>
  <si>
    <t>Fajar Purnama</t>
  </si>
  <si>
    <t>75041509758330</t>
  </si>
  <si>
    <t>KRM01642</t>
  </si>
  <si>
    <t>47092112782866</t>
  </si>
  <si>
    <t>KRM01643</t>
  </si>
  <si>
    <t>68212606778406</t>
  </si>
  <si>
    <t>KRM01644</t>
  </si>
  <si>
    <t>76792609768774</t>
  </si>
  <si>
    <t>KRM01645</t>
  </si>
  <si>
    <t>43102108881868</t>
  </si>
  <si>
    <t>KRM01646</t>
  </si>
  <si>
    <t>Fitra Kusuma</t>
  </si>
  <si>
    <t>53922108565987</t>
  </si>
  <si>
    <t>KRM01647</t>
  </si>
  <si>
    <t>42891204705738</t>
  </si>
  <si>
    <t>KRM01648</t>
  </si>
  <si>
    <t>62961106885132</t>
  </si>
  <si>
    <t>KRM01649</t>
  </si>
  <si>
    <t>51231912567985</t>
  </si>
  <si>
    <t>KRM01650</t>
  </si>
  <si>
    <t>44882904925423</t>
  </si>
  <si>
    <t>KRM01651</t>
  </si>
  <si>
    <t>63222101868007</t>
  </si>
  <si>
    <t>KRM01652</t>
  </si>
  <si>
    <t>84541701528923</t>
  </si>
  <si>
    <t>KRM01653</t>
  </si>
  <si>
    <t>KRM01654</t>
  </si>
  <si>
    <t>59211202801225</t>
  </si>
  <si>
    <t>KRM01655</t>
  </si>
  <si>
    <t>42461712835047</t>
  </si>
  <si>
    <t>KRM01656</t>
  </si>
  <si>
    <t>67031702585361</t>
  </si>
  <si>
    <t>KRM01657</t>
  </si>
  <si>
    <t>74262103678741</t>
  </si>
  <si>
    <t>KRM01658</t>
  </si>
  <si>
    <t>42801810969956</t>
  </si>
  <si>
    <t>KRM01659</t>
  </si>
  <si>
    <t>Dewi Wibowo</t>
  </si>
  <si>
    <t>61841904516291</t>
  </si>
  <si>
    <t>KRM01660</t>
  </si>
  <si>
    <t>Eka Kusuma</t>
  </si>
  <si>
    <t>91432603977233</t>
  </si>
  <si>
    <t>KRM01661</t>
  </si>
  <si>
    <t>32442702638476</t>
  </si>
  <si>
    <t>KRM01662</t>
  </si>
  <si>
    <t>43692807991040</t>
  </si>
  <si>
    <t>KRM01663</t>
  </si>
  <si>
    <t>64601312528907</t>
  </si>
  <si>
    <t>KRM01664</t>
  </si>
  <si>
    <t>81242406836073</t>
  </si>
  <si>
    <t>KRM01665</t>
  </si>
  <si>
    <t>KRM01666</t>
  </si>
  <si>
    <t>72492011519867</t>
  </si>
  <si>
    <t>KRM01667</t>
  </si>
  <si>
    <t>59381411555138</t>
  </si>
  <si>
    <t>KRM01668</t>
  </si>
  <si>
    <t>58131409549209</t>
  </si>
  <si>
    <t>KRM01669</t>
  </si>
  <si>
    <t>31262402741709</t>
  </si>
  <si>
    <t>KRM01670</t>
  </si>
  <si>
    <t>96332504502052</t>
  </si>
  <si>
    <t>KRM01671</t>
  </si>
  <si>
    <t>46002501844390</t>
  </si>
  <si>
    <t>KRM01672</t>
  </si>
  <si>
    <t>KRM01673</t>
  </si>
  <si>
    <t>58251811775680</t>
  </si>
  <si>
    <t>KRM01674</t>
  </si>
  <si>
    <t>88101809609980</t>
  </si>
  <si>
    <t>KRM01675</t>
  </si>
  <si>
    <t>55312501628955</t>
  </si>
  <si>
    <t>KRM01676</t>
  </si>
  <si>
    <t>82032309616395</t>
  </si>
  <si>
    <t>KRM01677</t>
  </si>
  <si>
    <t>53871511914222</t>
  </si>
  <si>
    <t>KRM01678</t>
  </si>
  <si>
    <t>48352301609695</t>
  </si>
  <si>
    <t>KRM01679</t>
  </si>
  <si>
    <t>KRM01680</t>
  </si>
  <si>
    <t>77681107868060</t>
  </si>
  <si>
    <t>KRM01681</t>
  </si>
  <si>
    <t>46481508789255</t>
  </si>
  <si>
    <t>KRM01682</t>
  </si>
  <si>
    <t>44672507765699</t>
  </si>
  <si>
    <t>KRM01683</t>
  </si>
  <si>
    <t>61541912954072</t>
  </si>
  <si>
    <t>KRM01684</t>
  </si>
  <si>
    <t>92931906712786</t>
  </si>
  <si>
    <t>KRM01685</t>
  </si>
  <si>
    <t>81411412539961</t>
  </si>
  <si>
    <t>KRM01686</t>
  </si>
  <si>
    <t>KRM01687</t>
  </si>
  <si>
    <t>37571506511724</t>
  </si>
  <si>
    <t>KRM01688</t>
  </si>
  <si>
    <t>34851404999504</t>
  </si>
  <si>
    <t>KRM01689</t>
  </si>
  <si>
    <t>81172109996872</t>
  </si>
  <si>
    <t>KRM01690</t>
  </si>
  <si>
    <t>Maya Nugroho</t>
  </si>
  <si>
    <t>41652312771459</t>
  </si>
  <si>
    <t>KRM01691</t>
  </si>
  <si>
    <t>97151603763750</t>
  </si>
  <si>
    <t>KRM01692</t>
  </si>
  <si>
    <t>89221605505825</t>
  </si>
  <si>
    <t>KRM01693</t>
  </si>
  <si>
    <t>56442307854349</t>
  </si>
  <si>
    <t>KRM01694</t>
  </si>
  <si>
    <t>53951106736081</t>
  </si>
  <si>
    <t>KRM01695</t>
  </si>
  <si>
    <t>74061209533917</t>
  </si>
  <si>
    <t>KRM01696</t>
  </si>
  <si>
    <t>84441312911394</t>
  </si>
  <si>
    <t>KRM01697</t>
  </si>
  <si>
    <t>83812104866548</t>
  </si>
  <si>
    <t>KRM01698</t>
  </si>
  <si>
    <t>67452808944303</t>
  </si>
  <si>
    <t>KRM01699</t>
  </si>
  <si>
    <t>70251005847646</t>
  </si>
  <si>
    <t>KRM01700</t>
  </si>
  <si>
    <t>51702207632664</t>
  </si>
  <si>
    <t>KRM01701</t>
  </si>
  <si>
    <t>51891108796375</t>
  </si>
  <si>
    <t>KRM01702</t>
  </si>
  <si>
    <t>61832509686594</t>
  </si>
  <si>
    <t>KRM01703</t>
  </si>
  <si>
    <t>84032604507435</t>
  </si>
  <si>
    <t>KRM01704</t>
  </si>
  <si>
    <t>93811607847567</t>
  </si>
  <si>
    <t>KRM01705</t>
  </si>
  <si>
    <t>92812701838098</t>
  </si>
  <si>
    <t>KRM01706</t>
  </si>
  <si>
    <t>73931001959410</t>
  </si>
  <si>
    <t>KRM01707</t>
  </si>
  <si>
    <t>78691502749704</t>
  </si>
  <si>
    <t>KRM01708</t>
  </si>
  <si>
    <t>72652009589397</t>
  </si>
  <si>
    <t>KRM01709</t>
  </si>
  <si>
    <t>35681103702567</t>
  </si>
  <si>
    <t>KRM01710</t>
  </si>
  <si>
    <t>40641412756922</t>
  </si>
  <si>
    <t>KRM01711</t>
  </si>
  <si>
    <t>89911002973748</t>
  </si>
  <si>
    <t>KRM01712</t>
  </si>
  <si>
    <t>61342705934085</t>
  </si>
  <si>
    <t>KRM01713</t>
  </si>
  <si>
    <t>87401405916672</t>
  </si>
  <si>
    <t>KRM01714</t>
  </si>
  <si>
    <t>38892402743624</t>
  </si>
  <si>
    <t>KRM01715</t>
  </si>
  <si>
    <t>71762203852426</t>
  </si>
  <si>
    <t>KRM01716</t>
  </si>
  <si>
    <t>65831004784813</t>
  </si>
  <si>
    <t>KRM01717</t>
  </si>
  <si>
    <t>99761908678152</t>
  </si>
  <si>
    <t>KRM01718</t>
  </si>
  <si>
    <t>63772211878682</t>
  </si>
  <si>
    <t>KRM01719</t>
  </si>
  <si>
    <t>55942908893428</t>
  </si>
  <si>
    <t>KRM01720</t>
  </si>
  <si>
    <t>KRM01721</t>
  </si>
  <si>
    <t>97532104861228</t>
  </si>
  <si>
    <t>KRM01722</t>
  </si>
  <si>
    <t>87922110767581</t>
  </si>
  <si>
    <t>KRM01723</t>
  </si>
  <si>
    <t>Dewi Kurniawan</t>
  </si>
  <si>
    <t>55651510781865</t>
  </si>
  <si>
    <t>KRM01724</t>
  </si>
  <si>
    <t>87451111948652</t>
  </si>
  <si>
    <t>KRM01725</t>
  </si>
  <si>
    <t>82181109566853</t>
  </si>
  <si>
    <t>KRM01726</t>
  </si>
  <si>
    <t>31252305742153</t>
  </si>
  <si>
    <t>KRM01727</t>
  </si>
  <si>
    <t>59011206779842</t>
  </si>
  <si>
    <t>KRM01728</t>
  </si>
  <si>
    <t>43371009662046</t>
  </si>
  <si>
    <t>KRM01729</t>
  </si>
  <si>
    <t>52751311747216</t>
  </si>
  <si>
    <t>KRM01730</t>
  </si>
  <si>
    <t>58732411584578</t>
  </si>
  <si>
    <t>KRM01731</t>
  </si>
  <si>
    <t>80292204892219</t>
  </si>
  <si>
    <t>KRM01732</t>
  </si>
  <si>
    <t>70432711909718</t>
  </si>
  <si>
    <t>KRM01733</t>
  </si>
  <si>
    <t>45371808551845</t>
  </si>
  <si>
    <t>KRM01734</t>
  </si>
  <si>
    <t>49081802619814</t>
  </si>
  <si>
    <t>KRM01735</t>
  </si>
  <si>
    <t>89411011998818</t>
  </si>
  <si>
    <t>KRM01736</t>
  </si>
  <si>
    <t>92132301624641</t>
  </si>
  <si>
    <t>KRM01737</t>
  </si>
  <si>
    <t>44931412884035</t>
  </si>
  <si>
    <t>KRM01738</t>
  </si>
  <si>
    <t>90361709515734</t>
  </si>
  <si>
    <t>KRM01739</t>
  </si>
  <si>
    <t>73951703766372</t>
  </si>
  <si>
    <t>KRM01740</t>
  </si>
  <si>
    <t>66712004562754</t>
  </si>
  <si>
    <t>KRM01741</t>
  </si>
  <si>
    <t>84151012709950</t>
  </si>
  <si>
    <t>KRM01742</t>
  </si>
  <si>
    <t>Andi Nugroho</t>
  </si>
  <si>
    <t>48991107561118</t>
  </si>
  <si>
    <t>KRM01743</t>
  </si>
  <si>
    <t>38092209636709</t>
  </si>
  <si>
    <t>KRM01744</t>
  </si>
  <si>
    <t>74611110698491</t>
  </si>
  <si>
    <t>KRM01745</t>
  </si>
  <si>
    <t>86242307809576</t>
  </si>
  <si>
    <t>KRM01746</t>
  </si>
  <si>
    <t>56461305883055</t>
  </si>
  <si>
    <t>KRM01747</t>
  </si>
  <si>
    <t>49041109983786</t>
  </si>
  <si>
    <t>KRM01748</t>
  </si>
  <si>
    <t>94061805529412</t>
  </si>
  <si>
    <t>KRM01749</t>
  </si>
  <si>
    <t>KRM01750</t>
  </si>
  <si>
    <t>95852705882364</t>
  </si>
  <si>
    <t>KRM01751</t>
  </si>
  <si>
    <t>60712007606699</t>
  </si>
  <si>
    <t>KRM01752</t>
  </si>
  <si>
    <t>93131601949656</t>
  </si>
  <si>
    <t>KRM01753</t>
  </si>
  <si>
    <t>59412706997579</t>
  </si>
  <si>
    <t>KRM01754</t>
  </si>
  <si>
    <t>83042109863290</t>
  </si>
  <si>
    <t>KRM01755</t>
  </si>
  <si>
    <t>68662907979483</t>
  </si>
  <si>
    <t>KRM01756</t>
  </si>
  <si>
    <t>45141909777886</t>
  </si>
  <si>
    <t>KRM01757</t>
  </si>
  <si>
    <t>66161604603107</t>
  </si>
  <si>
    <t>KRM01758</t>
  </si>
  <si>
    <t>73842301915332</t>
  </si>
  <si>
    <t>KRM01759</t>
  </si>
  <si>
    <t>72061809882815</t>
  </si>
  <si>
    <t>KRM01760</t>
  </si>
  <si>
    <t>69482808772360</t>
  </si>
  <si>
    <t>KRM01761</t>
  </si>
  <si>
    <t>47572003581061</t>
  </si>
  <si>
    <t>KRM01762</t>
  </si>
  <si>
    <t>66222012944717</t>
  </si>
  <si>
    <t>KRM01763</t>
  </si>
  <si>
    <t>71732504933039</t>
  </si>
  <si>
    <t>KRM01764</t>
  </si>
  <si>
    <t>58572201842961</t>
  </si>
  <si>
    <t>KRM01765</t>
  </si>
  <si>
    <t>75981004999635</t>
  </si>
  <si>
    <t>KRM01766</t>
  </si>
  <si>
    <t>99651304633559</t>
  </si>
  <si>
    <t>KRM01767</t>
  </si>
  <si>
    <t>31991101716376</t>
  </si>
  <si>
    <t>KRM01768</t>
  </si>
  <si>
    <t>67962809624746</t>
  </si>
  <si>
    <t>KRM01769</t>
  </si>
  <si>
    <t>40912209545429</t>
  </si>
  <si>
    <t>KRM01770</t>
  </si>
  <si>
    <t>77861807928282</t>
  </si>
  <si>
    <t>KRM01771</t>
  </si>
  <si>
    <t>99591109996549</t>
  </si>
  <si>
    <t>KRM01772</t>
  </si>
  <si>
    <t>68842407902477</t>
  </si>
  <si>
    <t>KRM01773</t>
  </si>
  <si>
    <t>52031211865289</t>
  </si>
  <si>
    <t>KRM01774</t>
  </si>
  <si>
    <t>57342906773655</t>
  </si>
  <si>
    <t>KRM01775</t>
  </si>
  <si>
    <t>Hendra Hartono</t>
  </si>
  <si>
    <t>31431811916417</t>
  </si>
  <si>
    <t>KRM01776</t>
  </si>
  <si>
    <t>37902206716920</t>
  </si>
  <si>
    <t>KRM01777</t>
  </si>
  <si>
    <t>36902504896129</t>
  </si>
  <si>
    <t>KRM01778</t>
  </si>
  <si>
    <t>60822507838661</t>
  </si>
  <si>
    <t>KRM01780</t>
  </si>
  <si>
    <t>94741104633903</t>
  </si>
  <si>
    <t>KRM01781</t>
  </si>
  <si>
    <t>Rizky Saputra</t>
  </si>
  <si>
    <t>49522007934420</t>
  </si>
  <si>
    <t>KRM01782</t>
  </si>
  <si>
    <t>63062710902034</t>
  </si>
  <si>
    <t>KRM01783</t>
  </si>
  <si>
    <t>48052702916732</t>
  </si>
  <si>
    <t>KRM01784</t>
  </si>
  <si>
    <t>Andi Kusuma</t>
  </si>
  <si>
    <t>31631903748143</t>
  </si>
  <si>
    <t>KRM01785</t>
  </si>
  <si>
    <t>38351405936447</t>
  </si>
  <si>
    <t>KRM01786</t>
  </si>
  <si>
    <t>KRM01787</t>
  </si>
  <si>
    <t>91811508751017</t>
  </si>
  <si>
    <t>KRM01788</t>
  </si>
  <si>
    <t>94721211863880</t>
  </si>
  <si>
    <t>KRM01789</t>
  </si>
  <si>
    <t>35361708727353</t>
  </si>
  <si>
    <t>KRM01790</t>
  </si>
  <si>
    <t>Ahmad Hidayah</t>
  </si>
  <si>
    <t>85282610648257</t>
  </si>
  <si>
    <t>KRM01791</t>
  </si>
  <si>
    <t>41472208504393</t>
  </si>
  <si>
    <t>KRM01792</t>
  </si>
  <si>
    <t>43172711691525</t>
  </si>
  <si>
    <t>KRM01793</t>
  </si>
  <si>
    <t>36211909611754</t>
  </si>
  <si>
    <t>KRM01794</t>
  </si>
  <si>
    <t>Agus Kurniawan</t>
  </si>
  <si>
    <t>80511702975226</t>
  </si>
  <si>
    <t>KRM01795</t>
  </si>
  <si>
    <t>44042801712880</t>
  </si>
  <si>
    <t>KRM01796</t>
  </si>
  <si>
    <t>83212608865585</t>
  </si>
  <si>
    <t>KRM01797</t>
  </si>
  <si>
    <t>38052304553295</t>
  </si>
  <si>
    <t>KRM01798</t>
  </si>
  <si>
    <t>35472007616485</t>
  </si>
  <si>
    <t>KRM01799</t>
  </si>
  <si>
    <t>43401806867916</t>
  </si>
  <si>
    <t>KRM01800</t>
  </si>
  <si>
    <t>62061506927903</t>
  </si>
  <si>
    <t>KRM01801</t>
  </si>
  <si>
    <t>94522207657558</t>
  </si>
  <si>
    <t>KRM01802</t>
  </si>
  <si>
    <t>32032210815647</t>
  </si>
  <si>
    <t>KRM01803</t>
  </si>
  <si>
    <t>56212301711429</t>
  </si>
  <si>
    <t>KRM01804</t>
  </si>
  <si>
    <t>99511010653226</t>
  </si>
  <si>
    <t>KRM01805</t>
  </si>
  <si>
    <t>Rizky Sari</t>
  </si>
  <si>
    <t>59382205615731</t>
  </si>
  <si>
    <t>KRM01806</t>
  </si>
  <si>
    <t>63641001958815</t>
  </si>
  <si>
    <t>KRM01807</t>
  </si>
  <si>
    <t>KRM01808</t>
  </si>
  <si>
    <t>Tri Saputra</t>
  </si>
  <si>
    <t>72741307712645</t>
  </si>
  <si>
    <t>KRM01809</t>
  </si>
  <si>
    <t>75001210656745</t>
  </si>
  <si>
    <t>KRM01810</t>
  </si>
  <si>
    <t>90112208967742</t>
  </si>
  <si>
    <t>KRM01811</t>
  </si>
  <si>
    <t>55492402941022</t>
  </si>
  <si>
    <t>KRM01812</t>
  </si>
  <si>
    <t>47681705826805</t>
  </si>
  <si>
    <t>KRM01813</t>
  </si>
  <si>
    <t>84161104576966</t>
  </si>
  <si>
    <t>KRM01814</t>
  </si>
  <si>
    <t>87232605814172</t>
  </si>
  <si>
    <t>KRM01815</t>
  </si>
  <si>
    <t>Putri Setiawan</t>
  </si>
  <si>
    <t>31331203566782</t>
  </si>
  <si>
    <t>KRM01816</t>
  </si>
  <si>
    <t>57442006725158</t>
  </si>
  <si>
    <t>KRM01817</t>
  </si>
  <si>
    <t>KRM01818</t>
  </si>
  <si>
    <t>88262410517350</t>
  </si>
  <si>
    <t>KRM01819</t>
  </si>
  <si>
    <t>66951204974436</t>
  </si>
  <si>
    <t>KRM01820</t>
  </si>
  <si>
    <t>73892005733106</t>
  </si>
  <si>
    <t>KRM01821</t>
  </si>
  <si>
    <t>75301808878514</t>
  </si>
  <si>
    <t>KRM01822</t>
  </si>
  <si>
    <t>36292104865889</t>
  </si>
  <si>
    <t>KRM01823</t>
  </si>
  <si>
    <t>47051406845696</t>
  </si>
  <si>
    <t>KRM01824</t>
  </si>
  <si>
    <t>31641710507216</t>
  </si>
  <si>
    <t>KRM01825</t>
  </si>
  <si>
    <t>62052407797965</t>
  </si>
  <si>
    <t>KRM01826</t>
  </si>
  <si>
    <t>76831211813848</t>
  </si>
  <si>
    <t>KRM01827</t>
  </si>
  <si>
    <t>58221712966074</t>
  </si>
  <si>
    <t>KRM01828</t>
  </si>
  <si>
    <t>47751103687812</t>
  </si>
  <si>
    <t>KRM01829</t>
  </si>
  <si>
    <t>71461805537744</t>
  </si>
  <si>
    <t>KRM01830</t>
  </si>
  <si>
    <t>95511501672741</t>
  </si>
  <si>
    <t>KRM01831</t>
  </si>
  <si>
    <t>35432908815842</t>
  </si>
  <si>
    <t>KRM01832</t>
  </si>
  <si>
    <t>Dewi Santoso</t>
  </si>
  <si>
    <t>67001808612601</t>
  </si>
  <si>
    <t>KRM01833</t>
  </si>
  <si>
    <t>65502911759201</t>
  </si>
  <si>
    <t>KRM01834</t>
  </si>
  <si>
    <t>83362409545779</t>
  </si>
  <si>
    <t>KRM01835</t>
  </si>
  <si>
    <t>41111910585581</t>
  </si>
  <si>
    <t>KRM01836</t>
  </si>
  <si>
    <t>47912807711139</t>
  </si>
  <si>
    <t>KRM01837</t>
  </si>
  <si>
    <t>90972410758613</t>
  </si>
  <si>
    <t>KRM01838</t>
  </si>
  <si>
    <t>58162303734210</t>
  </si>
  <si>
    <t>KRM01839</t>
  </si>
  <si>
    <t>32712008569318</t>
  </si>
  <si>
    <t>KRM01840</t>
  </si>
  <si>
    <t>55482507653615</t>
  </si>
  <si>
    <t>KRM01841</t>
  </si>
  <si>
    <t>71282007679015</t>
  </si>
  <si>
    <t>KRM01842</t>
  </si>
  <si>
    <t>KRM01843</t>
  </si>
  <si>
    <t>35202109927584</t>
  </si>
  <si>
    <t>KRM01844</t>
  </si>
  <si>
    <t>97992612797646</t>
  </si>
  <si>
    <t>KRM01845</t>
  </si>
  <si>
    <t>48152508952746</t>
  </si>
  <si>
    <t>KRM01846</t>
  </si>
  <si>
    <t>KRM01848</t>
  </si>
  <si>
    <t>77242002904881</t>
  </si>
  <si>
    <t>KRM01849</t>
  </si>
  <si>
    <t>47461507704928</t>
  </si>
  <si>
    <t>KRM01850</t>
  </si>
  <si>
    <t>34061011756109</t>
  </si>
  <si>
    <t>KRM01851</t>
  </si>
  <si>
    <t>Ahmad Wijaya</t>
  </si>
  <si>
    <t>73591710656111</t>
  </si>
  <si>
    <t>KRM01852</t>
  </si>
  <si>
    <t>73451002575117</t>
  </si>
  <si>
    <t>KRM01853</t>
  </si>
  <si>
    <t>61812401639382</t>
  </si>
  <si>
    <t>KRM01854</t>
  </si>
  <si>
    <t>35391602761176</t>
  </si>
  <si>
    <t>KRM01855</t>
  </si>
  <si>
    <t>51372506771126</t>
  </si>
  <si>
    <t>KRM01856</t>
  </si>
  <si>
    <t>64612109904937</t>
  </si>
  <si>
    <t>KRM01857</t>
  </si>
  <si>
    <t>58401602812883</t>
  </si>
  <si>
    <t>KRM01858</t>
  </si>
  <si>
    <t>68011106986600</t>
  </si>
  <si>
    <t>KRM01859</t>
  </si>
  <si>
    <t>76641806609656</t>
  </si>
  <si>
    <t>KRM01860</t>
  </si>
  <si>
    <t>98171002839433</t>
  </si>
  <si>
    <t>KRM01861</t>
  </si>
  <si>
    <t>79222402523854</t>
  </si>
  <si>
    <t>KRM01862</t>
  </si>
  <si>
    <t>68871712703092</t>
  </si>
  <si>
    <t>KRM01863</t>
  </si>
  <si>
    <t>41421011886694</t>
  </si>
  <si>
    <t>KRM01864</t>
  </si>
  <si>
    <t>32092502609168</t>
  </si>
  <si>
    <t>KRM01865</t>
  </si>
  <si>
    <t>79982203983783</t>
  </si>
  <si>
    <t>KRM01866</t>
  </si>
  <si>
    <t>55121603937773</t>
  </si>
  <si>
    <t>KRM01867</t>
  </si>
  <si>
    <t>32461008787611</t>
  </si>
  <si>
    <t>KRM01868</t>
  </si>
  <si>
    <t>96782310847048</t>
  </si>
  <si>
    <t>KRM01869</t>
  </si>
  <si>
    <t>62381502901735</t>
  </si>
  <si>
    <t>KRM01870</t>
  </si>
  <si>
    <t>92782706962127</t>
  </si>
  <si>
    <t>KRM01871</t>
  </si>
  <si>
    <t>44132210812508</t>
  </si>
  <si>
    <t>KRM01872</t>
  </si>
  <si>
    <t>Lestari Santoso</t>
  </si>
  <si>
    <t>57482108778272</t>
  </si>
  <si>
    <t>KRM01873</t>
  </si>
  <si>
    <t>KRM01874</t>
  </si>
  <si>
    <t>77311706894526</t>
  </si>
  <si>
    <t>KRM01875</t>
  </si>
  <si>
    <t>69912308582243</t>
  </si>
  <si>
    <t>KRM01876</t>
  </si>
  <si>
    <t>95171702866409</t>
  </si>
  <si>
    <t>KRM01877</t>
  </si>
  <si>
    <t>99551104573475</t>
  </si>
  <si>
    <t>KRM01878</t>
  </si>
  <si>
    <t>60881602604628</t>
  </si>
  <si>
    <t>KRM01879</t>
  </si>
  <si>
    <t>82421802909532</t>
  </si>
  <si>
    <t>KRM01880</t>
  </si>
  <si>
    <t>44862405853689</t>
  </si>
  <si>
    <t>KRM01881</t>
  </si>
  <si>
    <t>50112507671671</t>
  </si>
  <si>
    <t>KRM01882</t>
  </si>
  <si>
    <t>36971905714295</t>
  </si>
  <si>
    <t>KRM01883</t>
  </si>
  <si>
    <t>33082805556259</t>
  </si>
  <si>
    <t>KRM01884</t>
  </si>
  <si>
    <t>55862902859893</t>
  </si>
  <si>
    <t>KRM01885</t>
  </si>
  <si>
    <t>48991108869392</t>
  </si>
  <si>
    <t>KRM01886</t>
  </si>
  <si>
    <t>50342911864640</t>
  </si>
  <si>
    <t>KRM01887</t>
  </si>
  <si>
    <t>90781910665857</t>
  </si>
  <si>
    <t>KRM01888</t>
  </si>
  <si>
    <t>75302612585739</t>
  </si>
  <si>
    <t>KRM01889</t>
  </si>
  <si>
    <t>46422406776734</t>
  </si>
  <si>
    <t>KRM01890</t>
  </si>
  <si>
    <t>33932702767148</t>
  </si>
  <si>
    <t>KRM01891</t>
  </si>
  <si>
    <t>61041504826404</t>
  </si>
  <si>
    <t>KRM01892</t>
  </si>
  <si>
    <t>55531005946623</t>
  </si>
  <si>
    <t>KRM01893</t>
  </si>
  <si>
    <t>71601202596137</t>
  </si>
  <si>
    <t>KRM01894</t>
  </si>
  <si>
    <t>61222504857804</t>
  </si>
  <si>
    <t>KRM01895</t>
  </si>
  <si>
    <t>Andi Pratama</t>
  </si>
  <si>
    <t>69112309873170</t>
  </si>
  <si>
    <t>KRM01896</t>
  </si>
  <si>
    <t>61212802801702</t>
  </si>
  <si>
    <t>KRM01897</t>
  </si>
  <si>
    <t>94922903791482</t>
  </si>
  <si>
    <t>KRM01898</t>
  </si>
  <si>
    <t>67441212802762</t>
  </si>
  <si>
    <t>KRM01899</t>
  </si>
  <si>
    <t>91932601681508</t>
  </si>
  <si>
    <t>KRM01900</t>
  </si>
  <si>
    <t>82842710929629</t>
  </si>
  <si>
    <t>KRM01901</t>
  </si>
  <si>
    <t>73101603932590</t>
  </si>
  <si>
    <t>KRM01902</t>
  </si>
  <si>
    <t>72201506676218</t>
  </si>
  <si>
    <t>KRM01903</t>
  </si>
  <si>
    <t>54582401599833</t>
  </si>
  <si>
    <t>KRM01905</t>
  </si>
  <si>
    <t>76421711625402</t>
  </si>
  <si>
    <t>KRM01906</t>
  </si>
  <si>
    <t>40822501754559</t>
  </si>
  <si>
    <t>KRM01907</t>
  </si>
  <si>
    <t>38362705974713</t>
  </si>
  <si>
    <t>KRM01908</t>
  </si>
  <si>
    <t>90522405812382</t>
  </si>
  <si>
    <t>KRM01909</t>
  </si>
  <si>
    <t>61432302724486</t>
  </si>
  <si>
    <t>KRM01910</t>
  </si>
  <si>
    <t>56112109545001</t>
  </si>
  <si>
    <t>KRM01911</t>
  </si>
  <si>
    <t>74742804968202</t>
  </si>
  <si>
    <t>KRM01912</t>
  </si>
  <si>
    <t>55532305658628</t>
  </si>
  <si>
    <t>KRM01913</t>
  </si>
  <si>
    <t>95362104567566</t>
  </si>
  <si>
    <t>KRM01914</t>
  </si>
  <si>
    <t>59101612664751</t>
  </si>
  <si>
    <t>KRM01915</t>
  </si>
  <si>
    <t>KRM01916</t>
  </si>
  <si>
    <t>50611502761069</t>
  </si>
  <si>
    <t>KRM01917</t>
  </si>
  <si>
    <t>91322309824775</t>
  </si>
  <si>
    <t>KRM01918</t>
  </si>
  <si>
    <t>87472711749861</t>
  </si>
  <si>
    <t>KRM01919</t>
  </si>
  <si>
    <t>74621410615344</t>
  </si>
  <si>
    <t>KRM01920</t>
  </si>
  <si>
    <t>35981903599307</t>
  </si>
  <si>
    <t>KRM01921</t>
  </si>
  <si>
    <t>71082803812370</t>
  </si>
  <si>
    <t>KRM01922</t>
  </si>
  <si>
    <t>90411108777441</t>
  </si>
  <si>
    <t>KRM01923</t>
  </si>
  <si>
    <t>31071405906617</t>
  </si>
  <si>
    <t>KRM01924</t>
  </si>
  <si>
    <t>89711101993865</t>
  </si>
  <si>
    <t>KRM01925</t>
  </si>
  <si>
    <t>52222408838887</t>
  </si>
  <si>
    <t>KRM01926</t>
  </si>
  <si>
    <t>38512005865102</t>
  </si>
  <si>
    <t>KRM01927</t>
  </si>
  <si>
    <t>93791311784226</t>
  </si>
  <si>
    <t>KRM01928</t>
  </si>
  <si>
    <t>34681503941262</t>
  </si>
  <si>
    <t>KRM01929</t>
  </si>
  <si>
    <t>KRM01930</t>
  </si>
  <si>
    <t>84941807838625</t>
  </si>
  <si>
    <t>KRM01931</t>
  </si>
  <si>
    <t>31002911931353</t>
  </si>
  <si>
    <t>KRM01932</t>
  </si>
  <si>
    <t>88651612686565</t>
  </si>
  <si>
    <t>KRM01933</t>
  </si>
  <si>
    <t>64111302814051</t>
  </si>
  <si>
    <t>KRM01934</t>
  </si>
  <si>
    <t>39901006919825</t>
  </si>
  <si>
    <t>KRM01935</t>
  </si>
  <si>
    <t>36022605783917</t>
  </si>
  <si>
    <t>KRM01936</t>
  </si>
  <si>
    <t>92221510875502</t>
  </si>
  <si>
    <t>KRM01937</t>
  </si>
  <si>
    <t>37632202705597</t>
  </si>
  <si>
    <t>KRM01938</t>
  </si>
  <si>
    <t>KRM01939</t>
  </si>
  <si>
    <t>31732409925319</t>
  </si>
  <si>
    <t>KRM01941</t>
  </si>
  <si>
    <t>80802908991458</t>
  </si>
  <si>
    <t>KRM01942</t>
  </si>
  <si>
    <t>Siti Setiawan</t>
  </si>
  <si>
    <t>38862008866046</t>
  </si>
  <si>
    <t>KRM01943</t>
  </si>
  <si>
    <t>97222910556106</t>
  </si>
  <si>
    <t>KRM01944</t>
  </si>
  <si>
    <t>Rizky Purnama</t>
  </si>
  <si>
    <t>34981405535990</t>
  </si>
  <si>
    <t>KRM01945</t>
  </si>
  <si>
    <t>40411105858727</t>
  </si>
  <si>
    <t>KRM01946</t>
  </si>
  <si>
    <t>90982602579583</t>
  </si>
  <si>
    <t>KRM01947</t>
  </si>
  <si>
    <t>KRM01948</t>
  </si>
  <si>
    <t>76711310598004</t>
  </si>
  <si>
    <t>KRM01949</t>
  </si>
  <si>
    <t>46422811932360</t>
  </si>
  <si>
    <t>KRM01950</t>
  </si>
  <si>
    <t>50111911847625</t>
  </si>
  <si>
    <t>KRM01951</t>
  </si>
  <si>
    <t>93742211918655</t>
  </si>
  <si>
    <t>KRM01952</t>
  </si>
  <si>
    <t>98112512553897</t>
  </si>
  <si>
    <t>KRM01953</t>
  </si>
  <si>
    <t>53531409721839</t>
  </si>
  <si>
    <t>KRM01954</t>
  </si>
  <si>
    <t>Agus Prasetyo</t>
  </si>
  <si>
    <t>79952001722076</t>
  </si>
  <si>
    <t>KRM01955</t>
  </si>
  <si>
    <t>KRM01957</t>
  </si>
  <si>
    <t>KRM01958</t>
  </si>
  <si>
    <t>Bagus Rahayu</t>
  </si>
  <si>
    <t>87001706623445</t>
  </si>
  <si>
    <t>KRM01959</t>
  </si>
  <si>
    <t>94692610672707</t>
  </si>
  <si>
    <t>KRM01960</t>
  </si>
  <si>
    <t>57142703993759</t>
  </si>
  <si>
    <t>KRM01961</t>
  </si>
  <si>
    <t>44772512597037</t>
  </si>
  <si>
    <t>KRM01962</t>
  </si>
  <si>
    <t>85831309535560</t>
  </si>
  <si>
    <t>KRM01963</t>
  </si>
  <si>
    <t>47382110954757</t>
  </si>
  <si>
    <t>KRM01964</t>
  </si>
  <si>
    <t>83691708751252</t>
  </si>
  <si>
    <t>KRM01965</t>
  </si>
  <si>
    <t>Ayu Wijaya</t>
  </si>
  <si>
    <t>47462909773222</t>
  </si>
  <si>
    <t>KRM01966</t>
  </si>
  <si>
    <t>84541101797976</t>
  </si>
  <si>
    <t>KRM01967</t>
  </si>
  <si>
    <t>60232609522894</t>
  </si>
  <si>
    <t>KRM01968</t>
  </si>
  <si>
    <t>47032901892036</t>
  </si>
  <si>
    <t>KRM01969</t>
  </si>
  <si>
    <t>79101503816573</t>
  </si>
  <si>
    <t>KRM01970</t>
  </si>
  <si>
    <t>69001510732959</t>
  </si>
  <si>
    <t>KRM01971</t>
  </si>
  <si>
    <t>Indah Anggraini</t>
  </si>
  <si>
    <t>52802503855956</t>
  </si>
  <si>
    <t>KRM01972</t>
  </si>
  <si>
    <t>86381602537359</t>
  </si>
  <si>
    <t>KRM01973</t>
  </si>
  <si>
    <t>85461908564559</t>
  </si>
  <si>
    <t>KRM01974</t>
  </si>
  <si>
    <t>70412903756664</t>
  </si>
  <si>
    <t>KRM01975</t>
  </si>
  <si>
    <t>81172411958325</t>
  </si>
  <si>
    <t>KRM01976</t>
  </si>
  <si>
    <t>80171908607340</t>
  </si>
  <si>
    <t>KRM01977</t>
  </si>
  <si>
    <t>Fajar Hartono</t>
  </si>
  <si>
    <t>36222001576210</t>
  </si>
  <si>
    <t>KRM01978</t>
  </si>
  <si>
    <t>31591510791793</t>
  </si>
  <si>
    <t>KRM01979</t>
  </si>
  <si>
    <t>76831211641471</t>
  </si>
  <si>
    <t>KRM01980</t>
  </si>
  <si>
    <t>45481807753551</t>
  </si>
  <si>
    <t>KRM01981</t>
  </si>
  <si>
    <t>75652111658385</t>
  </si>
  <si>
    <t>KRM01982</t>
  </si>
  <si>
    <t>71861205779349</t>
  </si>
  <si>
    <t>KRM01983</t>
  </si>
  <si>
    <t>92792108982220</t>
  </si>
  <si>
    <t>KRM01984</t>
  </si>
  <si>
    <t>55551705884630</t>
  </si>
  <si>
    <t>KRM01985</t>
  </si>
  <si>
    <t>56002606732595</t>
  </si>
  <si>
    <t>KRM01987</t>
  </si>
  <si>
    <t>47661007672181</t>
  </si>
  <si>
    <t>KRM01988</t>
  </si>
  <si>
    <t>32982702729564</t>
  </si>
  <si>
    <t>KRM01989</t>
  </si>
  <si>
    <t>66732303562805</t>
  </si>
  <si>
    <t>KRM01990</t>
  </si>
  <si>
    <t>36441401722997</t>
  </si>
  <si>
    <t>KRM01991</t>
  </si>
  <si>
    <t>64142005575738</t>
  </si>
  <si>
    <t>KRM01992</t>
  </si>
  <si>
    <t>80132302762528</t>
  </si>
  <si>
    <t>KRM01993</t>
  </si>
  <si>
    <t>50942308841113</t>
  </si>
  <si>
    <t>KRM01994</t>
  </si>
  <si>
    <t>79981206798597</t>
  </si>
  <si>
    <t>KRM01995</t>
  </si>
  <si>
    <t>95532308761282</t>
  </si>
  <si>
    <t>KRM01996</t>
  </si>
  <si>
    <t>40662508716036</t>
  </si>
  <si>
    <t>KRM01997</t>
  </si>
  <si>
    <t>65711710691948</t>
  </si>
  <si>
    <t>KRM01998</t>
  </si>
  <si>
    <t>70042105631948</t>
  </si>
  <si>
    <t>KRM01999</t>
  </si>
  <si>
    <t>62111811511969</t>
  </si>
  <si>
    <t>KRM02000</t>
  </si>
  <si>
    <t>68292710688971</t>
  </si>
  <si>
    <t>KRM02001</t>
  </si>
  <si>
    <t>44572001625492</t>
  </si>
  <si>
    <t>KRM02002</t>
  </si>
  <si>
    <t>32732904704101</t>
  </si>
  <si>
    <t>KRM02003</t>
  </si>
  <si>
    <t>50461110517369</t>
  </si>
  <si>
    <t>KRM02004</t>
  </si>
  <si>
    <t>66881608787727</t>
  </si>
  <si>
    <t>KRM02005</t>
  </si>
  <si>
    <t>37511512755312</t>
  </si>
  <si>
    <t>KRM02006</t>
  </si>
  <si>
    <t>79301212567574</t>
  </si>
  <si>
    <t>KRM02007</t>
  </si>
  <si>
    <t>35802408651880</t>
  </si>
  <si>
    <t>KRM02008</t>
  </si>
  <si>
    <t>83671307597329</t>
  </si>
  <si>
    <t>KRM02009</t>
  </si>
  <si>
    <t>92451209875275</t>
  </si>
  <si>
    <t>KRM02010</t>
  </si>
  <si>
    <t>92411005909026</t>
  </si>
  <si>
    <t>KRM02011</t>
  </si>
  <si>
    <t>72541307856934</t>
  </si>
  <si>
    <t>KRM02012</t>
  </si>
  <si>
    <t>71002206807105</t>
  </si>
  <si>
    <t>KRM02013</t>
  </si>
  <si>
    <t>80361605965875</t>
  </si>
  <si>
    <t>KRM02014</t>
  </si>
  <si>
    <t>44651005802858</t>
  </si>
  <si>
    <t>KRM02015</t>
  </si>
  <si>
    <t>Dian Fauzi</t>
  </si>
  <si>
    <t>55471202621112</t>
  </si>
  <si>
    <t>KRM02016</t>
  </si>
  <si>
    <t>84841209588345</t>
  </si>
  <si>
    <t>KRM02017</t>
  </si>
  <si>
    <t>Fitra Hakim</t>
  </si>
  <si>
    <t>69622512534011</t>
  </si>
  <si>
    <t>KRM02018</t>
  </si>
  <si>
    <t>67002510884530</t>
  </si>
  <si>
    <t>KRM02019</t>
  </si>
  <si>
    <t>69242103738875</t>
  </si>
  <si>
    <t>KRM02020</t>
  </si>
  <si>
    <t>59542501593914</t>
  </si>
  <si>
    <t>KRM02021</t>
  </si>
  <si>
    <t>40252402745051</t>
  </si>
  <si>
    <t>KRM02022</t>
  </si>
  <si>
    <t>57971505574964</t>
  </si>
  <si>
    <t>KRM02023</t>
  </si>
  <si>
    <t>Ahmad Purnama</t>
  </si>
  <si>
    <t>34631807648006</t>
  </si>
  <si>
    <t>KRM02024</t>
  </si>
  <si>
    <t>48321708601363</t>
  </si>
  <si>
    <t>KRM02025</t>
  </si>
  <si>
    <t>82492302644812</t>
  </si>
  <si>
    <t>KRM02026</t>
  </si>
  <si>
    <t>91031305972221</t>
  </si>
  <si>
    <t>KRM02027</t>
  </si>
  <si>
    <t>84581602864497</t>
  </si>
  <si>
    <t>KRM02028</t>
  </si>
  <si>
    <t>67802605899906</t>
  </si>
  <si>
    <t>KRM02029</t>
  </si>
  <si>
    <t>58851412879047</t>
  </si>
  <si>
    <t>KRM02030</t>
  </si>
  <si>
    <t>62891105642557</t>
  </si>
  <si>
    <t>KRM02031</t>
  </si>
  <si>
    <t>72922303856597</t>
  </si>
  <si>
    <t>KRM02032</t>
  </si>
  <si>
    <t>83612509961067</t>
  </si>
  <si>
    <t>KRM02033</t>
  </si>
  <si>
    <t>73292403965220</t>
  </si>
  <si>
    <t>KRM02034</t>
  </si>
  <si>
    <t>31462403734288</t>
  </si>
  <si>
    <t>KRM02035</t>
  </si>
  <si>
    <t>60971501577282</t>
  </si>
  <si>
    <t>KRM02036</t>
  </si>
  <si>
    <t>76252310567595</t>
  </si>
  <si>
    <t>KRM02037</t>
  </si>
  <si>
    <t>63062603984021</t>
  </si>
  <si>
    <t>KRM02038</t>
  </si>
  <si>
    <t>87302701735322</t>
  </si>
  <si>
    <t>KRM02039</t>
  </si>
  <si>
    <t>33172506514664</t>
  </si>
  <si>
    <t>KRM02040</t>
  </si>
  <si>
    <t>Reza Fauzi</t>
  </si>
  <si>
    <t>49231810703138</t>
  </si>
  <si>
    <t>KRM02041</t>
  </si>
  <si>
    <t>55422111552422</t>
  </si>
  <si>
    <t>KRM02042</t>
  </si>
  <si>
    <t>47881902647643</t>
  </si>
  <si>
    <t>KRM02043</t>
  </si>
  <si>
    <t>Siti Permata</t>
  </si>
  <si>
    <t>98591107624854</t>
  </si>
  <si>
    <t>KRM02044</t>
  </si>
  <si>
    <t>34341605976421</t>
  </si>
  <si>
    <t>KRM02045</t>
  </si>
  <si>
    <t>32742008844541</t>
  </si>
  <si>
    <t>KRM02046</t>
  </si>
  <si>
    <t>35122705919011</t>
  </si>
  <si>
    <t>KRM02047</t>
  </si>
  <si>
    <t>Nia Utami</t>
  </si>
  <si>
    <t>70841308652668</t>
  </si>
  <si>
    <t>KRM02048</t>
  </si>
  <si>
    <t>KRM02049</t>
  </si>
  <si>
    <t>34701012558303</t>
  </si>
  <si>
    <t>KRM02050</t>
  </si>
  <si>
    <t>95471802678248</t>
  </si>
  <si>
    <t>KRM02051</t>
  </si>
  <si>
    <t>78681605992595</t>
  </si>
  <si>
    <t>KRM02052</t>
  </si>
  <si>
    <t>46401510854483</t>
  </si>
  <si>
    <t>KRM02053</t>
  </si>
  <si>
    <t>Andi Hidayah</t>
  </si>
  <si>
    <t>77391401805989</t>
  </si>
  <si>
    <t>KRM02054</t>
  </si>
  <si>
    <t>67482608788366</t>
  </si>
  <si>
    <t>KRM02055</t>
  </si>
  <si>
    <t>KRM02056</t>
  </si>
  <si>
    <t>40941302719742</t>
  </si>
  <si>
    <t>KRM02057</t>
  </si>
  <si>
    <t>88081603728970</t>
  </si>
  <si>
    <t>KRM02058</t>
  </si>
  <si>
    <t>64511809857487</t>
  </si>
  <si>
    <t>KRM02059</t>
  </si>
  <si>
    <t>61351104807479</t>
  </si>
  <si>
    <t>KRM02060</t>
  </si>
  <si>
    <t>51372409837493</t>
  </si>
  <si>
    <t>KRM02061</t>
  </si>
  <si>
    <t>80842908585482</t>
  </si>
  <si>
    <t>KRM02062</t>
  </si>
  <si>
    <t>41111807623715</t>
  </si>
  <si>
    <t>KRM02063</t>
  </si>
  <si>
    <t>58682610584828</t>
  </si>
  <si>
    <t>KRM02065</t>
  </si>
  <si>
    <t>KRM02066</t>
  </si>
  <si>
    <t>97921504825701</t>
  </si>
  <si>
    <t>KRM02067</t>
  </si>
  <si>
    <t>94142606782381</t>
  </si>
  <si>
    <t>KRM02068</t>
  </si>
  <si>
    <t>42331605572662</t>
  </si>
  <si>
    <t>KRM02069</t>
  </si>
  <si>
    <t>42591908807119</t>
  </si>
  <si>
    <t>KRM02070</t>
  </si>
  <si>
    <t>Bagus Kurniawan</t>
  </si>
  <si>
    <t>85202409971102</t>
  </si>
  <si>
    <t>KRM02071</t>
  </si>
  <si>
    <t>94111512647529</t>
  </si>
  <si>
    <t>KRM02072</t>
  </si>
  <si>
    <t>52651205911659</t>
  </si>
  <si>
    <t>KRM02073</t>
  </si>
  <si>
    <t>Joko Rahayu</t>
  </si>
  <si>
    <t>44852101584677</t>
  </si>
  <si>
    <t>KRM02074</t>
  </si>
  <si>
    <t>97432505527376</t>
  </si>
  <si>
    <t>KRM02075</t>
  </si>
  <si>
    <t>47852712822455</t>
  </si>
  <si>
    <t>KRM02076</t>
  </si>
  <si>
    <t>49282709553332</t>
  </si>
  <si>
    <t>KRM02077</t>
  </si>
  <si>
    <t>57831512782547</t>
  </si>
  <si>
    <t>KRM02078</t>
  </si>
  <si>
    <t>39922506672106</t>
  </si>
  <si>
    <t>KRM02079</t>
  </si>
  <si>
    <t>59691401532124</t>
  </si>
  <si>
    <t>KRM02080</t>
  </si>
  <si>
    <t>60061001856689</t>
  </si>
  <si>
    <t>KRM02081</t>
  </si>
  <si>
    <t>99792410544188</t>
  </si>
  <si>
    <t>KRM02082</t>
  </si>
  <si>
    <t>81621209995577</t>
  </si>
  <si>
    <t>KRM02083</t>
  </si>
  <si>
    <t>77222212743468</t>
  </si>
  <si>
    <t>KRM02084</t>
  </si>
  <si>
    <t>59191006596396</t>
  </si>
  <si>
    <t>KRM02085</t>
  </si>
  <si>
    <t>94271508514374</t>
  </si>
  <si>
    <t>KRM02086</t>
  </si>
  <si>
    <t>40532109735752</t>
  </si>
  <si>
    <t>KRM02087</t>
  </si>
  <si>
    <t>44041807756887</t>
  </si>
  <si>
    <t>KRM02088</t>
  </si>
  <si>
    <t>68542604571282</t>
  </si>
  <si>
    <t>KRM02089</t>
  </si>
  <si>
    <t>36962306692105</t>
  </si>
  <si>
    <t>KRM02090</t>
  </si>
  <si>
    <t>75021212961612</t>
  </si>
  <si>
    <t>KRM02091</t>
  </si>
  <si>
    <t>71632811838913</t>
  </si>
  <si>
    <t>KRM02092</t>
  </si>
  <si>
    <t>51501806678401</t>
  </si>
  <si>
    <t>KRM02093</t>
  </si>
  <si>
    <t>95672112836448</t>
  </si>
  <si>
    <t>KRM02094</t>
  </si>
  <si>
    <t>61511510942140</t>
  </si>
  <si>
    <t>KRM02095</t>
  </si>
  <si>
    <t>42721507938149</t>
  </si>
  <si>
    <t>KRM02096</t>
  </si>
  <si>
    <t>KRM02097</t>
  </si>
  <si>
    <t>95811203963283</t>
  </si>
  <si>
    <t>KRM02098</t>
  </si>
  <si>
    <t>89281201842400</t>
  </si>
  <si>
    <t>KRM02099</t>
  </si>
  <si>
    <t>Agus Hidayah</t>
  </si>
  <si>
    <t>94242401762260</t>
  </si>
  <si>
    <t>KRM02100</t>
  </si>
  <si>
    <t>37082409943803</t>
  </si>
  <si>
    <t>KRM02101</t>
  </si>
  <si>
    <t>53282805637649</t>
  </si>
  <si>
    <t>KRM02102</t>
  </si>
  <si>
    <t>66392912589024</t>
  </si>
  <si>
    <t>KRM02103</t>
  </si>
  <si>
    <t>97611806602615</t>
  </si>
  <si>
    <t>KRM02104</t>
  </si>
  <si>
    <t>91221010627664</t>
  </si>
  <si>
    <t>KRM02105</t>
  </si>
  <si>
    <t>78801910926002</t>
  </si>
  <si>
    <t>KRM02106</t>
  </si>
  <si>
    <t>59561701684788</t>
  </si>
  <si>
    <t>KRM02107</t>
  </si>
  <si>
    <t>69531602586894</t>
  </si>
  <si>
    <t>KRM02109</t>
  </si>
  <si>
    <t>92422102984197</t>
  </si>
  <si>
    <t>KRM02110</t>
  </si>
  <si>
    <t>38971308982498</t>
  </si>
  <si>
    <t>KRM02111</t>
  </si>
  <si>
    <t>52202403838347</t>
  </si>
  <si>
    <t>KRM02112</t>
  </si>
  <si>
    <t>97832110678018</t>
  </si>
  <si>
    <t>KRM02113</t>
  </si>
  <si>
    <t>94791708505770</t>
  </si>
  <si>
    <t>KRM02114</t>
  </si>
  <si>
    <t>74392702662409</t>
  </si>
  <si>
    <t>KRM02115</t>
  </si>
  <si>
    <t>39892405675925</t>
  </si>
  <si>
    <t>KRM02116</t>
  </si>
  <si>
    <t>Budi Cahyono</t>
  </si>
  <si>
    <t>88142703769772</t>
  </si>
  <si>
    <t>KRM02117</t>
  </si>
  <si>
    <t>56791810724976</t>
  </si>
  <si>
    <t>KRM02118</t>
  </si>
  <si>
    <t>KRM02119</t>
  </si>
  <si>
    <t>54242701629979</t>
  </si>
  <si>
    <t>KRM02120</t>
  </si>
  <si>
    <t>72602203718182</t>
  </si>
  <si>
    <t>KRM02121</t>
  </si>
  <si>
    <t>Sri Permata</t>
  </si>
  <si>
    <t>43861303621594</t>
  </si>
  <si>
    <t>KRM02122</t>
  </si>
  <si>
    <t>87321611601518</t>
  </si>
  <si>
    <t>KRM02123</t>
  </si>
  <si>
    <t>74762801659770</t>
  </si>
  <si>
    <t>KRM02124</t>
  </si>
  <si>
    <t>31062609616917</t>
  </si>
  <si>
    <t>KRM02125</t>
  </si>
  <si>
    <t>KRM02126</t>
  </si>
  <si>
    <t>85522812531579</t>
  </si>
  <si>
    <t>KRM02127</t>
  </si>
  <si>
    <t>60902111771094</t>
  </si>
  <si>
    <t>KRM02128</t>
  </si>
  <si>
    <t>41932506646431</t>
  </si>
  <si>
    <t>KRM02129</t>
  </si>
  <si>
    <t>40962801873191</t>
  </si>
  <si>
    <t>KRM02130</t>
  </si>
  <si>
    <t>77192906801819</t>
  </si>
  <si>
    <t>KRM02131</t>
  </si>
  <si>
    <t>85481810949305</t>
  </si>
  <si>
    <t>KRM02132</t>
  </si>
  <si>
    <t>70612602632148</t>
  </si>
  <si>
    <t>KRM02133</t>
  </si>
  <si>
    <t>77121105574076</t>
  </si>
  <si>
    <t>KRM02134</t>
  </si>
  <si>
    <t>49792810853250</t>
  </si>
  <si>
    <t>KRM02135</t>
  </si>
  <si>
    <t>43522312902666</t>
  </si>
  <si>
    <t>KRM02136</t>
  </si>
  <si>
    <t>35772710965947</t>
  </si>
  <si>
    <t>KRM02137</t>
  </si>
  <si>
    <t>59361408663841</t>
  </si>
  <si>
    <t>KRM02138</t>
  </si>
  <si>
    <t>95841507744280</t>
  </si>
  <si>
    <t>KRM02139</t>
  </si>
  <si>
    <t>97721911993440</t>
  </si>
  <si>
    <t>KRM02140</t>
  </si>
  <si>
    <t>78492906882722</t>
  </si>
  <si>
    <t>KRM02141</t>
  </si>
  <si>
    <t>71022809611882</t>
  </si>
  <si>
    <t>KRM02142</t>
  </si>
  <si>
    <t>48582702899040</t>
  </si>
  <si>
    <t>KRM02143</t>
  </si>
  <si>
    <t>55772904933855</t>
  </si>
  <si>
    <t>KRM02144</t>
  </si>
  <si>
    <t>83051802535456</t>
  </si>
  <si>
    <t>KRM02145</t>
  </si>
  <si>
    <t>72261003736318</t>
  </si>
  <si>
    <t>KRM02147</t>
  </si>
  <si>
    <t>91421906612136</t>
  </si>
  <si>
    <t>KRM02148</t>
  </si>
  <si>
    <t>48141103936866</t>
  </si>
  <si>
    <t>KRM02149</t>
  </si>
  <si>
    <t>93571904736324</t>
  </si>
  <si>
    <t>KRM02150</t>
  </si>
  <si>
    <t>51961908835485</t>
  </si>
  <si>
    <t>KRM02151</t>
  </si>
  <si>
    <t>KRM02152</t>
  </si>
  <si>
    <t>60652603664317</t>
  </si>
  <si>
    <t>KRM02153</t>
  </si>
  <si>
    <t>46192909852949</t>
  </si>
  <si>
    <t>KRM02154</t>
  </si>
  <si>
    <t>74112211666836</t>
  </si>
  <si>
    <t>KRM02155</t>
  </si>
  <si>
    <t>80111305784961</t>
  </si>
  <si>
    <t>KRM02156</t>
  </si>
  <si>
    <t>60732005659542</t>
  </si>
  <si>
    <t>KRM02157</t>
  </si>
  <si>
    <t>71582402679574</t>
  </si>
  <si>
    <t>KRM02158</t>
  </si>
  <si>
    <t>59171805796417</t>
  </si>
  <si>
    <t>KRM02159</t>
  </si>
  <si>
    <t>51471708961359</t>
  </si>
  <si>
    <t>KRM02160</t>
  </si>
  <si>
    <t>55261906963408</t>
  </si>
  <si>
    <t>KRM02161</t>
  </si>
  <si>
    <t>97781212904254</t>
  </si>
  <si>
    <t>KRM02162</t>
  </si>
  <si>
    <t>60291701522315</t>
  </si>
  <si>
    <t>KRM02163</t>
  </si>
  <si>
    <t>60882711666312</t>
  </si>
  <si>
    <t>KRM02164</t>
  </si>
  <si>
    <t>45251902907525</t>
  </si>
  <si>
    <t>KRM02165</t>
  </si>
  <si>
    <t>37972803976989</t>
  </si>
  <si>
    <t>KRM02166</t>
  </si>
  <si>
    <t>99102802616222</t>
  </si>
  <si>
    <t>KRM02167</t>
  </si>
  <si>
    <t>33412908564053</t>
  </si>
  <si>
    <t>KRM02168</t>
  </si>
  <si>
    <t>88741003622282</t>
  </si>
  <si>
    <t>KRM02169</t>
  </si>
  <si>
    <t>87571107972591</t>
  </si>
  <si>
    <t>KRM02170</t>
  </si>
  <si>
    <t>Agus Anggraini</t>
  </si>
  <si>
    <t>56481408968760</t>
  </si>
  <si>
    <t>KRM02171</t>
  </si>
  <si>
    <t>42472209744955</t>
  </si>
  <si>
    <t>KRM02172</t>
  </si>
  <si>
    <t>46801901518923</t>
  </si>
  <si>
    <t>KRM02173</t>
  </si>
  <si>
    <t>77742507662642</t>
  </si>
  <si>
    <t>KRM02174</t>
  </si>
  <si>
    <t>84981304966449</t>
  </si>
  <si>
    <t>KRM02175</t>
  </si>
  <si>
    <t>48221708891053</t>
  </si>
  <si>
    <t>KRM02176</t>
  </si>
  <si>
    <t>56102105663669</t>
  </si>
  <si>
    <t>KRM02177</t>
  </si>
  <si>
    <t>41042807716546</t>
  </si>
  <si>
    <t>KRM02178</t>
  </si>
  <si>
    <t>53211808633562</t>
  </si>
  <si>
    <t>KRM02179</t>
  </si>
  <si>
    <t>51441203862375</t>
  </si>
  <si>
    <t>KRM02180</t>
  </si>
  <si>
    <t>99362209943429</t>
  </si>
  <si>
    <t>KRM02181</t>
  </si>
  <si>
    <t>82231709577969</t>
  </si>
  <si>
    <t>KRM02182</t>
  </si>
  <si>
    <t>53151812682836</t>
  </si>
  <si>
    <t>KRM02183</t>
  </si>
  <si>
    <t>57481311812539</t>
  </si>
  <si>
    <t>KRM02184</t>
  </si>
  <si>
    <t>86751010975224</t>
  </si>
  <si>
    <t>KRM02185</t>
  </si>
  <si>
    <t>50572807801884</t>
  </si>
  <si>
    <t>KRM02186</t>
  </si>
  <si>
    <t>59221901672291</t>
  </si>
  <si>
    <t>KRM02187</t>
  </si>
  <si>
    <t>92732108776334</t>
  </si>
  <si>
    <t>KRM02188</t>
  </si>
  <si>
    <t>59492903971951</t>
  </si>
  <si>
    <t>KRM02189</t>
  </si>
  <si>
    <t>KRM02190</t>
  </si>
  <si>
    <t>84132902655105</t>
  </si>
  <si>
    <t>KRM02191</t>
  </si>
  <si>
    <t>95611305722380</t>
  </si>
  <si>
    <t>KRM02192</t>
  </si>
  <si>
    <t>70051307869284</t>
  </si>
  <si>
    <t>KRM02193</t>
  </si>
  <si>
    <t>52101004857613</t>
  </si>
  <si>
    <t>KRM02194</t>
  </si>
  <si>
    <t>31942409801172</t>
  </si>
  <si>
    <t>KRM02195</t>
  </si>
  <si>
    <t>KRM02196</t>
  </si>
  <si>
    <t>KRM02197</t>
  </si>
  <si>
    <t>47431103637132</t>
  </si>
  <si>
    <t>KRM02198</t>
  </si>
  <si>
    <t>Dewi Setiawan</t>
  </si>
  <si>
    <t>82661809802697</t>
  </si>
  <si>
    <t>KRM02199</t>
  </si>
  <si>
    <t>86332409535080</t>
  </si>
  <si>
    <t>KRM02200</t>
  </si>
  <si>
    <t>KRM02201</t>
  </si>
  <si>
    <t>68791207609706</t>
  </si>
  <si>
    <t>KRM02202</t>
  </si>
  <si>
    <t>84901806537955</t>
  </si>
  <si>
    <t>KRM02203</t>
  </si>
  <si>
    <t>49802003699295</t>
  </si>
  <si>
    <t>KRM02204</t>
  </si>
  <si>
    <t>35142901624515</t>
  </si>
  <si>
    <t>KRM02205</t>
  </si>
  <si>
    <t>94622010601456</t>
  </si>
  <si>
    <t>KRM02206</t>
  </si>
  <si>
    <t>70002602749069</t>
  </si>
  <si>
    <t>KRM02207</t>
  </si>
  <si>
    <t>72882312534002</t>
  </si>
  <si>
    <t>KRM02208</t>
  </si>
  <si>
    <t>79021409531434</t>
  </si>
  <si>
    <t>KRM02209</t>
  </si>
  <si>
    <t>42722107681590</t>
  </si>
  <si>
    <t>KRM02210</t>
  </si>
  <si>
    <t>88412501596038</t>
  </si>
  <si>
    <t>KRM02211</t>
  </si>
  <si>
    <t>63141111825313</t>
  </si>
  <si>
    <t>KRM02212</t>
  </si>
  <si>
    <t>49132312796073</t>
  </si>
  <si>
    <t>KRM02213</t>
  </si>
  <si>
    <t>81902010801123</t>
  </si>
  <si>
    <t>KRM02214</t>
  </si>
  <si>
    <t>45232608824205</t>
  </si>
  <si>
    <t>KRM02215</t>
  </si>
  <si>
    <t>37712703509160</t>
  </si>
  <si>
    <t>KRM02216</t>
  </si>
  <si>
    <t>73591412518313</t>
  </si>
  <si>
    <t>KRM02217</t>
  </si>
  <si>
    <t>88862103963186</t>
  </si>
  <si>
    <t>KRM02218</t>
  </si>
  <si>
    <t>37272408898957</t>
  </si>
  <si>
    <t>KRM02219</t>
  </si>
  <si>
    <t>52231212952849</t>
  </si>
  <si>
    <t>KRM02220</t>
  </si>
  <si>
    <t>89542412525789</t>
  </si>
  <si>
    <t>KRM02221</t>
  </si>
  <si>
    <t>95501308899190</t>
  </si>
  <si>
    <t>KRM02222</t>
  </si>
  <si>
    <t>70991309598469</t>
  </si>
  <si>
    <t>KRM02223</t>
  </si>
  <si>
    <t>60971403754066</t>
  </si>
  <si>
    <t>KRM02224</t>
  </si>
  <si>
    <t>KRM02225</t>
  </si>
  <si>
    <t>79461104592404</t>
  </si>
  <si>
    <t>KRM02226</t>
  </si>
  <si>
    <t>89861006895094</t>
  </si>
  <si>
    <t>KRM02227</t>
  </si>
  <si>
    <t>36212008521809</t>
  </si>
  <si>
    <t>KRM02228</t>
  </si>
  <si>
    <t>39012706521201</t>
  </si>
  <si>
    <t>KRM02229</t>
  </si>
  <si>
    <t>65881803754731</t>
  </si>
  <si>
    <t>KRM02230</t>
  </si>
  <si>
    <t>KRM02231</t>
  </si>
  <si>
    <t>59931608714278</t>
  </si>
  <si>
    <t>KRM02232</t>
  </si>
  <si>
    <t>37961305539301</t>
  </si>
  <si>
    <t>KRM02233</t>
  </si>
  <si>
    <t>64441601578534</t>
  </si>
  <si>
    <t>KRM02234</t>
  </si>
  <si>
    <t>31612709674765</t>
  </si>
  <si>
    <t>KRM02235</t>
  </si>
  <si>
    <t>54782803546657</t>
  </si>
  <si>
    <t>KRM02236</t>
  </si>
  <si>
    <t>89311204644742</t>
  </si>
  <si>
    <t>KRM02237</t>
  </si>
  <si>
    <t>89191804745094</t>
  </si>
  <si>
    <t>KRM02238</t>
  </si>
  <si>
    <t>33372310699083</t>
  </si>
  <si>
    <t>KRM02239</t>
  </si>
  <si>
    <t>Sri Susanti</t>
  </si>
  <si>
    <t>53862112586585</t>
  </si>
  <si>
    <t>KRM02240</t>
  </si>
  <si>
    <t>73902405791955</t>
  </si>
  <si>
    <t>KRM02241</t>
  </si>
  <si>
    <t>70501202535505</t>
  </si>
  <si>
    <t>KRM02242</t>
  </si>
  <si>
    <t>70751604606377</t>
  </si>
  <si>
    <t>KRM02243</t>
  </si>
  <si>
    <t>91062405718221</t>
  </si>
  <si>
    <t>KRM02244</t>
  </si>
  <si>
    <t>81792001945466</t>
  </si>
  <si>
    <t>KRM02245</t>
  </si>
  <si>
    <t>68201306941975</t>
  </si>
  <si>
    <t>KRM02246</t>
  </si>
  <si>
    <t>71442304627351</t>
  </si>
  <si>
    <t>KRM02247</t>
  </si>
  <si>
    <t>39911310838813</t>
  </si>
  <si>
    <t>KRM02248</t>
  </si>
  <si>
    <t>41511003536619</t>
  </si>
  <si>
    <t>KRM02249</t>
  </si>
  <si>
    <t>89311811747627</t>
  </si>
  <si>
    <t>KRM02250</t>
  </si>
  <si>
    <t>48161711839631</t>
  </si>
  <si>
    <t>KRM02251</t>
  </si>
  <si>
    <t>71682110666036</t>
  </si>
  <si>
    <t>KRM02252</t>
  </si>
  <si>
    <t>86601406601334</t>
  </si>
  <si>
    <t>KRM02253</t>
  </si>
  <si>
    <t>90872208641226</t>
  </si>
  <si>
    <t>KRM02254</t>
  </si>
  <si>
    <t>49872110578576</t>
  </si>
  <si>
    <t>KRM02255</t>
  </si>
  <si>
    <t>40822504978902</t>
  </si>
  <si>
    <t>KRM02256</t>
  </si>
  <si>
    <t>37432012697724</t>
  </si>
  <si>
    <t>KRM02257</t>
  </si>
  <si>
    <t>54652112731211</t>
  </si>
  <si>
    <t>KRM02258</t>
  </si>
  <si>
    <t>45052305748741</t>
  </si>
  <si>
    <t>KRM02259</t>
  </si>
  <si>
    <t>92022003686196</t>
  </si>
  <si>
    <t>KRM02261</t>
  </si>
  <si>
    <t>44731410881458</t>
  </si>
  <si>
    <t>KRM02262</t>
  </si>
  <si>
    <t>32092406833028</t>
  </si>
  <si>
    <t>KRM02263</t>
  </si>
  <si>
    <t>77181706666012</t>
  </si>
  <si>
    <t>KRM02264</t>
  </si>
  <si>
    <t>36792304654368</t>
  </si>
  <si>
    <t>KRM02265</t>
  </si>
  <si>
    <t>99282610706575</t>
  </si>
  <si>
    <t>KRM02266</t>
  </si>
  <si>
    <t>95811001767125</t>
  </si>
  <si>
    <t>KRM02267</t>
  </si>
  <si>
    <t>95491908891168</t>
  </si>
  <si>
    <t>KRM02268</t>
  </si>
  <si>
    <t>KRM02269</t>
  </si>
  <si>
    <t>32842603511675</t>
  </si>
  <si>
    <t>KRM02270</t>
  </si>
  <si>
    <t>68702504906234</t>
  </si>
  <si>
    <t>KRM02271</t>
  </si>
  <si>
    <t>KRM02272</t>
  </si>
  <si>
    <t>94642306966408</t>
  </si>
  <si>
    <t>KRM02274</t>
  </si>
  <si>
    <t>34542010926698</t>
  </si>
  <si>
    <t>KRM02275</t>
  </si>
  <si>
    <t>50132009953778</t>
  </si>
  <si>
    <t>KRM02276</t>
  </si>
  <si>
    <t>94921506979437</t>
  </si>
  <si>
    <t>KRM02277</t>
  </si>
  <si>
    <t>72971005646404</t>
  </si>
  <si>
    <t>KRM02278</t>
  </si>
  <si>
    <t>Maya Purnama</t>
  </si>
  <si>
    <t>89201009876559</t>
  </si>
  <si>
    <t>KRM02279</t>
  </si>
  <si>
    <t>87242701552198</t>
  </si>
  <si>
    <t>KRM02280</t>
  </si>
  <si>
    <t>63351612941644</t>
  </si>
  <si>
    <t>KRM02281</t>
  </si>
  <si>
    <t>75311606626724</t>
  </si>
  <si>
    <t>KRM02282</t>
  </si>
  <si>
    <t>91942506846989</t>
  </si>
  <si>
    <t>KRM02283</t>
  </si>
  <si>
    <t>41721308875904</t>
  </si>
  <si>
    <t>KRM02284</t>
  </si>
  <si>
    <t>71091202742027</t>
  </si>
  <si>
    <t>KRM02285</t>
  </si>
  <si>
    <t>98901002502020</t>
  </si>
  <si>
    <t>KRM02286</t>
  </si>
  <si>
    <t>33182508589534</t>
  </si>
  <si>
    <t>KRM02287</t>
  </si>
  <si>
    <t>94072605536355</t>
  </si>
  <si>
    <t>KRM02288</t>
  </si>
  <si>
    <t>65101006841008</t>
  </si>
  <si>
    <t>KRM02289</t>
  </si>
  <si>
    <t>46402311916613</t>
  </si>
  <si>
    <t>KRM02290</t>
  </si>
  <si>
    <t>KRM02291</t>
  </si>
  <si>
    <t>43321508519330</t>
  </si>
  <si>
    <t>KRM02292</t>
  </si>
  <si>
    <t>Joko Kusuma</t>
  </si>
  <si>
    <t>84151802845050</t>
  </si>
  <si>
    <t>KRM02293</t>
  </si>
  <si>
    <t>76691310795477</t>
  </si>
  <si>
    <t>KRM02294</t>
  </si>
  <si>
    <t>70432304806437</t>
  </si>
  <si>
    <t>KRM02295</t>
  </si>
  <si>
    <t>57902101544809</t>
  </si>
  <si>
    <t>KRM02297</t>
  </si>
  <si>
    <t>89292808583752</t>
  </si>
  <si>
    <t>KRM02298</t>
  </si>
  <si>
    <t>49642507697260</t>
  </si>
  <si>
    <t>KRM02299</t>
  </si>
  <si>
    <t>37221709662395</t>
  </si>
  <si>
    <t>KRM02300</t>
  </si>
  <si>
    <t>48592109992448</t>
  </si>
  <si>
    <t>KRM02301</t>
  </si>
  <si>
    <t>34052507586772</t>
  </si>
  <si>
    <t>KRM02302</t>
  </si>
  <si>
    <t>58671601764811</t>
  </si>
  <si>
    <t>KRM02303</t>
  </si>
  <si>
    <t>64442804746510</t>
  </si>
  <si>
    <t>KRM02304</t>
  </si>
  <si>
    <t>41121011727515</t>
  </si>
  <si>
    <t>KRM02305</t>
  </si>
  <si>
    <t>40961510672790</t>
  </si>
  <si>
    <t>KRM02306</t>
  </si>
  <si>
    <t>95511405517679</t>
  </si>
  <si>
    <t>KRM02307</t>
  </si>
  <si>
    <t>51061412733802</t>
  </si>
  <si>
    <t>KRM02308</t>
  </si>
  <si>
    <t>36092805856272</t>
  </si>
  <si>
    <t>KRM02309</t>
  </si>
  <si>
    <t>71802703649730</t>
  </si>
  <si>
    <t>KRM02310</t>
  </si>
  <si>
    <t>39372007944232</t>
  </si>
  <si>
    <t>KRM02311</t>
  </si>
  <si>
    <t>85282212928899</t>
  </si>
  <si>
    <t>KRM02312</t>
  </si>
  <si>
    <t>86871911921815</t>
  </si>
  <si>
    <t>KRM02313</t>
  </si>
  <si>
    <t>35402312923430</t>
  </si>
  <si>
    <t>KRM02314</t>
  </si>
  <si>
    <t>66362004623552</t>
  </si>
  <si>
    <t>KRM02315</t>
  </si>
  <si>
    <t>40732003951032</t>
  </si>
  <si>
    <t>KRM02316</t>
  </si>
  <si>
    <t>86481002874372</t>
  </si>
  <si>
    <t>KRM02317</t>
  </si>
  <si>
    <t>49552910534572</t>
  </si>
  <si>
    <t>KRM02318</t>
  </si>
  <si>
    <t>90371911662166</t>
  </si>
  <si>
    <t>KRM02319</t>
  </si>
  <si>
    <t>91222407682865</t>
  </si>
  <si>
    <t>KRM02320</t>
  </si>
  <si>
    <t>Ayu Permata</t>
  </si>
  <si>
    <t>35722505833387</t>
  </si>
  <si>
    <t>KRM02321</t>
  </si>
  <si>
    <t>96032501704583</t>
  </si>
  <si>
    <t>KRM02322</t>
  </si>
  <si>
    <t>53381912804289</t>
  </si>
  <si>
    <t>KRM02323</t>
  </si>
  <si>
    <t>61462509859034</t>
  </si>
  <si>
    <t>KRM02324</t>
  </si>
  <si>
    <t>86612207759811</t>
  </si>
  <si>
    <t>KRM02325</t>
  </si>
  <si>
    <t>45842908604831</t>
  </si>
  <si>
    <t>KRM02326</t>
  </si>
  <si>
    <t>58911905811850</t>
  </si>
  <si>
    <t>KRM02327</t>
  </si>
  <si>
    <t>38592511855637</t>
  </si>
  <si>
    <t>KRM02328</t>
  </si>
  <si>
    <t>75562710842386</t>
  </si>
  <si>
    <t>KRM02329</t>
  </si>
  <si>
    <t>35642806935826</t>
  </si>
  <si>
    <t>KRM02330</t>
  </si>
  <si>
    <t>40141411503993</t>
  </si>
  <si>
    <t>KRM02331</t>
  </si>
  <si>
    <t>57681312769963</t>
  </si>
  <si>
    <t>KRM02332</t>
  </si>
  <si>
    <t>60912802721744</t>
  </si>
  <si>
    <t>KRM02333</t>
  </si>
  <si>
    <t>81952107539241</t>
  </si>
  <si>
    <t>KRM02334</t>
  </si>
  <si>
    <t>95792211803317</t>
  </si>
  <si>
    <t>KRM02335</t>
  </si>
  <si>
    <t>53132511788991</t>
  </si>
  <si>
    <t>KRM02336</t>
  </si>
  <si>
    <t>45001207853298</t>
  </si>
  <si>
    <t>KRM02337</t>
  </si>
  <si>
    <t>67512110777242</t>
  </si>
  <si>
    <t>KRM02338</t>
  </si>
  <si>
    <t>85871204579114</t>
  </si>
  <si>
    <t>KRM02339</t>
  </si>
  <si>
    <t>40042204533654</t>
  </si>
  <si>
    <t>KRM02340</t>
  </si>
  <si>
    <t>55481412902896</t>
  </si>
  <si>
    <t>KRM02341</t>
  </si>
  <si>
    <t>62061907569024</t>
  </si>
  <si>
    <t>KRM02342</t>
  </si>
  <si>
    <t>70831404853759</t>
  </si>
  <si>
    <t>KRM02343</t>
  </si>
  <si>
    <t>63562511863619</t>
  </si>
  <si>
    <t>KRM02344</t>
  </si>
  <si>
    <t>91102808685606</t>
  </si>
  <si>
    <t>KRM02345</t>
  </si>
  <si>
    <t>66161709893050</t>
  </si>
  <si>
    <t>KRM02346</t>
  </si>
  <si>
    <t>Ahmad Cahyono</t>
  </si>
  <si>
    <t>93902607512668</t>
  </si>
  <si>
    <t>KRM02347</t>
  </si>
  <si>
    <t>87992908526492</t>
  </si>
  <si>
    <t>KRM02348</t>
  </si>
  <si>
    <t>94182908615280</t>
  </si>
  <si>
    <t>KRM02349</t>
  </si>
  <si>
    <t>70622404941227</t>
  </si>
  <si>
    <t>KRM02350</t>
  </si>
  <si>
    <t>31172508716802</t>
  </si>
  <si>
    <t>KRM02351</t>
  </si>
  <si>
    <t>39162905813497</t>
  </si>
  <si>
    <t>KRM02352</t>
  </si>
  <si>
    <t>34341705806753</t>
  </si>
  <si>
    <t>KRM02353</t>
  </si>
  <si>
    <t>93491501557359</t>
  </si>
  <si>
    <t>KRM02354</t>
  </si>
  <si>
    <t>66941107867424</t>
  </si>
  <si>
    <t>KRM02355</t>
  </si>
  <si>
    <t>KRM02356</t>
  </si>
  <si>
    <t>Nia Sari</t>
  </si>
  <si>
    <t>38112509854511</t>
  </si>
  <si>
    <t>KRM02357</t>
  </si>
  <si>
    <t>75732411506374</t>
  </si>
  <si>
    <t>KRM02358</t>
  </si>
  <si>
    <t>Dani Purnama</t>
  </si>
  <si>
    <t>55541908623733</t>
  </si>
  <si>
    <t>KRM02359</t>
  </si>
  <si>
    <t>57781603734202</t>
  </si>
  <si>
    <t>KRM02360</t>
  </si>
  <si>
    <t>34541003533326</t>
  </si>
  <si>
    <t>KRM02361</t>
  </si>
  <si>
    <t>53571509596043</t>
  </si>
  <si>
    <t>KRM02362</t>
  </si>
  <si>
    <t>89901204794926</t>
  </si>
  <si>
    <t>KRM02363</t>
  </si>
  <si>
    <t>31171003568268</t>
  </si>
  <si>
    <t>KRM02364</t>
  </si>
  <si>
    <t>62191501506913</t>
  </si>
  <si>
    <t>KRM02365</t>
  </si>
  <si>
    <t>95882511778678</t>
  </si>
  <si>
    <t>KRM02366</t>
  </si>
  <si>
    <t>56691902974164</t>
  </si>
  <si>
    <t>KRM02368</t>
  </si>
  <si>
    <t>46422908834442</t>
  </si>
  <si>
    <t>KRM02369</t>
  </si>
  <si>
    <t>86471408619572</t>
  </si>
  <si>
    <t>KRM02370</t>
  </si>
  <si>
    <t>42261107549497</t>
  </si>
  <si>
    <t>KRM02371</t>
  </si>
  <si>
    <t>Fitra Kurniawan</t>
  </si>
  <si>
    <t>74251701719358</t>
  </si>
  <si>
    <t>KRM02372</t>
  </si>
  <si>
    <t>69911710708338</t>
  </si>
  <si>
    <t>KRM02373</t>
  </si>
  <si>
    <t>76481501853447</t>
  </si>
  <si>
    <t>KRM02374</t>
  </si>
  <si>
    <t>KRM02375</t>
  </si>
  <si>
    <t>46191507846545</t>
  </si>
  <si>
    <t>KRM02376</t>
  </si>
  <si>
    <t>58632707933090</t>
  </si>
  <si>
    <t>KRM02377</t>
  </si>
  <si>
    <t>38332708503517</t>
  </si>
  <si>
    <t>KRM02378</t>
  </si>
  <si>
    <t>47481602557063</t>
  </si>
  <si>
    <t>KRM02379</t>
  </si>
  <si>
    <t>66062408759882</t>
  </si>
  <si>
    <t>KRM02380</t>
  </si>
  <si>
    <t>62492311993461</t>
  </si>
  <si>
    <t>KRM02381</t>
  </si>
  <si>
    <t>74272512932289</t>
  </si>
  <si>
    <t>KRM02382</t>
  </si>
  <si>
    <t>Indah Rahayu</t>
  </si>
  <si>
    <t>75862205526993</t>
  </si>
  <si>
    <t>KRM02383</t>
  </si>
  <si>
    <t>95591004692591</t>
  </si>
  <si>
    <t>KRM02384</t>
  </si>
  <si>
    <t>97151007919058</t>
  </si>
  <si>
    <t>KRM02385</t>
  </si>
  <si>
    <t>97792705532460</t>
  </si>
  <si>
    <t>KRM02386</t>
  </si>
  <si>
    <t>81792112597299</t>
  </si>
  <si>
    <t>KRM02387</t>
  </si>
  <si>
    <t>70702010531580</t>
  </si>
  <si>
    <t>KRM02388</t>
  </si>
  <si>
    <t>KRM02389</t>
  </si>
  <si>
    <t>91951511611672</t>
  </si>
  <si>
    <t>KRM02390</t>
  </si>
  <si>
    <t>70471412897412</t>
  </si>
  <si>
    <t>KRM02391</t>
  </si>
  <si>
    <t>40491506572508</t>
  </si>
  <si>
    <t>KRM02392</t>
  </si>
  <si>
    <t>51652111676650</t>
  </si>
  <si>
    <t>KRM02393</t>
  </si>
  <si>
    <t>80541202854888</t>
  </si>
  <si>
    <t>KRM02394</t>
  </si>
  <si>
    <t>43662010539705</t>
  </si>
  <si>
    <t>KRM02395</t>
  </si>
  <si>
    <t>52672308731123</t>
  </si>
  <si>
    <t>KRM02396</t>
  </si>
  <si>
    <t>85472512556640</t>
  </si>
  <si>
    <t>KRM02397</t>
  </si>
  <si>
    <t>53632610722996</t>
  </si>
  <si>
    <t>KRM02398</t>
  </si>
  <si>
    <t>35391203817624</t>
  </si>
  <si>
    <t>KRM02399</t>
  </si>
  <si>
    <t>53382207817392</t>
  </si>
  <si>
    <t>KRM02400</t>
  </si>
  <si>
    <t>85082906638113</t>
  </si>
  <si>
    <t>KRM02401</t>
  </si>
  <si>
    <t>99891908803278</t>
  </si>
  <si>
    <t>KRM02402</t>
  </si>
  <si>
    <t>47032901814381</t>
  </si>
  <si>
    <t>KRM02403</t>
  </si>
  <si>
    <t>39181304811658</t>
  </si>
  <si>
    <t>KRM02404</t>
  </si>
  <si>
    <t>76922709902720</t>
  </si>
  <si>
    <t>KRM02405</t>
  </si>
  <si>
    <t>67431311915313</t>
  </si>
  <si>
    <t>KRM02406</t>
  </si>
  <si>
    <t>99462401627364</t>
  </si>
  <si>
    <t>KRM02407</t>
  </si>
  <si>
    <t>92071705578298</t>
  </si>
  <si>
    <t>KRM02408</t>
  </si>
  <si>
    <t>51452409898459</t>
  </si>
  <si>
    <t>KRM02409</t>
  </si>
  <si>
    <t>91682907904312</t>
  </si>
  <si>
    <t>KRM02410</t>
  </si>
  <si>
    <t>34641912633647</t>
  </si>
  <si>
    <t>KRM02411</t>
  </si>
  <si>
    <t>31841502781957</t>
  </si>
  <si>
    <t>KRM02412</t>
  </si>
  <si>
    <t>53292505997281</t>
  </si>
  <si>
    <t>KRM02413</t>
  </si>
  <si>
    <t>70932608813593</t>
  </si>
  <si>
    <t>KRM02414</t>
  </si>
  <si>
    <t>64771810899041</t>
  </si>
  <si>
    <t>KRM02415</t>
  </si>
  <si>
    <t>48901007862189</t>
  </si>
  <si>
    <t>KRM02416</t>
  </si>
  <si>
    <t>71422910987355</t>
  </si>
  <si>
    <t>KRM02417</t>
  </si>
  <si>
    <t>78312105745362</t>
  </si>
  <si>
    <t>KRM02418</t>
  </si>
  <si>
    <t>36701708834127</t>
  </si>
  <si>
    <t>KRM02419</t>
  </si>
  <si>
    <t>81661007761974</t>
  </si>
  <si>
    <t>KRM02420</t>
  </si>
  <si>
    <t>39301208641704</t>
  </si>
  <si>
    <t>KRM02421</t>
  </si>
  <si>
    <t>87301512737943</t>
  </si>
  <si>
    <t>KRM02422</t>
  </si>
  <si>
    <t>77901801703853</t>
  </si>
  <si>
    <t>KRM02423</t>
  </si>
  <si>
    <t>41191812592057</t>
  </si>
  <si>
    <t>KRM02424</t>
  </si>
  <si>
    <t>46972701676826</t>
  </si>
  <si>
    <t>KRM02425</t>
  </si>
  <si>
    <t>91692704655825</t>
  </si>
  <si>
    <t>KRM02426</t>
  </si>
  <si>
    <t>96702511706125</t>
  </si>
  <si>
    <t>KRM02427</t>
  </si>
  <si>
    <t>96432110786264</t>
  </si>
  <si>
    <t>KRM02428</t>
  </si>
  <si>
    <t>41832005591149</t>
  </si>
  <si>
    <t>KRM02429</t>
  </si>
  <si>
    <t>41251104799485</t>
  </si>
  <si>
    <t>KRM02430</t>
  </si>
  <si>
    <t>97172108513723</t>
  </si>
  <si>
    <t>KRM02431</t>
  </si>
  <si>
    <t>48971605538432</t>
  </si>
  <si>
    <t>KRM02432</t>
  </si>
  <si>
    <t>95502802836270</t>
  </si>
  <si>
    <t>KRM02433</t>
  </si>
  <si>
    <t>39891109839062</t>
  </si>
  <si>
    <t>KRM02434</t>
  </si>
  <si>
    <t>Dewi Prasetyo</t>
  </si>
  <si>
    <t>54701404905845</t>
  </si>
  <si>
    <t>KRM02435</t>
  </si>
  <si>
    <t>39962806617735</t>
  </si>
  <si>
    <t>KRM02436</t>
  </si>
  <si>
    <t>72811509895296</t>
  </si>
  <si>
    <t>KRM02437</t>
  </si>
  <si>
    <t>99082808766152</t>
  </si>
  <si>
    <t>KRM02438</t>
  </si>
  <si>
    <t>91511102961300</t>
  </si>
  <si>
    <t>KRM02439</t>
  </si>
  <si>
    <t>87532904772670</t>
  </si>
  <si>
    <t>KRM02440</t>
  </si>
  <si>
    <t>54611904966571</t>
  </si>
  <si>
    <t>KRM02441</t>
  </si>
  <si>
    <t>56961606706510</t>
  </si>
  <si>
    <t>KRM02442</t>
  </si>
  <si>
    <t>55531009568016</t>
  </si>
  <si>
    <t>KRM02443</t>
  </si>
  <si>
    <t>41042005755082</t>
  </si>
  <si>
    <t>KRM02445</t>
  </si>
  <si>
    <t>84291203932918</t>
  </si>
  <si>
    <t>KRM02446</t>
  </si>
  <si>
    <t>42421705937437</t>
  </si>
  <si>
    <t>KRM02447</t>
  </si>
  <si>
    <t>49441210559023</t>
  </si>
  <si>
    <t>KRM02448</t>
  </si>
  <si>
    <t>48192102503130</t>
  </si>
  <si>
    <t>KRM02449</t>
  </si>
  <si>
    <t>34772609752980</t>
  </si>
  <si>
    <t>KRM02450</t>
  </si>
  <si>
    <t>72282308684792</t>
  </si>
  <si>
    <t>KRM02451</t>
  </si>
  <si>
    <t>45081807887975</t>
  </si>
  <si>
    <t>KRM02452</t>
  </si>
  <si>
    <t>KRM02453</t>
  </si>
  <si>
    <t>81342101803856</t>
  </si>
  <si>
    <t>KRM02454</t>
  </si>
  <si>
    <t>91381704628366</t>
  </si>
  <si>
    <t>KRM02455</t>
  </si>
  <si>
    <t>39851110804772</t>
  </si>
  <si>
    <t>KRM02456</t>
  </si>
  <si>
    <t>64892507814210</t>
  </si>
  <si>
    <t>KRM02457</t>
  </si>
  <si>
    <t>76882912981823</t>
  </si>
  <si>
    <t>KRM02458</t>
  </si>
  <si>
    <t>81002804852564</t>
  </si>
  <si>
    <t>KRM02459</t>
  </si>
  <si>
    <t>45552506925309</t>
  </si>
  <si>
    <t>KRM02460</t>
  </si>
  <si>
    <t>74671909738195</t>
  </si>
  <si>
    <t>KRM02461</t>
  </si>
  <si>
    <t>67301310836160</t>
  </si>
  <si>
    <t>KRM02462</t>
  </si>
  <si>
    <t>40631907893367</t>
  </si>
  <si>
    <t>KRM02463</t>
  </si>
  <si>
    <t>72591504504233</t>
  </si>
  <si>
    <t>KRM02464</t>
  </si>
  <si>
    <t>77512604857412</t>
  </si>
  <si>
    <t>KRM02465</t>
  </si>
  <si>
    <t>KRM02466</t>
  </si>
  <si>
    <t>38221811524682</t>
  </si>
  <si>
    <t>KRM02467</t>
  </si>
  <si>
    <t>72901004889848</t>
  </si>
  <si>
    <t>KRM02468</t>
  </si>
  <si>
    <t>33041502944176</t>
  </si>
  <si>
    <t>KRM02469</t>
  </si>
  <si>
    <t>61761110701301</t>
  </si>
  <si>
    <t>KRM02470</t>
  </si>
  <si>
    <t>31642704894157</t>
  </si>
  <si>
    <t>KRM02471</t>
  </si>
  <si>
    <t>77901312532101</t>
  </si>
  <si>
    <t>KRM02472</t>
  </si>
  <si>
    <t>56031305512879</t>
  </si>
  <si>
    <t>KRM02473</t>
  </si>
  <si>
    <t>85282905588164</t>
  </si>
  <si>
    <t>KRM02474</t>
  </si>
  <si>
    <t>92342810649890</t>
  </si>
  <si>
    <t>KRM02475</t>
  </si>
  <si>
    <t>37221101713512</t>
  </si>
  <si>
    <t>KRM02476</t>
  </si>
  <si>
    <t>69541705529213</t>
  </si>
  <si>
    <t>KRM02477</t>
  </si>
  <si>
    <t>KRM02478</t>
  </si>
  <si>
    <t>66812810748457</t>
  </si>
  <si>
    <t>KRM02479</t>
  </si>
  <si>
    <t>35822811861936</t>
  </si>
  <si>
    <t>KRM02480</t>
  </si>
  <si>
    <t>99942707577932</t>
  </si>
  <si>
    <t>KRM02481</t>
  </si>
  <si>
    <t>90062805527456</t>
  </si>
  <si>
    <t>KRM02482</t>
  </si>
  <si>
    <t>32531309622647</t>
  </si>
  <si>
    <t>KRM02483</t>
  </si>
  <si>
    <t>32992902722693</t>
  </si>
  <si>
    <t>KRM02484</t>
  </si>
  <si>
    <t>94401704732521</t>
  </si>
  <si>
    <t>KRM02485</t>
  </si>
  <si>
    <t>31582303693365</t>
  </si>
  <si>
    <t>KRM02486</t>
  </si>
  <si>
    <t>93521601724735</t>
  </si>
  <si>
    <t>KRM02487</t>
  </si>
  <si>
    <t>73592305943101</t>
  </si>
  <si>
    <t>KRM02488</t>
  </si>
  <si>
    <t>66321111643728</t>
  </si>
  <si>
    <t>KRM02489</t>
  </si>
  <si>
    <t>77361101705130</t>
  </si>
  <si>
    <t>KRM02490</t>
  </si>
  <si>
    <t>77781610966418</t>
  </si>
  <si>
    <t>KRM02491</t>
  </si>
  <si>
    <t>82372205896463</t>
  </si>
  <si>
    <t>KRM02492</t>
  </si>
  <si>
    <t>42692110961655</t>
  </si>
  <si>
    <t>KRM02493</t>
  </si>
  <si>
    <t>60321610719369</t>
  </si>
  <si>
    <t>KRM02494</t>
  </si>
  <si>
    <t>80552401563489</t>
  </si>
  <si>
    <t>KRM02495</t>
  </si>
  <si>
    <t>47982110953439</t>
  </si>
  <si>
    <t>KRM02496</t>
  </si>
  <si>
    <t>56311811591316</t>
  </si>
  <si>
    <t>KRM02497</t>
  </si>
  <si>
    <t>60852611707603</t>
  </si>
  <si>
    <t>KRM02498</t>
  </si>
  <si>
    <t>69181210532410</t>
  </si>
  <si>
    <t>KRM02499</t>
  </si>
  <si>
    <t>92122808625240</t>
  </si>
  <si>
    <t>KRM02500</t>
  </si>
  <si>
    <t>78432802776872</t>
  </si>
  <si>
    <t>KRM02501</t>
  </si>
  <si>
    <t>86151212844054</t>
  </si>
  <si>
    <t>KRM02502</t>
  </si>
  <si>
    <t>56941109726659</t>
  </si>
  <si>
    <t>KRM02503</t>
  </si>
  <si>
    <t>75461611692340</t>
  </si>
  <si>
    <t>KRM02504</t>
  </si>
  <si>
    <t>63871204599593</t>
  </si>
  <si>
    <t>KRM02505</t>
  </si>
  <si>
    <t>73901802877954</t>
  </si>
  <si>
    <t>KRM02506</t>
  </si>
  <si>
    <t>69852704957601</t>
  </si>
  <si>
    <t>KRM02507</t>
  </si>
  <si>
    <t>64742101629481</t>
  </si>
  <si>
    <t>KRM02508</t>
  </si>
  <si>
    <t>94722106647077</t>
  </si>
  <si>
    <t>KRM02509</t>
  </si>
  <si>
    <t>87131102584473</t>
  </si>
  <si>
    <t>KRM02510</t>
  </si>
  <si>
    <t>83201907846228</t>
  </si>
  <si>
    <t>KRM02511</t>
  </si>
  <si>
    <t>94892009503170</t>
  </si>
  <si>
    <t>KRM02512</t>
  </si>
  <si>
    <t>43942505573343</t>
  </si>
  <si>
    <t>KRM02513</t>
  </si>
  <si>
    <t>46572004966415</t>
  </si>
  <si>
    <t>KRM02514</t>
  </si>
  <si>
    <t>33612409957297</t>
  </si>
  <si>
    <t>KRM02515</t>
  </si>
  <si>
    <t>32222809786738</t>
  </si>
  <si>
    <t>KRM02516</t>
  </si>
  <si>
    <t>82602904613394</t>
  </si>
  <si>
    <t>KRM02517</t>
  </si>
  <si>
    <t>37612008876733</t>
  </si>
  <si>
    <t>KRM02518</t>
  </si>
  <si>
    <t>51731305955320</t>
  </si>
  <si>
    <t>KRM02519</t>
  </si>
  <si>
    <t>52441302688187</t>
  </si>
  <si>
    <t>KRM02520</t>
  </si>
  <si>
    <t>45161903797495</t>
  </si>
  <si>
    <t>KRM02521</t>
  </si>
  <si>
    <t>34462812975092</t>
  </si>
  <si>
    <t>KRM02522</t>
  </si>
  <si>
    <t>91942701814522</t>
  </si>
  <si>
    <t>KRM02523</t>
  </si>
  <si>
    <t>87571706554328</t>
  </si>
  <si>
    <t>KRM02524</t>
  </si>
  <si>
    <t>84362809769978</t>
  </si>
  <si>
    <t>KRM02525</t>
  </si>
  <si>
    <t>93361009549124</t>
  </si>
  <si>
    <t>KRM02526</t>
  </si>
  <si>
    <t>77362001718000</t>
  </si>
  <si>
    <t>KRM02527</t>
  </si>
  <si>
    <t>53461601636574</t>
  </si>
  <si>
    <t>KRM02528</t>
  </si>
  <si>
    <t>48911603765636</t>
  </si>
  <si>
    <t>KRM02529</t>
  </si>
  <si>
    <t>66222803936001</t>
  </si>
  <si>
    <t>KRM02530</t>
  </si>
  <si>
    <t>54941507745025</t>
  </si>
  <si>
    <t>KRM02531</t>
  </si>
  <si>
    <t>54272204686855</t>
  </si>
  <si>
    <t>KRM02532</t>
  </si>
  <si>
    <t>72022309955429</t>
  </si>
  <si>
    <t>KRM02533</t>
  </si>
  <si>
    <t>KRM02534</t>
  </si>
  <si>
    <t>96592707931839</t>
  </si>
  <si>
    <t>KRM02535</t>
  </si>
  <si>
    <t>79881104683170</t>
  </si>
  <si>
    <t>KRM02536</t>
  </si>
  <si>
    <t>32452807613557</t>
  </si>
  <si>
    <t>KRM02537</t>
  </si>
  <si>
    <t>94481607749204</t>
  </si>
  <si>
    <t>KRM02538</t>
  </si>
  <si>
    <t>95832509829343</t>
  </si>
  <si>
    <t>KRM02539</t>
  </si>
  <si>
    <t>72811505574071</t>
  </si>
  <si>
    <t>KRM02540</t>
  </si>
  <si>
    <t>91272912689314</t>
  </si>
  <si>
    <t>KRM02541</t>
  </si>
  <si>
    <t>94561304976601</t>
  </si>
  <si>
    <t>KRM02542</t>
  </si>
  <si>
    <t>71292106727702</t>
  </si>
  <si>
    <t>KRM02543</t>
  </si>
  <si>
    <t>82761210577608</t>
  </si>
  <si>
    <t>KRM02544</t>
  </si>
  <si>
    <t>73562405619369</t>
  </si>
  <si>
    <t>KRM02545</t>
  </si>
  <si>
    <t>55331004579423</t>
  </si>
  <si>
    <t>KRM02546</t>
  </si>
  <si>
    <t>62842105612339</t>
  </si>
  <si>
    <t>KRM02547</t>
  </si>
  <si>
    <t>51621308942336</t>
  </si>
  <si>
    <t>KRM02548</t>
  </si>
  <si>
    <t>92072105811066</t>
  </si>
  <si>
    <t>KRM02550</t>
  </si>
  <si>
    <t>85121803855653</t>
  </si>
  <si>
    <t>KRM02551</t>
  </si>
  <si>
    <t>38921709906527</t>
  </si>
  <si>
    <t>KRM02552</t>
  </si>
  <si>
    <t>54691507641495</t>
  </si>
  <si>
    <t>KRM02553</t>
  </si>
  <si>
    <t>85422504808550</t>
  </si>
  <si>
    <t>KRM02554</t>
  </si>
  <si>
    <t>46792011505573</t>
  </si>
  <si>
    <t>KRM02555</t>
  </si>
  <si>
    <t>48981903581561</t>
  </si>
  <si>
    <t>KRM02556</t>
  </si>
  <si>
    <t>57221210729943</t>
  </si>
  <si>
    <t>KRM02557</t>
  </si>
  <si>
    <t>60911303772196</t>
  </si>
  <si>
    <t>KRM02558</t>
  </si>
  <si>
    <t>68611601992427</t>
  </si>
  <si>
    <t>KRM02559</t>
  </si>
  <si>
    <t>48062508508717</t>
  </si>
  <si>
    <t>KRM02560</t>
  </si>
  <si>
    <t>Dian Utami</t>
  </si>
  <si>
    <t>53451706723014</t>
  </si>
  <si>
    <t>KRM02561</t>
  </si>
  <si>
    <t>38631701878776</t>
  </si>
  <si>
    <t>KRM02563</t>
  </si>
  <si>
    <t>87761412781824</t>
  </si>
  <si>
    <t>KRM02564</t>
  </si>
  <si>
    <t>78712407637826</t>
  </si>
  <si>
    <t>KRM02565</t>
  </si>
  <si>
    <t>92661312525023</t>
  </si>
  <si>
    <t>KRM02566</t>
  </si>
  <si>
    <t>44562106595016</t>
  </si>
  <si>
    <t>KRM02567</t>
  </si>
  <si>
    <t>35191507583313</t>
  </si>
  <si>
    <t>KRM02568</t>
  </si>
  <si>
    <t>38322312922069</t>
  </si>
  <si>
    <t>KRM02569</t>
  </si>
  <si>
    <t>37901404503223</t>
  </si>
  <si>
    <t>KRM02570</t>
  </si>
  <si>
    <t>80672706537956</t>
  </si>
  <si>
    <t>KRM02571</t>
  </si>
  <si>
    <t>87011009675420</t>
  </si>
  <si>
    <t>KRM02572</t>
  </si>
  <si>
    <t>83801905743950</t>
  </si>
  <si>
    <t>KRM02573</t>
  </si>
  <si>
    <t>72761907732773</t>
  </si>
  <si>
    <t>KRM02574</t>
  </si>
  <si>
    <t>55952311561243</t>
  </si>
  <si>
    <t>KRM02575</t>
  </si>
  <si>
    <t>38502106675166</t>
  </si>
  <si>
    <t>KRM02577</t>
  </si>
  <si>
    <t>Putri Wibowo</t>
  </si>
  <si>
    <t>82901202645849</t>
  </si>
  <si>
    <t>KRM02578</t>
  </si>
  <si>
    <t>56381010733954</t>
  </si>
  <si>
    <t>KRM02579</t>
  </si>
  <si>
    <t>64451101865722</t>
  </si>
  <si>
    <t>KRM02580</t>
  </si>
  <si>
    <t>53991903624622</t>
  </si>
  <si>
    <t>KRM02581</t>
  </si>
  <si>
    <t>79192812944269</t>
  </si>
  <si>
    <t>KRM02582</t>
  </si>
  <si>
    <t>92821003957797</t>
  </si>
  <si>
    <t>KRM02583</t>
  </si>
  <si>
    <t>62471303518166</t>
  </si>
  <si>
    <t>KRM02584</t>
  </si>
  <si>
    <t>83952207957974</t>
  </si>
  <si>
    <t>KRM02585</t>
  </si>
  <si>
    <t>58231601534146</t>
  </si>
  <si>
    <t>KRM02586</t>
  </si>
  <si>
    <t>64331209845469</t>
  </si>
  <si>
    <t>KRM02587</t>
  </si>
  <si>
    <t>90971706952573</t>
  </si>
  <si>
    <t>KRM02588</t>
  </si>
  <si>
    <t>34212705762374</t>
  </si>
  <si>
    <t>KRM02589</t>
  </si>
  <si>
    <t>68171106971878</t>
  </si>
  <si>
    <t>KRM02590</t>
  </si>
  <si>
    <t>50042807695133</t>
  </si>
  <si>
    <t>KRM02591</t>
  </si>
  <si>
    <t>79922308553630</t>
  </si>
  <si>
    <t>KRM02592</t>
  </si>
  <si>
    <t>83892605564597</t>
  </si>
  <si>
    <t>KRM02593</t>
  </si>
  <si>
    <t>65041303738763</t>
  </si>
  <si>
    <t>KRM02594</t>
  </si>
  <si>
    <t>86561701885489</t>
  </si>
  <si>
    <t>KRM02595</t>
  </si>
  <si>
    <t>41062803596448</t>
  </si>
  <si>
    <t>KRM02596</t>
  </si>
  <si>
    <t>86711506995685</t>
  </si>
  <si>
    <t>KRM02597</t>
  </si>
  <si>
    <t>93202201845023</t>
  </si>
  <si>
    <t>KRM02598</t>
  </si>
  <si>
    <t>65131904777429</t>
  </si>
  <si>
    <t>KRM02599</t>
  </si>
  <si>
    <t>41672802585081</t>
  </si>
  <si>
    <t>KRM02600</t>
  </si>
  <si>
    <t>71362111924540</t>
  </si>
  <si>
    <t>KRM02601</t>
  </si>
  <si>
    <t>KRM02602</t>
  </si>
  <si>
    <t>84991201776773</t>
  </si>
  <si>
    <t>KRM02603</t>
  </si>
  <si>
    <t>55122803993254</t>
  </si>
  <si>
    <t>KRM02604</t>
  </si>
  <si>
    <t>40632310549488</t>
  </si>
  <si>
    <t>KRM02605</t>
  </si>
  <si>
    <t>79461909871757</t>
  </si>
  <si>
    <t>KRM02606</t>
  </si>
  <si>
    <t>31351105994449</t>
  </si>
  <si>
    <t>KRM02607</t>
  </si>
  <si>
    <t>63661306784407</t>
  </si>
  <si>
    <t>KRM02608</t>
  </si>
  <si>
    <t>68582703849139</t>
  </si>
  <si>
    <t>KRM02609</t>
  </si>
  <si>
    <t>74431106845225</t>
  </si>
  <si>
    <t>KRM02611</t>
  </si>
  <si>
    <t>37842504507903</t>
  </si>
  <si>
    <t>KRM02612</t>
  </si>
  <si>
    <t>33822210586376</t>
  </si>
  <si>
    <t>KRM02613</t>
  </si>
  <si>
    <t>32901607844894</t>
  </si>
  <si>
    <t>KRM02614</t>
  </si>
  <si>
    <t>94221105767184</t>
  </si>
  <si>
    <t>KRM02615</t>
  </si>
  <si>
    <t>KRM02616</t>
  </si>
  <si>
    <t>73722101799893</t>
  </si>
  <si>
    <t>KRM02617</t>
  </si>
  <si>
    <t>64771301824126</t>
  </si>
  <si>
    <t>KRM02618</t>
  </si>
  <si>
    <t>86832503581744</t>
  </si>
  <si>
    <t>KRM02619</t>
  </si>
  <si>
    <t>68022901905016</t>
  </si>
  <si>
    <t>KRM02620</t>
  </si>
  <si>
    <t>80721306952951</t>
  </si>
  <si>
    <t>KRM02621</t>
  </si>
  <si>
    <t>70562509903842</t>
  </si>
  <si>
    <t>KRM02622</t>
  </si>
  <si>
    <t>45022905691770</t>
  </si>
  <si>
    <t>KRM02623</t>
  </si>
  <si>
    <t>57271906869019</t>
  </si>
  <si>
    <t>KRM02624</t>
  </si>
  <si>
    <t>97541903779182</t>
  </si>
  <si>
    <t>KRM02625</t>
  </si>
  <si>
    <t>40471104907570</t>
  </si>
  <si>
    <t>KRM02626</t>
  </si>
  <si>
    <t>86591906985888</t>
  </si>
  <si>
    <t>KRM02627</t>
  </si>
  <si>
    <t>45562311548809</t>
  </si>
  <si>
    <t>KRM02628</t>
  </si>
  <si>
    <t>70001812726229</t>
  </si>
  <si>
    <t>KRM02629</t>
  </si>
  <si>
    <t>38392506834691</t>
  </si>
  <si>
    <t>KRM02630</t>
  </si>
  <si>
    <t>41911107975663</t>
  </si>
  <si>
    <t>KRM02631</t>
  </si>
  <si>
    <t>KRM02632</t>
  </si>
  <si>
    <t>64982509932280</t>
  </si>
  <si>
    <t>KRM02633</t>
  </si>
  <si>
    <t>92351003842829</t>
  </si>
  <si>
    <t>KRM02634</t>
  </si>
  <si>
    <t>77832911611544</t>
  </si>
  <si>
    <t>KRM02635</t>
  </si>
  <si>
    <t>91732610791960</t>
  </si>
  <si>
    <t>KRM02636</t>
  </si>
  <si>
    <t>Ahmad Kusuma</t>
  </si>
  <si>
    <t>35991809869648</t>
  </si>
  <si>
    <t>KRM02637</t>
  </si>
  <si>
    <t>56171907945738</t>
  </si>
  <si>
    <t>KRM02638</t>
  </si>
  <si>
    <t>98592511563072</t>
  </si>
  <si>
    <t>KRM02639</t>
  </si>
  <si>
    <t>89392507632214</t>
  </si>
  <si>
    <t>KRM02640</t>
  </si>
  <si>
    <t>KRM02641</t>
  </si>
  <si>
    <t>57832906952687</t>
  </si>
  <si>
    <t>KRM02642</t>
  </si>
  <si>
    <t>60271705536753</t>
  </si>
  <si>
    <t>KRM02643</t>
  </si>
  <si>
    <t>Hendra Nugroho</t>
  </si>
  <si>
    <t>54272504547133</t>
  </si>
  <si>
    <t>KRM02645</t>
  </si>
  <si>
    <t>56882507646313</t>
  </si>
  <si>
    <t>KRM02646</t>
  </si>
  <si>
    <t>92691704718452</t>
  </si>
  <si>
    <t>KRM02647</t>
  </si>
  <si>
    <t>50282202745577</t>
  </si>
  <si>
    <t>KRM02648</t>
  </si>
  <si>
    <t>40822410577901</t>
  </si>
  <si>
    <t>KRM02649</t>
  </si>
  <si>
    <t>72842811672448</t>
  </si>
  <si>
    <t>KRM02650</t>
  </si>
  <si>
    <t>74652611848168</t>
  </si>
  <si>
    <t>KRM02651</t>
  </si>
  <si>
    <t>97092201591245</t>
  </si>
  <si>
    <t>KRM02652</t>
  </si>
  <si>
    <t>52931804508019</t>
  </si>
  <si>
    <t>KRM02653</t>
  </si>
  <si>
    <t>31962410968772</t>
  </si>
  <si>
    <t>KRM02654</t>
  </si>
  <si>
    <t>69462308754723</t>
  </si>
  <si>
    <t>KRM02656</t>
  </si>
  <si>
    <t>51582911572238</t>
  </si>
  <si>
    <t>KRM02657</t>
  </si>
  <si>
    <t>62802004526641</t>
  </si>
  <si>
    <t>KRM02658</t>
  </si>
  <si>
    <t>69622210505822</t>
  </si>
  <si>
    <t>KRM02659</t>
  </si>
  <si>
    <t>91762507717345</t>
  </si>
  <si>
    <t>KRM02660</t>
  </si>
  <si>
    <t>72992610725168</t>
  </si>
  <si>
    <t>KRM02661</t>
  </si>
  <si>
    <t>61411102632694</t>
  </si>
  <si>
    <t>KRM02662</t>
  </si>
  <si>
    <t>88381001852373</t>
  </si>
  <si>
    <t>KRM02663</t>
  </si>
  <si>
    <t>92951004991037</t>
  </si>
  <si>
    <t>KRM02664</t>
  </si>
  <si>
    <t>60862408976925</t>
  </si>
  <si>
    <t>KRM02665</t>
  </si>
  <si>
    <t>99671703665828</t>
  </si>
  <si>
    <t>KRM02666</t>
  </si>
  <si>
    <t>42351304638189</t>
  </si>
  <si>
    <t>KRM02667</t>
  </si>
  <si>
    <t>50521107556718</t>
  </si>
  <si>
    <t>KRM02668</t>
  </si>
  <si>
    <t>74661503632735</t>
  </si>
  <si>
    <t>KRM02669</t>
  </si>
  <si>
    <t>50161010599301</t>
  </si>
  <si>
    <t>KRM02670</t>
  </si>
  <si>
    <t>91451002983554</t>
  </si>
  <si>
    <t>KRM02671</t>
  </si>
  <si>
    <t>98262111691320</t>
  </si>
  <si>
    <t>KRM02672</t>
  </si>
  <si>
    <t>85632512632725</t>
  </si>
  <si>
    <t>KRM02673</t>
  </si>
  <si>
    <t>53482904928453</t>
  </si>
  <si>
    <t>KRM02674</t>
  </si>
  <si>
    <t>91261205543162</t>
  </si>
  <si>
    <t>KRM02675</t>
  </si>
  <si>
    <t>61662908745089</t>
  </si>
  <si>
    <t>KRM02677</t>
  </si>
  <si>
    <t>KRM02678</t>
  </si>
  <si>
    <t>38272807505480</t>
  </si>
  <si>
    <t>KRM02679</t>
  </si>
  <si>
    <t>96382304574869</t>
  </si>
  <si>
    <t>KRM02680</t>
  </si>
  <si>
    <t>33462210927304</t>
  </si>
  <si>
    <t>KRM02681</t>
  </si>
  <si>
    <t>81422306655458</t>
  </si>
  <si>
    <t>KRM02682</t>
  </si>
  <si>
    <t>40372502888780</t>
  </si>
  <si>
    <t>KRM02683</t>
  </si>
  <si>
    <t>63992407612469</t>
  </si>
  <si>
    <t>KRM02684</t>
  </si>
  <si>
    <t>97722906911250</t>
  </si>
  <si>
    <t>KRM02685</t>
  </si>
  <si>
    <t>51101910978460</t>
  </si>
  <si>
    <t>KRM02686</t>
  </si>
  <si>
    <t>79731708648532</t>
  </si>
  <si>
    <t>KRM02687</t>
  </si>
  <si>
    <t>56192602519873</t>
  </si>
  <si>
    <t>KRM02688</t>
  </si>
  <si>
    <t>70941209833367</t>
  </si>
  <si>
    <t>KRM02689</t>
  </si>
  <si>
    <t>KRM02690</t>
  </si>
  <si>
    <t>87042704656328</t>
  </si>
  <si>
    <t>KRM02691</t>
  </si>
  <si>
    <t>70861311544622</t>
  </si>
  <si>
    <t>KRM02692</t>
  </si>
  <si>
    <t>43391008827461</t>
  </si>
  <si>
    <t>KRM02693</t>
  </si>
  <si>
    <t>49032206878572</t>
  </si>
  <si>
    <t>KRM02694</t>
  </si>
  <si>
    <t>40412012683093</t>
  </si>
  <si>
    <t>KRM02695</t>
  </si>
  <si>
    <t>66001905596588</t>
  </si>
  <si>
    <t>KRM02697</t>
  </si>
  <si>
    <t>37771905711200</t>
  </si>
  <si>
    <t>KRM02698</t>
  </si>
  <si>
    <t>33652103586751</t>
  </si>
  <si>
    <t>KRM02699</t>
  </si>
  <si>
    <t>79401801972275</t>
  </si>
  <si>
    <t>KRM02700</t>
  </si>
  <si>
    <t>38432110731365</t>
  </si>
  <si>
    <t>KRM02701</t>
  </si>
  <si>
    <t>60532612968891</t>
  </si>
  <si>
    <t>KRM02702</t>
  </si>
  <si>
    <t>71562405966295</t>
  </si>
  <si>
    <t>KRM02703</t>
  </si>
  <si>
    <t>71141705653854</t>
  </si>
  <si>
    <t>KRM02704</t>
  </si>
  <si>
    <t>KRM02705</t>
  </si>
  <si>
    <t>31022401589869</t>
  </si>
  <si>
    <t>KRM02706</t>
  </si>
  <si>
    <t>68152703754440</t>
  </si>
  <si>
    <t>KRM02707</t>
  </si>
  <si>
    <t>35361501884314</t>
  </si>
  <si>
    <t>KRM02708</t>
  </si>
  <si>
    <t>61902003572166</t>
  </si>
  <si>
    <t>KRM02709</t>
  </si>
  <si>
    <t>99702803828448</t>
  </si>
  <si>
    <t>KRM02710</t>
  </si>
  <si>
    <t>57272901944883</t>
  </si>
  <si>
    <t>KRM02711</t>
  </si>
  <si>
    <t>93922309757722</t>
  </si>
  <si>
    <t>KRM02712</t>
  </si>
  <si>
    <t>44122409779960</t>
  </si>
  <si>
    <t>KRM02713</t>
  </si>
  <si>
    <t>KRM02714</t>
  </si>
  <si>
    <t>96152008783043</t>
  </si>
  <si>
    <t>KRM02715</t>
  </si>
  <si>
    <t>40521512802484</t>
  </si>
  <si>
    <t>KRM02716</t>
  </si>
  <si>
    <t>96571409626834</t>
  </si>
  <si>
    <t>KRM02717</t>
  </si>
  <si>
    <t>42072608879228</t>
  </si>
  <si>
    <t>KRM02718</t>
  </si>
  <si>
    <t>83301004598895</t>
  </si>
  <si>
    <t>KRM02719</t>
  </si>
  <si>
    <t>38072210898599</t>
  </si>
  <si>
    <t>KRM02720</t>
  </si>
  <si>
    <t>57141904732183</t>
  </si>
  <si>
    <t>KRM02721</t>
  </si>
  <si>
    <t>41542804998725</t>
  </si>
  <si>
    <t>KRM02722</t>
  </si>
  <si>
    <t>61602611678689</t>
  </si>
  <si>
    <t>KRM02723</t>
  </si>
  <si>
    <t>40041508992124</t>
  </si>
  <si>
    <t>KRM02724</t>
  </si>
  <si>
    <t>32141008973581</t>
  </si>
  <si>
    <t>KRM02725</t>
  </si>
  <si>
    <t>69832706815006</t>
  </si>
  <si>
    <t>KRM02726</t>
  </si>
  <si>
    <t>72022710574305</t>
  </si>
  <si>
    <t>KRM02727</t>
  </si>
  <si>
    <t>98801804792738</t>
  </si>
  <si>
    <t>KRM02729</t>
  </si>
  <si>
    <t>39861108837419</t>
  </si>
  <si>
    <t>KRM02730</t>
  </si>
  <si>
    <t>40121509641632</t>
  </si>
  <si>
    <t>KRM02731</t>
  </si>
  <si>
    <t>41342406638603</t>
  </si>
  <si>
    <t>KRM02732</t>
  </si>
  <si>
    <t>49802211565315</t>
  </si>
  <si>
    <t>KRM02733</t>
  </si>
  <si>
    <t>48151606719102</t>
  </si>
  <si>
    <t>KRM02734</t>
  </si>
  <si>
    <t>98701908519213</t>
  </si>
  <si>
    <t>KRM02735</t>
  </si>
  <si>
    <t>47582404729889</t>
  </si>
  <si>
    <t>KRM02736</t>
  </si>
  <si>
    <t>72251902565335</t>
  </si>
  <si>
    <t>KRM02737</t>
  </si>
  <si>
    <t>40781905871876</t>
  </si>
  <si>
    <t>KRM02738</t>
  </si>
  <si>
    <t>80671011624392</t>
  </si>
  <si>
    <t>KRM02739</t>
  </si>
  <si>
    <t>70412004915090</t>
  </si>
  <si>
    <t>KRM02740</t>
  </si>
  <si>
    <t>40351003859290</t>
  </si>
  <si>
    <t>KRM02741</t>
  </si>
  <si>
    <t>90382306506887</t>
  </si>
  <si>
    <t>KRM02742</t>
  </si>
  <si>
    <t>32632709892765</t>
  </si>
  <si>
    <t>KRM02744</t>
  </si>
  <si>
    <t>36791311994280</t>
  </si>
  <si>
    <t>KRM02745</t>
  </si>
  <si>
    <t>64941212514364</t>
  </si>
  <si>
    <t>KRM02746</t>
  </si>
  <si>
    <t>56922405905655</t>
  </si>
  <si>
    <t>KRM02747</t>
  </si>
  <si>
    <t>65961909627509</t>
  </si>
  <si>
    <t>KRM02748</t>
  </si>
  <si>
    <t>35482404818119</t>
  </si>
  <si>
    <t>KRM02749</t>
  </si>
  <si>
    <t>64261103945829</t>
  </si>
  <si>
    <t>KRM02750</t>
  </si>
  <si>
    <t>75191508958763</t>
  </si>
  <si>
    <t>KRM02751</t>
  </si>
  <si>
    <t>35752501657942</t>
  </si>
  <si>
    <t>KRM02752</t>
  </si>
  <si>
    <t>97622609622067</t>
  </si>
  <si>
    <t>KRM02753</t>
  </si>
  <si>
    <t>78522811606181</t>
  </si>
  <si>
    <t>KRM02754</t>
  </si>
  <si>
    <t>57232008781938</t>
  </si>
  <si>
    <t>KRM02755</t>
  </si>
  <si>
    <t>96521008589579</t>
  </si>
  <si>
    <t>KRM02756</t>
  </si>
  <si>
    <t>81901003666105</t>
  </si>
  <si>
    <t>KRM02757</t>
  </si>
  <si>
    <t>Putri Santoso</t>
  </si>
  <si>
    <t>38281805553962</t>
  </si>
  <si>
    <t>KRM02758</t>
  </si>
  <si>
    <t>68122212572094</t>
  </si>
  <si>
    <t>KRM02759</t>
  </si>
  <si>
    <t>91382408884219</t>
  </si>
  <si>
    <t>KRM02760</t>
  </si>
  <si>
    <t>92422903894624</t>
  </si>
  <si>
    <t>KRM02761</t>
  </si>
  <si>
    <t>89342810784126</t>
  </si>
  <si>
    <t>KRM02762</t>
  </si>
  <si>
    <t>55482302902585</t>
  </si>
  <si>
    <t>KRM02763</t>
  </si>
  <si>
    <t>81431103688842</t>
  </si>
  <si>
    <t>KRM02764</t>
  </si>
  <si>
    <t>66562901666130</t>
  </si>
  <si>
    <t>KRM02765</t>
  </si>
  <si>
    <t>38782312615930</t>
  </si>
  <si>
    <t>KRM02767</t>
  </si>
  <si>
    <t>93181809851415</t>
  </si>
  <si>
    <t>KRM02768</t>
  </si>
  <si>
    <t>45421505852733</t>
  </si>
  <si>
    <t>KRM02769</t>
  </si>
  <si>
    <t>92512303774475</t>
  </si>
  <si>
    <t>KRM02770</t>
  </si>
  <si>
    <t>57372002578338</t>
  </si>
  <si>
    <t>KRM02771</t>
  </si>
  <si>
    <t>83761103587531</t>
  </si>
  <si>
    <t>KRM02772</t>
  </si>
  <si>
    <t>85482010531058</t>
  </si>
  <si>
    <t>KRM02773</t>
  </si>
  <si>
    <t>49461906677357</t>
  </si>
  <si>
    <t>KRM02774</t>
  </si>
  <si>
    <t>33741004831117</t>
  </si>
  <si>
    <t>KRM02775</t>
  </si>
  <si>
    <t>72382403516390</t>
  </si>
  <si>
    <t>KRM02776</t>
  </si>
  <si>
    <t>46771101778307</t>
  </si>
  <si>
    <t>KRM02777</t>
  </si>
  <si>
    <t>53461812619534</t>
  </si>
  <si>
    <t>KRM02778</t>
  </si>
  <si>
    <t>41991904974906</t>
  </si>
  <si>
    <t>KRM02779</t>
  </si>
  <si>
    <t>38122808656260</t>
  </si>
  <si>
    <t>KRM02780</t>
  </si>
  <si>
    <t>88371501951283</t>
  </si>
  <si>
    <t>KRM02781</t>
  </si>
  <si>
    <t>88882810661161</t>
  </si>
  <si>
    <t>KRM02782</t>
  </si>
  <si>
    <t>69421106744661</t>
  </si>
  <si>
    <t>KRM02783</t>
  </si>
  <si>
    <t>50481405782593</t>
  </si>
  <si>
    <t>KRM02784</t>
  </si>
  <si>
    <t>34761204511344</t>
  </si>
  <si>
    <t>KRM02785</t>
  </si>
  <si>
    <t>49781508759572</t>
  </si>
  <si>
    <t>KRM02786</t>
  </si>
  <si>
    <t>62031706967148</t>
  </si>
  <si>
    <t>KRM02787</t>
  </si>
  <si>
    <t>67172312521058</t>
  </si>
  <si>
    <t>KRM02788</t>
  </si>
  <si>
    <t>KRM02789</t>
  </si>
  <si>
    <t>58342506724175</t>
  </si>
  <si>
    <t>KRM02790</t>
  </si>
  <si>
    <t>49412304632709</t>
  </si>
  <si>
    <t>KRM02791</t>
  </si>
  <si>
    <t>72121609963679</t>
  </si>
  <si>
    <t>KRM02792</t>
  </si>
  <si>
    <t>69901010996976</t>
  </si>
  <si>
    <t>KRM02793</t>
  </si>
  <si>
    <t>59162704995590</t>
  </si>
  <si>
    <t>KRM02794</t>
  </si>
  <si>
    <t>60611410614691</t>
  </si>
  <si>
    <t>KRM02795</t>
  </si>
  <si>
    <t>49731807772633</t>
  </si>
  <si>
    <t>KRM02796</t>
  </si>
  <si>
    <t>KRM02797</t>
  </si>
  <si>
    <t>60581205553692</t>
  </si>
  <si>
    <t>KRM02798</t>
  </si>
  <si>
    <t>75802809561307</t>
  </si>
  <si>
    <t>KRM02799</t>
  </si>
  <si>
    <t>83091308929095</t>
  </si>
  <si>
    <t>KRM02800</t>
  </si>
  <si>
    <t>57161505709267</t>
  </si>
  <si>
    <t>KRM02801</t>
  </si>
  <si>
    <t>84002312697795</t>
  </si>
  <si>
    <t>KRM02802</t>
  </si>
  <si>
    <t>88512806605600</t>
  </si>
  <si>
    <t>KRM02803</t>
  </si>
  <si>
    <t>39661905544683</t>
  </si>
  <si>
    <t>KRM02804</t>
  </si>
  <si>
    <t>85901701665159</t>
  </si>
  <si>
    <t>KRM02805</t>
  </si>
  <si>
    <t>45972907868527</t>
  </si>
  <si>
    <t>KRM02806</t>
  </si>
  <si>
    <t>72031410964286</t>
  </si>
  <si>
    <t>KRM02807</t>
  </si>
  <si>
    <t>37331906733032</t>
  </si>
  <si>
    <t>KRM02808</t>
  </si>
  <si>
    <t>63301807857382</t>
  </si>
  <si>
    <t>KRM02809</t>
  </si>
  <si>
    <t>72172007951994</t>
  </si>
  <si>
    <t>KRM02810</t>
  </si>
  <si>
    <t>56472611827693</t>
  </si>
  <si>
    <t>KRM02811</t>
  </si>
  <si>
    <t>63651004888993</t>
  </si>
  <si>
    <t>KRM02812</t>
  </si>
  <si>
    <t>78242305925133</t>
  </si>
  <si>
    <t>KRM02813</t>
  </si>
  <si>
    <t>75181307804537</t>
  </si>
  <si>
    <t>KRM02814</t>
  </si>
  <si>
    <t>34351105734101</t>
  </si>
  <si>
    <t>KRM02815</t>
  </si>
  <si>
    <t>69441306677302</t>
  </si>
  <si>
    <t>KRM02816</t>
  </si>
  <si>
    <t>32592306865312</t>
  </si>
  <si>
    <t>KRM02817</t>
  </si>
  <si>
    <t>45432004516173</t>
  </si>
  <si>
    <t>KRM02818</t>
  </si>
  <si>
    <t>40591112635837</t>
  </si>
  <si>
    <t>KRM02819</t>
  </si>
  <si>
    <t>95041706846648</t>
  </si>
  <si>
    <t>KRM02820</t>
  </si>
  <si>
    <t>72941303636537</t>
  </si>
  <si>
    <t>KRM02821</t>
  </si>
  <si>
    <t>81172403757107</t>
  </si>
  <si>
    <t>KRM02822</t>
  </si>
  <si>
    <t>KRM02823</t>
  </si>
  <si>
    <t>73022903827404</t>
  </si>
  <si>
    <t>KRM02824</t>
  </si>
  <si>
    <t>77001811713027</t>
  </si>
  <si>
    <t>KRM02825</t>
  </si>
  <si>
    <t>95861109857036</t>
  </si>
  <si>
    <t>KRM02826</t>
  </si>
  <si>
    <t>32462108989117</t>
  </si>
  <si>
    <t>KRM02827</t>
  </si>
  <si>
    <t>38722302641666</t>
  </si>
  <si>
    <t>KRM02828</t>
  </si>
  <si>
    <t>36162308608879</t>
  </si>
  <si>
    <t>KRM02829</t>
  </si>
  <si>
    <t>47371108763499</t>
  </si>
  <si>
    <t>KRM02830</t>
  </si>
  <si>
    <t>71311412807171</t>
  </si>
  <si>
    <t>KRM02831</t>
  </si>
  <si>
    <t>53482112929721</t>
  </si>
  <si>
    <t>KRM02832</t>
  </si>
  <si>
    <t>93902908882975</t>
  </si>
  <si>
    <t>KRM02833</t>
  </si>
  <si>
    <t>41971310723574</t>
  </si>
  <si>
    <t>KRM02834</t>
  </si>
  <si>
    <t>36851105805570</t>
  </si>
  <si>
    <t>KRM02835</t>
  </si>
  <si>
    <t>87841401565858</t>
  </si>
  <si>
    <t>KRM02836</t>
  </si>
  <si>
    <t>39362409838211</t>
  </si>
  <si>
    <t>KRM02837</t>
  </si>
  <si>
    <t>64752901851722</t>
  </si>
  <si>
    <t>KRM02838</t>
  </si>
  <si>
    <t>89911903922130</t>
  </si>
  <si>
    <t>KRM02839</t>
  </si>
  <si>
    <t>34502411812169</t>
  </si>
  <si>
    <t>KRM02840</t>
  </si>
  <si>
    <t>76901706916084</t>
  </si>
  <si>
    <t>KRM02841</t>
  </si>
  <si>
    <t>35172607555937</t>
  </si>
  <si>
    <t>KRM02842</t>
  </si>
  <si>
    <t>54702005998792</t>
  </si>
  <si>
    <t>KRM02843</t>
  </si>
  <si>
    <t>62111309591914</t>
  </si>
  <si>
    <t>KRM02844</t>
  </si>
  <si>
    <t>41891001582224</t>
  </si>
  <si>
    <t>KRM02845</t>
  </si>
  <si>
    <t>56801306798209</t>
  </si>
  <si>
    <t>KRM02846</t>
  </si>
  <si>
    <t>74271307508498</t>
  </si>
  <si>
    <t>KRM02847</t>
  </si>
  <si>
    <t>85982704891591</t>
  </si>
  <si>
    <t>KRM02848</t>
  </si>
  <si>
    <t>46471407534909</t>
  </si>
  <si>
    <t>KRM02849</t>
  </si>
  <si>
    <t>84351712783795</t>
  </si>
  <si>
    <t>KRM02850</t>
  </si>
  <si>
    <t>Budi Lestari</t>
  </si>
  <si>
    <t>79891005876215</t>
  </si>
  <si>
    <t>KRM02851</t>
  </si>
  <si>
    <t>42492401979090</t>
  </si>
  <si>
    <t>KRM02852</t>
  </si>
  <si>
    <t>55282108587601</t>
  </si>
  <si>
    <t>KRM02853</t>
  </si>
  <si>
    <t>31191104751821</t>
  </si>
  <si>
    <t>KRM02854</t>
  </si>
  <si>
    <t>51682402638468</t>
  </si>
  <si>
    <t>KRM02855</t>
  </si>
  <si>
    <t>60292111703327</t>
  </si>
  <si>
    <t>KRM02856</t>
  </si>
  <si>
    <t>85092512939505</t>
  </si>
  <si>
    <t>KRM02857</t>
  </si>
  <si>
    <t>78792701916087</t>
  </si>
  <si>
    <t>KRM02858</t>
  </si>
  <si>
    <t>69932603971716</t>
  </si>
  <si>
    <t>KRM02859</t>
  </si>
  <si>
    <t>45892301719786</t>
  </si>
  <si>
    <t>KRM02860</t>
  </si>
  <si>
    <t>KRM02861</t>
  </si>
  <si>
    <t>65142707626059</t>
  </si>
  <si>
    <t>KRM02862</t>
  </si>
  <si>
    <t>93002002766300</t>
  </si>
  <si>
    <t>KRM02863</t>
  </si>
  <si>
    <t>37692003588203</t>
  </si>
  <si>
    <t>KRM02864</t>
  </si>
  <si>
    <t>60402905591764</t>
  </si>
  <si>
    <t>KRM02865</t>
  </si>
  <si>
    <t>41161410645728</t>
  </si>
  <si>
    <t>KRM02866</t>
  </si>
  <si>
    <t>87241101749410</t>
  </si>
  <si>
    <t>KRM02867</t>
  </si>
  <si>
    <t>97532208882493</t>
  </si>
  <si>
    <t>KRM02868</t>
  </si>
  <si>
    <t>62941112691489</t>
  </si>
  <si>
    <t>KRM02869</t>
  </si>
  <si>
    <t>98591610647821</t>
  </si>
  <si>
    <t>KRM02870</t>
  </si>
  <si>
    <t>80701301514505</t>
  </si>
  <si>
    <t>KRM02871</t>
  </si>
  <si>
    <t>69381412993196</t>
  </si>
  <si>
    <t>KRM02872</t>
  </si>
  <si>
    <t>Fitriani Kusuma</t>
  </si>
  <si>
    <t>62711308595936</t>
  </si>
  <si>
    <t>KRM02873</t>
  </si>
  <si>
    <t>43282201627182</t>
  </si>
  <si>
    <t>KRM02874</t>
  </si>
  <si>
    <t>33122706948480</t>
  </si>
  <si>
    <t>KRM02875</t>
  </si>
  <si>
    <t>Indah Hakim</t>
  </si>
  <si>
    <t>68412710689323</t>
  </si>
  <si>
    <t>KRM02876</t>
  </si>
  <si>
    <t>KRM02877</t>
  </si>
  <si>
    <t>74482807836037</t>
  </si>
  <si>
    <t>KRM02878</t>
  </si>
  <si>
    <t>39372404684442</t>
  </si>
  <si>
    <t>KRM02879</t>
  </si>
  <si>
    <t>66772209896416</t>
  </si>
  <si>
    <t>KRM02880</t>
  </si>
  <si>
    <t>90872810929072</t>
  </si>
  <si>
    <t>KRM02881</t>
  </si>
  <si>
    <t>78762008563825</t>
  </si>
  <si>
    <t>KRM02882</t>
  </si>
  <si>
    <t>40062502501580</t>
  </si>
  <si>
    <t>KRM02883</t>
  </si>
  <si>
    <t>53041008654669</t>
  </si>
  <si>
    <t>KRM02884</t>
  </si>
  <si>
    <t>98712508684105</t>
  </si>
  <si>
    <t>KRM02885</t>
  </si>
  <si>
    <t>33122110956024</t>
  </si>
  <si>
    <t>KRM02886</t>
  </si>
  <si>
    <t>69162406882515</t>
  </si>
  <si>
    <t>KRM02887</t>
  </si>
  <si>
    <t>62301511597635</t>
  </si>
  <si>
    <t>KRM02888</t>
  </si>
  <si>
    <t>48611308941998</t>
  </si>
  <si>
    <t>KRM02889</t>
  </si>
  <si>
    <t>77421007918216</t>
  </si>
  <si>
    <t>KRM02890</t>
  </si>
  <si>
    <t>60551205969647</t>
  </si>
  <si>
    <t>KRM02891</t>
  </si>
  <si>
    <t>74041411515516</t>
  </si>
  <si>
    <t>KRM02892</t>
  </si>
  <si>
    <t>32621305989049</t>
  </si>
  <si>
    <t>KRM02893</t>
  </si>
  <si>
    <t>42331005952635</t>
  </si>
  <si>
    <t>KRM02894</t>
  </si>
  <si>
    <t>76102006751825</t>
  </si>
  <si>
    <t>KRM02895</t>
  </si>
  <si>
    <t>90982512735702</t>
  </si>
  <si>
    <t>KRM02896</t>
  </si>
  <si>
    <t>64921911572536</t>
  </si>
  <si>
    <t>KRM02897</t>
  </si>
  <si>
    <t>84191306902748</t>
  </si>
  <si>
    <t>KRM02898</t>
  </si>
  <si>
    <t>87522703988377</t>
  </si>
  <si>
    <t>KRM02899</t>
  </si>
  <si>
    <t>90002112573796</t>
  </si>
  <si>
    <t>KRM02900</t>
  </si>
  <si>
    <t>47301808864170</t>
  </si>
  <si>
    <t>KRM02901</t>
  </si>
  <si>
    <t>58242705532857</t>
  </si>
  <si>
    <t>KRM02902</t>
  </si>
  <si>
    <t>71871704585035</t>
  </si>
  <si>
    <t>KRM02903</t>
  </si>
  <si>
    <t>39151711685179</t>
  </si>
  <si>
    <t>KRM02904</t>
  </si>
  <si>
    <t>80621104669499</t>
  </si>
  <si>
    <t>KRM02905</t>
  </si>
  <si>
    <t>69371206567799</t>
  </si>
  <si>
    <t>KRM02906</t>
  </si>
  <si>
    <t>73711301749045</t>
  </si>
  <si>
    <t>KRM02907</t>
  </si>
  <si>
    <t>54812803687923</t>
  </si>
  <si>
    <t>KRM02908</t>
  </si>
  <si>
    <t>55882702798326</t>
  </si>
  <si>
    <t>KRM02909</t>
  </si>
  <si>
    <t>96832504915805</t>
  </si>
  <si>
    <t>KRM02910</t>
  </si>
  <si>
    <t>64821605929798</t>
  </si>
  <si>
    <t>KRM02911</t>
  </si>
  <si>
    <t>73971103821135</t>
  </si>
  <si>
    <t>KRM02912</t>
  </si>
  <si>
    <t>55021708978648</t>
  </si>
  <si>
    <t>KRM02913</t>
  </si>
  <si>
    <t>42861608501677</t>
  </si>
  <si>
    <t>KRM02914</t>
  </si>
  <si>
    <t>57531201503437</t>
  </si>
  <si>
    <t>KRM02915</t>
  </si>
  <si>
    <t>KRM02916</t>
  </si>
  <si>
    <t>32721306589877</t>
  </si>
  <si>
    <t>KRM02917</t>
  </si>
  <si>
    <t>62232005543584</t>
  </si>
  <si>
    <t>KRM02918</t>
  </si>
  <si>
    <t>74311203746436</t>
  </si>
  <si>
    <t>KRM02919</t>
  </si>
  <si>
    <t>84721305909721</t>
  </si>
  <si>
    <t>KRM02920</t>
  </si>
  <si>
    <t>KRM02921</t>
  </si>
  <si>
    <t>31431312799803</t>
  </si>
  <si>
    <t>KRM02922</t>
  </si>
  <si>
    <t>36931502808505</t>
  </si>
  <si>
    <t>KRM02923</t>
  </si>
  <si>
    <t>92501302749321</t>
  </si>
  <si>
    <t>KRM02924</t>
  </si>
  <si>
    <t>68371203509861</t>
  </si>
  <si>
    <t>KRM02925</t>
  </si>
  <si>
    <t>62761006955126</t>
  </si>
  <si>
    <t>KRM02926</t>
  </si>
  <si>
    <t>Dian Kusuma</t>
  </si>
  <si>
    <t>83932304999685</t>
  </si>
  <si>
    <t>KRM02927</t>
  </si>
  <si>
    <t>70561902917068</t>
  </si>
  <si>
    <t>KRM02928</t>
  </si>
  <si>
    <t>36072104694226</t>
  </si>
  <si>
    <t>KRM02929</t>
  </si>
  <si>
    <t>53981801527720</t>
  </si>
  <si>
    <t>KRM02930</t>
  </si>
  <si>
    <t>54192508817395</t>
  </si>
  <si>
    <t>KRM02931</t>
  </si>
  <si>
    <t>38052205975544</t>
  </si>
  <si>
    <t>KRM02932</t>
  </si>
  <si>
    <t>90892109703022</t>
  </si>
  <si>
    <t>KRM02933</t>
  </si>
  <si>
    <t>51002509982352</t>
  </si>
  <si>
    <t>KRM02934</t>
  </si>
  <si>
    <t>79681810703657</t>
  </si>
  <si>
    <t>KRM02935</t>
  </si>
  <si>
    <t>50772501909310</t>
  </si>
  <si>
    <t>KRM02936</t>
  </si>
  <si>
    <t>63612502857357</t>
  </si>
  <si>
    <t>KRM02937</t>
  </si>
  <si>
    <t>39042706793870</t>
  </si>
  <si>
    <t>KRM02938</t>
  </si>
  <si>
    <t>43181406551852</t>
  </si>
  <si>
    <t>KRM02939</t>
  </si>
  <si>
    <t>44252103731169</t>
  </si>
  <si>
    <t>KRM02940</t>
  </si>
  <si>
    <t>87152503504102</t>
  </si>
  <si>
    <t>KRM02941</t>
  </si>
  <si>
    <t>69881411565630</t>
  </si>
  <si>
    <t>KRM02942</t>
  </si>
  <si>
    <t>45712206737460</t>
  </si>
  <si>
    <t>KRM02943</t>
  </si>
  <si>
    <t>56922312929408</t>
  </si>
  <si>
    <t>KRM02944</t>
  </si>
  <si>
    <t>95072904598898</t>
  </si>
  <si>
    <t>KRM02945</t>
  </si>
  <si>
    <t>70092108647695</t>
  </si>
  <si>
    <t>KRM02946</t>
  </si>
  <si>
    <t>88571702872952</t>
  </si>
  <si>
    <t>KRM02947</t>
  </si>
  <si>
    <t>93962806536587</t>
  </si>
  <si>
    <t>KRM02948</t>
  </si>
  <si>
    <t>98552707856255</t>
  </si>
  <si>
    <t>KRM02949</t>
  </si>
  <si>
    <t>35042302594470</t>
  </si>
  <si>
    <t>KRM02950</t>
  </si>
  <si>
    <t>64251208831540</t>
  </si>
  <si>
    <t>KRM02951</t>
  </si>
  <si>
    <t>79842105548550</t>
  </si>
  <si>
    <t>KRM02952</t>
  </si>
  <si>
    <t>34832812895589</t>
  </si>
  <si>
    <t>KRM02953</t>
  </si>
  <si>
    <t>69882207905826</t>
  </si>
  <si>
    <t>KRM02954</t>
  </si>
  <si>
    <t>37161803866199</t>
  </si>
  <si>
    <t>KRM02955</t>
  </si>
  <si>
    <t>91691412622275</t>
  </si>
  <si>
    <t>KRM02956</t>
  </si>
  <si>
    <t>40251908647589</t>
  </si>
  <si>
    <t>KRM02957</t>
  </si>
  <si>
    <t>80461103845257</t>
  </si>
  <si>
    <t>KRM02958</t>
  </si>
  <si>
    <t>45542801746467</t>
  </si>
  <si>
    <t>KRM02959</t>
  </si>
  <si>
    <t>68801111691755</t>
  </si>
  <si>
    <t>KRM02960</t>
  </si>
  <si>
    <t>57381710583707</t>
  </si>
  <si>
    <t>KRM02961</t>
  </si>
  <si>
    <t>72211408847740</t>
  </si>
  <si>
    <t>KRM02962</t>
  </si>
  <si>
    <t>42782109645424</t>
  </si>
  <si>
    <t>KRM02963</t>
  </si>
  <si>
    <t>31372608863595</t>
  </si>
  <si>
    <t>KRM02964</t>
  </si>
  <si>
    <t>50652007554509</t>
  </si>
  <si>
    <t>KRM02965</t>
  </si>
  <si>
    <t>86442608882643</t>
  </si>
  <si>
    <t>KRM02966</t>
  </si>
  <si>
    <t>KRM02967</t>
  </si>
  <si>
    <t>94551703932167</t>
  </si>
  <si>
    <t>KRM02968</t>
  </si>
  <si>
    <t>74501108573266</t>
  </si>
  <si>
    <t>KRM02969</t>
  </si>
  <si>
    <t>49211412874321</t>
  </si>
  <si>
    <t>KRM02970</t>
  </si>
  <si>
    <t>84932402783764</t>
  </si>
  <si>
    <t>KRM02972</t>
  </si>
  <si>
    <t>45202804964069</t>
  </si>
  <si>
    <t>KRM02973</t>
  </si>
  <si>
    <t>90732506933356</t>
  </si>
  <si>
    <t>KRM02974</t>
  </si>
  <si>
    <t>46362202661265</t>
  </si>
  <si>
    <t>KRM02975</t>
  </si>
  <si>
    <t>69471601888408</t>
  </si>
  <si>
    <t>KRM02977</t>
  </si>
  <si>
    <t>42911205804043</t>
  </si>
  <si>
    <t>KRM02978</t>
  </si>
  <si>
    <t>56992912586412</t>
  </si>
  <si>
    <t>KRM02979</t>
  </si>
  <si>
    <t>Yusuf Hakim</t>
  </si>
  <si>
    <t>96041704544244</t>
  </si>
  <si>
    <t>KRM02980</t>
  </si>
  <si>
    <t>85261208556233</t>
  </si>
  <si>
    <t>KRM02981</t>
  </si>
  <si>
    <t>45382309727883</t>
  </si>
  <si>
    <t>KRM02982</t>
  </si>
  <si>
    <t>KRM02983</t>
  </si>
  <si>
    <t>37231811777392</t>
  </si>
  <si>
    <t>KRM02984</t>
  </si>
  <si>
    <t>97641801974454</t>
  </si>
  <si>
    <t>KRM02985</t>
  </si>
  <si>
    <t>74211505735567</t>
  </si>
  <si>
    <t>KRM02986</t>
  </si>
  <si>
    <t>96711507844010</t>
  </si>
  <si>
    <t>KRM02987</t>
  </si>
  <si>
    <t>69971008579603</t>
  </si>
  <si>
    <t>KRM02988</t>
  </si>
  <si>
    <t>71702310984637</t>
  </si>
  <si>
    <t>KRM02989</t>
  </si>
  <si>
    <t>64681610708452</t>
  </si>
  <si>
    <t>KRM02990</t>
  </si>
  <si>
    <t>69601603999128</t>
  </si>
  <si>
    <t>KRM02991</t>
  </si>
  <si>
    <t>74452104575536</t>
  </si>
  <si>
    <t>KRM02992</t>
  </si>
  <si>
    <t>81731501601388</t>
  </si>
  <si>
    <t>KRM02993</t>
  </si>
  <si>
    <t>56151004911458</t>
  </si>
  <si>
    <t>KRM02994</t>
  </si>
  <si>
    <t>86291906625880</t>
  </si>
  <si>
    <t>KRM02995</t>
  </si>
  <si>
    <t>84752111881461</t>
  </si>
  <si>
    <t>KRM02996</t>
  </si>
  <si>
    <t>57932305595247</t>
  </si>
  <si>
    <t>KRM02997</t>
  </si>
  <si>
    <t>45362401667674</t>
  </si>
  <si>
    <t>KRM02998</t>
  </si>
  <si>
    <t>38311807924565</t>
  </si>
  <si>
    <t>KRM02999</t>
  </si>
  <si>
    <t>33802706601658</t>
  </si>
  <si>
    <t>KRM03000</t>
  </si>
  <si>
    <t>49711111866790</t>
  </si>
  <si>
    <t>Count of no_kontrak</t>
  </si>
  <si>
    <t>Sum of total_kewajiban</t>
  </si>
  <si>
    <t>Non Performing Loan</t>
  </si>
  <si>
    <t>Performing</t>
  </si>
  <si>
    <t>January</t>
  </si>
  <si>
    <t>February</t>
  </si>
  <si>
    <t>March</t>
  </si>
  <si>
    <t>April</t>
  </si>
  <si>
    <t>May</t>
  </si>
  <si>
    <t>June</t>
  </si>
  <si>
    <t>%DP</t>
  </si>
  <si>
    <t>Total Debitur</t>
  </si>
  <si>
    <t>Jumlah Macet</t>
  </si>
  <si>
    <t>% Macet (NPL)</t>
  </si>
  <si>
    <t>Sum of total_kewajiban2</t>
  </si>
  <si>
    <t>KPI COMPARISON — COUNT-BASED vs EXPOSURE-BASED NPL</t>
  </si>
  <si>
    <t>Metric</t>
  </si>
  <si>
    <t>Value</t>
  </si>
  <si>
    <t>Keterangan</t>
  </si>
  <si>
    <t>% Akun NPL (jumlah kontrak)</t>
  </si>
  <si>
    <t>72 dari 2.949 kontrak</t>
  </si>
  <si>
    <t>% Exposure NPL (Rp total_kewajiban)</t>
  </si>
  <si>
    <t>berbobot nilai rupiah, bukan jumlah akun</t>
  </si>
  <si>
    <t>Gap (Exposure − Akun)</t>
  </si>
  <si>
    <t>positif = akun NPL cenderung bernilai lebih besar dari rata-rata</t>
  </si>
  <si>
    <t>EXPOSURE-WEIGHTED NPL PER KOTA</t>
  </si>
  <si>
    <t>Kota</t>
  </si>
  <si>
    <t>Jml Kontrak</t>
  </si>
  <si>
    <t>Jml Kontrak NPL</t>
  </si>
  <si>
    <t>% Akun NPL</t>
  </si>
  <si>
    <t>Total Kewajiban (Rp)</t>
  </si>
  <si>
    <t>Kewajiban NPL (Rp)</t>
  </si>
  <si>
    <t>% Exposure NPL</t>
  </si>
  <si>
    <t>Gap (Exp−Akun)</t>
  </si>
  <si>
    <t>TOTAL</t>
  </si>
  <si>
    <t>EXPOSURE-WEIGHTED NPL PER MERK MOTOR</t>
  </si>
  <si>
    <t>Merk</t>
  </si>
  <si>
    <t>EXPOSURE-WEIGHTED NPL PER PEKERJAAN</t>
  </si>
  <si>
    <t>Pekerjaan</t>
  </si>
  <si>
    <t>RISK SCORECARD — VALIDASI</t>
  </si>
  <si>
    <t>Skor komposit dari rasio cicilan/penghasilan, kategori DP, tenor, dan riwayat telat (kolom Skor_Rasio..Risk_Tier di tabel Raw_Data).</t>
  </si>
  <si>
    <t>A. Distribusi Risk_Score vs NPL Rate (tiap skor, sebelum dikelompokkan tier)</t>
  </si>
  <si>
    <t>Jml NPL</t>
  </si>
  <si>
    <t>% NPL</t>
  </si>
  <si>
    <t>B. Validasi Risk_Tier (Low ≤ 6, Medium 7–8, High ≥ 9)</t>
  </si>
  <si>
    <t>% Portofolio</t>
  </si>
  <si>
    <t>% NPL Rate</t>
  </si>
  <si>
    <t>Low Risk</t>
  </si>
  <si>
    <t>Medium Risk</t>
  </si>
  <si>
    <t>High Risk</t>
  </si>
  <si>
    <t>Interpretasi: kalau NPL rate naik tajam dari Low → Medium → High, scorecard terbukti mampu memisahkan risiko — bukan sekadar angka arbitrer.</t>
  </si>
  <si>
    <t>koletibilitas_ojk</t>
  </si>
  <si>
    <t>PROXY SEASONING ANALYSIS — MONTHS ON BOOK (MOB)</t>
  </si>
  <si>
    <t>MOB = DATEDIF(tanggal_pengajuan, TODAY(), "m"). Proxy seasoning, BUKAN vintage curve sebenarnya — ini 1 snapshot waktu, bukan tracking bulanan berulang.</t>
  </si>
  <si>
    <t>⚠ Catatan data: seluruh tanggal_pengajuan ada di tahun 2026 (rentang Jan–Des 2026), jadi variasi MOB terbatas pada beberapa bulan pertama — bucket "12-23 bulan" dan "24+ bulan" kemungkinan besar kosong di data saat ini. Analisis tetap valid secara formula dan akan terisi otomatis kalau dataset diperpanjang ke tahun-tahun berikutnya.</t>
  </si>
  <si>
    <t>Rata-rata Risk_Score</t>
  </si>
  <si>
    <t>0-5 bulan</t>
  </si>
  <si>
    <t>6-11 bulan</t>
  </si>
  <si>
    <t>12-23 bulan</t>
  </si>
  <si>
    <t>24+ bulan</t>
  </si>
  <si>
    <t>N/A</t>
  </si>
  <si>
    <t>Baris "N/A" = kontrak dengan tanggal_pengajuan tidak lengkap (38 kontrak, lihat README → Raw Data Quality Assessment) atau tanggal pengajuan di masa depan relatif terhadap TODAY() saat file ini dibuka (DATEDIF menghasilkan error, ditangkap IFERROR).</t>
  </si>
  <si>
    <t>CHI-SQUARE TEST — SIGNIFIKANSI SEGMEN vs NPL</t>
  </si>
  <si>
    <t>H0: variabel segmen (kota/merk/pekerjaan) independen terhadap status NPL. p &lt; 0.05 = perbedaan NPL rate antar kategori signifikan secara statistik, bukan kebetulan sampling.</t>
  </si>
  <si>
    <t>A. KOTA vs NPL</t>
  </si>
  <si>
    <t>Observed</t>
  </si>
  <si>
    <t>Total</t>
  </si>
  <si>
    <t>Expected (= row total × col total / grand total)</t>
  </si>
  <si>
    <t>Chi-Square p-value</t>
  </si>
  <si>
    <t>Kesimpulan</t>
  </si>
  <si>
    <t>B. MERK MOTOR vs NPL</t>
  </si>
  <si>
    <t>C. PEKERJAAN vs NPL</t>
  </si>
  <si>
    <t>RINGKASAN</t>
  </si>
  <si>
    <t>Variabel</t>
  </si>
  <si>
    <t>p-value</t>
  </si>
  <si>
    <t>Threshold 0.05</t>
  </si>
  <si>
    <t>Merk Motor</t>
  </si>
  <si>
    <t>ADVANCED RISK ANALYTICS DASHBOARD</t>
  </si>
  <si>
    <t>EXPOSURE-WEIGHTED NPL PER DP%</t>
  </si>
  <si>
    <t>DP %</t>
  </si>
  <si>
    <t>Kewajiban NPL (RP)</t>
  </si>
  <si>
    <t>Gap (Exp-Akun)</t>
  </si>
  <si>
    <t>Row Labels</t>
  </si>
  <si>
    <t>Grand Total</t>
  </si>
  <si>
    <t>Column Labels</t>
  </si>
  <si>
    <t>Values</t>
  </si>
  <si>
    <t>PAYMENT PERFORMENCE</t>
  </si>
  <si>
    <t>s</t>
  </si>
  <si>
    <t>Sum of % NPL Rate</t>
  </si>
  <si>
    <t xml:space="preserve">% Exposure NPL </t>
  </si>
  <si>
    <t xml:space="preserve">% Akun NPL </t>
  </si>
  <si>
    <t>Sum of Threshold 0.05</t>
  </si>
  <si>
    <t>Sum of p-value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</si>
</sst>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yyyy;@"/>
    <numFmt numFmtId="165" formatCode="_(* #,##0_);_(* \(#,##0\);_(* \-??_);_(@_)"/>
    <numFmt numFmtId="166" formatCode="&quot;Rp &quot;#,##0,,\M"/>
    <numFmt numFmtId="167" formatCode="0.0%"/>
    <numFmt numFmtId="168" formatCode="0.0000"/>
    <numFmt numFmtId="169" formatCode="_(* #,##0_);_(* \(#,##0\);_(* &quot;-&quot;??_);_(@_)"/>
    <numFmt numFmtId="172" formatCode="d/mm/yyyy;@"/>
  </numFmts>
  <fonts count="22" x14ac:knownFonts="1">
    <font>
      <sz val="11"/>
      <color theme="1"/>
      <name val="Calibri"/>
      <family val="2"/>
      <charset val="1"/>
    </font>
    <font>
      <sz val="10"/>
      <name val="Arial"/>
    </font>
    <font>
      <b/>
      <sz val="11"/>
      <color theme="1"/>
      <name val="Calibri"/>
      <family val="2"/>
      <charset val="1"/>
    </font>
    <font>
      <b/>
      <sz val="22"/>
      <color theme="0"/>
      <name val="Calibri"/>
      <family val="2"/>
      <charset val="1"/>
    </font>
    <font>
      <sz val="16"/>
      <color theme="1"/>
      <name val="Calibri"/>
      <family val="2"/>
      <charset val="1"/>
    </font>
    <font>
      <b/>
      <sz val="12"/>
      <color rgb="FF1F4E78"/>
      <name val="Calibri"/>
      <charset val="1"/>
    </font>
    <font>
      <b/>
      <sz val="11"/>
      <color rgb="FFFFFFFF"/>
      <name val="Calibri"/>
      <charset val="1"/>
    </font>
    <font>
      <b/>
      <sz val="11"/>
      <name val="Calibri"/>
      <charset val="1"/>
    </font>
    <font>
      <sz val="11"/>
      <name val="Calibri"/>
      <charset val="1"/>
    </font>
    <font>
      <b/>
      <sz val="15"/>
      <color rgb="FF1F4E78"/>
      <name val="Calibri"/>
      <charset val="1"/>
    </font>
    <font>
      <i/>
      <sz val="10"/>
      <color rgb="FF595959"/>
      <name val="Calibri"/>
      <charset val="1"/>
    </font>
    <font>
      <b/>
      <sz val="13"/>
      <color rgb="FF1F4E78"/>
      <name val="Calibri"/>
      <charset val="1"/>
    </font>
    <font>
      <i/>
      <sz val="10"/>
      <color rgb="FF9C5700"/>
      <name val="Calibri"/>
      <charset val="1"/>
    </font>
    <font>
      <b/>
      <sz val="11"/>
      <color rgb="FF1F4E78"/>
      <name val="Calibri"/>
      <charset val="1"/>
    </font>
    <font>
      <b/>
      <sz val="12"/>
      <name val="Calibri"/>
      <charset val="1"/>
    </font>
    <font>
      <sz val="14"/>
      <color rgb="FF595959"/>
      <name val="Calibri"/>
      <charset val="1"/>
    </font>
    <font>
      <b/>
      <sz val="20"/>
      <color rgb="FF1F4E78"/>
      <name val="Calibri"/>
      <charset val="1"/>
    </font>
    <font>
      <sz val="11"/>
      <color rgb="FF595959"/>
      <name val="Calibri"/>
      <charset val="1"/>
    </font>
    <font>
      <sz val="11"/>
      <color theme="1"/>
      <name val="Calibri"/>
      <family val="2"/>
      <charset val="1"/>
    </font>
    <font>
      <b/>
      <sz val="12"/>
      <color rgb="FF1F4E78"/>
      <name val="Calibri"/>
      <family val="2"/>
    </font>
    <font>
      <sz val="11"/>
      <color theme="0"/>
      <name val="Calibri"/>
      <family val="2"/>
      <charset val="1"/>
    </font>
    <font>
      <b/>
      <sz val="22"/>
      <color theme="0"/>
      <name val="Calibri"/>
      <family val="2"/>
    </font>
  </fonts>
  <fills count="10">
    <fill>
      <patternFill patternType="none"/>
    </fill>
    <fill>
      <patternFill patternType="gray125"/>
    </fill>
    <fill>
      <patternFill patternType="solid">
        <fgColor theme="8" tint="-0.249977111117893"/>
        <bgColor rgb="FF4472C4"/>
      </patternFill>
    </fill>
    <fill>
      <patternFill patternType="solid">
        <fgColor theme="4" tint="0.39988402966399123"/>
        <bgColor rgb="FFB3B3B3"/>
      </patternFill>
    </fill>
    <fill>
      <patternFill patternType="solid">
        <fgColor rgb="FF1F4E78"/>
        <bgColor rgb="FF003366"/>
      </patternFill>
    </fill>
    <fill>
      <patternFill patternType="solid">
        <fgColor rgb="FFD9E2F3"/>
        <bgColor rgb="FFD9D9D9"/>
      </patternFill>
    </fill>
    <fill>
      <patternFill patternType="solid">
        <fgColor rgb="FFFFF2CC"/>
        <bgColor rgb="FFF2F6FA"/>
      </patternFill>
    </fill>
    <fill>
      <patternFill patternType="solid">
        <fgColor theme="4" tint="-0.249977111117893"/>
        <bgColor indexed="64"/>
      </patternFill>
    </fill>
    <fill>
      <patternFill patternType="solid">
        <fgColor theme="8" tint="-0.249977111117893"/>
        <bgColor indexed="64"/>
      </patternFill>
    </fill>
    <fill>
      <patternFill patternType="solid">
        <fgColor theme="0"/>
        <bgColor rgb="FFFFFFFF"/>
      </patternFill>
    </fill>
  </fills>
  <borders count="17">
    <border>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9">
    <xf numFmtId="0" fontId="0" fillId="0" borderId="0"/>
    <xf numFmtId="43" fontId="1" fillId="0" borderId="0" applyBorder="0" applyAlignment="0" applyProtection="0"/>
    <xf numFmtId="9" fontId="1" fillId="0" borderId="0" applyBorder="0" applyAlignment="0" applyProtection="0"/>
    <xf numFmtId="0" fontId="18" fillId="0" borderId="0">
      <alignment horizontal="left"/>
    </xf>
    <xf numFmtId="0" fontId="18" fillId="0" borderId="0"/>
    <xf numFmtId="0" fontId="18" fillId="0" borderId="0"/>
    <xf numFmtId="0" fontId="2" fillId="0" borderId="0"/>
    <xf numFmtId="0" fontId="2" fillId="0" borderId="0">
      <alignment horizontal="left"/>
    </xf>
    <xf numFmtId="0" fontId="18" fillId="0" borderId="0"/>
  </cellStyleXfs>
  <cellXfs count="78">
    <xf numFmtId="0" fontId="0" fillId="0" borderId="0" xfId="0"/>
    <xf numFmtId="14" fontId="0" fillId="0" borderId="0" xfId="0" applyNumberFormat="1"/>
    <xf numFmtId="165" fontId="0" fillId="0" borderId="0" xfId="0" applyNumberFormat="1"/>
    <xf numFmtId="9"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3" borderId="13" xfId="0" applyFill="1" applyBorder="1" applyAlignment="1">
      <alignment horizontal="center"/>
    </xf>
    <xf numFmtId="9" fontId="0" fillId="0" borderId="13" xfId="0" applyNumberFormat="1" applyBorder="1"/>
    <xf numFmtId="0" fontId="0" fillId="0" borderId="13" xfId="0" applyBorder="1"/>
    <xf numFmtId="10" fontId="0" fillId="0" borderId="13" xfId="0" applyNumberFormat="1" applyBorder="1"/>
    <xf numFmtId="0" fontId="5" fillId="0" borderId="0" xfId="0" applyFont="1"/>
    <xf numFmtId="0" fontId="6" fillId="4" borderId="14" xfId="0" applyFont="1" applyFill="1" applyBorder="1" applyAlignment="1">
      <alignment horizontal="center" wrapText="1"/>
    </xf>
    <xf numFmtId="0" fontId="7" fillId="0" borderId="14" xfId="0" applyFont="1" applyBorder="1"/>
    <xf numFmtId="10" fontId="8" fillId="0" borderId="14" xfId="0" applyNumberFormat="1" applyFont="1" applyBorder="1"/>
    <xf numFmtId="0" fontId="8" fillId="0" borderId="14" xfId="0" applyFont="1" applyBorder="1"/>
    <xf numFmtId="3" fontId="8" fillId="0" borderId="14" xfId="0" applyNumberFormat="1" applyFont="1" applyBorder="1"/>
    <xf numFmtId="3" fontId="7" fillId="0" borderId="14" xfId="0" applyNumberFormat="1" applyFont="1" applyBorder="1"/>
    <xf numFmtId="10" fontId="7" fillId="0" borderId="14" xfId="0" applyNumberFormat="1" applyFont="1" applyBorder="1"/>
    <xf numFmtId="0" fontId="9" fillId="0" borderId="0" xfId="0" applyFont="1"/>
    <xf numFmtId="0" fontId="10" fillId="0" borderId="0" xfId="0" applyFont="1"/>
    <xf numFmtId="0" fontId="11" fillId="0" borderId="0" xfId="0" applyFont="1"/>
    <xf numFmtId="167" fontId="8" fillId="0" borderId="14" xfId="0" applyNumberFormat="1" applyFont="1" applyBorder="1"/>
    <xf numFmtId="167" fontId="7" fillId="0" borderId="14" xfId="0" applyNumberFormat="1" applyFont="1" applyBorder="1"/>
    <xf numFmtId="0" fontId="0" fillId="0" borderId="15" xfId="0" applyBorder="1"/>
    <xf numFmtId="0" fontId="0" fillId="0" borderId="16" xfId="0" applyBorder="1"/>
    <xf numFmtId="0" fontId="0" fillId="0" borderId="11" xfId="0" applyBorder="1"/>
    <xf numFmtId="0" fontId="0" fillId="0" borderId="10" xfId="0" applyBorder="1"/>
    <xf numFmtId="0" fontId="12" fillId="0" borderId="0" xfId="0" applyFont="1"/>
    <xf numFmtId="2" fontId="8" fillId="0" borderId="14" xfId="0" applyNumberFormat="1" applyFont="1" applyBorder="1"/>
    <xf numFmtId="0" fontId="13" fillId="0" borderId="0" xfId="0" applyFont="1"/>
    <xf numFmtId="0" fontId="7" fillId="5" borderId="14" xfId="0" applyFont="1" applyFill="1" applyBorder="1" applyAlignment="1">
      <alignment horizontal="center" wrapText="1"/>
    </xf>
    <xf numFmtId="4" fontId="8" fillId="0" borderId="14" xfId="0" applyNumberFormat="1" applyFont="1" applyBorder="1"/>
    <xf numFmtId="0" fontId="7" fillId="0" borderId="0" xfId="0" applyFont="1"/>
    <xf numFmtId="168" fontId="14" fillId="6" borderId="14" xfId="0" applyNumberFormat="1" applyFont="1" applyFill="1" applyBorder="1"/>
    <xf numFmtId="0" fontId="8" fillId="6" borderId="14" xfId="0" applyFont="1" applyFill="1" applyBorder="1"/>
    <xf numFmtId="168" fontId="8" fillId="0" borderId="14" xfId="0" applyNumberFormat="1" applyFont="1" applyBorder="1"/>
    <xf numFmtId="2" fontId="0" fillId="0" borderId="0" xfId="0" applyNumberFormat="1"/>
    <xf numFmtId="0" fontId="19" fillId="0" borderId="0" xfId="0" applyFont="1"/>
    <xf numFmtId="0" fontId="20" fillId="7" borderId="13" xfId="0" applyFont="1" applyFill="1" applyBorder="1" applyAlignment="1">
      <alignment horizontal="center"/>
    </xf>
    <xf numFmtId="10" fontId="1" fillId="0" borderId="13" xfId="2" applyNumberFormat="1" applyBorder="1"/>
    <xf numFmtId="1" fontId="0" fillId="0" borderId="13" xfId="0" applyNumberFormat="1" applyBorder="1"/>
    <xf numFmtId="169" fontId="1" fillId="0" borderId="13" xfId="1" applyNumberFormat="1" applyBorder="1"/>
    <xf numFmtId="0" fontId="20" fillId="7" borderId="12" xfId="0" applyFont="1" applyFill="1" applyBorder="1"/>
    <xf numFmtId="0" fontId="20" fillId="7" borderId="9" xfId="0" applyFont="1" applyFill="1" applyBorder="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4" fillId="0" borderId="0" xfId="0" applyFont="1"/>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0" fontId="4" fillId="0" borderId="0" xfId="0" applyFont="1" applyAlignment="1">
      <alignment horizontal="center"/>
    </xf>
    <xf numFmtId="10" fontId="4" fillId="0" borderId="0" xfId="0" applyNumberFormat="1" applyFont="1" applyAlignment="1">
      <alignment horizontal="center"/>
    </xf>
    <xf numFmtId="166" fontId="4" fillId="0" borderId="0" xfId="0" applyNumberFormat="1" applyFont="1" applyAlignment="1">
      <alignment horizontal="center"/>
    </xf>
    <xf numFmtId="0" fontId="0" fillId="0" borderId="0" xfId="0" applyNumberFormat="1"/>
    <xf numFmtId="0" fontId="0" fillId="0" borderId="0" xfId="0" applyAlignment="1">
      <alignment horizontal="left" indent="1"/>
    </xf>
    <xf numFmtId="9" fontId="0" fillId="0" borderId="0" xfId="0" applyNumberFormat="1" applyAlignment="1">
      <alignment horizontal="left"/>
    </xf>
    <xf numFmtId="172" fontId="0" fillId="0" borderId="0" xfId="0" applyNumberFormat="1"/>
    <xf numFmtId="0" fontId="15" fillId="9" borderId="0" xfId="0" applyFont="1" applyFill="1" applyBorder="1" applyAlignment="1">
      <alignment horizontal="center" vertical="center"/>
    </xf>
    <xf numFmtId="0" fontId="21" fillId="8" borderId="1" xfId="0" applyFont="1" applyFill="1" applyBorder="1" applyAlignment="1">
      <alignment horizontal="center" vertical="center"/>
    </xf>
    <xf numFmtId="0" fontId="0" fillId="0" borderId="0" xfId="0" applyBorder="1"/>
    <xf numFmtId="10" fontId="16" fillId="9" borderId="0" xfId="0" applyNumberFormat="1" applyFont="1" applyFill="1" applyBorder="1" applyAlignment="1">
      <alignment horizontal="center" vertical="center"/>
    </xf>
    <xf numFmtId="3" fontId="16" fillId="9" borderId="0" xfId="0" applyNumberFormat="1" applyFont="1" applyFill="1" applyBorder="1" applyAlignment="1">
      <alignment horizontal="center" vertical="center"/>
    </xf>
    <xf numFmtId="0" fontId="16" fillId="9" borderId="0" xfId="0" applyFont="1" applyFill="1" applyBorder="1" applyAlignment="1">
      <alignment horizontal="center" vertical="center"/>
    </xf>
    <xf numFmtId="0" fontId="17" fillId="9" borderId="0" xfId="0" applyFont="1" applyFill="1" applyBorder="1" applyAlignment="1">
      <alignment horizontal="center" vertical="center"/>
    </xf>
    <xf numFmtId="0" fontId="21" fillId="8" borderId="3" xfId="0" applyFont="1" applyFill="1" applyBorder="1" applyAlignment="1">
      <alignment horizontal="center" vertical="center"/>
    </xf>
    <xf numFmtId="0" fontId="21" fillId="8" borderId="4" xfId="0" applyFont="1" applyFill="1" applyBorder="1" applyAlignment="1">
      <alignment horizontal="center" vertical="center"/>
    </xf>
    <xf numFmtId="0" fontId="21" fillId="8" borderId="0" xfId="0" applyFont="1" applyFill="1" applyBorder="1" applyAlignment="1">
      <alignment horizontal="center" vertical="center"/>
    </xf>
    <xf numFmtId="0" fontId="21" fillId="8" borderId="2" xfId="0" applyFont="1" applyFill="1" applyBorder="1" applyAlignment="1">
      <alignment horizontal="center" vertical="center"/>
    </xf>
    <xf numFmtId="0" fontId="21" fillId="8" borderId="5" xfId="0" applyFont="1" applyFill="1" applyBorder="1" applyAlignment="1">
      <alignment horizontal="center" vertical="center"/>
    </xf>
    <xf numFmtId="168" fontId="0" fillId="0" borderId="0" xfId="0" applyNumberFormat="1"/>
  </cellXfs>
  <cellStyles count="9">
    <cellStyle name="Comma" xfId="1" builtinId="3"/>
    <cellStyle name="Normal" xfId="0" builtinId="0"/>
    <cellStyle name="Percent" xfId="2" builtinId="5"/>
    <cellStyle name="Pivot Table Category" xfId="3" xr:uid="{00000000-0005-0000-0000-000006000000}"/>
    <cellStyle name="Pivot Table Corner" xfId="4" xr:uid="{00000000-0005-0000-0000-000007000000}"/>
    <cellStyle name="Pivot Table Field" xfId="5" xr:uid="{00000000-0005-0000-0000-000008000000}"/>
    <cellStyle name="Pivot Table Result" xfId="6" xr:uid="{00000000-0005-0000-0000-000009000000}"/>
    <cellStyle name="Pivot Table Title" xfId="7" xr:uid="{00000000-0005-0000-0000-00000A000000}"/>
    <cellStyle name="Pivot Table Value" xfId="8" xr:uid="{00000000-0005-0000-0000-00000B000000}"/>
  </cellStyles>
  <dxfs count="2">
    <dxf>
      <numFmt numFmtId="172" formatCode="d/mm/yyyy;@"/>
    </dxf>
    <dxf>
      <font>
        <strike val="0"/>
        <outline val="0"/>
        <shadow val="0"/>
        <u val="none"/>
        <vertAlign val="baseline"/>
        <sz val="11"/>
        <color theme="0"/>
        <name val="Calibri"/>
        <family val="2"/>
        <charset val="1"/>
        <scheme val="none"/>
      </font>
      <fill>
        <patternFill patternType="solid">
          <fgColor indexed="64"/>
          <bgColor theme="4" tint="-0.249977111117893"/>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997300"/>
      <rgbColor rgb="FF800080"/>
      <rgbColor rgb="FF008080"/>
      <rgbColor rgb="FFBFBFBF"/>
      <rgbColor rgb="FF5B9BD5"/>
      <rgbColor rgb="FF8FAADC"/>
      <rgbColor rgb="FF9C5700"/>
      <rgbColor rgb="FFFFF2CC"/>
      <rgbColor rgb="FFF2F6FA"/>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B3B3B3"/>
      <rgbColor rgb="FF003366"/>
      <rgbColor rgb="FF70AD47"/>
      <rgbColor rgb="FF003300"/>
      <rgbColor rgb="FF333300"/>
      <rgbColor rgb="FF9E480E"/>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(1).xlsx]Support_Pivot!PivotTable20</c:name>
    <c:fmtId val="0"/>
  </c:pivotSource>
  <c:chart>
    <c:autoTitleDeleted val="1"/>
    <c:pivotFmts>
      <c:pivotFmt>
        <c:idx val="0"/>
        <c:spPr>
          <a:solidFill>
            <a:schemeClr val="accent6"/>
          </a:solidFill>
          <a:ln w="19050">
            <a:solidFill>
              <a:schemeClr val="lt1"/>
            </a:solidFill>
          </a:ln>
          <a:effectLst/>
        </c:spPr>
        <c:marker>
          <c:symbol val="circle"/>
          <c:size val="5"/>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pivotFmt>
      <c:pivotFmt>
        <c:idx val="2"/>
        <c:dLbl>
          <c:idx val="0"/>
          <c:layout>
            <c:manualLayout>
              <c:x val="0.14841695357562404"/>
              <c:y val="1.684210154063233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15809632011316474"/>
              <c:y val="1.122806769375489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dLbl>
          <c:idx val="0"/>
          <c:layout>
            <c:manualLayout>
              <c:x val="4.5170377175189867E-2"/>
              <c:y val="2.807016923438723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24198416343851747"/>
              <c:y val="0.1852631169469557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0000"/>
          </a:solidFill>
          <a:ln w="19050">
            <a:solidFill>
              <a:schemeClr val="lt1"/>
            </a:solidFill>
          </a:ln>
          <a:effectLst/>
        </c:spPr>
      </c:pivotFmt>
    </c:pivotFmts>
    <c:plotArea>
      <c:layout/>
      <c:pieChart>
        <c:varyColors val="1"/>
        <c:ser>
          <c:idx val="0"/>
          <c:order val="0"/>
          <c:tx>
            <c:strRef>
              <c:f>Support_Pivot!$B$12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5-3E92-4F23-AB29-AB6312C0884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4-3E92-4F23-AB29-AB6312C0884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Support_Pivot!$A$13:$A$15</c:f>
              <c:strCache>
                <c:ptCount val="2"/>
                <c:pt idx="0">
                  <c:v>Non Performing Loan</c:v>
                </c:pt>
                <c:pt idx="1">
                  <c:v>Performing</c:v>
                </c:pt>
              </c:strCache>
            </c:strRef>
          </c:cat>
          <c:val>
            <c:numRef>
              <c:f>Support_Pivot!$B$13:$B$15</c:f>
              <c:numCache>
                <c:formatCode>0.00%</c:formatCode>
                <c:ptCount val="2"/>
                <c:pt idx="0">
                  <c:v>2.4415055951169887E-2</c:v>
                </c:pt>
                <c:pt idx="1">
                  <c:v>0.97558494404883012</c:v>
                </c:pt>
              </c:numCache>
            </c:numRef>
          </c:val>
          <c:extLst>
            <c:ext xmlns:c16="http://schemas.microsoft.com/office/drawing/2014/chart" uri="{C3380CC4-5D6E-409C-BE32-E72D297353CC}">
              <c16:uniqueId val="{00000000-3E92-4F23-AB29-AB6312C0884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1867115385106999"/>
          <c:y val="0.19393525206569923"/>
          <c:w val="0.45181401192352816"/>
          <c:h val="0.662607617050395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Kota VS Non Performing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Support_Pivot!$B$26:$B$27</c:f>
              <c:strCache>
                <c:ptCount val="1"/>
                <c:pt idx="0">
                  <c:v>Non Performing Loan</c:v>
                </c:pt>
              </c:strCache>
            </c:strRef>
          </c:tx>
          <c:spPr>
            <a:solidFill>
              <a:schemeClr val="accent1"/>
            </a:solidFill>
            <a:ln>
              <a:noFill/>
            </a:ln>
            <a:effectLst/>
          </c:spPr>
          <c:invertIfNegative val="0"/>
          <c:cat>
            <c:strRef>
              <c:f>Support_Pivot!$A$28:$A$47</c:f>
              <c:strCache>
                <c:ptCount val="19"/>
                <c:pt idx="0">
                  <c:v>Jakarta Barat</c:v>
                </c:pt>
                <c:pt idx="1">
                  <c:v>Semarang</c:v>
                </c:pt>
                <c:pt idx="2">
                  <c:v>Jakarta Selatan</c:v>
                </c:pt>
                <c:pt idx="3">
                  <c:v>Jakarta Utara</c:v>
                </c:pt>
                <c:pt idx="4">
                  <c:v>Depok</c:v>
                </c:pt>
                <c:pt idx="5">
                  <c:v>Pekanbaru</c:v>
                </c:pt>
                <c:pt idx="6">
                  <c:v>Tangerang</c:v>
                </c:pt>
                <c:pt idx="7">
                  <c:v>Bandung</c:v>
                </c:pt>
                <c:pt idx="8">
                  <c:v>Jakarta Timur</c:v>
                </c:pt>
                <c:pt idx="9">
                  <c:v>Malang</c:v>
                </c:pt>
                <c:pt idx="10">
                  <c:v>Denpasar</c:v>
                </c:pt>
                <c:pt idx="11">
                  <c:v>Balikpapan</c:v>
                </c:pt>
                <c:pt idx="12">
                  <c:v>Surabaya</c:v>
                </c:pt>
                <c:pt idx="13">
                  <c:v>Makassar</c:v>
                </c:pt>
                <c:pt idx="14">
                  <c:v>Medan</c:v>
                </c:pt>
                <c:pt idx="15">
                  <c:v>Bogor</c:v>
                </c:pt>
                <c:pt idx="16">
                  <c:v>Banjarmasin</c:v>
                </c:pt>
                <c:pt idx="17">
                  <c:v>Palembang</c:v>
                </c:pt>
                <c:pt idx="18">
                  <c:v>Yogyakarta</c:v>
                </c:pt>
              </c:strCache>
            </c:strRef>
          </c:cat>
          <c:val>
            <c:numRef>
              <c:f>Support_Pivot!$B$28:$B$47</c:f>
              <c:numCache>
                <c:formatCode>General</c:formatCode>
                <c:ptCount val="19"/>
                <c:pt idx="0">
                  <c:v>1</c:v>
                </c:pt>
                <c:pt idx="1">
                  <c:v>1</c:v>
                </c:pt>
                <c:pt idx="2">
                  <c:v>1</c:v>
                </c:pt>
                <c:pt idx="3">
                  <c:v>2</c:v>
                </c:pt>
                <c:pt idx="4">
                  <c:v>2</c:v>
                </c:pt>
                <c:pt idx="5">
                  <c:v>2</c:v>
                </c:pt>
                <c:pt idx="6">
                  <c:v>2</c:v>
                </c:pt>
                <c:pt idx="7">
                  <c:v>3</c:v>
                </c:pt>
                <c:pt idx="8">
                  <c:v>3</c:v>
                </c:pt>
                <c:pt idx="9">
                  <c:v>4</c:v>
                </c:pt>
                <c:pt idx="10">
                  <c:v>4</c:v>
                </c:pt>
                <c:pt idx="11">
                  <c:v>4</c:v>
                </c:pt>
                <c:pt idx="12">
                  <c:v>4</c:v>
                </c:pt>
                <c:pt idx="13">
                  <c:v>4</c:v>
                </c:pt>
                <c:pt idx="14">
                  <c:v>6</c:v>
                </c:pt>
                <c:pt idx="15">
                  <c:v>6</c:v>
                </c:pt>
                <c:pt idx="16">
                  <c:v>7</c:v>
                </c:pt>
                <c:pt idx="17">
                  <c:v>7</c:v>
                </c:pt>
                <c:pt idx="18">
                  <c:v>8</c:v>
                </c:pt>
              </c:numCache>
            </c:numRef>
          </c:val>
          <c:extLst>
            <c:ext xmlns:c16="http://schemas.microsoft.com/office/drawing/2014/chart" uri="{C3380CC4-5D6E-409C-BE32-E72D297353CC}">
              <c16:uniqueId val="{00000000-83D1-493F-B0F0-352D89857512}"/>
            </c:ext>
          </c:extLst>
        </c:ser>
        <c:dLbls>
          <c:showLegendKey val="0"/>
          <c:showVal val="0"/>
          <c:showCatName val="0"/>
          <c:showSerName val="0"/>
          <c:showPercent val="0"/>
          <c:showBubbleSize val="0"/>
        </c:dLbls>
        <c:gapWidth val="219"/>
        <c:overlap val="-27"/>
        <c:axId val="1204612048"/>
        <c:axId val="1204603888"/>
      </c:barChart>
      <c:catAx>
        <c:axId val="12046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03888"/>
        <c:crosses val="autoZero"/>
        <c:auto val="1"/>
        <c:lblAlgn val="ctr"/>
        <c:lblOffset val="100"/>
        <c:noMultiLvlLbl val="0"/>
      </c:catAx>
      <c:valAx>
        <c:axId val="12046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1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Status Pembayaran VS</a:t>
            </a:r>
            <a:r>
              <a:rPr lang="en-US" b="1" baseline="0"/>
              <a:t> Pekerjaan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Support_Pivot!$B$50:$B$51</c:f>
              <c:strCache>
                <c:ptCount val="1"/>
                <c:pt idx="0">
                  <c:v>Dalam Perhatian Khusus</c:v>
                </c:pt>
              </c:strCache>
            </c:strRef>
          </c:tx>
          <c:spPr>
            <a:solidFill>
              <a:schemeClr val="accent1"/>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Support_Pivot!$B$52:$B$62</c:f>
              <c:numCache>
                <c:formatCode>General</c:formatCode>
                <c:ptCount val="10"/>
                <c:pt idx="0">
                  <c:v>4</c:v>
                </c:pt>
                <c:pt idx="2">
                  <c:v>7</c:v>
                </c:pt>
                <c:pt idx="3">
                  <c:v>2</c:v>
                </c:pt>
                <c:pt idx="5">
                  <c:v>15</c:v>
                </c:pt>
                <c:pt idx="6">
                  <c:v>2</c:v>
                </c:pt>
                <c:pt idx="7">
                  <c:v>6</c:v>
                </c:pt>
                <c:pt idx="8">
                  <c:v>1</c:v>
                </c:pt>
                <c:pt idx="9">
                  <c:v>12</c:v>
                </c:pt>
              </c:numCache>
            </c:numRef>
          </c:val>
          <c:extLst>
            <c:ext xmlns:c16="http://schemas.microsoft.com/office/drawing/2014/chart" uri="{C3380CC4-5D6E-409C-BE32-E72D297353CC}">
              <c16:uniqueId val="{00000000-500C-4103-A9BD-2918414215D4}"/>
            </c:ext>
          </c:extLst>
        </c:ser>
        <c:ser>
          <c:idx val="1"/>
          <c:order val="1"/>
          <c:tx>
            <c:strRef>
              <c:f>Support_Pivot!$C$50:$C$51</c:f>
              <c:strCache>
                <c:ptCount val="1"/>
                <c:pt idx="0">
                  <c:v>Kurang Lancar</c:v>
                </c:pt>
              </c:strCache>
            </c:strRef>
          </c:tx>
          <c:spPr>
            <a:solidFill>
              <a:schemeClr val="accent2"/>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Support_Pivot!$C$52:$C$62</c:f>
              <c:numCache>
                <c:formatCode>General</c:formatCode>
                <c:ptCount val="10"/>
                <c:pt idx="0">
                  <c:v>4</c:v>
                </c:pt>
                <c:pt idx="1">
                  <c:v>5</c:v>
                </c:pt>
                <c:pt idx="2">
                  <c:v>2</c:v>
                </c:pt>
                <c:pt idx="3">
                  <c:v>2</c:v>
                </c:pt>
                <c:pt idx="4">
                  <c:v>2</c:v>
                </c:pt>
                <c:pt idx="5">
                  <c:v>7</c:v>
                </c:pt>
                <c:pt idx="6">
                  <c:v>4</c:v>
                </c:pt>
                <c:pt idx="7">
                  <c:v>6</c:v>
                </c:pt>
                <c:pt idx="8">
                  <c:v>1</c:v>
                </c:pt>
                <c:pt idx="9">
                  <c:v>9</c:v>
                </c:pt>
              </c:numCache>
            </c:numRef>
          </c:val>
          <c:extLst>
            <c:ext xmlns:c16="http://schemas.microsoft.com/office/drawing/2014/chart" uri="{C3380CC4-5D6E-409C-BE32-E72D297353CC}">
              <c16:uniqueId val="{00000077-500C-4103-A9BD-2918414215D4}"/>
            </c:ext>
          </c:extLst>
        </c:ser>
        <c:ser>
          <c:idx val="2"/>
          <c:order val="2"/>
          <c:tx>
            <c:strRef>
              <c:f>Support_Pivot!$D$50:$D$51</c:f>
              <c:strCache>
                <c:ptCount val="1"/>
                <c:pt idx="0">
                  <c:v>Macet</c:v>
                </c:pt>
              </c:strCache>
            </c:strRef>
          </c:tx>
          <c:spPr>
            <a:solidFill>
              <a:schemeClr val="accent3"/>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Support_Pivot!$D$52:$D$62</c:f>
              <c:numCache>
                <c:formatCode>General</c:formatCode>
                <c:ptCount val="10"/>
                <c:pt idx="0">
                  <c:v>4</c:v>
                </c:pt>
                <c:pt idx="1">
                  <c:v>1</c:v>
                </c:pt>
                <c:pt idx="2">
                  <c:v>2</c:v>
                </c:pt>
                <c:pt idx="3">
                  <c:v>3</c:v>
                </c:pt>
                <c:pt idx="4">
                  <c:v>2</c:v>
                </c:pt>
                <c:pt idx="5">
                  <c:v>10</c:v>
                </c:pt>
                <c:pt idx="7">
                  <c:v>3</c:v>
                </c:pt>
                <c:pt idx="8">
                  <c:v>1</c:v>
                </c:pt>
                <c:pt idx="9">
                  <c:v>4</c:v>
                </c:pt>
              </c:numCache>
            </c:numRef>
          </c:val>
          <c:extLst>
            <c:ext xmlns:c16="http://schemas.microsoft.com/office/drawing/2014/chart" uri="{C3380CC4-5D6E-409C-BE32-E72D297353CC}">
              <c16:uniqueId val="{00000078-500C-4103-A9BD-2918414215D4}"/>
            </c:ext>
          </c:extLst>
        </c:ser>
        <c:dLbls>
          <c:showLegendKey val="0"/>
          <c:showVal val="0"/>
          <c:showCatName val="0"/>
          <c:showSerName val="0"/>
          <c:showPercent val="0"/>
          <c:showBubbleSize val="0"/>
        </c:dLbls>
        <c:gapWidth val="219"/>
        <c:overlap val="-27"/>
        <c:axId val="1204621648"/>
        <c:axId val="1204615408"/>
      </c:barChart>
      <c:catAx>
        <c:axId val="12046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15408"/>
        <c:crosses val="autoZero"/>
        <c:auto val="1"/>
        <c:lblAlgn val="ctr"/>
        <c:lblOffset val="100"/>
        <c:noMultiLvlLbl val="0"/>
      </c:catAx>
      <c:valAx>
        <c:axId val="120461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2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 </a:t>
            </a:r>
            <a:r>
              <a:rPr lang="en-US" b="1"/>
              <a:t>Total</a:t>
            </a:r>
            <a:r>
              <a:rPr lang="en-US" baseline="0"/>
              <a:t> </a:t>
            </a:r>
            <a:r>
              <a:rPr lang="en-US" b="1"/>
              <a:t>Status</a:t>
            </a:r>
            <a:r>
              <a:rPr lang="en-US" b="1" baseline="0"/>
              <a:t> Pembayaran Per Bulan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Support_Pivot!$B$66:$B$67</c:f>
              <c:strCache>
                <c:ptCount val="1"/>
                <c:pt idx="0">
                  <c:v>Non Performing Loan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Support_Pivot!$A$68:$A$74</c:f>
              <c:strCache>
                <c:ptCount val="6"/>
                <c:pt idx="0">
                  <c:v>January</c:v>
                </c:pt>
                <c:pt idx="1">
                  <c:v>February</c:v>
                </c:pt>
                <c:pt idx="2">
                  <c:v>March</c:v>
                </c:pt>
                <c:pt idx="3">
                  <c:v>April</c:v>
                </c:pt>
                <c:pt idx="4">
                  <c:v>May</c:v>
                </c:pt>
                <c:pt idx="5">
                  <c:v>June</c:v>
                </c:pt>
              </c:strCache>
            </c:strRef>
          </c:cat>
          <c:val>
            <c:numRef>
              <c:f>Support_Pivot!$B$68:$B$74</c:f>
              <c:numCache>
                <c:formatCode>General</c:formatCode>
                <c:ptCount val="6"/>
                <c:pt idx="0">
                  <c:v>13</c:v>
                </c:pt>
                <c:pt idx="1">
                  <c:v>14</c:v>
                </c:pt>
                <c:pt idx="2">
                  <c:v>10</c:v>
                </c:pt>
                <c:pt idx="3">
                  <c:v>15</c:v>
                </c:pt>
                <c:pt idx="4">
                  <c:v>10</c:v>
                </c:pt>
                <c:pt idx="5">
                  <c:v>7</c:v>
                </c:pt>
              </c:numCache>
            </c:numRef>
          </c:val>
          <c:smooth val="0"/>
          <c:extLst>
            <c:ext xmlns:c16="http://schemas.microsoft.com/office/drawing/2014/chart" uri="{C3380CC4-5D6E-409C-BE32-E72D297353CC}">
              <c16:uniqueId val="{00000000-96EB-4ADA-8C0D-EC4B04E75E08}"/>
            </c:ext>
          </c:extLst>
        </c:ser>
        <c:ser>
          <c:idx val="1"/>
          <c:order val="1"/>
          <c:tx>
            <c:strRef>
              <c:f>Support_Pivot!$C$66:$C$67</c:f>
              <c:strCache>
                <c:ptCount val="1"/>
                <c:pt idx="0">
                  <c:v>Performing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Support_Pivot!$A$68:$A$74</c:f>
              <c:strCache>
                <c:ptCount val="6"/>
                <c:pt idx="0">
                  <c:v>January</c:v>
                </c:pt>
                <c:pt idx="1">
                  <c:v>February</c:v>
                </c:pt>
                <c:pt idx="2">
                  <c:v>March</c:v>
                </c:pt>
                <c:pt idx="3">
                  <c:v>April</c:v>
                </c:pt>
                <c:pt idx="4">
                  <c:v>May</c:v>
                </c:pt>
                <c:pt idx="5">
                  <c:v>June</c:v>
                </c:pt>
              </c:strCache>
            </c:strRef>
          </c:cat>
          <c:val>
            <c:numRef>
              <c:f>Support_Pivot!$C$68:$C$74</c:f>
              <c:numCache>
                <c:formatCode>General</c:formatCode>
                <c:ptCount val="6"/>
                <c:pt idx="0">
                  <c:v>486</c:v>
                </c:pt>
                <c:pt idx="1">
                  <c:v>449</c:v>
                </c:pt>
                <c:pt idx="2">
                  <c:v>523</c:v>
                </c:pt>
                <c:pt idx="3">
                  <c:v>476</c:v>
                </c:pt>
                <c:pt idx="4">
                  <c:v>489</c:v>
                </c:pt>
                <c:pt idx="5">
                  <c:v>300</c:v>
                </c:pt>
              </c:numCache>
            </c:numRef>
          </c:val>
          <c:smooth val="0"/>
          <c:extLst>
            <c:ext xmlns:c16="http://schemas.microsoft.com/office/drawing/2014/chart" uri="{C3380CC4-5D6E-409C-BE32-E72D297353CC}">
              <c16:uniqueId val="{0000002C-96EB-4ADA-8C0D-EC4B04E75E08}"/>
            </c:ext>
          </c:extLst>
        </c:ser>
        <c:dLbls>
          <c:dLblPos val="t"/>
          <c:showLegendKey val="0"/>
          <c:showVal val="1"/>
          <c:showCatName val="0"/>
          <c:showSerName val="0"/>
          <c:showPercent val="0"/>
          <c:showBubbleSize val="0"/>
        </c:dLbls>
        <c:smooth val="0"/>
        <c:axId val="1204640848"/>
        <c:axId val="1204637008"/>
      </c:lineChart>
      <c:catAx>
        <c:axId val="12046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37008"/>
        <c:crosses val="autoZero"/>
        <c:auto val="1"/>
        <c:lblAlgn val="ctr"/>
        <c:lblOffset val="100"/>
        <c:noMultiLvlLbl val="0"/>
      </c:catAx>
      <c:valAx>
        <c:axId val="120463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Tenor</a:t>
            </a:r>
            <a:r>
              <a:rPr lang="en-US" b="1" baseline="0"/>
              <a:t> VS Non Peforming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Support_Pivot!$B$83:$B$84</c:f>
              <c:strCache>
                <c:ptCount val="1"/>
                <c:pt idx="0">
                  <c:v>Non Performing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Support_Pivot!$A$85:$A$91</c:f>
              <c:strCache>
                <c:ptCount val="6"/>
                <c:pt idx="0">
                  <c:v>12</c:v>
                </c:pt>
                <c:pt idx="1">
                  <c:v>18</c:v>
                </c:pt>
                <c:pt idx="2">
                  <c:v>24</c:v>
                </c:pt>
                <c:pt idx="3">
                  <c:v>36</c:v>
                </c:pt>
                <c:pt idx="4">
                  <c:v>48</c:v>
                </c:pt>
                <c:pt idx="5">
                  <c:v>60</c:v>
                </c:pt>
              </c:strCache>
            </c:strRef>
          </c:cat>
          <c:val>
            <c:numRef>
              <c:f>Support_Pivot!$B$85:$B$91</c:f>
              <c:numCache>
                <c:formatCode>General</c:formatCode>
                <c:ptCount val="6"/>
                <c:pt idx="0">
                  <c:v>8</c:v>
                </c:pt>
                <c:pt idx="1">
                  <c:v>9</c:v>
                </c:pt>
                <c:pt idx="2">
                  <c:v>10</c:v>
                </c:pt>
                <c:pt idx="3">
                  <c:v>6</c:v>
                </c:pt>
                <c:pt idx="4">
                  <c:v>17</c:v>
                </c:pt>
                <c:pt idx="5">
                  <c:v>22</c:v>
                </c:pt>
              </c:numCache>
            </c:numRef>
          </c:val>
          <c:extLst>
            <c:ext xmlns:c16="http://schemas.microsoft.com/office/drawing/2014/chart" uri="{C3380CC4-5D6E-409C-BE32-E72D297353CC}">
              <c16:uniqueId val="{00000000-9C24-4CDB-B7E2-30CCC6C4CC6B}"/>
            </c:ext>
          </c:extLst>
        </c:ser>
        <c:ser>
          <c:idx val="1"/>
          <c:order val="1"/>
          <c:tx>
            <c:strRef>
              <c:f>Support_Pivot!$C$83:$C$84</c:f>
              <c:strCache>
                <c:ptCount val="1"/>
                <c:pt idx="0">
                  <c:v>Performing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Support_Pivot!$A$85:$A$91</c:f>
              <c:strCache>
                <c:ptCount val="6"/>
                <c:pt idx="0">
                  <c:v>12</c:v>
                </c:pt>
                <c:pt idx="1">
                  <c:v>18</c:v>
                </c:pt>
                <c:pt idx="2">
                  <c:v>24</c:v>
                </c:pt>
                <c:pt idx="3">
                  <c:v>36</c:v>
                </c:pt>
                <c:pt idx="4">
                  <c:v>48</c:v>
                </c:pt>
                <c:pt idx="5">
                  <c:v>60</c:v>
                </c:pt>
              </c:strCache>
            </c:strRef>
          </c:cat>
          <c:val>
            <c:numRef>
              <c:f>Support_Pivot!$C$85:$C$91</c:f>
              <c:numCache>
                <c:formatCode>General</c:formatCode>
                <c:ptCount val="6"/>
                <c:pt idx="0">
                  <c:v>498</c:v>
                </c:pt>
                <c:pt idx="1">
                  <c:v>463</c:v>
                </c:pt>
                <c:pt idx="2">
                  <c:v>478</c:v>
                </c:pt>
                <c:pt idx="3">
                  <c:v>497</c:v>
                </c:pt>
                <c:pt idx="4">
                  <c:v>474</c:v>
                </c:pt>
                <c:pt idx="5">
                  <c:v>467</c:v>
                </c:pt>
              </c:numCache>
            </c:numRef>
          </c:val>
          <c:extLst>
            <c:ext xmlns:c16="http://schemas.microsoft.com/office/drawing/2014/chart" uri="{C3380CC4-5D6E-409C-BE32-E72D297353CC}">
              <c16:uniqueId val="{0000002B-9C24-4CDB-B7E2-30CCC6C4CC6B}"/>
            </c:ext>
          </c:extLst>
        </c:ser>
        <c:dLbls>
          <c:dLblPos val="outEnd"/>
          <c:showLegendKey val="0"/>
          <c:showVal val="1"/>
          <c:showCatName val="0"/>
          <c:showSerName val="0"/>
          <c:showPercent val="0"/>
          <c:showBubbleSize val="0"/>
        </c:dLbls>
        <c:gapWidth val="219"/>
        <c:overlap val="-27"/>
        <c:axId val="1204663888"/>
        <c:axId val="1204647568"/>
      </c:barChart>
      <c:catAx>
        <c:axId val="12046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7568"/>
        <c:crosses val="autoZero"/>
        <c:auto val="1"/>
        <c:lblAlgn val="ctr"/>
        <c:lblOffset val="100"/>
        <c:noMultiLvlLbl val="0"/>
      </c:catAx>
      <c:valAx>
        <c:axId val="12046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DP</a:t>
            </a:r>
            <a:r>
              <a:rPr lang="en-US" b="1" baseline="0"/>
              <a:t> VS Non Performing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Support_Pivot!$B$98:$B$99</c:f>
              <c:strCache>
                <c:ptCount val="1"/>
                <c:pt idx="0">
                  <c:v>Non Performing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Support_Pivot!$A$100:$A$107</c:f>
              <c:strCache>
                <c:ptCount val="7"/>
                <c:pt idx="0">
                  <c:v>10%</c:v>
                </c:pt>
                <c:pt idx="1">
                  <c:v>15%</c:v>
                </c:pt>
                <c:pt idx="2">
                  <c:v>20%</c:v>
                </c:pt>
                <c:pt idx="3">
                  <c:v>25%</c:v>
                </c:pt>
                <c:pt idx="4">
                  <c:v>30%</c:v>
                </c:pt>
                <c:pt idx="5">
                  <c:v>35%</c:v>
                </c:pt>
                <c:pt idx="6">
                  <c:v>40%</c:v>
                </c:pt>
              </c:strCache>
            </c:strRef>
          </c:cat>
          <c:val>
            <c:numRef>
              <c:f>Support_Pivot!$B$100:$B$107</c:f>
              <c:numCache>
                <c:formatCode>General</c:formatCode>
                <c:ptCount val="7"/>
                <c:pt idx="0">
                  <c:v>9</c:v>
                </c:pt>
                <c:pt idx="1">
                  <c:v>9</c:v>
                </c:pt>
                <c:pt idx="2">
                  <c:v>10</c:v>
                </c:pt>
                <c:pt idx="3">
                  <c:v>13</c:v>
                </c:pt>
                <c:pt idx="4">
                  <c:v>16</c:v>
                </c:pt>
                <c:pt idx="5">
                  <c:v>8</c:v>
                </c:pt>
                <c:pt idx="6">
                  <c:v>7</c:v>
                </c:pt>
              </c:numCache>
            </c:numRef>
          </c:val>
          <c:extLst>
            <c:ext xmlns:c16="http://schemas.microsoft.com/office/drawing/2014/chart" uri="{C3380CC4-5D6E-409C-BE32-E72D297353CC}">
              <c16:uniqueId val="{00000000-0D61-4638-884C-49C88A81B498}"/>
            </c:ext>
          </c:extLst>
        </c:ser>
        <c:ser>
          <c:idx val="1"/>
          <c:order val="1"/>
          <c:tx>
            <c:strRef>
              <c:f>Support_Pivot!$C$98:$C$99</c:f>
              <c:strCache>
                <c:ptCount val="1"/>
                <c:pt idx="0">
                  <c:v>Performing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Support_Pivot!$A$100:$A$107</c:f>
              <c:strCache>
                <c:ptCount val="7"/>
                <c:pt idx="0">
                  <c:v>10%</c:v>
                </c:pt>
                <c:pt idx="1">
                  <c:v>15%</c:v>
                </c:pt>
                <c:pt idx="2">
                  <c:v>20%</c:v>
                </c:pt>
                <c:pt idx="3">
                  <c:v>25%</c:v>
                </c:pt>
                <c:pt idx="4">
                  <c:v>30%</c:v>
                </c:pt>
                <c:pt idx="5">
                  <c:v>35%</c:v>
                </c:pt>
                <c:pt idx="6">
                  <c:v>40%</c:v>
                </c:pt>
              </c:strCache>
            </c:strRef>
          </c:cat>
          <c:val>
            <c:numRef>
              <c:f>Support_Pivot!$C$100:$C$107</c:f>
              <c:numCache>
                <c:formatCode>General</c:formatCode>
                <c:ptCount val="7"/>
                <c:pt idx="0">
                  <c:v>459</c:v>
                </c:pt>
                <c:pt idx="1">
                  <c:v>409</c:v>
                </c:pt>
                <c:pt idx="2">
                  <c:v>395</c:v>
                </c:pt>
                <c:pt idx="3">
                  <c:v>404</c:v>
                </c:pt>
                <c:pt idx="4">
                  <c:v>392</c:v>
                </c:pt>
                <c:pt idx="5">
                  <c:v>421</c:v>
                </c:pt>
                <c:pt idx="6">
                  <c:v>397</c:v>
                </c:pt>
              </c:numCache>
            </c:numRef>
          </c:val>
          <c:extLst>
            <c:ext xmlns:c16="http://schemas.microsoft.com/office/drawing/2014/chart" uri="{C3380CC4-5D6E-409C-BE32-E72D297353CC}">
              <c16:uniqueId val="{0000002D-0D61-4638-884C-49C88A81B498}"/>
            </c:ext>
          </c:extLst>
        </c:ser>
        <c:dLbls>
          <c:dLblPos val="outEnd"/>
          <c:showLegendKey val="0"/>
          <c:showVal val="1"/>
          <c:showCatName val="0"/>
          <c:showSerName val="0"/>
          <c:showPercent val="0"/>
          <c:showBubbleSize val="0"/>
        </c:dLbls>
        <c:gapWidth val="219"/>
        <c:overlap val="-27"/>
        <c:axId val="1204646608"/>
        <c:axId val="1204648048"/>
      </c:barChart>
      <c:catAx>
        <c:axId val="120464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8048"/>
        <c:crosses val="autoZero"/>
        <c:auto val="1"/>
        <c:lblAlgn val="ctr"/>
        <c:lblOffset val="100"/>
        <c:noMultiLvlLbl val="0"/>
      </c:catAx>
      <c:valAx>
        <c:axId val="120464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id-ID" sz="1400" b="1" i="0" u="none" strike="noStrike" kern="1200" spc="-1" baseline="0">
                <a:solidFill>
                  <a:srgbClr val="000000"/>
                </a:solidFill>
                <a:latin typeface="Calibri"/>
              </a:rPr>
              <a:t>NPL Rate per Risk Tier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Support_Pivot2!$B$2</c:f>
              <c:strCache>
                <c:ptCount val="1"/>
                <c:pt idx="0">
                  <c:v>Total</c:v>
                </c:pt>
              </c:strCache>
            </c:strRef>
          </c:tx>
          <c:spPr>
            <a:solidFill>
              <a:schemeClr val="accent1"/>
            </a:solidFill>
            <a:ln>
              <a:noFill/>
            </a:ln>
            <a:effectLst/>
          </c:spPr>
          <c:invertIfNegative val="0"/>
          <c:cat>
            <c:strRef>
              <c:f>Support_Pivot2!$A$3:$A$6</c:f>
              <c:strCache>
                <c:ptCount val="3"/>
                <c:pt idx="0">
                  <c:v>Low Risk</c:v>
                </c:pt>
                <c:pt idx="1">
                  <c:v>Medium Risk</c:v>
                </c:pt>
                <c:pt idx="2">
                  <c:v>High Risk</c:v>
                </c:pt>
              </c:strCache>
            </c:strRef>
          </c:cat>
          <c:val>
            <c:numRef>
              <c:f>Support_Pivot2!$B$3:$B$6</c:f>
              <c:numCache>
                <c:formatCode>0.00%</c:formatCode>
                <c:ptCount val="3"/>
                <c:pt idx="0">
                  <c:v>3.9721946375372392E-3</c:v>
                </c:pt>
                <c:pt idx="1">
                  <c:v>2.8950542822677925E-2</c:v>
                </c:pt>
                <c:pt idx="2">
                  <c:v>0.37735849056603776</c:v>
                </c:pt>
              </c:numCache>
            </c:numRef>
          </c:val>
          <c:extLst>
            <c:ext xmlns:c16="http://schemas.microsoft.com/office/drawing/2014/chart" uri="{C3380CC4-5D6E-409C-BE32-E72D297353CC}">
              <c16:uniqueId val="{00000000-1FCC-480A-B97B-44FA47248EEB}"/>
            </c:ext>
          </c:extLst>
        </c:ser>
        <c:dLbls>
          <c:showLegendKey val="0"/>
          <c:showVal val="0"/>
          <c:showCatName val="0"/>
          <c:showSerName val="0"/>
          <c:showPercent val="0"/>
          <c:showBubbleSize val="0"/>
        </c:dLbls>
        <c:gapWidth val="219"/>
        <c:overlap val="-27"/>
        <c:axId val="424728528"/>
        <c:axId val="424745328"/>
      </c:barChart>
      <c:catAx>
        <c:axId val="42472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45328"/>
        <c:crosses val="autoZero"/>
        <c:auto val="1"/>
        <c:lblAlgn val="ctr"/>
        <c:lblOffset val="100"/>
        <c:noMultiLvlLbl val="0"/>
      </c:catAx>
      <c:valAx>
        <c:axId val="42474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kern="1200" spc="-1" baseline="0">
                <a:solidFill>
                  <a:srgbClr val="000000"/>
                </a:solidFill>
                <a:latin typeface="Calibri"/>
              </a:rPr>
              <a:t>Count-Based vs Exposure-Based NPL per Kota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Support_Pivot2!$B$19</c:f>
              <c:strCache>
                <c:ptCount val="1"/>
                <c:pt idx="0">
                  <c:v>% Akun NPL </c:v>
                </c:pt>
              </c:strCache>
            </c:strRef>
          </c:tx>
          <c:spPr>
            <a:solidFill>
              <a:schemeClr val="accent1"/>
            </a:solidFill>
            <a:ln>
              <a:noFill/>
            </a:ln>
            <a:effectLst/>
          </c:spPr>
          <c:invertIfNegative val="0"/>
          <c:cat>
            <c:strRef>
              <c:f>Support_Pivot2!$A$20:$A$30</c:f>
              <c:strCache>
                <c:ptCount val="10"/>
                <c:pt idx="0">
                  <c:v>Palembang</c:v>
                </c:pt>
                <c:pt idx="1">
                  <c:v>Yogyakarta</c:v>
                </c:pt>
                <c:pt idx="2">
                  <c:v>Banjarmasin</c:v>
                </c:pt>
                <c:pt idx="3">
                  <c:v>Bogor</c:v>
                </c:pt>
                <c:pt idx="4">
                  <c:v>Medan</c:v>
                </c:pt>
                <c:pt idx="5">
                  <c:v>Balikpapan</c:v>
                </c:pt>
                <c:pt idx="6">
                  <c:v>Surabaya</c:v>
                </c:pt>
                <c:pt idx="7">
                  <c:v>Malang</c:v>
                </c:pt>
                <c:pt idx="8">
                  <c:v>Denpasar</c:v>
                </c:pt>
                <c:pt idx="9">
                  <c:v>Makassar</c:v>
                </c:pt>
              </c:strCache>
            </c:strRef>
          </c:cat>
          <c:val>
            <c:numRef>
              <c:f>Support_Pivot2!$B$20:$B$30</c:f>
              <c:numCache>
                <c:formatCode>0.00%</c:formatCode>
                <c:ptCount val="10"/>
                <c:pt idx="0">
                  <c:v>5.3435114503816793E-2</c:v>
                </c:pt>
                <c:pt idx="1">
                  <c:v>0.05</c:v>
                </c:pt>
                <c:pt idx="2">
                  <c:v>4.72972972972973E-2</c:v>
                </c:pt>
                <c:pt idx="3">
                  <c:v>4.4444444444444446E-2</c:v>
                </c:pt>
                <c:pt idx="4">
                  <c:v>4.1095890410958902E-2</c:v>
                </c:pt>
                <c:pt idx="5">
                  <c:v>3.0769230769230771E-2</c:v>
                </c:pt>
                <c:pt idx="6">
                  <c:v>2.9629629629629631E-2</c:v>
                </c:pt>
                <c:pt idx="7">
                  <c:v>2.8985507246376812E-2</c:v>
                </c:pt>
                <c:pt idx="8">
                  <c:v>2.7027027027027029E-2</c:v>
                </c:pt>
                <c:pt idx="9">
                  <c:v>2.4390243902439025E-2</c:v>
                </c:pt>
              </c:numCache>
            </c:numRef>
          </c:val>
          <c:extLst>
            <c:ext xmlns:c16="http://schemas.microsoft.com/office/drawing/2014/chart" uri="{C3380CC4-5D6E-409C-BE32-E72D297353CC}">
              <c16:uniqueId val="{00000000-E7CA-4946-9145-EA7BC1D8E27A}"/>
            </c:ext>
          </c:extLst>
        </c:ser>
        <c:ser>
          <c:idx val="1"/>
          <c:order val="1"/>
          <c:tx>
            <c:strRef>
              <c:f>Support_Pivot2!$C$19</c:f>
              <c:strCache>
                <c:ptCount val="1"/>
                <c:pt idx="0">
                  <c:v>% Exposure NPL </c:v>
                </c:pt>
              </c:strCache>
            </c:strRef>
          </c:tx>
          <c:spPr>
            <a:solidFill>
              <a:schemeClr val="accent2"/>
            </a:solidFill>
            <a:ln>
              <a:noFill/>
            </a:ln>
            <a:effectLst/>
          </c:spPr>
          <c:invertIfNegative val="0"/>
          <c:cat>
            <c:strRef>
              <c:f>Support_Pivot2!$A$20:$A$30</c:f>
              <c:strCache>
                <c:ptCount val="10"/>
                <c:pt idx="0">
                  <c:v>Palembang</c:v>
                </c:pt>
                <c:pt idx="1">
                  <c:v>Yogyakarta</c:v>
                </c:pt>
                <c:pt idx="2">
                  <c:v>Banjarmasin</c:v>
                </c:pt>
                <c:pt idx="3">
                  <c:v>Bogor</c:v>
                </c:pt>
                <c:pt idx="4">
                  <c:v>Medan</c:v>
                </c:pt>
                <c:pt idx="5">
                  <c:v>Balikpapan</c:v>
                </c:pt>
                <c:pt idx="6">
                  <c:v>Surabaya</c:v>
                </c:pt>
                <c:pt idx="7">
                  <c:v>Malang</c:v>
                </c:pt>
                <c:pt idx="8">
                  <c:v>Denpasar</c:v>
                </c:pt>
                <c:pt idx="9">
                  <c:v>Makassar</c:v>
                </c:pt>
              </c:strCache>
            </c:strRef>
          </c:cat>
          <c:val>
            <c:numRef>
              <c:f>Support_Pivot2!$C$20:$C$30</c:f>
              <c:numCache>
                <c:formatCode>0.00%</c:formatCode>
                <c:ptCount val="10"/>
                <c:pt idx="0">
                  <c:v>5.2157459020279989E-2</c:v>
                </c:pt>
                <c:pt idx="1">
                  <c:v>4.5242620596066173E-2</c:v>
                </c:pt>
                <c:pt idx="2">
                  <c:v>4.794425569519755E-2</c:v>
                </c:pt>
                <c:pt idx="3">
                  <c:v>5.1510323204137239E-2</c:v>
                </c:pt>
                <c:pt idx="4">
                  <c:v>3.8143197870396897E-2</c:v>
                </c:pt>
                <c:pt idx="5">
                  <c:v>3.7707653563330952E-2</c:v>
                </c:pt>
                <c:pt idx="6">
                  <c:v>4.0506880631606026E-2</c:v>
                </c:pt>
                <c:pt idx="7">
                  <c:v>2.4672655278965689E-2</c:v>
                </c:pt>
                <c:pt idx="8">
                  <c:v>3.1173681340357157E-2</c:v>
                </c:pt>
                <c:pt idx="9">
                  <c:v>2.4716717032578047E-2</c:v>
                </c:pt>
              </c:numCache>
            </c:numRef>
          </c:val>
          <c:extLst>
            <c:ext xmlns:c16="http://schemas.microsoft.com/office/drawing/2014/chart" uri="{C3380CC4-5D6E-409C-BE32-E72D297353CC}">
              <c16:uniqueId val="{00000001-E7CA-4946-9145-EA7BC1D8E27A}"/>
            </c:ext>
          </c:extLst>
        </c:ser>
        <c:dLbls>
          <c:showLegendKey val="0"/>
          <c:showVal val="0"/>
          <c:showCatName val="0"/>
          <c:showSerName val="0"/>
          <c:showPercent val="0"/>
          <c:showBubbleSize val="0"/>
        </c:dLbls>
        <c:gapWidth val="219"/>
        <c:overlap val="-27"/>
        <c:axId val="424780368"/>
        <c:axId val="424780848"/>
      </c:barChart>
      <c:catAx>
        <c:axId val="42478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80848"/>
        <c:crosses val="autoZero"/>
        <c:auto val="1"/>
        <c:lblAlgn val="ctr"/>
        <c:lblOffset val="100"/>
        <c:noMultiLvlLbl val="0"/>
      </c:catAx>
      <c:valAx>
        <c:axId val="42478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id-ID" sz="1400" b="1" i="0" u="none" strike="noStrike" kern="1200" spc="-1" baseline="0">
                <a:solidFill>
                  <a:srgbClr val="000000"/>
                </a:solidFill>
                <a:latin typeface="Calibri"/>
              </a:rPr>
              <a:t>NPL Rate per Months-on-Book Bucket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Support_Pivot2!$B$38</c:f>
              <c:strCache>
                <c:ptCount val="1"/>
                <c:pt idx="0">
                  <c:v>Total</c:v>
                </c:pt>
              </c:strCache>
            </c:strRef>
          </c:tx>
          <c:spPr>
            <a:solidFill>
              <a:schemeClr val="accent1"/>
            </a:solidFill>
            <a:ln>
              <a:noFill/>
            </a:ln>
            <a:effectLst/>
          </c:spPr>
          <c:invertIfNegative val="0"/>
          <c:cat>
            <c:strRef>
              <c:f>Support_Pivot2!$A$39:$A$43</c:f>
              <c:strCache>
                <c:ptCount val="4"/>
                <c:pt idx="0">
                  <c:v>6-11 bulan</c:v>
                </c:pt>
                <c:pt idx="1">
                  <c:v>0-5 bulan</c:v>
                </c:pt>
                <c:pt idx="2">
                  <c:v>12-23 bulan</c:v>
                </c:pt>
                <c:pt idx="3">
                  <c:v>24+ bulan</c:v>
                </c:pt>
              </c:strCache>
            </c:strRef>
          </c:cat>
          <c:val>
            <c:numRef>
              <c:f>Support_Pivot2!$B$39:$B$43</c:f>
              <c:numCache>
                <c:formatCode>0.00%</c:formatCode>
                <c:ptCount val="4"/>
                <c:pt idx="0">
                  <c:v>2.553191489361702E-2</c:v>
                </c:pt>
                <c:pt idx="1">
                  <c:v>2.1847070506454815E-2</c:v>
                </c:pt>
                <c:pt idx="2">
                  <c:v>0</c:v>
                </c:pt>
                <c:pt idx="3">
                  <c:v>0</c:v>
                </c:pt>
              </c:numCache>
            </c:numRef>
          </c:val>
          <c:extLst>
            <c:ext xmlns:c16="http://schemas.microsoft.com/office/drawing/2014/chart" uri="{C3380CC4-5D6E-409C-BE32-E72D297353CC}">
              <c16:uniqueId val="{00000000-2A44-4BD4-9480-AD0DE6D0C559}"/>
            </c:ext>
          </c:extLst>
        </c:ser>
        <c:dLbls>
          <c:showLegendKey val="0"/>
          <c:showVal val="0"/>
          <c:showCatName val="0"/>
          <c:showSerName val="0"/>
          <c:showPercent val="0"/>
          <c:showBubbleSize val="0"/>
        </c:dLbls>
        <c:gapWidth val="219"/>
        <c:overlap val="-27"/>
        <c:axId val="424825968"/>
        <c:axId val="424831248"/>
      </c:barChart>
      <c:catAx>
        <c:axId val="4248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31248"/>
        <c:crosses val="autoZero"/>
        <c:auto val="1"/>
        <c:lblAlgn val="ctr"/>
        <c:lblOffset val="100"/>
        <c:noMultiLvlLbl val="0"/>
      </c:catAx>
      <c:valAx>
        <c:axId val="42483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(1).xlsx]Support_Pivot2!PivotTable52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kern="1200" spc="-1" baseline="0">
                <a:solidFill>
                  <a:srgbClr val="000000"/>
                </a:solidFill>
                <a:latin typeface="Calibri"/>
              </a:rPr>
              <a:t>Chi-Square p-value per Segmen (vs ambang 0.05)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Support_Pivot2!$B$53</c:f>
              <c:strCache>
                <c:ptCount val="1"/>
                <c:pt idx="0">
                  <c:v>Sum of p-value</c:v>
                </c:pt>
              </c:strCache>
            </c:strRef>
          </c:tx>
          <c:spPr>
            <a:solidFill>
              <a:schemeClr val="accent1"/>
            </a:solidFill>
            <a:ln>
              <a:noFill/>
            </a:ln>
            <a:effectLst/>
          </c:spPr>
          <c:invertIfNegative val="0"/>
          <c:cat>
            <c:strRef>
              <c:f>Support_Pivot2!$A$54:$A$57</c:f>
              <c:strCache>
                <c:ptCount val="3"/>
                <c:pt idx="0">
                  <c:v>Kota</c:v>
                </c:pt>
                <c:pt idx="1">
                  <c:v>Merk Motor</c:v>
                </c:pt>
                <c:pt idx="2">
                  <c:v>Pekerjaan</c:v>
                </c:pt>
              </c:strCache>
            </c:strRef>
          </c:cat>
          <c:val>
            <c:numRef>
              <c:f>Support_Pivot2!$B$54:$B$57</c:f>
              <c:numCache>
                <c:formatCode>0.0000</c:formatCode>
                <c:ptCount val="3"/>
                <c:pt idx="0">
                  <c:v>7.7177673918298662E-2</c:v>
                </c:pt>
                <c:pt idx="1">
                  <c:v>5.487921619215913E-2</c:v>
                </c:pt>
                <c:pt idx="2">
                  <c:v>0.97255489662128702</c:v>
                </c:pt>
              </c:numCache>
            </c:numRef>
          </c:val>
          <c:extLst>
            <c:ext xmlns:c16="http://schemas.microsoft.com/office/drawing/2014/chart" uri="{C3380CC4-5D6E-409C-BE32-E72D297353CC}">
              <c16:uniqueId val="{00000000-0AE5-40E7-A3C0-E7B0DA597226}"/>
            </c:ext>
          </c:extLst>
        </c:ser>
        <c:dLbls>
          <c:showLegendKey val="0"/>
          <c:showVal val="0"/>
          <c:showCatName val="0"/>
          <c:showSerName val="0"/>
          <c:showPercent val="0"/>
          <c:showBubbleSize val="0"/>
        </c:dLbls>
        <c:gapWidth val="219"/>
        <c:overlap val="-27"/>
        <c:axId val="276243584"/>
        <c:axId val="276244064"/>
      </c:barChart>
      <c:lineChart>
        <c:grouping val="standard"/>
        <c:varyColors val="0"/>
        <c:ser>
          <c:idx val="1"/>
          <c:order val="1"/>
          <c:tx>
            <c:strRef>
              <c:f>Support_Pivot2!$C$53</c:f>
              <c:strCache>
                <c:ptCount val="1"/>
                <c:pt idx="0">
                  <c:v>Sum of Threshold 0.05</c:v>
                </c:pt>
              </c:strCache>
            </c:strRef>
          </c:tx>
          <c:spPr>
            <a:ln w="28575" cap="rnd">
              <a:solidFill>
                <a:schemeClr val="accent2"/>
              </a:solidFill>
              <a:prstDash val="dash"/>
              <a:round/>
            </a:ln>
            <a:effectLst/>
          </c:spPr>
          <c:marker>
            <c:symbol val="none"/>
          </c:marker>
          <c:cat>
            <c:strRef>
              <c:f>Support_Pivot2!$A$54:$A$57</c:f>
              <c:strCache>
                <c:ptCount val="3"/>
                <c:pt idx="0">
                  <c:v>Kota</c:v>
                </c:pt>
                <c:pt idx="1">
                  <c:v>Merk Motor</c:v>
                </c:pt>
                <c:pt idx="2">
                  <c:v>Pekerjaan</c:v>
                </c:pt>
              </c:strCache>
            </c:strRef>
          </c:cat>
          <c:val>
            <c:numRef>
              <c:f>Support_Pivot2!$C$54:$C$57</c:f>
              <c:numCache>
                <c:formatCode>0.00</c:formatCode>
                <c:ptCount val="3"/>
                <c:pt idx="0">
                  <c:v>0.05</c:v>
                </c:pt>
                <c:pt idx="1">
                  <c:v>0.05</c:v>
                </c:pt>
                <c:pt idx="2">
                  <c:v>0.05</c:v>
                </c:pt>
              </c:numCache>
            </c:numRef>
          </c:val>
          <c:smooth val="0"/>
          <c:extLst>
            <c:ext xmlns:c16="http://schemas.microsoft.com/office/drawing/2014/chart" uri="{C3380CC4-5D6E-409C-BE32-E72D297353CC}">
              <c16:uniqueId val="{00000001-0AE5-40E7-A3C0-E7B0DA597226}"/>
            </c:ext>
          </c:extLst>
        </c:ser>
        <c:dLbls>
          <c:showLegendKey val="0"/>
          <c:showVal val="0"/>
          <c:showCatName val="0"/>
          <c:showSerName val="0"/>
          <c:showPercent val="0"/>
          <c:showBubbleSize val="0"/>
        </c:dLbls>
        <c:marker val="1"/>
        <c:smooth val="0"/>
        <c:axId val="276243584"/>
        <c:axId val="276244064"/>
      </c:lineChart>
      <c:catAx>
        <c:axId val="276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4064"/>
        <c:crosses val="autoZero"/>
        <c:auto val="1"/>
        <c:lblAlgn val="ctr"/>
        <c:lblOffset val="100"/>
        <c:noMultiLvlLbl val="0"/>
      </c:catAx>
      <c:valAx>
        <c:axId val="27624406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3584"/>
        <c:crosses val="autoZero"/>
        <c:crossBetween val="between"/>
      </c:valAx>
      <c:spPr>
        <a:noFill/>
        <a:ln>
          <a:noFill/>
        </a:ln>
        <a:effectLst/>
      </c:spPr>
    </c:plotArea>
    <c:legend>
      <c:legendPos val="r"/>
      <c:layout>
        <c:manualLayout>
          <c:xMode val="edge"/>
          <c:yMode val="edge"/>
          <c:x val="0.69724828903846181"/>
          <c:y val="0.44863480606590844"/>
          <c:w val="0.2879983705496994"/>
          <c:h val="0.288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id-ID" sz="1400" b="1" i="0" u="none" strike="noStrike" kern="1200" spc="-1" baseline="0">
                <a:solidFill>
                  <a:srgbClr val="000000"/>
                </a:solidFill>
                <a:latin typeface="Calibri"/>
              </a:rPr>
              <a:t>NPL Rate per Months-on-Book Bucket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Support_Pivot2!$B$38</c:f>
              <c:strCache>
                <c:ptCount val="1"/>
                <c:pt idx="0">
                  <c:v>Total</c:v>
                </c:pt>
              </c:strCache>
            </c:strRef>
          </c:tx>
          <c:spPr>
            <a:solidFill>
              <a:schemeClr val="accent1"/>
            </a:solidFill>
            <a:ln>
              <a:noFill/>
            </a:ln>
            <a:effectLst/>
          </c:spPr>
          <c:invertIfNegative val="0"/>
          <c:cat>
            <c:strRef>
              <c:f>Support_Pivot2!$A$39:$A$43</c:f>
              <c:strCache>
                <c:ptCount val="4"/>
                <c:pt idx="0">
                  <c:v>6-11 bulan</c:v>
                </c:pt>
                <c:pt idx="1">
                  <c:v>0-5 bulan</c:v>
                </c:pt>
                <c:pt idx="2">
                  <c:v>12-23 bulan</c:v>
                </c:pt>
                <c:pt idx="3">
                  <c:v>24+ bulan</c:v>
                </c:pt>
              </c:strCache>
            </c:strRef>
          </c:cat>
          <c:val>
            <c:numRef>
              <c:f>Support_Pivot2!$B$39:$B$43</c:f>
              <c:numCache>
                <c:formatCode>0.00%</c:formatCode>
                <c:ptCount val="4"/>
                <c:pt idx="0">
                  <c:v>2.553191489361702E-2</c:v>
                </c:pt>
                <c:pt idx="1">
                  <c:v>2.1847070506454815E-2</c:v>
                </c:pt>
                <c:pt idx="2">
                  <c:v>0</c:v>
                </c:pt>
                <c:pt idx="3">
                  <c:v>0</c:v>
                </c:pt>
              </c:numCache>
            </c:numRef>
          </c:val>
          <c:extLst>
            <c:ext xmlns:c16="http://schemas.microsoft.com/office/drawing/2014/chart" uri="{C3380CC4-5D6E-409C-BE32-E72D297353CC}">
              <c16:uniqueId val="{00000000-2A44-4BD4-9480-AD0DE6D0C559}"/>
            </c:ext>
          </c:extLst>
        </c:ser>
        <c:dLbls>
          <c:showLegendKey val="0"/>
          <c:showVal val="0"/>
          <c:showCatName val="0"/>
          <c:showSerName val="0"/>
          <c:showPercent val="0"/>
          <c:showBubbleSize val="0"/>
        </c:dLbls>
        <c:gapWidth val="219"/>
        <c:overlap val="-27"/>
        <c:axId val="424825968"/>
        <c:axId val="424831248"/>
      </c:barChart>
      <c:catAx>
        <c:axId val="4248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31248"/>
        <c:crosses val="autoZero"/>
        <c:auto val="1"/>
        <c:lblAlgn val="ctr"/>
        <c:lblOffset val="100"/>
        <c:noMultiLvlLbl val="0"/>
      </c:catAx>
      <c:valAx>
        <c:axId val="42483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(1).xlsx]Support_Pivot2!PivotTable52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kern="1200" spc="-1" baseline="0">
                <a:solidFill>
                  <a:srgbClr val="000000"/>
                </a:solidFill>
                <a:latin typeface="Calibri"/>
              </a:rPr>
              <a:t>Chi-Square p-value per Segmen (vs ambang 0.05)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Support_Pivot2!$B$53</c:f>
              <c:strCache>
                <c:ptCount val="1"/>
                <c:pt idx="0">
                  <c:v>Sum of p-value</c:v>
                </c:pt>
              </c:strCache>
            </c:strRef>
          </c:tx>
          <c:spPr>
            <a:solidFill>
              <a:schemeClr val="accent1"/>
            </a:solidFill>
            <a:ln>
              <a:noFill/>
            </a:ln>
            <a:effectLst/>
          </c:spPr>
          <c:invertIfNegative val="0"/>
          <c:cat>
            <c:strRef>
              <c:f>Support_Pivot2!$A$54:$A$57</c:f>
              <c:strCache>
                <c:ptCount val="3"/>
                <c:pt idx="0">
                  <c:v>Kota</c:v>
                </c:pt>
                <c:pt idx="1">
                  <c:v>Merk Motor</c:v>
                </c:pt>
                <c:pt idx="2">
                  <c:v>Pekerjaan</c:v>
                </c:pt>
              </c:strCache>
            </c:strRef>
          </c:cat>
          <c:val>
            <c:numRef>
              <c:f>Support_Pivot2!$B$54:$B$57</c:f>
              <c:numCache>
                <c:formatCode>0.0000</c:formatCode>
                <c:ptCount val="3"/>
                <c:pt idx="0">
                  <c:v>7.7177673918298662E-2</c:v>
                </c:pt>
                <c:pt idx="1">
                  <c:v>5.487921619215913E-2</c:v>
                </c:pt>
                <c:pt idx="2">
                  <c:v>0.97255489662128702</c:v>
                </c:pt>
              </c:numCache>
            </c:numRef>
          </c:val>
          <c:extLst>
            <c:ext xmlns:c16="http://schemas.microsoft.com/office/drawing/2014/chart" uri="{C3380CC4-5D6E-409C-BE32-E72D297353CC}">
              <c16:uniqueId val="{00000000-0AE5-40E7-A3C0-E7B0DA597226}"/>
            </c:ext>
          </c:extLst>
        </c:ser>
        <c:dLbls>
          <c:showLegendKey val="0"/>
          <c:showVal val="0"/>
          <c:showCatName val="0"/>
          <c:showSerName val="0"/>
          <c:showPercent val="0"/>
          <c:showBubbleSize val="0"/>
        </c:dLbls>
        <c:gapWidth val="219"/>
        <c:overlap val="-27"/>
        <c:axId val="276243584"/>
        <c:axId val="276244064"/>
      </c:barChart>
      <c:lineChart>
        <c:grouping val="standard"/>
        <c:varyColors val="0"/>
        <c:ser>
          <c:idx val="1"/>
          <c:order val="1"/>
          <c:tx>
            <c:strRef>
              <c:f>Support_Pivot2!$C$53</c:f>
              <c:strCache>
                <c:ptCount val="1"/>
                <c:pt idx="0">
                  <c:v>Sum of Threshold 0.05</c:v>
                </c:pt>
              </c:strCache>
            </c:strRef>
          </c:tx>
          <c:spPr>
            <a:ln w="28575" cap="rnd">
              <a:solidFill>
                <a:schemeClr val="accent2"/>
              </a:solidFill>
              <a:prstDash val="dash"/>
              <a:round/>
            </a:ln>
            <a:effectLst/>
          </c:spPr>
          <c:marker>
            <c:symbol val="none"/>
          </c:marker>
          <c:cat>
            <c:strRef>
              <c:f>Support_Pivot2!$A$54:$A$57</c:f>
              <c:strCache>
                <c:ptCount val="3"/>
                <c:pt idx="0">
                  <c:v>Kota</c:v>
                </c:pt>
                <c:pt idx="1">
                  <c:v>Merk Motor</c:v>
                </c:pt>
                <c:pt idx="2">
                  <c:v>Pekerjaan</c:v>
                </c:pt>
              </c:strCache>
            </c:strRef>
          </c:cat>
          <c:val>
            <c:numRef>
              <c:f>Support_Pivot2!$C$54:$C$57</c:f>
              <c:numCache>
                <c:formatCode>0.00</c:formatCode>
                <c:ptCount val="3"/>
                <c:pt idx="0">
                  <c:v>0.05</c:v>
                </c:pt>
                <c:pt idx="1">
                  <c:v>0.05</c:v>
                </c:pt>
                <c:pt idx="2">
                  <c:v>0.05</c:v>
                </c:pt>
              </c:numCache>
            </c:numRef>
          </c:val>
          <c:smooth val="0"/>
          <c:extLst>
            <c:ext xmlns:c16="http://schemas.microsoft.com/office/drawing/2014/chart" uri="{C3380CC4-5D6E-409C-BE32-E72D297353CC}">
              <c16:uniqueId val="{00000001-0AE5-40E7-A3C0-E7B0DA597226}"/>
            </c:ext>
          </c:extLst>
        </c:ser>
        <c:dLbls>
          <c:showLegendKey val="0"/>
          <c:showVal val="0"/>
          <c:showCatName val="0"/>
          <c:showSerName val="0"/>
          <c:showPercent val="0"/>
          <c:showBubbleSize val="0"/>
        </c:dLbls>
        <c:marker val="1"/>
        <c:smooth val="0"/>
        <c:axId val="276243584"/>
        <c:axId val="276244064"/>
      </c:lineChart>
      <c:catAx>
        <c:axId val="276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4064"/>
        <c:crosses val="autoZero"/>
        <c:auto val="1"/>
        <c:lblAlgn val="ctr"/>
        <c:lblOffset val="100"/>
        <c:noMultiLvlLbl val="0"/>
      </c:catAx>
      <c:valAx>
        <c:axId val="27624406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3584"/>
        <c:crosses val="autoZero"/>
        <c:crossBetween val="between"/>
      </c:valAx>
      <c:spPr>
        <a:noFill/>
        <a:ln>
          <a:noFill/>
        </a:ln>
        <a:effectLst/>
      </c:spPr>
    </c:plotArea>
    <c:legend>
      <c:legendPos val="r"/>
      <c:layout>
        <c:manualLayout>
          <c:xMode val="edge"/>
          <c:yMode val="edge"/>
          <c:x val="0.69724828903846181"/>
          <c:y val="0.44863480606590844"/>
          <c:w val="0.2879983705496994"/>
          <c:h val="0.288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(1).xlsx]Support_Pivot!PivotTable20</c:name>
    <c:fmtId val="13"/>
  </c:pivotSource>
  <c:chart>
    <c:autoTitleDeleted val="1"/>
    <c:pivotFmts>
      <c:pivotFmt>
        <c:idx val="0"/>
        <c:spPr>
          <a:solidFill>
            <a:schemeClr val="accent1"/>
          </a:solidFill>
          <a:ln w="19050">
            <a:solidFill>
              <a:schemeClr val="lt1"/>
            </a:solidFill>
          </a:ln>
          <a:effectLst/>
        </c:spPr>
        <c:marker>
          <c:symbol val="circle"/>
          <c:size val="5"/>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pivotFmt>
      <c:pivotFmt>
        <c:idx val="2"/>
        <c:spPr>
          <a:solidFill>
            <a:schemeClr val="accent4"/>
          </a:solidFill>
          <a:ln w="19050">
            <a:solidFill>
              <a:schemeClr val="lt1"/>
            </a:solidFill>
          </a:ln>
          <a:effectLst/>
        </c:spPr>
        <c:dLbl>
          <c:idx val="0"/>
          <c:layout>
            <c:manualLayout>
              <c:x val="0.14841695357562404"/>
              <c:y val="1.684210154063233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5809632011316474"/>
              <c:y val="1.122806769375489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4.5170377175189867E-2"/>
              <c:y val="2.807016923438723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4198416343851747"/>
              <c:y val="0.1852631169469557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198416343851747"/>
              <c:y val="0.1852631169469557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809632011316474"/>
              <c:y val="1.122806769375489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5170377175189867E-2"/>
              <c:y val="2.807016923438723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841695357562404"/>
              <c:y val="1.684210154063233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4198416343851747"/>
              <c:y val="0.1852631169469557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809632011316474"/>
              <c:y val="1.122806769375489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4.5170377175189867E-2"/>
              <c:y val="2.807016923438723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4841695357562404"/>
              <c:y val="1.684210154063233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lumMod val="75000"/>
            </a:schemeClr>
          </a:solidFill>
          <a:ln w="19050">
            <a:solidFill>
              <a:schemeClr val="lt1"/>
            </a:solidFill>
          </a:ln>
          <a:effectLst/>
        </c:spPr>
      </c:pivotFmt>
      <c:pivotFmt>
        <c:idx val="18"/>
        <c:spPr>
          <a:solidFill>
            <a:schemeClr val="accent5">
              <a:lumMod val="75000"/>
            </a:schemeClr>
          </a:solidFill>
          <a:ln w="19050">
            <a:solidFill>
              <a:schemeClr val="lt1"/>
            </a:solidFill>
          </a:ln>
          <a:effectLst/>
        </c:spPr>
      </c:pivotFmt>
      <c:pivotFmt>
        <c:idx val="19"/>
        <c:spPr>
          <a:solidFill>
            <a:srgbClr val="FF0000"/>
          </a:solidFill>
          <a:ln w="19050">
            <a:solidFill>
              <a:schemeClr val="lt1"/>
            </a:solidFill>
          </a:ln>
          <a:effectLst/>
        </c:spPr>
      </c:pivotFmt>
    </c:pivotFmts>
    <c:plotArea>
      <c:layout/>
      <c:pieChart>
        <c:varyColors val="1"/>
        <c:ser>
          <c:idx val="0"/>
          <c:order val="0"/>
          <c:tx>
            <c:strRef>
              <c:f>Support_Pivot!$B$12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7847-40DC-A3E5-8BFB97B266A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847-40DC-A3E5-8BFB97B266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7-40DC-A3E5-8BFB97B266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47-40DC-A3E5-8BFB97B266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47-40DC-A3E5-8BFB97B266A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Support_Pivot!$A$13:$A$15</c:f>
              <c:strCache>
                <c:ptCount val="2"/>
                <c:pt idx="0">
                  <c:v>Non Performing Loan</c:v>
                </c:pt>
                <c:pt idx="1">
                  <c:v>Performing</c:v>
                </c:pt>
              </c:strCache>
            </c:strRef>
          </c:cat>
          <c:val>
            <c:numRef>
              <c:f>Support_Pivot!$B$13:$B$15</c:f>
              <c:numCache>
                <c:formatCode>0.00%</c:formatCode>
                <c:ptCount val="2"/>
                <c:pt idx="0">
                  <c:v>2.4415055951169887E-2</c:v>
                </c:pt>
                <c:pt idx="1">
                  <c:v>0.97558494404883012</c:v>
                </c:pt>
              </c:numCache>
            </c:numRef>
          </c:val>
          <c:extLst>
            <c:ext xmlns:c16="http://schemas.microsoft.com/office/drawing/2014/chart" uri="{C3380CC4-5D6E-409C-BE32-E72D297353CC}">
              <c16:uniqueId val="{0000000A-7847-40DC-A3E5-8BFB97B266A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9245827456272637"/>
          <c:y val="0.26691769207510607"/>
          <c:w val="0.38818299236219223"/>
          <c:h val="0.617695346275375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Kota VS Non Performing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Support_Pivot!$B$26:$B$27</c:f>
              <c:strCache>
                <c:ptCount val="1"/>
                <c:pt idx="0">
                  <c:v>Non Performing Loan</c:v>
                </c:pt>
              </c:strCache>
            </c:strRef>
          </c:tx>
          <c:spPr>
            <a:solidFill>
              <a:schemeClr val="accent1"/>
            </a:solidFill>
            <a:ln>
              <a:noFill/>
            </a:ln>
            <a:effectLst/>
          </c:spPr>
          <c:invertIfNegative val="0"/>
          <c:cat>
            <c:strRef>
              <c:f>Support_Pivot!$A$28:$A$47</c:f>
              <c:strCache>
                <c:ptCount val="19"/>
                <c:pt idx="0">
                  <c:v>Jakarta Barat</c:v>
                </c:pt>
                <c:pt idx="1">
                  <c:v>Semarang</c:v>
                </c:pt>
                <c:pt idx="2">
                  <c:v>Jakarta Selatan</c:v>
                </c:pt>
                <c:pt idx="3">
                  <c:v>Jakarta Utara</c:v>
                </c:pt>
                <c:pt idx="4">
                  <c:v>Depok</c:v>
                </c:pt>
                <c:pt idx="5">
                  <c:v>Pekanbaru</c:v>
                </c:pt>
                <c:pt idx="6">
                  <c:v>Tangerang</c:v>
                </c:pt>
                <c:pt idx="7">
                  <c:v>Bandung</c:v>
                </c:pt>
                <c:pt idx="8">
                  <c:v>Jakarta Timur</c:v>
                </c:pt>
                <c:pt idx="9">
                  <c:v>Malang</c:v>
                </c:pt>
                <c:pt idx="10">
                  <c:v>Denpasar</c:v>
                </c:pt>
                <c:pt idx="11">
                  <c:v>Balikpapan</c:v>
                </c:pt>
                <c:pt idx="12">
                  <c:v>Surabaya</c:v>
                </c:pt>
                <c:pt idx="13">
                  <c:v>Makassar</c:v>
                </c:pt>
                <c:pt idx="14">
                  <c:v>Medan</c:v>
                </c:pt>
                <c:pt idx="15">
                  <c:v>Bogor</c:v>
                </c:pt>
                <c:pt idx="16">
                  <c:v>Banjarmasin</c:v>
                </c:pt>
                <c:pt idx="17">
                  <c:v>Palembang</c:v>
                </c:pt>
                <c:pt idx="18">
                  <c:v>Yogyakarta</c:v>
                </c:pt>
              </c:strCache>
            </c:strRef>
          </c:cat>
          <c:val>
            <c:numRef>
              <c:f>Support_Pivot!$B$28:$B$47</c:f>
              <c:numCache>
                <c:formatCode>General</c:formatCode>
                <c:ptCount val="19"/>
                <c:pt idx="0">
                  <c:v>1</c:v>
                </c:pt>
                <c:pt idx="1">
                  <c:v>1</c:v>
                </c:pt>
                <c:pt idx="2">
                  <c:v>1</c:v>
                </c:pt>
                <c:pt idx="3">
                  <c:v>2</c:v>
                </c:pt>
                <c:pt idx="4">
                  <c:v>2</c:v>
                </c:pt>
                <c:pt idx="5">
                  <c:v>2</c:v>
                </c:pt>
                <c:pt idx="6">
                  <c:v>2</c:v>
                </c:pt>
                <c:pt idx="7">
                  <c:v>3</c:v>
                </c:pt>
                <c:pt idx="8">
                  <c:v>3</c:v>
                </c:pt>
                <c:pt idx="9">
                  <c:v>4</c:v>
                </c:pt>
                <c:pt idx="10">
                  <c:v>4</c:v>
                </c:pt>
                <c:pt idx="11">
                  <c:v>4</c:v>
                </c:pt>
                <c:pt idx="12">
                  <c:v>4</c:v>
                </c:pt>
                <c:pt idx="13">
                  <c:v>4</c:v>
                </c:pt>
                <c:pt idx="14">
                  <c:v>6</c:v>
                </c:pt>
                <c:pt idx="15">
                  <c:v>6</c:v>
                </c:pt>
                <c:pt idx="16">
                  <c:v>7</c:v>
                </c:pt>
                <c:pt idx="17">
                  <c:v>7</c:v>
                </c:pt>
                <c:pt idx="18">
                  <c:v>8</c:v>
                </c:pt>
              </c:numCache>
            </c:numRef>
          </c:val>
          <c:extLst>
            <c:ext xmlns:c16="http://schemas.microsoft.com/office/drawing/2014/chart" uri="{C3380CC4-5D6E-409C-BE32-E72D297353CC}">
              <c16:uniqueId val="{00000000-EB15-4AEC-AF99-59CCF4A8415C}"/>
            </c:ext>
          </c:extLst>
        </c:ser>
        <c:dLbls>
          <c:showLegendKey val="0"/>
          <c:showVal val="0"/>
          <c:showCatName val="0"/>
          <c:showSerName val="0"/>
          <c:showPercent val="0"/>
          <c:showBubbleSize val="0"/>
        </c:dLbls>
        <c:gapWidth val="219"/>
        <c:overlap val="-27"/>
        <c:axId val="1204612048"/>
        <c:axId val="1204603888"/>
      </c:barChart>
      <c:catAx>
        <c:axId val="12046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03888"/>
        <c:crosses val="autoZero"/>
        <c:auto val="1"/>
        <c:lblAlgn val="ctr"/>
        <c:lblOffset val="100"/>
        <c:noMultiLvlLbl val="0"/>
      </c:catAx>
      <c:valAx>
        <c:axId val="12046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1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Status Pembayaran VS</a:t>
            </a:r>
            <a:r>
              <a:rPr lang="en-US" b="1" baseline="0"/>
              <a:t> Pekerjaan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Support_Pivot!$B$50:$B$51</c:f>
              <c:strCache>
                <c:ptCount val="1"/>
                <c:pt idx="0">
                  <c:v>Dalam Perhatian Khusus</c:v>
                </c:pt>
              </c:strCache>
            </c:strRef>
          </c:tx>
          <c:spPr>
            <a:solidFill>
              <a:schemeClr val="accent1"/>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Support_Pivot!$B$52:$B$62</c:f>
              <c:numCache>
                <c:formatCode>General</c:formatCode>
                <c:ptCount val="10"/>
                <c:pt idx="0">
                  <c:v>4</c:v>
                </c:pt>
                <c:pt idx="2">
                  <c:v>7</c:v>
                </c:pt>
                <c:pt idx="3">
                  <c:v>2</c:v>
                </c:pt>
                <c:pt idx="5">
                  <c:v>15</c:v>
                </c:pt>
                <c:pt idx="6">
                  <c:v>2</c:v>
                </c:pt>
                <c:pt idx="7">
                  <c:v>6</c:v>
                </c:pt>
                <c:pt idx="8">
                  <c:v>1</c:v>
                </c:pt>
                <c:pt idx="9">
                  <c:v>12</c:v>
                </c:pt>
              </c:numCache>
            </c:numRef>
          </c:val>
          <c:extLst>
            <c:ext xmlns:c16="http://schemas.microsoft.com/office/drawing/2014/chart" uri="{C3380CC4-5D6E-409C-BE32-E72D297353CC}">
              <c16:uniqueId val="{00000000-58DC-4EEF-BD8F-716D02521560}"/>
            </c:ext>
          </c:extLst>
        </c:ser>
        <c:ser>
          <c:idx val="1"/>
          <c:order val="1"/>
          <c:tx>
            <c:strRef>
              <c:f>Support_Pivot!$C$50:$C$51</c:f>
              <c:strCache>
                <c:ptCount val="1"/>
                <c:pt idx="0">
                  <c:v>Kurang Lancar</c:v>
                </c:pt>
              </c:strCache>
            </c:strRef>
          </c:tx>
          <c:spPr>
            <a:solidFill>
              <a:schemeClr val="accent2"/>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Support_Pivot!$C$52:$C$62</c:f>
              <c:numCache>
                <c:formatCode>General</c:formatCode>
                <c:ptCount val="10"/>
                <c:pt idx="0">
                  <c:v>4</c:v>
                </c:pt>
                <c:pt idx="1">
                  <c:v>5</c:v>
                </c:pt>
                <c:pt idx="2">
                  <c:v>2</c:v>
                </c:pt>
                <c:pt idx="3">
                  <c:v>2</c:v>
                </c:pt>
                <c:pt idx="4">
                  <c:v>2</c:v>
                </c:pt>
                <c:pt idx="5">
                  <c:v>7</c:v>
                </c:pt>
                <c:pt idx="6">
                  <c:v>4</c:v>
                </c:pt>
                <c:pt idx="7">
                  <c:v>6</c:v>
                </c:pt>
                <c:pt idx="8">
                  <c:v>1</c:v>
                </c:pt>
                <c:pt idx="9">
                  <c:v>9</c:v>
                </c:pt>
              </c:numCache>
            </c:numRef>
          </c:val>
          <c:extLst>
            <c:ext xmlns:c16="http://schemas.microsoft.com/office/drawing/2014/chart" uri="{C3380CC4-5D6E-409C-BE32-E72D297353CC}">
              <c16:uniqueId val="{00000074-58DC-4EEF-BD8F-716D02521560}"/>
            </c:ext>
          </c:extLst>
        </c:ser>
        <c:ser>
          <c:idx val="2"/>
          <c:order val="2"/>
          <c:tx>
            <c:strRef>
              <c:f>Support_Pivot!$D$50:$D$51</c:f>
              <c:strCache>
                <c:ptCount val="1"/>
                <c:pt idx="0">
                  <c:v>Macet</c:v>
                </c:pt>
              </c:strCache>
            </c:strRef>
          </c:tx>
          <c:spPr>
            <a:solidFill>
              <a:schemeClr val="accent3"/>
            </a:solidFill>
            <a:ln>
              <a:noFill/>
            </a:ln>
            <a:effectLst/>
          </c:spPr>
          <c:invertIfNegative val="0"/>
          <c:cat>
            <c:strRef>
              <c:f>Support_Pivot!$A$52:$A$62</c:f>
              <c:strCache>
                <c:ptCount val="10"/>
                <c:pt idx="0">
                  <c:v>Buruh/Operator</c:v>
                </c:pt>
                <c:pt idx="1">
                  <c:v>Driver Online</c:v>
                </c:pt>
                <c:pt idx="2">
                  <c:v>Freelancer</c:v>
                </c:pt>
                <c:pt idx="3">
                  <c:v>Guru/Dosen</c:v>
                </c:pt>
                <c:pt idx="4">
                  <c:v>Ibu Rumah Tangga</c:v>
                </c:pt>
                <c:pt idx="5">
                  <c:v>Karyawan Swasta</c:v>
                </c:pt>
                <c:pt idx="6">
                  <c:v>Petani</c:v>
                </c:pt>
                <c:pt idx="7">
                  <c:v>Pns</c:v>
                </c:pt>
                <c:pt idx="8">
                  <c:v>Tni/Polri</c:v>
                </c:pt>
                <c:pt idx="9">
                  <c:v>Wiraswasta</c:v>
                </c:pt>
              </c:strCache>
            </c:strRef>
          </c:cat>
          <c:val>
            <c:numRef>
              <c:f>Support_Pivot!$D$52:$D$62</c:f>
              <c:numCache>
                <c:formatCode>General</c:formatCode>
                <c:ptCount val="10"/>
                <c:pt idx="0">
                  <c:v>4</c:v>
                </c:pt>
                <c:pt idx="1">
                  <c:v>1</c:v>
                </c:pt>
                <c:pt idx="2">
                  <c:v>2</c:v>
                </c:pt>
                <c:pt idx="3">
                  <c:v>3</c:v>
                </c:pt>
                <c:pt idx="4">
                  <c:v>2</c:v>
                </c:pt>
                <c:pt idx="5">
                  <c:v>10</c:v>
                </c:pt>
                <c:pt idx="7">
                  <c:v>3</c:v>
                </c:pt>
                <c:pt idx="8">
                  <c:v>1</c:v>
                </c:pt>
                <c:pt idx="9">
                  <c:v>4</c:v>
                </c:pt>
              </c:numCache>
            </c:numRef>
          </c:val>
          <c:extLst>
            <c:ext xmlns:c16="http://schemas.microsoft.com/office/drawing/2014/chart" uri="{C3380CC4-5D6E-409C-BE32-E72D297353CC}">
              <c16:uniqueId val="{00000075-58DC-4EEF-BD8F-716D02521560}"/>
            </c:ext>
          </c:extLst>
        </c:ser>
        <c:dLbls>
          <c:showLegendKey val="0"/>
          <c:showVal val="0"/>
          <c:showCatName val="0"/>
          <c:showSerName val="0"/>
          <c:showPercent val="0"/>
          <c:showBubbleSize val="0"/>
        </c:dLbls>
        <c:gapWidth val="219"/>
        <c:overlap val="-27"/>
        <c:axId val="1204621648"/>
        <c:axId val="1204615408"/>
      </c:barChart>
      <c:catAx>
        <c:axId val="12046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15408"/>
        <c:crosses val="autoZero"/>
        <c:auto val="1"/>
        <c:lblAlgn val="ctr"/>
        <c:lblOffset val="100"/>
        <c:noMultiLvlLbl val="0"/>
      </c:catAx>
      <c:valAx>
        <c:axId val="120461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2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 </a:t>
            </a:r>
            <a:r>
              <a:rPr lang="en-US" b="1"/>
              <a:t>Total</a:t>
            </a:r>
            <a:r>
              <a:rPr lang="en-US" baseline="0"/>
              <a:t> </a:t>
            </a:r>
            <a:r>
              <a:rPr lang="en-US" b="1"/>
              <a:t>Status</a:t>
            </a:r>
            <a:r>
              <a:rPr lang="en-US" b="1" baseline="0"/>
              <a:t> Pembayaran Per Bulan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Support_Pivot!$B$66:$B$67</c:f>
              <c:strCache>
                <c:ptCount val="1"/>
                <c:pt idx="0">
                  <c:v>Non Performing Loan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Support_Pivot!$A$68:$A$74</c:f>
              <c:strCache>
                <c:ptCount val="6"/>
                <c:pt idx="0">
                  <c:v>January</c:v>
                </c:pt>
                <c:pt idx="1">
                  <c:v>February</c:v>
                </c:pt>
                <c:pt idx="2">
                  <c:v>March</c:v>
                </c:pt>
                <c:pt idx="3">
                  <c:v>April</c:v>
                </c:pt>
                <c:pt idx="4">
                  <c:v>May</c:v>
                </c:pt>
                <c:pt idx="5">
                  <c:v>June</c:v>
                </c:pt>
              </c:strCache>
            </c:strRef>
          </c:cat>
          <c:val>
            <c:numRef>
              <c:f>Support_Pivot!$B$68:$B$74</c:f>
              <c:numCache>
                <c:formatCode>General</c:formatCode>
                <c:ptCount val="6"/>
                <c:pt idx="0">
                  <c:v>13</c:v>
                </c:pt>
                <c:pt idx="1">
                  <c:v>14</c:v>
                </c:pt>
                <c:pt idx="2">
                  <c:v>10</c:v>
                </c:pt>
                <c:pt idx="3">
                  <c:v>15</c:v>
                </c:pt>
                <c:pt idx="4">
                  <c:v>10</c:v>
                </c:pt>
                <c:pt idx="5">
                  <c:v>7</c:v>
                </c:pt>
              </c:numCache>
            </c:numRef>
          </c:val>
          <c:smooth val="0"/>
          <c:extLst>
            <c:ext xmlns:c16="http://schemas.microsoft.com/office/drawing/2014/chart" uri="{C3380CC4-5D6E-409C-BE32-E72D297353CC}">
              <c16:uniqueId val="{00000000-EC0A-4F0B-8C2C-F389CB8ED4C5}"/>
            </c:ext>
          </c:extLst>
        </c:ser>
        <c:ser>
          <c:idx val="1"/>
          <c:order val="1"/>
          <c:tx>
            <c:strRef>
              <c:f>Support_Pivot!$C$66:$C$67</c:f>
              <c:strCache>
                <c:ptCount val="1"/>
                <c:pt idx="0">
                  <c:v>Performing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Support_Pivot!$A$68:$A$74</c:f>
              <c:strCache>
                <c:ptCount val="6"/>
                <c:pt idx="0">
                  <c:v>January</c:v>
                </c:pt>
                <c:pt idx="1">
                  <c:v>February</c:v>
                </c:pt>
                <c:pt idx="2">
                  <c:v>March</c:v>
                </c:pt>
                <c:pt idx="3">
                  <c:v>April</c:v>
                </c:pt>
                <c:pt idx="4">
                  <c:v>May</c:v>
                </c:pt>
                <c:pt idx="5">
                  <c:v>June</c:v>
                </c:pt>
              </c:strCache>
            </c:strRef>
          </c:cat>
          <c:val>
            <c:numRef>
              <c:f>Support_Pivot!$C$68:$C$74</c:f>
              <c:numCache>
                <c:formatCode>General</c:formatCode>
                <c:ptCount val="6"/>
                <c:pt idx="0">
                  <c:v>486</c:v>
                </c:pt>
                <c:pt idx="1">
                  <c:v>449</c:v>
                </c:pt>
                <c:pt idx="2">
                  <c:v>523</c:v>
                </c:pt>
                <c:pt idx="3">
                  <c:v>476</c:v>
                </c:pt>
                <c:pt idx="4">
                  <c:v>489</c:v>
                </c:pt>
                <c:pt idx="5">
                  <c:v>300</c:v>
                </c:pt>
              </c:numCache>
            </c:numRef>
          </c:val>
          <c:smooth val="0"/>
          <c:extLst>
            <c:ext xmlns:c16="http://schemas.microsoft.com/office/drawing/2014/chart" uri="{C3380CC4-5D6E-409C-BE32-E72D297353CC}">
              <c16:uniqueId val="{0000002B-EC0A-4F0B-8C2C-F389CB8ED4C5}"/>
            </c:ext>
          </c:extLst>
        </c:ser>
        <c:dLbls>
          <c:dLblPos val="t"/>
          <c:showLegendKey val="0"/>
          <c:showVal val="1"/>
          <c:showCatName val="0"/>
          <c:showSerName val="0"/>
          <c:showPercent val="0"/>
          <c:showBubbleSize val="0"/>
        </c:dLbls>
        <c:smooth val="0"/>
        <c:axId val="1204640848"/>
        <c:axId val="1204637008"/>
      </c:lineChart>
      <c:catAx>
        <c:axId val="12046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37008"/>
        <c:crosses val="autoZero"/>
        <c:auto val="1"/>
        <c:lblAlgn val="ctr"/>
        <c:lblOffset val="100"/>
        <c:noMultiLvlLbl val="0"/>
      </c:catAx>
      <c:valAx>
        <c:axId val="120463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Tenor</a:t>
            </a:r>
            <a:r>
              <a:rPr lang="en-US" b="1" baseline="0"/>
              <a:t> VS Non Peforming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Support_Pivot!$B$83:$B$84</c:f>
              <c:strCache>
                <c:ptCount val="1"/>
                <c:pt idx="0">
                  <c:v>Non Performing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Support_Pivot!$A$85:$A$91</c:f>
              <c:strCache>
                <c:ptCount val="6"/>
                <c:pt idx="0">
                  <c:v>12</c:v>
                </c:pt>
                <c:pt idx="1">
                  <c:v>18</c:v>
                </c:pt>
                <c:pt idx="2">
                  <c:v>24</c:v>
                </c:pt>
                <c:pt idx="3">
                  <c:v>36</c:v>
                </c:pt>
                <c:pt idx="4">
                  <c:v>48</c:v>
                </c:pt>
                <c:pt idx="5">
                  <c:v>60</c:v>
                </c:pt>
              </c:strCache>
            </c:strRef>
          </c:cat>
          <c:val>
            <c:numRef>
              <c:f>Support_Pivot!$B$85:$B$91</c:f>
              <c:numCache>
                <c:formatCode>General</c:formatCode>
                <c:ptCount val="6"/>
                <c:pt idx="0">
                  <c:v>8</c:v>
                </c:pt>
                <c:pt idx="1">
                  <c:v>9</c:v>
                </c:pt>
                <c:pt idx="2">
                  <c:v>10</c:v>
                </c:pt>
                <c:pt idx="3">
                  <c:v>6</c:v>
                </c:pt>
                <c:pt idx="4">
                  <c:v>17</c:v>
                </c:pt>
                <c:pt idx="5">
                  <c:v>22</c:v>
                </c:pt>
              </c:numCache>
            </c:numRef>
          </c:val>
          <c:extLst>
            <c:ext xmlns:c16="http://schemas.microsoft.com/office/drawing/2014/chart" uri="{C3380CC4-5D6E-409C-BE32-E72D297353CC}">
              <c16:uniqueId val="{00000000-6656-464B-968B-60A2363CF95F}"/>
            </c:ext>
          </c:extLst>
        </c:ser>
        <c:ser>
          <c:idx val="1"/>
          <c:order val="1"/>
          <c:tx>
            <c:strRef>
              <c:f>Support_Pivot!$C$83:$C$84</c:f>
              <c:strCache>
                <c:ptCount val="1"/>
                <c:pt idx="0">
                  <c:v>Performing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Support_Pivot!$A$85:$A$91</c:f>
              <c:strCache>
                <c:ptCount val="6"/>
                <c:pt idx="0">
                  <c:v>12</c:v>
                </c:pt>
                <c:pt idx="1">
                  <c:v>18</c:v>
                </c:pt>
                <c:pt idx="2">
                  <c:v>24</c:v>
                </c:pt>
                <c:pt idx="3">
                  <c:v>36</c:v>
                </c:pt>
                <c:pt idx="4">
                  <c:v>48</c:v>
                </c:pt>
                <c:pt idx="5">
                  <c:v>60</c:v>
                </c:pt>
              </c:strCache>
            </c:strRef>
          </c:cat>
          <c:val>
            <c:numRef>
              <c:f>Support_Pivot!$C$85:$C$91</c:f>
              <c:numCache>
                <c:formatCode>General</c:formatCode>
                <c:ptCount val="6"/>
                <c:pt idx="0">
                  <c:v>498</c:v>
                </c:pt>
                <c:pt idx="1">
                  <c:v>463</c:v>
                </c:pt>
                <c:pt idx="2">
                  <c:v>478</c:v>
                </c:pt>
                <c:pt idx="3">
                  <c:v>497</c:v>
                </c:pt>
                <c:pt idx="4">
                  <c:v>474</c:v>
                </c:pt>
                <c:pt idx="5">
                  <c:v>467</c:v>
                </c:pt>
              </c:numCache>
            </c:numRef>
          </c:val>
          <c:extLst>
            <c:ext xmlns:c16="http://schemas.microsoft.com/office/drawing/2014/chart" uri="{C3380CC4-5D6E-409C-BE32-E72D297353CC}">
              <c16:uniqueId val="{0000002B-6656-464B-968B-60A2363CF95F}"/>
            </c:ext>
          </c:extLst>
        </c:ser>
        <c:dLbls>
          <c:dLblPos val="outEnd"/>
          <c:showLegendKey val="0"/>
          <c:showVal val="1"/>
          <c:showCatName val="0"/>
          <c:showSerName val="0"/>
          <c:showPercent val="0"/>
          <c:showBubbleSize val="0"/>
        </c:dLbls>
        <c:gapWidth val="219"/>
        <c:overlap val="-27"/>
        <c:axId val="1204663888"/>
        <c:axId val="1204647568"/>
      </c:barChart>
      <c:catAx>
        <c:axId val="12046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7568"/>
        <c:crosses val="autoZero"/>
        <c:auto val="1"/>
        <c:lblAlgn val="ctr"/>
        <c:lblOffset val="100"/>
        <c:noMultiLvlLbl val="0"/>
      </c:catAx>
      <c:valAx>
        <c:axId val="12046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(1).xlsx]Support_Pivot!PivotTable26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DP</a:t>
            </a:r>
            <a:r>
              <a:rPr lang="en-US" b="1" baseline="0"/>
              <a:t> VS Non Performing Loan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Support_Pivot!$B$98:$B$99</c:f>
              <c:strCache>
                <c:ptCount val="1"/>
                <c:pt idx="0">
                  <c:v>Non Performing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Support_Pivot!$A$100:$A$107</c:f>
              <c:strCache>
                <c:ptCount val="7"/>
                <c:pt idx="0">
                  <c:v>10%</c:v>
                </c:pt>
                <c:pt idx="1">
                  <c:v>15%</c:v>
                </c:pt>
                <c:pt idx="2">
                  <c:v>20%</c:v>
                </c:pt>
                <c:pt idx="3">
                  <c:v>25%</c:v>
                </c:pt>
                <c:pt idx="4">
                  <c:v>30%</c:v>
                </c:pt>
                <c:pt idx="5">
                  <c:v>35%</c:v>
                </c:pt>
                <c:pt idx="6">
                  <c:v>40%</c:v>
                </c:pt>
              </c:strCache>
            </c:strRef>
          </c:cat>
          <c:val>
            <c:numRef>
              <c:f>Support_Pivot!$B$100:$B$107</c:f>
              <c:numCache>
                <c:formatCode>General</c:formatCode>
                <c:ptCount val="7"/>
                <c:pt idx="0">
                  <c:v>9</c:v>
                </c:pt>
                <c:pt idx="1">
                  <c:v>9</c:v>
                </c:pt>
                <c:pt idx="2">
                  <c:v>10</c:v>
                </c:pt>
                <c:pt idx="3">
                  <c:v>13</c:v>
                </c:pt>
                <c:pt idx="4">
                  <c:v>16</c:v>
                </c:pt>
                <c:pt idx="5">
                  <c:v>8</c:v>
                </c:pt>
                <c:pt idx="6">
                  <c:v>7</c:v>
                </c:pt>
              </c:numCache>
            </c:numRef>
          </c:val>
          <c:extLst>
            <c:ext xmlns:c16="http://schemas.microsoft.com/office/drawing/2014/chart" uri="{C3380CC4-5D6E-409C-BE32-E72D297353CC}">
              <c16:uniqueId val="{00000000-E474-4D81-9164-E5C59FAC47D8}"/>
            </c:ext>
          </c:extLst>
        </c:ser>
        <c:ser>
          <c:idx val="1"/>
          <c:order val="1"/>
          <c:tx>
            <c:strRef>
              <c:f>Support_Pivot!$C$98:$C$99</c:f>
              <c:strCache>
                <c:ptCount val="1"/>
                <c:pt idx="0">
                  <c:v>Performing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Support_Pivot!$A$100:$A$107</c:f>
              <c:strCache>
                <c:ptCount val="7"/>
                <c:pt idx="0">
                  <c:v>10%</c:v>
                </c:pt>
                <c:pt idx="1">
                  <c:v>15%</c:v>
                </c:pt>
                <c:pt idx="2">
                  <c:v>20%</c:v>
                </c:pt>
                <c:pt idx="3">
                  <c:v>25%</c:v>
                </c:pt>
                <c:pt idx="4">
                  <c:v>30%</c:v>
                </c:pt>
                <c:pt idx="5">
                  <c:v>35%</c:v>
                </c:pt>
                <c:pt idx="6">
                  <c:v>40%</c:v>
                </c:pt>
              </c:strCache>
            </c:strRef>
          </c:cat>
          <c:val>
            <c:numRef>
              <c:f>Support_Pivot!$C$100:$C$107</c:f>
              <c:numCache>
                <c:formatCode>General</c:formatCode>
                <c:ptCount val="7"/>
                <c:pt idx="0">
                  <c:v>459</c:v>
                </c:pt>
                <c:pt idx="1">
                  <c:v>409</c:v>
                </c:pt>
                <c:pt idx="2">
                  <c:v>395</c:v>
                </c:pt>
                <c:pt idx="3">
                  <c:v>404</c:v>
                </c:pt>
                <c:pt idx="4">
                  <c:v>392</c:v>
                </c:pt>
                <c:pt idx="5">
                  <c:v>421</c:v>
                </c:pt>
                <c:pt idx="6">
                  <c:v>397</c:v>
                </c:pt>
              </c:numCache>
            </c:numRef>
          </c:val>
          <c:extLst>
            <c:ext xmlns:c16="http://schemas.microsoft.com/office/drawing/2014/chart" uri="{C3380CC4-5D6E-409C-BE32-E72D297353CC}">
              <c16:uniqueId val="{0000002B-E474-4D81-9164-E5C59FAC47D8}"/>
            </c:ext>
          </c:extLst>
        </c:ser>
        <c:dLbls>
          <c:dLblPos val="outEnd"/>
          <c:showLegendKey val="0"/>
          <c:showVal val="1"/>
          <c:showCatName val="0"/>
          <c:showSerName val="0"/>
          <c:showPercent val="0"/>
          <c:showBubbleSize val="0"/>
        </c:dLbls>
        <c:gapWidth val="219"/>
        <c:overlap val="-27"/>
        <c:axId val="1204646608"/>
        <c:axId val="1204648048"/>
      </c:barChart>
      <c:catAx>
        <c:axId val="120464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8048"/>
        <c:crosses val="autoZero"/>
        <c:auto val="1"/>
        <c:lblAlgn val="ctr"/>
        <c:lblOffset val="100"/>
        <c:noMultiLvlLbl val="0"/>
      </c:catAx>
      <c:valAx>
        <c:axId val="120464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464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id-ID" sz="1400" b="1" i="0" u="none" strike="noStrike" kern="1200" spc="-1" baseline="0">
                <a:solidFill>
                  <a:srgbClr val="000000"/>
                </a:solidFill>
                <a:latin typeface="Calibri"/>
              </a:rPr>
              <a:t>NPL Rate per Risk Tier</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Support_Pivot2!$B$2</c:f>
              <c:strCache>
                <c:ptCount val="1"/>
                <c:pt idx="0">
                  <c:v>Total</c:v>
                </c:pt>
              </c:strCache>
            </c:strRef>
          </c:tx>
          <c:spPr>
            <a:solidFill>
              <a:schemeClr val="accent1"/>
            </a:solidFill>
            <a:ln>
              <a:noFill/>
            </a:ln>
            <a:effectLst/>
          </c:spPr>
          <c:invertIfNegative val="0"/>
          <c:cat>
            <c:strRef>
              <c:f>Support_Pivot2!$A$3:$A$6</c:f>
              <c:strCache>
                <c:ptCount val="3"/>
                <c:pt idx="0">
                  <c:v>Low Risk</c:v>
                </c:pt>
                <c:pt idx="1">
                  <c:v>Medium Risk</c:v>
                </c:pt>
                <c:pt idx="2">
                  <c:v>High Risk</c:v>
                </c:pt>
              </c:strCache>
            </c:strRef>
          </c:cat>
          <c:val>
            <c:numRef>
              <c:f>Support_Pivot2!$B$3:$B$6</c:f>
              <c:numCache>
                <c:formatCode>0.00%</c:formatCode>
                <c:ptCount val="3"/>
                <c:pt idx="0">
                  <c:v>3.9721946375372392E-3</c:v>
                </c:pt>
                <c:pt idx="1">
                  <c:v>2.8950542822677925E-2</c:v>
                </c:pt>
                <c:pt idx="2">
                  <c:v>0.37735849056603776</c:v>
                </c:pt>
              </c:numCache>
            </c:numRef>
          </c:val>
          <c:extLst>
            <c:ext xmlns:c16="http://schemas.microsoft.com/office/drawing/2014/chart" uri="{C3380CC4-5D6E-409C-BE32-E72D297353CC}">
              <c16:uniqueId val="{00000000-9F4D-4134-89E7-84751A960DB6}"/>
            </c:ext>
          </c:extLst>
        </c:ser>
        <c:dLbls>
          <c:showLegendKey val="0"/>
          <c:showVal val="0"/>
          <c:showCatName val="0"/>
          <c:showSerName val="0"/>
          <c:showPercent val="0"/>
          <c:showBubbleSize val="0"/>
        </c:dLbls>
        <c:gapWidth val="219"/>
        <c:overlap val="-27"/>
        <c:axId val="424728528"/>
        <c:axId val="424745328"/>
      </c:barChart>
      <c:catAx>
        <c:axId val="42472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45328"/>
        <c:crosses val="autoZero"/>
        <c:auto val="1"/>
        <c:lblAlgn val="ctr"/>
        <c:lblOffset val="100"/>
        <c:noMultiLvlLbl val="0"/>
      </c:catAx>
      <c:valAx>
        <c:axId val="42474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kern="1200" spc="-1" baseline="0">
                <a:solidFill>
                  <a:srgbClr val="000000"/>
                </a:solidFill>
                <a:latin typeface="Calibri"/>
              </a:rPr>
              <a:t>Count-Based vs Exposure-Based NPL per Kota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Support_Pivot2!$B$19</c:f>
              <c:strCache>
                <c:ptCount val="1"/>
                <c:pt idx="0">
                  <c:v>% Akun NPL </c:v>
                </c:pt>
              </c:strCache>
            </c:strRef>
          </c:tx>
          <c:spPr>
            <a:solidFill>
              <a:schemeClr val="accent1"/>
            </a:solidFill>
            <a:ln>
              <a:noFill/>
            </a:ln>
            <a:effectLst/>
          </c:spPr>
          <c:invertIfNegative val="0"/>
          <c:cat>
            <c:strRef>
              <c:f>Support_Pivot2!$A$20:$A$30</c:f>
              <c:strCache>
                <c:ptCount val="10"/>
                <c:pt idx="0">
                  <c:v>Palembang</c:v>
                </c:pt>
                <c:pt idx="1">
                  <c:v>Yogyakarta</c:v>
                </c:pt>
                <c:pt idx="2">
                  <c:v>Banjarmasin</c:v>
                </c:pt>
                <c:pt idx="3">
                  <c:v>Bogor</c:v>
                </c:pt>
                <c:pt idx="4">
                  <c:v>Medan</c:v>
                </c:pt>
                <c:pt idx="5">
                  <c:v>Balikpapan</c:v>
                </c:pt>
                <c:pt idx="6">
                  <c:v>Surabaya</c:v>
                </c:pt>
                <c:pt idx="7">
                  <c:v>Malang</c:v>
                </c:pt>
                <c:pt idx="8">
                  <c:v>Denpasar</c:v>
                </c:pt>
                <c:pt idx="9">
                  <c:v>Makassar</c:v>
                </c:pt>
              </c:strCache>
            </c:strRef>
          </c:cat>
          <c:val>
            <c:numRef>
              <c:f>Support_Pivot2!$B$20:$B$30</c:f>
              <c:numCache>
                <c:formatCode>0.00%</c:formatCode>
                <c:ptCount val="10"/>
                <c:pt idx="0">
                  <c:v>5.3435114503816793E-2</c:v>
                </c:pt>
                <c:pt idx="1">
                  <c:v>0.05</c:v>
                </c:pt>
                <c:pt idx="2">
                  <c:v>4.72972972972973E-2</c:v>
                </c:pt>
                <c:pt idx="3">
                  <c:v>4.4444444444444446E-2</c:v>
                </c:pt>
                <c:pt idx="4">
                  <c:v>4.1095890410958902E-2</c:v>
                </c:pt>
                <c:pt idx="5">
                  <c:v>3.0769230769230771E-2</c:v>
                </c:pt>
                <c:pt idx="6">
                  <c:v>2.9629629629629631E-2</c:v>
                </c:pt>
                <c:pt idx="7">
                  <c:v>2.8985507246376812E-2</c:v>
                </c:pt>
                <c:pt idx="8">
                  <c:v>2.7027027027027029E-2</c:v>
                </c:pt>
                <c:pt idx="9">
                  <c:v>2.4390243902439025E-2</c:v>
                </c:pt>
              </c:numCache>
            </c:numRef>
          </c:val>
          <c:extLst>
            <c:ext xmlns:c16="http://schemas.microsoft.com/office/drawing/2014/chart" uri="{C3380CC4-5D6E-409C-BE32-E72D297353CC}">
              <c16:uniqueId val="{00000000-17F3-402B-BCA5-11FCAC18AB8C}"/>
            </c:ext>
          </c:extLst>
        </c:ser>
        <c:ser>
          <c:idx val="1"/>
          <c:order val="1"/>
          <c:tx>
            <c:strRef>
              <c:f>Support_Pivot2!$C$19</c:f>
              <c:strCache>
                <c:ptCount val="1"/>
                <c:pt idx="0">
                  <c:v>% Exposure NPL </c:v>
                </c:pt>
              </c:strCache>
            </c:strRef>
          </c:tx>
          <c:spPr>
            <a:solidFill>
              <a:schemeClr val="accent2"/>
            </a:solidFill>
            <a:ln>
              <a:noFill/>
            </a:ln>
            <a:effectLst/>
          </c:spPr>
          <c:invertIfNegative val="0"/>
          <c:cat>
            <c:strRef>
              <c:f>Support_Pivot2!$A$20:$A$30</c:f>
              <c:strCache>
                <c:ptCount val="10"/>
                <c:pt idx="0">
                  <c:v>Palembang</c:v>
                </c:pt>
                <c:pt idx="1">
                  <c:v>Yogyakarta</c:v>
                </c:pt>
                <c:pt idx="2">
                  <c:v>Banjarmasin</c:v>
                </c:pt>
                <c:pt idx="3">
                  <c:v>Bogor</c:v>
                </c:pt>
                <c:pt idx="4">
                  <c:v>Medan</c:v>
                </c:pt>
                <c:pt idx="5">
                  <c:v>Balikpapan</c:v>
                </c:pt>
                <c:pt idx="6">
                  <c:v>Surabaya</c:v>
                </c:pt>
                <c:pt idx="7">
                  <c:v>Malang</c:v>
                </c:pt>
                <c:pt idx="8">
                  <c:v>Denpasar</c:v>
                </c:pt>
                <c:pt idx="9">
                  <c:v>Makassar</c:v>
                </c:pt>
              </c:strCache>
            </c:strRef>
          </c:cat>
          <c:val>
            <c:numRef>
              <c:f>Support_Pivot2!$C$20:$C$30</c:f>
              <c:numCache>
                <c:formatCode>0.00%</c:formatCode>
                <c:ptCount val="10"/>
                <c:pt idx="0">
                  <c:v>5.2157459020279989E-2</c:v>
                </c:pt>
                <c:pt idx="1">
                  <c:v>4.5242620596066173E-2</c:v>
                </c:pt>
                <c:pt idx="2">
                  <c:v>4.794425569519755E-2</c:v>
                </c:pt>
                <c:pt idx="3">
                  <c:v>5.1510323204137239E-2</c:v>
                </c:pt>
                <c:pt idx="4">
                  <c:v>3.8143197870396897E-2</c:v>
                </c:pt>
                <c:pt idx="5">
                  <c:v>3.7707653563330952E-2</c:v>
                </c:pt>
                <c:pt idx="6">
                  <c:v>4.0506880631606026E-2</c:v>
                </c:pt>
                <c:pt idx="7">
                  <c:v>2.4672655278965689E-2</c:v>
                </c:pt>
                <c:pt idx="8">
                  <c:v>3.1173681340357157E-2</c:v>
                </c:pt>
                <c:pt idx="9">
                  <c:v>2.4716717032578047E-2</c:v>
                </c:pt>
              </c:numCache>
            </c:numRef>
          </c:val>
          <c:extLst>
            <c:ext xmlns:c16="http://schemas.microsoft.com/office/drawing/2014/chart" uri="{C3380CC4-5D6E-409C-BE32-E72D297353CC}">
              <c16:uniqueId val="{00000001-17F3-402B-BCA5-11FCAC18AB8C}"/>
            </c:ext>
          </c:extLst>
        </c:ser>
        <c:dLbls>
          <c:showLegendKey val="0"/>
          <c:showVal val="0"/>
          <c:showCatName val="0"/>
          <c:showSerName val="0"/>
          <c:showPercent val="0"/>
          <c:showBubbleSize val="0"/>
        </c:dLbls>
        <c:gapWidth val="219"/>
        <c:overlap val="-27"/>
        <c:axId val="424780368"/>
        <c:axId val="424780848"/>
      </c:barChart>
      <c:catAx>
        <c:axId val="42478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80848"/>
        <c:crosses val="autoZero"/>
        <c:auto val="1"/>
        <c:lblAlgn val="ctr"/>
        <c:lblOffset val="100"/>
        <c:noMultiLvlLbl val="0"/>
      </c:catAx>
      <c:valAx>
        <c:axId val="42478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7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(1).xlsx]Support_Pivot2!PivotTable37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id-ID" sz="1400" b="1" i="0" u="none" strike="noStrike" kern="1200" spc="-1" baseline="0">
                <a:solidFill>
                  <a:srgbClr val="000000"/>
                </a:solidFill>
                <a:latin typeface="Calibri"/>
              </a:rPr>
              <a:t>NPL Rate per Months-on-Book Bucket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Support_Pivot2!$B$38</c:f>
              <c:strCache>
                <c:ptCount val="1"/>
                <c:pt idx="0">
                  <c:v>Total</c:v>
                </c:pt>
              </c:strCache>
            </c:strRef>
          </c:tx>
          <c:spPr>
            <a:solidFill>
              <a:schemeClr val="accent1"/>
            </a:solidFill>
            <a:ln>
              <a:noFill/>
            </a:ln>
            <a:effectLst/>
          </c:spPr>
          <c:invertIfNegative val="0"/>
          <c:cat>
            <c:strRef>
              <c:f>Support_Pivot2!$A$39:$A$43</c:f>
              <c:strCache>
                <c:ptCount val="4"/>
                <c:pt idx="0">
                  <c:v>6-11 bulan</c:v>
                </c:pt>
                <c:pt idx="1">
                  <c:v>0-5 bulan</c:v>
                </c:pt>
                <c:pt idx="2">
                  <c:v>12-23 bulan</c:v>
                </c:pt>
                <c:pt idx="3">
                  <c:v>24+ bulan</c:v>
                </c:pt>
              </c:strCache>
            </c:strRef>
          </c:cat>
          <c:val>
            <c:numRef>
              <c:f>Support_Pivot2!$B$39:$B$43</c:f>
              <c:numCache>
                <c:formatCode>0.00%</c:formatCode>
                <c:ptCount val="4"/>
                <c:pt idx="0">
                  <c:v>2.553191489361702E-2</c:v>
                </c:pt>
                <c:pt idx="1">
                  <c:v>2.1847070506454815E-2</c:v>
                </c:pt>
                <c:pt idx="2">
                  <c:v>0</c:v>
                </c:pt>
                <c:pt idx="3">
                  <c:v>0</c:v>
                </c:pt>
              </c:numCache>
            </c:numRef>
          </c:val>
          <c:extLst>
            <c:ext xmlns:c16="http://schemas.microsoft.com/office/drawing/2014/chart" uri="{C3380CC4-5D6E-409C-BE32-E72D297353CC}">
              <c16:uniqueId val="{00000000-FC3B-4275-BF2A-D2BD48D4DAAD}"/>
            </c:ext>
          </c:extLst>
        </c:ser>
        <c:dLbls>
          <c:showLegendKey val="0"/>
          <c:showVal val="0"/>
          <c:showCatName val="0"/>
          <c:showSerName val="0"/>
          <c:showPercent val="0"/>
          <c:showBubbleSize val="0"/>
        </c:dLbls>
        <c:gapWidth val="219"/>
        <c:overlap val="-27"/>
        <c:axId val="424825968"/>
        <c:axId val="424831248"/>
      </c:barChart>
      <c:catAx>
        <c:axId val="4248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31248"/>
        <c:crosses val="autoZero"/>
        <c:auto val="1"/>
        <c:lblAlgn val="ctr"/>
        <c:lblOffset val="100"/>
        <c:noMultiLvlLbl val="0"/>
      </c:catAx>
      <c:valAx>
        <c:axId val="42483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248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[Clean_Data_Credit_Risk (1).xlsx]Support_Pivot2!PivotTable52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kern="1200" spc="-1" baseline="0">
                <a:solidFill>
                  <a:srgbClr val="000000"/>
                </a:solidFill>
                <a:latin typeface="Calibri"/>
              </a:rPr>
              <a:t>Chi-Square p-value per Segmen (vs ambang 0.05)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Support_Pivot2!$B$53</c:f>
              <c:strCache>
                <c:ptCount val="1"/>
                <c:pt idx="0">
                  <c:v>Sum of p-value</c:v>
                </c:pt>
              </c:strCache>
            </c:strRef>
          </c:tx>
          <c:spPr>
            <a:solidFill>
              <a:schemeClr val="accent1"/>
            </a:solidFill>
            <a:ln>
              <a:noFill/>
            </a:ln>
            <a:effectLst/>
          </c:spPr>
          <c:invertIfNegative val="0"/>
          <c:cat>
            <c:strRef>
              <c:f>Support_Pivot2!$A$54:$A$57</c:f>
              <c:strCache>
                <c:ptCount val="3"/>
                <c:pt idx="0">
                  <c:v>Kota</c:v>
                </c:pt>
                <c:pt idx="1">
                  <c:v>Merk Motor</c:v>
                </c:pt>
                <c:pt idx="2">
                  <c:v>Pekerjaan</c:v>
                </c:pt>
              </c:strCache>
            </c:strRef>
          </c:cat>
          <c:val>
            <c:numRef>
              <c:f>Support_Pivot2!$B$54:$B$57</c:f>
              <c:numCache>
                <c:formatCode>0.0000</c:formatCode>
                <c:ptCount val="3"/>
                <c:pt idx="0">
                  <c:v>7.7177673918298662E-2</c:v>
                </c:pt>
                <c:pt idx="1">
                  <c:v>5.487921619215913E-2</c:v>
                </c:pt>
                <c:pt idx="2">
                  <c:v>0.97255489662128702</c:v>
                </c:pt>
              </c:numCache>
            </c:numRef>
          </c:val>
          <c:extLst>
            <c:ext xmlns:c16="http://schemas.microsoft.com/office/drawing/2014/chart" uri="{C3380CC4-5D6E-409C-BE32-E72D297353CC}">
              <c16:uniqueId val="{00000000-DAC0-4788-91BB-4A71A89F5D53}"/>
            </c:ext>
          </c:extLst>
        </c:ser>
        <c:dLbls>
          <c:showLegendKey val="0"/>
          <c:showVal val="0"/>
          <c:showCatName val="0"/>
          <c:showSerName val="0"/>
          <c:showPercent val="0"/>
          <c:showBubbleSize val="0"/>
        </c:dLbls>
        <c:gapWidth val="219"/>
        <c:overlap val="-27"/>
        <c:axId val="276243584"/>
        <c:axId val="276244064"/>
      </c:barChart>
      <c:lineChart>
        <c:grouping val="standard"/>
        <c:varyColors val="0"/>
        <c:ser>
          <c:idx val="1"/>
          <c:order val="1"/>
          <c:tx>
            <c:strRef>
              <c:f>Support_Pivot2!$C$53</c:f>
              <c:strCache>
                <c:ptCount val="1"/>
                <c:pt idx="0">
                  <c:v>Sum of Threshold 0.05</c:v>
                </c:pt>
              </c:strCache>
            </c:strRef>
          </c:tx>
          <c:spPr>
            <a:ln w="28575" cap="rnd">
              <a:solidFill>
                <a:schemeClr val="accent2"/>
              </a:solidFill>
              <a:prstDash val="dash"/>
              <a:round/>
            </a:ln>
            <a:effectLst/>
          </c:spPr>
          <c:marker>
            <c:symbol val="none"/>
          </c:marker>
          <c:cat>
            <c:strRef>
              <c:f>Support_Pivot2!$A$54:$A$57</c:f>
              <c:strCache>
                <c:ptCount val="3"/>
                <c:pt idx="0">
                  <c:v>Kota</c:v>
                </c:pt>
                <c:pt idx="1">
                  <c:v>Merk Motor</c:v>
                </c:pt>
                <c:pt idx="2">
                  <c:v>Pekerjaan</c:v>
                </c:pt>
              </c:strCache>
            </c:strRef>
          </c:cat>
          <c:val>
            <c:numRef>
              <c:f>Support_Pivot2!$C$54:$C$57</c:f>
              <c:numCache>
                <c:formatCode>0.00</c:formatCode>
                <c:ptCount val="3"/>
                <c:pt idx="0">
                  <c:v>0.05</c:v>
                </c:pt>
                <c:pt idx="1">
                  <c:v>0.05</c:v>
                </c:pt>
                <c:pt idx="2">
                  <c:v>0.05</c:v>
                </c:pt>
              </c:numCache>
            </c:numRef>
          </c:val>
          <c:smooth val="0"/>
          <c:extLst>
            <c:ext xmlns:c16="http://schemas.microsoft.com/office/drawing/2014/chart" uri="{C3380CC4-5D6E-409C-BE32-E72D297353CC}">
              <c16:uniqueId val="{00000001-DAC0-4788-91BB-4A71A89F5D53}"/>
            </c:ext>
          </c:extLst>
        </c:ser>
        <c:dLbls>
          <c:showLegendKey val="0"/>
          <c:showVal val="0"/>
          <c:showCatName val="0"/>
          <c:showSerName val="0"/>
          <c:showPercent val="0"/>
          <c:showBubbleSize val="0"/>
        </c:dLbls>
        <c:marker val="1"/>
        <c:smooth val="0"/>
        <c:axId val="276243584"/>
        <c:axId val="276244064"/>
      </c:lineChart>
      <c:catAx>
        <c:axId val="276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4064"/>
        <c:crosses val="autoZero"/>
        <c:auto val="1"/>
        <c:lblAlgn val="ctr"/>
        <c:lblOffset val="100"/>
        <c:noMultiLvlLbl val="0"/>
      </c:catAx>
      <c:valAx>
        <c:axId val="27624406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76243584"/>
        <c:crosses val="autoZero"/>
        <c:crossBetween val="between"/>
      </c:valAx>
      <c:spPr>
        <a:noFill/>
        <a:ln>
          <a:noFill/>
        </a:ln>
        <a:effectLst/>
      </c:spPr>
    </c:plotArea>
    <c:legend>
      <c:legendPos val="r"/>
      <c:layout>
        <c:manualLayout>
          <c:xMode val="edge"/>
          <c:yMode val="edge"/>
          <c:x val="0.69724828903846181"/>
          <c:y val="0.44863480606590844"/>
          <c:w val="0.2879983705496994"/>
          <c:h val="0.288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188116</xdr:colOff>
      <xdr:row>10</xdr:row>
      <xdr:rowOff>119061</xdr:rowOff>
    </xdr:from>
    <xdr:to>
      <xdr:col>7</xdr:col>
      <xdr:colOff>1190625</xdr:colOff>
      <xdr:row>23</xdr:row>
      <xdr:rowOff>28574</xdr:rowOff>
    </xdr:to>
    <xdr:graphicFrame macro="">
      <xdr:nvGraphicFramePr>
        <xdr:cNvPr id="2" name="Chart 1">
          <a:extLst>
            <a:ext uri="{FF2B5EF4-FFF2-40B4-BE49-F238E27FC236}">
              <a16:creationId xmlns:a16="http://schemas.microsoft.com/office/drawing/2014/main" id="{ABF622C0-7C3C-2296-CFB2-48391B44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445292</xdr:colOff>
      <xdr:row>26</xdr:row>
      <xdr:rowOff>76200</xdr:rowOff>
    </xdr:from>
    <xdr:to>
      <xdr:col>8</xdr:col>
      <xdr:colOff>647700</xdr:colOff>
      <xdr:row>42</xdr:row>
      <xdr:rowOff>119063</xdr:rowOff>
    </xdr:to>
    <xdr:graphicFrame macro="">
      <xdr:nvGraphicFramePr>
        <xdr:cNvPr id="3" name="Chart 2">
          <a:extLst>
            <a:ext uri="{FF2B5EF4-FFF2-40B4-BE49-F238E27FC236}">
              <a16:creationId xmlns:a16="http://schemas.microsoft.com/office/drawing/2014/main" id="{07A99DB0-8B4D-6744-8CD6-8F7AFA584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216693</xdr:colOff>
      <xdr:row>47</xdr:row>
      <xdr:rowOff>66675</xdr:rowOff>
    </xdr:from>
    <xdr:to>
      <xdr:col>11</xdr:col>
      <xdr:colOff>223838</xdr:colOff>
      <xdr:row>63</xdr:row>
      <xdr:rowOff>85725</xdr:rowOff>
    </xdr:to>
    <xdr:graphicFrame macro="">
      <xdr:nvGraphicFramePr>
        <xdr:cNvPr id="4" name="Chart 3">
          <a:extLst>
            <a:ext uri="{FF2B5EF4-FFF2-40B4-BE49-F238E27FC236}">
              <a16:creationId xmlns:a16="http://schemas.microsoft.com/office/drawing/2014/main" id="{12B01173-9E15-AE6A-4C40-DD325728B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192881</xdr:colOff>
      <xdr:row>64</xdr:row>
      <xdr:rowOff>42863</xdr:rowOff>
    </xdr:from>
    <xdr:to>
      <xdr:col>9</xdr:col>
      <xdr:colOff>521493</xdr:colOff>
      <xdr:row>79</xdr:row>
      <xdr:rowOff>71438</xdr:rowOff>
    </xdr:to>
    <xdr:graphicFrame macro="">
      <xdr:nvGraphicFramePr>
        <xdr:cNvPr id="5" name="Chart 4">
          <a:extLst>
            <a:ext uri="{FF2B5EF4-FFF2-40B4-BE49-F238E27FC236}">
              <a16:creationId xmlns:a16="http://schemas.microsoft.com/office/drawing/2014/main" id="{6F8ED592-0EDB-3209-541F-0E13D7D45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211930</xdr:colOff>
      <xdr:row>80</xdr:row>
      <xdr:rowOff>95249</xdr:rowOff>
    </xdr:from>
    <xdr:to>
      <xdr:col>7</xdr:col>
      <xdr:colOff>916780</xdr:colOff>
      <xdr:row>95</xdr:row>
      <xdr:rowOff>123824</xdr:rowOff>
    </xdr:to>
    <xdr:graphicFrame macro="">
      <xdr:nvGraphicFramePr>
        <xdr:cNvPr id="6" name="Chart 5">
          <a:extLst>
            <a:ext uri="{FF2B5EF4-FFF2-40B4-BE49-F238E27FC236}">
              <a16:creationId xmlns:a16="http://schemas.microsoft.com/office/drawing/2014/main" id="{54694966-0221-2EDF-C18E-EEB380ACB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235742</xdr:colOff>
      <xdr:row>97</xdr:row>
      <xdr:rowOff>90487</xdr:rowOff>
    </xdr:from>
    <xdr:to>
      <xdr:col>7</xdr:col>
      <xdr:colOff>940592</xdr:colOff>
      <xdr:row>112</xdr:row>
      <xdr:rowOff>119062</xdr:rowOff>
    </xdr:to>
    <xdr:graphicFrame macro="">
      <xdr:nvGraphicFramePr>
        <xdr:cNvPr id="7" name="Chart 6">
          <a:extLst>
            <a:ext uri="{FF2B5EF4-FFF2-40B4-BE49-F238E27FC236}">
              <a16:creationId xmlns:a16="http://schemas.microsoft.com/office/drawing/2014/main" id="{20EC490F-F795-F157-B412-8513C939A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195261</xdr:colOff>
      <xdr:row>8</xdr:row>
      <xdr:rowOff>95250</xdr:rowOff>
    </xdr:from>
    <xdr:to>
      <xdr:col>14</xdr:col>
      <xdr:colOff>376236</xdr:colOff>
      <xdr:row>22</xdr:row>
      <xdr:rowOff>85725</xdr:rowOff>
    </xdr:to>
    <mc:AlternateContent xmlns:mc="http://schemas.openxmlformats.org/markup-compatibility/2006">
      <mc:Choice xmlns:a14="http://schemas.microsoft.com/office/drawing/2010/main" Requires="a14">
        <xdr:graphicFrame macro="">
          <xdr:nvGraphicFramePr>
            <xdr:cNvPr id="8" name="non_performing_loan">
              <a:extLst>
                <a:ext uri="{FF2B5EF4-FFF2-40B4-BE49-F238E27FC236}">
                  <a16:creationId xmlns:a16="http://schemas.microsoft.com/office/drawing/2014/main" id="{580F4C2F-B2CA-7D74-061D-6B9A3D7B24EB}"/>
                </a:ext>
              </a:extLst>
            </xdr:cNvPr>
            <xdr:cNvGraphicFramePr/>
          </xdr:nvGraphicFramePr>
          <xdr:xfrm>
            <a:off x="0" y="0"/>
            <a:ext cx="0" cy="0"/>
          </xdr:xfrm>
          <a:graphic>
            <a:graphicData uri="http://schemas.microsoft.com/office/drawing/2010/slicer">
              <sle:slicer xmlns:sle="http://schemas.microsoft.com/office/drawing/2010/slicer" name="non_performing_loan"/>
            </a:graphicData>
          </a:graphic>
        </xdr:graphicFrame>
      </mc:Choice>
      <mc:Fallback>
        <xdr:sp macro="" textlink="">
          <xdr:nvSpPr>
            <xdr:cNvPr id="0" name=""/>
            <xdr:cNvSpPr>
              <a:spLocks noTextEdit="1"/>
            </xdr:cNvSpPr>
          </xdr:nvSpPr>
          <xdr:spPr>
            <a:xfrm>
              <a:off x="11749086" y="154305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350043</xdr:colOff>
      <xdr:row>0</xdr:row>
      <xdr:rowOff>0</xdr:rowOff>
    </xdr:from>
    <xdr:to>
      <xdr:col>9</xdr:col>
      <xdr:colOff>364331</xdr:colOff>
      <xdr:row>15</xdr:row>
      <xdr:rowOff>28575</xdr:rowOff>
    </xdr:to>
    <xdr:graphicFrame macro="">
      <xdr:nvGraphicFramePr>
        <xdr:cNvPr id="2" name="Chart 1">
          <a:extLst>
            <a:ext uri="{FF2B5EF4-FFF2-40B4-BE49-F238E27FC236}">
              <a16:creationId xmlns:a16="http://schemas.microsoft.com/office/drawing/2014/main" id="{6D3A7375-4BE8-104C-4B2F-92BECEC42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316705</xdr:colOff>
      <xdr:row>16</xdr:row>
      <xdr:rowOff>171450</xdr:rowOff>
    </xdr:from>
    <xdr:to>
      <xdr:col>16</xdr:col>
      <xdr:colOff>271463</xdr:colOff>
      <xdr:row>32</xdr:row>
      <xdr:rowOff>133350</xdr:rowOff>
    </xdr:to>
    <xdr:graphicFrame macro="">
      <xdr:nvGraphicFramePr>
        <xdr:cNvPr id="4" name="Chart 3">
          <a:extLst>
            <a:ext uri="{FF2B5EF4-FFF2-40B4-BE49-F238E27FC236}">
              <a16:creationId xmlns:a16="http://schemas.microsoft.com/office/drawing/2014/main" id="{BD5B7E00-B8A6-5F49-455B-6F7AF487E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535780</xdr:colOff>
      <xdr:row>34</xdr:row>
      <xdr:rowOff>66675</xdr:rowOff>
    </xdr:from>
    <xdr:to>
      <xdr:col>14</xdr:col>
      <xdr:colOff>204787</xdr:colOff>
      <xdr:row>49</xdr:row>
      <xdr:rowOff>95250</xdr:rowOff>
    </xdr:to>
    <xdr:graphicFrame macro="">
      <xdr:nvGraphicFramePr>
        <xdr:cNvPr id="5" name="Chart 4">
          <a:extLst>
            <a:ext uri="{FF2B5EF4-FFF2-40B4-BE49-F238E27FC236}">
              <a16:creationId xmlns:a16="http://schemas.microsoft.com/office/drawing/2014/main" id="{C7CDFFBD-B4EB-C1F8-94BB-AC068BBAA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373855</xdr:colOff>
      <xdr:row>50</xdr:row>
      <xdr:rowOff>114300</xdr:rowOff>
    </xdr:from>
    <xdr:to>
      <xdr:col>15</xdr:col>
      <xdr:colOff>357187</xdr:colOff>
      <xdr:row>65</xdr:row>
      <xdr:rowOff>142875</xdr:rowOff>
    </xdr:to>
    <xdr:graphicFrame macro="">
      <xdr:nvGraphicFramePr>
        <xdr:cNvPr id="6" name="Chart 5">
          <a:extLst>
            <a:ext uri="{FF2B5EF4-FFF2-40B4-BE49-F238E27FC236}">
              <a16:creationId xmlns:a16="http://schemas.microsoft.com/office/drawing/2014/main" id="{36471715-F29B-5845-E29D-9C94BF951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535780</xdr:colOff>
      <xdr:row>34</xdr:row>
      <xdr:rowOff>80963</xdr:rowOff>
    </xdr:from>
    <xdr:to>
      <xdr:col>14</xdr:col>
      <xdr:colOff>204787</xdr:colOff>
      <xdr:row>49</xdr:row>
      <xdr:rowOff>109538</xdr:rowOff>
    </xdr:to>
    <xdr:graphicFrame macro="">
      <xdr:nvGraphicFramePr>
        <xdr:cNvPr id="7" name="Chart 6">
          <a:extLst>
            <a:ext uri="{FF2B5EF4-FFF2-40B4-BE49-F238E27FC236}">
              <a16:creationId xmlns:a16="http://schemas.microsoft.com/office/drawing/2014/main" id="{D38102BF-E798-2D29-AA7F-4AF3C9CA5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373855</xdr:colOff>
      <xdr:row>50</xdr:row>
      <xdr:rowOff>128588</xdr:rowOff>
    </xdr:from>
    <xdr:to>
      <xdr:col>15</xdr:col>
      <xdr:colOff>357187</xdr:colOff>
      <xdr:row>65</xdr:row>
      <xdr:rowOff>157163</xdr:rowOff>
    </xdr:to>
    <xdr:graphicFrame macro="">
      <xdr:nvGraphicFramePr>
        <xdr:cNvPr id="8" name="Chart 7">
          <a:extLst>
            <a:ext uri="{FF2B5EF4-FFF2-40B4-BE49-F238E27FC236}">
              <a16:creationId xmlns:a16="http://schemas.microsoft.com/office/drawing/2014/main" id="{F6779D81-DF05-B40A-AF65-FB5F9C202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78751</xdr:colOff>
      <xdr:row>4</xdr:row>
      <xdr:rowOff>124617</xdr:rowOff>
    </xdr:from>
    <xdr:to>
      <xdr:col>5</xdr:col>
      <xdr:colOff>569118</xdr:colOff>
      <xdr:row>9</xdr:row>
      <xdr:rowOff>128852</xdr:rowOff>
    </xdr:to>
    <xdr:grpSp>
      <xdr:nvGrpSpPr>
        <xdr:cNvPr id="27" name="Group 26">
          <a:extLst>
            <a:ext uri="{FF2B5EF4-FFF2-40B4-BE49-F238E27FC236}">
              <a16:creationId xmlns:a16="http://schemas.microsoft.com/office/drawing/2014/main" id="{28BBCBBC-8043-D5DC-35D2-A9A87F7FD400}"/>
            </a:ext>
          </a:extLst>
        </xdr:cNvPr>
        <xdr:cNvGrpSpPr/>
      </xdr:nvGrpSpPr>
      <xdr:grpSpPr>
        <a:xfrm>
          <a:off x="78751" y="859403"/>
          <a:ext cx="3585993" cy="1086003"/>
          <a:chOff x="0" y="789215"/>
          <a:chExt cx="2700000" cy="1080000"/>
        </a:xfrm>
      </xdr:grpSpPr>
      <xdr:sp macro="" textlink="">
        <xdr:nvSpPr>
          <xdr:cNvPr id="19" name="Rectangle: Rounded Corners 18">
            <a:extLst>
              <a:ext uri="{FF2B5EF4-FFF2-40B4-BE49-F238E27FC236}">
                <a16:creationId xmlns:a16="http://schemas.microsoft.com/office/drawing/2014/main" id="{0EB27515-5D1B-2FFD-41E6-70F06EA1D143}"/>
              </a:ext>
            </a:extLst>
          </xdr:cNvPr>
          <xdr:cNvSpPr/>
        </xdr:nvSpPr>
        <xdr:spPr>
          <a:xfrm>
            <a:off x="0" y="789215"/>
            <a:ext cx="2700000"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sp macro="" textlink="">
        <xdr:nvSpPr>
          <xdr:cNvPr id="23" name="TextBox 22">
            <a:extLst>
              <a:ext uri="{FF2B5EF4-FFF2-40B4-BE49-F238E27FC236}">
                <a16:creationId xmlns:a16="http://schemas.microsoft.com/office/drawing/2014/main" id="{41255CB1-BEDD-449B-A5E1-4B648CEF781F}"/>
              </a:ext>
            </a:extLst>
          </xdr:cNvPr>
          <xdr:cNvSpPr txBox="1"/>
        </xdr:nvSpPr>
        <xdr:spPr>
          <a:xfrm>
            <a:off x="194754" y="940049"/>
            <a:ext cx="2310492"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2400" b="1"/>
              <a:t>TOTAL DEBITUR</a:t>
            </a:r>
          </a:p>
        </xdr:txBody>
      </xdr:sp>
    </xdr:grpSp>
    <xdr:clientData/>
  </xdr:twoCellAnchor>
  <xdr:twoCellAnchor>
    <xdr:from>
      <xdr:col>19</xdr:col>
      <xdr:colOff>59769</xdr:colOff>
      <xdr:row>4</xdr:row>
      <xdr:rowOff>124617</xdr:rowOff>
    </xdr:from>
    <xdr:to>
      <xdr:col>24</xdr:col>
      <xdr:colOff>551665</xdr:colOff>
      <xdr:row>9</xdr:row>
      <xdr:rowOff>128852</xdr:rowOff>
    </xdr:to>
    <xdr:grpSp>
      <xdr:nvGrpSpPr>
        <xdr:cNvPr id="38" name="Group 37">
          <a:extLst>
            <a:ext uri="{FF2B5EF4-FFF2-40B4-BE49-F238E27FC236}">
              <a16:creationId xmlns:a16="http://schemas.microsoft.com/office/drawing/2014/main" id="{6AC85219-0669-4A6D-ADFD-18D14653A786}"/>
            </a:ext>
          </a:extLst>
        </xdr:cNvPr>
        <xdr:cNvGrpSpPr/>
      </xdr:nvGrpSpPr>
      <xdr:grpSpPr>
        <a:xfrm>
          <a:off x="11823145" y="859403"/>
          <a:ext cx="3587520" cy="1086003"/>
          <a:chOff x="0" y="789215"/>
          <a:chExt cx="2700000" cy="1080000"/>
        </a:xfrm>
      </xdr:grpSpPr>
      <xdr:sp macro="" textlink="">
        <xdr:nvSpPr>
          <xdr:cNvPr id="39" name="Rectangle: Rounded Corners 38">
            <a:extLst>
              <a:ext uri="{FF2B5EF4-FFF2-40B4-BE49-F238E27FC236}">
                <a16:creationId xmlns:a16="http://schemas.microsoft.com/office/drawing/2014/main" id="{5F64590E-A535-D18E-BA9E-DA0850801F30}"/>
              </a:ext>
            </a:extLst>
          </xdr:cNvPr>
          <xdr:cNvSpPr/>
        </xdr:nvSpPr>
        <xdr:spPr>
          <a:xfrm>
            <a:off x="0" y="789215"/>
            <a:ext cx="2700000"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40" name="Group 39">
            <a:extLst>
              <a:ext uri="{FF2B5EF4-FFF2-40B4-BE49-F238E27FC236}">
                <a16:creationId xmlns:a16="http://schemas.microsoft.com/office/drawing/2014/main" id="{5BB7148D-3061-7C55-B84A-2CF3417443A6}"/>
              </a:ext>
            </a:extLst>
          </xdr:cNvPr>
          <xdr:cNvGrpSpPr/>
        </xdr:nvGrpSpPr>
        <xdr:grpSpPr>
          <a:xfrm>
            <a:off x="194754" y="940049"/>
            <a:ext cx="2421900" cy="778332"/>
            <a:chOff x="166007" y="907597"/>
            <a:chExt cx="2421900" cy="778332"/>
          </a:xfrm>
        </xdr:grpSpPr>
        <xdr:sp macro="" textlink="">
          <xdr:nvSpPr>
            <xdr:cNvPr id="41" name="TextBox 40">
              <a:extLst>
                <a:ext uri="{FF2B5EF4-FFF2-40B4-BE49-F238E27FC236}">
                  <a16:creationId xmlns:a16="http://schemas.microsoft.com/office/drawing/2014/main" id="{932A63E0-9645-1306-C90B-41AAA138B206}"/>
                </a:ext>
              </a:extLst>
            </xdr:cNvPr>
            <xdr:cNvSpPr txBox="1"/>
          </xdr:nvSpPr>
          <xdr:spPr>
            <a:xfrm>
              <a:off x="166007" y="907597"/>
              <a:ext cx="242190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2400" b="1"/>
                <a:t>DEBITUR LANCAR</a:t>
              </a:r>
            </a:p>
          </xdr:txBody>
        </xdr:sp>
        <xdr:sp macro="" textlink="Support_Pivot!$E$5">
          <xdr:nvSpPr>
            <xdr:cNvPr id="42" name="TextBox 41">
              <a:extLst>
                <a:ext uri="{FF2B5EF4-FFF2-40B4-BE49-F238E27FC236}">
                  <a16:creationId xmlns:a16="http://schemas.microsoft.com/office/drawing/2014/main" id="{4BCC66A6-BB95-5E76-B733-CF6D864466B3}"/>
                </a:ext>
              </a:extLst>
            </xdr:cNvPr>
            <xdr:cNvSpPr txBox="1"/>
          </xdr:nvSpPr>
          <xdr:spPr>
            <a:xfrm>
              <a:off x="406173" y="1325339"/>
              <a:ext cx="1830160" cy="3605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A68CAC-12BE-4457-8C52-358CF7AB59EC}" type="TxLink">
                <a:rPr lang="en-US" sz="2400" b="1" i="0" u="none" strike="noStrike">
                  <a:solidFill>
                    <a:schemeClr val="accent5">
                      <a:lumMod val="75000"/>
                    </a:schemeClr>
                  </a:solidFill>
                  <a:latin typeface="Calibri"/>
                  <a:ea typeface="Calibri"/>
                  <a:cs typeface="Calibri"/>
                </a:rPr>
                <a:t>93.59%</a:t>
              </a:fld>
              <a:endParaRPr lang="en-US" sz="2400" b="1" i="0" u="none" strike="noStrike">
                <a:solidFill>
                  <a:schemeClr val="accent5">
                    <a:lumMod val="75000"/>
                  </a:schemeClr>
                </a:solidFill>
                <a:latin typeface="Calibri"/>
                <a:ea typeface="Calibri"/>
                <a:cs typeface="Calibri"/>
              </a:endParaRPr>
            </a:p>
          </xdr:txBody>
        </xdr:sp>
      </xdr:grpSp>
    </xdr:grpSp>
    <xdr:clientData/>
  </xdr:twoCellAnchor>
  <xdr:twoCellAnchor>
    <xdr:from>
      <xdr:col>12</xdr:col>
      <xdr:colOff>480714</xdr:colOff>
      <xdr:row>4</xdr:row>
      <xdr:rowOff>124617</xdr:rowOff>
    </xdr:from>
    <xdr:to>
      <xdr:col>18</xdr:col>
      <xdr:colOff>349156</xdr:colOff>
      <xdr:row>9</xdr:row>
      <xdr:rowOff>128852</xdr:rowOff>
    </xdr:to>
    <xdr:grpSp>
      <xdr:nvGrpSpPr>
        <xdr:cNvPr id="43" name="Group 42">
          <a:extLst>
            <a:ext uri="{FF2B5EF4-FFF2-40B4-BE49-F238E27FC236}">
              <a16:creationId xmlns:a16="http://schemas.microsoft.com/office/drawing/2014/main" id="{33F17598-037F-40B1-BBDD-3B0724601AB7}"/>
            </a:ext>
          </a:extLst>
        </xdr:cNvPr>
        <xdr:cNvGrpSpPr/>
      </xdr:nvGrpSpPr>
      <xdr:grpSpPr>
        <a:xfrm>
          <a:off x="7910214" y="859403"/>
          <a:ext cx="3583192" cy="1086003"/>
          <a:chOff x="0" y="789215"/>
          <a:chExt cx="2700000" cy="1080000"/>
        </a:xfrm>
      </xdr:grpSpPr>
      <xdr:sp macro="" textlink="">
        <xdr:nvSpPr>
          <xdr:cNvPr id="44" name="Rectangle: Rounded Corners 43">
            <a:extLst>
              <a:ext uri="{FF2B5EF4-FFF2-40B4-BE49-F238E27FC236}">
                <a16:creationId xmlns:a16="http://schemas.microsoft.com/office/drawing/2014/main" id="{DC448480-183C-F718-4B93-4C2940C51C94}"/>
              </a:ext>
            </a:extLst>
          </xdr:cNvPr>
          <xdr:cNvSpPr/>
        </xdr:nvSpPr>
        <xdr:spPr>
          <a:xfrm>
            <a:off x="0" y="789215"/>
            <a:ext cx="2700000"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45" name="Group 44">
            <a:extLst>
              <a:ext uri="{FF2B5EF4-FFF2-40B4-BE49-F238E27FC236}">
                <a16:creationId xmlns:a16="http://schemas.microsoft.com/office/drawing/2014/main" id="{916A01E8-3A0B-8A88-5C7B-9C5FF3B31F6E}"/>
              </a:ext>
            </a:extLst>
          </xdr:cNvPr>
          <xdr:cNvGrpSpPr/>
        </xdr:nvGrpSpPr>
        <xdr:grpSpPr>
          <a:xfrm>
            <a:off x="194754" y="940049"/>
            <a:ext cx="2421900" cy="778332"/>
            <a:chOff x="166007" y="907597"/>
            <a:chExt cx="2421900" cy="778332"/>
          </a:xfrm>
        </xdr:grpSpPr>
        <xdr:sp macro="" textlink="">
          <xdr:nvSpPr>
            <xdr:cNvPr id="46" name="TextBox 45">
              <a:extLst>
                <a:ext uri="{FF2B5EF4-FFF2-40B4-BE49-F238E27FC236}">
                  <a16:creationId xmlns:a16="http://schemas.microsoft.com/office/drawing/2014/main" id="{F5767911-4ADC-D2CC-F702-C9977CF02305}"/>
                </a:ext>
              </a:extLst>
            </xdr:cNvPr>
            <xdr:cNvSpPr txBox="1"/>
          </xdr:nvSpPr>
          <xdr:spPr>
            <a:xfrm>
              <a:off x="166007" y="907597"/>
              <a:ext cx="242190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NPL RATE %</a:t>
              </a:r>
              <a:endParaRPr lang="id-ID" sz="2400" b="1"/>
            </a:p>
          </xdr:txBody>
        </xdr:sp>
        <xdr:sp macro="" textlink="Support_Pivot!$I$3">
          <xdr:nvSpPr>
            <xdr:cNvPr id="47" name="TextBox 46">
              <a:extLst>
                <a:ext uri="{FF2B5EF4-FFF2-40B4-BE49-F238E27FC236}">
                  <a16:creationId xmlns:a16="http://schemas.microsoft.com/office/drawing/2014/main" id="{D8D32A1B-CAC1-6362-30AA-76EB64B77C76}"/>
                </a:ext>
              </a:extLst>
            </xdr:cNvPr>
            <xdr:cNvSpPr txBox="1"/>
          </xdr:nvSpPr>
          <xdr:spPr>
            <a:xfrm>
              <a:off x="406173" y="1325339"/>
              <a:ext cx="183016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2F615D-A81C-4629-98B7-CD1BC103AECE}" type="TxLink">
                <a:rPr lang="en-US" sz="2400" b="1" i="0" u="none" strike="noStrike">
                  <a:solidFill>
                    <a:schemeClr val="accent5">
                      <a:lumMod val="75000"/>
                    </a:schemeClr>
                  </a:solidFill>
                  <a:latin typeface="Calibri"/>
                  <a:ea typeface="Calibri"/>
                  <a:cs typeface="Calibri"/>
                </a:rPr>
                <a:t>2.44%</a:t>
              </a:fld>
              <a:endParaRPr lang="en-US" sz="2400" b="1" i="0" u="none" strike="noStrike">
                <a:solidFill>
                  <a:schemeClr val="accent5">
                    <a:lumMod val="75000"/>
                  </a:schemeClr>
                </a:solidFill>
                <a:latin typeface="Calibri"/>
                <a:ea typeface="Calibri"/>
                <a:cs typeface="Calibri"/>
              </a:endParaRPr>
            </a:p>
          </xdr:txBody>
        </xdr:sp>
      </xdr:grpSp>
    </xdr:grpSp>
    <xdr:clientData/>
  </xdr:twoCellAnchor>
  <xdr:twoCellAnchor>
    <xdr:from>
      <xdr:col>6</xdr:col>
      <xdr:colOff>279732</xdr:colOff>
      <xdr:row>4</xdr:row>
      <xdr:rowOff>124617</xdr:rowOff>
    </xdr:from>
    <xdr:to>
      <xdr:col>12</xdr:col>
      <xdr:colOff>146646</xdr:colOff>
      <xdr:row>9</xdr:row>
      <xdr:rowOff>128852</xdr:rowOff>
    </xdr:to>
    <xdr:grpSp>
      <xdr:nvGrpSpPr>
        <xdr:cNvPr id="48" name="Group 47">
          <a:extLst>
            <a:ext uri="{FF2B5EF4-FFF2-40B4-BE49-F238E27FC236}">
              <a16:creationId xmlns:a16="http://schemas.microsoft.com/office/drawing/2014/main" id="{39F1F7AD-2E9A-49A5-B54B-8374C566D475}"/>
            </a:ext>
          </a:extLst>
        </xdr:cNvPr>
        <xdr:cNvGrpSpPr/>
      </xdr:nvGrpSpPr>
      <xdr:grpSpPr>
        <a:xfrm>
          <a:off x="3994482" y="859403"/>
          <a:ext cx="3581664" cy="1086003"/>
          <a:chOff x="0" y="789215"/>
          <a:chExt cx="2700000" cy="1080000"/>
        </a:xfrm>
      </xdr:grpSpPr>
      <xdr:sp macro="" textlink="">
        <xdr:nvSpPr>
          <xdr:cNvPr id="49" name="Rectangle: Rounded Corners 48">
            <a:extLst>
              <a:ext uri="{FF2B5EF4-FFF2-40B4-BE49-F238E27FC236}">
                <a16:creationId xmlns:a16="http://schemas.microsoft.com/office/drawing/2014/main" id="{D692C9B7-CAE3-85F2-D68C-8B7162EF6650}"/>
              </a:ext>
            </a:extLst>
          </xdr:cNvPr>
          <xdr:cNvSpPr/>
        </xdr:nvSpPr>
        <xdr:spPr>
          <a:xfrm>
            <a:off x="0" y="789215"/>
            <a:ext cx="2700000"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50" name="Group 49">
            <a:extLst>
              <a:ext uri="{FF2B5EF4-FFF2-40B4-BE49-F238E27FC236}">
                <a16:creationId xmlns:a16="http://schemas.microsoft.com/office/drawing/2014/main" id="{FCCEAED2-73F2-7A46-FDF4-12353C9637E8}"/>
              </a:ext>
            </a:extLst>
          </xdr:cNvPr>
          <xdr:cNvGrpSpPr/>
        </xdr:nvGrpSpPr>
        <xdr:grpSpPr>
          <a:xfrm>
            <a:off x="194754" y="940049"/>
            <a:ext cx="2421900" cy="778332"/>
            <a:chOff x="166007" y="907597"/>
            <a:chExt cx="2421900" cy="778332"/>
          </a:xfrm>
        </xdr:grpSpPr>
        <xdr:sp macro="" textlink="">
          <xdr:nvSpPr>
            <xdr:cNvPr id="51" name="TextBox 50">
              <a:extLst>
                <a:ext uri="{FF2B5EF4-FFF2-40B4-BE49-F238E27FC236}">
                  <a16:creationId xmlns:a16="http://schemas.microsoft.com/office/drawing/2014/main" id="{2A196CD4-A357-5DBE-6E74-ABFB68847A1C}"/>
                </a:ext>
              </a:extLst>
            </xdr:cNvPr>
            <xdr:cNvSpPr txBox="1"/>
          </xdr:nvSpPr>
          <xdr:spPr>
            <a:xfrm>
              <a:off x="166007" y="907597"/>
              <a:ext cx="242190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REVENUE</a:t>
              </a:r>
              <a:endParaRPr lang="id-ID" sz="2400" b="1"/>
            </a:p>
          </xdr:txBody>
        </xdr:sp>
        <xdr:sp macro="" textlink="Support_Pivot!$L$3">
          <xdr:nvSpPr>
            <xdr:cNvPr id="52" name="TextBox 51">
              <a:extLst>
                <a:ext uri="{FF2B5EF4-FFF2-40B4-BE49-F238E27FC236}">
                  <a16:creationId xmlns:a16="http://schemas.microsoft.com/office/drawing/2014/main" id="{D64921EB-0160-CA33-496B-E6DCFA54933A}"/>
                </a:ext>
              </a:extLst>
            </xdr:cNvPr>
            <xdr:cNvSpPr txBox="1"/>
          </xdr:nvSpPr>
          <xdr:spPr>
            <a:xfrm>
              <a:off x="406173" y="1325339"/>
              <a:ext cx="1761273"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3B7E9B-2A14-4135-9839-0ABE8D5BEA01}" type="TxLink">
                <a:rPr lang="en-US" sz="2400" b="1" i="0" u="none" strike="noStrike">
                  <a:solidFill>
                    <a:schemeClr val="accent5">
                      <a:lumMod val="75000"/>
                    </a:schemeClr>
                  </a:solidFill>
                  <a:latin typeface="Calibri"/>
                  <a:ea typeface="Calibri"/>
                  <a:cs typeface="Calibri"/>
                </a:rPr>
                <a:t>Rp 91,513M</a:t>
              </a:fld>
              <a:endParaRPr lang="en-US" sz="2400" b="1" i="0" u="none" strike="noStrike">
                <a:solidFill>
                  <a:schemeClr val="accent5">
                    <a:lumMod val="75000"/>
                  </a:schemeClr>
                </a:solidFill>
                <a:latin typeface="Calibri"/>
                <a:ea typeface="Calibri"/>
                <a:cs typeface="Calibri"/>
              </a:endParaRPr>
            </a:p>
          </xdr:txBody>
        </xdr:sp>
      </xdr:grpSp>
    </xdr:grpSp>
    <xdr:clientData/>
  </xdr:twoCellAnchor>
  <xdr:twoCellAnchor>
    <xdr:from>
      <xdr:col>12</xdr:col>
      <xdr:colOff>473119</xdr:colOff>
      <xdr:row>10</xdr:row>
      <xdr:rowOff>17318</xdr:rowOff>
    </xdr:from>
    <xdr:to>
      <xdr:col>24</xdr:col>
      <xdr:colOff>551665</xdr:colOff>
      <xdr:row>29</xdr:row>
      <xdr:rowOff>162340</xdr:rowOff>
    </xdr:to>
    <xdr:graphicFrame macro="">
      <xdr:nvGraphicFramePr>
        <xdr:cNvPr id="13" name="Chart 12">
          <a:extLst>
            <a:ext uri="{FF2B5EF4-FFF2-40B4-BE49-F238E27FC236}">
              <a16:creationId xmlns:a16="http://schemas.microsoft.com/office/drawing/2014/main" id="{592FA2BE-F04A-4D60-949D-17465C23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473119</xdr:colOff>
      <xdr:row>30</xdr:row>
      <xdr:rowOff>118843</xdr:rowOff>
    </xdr:from>
    <xdr:to>
      <xdr:col>24</xdr:col>
      <xdr:colOff>551665</xdr:colOff>
      <xdr:row>50</xdr:row>
      <xdr:rowOff>82025</xdr:rowOff>
    </xdr:to>
    <xdr:graphicFrame macro="">
      <xdr:nvGraphicFramePr>
        <xdr:cNvPr id="14" name="Chart 13">
          <a:extLst>
            <a:ext uri="{FF2B5EF4-FFF2-40B4-BE49-F238E27FC236}">
              <a16:creationId xmlns:a16="http://schemas.microsoft.com/office/drawing/2014/main" id="{FA8AE095-3825-4F89-AF2C-ED4D95B90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164521</xdr:colOff>
      <xdr:row>30</xdr:row>
      <xdr:rowOff>118843</xdr:rowOff>
    </xdr:from>
    <xdr:to>
      <xdr:col>12</xdr:col>
      <xdr:colOff>243066</xdr:colOff>
      <xdr:row>50</xdr:row>
      <xdr:rowOff>82025</xdr:rowOff>
    </xdr:to>
    <xdr:graphicFrame macro="">
      <xdr:nvGraphicFramePr>
        <xdr:cNvPr id="16" name="Chart 15">
          <a:extLst>
            <a:ext uri="{FF2B5EF4-FFF2-40B4-BE49-F238E27FC236}">
              <a16:creationId xmlns:a16="http://schemas.microsoft.com/office/drawing/2014/main" id="{54889382-EEEF-4BD2-BF70-FD205C7E2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164521</xdr:colOff>
      <xdr:row>10</xdr:row>
      <xdr:rowOff>17318</xdr:rowOff>
    </xdr:from>
    <xdr:to>
      <xdr:col>12</xdr:col>
      <xdr:colOff>243066</xdr:colOff>
      <xdr:row>29</xdr:row>
      <xdr:rowOff>162340</xdr:rowOff>
    </xdr:to>
    <xdr:graphicFrame macro="">
      <xdr:nvGraphicFramePr>
        <xdr:cNvPr id="17" name="Chart 16">
          <a:extLst>
            <a:ext uri="{FF2B5EF4-FFF2-40B4-BE49-F238E27FC236}">
              <a16:creationId xmlns:a16="http://schemas.microsoft.com/office/drawing/2014/main" id="{5B350BBE-8F26-44C5-A220-C3F8D70F1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473119</xdr:colOff>
      <xdr:row>51</xdr:row>
      <xdr:rowOff>38527</xdr:rowOff>
    </xdr:from>
    <xdr:to>
      <xdr:col>24</xdr:col>
      <xdr:colOff>551665</xdr:colOff>
      <xdr:row>71</xdr:row>
      <xdr:rowOff>1709</xdr:rowOff>
    </xdr:to>
    <xdr:graphicFrame macro="">
      <xdr:nvGraphicFramePr>
        <xdr:cNvPr id="18" name="Chart 17">
          <a:extLst>
            <a:ext uri="{FF2B5EF4-FFF2-40B4-BE49-F238E27FC236}">
              <a16:creationId xmlns:a16="http://schemas.microsoft.com/office/drawing/2014/main" id="{7D813611-BE0F-4A30-BCB6-6DCCF64C2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164521</xdr:colOff>
      <xdr:row>51</xdr:row>
      <xdr:rowOff>38527</xdr:rowOff>
    </xdr:from>
    <xdr:to>
      <xdr:col>12</xdr:col>
      <xdr:colOff>243066</xdr:colOff>
      <xdr:row>71</xdr:row>
      <xdr:rowOff>1709</xdr:rowOff>
    </xdr:to>
    <xdr:graphicFrame macro="">
      <xdr:nvGraphicFramePr>
        <xdr:cNvPr id="20" name="Chart 19">
          <a:extLst>
            <a:ext uri="{FF2B5EF4-FFF2-40B4-BE49-F238E27FC236}">
              <a16:creationId xmlns:a16="http://schemas.microsoft.com/office/drawing/2014/main" id="{97F99063-3C86-45C2-9AAA-BE5EFFB62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588818</xdr:colOff>
      <xdr:row>6</xdr:row>
      <xdr:rowOff>211209</xdr:rowOff>
    </xdr:from>
    <xdr:to>
      <xdr:col>4</xdr:col>
      <xdr:colOff>541429</xdr:colOff>
      <xdr:row>8</xdr:row>
      <xdr:rowOff>123737</xdr:rowOff>
    </xdr:to>
    <xdr:sp macro="" textlink="Support_Pivot!$A$3">
      <xdr:nvSpPr>
        <xdr:cNvPr id="22" name="TextBox 21">
          <a:extLst>
            <a:ext uri="{FF2B5EF4-FFF2-40B4-BE49-F238E27FC236}">
              <a16:creationId xmlns:a16="http://schemas.microsoft.com/office/drawing/2014/main" id="{C256F54A-EF2A-4383-BB2C-D6E3B709E5A3}"/>
            </a:ext>
          </a:extLst>
        </xdr:cNvPr>
        <xdr:cNvSpPr txBox="1"/>
      </xdr:nvSpPr>
      <xdr:spPr>
        <a:xfrm>
          <a:off x="588818" y="1388845"/>
          <a:ext cx="2446429" cy="3628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2787F7-975C-4A88-B0E1-3D4180A26BDC}" type="TxLink">
            <a:rPr lang="en-US" sz="2400" b="1" i="0" u="none" strike="noStrike">
              <a:solidFill>
                <a:schemeClr val="accent5">
                  <a:lumMod val="75000"/>
                </a:schemeClr>
              </a:solidFill>
              <a:latin typeface="Calibri"/>
              <a:ea typeface="Calibri"/>
              <a:cs typeface="Calibri"/>
            </a:rPr>
            <a:t>2949</a:t>
          </a:fld>
          <a:endParaRPr lang="en-US" sz="2400" b="1" i="0" u="none" strike="noStrike">
            <a:solidFill>
              <a:schemeClr val="accent5">
                <a:lumMod val="75000"/>
              </a:schemeClr>
            </a:solidFill>
            <a:latin typeface="Calibri"/>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95248</xdr:colOff>
      <xdr:row>4</xdr:row>
      <xdr:rowOff>85163</xdr:rowOff>
    </xdr:from>
    <xdr:to>
      <xdr:col>5</xdr:col>
      <xdr:colOff>472029</xdr:colOff>
      <xdr:row>9</xdr:row>
      <xdr:rowOff>10957</xdr:rowOff>
    </xdr:to>
    <xdr:grpSp>
      <xdr:nvGrpSpPr>
        <xdr:cNvPr id="12" name="Group 11">
          <a:extLst>
            <a:ext uri="{FF2B5EF4-FFF2-40B4-BE49-F238E27FC236}">
              <a16:creationId xmlns:a16="http://schemas.microsoft.com/office/drawing/2014/main" id="{73BBD5F9-0C51-4F12-E039-63AB7F18C08E}"/>
            </a:ext>
          </a:extLst>
        </xdr:cNvPr>
        <xdr:cNvGrpSpPr/>
      </xdr:nvGrpSpPr>
      <xdr:grpSpPr>
        <a:xfrm>
          <a:off x="95248" y="812527"/>
          <a:ext cx="3580645" cy="1077454"/>
          <a:chOff x="11973486" y="902074"/>
          <a:chExt cx="3598473" cy="1080000"/>
        </a:xfrm>
      </xdr:grpSpPr>
      <xdr:sp macro="" textlink="">
        <xdr:nvSpPr>
          <xdr:cNvPr id="6" name="Rectangle: Rounded Corners 5">
            <a:extLst>
              <a:ext uri="{FF2B5EF4-FFF2-40B4-BE49-F238E27FC236}">
                <a16:creationId xmlns:a16="http://schemas.microsoft.com/office/drawing/2014/main" id="{12B7184F-A1B2-58A8-A29C-269ED53B7639}"/>
              </a:ext>
            </a:extLst>
          </xdr:cNvPr>
          <xdr:cNvSpPr/>
        </xdr:nvSpPr>
        <xdr:spPr>
          <a:xfrm>
            <a:off x="11973486" y="902074"/>
            <a:ext cx="3598473"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11" name="Group 10">
            <a:extLst>
              <a:ext uri="{FF2B5EF4-FFF2-40B4-BE49-F238E27FC236}">
                <a16:creationId xmlns:a16="http://schemas.microsoft.com/office/drawing/2014/main" id="{87D9AF71-9D44-5E80-DBF4-1FAD03378CB0}"/>
              </a:ext>
            </a:extLst>
          </xdr:cNvPr>
          <xdr:cNvGrpSpPr/>
        </xdr:nvGrpSpPr>
        <xdr:grpSpPr>
          <a:xfrm>
            <a:off x="12233048" y="952054"/>
            <a:ext cx="3227830" cy="947343"/>
            <a:chOff x="12233048" y="952054"/>
            <a:chExt cx="3227830" cy="947343"/>
          </a:xfrm>
        </xdr:grpSpPr>
        <xdr:sp macro="" textlink="">
          <xdr:nvSpPr>
            <xdr:cNvPr id="8" name="TextBox 7">
              <a:extLst>
                <a:ext uri="{FF2B5EF4-FFF2-40B4-BE49-F238E27FC236}">
                  <a16:creationId xmlns:a16="http://schemas.microsoft.com/office/drawing/2014/main" id="{0E31973F-531C-3A1F-D6F5-9A53D1E738A6}"/>
                </a:ext>
              </a:extLst>
            </xdr:cNvPr>
            <xdr:cNvSpPr txBox="1"/>
          </xdr:nvSpPr>
          <xdr:spPr>
            <a:xfrm>
              <a:off x="12233048" y="952054"/>
              <a:ext cx="322783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 EXPOSURE</a:t>
              </a:r>
              <a:r>
                <a:rPr lang="en-US" sz="2000" b="1" baseline="0"/>
                <a:t> NPL</a:t>
              </a:r>
              <a:endParaRPr lang="id-ID" sz="2000" b="1"/>
            </a:p>
          </xdr:txBody>
        </xdr:sp>
        <xdr:sp macro="" textlink="Exposure_Analysis!B13">
          <xdr:nvSpPr>
            <xdr:cNvPr id="9" name="TextBox 8">
              <a:extLst>
                <a:ext uri="{FF2B5EF4-FFF2-40B4-BE49-F238E27FC236}">
                  <a16:creationId xmlns:a16="http://schemas.microsoft.com/office/drawing/2014/main" id="{940ACA08-02B2-FF2A-D24C-212A6FA9C8A4}"/>
                </a:ext>
              </a:extLst>
            </xdr:cNvPr>
            <xdr:cNvSpPr txBox="1"/>
          </xdr:nvSpPr>
          <xdr:spPr>
            <a:xfrm>
              <a:off x="12673279" y="1268942"/>
              <a:ext cx="2347368"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9DD940-03F2-44E0-9809-2405B4A3DA84}" type="TxLink">
                <a:rPr lang="en-US" sz="2400" b="1" i="0" u="none" strike="noStrike">
                  <a:solidFill>
                    <a:schemeClr val="accent5">
                      <a:lumMod val="75000"/>
                    </a:schemeClr>
                  </a:solidFill>
                  <a:latin typeface="Calibri"/>
                  <a:ea typeface="Calibri"/>
                  <a:cs typeface="Calibri"/>
                </a:rPr>
                <a:t>2.57%</a:t>
              </a:fld>
              <a:endParaRPr lang="en-US" sz="2400" b="1" i="0" u="none" strike="noStrike">
                <a:solidFill>
                  <a:schemeClr val="accent5">
                    <a:lumMod val="75000"/>
                  </a:schemeClr>
                </a:solidFill>
                <a:latin typeface="Calibri"/>
                <a:ea typeface="Calibri"/>
                <a:cs typeface="Calibri"/>
              </a:endParaRPr>
            </a:p>
          </xdr:txBody>
        </xdr:sp>
        <xdr:sp macro="" textlink="Exposure_Analysis!B12">
          <xdr:nvSpPr>
            <xdr:cNvPr id="10" name="TextBox 9">
              <a:extLst>
                <a:ext uri="{FF2B5EF4-FFF2-40B4-BE49-F238E27FC236}">
                  <a16:creationId xmlns:a16="http://schemas.microsoft.com/office/drawing/2014/main" id="{5B1660D5-93FD-CBC3-F521-2B2D0FA03EEC}"/>
                </a:ext>
              </a:extLst>
            </xdr:cNvPr>
            <xdr:cNvSpPr txBox="1"/>
          </xdr:nvSpPr>
          <xdr:spPr>
            <a:xfrm>
              <a:off x="12821625" y="1636059"/>
              <a:ext cx="2050676" cy="263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Calibri"/>
                  <a:ea typeface="Calibri"/>
                  <a:cs typeface="Calibri"/>
                </a:rPr>
                <a:t>vs </a:t>
              </a:r>
              <a:fld id="{D03BCDFB-8143-4F3E-88B9-551E6B586C4B}" type="TxLink">
                <a:rPr lang="en-US" sz="1100" b="0" i="0" u="none" strike="noStrike">
                  <a:solidFill>
                    <a:srgbClr val="000000"/>
                  </a:solidFill>
                  <a:latin typeface="Calibri"/>
                  <a:ea typeface="Calibri"/>
                  <a:cs typeface="Calibri"/>
                </a:rPr>
                <a:pPr algn="ctr"/>
                <a:t>2.44%</a:t>
              </a:fld>
              <a:r>
                <a:rPr lang="en-US" sz="1100" b="0" i="0" u="none" strike="noStrike">
                  <a:solidFill>
                    <a:srgbClr val="000000"/>
                  </a:solidFill>
                  <a:latin typeface="Calibri"/>
                  <a:ea typeface="Calibri"/>
                  <a:cs typeface="Calibri"/>
                </a:rPr>
                <a:t> basis akun</a:t>
              </a:r>
              <a:endParaRPr lang="id-ID" sz="1100"/>
            </a:p>
          </xdr:txBody>
        </xdr:sp>
      </xdr:grpSp>
    </xdr:grpSp>
    <xdr:clientData/>
  </xdr:twoCellAnchor>
  <xdr:twoCellAnchor>
    <xdr:from>
      <xdr:col>12</xdr:col>
      <xdr:colOff>44449</xdr:colOff>
      <xdr:row>4</xdr:row>
      <xdr:rowOff>85163</xdr:rowOff>
    </xdr:from>
    <xdr:to>
      <xdr:col>17</xdr:col>
      <xdr:colOff>443642</xdr:colOff>
      <xdr:row>9</xdr:row>
      <xdr:rowOff>10957</xdr:rowOff>
    </xdr:to>
    <xdr:grpSp>
      <xdr:nvGrpSpPr>
        <xdr:cNvPr id="19" name="Group 18">
          <a:extLst>
            <a:ext uri="{FF2B5EF4-FFF2-40B4-BE49-F238E27FC236}">
              <a16:creationId xmlns:a16="http://schemas.microsoft.com/office/drawing/2014/main" id="{FE781DBA-E558-4122-BEC3-E7C60E46D068}"/>
            </a:ext>
          </a:extLst>
        </xdr:cNvPr>
        <xdr:cNvGrpSpPr/>
      </xdr:nvGrpSpPr>
      <xdr:grpSpPr>
        <a:xfrm>
          <a:off x="7733722" y="812527"/>
          <a:ext cx="3585738" cy="1077454"/>
          <a:chOff x="11973486" y="902074"/>
          <a:chExt cx="3598473" cy="1080000"/>
        </a:xfrm>
      </xdr:grpSpPr>
      <xdr:sp macro="" textlink="">
        <xdr:nvSpPr>
          <xdr:cNvPr id="20" name="Rectangle: Rounded Corners 19">
            <a:extLst>
              <a:ext uri="{FF2B5EF4-FFF2-40B4-BE49-F238E27FC236}">
                <a16:creationId xmlns:a16="http://schemas.microsoft.com/office/drawing/2014/main" id="{4BEAAC4C-2EC9-6FD6-CB54-4A400B0D8CEE}"/>
              </a:ext>
            </a:extLst>
          </xdr:cNvPr>
          <xdr:cNvSpPr/>
        </xdr:nvSpPr>
        <xdr:spPr>
          <a:xfrm>
            <a:off x="11973486" y="902074"/>
            <a:ext cx="3598473"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21" name="Group 20">
            <a:extLst>
              <a:ext uri="{FF2B5EF4-FFF2-40B4-BE49-F238E27FC236}">
                <a16:creationId xmlns:a16="http://schemas.microsoft.com/office/drawing/2014/main" id="{2412ADF6-83B0-DDD0-E234-01A041AA702C}"/>
              </a:ext>
            </a:extLst>
          </xdr:cNvPr>
          <xdr:cNvGrpSpPr/>
        </xdr:nvGrpSpPr>
        <xdr:grpSpPr>
          <a:xfrm>
            <a:off x="12233048" y="952054"/>
            <a:ext cx="3227830" cy="947343"/>
            <a:chOff x="12233048" y="952054"/>
            <a:chExt cx="3227830" cy="947343"/>
          </a:xfrm>
        </xdr:grpSpPr>
        <xdr:sp macro="" textlink="">
          <xdr:nvSpPr>
            <xdr:cNvPr id="22" name="TextBox 21">
              <a:extLst>
                <a:ext uri="{FF2B5EF4-FFF2-40B4-BE49-F238E27FC236}">
                  <a16:creationId xmlns:a16="http://schemas.microsoft.com/office/drawing/2014/main" id="{BB2A697A-EF79-C271-44B4-DDBAFA6527CF}"/>
                </a:ext>
              </a:extLst>
            </xdr:cNvPr>
            <xdr:cNvSpPr txBox="1"/>
          </xdr:nvSpPr>
          <xdr:spPr>
            <a:xfrm>
              <a:off x="12233048" y="952054"/>
              <a:ext cx="322783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KONTRAK HIGH RISK</a:t>
              </a:r>
              <a:endParaRPr lang="id-ID" sz="2000" b="1"/>
            </a:p>
          </xdr:txBody>
        </xdr:sp>
        <xdr:sp macro="" textlink="Risk_Scorecard!B24">
          <xdr:nvSpPr>
            <xdr:cNvPr id="23" name="TextBox 22">
              <a:extLst>
                <a:ext uri="{FF2B5EF4-FFF2-40B4-BE49-F238E27FC236}">
                  <a16:creationId xmlns:a16="http://schemas.microsoft.com/office/drawing/2014/main" id="{317967CE-7992-46DD-5133-74496C8355D6}"/>
                </a:ext>
              </a:extLst>
            </xdr:cNvPr>
            <xdr:cNvSpPr txBox="1"/>
          </xdr:nvSpPr>
          <xdr:spPr>
            <a:xfrm>
              <a:off x="12673279" y="1268942"/>
              <a:ext cx="2347368"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A047AC-020A-48D4-ADE1-2DA46CC1BF51}" type="TxLink">
                <a:rPr lang="en-US" sz="2400" b="1" i="0" u="none" strike="noStrike">
                  <a:solidFill>
                    <a:schemeClr val="accent5">
                      <a:lumMod val="75000"/>
                    </a:schemeClr>
                  </a:solidFill>
                  <a:latin typeface="Calibri"/>
                  <a:ea typeface="Calibri"/>
                  <a:cs typeface="Calibri"/>
                </a:rPr>
                <a:t>106</a:t>
              </a:fld>
              <a:endParaRPr lang="en-US" sz="2400" b="1" i="0" u="none" strike="noStrike">
                <a:solidFill>
                  <a:schemeClr val="accent5">
                    <a:lumMod val="75000"/>
                  </a:schemeClr>
                </a:solidFill>
                <a:latin typeface="Calibri"/>
                <a:ea typeface="Calibri"/>
                <a:cs typeface="Calibri"/>
              </a:endParaRPr>
            </a:p>
          </xdr:txBody>
        </xdr:sp>
        <xdr:sp macro="" textlink="Risk_Scorecard!D24">
          <xdr:nvSpPr>
            <xdr:cNvPr id="24" name="TextBox 23">
              <a:extLst>
                <a:ext uri="{FF2B5EF4-FFF2-40B4-BE49-F238E27FC236}">
                  <a16:creationId xmlns:a16="http://schemas.microsoft.com/office/drawing/2014/main" id="{A95FD56C-21C5-6E6F-269A-0EC882961468}"/>
                </a:ext>
              </a:extLst>
            </xdr:cNvPr>
            <xdr:cNvSpPr txBox="1"/>
          </xdr:nvSpPr>
          <xdr:spPr>
            <a:xfrm>
              <a:off x="12821625" y="1636059"/>
              <a:ext cx="2050676" cy="263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93B9CA-1F38-4478-9870-AFACC240DD3E}" type="TxLink">
                <a:rPr lang="en-US" sz="1100" b="0" i="0" u="none" strike="noStrike">
                  <a:solidFill>
                    <a:srgbClr val="000000"/>
                  </a:solidFill>
                  <a:latin typeface="Calibri"/>
                  <a:ea typeface="Calibri"/>
                  <a:cs typeface="Calibri"/>
                </a:rPr>
                <a:t>40</a:t>
              </a:fld>
              <a:r>
                <a:rPr lang="en-US" sz="1100" b="0" i="0" u="none" strike="noStrike">
                  <a:solidFill>
                    <a:srgbClr val="000000"/>
                  </a:solidFill>
                  <a:latin typeface="Calibri"/>
                  <a:ea typeface="Calibri"/>
                  <a:cs typeface="Calibri"/>
                </a:rPr>
                <a:t> NPL dari kontrak ini</a:t>
              </a:r>
              <a:endParaRPr lang="id-ID" sz="1100"/>
            </a:p>
          </xdr:txBody>
        </xdr:sp>
      </xdr:grpSp>
    </xdr:grpSp>
    <xdr:clientData/>
  </xdr:twoCellAnchor>
  <xdr:twoCellAnchor>
    <xdr:from>
      <xdr:col>6</xdr:col>
      <xdr:colOff>69849</xdr:colOff>
      <xdr:row>4</xdr:row>
      <xdr:rowOff>85163</xdr:rowOff>
    </xdr:from>
    <xdr:to>
      <xdr:col>11</xdr:col>
      <xdr:colOff>446630</xdr:colOff>
      <xdr:row>9</xdr:row>
      <xdr:rowOff>10957</xdr:rowOff>
    </xdr:to>
    <xdr:grpSp>
      <xdr:nvGrpSpPr>
        <xdr:cNvPr id="34" name="Group 33">
          <a:extLst>
            <a:ext uri="{FF2B5EF4-FFF2-40B4-BE49-F238E27FC236}">
              <a16:creationId xmlns:a16="http://schemas.microsoft.com/office/drawing/2014/main" id="{690DF9EC-1709-D48C-F0F7-F1F3E6B3C269}"/>
            </a:ext>
          </a:extLst>
        </xdr:cNvPr>
        <xdr:cNvGrpSpPr/>
      </xdr:nvGrpSpPr>
      <xdr:grpSpPr>
        <a:xfrm>
          <a:off x="3914485" y="812527"/>
          <a:ext cx="3580645" cy="1077454"/>
          <a:chOff x="12407155" y="1985682"/>
          <a:chExt cx="3598473" cy="1080000"/>
        </a:xfrm>
      </xdr:grpSpPr>
      <xdr:sp macro="" textlink="">
        <xdr:nvSpPr>
          <xdr:cNvPr id="26" name="Rectangle: Rounded Corners 25">
            <a:extLst>
              <a:ext uri="{FF2B5EF4-FFF2-40B4-BE49-F238E27FC236}">
                <a16:creationId xmlns:a16="http://schemas.microsoft.com/office/drawing/2014/main" id="{E06047E3-44FA-B517-1673-68AADFA9B073}"/>
              </a:ext>
            </a:extLst>
          </xdr:cNvPr>
          <xdr:cNvSpPr/>
        </xdr:nvSpPr>
        <xdr:spPr>
          <a:xfrm>
            <a:off x="12407155" y="1985682"/>
            <a:ext cx="3598473"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33" name="Group 32">
            <a:extLst>
              <a:ext uri="{FF2B5EF4-FFF2-40B4-BE49-F238E27FC236}">
                <a16:creationId xmlns:a16="http://schemas.microsoft.com/office/drawing/2014/main" id="{A98CCC20-5652-8632-C8A5-861D3C22DDDB}"/>
              </a:ext>
            </a:extLst>
          </xdr:cNvPr>
          <xdr:cNvGrpSpPr/>
        </xdr:nvGrpSpPr>
        <xdr:grpSpPr>
          <a:xfrm>
            <a:off x="12666717" y="2035662"/>
            <a:ext cx="3227830" cy="956309"/>
            <a:chOff x="12666717" y="2035662"/>
            <a:chExt cx="3227830" cy="956309"/>
          </a:xfrm>
        </xdr:grpSpPr>
        <xdr:sp macro="" textlink="">
          <xdr:nvSpPr>
            <xdr:cNvPr id="28" name="TextBox 27">
              <a:extLst>
                <a:ext uri="{FF2B5EF4-FFF2-40B4-BE49-F238E27FC236}">
                  <a16:creationId xmlns:a16="http://schemas.microsoft.com/office/drawing/2014/main" id="{CD1B9BAD-1296-F081-97C6-7374928AD835}"/>
                </a:ext>
              </a:extLst>
            </xdr:cNvPr>
            <xdr:cNvSpPr txBox="1"/>
          </xdr:nvSpPr>
          <xdr:spPr>
            <a:xfrm>
              <a:off x="12666717" y="2035662"/>
              <a:ext cx="3227830"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HIGH RISK TIER - NPL RATE</a:t>
              </a:r>
              <a:endParaRPr lang="id-ID" sz="2000" b="1"/>
            </a:p>
          </xdr:txBody>
        </xdr:sp>
        <xdr:sp macro="" textlink="Risk_Scorecard!E24">
          <xdr:nvSpPr>
            <xdr:cNvPr id="29" name="TextBox 28">
              <a:extLst>
                <a:ext uri="{FF2B5EF4-FFF2-40B4-BE49-F238E27FC236}">
                  <a16:creationId xmlns:a16="http://schemas.microsoft.com/office/drawing/2014/main" id="{B5930B48-D2A0-436E-46B4-4AF21C37C246}"/>
                </a:ext>
              </a:extLst>
            </xdr:cNvPr>
            <xdr:cNvSpPr txBox="1"/>
          </xdr:nvSpPr>
          <xdr:spPr>
            <a:xfrm>
              <a:off x="13106948" y="2352550"/>
              <a:ext cx="2347368"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B609C7-5356-4FD2-95F6-DA85DF4BFDD7}" type="TxLink">
                <a:rPr lang="en-US" sz="2400" b="1" i="0" u="none" strike="noStrike">
                  <a:solidFill>
                    <a:schemeClr val="accent5">
                      <a:lumMod val="75000"/>
                    </a:schemeClr>
                  </a:solidFill>
                  <a:latin typeface="Calibri"/>
                  <a:ea typeface="Calibri"/>
                  <a:cs typeface="Calibri"/>
                </a:rPr>
                <a:t>37.74%</a:t>
              </a:fld>
              <a:endParaRPr lang="en-US" sz="2400" b="1" i="0" u="none" strike="noStrike">
                <a:solidFill>
                  <a:schemeClr val="accent5">
                    <a:lumMod val="75000"/>
                  </a:schemeClr>
                </a:solidFill>
                <a:latin typeface="Calibri"/>
                <a:ea typeface="Calibri"/>
                <a:cs typeface="Calibri"/>
              </a:endParaRPr>
            </a:p>
          </xdr:txBody>
        </xdr:sp>
        <xdr:grpSp>
          <xdr:nvGrpSpPr>
            <xdr:cNvPr id="32" name="Group 31">
              <a:extLst>
                <a:ext uri="{FF2B5EF4-FFF2-40B4-BE49-F238E27FC236}">
                  <a16:creationId xmlns:a16="http://schemas.microsoft.com/office/drawing/2014/main" id="{C3B4770E-7F25-4560-D142-DDFCC9DF484C}"/>
                </a:ext>
              </a:extLst>
            </xdr:cNvPr>
            <xdr:cNvGrpSpPr/>
          </xdr:nvGrpSpPr>
          <xdr:grpSpPr>
            <a:xfrm>
              <a:off x="12734221" y="2706221"/>
              <a:ext cx="2645853" cy="285750"/>
              <a:chOff x="12723015" y="3412192"/>
              <a:chExt cx="2645853" cy="285750"/>
            </a:xfrm>
          </xdr:grpSpPr>
          <xdr:sp macro="" textlink="Risk_Scorecard!B24">
            <xdr:nvSpPr>
              <xdr:cNvPr id="30" name="TextBox 29">
                <a:extLst>
                  <a:ext uri="{FF2B5EF4-FFF2-40B4-BE49-F238E27FC236}">
                    <a16:creationId xmlns:a16="http://schemas.microsoft.com/office/drawing/2014/main" id="{6DA9F74E-B4FD-7180-619C-9E6A1A2B388A}"/>
                  </a:ext>
                </a:extLst>
              </xdr:cNvPr>
              <xdr:cNvSpPr txBox="1"/>
            </xdr:nvSpPr>
            <xdr:spPr>
              <a:xfrm>
                <a:off x="12723015" y="3418934"/>
                <a:ext cx="2050676" cy="26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48F26B-67F6-4B2C-8CB9-29AD0833EC1E}" type="TxLink">
                  <a:rPr lang="en-US" sz="1100" b="0" i="0" u="none" strike="noStrike">
                    <a:solidFill>
                      <a:srgbClr val="000000"/>
                    </a:solidFill>
                    <a:latin typeface="Calibri"/>
                    <a:ea typeface="Calibri"/>
                    <a:cs typeface="Calibri"/>
                  </a:rPr>
                  <a:t>106</a:t>
                </a:fld>
                <a:r>
                  <a:rPr lang="en-US" sz="1100" b="0" i="0" u="none" strike="noStrike">
                    <a:solidFill>
                      <a:srgbClr val="000000"/>
                    </a:solidFill>
                    <a:latin typeface="Calibri"/>
                    <a:ea typeface="Calibri"/>
                    <a:cs typeface="Calibri"/>
                  </a:rPr>
                  <a:t> kontrak</a:t>
                </a:r>
                <a:endParaRPr lang="id-ID" sz="1100"/>
              </a:p>
            </xdr:txBody>
          </xdr:sp>
          <xdr:sp macro="" textlink="Risk_Scorecard!C24">
            <xdr:nvSpPr>
              <xdr:cNvPr id="31" name="TextBox 30">
                <a:extLst>
                  <a:ext uri="{FF2B5EF4-FFF2-40B4-BE49-F238E27FC236}">
                    <a16:creationId xmlns:a16="http://schemas.microsoft.com/office/drawing/2014/main" id="{AB867C6A-2FAE-59EB-0B5A-82A3A73173A1}"/>
                  </a:ext>
                </a:extLst>
              </xdr:cNvPr>
              <xdr:cNvSpPr txBox="1"/>
            </xdr:nvSpPr>
            <xdr:spPr>
              <a:xfrm>
                <a:off x="14012957" y="3412192"/>
                <a:ext cx="135591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a:t>
                </a:r>
                <a:fld id="{2AF5B7CB-ED40-42B1-B631-643B4F806AFB}" type="TxLink">
                  <a:rPr lang="en-US" sz="1100" b="0" i="0" u="none" strike="noStrike">
                    <a:solidFill>
                      <a:srgbClr val="000000"/>
                    </a:solidFill>
                    <a:latin typeface="Calibri"/>
                    <a:ea typeface="Calibri"/>
                    <a:cs typeface="Calibri"/>
                  </a:rPr>
                  <a:t>3.6%</a:t>
                </a:fld>
                <a:r>
                  <a:rPr lang="en-US" sz="1100" b="0" i="0" u="none" strike="noStrike">
                    <a:solidFill>
                      <a:srgbClr val="000000"/>
                    </a:solidFill>
                    <a:latin typeface="Calibri"/>
                    <a:ea typeface="Calibri"/>
                    <a:cs typeface="Calibri"/>
                  </a:rPr>
                  <a:t> portofolio)</a:t>
                </a:r>
                <a:endParaRPr lang="id-ID" sz="1100"/>
              </a:p>
            </xdr:txBody>
          </xdr:sp>
        </xdr:grpSp>
      </xdr:grpSp>
    </xdr:grpSp>
    <xdr:clientData/>
  </xdr:twoCellAnchor>
  <xdr:twoCellAnchor>
    <xdr:from>
      <xdr:col>18</xdr:col>
      <xdr:colOff>63874</xdr:colOff>
      <xdr:row>4</xdr:row>
      <xdr:rowOff>85163</xdr:rowOff>
    </xdr:from>
    <xdr:to>
      <xdr:col>23</xdr:col>
      <xdr:colOff>582703</xdr:colOff>
      <xdr:row>9</xdr:row>
      <xdr:rowOff>10957</xdr:rowOff>
    </xdr:to>
    <xdr:grpSp>
      <xdr:nvGrpSpPr>
        <xdr:cNvPr id="35" name="Group 34">
          <a:extLst>
            <a:ext uri="{FF2B5EF4-FFF2-40B4-BE49-F238E27FC236}">
              <a16:creationId xmlns:a16="http://schemas.microsoft.com/office/drawing/2014/main" id="{5556851D-28D5-4BB9-9CD9-724F96A71DDA}"/>
            </a:ext>
          </a:extLst>
        </xdr:cNvPr>
        <xdr:cNvGrpSpPr/>
      </xdr:nvGrpSpPr>
      <xdr:grpSpPr>
        <a:xfrm>
          <a:off x="11563147" y="812527"/>
          <a:ext cx="3636101" cy="1077454"/>
          <a:chOff x="11973486" y="902074"/>
          <a:chExt cx="3628462" cy="1080000"/>
        </a:xfrm>
      </xdr:grpSpPr>
      <xdr:sp macro="" textlink="">
        <xdr:nvSpPr>
          <xdr:cNvPr id="36" name="Rectangle: Rounded Corners 35">
            <a:extLst>
              <a:ext uri="{FF2B5EF4-FFF2-40B4-BE49-F238E27FC236}">
                <a16:creationId xmlns:a16="http://schemas.microsoft.com/office/drawing/2014/main" id="{C00CF5E3-B364-62E2-0531-82D5EA9BE6F0}"/>
              </a:ext>
            </a:extLst>
          </xdr:cNvPr>
          <xdr:cNvSpPr/>
        </xdr:nvSpPr>
        <xdr:spPr>
          <a:xfrm>
            <a:off x="11973486" y="902074"/>
            <a:ext cx="3598473" cy="1080000"/>
          </a:xfrm>
          <a:prstGeom prst="roundRect">
            <a:avLst/>
          </a:prstGeom>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id-ID" sz="1100"/>
          </a:p>
        </xdr:txBody>
      </xdr:sp>
      <xdr:grpSp>
        <xdr:nvGrpSpPr>
          <xdr:cNvPr id="37" name="Group 36">
            <a:extLst>
              <a:ext uri="{FF2B5EF4-FFF2-40B4-BE49-F238E27FC236}">
                <a16:creationId xmlns:a16="http://schemas.microsoft.com/office/drawing/2014/main" id="{AA1CB410-85B5-CC19-77A8-B9DDCE41C87C}"/>
              </a:ext>
            </a:extLst>
          </xdr:cNvPr>
          <xdr:cNvGrpSpPr/>
        </xdr:nvGrpSpPr>
        <xdr:grpSpPr>
          <a:xfrm>
            <a:off x="12233047" y="952054"/>
            <a:ext cx="3368901" cy="947343"/>
            <a:chOff x="12233047" y="952054"/>
            <a:chExt cx="3368901" cy="947343"/>
          </a:xfrm>
        </xdr:grpSpPr>
        <xdr:sp macro="" textlink="">
          <xdr:nvSpPr>
            <xdr:cNvPr id="38" name="TextBox 37">
              <a:extLst>
                <a:ext uri="{FF2B5EF4-FFF2-40B4-BE49-F238E27FC236}">
                  <a16:creationId xmlns:a16="http://schemas.microsoft.com/office/drawing/2014/main" id="{ADECFAD4-5C4D-8F4B-59BD-969D70414B02}"/>
                </a:ext>
              </a:extLst>
            </xdr:cNvPr>
            <xdr:cNvSpPr txBox="1"/>
          </xdr:nvSpPr>
          <xdr:spPr>
            <a:xfrm>
              <a:off x="12233047" y="952054"/>
              <a:ext cx="3368901"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SEGMEN SIGNIFIKAN</a:t>
              </a:r>
              <a:r>
                <a:rPr lang="en-US" sz="2000" b="1" baseline="0"/>
                <a:t> (p&lt;0.05)</a:t>
              </a:r>
              <a:endParaRPr lang="id-ID" sz="2000" b="1"/>
            </a:p>
          </xdr:txBody>
        </xdr:sp>
        <xdr:sp macro="" textlink="">
          <xdr:nvSpPr>
            <xdr:cNvPr id="39" name="TextBox 38">
              <a:extLst>
                <a:ext uri="{FF2B5EF4-FFF2-40B4-BE49-F238E27FC236}">
                  <a16:creationId xmlns:a16="http://schemas.microsoft.com/office/drawing/2014/main" id="{4C2FD718-2BAE-E38C-B390-93AD758CA560}"/>
                </a:ext>
              </a:extLst>
            </xdr:cNvPr>
            <xdr:cNvSpPr txBox="1"/>
          </xdr:nvSpPr>
          <xdr:spPr>
            <a:xfrm>
              <a:off x="12673279" y="1268942"/>
              <a:ext cx="2347368"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accent5">
                      <a:lumMod val="75000"/>
                    </a:schemeClr>
                  </a:solidFill>
                  <a:latin typeface="Calibri"/>
                  <a:ea typeface="Calibri"/>
                  <a:cs typeface="Calibri"/>
                </a:rPr>
                <a:t>0</a:t>
              </a:r>
              <a:r>
                <a:rPr lang="en-US" sz="2400" b="1" i="0" u="none" strike="noStrike" baseline="0">
                  <a:solidFill>
                    <a:schemeClr val="accent5">
                      <a:lumMod val="75000"/>
                    </a:schemeClr>
                  </a:solidFill>
                  <a:latin typeface="Calibri"/>
                  <a:ea typeface="Calibri"/>
                  <a:cs typeface="Calibri"/>
                </a:rPr>
                <a:t> / 3</a:t>
              </a:r>
              <a:endParaRPr lang="en-US" sz="2400" b="1" i="0" u="none" strike="noStrike">
                <a:solidFill>
                  <a:schemeClr val="accent5">
                    <a:lumMod val="75000"/>
                  </a:schemeClr>
                </a:solidFill>
                <a:latin typeface="Calibri"/>
                <a:ea typeface="Calibri"/>
                <a:cs typeface="Calibri"/>
              </a:endParaRPr>
            </a:p>
          </xdr:txBody>
        </xdr:sp>
        <xdr:sp macro="" textlink="Risk_Scorecard!D24">
          <xdr:nvSpPr>
            <xdr:cNvPr id="40" name="TextBox 39">
              <a:extLst>
                <a:ext uri="{FF2B5EF4-FFF2-40B4-BE49-F238E27FC236}">
                  <a16:creationId xmlns:a16="http://schemas.microsoft.com/office/drawing/2014/main" id="{9B67AAFD-46D0-59D1-DE50-326C5065A198}"/>
                </a:ext>
              </a:extLst>
            </xdr:cNvPr>
            <xdr:cNvSpPr txBox="1"/>
          </xdr:nvSpPr>
          <xdr:spPr>
            <a:xfrm>
              <a:off x="12821625" y="1636059"/>
              <a:ext cx="2050676" cy="263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Calibri"/>
                  <a:ea typeface="Calibri"/>
                  <a:cs typeface="Calibri"/>
                </a:rPr>
                <a:t>Kota,</a:t>
              </a:r>
              <a:r>
                <a:rPr lang="en-US" sz="1100" b="0" i="0" u="none" strike="noStrike" baseline="0">
                  <a:solidFill>
                    <a:srgbClr val="000000"/>
                  </a:solidFill>
                  <a:latin typeface="Calibri"/>
                  <a:ea typeface="Calibri"/>
                  <a:cs typeface="Calibri"/>
                </a:rPr>
                <a:t> Merk, Pekerjaan</a:t>
              </a:r>
              <a:endParaRPr lang="id-ID" sz="1100"/>
            </a:p>
          </xdr:txBody>
        </xdr:sp>
      </xdr:grpSp>
    </xdr:grpSp>
    <xdr:clientData/>
  </xdr:twoCellAnchor>
  <xdr:twoCellAnchor>
    <xdr:from>
      <xdr:col>0</xdr:col>
      <xdr:colOff>233792</xdr:colOff>
      <xdr:row>9</xdr:row>
      <xdr:rowOff>157598</xdr:rowOff>
    </xdr:from>
    <xdr:to>
      <xdr:col>11</xdr:col>
      <xdr:colOff>385292</xdr:colOff>
      <xdr:row>26</xdr:row>
      <xdr:rowOff>126304</xdr:rowOff>
    </xdr:to>
    <xdr:graphicFrame macro="">
      <xdr:nvGraphicFramePr>
        <xdr:cNvPr id="41" name="Chart 40">
          <a:extLst>
            <a:ext uri="{FF2B5EF4-FFF2-40B4-BE49-F238E27FC236}">
              <a16:creationId xmlns:a16="http://schemas.microsoft.com/office/drawing/2014/main" id="{33961812-7D70-4E49-8A74-AB656155B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102159</xdr:colOff>
      <xdr:row>9</xdr:row>
      <xdr:rowOff>157598</xdr:rowOff>
    </xdr:from>
    <xdr:to>
      <xdr:col>23</xdr:col>
      <xdr:colOff>374887</xdr:colOff>
      <xdr:row>26</xdr:row>
      <xdr:rowOff>126304</xdr:rowOff>
    </xdr:to>
    <xdr:graphicFrame macro="">
      <xdr:nvGraphicFramePr>
        <xdr:cNvPr id="42" name="Chart 41">
          <a:extLst>
            <a:ext uri="{FF2B5EF4-FFF2-40B4-BE49-F238E27FC236}">
              <a16:creationId xmlns:a16="http://schemas.microsoft.com/office/drawing/2014/main" id="{076DA61F-B908-406A-8689-FD113DEB3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233792</xdr:colOff>
      <xdr:row>27</xdr:row>
      <xdr:rowOff>85295</xdr:rowOff>
    </xdr:from>
    <xdr:to>
      <xdr:col>11</xdr:col>
      <xdr:colOff>385292</xdr:colOff>
      <xdr:row>44</xdr:row>
      <xdr:rowOff>54000</xdr:rowOff>
    </xdr:to>
    <xdr:graphicFrame macro="">
      <xdr:nvGraphicFramePr>
        <xdr:cNvPr id="43" name="Chart 42">
          <a:extLst>
            <a:ext uri="{FF2B5EF4-FFF2-40B4-BE49-F238E27FC236}">
              <a16:creationId xmlns:a16="http://schemas.microsoft.com/office/drawing/2014/main" id="{8E488F68-AD63-405F-93F9-28F3F5266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102159</xdr:colOff>
      <xdr:row>27</xdr:row>
      <xdr:rowOff>85295</xdr:rowOff>
    </xdr:from>
    <xdr:to>
      <xdr:col>23</xdr:col>
      <xdr:colOff>374887</xdr:colOff>
      <xdr:row>44</xdr:row>
      <xdr:rowOff>54000</xdr:rowOff>
    </xdr:to>
    <xdr:graphicFrame macro="">
      <xdr:nvGraphicFramePr>
        <xdr:cNvPr id="44" name="Chart 43">
          <a:extLst>
            <a:ext uri="{FF2B5EF4-FFF2-40B4-BE49-F238E27FC236}">
              <a16:creationId xmlns:a16="http://schemas.microsoft.com/office/drawing/2014/main" id="{C2EB074A-09F1-4F9E-BEF9-D430E0830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7.803771874998" createdVersion="8" refreshedVersion="8" minRefreshableVersion="3" recordCount="2949" xr:uid="{80B03542-5D04-4296-B8DC-01FF79E648FC}">
  <cacheSource type="worksheet">
    <worksheetSource name="Raw_Data"/>
  </cacheSource>
  <cacheFields count="37">
    <cacheField name="no_kontrak" numFmtId="0">
      <sharedItems count="2949">
        <s v="KRM00001"/>
        <s v="KRM00002"/>
        <s v="KRM00003"/>
        <s v="KRM00004"/>
        <s v="KRM00005"/>
        <s v="KRM00006"/>
        <s v="KRM00007"/>
        <s v="KRM00008"/>
        <s v="KRM00009"/>
        <s v="KRM00010"/>
        <s v="KRM00011"/>
        <s v="KRM00012"/>
        <s v="KRM00013"/>
        <s v="KRM00014"/>
        <s v="KRM00015"/>
        <s v="KRM00016"/>
        <s v="KRM00017"/>
        <s v="KRM00018"/>
        <s v="KRM00019"/>
        <s v="KRM00020"/>
        <s v="KRM00021"/>
        <s v="KRM00022"/>
        <s v="KRM00023"/>
        <s v="KRM00024"/>
        <s v="KRM00025"/>
        <s v="KRM00026"/>
        <s v="KRM00027"/>
        <s v="KRM00028"/>
        <s v="KRM00029"/>
        <s v="KRM00030"/>
        <s v="KRM00031"/>
        <s v="KRM00032"/>
        <s v="KRM00033"/>
        <s v="KRM00034"/>
        <s v="KRM00035"/>
        <s v="KRM00036"/>
        <s v="KRM00037"/>
        <s v="KRM00038"/>
        <s v="KRM00039"/>
        <s v="KRM00040"/>
        <s v="KRM00041"/>
        <s v="KRM00042"/>
        <s v="KRM00043"/>
        <s v="KRM00044"/>
        <s v="KRM00045"/>
        <s v="KRM00046"/>
        <s v="KRM00047"/>
        <s v="KRM00048"/>
        <s v="KRM00049"/>
        <s v="KRM00050"/>
        <s v="KRM00051"/>
        <s v="KRM00052"/>
        <s v="KRM00053"/>
        <s v="KRM00055"/>
        <s v="KRM00056"/>
        <s v="KRM00057"/>
        <s v="KRM00058"/>
        <s v="KRM00059"/>
        <s v="KRM00060"/>
        <s v="KRM00061"/>
        <s v="KRM00062"/>
        <s v="KRM00063"/>
        <s v="KRM00064"/>
        <s v="KRM00065"/>
        <s v="KRM00066"/>
        <s v="KRM00067"/>
        <s v="KRM00068"/>
        <s v="KRM00069"/>
        <s v="KRM00070"/>
        <s v="KRM00071"/>
        <s v="KRM00072"/>
        <s v="KRM00073"/>
        <s v="KRM00074"/>
        <s v="KRM00075"/>
        <s v="KRM00076"/>
        <s v="KRM00077"/>
        <s v="KRM00078"/>
        <s v="KRM00079"/>
        <s v="KRM00080"/>
        <s v="KRM00081"/>
        <s v="KRM00082"/>
        <s v="KRM00083"/>
        <s v="KRM00084"/>
        <s v="KRM00086"/>
        <s v="KRM00087"/>
        <s v="KRM00088"/>
        <s v="KRM00089"/>
        <s v="KRM00090"/>
        <s v="KRM00091"/>
        <s v="KRM00092"/>
        <s v="KRM00093"/>
        <s v="KRM00094"/>
        <s v="KRM00095"/>
        <s v="KRM00096"/>
        <s v="KRM00097"/>
        <s v="KRM00098"/>
        <s v="KRM00099"/>
        <s v="KRM00100"/>
        <s v="KRM00101"/>
        <s v="KRM00102"/>
        <s v="KRM00103"/>
        <s v="KRM00104"/>
        <s v="KRM00105"/>
        <s v="KRM00106"/>
        <s v="KRM00107"/>
        <s v="KRM00108"/>
        <s v="KRM00109"/>
        <s v="KRM00110"/>
        <s v="KRM00111"/>
        <s v="KRM00112"/>
        <s v="KRM00113"/>
        <s v="KRM00114"/>
        <s v="KRM00115"/>
        <s v="KRM00116"/>
        <s v="KRM00117"/>
        <s v="KRM00118"/>
        <s v="KRM00119"/>
        <s v="KRM00120"/>
        <s v="KRM00121"/>
        <s v="KRM00122"/>
        <s v="KRM00123"/>
        <s v="KRM00124"/>
        <s v="KRM00125"/>
        <s v="KRM00126"/>
        <s v="KRM00127"/>
        <s v="KRM00128"/>
        <s v="KRM00129"/>
        <s v="KRM00130"/>
        <s v="KRM00131"/>
        <s v="KRM00132"/>
        <s v="KRM00133"/>
        <s v="KRM00134"/>
        <s v="KRM00135"/>
        <s v="KRM00136"/>
        <s v="KRM00138"/>
        <s v="KRM00139"/>
        <s v="KRM00140"/>
        <s v="KRM00141"/>
        <s v="KRM00143"/>
        <s v="KRM00144"/>
        <s v="KRM00145"/>
        <s v="KRM00146"/>
        <s v="KRM00147"/>
        <s v="KRM00148"/>
        <s v="KRM00149"/>
        <s v="KRM00150"/>
        <s v="KRM00151"/>
        <s v="KRM00152"/>
        <s v="KRM00153"/>
        <s v="KRM00154"/>
        <s v="KRM00155"/>
        <s v="KRM00156"/>
        <s v="KRM00157"/>
        <s v="KRM00158"/>
        <s v="KRM00159"/>
        <s v="KRM00160"/>
        <s v="KRM00161"/>
        <s v="KRM00162"/>
        <s v="KRM00163"/>
        <s v="KRM00164"/>
        <s v="KRM00165"/>
        <s v="KRM00166"/>
        <s v="KRM00168"/>
        <s v="KRM00169"/>
        <s v="KRM00170"/>
        <s v="KRM00171"/>
        <s v="KRM00172"/>
        <s v="KRM00173"/>
        <s v="KRM00174"/>
        <s v="KRM00175"/>
        <s v="KRM00176"/>
        <s v="KRM00177"/>
        <s v="KRM00178"/>
        <s v="KRM00179"/>
        <s v="KRM00180"/>
        <s v="KRM00181"/>
        <s v="KRM00182"/>
        <s v="KRM00183"/>
        <s v="KRM00184"/>
        <s v="KRM00185"/>
        <s v="KRM00186"/>
        <s v="KRM00187"/>
        <s v="KRM00188"/>
        <s v="KRM00189"/>
        <s v="KRM00190"/>
        <s v="KRM00191"/>
        <s v="KRM00192"/>
        <s v="KRM00193"/>
        <s v="KRM00194"/>
        <s v="KRM00195"/>
        <s v="KRM00196"/>
        <s v="KRM00197"/>
        <s v="KRM00198"/>
        <s v="KRM00199"/>
        <s v="KRM00200"/>
        <s v="KRM00201"/>
        <s v="KRM00202"/>
        <s v="KRM00203"/>
        <s v="KRM00204"/>
        <s v="KRM00205"/>
        <s v="KRM00206"/>
        <s v="KRM00207"/>
        <s v="KRM00208"/>
        <s v="KRM00209"/>
        <s v="KRM00210"/>
        <s v="KRM00211"/>
        <s v="KRM00212"/>
        <s v="KRM00213"/>
        <s v="KRM00214"/>
        <s v="KRM00215"/>
        <s v="KRM00216"/>
        <s v="KRM00217"/>
        <s v="KRM00218"/>
        <s v="KRM00219"/>
        <s v="KRM00220"/>
        <s v="KRM00221"/>
        <s v="KRM00222"/>
        <s v="KRM00223"/>
        <s v="KRM00224"/>
        <s v="KRM00225"/>
        <s v="KRM00226"/>
        <s v="KRM00227"/>
        <s v="KRM00228"/>
        <s v="KRM00229"/>
        <s v="KRM00230"/>
        <s v="KRM00231"/>
        <s v="KRM00232"/>
        <s v="KRM00233"/>
        <s v="KRM00234"/>
        <s v="KRM00235"/>
        <s v="KRM00236"/>
        <s v="KRM00237"/>
        <s v="KRM00238"/>
        <s v="KRM00239"/>
        <s v="KRM00240"/>
        <s v="KRM00241"/>
        <s v="KRM00242"/>
        <s v="KRM00243"/>
        <s v="KRM00244"/>
        <s v="KRM00245"/>
        <s v="KRM00246"/>
        <s v="KRM00247"/>
        <s v="KRM00248"/>
        <s v="KRM00249"/>
        <s v="KRM00250"/>
        <s v="KRM00251"/>
        <s v="KRM00252"/>
        <s v="KRM00253"/>
        <s v="KRM00254"/>
        <s v="KRM00255"/>
        <s v="KRM00256"/>
        <s v="KRM00257"/>
        <s v="KRM00258"/>
        <s v="KRM00259"/>
        <s v="KRM00260"/>
        <s v="KRM00261"/>
        <s v="KRM00262"/>
        <s v="KRM00263"/>
        <s v="KRM00264"/>
        <s v="KRM00265"/>
        <s v="KRM00266"/>
        <s v="KRM00267"/>
        <s v="KRM00268"/>
        <s v="KRM00269"/>
        <s v="KRM00270"/>
        <s v="KRM00271"/>
        <s v="KRM00272"/>
        <s v="KRM00273"/>
        <s v="KRM00274"/>
        <s v="KRM00275"/>
        <s v="KRM00276"/>
        <s v="KRM00277"/>
        <s v="KRM00278"/>
        <s v="KRM00279"/>
        <s v="KRM00280"/>
        <s v="KRM00281"/>
        <s v="KRM00282"/>
        <s v="KRM00283"/>
        <s v="KRM00284"/>
        <s v="KRM00285"/>
        <s v="KRM00286"/>
        <s v="KRM00287"/>
        <s v="KRM00288"/>
        <s v="KRM00289"/>
        <s v="KRM00290"/>
        <s v="KRM00291"/>
        <s v="KRM00292"/>
        <s v="KRM00293"/>
        <s v="KRM00294"/>
        <s v="KRM00295"/>
        <s v="KRM00296"/>
        <s v="KRM00297"/>
        <s v="KRM00298"/>
        <s v="KRM00299"/>
        <s v="KRM00300"/>
        <s v="KRM00301"/>
        <s v="KRM00302"/>
        <s v="KRM00303"/>
        <s v="KRM00304"/>
        <s v="KRM00305"/>
        <s v="KRM00306"/>
        <s v="KRM00307"/>
        <s v="KRM00308"/>
        <s v="KRM00309"/>
        <s v="KRM00310"/>
        <s v="KRM00311"/>
        <s v="KRM00312"/>
        <s v="KRM00313"/>
        <s v="KRM00314"/>
        <s v="KRM00315"/>
        <s v="KRM00316"/>
        <s v="KRM00317"/>
        <s v="KRM00318"/>
        <s v="KRM00319"/>
        <s v="KRM00320"/>
        <s v="KRM00321"/>
        <s v="KRM00322"/>
        <s v="KRM00323"/>
        <s v="KRM00324"/>
        <s v="KRM00325"/>
        <s v="KRM00326"/>
        <s v="KRM00327"/>
        <s v="KRM00328"/>
        <s v="KRM00329"/>
        <s v="KRM00330"/>
        <s v="KRM00331"/>
        <s v="KRM00332"/>
        <s v="KRM00333"/>
        <s v="KRM00334"/>
        <s v="KRM00335"/>
        <s v="KRM00336"/>
        <s v="KRM00337"/>
        <s v="KRM00338"/>
        <s v="KRM00339"/>
        <s v="KRM00340"/>
        <s v="KRM00341"/>
        <s v="KRM00342"/>
        <s v="KRM00343"/>
        <s v="KRM00344"/>
        <s v="KRM00345"/>
        <s v="KRM00346"/>
        <s v="KRM00347"/>
        <s v="KRM00348"/>
        <s v="KRM00349"/>
        <s v="KRM00350"/>
        <s v="KRM00351"/>
        <s v="KRM00352"/>
        <s v="KRM00353"/>
        <s v="KRM00354"/>
        <s v="KRM00355"/>
        <s v="KRM00356"/>
        <s v="KRM00357"/>
        <s v="KRM00358"/>
        <s v="KRM00359"/>
        <s v="KRM00360"/>
        <s v="KRM00361"/>
        <s v="KRM00362"/>
        <s v="KRM00363"/>
        <s v="KRM00364"/>
        <s v="KRM00365"/>
        <s v="KRM00366"/>
        <s v="KRM00367"/>
        <s v="KRM00368"/>
        <s v="KRM00369"/>
        <s v="KRM00370"/>
        <s v="KRM00371"/>
        <s v="KRM00372"/>
        <s v="KRM00373"/>
        <s v="KRM00374"/>
        <s v="KRM00375"/>
        <s v="KRM00376"/>
        <s v="KRM00377"/>
        <s v="KRM00378"/>
        <s v="KRM00379"/>
        <s v="KRM00380"/>
        <s v="KRM00381"/>
        <s v="KRM00382"/>
        <s v="KRM00383"/>
        <s v="KRM00384"/>
        <s v="KRM00386"/>
        <s v="KRM00387"/>
        <s v="KRM00388"/>
        <s v="KRM00389"/>
        <s v="KRM00390"/>
        <s v="KRM00391"/>
        <s v="KRM00392"/>
        <s v="KRM00393"/>
        <s v="KRM00394"/>
        <s v="KRM00395"/>
        <s v="KRM00397"/>
        <s v="KRM00398"/>
        <s v="KRM00399"/>
        <s v="KRM00400"/>
        <s v="KRM00401"/>
        <s v="KRM00402"/>
        <s v="KRM00403"/>
        <s v="KRM00404"/>
        <s v="KRM00405"/>
        <s v="KRM00406"/>
        <s v="KRM00407"/>
        <s v="KRM00408"/>
        <s v="KRM00409"/>
        <s v="KRM00410"/>
        <s v="KRM00411"/>
        <s v="KRM00412"/>
        <s v="KRM00413"/>
        <s v="KRM00414"/>
        <s v="KRM00415"/>
        <s v="KRM00416"/>
        <s v="KRM00417"/>
        <s v="KRM00418"/>
        <s v="KRM00419"/>
        <s v="KRM00420"/>
        <s v="KRM00421"/>
        <s v="KRM00422"/>
        <s v="KRM00423"/>
        <s v="KRM00424"/>
        <s v="KRM00425"/>
        <s v="KRM00426"/>
        <s v="KRM00427"/>
        <s v="KRM00428"/>
        <s v="KRM00429"/>
        <s v="KRM00430"/>
        <s v="KRM00431"/>
        <s v="KRM00432"/>
        <s v="KRM00433"/>
        <s v="KRM00434"/>
        <s v="KRM00435"/>
        <s v="KRM00436"/>
        <s v="KRM00437"/>
        <s v="KRM00438"/>
        <s v="KRM00439"/>
        <s v="KRM00440"/>
        <s v="KRM00441"/>
        <s v="KRM00442"/>
        <s v="KRM00443"/>
        <s v="KRM00444"/>
        <s v="KRM00445"/>
        <s v="KRM00446"/>
        <s v="KRM00447"/>
        <s v="KRM00448"/>
        <s v="KRM00449"/>
        <s v="KRM00450"/>
        <s v="KRM00451"/>
        <s v="KRM00452"/>
        <s v="KRM00453"/>
        <s v="KRM00454"/>
        <s v="KRM00455"/>
        <s v="KRM00456"/>
        <s v="KRM00457"/>
        <s v="KRM00458"/>
        <s v="KRM00459"/>
        <s v="KRM00460"/>
        <s v="KRM00461"/>
        <s v="KRM00462"/>
        <s v="KRM00463"/>
        <s v="KRM00464"/>
        <s v="KRM00465"/>
        <s v="KRM00466"/>
        <s v="KRM00467"/>
        <s v="KRM00468"/>
        <s v="KRM00469"/>
        <s v="KRM00470"/>
        <s v="KRM00471"/>
        <s v="KRM00472"/>
        <s v="KRM00473"/>
        <s v="KRM00474"/>
        <s v="KRM00475"/>
        <s v="KRM00476"/>
        <s v="KRM00477"/>
        <s v="KRM00478"/>
        <s v="KRM00479"/>
        <s v="KRM00480"/>
        <s v="KRM00481"/>
        <s v="KRM00482"/>
        <s v="KRM00483"/>
        <s v="KRM00484"/>
        <s v="KRM00485"/>
        <s v="KRM00486"/>
        <s v="KRM00487"/>
        <s v="KRM00488"/>
        <s v="KRM00489"/>
        <s v="KRM00490"/>
        <s v="KRM00491"/>
        <s v="KRM00492"/>
        <s v="KRM00493"/>
        <s v="KRM00494"/>
        <s v="KRM00495"/>
        <s v="KRM00496"/>
        <s v="KRM00497"/>
        <s v="KRM00498"/>
        <s v="KRM00499"/>
        <s v="KRM00500"/>
        <s v="KRM00501"/>
        <s v="KRM00502"/>
        <s v="KRM00503"/>
        <s v="KRM00504"/>
        <s v="KRM00505"/>
        <s v="KRM00506"/>
        <s v="KRM00507"/>
        <s v="KRM00508"/>
        <s v="KRM00509"/>
        <s v="KRM00510"/>
        <s v="KRM00511"/>
        <s v="KRM00512"/>
        <s v="KRM00513"/>
        <s v="KRM00514"/>
        <s v="KRM00515"/>
        <s v="KRM00516"/>
        <s v="KRM00518"/>
        <s v="KRM00519"/>
        <s v="KRM00520"/>
        <s v="KRM00521"/>
        <s v="KRM00522"/>
        <s v="KRM00523"/>
        <s v="KRM00524"/>
        <s v="KRM00525"/>
        <s v="KRM00526"/>
        <s v="KRM00527"/>
        <s v="KRM00528"/>
        <s v="KRM00529"/>
        <s v="KRM00530"/>
        <s v="KRM00531"/>
        <s v="KRM00532"/>
        <s v="KRM00533"/>
        <s v="KRM00534"/>
        <s v="KRM00535"/>
        <s v="KRM00536"/>
        <s v="KRM00537"/>
        <s v="KRM00538"/>
        <s v="KRM00539"/>
        <s v="KRM00540"/>
        <s v="KRM00541"/>
        <s v="KRM00542"/>
        <s v="KRM00543"/>
        <s v="KRM00544"/>
        <s v="KRM00545"/>
        <s v="KRM00546"/>
        <s v="KRM00547"/>
        <s v="KRM00548"/>
        <s v="KRM00549"/>
        <s v="KRM00550"/>
        <s v="KRM00551"/>
        <s v="KRM00552"/>
        <s v="KRM00553"/>
        <s v="KRM00554"/>
        <s v="KRM00555"/>
        <s v="KRM00556"/>
        <s v="KRM00557"/>
        <s v="KRM00558"/>
        <s v="KRM00559"/>
        <s v="KRM00560"/>
        <s v="KRM00561"/>
        <s v="KRM00562"/>
        <s v="KRM00563"/>
        <s v="KRM00564"/>
        <s v="KRM00565"/>
        <s v="KRM00566"/>
        <s v="KRM00567"/>
        <s v="KRM00568"/>
        <s v="KRM00569"/>
        <s v="KRM00570"/>
        <s v="KRM00572"/>
        <s v="KRM00573"/>
        <s v="KRM00574"/>
        <s v="KRM00575"/>
        <s v="KRM00576"/>
        <s v="KRM00577"/>
        <s v="KRM00578"/>
        <s v="KRM00579"/>
        <s v="KRM00580"/>
        <s v="KRM00581"/>
        <s v="KRM00582"/>
        <s v="KRM00583"/>
        <s v="KRM00584"/>
        <s v="KRM00585"/>
        <s v="KRM00586"/>
        <s v="KRM00588"/>
        <s v="KRM00589"/>
        <s v="KRM00590"/>
        <s v="KRM00591"/>
        <s v="KRM00592"/>
        <s v="KRM00593"/>
        <s v="KRM00594"/>
        <s v="KRM00595"/>
        <s v="KRM00596"/>
        <s v="KRM00597"/>
        <s v="KRM00598"/>
        <s v="KRM00599"/>
        <s v="KRM00600"/>
        <s v="KRM00601"/>
        <s v="KRM00602"/>
        <s v="KRM00603"/>
        <s v="KRM00604"/>
        <s v="KRM00605"/>
        <s v="KRM00606"/>
        <s v="KRM00607"/>
        <s v="KRM00608"/>
        <s v="KRM00609"/>
        <s v="KRM00610"/>
        <s v="KRM00611"/>
        <s v="KRM00612"/>
        <s v="KRM00613"/>
        <s v="KRM00614"/>
        <s v="KRM00615"/>
        <s v="KRM00616"/>
        <s v="KRM00617"/>
        <s v="KRM00618"/>
        <s v="KRM00619"/>
        <s v="KRM00620"/>
        <s v="KRM00621"/>
        <s v="KRM00622"/>
        <s v="KRM00623"/>
        <s v="KRM00624"/>
        <s v="KRM00625"/>
        <s v="KRM00626"/>
        <s v="KRM00627"/>
        <s v="KRM00628"/>
        <s v="KRM00629"/>
        <s v="KRM00630"/>
        <s v="KRM00631"/>
        <s v="KRM00632"/>
        <s v="KRM00633"/>
        <s v="KRM00634"/>
        <s v="KRM00635"/>
        <s v="KRM00636"/>
        <s v="KRM00637"/>
        <s v="KRM00638"/>
        <s v="KRM00639"/>
        <s v="KRM00640"/>
        <s v="KRM00641"/>
        <s v="KRM00642"/>
        <s v="KRM00643"/>
        <s v="KRM00644"/>
        <s v="KRM00645"/>
        <s v="KRM00646"/>
        <s v="KRM00647"/>
        <s v="KRM00648"/>
        <s v="KRM00649"/>
        <s v="KRM00650"/>
        <s v="KRM00651"/>
        <s v="KRM00652"/>
        <s v="KRM00653"/>
        <s v="KRM00654"/>
        <s v="KRM00655"/>
        <s v="KRM00656"/>
        <s v="KRM00657"/>
        <s v="KRM00658"/>
        <s v="KRM00659"/>
        <s v="KRM00660"/>
        <s v="KRM00661"/>
        <s v="KRM00662"/>
        <s v="KRM00663"/>
        <s v="KRM00664"/>
        <s v="KRM00665"/>
        <s v="KRM00666"/>
        <s v="KRM00667"/>
        <s v="KRM00668"/>
        <s v="KRM00669"/>
        <s v="KRM00670"/>
        <s v="KRM00671"/>
        <s v="KRM00672"/>
        <s v="KRM00673"/>
        <s v="KRM00674"/>
        <s v="KRM00675"/>
        <s v="KRM00676"/>
        <s v="KRM00677"/>
        <s v="KRM00678"/>
        <s v="KRM00679"/>
        <s v="KRM00680"/>
        <s v="KRM00681"/>
        <s v="KRM00682"/>
        <s v="KRM00683"/>
        <s v="KRM00684"/>
        <s v="KRM00685"/>
        <s v="KRM00686"/>
        <s v="KRM00687"/>
        <s v="KRM00688"/>
        <s v="KRM00689"/>
        <s v="KRM00690"/>
        <s v="KRM00691"/>
        <s v="KRM00692"/>
        <s v="KRM00693"/>
        <s v="KRM00694"/>
        <s v="KRM00695"/>
        <s v="KRM00696"/>
        <s v="KRM00697"/>
        <s v="KRM00698"/>
        <s v="KRM00699"/>
        <s v="KRM00700"/>
        <s v="KRM00701"/>
        <s v="KRM00702"/>
        <s v="KRM00703"/>
        <s v="KRM00704"/>
        <s v="KRM00705"/>
        <s v="KRM00706"/>
        <s v="KRM00707"/>
        <s v="KRM00708"/>
        <s v="KRM00709"/>
        <s v="KRM00710"/>
        <s v="KRM00711"/>
        <s v="KRM00712"/>
        <s v="KRM00713"/>
        <s v="KRM00714"/>
        <s v="KRM00715"/>
        <s v="KRM00716"/>
        <s v="KRM00717"/>
        <s v="KRM00718"/>
        <s v="KRM00719"/>
        <s v="KRM00720"/>
        <s v="KRM00721"/>
        <s v="KRM00722"/>
        <s v="KRM00723"/>
        <s v="KRM00724"/>
        <s v="KRM00725"/>
        <s v="KRM00726"/>
        <s v="KRM00727"/>
        <s v="KRM00728"/>
        <s v="KRM00729"/>
        <s v="KRM00730"/>
        <s v="KRM00731"/>
        <s v="KRM00732"/>
        <s v="KRM00733"/>
        <s v="KRM00734"/>
        <s v="KRM00735"/>
        <s v="KRM00736"/>
        <s v="KRM00737"/>
        <s v="KRM00738"/>
        <s v="KRM00739"/>
        <s v="KRM00740"/>
        <s v="KRM00741"/>
        <s v="KRM00742"/>
        <s v="KRM00743"/>
        <s v="KRM00744"/>
        <s v="KRM00745"/>
        <s v="KRM00746"/>
        <s v="KRM00747"/>
        <s v="KRM00748"/>
        <s v="KRM00749"/>
        <s v="KRM00750"/>
        <s v="KRM00752"/>
        <s v="KRM00753"/>
        <s v="KRM00754"/>
        <s v="KRM00755"/>
        <s v="KRM00756"/>
        <s v="KRM00757"/>
        <s v="KRM00758"/>
        <s v="KRM00759"/>
        <s v="KRM00760"/>
        <s v="KRM00761"/>
        <s v="KRM00762"/>
        <s v="KRM00763"/>
        <s v="KRM00764"/>
        <s v="KRM00765"/>
        <s v="KRM00766"/>
        <s v="KRM00767"/>
        <s v="KRM00768"/>
        <s v="KRM00769"/>
        <s v="KRM00770"/>
        <s v="KRM00771"/>
        <s v="KRM00772"/>
        <s v="KRM00773"/>
        <s v="KRM00774"/>
        <s v="KRM00775"/>
        <s v="KRM00776"/>
        <s v="KRM00777"/>
        <s v="KRM00778"/>
        <s v="KRM00779"/>
        <s v="KRM00780"/>
        <s v="KRM00781"/>
        <s v="KRM00782"/>
        <s v="KRM00783"/>
        <s v="KRM00784"/>
        <s v="KRM00785"/>
        <s v="KRM00786"/>
        <s v="KRM00787"/>
        <s v="KRM00788"/>
        <s v="KRM00789"/>
        <s v="KRM00790"/>
        <s v="KRM00791"/>
        <s v="KRM00792"/>
        <s v="KRM00793"/>
        <s v="KRM00794"/>
        <s v="KRM00795"/>
        <s v="KRM00796"/>
        <s v="KRM00797"/>
        <s v="KRM00798"/>
        <s v="KRM00799"/>
        <s v="KRM00800"/>
        <s v="KRM00801"/>
        <s v="KRM00802"/>
        <s v="KRM00803"/>
        <s v="KRM00804"/>
        <s v="KRM00805"/>
        <s v="KRM00806"/>
        <s v="KRM00807"/>
        <s v="KRM00808"/>
        <s v="KRM00809"/>
        <s v="KRM00810"/>
        <s v="KRM00811"/>
        <s v="KRM00812"/>
        <s v="KRM00813"/>
        <s v="KRM00814"/>
        <s v="KRM00815"/>
        <s v="KRM00816"/>
        <s v="KRM00817"/>
        <s v="KRM00818"/>
        <s v="KRM00819"/>
        <s v="KRM00820"/>
        <s v="KRM00821"/>
        <s v="KRM00822"/>
        <s v="KRM00823"/>
        <s v="KRM00824"/>
        <s v="KRM00825"/>
        <s v="KRM00826"/>
        <s v="KRM00827"/>
        <s v="KRM00828"/>
        <s v="KRM00829"/>
        <s v="KRM00830"/>
        <s v="KRM00831"/>
        <s v="KRM00833"/>
        <s v="KRM00834"/>
        <s v="KRM00835"/>
        <s v="KRM00836"/>
        <s v="KRM00837"/>
        <s v="KRM00838"/>
        <s v="KRM00839"/>
        <s v="KRM00840"/>
        <s v="KRM00841"/>
        <s v="KRM00842"/>
        <s v="KRM00843"/>
        <s v="KRM00844"/>
        <s v="KRM00845"/>
        <s v="KRM00846"/>
        <s v="KRM00847"/>
        <s v="KRM00848"/>
        <s v="KRM00849"/>
        <s v="KRM00850"/>
        <s v="KRM00851"/>
        <s v="KRM00852"/>
        <s v="KRM00853"/>
        <s v="KRM00854"/>
        <s v="KRM00855"/>
        <s v="KRM00856"/>
        <s v="KRM00857"/>
        <s v="KRM00858"/>
        <s v="KRM00859"/>
        <s v="KRM00860"/>
        <s v="KRM00861"/>
        <s v="KRM00862"/>
        <s v="KRM00863"/>
        <s v="KRM00864"/>
        <s v="KRM00865"/>
        <s v="KRM00866"/>
        <s v="KRM00867"/>
        <s v="KRM00868"/>
        <s v="KRM00869"/>
        <s v="KRM00870"/>
        <s v="KRM00871"/>
        <s v="KRM00872"/>
        <s v="KRM00873"/>
        <s v="KRM00874"/>
        <s v="KRM00875"/>
        <s v="KRM00876"/>
        <s v="KRM00877"/>
        <s v="KRM00878"/>
        <s v="KRM00879"/>
        <s v="KRM00880"/>
        <s v="KRM00881"/>
        <s v="KRM00882"/>
        <s v="KRM00883"/>
        <s v="KRM00884"/>
        <s v="KRM00885"/>
        <s v="KRM00886"/>
        <s v="KRM00887"/>
        <s v="KRM00888"/>
        <s v="KRM00890"/>
        <s v="KRM00891"/>
        <s v="KRM00892"/>
        <s v="KRM00893"/>
        <s v="KRM00894"/>
        <s v="KRM00895"/>
        <s v="KRM00896"/>
        <s v="KRM00897"/>
        <s v="KRM00898"/>
        <s v="KRM00899"/>
        <s v="KRM00900"/>
        <s v="KRM00901"/>
        <s v="KRM00902"/>
        <s v="KRM00903"/>
        <s v="KRM00904"/>
        <s v="KRM00905"/>
        <s v="KRM00906"/>
        <s v="KRM00907"/>
        <s v="KRM00908"/>
        <s v="KRM00909"/>
        <s v="KRM00910"/>
        <s v="KRM00911"/>
        <s v="KRM00912"/>
        <s v="KRM00913"/>
        <s v="KRM00914"/>
        <s v="KRM00915"/>
        <s v="KRM00916"/>
        <s v="KRM00917"/>
        <s v="KRM00918"/>
        <s v="KRM00919"/>
        <s v="KRM00920"/>
        <s v="KRM00921"/>
        <s v="KRM00922"/>
        <s v="KRM00923"/>
        <s v="KRM00924"/>
        <s v="KRM00925"/>
        <s v="KRM00926"/>
        <s v="KRM00927"/>
        <s v="KRM00928"/>
        <s v="KRM00929"/>
        <s v="KRM00930"/>
        <s v="KRM00931"/>
        <s v="KRM00932"/>
        <s v="KRM00933"/>
        <s v="KRM00934"/>
        <s v="KRM00935"/>
        <s v="KRM00936"/>
        <s v="KRM00938"/>
        <s v="KRM00939"/>
        <s v="KRM00940"/>
        <s v="KRM00941"/>
        <s v="KRM00942"/>
        <s v="KRM00943"/>
        <s v="KRM00944"/>
        <s v="KRM00945"/>
        <s v="KRM00946"/>
        <s v="KRM00947"/>
        <s v="KRM00948"/>
        <s v="KRM00949"/>
        <s v="KRM00950"/>
        <s v="KRM00951"/>
        <s v="KRM00952"/>
        <s v="KRM00953"/>
        <s v="KRM00954"/>
        <s v="KRM00955"/>
        <s v="KRM00956"/>
        <s v="KRM00957"/>
        <s v="KRM00958"/>
        <s v="KRM00959"/>
        <s v="KRM00960"/>
        <s v="KRM00961"/>
        <s v="KRM00962"/>
        <s v="KRM00963"/>
        <s v="KRM00964"/>
        <s v="KRM00965"/>
        <s v="KRM00966"/>
        <s v="KRM00967"/>
        <s v="KRM00968"/>
        <s v="KRM00969"/>
        <s v="KRM00970"/>
        <s v="KRM00971"/>
        <s v="KRM00972"/>
        <s v="KRM00973"/>
        <s v="KRM00974"/>
        <s v="KRM00975"/>
        <s v="KRM00976"/>
        <s v="KRM00977"/>
        <s v="KRM00978"/>
        <s v="KRM00979"/>
        <s v="KRM00980"/>
        <s v="KRM00981"/>
        <s v="KRM00982"/>
        <s v="KRM00983"/>
        <s v="KRM00984"/>
        <s v="KRM00985"/>
        <s v="KRM00986"/>
        <s v="KRM00987"/>
        <s v="KRM00988"/>
        <s v="KRM00989"/>
        <s v="KRM00990"/>
        <s v="KRM00991"/>
        <s v="KRM00992"/>
        <s v="KRM00993"/>
        <s v="KRM00994"/>
        <s v="KRM00995"/>
        <s v="KRM00996"/>
        <s v="KRM00997"/>
        <s v="KRM00998"/>
        <s v="KRM00999"/>
        <s v="KRM01000"/>
        <s v="KRM01001"/>
        <s v="KRM01002"/>
        <s v="KRM01003"/>
        <s v="KRM01004"/>
        <s v="KRM01005"/>
        <s v="KRM01006"/>
        <s v="KRM01007"/>
        <s v="KRM01008"/>
        <s v="KRM01009"/>
        <s v="KRM01010"/>
        <s v="KRM01011"/>
        <s v="KRM01012"/>
        <s v="KRM01013"/>
        <s v="KRM01014"/>
        <s v="KRM01015"/>
        <s v="KRM01016"/>
        <s v="KRM01017"/>
        <s v="KRM01018"/>
        <s v="KRM01019"/>
        <s v="KRM01020"/>
        <s v="KRM01021"/>
        <s v="KRM01022"/>
        <s v="KRM01023"/>
        <s v="KRM01024"/>
        <s v="KRM01025"/>
        <s v="KRM01026"/>
        <s v="KRM01027"/>
        <s v="KRM01028"/>
        <s v="KRM01029"/>
        <s v="KRM01030"/>
        <s v="KRM01031"/>
        <s v="KRM01032"/>
        <s v="KRM01033"/>
        <s v="KRM01034"/>
        <s v="KRM01035"/>
        <s v="KRM01036"/>
        <s v="KRM01037"/>
        <s v="KRM01038"/>
        <s v="KRM01039"/>
        <s v="KRM01040"/>
        <s v="KRM01041"/>
        <s v="KRM01042"/>
        <s v="KRM01044"/>
        <s v="KRM01045"/>
        <s v="KRM01046"/>
        <s v="KRM01047"/>
        <s v="KRM01048"/>
        <s v="KRM01049"/>
        <s v="KRM01050"/>
        <s v="KRM01051"/>
        <s v="KRM01052"/>
        <s v="KRM01053"/>
        <s v="KRM01054"/>
        <s v="KRM01055"/>
        <s v="KRM01056"/>
        <s v="KRM01057"/>
        <s v="KRM01058"/>
        <s v="KRM01059"/>
        <s v="KRM01060"/>
        <s v="KRM01061"/>
        <s v="KRM01062"/>
        <s v="KRM01063"/>
        <s v="KRM01064"/>
        <s v="KRM01065"/>
        <s v="KRM01066"/>
        <s v="KRM01067"/>
        <s v="KRM01068"/>
        <s v="KRM01069"/>
        <s v="KRM01070"/>
        <s v="KRM01071"/>
        <s v="KRM01072"/>
        <s v="KRM01073"/>
        <s v="KRM01074"/>
        <s v="KRM01075"/>
        <s v="KRM01076"/>
        <s v="KRM01077"/>
        <s v="KRM01078"/>
        <s v="KRM01079"/>
        <s v="KRM01080"/>
        <s v="KRM01081"/>
        <s v="KRM01082"/>
        <s v="KRM01083"/>
        <s v="KRM01084"/>
        <s v="KRM01085"/>
        <s v="KRM01086"/>
        <s v="KRM01087"/>
        <s v="KRM01088"/>
        <s v="KRM01089"/>
        <s v="KRM01090"/>
        <s v="KRM01091"/>
        <s v="KRM01092"/>
        <s v="KRM01093"/>
        <s v="KRM01094"/>
        <s v="KRM01095"/>
        <s v="KRM01096"/>
        <s v="KRM01097"/>
        <s v="KRM01098"/>
        <s v="KRM01099"/>
        <s v="KRM01100"/>
        <s v="KRM01102"/>
        <s v="KRM01103"/>
        <s v="KRM01104"/>
        <s v="KRM01105"/>
        <s v="KRM01106"/>
        <s v="KRM01107"/>
        <s v="KRM01108"/>
        <s v="KRM01109"/>
        <s v="KRM01110"/>
        <s v="KRM01111"/>
        <s v="KRM01112"/>
        <s v="KRM01113"/>
        <s v="KRM01114"/>
        <s v="KRM01115"/>
        <s v="KRM01116"/>
        <s v="KRM01117"/>
        <s v="KRM01118"/>
        <s v="KRM01119"/>
        <s v="KRM01120"/>
        <s v="KRM01121"/>
        <s v="KRM01122"/>
        <s v="KRM01123"/>
        <s v="KRM01124"/>
        <s v="KRM01125"/>
        <s v="KRM01126"/>
        <s v="KRM01127"/>
        <s v="KRM01129"/>
        <s v="KRM01130"/>
        <s v="KRM01131"/>
        <s v="KRM01132"/>
        <s v="KRM01133"/>
        <s v="KRM01134"/>
        <s v="KRM01135"/>
        <s v="KRM01136"/>
        <s v="KRM01137"/>
        <s v="KRM01138"/>
        <s v="KRM01139"/>
        <s v="KRM01140"/>
        <s v="KRM01141"/>
        <s v="KRM01142"/>
        <s v="KRM01143"/>
        <s v="KRM01144"/>
        <s v="KRM01145"/>
        <s v="KRM01146"/>
        <s v="KRM01147"/>
        <s v="KRM01148"/>
        <s v="KRM01149"/>
        <s v="KRM01150"/>
        <s v="KRM01151"/>
        <s v="KRM01152"/>
        <s v="KRM01153"/>
        <s v="KRM01154"/>
        <s v="KRM01155"/>
        <s v="KRM01156"/>
        <s v="KRM01157"/>
        <s v="KRM01158"/>
        <s v="KRM01159"/>
        <s v="KRM01160"/>
        <s v="KRM01161"/>
        <s v="KRM01162"/>
        <s v="KRM01163"/>
        <s v="KRM01164"/>
        <s v="KRM01165"/>
        <s v="KRM01166"/>
        <s v="KRM01167"/>
        <s v="KRM01168"/>
        <s v="KRM01169"/>
        <s v="KRM01170"/>
        <s v="KRM01171"/>
        <s v="KRM01172"/>
        <s v="KRM01173"/>
        <s v="KRM01174"/>
        <s v="KRM01175"/>
        <s v="KRM01176"/>
        <s v="KRM01177"/>
        <s v="KRM01178"/>
        <s v="KRM01179"/>
        <s v="KRM01180"/>
        <s v="KRM01181"/>
        <s v="KRM01183"/>
        <s v="KRM01184"/>
        <s v="KRM01185"/>
        <s v="KRM01186"/>
        <s v="KRM01187"/>
        <s v="KRM01188"/>
        <s v="KRM01189"/>
        <s v="KRM01190"/>
        <s v="KRM01191"/>
        <s v="KRM01192"/>
        <s v="KRM01193"/>
        <s v="KRM01194"/>
        <s v="KRM01195"/>
        <s v="KRM01196"/>
        <s v="KRM01197"/>
        <s v="KRM01198"/>
        <s v="KRM01199"/>
        <s v="KRM01200"/>
        <s v="KRM01201"/>
        <s v="KRM01202"/>
        <s v="KRM01203"/>
        <s v="KRM01204"/>
        <s v="KRM01205"/>
        <s v="KRM01206"/>
        <s v="KRM01207"/>
        <s v="KRM01208"/>
        <s v="KRM01209"/>
        <s v="KRM01210"/>
        <s v="KRM01211"/>
        <s v="KRM01212"/>
        <s v="KRM01213"/>
        <s v="KRM01214"/>
        <s v="KRM01215"/>
        <s v="KRM01216"/>
        <s v="KRM01217"/>
        <s v="KRM01218"/>
        <s v="KRM01219"/>
        <s v="KRM01220"/>
        <s v="KRM01221"/>
        <s v="KRM01222"/>
        <s v="KRM01223"/>
        <s v="KRM01224"/>
        <s v="KRM01225"/>
        <s v="KRM01226"/>
        <s v="KRM01227"/>
        <s v="KRM01228"/>
        <s v="KRM01229"/>
        <s v="KRM01230"/>
        <s v="KRM01231"/>
        <s v="KRM01232"/>
        <s v="KRM01233"/>
        <s v="KRM01234"/>
        <s v="KRM01235"/>
        <s v="KRM01236"/>
        <s v="KRM01237"/>
        <s v="KRM01238"/>
        <s v="KRM01239"/>
        <s v="KRM01240"/>
        <s v="KRM01241"/>
        <s v="KRM01242"/>
        <s v="KRM01243"/>
        <s v="KRM01244"/>
        <s v="KRM01245"/>
        <s v="KRM01246"/>
        <s v="KRM01247"/>
        <s v="KRM01248"/>
        <s v="KRM01249"/>
        <s v="KRM01250"/>
        <s v="KRM01251"/>
        <s v="KRM01252"/>
        <s v="KRM01253"/>
        <s v="KRM01254"/>
        <s v="KRM01255"/>
        <s v="KRM01256"/>
        <s v="KRM01257"/>
        <s v="KRM01258"/>
        <s v="KRM01259"/>
        <s v="KRM01260"/>
        <s v="KRM01261"/>
        <s v="KRM01262"/>
        <s v="KRM01263"/>
        <s v="KRM01264"/>
        <s v="KRM01265"/>
        <s v="KRM01266"/>
        <s v="KRM01267"/>
        <s v="KRM01268"/>
        <s v="KRM01269"/>
        <s v="KRM01270"/>
        <s v="KRM01271"/>
        <s v="KRM01272"/>
        <s v="KRM01273"/>
        <s v="KRM01274"/>
        <s v="KRM01275"/>
        <s v="KRM01276"/>
        <s v="KRM01277"/>
        <s v="KRM01278"/>
        <s v="KRM01279"/>
        <s v="KRM01280"/>
        <s v="KRM01281"/>
        <s v="KRM01282"/>
        <s v="KRM01283"/>
        <s v="KRM01284"/>
        <s v="KRM01285"/>
        <s v="KRM01286"/>
        <s v="KRM01287"/>
        <s v="KRM01288"/>
        <s v="KRM01289"/>
        <s v="KRM01290"/>
        <s v="KRM01291"/>
        <s v="KRM01292"/>
        <s v="KRM01293"/>
        <s v="KRM01294"/>
        <s v="KRM01296"/>
        <s v="KRM01297"/>
        <s v="KRM01298"/>
        <s v="KRM01299"/>
        <s v="KRM01300"/>
        <s v="KRM01301"/>
        <s v="KRM01302"/>
        <s v="KRM01303"/>
        <s v="KRM01304"/>
        <s v="KRM01305"/>
        <s v="KRM01306"/>
        <s v="KRM01307"/>
        <s v="KRM01308"/>
        <s v="KRM01309"/>
        <s v="KRM01310"/>
        <s v="KRM01311"/>
        <s v="KRM01312"/>
        <s v="KRM01313"/>
        <s v="KRM01314"/>
        <s v="KRM01315"/>
        <s v="KRM01316"/>
        <s v="KRM01317"/>
        <s v="KRM01318"/>
        <s v="KRM01319"/>
        <s v="KRM01320"/>
        <s v="KRM01321"/>
        <s v="KRM01322"/>
        <s v="KRM01323"/>
        <s v="KRM01324"/>
        <s v="KRM01325"/>
        <s v="KRM01326"/>
        <s v="KRM01327"/>
        <s v="KRM01328"/>
        <s v="KRM01329"/>
        <s v="KRM01330"/>
        <s v="KRM01331"/>
        <s v="KRM01332"/>
        <s v="KRM01333"/>
        <s v="KRM01334"/>
        <s v="KRM01335"/>
        <s v="KRM01336"/>
        <s v="KRM01337"/>
        <s v="KRM01338"/>
        <s v="KRM01339"/>
        <s v="KRM01340"/>
        <s v="KRM01341"/>
        <s v="KRM01342"/>
        <s v="KRM01343"/>
        <s v="KRM01344"/>
        <s v="KRM01345"/>
        <s v="KRM01346"/>
        <s v="KRM01347"/>
        <s v="KRM01348"/>
        <s v="KRM01349"/>
        <s v="KRM01350"/>
        <s v="KRM01351"/>
        <s v="KRM01352"/>
        <s v="KRM01353"/>
        <s v="KRM01354"/>
        <s v="KRM01355"/>
        <s v="KRM01356"/>
        <s v="KRM01357"/>
        <s v="KRM01358"/>
        <s v="KRM01359"/>
        <s v="KRM01360"/>
        <s v="KRM01361"/>
        <s v="KRM01362"/>
        <s v="KRM01363"/>
        <s v="KRM01364"/>
        <s v="KRM01365"/>
        <s v="KRM01366"/>
        <s v="KRM01367"/>
        <s v="KRM01368"/>
        <s v="KRM01369"/>
        <s v="KRM01370"/>
        <s v="KRM01371"/>
        <s v="KRM01372"/>
        <s v="KRM01373"/>
        <s v="KRM01374"/>
        <s v="KRM01375"/>
        <s v="KRM01376"/>
        <s v="KRM01378"/>
        <s v="KRM01379"/>
        <s v="KRM01380"/>
        <s v="KRM01381"/>
        <s v="KRM01382"/>
        <s v="KRM01383"/>
        <s v="KRM01384"/>
        <s v="KRM01385"/>
        <s v="KRM01386"/>
        <s v="KRM01387"/>
        <s v="KRM01388"/>
        <s v="KRM01389"/>
        <s v="KRM01390"/>
        <s v="KRM01391"/>
        <s v="KRM01392"/>
        <s v="KRM01393"/>
        <s v="KRM01394"/>
        <s v="KRM01395"/>
        <s v="KRM01396"/>
        <s v="KRM01397"/>
        <s v="KRM01398"/>
        <s v="KRM01399"/>
        <s v="KRM01400"/>
        <s v="KRM01401"/>
        <s v="KRM01402"/>
        <s v="KRM01403"/>
        <s v="KRM01404"/>
        <s v="KRM01405"/>
        <s v="KRM01406"/>
        <s v="KRM01407"/>
        <s v="KRM01408"/>
        <s v="KRM01409"/>
        <s v="KRM01410"/>
        <s v="KRM01411"/>
        <s v="KRM01412"/>
        <s v="KRM01413"/>
        <s v="KRM01414"/>
        <s v="KRM01415"/>
        <s v="KRM01416"/>
        <s v="KRM01417"/>
        <s v="KRM01418"/>
        <s v="KRM01419"/>
        <s v="KRM01420"/>
        <s v="KRM01421"/>
        <s v="KRM01422"/>
        <s v="KRM01423"/>
        <s v="KRM01424"/>
        <s v="KRM01425"/>
        <s v="KRM01427"/>
        <s v="KRM01428"/>
        <s v="KRM01429"/>
        <s v="KRM01430"/>
        <s v="KRM01431"/>
        <s v="KRM01432"/>
        <s v="KRM01433"/>
        <s v="KRM01434"/>
        <s v="KRM01435"/>
        <s v="KRM01436"/>
        <s v="KRM01437"/>
        <s v="KRM01438"/>
        <s v="KRM01439"/>
        <s v="KRM01440"/>
        <s v="KRM01441"/>
        <s v="KRM01442"/>
        <s v="KRM01443"/>
        <s v="KRM01444"/>
        <s v="KRM01445"/>
        <s v="KRM01446"/>
        <s v="KRM01447"/>
        <s v="KRM01448"/>
        <s v="KRM01449"/>
        <s v="KRM01450"/>
        <s v="KRM01451"/>
        <s v="KRM01452"/>
        <s v="KRM01453"/>
        <s v="KRM01454"/>
        <s v="KRM01455"/>
        <s v="KRM01456"/>
        <s v="KRM01457"/>
        <s v="KRM01458"/>
        <s v="KRM01459"/>
        <s v="KRM01460"/>
        <s v="KRM01461"/>
        <s v="KRM01462"/>
        <s v="KRM01463"/>
        <s v="KRM01464"/>
        <s v="KRM01465"/>
        <s v="KRM01466"/>
        <s v="KRM01467"/>
        <s v="KRM01468"/>
        <s v="KRM01469"/>
        <s v="KRM01470"/>
        <s v="KRM01471"/>
        <s v="KRM01472"/>
        <s v="KRM01473"/>
        <s v="KRM01474"/>
        <s v="KRM01475"/>
        <s v="KRM01476"/>
        <s v="KRM01477"/>
        <s v="KRM01479"/>
        <s v="KRM01480"/>
        <s v="KRM01481"/>
        <s v="KRM01482"/>
        <s v="KRM01483"/>
        <s v="KRM01484"/>
        <s v="KRM01485"/>
        <s v="KRM01486"/>
        <s v="KRM01487"/>
        <s v="KRM01488"/>
        <s v="KRM01489"/>
        <s v="KRM01490"/>
        <s v="KRM01491"/>
        <s v="KRM01492"/>
        <s v="KRM01493"/>
        <s v="KRM01494"/>
        <s v="KRM01495"/>
        <s v="KRM01496"/>
        <s v="KRM01497"/>
        <s v="KRM01498"/>
        <s v="KRM01499"/>
        <s v="KRM01500"/>
        <s v="KRM01501"/>
        <s v="KRM01502"/>
        <s v="KRM01503"/>
        <s v="KRM01504"/>
        <s v="KRM01505"/>
        <s v="KRM01506"/>
        <s v="KRM01507"/>
        <s v="KRM01508"/>
        <s v="KRM01509"/>
        <s v="KRM01510"/>
        <s v="KRM01511"/>
        <s v="KRM01512"/>
        <s v="KRM01513"/>
        <s v="KRM01514"/>
        <s v="KRM01515"/>
        <s v="KRM01516"/>
        <s v="KRM01517"/>
        <s v="KRM01518"/>
        <s v="KRM01519"/>
        <s v="KRM01520"/>
        <s v="KRM01521"/>
        <s v="KRM01522"/>
        <s v="KRM01523"/>
        <s v="KRM01524"/>
        <s v="KRM01525"/>
        <s v="KRM01526"/>
        <s v="KRM01527"/>
        <s v="KRM01528"/>
        <s v="KRM01529"/>
        <s v="KRM01530"/>
        <s v="KRM01531"/>
        <s v="KRM01533"/>
        <s v="KRM01534"/>
        <s v="KRM01535"/>
        <s v="KRM01536"/>
        <s v="KRM01537"/>
        <s v="KRM01538"/>
        <s v="KRM01539"/>
        <s v="KRM01540"/>
        <s v="KRM01541"/>
        <s v="KRM01542"/>
        <s v="KRM01543"/>
        <s v="KRM01544"/>
        <s v="KRM01545"/>
        <s v="KRM01546"/>
        <s v="KRM01547"/>
        <s v="KRM01548"/>
        <s v="KRM01549"/>
        <s v="KRM01550"/>
        <s v="KRM01551"/>
        <s v="KRM01552"/>
        <s v="KRM01553"/>
        <s v="KRM01554"/>
        <s v="KRM01555"/>
        <s v="KRM01556"/>
        <s v="KRM01557"/>
        <s v="KRM01558"/>
        <s v="KRM01559"/>
        <s v="KRM01560"/>
        <s v="KRM01561"/>
        <s v="KRM01562"/>
        <s v="KRM01563"/>
        <s v="KRM01564"/>
        <s v="KRM01565"/>
        <s v="KRM01566"/>
        <s v="KRM01567"/>
        <s v="KRM01568"/>
        <s v="KRM01569"/>
        <s v="KRM01570"/>
        <s v="KRM01571"/>
        <s v="KRM01573"/>
        <s v="KRM01574"/>
        <s v="KRM01575"/>
        <s v="KRM01576"/>
        <s v="KRM01577"/>
        <s v="KRM01578"/>
        <s v="KRM01579"/>
        <s v="KRM01580"/>
        <s v="KRM01581"/>
        <s v="KRM01582"/>
        <s v="KRM01583"/>
        <s v="KRM01584"/>
        <s v="KRM01585"/>
        <s v="KRM01586"/>
        <s v="KRM01587"/>
        <s v="KRM01588"/>
        <s v="KRM01589"/>
        <s v="KRM01590"/>
        <s v="KRM01591"/>
        <s v="KRM01592"/>
        <s v="KRM01593"/>
        <s v="KRM01594"/>
        <s v="KRM01595"/>
        <s v="KRM01596"/>
        <s v="KRM01597"/>
        <s v="KRM01598"/>
        <s v="KRM01599"/>
        <s v="KRM01600"/>
        <s v="KRM01601"/>
        <s v="KRM01602"/>
        <s v="KRM01603"/>
        <s v="KRM01604"/>
        <s v="KRM01605"/>
        <s v="KRM01606"/>
        <s v="KRM01607"/>
        <s v="KRM01608"/>
        <s v="KRM01609"/>
        <s v="KRM01610"/>
        <s v="KRM01611"/>
        <s v="KRM01612"/>
        <s v="KRM01613"/>
        <s v="KRM01614"/>
        <s v="KRM01615"/>
        <s v="KRM01616"/>
        <s v="KRM01617"/>
        <s v="KRM01618"/>
        <s v="KRM01619"/>
        <s v="KRM01620"/>
        <s v="KRM01621"/>
        <s v="KRM01622"/>
        <s v="KRM01623"/>
        <s v="KRM01624"/>
        <s v="KRM01625"/>
        <s v="KRM01626"/>
        <s v="KRM01627"/>
        <s v="KRM01628"/>
        <s v="KRM01629"/>
        <s v="KRM01630"/>
        <s v="KRM01631"/>
        <s v="KRM01632"/>
        <s v="KRM01633"/>
        <s v="KRM01634"/>
        <s v="KRM01635"/>
        <s v="KRM01636"/>
        <s v="KRM01637"/>
        <s v="KRM01638"/>
        <s v="KRM01639"/>
        <s v="KRM01640"/>
        <s v="KRM01641"/>
        <s v="KRM01642"/>
        <s v="KRM01643"/>
        <s v="KRM01644"/>
        <s v="KRM01645"/>
        <s v="KRM01646"/>
        <s v="KRM01647"/>
        <s v="KRM01648"/>
        <s v="KRM01649"/>
        <s v="KRM01650"/>
        <s v="KRM01651"/>
        <s v="KRM01652"/>
        <s v="KRM01653"/>
        <s v="KRM01654"/>
        <s v="KRM01655"/>
        <s v="KRM01656"/>
        <s v="KRM01657"/>
        <s v="KRM01658"/>
        <s v="KRM01659"/>
        <s v="KRM01660"/>
        <s v="KRM01661"/>
        <s v="KRM01662"/>
        <s v="KRM01663"/>
        <s v="KRM01664"/>
        <s v="KRM01665"/>
        <s v="KRM01666"/>
        <s v="KRM01667"/>
        <s v="KRM01668"/>
        <s v="KRM01669"/>
        <s v="KRM01670"/>
        <s v="KRM01671"/>
        <s v="KRM01672"/>
        <s v="KRM01673"/>
        <s v="KRM01674"/>
        <s v="KRM01675"/>
        <s v="KRM01676"/>
        <s v="KRM01677"/>
        <s v="KRM01678"/>
        <s v="KRM01679"/>
        <s v="KRM01680"/>
        <s v="KRM01681"/>
        <s v="KRM01682"/>
        <s v="KRM01683"/>
        <s v="KRM01684"/>
        <s v="KRM01685"/>
        <s v="KRM01686"/>
        <s v="KRM01687"/>
        <s v="KRM01688"/>
        <s v="KRM01689"/>
        <s v="KRM01690"/>
        <s v="KRM01691"/>
        <s v="KRM01692"/>
        <s v="KRM01693"/>
        <s v="KRM01694"/>
        <s v="KRM01695"/>
        <s v="KRM01696"/>
        <s v="KRM01697"/>
        <s v="KRM01698"/>
        <s v="KRM01699"/>
        <s v="KRM01700"/>
        <s v="KRM01701"/>
        <s v="KRM01702"/>
        <s v="KRM01703"/>
        <s v="KRM01704"/>
        <s v="KRM01705"/>
        <s v="KRM01706"/>
        <s v="KRM01707"/>
        <s v="KRM01708"/>
        <s v="KRM01709"/>
        <s v="KRM01710"/>
        <s v="KRM01711"/>
        <s v="KRM01712"/>
        <s v="KRM01713"/>
        <s v="KRM01714"/>
        <s v="KRM01715"/>
        <s v="KRM01716"/>
        <s v="KRM01717"/>
        <s v="KRM01718"/>
        <s v="KRM01719"/>
        <s v="KRM01720"/>
        <s v="KRM01721"/>
        <s v="KRM01722"/>
        <s v="KRM01723"/>
        <s v="KRM01724"/>
        <s v="KRM01725"/>
        <s v="KRM01726"/>
        <s v="KRM01727"/>
        <s v="KRM01728"/>
        <s v="KRM01729"/>
        <s v="KRM01730"/>
        <s v="KRM01731"/>
        <s v="KRM01732"/>
        <s v="KRM01733"/>
        <s v="KRM01734"/>
        <s v="KRM01735"/>
        <s v="KRM01736"/>
        <s v="KRM01737"/>
        <s v="KRM01738"/>
        <s v="KRM01739"/>
        <s v="KRM01740"/>
        <s v="KRM01741"/>
        <s v="KRM01742"/>
        <s v="KRM01743"/>
        <s v="KRM01744"/>
        <s v="KRM01745"/>
        <s v="KRM01746"/>
        <s v="KRM01747"/>
        <s v="KRM01748"/>
        <s v="KRM01749"/>
        <s v="KRM01750"/>
        <s v="KRM01751"/>
        <s v="KRM01752"/>
        <s v="KRM01753"/>
        <s v="KRM01754"/>
        <s v="KRM01755"/>
        <s v="KRM01756"/>
        <s v="KRM01757"/>
        <s v="KRM01758"/>
        <s v="KRM01759"/>
        <s v="KRM01760"/>
        <s v="KRM01761"/>
        <s v="KRM01762"/>
        <s v="KRM01763"/>
        <s v="KRM01764"/>
        <s v="KRM01765"/>
        <s v="KRM01766"/>
        <s v="KRM01767"/>
        <s v="KRM01768"/>
        <s v="KRM01769"/>
        <s v="KRM01770"/>
        <s v="KRM01771"/>
        <s v="KRM01772"/>
        <s v="KRM01773"/>
        <s v="KRM01774"/>
        <s v="KRM01775"/>
        <s v="KRM01776"/>
        <s v="KRM01777"/>
        <s v="KRM01778"/>
        <s v="KRM01780"/>
        <s v="KRM01781"/>
        <s v="KRM01782"/>
        <s v="KRM01783"/>
        <s v="KRM01784"/>
        <s v="KRM01785"/>
        <s v="KRM01786"/>
        <s v="KRM01787"/>
        <s v="KRM01788"/>
        <s v="KRM01789"/>
        <s v="KRM01790"/>
        <s v="KRM01791"/>
        <s v="KRM01792"/>
        <s v="KRM01793"/>
        <s v="KRM01794"/>
        <s v="KRM01795"/>
        <s v="KRM01796"/>
        <s v="KRM01797"/>
        <s v="KRM01798"/>
        <s v="KRM01799"/>
        <s v="KRM01800"/>
        <s v="KRM01801"/>
        <s v="KRM01802"/>
        <s v="KRM01803"/>
        <s v="KRM01804"/>
        <s v="KRM01805"/>
        <s v="KRM01806"/>
        <s v="KRM01807"/>
        <s v="KRM01808"/>
        <s v="KRM01809"/>
        <s v="KRM01810"/>
        <s v="KRM01811"/>
        <s v="KRM01812"/>
        <s v="KRM01813"/>
        <s v="KRM01814"/>
        <s v="KRM01815"/>
        <s v="KRM01816"/>
        <s v="KRM01817"/>
        <s v="KRM01818"/>
        <s v="KRM01819"/>
        <s v="KRM01820"/>
        <s v="KRM01821"/>
        <s v="KRM01822"/>
        <s v="KRM01823"/>
        <s v="KRM01824"/>
        <s v="KRM01825"/>
        <s v="KRM01826"/>
        <s v="KRM01827"/>
        <s v="KRM01828"/>
        <s v="KRM01829"/>
        <s v="KRM01830"/>
        <s v="KRM01831"/>
        <s v="KRM01832"/>
        <s v="KRM01833"/>
        <s v="KRM01834"/>
        <s v="KRM01835"/>
        <s v="KRM01836"/>
        <s v="KRM01837"/>
        <s v="KRM01838"/>
        <s v="KRM01839"/>
        <s v="KRM01840"/>
        <s v="KRM01841"/>
        <s v="KRM01842"/>
        <s v="KRM01843"/>
        <s v="KRM01844"/>
        <s v="KRM01845"/>
        <s v="KRM01846"/>
        <s v="KRM01848"/>
        <s v="KRM01849"/>
        <s v="KRM01850"/>
        <s v="KRM01851"/>
        <s v="KRM01852"/>
        <s v="KRM01853"/>
        <s v="KRM01854"/>
        <s v="KRM01855"/>
        <s v="KRM01856"/>
        <s v="KRM01857"/>
        <s v="KRM01858"/>
        <s v="KRM01859"/>
        <s v="KRM01860"/>
        <s v="KRM01861"/>
        <s v="KRM01862"/>
        <s v="KRM01863"/>
        <s v="KRM01864"/>
        <s v="KRM01865"/>
        <s v="KRM01866"/>
        <s v="KRM01867"/>
        <s v="KRM01868"/>
        <s v="KRM01869"/>
        <s v="KRM01870"/>
        <s v="KRM01871"/>
        <s v="KRM01872"/>
        <s v="KRM01873"/>
        <s v="KRM01874"/>
        <s v="KRM01875"/>
        <s v="KRM01876"/>
        <s v="KRM01877"/>
        <s v="KRM01878"/>
        <s v="KRM01879"/>
        <s v="KRM01880"/>
        <s v="KRM01881"/>
        <s v="KRM01882"/>
        <s v="KRM01883"/>
        <s v="KRM01884"/>
        <s v="KRM01885"/>
        <s v="KRM01886"/>
        <s v="KRM01887"/>
        <s v="KRM01888"/>
        <s v="KRM01889"/>
        <s v="KRM01890"/>
        <s v="KRM01891"/>
        <s v="KRM01892"/>
        <s v="KRM01893"/>
        <s v="KRM01894"/>
        <s v="KRM01895"/>
        <s v="KRM01896"/>
        <s v="KRM01897"/>
        <s v="KRM01898"/>
        <s v="KRM01899"/>
        <s v="KRM01900"/>
        <s v="KRM01901"/>
        <s v="KRM01902"/>
        <s v="KRM01903"/>
        <s v="KRM01905"/>
        <s v="KRM01906"/>
        <s v="KRM01907"/>
        <s v="KRM01908"/>
        <s v="KRM01909"/>
        <s v="KRM01910"/>
        <s v="KRM01911"/>
        <s v="KRM01912"/>
        <s v="KRM01913"/>
        <s v="KRM01914"/>
        <s v="KRM01915"/>
        <s v="KRM01916"/>
        <s v="KRM01917"/>
        <s v="KRM01918"/>
        <s v="KRM01919"/>
        <s v="KRM01920"/>
        <s v="KRM01921"/>
        <s v="KRM01922"/>
        <s v="KRM01923"/>
        <s v="KRM01924"/>
        <s v="KRM01925"/>
        <s v="KRM01926"/>
        <s v="KRM01927"/>
        <s v="KRM01928"/>
        <s v="KRM01929"/>
        <s v="KRM01930"/>
        <s v="KRM01931"/>
        <s v="KRM01932"/>
        <s v="KRM01933"/>
        <s v="KRM01934"/>
        <s v="KRM01935"/>
        <s v="KRM01936"/>
        <s v="KRM01937"/>
        <s v="KRM01938"/>
        <s v="KRM01939"/>
        <s v="KRM01941"/>
        <s v="KRM01942"/>
        <s v="KRM01943"/>
        <s v="KRM01944"/>
        <s v="KRM01945"/>
        <s v="KRM01946"/>
        <s v="KRM01947"/>
        <s v="KRM01948"/>
        <s v="KRM01949"/>
        <s v="KRM01950"/>
        <s v="KRM01951"/>
        <s v="KRM01952"/>
        <s v="KRM01953"/>
        <s v="KRM01954"/>
        <s v="KRM01955"/>
        <s v="KRM01957"/>
        <s v="KRM01958"/>
        <s v="KRM01959"/>
        <s v="KRM01960"/>
        <s v="KRM01961"/>
        <s v="KRM01962"/>
        <s v="KRM01963"/>
        <s v="KRM01964"/>
        <s v="KRM01965"/>
        <s v="KRM01966"/>
        <s v="KRM01967"/>
        <s v="KRM01968"/>
        <s v="KRM01969"/>
        <s v="KRM01970"/>
        <s v="KRM01971"/>
        <s v="KRM01972"/>
        <s v="KRM01973"/>
        <s v="KRM01974"/>
        <s v="KRM01975"/>
        <s v="KRM01976"/>
        <s v="KRM01977"/>
        <s v="KRM01978"/>
        <s v="KRM01979"/>
        <s v="KRM01980"/>
        <s v="KRM01981"/>
        <s v="KRM01982"/>
        <s v="KRM01983"/>
        <s v="KRM01984"/>
        <s v="KRM01985"/>
        <s v="KRM01987"/>
        <s v="KRM01988"/>
        <s v="KRM01989"/>
        <s v="KRM01990"/>
        <s v="KRM01991"/>
        <s v="KRM01992"/>
        <s v="KRM01993"/>
        <s v="KRM01994"/>
        <s v="KRM01995"/>
        <s v="KRM01996"/>
        <s v="KRM01997"/>
        <s v="KRM01998"/>
        <s v="KRM01999"/>
        <s v="KRM02000"/>
        <s v="KRM02001"/>
        <s v="KRM02002"/>
        <s v="KRM02003"/>
        <s v="KRM02004"/>
        <s v="KRM02005"/>
        <s v="KRM02006"/>
        <s v="KRM02007"/>
        <s v="KRM02008"/>
        <s v="KRM02009"/>
        <s v="KRM02010"/>
        <s v="KRM02011"/>
        <s v="KRM02012"/>
        <s v="KRM02013"/>
        <s v="KRM02014"/>
        <s v="KRM02015"/>
        <s v="KRM02016"/>
        <s v="KRM02017"/>
        <s v="KRM02018"/>
        <s v="KRM02019"/>
        <s v="KRM02020"/>
        <s v="KRM02021"/>
        <s v="KRM02022"/>
        <s v="KRM02023"/>
        <s v="KRM02024"/>
        <s v="KRM02025"/>
        <s v="KRM02026"/>
        <s v="KRM02027"/>
        <s v="KRM02028"/>
        <s v="KRM02029"/>
        <s v="KRM02030"/>
        <s v="KRM02031"/>
        <s v="KRM02032"/>
        <s v="KRM02033"/>
        <s v="KRM02034"/>
        <s v="KRM02035"/>
        <s v="KRM02036"/>
        <s v="KRM02037"/>
        <s v="KRM02038"/>
        <s v="KRM02039"/>
        <s v="KRM02040"/>
        <s v="KRM02041"/>
        <s v="KRM02042"/>
        <s v="KRM02043"/>
        <s v="KRM02044"/>
        <s v="KRM02045"/>
        <s v="KRM02046"/>
        <s v="KRM02047"/>
        <s v="KRM02048"/>
        <s v="KRM02049"/>
        <s v="KRM02050"/>
        <s v="KRM02051"/>
        <s v="KRM02052"/>
        <s v="KRM02053"/>
        <s v="KRM02054"/>
        <s v="KRM02055"/>
        <s v="KRM02056"/>
        <s v="KRM02057"/>
        <s v="KRM02058"/>
        <s v="KRM02059"/>
        <s v="KRM02060"/>
        <s v="KRM02061"/>
        <s v="KRM02062"/>
        <s v="KRM02063"/>
        <s v="KRM02065"/>
        <s v="KRM02066"/>
        <s v="KRM02067"/>
        <s v="KRM02068"/>
        <s v="KRM02069"/>
        <s v="KRM02070"/>
        <s v="KRM02071"/>
        <s v="KRM02072"/>
        <s v="KRM02073"/>
        <s v="KRM02074"/>
        <s v="KRM02075"/>
        <s v="KRM02076"/>
        <s v="KRM02077"/>
        <s v="KRM02078"/>
        <s v="KRM02079"/>
        <s v="KRM02080"/>
        <s v="KRM02081"/>
        <s v="KRM02082"/>
        <s v="KRM02083"/>
        <s v="KRM02084"/>
        <s v="KRM02085"/>
        <s v="KRM02086"/>
        <s v="KRM02087"/>
        <s v="KRM02088"/>
        <s v="KRM02089"/>
        <s v="KRM02090"/>
        <s v="KRM02091"/>
        <s v="KRM02092"/>
        <s v="KRM02093"/>
        <s v="KRM02094"/>
        <s v="KRM02095"/>
        <s v="KRM02096"/>
        <s v="KRM02097"/>
        <s v="KRM02098"/>
        <s v="KRM02099"/>
        <s v="KRM02100"/>
        <s v="KRM02101"/>
        <s v="KRM02102"/>
        <s v="KRM02103"/>
        <s v="KRM02104"/>
        <s v="KRM02105"/>
        <s v="KRM02106"/>
        <s v="KRM02107"/>
        <s v="KRM02109"/>
        <s v="KRM02110"/>
        <s v="KRM02111"/>
        <s v="KRM02112"/>
        <s v="KRM02113"/>
        <s v="KRM02114"/>
        <s v="KRM02115"/>
        <s v="KRM02116"/>
        <s v="KRM02117"/>
        <s v="KRM02118"/>
        <s v="KRM02119"/>
        <s v="KRM02120"/>
        <s v="KRM02121"/>
        <s v="KRM02122"/>
        <s v="KRM02123"/>
        <s v="KRM02124"/>
        <s v="KRM02125"/>
        <s v="KRM02126"/>
        <s v="KRM02127"/>
        <s v="KRM02128"/>
        <s v="KRM02129"/>
        <s v="KRM02130"/>
        <s v="KRM02131"/>
        <s v="KRM02132"/>
        <s v="KRM02133"/>
        <s v="KRM02134"/>
        <s v="KRM02135"/>
        <s v="KRM02136"/>
        <s v="KRM02137"/>
        <s v="KRM02138"/>
        <s v="KRM02139"/>
        <s v="KRM02140"/>
        <s v="KRM02141"/>
        <s v="KRM02142"/>
        <s v="KRM02143"/>
        <s v="KRM02144"/>
        <s v="KRM02145"/>
        <s v="KRM02147"/>
        <s v="KRM02148"/>
        <s v="KRM02149"/>
        <s v="KRM02150"/>
        <s v="KRM02151"/>
        <s v="KRM02152"/>
        <s v="KRM02153"/>
        <s v="KRM02154"/>
        <s v="KRM02155"/>
        <s v="KRM02156"/>
        <s v="KRM02157"/>
        <s v="KRM02158"/>
        <s v="KRM02159"/>
        <s v="KRM02160"/>
        <s v="KRM02161"/>
        <s v="KRM02162"/>
        <s v="KRM02163"/>
        <s v="KRM02164"/>
        <s v="KRM02165"/>
        <s v="KRM02166"/>
        <s v="KRM02167"/>
        <s v="KRM02168"/>
        <s v="KRM02169"/>
        <s v="KRM02170"/>
        <s v="KRM02171"/>
        <s v="KRM02172"/>
        <s v="KRM02173"/>
        <s v="KRM02174"/>
        <s v="KRM02175"/>
        <s v="KRM02176"/>
        <s v="KRM02177"/>
        <s v="KRM02178"/>
        <s v="KRM02179"/>
        <s v="KRM02180"/>
        <s v="KRM02181"/>
        <s v="KRM02182"/>
        <s v="KRM02183"/>
        <s v="KRM02184"/>
        <s v="KRM02185"/>
        <s v="KRM02186"/>
        <s v="KRM02187"/>
        <s v="KRM02188"/>
        <s v="KRM02189"/>
        <s v="KRM02190"/>
        <s v="KRM02191"/>
        <s v="KRM02192"/>
        <s v="KRM02193"/>
        <s v="KRM02194"/>
        <s v="KRM02195"/>
        <s v="KRM02196"/>
        <s v="KRM02197"/>
        <s v="KRM02198"/>
        <s v="KRM02199"/>
        <s v="KRM02200"/>
        <s v="KRM02201"/>
        <s v="KRM02202"/>
        <s v="KRM02203"/>
        <s v="KRM02204"/>
        <s v="KRM02205"/>
        <s v="KRM02206"/>
        <s v="KRM02207"/>
        <s v="KRM02208"/>
        <s v="KRM02209"/>
        <s v="KRM02210"/>
        <s v="KRM02211"/>
        <s v="KRM02212"/>
        <s v="KRM02213"/>
        <s v="KRM02214"/>
        <s v="KRM02215"/>
        <s v="KRM02216"/>
        <s v="KRM02217"/>
        <s v="KRM02218"/>
        <s v="KRM02219"/>
        <s v="KRM02220"/>
        <s v="KRM02221"/>
        <s v="KRM02222"/>
        <s v="KRM02223"/>
        <s v="KRM02224"/>
        <s v="KRM02225"/>
        <s v="KRM02226"/>
        <s v="KRM02227"/>
        <s v="KRM02228"/>
        <s v="KRM02229"/>
        <s v="KRM02230"/>
        <s v="KRM02231"/>
        <s v="KRM02232"/>
        <s v="KRM02233"/>
        <s v="KRM02234"/>
        <s v="KRM02235"/>
        <s v="KRM02236"/>
        <s v="KRM02237"/>
        <s v="KRM02238"/>
        <s v="KRM02239"/>
        <s v="KRM02240"/>
        <s v="KRM02241"/>
        <s v="KRM02242"/>
        <s v="KRM02243"/>
        <s v="KRM02244"/>
        <s v="KRM02245"/>
        <s v="KRM02246"/>
        <s v="KRM02247"/>
        <s v="KRM02248"/>
        <s v="KRM02249"/>
        <s v="KRM02250"/>
        <s v="KRM02251"/>
        <s v="KRM02252"/>
        <s v="KRM02253"/>
        <s v="KRM02254"/>
        <s v="KRM02255"/>
        <s v="KRM02256"/>
        <s v="KRM02257"/>
        <s v="KRM02258"/>
        <s v="KRM02259"/>
        <s v="KRM02261"/>
        <s v="KRM02262"/>
        <s v="KRM02263"/>
        <s v="KRM02264"/>
        <s v="KRM02265"/>
        <s v="KRM02266"/>
        <s v="KRM02267"/>
        <s v="KRM02268"/>
        <s v="KRM02269"/>
        <s v="KRM02270"/>
        <s v="KRM02271"/>
        <s v="KRM02272"/>
        <s v="KRM02274"/>
        <s v="KRM02275"/>
        <s v="KRM02276"/>
        <s v="KRM02277"/>
        <s v="KRM02278"/>
        <s v="KRM02279"/>
        <s v="KRM02280"/>
        <s v="KRM02281"/>
        <s v="KRM02282"/>
        <s v="KRM02283"/>
        <s v="KRM02284"/>
        <s v="KRM02285"/>
        <s v="KRM02286"/>
        <s v="KRM02287"/>
        <s v="KRM02288"/>
        <s v="KRM02289"/>
        <s v="KRM02290"/>
        <s v="KRM02291"/>
        <s v="KRM02292"/>
        <s v="KRM02293"/>
        <s v="KRM02294"/>
        <s v="KRM02295"/>
        <s v="KRM02297"/>
        <s v="KRM02298"/>
        <s v="KRM02299"/>
        <s v="KRM02300"/>
        <s v="KRM02301"/>
        <s v="KRM02302"/>
        <s v="KRM02303"/>
        <s v="KRM02304"/>
        <s v="KRM02305"/>
        <s v="KRM02306"/>
        <s v="KRM02307"/>
        <s v="KRM02308"/>
        <s v="KRM02309"/>
        <s v="KRM02310"/>
        <s v="KRM02311"/>
        <s v="KRM02312"/>
        <s v="KRM02313"/>
        <s v="KRM02314"/>
        <s v="KRM02315"/>
        <s v="KRM02316"/>
        <s v="KRM02317"/>
        <s v="KRM02318"/>
        <s v="KRM02319"/>
        <s v="KRM02320"/>
        <s v="KRM02321"/>
        <s v="KRM02322"/>
        <s v="KRM02323"/>
        <s v="KRM02324"/>
        <s v="KRM02325"/>
        <s v="KRM02326"/>
        <s v="KRM02327"/>
        <s v="KRM02328"/>
        <s v="KRM02329"/>
        <s v="KRM02330"/>
        <s v="KRM02331"/>
        <s v="KRM02332"/>
        <s v="KRM02333"/>
        <s v="KRM02334"/>
        <s v="KRM02335"/>
        <s v="KRM02336"/>
        <s v="KRM02337"/>
        <s v="KRM02338"/>
        <s v="KRM02339"/>
        <s v="KRM02340"/>
        <s v="KRM02341"/>
        <s v="KRM02342"/>
        <s v="KRM02343"/>
        <s v="KRM02344"/>
        <s v="KRM02345"/>
        <s v="KRM02346"/>
        <s v="KRM02347"/>
        <s v="KRM02348"/>
        <s v="KRM02349"/>
        <s v="KRM02350"/>
        <s v="KRM02351"/>
        <s v="KRM02352"/>
        <s v="KRM02353"/>
        <s v="KRM02354"/>
        <s v="KRM02355"/>
        <s v="KRM02356"/>
        <s v="KRM02357"/>
        <s v="KRM02358"/>
        <s v="KRM02359"/>
        <s v="KRM02360"/>
        <s v="KRM02361"/>
        <s v="KRM02362"/>
        <s v="KRM02363"/>
        <s v="KRM02364"/>
        <s v="KRM02365"/>
        <s v="KRM02366"/>
        <s v="KRM02368"/>
        <s v="KRM02369"/>
        <s v="KRM02370"/>
        <s v="KRM02371"/>
        <s v="KRM02372"/>
        <s v="KRM02373"/>
        <s v="KRM02374"/>
        <s v="KRM02375"/>
        <s v="KRM02376"/>
        <s v="KRM02377"/>
        <s v="KRM02378"/>
        <s v="KRM02379"/>
        <s v="KRM02380"/>
        <s v="KRM02381"/>
        <s v="KRM02382"/>
        <s v="KRM02383"/>
        <s v="KRM02384"/>
        <s v="KRM02385"/>
        <s v="KRM02386"/>
        <s v="KRM02387"/>
        <s v="KRM02388"/>
        <s v="KRM02389"/>
        <s v="KRM02390"/>
        <s v="KRM02391"/>
        <s v="KRM02392"/>
        <s v="KRM02393"/>
        <s v="KRM02394"/>
        <s v="KRM02395"/>
        <s v="KRM02396"/>
        <s v="KRM02397"/>
        <s v="KRM02398"/>
        <s v="KRM02399"/>
        <s v="KRM02400"/>
        <s v="KRM02401"/>
        <s v="KRM02402"/>
        <s v="KRM02403"/>
        <s v="KRM02404"/>
        <s v="KRM02405"/>
        <s v="KRM02406"/>
        <s v="KRM02407"/>
        <s v="KRM02408"/>
        <s v="KRM02409"/>
        <s v="KRM02410"/>
        <s v="KRM02411"/>
        <s v="KRM02412"/>
        <s v="KRM02413"/>
        <s v="KRM02414"/>
        <s v="KRM02415"/>
        <s v="KRM02416"/>
        <s v="KRM02417"/>
        <s v="KRM02418"/>
        <s v="KRM02419"/>
        <s v="KRM02420"/>
        <s v="KRM02421"/>
        <s v="KRM02422"/>
        <s v="KRM02423"/>
        <s v="KRM02424"/>
        <s v="KRM02425"/>
        <s v="KRM02426"/>
        <s v="KRM02427"/>
        <s v="KRM02428"/>
        <s v="KRM02429"/>
        <s v="KRM02430"/>
        <s v="KRM02431"/>
        <s v="KRM02432"/>
        <s v="KRM02433"/>
        <s v="KRM02434"/>
        <s v="KRM02435"/>
        <s v="KRM02436"/>
        <s v="KRM02437"/>
        <s v="KRM02438"/>
        <s v="KRM02439"/>
        <s v="KRM02440"/>
        <s v="KRM02441"/>
        <s v="KRM02442"/>
        <s v="KRM02443"/>
        <s v="KRM02445"/>
        <s v="KRM02446"/>
        <s v="KRM02447"/>
        <s v="KRM02448"/>
        <s v="KRM02449"/>
        <s v="KRM02450"/>
        <s v="KRM02451"/>
        <s v="KRM02452"/>
        <s v="KRM02453"/>
        <s v="KRM02454"/>
        <s v="KRM02455"/>
        <s v="KRM02456"/>
        <s v="KRM02457"/>
        <s v="KRM02458"/>
        <s v="KRM02459"/>
        <s v="KRM02460"/>
        <s v="KRM02461"/>
        <s v="KRM02462"/>
        <s v="KRM02463"/>
        <s v="KRM02464"/>
        <s v="KRM02465"/>
        <s v="KRM02466"/>
        <s v="KRM02467"/>
        <s v="KRM02468"/>
        <s v="KRM02469"/>
        <s v="KRM02470"/>
        <s v="KRM02471"/>
        <s v="KRM02472"/>
        <s v="KRM02473"/>
        <s v="KRM02474"/>
        <s v="KRM02475"/>
        <s v="KRM02476"/>
        <s v="KRM02477"/>
        <s v="KRM02478"/>
        <s v="KRM02479"/>
        <s v="KRM02480"/>
        <s v="KRM02481"/>
        <s v="KRM02482"/>
        <s v="KRM02483"/>
        <s v="KRM02484"/>
        <s v="KRM02485"/>
        <s v="KRM02486"/>
        <s v="KRM02487"/>
        <s v="KRM02488"/>
        <s v="KRM02489"/>
        <s v="KRM02490"/>
        <s v="KRM02491"/>
        <s v="KRM02492"/>
        <s v="KRM02493"/>
        <s v="KRM02494"/>
        <s v="KRM02495"/>
        <s v="KRM02496"/>
        <s v="KRM02497"/>
        <s v="KRM02498"/>
        <s v="KRM02499"/>
        <s v="KRM02500"/>
        <s v="KRM02501"/>
        <s v="KRM02502"/>
        <s v="KRM02503"/>
        <s v="KRM02504"/>
        <s v="KRM02505"/>
        <s v="KRM02506"/>
        <s v="KRM02507"/>
        <s v="KRM02508"/>
        <s v="KRM02509"/>
        <s v="KRM02510"/>
        <s v="KRM02511"/>
        <s v="KRM02512"/>
        <s v="KRM02513"/>
        <s v="KRM02514"/>
        <s v="KRM02515"/>
        <s v="KRM02516"/>
        <s v="KRM02517"/>
        <s v="KRM02518"/>
        <s v="KRM02519"/>
        <s v="KRM02520"/>
        <s v="KRM02521"/>
        <s v="KRM02522"/>
        <s v="KRM02523"/>
        <s v="KRM02524"/>
        <s v="KRM02525"/>
        <s v="KRM02526"/>
        <s v="KRM02527"/>
        <s v="KRM02528"/>
        <s v="KRM02529"/>
        <s v="KRM02530"/>
        <s v="KRM02531"/>
        <s v="KRM02532"/>
        <s v="KRM02533"/>
        <s v="KRM02534"/>
        <s v="KRM02535"/>
        <s v="KRM02536"/>
        <s v="KRM02537"/>
        <s v="KRM02538"/>
        <s v="KRM02539"/>
        <s v="KRM02540"/>
        <s v="KRM02541"/>
        <s v="KRM02542"/>
        <s v="KRM02543"/>
        <s v="KRM02544"/>
        <s v="KRM02545"/>
        <s v="KRM02546"/>
        <s v="KRM02547"/>
        <s v="KRM02548"/>
        <s v="KRM02550"/>
        <s v="KRM02551"/>
        <s v="KRM02552"/>
        <s v="KRM02553"/>
        <s v="KRM02554"/>
        <s v="KRM02555"/>
        <s v="KRM02556"/>
        <s v="KRM02557"/>
        <s v="KRM02558"/>
        <s v="KRM02559"/>
        <s v="KRM02560"/>
        <s v="KRM02561"/>
        <s v="KRM02563"/>
        <s v="KRM02564"/>
        <s v="KRM02565"/>
        <s v="KRM02566"/>
        <s v="KRM02567"/>
        <s v="KRM02568"/>
        <s v="KRM02569"/>
        <s v="KRM02570"/>
        <s v="KRM02571"/>
        <s v="KRM02572"/>
        <s v="KRM02573"/>
        <s v="KRM02574"/>
        <s v="KRM02575"/>
        <s v="KRM02577"/>
        <s v="KRM02578"/>
        <s v="KRM02579"/>
        <s v="KRM02580"/>
        <s v="KRM02581"/>
        <s v="KRM02582"/>
        <s v="KRM02583"/>
        <s v="KRM02584"/>
        <s v="KRM02585"/>
        <s v="KRM02586"/>
        <s v="KRM02587"/>
        <s v="KRM02588"/>
        <s v="KRM02589"/>
        <s v="KRM02590"/>
        <s v="KRM02591"/>
        <s v="KRM02592"/>
        <s v="KRM02593"/>
        <s v="KRM02594"/>
        <s v="KRM02595"/>
        <s v="KRM02596"/>
        <s v="KRM02597"/>
        <s v="KRM02598"/>
        <s v="KRM02599"/>
        <s v="KRM02600"/>
        <s v="KRM02601"/>
        <s v="KRM02602"/>
        <s v="KRM02603"/>
        <s v="KRM02604"/>
        <s v="KRM02605"/>
        <s v="KRM02606"/>
        <s v="KRM02607"/>
        <s v="KRM02608"/>
        <s v="KRM02609"/>
        <s v="KRM02611"/>
        <s v="KRM02612"/>
        <s v="KRM02613"/>
        <s v="KRM02614"/>
        <s v="KRM02615"/>
        <s v="KRM02616"/>
        <s v="KRM02617"/>
        <s v="KRM02618"/>
        <s v="KRM02619"/>
        <s v="KRM02620"/>
        <s v="KRM02621"/>
        <s v="KRM02622"/>
        <s v="KRM02623"/>
        <s v="KRM02624"/>
        <s v="KRM02625"/>
        <s v="KRM02626"/>
        <s v="KRM02627"/>
        <s v="KRM02628"/>
        <s v="KRM02629"/>
        <s v="KRM02630"/>
        <s v="KRM02631"/>
        <s v="KRM02632"/>
        <s v="KRM02633"/>
        <s v="KRM02634"/>
        <s v="KRM02635"/>
        <s v="KRM02636"/>
        <s v="KRM02637"/>
        <s v="KRM02638"/>
        <s v="KRM02639"/>
        <s v="KRM02640"/>
        <s v="KRM02641"/>
        <s v="KRM02642"/>
        <s v="KRM02643"/>
        <s v="KRM02645"/>
        <s v="KRM02646"/>
        <s v="KRM02647"/>
        <s v="KRM02648"/>
        <s v="KRM02649"/>
        <s v="KRM02650"/>
        <s v="KRM02651"/>
        <s v="KRM02652"/>
        <s v="KRM02653"/>
        <s v="KRM02654"/>
        <s v="KRM02656"/>
        <s v="KRM02657"/>
        <s v="KRM02658"/>
        <s v="KRM02659"/>
        <s v="KRM02660"/>
        <s v="KRM02661"/>
        <s v="KRM02662"/>
        <s v="KRM02663"/>
        <s v="KRM02664"/>
        <s v="KRM02665"/>
        <s v="KRM02666"/>
        <s v="KRM02667"/>
        <s v="KRM02668"/>
        <s v="KRM02669"/>
        <s v="KRM02670"/>
        <s v="KRM02671"/>
        <s v="KRM02672"/>
        <s v="KRM02673"/>
        <s v="KRM02674"/>
        <s v="KRM02675"/>
        <s v="KRM02677"/>
        <s v="KRM02678"/>
        <s v="KRM02679"/>
        <s v="KRM02680"/>
        <s v="KRM02681"/>
        <s v="KRM02682"/>
        <s v="KRM02683"/>
        <s v="KRM02684"/>
        <s v="KRM02685"/>
        <s v="KRM02686"/>
        <s v="KRM02687"/>
        <s v="KRM02688"/>
        <s v="KRM02689"/>
        <s v="KRM02690"/>
        <s v="KRM02691"/>
        <s v="KRM02692"/>
        <s v="KRM02693"/>
        <s v="KRM02694"/>
        <s v="KRM02695"/>
        <s v="KRM02697"/>
        <s v="KRM02698"/>
        <s v="KRM02699"/>
        <s v="KRM02700"/>
        <s v="KRM02701"/>
        <s v="KRM02702"/>
        <s v="KRM02703"/>
        <s v="KRM02704"/>
        <s v="KRM02705"/>
        <s v="KRM02706"/>
        <s v="KRM02707"/>
        <s v="KRM02708"/>
        <s v="KRM02709"/>
        <s v="KRM02710"/>
        <s v="KRM02711"/>
        <s v="KRM02712"/>
        <s v="KRM02713"/>
        <s v="KRM02714"/>
        <s v="KRM02715"/>
        <s v="KRM02716"/>
        <s v="KRM02717"/>
        <s v="KRM02718"/>
        <s v="KRM02719"/>
        <s v="KRM02720"/>
        <s v="KRM02721"/>
        <s v="KRM02722"/>
        <s v="KRM02723"/>
        <s v="KRM02724"/>
        <s v="KRM02725"/>
        <s v="KRM02726"/>
        <s v="KRM02727"/>
        <s v="KRM02729"/>
        <s v="KRM02730"/>
        <s v="KRM02731"/>
        <s v="KRM02732"/>
        <s v="KRM02733"/>
        <s v="KRM02734"/>
        <s v="KRM02735"/>
        <s v="KRM02736"/>
        <s v="KRM02737"/>
        <s v="KRM02738"/>
        <s v="KRM02739"/>
        <s v="KRM02740"/>
        <s v="KRM02741"/>
        <s v="KRM02742"/>
        <s v="KRM02744"/>
        <s v="KRM02745"/>
        <s v="KRM02746"/>
        <s v="KRM02747"/>
        <s v="KRM02748"/>
        <s v="KRM02749"/>
        <s v="KRM02750"/>
        <s v="KRM02751"/>
        <s v="KRM02752"/>
        <s v="KRM02753"/>
        <s v="KRM02754"/>
        <s v="KRM02755"/>
        <s v="KRM02756"/>
        <s v="KRM02757"/>
        <s v="KRM02758"/>
        <s v="KRM02759"/>
        <s v="KRM02760"/>
        <s v="KRM02761"/>
        <s v="KRM02762"/>
        <s v="KRM02763"/>
        <s v="KRM02764"/>
        <s v="KRM02765"/>
        <s v="KRM02767"/>
        <s v="KRM02768"/>
        <s v="KRM02769"/>
        <s v="KRM02770"/>
        <s v="KRM02771"/>
        <s v="KRM02772"/>
        <s v="KRM02773"/>
        <s v="KRM02774"/>
        <s v="KRM02775"/>
        <s v="KRM02776"/>
        <s v="KRM02777"/>
        <s v="KRM02778"/>
        <s v="KRM02779"/>
        <s v="KRM02780"/>
        <s v="KRM02781"/>
        <s v="KRM02782"/>
        <s v="KRM02783"/>
        <s v="KRM02784"/>
        <s v="KRM02785"/>
        <s v="KRM02786"/>
        <s v="KRM02787"/>
        <s v="KRM02788"/>
        <s v="KRM02789"/>
        <s v="KRM02790"/>
        <s v="KRM02791"/>
        <s v="KRM02792"/>
        <s v="KRM02793"/>
        <s v="KRM02794"/>
        <s v="KRM02795"/>
        <s v="KRM02796"/>
        <s v="KRM02797"/>
        <s v="KRM02798"/>
        <s v="KRM02799"/>
        <s v="KRM02800"/>
        <s v="KRM02801"/>
        <s v="KRM02802"/>
        <s v="KRM02803"/>
        <s v="KRM02804"/>
        <s v="KRM02805"/>
        <s v="KRM02806"/>
        <s v="KRM02807"/>
        <s v="KRM02808"/>
        <s v="KRM02809"/>
        <s v="KRM02810"/>
        <s v="KRM02811"/>
        <s v="KRM02812"/>
        <s v="KRM02813"/>
        <s v="KRM02814"/>
        <s v="KRM02815"/>
        <s v="KRM02816"/>
        <s v="KRM02817"/>
        <s v="KRM02818"/>
        <s v="KRM02819"/>
        <s v="KRM02820"/>
        <s v="KRM02821"/>
        <s v="KRM02822"/>
        <s v="KRM02823"/>
        <s v="KRM02824"/>
        <s v="KRM02825"/>
        <s v="KRM02826"/>
        <s v="KRM02827"/>
        <s v="KRM02828"/>
        <s v="KRM02829"/>
        <s v="KRM02830"/>
        <s v="KRM02831"/>
        <s v="KRM02832"/>
        <s v="KRM02833"/>
        <s v="KRM02834"/>
        <s v="KRM02835"/>
        <s v="KRM02836"/>
        <s v="KRM02837"/>
        <s v="KRM02838"/>
        <s v="KRM02839"/>
        <s v="KRM02840"/>
        <s v="KRM02841"/>
        <s v="KRM02842"/>
        <s v="KRM02843"/>
        <s v="KRM02844"/>
        <s v="KRM02845"/>
        <s v="KRM02846"/>
        <s v="KRM02847"/>
        <s v="KRM02848"/>
        <s v="KRM02849"/>
        <s v="KRM02850"/>
        <s v="KRM02851"/>
        <s v="KRM02852"/>
        <s v="KRM02853"/>
        <s v="KRM02854"/>
        <s v="KRM02855"/>
        <s v="KRM02856"/>
        <s v="KRM02857"/>
        <s v="KRM02858"/>
        <s v="KRM02859"/>
        <s v="KRM02860"/>
        <s v="KRM02861"/>
        <s v="KRM02862"/>
        <s v="KRM02863"/>
        <s v="KRM02864"/>
        <s v="KRM02865"/>
        <s v="KRM02866"/>
        <s v="KRM02867"/>
        <s v="KRM02868"/>
        <s v="KRM02869"/>
        <s v="KRM02870"/>
        <s v="KRM02871"/>
        <s v="KRM02872"/>
        <s v="KRM02873"/>
        <s v="KRM02874"/>
        <s v="KRM02875"/>
        <s v="KRM02876"/>
        <s v="KRM02877"/>
        <s v="KRM02878"/>
        <s v="KRM02879"/>
        <s v="KRM02880"/>
        <s v="KRM02881"/>
        <s v="KRM02882"/>
        <s v="KRM02883"/>
        <s v="KRM02884"/>
        <s v="KRM02885"/>
        <s v="KRM02886"/>
        <s v="KRM02887"/>
        <s v="KRM02888"/>
        <s v="KRM02889"/>
        <s v="KRM02890"/>
        <s v="KRM02891"/>
        <s v="KRM02892"/>
        <s v="KRM02893"/>
        <s v="KRM02894"/>
        <s v="KRM02895"/>
        <s v="KRM02896"/>
        <s v="KRM02897"/>
        <s v="KRM02898"/>
        <s v="KRM02899"/>
        <s v="KRM02900"/>
        <s v="KRM02901"/>
        <s v="KRM02902"/>
        <s v="KRM02903"/>
        <s v="KRM02904"/>
        <s v="KRM02905"/>
        <s v="KRM02906"/>
        <s v="KRM02907"/>
        <s v="KRM02908"/>
        <s v="KRM02909"/>
        <s v="KRM02910"/>
        <s v="KRM02911"/>
        <s v="KRM02912"/>
        <s v="KRM02913"/>
        <s v="KRM02914"/>
        <s v="KRM02915"/>
        <s v="KRM02916"/>
        <s v="KRM02917"/>
        <s v="KRM02918"/>
        <s v="KRM02919"/>
        <s v="KRM02920"/>
        <s v="KRM02921"/>
        <s v="KRM02922"/>
        <s v="KRM02923"/>
        <s v="KRM02924"/>
        <s v="KRM02925"/>
        <s v="KRM02926"/>
        <s v="KRM02927"/>
        <s v="KRM02928"/>
        <s v="KRM02929"/>
        <s v="KRM02930"/>
        <s v="KRM02931"/>
        <s v="KRM02932"/>
        <s v="KRM02933"/>
        <s v="KRM02934"/>
        <s v="KRM02935"/>
        <s v="KRM02936"/>
        <s v="KRM02937"/>
        <s v="KRM02938"/>
        <s v="KRM02939"/>
        <s v="KRM02940"/>
        <s v="KRM02941"/>
        <s v="KRM02942"/>
        <s v="KRM02943"/>
        <s v="KRM02944"/>
        <s v="KRM02945"/>
        <s v="KRM02946"/>
        <s v="KRM02947"/>
        <s v="KRM02948"/>
        <s v="KRM02949"/>
        <s v="KRM02950"/>
        <s v="KRM02951"/>
        <s v="KRM02952"/>
        <s v="KRM02953"/>
        <s v="KRM02954"/>
        <s v="KRM02955"/>
        <s v="KRM02956"/>
        <s v="KRM02957"/>
        <s v="KRM02958"/>
        <s v="KRM02959"/>
        <s v="KRM02960"/>
        <s v="KRM02961"/>
        <s v="KRM02962"/>
        <s v="KRM02963"/>
        <s v="KRM02964"/>
        <s v="KRM02965"/>
        <s v="KRM02966"/>
        <s v="KRM02967"/>
        <s v="KRM02968"/>
        <s v="KRM02969"/>
        <s v="KRM02970"/>
        <s v="KRM02972"/>
        <s v="KRM02973"/>
        <s v="KRM02974"/>
        <s v="KRM02975"/>
        <s v="KRM02977"/>
        <s v="KRM02978"/>
        <s v="KRM02979"/>
        <s v="KRM02980"/>
        <s v="KRM02981"/>
        <s v="KRM02982"/>
        <s v="KRM02983"/>
        <s v="KRM02984"/>
        <s v="KRM02985"/>
        <s v="KRM02986"/>
        <s v="KRM02987"/>
        <s v="KRM02988"/>
        <s v="KRM02989"/>
        <s v="KRM02990"/>
        <s v="KRM02991"/>
        <s v="KRM02992"/>
        <s v="KRM02993"/>
        <s v="KRM02994"/>
        <s v="KRM02995"/>
        <s v="KRM02996"/>
        <s v="KRM02997"/>
        <s v="KRM02998"/>
        <s v="KRM02999"/>
        <s v="KRM03000"/>
      </sharedItems>
    </cacheField>
    <cacheField name="tanggal_pengajuan" numFmtId="164">
      <sharedItems containsDate="1" containsMixedTypes="1" minDate="2026-01-01T00:00:00" maxDate="2026-12-07T00:00:00" count="206">
        <d v="2026-06-03T00:00:00"/>
        <d v="2026-03-22T00:00:00"/>
        <d v="2026-04-04T00:00:00"/>
        <d v="2026-02-27T00:00:00"/>
        <d v="2026-03-06T00:00:00"/>
        <d v="2026-03-04T00:00:00"/>
        <d v="2026-05-03T00:00:00"/>
        <d v="2026-02-20T00:00:00"/>
        <d v="2026-05-10T00:00:00"/>
        <d v="2026-03-30T00:00:00"/>
        <d v="2026-04-22T00:00:00"/>
        <d v="2026-02-03T00:00:00"/>
        <d v="2026-04-17T00:00:00"/>
        <d v="2026-01-07T00:00:00"/>
        <d v="2026-04-16T00:00:00"/>
        <d v="2026-10-01T00:00:00"/>
        <d v="2026-03-26T00:00:00"/>
        <d v="2026-04-01T00:00:00"/>
        <d v="2026-05-19T00:00:00"/>
        <d v="2026-01-10T00:00:00"/>
        <d v="2026-04-03T00:00:00"/>
        <d v="2026-05-14T00:00:00"/>
        <d v="2026-05-13T00:00:00"/>
        <d v="2026-06-14T00:00:00"/>
        <d v="2026-06-15T00:00:00"/>
        <d v="2026-02-13T00:00:00"/>
        <d v="2026-05-26T00:00:00"/>
        <d v="2026-05-28T00:00:00"/>
        <d v="2026-03-01T00:00:00"/>
        <d v="2026-04-28T00:00:00"/>
        <d v="2026-03-25T00:00:00"/>
        <d v="2026-03-07T00:00:00"/>
        <d v="2026-05-06T00:00:00"/>
        <d v="2026-01-09T00:00:00"/>
        <d v="2026-05-20T00:00:00"/>
        <s v="Data Tidak Lengkap"/>
        <d v="2026-04-19T00:00:00"/>
        <d v="2026-09-06T00:00:00"/>
        <d v="2026-05-16T00:00:00"/>
        <d v="2026-02-09T00:00:00"/>
        <d v="2026-05-22T00:00:00"/>
        <d v="2026-02-25T00:00:00"/>
        <d v="2026-06-16T00:00:00"/>
        <d v="2026-01-20T00:00:00"/>
        <d v="2026-06-11T00:00:00"/>
        <d v="2026-01-18T00:00:00"/>
        <d v="2026-04-14T00:00:00"/>
        <d v="2026-03-09T00:00:00"/>
        <d v="2026-06-09T00:00:00"/>
        <d v="2026-05-12T00:00:00"/>
        <d v="2026-03-29T00:00:00"/>
        <d v="2026-08-03T00:00:00"/>
        <d v="2026-06-13T00:00:00"/>
        <d v="2026-03-31T00:00:00"/>
        <d v="2026-01-01T00:00:00"/>
        <d v="2026-01-27T00:00:00"/>
        <d v="2026-05-18T00:00:00"/>
        <d v="2026-03-12T00:00:00"/>
        <d v="2026-04-10T00:00:00"/>
        <d v="2026-01-13T00:00:00"/>
        <d v="2026-03-20T00:00:00"/>
        <d v="2026-03-16T00:00:00"/>
        <d v="2026-03-02T00:00:00"/>
        <d v="2026-05-21T00:00:00"/>
        <d v="2026-04-26T00:00:00"/>
        <d v="2026-08-01T00:00:00"/>
        <d v="2026-03-28T00:00:00"/>
        <d v="2026-05-08T00:00:00"/>
        <d v="2026-05-23T00:00:00"/>
        <d v="2026-04-15T00:00:00"/>
        <d v="2026-02-11T00:00:00"/>
        <d v="2026-03-18T00:00:00"/>
        <d v="2026-02-05T00:00:00"/>
        <d v="2026-02-12T00:00:00"/>
        <d v="2026-02-21T00:00:00"/>
        <d v="2026-01-19T00:00:00"/>
        <d v="2026-02-15T00:00:00"/>
        <d v="2026-02-22T00:00:00"/>
        <d v="2026-08-02T00:00:00"/>
        <d v="2026-01-23T00:00:00"/>
        <d v="2026-02-26T00:00:00"/>
        <d v="2026-01-12T00:00:00"/>
        <d v="2026-03-19T00:00:00"/>
        <d v="2026-02-23T00:00:00"/>
        <d v="2026-06-04T00:00:00"/>
        <d v="2026-01-15T00:00:00"/>
        <d v="2026-04-20T00:00:00"/>
        <d v="2026-05-11T00:00:00"/>
        <d v="2026-01-04T00:00:00"/>
        <d v="2026-01-16T00:00:00"/>
        <d v="2026-02-06T00:00:00"/>
        <d v="2026-05-30T00:00:00"/>
        <d v="2026-01-08T00:00:00"/>
        <d v="2026-05-31T00:00:00"/>
        <d v="2026-04-27T00:00:00"/>
        <d v="2026-06-06T00:00:00"/>
        <d v="2026-06-12T00:00:00"/>
        <d v="2026-02-24T00:00:00"/>
        <d v="2026-11-06T00:00:00"/>
        <d v="2026-03-10T00:00:00"/>
        <d v="2026-02-18T00:00:00"/>
        <d v="2026-05-01T00:00:00"/>
        <d v="2026-02-08T00:00:00"/>
        <d v="2026-04-21T00:00:00"/>
        <d v="2026-03-13T00:00:00"/>
        <d v="2026-04-11T00:00:00"/>
        <d v="2026-02-16T00:00:00"/>
        <d v="2026-02-14T00:00:00"/>
        <d v="2026-03-11T00:00:00"/>
        <d v="2026-06-02T00:00:00"/>
        <d v="2026-06-01T00:00:00"/>
        <d v="2026-05-27T00:00:00"/>
        <d v="2026-04-23T00:00:00"/>
        <d v="2026-01-22T00:00:00"/>
        <d v="2026-06-18T00:00:00"/>
        <d v="2026-01-28T00:00:00"/>
        <d v="2026-01-17T00:00:00"/>
        <d v="2026-03-15T00:00:00"/>
        <d v="2026-04-30T00:00:00"/>
        <d v="2026-01-02T00:00:00"/>
        <d v="2026-01-11T00:00:00"/>
        <d v="2026-03-21T00:00:00"/>
        <d v="2026-05-24T00:00:00"/>
        <d v="2026-12-03T00:00:00"/>
        <d v="2026-03-14T00:00:00"/>
        <d v="2026-03-08T00:00:00"/>
        <d v="2026-01-24T00:00:00"/>
        <d v="2026-06-17T00:00:00"/>
        <d v="2026-03-24T00:00:00"/>
        <d v="2026-04-12T00:00:00"/>
        <d v="2026-01-26T00:00:00"/>
        <d v="2026-05-15T00:00:00"/>
        <d v="2026-07-02T00:00:00"/>
        <d v="2026-04-18T00:00:00"/>
        <d v="2026-01-03T00:00:00"/>
        <d v="2026-03-23T00:00:00"/>
        <d v="2026-01-31T00:00:00"/>
        <d v="2026-06-19T00:00:00"/>
        <d v="2026-04-02T00:00:00"/>
        <d v="2026-02-19T00:00:00"/>
        <d v="2026-01-25T00:00:00"/>
        <d v="2026-04-13T00:00:00"/>
        <d v="2026-05-04T00:00:00"/>
        <d v="2026-04-05T00:00:00"/>
        <d v="2026-02-28T00:00:00"/>
        <d v="2026-02-07T00:00:00"/>
        <d v="2026-04-08T00:00:00"/>
        <d v="2026-03-03T00:00:00"/>
        <d v="2026-12-01T00:00:00"/>
        <d v="2026-11-01T00:00:00"/>
        <d v="2026-05-25T00:00:00"/>
        <d v="2026-06-08T00:00:00"/>
        <d v="2026-04-24T00:00:00"/>
        <d v="2026-01-06T00:00:00"/>
        <d v="2026-09-04T00:00:00"/>
        <d v="2026-12-06T00:00:00"/>
        <d v="2026-02-17T00:00:00"/>
        <d v="2026-05-29T00:00:00"/>
        <d v="2026-01-21T00:00:00"/>
        <d v="2026-04-06T00:00:00"/>
        <d v="2026-04-25T00:00:00"/>
        <d v="2026-02-10T00:00:00"/>
        <d v="2026-05-05T00:00:00"/>
        <d v="2026-07-03T00:00:00"/>
        <d v="2026-05-02T00:00:00"/>
        <d v="2026-05-09T00:00:00"/>
        <d v="2026-11-04T00:00:00"/>
        <d v="2026-01-05T00:00:00"/>
        <d v="2026-03-17T00:00:00"/>
        <d v="2026-04-07T00:00:00"/>
        <d v="2026-01-14T00:00:00"/>
        <d v="2026-06-05T00:00:00"/>
        <d v="2026-04-09T00:00:00"/>
        <d v="2026-05-17T00:00:00"/>
        <d v="2026-09-03T00:00:00"/>
        <d v="2026-10-04T00:00:00"/>
        <d v="2026-01-29T00:00:00"/>
        <d v="2026-02-02T00:00:00"/>
        <d v="2026-02-01T00:00:00"/>
        <d v="2026-08-05T00:00:00"/>
        <d v="2026-05-07T00:00:00"/>
        <d v="2026-10-03T00:00:00"/>
        <d v="2026-10-02T00:00:00"/>
        <d v="2026-08-04T00:00:00"/>
        <d v="2026-03-27T00:00:00"/>
        <d v="2026-01-30T00:00:00"/>
        <d v="2026-04-29T00:00:00"/>
        <d v="2026-07-05T00:00:00"/>
        <d v="2026-12-04T00:00:00"/>
        <d v="2026-11-03T00:00:00"/>
        <d v="2026-07-06T00:00:00"/>
        <d v="2026-08-06T00:00:00"/>
        <d v="2026-09-02T00:00:00"/>
        <d v="2026-06-07T00:00:00"/>
        <d v="2026-09-05T00:00:00"/>
        <d v="2026-09-01T00:00:00"/>
        <d v="2026-02-04T00:00:00"/>
        <d v="2026-12-05T00:00:00"/>
        <d v="2026-07-04T00:00:00"/>
        <d v="2026-03-05T00:00:00"/>
        <d v="2026-06-10T00:00:00"/>
        <d v="2026-07-01T00:00:00"/>
        <d v="2026-10-05T00:00:00"/>
        <d v="2026-11-02T00:00:00"/>
        <d v="2026-10-06T00:00:00"/>
        <d v="2026-11-05T00:00:00"/>
      </sharedItems>
    </cacheField>
    <cacheField name="bulan_pengajuan" numFmtId="14">
      <sharedItems count="13">
        <s v="June"/>
        <s v="March"/>
        <s v="April"/>
        <s v="February"/>
        <s v="May"/>
        <s v="January"/>
        <s v="October"/>
        <s v="Data Tidak Lengkap"/>
        <s v="September"/>
        <s v="August"/>
        <s v="November"/>
        <s v="December"/>
        <s v="July"/>
      </sharedItems>
    </cacheField>
    <cacheField name="nama_debitur" numFmtId="0">
      <sharedItems count="677">
        <s v="Ayu Susanti"/>
        <s v="Putri Utami"/>
        <s v="Reza Cahyono"/>
        <s v="Wahyu Nugroho"/>
        <s v="Fajar Susanti"/>
        <s v="Bagus Wibowo"/>
        <s v="Reza Saputra"/>
        <s v="Tri Susanti"/>
        <s v="Ahmad Pratama"/>
        <s v="Budi Santoso"/>
        <s v="Maya Anggraini"/>
        <s v="Reza Nugroho"/>
        <s v="Fitriani Saputra"/>
        <s v="Rahmat Anggraini"/>
        <s v="Tri Utami"/>
        <s v="Dian Hakim"/>
        <s v="Nurul Prasetyo"/>
        <s v="Agus Lestari"/>
        <s v="Fajar Santoso"/>
        <s v="Dian Pratama"/>
        <s v="Fitriani Permata"/>
        <s v="Nia Permata"/>
        <s v="Joko Fauzi"/>
        <s v="Fitriani Lestari"/>
        <s v="Rina Hidayah"/>
        <s v="Andi Utami"/>
        <s v="Bagus Lestari"/>
        <s v="Indah Setiawan"/>
        <s v="Dian Setiawan"/>
        <s v="Budi Susanti"/>
        <s v="Rizky Setiawan"/>
        <s v="Hendra Wijaya"/>
        <s v="Rahmat Pratama"/>
        <s v="Tidak Diketahui"/>
        <s v="Tri Kusuma"/>
        <s v="Fitriani Nugroho"/>
        <s v="Fitra Setiawan"/>
        <s v="Nia Fauzi"/>
        <s v="Fitriani Utami"/>
        <s v="Hendra Kurniawan"/>
        <s v="Nurul Hartono"/>
        <s v="Agus Pratama"/>
        <s v="Fajar Rahayu"/>
        <s v="Dewi Purnama"/>
        <s v="Fajar Sari"/>
        <s v="Dewi Lestari"/>
        <s v="Wahyu Susanti"/>
        <s v="Fajar Prasetyo"/>
        <s v="Lestari Anggraini"/>
        <s v="Ayu Nugroho"/>
        <s v="Fajar Pratama"/>
        <s v="Lestari Wibowo"/>
        <s v="Indah Fauzi"/>
        <s v="Maya Fauzi"/>
        <s v="Rahmat Kusuma"/>
        <s v="Agus Sari"/>
        <s v="Yusuf Lestari"/>
        <s v="Budi Anggraini"/>
        <s v="Yusuf Prasetyo"/>
        <s v="Eka Cahyono"/>
        <s v="Joko Hakim"/>
        <s v="Budi Utami"/>
        <s v="Ayu Purnama"/>
        <s v="Siti Wijaya"/>
        <s v="Tri Kurniawan"/>
        <s v="Dian Wijaya"/>
        <s v="Hendra Hidayah"/>
        <s v="Lestari Purnama"/>
        <s v="Yusuf Wijaya"/>
        <s v="Hendra Anggraini"/>
        <s v="Joko Hartono"/>
        <s v="Dian Hidayah"/>
        <s v="Nia Hakim"/>
        <s v="Eka Permata"/>
        <s v="Dian Wibowo"/>
        <s v="Ayu Setiawan"/>
        <s v="Rina Santoso"/>
        <s v="Siti Rahayu"/>
        <s v="Ayu Sari"/>
        <s v="Wahyu Prasetyo"/>
        <s v="Ayu Prasetyo"/>
        <s v="Agus Nugroho"/>
        <s v="Agus Fauzi"/>
        <s v="Wahyu Santoso"/>
        <s v="Putri Susanti"/>
        <s v="Siti Hartono"/>
        <s v="Dewi Rahayu"/>
        <s v="Siti Prasetyo"/>
        <s v="Hendra Fauzi"/>
        <s v="Fitriani Purnama"/>
        <s v="Agus Susanti"/>
        <s v="Yusuf Permata"/>
        <s v="Eka Rahayu"/>
        <s v="Putri Anggraini"/>
        <s v="Budi Setiawan"/>
        <s v="Fitriani Fauzi"/>
        <s v="Agus Saputra"/>
        <s v="Bagus Nugroho"/>
        <s v="Yusuf Kurniawan"/>
        <s v="Rizky Hartono"/>
        <s v="Fitriani Hidayah"/>
        <s v="Rina Setiawan"/>
        <s v="Budi Wijaya"/>
        <s v="Indah Lestari"/>
        <s v="Indah Hartono"/>
        <s v="Sri Sari"/>
        <s v="Maya Wijaya"/>
        <s v="Tri Hakim"/>
        <s v="Joko Purnama"/>
        <s v="Putri Saputra"/>
        <s v="Dewi Saputra"/>
        <s v="Reza Anggraini"/>
        <s v="Rina Saputra"/>
        <s v="Lestari Permata"/>
        <s v="Rizky Utami"/>
        <s v="Eka Prasetyo"/>
        <s v="Fitra Hartono"/>
        <s v="Dani Cahyono"/>
        <s v="Budi Hartono"/>
        <s v="Fitra Anggraini"/>
        <s v="Ayu Rahayu"/>
        <s v="Joko Setiawan"/>
        <s v="Nurul Nugroho"/>
        <s v="Bagus Saputra"/>
        <s v="Dewi Nugroho"/>
        <s v="Bagus Santoso"/>
        <s v="Lestari Prasetyo"/>
        <s v="Reza Permata"/>
        <s v="Reza Rahayu"/>
        <s v="Sri Pratama"/>
        <s v="Sri Hartono"/>
        <s v="Eka Wibowo"/>
        <s v="Siti Hakim"/>
        <s v="Maya Hidayah"/>
        <s v="Wahyu Purnama"/>
        <s v="Lestari Hakim"/>
        <s v="Siti Hidayah"/>
        <s v="Reza Hartono"/>
        <s v="Dewi Wijaya"/>
        <s v="Dian Santoso"/>
        <s v="Agus Cahyono"/>
        <s v="Agus Purnama"/>
        <s v="Ayu Saputra"/>
        <s v="Maya Rahayu"/>
        <s v="Indah Cahyono"/>
        <s v="Rizky Kurniawan"/>
        <s v="Lestari Setiawan"/>
        <s v="Andi Rahayu"/>
        <s v="Rina Sari"/>
        <s v="Fitra Permata"/>
        <s v="Ahmad Permata"/>
        <s v="Dani Hidayah"/>
        <s v="Putri Hakim"/>
        <s v="Tri Hartono"/>
        <s v="Ahmad Setiawan"/>
        <s v="Rina Kurniawan"/>
        <s v="Fajar Kusuma"/>
        <s v="Eka Kurniawan"/>
        <s v="Ayu Pratama"/>
        <s v="Dani Wibowo"/>
        <s v="Indah Hidayah"/>
        <s v="Agus Permata"/>
        <s v="Dani Nugroho"/>
        <s v="Reza Hidayah"/>
        <s v="Rizky Wibowo"/>
        <s v="Hendra Saputra"/>
        <s v="Yusuf Santoso"/>
        <s v="Nurul Kurniawan"/>
        <s v="Fitra Nugroho"/>
        <s v="Reza Kusuma"/>
        <s v="Nia Susanti"/>
        <s v="Tri Lestari"/>
        <s v="Fajar Setiawan"/>
        <s v="Ayu Kurniawan"/>
        <s v="Fajar Lestari"/>
        <s v="Hendra Setiawan"/>
        <s v="Nurul Cahyono"/>
        <s v="Eka Santoso"/>
        <s v="Rina Fauzi"/>
        <s v="Nia Hidayah"/>
        <s v="Bagus Anggraini"/>
        <s v="Budi Nugroho"/>
        <s v="Putri Nugroho"/>
        <s v="Dian Prasetyo"/>
        <s v="Rizky Prasetyo"/>
        <s v="Putri Fauzi"/>
        <s v="Ahmad Rahayu"/>
        <s v="Lestari Nugroho"/>
        <s v="Dani Sari"/>
        <s v="Putri Permata"/>
        <s v="Indah Santoso"/>
        <s v="Rizky Anggraini"/>
        <s v="Putri Pratama"/>
        <s v="Sri Saputra"/>
        <s v="Hendra Santoso"/>
        <s v="Putri Rahayu"/>
        <s v="Reza Setiawan"/>
        <s v="Hendra Wibowo"/>
        <s v="Lestari Fauzi"/>
        <s v="Rizky Susanti"/>
        <s v="Rahmat Rahayu"/>
        <s v="Indah Wibowo"/>
        <s v="Fajar Saputra"/>
        <s v="Fajar Hidayah"/>
        <s v="Dewi Utami"/>
        <s v="Budi Saputra"/>
        <s v="Dewi Hartono"/>
        <s v="Nurul Hidayah"/>
        <s v="Nia Kusuma"/>
        <s v="Andi Hartono"/>
        <s v="Joko Nugroho"/>
        <s v="Dian Rahayu"/>
        <s v="Nurul Santoso"/>
        <s v="Dewi Pratama"/>
        <s v="Dani Wijaya"/>
        <s v="Wahyu Rahayu"/>
        <s v="Lestari Pratama"/>
        <s v="Joko Sari"/>
        <s v="Ahmad Prasetyo"/>
        <s v="Hendra Utami"/>
        <s v="Rina Hartono"/>
        <s v="Agus Rahayu"/>
        <s v="Dewi Kusuma"/>
        <s v="Ayu Hartono"/>
        <s v="Agus Wijaya"/>
        <s v="Budi Purnama"/>
        <s v="Siti Susanti"/>
        <s v="Nurul Hakim"/>
        <s v="Sri Utami"/>
        <s v="Nia Kurniawan"/>
        <s v="Wahyu Hakim"/>
        <s v="Lestari Hartono"/>
        <s v="Fitra Rahayu"/>
        <s v="Joko Kurniawan"/>
        <s v="Reza Utami"/>
        <s v="Sri Santoso"/>
        <s v="Eka Hartono"/>
        <s v="Ahmad Kurniawan"/>
        <s v="Fitra Prasetyo"/>
        <s v="Budi Hidayah"/>
        <s v="Eka Nugroho"/>
        <s v="Nia Cahyono"/>
        <s v="Rizky Hakim"/>
        <s v="Hendra Prasetyo"/>
        <s v="Nurul Anggraini"/>
        <s v="Rizky Santoso"/>
        <s v="Agus Wibowo"/>
        <s v="Hendra Hakim"/>
        <s v="Maya Lestari"/>
        <s v="Andi Cahyono"/>
        <s v="Wahyu Permata"/>
        <s v="Reza Lestari"/>
        <s v="Siti Kurniawan"/>
        <s v="Ayu Hidayah"/>
        <s v="Dewi Hidayah"/>
        <s v="Maya Prasetyo"/>
        <s v="Nia Wijaya"/>
        <s v="Tri Wijaya"/>
        <s v="Eka Sari"/>
        <s v="Putri Wijaya"/>
        <s v="Indah Permata"/>
        <s v="Joko Lestari"/>
        <s v="Yusuf Hidayah"/>
        <s v="Siti Lestari"/>
        <s v="Fitra Saputra"/>
        <s v="Tri Rahayu"/>
        <s v="Ahmad Santoso"/>
        <s v="Bagus Prasetyo"/>
        <s v="Dani Susanti"/>
        <s v="Sri Hakim"/>
        <s v="Andi Fauzi"/>
        <s v="Fitra Cahyono"/>
        <s v="Joko Utami"/>
        <s v="Putri Prasetyo"/>
        <s v="Eka Pratama"/>
        <s v="Ahmad Utami"/>
        <s v="Budi Fauzi"/>
        <s v="Wahyu Lestari"/>
        <s v="Reza Pratama"/>
        <s v="Maya Hartono"/>
        <s v="Sri Setiawan"/>
        <s v="Fitra Utami"/>
        <s v="Andi Hakim"/>
        <s v="Rina Cahyono"/>
        <s v="Nurul Lestari"/>
        <s v="Dani Kusuma"/>
        <s v="Hendra Purnama"/>
        <s v="Andi Kurniawan"/>
        <s v="Dewi Anggraini"/>
        <s v="Nia Hartono"/>
        <s v="Sri Kurniawan"/>
        <s v="Tri Setiawan"/>
        <s v="Dian Cahyono"/>
        <s v="Indah Sari"/>
        <s v="Rina Nugroho"/>
        <s v="Sri Hidayah"/>
        <s v="Budi Kurniawan"/>
        <s v="Bagus Fauzi"/>
        <s v="Nia Setiawan"/>
        <s v="Andi Lestari"/>
        <s v="Fitriani Anggraini"/>
        <s v="Fajar Wijaya"/>
        <s v="Rina Wibowo"/>
        <s v="Putri Hartono"/>
        <s v="Yusuf Rahayu"/>
        <s v="Rina Kusuma"/>
        <s v="Rahmat Kurniawan"/>
        <s v="Eka Setiawan"/>
        <s v="Siti Saputra"/>
        <s v="Joko Cahyono"/>
        <s v="Fitra Purnama"/>
        <s v="Fitriani Sari"/>
        <s v="Reza Wijaya"/>
        <s v="Dani Permata"/>
        <s v="Nia Prasetyo"/>
        <s v="Wahyu Wijaya"/>
        <s v="Wahyu Hartono"/>
        <s v="Siti Kusuma"/>
        <s v="Yusuf Hartono"/>
        <s v="Siti Wibowo"/>
        <s v="Nurul Susanti"/>
        <s v="Sri Lestari"/>
        <s v="Nurul Wibowo"/>
        <s v="Yusuf Utami"/>
        <s v="Tri Sari"/>
        <s v="Tri Nugroho"/>
        <s v="Eka Wijaya"/>
        <s v="Dani Lestari"/>
        <s v="Siti Cahyono"/>
        <s v="Andi Santoso"/>
        <s v="Joko Susanti"/>
        <s v="Joko Santoso"/>
        <s v="Putri Purnama"/>
        <s v="Bagus Sari"/>
        <s v="Tri Cahyono"/>
        <s v="Fitra Sari"/>
        <s v="Nurul Kusuma"/>
        <s v="Siti Santoso"/>
        <s v="Rahmat Hartono"/>
        <s v="Tri Fauzi"/>
        <s v="Andi Setiawan"/>
        <s v="Tri Santoso"/>
        <s v="Rina Permata"/>
        <s v="Bagus Purnama"/>
        <s v="Indah Wijaya"/>
        <s v="Dian Hartono"/>
        <s v="Joko Permata"/>
        <s v="Joko Prasetyo"/>
        <s v="Wahyu Kurniawan"/>
        <s v="Nurul Purnama"/>
        <s v="Rahmat Setiawan"/>
        <s v="Wahyu Anggraini"/>
        <s v="Hendra Pratama"/>
        <s v="Dewi Sari"/>
        <s v="Eka Hidayah"/>
        <s v="Yusuf Setiawan"/>
        <s v="Sri Prasetyo"/>
        <s v="Joko Wibowo"/>
        <s v="Tri Purnama"/>
        <s v="Reza Prasetyo"/>
        <s v="Rizky Wijaya"/>
        <s v="Lestari Lestari"/>
        <s v="Maya Susanti"/>
        <s v="Dian Nugroho"/>
        <s v="Budi Sari"/>
        <s v="Hendra Lestari"/>
        <s v="Fajar Cahyono"/>
        <s v="Fitra Susanti"/>
        <s v="Rahmat Hakim"/>
        <s v="Dani Santoso"/>
        <s v="Siti Anggraini"/>
        <s v="Rizky Kusuma"/>
        <s v="Rahmat Purnama"/>
        <s v="Bagus Utami"/>
        <s v="Lestari Kusuma"/>
        <s v="Nurul Permata"/>
        <s v="Hendra Cahyono"/>
        <s v="Dani Kurniawan"/>
        <s v="Wahyu Setiawan"/>
        <s v="Ahmad Susanti"/>
        <s v="Yusuf Purnama"/>
        <s v="Rahmat Fauzi"/>
        <s v="Andi Anggraini"/>
        <s v="Rina Hakim"/>
        <s v="Nurul Utami"/>
        <s v="Ayu Kusuma"/>
        <s v="Rahmat Utami"/>
        <s v="Nia Saputra"/>
        <s v="Yusuf Anggraini"/>
        <s v="Rina Purnama"/>
        <s v="Lestari Kurniawan"/>
        <s v="Budi Wibowo"/>
        <s v="Ayu Fauzi"/>
        <s v="Dani Hartono"/>
        <s v="Sri Cahyono"/>
        <s v="Fajar Anggraini"/>
        <s v="Bagus Hakim"/>
        <s v="Yusuf Fauzi"/>
        <s v="Fajar Wibowo"/>
        <s v="Andi Wijaya"/>
        <s v="Rina Lestari"/>
        <s v="Dewi Cahyono"/>
        <s v="Joko Saputra"/>
        <s v="Sri Wijaya"/>
        <s v="Dani Anggraini"/>
        <s v="Budi Kusuma"/>
        <s v="Agus Utami"/>
        <s v="Bagus Kusuma"/>
        <s v="Bagus Permata"/>
        <s v="Sri Anggraini"/>
        <s v="Yusuf Nugroho"/>
        <s v="Wahyu Pratama"/>
        <s v="Dian Saputra"/>
        <s v="Maya Cahyono"/>
        <s v="Andi Purnama"/>
        <s v="Rizky Permata"/>
        <s v="Indah Susanti"/>
        <s v="Sri Kusuma"/>
        <s v="Andi Susanti"/>
        <s v="Fitriani Rahayu"/>
        <s v="Ayu Santoso"/>
        <s v="Fitra Pratama"/>
        <s v="Eka Utami"/>
        <s v="Fajar Hakim"/>
        <s v="Fitriani Cahyono"/>
        <s v="Ahmad Hakim"/>
        <s v="Sri Nugroho"/>
        <s v="Joko Wijaya"/>
        <s v="Rahmat Saputra"/>
        <s v="Fitriani Prasetyo"/>
        <s v="Eka Lestari"/>
        <s v="Rahmat Nugroho"/>
        <s v="Eka Saputra"/>
        <s v="Dewi Fauzi"/>
        <s v="Ahmad Wibowo"/>
        <s v="Ahmad Sari"/>
        <s v="Maya Kusuma"/>
        <s v="Indah Pratama"/>
        <s v="Tri Hidayah"/>
        <s v="Fitriani Hartono"/>
        <s v="Yusuf Pratama"/>
        <s v="Nia Anggraini"/>
        <s v="Indah Utami"/>
        <s v="Lestari Utami"/>
        <s v="Rizky Rahayu"/>
        <s v="Rizky Lestari"/>
        <s v="Hendra Rahayu"/>
        <s v="Ahmad Hartono"/>
        <s v="Lestari Cahyono"/>
        <s v="Putri Kurniawan"/>
        <s v="Ahmad Lestari"/>
        <s v="Agus Setiawan"/>
        <s v="Agus Santoso"/>
        <s v="Nia Lestari"/>
        <s v="Rahmat Permata"/>
        <s v="Wahyu Sari"/>
        <s v="Dani Hakim"/>
        <s v="Indah Saputra"/>
        <s v="Tri Permata"/>
        <s v="Wahyu Cahyono"/>
        <s v="Rahmat Lestari"/>
        <s v="Maya Utami"/>
        <s v="Sri Wibowo"/>
        <s v="Rina Utami"/>
        <s v="Fitra Fauzi"/>
        <s v="Fajar Kurniawan"/>
        <s v="Tri Anggraini"/>
        <s v="Joko Anggraini"/>
        <s v="Indah Prasetyo"/>
        <s v="Ayu Utami"/>
        <s v="Reza Santoso"/>
        <s v="Siti Pratama"/>
        <s v="Andi Permata"/>
        <s v="Tri Pratama"/>
        <s v="Dian Susanti"/>
        <s v="Rina Rahayu"/>
        <s v="Reza Hakim"/>
        <s v="Dani Prasetyo"/>
        <s v="Hendra Permata"/>
        <s v="Nurul Saputra"/>
        <s v="Rahmat Prasetyo"/>
        <s v="Bagus Hidayah"/>
        <s v="Eka Susanti"/>
        <s v="Wahyu Hidayah"/>
        <s v="Dani Rahayu"/>
        <s v="Budi Permata"/>
        <s v="Bagus Pratama"/>
        <s v="Indah Kusuma"/>
        <s v="Ayu Hakim"/>
        <s v="Dani Utami"/>
        <s v="Tri Prasetyo"/>
        <s v="Putri Cahyono"/>
        <s v="Rina Susanti"/>
        <s v="Fajar Utami"/>
        <s v="Fitra Hidayah"/>
        <s v="Putri Lestari"/>
        <s v="Dewi Hakim"/>
        <s v="Reza Wibowo"/>
        <s v="Maya Permata"/>
        <s v="Wahyu Kusuma"/>
        <s v="Andi Saputra"/>
        <s v="Rahmat Sari"/>
        <s v="Ayu Lestari"/>
        <s v="Rizky Cahyono"/>
        <s v="Dani Setiawan"/>
        <s v="Nia Rahayu"/>
        <s v="Maya Pratama"/>
        <s v="Budi Prasetyo"/>
        <s v="Dian Kurniawan"/>
        <s v="Rahmat Susanti"/>
        <s v="Fitriani Setiawan"/>
        <s v="Budi Rahayu"/>
        <s v="Yusuf Susanti"/>
        <s v="Maya Hakim"/>
        <s v="Andi Prasetyo"/>
        <s v="Reza Susanti"/>
        <s v="Wahyu Utami"/>
        <s v="Lestari Susanti"/>
        <s v="Fitriani Kurniawan"/>
        <s v="Lestari Hidayah"/>
        <s v="Dewi Susanti"/>
        <s v="Yusuf Sari"/>
        <s v="Nia Pratama"/>
        <s v="Ahmad Fauzi"/>
        <s v="Putri Sari"/>
        <s v="Reza Purnama"/>
        <s v="Agus Hakim"/>
        <s v="Yusuf Cahyono"/>
        <s v="Putri Hidayah"/>
        <s v="Tri Wibowo"/>
        <s v="Bagus Cahyono"/>
        <s v="Lestari Sari"/>
        <s v="Dian Sari"/>
        <s v="Rahmat Hidayah"/>
        <s v="Sri Fauzi"/>
        <s v="Maya Kurniawan"/>
        <s v="Ahmad Nugroho"/>
        <s v="Rahmat Wibowo"/>
        <s v="Maya Setiawan"/>
        <s v="Rizky Pratama"/>
        <s v="Dian Purnama"/>
        <s v="Nurul Fauzi"/>
        <s v="Fitriani Santoso"/>
        <s v="Rahmat Santoso"/>
        <s v="Fitra Lestari"/>
        <s v="Joko Hidayah"/>
        <s v="Joko Pratama"/>
        <s v="Dian Lestari"/>
        <s v="Dewi Permata"/>
        <s v="Rina Pratama"/>
        <s v="Sri Rahayu"/>
        <s v="Yusuf Wibowo"/>
        <s v="Rina Prasetyo"/>
        <s v="Rina Wijaya"/>
        <s v="Yusuf Kusuma"/>
        <s v="Maya Saputra"/>
        <s v="Fitra Santoso"/>
        <s v="Ayu Cahyono"/>
        <s v="Siti Nugroho"/>
        <s v="Fitriani Hakim"/>
        <s v="Nia Santoso"/>
        <s v="Nurul Rahayu"/>
        <s v="Eka Purnama"/>
        <s v="Sri Purnama"/>
        <s v="Lestari Saputra"/>
        <s v="Dani Saputra"/>
        <s v="Fajar Permata"/>
        <s v="Ayu Wibowo"/>
        <s v="Eka Hakim"/>
        <s v="Ayu Anggraini"/>
        <s v="Ahmad Saputra"/>
        <s v="Rizky Fauzi"/>
        <s v="Indah Purnama"/>
        <s v="Hendra Kusuma"/>
        <s v="Maya Wibowo"/>
        <s v="Siti Utami"/>
        <s v="Dani Pratama"/>
        <s v="Wahyu Fauzi"/>
        <s v="Fitriani Wibowo"/>
        <s v="Dani Fauzi"/>
        <s v="Siti Purnama"/>
        <s v="Andi Sari"/>
        <s v="Fitra Wibowo"/>
        <s v="Rizky Hidayah"/>
        <s v="Wahyu Wibowo"/>
        <s v="Bagus Wijaya"/>
        <s v="Reza Sari"/>
        <s v="Fitriani Susanti"/>
        <s v="Andi Wibowo"/>
        <s v="Nia Nugroho"/>
        <s v="Fajar Nugroho"/>
        <s v="Nurul Wijaya"/>
        <s v="Agus Kusuma"/>
        <s v="Rahmat Cahyono"/>
        <s v="Bagus Hartono"/>
        <s v="Agus Hartono"/>
        <s v="Siti Fauzi"/>
        <s v="Dian Permata"/>
        <s v="Nurul Setiawan"/>
        <s v="Lestari Wijaya"/>
        <s v="Fitriani Wijaya"/>
        <s v="Nurul Sari"/>
        <s v="Rizky Nugroho"/>
        <s v="Bagus Susanti"/>
        <s v="Lestari Rahayu"/>
        <s v="Dian Anggraini"/>
        <s v="Hendra Susanti"/>
        <s v="Yusuf Saputra"/>
        <s v="Ahmad Anggraini"/>
        <s v="Budi Pratama"/>
        <s v="Nia Purnama"/>
        <s v="Rahmat Wijaya"/>
        <s v="Putri Kusuma"/>
        <s v="Rina Anggraini"/>
        <s v="Budi Hakim"/>
        <s v="Nurul Pratama"/>
        <s v="Maya Santoso"/>
        <s v="Fajar Purnama"/>
        <s v="Fitra Kusuma"/>
        <s v="Dewi Wibowo"/>
        <s v="Eka Kusuma"/>
        <s v="Maya Nugroho"/>
        <s v="Dewi Kurniawan"/>
        <s v="Andi Nugroho"/>
        <s v="Hendra Hartono"/>
        <s v="Rizky Saputra"/>
        <s v="Andi Kusuma"/>
        <s v="Ahmad Hidayah"/>
        <s v="Agus Kurniawan"/>
        <s v="Rizky Sari"/>
        <s v="Tri Saputra"/>
        <s v="Putri Setiawan"/>
        <s v="Dewi Santoso"/>
        <s v="Ahmad Wijaya"/>
        <s v="Lestari Santoso"/>
        <s v="Andi Pratama"/>
        <s v="Siti Setiawan"/>
        <s v="Rizky Purnama"/>
        <s v="Agus Prasetyo"/>
        <s v="Bagus Rahayu"/>
        <s v="Ayu Wijaya"/>
        <s v="Indah Anggraini"/>
        <s v="Fajar Hartono"/>
        <s v="Dian Fauzi"/>
        <s v="Fitra Hakim"/>
        <s v="Ahmad Purnama"/>
        <s v="Reza Fauzi"/>
        <s v="Siti Permata"/>
        <s v="Nia Utami"/>
        <s v="Andi Hidayah"/>
        <s v="Bagus Kurniawan"/>
        <s v="Joko Rahayu"/>
        <s v="Agus Hidayah"/>
        <s v="Budi Cahyono"/>
        <s v="Sri Permata"/>
        <s v="Agus Anggraini"/>
        <s v="Dewi Setiawan"/>
        <s v="Sri Susanti"/>
        <s v="Maya Purnama"/>
        <s v="Joko Kusuma"/>
        <s v="Ayu Permata"/>
        <s v="Ahmad Cahyono"/>
        <s v="Nia Sari"/>
        <s v="Dani Purnama"/>
        <s v="Fitra Kurniawan"/>
        <s v="Indah Rahayu"/>
        <s v="Dewi Prasetyo"/>
        <s v="Dian Utami"/>
        <s v="Putri Wibowo"/>
        <s v="Ahmad Kusuma"/>
        <s v="Hendra Nugroho"/>
        <s v="Putri Santoso"/>
        <s v="Budi Lestari"/>
        <s v="Fitriani Kusuma"/>
        <s v="Indah Hakim"/>
        <s v="Dian Kusuma"/>
        <s v="Yusuf Hakim"/>
      </sharedItems>
    </cacheField>
    <cacheField name="NIK" numFmtId="0">
      <sharedItems/>
    </cacheField>
    <cacheField name="usia" numFmtId="0">
      <sharedItems containsSemiMixedTypes="0" containsString="0" containsNumber="1" containsInteger="1" minValue="21" maxValue="58"/>
    </cacheField>
    <cacheField name="jenis_kelamin" numFmtId="0">
      <sharedItems/>
    </cacheField>
    <cacheField name="pekerjaan" numFmtId="0">
      <sharedItems count="10">
        <s v="Karyawan Swasta"/>
        <s v="Wiraswasta"/>
        <s v="Ibu Rumah Tangga"/>
        <s v="Freelancer"/>
        <s v="Tni/Polri"/>
        <s v="Driver Online"/>
        <s v="Pns"/>
        <s v="Petani"/>
        <s v="Buruh/Operator"/>
        <s v="Guru/Dosen"/>
      </sharedItems>
    </cacheField>
    <cacheField name="penghasilan_bulanan" numFmtId="165">
      <sharedItems containsSemiMixedTypes="0" containsString="0" containsNumber="1" containsInteger="1" minValue="1565000" maxValue="14956000"/>
    </cacheField>
    <cacheField name="rasio" numFmtId="9">
      <sharedItems containsSemiMixedTypes="0" containsString="0" containsNumber="1" minValue="2.3274282223579718E-2" maxValue="2.3278668310727495"/>
    </cacheField>
    <cacheField name="kota" numFmtId="0">
      <sharedItems count="21">
        <s v="Denpasar"/>
        <s v="Palembang"/>
        <s v="Pekanbaru"/>
        <s v="Makassar"/>
        <s v="Banjarmasin"/>
        <s v="Balikpapan"/>
        <s v="Yogyakarta"/>
        <s v="Depok"/>
        <s v="Tangerang"/>
        <s v="Semarang"/>
        <s v="Malang"/>
        <s v="Medan"/>
        <s v="Jakarta Timur"/>
        <s v="Bekasi"/>
        <s v="Jakarta Utara"/>
        <s v="Jakarta Barat"/>
        <s v="Surabaya"/>
        <s v="Bandung"/>
        <s v="Tidak Diketahui"/>
        <s v="Bogor"/>
        <s v="Jakarta Selatan"/>
      </sharedItems>
    </cacheField>
    <cacheField name="provinsi" numFmtId="0">
      <sharedItems/>
    </cacheField>
    <cacheField name="merk_motor" numFmtId="0">
      <sharedItems count="5">
        <s v="Honda"/>
        <s v="Yamaha"/>
        <s v="Suzuki"/>
        <s v="TVS"/>
        <s v="Kawasaki"/>
      </sharedItems>
    </cacheField>
    <cacheField name="tipe_motor" numFmtId="0">
      <sharedItems/>
    </cacheField>
    <cacheField name="segmen_motor" numFmtId="0">
      <sharedItems/>
    </cacheField>
    <cacheField name="harga_otr" numFmtId="165">
      <sharedItems containsSemiMixedTypes="0" containsString="0" containsNumber="1" containsInteger="1" minValue="15434000" maxValue="62992000"/>
    </cacheField>
    <cacheField name="uang_muka" numFmtId="165">
      <sharedItems containsSemiMixedTypes="0" containsString="0" containsNumber="1" containsInteger="1" minValue="1554000" maxValue="25186000"/>
    </cacheField>
    <cacheField name="kategori_dp" numFmtId="0">
      <sharedItems/>
    </cacheField>
    <cacheField name="persen_dp" numFmtId="9">
      <sharedItems containsSemiMixedTypes="0" containsString="0" containsNumber="1" minValue="0.1" maxValue="0.4" count="7">
        <n v="0.15"/>
        <n v="0.25"/>
        <n v="0.2"/>
        <n v="0.3"/>
        <n v="0.35"/>
        <n v="0.4"/>
        <n v="0.1"/>
      </sharedItems>
    </cacheField>
    <cacheField name="tenor_bulan" numFmtId="0">
      <sharedItems containsSemiMixedTypes="0" containsString="0" containsNumber="1" containsInteger="1" minValue="12" maxValue="60" count="6">
        <n v="12"/>
        <n v="60"/>
        <n v="48"/>
        <n v="18"/>
        <n v="36"/>
        <n v="24"/>
      </sharedItems>
    </cacheField>
    <cacheField name="bunga_flat_pa" numFmtId="0">
      <sharedItems containsSemiMixedTypes="0" containsString="0" containsNumber="1" minValue="0.14499999999999999" maxValue="0.14499999999999999"/>
    </cacheField>
    <cacheField name="cicilan_per_bulan" numFmtId="165">
      <sharedItems containsSemiMixedTypes="0" containsString="0" containsNumber="1" containsInteger="1" minValue="271800" maxValue="5300700"/>
    </cacheField>
    <cacheField name="total_kewajiban" numFmtId="165">
      <sharedItems containsSemiMixedTypes="0" containsString="0" containsNumber="1" containsInteger="1" minValue="10969000" maxValue="94906000"/>
    </cacheField>
    <cacheField name="non_performing_loan" numFmtId="0">
      <sharedItems count="2">
        <s v="Performing"/>
        <s v="Non Performing Loan"/>
      </sharedItems>
    </cacheField>
    <cacheField name="status_pembayaran" numFmtId="0">
      <sharedItems count="5">
        <s v="Lancar"/>
        <s v="Dalam Perhatian Khusus"/>
        <s v="Lunas"/>
        <s v="Kurang Lancar"/>
        <s v="Macet"/>
      </sharedItems>
    </cacheField>
    <cacheField name="hari_keterlambatan" numFmtId="0">
      <sharedItems containsSemiMixedTypes="0" containsString="0" containsNumber="1" containsInteger="1" minValue="0" maxValue="362"/>
    </cacheField>
    <cacheField name="jumlah_kali_telat" numFmtId="0">
      <sharedItems containsSemiMixedTypes="0" containsString="0" containsNumber="1" containsInteger="1" minValue="0" maxValue="12"/>
    </cacheField>
    <cacheField name="kolektibilitas_ojk" numFmtId="0">
      <sharedItems containsSemiMixedTypes="0" containsString="0" containsNumber="1" containsInteger="1" minValue="0" maxValue="5"/>
    </cacheField>
    <cacheField name="catatan" numFmtId="0">
      <sharedItems containsBlank="1"/>
    </cacheField>
    <cacheField name="Skor_Rasio" numFmtId="0">
      <sharedItems containsSemiMixedTypes="0" containsString="0" containsNumber="1" containsInteger="1" minValue="1" maxValue="4"/>
    </cacheField>
    <cacheField name="Skor_DP" numFmtId="0">
      <sharedItems containsSemiMixedTypes="0" containsString="0" containsNumber="1" containsInteger="1" minValue="1" maxValue="3"/>
    </cacheField>
    <cacheField name="Skor_Tenor" numFmtId="0">
      <sharedItems containsSemiMixedTypes="0" containsString="0" containsNumber="1" containsInteger="1" minValue="1" maxValue="4"/>
    </cacheField>
    <cacheField name="Skor_Telat" numFmtId="0">
      <sharedItems containsSemiMixedTypes="0" containsString="0" containsNumber="1" containsInteger="1" minValue="0" maxValue="4"/>
    </cacheField>
    <cacheField name="Risk_Score" numFmtId="0">
      <sharedItems containsSemiMixedTypes="0" containsString="0" containsNumber="1" containsInteger="1" minValue="3" maxValue="12"/>
    </cacheField>
    <cacheField name="Risk_Tier" numFmtId="0">
      <sharedItems/>
    </cacheField>
    <cacheField name="MOB" numFmtId="0">
      <sharedItems containsMixedTypes="1" containsNumber="1" containsInteger="1" minValue="0" maxValue="9"/>
    </cacheField>
    <cacheField name="MOB_Bucket" numFmtId="0">
      <sharedItems/>
    </cacheField>
  </cacheFields>
  <extLst>
    <ext xmlns:x14="http://schemas.microsoft.com/office/spreadsheetml/2009/9/main" uri="{725AE2AE-9491-48be-B2B4-4EB974FC3084}">
      <x14:pivotCacheDefinition pivotCacheId="6498647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7.80377233796" createdVersion="3" refreshedVersion="8" recordCount="2949" xr:uid="{00000000-000A-0000-FFFF-FFFF01000000}">
  <cacheSource type="worksheet">
    <worksheetSource ref="A1:AK2950" sheet="Data"/>
  </cacheSource>
  <cacheFields count="37">
    <cacheField name="no_kontrak" numFmtId="0">
      <sharedItems/>
    </cacheField>
    <cacheField name="tanggal_pengajuan" numFmtId="164">
      <sharedItems containsDate="1" containsMixedTypes="1" minDate="2026-01-01T00:00:00" maxDate="2026-12-07T00:00:00"/>
    </cacheField>
    <cacheField name="bulan_pengajuan" numFmtId="14">
      <sharedItems count="13">
        <s v="June"/>
        <s v="March"/>
        <s v="April"/>
        <s v="February"/>
        <s v="May"/>
        <s v="January"/>
        <s v="October"/>
        <s v="Data Tidak Lengkap"/>
        <s v="September"/>
        <s v="August"/>
        <s v="November"/>
        <s v="December"/>
        <s v="July"/>
      </sharedItems>
    </cacheField>
    <cacheField name="nama_debitur" numFmtId="0">
      <sharedItems/>
    </cacheField>
    <cacheField name="NIK" numFmtId="0">
      <sharedItems/>
    </cacheField>
    <cacheField name="usia" numFmtId="0">
      <sharedItems containsSemiMixedTypes="0" containsString="0" containsNumber="1" containsInteger="1" minValue="21" maxValue="58"/>
    </cacheField>
    <cacheField name="jenis_kelamin" numFmtId="0">
      <sharedItems/>
    </cacheField>
    <cacheField name="pekerjaan" numFmtId="0">
      <sharedItems count="10">
        <s v="Karyawan Swasta"/>
        <s v="Wiraswasta"/>
        <s v="Ibu Rumah Tangga"/>
        <s v="Freelancer"/>
        <s v="Tni/Polri"/>
        <s v="Driver Online"/>
        <s v="Pns"/>
        <s v="Petani"/>
        <s v="Buruh/Operator"/>
        <s v="Guru/Dosen"/>
      </sharedItems>
    </cacheField>
    <cacheField name="penghasilan_bulanan" numFmtId="165">
      <sharedItems containsSemiMixedTypes="0" containsString="0" containsNumber="1" containsInteger="1" minValue="1565000" maxValue="14956000"/>
    </cacheField>
    <cacheField name="rasio" numFmtId="9">
      <sharedItems containsSemiMixedTypes="0" containsString="0" containsNumber="1" minValue="2.3274282223579718E-2" maxValue="2.3278668310727495"/>
    </cacheField>
    <cacheField name="kota" numFmtId="0">
      <sharedItems count="21">
        <s v="Denpasar"/>
        <s v="Palembang"/>
        <s v="Pekanbaru"/>
        <s v="Makassar"/>
        <s v="Banjarmasin"/>
        <s v="Balikpapan"/>
        <s v="Yogyakarta"/>
        <s v="Depok"/>
        <s v="Tangerang"/>
        <s v="Semarang"/>
        <s v="Malang"/>
        <s v="Medan"/>
        <s v="Jakarta Timur"/>
        <s v="Bekasi"/>
        <s v="Jakarta Utara"/>
        <s v="Jakarta Barat"/>
        <s v="Surabaya"/>
        <s v="Bandung"/>
        <s v="Tidak Diketahui"/>
        <s v="Bogor"/>
        <s v="Jakarta Selatan"/>
      </sharedItems>
    </cacheField>
    <cacheField name="provinsi" numFmtId="0">
      <sharedItems/>
    </cacheField>
    <cacheField name="merk_motor" numFmtId="0">
      <sharedItems count="5">
        <s v="Honda"/>
        <s v="Yamaha"/>
        <s v="Suzuki"/>
        <s v="TVS"/>
        <s v="Kawasaki"/>
      </sharedItems>
    </cacheField>
    <cacheField name="tipe_motor" numFmtId="0">
      <sharedItems/>
    </cacheField>
    <cacheField name="segmen_motor" numFmtId="0">
      <sharedItems/>
    </cacheField>
    <cacheField name="harga_otr" numFmtId="165">
      <sharedItems containsSemiMixedTypes="0" containsString="0" containsNumber="1" containsInteger="1" minValue="15434000" maxValue="62992000"/>
    </cacheField>
    <cacheField name="uang_muka" numFmtId="165">
      <sharedItems containsSemiMixedTypes="0" containsString="0" containsNumber="1" containsInteger="1" minValue="1554000" maxValue="25186000"/>
    </cacheField>
    <cacheField name="kategori_dp" numFmtId="0">
      <sharedItems/>
    </cacheField>
    <cacheField name="persen_dp" numFmtId="9">
      <sharedItems containsSemiMixedTypes="0" containsString="0" containsNumber="1" minValue="0.1" maxValue="0.4"/>
    </cacheField>
    <cacheField name="tenor_bulan" numFmtId="0">
      <sharedItems containsSemiMixedTypes="0" containsString="0" containsNumber="1" containsInteger="1" minValue="12" maxValue="60" count="6">
        <n v="12"/>
        <n v="60"/>
        <n v="48"/>
        <n v="18"/>
        <n v="36"/>
        <n v="24"/>
      </sharedItems>
    </cacheField>
    <cacheField name="bunga_flat_pa" numFmtId="0">
      <sharedItems containsSemiMixedTypes="0" containsString="0" containsNumber="1" minValue="0.14499999999999999" maxValue="0.14499999999999999"/>
    </cacheField>
    <cacheField name="cicilan_per_bulan" numFmtId="165">
      <sharedItems containsSemiMixedTypes="0" containsString="0" containsNumber="1" containsInteger="1" minValue="271800" maxValue="5300700"/>
    </cacheField>
    <cacheField name="total_kewajiban" numFmtId="165">
      <sharedItems containsSemiMixedTypes="0" containsString="0" containsNumber="1" containsInteger="1" minValue="10969000" maxValue="94906000"/>
    </cacheField>
    <cacheField name="non_performing_loan" numFmtId="0">
      <sharedItems count="2">
        <s v="Performing"/>
        <s v="Non Performing Loan"/>
      </sharedItems>
    </cacheField>
    <cacheField name="status_pembayaran" numFmtId="0">
      <sharedItems count="5">
        <s v="Lancar"/>
        <s v="Dalam Perhatian Khusus"/>
        <s v="Lunas"/>
        <s v="Kurang Lancar"/>
        <s v="Macet"/>
      </sharedItems>
    </cacheField>
    <cacheField name="hari_keterlambatan" numFmtId="0">
      <sharedItems containsSemiMixedTypes="0" containsString="0" containsNumber="1" containsInteger="1" minValue="0" maxValue="362"/>
    </cacheField>
    <cacheField name="jumlah_kali_telat" numFmtId="0">
      <sharedItems containsSemiMixedTypes="0" containsString="0" containsNumber="1" containsInteger="1" minValue="0" maxValue="12"/>
    </cacheField>
    <cacheField name="kolektibilitas_ojk" numFmtId="0">
      <sharedItems containsSemiMixedTypes="0" containsString="0" containsNumber="1" containsInteger="1" minValue="0" maxValue="5"/>
    </cacheField>
    <cacheField name="catatan" numFmtId="0">
      <sharedItems containsBlank="1"/>
    </cacheField>
    <cacheField name="Skor_Rasio" numFmtId="0">
      <sharedItems containsSemiMixedTypes="0" containsString="0" containsNumber="1" containsInteger="1" minValue="1" maxValue="4"/>
    </cacheField>
    <cacheField name="Skor_DP" numFmtId="0">
      <sharedItems containsSemiMixedTypes="0" containsString="0" containsNumber="1" containsInteger="1" minValue="1" maxValue="3"/>
    </cacheField>
    <cacheField name="Skor_Tenor" numFmtId="0">
      <sharedItems containsSemiMixedTypes="0" containsString="0" containsNumber="1" containsInteger="1" minValue="1" maxValue="4"/>
    </cacheField>
    <cacheField name="Skor_Telat" numFmtId="0">
      <sharedItems containsSemiMixedTypes="0" containsString="0" containsNumber="1" containsInteger="1" minValue="0" maxValue="4"/>
    </cacheField>
    <cacheField name="Risk_Score" numFmtId="0">
      <sharedItems containsSemiMixedTypes="0" containsString="0" containsNumber="1" containsInteger="1" minValue="3" maxValue="12"/>
    </cacheField>
    <cacheField name="Risk_Tier" numFmtId="0">
      <sharedItems/>
    </cacheField>
    <cacheField name="MOB" numFmtId="0">
      <sharedItems containsMixedTypes="1" containsNumber="1" containsInteger="1" minValue="0" maxValue="9"/>
    </cacheField>
    <cacheField name="MOB_Bucke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7.977119791663" createdVersion="8" refreshedVersion="8" minRefreshableVersion="3" recordCount="3" xr:uid="{4C4E23FB-6B28-4E76-A101-52C5479E3FC8}">
  <cacheSource type="worksheet">
    <worksheetSource ref="A21:E24" sheet="Risk_Scorecard"/>
  </cacheSource>
  <cacheFields count="5">
    <cacheField name="Risk_Tier" numFmtId="0">
      <sharedItems count="3">
        <s v="Low Risk"/>
        <s v="Medium Risk"/>
        <s v="High Risk"/>
      </sharedItems>
    </cacheField>
    <cacheField name="Jml Kontrak" numFmtId="3">
      <sharedItems containsSemiMixedTypes="0" containsString="0" containsNumber="1" containsInteger="1" minValue="106" maxValue="2014"/>
    </cacheField>
    <cacheField name="% Portofolio" numFmtId="167">
      <sharedItems containsSemiMixedTypes="0" containsString="0" containsNumber="1" minValue="3.5944387928111221E-2" maxValue="0.68294337063411326"/>
    </cacheField>
    <cacheField name="Jml NPL" numFmtId="3">
      <sharedItems containsSemiMixedTypes="0" containsString="0" containsNumber="1" containsInteger="1" minValue="8" maxValue="40"/>
    </cacheField>
    <cacheField name="% NPL Rate" numFmtId="10">
      <sharedItems containsSemiMixedTypes="0" containsString="0" containsNumber="1" minValue="3.9721946375372392E-3" maxValue="0.3773584905660377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7.9955625" createdVersion="8" refreshedVersion="8" minRefreshableVersion="3" recordCount="20" xr:uid="{435DF39A-AA0F-413B-8033-1363210099FB}">
  <cacheSource type="worksheet">
    <worksheetSource ref="A18:H38" sheet="Exposure_Analysis"/>
  </cacheSource>
  <cacheFields count="8">
    <cacheField name="Kota" numFmtId="0">
      <sharedItems count="20">
        <s v="Denpasar"/>
        <s v="Palembang"/>
        <s v="Pekanbaru"/>
        <s v="Makassar"/>
        <s v="Banjarmasin"/>
        <s v="Balikpapan"/>
        <s v="Yogyakarta"/>
        <s v="Depok"/>
        <s v="Tangerang"/>
        <s v="Semarang"/>
        <s v="Malang"/>
        <s v="Medan"/>
        <s v="Jakarta Timur"/>
        <s v="Bekasi"/>
        <s v="Jakarta Utara"/>
        <s v="Jakarta Barat"/>
        <s v="Surabaya"/>
        <s v="Bandung"/>
        <s v="Bogor"/>
        <s v="Jakarta Selatan"/>
      </sharedItems>
    </cacheField>
    <cacheField name="Jml Kontrak" numFmtId="3">
      <sharedItems containsSemiMixedTypes="0" containsString="0" containsNumber="1" containsInteger="1" minValue="130" maxValue="167"/>
    </cacheField>
    <cacheField name="Jml Kontrak NPL" numFmtId="3">
      <sharedItems containsSemiMixedTypes="0" containsString="0" containsNumber="1" containsInteger="1" minValue="0" maxValue="8"/>
    </cacheField>
    <cacheField name="% Akun NPL" numFmtId="10">
      <sharedItems containsSemiMixedTypes="0" containsString="0" containsNumber="1" minValue="0" maxValue="5.3435114503816793E-2"/>
    </cacheField>
    <cacheField name="Total Kewajiban (Rp)" numFmtId="3">
      <sharedItems containsSemiMixedTypes="0" containsString="0" containsNumber="1" containsInteger="1" minValue="3843635000" maxValue="5236956000"/>
    </cacheField>
    <cacheField name="Kewajiban NPL (Rp)" numFmtId="3">
      <sharedItems containsSemiMixedTypes="0" containsString="0" containsNumber="1" containsInteger="1" minValue="0" maxValue="228040000"/>
    </cacheField>
    <cacheField name="% Exposure NPL" numFmtId="10">
      <sharedItems containsSemiMixedTypes="0" containsString="0" containsNumber="1" minValue="0" maxValue="5.2157459020279989E-2"/>
    </cacheField>
    <cacheField name="Gap (Exp−Akun)" numFmtId="10">
      <sharedItems containsSemiMixedTypes="0" containsString="0" containsNumber="1" minValue="-4.7573794039338299E-3" maxValue="1.0877251001976396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8.078624652779" createdVersion="8" refreshedVersion="8" minRefreshableVersion="3" recordCount="4" xr:uid="{519D3DBE-0FC2-4E8C-9011-E53C73BEF177}">
  <cacheSource type="worksheet">
    <worksheetSource ref="A5:E9" sheet="Seasoning_Analysis"/>
  </cacheSource>
  <cacheFields count="5">
    <cacheField name="MOB_Bucket" numFmtId="0">
      <sharedItems count="4">
        <s v="0-5 bulan"/>
        <s v="6-11 bulan"/>
        <s v="12-23 bulan"/>
        <s v="24+ bulan"/>
      </sharedItems>
    </cacheField>
    <cacheField name="Jml Kontrak" numFmtId="3">
      <sharedItems containsSemiMixedTypes="0" containsString="0" containsNumber="1" containsInteger="1" minValue="0" maxValue="1880"/>
    </cacheField>
    <cacheField name="Jml NPL" numFmtId="3">
      <sharedItems containsSemiMixedTypes="0" containsString="0" containsNumber="1" containsInteger="1" minValue="0" maxValue="48"/>
    </cacheField>
    <cacheField name="% NPL Rate" numFmtId="10">
      <sharedItems containsSemiMixedTypes="0" containsString="0" containsNumber="1" minValue="0" maxValue="2.553191489361702E-2"/>
    </cacheField>
    <cacheField name="Rata-rata Risk_Score" numFmtId="2">
      <sharedItems containsMixedTypes="1" containsNumber="1" minValue="5.6931479642502483" maxValue="5.757446808510638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fikar ilham" refreshedDate="46318.103599768518" createdVersion="8" refreshedVersion="8" minRefreshableVersion="3" recordCount="3" xr:uid="{DA144DFF-DDB9-4E60-86E7-2F67249DF157}">
  <cacheSource type="worksheet">
    <worksheetSource ref="A120:D123" sheet="Chi_Square_Test"/>
  </cacheSource>
  <cacheFields count="4">
    <cacheField name="Variabel" numFmtId="0">
      <sharedItems count="3">
        <s v="Kota"/>
        <s v="Merk Motor"/>
        <s v="Pekerjaan"/>
      </sharedItems>
    </cacheField>
    <cacheField name="p-value" numFmtId="168">
      <sharedItems containsSemiMixedTypes="0" containsString="0" containsNumber="1" minValue="5.487921619215913E-2" maxValue="0.97255489662128702"/>
    </cacheField>
    <cacheField name="Kesimpulan" numFmtId="0">
      <sharedItems/>
    </cacheField>
    <cacheField name="Threshold 0.05" numFmtId="2">
      <sharedItems containsSemiMixedTypes="0" containsString="0" containsNumber="1" minValue="0.05" maxValue="0.05" count="1">
        <n v="0.0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9">
  <r>
    <x v="0"/>
    <x v="0"/>
    <x v="0"/>
    <x v="0"/>
    <s v="90842510784931"/>
    <n v="21"/>
    <s v="Lakilaki"/>
    <x v="0"/>
    <n v="6765000"/>
    <n v="0.2960088691796009"/>
    <x v="0"/>
    <s v="Bali"/>
    <x v="0"/>
    <s v="Vario 125"/>
    <s v="Matic Mid"/>
    <n v="24690000"/>
    <n v="3703000"/>
    <s v="Medium"/>
    <x v="0"/>
    <x v="0"/>
    <n v="0.14499999999999999"/>
    <n v="2002500"/>
    <n v="24030000"/>
    <x v="0"/>
    <x v="0"/>
    <n v="0"/>
    <n v="0"/>
    <n v="1"/>
    <m/>
    <n v="2"/>
    <n v="2"/>
    <n v="1"/>
    <n v="0"/>
    <n v="5"/>
    <s v="Low Risk"/>
    <n v="4"/>
    <s v="0-5 bulan"/>
  </r>
  <r>
    <x v="1"/>
    <x v="1"/>
    <x v="1"/>
    <x v="1"/>
    <s v="96952212822250"/>
    <n v="42"/>
    <s v="Perempuan"/>
    <x v="1"/>
    <n v="3632000"/>
    <n v="0.11002202643171806"/>
    <x v="1"/>
    <s v="Sumatera Selatan"/>
    <x v="1"/>
    <s v="Mio M3"/>
    <s v="Matic Entry"/>
    <n v="18533000"/>
    <n v="4633000"/>
    <s v="Medium"/>
    <x v="1"/>
    <x v="1"/>
    <n v="0.14499999999999999"/>
    <n v="399600"/>
    <n v="23977000"/>
    <x v="0"/>
    <x v="0"/>
    <n v="0"/>
    <n v="0"/>
    <n v="1"/>
    <s v="data kurang"/>
    <n v="1"/>
    <n v="2"/>
    <n v="4"/>
    <n v="0"/>
    <n v="7"/>
    <s v="Medium Risk"/>
    <n v="7"/>
    <s v="6-11 bulan"/>
  </r>
  <r>
    <x v="2"/>
    <x v="2"/>
    <x v="2"/>
    <x v="2"/>
    <s v="76422502779296"/>
    <n v="52"/>
    <s v="Perempuan"/>
    <x v="2"/>
    <n v="2118000"/>
    <n v="0.29834749763928237"/>
    <x v="2"/>
    <s v="Riau"/>
    <x v="1"/>
    <s v="Lexi LX 155"/>
    <s v="Matic Mid"/>
    <n v="27476000"/>
    <n v="5495000"/>
    <s v="Medium"/>
    <x v="2"/>
    <x v="1"/>
    <n v="0.14499999999999999"/>
    <n v="631900"/>
    <n v="37917000"/>
    <x v="0"/>
    <x v="0"/>
    <n v="0"/>
    <n v="0"/>
    <n v="1"/>
    <s v="ok"/>
    <n v="2"/>
    <n v="2"/>
    <n v="4"/>
    <n v="0"/>
    <n v="8"/>
    <s v="Medium Risk"/>
    <n v="6"/>
    <s v="6-11 bulan"/>
  </r>
  <r>
    <x v="3"/>
    <x v="3"/>
    <x v="3"/>
    <x v="3"/>
    <s v="85921312898035"/>
    <n v="51"/>
    <s v="Perempuan"/>
    <x v="0"/>
    <n v="6295000"/>
    <n v="0.22710087370929308"/>
    <x v="3"/>
    <s v="Sulawesi Selatan"/>
    <x v="2"/>
    <s v="Address"/>
    <s v="Matic Mid"/>
    <n v="21404000"/>
    <n v="6421000"/>
    <s v="High"/>
    <x v="3"/>
    <x v="0"/>
    <n v="0.14499999999999999"/>
    <n v="1429600"/>
    <n v="17156000"/>
    <x v="0"/>
    <x v="0"/>
    <n v="0"/>
    <n v="0"/>
    <n v="1"/>
    <s v="verifikasi"/>
    <n v="2"/>
    <n v="1"/>
    <n v="1"/>
    <n v="0"/>
    <n v="4"/>
    <s v="Low Risk"/>
    <n v="7"/>
    <s v="6-11 bulan"/>
  </r>
  <r>
    <x v="4"/>
    <x v="4"/>
    <x v="1"/>
    <x v="4"/>
    <s v="96512612807585"/>
    <n v="48"/>
    <s v="Perempuan"/>
    <x v="1"/>
    <n v="11254000"/>
    <n v="4.5237248978141104E-2"/>
    <x v="1"/>
    <s v="Sumatera Selatan"/>
    <x v="0"/>
    <s v="Vario 125"/>
    <s v="Matic Mid"/>
    <n v="25299000"/>
    <n v="7590000"/>
    <s v="High"/>
    <x v="3"/>
    <x v="1"/>
    <n v="0.14499999999999999"/>
    <n v="509100"/>
    <n v="30549000"/>
    <x v="0"/>
    <x v="0"/>
    <n v="0"/>
    <n v="0"/>
    <n v="1"/>
    <s v="data kurang"/>
    <n v="1"/>
    <n v="1"/>
    <n v="4"/>
    <n v="0"/>
    <n v="6"/>
    <s v="Low Risk"/>
    <n v="7"/>
    <s v="6-11 bulan"/>
  </r>
  <r>
    <x v="5"/>
    <x v="5"/>
    <x v="1"/>
    <x v="5"/>
    <s v="72882507851550"/>
    <n v="39"/>
    <s v="Perempuan"/>
    <x v="2"/>
    <n v="3421000"/>
    <n v="0.12984507453960831"/>
    <x v="4"/>
    <s v="Kalimantan Selatan"/>
    <x v="0"/>
    <s v="Beat Street"/>
    <s v="Matic Entry"/>
    <n v="17994000"/>
    <n v="4499000"/>
    <s v="Medium"/>
    <x v="1"/>
    <x v="2"/>
    <n v="0.14499999999999999"/>
    <n v="444200"/>
    <n v="21322000"/>
    <x v="0"/>
    <x v="0"/>
    <n v="0"/>
    <n v="0"/>
    <n v="1"/>
    <m/>
    <n v="1"/>
    <n v="2"/>
    <n v="3"/>
    <n v="0"/>
    <n v="6"/>
    <s v="Low Risk"/>
    <n v="7"/>
    <s v="6-11 bulan"/>
  </r>
  <r>
    <x v="6"/>
    <x v="6"/>
    <x v="4"/>
    <x v="6"/>
    <s v="61321304977738"/>
    <n v="30"/>
    <s v="Lakilaki"/>
    <x v="0"/>
    <n v="5406000"/>
    <n v="0.26934887162412136"/>
    <x v="0"/>
    <s v="Bali"/>
    <x v="1"/>
    <s v="Lexi LX 155"/>
    <s v="Matic Mid"/>
    <n v="28704000"/>
    <n v="7176000"/>
    <s v="Medium"/>
    <x v="1"/>
    <x v="3"/>
    <n v="0.14499999999999999"/>
    <n v="1456100"/>
    <n v="26210000"/>
    <x v="0"/>
    <x v="0"/>
    <n v="0"/>
    <n v="0"/>
    <n v="1"/>
    <m/>
    <n v="2"/>
    <n v="2"/>
    <n v="1"/>
    <n v="0"/>
    <n v="5"/>
    <s v="Low Risk"/>
    <n v="5"/>
    <s v="0-5 bulan"/>
  </r>
  <r>
    <x v="7"/>
    <x v="7"/>
    <x v="3"/>
    <x v="7"/>
    <s v="52992103506135"/>
    <n v="58"/>
    <s v="Perempuan"/>
    <x v="3"/>
    <n v="7661000"/>
    <n v="0.16227646521341862"/>
    <x v="5"/>
    <s v="Kalimantan Timur"/>
    <x v="0"/>
    <s v="Beat Street"/>
    <s v="Matic Entry"/>
    <n v="18613000"/>
    <n v="5584000"/>
    <s v="High"/>
    <x v="3"/>
    <x v="0"/>
    <n v="0.14499999999999999"/>
    <n v="1243200"/>
    <n v="14918000"/>
    <x v="0"/>
    <x v="0"/>
    <n v="0"/>
    <n v="0"/>
    <n v="1"/>
    <m/>
    <n v="1"/>
    <n v="1"/>
    <n v="1"/>
    <n v="0"/>
    <n v="3"/>
    <s v="Low Risk"/>
    <n v="8"/>
    <s v="6-11 bulan"/>
  </r>
  <r>
    <x v="8"/>
    <x v="8"/>
    <x v="4"/>
    <x v="8"/>
    <s v="95172805827750"/>
    <n v="45"/>
    <s v="Lakilaki"/>
    <x v="4"/>
    <n v="4894000"/>
    <n v="7.1250510829587249E-2"/>
    <x v="2"/>
    <s v="Riau"/>
    <x v="2"/>
    <s v="Nex II"/>
    <s v="Matic Entry"/>
    <n v="16299000"/>
    <n v="5705000"/>
    <s v="High"/>
    <x v="4"/>
    <x v="2"/>
    <n v="0.14499999999999999"/>
    <n v="348700"/>
    <n v="16739000"/>
    <x v="0"/>
    <x v="0"/>
    <n v="0"/>
    <n v="0"/>
    <n v="1"/>
    <s v="ok"/>
    <n v="1"/>
    <n v="1"/>
    <n v="3"/>
    <n v="0"/>
    <n v="5"/>
    <s v="Low Risk"/>
    <n v="5"/>
    <s v="0-5 bulan"/>
  </r>
  <r>
    <x v="9"/>
    <x v="9"/>
    <x v="1"/>
    <x v="9"/>
    <s v="72812506935975"/>
    <n v="49"/>
    <s v="Lakilaki"/>
    <x v="5"/>
    <n v="4753000"/>
    <n v="0.23324216284451926"/>
    <x v="6"/>
    <s v="DIY"/>
    <x v="0"/>
    <s v="Beat Street"/>
    <s v="Matic Entry"/>
    <n v="19364000"/>
    <n v="7746000"/>
    <s v="High"/>
    <x v="5"/>
    <x v="0"/>
    <n v="0.14499999999999999"/>
    <n v="1108600"/>
    <n v="13303000"/>
    <x v="0"/>
    <x v="0"/>
    <n v="0"/>
    <n v="0"/>
    <n v="1"/>
    <s v="approved"/>
    <n v="2"/>
    <n v="1"/>
    <n v="1"/>
    <n v="0"/>
    <n v="4"/>
    <s v="Low Risk"/>
    <n v="6"/>
    <s v="6-11 bulan"/>
  </r>
  <r>
    <x v="10"/>
    <x v="10"/>
    <x v="2"/>
    <x v="10"/>
    <s v="89231209751559"/>
    <n v="33"/>
    <s v="Lakilaki"/>
    <x v="6"/>
    <n v="4462000"/>
    <n v="0.17832810398924248"/>
    <x v="7"/>
    <s v="Jawa Barat"/>
    <x v="1"/>
    <s v="Lexi LX 155"/>
    <s v="Matic Mid"/>
    <n v="28440000"/>
    <n v="4266000"/>
    <s v="Medium"/>
    <x v="0"/>
    <x v="2"/>
    <n v="0.14499999999999999"/>
    <n v="795700"/>
    <n v="38196000"/>
    <x v="0"/>
    <x v="0"/>
    <n v="0"/>
    <n v="0"/>
    <n v="1"/>
    <m/>
    <n v="1"/>
    <n v="2"/>
    <n v="3"/>
    <n v="0"/>
    <n v="6"/>
    <s v="Low Risk"/>
    <n v="6"/>
    <s v="6-11 bulan"/>
  </r>
  <r>
    <x v="11"/>
    <x v="11"/>
    <x v="3"/>
    <x v="11"/>
    <s v="42281511617389"/>
    <n v="38"/>
    <s v="Perempuan"/>
    <x v="1"/>
    <n v="9064000"/>
    <n v="8.3086937334510155E-2"/>
    <x v="8"/>
    <s v="Banten"/>
    <x v="1"/>
    <s v="Lexi LX 155"/>
    <s v="Matic Mid"/>
    <n v="29105000"/>
    <n v="2910000"/>
    <s v="Low"/>
    <x v="6"/>
    <x v="1"/>
    <n v="0.14499999999999999"/>
    <n v="753100"/>
    <n v="45186000"/>
    <x v="0"/>
    <x v="0"/>
    <n v="0"/>
    <n v="0"/>
    <n v="1"/>
    <m/>
    <n v="1"/>
    <n v="3"/>
    <n v="4"/>
    <n v="0"/>
    <n v="8"/>
    <s v="Medium Risk"/>
    <n v="8"/>
    <s v="6-11 bulan"/>
  </r>
  <r>
    <x v="12"/>
    <x v="12"/>
    <x v="2"/>
    <x v="12"/>
    <s v="67421309835486"/>
    <n v="27"/>
    <s v="Lakilaki"/>
    <x v="6"/>
    <n v="4524000"/>
    <n v="0.23328912466843502"/>
    <x v="9"/>
    <s v="Jawa Tengah"/>
    <x v="1"/>
    <s v="NMAX 155"/>
    <s v="Matic Premium"/>
    <n v="35301000"/>
    <n v="8825000"/>
    <s v="Medium"/>
    <x v="1"/>
    <x v="4"/>
    <n v="0.14499999999999999"/>
    <n v="1055400"/>
    <n v="37993000"/>
    <x v="0"/>
    <x v="0"/>
    <n v="0"/>
    <n v="0"/>
    <n v="1"/>
    <m/>
    <n v="2"/>
    <n v="2"/>
    <n v="2"/>
    <n v="0"/>
    <n v="6"/>
    <s v="Low Risk"/>
    <n v="6"/>
    <s v="6-11 bulan"/>
  </r>
  <r>
    <x v="13"/>
    <x v="13"/>
    <x v="5"/>
    <x v="13"/>
    <s v="77882704575595"/>
    <n v="56"/>
    <s v="Lakilaki"/>
    <x v="7"/>
    <n v="3020000"/>
    <n v="0.19781456953642385"/>
    <x v="10"/>
    <s v="Jawa Timur"/>
    <x v="0"/>
    <s v="Scoopy"/>
    <s v="Matic Stylish"/>
    <n v="24447000"/>
    <n v="3667000"/>
    <s v="Medium"/>
    <x v="0"/>
    <x v="1"/>
    <n v="0.14499999999999999"/>
    <n v="597400"/>
    <n v="35845000"/>
    <x v="0"/>
    <x v="0"/>
    <n v="0"/>
    <n v="0"/>
    <n v="1"/>
    <s v="data kurang"/>
    <n v="1"/>
    <n v="2"/>
    <n v="4"/>
    <n v="0"/>
    <n v="7"/>
    <s v="Medium Risk"/>
    <n v="9"/>
    <s v="6-11 bulan"/>
  </r>
  <r>
    <x v="14"/>
    <x v="10"/>
    <x v="2"/>
    <x v="14"/>
    <s v="90171511902741"/>
    <n v="53"/>
    <s v="Perempuan"/>
    <x v="0"/>
    <n v="4964000"/>
    <n v="0.19806607574536664"/>
    <x v="5"/>
    <s v="Kalimantan Timur"/>
    <x v="2"/>
    <s v="Address"/>
    <s v="Matic Mid"/>
    <n v="20325000"/>
    <n v="2032000"/>
    <s v="Low"/>
    <x v="6"/>
    <x v="5"/>
    <n v="0.14499999999999999"/>
    <n v="983200"/>
    <n v="23598000"/>
    <x v="0"/>
    <x v="0"/>
    <n v="0"/>
    <n v="0"/>
    <n v="1"/>
    <m/>
    <n v="1"/>
    <n v="3"/>
    <n v="1"/>
    <n v="0"/>
    <n v="5"/>
    <s v="Low Risk"/>
    <n v="6"/>
    <s v="6-11 bulan"/>
  </r>
  <r>
    <x v="15"/>
    <x v="14"/>
    <x v="2"/>
    <x v="15"/>
    <s v="32261102651376"/>
    <n v="40"/>
    <s v="Lakilaki"/>
    <x v="1"/>
    <n v="6500000"/>
    <n v="0.24701538461538461"/>
    <x v="7"/>
    <s v="Jawa Barat"/>
    <x v="1"/>
    <s v="Mio M3"/>
    <s v="Matic Entry"/>
    <n v="18697000"/>
    <n v="1870000"/>
    <s v="Low"/>
    <x v="6"/>
    <x v="0"/>
    <n v="0.14499999999999999"/>
    <n v="1605600"/>
    <n v="19267000"/>
    <x v="0"/>
    <x v="0"/>
    <n v="0"/>
    <n v="0"/>
    <n v="1"/>
    <s v="survey ulang"/>
    <n v="2"/>
    <n v="3"/>
    <n v="1"/>
    <n v="0"/>
    <n v="6"/>
    <s v="Low Risk"/>
    <n v="6"/>
    <s v="6-11 bulan"/>
  </r>
  <r>
    <x v="16"/>
    <x v="15"/>
    <x v="6"/>
    <x v="16"/>
    <s v="68902311577130"/>
    <n v="53"/>
    <s v="Perempuan"/>
    <x v="4"/>
    <n v="6377000"/>
    <n v="7.3310334012858705E-2"/>
    <x v="4"/>
    <s v="Kalimantan Selatan"/>
    <x v="1"/>
    <s v="Freego"/>
    <s v="Matic Mid"/>
    <n v="23229000"/>
    <n v="6969000"/>
    <s v="High"/>
    <x v="3"/>
    <x v="1"/>
    <n v="0.14499999999999999"/>
    <n v="467500"/>
    <n v="28048000"/>
    <x v="0"/>
    <x v="0"/>
    <n v="0"/>
    <n v="0"/>
    <n v="1"/>
    <s v="data kurang"/>
    <n v="1"/>
    <n v="1"/>
    <n v="4"/>
    <n v="0"/>
    <n v="6"/>
    <s v="Low Risk"/>
    <n v="0"/>
    <s v="0-5 bulan"/>
  </r>
  <r>
    <x v="17"/>
    <x v="16"/>
    <x v="1"/>
    <x v="17"/>
    <s v="55322306871332"/>
    <n v="55"/>
    <s v="Lakilaki"/>
    <x v="1"/>
    <n v="13602000"/>
    <n v="7.8856050580796935E-2"/>
    <x v="11"/>
    <s v="Sumatera Utara"/>
    <x v="1"/>
    <s v="Aerox 155"/>
    <s v="Matic Sport"/>
    <n v="30700000"/>
    <n v="10745000"/>
    <s v="High"/>
    <x v="4"/>
    <x v="5"/>
    <n v="0.14499999999999999"/>
    <n v="1072600"/>
    <n v="25742000"/>
    <x v="0"/>
    <x v="0"/>
    <n v="0"/>
    <n v="0"/>
    <n v="1"/>
    <m/>
    <n v="1"/>
    <n v="1"/>
    <n v="1"/>
    <n v="0"/>
    <n v="3"/>
    <s v="Low Risk"/>
    <n v="6"/>
    <s v="6-11 bulan"/>
  </r>
  <r>
    <x v="18"/>
    <x v="17"/>
    <x v="2"/>
    <x v="18"/>
    <s v="65792803727804"/>
    <n v="45"/>
    <s v="Lakilaki"/>
    <x v="8"/>
    <n v="2677000"/>
    <n v="0.43115427717594323"/>
    <x v="12"/>
    <s v="DKI Jakarta"/>
    <x v="0"/>
    <s v="Vario 125"/>
    <s v="Matic Mid"/>
    <n v="24378000"/>
    <n v="7313000"/>
    <s v="High"/>
    <x v="3"/>
    <x v="3"/>
    <n v="0.14499999999999999"/>
    <n v="1154200"/>
    <n v="20776000"/>
    <x v="0"/>
    <x v="0"/>
    <n v="0"/>
    <n v="0"/>
    <n v="1"/>
    <s v="ok"/>
    <n v="4"/>
    <n v="1"/>
    <n v="1"/>
    <n v="0"/>
    <n v="6"/>
    <s v="Low Risk"/>
    <n v="6"/>
    <s v="6-11 bulan"/>
  </r>
  <r>
    <x v="19"/>
    <x v="18"/>
    <x v="4"/>
    <x v="19"/>
    <s v="49691001679866"/>
    <n v="51"/>
    <s v="Perempuan"/>
    <x v="3"/>
    <n v="5715000"/>
    <n v="0.10460192475940508"/>
    <x v="7"/>
    <s v="Jawa Barat"/>
    <x v="0"/>
    <s v="CB150R"/>
    <s v="Sport"/>
    <n v="31992000"/>
    <n v="11197000"/>
    <s v="High"/>
    <x v="4"/>
    <x v="1"/>
    <n v="0.14499999999999999"/>
    <n v="597800"/>
    <n v="35871000"/>
    <x v="0"/>
    <x v="0"/>
    <n v="0"/>
    <n v="0"/>
    <n v="1"/>
    <s v="survey ulang"/>
    <n v="1"/>
    <n v="1"/>
    <n v="4"/>
    <n v="0"/>
    <n v="6"/>
    <s v="Low Risk"/>
    <n v="5"/>
    <s v="0-5 bulan"/>
  </r>
  <r>
    <x v="20"/>
    <x v="19"/>
    <x v="5"/>
    <x v="20"/>
    <s v="58912612701921"/>
    <n v="21"/>
    <s v="Perempuan"/>
    <x v="0"/>
    <n v="4813000"/>
    <n v="0.30340743818824017"/>
    <x v="2"/>
    <s v="Riau"/>
    <x v="0"/>
    <s v="Vario 160"/>
    <s v="Matic Mid"/>
    <n v="30843000"/>
    <n v="9253000"/>
    <s v="High"/>
    <x v="3"/>
    <x v="3"/>
    <n v="0.14499999999999999"/>
    <n v="1460300"/>
    <n v="26286000"/>
    <x v="0"/>
    <x v="0"/>
    <n v="0"/>
    <n v="0"/>
    <n v="1"/>
    <m/>
    <n v="3"/>
    <n v="1"/>
    <n v="1"/>
    <n v="0"/>
    <n v="5"/>
    <s v="Low Risk"/>
    <n v="9"/>
    <s v="6-11 bulan"/>
  </r>
  <r>
    <x v="21"/>
    <x v="20"/>
    <x v="2"/>
    <x v="21"/>
    <s v="59151606728524"/>
    <n v="50"/>
    <s v="Perempuan"/>
    <x v="0"/>
    <n v="7745000"/>
    <n v="0.10622336991607488"/>
    <x v="13"/>
    <s v="Jawa Barat"/>
    <x v="0"/>
    <s v="CB150R"/>
    <s v="Sport"/>
    <n v="31754000"/>
    <n v="11114000"/>
    <s v="High"/>
    <x v="4"/>
    <x v="4"/>
    <n v="0.14499999999999999"/>
    <n v="822700"/>
    <n v="29619000"/>
    <x v="0"/>
    <x v="0"/>
    <n v="0"/>
    <n v="0"/>
    <n v="1"/>
    <s v="data kurang"/>
    <n v="1"/>
    <n v="1"/>
    <n v="2"/>
    <n v="0"/>
    <n v="4"/>
    <s v="Low Risk"/>
    <n v="6"/>
    <s v="6-11 bulan"/>
  </r>
  <r>
    <x v="22"/>
    <x v="21"/>
    <x v="4"/>
    <x v="22"/>
    <s v="37891906845342"/>
    <n v="29"/>
    <s v="Lakilaki"/>
    <x v="0"/>
    <n v="5038000"/>
    <n v="0.63277094084954344"/>
    <x v="11"/>
    <s v="Sumatera Utara"/>
    <x v="0"/>
    <s v="ADV 160"/>
    <s v="Adventure"/>
    <n v="41763000"/>
    <n v="8353000"/>
    <s v="Medium"/>
    <x v="2"/>
    <x v="0"/>
    <n v="0.14499999999999999"/>
    <n v="3187900"/>
    <n v="38255000"/>
    <x v="0"/>
    <x v="0"/>
    <n v="0"/>
    <n v="0"/>
    <n v="1"/>
    <s v="verifikasi"/>
    <n v="4"/>
    <n v="2"/>
    <n v="1"/>
    <n v="0"/>
    <n v="7"/>
    <s v="Medium Risk"/>
    <n v="5"/>
    <s v="0-5 bulan"/>
  </r>
  <r>
    <x v="23"/>
    <x v="22"/>
    <x v="4"/>
    <x v="23"/>
    <s v="38001412746465"/>
    <n v="56"/>
    <s v="Perempuan"/>
    <x v="9"/>
    <n v="6380000"/>
    <n v="8.9169278996865206E-2"/>
    <x v="14"/>
    <s v="DKI Jakarta"/>
    <x v="2"/>
    <s v="Address"/>
    <s v="Matic Mid"/>
    <n v="20388000"/>
    <n v="6116000"/>
    <s v="High"/>
    <x v="3"/>
    <x v="4"/>
    <n v="0.14499999999999999"/>
    <n v="568900"/>
    <n v="20480000"/>
    <x v="0"/>
    <x v="0"/>
    <n v="0"/>
    <n v="0"/>
    <n v="1"/>
    <m/>
    <n v="1"/>
    <n v="1"/>
    <n v="2"/>
    <n v="0"/>
    <n v="4"/>
    <s v="Low Risk"/>
    <n v="5"/>
    <s v="0-5 bulan"/>
  </r>
  <r>
    <x v="24"/>
    <x v="18"/>
    <x v="4"/>
    <x v="24"/>
    <s v="92191010918864"/>
    <n v="48"/>
    <s v="Lakilaki"/>
    <x v="0"/>
    <n v="5068000"/>
    <n v="0.17794001578531965"/>
    <x v="8"/>
    <s v="Banten"/>
    <x v="2"/>
    <s v="Address"/>
    <s v="Matic Mid"/>
    <n v="20971000"/>
    <n v="4194000"/>
    <s v="Medium"/>
    <x v="2"/>
    <x v="5"/>
    <n v="0.14499999999999999"/>
    <n v="901800"/>
    <n v="21642000"/>
    <x v="0"/>
    <x v="0"/>
    <n v="0"/>
    <n v="0"/>
    <n v="1"/>
    <m/>
    <n v="1"/>
    <n v="2"/>
    <n v="1"/>
    <n v="0"/>
    <n v="4"/>
    <s v="Low Risk"/>
    <n v="5"/>
    <s v="0-5 bulan"/>
  </r>
  <r>
    <x v="25"/>
    <x v="23"/>
    <x v="0"/>
    <x v="25"/>
    <s v="55791609595065"/>
    <n v="29"/>
    <s v="Perempuan"/>
    <x v="2"/>
    <n v="1828000"/>
    <n v="1.3090262582056893"/>
    <x v="13"/>
    <s v="Jawa Barat"/>
    <x v="0"/>
    <s v="PCX 160"/>
    <s v="Matic Premium"/>
    <n v="35826000"/>
    <n v="10748000"/>
    <s v="High"/>
    <x v="3"/>
    <x v="0"/>
    <n v="0.14499999999999999"/>
    <n v="2392900"/>
    <n v="28715000"/>
    <x v="0"/>
    <x v="0"/>
    <n v="0"/>
    <n v="0"/>
    <n v="1"/>
    <s v="approved"/>
    <n v="4"/>
    <n v="1"/>
    <n v="1"/>
    <n v="0"/>
    <n v="6"/>
    <s v="Low Risk"/>
    <n v="4"/>
    <s v="0-5 bulan"/>
  </r>
  <r>
    <x v="26"/>
    <x v="24"/>
    <x v="0"/>
    <x v="26"/>
    <s v="76512604728470"/>
    <n v="58"/>
    <s v="Lakilaki"/>
    <x v="0"/>
    <n v="5834000"/>
    <n v="0.116403839561193"/>
    <x v="15"/>
    <s v="DKI Jakarta"/>
    <x v="0"/>
    <s v="Vario 125"/>
    <s v="Matic Mid"/>
    <n v="25790000"/>
    <n v="5158000"/>
    <s v="Medium"/>
    <x v="2"/>
    <x v="2"/>
    <n v="0.14499999999999999"/>
    <n v="679100"/>
    <n v="32599000"/>
    <x v="0"/>
    <x v="0"/>
    <n v="0"/>
    <n v="0"/>
    <n v="1"/>
    <m/>
    <n v="1"/>
    <n v="2"/>
    <n v="3"/>
    <n v="0"/>
    <n v="6"/>
    <s v="Low Risk"/>
    <n v="4"/>
    <s v="0-5 bulan"/>
  </r>
  <r>
    <x v="27"/>
    <x v="25"/>
    <x v="3"/>
    <x v="27"/>
    <s v="90292507703895"/>
    <n v="33"/>
    <s v="Lakilaki"/>
    <x v="0"/>
    <n v="5429000"/>
    <n v="0.10944925400626267"/>
    <x v="16"/>
    <s v="Jawa Timur"/>
    <x v="0"/>
    <s v="Scoopy"/>
    <s v="Matic Stylish"/>
    <n v="24315000"/>
    <n v="3647000"/>
    <s v="Medium"/>
    <x v="0"/>
    <x v="1"/>
    <n v="0.14499999999999999"/>
    <n v="594200"/>
    <n v="35652000"/>
    <x v="0"/>
    <x v="0"/>
    <n v="0"/>
    <n v="0"/>
    <n v="1"/>
    <s v="survey ulang"/>
    <n v="1"/>
    <n v="2"/>
    <n v="4"/>
    <n v="0"/>
    <n v="7"/>
    <s v="Medium Risk"/>
    <n v="8"/>
    <s v="6-11 bulan"/>
  </r>
  <r>
    <x v="28"/>
    <x v="26"/>
    <x v="4"/>
    <x v="28"/>
    <s v="99451306678281"/>
    <n v="37"/>
    <s v="Perempuan"/>
    <x v="1"/>
    <n v="7889000"/>
    <n v="0.20311826593991633"/>
    <x v="2"/>
    <s v="Riau"/>
    <x v="1"/>
    <s v="Aerox 155"/>
    <s v="Matic Sport"/>
    <n v="31587000"/>
    <n v="7897000"/>
    <s v="Medium"/>
    <x v="1"/>
    <x v="3"/>
    <n v="0.14499999999999999"/>
    <n v="1602400"/>
    <n v="28843000"/>
    <x v="0"/>
    <x v="0"/>
    <n v="0"/>
    <n v="0"/>
    <n v="1"/>
    <s v="verifikasi"/>
    <n v="2"/>
    <n v="2"/>
    <n v="1"/>
    <n v="0"/>
    <n v="5"/>
    <s v="Low Risk"/>
    <n v="4"/>
    <s v="0-5 bulan"/>
  </r>
  <r>
    <x v="29"/>
    <x v="27"/>
    <x v="4"/>
    <x v="29"/>
    <s v="89692011766518"/>
    <n v="27"/>
    <s v="Lakilaki"/>
    <x v="8"/>
    <n v="3659000"/>
    <n v="0.27704290789833286"/>
    <x v="5"/>
    <s v="Kalimantan Timur"/>
    <x v="1"/>
    <s v="Freego"/>
    <s v="Matic Mid"/>
    <n v="23575000"/>
    <n v="4715000"/>
    <s v="Medium"/>
    <x v="2"/>
    <x v="5"/>
    <n v="0.14499999999999999"/>
    <n v="1013700"/>
    <n v="24329000"/>
    <x v="0"/>
    <x v="0"/>
    <n v="0"/>
    <n v="0"/>
    <n v="1"/>
    <s v="ok"/>
    <n v="2"/>
    <n v="2"/>
    <n v="1"/>
    <n v="0"/>
    <n v="5"/>
    <s v="Low Risk"/>
    <n v="4"/>
    <s v="0-5 bulan"/>
  </r>
  <r>
    <x v="30"/>
    <x v="28"/>
    <x v="1"/>
    <x v="30"/>
    <s v="78422907998797"/>
    <n v="51"/>
    <s v="Lakilaki"/>
    <x v="7"/>
    <n v="4307000"/>
    <n v="0.18263292314836313"/>
    <x v="14"/>
    <s v="DKI Jakarta"/>
    <x v="1"/>
    <s v="Aerox 155"/>
    <s v="Matic Sport"/>
    <n v="32189000"/>
    <n v="4828000"/>
    <s v="Medium"/>
    <x v="0"/>
    <x v="1"/>
    <n v="0.14499999999999999"/>
    <n v="786600"/>
    <n v="47197000"/>
    <x v="0"/>
    <x v="0"/>
    <n v="0"/>
    <n v="0"/>
    <n v="1"/>
    <m/>
    <n v="1"/>
    <n v="2"/>
    <n v="4"/>
    <n v="0"/>
    <n v="7"/>
    <s v="Medium Risk"/>
    <n v="7"/>
    <s v="6-11 bulan"/>
  </r>
  <r>
    <x v="31"/>
    <x v="29"/>
    <x v="2"/>
    <x v="31"/>
    <s v="76521609991186"/>
    <n v="27"/>
    <s v="Perempuan"/>
    <x v="8"/>
    <n v="2990000"/>
    <n v="0.42956521739130432"/>
    <x v="17"/>
    <s v="Jawa Barat"/>
    <x v="0"/>
    <s v="CB150R"/>
    <s v="Sport"/>
    <n v="31648000"/>
    <n v="12659000"/>
    <s v="High"/>
    <x v="5"/>
    <x v="3"/>
    <n v="0.14499999999999999"/>
    <n v="1284400"/>
    <n v="23119000"/>
    <x v="0"/>
    <x v="0"/>
    <n v="0"/>
    <n v="0"/>
    <n v="1"/>
    <s v="verifikasi"/>
    <n v="4"/>
    <n v="1"/>
    <n v="1"/>
    <n v="0"/>
    <n v="6"/>
    <s v="Low Risk"/>
    <n v="5"/>
    <s v="0-5 bulan"/>
  </r>
  <r>
    <x v="32"/>
    <x v="12"/>
    <x v="2"/>
    <x v="32"/>
    <s v="39851005761728"/>
    <n v="32"/>
    <s v="Lakilaki"/>
    <x v="1"/>
    <n v="11613000"/>
    <n v="0.1588650650133471"/>
    <x v="7"/>
    <s v="Jawa Barat"/>
    <x v="1"/>
    <s v="Lexi LX 155"/>
    <s v="Matic Mid"/>
    <n v="27622000"/>
    <n v="8287000"/>
    <s v="High"/>
    <x v="3"/>
    <x v="0"/>
    <n v="0.14499999999999999"/>
    <n v="1844900"/>
    <n v="22139000"/>
    <x v="0"/>
    <x v="0"/>
    <n v="0"/>
    <n v="0"/>
    <n v="1"/>
    <s v="approved"/>
    <n v="1"/>
    <n v="1"/>
    <n v="1"/>
    <n v="0"/>
    <n v="3"/>
    <s v="Low Risk"/>
    <n v="6"/>
    <s v="6-11 bulan"/>
  </r>
  <r>
    <x v="33"/>
    <x v="30"/>
    <x v="1"/>
    <x v="33"/>
    <s v="Invalid"/>
    <n v="33"/>
    <s v="Perempuan"/>
    <x v="1"/>
    <n v="8936000"/>
    <n v="0.10124216651745747"/>
    <x v="10"/>
    <s v="Jawa Timur"/>
    <x v="1"/>
    <s v="Freego"/>
    <s v="Matic Mid"/>
    <n v="22443404"/>
    <n v="5611000"/>
    <s v="Medium"/>
    <x v="1"/>
    <x v="5"/>
    <n v="0.14499999999999999"/>
    <n v="904700"/>
    <n v="21714000"/>
    <x v="0"/>
    <x v="0"/>
    <n v="0"/>
    <n v="0"/>
    <n v="1"/>
    <s v="ok"/>
    <n v="1"/>
    <n v="2"/>
    <n v="1"/>
    <n v="0"/>
    <n v="4"/>
    <s v="Low Risk"/>
    <n v="6"/>
    <s v="6-11 bulan"/>
  </r>
  <r>
    <x v="34"/>
    <x v="24"/>
    <x v="0"/>
    <x v="34"/>
    <s v="70532902829559"/>
    <n v="41"/>
    <s v="Perempuan"/>
    <x v="6"/>
    <n v="6445000"/>
    <n v="0.17010085337470907"/>
    <x v="14"/>
    <s v="DKI Jakarta"/>
    <x v="1"/>
    <s v="Mio M3"/>
    <s v="Matic Entry"/>
    <n v="17676000"/>
    <n v="6186000"/>
    <s v="High"/>
    <x v="4"/>
    <x v="0"/>
    <n v="0.14499999999999999"/>
    <n v="1096300"/>
    <n v="13156000"/>
    <x v="0"/>
    <x v="0"/>
    <n v="0"/>
    <n v="0"/>
    <n v="1"/>
    <s v="survey ulang"/>
    <n v="1"/>
    <n v="1"/>
    <n v="1"/>
    <n v="0"/>
    <n v="3"/>
    <s v="Low Risk"/>
    <n v="4"/>
    <s v="0-5 bulan"/>
  </r>
  <r>
    <x v="35"/>
    <x v="31"/>
    <x v="1"/>
    <x v="35"/>
    <s v="62361310631473"/>
    <n v="50"/>
    <s v="Lakilaki"/>
    <x v="1"/>
    <n v="13430000"/>
    <n v="9.3708116157855542E-2"/>
    <x v="5"/>
    <s v="Kalimantan Timur"/>
    <x v="1"/>
    <s v="Aerox 155"/>
    <s v="Matic Sport"/>
    <n v="31012000"/>
    <n v="12405000"/>
    <s v="High"/>
    <x v="5"/>
    <x v="3"/>
    <n v="0.14499999999999999"/>
    <n v="1258500"/>
    <n v="22653000"/>
    <x v="0"/>
    <x v="0"/>
    <n v="0"/>
    <n v="0"/>
    <n v="1"/>
    <s v="ok"/>
    <n v="1"/>
    <n v="1"/>
    <n v="1"/>
    <n v="0"/>
    <n v="3"/>
    <s v="Low Risk"/>
    <n v="7"/>
    <s v="6-11 bulan"/>
  </r>
  <r>
    <x v="36"/>
    <x v="32"/>
    <x v="4"/>
    <x v="36"/>
    <s v="60792209899832"/>
    <n v="33"/>
    <s v="Lakilaki"/>
    <x v="4"/>
    <n v="6041000"/>
    <n v="0.23284224466147987"/>
    <x v="13"/>
    <s v="Jawa Barat"/>
    <x v="1"/>
    <s v="R15"/>
    <s v="Sport"/>
    <n v="43614000"/>
    <n v="17446000"/>
    <s v="High"/>
    <x v="5"/>
    <x v="5"/>
    <n v="0.14499999999999999"/>
    <n v="1406600"/>
    <n v="33757000"/>
    <x v="0"/>
    <x v="0"/>
    <n v="0"/>
    <n v="0"/>
    <n v="1"/>
    <m/>
    <n v="2"/>
    <n v="1"/>
    <n v="1"/>
    <n v="0"/>
    <n v="4"/>
    <s v="Low Risk"/>
    <n v="5"/>
    <s v="0-5 bulan"/>
  </r>
  <r>
    <x v="37"/>
    <x v="33"/>
    <x v="5"/>
    <x v="37"/>
    <s v="42401809946843"/>
    <n v="29"/>
    <s v="Lakilaki"/>
    <x v="1"/>
    <n v="4202000"/>
    <n v="0.1252022846263684"/>
    <x v="2"/>
    <s v="Riau"/>
    <x v="0"/>
    <s v="Vario 160"/>
    <s v="Matic Mid"/>
    <n v="30497000"/>
    <n v="12199000"/>
    <s v="High"/>
    <x v="5"/>
    <x v="1"/>
    <n v="0.14499999999999999"/>
    <n v="526100"/>
    <n v="31563000"/>
    <x v="0"/>
    <x v="0"/>
    <n v="0"/>
    <n v="0"/>
    <n v="1"/>
    <m/>
    <n v="1"/>
    <n v="1"/>
    <n v="4"/>
    <n v="0"/>
    <n v="6"/>
    <s v="Low Risk"/>
    <n v="9"/>
    <s v="6-11 bulan"/>
  </r>
  <r>
    <x v="38"/>
    <x v="34"/>
    <x v="4"/>
    <x v="38"/>
    <s v="75461208937664"/>
    <n v="30"/>
    <s v="Lakilaki"/>
    <x v="0"/>
    <n v="5949000"/>
    <n v="8.2081022020507655E-2"/>
    <x v="13"/>
    <s v="Jawa Barat"/>
    <x v="0"/>
    <s v="Genio"/>
    <s v="Matic Entry"/>
    <n v="19778000"/>
    <n v="4945000"/>
    <s v="Medium"/>
    <x v="1"/>
    <x v="2"/>
    <n v="0.14499999999999999"/>
    <n v="488300"/>
    <n v="23436000"/>
    <x v="0"/>
    <x v="0"/>
    <n v="0"/>
    <n v="0"/>
    <n v="1"/>
    <m/>
    <n v="1"/>
    <n v="2"/>
    <n v="3"/>
    <n v="0"/>
    <n v="6"/>
    <s v="Low Risk"/>
    <n v="5"/>
    <s v="0-5 bulan"/>
  </r>
  <r>
    <x v="39"/>
    <x v="35"/>
    <x v="7"/>
    <x v="33"/>
    <s v="Data Tidak Lengkap"/>
    <n v="33"/>
    <s v="Lakilaki"/>
    <x v="1"/>
    <n v="8936000"/>
    <n v="7.713742166517458E-2"/>
    <x v="18"/>
    <s v="DKI Jakarta"/>
    <x v="1"/>
    <s v="MT15"/>
    <s v="Sport Naked"/>
    <n v="36882996"/>
    <n v="12909000"/>
    <s v="High"/>
    <x v="4"/>
    <x v="1"/>
    <n v="0.14499999999999999"/>
    <n v="689300"/>
    <n v="41355000"/>
    <x v="0"/>
    <x v="0"/>
    <n v="0"/>
    <n v="0"/>
    <n v="1"/>
    <s v="verifikasi"/>
    <n v="1"/>
    <n v="1"/>
    <n v="4"/>
    <n v="0"/>
    <n v="6"/>
    <s v="Low Risk"/>
    <s v="N/A"/>
    <s v="N/A"/>
  </r>
  <r>
    <x v="40"/>
    <x v="36"/>
    <x v="2"/>
    <x v="39"/>
    <s v="48131911978216"/>
    <n v="56"/>
    <s v="Perempuan"/>
    <x v="3"/>
    <n v="4064000"/>
    <n v="0.36943897637795275"/>
    <x v="3"/>
    <s v="Sulawesi Selatan"/>
    <x v="0"/>
    <s v="CB150R"/>
    <s v="Sport"/>
    <n v="31711000"/>
    <n v="9513000"/>
    <s v="High"/>
    <x v="3"/>
    <x v="3"/>
    <n v="0.14499999999999999"/>
    <n v="1501400"/>
    <n v="27026000"/>
    <x v="0"/>
    <x v="0"/>
    <n v="0"/>
    <n v="0"/>
    <n v="1"/>
    <m/>
    <n v="3"/>
    <n v="1"/>
    <n v="1"/>
    <n v="0"/>
    <n v="5"/>
    <s v="Low Risk"/>
    <n v="6"/>
    <s v="6-11 bulan"/>
  </r>
  <r>
    <x v="41"/>
    <x v="37"/>
    <x v="8"/>
    <x v="40"/>
    <s v="66511607519960"/>
    <n v="30"/>
    <s v="Perempuan"/>
    <x v="6"/>
    <n v="6268000"/>
    <n v="0.24379387364390556"/>
    <x v="12"/>
    <s v="DKI Jakarta"/>
    <x v="0"/>
    <s v="ADV 160"/>
    <s v="Adventure"/>
    <n v="43738000"/>
    <n v="15308000"/>
    <s v="High"/>
    <x v="4"/>
    <x v="5"/>
    <n v="0.14499999999999999"/>
    <n v="1528100"/>
    <n v="36674000"/>
    <x v="0"/>
    <x v="0"/>
    <n v="0"/>
    <n v="0"/>
    <n v="1"/>
    <s v="survey ulang"/>
    <n v="2"/>
    <n v="1"/>
    <n v="1"/>
    <n v="0"/>
    <n v="4"/>
    <s v="Low Risk"/>
    <n v="1"/>
    <s v="0-5 bulan"/>
  </r>
  <r>
    <x v="42"/>
    <x v="17"/>
    <x v="2"/>
    <x v="41"/>
    <s v="76841706797183"/>
    <n v="58"/>
    <s v="Perempuan"/>
    <x v="0"/>
    <n v="6111000"/>
    <n v="0.18186876125020454"/>
    <x v="0"/>
    <s v="Bali"/>
    <x v="1"/>
    <s v="NMAX 155"/>
    <s v="Matic Premium"/>
    <n v="34462000"/>
    <n v="13785000"/>
    <s v="High"/>
    <x v="5"/>
    <x v="5"/>
    <n v="0.14499999999999999"/>
    <n v="1111400"/>
    <n v="26673000"/>
    <x v="0"/>
    <x v="0"/>
    <n v="0"/>
    <n v="0"/>
    <n v="1"/>
    <s v="data kurang"/>
    <n v="1"/>
    <n v="1"/>
    <n v="1"/>
    <n v="0"/>
    <n v="3"/>
    <s v="Low Risk"/>
    <n v="6"/>
    <s v="6-11 bulan"/>
  </r>
  <r>
    <x v="43"/>
    <x v="38"/>
    <x v="4"/>
    <x v="42"/>
    <s v="37592801549644"/>
    <n v="49"/>
    <s v="Lakilaki"/>
    <x v="0"/>
    <n v="6411000"/>
    <n v="7.2890344720012476E-2"/>
    <x v="9"/>
    <s v="Jawa Tengah"/>
    <x v="0"/>
    <s v="Scoopy"/>
    <s v="Matic Stylish"/>
    <n v="23662000"/>
    <n v="9465000"/>
    <s v="High"/>
    <x v="5"/>
    <x v="2"/>
    <n v="0.14499999999999999"/>
    <n v="467300"/>
    <n v="22431000"/>
    <x v="0"/>
    <x v="0"/>
    <n v="0"/>
    <n v="0"/>
    <n v="1"/>
    <s v="ok"/>
    <n v="1"/>
    <n v="1"/>
    <n v="3"/>
    <n v="0"/>
    <n v="5"/>
    <s v="Low Risk"/>
    <n v="5"/>
    <s v="0-5 bulan"/>
  </r>
  <r>
    <x v="44"/>
    <x v="39"/>
    <x v="3"/>
    <x v="43"/>
    <s v="38521509661298"/>
    <n v="23"/>
    <s v="Lakilaki"/>
    <x v="0"/>
    <n v="6647000"/>
    <n v="7.3281179479464414E-2"/>
    <x v="1"/>
    <s v="Sumatera Selatan"/>
    <x v="3"/>
    <s v="Dazz"/>
    <s v="Matic Entry"/>
    <n v="16441000"/>
    <n v="1644000"/>
    <s v="Low"/>
    <x v="6"/>
    <x v="2"/>
    <n v="0.14499999999999999"/>
    <n v="487100"/>
    <n v="23379000"/>
    <x v="0"/>
    <x v="0"/>
    <n v="0"/>
    <n v="0"/>
    <n v="1"/>
    <s v="survey ulang"/>
    <n v="1"/>
    <n v="3"/>
    <n v="3"/>
    <n v="0"/>
    <n v="7"/>
    <s v="Medium Risk"/>
    <n v="8"/>
    <s v="6-11 bulan"/>
  </r>
  <r>
    <x v="45"/>
    <x v="5"/>
    <x v="1"/>
    <x v="36"/>
    <s v="65311108654019"/>
    <n v="49"/>
    <s v="Lakilaki"/>
    <x v="0"/>
    <n v="5347000"/>
    <n v="0.11830933233588928"/>
    <x v="3"/>
    <s v="Sulawesi Selatan"/>
    <x v="0"/>
    <s v="Vario 160"/>
    <s v="Matic Mid"/>
    <n v="29340000"/>
    <n v="7335000"/>
    <s v="Medium"/>
    <x v="1"/>
    <x v="1"/>
    <n v="0.14499999999999999"/>
    <n v="632600"/>
    <n v="37958000"/>
    <x v="0"/>
    <x v="0"/>
    <n v="0"/>
    <n v="0"/>
    <n v="1"/>
    <s v="approved"/>
    <n v="1"/>
    <n v="2"/>
    <n v="4"/>
    <n v="0"/>
    <n v="7"/>
    <s v="Medium Risk"/>
    <n v="7"/>
    <s v="6-11 bulan"/>
  </r>
  <r>
    <x v="46"/>
    <x v="33"/>
    <x v="5"/>
    <x v="44"/>
    <s v="73702005998073"/>
    <n v="58"/>
    <s v="Perempuan"/>
    <x v="8"/>
    <n v="2525000"/>
    <n v="0.41207920792079206"/>
    <x v="0"/>
    <s v="Bali"/>
    <x v="2"/>
    <s v="Address"/>
    <s v="Matic Mid"/>
    <n v="20511000"/>
    <n v="5128000"/>
    <s v="Medium"/>
    <x v="1"/>
    <x v="3"/>
    <n v="0.14499999999999999"/>
    <n v="1040500"/>
    <n v="18729000"/>
    <x v="0"/>
    <x v="0"/>
    <n v="0"/>
    <n v="0"/>
    <n v="1"/>
    <m/>
    <n v="4"/>
    <n v="2"/>
    <n v="1"/>
    <n v="0"/>
    <n v="7"/>
    <s v="Medium Risk"/>
    <n v="9"/>
    <s v="6-11 bulan"/>
  </r>
  <r>
    <x v="47"/>
    <x v="40"/>
    <x v="4"/>
    <x v="45"/>
    <s v="96962307505002"/>
    <n v="33"/>
    <s v="Perempuan"/>
    <x v="8"/>
    <n v="3709000"/>
    <n v="0.32868697762200055"/>
    <x v="9"/>
    <s v="Jawa Tengah"/>
    <x v="1"/>
    <s v="R15"/>
    <s v="Sport"/>
    <n v="41150000"/>
    <n v="4115000"/>
    <s v="Low"/>
    <x v="6"/>
    <x v="2"/>
    <n v="0.14499999999999999"/>
    <n v="1219100"/>
    <n v="58516000"/>
    <x v="0"/>
    <x v="0"/>
    <n v="0"/>
    <n v="0"/>
    <n v="1"/>
    <m/>
    <n v="3"/>
    <n v="3"/>
    <n v="3"/>
    <n v="0"/>
    <n v="9"/>
    <s v="High Risk"/>
    <n v="5"/>
    <s v="0-5 bulan"/>
  </r>
  <r>
    <x v="48"/>
    <x v="41"/>
    <x v="3"/>
    <x v="46"/>
    <s v="40472409921582"/>
    <n v="43"/>
    <s v="Lakilaki"/>
    <x v="7"/>
    <n v="2211000"/>
    <n v="1.1463138851198553"/>
    <x v="9"/>
    <s v="Jawa Tengah"/>
    <x v="1"/>
    <s v="R15"/>
    <s v="Sport"/>
    <n v="41635000"/>
    <n v="4164000"/>
    <s v="Low"/>
    <x v="6"/>
    <x v="3"/>
    <n v="0.14499999999999999"/>
    <n v="2534500"/>
    <n v="45621000"/>
    <x v="0"/>
    <x v="0"/>
    <n v="0"/>
    <n v="0"/>
    <n v="1"/>
    <s v="verifikasi"/>
    <n v="4"/>
    <n v="3"/>
    <n v="1"/>
    <n v="0"/>
    <n v="8"/>
    <s v="Medium Risk"/>
    <n v="7"/>
    <s v="6-11 bulan"/>
  </r>
  <r>
    <x v="49"/>
    <x v="42"/>
    <x v="0"/>
    <x v="47"/>
    <s v="83941108662168"/>
    <n v="55"/>
    <s v="Lakilaki"/>
    <x v="0"/>
    <n v="4665000"/>
    <n v="0.28252947481243301"/>
    <x v="3"/>
    <s v="Sulawesi Selatan"/>
    <x v="3"/>
    <s v="Dazz"/>
    <s v="Matic Entry"/>
    <n v="16251000"/>
    <n v="2438000"/>
    <s v="Medium"/>
    <x v="0"/>
    <x v="0"/>
    <n v="0.14499999999999999"/>
    <n v="1318000"/>
    <n v="15816000"/>
    <x v="0"/>
    <x v="0"/>
    <n v="0"/>
    <n v="0"/>
    <n v="1"/>
    <s v="approved"/>
    <n v="2"/>
    <n v="2"/>
    <n v="1"/>
    <n v="0"/>
    <n v="5"/>
    <s v="Low Risk"/>
    <n v="4"/>
    <s v="0-5 bulan"/>
  </r>
  <r>
    <x v="50"/>
    <x v="5"/>
    <x v="1"/>
    <x v="48"/>
    <s v="81991503653696"/>
    <n v="56"/>
    <s v="Perempuan"/>
    <x v="0"/>
    <n v="6379000"/>
    <n v="0.10942153942624236"/>
    <x v="19"/>
    <s v="Jawa Barat"/>
    <x v="0"/>
    <s v="Genio"/>
    <s v="Matic Entry"/>
    <n v="19456000"/>
    <n v="1946000"/>
    <s v="Low"/>
    <x v="6"/>
    <x v="4"/>
    <n v="0.14499999999999999"/>
    <n v="698000"/>
    <n v="25127000"/>
    <x v="0"/>
    <x v="1"/>
    <n v="56"/>
    <n v="2"/>
    <n v="2"/>
    <s v="ok"/>
    <n v="1"/>
    <n v="3"/>
    <n v="2"/>
    <n v="2"/>
    <n v="8"/>
    <s v="Medium Risk"/>
    <n v="7"/>
    <s v="6-11 bulan"/>
  </r>
  <r>
    <x v="51"/>
    <x v="43"/>
    <x v="5"/>
    <x v="49"/>
    <s v="94811708943440"/>
    <n v="41"/>
    <s v="Perempuan"/>
    <x v="2"/>
    <n v="2436000"/>
    <n v="0.58493431855500821"/>
    <x v="7"/>
    <s v="Jawa Barat"/>
    <x v="0"/>
    <s v="Revo X"/>
    <s v="Bebek"/>
    <n v="18667000"/>
    <n v="3733000"/>
    <s v="Medium"/>
    <x v="2"/>
    <x v="0"/>
    <n v="0.14499999999999999"/>
    <n v="1424900"/>
    <n v="17099000"/>
    <x v="0"/>
    <x v="0"/>
    <n v="0"/>
    <n v="0"/>
    <n v="1"/>
    <m/>
    <n v="4"/>
    <n v="2"/>
    <n v="1"/>
    <n v="0"/>
    <n v="7"/>
    <s v="Medium Risk"/>
    <n v="9"/>
    <s v="6-11 bulan"/>
  </r>
  <r>
    <x v="52"/>
    <x v="44"/>
    <x v="0"/>
    <x v="38"/>
    <s v="37812801915133"/>
    <n v="36"/>
    <s v="Perempuan"/>
    <x v="0"/>
    <n v="4814000"/>
    <n v="0.12818861653510594"/>
    <x v="6"/>
    <s v="DIY"/>
    <x v="0"/>
    <s v="Vario 160"/>
    <s v="Matic Mid"/>
    <n v="28619000"/>
    <n v="7155000"/>
    <s v="Medium"/>
    <x v="1"/>
    <x v="1"/>
    <n v="0.14499999999999999"/>
    <n v="617100"/>
    <n v="37025000"/>
    <x v="0"/>
    <x v="0"/>
    <n v="0"/>
    <n v="0"/>
    <n v="1"/>
    <s v="verifikasi"/>
    <n v="1"/>
    <n v="2"/>
    <n v="4"/>
    <n v="0"/>
    <n v="7"/>
    <s v="Medium Risk"/>
    <n v="4"/>
    <s v="0-5 bulan"/>
  </r>
  <r>
    <x v="53"/>
    <x v="45"/>
    <x v="5"/>
    <x v="50"/>
    <s v="64391801785841"/>
    <n v="30"/>
    <s v="Lakilaki"/>
    <x v="0"/>
    <n v="7765000"/>
    <n v="0.1694140373470702"/>
    <x v="0"/>
    <s v="Bali"/>
    <x v="0"/>
    <s v="PCX 160"/>
    <s v="Matic Premium"/>
    <n v="36669000"/>
    <n v="3667000"/>
    <s v="Low"/>
    <x v="6"/>
    <x v="4"/>
    <n v="0.14499999999999999"/>
    <n v="1315500"/>
    <n v="47358000"/>
    <x v="0"/>
    <x v="0"/>
    <n v="0"/>
    <n v="0"/>
    <n v="1"/>
    <s v="approved"/>
    <n v="1"/>
    <n v="3"/>
    <n v="2"/>
    <n v="0"/>
    <n v="6"/>
    <s v="Low Risk"/>
    <n v="9"/>
    <s v="6-11 bulan"/>
  </r>
  <r>
    <x v="54"/>
    <x v="45"/>
    <x v="5"/>
    <x v="51"/>
    <s v="90631905787724"/>
    <n v="51"/>
    <s v="Perempuan"/>
    <x v="9"/>
    <n v="6046000"/>
    <n v="7.9440952695997352E-2"/>
    <x v="19"/>
    <s v="Jawa Barat"/>
    <x v="2"/>
    <s v="Address"/>
    <s v="Matic Mid"/>
    <n v="20084000"/>
    <n v="8034000"/>
    <s v="High"/>
    <x v="5"/>
    <x v="4"/>
    <n v="0.14499999999999999"/>
    <n v="480300"/>
    <n v="17292000"/>
    <x v="0"/>
    <x v="0"/>
    <n v="0"/>
    <n v="0"/>
    <n v="1"/>
    <m/>
    <n v="1"/>
    <n v="1"/>
    <n v="2"/>
    <n v="0"/>
    <n v="4"/>
    <s v="Low Risk"/>
    <n v="9"/>
    <s v="6-11 bulan"/>
  </r>
  <r>
    <x v="55"/>
    <x v="46"/>
    <x v="2"/>
    <x v="52"/>
    <s v="96541304743104"/>
    <n v="42"/>
    <s v="Perempuan"/>
    <x v="2"/>
    <n v="1909000"/>
    <n v="0.30445259298061811"/>
    <x v="20"/>
    <s v="DKI Jakarta"/>
    <x v="0"/>
    <s v="Vario 125"/>
    <s v="Matic Mid"/>
    <n v="25271000"/>
    <n v="5054000"/>
    <s v="Medium"/>
    <x v="2"/>
    <x v="1"/>
    <n v="0.14499999999999999"/>
    <n v="581200"/>
    <n v="34874000"/>
    <x v="0"/>
    <x v="0"/>
    <n v="0"/>
    <n v="0"/>
    <n v="1"/>
    <s v="verifikasi"/>
    <n v="3"/>
    <n v="2"/>
    <n v="4"/>
    <n v="0"/>
    <n v="9"/>
    <s v="High Risk"/>
    <n v="6"/>
    <s v="6-11 bulan"/>
  </r>
  <r>
    <x v="56"/>
    <x v="47"/>
    <x v="1"/>
    <x v="53"/>
    <s v="72671901974201"/>
    <n v="40"/>
    <s v="Perempuan"/>
    <x v="1"/>
    <n v="9690000"/>
    <n v="0.10030959752321982"/>
    <x v="5"/>
    <s v="Kalimantan Timur"/>
    <x v="4"/>
    <s v="KLX 150"/>
    <s v="Trail"/>
    <n v="37515000"/>
    <n v="13130000"/>
    <s v="High"/>
    <x v="4"/>
    <x v="4"/>
    <n v="0.14499999999999999"/>
    <n v="972000"/>
    <n v="34993000"/>
    <x v="0"/>
    <x v="0"/>
    <n v="0"/>
    <n v="0"/>
    <n v="1"/>
    <m/>
    <n v="1"/>
    <n v="1"/>
    <n v="2"/>
    <n v="0"/>
    <n v="4"/>
    <s v="Low Risk"/>
    <n v="7"/>
    <s v="6-11 bulan"/>
  </r>
  <r>
    <x v="57"/>
    <x v="15"/>
    <x v="6"/>
    <x v="54"/>
    <s v="99512304949763"/>
    <n v="53"/>
    <s v="Perempuan"/>
    <x v="1"/>
    <n v="11331000"/>
    <n v="6.825522901773895E-2"/>
    <x v="3"/>
    <s v="Sulawesi Selatan"/>
    <x v="1"/>
    <s v="Lexi LX 155"/>
    <s v="Matic Mid"/>
    <n v="29370000"/>
    <n v="5874000"/>
    <s v="Medium"/>
    <x v="2"/>
    <x v="2"/>
    <n v="0.14499999999999999"/>
    <n v="773400"/>
    <n v="37124000"/>
    <x v="0"/>
    <x v="0"/>
    <n v="0"/>
    <n v="0"/>
    <n v="1"/>
    <s v="survey ulang"/>
    <n v="1"/>
    <n v="2"/>
    <n v="3"/>
    <n v="0"/>
    <n v="6"/>
    <s v="Low Risk"/>
    <n v="0"/>
    <s v="0-5 bulan"/>
  </r>
  <r>
    <x v="58"/>
    <x v="48"/>
    <x v="0"/>
    <x v="55"/>
    <s v="76812807721477"/>
    <n v="27"/>
    <s v="Lakilaki"/>
    <x v="8"/>
    <n v="3132000"/>
    <n v="0.34294380587484036"/>
    <x v="20"/>
    <s v="DKI Jakarta"/>
    <x v="1"/>
    <s v="NMAX 155"/>
    <s v="Matic Premium"/>
    <n v="35928000"/>
    <n v="8982000"/>
    <s v="Medium"/>
    <x v="1"/>
    <x v="4"/>
    <n v="0.14499999999999999"/>
    <n v="1074100"/>
    <n v="38668000"/>
    <x v="0"/>
    <x v="0"/>
    <n v="0"/>
    <n v="0"/>
    <n v="1"/>
    <m/>
    <n v="3"/>
    <n v="2"/>
    <n v="2"/>
    <n v="0"/>
    <n v="7"/>
    <s v="Medium Risk"/>
    <n v="4"/>
    <s v="0-5 bulan"/>
  </r>
  <r>
    <x v="59"/>
    <x v="49"/>
    <x v="4"/>
    <x v="33"/>
    <s v="Invalid"/>
    <n v="43"/>
    <s v="Lakilaki"/>
    <x v="8"/>
    <n v="3195000"/>
    <n v="0.6150547730829421"/>
    <x v="3"/>
    <s v="Sulawesi Selatan"/>
    <x v="1"/>
    <s v="MT15"/>
    <s v="Sport Naked"/>
    <n v="38738032"/>
    <n v="9685000"/>
    <s v="Medium"/>
    <x v="1"/>
    <x v="3"/>
    <n v="0.14499999999999999"/>
    <n v="1965100"/>
    <n v="35372000"/>
    <x v="0"/>
    <x v="0"/>
    <n v="0"/>
    <n v="0"/>
    <n v="1"/>
    <s v="ok"/>
    <n v="4"/>
    <n v="2"/>
    <n v="1"/>
    <n v="0"/>
    <n v="7"/>
    <s v="Medium Risk"/>
    <n v="5"/>
    <s v="0-5 bulan"/>
  </r>
  <r>
    <x v="60"/>
    <x v="50"/>
    <x v="1"/>
    <x v="56"/>
    <s v="83721304858957"/>
    <n v="42"/>
    <s v="Lakilaki"/>
    <x v="9"/>
    <n v="4061000"/>
    <n v="0.43513912829352375"/>
    <x v="20"/>
    <s v="DKI Jakarta"/>
    <x v="0"/>
    <s v="CB150R"/>
    <s v="Sport"/>
    <n v="30867000"/>
    <n v="12347000"/>
    <s v="High"/>
    <x v="5"/>
    <x v="0"/>
    <n v="0.14499999999999999"/>
    <n v="1767100"/>
    <n v="21205000"/>
    <x v="0"/>
    <x v="0"/>
    <n v="0"/>
    <n v="0"/>
    <n v="1"/>
    <m/>
    <n v="4"/>
    <n v="1"/>
    <n v="1"/>
    <n v="0"/>
    <n v="6"/>
    <s v="Low Risk"/>
    <n v="6"/>
    <s v="6-11 bulan"/>
  </r>
  <r>
    <x v="61"/>
    <x v="36"/>
    <x v="2"/>
    <x v="57"/>
    <s v="68992302789157"/>
    <n v="24"/>
    <s v="Perempuan"/>
    <x v="9"/>
    <n v="4997000"/>
    <n v="0.3133880328196918"/>
    <x v="13"/>
    <s v="Jawa Barat"/>
    <x v="0"/>
    <s v="Scoopy"/>
    <s v="Matic Stylish"/>
    <n v="23446000"/>
    <n v="7034000"/>
    <s v="High"/>
    <x v="3"/>
    <x v="0"/>
    <n v="0.14499999999999999"/>
    <n v="1566000"/>
    <n v="18792000"/>
    <x v="0"/>
    <x v="0"/>
    <n v="0"/>
    <n v="0"/>
    <n v="1"/>
    <s v="survey ulang"/>
    <n v="3"/>
    <n v="1"/>
    <n v="1"/>
    <n v="0"/>
    <n v="5"/>
    <s v="Low Risk"/>
    <n v="6"/>
    <s v="6-11 bulan"/>
  </r>
  <r>
    <x v="62"/>
    <x v="31"/>
    <x v="1"/>
    <x v="56"/>
    <s v="59671501596038"/>
    <n v="37"/>
    <s v="Lakilaki"/>
    <x v="0"/>
    <n v="5135000"/>
    <n v="0.13119766309639727"/>
    <x v="11"/>
    <s v="Sumatera Utara"/>
    <x v="0"/>
    <s v="Vario 125"/>
    <s v="Matic Mid"/>
    <n v="26035000"/>
    <n v="2604000"/>
    <s v="Low"/>
    <x v="6"/>
    <x v="1"/>
    <n v="0.14499999999999999"/>
    <n v="673700"/>
    <n v="40419000"/>
    <x v="0"/>
    <x v="0"/>
    <n v="0"/>
    <n v="0"/>
    <n v="1"/>
    <s v="verifikasi"/>
    <n v="1"/>
    <n v="3"/>
    <n v="4"/>
    <n v="0"/>
    <n v="8"/>
    <s v="Medium Risk"/>
    <n v="7"/>
    <s v="6-11 bulan"/>
  </r>
  <r>
    <x v="63"/>
    <x v="27"/>
    <x v="4"/>
    <x v="58"/>
    <s v="78381904979581"/>
    <n v="32"/>
    <s v="Perempuan"/>
    <x v="2"/>
    <n v="2321000"/>
    <n v="0.36682464454976305"/>
    <x v="15"/>
    <s v="DKI Jakarta"/>
    <x v="1"/>
    <s v="Aerox 155"/>
    <s v="Matic Sport"/>
    <n v="32905000"/>
    <n v="3291000"/>
    <s v="Low"/>
    <x v="6"/>
    <x v="1"/>
    <n v="0.14499999999999999"/>
    <n v="851400"/>
    <n v="51085000"/>
    <x v="0"/>
    <x v="0"/>
    <n v="0"/>
    <n v="0"/>
    <n v="1"/>
    <s v="data kurang"/>
    <n v="3"/>
    <n v="3"/>
    <n v="4"/>
    <n v="0"/>
    <n v="10"/>
    <s v="High Risk"/>
    <n v="4"/>
    <s v="0-5 bulan"/>
  </r>
  <r>
    <x v="64"/>
    <x v="51"/>
    <x v="9"/>
    <x v="59"/>
    <s v="67181506836062"/>
    <n v="37"/>
    <s v="Lakilaki"/>
    <x v="9"/>
    <n v="5224000"/>
    <n v="0.15030627871362939"/>
    <x v="17"/>
    <s v="Jawa Barat"/>
    <x v="0"/>
    <s v="Genio"/>
    <s v="Matic Entry"/>
    <n v="19477000"/>
    <n v="4869000"/>
    <s v="Medium"/>
    <x v="1"/>
    <x v="5"/>
    <n v="0.14499999999999999"/>
    <n v="785200"/>
    <n v="18845000"/>
    <x v="0"/>
    <x v="0"/>
    <n v="0"/>
    <n v="0"/>
    <n v="1"/>
    <s v="verifikasi"/>
    <n v="1"/>
    <n v="2"/>
    <n v="1"/>
    <n v="0"/>
    <n v="4"/>
    <s v="Low Risk"/>
    <n v="2"/>
    <s v="0-5 bulan"/>
  </r>
  <r>
    <x v="65"/>
    <x v="52"/>
    <x v="0"/>
    <x v="60"/>
    <s v="81152410742744"/>
    <n v="44"/>
    <s v="Perempuan"/>
    <x v="0"/>
    <n v="6582000"/>
    <n v="6.7456700091157701E-2"/>
    <x v="4"/>
    <s v="Kalimantan Selatan"/>
    <x v="0"/>
    <s v="Beat Street"/>
    <s v="Matic Entry"/>
    <n v="19303000"/>
    <n v="3861000"/>
    <s v="Medium"/>
    <x v="2"/>
    <x v="1"/>
    <n v="0.14499999999999999"/>
    <n v="444000"/>
    <n v="26638000"/>
    <x v="0"/>
    <x v="2"/>
    <n v="0"/>
    <n v="0"/>
    <n v="0"/>
    <s v="survey ulang"/>
    <n v="1"/>
    <n v="2"/>
    <n v="4"/>
    <n v="0"/>
    <n v="7"/>
    <s v="Medium Risk"/>
    <n v="4"/>
    <s v="0-5 bulan"/>
  </r>
  <r>
    <x v="66"/>
    <x v="53"/>
    <x v="1"/>
    <x v="61"/>
    <s v="64862401881379"/>
    <n v="39"/>
    <s v="Lakilaki"/>
    <x v="3"/>
    <n v="6803000"/>
    <n v="7.8097897986182566E-2"/>
    <x v="20"/>
    <s v="DKI Jakarta"/>
    <x v="2"/>
    <s v="Address"/>
    <s v="Matic Mid"/>
    <n v="20504000"/>
    <n v="7176000"/>
    <s v="High"/>
    <x v="4"/>
    <x v="4"/>
    <n v="0.14499999999999999"/>
    <n v="531300"/>
    <n v="19126000"/>
    <x v="0"/>
    <x v="0"/>
    <n v="0"/>
    <n v="0"/>
    <n v="1"/>
    <m/>
    <n v="1"/>
    <n v="1"/>
    <n v="2"/>
    <n v="0"/>
    <n v="4"/>
    <s v="Low Risk"/>
    <n v="6"/>
    <s v="6-11 bulan"/>
  </r>
  <r>
    <x v="67"/>
    <x v="54"/>
    <x v="5"/>
    <x v="53"/>
    <s v="Invalid"/>
    <n v="27"/>
    <s v="Lakilaki"/>
    <x v="0"/>
    <n v="5550000"/>
    <n v="9.3675675675675682E-2"/>
    <x v="6"/>
    <s v="DIY"/>
    <x v="1"/>
    <s v="Freego"/>
    <s v="Matic Mid"/>
    <n v="22602000"/>
    <n v="4520000"/>
    <s v="Medium"/>
    <x v="2"/>
    <x v="1"/>
    <n v="0.14499999999999999"/>
    <n v="519900"/>
    <n v="31192000"/>
    <x v="0"/>
    <x v="0"/>
    <n v="0"/>
    <n v="0"/>
    <n v="1"/>
    <s v="data kurang"/>
    <n v="1"/>
    <n v="2"/>
    <n v="4"/>
    <n v="0"/>
    <n v="7"/>
    <s v="Medium Risk"/>
    <n v="9"/>
    <s v="6-11 bulan"/>
  </r>
  <r>
    <x v="68"/>
    <x v="55"/>
    <x v="5"/>
    <x v="62"/>
    <s v="34011408851392"/>
    <n v="39"/>
    <s v="Perempuan"/>
    <x v="6"/>
    <n v="4688000"/>
    <n v="0.15934300341296928"/>
    <x v="11"/>
    <s v="Sumatera Utara"/>
    <x v="0"/>
    <s v="Vario 160"/>
    <s v="Matic Mid"/>
    <n v="28870000"/>
    <n v="2887000"/>
    <s v="Low"/>
    <x v="6"/>
    <x v="1"/>
    <n v="0.14499999999999999"/>
    <n v="747000"/>
    <n v="44821000"/>
    <x v="0"/>
    <x v="0"/>
    <n v="0"/>
    <n v="0"/>
    <n v="1"/>
    <s v="approved"/>
    <n v="1"/>
    <n v="3"/>
    <n v="4"/>
    <n v="0"/>
    <n v="8"/>
    <s v="Medium Risk"/>
    <n v="8"/>
    <s v="6-11 bulan"/>
  </r>
  <r>
    <x v="69"/>
    <x v="56"/>
    <x v="4"/>
    <x v="63"/>
    <s v="68142807808226"/>
    <n v="30"/>
    <s v="Perempuan"/>
    <x v="4"/>
    <n v="5435000"/>
    <n v="0.28535418583256672"/>
    <x v="11"/>
    <s v="Sumatera Utara"/>
    <x v="0"/>
    <s v="ADV 160"/>
    <s v="Adventure"/>
    <n v="44390000"/>
    <n v="15536000"/>
    <s v="High"/>
    <x v="4"/>
    <x v="5"/>
    <n v="0.14499999999999999"/>
    <n v="1550900"/>
    <n v="37221000"/>
    <x v="0"/>
    <x v="0"/>
    <n v="0"/>
    <n v="0"/>
    <n v="1"/>
    <m/>
    <n v="2"/>
    <n v="1"/>
    <n v="1"/>
    <n v="0"/>
    <n v="4"/>
    <s v="Low Risk"/>
    <n v="5"/>
    <s v="0-5 bulan"/>
  </r>
  <r>
    <x v="70"/>
    <x v="48"/>
    <x v="0"/>
    <x v="64"/>
    <s v="55171002628640"/>
    <n v="45"/>
    <s v="Perempuan"/>
    <x v="1"/>
    <n v="14579000"/>
    <n v="5.670484944097675E-2"/>
    <x v="17"/>
    <s v="Jawa Barat"/>
    <x v="0"/>
    <s v="Vario 160"/>
    <s v="Matic Mid"/>
    <n v="29629000"/>
    <n v="8889000"/>
    <s v="High"/>
    <x v="3"/>
    <x v="4"/>
    <n v="0.14499999999999999"/>
    <n v="826700"/>
    <n v="29762000"/>
    <x v="0"/>
    <x v="0"/>
    <n v="0"/>
    <n v="0"/>
    <n v="1"/>
    <s v="ok"/>
    <n v="1"/>
    <n v="1"/>
    <n v="2"/>
    <n v="0"/>
    <n v="4"/>
    <s v="Low Risk"/>
    <n v="4"/>
    <s v="0-5 bulan"/>
  </r>
  <r>
    <x v="71"/>
    <x v="57"/>
    <x v="1"/>
    <x v="65"/>
    <s v="55872709579904"/>
    <n v="25"/>
    <s v="Perempuan"/>
    <x v="1"/>
    <n v="7721000"/>
    <n v="8.1789923585027846E-2"/>
    <x v="20"/>
    <s v="DKI Jakarta"/>
    <x v="0"/>
    <s v="Scoopy"/>
    <s v="Matic Stylish"/>
    <n v="24407000"/>
    <n v="2441000"/>
    <s v="Low"/>
    <x v="6"/>
    <x v="1"/>
    <n v="0.14499999999999999"/>
    <n v="631500"/>
    <n v="37891000"/>
    <x v="0"/>
    <x v="0"/>
    <n v="0"/>
    <n v="0"/>
    <n v="1"/>
    <s v="survey ulang"/>
    <n v="1"/>
    <n v="3"/>
    <n v="4"/>
    <n v="0"/>
    <n v="8"/>
    <s v="Medium Risk"/>
    <n v="7"/>
    <s v="6-11 bulan"/>
  </r>
  <r>
    <x v="72"/>
    <x v="58"/>
    <x v="2"/>
    <x v="66"/>
    <s v="46371506802058"/>
    <n v="29"/>
    <s v="Perempuan"/>
    <x v="1"/>
    <n v="9851000"/>
    <n v="7.6215612628159582E-2"/>
    <x v="8"/>
    <s v="Banten"/>
    <x v="0"/>
    <s v="Vario 160"/>
    <s v="Matic Mid"/>
    <n v="29018000"/>
    <n v="2902000"/>
    <s v="Low"/>
    <x v="6"/>
    <x v="1"/>
    <n v="0.14499999999999999"/>
    <n v="750800"/>
    <n v="45050000"/>
    <x v="0"/>
    <x v="0"/>
    <n v="0"/>
    <n v="0"/>
    <n v="1"/>
    <m/>
    <n v="1"/>
    <n v="3"/>
    <n v="4"/>
    <n v="0"/>
    <n v="8"/>
    <s v="Medium Risk"/>
    <n v="6"/>
    <s v="6-11 bulan"/>
  </r>
  <r>
    <x v="73"/>
    <x v="33"/>
    <x v="5"/>
    <x v="67"/>
    <s v="95701304693024"/>
    <n v="37"/>
    <s v="Lakilaki"/>
    <x v="6"/>
    <n v="6156000"/>
    <n v="6.9282001299545162E-2"/>
    <x v="19"/>
    <s v="Jawa Barat"/>
    <x v="2"/>
    <s v="Nex II"/>
    <s v="Matic Entry"/>
    <n v="16461000"/>
    <n v="5761000"/>
    <s v="High"/>
    <x v="4"/>
    <x v="4"/>
    <n v="0.14499999999999999"/>
    <n v="426500"/>
    <n v="15354000"/>
    <x v="0"/>
    <x v="0"/>
    <n v="0"/>
    <n v="0"/>
    <n v="1"/>
    <s v="approved"/>
    <n v="1"/>
    <n v="1"/>
    <n v="2"/>
    <n v="0"/>
    <n v="4"/>
    <s v="Low Risk"/>
    <n v="9"/>
    <s v="6-11 bulan"/>
  </r>
  <r>
    <x v="74"/>
    <x v="59"/>
    <x v="5"/>
    <x v="68"/>
    <s v="47501609501492"/>
    <n v="41"/>
    <s v="Lakilaki"/>
    <x v="8"/>
    <n v="3957000"/>
    <n v="9.7371746272428603E-2"/>
    <x v="13"/>
    <s v="Jawa Barat"/>
    <x v="1"/>
    <s v="Freego"/>
    <s v="Matic Mid"/>
    <n v="22336000"/>
    <n v="8934000"/>
    <s v="High"/>
    <x v="5"/>
    <x v="1"/>
    <n v="0.14499999999999999"/>
    <n v="385300"/>
    <n v="23119000"/>
    <x v="0"/>
    <x v="0"/>
    <n v="0"/>
    <n v="0"/>
    <n v="1"/>
    <s v="survey ulang"/>
    <n v="1"/>
    <n v="1"/>
    <n v="4"/>
    <n v="0"/>
    <n v="6"/>
    <s v="Low Risk"/>
    <n v="9"/>
    <s v="6-11 bulan"/>
  </r>
  <r>
    <x v="75"/>
    <x v="18"/>
    <x v="4"/>
    <x v="69"/>
    <s v="78172511818027"/>
    <n v="24"/>
    <s v="Perempuan"/>
    <x v="0"/>
    <n v="7434000"/>
    <n v="7.5975248856604782E-2"/>
    <x v="0"/>
    <s v="Bali"/>
    <x v="0"/>
    <s v="Vario 125"/>
    <s v="Matic Mid"/>
    <n v="24558000"/>
    <n v="4912000"/>
    <s v="Medium"/>
    <x v="2"/>
    <x v="1"/>
    <n v="0.14499999999999999"/>
    <n v="564800"/>
    <n v="33889000"/>
    <x v="0"/>
    <x v="0"/>
    <n v="0"/>
    <n v="0"/>
    <n v="1"/>
    <s v="verifikasi"/>
    <n v="1"/>
    <n v="2"/>
    <n v="4"/>
    <n v="0"/>
    <n v="7"/>
    <s v="Medium Risk"/>
    <n v="5"/>
    <s v="0-5 bulan"/>
  </r>
  <r>
    <x v="76"/>
    <x v="46"/>
    <x v="2"/>
    <x v="70"/>
    <s v="93091007791857"/>
    <n v="23"/>
    <s v="Lakilaki"/>
    <x v="0"/>
    <n v="6719000"/>
    <n v="8.2765292454234266E-2"/>
    <x v="5"/>
    <s v="Kalimantan Timur"/>
    <x v="2"/>
    <s v="Nex II"/>
    <s v="Matic Entry"/>
    <n v="17243000"/>
    <n v="6897000"/>
    <s v="High"/>
    <x v="5"/>
    <x v="5"/>
    <n v="0.14499999999999999"/>
    <n v="556100"/>
    <n v="13346000"/>
    <x v="0"/>
    <x v="0"/>
    <n v="0"/>
    <n v="0"/>
    <n v="1"/>
    <s v="approved"/>
    <n v="1"/>
    <n v="1"/>
    <n v="1"/>
    <n v="0"/>
    <n v="3"/>
    <s v="Low Risk"/>
    <n v="6"/>
    <s v="6-11 bulan"/>
  </r>
  <r>
    <x v="77"/>
    <x v="20"/>
    <x v="2"/>
    <x v="71"/>
    <s v="68691002529642"/>
    <n v="51"/>
    <s v="Lakilaki"/>
    <x v="5"/>
    <n v="4906000"/>
    <n v="0.34290664492458217"/>
    <x v="9"/>
    <s v="Jawa Tengah"/>
    <x v="1"/>
    <s v="NMAX 155"/>
    <s v="Matic Premium"/>
    <n v="34777000"/>
    <n v="3478000"/>
    <s v="Low"/>
    <x v="6"/>
    <x v="5"/>
    <n v="0.14499999999999999"/>
    <n v="1682300"/>
    <n v="40375000"/>
    <x v="0"/>
    <x v="0"/>
    <n v="0"/>
    <n v="0"/>
    <n v="1"/>
    <s v="ok"/>
    <n v="3"/>
    <n v="3"/>
    <n v="1"/>
    <n v="0"/>
    <n v="7"/>
    <s v="Medium Risk"/>
    <n v="6"/>
    <s v="6-11 bulan"/>
  </r>
  <r>
    <x v="78"/>
    <x v="60"/>
    <x v="1"/>
    <x v="72"/>
    <s v="76562304557496"/>
    <n v="45"/>
    <s v="Lakilaki"/>
    <x v="8"/>
    <n v="3552000"/>
    <n v="0.20053490990990991"/>
    <x v="8"/>
    <s v="Banten"/>
    <x v="3"/>
    <s v="Dazz"/>
    <s v="Matic Entry"/>
    <n v="15591000"/>
    <n v="2339000"/>
    <s v="Medium"/>
    <x v="0"/>
    <x v="5"/>
    <n v="0.14499999999999999"/>
    <n v="712300"/>
    <n v="17095000"/>
    <x v="0"/>
    <x v="0"/>
    <n v="0"/>
    <n v="0"/>
    <n v="1"/>
    <s v="approved"/>
    <n v="2"/>
    <n v="2"/>
    <n v="1"/>
    <n v="0"/>
    <n v="5"/>
    <s v="Low Risk"/>
    <n v="7"/>
    <s v="6-11 bulan"/>
  </r>
  <r>
    <x v="79"/>
    <x v="16"/>
    <x v="1"/>
    <x v="73"/>
    <s v="46281208614614"/>
    <n v="35"/>
    <s v="Perempuan"/>
    <x v="6"/>
    <n v="6195000"/>
    <n v="5.1138014527845034E-2"/>
    <x v="19"/>
    <s v="Jawa Barat"/>
    <x v="0"/>
    <s v="Revo X"/>
    <s v="Bebek"/>
    <n v="18366000"/>
    <n v="7346000"/>
    <s v="High"/>
    <x v="5"/>
    <x v="1"/>
    <n v="0.14499999999999999"/>
    <n v="316800"/>
    <n v="19009000"/>
    <x v="0"/>
    <x v="0"/>
    <n v="0"/>
    <n v="0"/>
    <n v="1"/>
    <s v="approved"/>
    <n v="1"/>
    <n v="1"/>
    <n v="4"/>
    <n v="0"/>
    <n v="6"/>
    <s v="Low Risk"/>
    <n v="6"/>
    <s v="6-11 bulan"/>
  </r>
  <r>
    <x v="80"/>
    <x v="61"/>
    <x v="1"/>
    <x v="74"/>
    <s v="58531207839373"/>
    <n v="48"/>
    <s v="Perempuan"/>
    <x v="7"/>
    <n v="4136000"/>
    <n v="0.11368471953578337"/>
    <x v="17"/>
    <s v="Jawa Barat"/>
    <x v="1"/>
    <s v="Lexi LX 155"/>
    <s v="Matic Mid"/>
    <n v="27256000"/>
    <n v="10902000"/>
    <s v="High"/>
    <x v="5"/>
    <x v="1"/>
    <n v="0.14499999999999999"/>
    <n v="470200"/>
    <n v="28211000"/>
    <x v="0"/>
    <x v="0"/>
    <n v="0"/>
    <n v="0"/>
    <n v="1"/>
    <m/>
    <n v="1"/>
    <n v="1"/>
    <n v="4"/>
    <n v="0"/>
    <n v="6"/>
    <s v="Low Risk"/>
    <n v="7"/>
    <s v="6-11 bulan"/>
  </r>
  <r>
    <x v="81"/>
    <x v="62"/>
    <x v="1"/>
    <x v="75"/>
    <s v="49501810935426"/>
    <n v="21"/>
    <s v="Lakilaki"/>
    <x v="8"/>
    <n v="2679000"/>
    <n v="0.63434117207913399"/>
    <x v="17"/>
    <s v="Jawa Barat"/>
    <x v="0"/>
    <s v="Vario 125"/>
    <s v="Matic Mid"/>
    <n v="25443000"/>
    <n v="7633000"/>
    <s v="High"/>
    <x v="3"/>
    <x v="0"/>
    <n v="0.14499999999999999"/>
    <n v="1699400"/>
    <n v="20392000"/>
    <x v="0"/>
    <x v="0"/>
    <n v="0"/>
    <n v="0"/>
    <n v="1"/>
    <s v="data kurang"/>
    <n v="4"/>
    <n v="1"/>
    <n v="1"/>
    <n v="0"/>
    <n v="6"/>
    <s v="Low Risk"/>
    <n v="7"/>
    <s v="6-11 bulan"/>
  </r>
  <r>
    <x v="82"/>
    <x v="63"/>
    <x v="4"/>
    <x v="76"/>
    <s v="45692202897066"/>
    <n v="46"/>
    <s v="Lakilaki"/>
    <x v="3"/>
    <n v="6753000"/>
    <n v="0.14446912483340738"/>
    <x v="0"/>
    <s v="Bali"/>
    <x v="1"/>
    <s v="MT15"/>
    <s v="Sport Naked"/>
    <n v="37706000"/>
    <n v="3771000"/>
    <s v="Low"/>
    <x v="6"/>
    <x v="1"/>
    <n v="0.14499999999999999"/>
    <n v="975600"/>
    <n v="58539000"/>
    <x v="0"/>
    <x v="0"/>
    <n v="0"/>
    <n v="0"/>
    <n v="1"/>
    <m/>
    <n v="1"/>
    <n v="3"/>
    <n v="4"/>
    <n v="0"/>
    <n v="8"/>
    <s v="Medium Risk"/>
    <n v="5"/>
    <s v="0-5 bulan"/>
  </r>
  <r>
    <x v="83"/>
    <x v="64"/>
    <x v="2"/>
    <x v="33"/>
    <s v="Invalid"/>
    <n v="47"/>
    <s v="Lakilaki"/>
    <x v="0"/>
    <n v="6111000"/>
    <n v="0.45406643757159221"/>
    <x v="8"/>
    <s v="Banten"/>
    <x v="4"/>
    <s v="KLX 150"/>
    <s v="Trail"/>
    <n v="36351327"/>
    <n v="7270000"/>
    <s v="Medium"/>
    <x v="2"/>
    <x v="0"/>
    <n v="0.14499999999999999"/>
    <n v="2774800"/>
    <n v="33298000"/>
    <x v="0"/>
    <x v="2"/>
    <n v="0"/>
    <n v="0"/>
    <n v="0"/>
    <m/>
    <n v="4"/>
    <n v="2"/>
    <n v="1"/>
    <n v="0"/>
    <n v="7"/>
    <s v="Medium Risk"/>
    <n v="5"/>
    <s v="0-5 bulan"/>
  </r>
  <r>
    <x v="84"/>
    <x v="65"/>
    <x v="9"/>
    <x v="77"/>
    <s v="56011011631056"/>
    <n v="21"/>
    <s v="Lakilaki"/>
    <x v="0"/>
    <n v="4793000"/>
    <n v="0.3035051116211141"/>
    <x v="9"/>
    <s v="Jawa Tengah"/>
    <x v="1"/>
    <s v="Mio M3"/>
    <s v="Matic Entry"/>
    <n v="17937000"/>
    <n v="2691000"/>
    <s v="Medium"/>
    <x v="0"/>
    <x v="0"/>
    <n v="0.14499999999999999"/>
    <n v="1454700"/>
    <n v="17456000"/>
    <x v="0"/>
    <x v="0"/>
    <n v="0"/>
    <n v="0"/>
    <n v="1"/>
    <s v="ok"/>
    <n v="3"/>
    <n v="2"/>
    <n v="1"/>
    <n v="0"/>
    <n v="6"/>
    <s v="Low Risk"/>
    <n v="2"/>
    <s v="0-5 bulan"/>
  </r>
  <r>
    <x v="85"/>
    <x v="66"/>
    <x v="1"/>
    <x v="78"/>
    <s v="34671203768215"/>
    <n v="23"/>
    <s v="Lakilaki"/>
    <x v="5"/>
    <n v="4727000"/>
    <n v="0.33236725195684369"/>
    <x v="15"/>
    <s v="DKI Jakarta"/>
    <x v="0"/>
    <s v="ADV 160"/>
    <s v="Adventure"/>
    <n v="43793000"/>
    <n v="4379000"/>
    <s v="Low"/>
    <x v="6"/>
    <x v="4"/>
    <n v="0.14499999999999999"/>
    <n v="1571100"/>
    <n v="56559000"/>
    <x v="0"/>
    <x v="0"/>
    <n v="0"/>
    <n v="0"/>
    <n v="1"/>
    <m/>
    <n v="3"/>
    <n v="3"/>
    <n v="2"/>
    <n v="0"/>
    <n v="8"/>
    <s v="Medium Risk"/>
    <n v="6"/>
    <s v="6-11 bulan"/>
  </r>
  <r>
    <x v="86"/>
    <x v="67"/>
    <x v="4"/>
    <x v="79"/>
    <s v="44881610822106"/>
    <n v="33"/>
    <s v="Perempuan"/>
    <x v="7"/>
    <n v="3186000"/>
    <n v="0.38913998744507217"/>
    <x v="1"/>
    <s v="Sumatera Selatan"/>
    <x v="4"/>
    <s v="KLX 150"/>
    <s v="Trail"/>
    <n v="38442000"/>
    <n v="15377000"/>
    <s v="High"/>
    <x v="5"/>
    <x v="5"/>
    <n v="0.14499999999999999"/>
    <n v="1239800"/>
    <n v="29754000"/>
    <x v="0"/>
    <x v="0"/>
    <n v="0"/>
    <n v="0"/>
    <n v="1"/>
    <m/>
    <n v="3"/>
    <n v="1"/>
    <n v="1"/>
    <n v="0"/>
    <n v="5"/>
    <s v="Low Risk"/>
    <n v="5"/>
    <s v="0-5 bulan"/>
  </r>
  <r>
    <x v="87"/>
    <x v="68"/>
    <x v="4"/>
    <x v="80"/>
    <s v="80071305811379"/>
    <n v="46"/>
    <s v="Perempuan"/>
    <x v="0"/>
    <n v="6293000"/>
    <n v="0.37543302081678054"/>
    <x v="12"/>
    <s v="DKI Jakarta"/>
    <x v="0"/>
    <s v="Vario 160"/>
    <s v="Matic Mid"/>
    <n v="30951000"/>
    <n v="6190000"/>
    <s v="Medium"/>
    <x v="2"/>
    <x v="0"/>
    <n v="0.14499999999999999"/>
    <n v="2362600"/>
    <n v="28352000"/>
    <x v="0"/>
    <x v="0"/>
    <n v="0"/>
    <n v="0"/>
    <n v="1"/>
    <s v="survey ulang"/>
    <n v="3"/>
    <n v="2"/>
    <n v="1"/>
    <n v="0"/>
    <n v="6"/>
    <s v="Low Risk"/>
    <n v="4"/>
    <s v="0-5 bulan"/>
  </r>
  <r>
    <x v="88"/>
    <x v="16"/>
    <x v="1"/>
    <x v="81"/>
    <s v="43002010794210"/>
    <n v="37"/>
    <s v="Lakilaki"/>
    <x v="9"/>
    <n v="3953000"/>
    <n v="0.15464204401720213"/>
    <x v="10"/>
    <s v="Jawa Timur"/>
    <x v="0"/>
    <s v="Revo X"/>
    <s v="Bebek"/>
    <n v="18042000"/>
    <n v="2706000"/>
    <s v="Medium"/>
    <x v="0"/>
    <x v="4"/>
    <n v="0.14499999999999999"/>
    <n v="611300"/>
    <n v="22007000"/>
    <x v="0"/>
    <x v="0"/>
    <n v="0"/>
    <n v="0"/>
    <n v="1"/>
    <m/>
    <n v="1"/>
    <n v="2"/>
    <n v="2"/>
    <n v="0"/>
    <n v="5"/>
    <s v="Low Risk"/>
    <n v="6"/>
    <s v="6-11 bulan"/>
  </r>
  <r>
    <x v="89"/>
    <x v="69"/>
    <x v="2"/>
    <x v="82"/>
    <s v="77901011893848"/>
    <n v="21"/>
    <s v="Lakilaki"/>
    <x v="2"/>
    <n v="2252000"/>
    <n v="0.3142095914742451"/>
    <x v="7"/>
    <s v="Jawa Barat"/>
    <x v="0"/>
    <s v="Revo X"/>
    <s v="Bebek"/>
    <n v="17435000"/>
    <n v="6974000"/>
    <s v="High"/>
    <x v="5"/>
    <x v="3"/>
    <n v="0.14499999999999999"/>
    <n v="707600"/>
    <n v="12736000"/>
    <x v="0"/>
    <x v="0"/>
    <n v="0"/>
    <n v="0"/>
    <n v="1"/>
    <s v="data kurang"/>
    <n v="3"/>
    <n v="1"/>
    <n v="1"/>
    <n v="0"/>
    <n v="5"/>
    <s v="Low Risk"/>
    <n v="6"/>
    <s v="6-11 bulan"/>
  </r>
  <r>
    <x v="90"/>
    <x v="70"/>
    <x v="3"/>
    <x v="83"/>
    <s v="95242911946977"/>
    <n v="23"/>
    <s v="Lakilaki"/>
    <x v="8"/>
    <n v="3621000"/>
    <n v="0.42176194421430546"/>
    <x v="20"/>
    <s v="DKI Jakarta"/>
    <x v="0"/>
    <s v="Vario 160"/>
    <s v="Matic Mid"/>
    <n v="30105000"/>
    <n v="7526000"/>
    <s v="Medium"/>
    <x v="1"/>
    <x v="3"/>
    <n v="0.14499999999999999"/>
    <n v="1527200"/>
    <n v="27490000"/>
    <x v="0"/>
    <x v="0"/>
    <n v="0"/>
    <n v="0"/>
    <n v="1"/>
    <m/>
    <n v="4"/>
    <n v="2"/>
    <n v="1"/>
    <n v="0"/>
    <n v="7"/>
    <s v="Medium Risk"/>
    <n v="8"/>
    <s v="6-11 bulan"/>
  </r>
  <r>
    <x v="91"/>
    <x v="71"/>
    <x v="1"/>
    <x v="84"/>
    <s v="35461304643346"/>
    <n v="42"/>
    <s v="Perempuan"/>
    <x v="0"/>
    <n v="6847000"/>
    <n v="9.0667445596611648E-2"/>
    <x v="2"/>
    <s v="Riau"/>
    <x v="2"/>
    <s v="Nex II"/>
    <s v="Matic Entry"/>
    <n v="17306000"/>
    <n v="1731000"/>
    <s v="Low"/>
    <x v="6"/>
    <x v="4"/>
    <n v="0.14499999999999999"/>
    <n v="620800"/>
    <n v="22350000"/>
    <x v="0"/>
    <x v="0"/>
    <n v="0"/>
    <n v="0"/>
    <n v="1"/>
    <s v="survey ulang"/>
    <n v="1"/>
    <n v="3"/>
    <n v="2"/>
    <n v="0"/>
    <n v="6"/>
    <s v="Low Risk"/>
    <n v="7"/>
    <s v="6-11 bulan"/>
  </r>
  <r>
    <x v="92"/>
    <x v="72"/>
    <x v="3"/>
    <x v="85"/>
    <s v="72891402947599"/>
    <n v="27"/>
    <s v="Lakilaki"/>
    <x v="9"/>
    <n v="6466000"/>
    <n v="0.26625425301577482"/>
    <x v="8"/>
    <s v="Banten"/>
    <x v="1"/>
    <s v="XMAX 250"/>
    <s v="Maxi Scooter"/>
    <n v="61701000"/>
    <n v="18510000"/>
    <s v="High"/>
    <x v="3"/>
    <x v="4"/>
    <n v="0.14499999999999999"/>
    <n v="1721600"/>
    <n v="61979000"/>
    <x v="0"/>
    <x v="0"/>
    <n v="0"/>
    <n v="0"/>
    <n v="1"/>
    <s v="verifikasi"/>
    <n v="2"/>
    <n v="1"/>
    <n v="2"/>
    <n v="0"/>
    <n v="5"/>
    <s v="Low Risk"/>
    <n v="8"/>
    <s v="6-11 bulan"/>
  </r>
  <r>
    <x v="93"/>
    <x v="73"/>
    <x v="3"/>
    <x v="64"/>
    <s v="78512210714352"/>
    <n v="37"/>
    <s v="Lakilaki"/>
    <x v="2"/>
    <n v="1622000"/>
    <n v="2.3278668310727495"/>
    <x v="6"/>
    <s v="DIY"/>
    <x v="1"/>
    <s v="R15"/>
    <s v="Sport"/>
    <n v="43969000"/>
    <n v="4397000"/>
    <s v="Low"/>
    <x v="6"/>
    <x v="0"/>
    <n v="0.14499999999999999"/>
    <n v="3775800"/>
    <n v="45310000"/>
    <x v="0"/>
    <x v="0"/>
    <n v="0"/>
    <n v="0"/>
    <n v="1"/>
    <s v="approved"/>
    <n v="4"/>
    <n v="3"/>
    <n v="1"/>
    <n v="0"/>
    <n v="8"/>
    <s v="Medium Risk"/>
    <n v="8"/>
    <s v="6-11 bulan"/>
  </r>
  <r>
    <x v="94"/>
    <x v="74"/>
    <x v="3"/>
    <x v="86"/>
    <s v="90841107628938"/>
    <n v="25"/>
    <s v="Lakilaki"/>
    <x v="3"/>
    <n v="7299000"/>
    <n v="0.21737224277298259"/>
    <x v="10"/>
    <s v="Jawa Timur"/>
    <x v="1"/>
    <s v="Mio M3"/>
    <s v="Matic Entry"/>
    <n v="18475000"/>
    <n v="1847000"/>
    <s v="Low"/>
    <x v="6"/>
    <x v="0"/>
    <n v="0.14499999999999999"/>
    <n v="1586600"/>
    <n v="19039000"/>
    <x v="0"/>
    <x v="0"/>
    <n v="0"/>
    <n v="0"/>
    <n v="1"/>
    <m/>
    <n v="2"/>
    <n v="3"/>
    <n v="1"/>
    <n v="0"/>
    <n v="6"/>
    <s v="Low Risk"/>
    <n v="8"/>
    <s v="6-11 bulan"/>
  </r>
  <r>
    <x v="95"/>
    <x v="75"/>
    <x v="5"/>
    <x v="87"/>
    <s v="76562309512726"/>
    <n v="41"/>
    <s v="Lakilaki"/>
    <x v="9"/>
    <n v="4411000"/>
    <n v="0.19353888007254591"/>
    <x v="17"/>
    <s v="Jawa Barat"/>
    <x v="0"/>
    <s v="PCX 160"/>
    <s v="Matic Premium"/>
    <n v="37116000"/>
    <n v="7423000"/>
    <s v="Medium"/>
    <x v="2"/>
    <x v="1"/>
    <n v="0.14499999999999999"/>
    <n v="853700"/>
    <n v="51220000"/>
    <x v="0"/>
    <x v="0"/>
    <n v="0"/>
    <n v="0"/>
    <n v="1"/>
    <m/>
    <n v="1"/>
    <n v="2"/>
    <n v="4"/>
    <n v="0"/>
    <n v="7"/>
    <s v="Medium Risk"/>
    <n v="9"/>
    <s v="6-11 bulan"/>
  </r>
  <r>
    <x v="96"/>
    <x v="76"/>
    <x v="3"/>
    <x v="88"/>
    <s v="31152112572378"/>
    <n v="38"/>
    <s v="Lakilaki"/>
    <x v="7"/>
    <n v="4296000"/>
    <n v="0.65418994413407816"/>
    <x v="8"/>
    <s v="Banten"/>
    <x v="1"/>
    <s v="NMAX 155"/>
    <s v="Matic Premium"/>
    <n v="34652000"/>
    <n v="5198000"/>
    <s v="Medium"/>
    <x v="0"/>
    <x v="0"/>
    <n v="0.14499999999999999"/>
    <n v="2810400"/>
    <n v="33724000"/>
    <x v="0"/>
    <x v="0"/>
    <n v="0"/>
    <n v="0"/>
    <n v="1"/>
    <s v="data kurang"/>
    <n v="4"/>
    <n v="2"/>
    <n v="1"/>
    <n v="0"/>
    <n v="7"/>
    <s v="Medium Risk"/>
    <n v="8"/>
    <s v="6-11 bulan"/>
  </r>
  <r>
    <x v="97"/>
    <x v="38"/>
    <x v="4"/>
    <x v="89"/>
    <s v="91401204733163"/>
    <n v="28"/>
    <s v="Lakilaki"/>
    <x v="0"/>
    <n v="5511000"/>
    <n v="0.13792415169660679"/>
    <x v="8"/>
    <s v="Banten"/>
    <x v="0"/>
    <s v="Vario 125"/>
    <s v="Matic Mid"/>
    <n v="25659000"/>
    <n v="2566000"/>
    <s v="Low"/>
    <x v="6"/>
    <x v="2"/>
    <n v="0.14499999999999999"/>
    <n v="760100"/>
    <n v="36486000"/>
    <x v="0"/>
    <x v="0"/>
    <n v="0"/>
    <n v="0"/>
    <n v="1"/>
    <m/>
    <n v="1"/>
    <n v="3"/>
    <n v="3"/>
    <n v="0"/>
    <n v="7"/>
    <s v="Medium Risk"/>
    <n v="5"/>
    <s v="0-5 bulan"/>
  </r>
  <r>
    <x v="98"/>
    <x v="77"/>
    <x v="3"/>
    <x v="90"/>
    <s v="69012507525736"/>
    <n v="21"/>
    <s v="Perempuan"/>
    <x v="3"/>
    <n v="7430000"/>
    <n v="0.12656796769851952"/>
    <x v="0"/>
    <s v="Bali"/>
    <x v="0"/>
    <s v="ADV 160"/>
    <s v="Adventure"/>
    <n v="43611000"/>
    <n v="10903000"/>
    <s v="Medium"/>
    <x v="1"/>
    <x v="1"/>
    <n v="0.14499999999999999"/>
    <n v="940400"/>
    <n v="56422000"/>
    <x v="0"/>
    <x v="0"/>
    <n v="0"/>
    <n v="0"/>
    <n v="1"/>
    <m/>
    <n v="1"/>
    <n v="2"/>
    <n v="4"/>
    <n v="0"/>
    <n v="7"/>
    <s v="Medium Risk"/>
    <n v="8"/>
    <s v="6-11 bulan"/>
  </r>
  <r>
    <x v="99"/>
    <x v="78"/>
    <x v="9"/>
    <x v="91"/>
    <s v="99361211953566"/>
    <n v="52"/>
    <s v="Perempuan"/>
    <x v="6"/>
    <n v="6064000"/>
    <n v="0.10699208443271768"/>
    <x v="0"/>
    <s v="Bali"/>
    <x v="1"/>
    <s v="Mio M3"/>
    <s v="Matic Entry"/>
    <n v="18570000"/>
    <n v="6500000"/>
    <s v="High"/>
    <x v="4"/>
    <x v="5"/>
    <n v="0.14499999999999999"/>
    <n v="648800"/>
    <n v="15571000"/>
    <x v="0"/>
    <x v="0"/>
    <n v="0"/>
    <n v="0"/>
    <n v="1"/>
    <s v="approved"/>
    <n v="1"/>
    <n v="1"/>
    <n v="1"/>
    <n v="0"/>
    <n v="3"/>
    <s v="Low Risk"/>
    <n v="2"/>
    <s v="0-5 bulan"/>
  </r>
  <r>
    <x v="100"/>
    <x v="79"/>
    <x v="5"/>
    <x v="92"/>
    <s v="85202106515663"/>
    <n v="57"/>
    <s v="Perempuan"/>
    <x v="3"/>
    <n v="7150000"/>
    <n v="0.10728671328671328"/>
    <x v="17"/>
    <s v="Jawa Barat"/>
    <x v="1"/>
    <s v="NMAX 155"/>
    <s v="Matic Premium"/>
    <n v="35574000"/>
    <n v="8894000"/>
    <s v="Medium"/>
    <x v="1"/>
    <x v="1"/>
    <n v="0.14499999999999999"/>
    <n v="767100"/>
    <n v="46023000"/>
    <x v="0"/>
    <x v="0"/>
    <n v="0"/>
    <n v="0"/>
    <n v="1"/>
    <s v="approved"/>
    <n v="1"/>
    <n v="2"/>
    <n v="4"/>
    <n v="0"/>
    <n v="7"/>
    <s v="Medium Risk"/>
    <n v="8"/>
    <s v="6-11 bulan"/>
  </r>
  <r>
    <x v="101"/>
    <x v="80"/>
    <x v="3"/>
    <x v="93"/>
    <s v="80281507848932"/>
    <n v="50"/>
    <s v="Lakilaki"/>
    <x v="1"/>
    <n v="7384000"/>
    <n v="8.8908450704225359E-2"/>
    <x v="14"/>
    <s v="DKI Jakarta"/>
    <x v="0"/>
    <s v="Beat Street"/>
    <s v="Matic Entry"/>
    <n v="18790000"/>
    <n v="6576000"/>
    <s v="High"/>
    <x v="4"/>
    <x v="5"/>
    <n v="0.14499999999999999"/>
    <n v="656500"/>
    <n v="15756000"/>
    <x v="0"/>
    <x v="0"/>
    <n v="0"/>
    <n v="0"/>
    <n v="1"/>
    <s v="ok"/>
    <n v="1"/>
    <n v="1"/>
    <n v="1"/>
    <n v="0"/>
    <n v="3"/>
    <s v="Low Risk"/>
    <n v="7"/>
    <s v="6-11 bulan"/>
  </r>
  <r>
    <x v="102"/>
    <x v="81"/>
    <x v="5"/>
    <x v="94"/>
    <s v="65172704587895"/>
    <n v="45"/>
    <s v="Perempuan"/>
    <x v="6"/>
    <n v="6486000"/>
    <n v="8.8143694110391607E-2"/>
    <x v="6"/>
    <s v="DIY"/>
    <x v="1"/>
    <s v="Mio M3"/>
    <s v="Matic Entry"/>
    <n v="17728000"/>
    <n v="7091000"/>
    <s v="High"/>
    <x v="5"/>
    <x v="5"/>
    <n v="0.14499999999999999"/>
    <n v="571700"/>
    <n v="13721000"/>
    <x v="0"/>
    <x v="0"/>
    <n v="0"/>
    <n v="0"/>
    <n v="1"/>
    <s v="survey ulang"/>
    <n v="1"/>
    <n v="1"/>
    <n v="1"/>
    <n v="0"/>
    <n v="3"/>
    <s v="Low Risk"/>
    <n v="9"/>
    <s v="6-11 bulan"/>
  </r>
  <r>
    <x v="103"/>
    <x v="82"/>
    <x v="1"/>
    <x v="95"/>
    <s v="34641710773800"/>
    <n v="32"/>
    <s v="Perempuan"/>
    <x v="9"/>
    <n v="4756000"/>
    <n v="0.19539529015979815"/>
    <x v="6"/>
    <s v="DIY"/>
    <x v="1"/>
    <s v="NMAX 155"/>
    <s v="Matic Premium"/>
    <n v="35866000"/>
    <n v="12553000"/>
    <s v="High"/>
    <x v="4"/>
    <x v="4"/>
    <n v="0.14499999999999999"/>
    <n v="929300"/>
    <n v="33454000"/>
    <x v="0"/>
    <x v="0"/>
    <n v="0"/>
    <n v="0"/>
    <n v="1"/>
    <s v="ok"/>
    <n v="1"/>
    <n v="1"/>
    <n v="2"/>
    <n v="0"/>
    <n v="4"/>
    <s v="Low Risk"/>
    <n v="7"/>
    <s v="6-11 bulan"/>
  </r>
  <r>
    <x v="104"/>
    <x v="13"/>
    <x v="5"/>
    <x v="96"/>
    <s v="64391001619346"/>
    <n v="29"/>
    <s v="Lakilaki"/>
    <x v="9"/>
    <n v="5144000"/>
    <n v="0.34105754276827371"/>
    <x v="4"/>
    <s v="Kalimantan Selatan"/>
    <x v="2"/>
    <s v="Address"/>
    <s v="Matic Mid"/>
    <n v="20430000"/>
    <n v="2043000"/>
    <s v="Low"/>
    <x v="6"/>
    <x v="0"/>
    <n v="0.14499999999999999"/>
    <n v="1754400"/>
    <n v="21053000"/>
    <x v="0"/>
    <x v="0"/>
    <n v="0"/>
    <n v="0"/>
    <n v="1"/>
    <s v="approved"/>
    <n v="3"/>
    <n v="3"/>
    <n v="1"/>
    <n v="0"/>
    <n v="7"/>
    <s v="Medium Risk"/>
    <n v="9"/>
    <s v="6-11 bulan"/>
  </r>
  <r>
    <x v="105"/>
    <x v="21"/>
    <x v="4"/>
    <x v="97"/>
    <s v="42751112743511"/>
    <n v="38"/>
    <s v="Lakilaki"/>
    <x v="8"/>
    <n v="3939000"/>
    <n v="0.23247017009393248"/>
    <x v="11"/>
    <s v="Sumatera Utara"/>
    <x v="0"/>
    <s v="Beat Street"/>
    <s v="Matic Entry"/>
    <n v="19340000"/>
    <n v="5802000"/>
    <s v="High"/>
    <x v="3"/>
    <x v="3"/>
    <n v="0.14499999999999999"/>
    <n v="915700"/>
    <n v="16482000"/>
    <x v="0"/>
    <x v="0"/>
    <n v="0"/>
    <n v="0"/>
    <n v="1"/>
    <m/>
    <n v="2"/>
    <n v="1"/>
    <n v="1"/>
    <n v="0"/>
    <n v="4"/>
    <s v="Low Risk"/>
    <n v="5"/>
    <s v="0-5 bulan"/>
  </r>
  <r>
    <x v="106"/>
    <x v="83"/>
    <x v="3"/>
    <x v="98"/>
    <s v="69872408883593"/>
    <n v="26"/>
    <s v="Lakilaki"/>
    <x v="9"/>
    <n v="4948000"/>
    <n v="0.18623686337914308"/>
    <x v="17"/>
    <s v="Jawa Barat"/>
    <x v="1"/>
    <s v="Lexi LX 155"/>
    <s v="Matic Mid"/>
    <n v="28899000"/>
    <n v="5780000"/>
    <s v="Medium"/>
    <x v="2"/>
    <x v="4"/>
    <n v="0.14499999999999999"/>
    <n v="921500"/>
    <n v="33175000"/>
    <x v="0"/>
    <x v="0"/>
    <n v="0"/>
    <n v="0"/>
    <n v="1"/>
    <s v="survey ulang"/>
    <n v="1"/>
    <n v="2"/>
    <n v="2"/>
    <n v="0"/>
    <n v="5"/>
    <s v="Low Risk"/>
    <n v="7"/>
    <s v="6-11 bulan"/>
  </r>
  <r>
    <x v="107"/>
    <x v="84"/>
    <x v="0"/>
    <x v="99"/>
    <s v="59741502841579"/>
    <n v="34"/>
    <s v="Lakilaki"/>
    <x v="1"/>
    <n v="6944000"/>
    <n v="0.10966301843317973"/>
    <x v="16"/>
    <s v="Jawa Timur"/>
    <x v="0"/>
    <s v="ADV 160"/>
    <s v="Adventure"/>
    <n v="44145000"/>
    <n v="17658000"/>
    <s v="High"/>
    <x v="5"/>
    <x v="1"/>
    <n v="0.14499999999999999"/>
    <n v="761500"/>
    <n v="45690000"/>
    <x v="0"/>
    <x v="0"/>
    <n v="0"/>
    <n v="0"/>
    <n v="1"/>
    <m/>
    <n v="1"/>
    <n v="1"/>
    <n v="4"/>
    <n v="0"/>
    <n v="6"/>
    <s v="Low Risk"/>
    <n v="4"/>
    <s v="0-5 bulan"/>
  </r>
  <r>
    <x v="108"/>
    <x v="73"/>
    <x v="3"/>
    <x v="100"/>
    <s v="94051303865474"/>
    <n v="52"/>
    <s v="Perempuan"/>
    <x v="3"/>
    <n v="5551000"/>
    <n v="0.15290938569627094"/>
    <x v="6"/>
    <s v="DIY"/>
    <x v="0"/>
    <s v="Vario 160"/>
    <s v="Matic Mid"/>
    <n v="30336000"/>
    <n v="4550000"/>
    <s v="Medium"/>
    <x v="0"/>
    <x v="2"/>
    <n v="0.14499999999999999"/>
    <n v="848800"/>
    <n v="40742000"/>
    <x v="0"/>
    <x v="0"/>
    <n v="0"/>
    <n v="0"/>
    <n v="1"/>
    <m/>
    <n v="1"/>
    <n v="2"/>
    <n v="3"/>
    <n v="0"/>
    <n v="6"/>
    <s v="Low Risk"/>
    <n v="8"/>
    <s v="6-11 bulan"/>
  </r>
  <r>
    <x v="109"/>
    <x v="85"/>
    <x v="5"/>
    <x v="101"/>
    <s v="71622809628693"/>
    <n v="27"/>
    <s v="Perempuan"/>
    <x v="8"/>
    <n v="3061000"/>
    <n v="0.27533485788957857"/>
    <x v="4"/>
    <s v="Kalimantan Selatan"/>
    <x v="0"/>
    <s v="Vario 160"/>
    <s v="Matic Mid"/>
    <n v="30121000"/>
    <n v="4518000"/>
    <s v="Medium"/>
    <x v="0"/>
    <x v="2"/>
    <n v="0.14499999999999999"/>
    <n v="842800"/>
    <n v="40453000"/>
    <x v="0"/>
    <x v="0"/>
    <n v="0"/>
    <n v="0"/>
    <n v="1"/>
    <s v="verifikasi"/>
    <n v="2"/>
    <n v="2"/>
    <n v="3"/>
    <n v="0"/>
    <n v="7"/>
    <s v="Medium Risk"/>
    <n v="9"/>
    <s v="6-11 bulan"/>
  </r>
  <r>
    <x v="110"/>
    <x v="86"/>
    <x v="2"/>
    <x v="102"/>
    <s v="37361906895701"/>
    <n v="47"/>
    <s v="Perempuan"/>
    <x v="1"/>
    <n v="13389000"/>
    <n v="8.2590185973560382E-2"/>
    <x v="11"/>
    <s v="Sumatera Utara"/>
    <x v="1"/>
    <s v="Mio M3"/>
    <s v="Matic Entry"/>
    <n v="17830000"/>
    <n v="6241000"/>
    <s v="High"/>
    <x v="4"/>
    <x v="0"/>
    <n v="0.14499999999999999"/>
    <n v="1105800"/>
    <n v="13270000"/>
    <x v="0"/>
    <x v="0"/>
    <n v="0"/>
    <n v="0"/>
    <n v="1"/>
    <s v="survey ulang"/>
    <n v="1"/>
    <n v="1"/>
    <n v="1"/>
    <n v="0"/>
    <n v="3"/>
    <s v="Low Risk"/>
    <n v="6"/>
    <s v="6-11 bulan"/>
  </r>
  <r>
    <x v="111"/>
    <x v="29"/>
    <x v="2"/>
    <x v="103"/>
    <s v="54282702502826"/>
    <n v="34"/>
    <s v="Lakilaki"/>
    <x v="8"/>
    <n v="3609000"/>
    <n v="0.38312551953449708"/>
    <x v="10"/>
    <s v="Jawa Timur"/>
    <x v="3"/>
    <s v="Dazz"/>
    <s v="Matic Entry"/>
    <n v="16101000"/>
    <n v="1610000"/>
    <s v="Low"/>
    <x v="6"/>
    <x v="0"/>
    <n v="0.14499999999999999"/>
    <n v="1382700"/>
    <n v="16592000"/>
    <x v="0"/>
    <x v="0"/>
    <n v="0"/>
    <n v="0"/>
    <n v="1"/>
    <s v="survey ulang"/>
    <n v="3"/>
    <n v="3"/>
    <n v="1"/>
    <n v="0"/>
    <n v="7"/>
    <s v="Medium Risk"/>
    <n v="5"/>
    <s v="0-5 bulan"/>
  </r>
  <r>
    <x v="112"/>
    <x v="87"/>
    <x v="4"/>
    <x v="104"/>
    <s v="94762907541252"/>
    <n v="25"/>
    <s v="Lakilaki"/>
    <x v="3"/>
    <n v="5771000"/>
    <n v="0.51339455900190611"/>
    <x v="20"/>
    <s v="DKI Jakarta"/>
    <x v="1"/>
    <s v="XMAX 250"/>
    <s v="Maxi Scooter"/>
    <n v="58404000"/>
    <n v="14601000"/>
    <s v="Medium"/>
    <x v="1"/>
    <x v="3"/>
    <n v="0.14499999999999999"/>
    <n v="2962800"/>
    <n v="53330000"/>
    <x v="0"/>
    <x v="0"/>
    <n v="0"/>
    <n v="0"/>
    <n v="1"/>
    <s v="survey ulang"/>
    <n v="4"/>
    <n v="2"/>
    <n v="1"/>
    <n v="0"/>
    <n v="7"/>
    <s v="Medium Risk"/>
    <n v="5"/>
    <s v="0-5 bulan"/>
  </r>
  <r>
    <x v="113"/>
    <x v="88"/>
    <x v="5"/>
    <x v="105"/>
    <s v="81641402533814"/>
    <n v="43"/>
    <s v="Lakilaki"/>
    <x v="0"/>
    <n v="5826000"/>
    <n v="0.15533813937521457"/>
    <x v="16"/>
    <s v="Jawa Timur"/>
    <x v="1"/>
    <s v="Mio M3"/>
    <s v="Matic Entry"/>
    <n v="18707000"/>
    <n v="1871000"/>
    <s v="Low"/>
    <x v="6"/>
    <x v="5"/>
    <n v="0.14499999999999999"/>
    <n v="905000"/>
    <n v="21719000"/>
    <x v="0"/>
    <x v="0"/>
    <n v="0"/>
    <n v="0"/>
    <n v="1"/>
    <m/>
    <n v="1"/>
    <n v="3"/>
    <n v="1"/>
    <n v="0"/>
    <n v="5"/>
    <s v="Low Risk"/>
    <n v="9"/>
    <s v="6-11 bulan"/>
  </r>
  <r>
    <x v="114"/>
    <x v="89"/>
    <x v="5"/>
    <x v="106"/>
    <s v="95711903648957"/>
    <n v="35"/>
    <s v="Perempuan"/>
    <x v="1"/>
    <n v="10874000"/>
    <n v="2.9952179510759611E-2"/>
    <x v="5"/>
    <s v="Kalimantan Timur"/>
    <x v="3"/>
    <s v="Dazz"/>
    <s v="Matic Entry"/>
    <n v="16494000"/>
    <n v="6598000"/>
    <s v="High"/>
    <x v="5"/>
    <x v="2"/>
    <n v="0.14499999999999999"/>
    <n v="325700"/>
    <n v="15635000"/>
    <x v="0"/>
    <x v="0"/>
    <n v="0"/>
    <n v="0"/>
    <n v="1"/>
    <s v="approved"/>
    <n v="1"/>
    <n v="1"/>
    <n v="3"/>
    <n v="0"/>
    <n v="5"/>
    <s v="Low Risk"/>
    <n v="9"/>
    <s v="6-11 bulan"/>
  </r>
  <r>
    <x v="115"/>
    <x v="90"/>
    <x v="3"/>
    <x v="11"/>
    <s v="31942010679215"/>
    <n v="23"/>
    <s v="Perempuan"/>
    <x v="0"/>
    <n v="5962000"/>
    <n v="0.14718215363971821"/>
    <x v="12"/>
    <s v="DKI Jakarta"/>
    <x v="2"/>
    <s v="Address"/>
    <s v="Matic Mid"/>
    <n v="20408000"/>
    <n v="4082000"/>
    <s v="Medium"/>
    <x v="2"/>
    <x v="5"/>
    <n v="0.14499999999999999"/>
    <n v="877500"/>
    <n v="21060000"/>
    <x v="0"/>
    <x v="0"/>
    <n v="0"/>
    <n v="0"/>
    <n v="1"/>
    <s v="survey ulang"/>
    <n v="1"/>
    <n v="2"/>
    <n v="1"/>
    <n v="0"/>
    <n v="4"/>
    <s v="Low Risk"/>
    <n v="8"/>
    <s v="6-11 bulan"/>
  </r>
  <r>
    <x v="116"/>
    <x v="30"/>
    <x v="1"/>
    <x v="107"/>
    <s v="37212607954512"/>
    <n v="37"/>
    <s v="Perempuan"/>
    <x v="3"/>
    <n v="6746000"/>
    <n v="0.26227394011265937"/>
    <x v="11"/>
    <s v="Sumatera Utara"/>
    <x v="1"/>
    <s v="R15"/>
    <s v="Sport"/>
    <n v="43596000"/>
    <n v="17439000"/>
    <s v="High"/>
    <x v="5"/>
    <x v="3"/>
    <n v="0.14499999999999999"/>
    <n v="1769300"/>
    <n v="31847000"/>
    <x v="0"/>
    <x v="0"/>
    <n v="0"/>
    <n v="0"/>
    <n v="1"/>
    <s v="ok"/>
    <n v="2"/>
    <n v="1"/>
    <n v="1"/>
    <n v="0"/>
    <n v="4"/>
    <s v="Low Risk"/>
    <n v="6"/>
    <s v="6-11 bulan"/>
  </r>
  <r>
    <x v="117"/>
    <x v="91"/>
    <x v="4"/>
    <x v="108"/>
    <s v="83852909922976"/>
    <n v="40"/>
    <s v="Lakilaki"/>
    <x v="8"/>
    <n v="3688000"/>
    <n v="0.4502169197396963"/>
    <x v="3"/>
    <s v="Sulawesi Selatan"/>
    <x v="0"/>
    <s v="Scoopy"/>
    <s v="Matic Stylish"/>
    <n v="23202000"/>
    <n v="5800000"/>
    <s v="Medium"/>
    <x v="1"/>
    <x v="0"/>
    <n v="0.14499999999999999"/>
    <n v="1660400"/>
    <n v="19925000"/>
    <x v="0"/>
    <x v="0"/>
    <n v="0"/>
    <n v="0"/>
    <n v="1"/>
    <m/>
    <n v="4"/>
    <n v="2"/>
    <n v="1"/>
    <n v="0"/>
    <n v="7"/>
    <s v="Medium Risk"/>
    <n v="4"/>
    <s v="0-5 bulan"/>
  </r>
  <r>
    <x v="118"/>
    <x v="92"/>
    <x v="5"/>
    <x v="67"/>
    <s v="46932709917622"/>
    <n v="57"/>
    <s v="Lakilaki"/>
    <x v="8"/>
    <n v="3884000"/>
    <n v="0.32296601441812567"/>
    <x v="15"/>
    <s v="DKI Jakarta"/>
    <x v="1"/>
    <s v="Lexi LX 155"/>
    <s v="Matic Mid"/>
    <n v="28531000"/>
    <n v="9986000"/>
    <s v="High"/>
    <x v="4"/>
    <x v="3"/>
    <n v="0.14499999999999999"/>
    <n v="1254400"/>
    <n v="22579000"/>
    <x v="0"/>
    <x v="0"/>
    <n v="0"/>
    <n v="0"/>
    <n v="1"/>
    <s v="data kurang"/>
    <n v="3"/>
    <n v="1"/>
    <n v="1"/>
    <n v="0"/>
    <n v="5"/>
    <s v="Low Risk"/>
    <n v="9"/>
    <s v="6-11 bulan"/>
  </r>
  <r>
    <x v="119"/>
    <x v="42"/>
    <x v="0"/>
    <x v="72"/>
    <s v="81342007642715"/>
    <n v="38"/>
    <s v="Perempuan"/>
    <x v="9"/>
    <n v="6031000"/>
    <n v="0.12664566406897695"/>
    <x v="11"/>
    <s v="Sumatera Utara"/>
    <x v="0"/>
    <s v="Revo X"/>
    <s v="Bebek"/>
    <n v="17373000"/>
    <n v="6081000"/>
    <s v="High"/>
    <x v="4"/>
    <x v="3"/>
    <n v="0.14499999999999999"/>
    <n v="763800"/>
    <n v="13748000"/>
    <x v="0"/>
    <x v="0"/>
    <n v="0"/>
    <n v="0"/>
    <n v="1"/>
    <s v="data kurang"/>
    <n v="1"/>
    <n v="1"/>
    <n v="1"/>
    <n v="0"/>
    <n v="3"/>
    <s v="Low Risk"/>
    <n v="4"/>
    <s v="0-5 bulan"/>
  </r>
  <r>
    <x v="120"/>
    <x v="53"/>
    <x v="1"/>
    <x v="109"/>
    <s v="42911812747546"/>
    <n v="39"/>
    <s v="Lakilaki"/>
    <x v="0"/>
    <n v="6289000"/>
    <n v="0.12768325647956749"/>
    <x v="12"/>
    <s v="DKI Jakarta"/>
    <x v="1"/>
    <s v="NMAX 155"/>
    <s v="Matic Premium"/>
    <n v="37240000"/>
    <n v="9310000"/>
    <s v="Medium"/>
    <x v="1"/>
    <x v="1"/>
    <n v="0.14499999999999999"/>
    <n v="803000"/>
    <n v="48180000"/>
    <x v="0"/>
    <x v="0"/>
    <n v="0"/>
    <n v="0"/>
    <n v="1"/>
    <m/>
    <n v="1"/>
    <n v="2"/>
    <n v="4"/>
    <n v="0"/>
    <n v="7"/>
    <s v="Medium Risk"/>
    <n v="6"/>
    <s v="6-11 bulan"/>
  </r>
  <r>
    <x v="121"/>
    <x v="35"/>
    <x v="7"/>
    <x v="33"/>
    <s v="Data Tidak Lengkap"/>
    <n v="55"/>
    <s v="Lakilaki"/>
    <x v="3"/>
    <n v="5689000"/>
    <n v="0.14079803128845139"/>
    <x v="18"/>
    <s v="Jawa Barat"/>
    <x v="0"/>
    <s v="Beat Street"/>
    <s v="Matic Entry"/>
    <n v="18219518"/>
    <n v="6377000"/>
    <s v="High"/>
    <x v="4"/>
    <x v="3"/>
    <n v="0.14499999999999999"/>
    <n v="801000"/>
    <n v="14418000"/>
    <x v="0"/>
    <x v="0"/>
    <n v="0"/>
    <n v="0"/>
    <n v="1"/>
    <s v="approved"/>
    <n v="1"/>
    <n v="1"/>
    <n v="1"/>
    <n v="0"/>
    <n v="3"/>
    <s v="Low Risk"/>
    <s v="N/A"/>
    <s v="N/A"/>
  </r>
  <r>
    <x v="122"/>
    <x v="93"/>
    <x v="4"/>
    <x v="110"/>
    <s v="79652409916652"/>
    <n v="41"/>
    <s v="Perempuan"/>
    <x v="7"/>
    <n v="3279000"/>
    <n v="0.25230253125953034"/>
    <x v="3"/>
    <s v="Sulawesi Selatan"/>
    <x v="1"/>
    <s v="NMAX 155"/>
    <s v="Matic Premium"/>
    <n v="35903000"/>
    <n v="10771000"/>
    <s v="High"/>
    <x v="3"/>
    <x v="2"/>
    <n v="0.14499999999999999"/>
    <n v="827300"/>
    <n v="39708000"/>
    <x v="0"/>
    <x v="0"/>
    <n v="0"/>
    <n v="0"/>
    <n v="1"/>
    <s v="ok"/>
    <n v="2"/>
    <n v="1"/>
    <n v="3"/>
    <n v="0"/>
    <n v="6"/>
    <s v="Low Risk"/>
    <n v="4"/>
    <s v="0-5 bulan"/>
  </r>
  <r>
    <x v="123"/>
    <x v="38"/>
    <x v="4"/>
    <x v="111"/>
    <s v="88412308539858"/>
    <n v="55"/>
    <s v="Perempuan"/>
    <x v="7"/>
    <n v="2899000"/>
    <n v="0.70206967919972407"/>
    <x v="9"/>
    <s v="Jawa Tengah"/>
    <x v="1"/>
    <s v="XMAX 250"/>
    <s v="Maxi Scooter"/>
    <n v="58255000"/>
    <n v="20389000"/>
    <s v="High"/>
    <x v="4"/>
    <x v="5"/>
    <n v="0.14499999999999999"/>
    <n v="2035300"/>
    <n v="48847000"/>
    <x v="0"/>
    <x v="0"/>
    <n v="0"/>
    <n v="0"/>
    <n v="1"/>
    <s v="verifikasi"/>
    <n v="4"/>
    <n v="1"/>
    <n v="1"/>
    <n v="0"/>
    <n v="6"/>
    <s v="Low Risk"/>
    <n v="5"/>
    <s v="0-5 bulan"/>
  </r>
  <r>
    <x v="124"/>
    <x v="94"/>
    <x v="2"/>
    <x v="100"/>
    <s v="64351801623275"/>
    <n v="21"/>
    <s v="Lakilaki"/>
    <x v="0"/>
    <n v="5415000"/>
    <n v="0.16350877192982455"/>
    <x v="7"/>
    <s v="Jawa Barat"/>
    <x v="0"/>
    <s v="Scoopy"/>
    <s v="Matic Stylish"/>
    <n v="23532000"/>
    <n v="7059000"/>
    <s v="High"/>
    <x v="3"/>
    <x v="5"/>
    <n v="0.14499999999999999"/>
    <n v="885400"/>
    <n v="21250000"/>
    <x v="0"/>
    <x v="0"/>
    <n v="0"/>
    <n v="0"/>
    <n v="1"/>
    <s v="approved"/>
    <n v="1"/>
    <n v="1"/>
    <n v="1"/>
    <n v="0"/>
    <n v="3"/>
    <s v="Low Risk"/>
    <n v="5"/>
    <s v="0-5 bulan"/>
  </r>
  <r>
    <x v="125"/>
    <x v="50"/>
    <x v="1"/>
    <x v="5"/>
    <s v="72502012696777"/>
    <n v="51"/>
    <s v="Lakilaki"/>
    <x v="6"/>
    <n v="4164000"/>
    <n v="0.36131123919308356"/>
    <x v="4"/>
    <s v="Kalimantan Selatan"/>
    <x v="0"/>
    <s v="PCX 160"/>
    <s v="Matic Premium"/>
    <n v="37320000"/>
    <n v="9330000"/>
    <s v="Medium"/>
    <x v="1"/>
    <x v="5"/>
    <n v="0.14499999999999999"/>
    <n v="1504500"/>
    <n v="36108000"/>
    <x v="1"/>
    <x v="3"/>
    <n v="23"/>
    <n v="1"/>
    <n v="3"/>
    <m/>
    <n v="3"/>
    <n v="2"/>
    <n v="1"/>
    <n v="2"/>
    <n v="8"/>
    <s v="Medium Risk"/>
    <n v="6"/>
    <s v="6-11 bulan"/>
  </r>
  <r>
    <x v="126"/>
    <x v="95"/>
    <x v="0"/>
    <x v="100"/>
    <s v="42512402805596"/>
    <n v="41"/>
    <s v="Perempuan"/>
    <x v="1"/>
    <n v="10198000"/>
    <n v="7.1317905471661114E-2"/>
    <x v="6"/>
    <s v="DIY"/>
    <x v="0"/>
    <s v="Vario 125"/>
    <s v="Matic Mid"/>
    <n v="25993000"/>
    <n v="3899000"/>
    <s v="Medium"/>
    <x v="0"/>
    <x v="2"/>
    <n v="0.14499999999999999"/>
    <n v="727300"/>
    <n v="34908000"/>
    <x v="0"/>
    <x v="0"/>
    <n v="0"/>
    <n v="0"/>
    <n v="1"/>
    <s v="verifikasi"/>
    <n v="1"/>
    <n v="2"/>
    <n v="3"/>
    <n v="0"/>
    <n v="6"/>
    <s v="Low Risk"/>
    <n v="4"/>
    <s v="0-5 bulan"/>
  </r>
  <r>
    <x v="127"/>
    <x v="96"/>
    <x v="0"/>
    <x v="112"/>
    <s v="94251908546027"/>
    <n v="50"/>
    <s v="Lakilaki"/>
    <x v="2"/>
    <n v="2149000"/>
    <n v="0.5517449976733364"/>
    <x v="12"/>
    <s v="DKI Jakarta"/>
    <x v="1"/>
    <s v="Freego"/>
    <s v="Matic Mid"/>
    <n v="23372000"/>
    <n v="5843000"/>
    <s v="Medium"/>
    <x v="1"/>
    <x v="3"/>
    <n v="0.14499999999999999"/>
    <n v="1185700"/>
    <n v="21342000"/>
    <x v="0"/>
    <x v="0"/>
    <n v="0"/>
    <n v="0"/>
    <n v="1"/>
    <s v="verifikasi"/>
    <n v="4"/>
    <n v="2"/>
    <n v="1"/>
    <n v="0"/>
    <n v="7"/>
    <s v="Medium Risk"/>
    <n v="4"/>
    <s v="0-5 bulan"/>
  </r>
  <r>
    <x v="128"/>
    <x v="6"/>
    <x v="4"/>
    <x v="113"/>
    <s v="51631005641648"/>
    <n v="57"/>
    <s v="Perempuan"/>
    <x v="0"/>
    <n v="5796000"/>
    <n v="9.841269841269841E-2"/>
    <x v="17"/>
    <s v="Jawa Barat"/>
    <x v="0"/>
    <s v="Scoopy"/>
    <s v="Matic Stylish"/>
    <n v="23106000"/>
    <n v="5776000"/>
    <s v="Medium"/>
    <x v="1"/>
    <x v="2"/>
    <n v="0.14499999999999999"/>
    <n v="570400"/>
    <n v="27381000"/>
    <x v="0"/>
    <x v="0"/>
    <n v="0"/>
    <n v="0"/>
    <n v="1"/>
    <m/>
    <n v="1"/>
    <n v="2"/>
    <n v="3"/>
    <n v="0"/>
    <n v="6"/>
    <s v="Low Risk"/>
    <n v="5"/>
    <s v="0-5 bulan"/>
  </r>
  <r>
    <x v="129"/>
    <x v="97"/>
    <x v="3"/>
    <x v="11"/>
    <s v="93531609565750"/>
    <n v="42"/>
    <s v="Perempuan"/>
    <x v="1"/>
    <n v="13045000"/>
    <n v="0.10204676121119202"/>
    <x v="8"/>
    <s v="Banten"/>
    <x v="1"/>
    <s v="R15"/>
    <s v="Sport"/>
    <n v="41277000"/>
    <n v="16511000"/>
    <s v="High"/>
    <x v="5"/>
    <x v="5"/>
    <n v="0.14499999999999999"/>
    <n v="1331200"/>
    <n v="31948000"/>
    <x v="0"/>
    <x v="0"/>
    <n v="0"/>
    <n v="0"/>
    <n v="1"/>
    <s v="data kurang"/>
    <n v="1"/>
    <n v="1"/>
    <n v="1"/>
    <n v="0"/>
    <n v="3"/>
    <s v="Low Risk"/>
    <n v="7"/>
    <s v="6-11 bulan"/>
  </r>
  <r>
    <x v="130"/>
    <x v="25"/>
    <x v="3"/>
    <x v="114"/>
    <s v="87771401965883"/>
    <n v="30"/>
    <s v="Perempuan"/>
    <x v="8"/>
    <n v="3914000"/>
    <n v="0.18533469596320901"/>
    <x v="10"/>
    <s v="Jawa Timur"/>
    <x v="0"/>
    <s v="Scoopy"/>
    <s v="Matic Stylish"/>
    <n v="24264000"/>
    <n v="6066000"/>
    <s v="Medium"/>
    <x v="1"/>
    <x v="4"/>
    <n v="0.14499999999999999"/>
    <n v="725400"/>
    <n v="26114000"/>
    <x v="0"/>
    <x v="0"/>
    <n v="0"/>
    <n v="0"/>
    <n v="1"/>
    <m/>
    <n v="1"/>
    <n v="2"/>
    <n v="2"/>
    <n v="0"/>
    <n v="5"/>
    <s v="Low Risk"/>
    <n v="8"/>
    <s v="6-11 bulan"/>
  </r>
  <r>
    <x v="131"/>
    <x v="18"/>
    <x v="4"/>
    <x v="115"/>
    <s v="35851508541794"/>
    <n v="44"/>
    <s v="Perempuan"/>
    <x v="5"/>
    <n v="3196000"/>
    <n v="0.20056320400500627"/>
    <x v="6"/>
    <s v="DIY"/>
    <x v="0"/>
    <s v="Scoopy"/>
    <s v="Matic Stylish"/>
    <n v="24340000"/>
    <n v="4868000"/>
    <s v="Medium"/>
    <x v="2"/>
    <x v="2"/>
    <n v="0.14499999999999999"/>
    <n v="641000"/>
    <n v="30766000"/>
    <x v="0"/>
    <x v="0"/>
    <n v="0"/>
    <n v="0"/>
    <n v="1"/>
    <s v="survey ulang"/>
    <n v="2"/>
    <n v="2"/>
    <n v="3"/>
    <n v="0"/>
    <n v="7"/>
    <s v="Medium Risk"/>
    <n v="5"/>
    <s v="0-5 bulan"/>
  </r>
  <r>
    <x v="132"/>
    <x v="98"/>
    <x v="10"/>
    <x v="116"/>
    <s v="Invalid"/>
    <n v="41"/>
    <s v="Perempuan"/>
    <x v="4"/>
    <n v="5470000"/>
    <n v="0.213345521023766"/>
    <x v="20"/>
    <s v="DKI Jakarta"/>
    <x v="2"/>
    <s v="Address"/>
    <s v="Matic Mid"/>
    <n v="20385000"/>
    <n v="8154000"/>
    <s v="High"/>
    <x v="5"/>
    <x v="0"/>
    <n v="0.14499999999999999"/>
    <n v="1167000"/>
    <n v="14004000"/>
    <x v="0"/>
    <x v="0"/>
    <n v="0"/>
    <n v="0"/>
    <n v="1"/>
    <s v="approved"/>
    <n v="2"/>
    <n v="1"/>
    <n v="1"/>
    <n v="0"/>
    <n v="4"/>
    <s v="Low Risk"/>
    <s v="N/A"/>
    <s v="N/A"/>
  </r>
  <r>
    <x v="133"/>
    <x v="21"/>
    <x v="4"/>
    <x v="33"/>
    <s v="Invalid"/>
    <n v="23"/>
    <s v="Lakilaki"/>
    <x v="1"/>
    <n v="13246000"/>
    <n v="6.426090895364639E-2"/>
    <x v="8"/>
    <s v="Banten"/>
    <x v="0"/>
    <s v="PCX 160"/>
    <s v="Matic Premium"/>
    <n v="36942000"/>
    <n v="11083000"/>
    <s v="High"/>
    <x v="3"/>
    <x v="2"/>
    <n v="0.14499999999999999"/>
    <n v="851200"/>
    <n v="40857000"/>
    <x v="0"/>
    <x v="0"/>
    <n v="0"/>
    <n v="0"/>
    <n v="1"/>
    <s v="verifikasi"/>
    <n v="1"/>
    <n v="1"/>
    <n v="3"/>
    <n v="0"/>
    <n v="5"/>
    <s v="Low Risk"/>
    <n v="5"/>
    <s v="0-5 bulan"/>
  </r>
  <r>
    <x v="134"/>
    <x v="99"/>
    <x v="1"/>
    <x v="117"/>
    <s v="57172110904116"/>
    <n v="31"/>
    <s v="Lakilaki"/>
    <x v="6"/>
    <n v="6382000"/>
    <n v="0.11472892510184896"/>
    <x v="19"/>
    <s v="Jawa Barat"/>
    <x v="1"/>
    <s v="Mio M3"/>
    <s v="Matic Entry"/>
    <n v="18164000"/>
    <n v="4541000"/>
    <s v="Medium"/>
    <x v="1"/>
    <x v="5"/>
    <n v="0.14499999999999999"/>
    <n v="732200"/>
    <n v="17574000"/>
    <x v="0"/>
    <x v="0"/>
    <n v="0"/>
    <n v="0"/>
    <n v="1"/>
    <s v="approved"/>
    <n v="1"/>
    <n v="2"/>
    <n v="1"/>
    <n v="0"/>
    <n v="4"/>
    <s v="Low Risk"/>
    <n v="7"/>
    <s v="6-11 bulan"/>
  </r>
  <r>
    <x v="135"/>
    <x v="100"/>
    <x v="3"/>
    <x v="118"/>
    <s v="51172406597768"/>
    <n v="53"/>
    <s v="Perempuan"/>
    <x v="0"/>
    <n v="6989000"/>
    <n v="0.17560452139075691"/>
    <x v="8"/>
    <s v="Banten"/>
    <x v="0"/>
    <s v="Genio"/>
    <s v="Matic Entry"/>
    <n v="19789000"/>
    <n v="6926000"/>
    <s v="High"/>
    <x v="4"/>
    <x v="0"/>
    <n v="0.14499999999999999"/>
    <n v="1227300"/>
    <n v="14728000"/>
    <x v="0"/>
    <x v="0"/>
    <n v="0"/>
    <n v="0"/>
    <n v="1"/>
    <s v="approved"/>
    <n v="1"/>
    <n v="1"/>
    <n v="1"/>
    <n v="0"/>
    <n v="3"/>
    <s v="Low Risk"/>
    <n v="8"/>
    <s v="6-11 bulan"/>
  </r>
  <r>
    <x v="136"/>
    <x v="24"/>
    <x v="0"/>
    <x v="119"/>
    <s v="69772202596596"/>
    <n v="36"/>
    <s v="Lakilaki"/>
    <x v="6"/>
    <n v="4984000"/>
    <n v="0.5388242375601926"/>
    <x v="14"/>
    <s v="DKI Jakarta"/>
    <x v="1"/>
    <s v="R15"/>
    <s v="Sport"/>
    <n v="43300000"/>
    <n v="15155000"/>
    <s v="High"/>
    <x v="4"/>
    <x v="0"/>
    <n v="0.14499999999999999"/>
    <n v="2685500"/>
    <n v="32226000"/>
    <x v="0"/>
    <x v="0"/>
    <n v="0"/>
    <n v="0"/>
    <n v="1"/>
    <s v="survey ulang"/>
    <n v="4"/>
    <n v="1"/>
    <n v="1"/>
    <n v="0"/>
    <n v="6"/>
    <s v="Low Risk"/>
    <n v="4"/>
    <s v="0-5 bulan"/>
  </r>
  <r>
    <x v="137"/>
    <x v="101"/>
    <x v="4"/>
    <x v="120"/>
    <s v="75052203788652"/>
    <n v="35"/>
    <s v="Perempuan"/>
    <x v="8"/>
    <n v="3181000"/>
    <n v="0.222351461804464"/>
    <x v="19"/>
    <s v="Jawa Barat"/>
    <x v="1"/>
    <s v="MT15"/>
    <s v="Sport Naked"/>
    <n v="37851000"/>
    <n v="13248000"/>
    <s v="High"/>
    <x v="4"/>
    <x v="1"/>
    <n v="0.14499999999999999"/>
    <n v="707300"/>
    <n v="42440000"/>
    <x v="0"/>
    <x v="0"/>
    <n v="0"/>
    <n v="0"/>
    <n v="1"/>
    <s v="data kurang"/>
    <n v="2"/>
    <n v="1"/>
    <n v="4"/>
    <n v="0"/>
    <n v="7"/>
    <s v="Medium Risk"/>
    <n v="5"/>
    <s v="0-5 bulan"/>
  </r>
  <r>
    <x v="138"/>
    <x v="102"/>
    <x v="3"/>
    <x v="121"/>
    <s v="70662208976877"/>
    <n v="30"/>
    <s v="Lakilaki"/>
    <x v="0"/>
    <n v="5088000"/>
    <n v="0.52040094339622645"/>
    <x v="13"/>
    <s v="Jawa Barat"/>
    <x v="1"/>
    <s v="NMAX 155"/>
    <s v="Matic Premium"/>
    <n v="34688000"/>
    <n v="6938000"/>
    <s v="Medium"/>
    <x v="2"/>
    <x v="0"/>
    <n v="0.14499999999999999"/>
    <n v="2647800"/>
    <n v="31774000"/>
    <x v="0"/>
    <x v="0"/>
    <n v="0"/>
    <n v="0"/>
    <n v="1"/>
    <s v="survey ulang"/>
    <n v="4"/>
    <n v="2"/>
    <n v="1"/>
    <n v="0"/>
    <n v="7"/>
    <s v="Medium Risk"/>
    <n v="8"/>
    <s v="6-11 bulan"/>
  </r>
  <r>
    <x v="139"/>
    <x v="9"/>
    <x v="1"/>
    <x v="122"/>
    <s v="48961510881479"/>
    <n v="49"/>
    <s v="Lakilaki"/>
    <x v="0"/>
    <n v="6337000"/>
    <n v="5.7061701120403978E-2"/>
    <x v="15"/>
    <s v="DKI Jakarta"/>
    <x v="2"/>
    <s v="Nex II"/>
    <s v="Matic Entry"/>
    <n v="16898000"/>
    <n v="5914000"/>
    <s v="High"/>
    <x v="4"/>
    <x v="2"/>
    <n v="0.14499999999999999"/>
    <n v="361600"/>
    <n v="17356000"/>
    <x v="0"/>
    <x v="0"/>
    <n v="0"/>
    <n v="0"/>
    <n v="1"/>
    <m/>
    <n v="1"/>
    <n v="1"/>
    <n v="3"/>
    <n v="0"/>
    <n v="5"/>
    <s v="Low Risk"/>
    <n v="6"/>
    <s v="6-11 bulan"/>
  </r>
  <r>
    <x v="140"/>
    <x v="59"/>
    <x v="5"/>
    <x v="6"/>
    <s v="62521905788423"/>
    <n v="53"/>
    <s v="Perempuan"/>
    <x v="5"/>
    <n v="3554000"/>
    <n v="0.65292628024760835"/>
    <x v="1"/>
    <s v="Sumatera Selatan"/>
    <x v="0"/>
    <s v="CB150R"/>
    <s v="Sport"/>
    <n v="32427000"/>
    <n v="8107000"/>
    <s v="Medium"/>
    <x v="1"/>
    <x v="0"/>
    <n v="0.14499999999999999"/>
    <n v="2320500"/>
    <n v="27846000"/>
    <x v="0"/>
    <x v="0"/>
    <n v="0"/>
    <n v="0"/>
    <n v="1"/>
    <s v="ok"/>
    <n v="4"/>
    <n v="2"/>
    <n v="1"/>
    <n v="0"/>
    <n v="7"/>
    <s v="Medium Risk"/>
    <n v="9"/>
    <s v="6-11 bulan"/>
  </r>
  <r>
    <x v="141"/>
    <x v="103"/>
    <x v="2"/>
    <x v="50"/>
    <s v="46662206957854"/>
    <n v="45"/>
    <s v="Lakilaki"/>
    <x v="0"/>
    <n v="6132000"/>
    <n v="0.18038160469667319"/>
    <x v="12"/>
    <s v="DKI Jakarta"/>
    <x v="1"/>
    <s v="R15"/>
    <s v="Sport"/>
    <n v="42692000"/>
    <n v="14942000"/>
    <s v="High"/>
    <x v="4"/>
    <x v="4"/>
    <n v="0.14499999999999999"/>
    <n v="1106100"/>
    <n v="39821000"/>
    <x v="0"/>
    <x v="0"/>
    <n v="0"/>
    <n v="0"/>
    <n v="1"/>
    <s v="ok"/>
    <n v="1"/>
    <n v="1"/>
    <n v="2"/>
    <n v="0"/>
    <n v="4"/>
    <s v="Low Risk"/>
    <n v="6"/>
    <s v="6-11 bulan"/>
  </r>
  <r>
    <x v="142"/>
    <x v="104"/>
    <x v="1"/>
    <x v="123"/>
    <s v="85521604904076"/>
    <n v="50"/>
    <s v="Lakilaki"/>
    <x v="9"/>
    <n v="4702000"/>
    <n v="7.4883028498511278E-2"/>
    <x v="1"/>
    <s v="Sumatera Selatan"/>
    <x v="2"/>
    <s v="Nex II"/>
    <s v="Matic Entry"/>
    <n v="16332000"/>
    <n v="4083000"/>
    <s v="Medium"/>
    <x v="1"/>
    <x v="1"/>
    <n v="0.14499999999999999"/>
    <n v="352100"/>
    <n v="21129000"/>
    <x v="0"/>
    <x v="2"/>
    <n v="0"/>
    <n v="0"/>
    <n v="0"/>
    <s v="ok"/>
    <n v="1"/>
    <n v="2"/>
    <n v="4"/>
    <n v="0"/>
    <n v="7"/>
    <s v="Medium Risk"/>
    <n v="7"/>
    <s v="6-11 bulan"/>
  </r>
  <r>
    <x v="143"/>
    <x v="105"/>
    <x v="2"/>
    <x v="124"/>
    <s v="98081704568805"/>
    <n v="55"/>
    <s v="Lakilaki"/>
    <x v="5"/>
    <n v="2830000"/>
    <n v="0.55279151943462901"/>
    <x v="8"/>
    <s v="Banten"/>
    <x v="1"/>
    <s v="NMAX 155"/>
    <s v="Matic Premium"/>
    <n v="36383000"/>
    <n v="7277000"/>
    <s v="Medium"/>
    <x v="2"/>
    <x v="5"/>
    <n v="0.14499999999999999"/>
    <n v="1564400"/>
    <n v="37547000"/>
    <x v="0"/>
    <x v="0"/>
    <n v="0"/>
    <n v="0"/>
    <n v="1"/>
    <s v="survey ulang"/>
    <n v="4"/>
    <n v="2"/>
    <n v="1"/>
    <n v="0"/>
    <n v="7"/>
    <s v="Medium Risk"/>
    <n v="6"/>
    <s v="6-11 bulan"/>
  </r>
  <r>
    <x v="144"/>
    <x v="106"/>
    <x v="3"/>
    <x v="125"/>
    <s v="69262612985708"/>
    <n v="37"/>
    <s v="Lakilaki"/>
    <x v="9"/>
    <n v="5355000"/>
    <n v="0.14823529411764705"/>
    <x v="16"/>
    <s v="Jawa Timur"/>
    <x v="1"/>
    <s v="Mio M3"/>
    <s v="Matic Entry"/>
    <n v="17374000"/>
    <n v="2606000"/>
    <s v="Medium"/>
    <x v="0"/>
    <x v="5"/>
    <n v="0.14499999999999999"/>
    <n v="793800"/>
    <n v="19050000"/>
    <x v="0"/>
    <x v="0"/>
    <n v="0"/>
    <n v="0"/>
    <n v="1"/>
    <s v="approved"/>
    <n v="1"/>
    <n v="2"/>
    <n v="1"/>
    <n v="0"/>
    <n v="4"/>
    <s v="Low Risk"/>
    <n v="8"/>
    <s v="6-11 bulan"/>
  </r>
  <r>
    <x v="145"/>
    <x v="67"/>
    <x v="4"/>
    <x v="121"/>
    <s v="90462306578204"/>
    <n v="40"/>
    <s v="Lakilaki"/>
    <x v="9"/>
    <n v="4748000"/>
    <n v="0.26592249368155013"/>
    <x v="3"/>
    <s v="Sulawesi Selatan"/>
    <x v="0"/>
    <s v="CB150R"/>
    <s v="Sport"/>
    <n v="31111000"/>
    <n v="12444000"/>
    <s v="High"/>
    <x v="5"/>
    <x v="3"/>
    <n v="0.14499999999999999"/>
    <n v="1262600"/>
    <n v="22727000"/>
    <x v="0"/>
    <x v="0"/>
    <n v="0"/>
    <n v="0"/>
    <n v="1"/>
    <s v="ok"/>
    <n v="2"/>
    <n v="1"/>
    <n v="1"/>
    <n v="0"/>
    <n v="4"/>
    <s v="Low Risk"/>
    <n v="5"/>
    <s v="0-5 bulan"/>
  </r>
  <r>
    <x v="146"/>
    <x v="107"/>
    <x v="3"/>
    <x v="126"/>
    <s v="68861607787993"/>
    <n v="46"/>
    <s v="Perempuan"/>
    <x v="5"/>
    <n v="3107000"/>
    <n v="0.10383006115223689"/>
    <x v="15"/>
    <s v="DKI Jakarta"/>
    <x v="0"/>
    <s v="Genio"/>
    <s v="Matic Entry"/>
    <n v="18704000"/>
    <n v="7481000"/>
    <s v="High"/>
    <x v="5"/>
    <x v="1"/>
    <n v="0.14499999999999999"/>
    <n v="322600"/>
    <n v="19359000"/>
    <x v="0"/>
    <x v="0"/>
    <n v="0"/>
    <n v="0"/>
    <n v="1"/>
    <m/>
    <n v="1"/>
    <n v="1"/>
    <n v="4"/>
    <n v="0"/>
    <n v="6"/>
    <s v="Low Risk"/>
    <n v="8"/>
    <s v="6-11 bulan"/>
  </r>
  <r>
    <x v="147"/>
    <x v="108"/>
    <x v="1"/>
    <x v="49"/>
    <s v="86171801894455"/>
    <n v="51"/>
    <s v="Perempuan"/>
    <x v="0"/>
    <n v="7173000"/>
    <n v="0.36036525860867141"/>
    <x v="3"/>
    <s v="Sulawesi Selatan"/>
    <x v="1"/>
    <s v="NMAX 155"/>
    <s v="Matic Premium"/>
    <n v="36121000"/>
    <n v="9030000"/>
    <s v="Medium"/>
    <x v="1"/>
    <x v="0"/>
    <n v="0.14499999999999999"/>
    <n v="2584900"/>
    <n v="31019000"/>
    <x v="0"/>
    <x v="0"/>
    <n v="0"/>
    <n v="0"/>
    <n v="1"/>
    <s v="data kurang"/>
    <n v="3"/>
    <n v="2"/>
    <n v="1"/>
    <n v="0"/>
    <n v="6"/>
    <s v="Low Risk"/>
    <n v="7"/>
    <s v="6-11 bulan"/>
  </r>
  <r>
    <x v="148"/>
    <x v="23"/>
    <x v="0"/>
    <x v="33"/>
    <s v="Invalid"/>
    <n v="22"/>
    <s v="Lakilaki"/>
    <x v="2"/>
    <n v="1772000"/>
    <n v="0.72951467268623027"/>
    <x v="7"/>
    <s v="Jawa Barat"/>
    <x v="4"/>
    <s v="KLX 150"/>
    <s v="Trail"/>
    <n v="37001000"/>
    <n v="12950000"/>
    <s v="High"/>
    <x v="4"/>
    <x v="5"/>
    <n v="0.14499999999999999"/>
    <n v="1292700"/>
    <n v="31026000"/>
    <x v="0"/>
    <x v="0"/>
    <n v="0"/>
    <n v="0"/>
    <n v="1"/>
    <s v="ok"/>
    <n v="4"/>
    <n v="1"/>
    <n v="1"/>
    <n v="0"/>
    <n v="6"/>
    <s v="Low Risk"/>
    <n v="4"/>
    <s v="0-5 bulan"/>
  </r>
  <r>
    <x v="149"/>
    <x v="109"/>
    <x v="0"/>
    <x v="127"/>
    <s v="55351003723737"/>
    <n v="27"/>
    <s v="Perempuan"/>
    <x v="0"/>
    <n v="7894000"/>
    <n v="0.21363060552318217"/>
    <x v="9"/>
    <s v="Jawa Tengah"/>
    <x v="4"/>
    <s v="KLX 150"/>
    <s v="Trail"/>
    <n v="36913000"/>
    <n v="5537000"/>
    <s v="Medium"/>
    <x v="0"/>
    <x v="5"/>
    <n v="0.14499999999999999"/>
    <n v="1686400"/>
    <n v="40474000"/>
    <x v="0"/>
    <x v="0"/>
    <n v="0"/>
    <n v="0"/>
    <n v="1"/>
    <m/>
    <n v="2"/>
    <n v="2"/>
    <n v="1"/>
    <n v="0"/>
    <n v="5"/>
    <s v="Low Risk"/>
    <n v="4"/>
    <s v="0-5 bulan"/>
  </r>
  <r>
    <x v="150"/>
    <x v="41"/>
    <x v="3"/>
    <x v="128"/>
    <s v="54702501838364"/>
    <n v="47"/>
    <s v="Lakilaki"/>
    <x v="8"/>
    <n v="3302000"/>
    <n v="0.36877649909145971"/>
    <x v="19"/>
    <s v="Jawa Barat"/>
    <x v="1"/>
    <s v="MT15"/>
    <s v="Sport Naked"/>
    <n v="38186000"/>
    <n v="7637000"/>
    <s v="Medium"/>
    <x v="2"/>
    <x v="4"/>
    <n v="0.14499999999999999"/>
    <n v="1217700"/>
    <n v="43838000"/>
    <x v="0"/>
    <x v="0"/>
    <n v="0"/>
    <n v="0"/>
    <n v="1"/>
    <s v="approved"/>
    <n v="3"/>
    <n v="2"/>
    <n v="2"/>
    <n v="0"/>
    <n v="7"/>
    <s v="Medium Risk"/>
    <n v="7"/>
    <s v="6-11 bulan"/>
  </r>
  <r>
    <x v="151"/>
    <x v="110"/>
    <x v="0"/>
    <x v="129"/>
    <s v="62901505863989"/>
    <n v="28"/>
    <s v="Lakilaki"/>
    <x v="8"/>
    <n v="3503000"/>
    <n v="0.16200399657436482"/>
    <x v="4"/>
    <s v="Kalimantan Selatan"/>
    <x v="1"/>
    <s v="Freego"/>
    <s v="Matic Mid"/>
    <n v="21905000"/>
    <n v="7667000"/>
    <s v="High"/>
    <x v="4"/>
    <x v="4"/>
    <n v="0.14499999999999999"/>
    <n v="567500"/>
    <n v="20431000"/>
    <x v="0"/>
    <x v="0"/>
    <n v="0"/>
    <n v="0"/>
    <n v="1"/>
    <s v="approved"/>
    <n v="1"/>
    <n v="1"/>
    <n v="2"/>
    <n v="0"/>
    <n v="4"/>
    <s v="Low Risk"/>
    <n v="4"/>
    <s v="0-5 bulan"/>
  </r>
  <r>
    <x v="152"/>
    <x v="111"/>
    <x v="4"/>
    <x v="130"/>
    <s v="96931812703091"/>
    <n v="29"/>
    <s v="Perempuan"/>
    <x v="8"/>
    <n v="2946000"/>
    <n v="0.13411405295315681"/>
    <x v="3"/>
    <s v="Sulawesi Selatan"/>
    <x v="2"/>
    <s v="Nex II"/>
    <s v="Matic Entry"/>
    <n v="17180000"/>
    <n v="3436000"/>
    <s v="Medium"/>
    <x v="2"/>
    <x v="1"/>
    <n v="0.14499999999999999"/>
    <n v="395100"/>
    <n v="23709000"/>
    <x v="0"/>
    <x v="0"/>
    <n v="0"/>
    <n v="0"/>
    <n v="1"/>
    <m/>
    <n v="1"/>
    <n v="2"/>
    <n v="4"/>
    <n v="0"/>
    <n v="7"/>
    <s v="Medium Risk"/>
    <n v="4"/>
    <s v="0-5 bulan"/>
  </r>
  <r>
    <x v="153"/>
    <x v="112"/>
    <x v="2"/>
    <x v="33"/>
    <s v="Invalid"/>
    <n v="26"/>
    <s v="Lakilaki"/>
    <x v="1"/>
    <n v="12137000"/>
    <n v="8.6677103073247094E-2"/>
    <x v="19"/>
    <s v="Jawa Barat"/>
    <x v="3"/>
    <s v="Dazz"/>
    <s v="Matic Entry"/>
    <n v="15750000"/>
    <n v="4725000"/>
    <s v="High"/>
    <x v="3"/>
    <x v="0"/>
    <n v="0.14499999999999999"/>
    <n v="1052000"/>
    <n v="12623000"/>
    <x v="0"/>
    <x v="0"/>
    <n v="0"/>
    <n v="0"/>
    <n v="1"/>
    <s v="survey ulang"/>
    <n v="1"/>
    <n v="1"/>
    <n v="1"/>
    <n v="0"/>
    <n v="3"/>
    <s v="Low Risk"/>
    <n v="5"/>
    <s v="0-5 bulan"/>
  </r>
  <r>
    <x v="154"/>
    <x v="43"/>
    <x v="5"/>
    <x v="86"/>
    <s v="50312003688839"/>
    <n v="53"/>
    <s v="Perempuan"/>
    <x v="3"/>
    <n v="6757000"/>
    <n v="0.17999112031966849"/>
    <x v="12"/>
    <s v="DKI Jakarta"/>
    <x v="1"/>
    <s v="NMAX 155"/>
    <s v="Matic Premium"/>
    <n v="35897000"/>
    <n v="5385000"/>
    <s v="Medium"/>
    <x v="0"/>
    <x v="4"/>
    <n v="0.14499999999999999"/>
    <n v="1216200"/>
    <n v="43784000"/>
    <x v="0"/>
    <x v="0"/>
    <n v="0"/>
    <n v="0"/>
    <n v="1"/>
    <s v="verifikasi"/>
    <n v="1"/>
    <n v="2"/>
    <n v="2"/>
    <n v="0"/>
    <n v="5"/>
    <s v="Low Risk"/>
    <n v="9"/>
    <s v="6-11 bulan"/>
  </r>
  <r>
    <x v="155"/>
    <x v="32"/>
    <x v="4"/>
    <x v="131"/>
    <s v="61462405829725"/>
    <n v="51"/>
    <s v="Lakilaki"/>
    <x v="0"/>
    <n v="5138000"/>
    <n v="7.3141300116776956E-2"/>
    <x v="14"/>
    <s v="DKI Jakarta"/>
    <x v="0"/>
    <s v="Genio"/>
    <s v="Matic Entry"/>
    <n v="18675000"/>
    <n v="5602000"/>
    <s v="High"/>
    <x v="3"/>
    <x v="1"/>
    <n v="0.14499999999999999"/>
    <n v="375800"/>
    <n v="22550000"/>
    <x v="0"/>
    <x v="0"/>
    <n v="0"/>
    <n v="0"/>
    <n v="1"/>
    <m/>
    <n v="1"/>
    <n v="1"/>
    <n v="4"/>
    <n v="0"/>
    <n v="6"/>
    <s v="Low Risk"/>
    <n v="5"/>
    <s v="0-5 bulan"/>
  </r>
  <r>
    <x v="156"/>
    <x v="33"/>
    <x v="5"/>
    <x v="132"/>
    <s v="61691808812335"/>
    <n v="29"/>
    <s v="Perempuan"/>
    <x v="0"/>
    <n v="4655000"/>
    <n v="0.28182599355531684"/>
    <x v="12"/>
    <s v="DKI Jakarta"/>
    <x v="0"/>
    <s v="Scoopy"/>
    <s v="Matic Stylish"/>
    <n v="22819000"/>
    <n v="3423000"/>
    <s v="Medium"/>
    <x v="0"/>
    <x v="3"/>
    <n v="0.14499999999999999"/>
    <n v="1311900"/>
    <n v="23615000"/>
    <x v="0"/>
    <x v="0"/>
    <n v="0"/>
    <n v="0"/>
    <n v="1"/>
    <s v="ok"/>
    <n v="2"/>
    <n v="2"/>
    <n v="1"/>
    <n v="0"/>
    <n v="5"/>
    <s v="Low Risk"/>
    <n v="9"/>
    <s v="6-11 bulan"/>
  </r>
  <r>
    <x v="157"/>
    <x v="107"/>
    <x v="3"/>
    <x v="133"/>
    <s v="36522202832565"/>
    <n v="37"/>
    <s v="Lakilaki"/>
    <x v="0"/>
    <n v="6984000"/>
    <n v="9.2511454753722799E-2"/>
    <x v="5"/>
    <s v="Kalimantan Timur"/>
    <x v="0"/>
    <s v="PCX 160"/>
    <s v="Matic Premium"/>
    <n v="37456000"/>
    <n v="14982000"/>
    <s v="High"/>
    <x v="5"/>
    <x v="1"/>
    <n v="0.14499999999999999"/>
    <n v="646100"/>
    <n v="38767000"/>
    <x v="1"/>
    <x v="3"/>
    <n v="19"/>
    <n v="2"/>
    <n v="3"/>
    <s v="verifikasi"/>
    <n v="1"/>
    <n v="1"/>
    <n v="4"/>
    <n v="2"/>
    <n v="8"/>
    <s v="Medium Risk"/>
    <n v="8"/>
    <s v="6-11 bulan"/>
  </r>
  <r>
    <x v="158"/>
    <x v="113"/>
    <x v="5"/>
    <x v="134"/>
    <s v="62412302591167"/>
    <n v="41"/>
    <s v="Lakilaki"/>
    <x v="1"/>
    <n v="3867000"/>
    <n v="0.58833721230928371"/>
    <x v="20"/>
    <s v="DKI Jakarta"/>
    <x v="1"/>
    <s v="Lexi LX 155"/>
    <s v="Matic Mid"/>
    <n v="28052000"/>
    <n v="4208000"/>
    <s v="Medium"/>
    <x v="0"/>
    <x v="0"/>
    <n v="0.14499999999999999"/>
    <n v="2275100"/>
    <n v="27302000"/>
    <x v="0"/>
    <x v="0"/>
    <n v="0"/>
    <n v="0"/>
    <n v="1"/>
    <m/>
    <n v="4"/>
    <n v="2"/>
    <n v="1"/>
    <n v="0"/>
    <n v="7"/>
    <s v="Medium Risk"/>
    <n v="9"/>
    <s v="6-11 bulan"/>
  </r>
  <r>
    <x v="159"/>
    <x v="59"/>
    <x v="5"/>
    <x v="135"/>
    <s v="36241407723202"/>
    <n v="37"/>
    <s v="Lakilaki"/>
    <x v="2"/>
    <n v="2487000"/>
    <n v="0.11222356252513067"/>
    <x v="20"/>
    <s v="DKI Jakarta"/>
    <x v="2"/>
    <s v="Nex II"/>
    <s v="Matic Entry"/>
    <n v="16179000"/>
    <n v="6472000"/>
    <s v="High"/>
    <x v="5"/>
    <x v="1"/>
    <n v="0.14499999999999999"/>
    <n v="279100"/>
    <n v="16745000"/>
    <x v="0"/>
    <x v="0"/>
    <n v="0"/>
    <n v="0"/>
    <n v="1"/>
    <s v="verifikasi"/>
    <n v="1"/>
    <n v="1"/>
    <n v="4"/>
    <n v="0"/>
    <n v="6"/>
    <s v="Low Risk"/>
    <n v="9"/>
    <s v="6-11 bulan"/>
  </r>
  <r>
    <x v="160"/>
    <x v="114"/>
    <x v="0"/>
    <x v="136"/>
    <s v="44782011829847"/>
    <n v="36"/>
    <s v="Perempuan"/>
    <x v="8"/>
    <n v="2907000"/>
    <n v="0.11960784313725491"/>
    <x v="12"/>
    <s v="DKI Jakarta"/>
    <x v="3"/>
    <s v="Dazz"/>
    <s v="Matic Entry"/>
    <n v="16126000"/>
    <n v="4031000"/>
    <s v="Medium"/>
    <x v="1"/>
    <x v="1"/>
    <n v="0.14499999999999999"/>
    <n v="347700"/>
    <n v="20863000"/>
    <x v="0"/>
    <x v="0"/>
    <n v="0"/>
    <n v="0"/>
    <n v="1"/>
    <m/>
    <n v="1"/>
    <n v="2"/>
    <n v="4"/>
    <n v="0"/>
    <n v="7"/>
    <s v="Medium Risk"/>
    <n v="4"/>
    <s v="0-5 bulan"/>
  </r>
  <r>
    <x v="161"/>
    <x v="56"/>
    <x v="4"/>
    <x v="33"/>
    <s v="Invalid"/>
    <n v="39"/>
    <s v="Lakilaki"/>
    <x v="6"/>
    <n v="5514000"/>
    <n v="0.18895538628944505"/>
    <x v="8"/>
    <s v="Banten"/>
    <x v="1"/>
    <s v="NMAX 155"/>
    <s v="Matic Premium"/>
    <n v="37238902"/>
    <n v="5586000"/>
    <s v="Medium"/>
    <x v="0"/>
    <x v="2"/>
    <n v="0.14499999999999999"/>
    <n v="1041900"/>
    <n v="50012000"/>
    <x v="0"/>
    <x v="0"/>
    <n v="0"/>
    <n v="0"/>
    <n v="1"/>
    <m/>
    <n v="1"/>
    <n v="2"/>
    <n v="3"/>
    <n v="0"/>
    <n v="6"/>
    <s v="Low Risk"/>
    <n v="5"/>
    <s v="0-5 bulan"/>
  </r>
  <r>
    <x v="162"/>
    <x v="66"/>
    <x v="1"/>
    <x v="137"/>
    <s v="39341202769351"/>
    <n v="52"/>
    <s v="Perempuan"/>
    <x v="0"/>
    <n v="5178000"/>
    <n v="9.9111626110467366E-2"/>
    <x v="10"/>
    <s v="Jawa Timur"/>
    <x v="0"/>
    <s v="Vario 125"/>
    <s v="Matic Mid"/>
    <n v="25984000"/>
    <n v="10394000"/>
    <s v="High"/>
    <x v="5"/>
    <x v="2"/>
    <n v="0.14499999999999999"/>
    <n v="513200"/>
    <n v="24632000"/>
    <x v="0"/>
    <x v="0"/>
    <n v="0"/>
    <n v="0"/>
    <n v="1"/>
    <s v="data kurang"/>
    <n v="1"/>
    <n v="1"/>
    <n v="3"/>
    <n v="0"/>
    <n v="5"/>
    <s v="Low Risk"/>
    <n v="6"/>
    <s v="6-11 bulan"/>
  </r>
  <r>
    <x v="163"/>
    <x v="115"/>
    <x v="5"/>
    <x v="138"/>
    <s v="46141312577456"/>
    <n v="56"/>
    <s v="Perempuan"/>
    <x v="7"/>
    <n v="4235000"/>
    <n v="0.15031877213695397"/>
    <x v="10"/>
    <s v="Jawa Timur"/>
    <x v="0"/>
    <s v="Genio"/>
    <s v="Matic Entry"/>
    <n v="18788000"/>
    <n v="2818000"/>
    <s v="Medium"/>
    <x v="0"/>
    <x v="4"/>
    <n v="0.14499999999999999"/>
    <n v="636600"/>
    <n v="22917000"/>
    <x v="0"/>
    <x v="0"/>
    <n v="0"/>
    <n v="0"/>
    <n v="1"/>
    <s v="survey ulang"/>
    <n v="1"/>
    <n v="2"/>
    <n v="2"/>
    <n v="0"/>
    <n v="5"/>
    <s v="Low Risk"/>
    <n v="8"/>
    <s v="6-11 bulan"/>
  </r>
  <r>
    <x v="164"/>
    <x v="32"/>
    <x v="4"/>
    <x v="139"/>
    <s v="81642704975945"/>
    <n v="35"/>
    <s v="Perempuan"/>
    <x v="4"/>
    <n v="6401000"/>
    <n v="0.13143258865802218"/>
    <x v="17"/>
    <s v="Jawa Barat"/>
    <x v="1"/>
    <s v="Aerox 155"/>
    <s v="Matic Sport"/>
    <n v="31947000"/>
    <n v="6389000"/>
    <s v="Medium"/>
    <x v="2"/>
    <x v="2"/>
    <n v="0.14499999999999999"/>
    <n v="841300"/>
    <n v="40382000"/>
    <x v="0"/>
    <x v="2"/>
    <n v="0"/>
    <n v="0"/>
    <n v="0"/>
    <m/>
    <n v="1"/>
    <n v="2"/>
    <n v="3"/>
    <n v="0"/>
    <n v="6"/>
    <s v="Low Risk"/>
    <n v="5"/>
    <s v="0-5 bulan"/>
  </r>
  <r>
    <x v="165"/>
    <x v="47"/>
    <x v="1"/>
    <x v="140"/>
    <s v="84681401681503"/>
    <n v="39"/>
    <s v="Lakilaki"/>
    <x v="6"/>
    <n v="4010000"/>
    <n v="0.35498753117206983"/>
    <x v="2"/>
    <s v="Riau"/>
    <x v="3"/>
    <s v="Dazz"/>
    <s v="Matic Entry"/>
    <n v="16577000"/>
    <n v="1658000"/>
    <s v="Low"/>
    <x v="6"/>
    <x v="0"/>
    <n v="0.14499999999999999"/>
    <n v="1423500"/>
    <n v="17082000"/>
    <x v="0"/>
    <x v="0"/>
    <n v="0"/>
    <n v="0"/>
    <n v="1"/>
    <m/>
    <n v="3"/>
    <n v="3"/>
    <n v="1"/>
    <n v="0"/>
    <n v="7"/>
    <s v="Medium Risk"/>
    <n v="7"/>
    <s v="6-11 bulan"/>
  </r>
  <r>
    <x v="166"/>
    <x v="116"/>
    <x v="5"/>
    <x v="141"/>
    <s v="56841401525049"/>
    <n v="39"/>
    <s v="Perempuan"/>
    <x v="8"/>
    <n v="3007000"/>
    <n v="0.2775856335217825"/>
    <x v="19"/>
    <s v="Jawa Barat"/>
    <x v="1"/>
    <s v="Aerox 155"/>
    <s v="Matic Sport"/>
    <n v="32258000"/>
    <n v="3226000"/>
    <s v="Low"/>
    <x v="6"/>
    <x v="1"/>
    <n v="0.14499999999999999"/>
    <n v="834700"/>
    <n v="50080000"/>
    <x v="0"/>
    <x v="0"/>
    <n v="0"/>
    <n v="0"/>
    <n v="1"/>
    <m/>
    <n v="2"/>
    <n v="3"/>
    <n v="4"/>
    <n v="0"/>
    <n v="9"/>
    <s v="High Risk"/>
    <n v="9"/>
    <s v="6-11 bulan"/>
  </r>
  <r>
    <x v="167"/>
    <x v="117"/>
    <x v="1"/>
    <x v="142"/>
    <s v="99442401714778"/>
    <n v="35"/>
    <s v="Perempuan"/>
    <x v="2"/>
    <n v="1565000"/>
    <n v="0.36862619808306707"/>
    <x v="16"/>
    <s v="Jawa Timur"/>
    <x v="0"/>
    <s v="Beat Street"/>
    <s v="Matic Entry"/>
    <n v="19299000"/>
    <n v="4825000"/>
    <s v="Medium"/>
    <x v="1"/>
    <x v="4"/>
    <n v="0.14499999999999999"/>
    <n v="576900"/>
    <n v="20770000"/>
    <x v="0"/>
    <x v="0"/>
    <n v="0"/>
    <n v="0"/>
    <n v="1"/>
    <s v="ok"/>
    <n v="3"/>
    <n v="2"/>
    <n v="2"/>
    <n v="0"/>
    <n v="7"/>
    <s v="Medium Risk"/>
    <n v="7"/>
    <s v="6-11 bulan"/>
  </r>
  <r>
    <x v="168"/>
    <x v="40"/>
    <x v="4"/>
    <x v="143"/>
    <s v="71851012502860"/>
    <n v="43"/>
    <s v="Perempuan"/>
    <x v="0"/>
    <n v="4709000"/>
    <n v="0.56328307496283714"/>
    <x v="14"/>
    <s v="DKI Jakarta"/>
    <x v="0"/>
    <s v="Vario 160"/>
    <s v="Matic Mid"/>
    <n v="30888000"/>
    <n v="3089000"/>
    <s v="Low"/>
    <x v="6"/>
    <x v="0"/>
    <n v="0.14499999999999999"/>
    <n v="2652500"/>
    <n v="31830000"/>
    <x v="0"/>
    <x v="0"/>
    <n v="0"/>
    <n v="0"/>
    <n v="1"/>
    <m/>
    <n v="4"/>
    <n v="3"/>
    <n v="1"/>
    <n v="0"/>
    <n v="8"/>
    <s v="Medium Risk"/>
    <n v="5"/>
    <s v="0-5 bulan"/>
  </r>
  <r>
    <x v="169"/>
    <x v="118"/>
    <x v="2"/>
    <x v="144"/>
    <s v="97342805861921"/>
    <n v="38"/>
    <s v="Lakilaki"/>
    <x v="6"/>
    <n v="6695000"/>
    <n v="0.15466766243465271"/>
    <x v="13"/>
    <s v="Jawa Barat"/>
    <x v="0"/>
    <s v="Beat Street"/>
    <s v="Matic Entry"/>
    <n v="18088000"/>
    <n v="7235000"/>
    <s v="High"/>
    <x v="5"/>
    <x v="0"/>
    <n v="0.14499999999999999"/>
    <n v="1035500"/>
    <n v="12426000"/>
    <x v="0"/>
    <x v="0"/>
    <n v="0"/>
    <n v="0"/>
    <n v="1"/>
    <s v="verifikasi"/>
    <n v="1"/>
    <n v="1"/>
    <n v="1"/>
    <n v="0"/>
    <n v="3"/>
    <s v="Low Risk"/>
    <n v="5"/>
    <s v="0-5 bulan"/>
  </r>
  <r>
    <x v="170"/>
    <x v="119"/>
    <x v="5"/>
    <x v="91"/>
    <s v="91121801902897"/>
    <n v="54"/>
    <s v="Perempuan"/>
    <x v="7"/>
    <n v="2229000"/>
    <n v="0.20646029609690444"/>
    <x v="8"/>
    <s v="Banten"/>
    <x v="3"/>
    <s v="Dazz"/>
    <s v="Matic Entry"/>
    <n v="15535000"/>
    <n v="1554000"/>
    <s v="Low"/>
    <x v="6"/>
    <x v="2"/>
    <n v="0.14499999999999999"/>
    <n v="460200"/>
    <n v="22090000"/>
    <x v="0"/>
    <x v="0"/>
    <n v="0"/>
    <n v="0"/>
    <n v="1"/>
    <s v="verifikasi"/>
    <n v="2"/>
    <n v="3"/>
    <n v="3"/>
    <n v="0"/>
    <n v="8"/>
    <s v="Medium Risk"/>
    <n v="9"/>
    <s v="6-11 bulan"/>
  </r>
  <r>
    <x v="171"/>
    <x v="76"/>
    <x v="3"/>
    <x v="141"/>
    <s v="82622112768979"/>
    <n v="57"/>
    <s v="Perempuan"/>
    <x v="7"/>
    <n v="4147000"/>
    <n v="0.67547624789004101"/>
    <x v="6"/>
    <s v="DIY"/>
    <x v="1"/>
    <s v="NMAX 155"/>
    <s v="Matic Premium"/>
    <n v="34538000"/>
    <n v="5181000"/>
    <s v="Medium"/>
    <x v="0"/>
    <x v="0"/>
    <n v="0.14499999999999999"/>
    <n v="2801200"/>
    <n v="33614000"/>
    <x v="0"/>
    <x v="0"/>
    <n v="0"/>
    <n v="0"/>
    <n v="1"/>
    <m/>
    <n v="4"/>
    <n v="2"/>
    <n v="1"/>
    <n v="0"/>
    <n v="7"/>
    <s v="Medium Risk"/>
    <n v="8"/>
    <s v="6-11 bulan"/>
  </r>
  <r>
    <x v="172"/>
    <x v="120"/>
    <x v="5"/>
    <x v="145"/>
    <s v="99202008706986"/>
    <n v="23"/>
    <s v="Lakilaki"/>
    <x v="8"/>
    <n v="2942000"/>
    <n v="0.58820530251529568"/>
    <x v="11"/>
    <s v="Sumatera Utara"/>
    <x v="1"/>
    <s v="Lexi LX 155"/>
    <s v="Matic Mid"/>
    <n v="28427000"/>
    <n v="2843000"/>
    <s v="Low"/>
    <x v="6"/>
    <x v="3"/>
    <n v="0.14499999999999999"/>
    <n v="1730500"/>
    <n v="31148000"/>
    <x v="0"/>
    <x v="0"/>
    <n v="0"/>
    <n v="0"/>
    <n v="1"/>
    <m/>
    <n v="4"/>
    <n v="3"/>
    <n v="1"/>
    <n v="0"/>
    <n v="8"/>
    <s v="Medium Risk"/>
    <n v="9"/>
    <s v="6-11 bulan"/>
  </r>
  <r>
    <x v="173"/>
    <x v="80"/>
    <x v="3"/>
    <x v="146"/>
    <s v="34492508784208"/>
    <n v="58"/>
    <s v="Perempuan"/>
    <x v="2"/>
    <n v="2079000"/>
    <n v="0.2955747955747956"/>
    <x v="8"/>
    <s v="Banten"/>
    <x v="2"/>
    <s v="Nex II"/>
    <s v="Matic Entry"/>
    <n v="16332000"/>
    <n v="4900000"/>
    <s v="High"/>
    <x v="3"/>
    <x v="5"/>
    <n v="0.14499999999999999"/>
    <n v="614500"/>
    <n v="14747000"/>
    <x v="0"/>
    <x v="0"/>
    <n v="0"/>
    <n v="0"/>
    <n v="1"/>
    <m/>
    <n v="2"/>
    <n v="1"/>
    <n v="1"/>
    <n v="0"/>
    <n v="4"/>
    <s v="Low Risk"/>
    <n v="7"/>
    <s v="6-11 bulan"/>
  </r>
  <r>
    <x v="174"/>
    <x v="46"/>
    <x v="2"/>
    <x v="147"/>
    <s v="46401812528713"/>
    <n v="42"/>
    <s v="Lakilaki"/>
    <x v="0"/>
    <n v="6295000"/>
    <n v="0.18447974583002383"/>
    <x v="8"/>
    <s v="Banten"/>
    <x v="1"/>
    <s v="Aerox 155"/>
    <s v="Matic Sport"/>
    <n v="30865000"/>
    <n v="9259000"/>
    <s v="High"/>
    <x v="3"/>
    <x v="5"/>
    <n v="0.14499999999999999"/>
    <n v="1161300"/>
    <n v="27871000"/>
    <x v="0"/>
    <x v="0"/>
    <n v="0"/>
    <n v="0"/>
    <n v="1"/>
    <m/>
    <n v="1"/>
    <n v="1"/>
    <n v="1"/>
    <n v="0"/>
    <n v="3"/>
    <s v="Low Risk"/>
    <n v="6"/>
    <s v="6-11 bulan"/>
  </r>
  <r>
    <x v="175"/>
    <x v="48"/>
    <x v="0"/>
    <x v="148"/>
    <s v="54532105773464"/>
    <n v="47"/>
    <s v="Perempuan"/>
    <x v="0"/>
    <n v="7021000"/>
    <n v="6.2213359920239283E-2"/>
    <x v="0"/>
    <s v="Bali"/>
    <x v="2"/>
    <s v="Nex II"/>
    <s v="Matic Entry"/>
    <n v="16860000"/>
    <n v="5901000"/>
    <s v="High"/>
    <x v="4"/>
    <x v="4"/>
    <n v="0.14499999999999999"/>
    <n v="436800"/>
    <n v="15727000"/>
    <x v="0"/>
    <x v="0"/>
    <n v="0"/>
    <n v="0"/>
    <n v="1"/>
    <s v="approved"/>
    <n v="1"/>
    <n v="1"/>
    <n v="2"/>
    <n v="0"/>
    <n v="4"/>
    <s v="Low Risk"/>
    <n v="4"/>
    <s v="0-5 bulan"/>
  </r>
  <r>
    <x v="176"/>
    <x v="24"/>
    <x v="0"/>
    <x v="101"/>
    <s v="31532012597683"/>
    <n v="42"/>
    <s v="Perempuan"/>
    <x v="6"/>
    <n v="5121000"/>
    <n v="0.1348564733450498"/>
    <x v="14"/>
    <s v="DKI Jakarta"/>
    <x v="0"/>
    <s v="Vario 160"/>
    <s v="Matic Mid"/>
    <n v="28873000"/>
    <n v="11549000"/>
    <s v="High"/>
    <x v="5"/>
    <x v="4"/>
    <n v="0.14499999999999999"/>
    <n v="690600"/>
    <n v="24860000"/>
    <x v="0"/>
    <x v="0"/>
    <n v="0"/>
    <n v="0"/>
    <n v="1"/>
    <m/>
    <n v="1"/>
    <n v="1"/>
    <n v="2"/>
    <n v="0"/>
    <n v="4"/>
    <s v="Low Risk"/>
    <n v="4"/>
    <s v="0-5 bulan"/>
  </r>
  <r>
    <x v="177"/>
    <x v="105"/>
    <x v="2"/>
    <x v="4"/>
    <s v="42041608779516"/>
    <n v="42"/>
    <s v="Lakilaki"/>
    <x v="0"/>
    <n v="6510000"/>
    <n v="0.10078341013824885"/>
    <x v="11"/>
    <s v="Sumatera Utara"/>
    <x v="0"/>
    <s v="CB150R"/>
    <s v="Sport"/>
    <n v="30665000"/>
    <n v="10733000"/>
    <s v="High"/>
    <x v="4"/>
    <x v="2"/>
    <n v="0.14499999999999999"/>
    <n v="656100"/>
    <n v="31493000"/>
    <x v="0"/>
    <x v="0"/>
    <n v="0"/>
    <n v="0"/>
    <n v="1"/>
    <s v="data kurang"/>
    <n v="1"/>
    <n v="1"/>
    <n v="3"/>
    <n v="0"/>
    <n v="5"/>
    <s v="Low Risk"/>
    <n v="6"/>
    <s v="6-11 bulan"/>
  </r>
  <r>
    <x v="178"/>
    <x v="120"/>
    <x v="5"/>
    <x v="149"/>
    <s v="79142312523608"/>
    <n v="34"/>
    <s v="Lakilaki"/>
    <x v="5"/>
    <n v="4543000"/>
    <n v="0.27105436935945409"/>
    <x v="10"/>
    <s v="Jawa Timur"/>
    <x v="0"/>
    <s v="Vario 160"/>
    <s v="Matic Mid"/>
    <n v="30547000"/>
    <n v="7637000"/>
    <s v="Medium"/>
    <x v="1"/>
    <x v="5"/>
    <n v="0.14499999999999999"/>
    <n v="1231400"/>
    <n v="29554000"/>
    <x v="0"/>
    <x v="0"/>
    <n v="0"/>
    <n v="0"/>
    <n v="1"/>
    <s v="ok"/>
    <n v="2"/>
    <n v="2"/>
    <n v="1"/>
    <n v="0"/>
    <n v="5"/>
    <s v="Low Risk"/>
    <n v="9"/>
    <s v="6-11 bulan"/>
  </r>
  <r>
    <x v="179"/>
    <x v="43"/>
    <x v="5"/>
    <x v="150"/>
    <s v="82021309825390"/>
    <n v="52"/>
    <s v="Perempuan"/>
    <x v="2"/>
    <n v="2574000"/>
    <n v="0.19467754467754467"/>
    <x v="3"/>
    <s v="Sulawesi Selatan"/>
    <x v="0"/>
    <s v="Scoopy"/>
    <s v="Matic Stylish"/>
    <n v="23238000"/>
    <n v="5810000"/>
    <s v="Medium"/>
    <x v="1"/>
    <x v="1"/>
    <n v="0.14499999999999999"/>
    <n v="501100"/>
    <n v="30063000"/>
    <x v="0"/>
    <x v="0"/>
    <n v="0"/>
    <n v="0"/>
    <n v="1"/>
    <s v="survey ulang"/>
    <n v="1"/>
    <n v="2"/>
    <n v="4"/>
    <n v="0"/>
    <n v="7"/>
    <s v="Medium Risk"/>
    <n v="9"/>
    <s v="6-11 bulan"/>
  </r>
  <r>
    <x v="180"/>
    <x v="84"/>
    <x v="0"/>
    <x v="151"/>
    <s v="89861503744516"/>
    <n v="27"/>
    <s v="Perempuan"/>
    <x v="0"/>
    <n v="7202000"/>
    <n v="9.922243821160788E-2"/>
    <x v="13"/>
    <s v="Jawa Barat"/>
    <x v="3"/>
    <s v="Dazz"/>
    <s v="Matic Entry"/>
    <n v="15640000"/>
    <n v="2346000"/>
    <s v="Medium"/>
    <x v="0"/>
    <x v="5"/>
    <n v="0.14499999999999999"/>
    <n v="714600"/>
    <n v="17150000"/>
    <x v="0"/>
    <x v="0"/>
    <n v="0"/>
    <n v="0"/>
    <n v="1"/>
    <m/>
    <n v="1"/>
    <n v="2"/>
    <n v="1"/>
    <n v="0"/>
    <n v="4"/>
    <s v="Low Risk"/>
    <n v="4"/>
    <s v="0-5 bulan"/>
  </r>
  <r>
    <x v="181"/>
    <x v="53"/>
    <x v="1"/>
    <x v="152"/>
    <s v="44211205667882"/>
    <n v="27"/>
    <s v="Perempuan"/>
    <x v="0"/>
    <n v="7016000"/>
    <n v="0.10068415051311289"/>
    <x v="20"/>
    <s v="DKI Jakarta"/>
    <x v="0"/>
    <s v="Scoopy"/>
    <s v="Matic Stylish"/>
    <n v="23629000"/>
    <n v="5907000"/>
    <s v="Medium"/>
    <x v="1"/>
    <x v="4"/>
    <n v="0.14499999999999999"/>
    <n v="706400"/>
    <n v="25431000"/>
    <x v="0"/>
    <x v="0"/>
    <n v="0"/>
    <n v="0"/>
    <n v="1"/>
    <s v="verifikasi"/>
    <n v="1"/>
    <n v="2"/>
    <n v="2"/>
    <n v="0"/>
    <n v="5"/>
    <s v="Low Risk"/>
    <n v="6"/>
    <s v="6-11 bulan"/>
  </r>
  <r>
    <x v="182"/>
    <x v="111"/>
    <x v="4"/>
    <x v="153"/>
    <s v="65341401736316"/>
    <n v="38"/>
    <s v="Perempuan"/>
    <x v="0"/>
    <n v="6860000"/>
    <n v="0.1460932944606414"/>
    <x v="2"/>
    <s v="Riau"/>
    <x v="4"/>
    <s v="KLX 150"/>
    <s v="Trail"/>
    <n v="38057000"/>
    <n v="7611000"/>
    <s v="Medium"/>
    <x v="2"/>
    <x v="2"/>
    <n v="0.14499999999999999"/>
    <n v="1002200"/>
    <n v="48105000"/>
    <x v="0"/>
    <x v="0"/>
    <n v="0"/>
    <n v="0"/>
    <n v="1"/>
    <s v="ok"/>
    <n v="1"/>
    <n v="2"/>
    <n v="3"/>
    <n v="0"/>
    <n v="6"/>
    <s v="Low Risk"/>
    <n v="4"/>
    <s v="0-5 bulan"/>
  </r>
  <r>
    <x v="183"/>
    <x v="58"/>
    <x v="2"/>
    <x v="154"/>
    <s v="73882807967251"/>
    <n v="40"/>
    <s v="Perempuan"/>
    <x v="2"/>
    <n v="1939000"/>
    <n v="0.18865394533264571"/>
    <x v="13"/>
    <s v="Jawa Barat"/>
    <x v="0"/>
    <s v="Revo X"/>
    <s v="Bebek"/>
    <n v="18175000"/>
    <n v="5452000"/>
    <s v="High"/>
    <x v="3"/>
    <x v="1"/>
    <n v="0.14499999999999999"/>
    <n v="365800"/>
    <n v="21947000"/>
    <x v="0"/>
    <x v="0"/>
    <n v="0"/>
    <n v="0"/>
    <n v="1"/>
    <m/>
    <n v="1"/>
    <n v="1"/>
    <n v="4"/>
    <n v="0"/>
    <n v="6"/>
    <s v="Low Risk"/>
    <n v="6"/>
    <s v="6-11 bulan"/>
  </r>
  <r>
    <x v="184"/>
    <x v="121"/>
    <x v="1"/>
    <x v="90"/>
    <s v="64151707978464"/>
    <n v="55"/>
    <s v="Lakilaki"/>
    <x v="9"/>
    <n v="4353000"/>
    <n v="0.29490006891798759"/>
    <x v="15"/>
    <s v="DKI Jakarta"/>
    <x v="1"/>
    <s v="Lexi LX 155"/>
    <s v="Matic Mid"/>
    <n v="29199000"/>
    <n v="10220000"/>
    <s v="High"/>
    <x v="4"/>
    <x v="3"/>
    <n v="0.14499999999999999"/>
    <n v="1283700"/>
    <n v="23107000"/>
    <x v="0"/>
    <x v="0"/>
    <n v="0"/>
    <n v="0"/>
    <n v="1"/>
    <s v="ok"/>
    <n v="2"/>
    <n v="1"/>
    <n v="1"/>
    <n v="0"/>
    <n v="4"/>
    <s v="Low Risk"/>
    <n v="7"/>
    <s v="6-11 bulan"/>
  </r>
  <r>
    <x v="185"/>
    <x v="103"/>
    <x v="2"/>
    <x v="155"/>
    <s v="74261311822367"/>
    <n v="29"/>
    <s v="Perempuan"/>
    <x v="7"/>
    <n v="3608000"/>
    <n v="0.18281596452328161"/>
    <x v="19"/>
    <s v="Jawa Barat"/>
    <x v="1"/>
    <s v="Mio M3"/>
    <s v="Matic Entry"/>
    <n v="17532000"/>
    <n v="5260000"/>
    <s v="High"/>
    <x v="3"/>
    <x v="5"/>
    <n v="0.14499999999999999"/>
    <n v="659600"/>
    <n v="15831000"/>
    <x v="0"/>
    <x v="0"/>
    <n v="0"/>
    <n v="0"/>
    <n v="1"/>
    <s v="data kurang"/>
    <n v="1"/>
    <n v="1"/>
    <n v="1"/>
    <n v="0"/>
    <n v="3"/>
    <s v="Low Risk"/>
    <n v="6"/>
    <s v="6-11 bulan"/>
  </r>
  <r>
    <x v="186"/>
    <x v="17"/>
    <x v="2"/>
    <x v="21"/>
    <s v="77621001796339"/>
    <n v="28"/>
    <s v="Lakilaki"/>
    <x v="0"/>
    <n v="7216000"/>
    <n v="0.2850748337028825"/>
    <x v="15"/>
    <s v="DKI Jakarta"/>
    <x v="0"/>
    <s v="Scoopy"/>
    <s v="Matic Stylish"/>
    <n v="23954000"/>
    <n v="2395000"/>
    <s v="Low"/>
    <x v="6"/>
    <x v="0"/>
    <n v="0.14499999999999999"/>
    <n v="2057100"/>
    <n v="24685000"/>
    <x v="0"/>
    <x v="0"/>
    <n v="0"/>
    <n v="0"/>
    <n v="1"/>
    <s v="verifikasi"/>
    <n v="2"/>
    <n v="3"/>
    <n v="1"/>
    <n v="0"/>
    <n v="6"/>
    <s v="Low Risk"/>
    <n v="6"/>
    <s v="6-11 bulan"/>
  </r>
  <r>
    <x v="187"/>
    <x v="122"/>
    <x v="4"/>
    <x v="156"/>
    <s v="54282607518957"/>
    <n v="26"/>
    <s v="Perempuan"/>
    <x v="0"/>
    <n v="7627000"/>
    <n v="0.21294086796905728"/>
    <x v="7"/>
    <s v="Jawa Barat"/>
    <x v="0"/>
    <s v="Beat Street"/>
    <s v="Matic Entry"/>
    <n v="18912000"/>
    <n v="1891000"/>
    <s v="Low"/>
    <x v="6"/>
    <x v="0"/>
    <n v="0.14499999999999999"/>
    <n v="1624100"/>
    <n v="19489000"/>
    <x v="0"/>
    <x v="1"/>
    <n v="33"/>
    <n v="2"/>
    <n v="2"/>
    <s v="data kurang"/>
    <n v="2"/>
    <n v="3"/>
    <n v="1"/>
    <n v="2"/>
    <n v="8"/>
    <s v="Medium Risk"/>
    <n v="4"/>
    <s v="0-5 bulan"/>
  </r>
  <r>
    <x v="188"/>
    <x v="123"/>
    <x v="11"/>
    <x v="157"/>
    <s v="38901806641120"/>
    <n v="30"/>
    <s v="Perempuan"/>
    <x v="0"/>
    <n v="7198000"/>
    <n v="0.33146707418727422"/>
    <x v="0"/>
    <s v="Bali"/>
    <x v="1"/>
    <s v="NMAX 155"/>
    <s v="Matic Premium"/>
    <n v="35722000"/>
    <n v="10717000"/>
    <s v="High"/>
    <x v="3"/>
    <x v="0"/>
    <n v="0.14499999999999999"/>
    <n v="2385900"/>
    <n v="28631000"/>
    <x v="0"/>
    <x v="0"/>
    <n v="0"/>
    <n v="0"/>
    <n v="1"/>
    <s v="data kurang"/>
    <n v="3"/>
    <n v="1"/>
    <n v="1"/>
    <n v="0"/>
    <n v="5"/>
    <s v="Low Risk"/>
    <s v="N/A"/>
    <s v="N/A"/>
  </r>
  <r>
    <x v="189"/>
    <x v="124"/>
    <x v="1"/>
    <x v="158"/>
    <s v="96941005601643"/>
    <n v="38"/>
    <s v="Perempuan"/>
    <x v="3"/>
    <n v="6974000"/>
    <n v="8.9073702322913673E-2"/>
    <x v="15"/>
    <s v="DKI Jakarta"/>
    <x v="0"/>
    <s v="Scoopy"/>
    <s v="Matic Stylish"/>
    <n v="23976000"/>
    <n v="8392000"/>
    <s v="High"/>
    <x v="4"/>
    <x v="4"/>
    <n v="0.14499999999999999"/>
    <n v="621200"/>
    <n v="22364000"/>
    <x v="0"/>
    <x v="1"/>
    <n v="50"/>
    <n v="2"/>
    <n v="2"/>
    <m/>
    <n v="1"/>
    <n v="1"/>
    <n v="2"/>
    <n v="2"/>
    <n v="6"/>
    <s v="Low Risk"/>
    <n v="7"/>
    <s v="6-11 bulan"/>
  </r>
  <r>
    <x v="190"/>
    <x v="66"/>
    <x v="1"/>
    <x v="159"/>
    <s v="83452811669233"/>
    <n v="45"/>
    <s v="Lakilaki"/>
    <x v="1"/>
    <n v="7122000"/>
    <n v="5.8607132827857344E-2"/>
    <x v="13"/>
    <s v="Jawa Barat"/>
    <x v="0"/>
    <s v="Scoopy"/>
    <s v="Matic Stylish"/>
    <n v="24198000"/>
    <n v="9679000"/>
    <s v="High"/>
    <x v="5"/>
    <x v="1"/>
    <n v="0.14499999999999999"/>
    <n v="417400"/>
    <n v="25045000"/>
    <x v="0"/>
    <x v="0"/>
    <n v="0"/>
    <n v="0"/>
    <n v="1"/>
    <m/>
    <n v="1"/>
    <n v="1"/>
    <n v="4"/>
    <n v="0"/>
    <n v="6"/>
    <s v="Low Risk"/>
    <n v="6"/>
    <s v="6-11 bulan"/>
  </r>
  <r>
    <x v="191"/>
    <x v="125"/>
    <x v="1"/>
    <x v="11"/>
    <s v="61602907871433"/>
    <n v="35"/>
    <s v="Perempuan"/>
    <x v="0"/>
    <n v="7125000"/>
    <n v="0.14012631578947368"/>
    <x v="5"/>
    <s v="Kalimantan Timur"/>
    <x v="1"/>
    <s v="NMAX 155"/>
    <s v="Matic Premium"/>
    <n v="35782000"/>
    <n v="10735000"/>
    <s v="High"/>
    <x v="3"/>
    <x v="4"/>
    <n v="0.14499999999999999"/>
    <n v="998400"/>
    <n v="35943000"/>
    <x v="0"/>
    <x v="0"/>
    <n v="0"/>
    <n v="0"/>
    <n v="1"/>
    <s v="data kurang"/>
    <n v="1"/>
    <n v="1"/>
    <n v="2"/>
    <n v="0"/>
    <n v="4"/>
    <s v="Low Risk"/>
    <n v="7"/>
    <s v="6-11 bulan"/>
  </r>
  <r>
    <x v="192"/>
    <x v="126"/>
    <x v="5"/>
    <x v="15"/>
    <s v="57702909756478"/>
    <n v="55"/>
    <s v="Perempuan"/>
    <x v="0"/>
    <n v="6600000"/>
    <n v="0.17092424242424242"/>
    <x v="15"/>
    <s v="DKI Jakarta"/>
    <x v="1"/>
    <s v="R15"/>
    <s v="Sport"/>
    <n v="42839000"/>
    <n v="8568000"/>
    <s v="Medium"/>
    <x v="2"/>
    <x v="2"/>
    <n v="0.14499999999999999"/>
    <n v="1128100"/>
    <n v="54148000"/>
    <x v="0"/>
    <x v="2"/>
    <n v="0"/>
    <n v="0"/>
    <n v="0"/>
    <m/>
    <n v="1"/>
    <n v="2"/>
    <n v="3"/>
    <n v="0"/>
    <n v="6"/>
    <s v="Low Risk"/>
    <n v="8"/>
    <s v="6-11 bulan"/>
  </r>
  <r>
    <x v="193"/>
    <x v="7"/>
    <x v="3"/>
    <x v="160"/>
    <s v="76111303897647"/>
    <n v="36"/>
    <s v="Perempuan"/>
    <x v="0"/>
    <n v="7290000"/>
    <n v="8.3113854595336073E-2"/>
    <x v="8"/>
    <s v="Banten"/>
    <x v="2"/>
    <s v="Address"/>
    <s v="Matic Mid"/>
    <n v="20451000"/>
    <n v="2045000"/>
    <s v="Low"/>
    <x v="6"/>
    <x v="2"/>
    <n v="0.14499999999999999"/>
    <n v="605900"/>
    <n v="29082000"/>
    <x v="0"/>
    <x v="0"/>
    <n v="0"/>
    <n v="0"/>
    <n v="1"/>
    <s v="ok"/>
    <n v="1"/>
    <n v="3"/>
    <n v="3"/>
    <n v="0"/>
    <n v="7"/>
    <s v="Medium Risk"/>
    <n v="8"/>
    <s v="6-11 bulan"/>
  </r>
  <r>
    <x v="194"/>
    <x v="127"/>
    <x v="0"/>
    <x v="161"/>
    <s v="72922312553974"/>
    <n v="38"/>
    <s v="Perempuan"/>
    <x v="0"/>
    <n v="4571000"/>
    <n v="0.22001750164077882"/>
    <x v="6"/>
    <s v="DIY"/>
    <x v="3"/>
    <s v="Dazz"/>
    <s v="Matic Entry"/>
    <n v="16215000"/>
    <n v="5675000"/>
    <s v="High"/>
    <x v="4"/>
    <x v="0"/>
    <n v="0.14499999999999999"/>
    <n v="1005700"/>
    <n v="12068000"/>
    <x v="0"/>
    <x v="0"/>
    <n v="0"/>
    <n v="0"/>
    <n v="1"/>
    <s v="approved"/>
    <n v="2"/>
    <n v="1"/>
    <n v="1"/>
    <n v="0"/>
    <n v="4"/>
    <s v="Low Risk"/>
    <n v="4"/>
    <s v="0-5 bulan"/>
  </r>
  <r>
    <x v="195"/>
    <x v="110"/>
    <x v="0"/>
    <x v="162"/>
    <s v="Invalid"/>
    <n v="36"/>
    <s v="Perempuan"/>
    <x v="6"/>
    <n v="6887000"/>
    <n v="4.7785683171192098E-2"/>
    <x v="0"/>
    <s v="Bali"/>
    <x v="0"/>
    <s v="Revo X"/>
    <s v="Bebek"/>
    <n v="17613000"/>
    <n v="6164000"/>
    <s v="High"/>
    <x v="4"/>
    <x v="1"/>
    <n v="0.14499999999999999"/>
    <n v="329100"/>
    <n v="19749000"/>
    <x v="1"/>
    <x v="3"/>
    <n v="17"/>
    <n v="2"/>
    <n v="3"/>
    <m/>
    <n v="1"/>
    <n v="1"/>
    <n v="4"/>
    <n v="2"/>
    <n v="8"/>
    <s v="Medium Risk"/>
    <n v="4"/>
    <s v="0-5 bulan"/>
  </r>
  <r>
    <x v="196"/>
    <x v="28"/>
    <x v="1"/>
    <x v="162"/>
    <s v="87402907909690"/>
    <n v="47"/>
    <s v="Lakilaki"/>
    <x v="5"/>
    <n v="4816000"/>
    <n v="0.13475913621262459"/>
    <x v="7"/>
    <s v="Jawa Barat"/>
    <x v="2"/>
    <s v="Address"/>
    <s v="Matic Mid"/>
    <n v="20125000"/>
    <n v="8050000"/>
    <s v="High"/>
    <x v="5"/>
    <x v="5"/>
    <n v="0.14499999999999999"/>
    <n v="649000"/>
    <n v="15577000"/>
    <x v="0"/>
    <x v="0"/>
    <n v="0"/>
    <n v="0"/>
    <n v="1"/>
    <s v="verifikasi"/>
    <n v="1"/>
    <n v="1"/>
    <n v="1"/>
    <n v="0"/>
    <n v="3"/>
    <s v="Low Risk"/>
    <n v="7"/>
    <s v="6-11 bulan"/>
  </r>
  <r>
    <x v="197"/>
    <x v="2"/>
    <x v="2"/>
    <x v="139"/>
    <s v="74681210946540"/>
    <n v="21"/>
    <s v="Lakilaki"/>
    <x v="0"/>
    <n v="4957000"/>
    <n v="0.11892273552551946"/>
    <x v="17"/>
    <s v="Jawa Barat"/>
    <x v="3"/>
    <s v="Dazz"/>
    <s v="Matic Entry"/>
    <n v="16431000"/>
    <n v="1643000"/>
    <s v="Low"/>
    <x v="6"/>
    <x v="4"/>
    <n v="0.14499999999999999"/>
    <n v="589500"/>
    <n v="21220000"/>
    <x v="0"/>
    <x v="0"/>
    <n v="0"/>
    <n v="0"/>
    <n v="1"/>
    <m/>
    <n v="1"/>
    <n v="3"/>
    <n v="2"/>
    <n v="0"/>
    <n v="6"/>
    <s v="Low Risk"/>
    <n v="6"/>
    <s v="6-11 bulan"/>
  </r>
  <r>
    <x v="198"/>
    <x v="77"/>
    <x v="3"/>
    <x v="87"/>
    <s v="34952108668947"/>
    <n v="27"/>
    <s v="Perempuan"/>
    <x v="0"/>
    <n v="5307000"/>
    <n v="0.34333898624458264"/>
    <x v="13"/>
    <s v="Jawa Barat"/>
    <x v="2"/>
    <s v="Address"/>
    <s v="Matic Mid"/>
    <n v="21219000"/>
    <n v="2122000"/>
    <s v="Low"/>
    <x v="6"/>
    <x v="0"/>
    <n v="0.14499999999999999"/>
    <n v="1822100"/>
    <n v="21866000"/>
    <x v="0"/>
    <x v="0"/>
    <n v="0"/>
    <n v="0"/>
    <n v="1"/>
    <s v="ok"/>
    <n v="3"/>
    <n v="3"/>
    <n v="1"/>
    <n v="0"/>
    <n v="7"/>
    <s v="Medium Risk"/>
    <n v="8"/>
    <s v="6-11 bulan"/>
  </r>
  <r>
    <x v="199"/>
    <x v="9"/>
    <x v="1"/>
    <x v="163"/>
    <s v="33091901705956"/>
    <n v="25"/>
    <s v="Perempuan"/>
    <x v="0"/>
    <n v="6570000"/>
    <n v="4.9832572298325724E-2"/>
    <x v="17"/>
    <s v="Jawa Barat"/>
    <x v="2"/>
    <s v="Nex II"/>
    <s v="Matic Entry"/>
    <n v="16267000"/>
    <n v="4880000"/>
    <s v="High"/>
    <x v="3"/>
    <x v="1"/>
    <n v="0.14499999999999999"/>
    <n v="327400"/>
    <n v="19642000"/>
    <x v="1"/>
    <x v="4"/>
    <n v="197"/>
    <n v="7"/>
    <n v="5"/>
    <s v="verifikasi"/>
    <n v="1"/>
    <n v="1"/>
    <n v="4"/>
    <n v="4"/>
    <n v="10"/>
    <s v="High Risk"/>
    <n v="6"/>
    <s v="6-11 bulan"/>
  </r>
  <r>
    <x v="200"/>
    <x v="83"/>
    <x v="3"/>
    <x v="164"/>
    <s v="86072510617974"/>
    <n v="32"/>
    <s v="Lakilaki"/>
    <x v="3"/>
    <n v="7784000"/>
    <n v="0.16637975334018498"/>
    <x v="5"/>
    <s v="Kalimantan Timur"/>
    <x v="1"/>
    <s v="Aerox 155"/>
    <s v="Matic Sport"/>
    <n v="32128000"/>
    <n v="8032000"/>
    <s v="Medium"/>
    <x v="1"/>
    <x v="5"/>
    <n v="0.14499999999999999"/>
    <n v="1295100"/>
    <n v="31084000"/>
    <x v="0"/>
    <x v="0"/>
    <n v="0"/>
    <n v="0"/>
    <n v="1"/>
    <m/>
    <n v="1"/>
    <n v="2"/>
    <n v="1"/>
    <n v="0"/>
    <n v="4"/>
    <s v="Low Risk"/>
    <n v="7"/>
    <s v="6-11 bulan"/>
  </r>
  <r>
    <x v="201"/>
    <x v="25"/>
    <x v="3"/>
    <x v="165"/>
    <s v="82181109558575"/>
    <n v="35"/>
    <s v="Lakilaki"/>
    <x v="5"/>
    <n v="3356000"/>
    <n v="0.34186531585220503"/>
    <x v="17"/>
    <s v="Jawa Barat"/>
    <x v="0"/>
    <s v="Scoopy"/>
    <s v="Matic Stylish"/>
    <n v="23718000"/>
    <n v="2372000"/>
    <s v="Low"/>
    <x v="6"/>
    <x v="5"/>
    <n v="0.14499999999999999"/>
    <n v="1147300"/>
    <n v="27536000"/>
    <x v="0"/>
    <x v="0"/>
    <n v="0"/>
    <n v="0"/>
    <n v="1"/>
    <m/>
    <n v="3"/>
    <n v="3"/>
    <n v="1"/>
    <n v="0"/>
    <n v="7"/>
    <s v="Medium Risk"/>
    <n v="8"/>
    <s v="6-11 bulan"/>
  </r>
  <r>
    <x v="202"/>
    <x v="128"/>
    <x v="1"/>
    <x v="166"/>
    <s v="91152701913451"/>
    <n v="32"/>
    <s v="Lakilaki"/>
    <x v="0"/>
    <n v="7669000"/>
    <n v="0.17496414134828531"/>
    <x v="12"/>
    <s v="DKI Jakarta"/>
    <x v="1"/>
    <s v="R15"/>
    <s v="Sport"/>
    <n v="41607000"/>
    <n v="16643000"/>
    <s v="High"/>
    <x v="5"/>
    <x v="5"/>
    <n v="0.14499999999999999"/>
    <n v="1341800"/>
    <n v="32204000"/>
    <x v="0"/>
    <x v="0"/>
    <n v="0"/>
    <n v="0"/>
    <n v="1"/>
    <m/>
    <n v="1"/>
    <n v="1"/>
    <n v="1"/>
    <n v="0"/>
    <n v="3"/>
    <s v="Low Risk"/>
    <n v="6"/>
    <s v="6-11 bulan"/>
  </r>
  <r>
    <x v="203"/>
    <x v="125"/>
    <x v="1"/>
    <x v="30"/>
    <s v="51461303502874"/>
    <n v="40"/>
    <s v="Lakilaki"/>
    <x v="5"/>
    <n v="3513000"/>
    <n v="0.38488471391972673"/>
    <x v="11"/>
    <s v="Sumatera Utara"/>
    <x v="0"/>
    <s v="Revo X"/>
    <s v="Bebek"/>
    <n v="17714000"/>
    <n v="3543000"/>
    <s v="Medium"/>
    <x v="2"/>
    <x v="0"/>
    <n v="0.14499999999999999"/>
    <n v="1352100"/>
    <n v="16225000"/>
    <x v="0"/>
    <x v="0"/>
    <n v="0"/>
    <n v="0"/>
    <n v="1"/>
    <s v="data kurang"/>
    <n v="3"/>
    <n v="2"/>
    <n v="1"/>
    <n v="0"/>
    <n v="6"/>
    <s v="Low Risk"/>
    <n v="7"/>
    <s v="6-11 bulan"/>
  </r>
  <r>
    <x v="204"/>
    <x v="129"/>
    <x v="2"/>
    <x v="167"/>
    <s v="74481404903642"/>
    <n v="53"/>
    <s v="Perempuan"/>
    <x v="7"/>
    <n v="3920000"/>
    <n v="0.45818877551020409"/>
    <x v="15"/>
    <s v="DKI Jakarta"/>
    <x v="0"/>
    <s v="ADV 160"/>
    <s v="Adventure"/>
    <n v="41770000"/>
    <n v="8354000"/>
    <s v="Medium"/>
    <x v="2"/>
    <x v="5"/>
    <n v="0.14499999999999999"/>
    <n v="1796100"/>
    <n v="43107000"/>
    <x v="0"/>
    <x v="0"/>
    <n v="0"/>
    <n v="0"/>
    <n v="1"/>
    <s v="approved"/>
    <n v="4"/>
    <n v="2"/>
    <n v="1"/>
    <n v="0"/>
    <n v="7"/>
    <s v="Medium Risk"/>
    <n v="6"/>
    <s v="6-11 bulan"/>
  </r>
  <r>
    <x v="205"/>
    <x v="76"/>
    <x v="3"/>
    <x v="168"/>
    <s v="54452809538494"/>
    <n v="34"/>
    <s v="Perempuan"/>
    <x v="9"/>
    <n v="4812000"/>
    <n v="0.31176226101413135"/>
    <x v="0"/>
    <s v="Bali"/>
    <x v="1"/>
    <s v="Mio M3"/>
    <s v="Matic Entry"/>
    <n v="18498000"/>
    <n v="2775000"/>
    <s v="Medium"/>
    <x v="0"/>
    <x v="0"/>
    <n v="0.14499999999999999"/>
    <n v="1500200"/>
    <n v="18003000"/>
    <x v="0"/>
    <x v="0"/>
    <n v="0"/>
    <n v="0"/>
    <n v="1"/>
    <s v="ok"/>
    <n v="3"/>
    <n v="2"/>
    <n v="1"/>
    <n v="0"/>
    <n v="6"/>
    <s v="Low Risk"/>
    <n v="8"/>
    <s v="6-11 bulan"/>
  </r>
  <r>
    <x v="206"/>
    <x v="111"/>
    <x v="4"/>
    <x v="74"/>
    <s v="79181109696842"/>
    <n v="37"/>
    <s v="Lakilaki"/>
    <x v="9"/>
    <n v="5369000"/>
    <n v="0.15958279009126466"/>
    <x v="19"/>
    <s v="Jawa Barat"/>
    <x v="3"/>
    <s v="Dazz"/>
    <s v="Matic Entry"/>
    <n v="15834000"/>
    <n v="3167000"/>
    <s v="Medium"/>
    <x v="2"/>
    <x v="3"/>
    <n v="0.14499999999999999"/>
    <n v="856800"/>
    <n v="15423000"/>
    <x v="0"/>
    <x v="1"/>
    <n v="64"/>
    <n v="2"/>
    <n v="2"/>
    <s v="verifikasi"/>
    <n v="1"/>
    <n v="2"/>
    <n v="1"/>
    <n v="2"/>
    <n v="6"/>
    <s v="Low Risk"/>
    <n v="4"/>
    <s v="0-5 bulan"/>
  </r>
  <r>
    <x v="207"/>
    <x v="10"/>
    <x v="2"/>
    <x v="169"/>
    <s v="36761603508281"/>
    <n v="48"/>
    <s v="Lakilaki"/>
    <x v="4"/>
    <n v="6024000"/>
    <n v="0.30205843293492696"/>
    <x v="20"/>
    <s v="DKI Jakarta"/>
    <x v="4"/>
    <s v="KLX 150"/>
    <s v="Trail"/>
    <n v="37614000"/>
    <n v="3761000"/>
    <s v="Low"/>
    <x v="6"/>
    <x v="5"/>
    <n v="0.14499999999999999"/>
    <n v="1819600"/>
    <n v="43671000"/>
    <x v="0"/>
    <x v="0"/>
    <n v="0"/>
    <n v="0"/>
    <n v="1"/>
    <s v="ok"/>
    <n v="3"/>
    <n v="3"/>
    <n v="1"/>
    <n v="0"/>
    <n v="7"/>
    <s v="Medium Risk"/>
    <n v="6"/>
    <s v="6-11 bulan"/>
  </r>
  <r>
    <x v="208"/>
    <x v="14"/>
    <x v="2"/>
    <x v="170"/>
    <s v="52621105555643"/>
    <n v="45"/>
    <s v="Perempuan"/>
    <x v="0"/>
    <n v="6348000"/>
    <n v="6.0081915563957151E-2"/>
    <x v="16"/>
    <s v="Jawa Timur"/>
    <x v="0"/>
    <s v="Revo X"/>
    <s v="Bebek"/>
    <n v="17826000"/>
    <n v="6239000"/>
    <s v="High"/>
    <x v="4"/>
    <x v="2"/>
    <n v="0.14499999999999999"/>
    <n v="381400"/>
    <n v="18308000"/>
    <x v="0"/>
    <x v="0"/>
    <n v="0"/>
    <n v="0"/>
    <n v="1"/>
    <s v="survey ulang"/>
    <n v="1"/>
    <n v="1"/>
    <n v="3"/>
    <n v="0"/>
    <n v="5"/>
    <s v="Low Risk"/>
    <n v="6"/>
    <s v="6-11 bulan"/>
  </r>
  <r>
    <x v="209"/>
    <x v="53"/>
    <x v="1"/>
    <x v="171"/>
    <s v="92512406862962"/>
    <n v="28"/>
    <s v="Lakilaki"/>
    <x v="0"/>
    <n v="4796000"/>
    <n v="0.12337364470391993"/>
    <x v="0"/>
    <s v="Bali"/>
    <x v="0"/>
    <s v="Revo X"/>
    <s v="Bebek"/>
    <n v="17465000"/>
    <n v="2620000"/>
    <s v="Medium"/>
    <x v="0"/>
    <x v="4"/>
    <n v="0.14499999999999999"/>
    <n v="591700"/>
    <n v="21302000"/>
    <x v="0"/>
    <x v="0"/>
    <n v="0"/>
    <n v="0"/>
    <n v="1"/>
    <s v="ok"/>
    <n v="1"/>
    <n v="2"/>
    <n v="2"/>
    <n v="0"/>
    <n v="5"/>
    <s v="Low Risk"/>
    <n v="6"/>
    <s v="6-11 bulan"/>
  </r>
  <r>
    <x v="210"/>
    <x v="125"/>
    <x v="1"/>
    <x v="172"/>
    <s v="90492810938940"/>
    <n v="27"/>
    <s v="Lakilaki"/>
    <x v="1"/>
    <n v="5932000"/>
    <n v="0.26340188806473364"/>
    <x v="19"/>
    <s v="Jawa Barat"/>
    <x v="0"/>
    <s v="Beat Street"/>
    <s v="Matic Entry"/>
    <n v="18195000"/>
    <n v="1819000"/>
    <s v="Low"/>
    <x v="6"/>
    <x v="0"/>
    <n v="0.14499999999999999"/>
    <n v="1562500"/>
    <n v="18750000"/>
    <x v="0"/>
    <x v="0"/>
    <n v="0"/>
    <n v="0"/>
    <n v="1"/>
    <s v="ok"/>
    <n v="2"/>
    <n v="3"/>
    <n v="1"/>
    <n v="0"/>
    <n v="6"/>
    <s v="Low Risk"/>
    <n v="7"/>
    <s v="6-11 bulan"/>
  </r>
  <r>
    <x v="211"/>
    <x v="95"/>
    <x v="0"/>
    <x v="173"/>
    <s v="72761905667224"/>
    <n v="42"/>
    <s v="Perempuan"/>
    <x v="1"/>
    <n v="6039000"/>
    <n v="7.3588342440801452E-2"/>
    <x v="8"/>
    <s v="Banten"/>
    <x v="1"/>
    <s v="Mio M3"/>
    <s v="Matic Entry"/>
    <n v="18001000"/>
    <n v="4500000"/>
    <s v="Medium"/>
    <x v="1"/>
    <x v="2"/>
    <n v="0.14499999999999999"/>
    <n v="444400"/>
    <n v="21332000"/>
    <x v="0"/>
    <x v="0"/>
    <n v="0"/>
    <n v="0"/>
    <n v="1"/>
    <m/>
    <n v="1"/>
    <n v="2"/>
    <n v="3"/>
    <n v="0"/>
    <n v="6"/>
    <s v="Low Risk"/>
    <n v="4"/>
    <s v="0-5 bulan"/>
  </r>
  <r>
    <x v="212"/>
    <x v="77"/>
    <x v="3"/>
    <x v="174"/>
    <s v="41771703906648"/>
    <n v="24"/>
    <s v="Perempuan"/>
    <x v="1"/>
    <n v="5266000"/>
    <n v="0.3562286365362704"/>
    <x v="6"/>
    <s v="DIY"/>
    <x v="1"/>
    <s v="Freego"/>
    <s v="Matic Mid"/>
    <n v="21844000"/>
    <n v="2184000"/>
    <s v="Low"/>
    <x v="6"/>
    <x v="0"/>
    <n v="0.14499999999999999"/>
    <n v="1875900"/>
    <n v="22511000"/>
    <x v="0"/>
    <x v="0"/>
    <n v="0"/>
    <n v="0"/>
    <n v="1"/>
    <s v="verifikasi"/>
    <n v="3"/>
    <n v="3"/>
    <n v="1"/>
    <n v="0"/>
    <n v="7"/>
    <s v="Medium Risk"/>
    <n v="8"/>
    <s v="6-11 bulan"/>
  </r>
  <r>
    <x v="213"/>
    <x v="46"/>
    <x v="2"/>
    <x v="108"/>
    <s v="92261909991950"/>
    <n v="51"/>
    <s v="Lakilaki"/>
    <x v="0"/>
    <n v="6755000"/>
    <n v="0.13290895632864544"/>
    <x v="6"/>
    <s v="DIY"/>
    <x v="3"/>
    <s v="Dazz"/>
    <s v="Matic Entry"/>
    <n v="15617000"/>
    <n v="2343000"/>
    <s v="Medium"/>
    <x v="0"/>
    <x v="3"/>
    <n v="0.14499999999999999"/>
    <n v="897800"/>
    <n v="16161000"/>
    <x v="0"/>
    <x v="0"/>
    <n v="0"/>
    <n v="0"/>
    <n v="1"/>
    <s v="verifikasi"/>
    <n v="1"/>
    <n v="2"/>
    <n v="1"/>
    <n v="0"/>
    <n v="4"/>
    <s v="Low Risk"/>
    <n v="6"/>
    <s v="6-11 bulan"/>
  </r>
  <r>
    <x v="214"/>
    <x v="27"/>
    <x v="4"/>
    <x v="175"/>
    <s v="71661409725552"/>
    <n v="51"/>
    <s v="Perempuan"/>
    <x v="6"/>
    <n v="6560000"/>
    <n v="4.6249999999999999E-2"/>
    <x v="3"/>
    <s v="Sulawesi Selatan"/>
    <x v="1"/>
    <s v="Mio M3"/>
    <s v="Matic Entry"/>
    <n v="17591000"/>
    <n v="7036000"/>
    <s v="High"/>
    <x v="5"/>
    <x v="1"/>
    <n v="0.14499999999999999"/>
    <n v="303400"/>
    <n v="18207000"/>
    <x v="0"/>
    <x v="0"/>
    <n v="0"/>
    <n v="0"/>
    <n v="1"/>
    <s v="approved"/>
    <n v="1"/>
    <n v="1"/>
    <n v="4"/>
    <n v="0"/>
    <n v="6"/>
    <s v="Low Risk"/>
    <n v="4"/>
    <s v="0-5 bulan"/>
  </r>
  <r>
    <x v="215"/>
    <x v="122"/>
    <x v="4"/>
    <x v="176"/>
    <s v="95551706992234"/>
    <n v="55"/>
    <s v="Lakilaki"/>
    <x v="0"/>
    <n v="5475000"/>
    <n v="0.1924931506849315"/>
    <x v="19"/>
    <s v="Jawa Barat"/>
    <x v="1"/>
    <s v="Lexi LX 155"/>
    <s v="Matic Mid"/>
    <n v="28011000"/>
    <n v="8403000"/>
    <s v="High"/>
    <x v="3"/>
    <x v="5"/>
    <n v="0.14499999999999999"/>
    <n v="1053900"/>
    <n v="25294000"/>
    <x v="0"/>
    <x v="0"/>
    <n v="0"/>
    <n v="0"/>
    <n v="1"/>
    <s v="survey ulang"/>
    <n v="1"/>
    <n v="1"/>
    <n v="1"/>
    <n v="0"/>
    <n v="3"/>
    <s v="Low Risk"/>
    <n v="4"/>
    <s v="0-5 bulan"/>
  </r>
  <r>
    <x v="216"/>
    <x v="107"/>
    <x v="3"/>
    <x v="177"/>
    <s v="51081105876022"/>
    <n v="28"/>
    <s v="Lakilaki"/>
    <x v="7"/>
    <n v="2701000"/>
    <n v="0.37826730840429473"/>
    <x v="17"/>
    <s v="Jawa Barat"/>
    <x v="1"/>
    <s v="Mio M3"/>
    <s v="Matic Entry"/>
    <n v="17771000"/>
    <n v="2666000"/>
    <s v="Medium"/>
    <x v="0"/>
    <x v="3"/>
    <n v="0.14499999999999999"/>
    <n v="1021700"/>
    <n v="18391000"/>
    <x v="0"/>
    <x v="0"/>
    <n v="0"/>
    <n v="0"/>
    <n v="1"/>
    <s v="survey ulang"/>
    <n v="3"/>
    <n v="2"/>
    <n v="1"/>
    <n v="0"/>
    <n v="6"/>
    <s v="Low Risk"/>
    <n v="8"/>
    <s v="6-11 bulan"/>
  </r>
  <r>
    <x v="217"/>
    <x v="92"/>
    <x v="5"/>
    <x v="178"/>
    <s v="71031004991624"/>
    <n v="40"/>
    <s v="Lakilaki"/>
    <x v="8"/>
    <n v="2522000"/>
    <n v="0.56011102299762094"/>
    <x v="7"/>
    <s v="Jawa Barat"/>
    <x v="1"/>
    <s v="MT15"/>
    <s v="Sport Naked"/>
    <n v="39374000"/>
    <n v="3937000"/>
    <s v="Low"/>
    <x v="6"/>
    <x v="4"/>
    <n v="0.14499999999999999"/>
    <n v="1412600"/>
    <n v="50852000"/>
    <x v="0"/>
    <x v="2"/>
    <n v="0"/>
    <n v="0"/>
    <n v="0"/>
    <s v="ok"/>
    <n v="4"/>
    <n v="3"/>
    <n v="2"/>
    <n v="0"/>
    <n v="9"/>
    <s v="High Risk"/>
    <n v="9"/>
    <s v="6-11 bulan"/>
  </r>
  <r>
    <x v="218"/>
    <x v="23"/>
    <x v="0"/>
    <x v="179"/>
    <s v="58561910618148"/>
    <n v="40"/>
    <s v="Perempuan"/>
    <x v="8"/>
    <n v="2970000"/>
    <n v="0.90437710437710439"/>
    <x v="15"/>
    <s v="DKI Jakarta"/>
    <x v="1"/>
    <s v="XMAX 250"/>
    <s v="Maxi Scooter"/>
    <n v="61094000"/>
    <n v="21383000"/>
    <s v="High"/>
    <x v="4"/>
    <x v="3"/>
    <n v="0.14499999999999999"/>
    <n v="2686000"/>
    <n v="48348000"/>
    <x v="0"/>
    <x v="0"/>
    <n v="0"/>
    <n v="0"/>
    <n v="1"/>
    <m/>
    <n v="4"/>
    <n v="1"/>
    <n v="1"/>
    <n v="0"/>
    <n v="6"/>
    <s v="Low Risk"/>
    <n v="4"/>
    <s v="0-5 bulan"/>
  </r>
  <r>
    <x v="219"/>
    <x v="130"/>
    <x v="5"/>
    <x v="180"/>
    <s v="91331907593346"/>
    <n v="28"/>
    <s v="Lakilaki"/>
    <x v="0"/>
    <n v="7276000"/>
    <n v="0.10424683892248489"/>
    <x v="10"/>
    <s v="Jawa Timur"/>
    <x v="0"/>
    <s v="Vario 125"/>
    <s v="Matic Mid"/>
    <n v="25372000"/>
    <n v="6343000"/>
    <s v="Medium"/>
    <x v="1"/>
    <x v="4"/>
    <n v="0.14499999999999999"/>
    <n v="758500"/>
    <n v="27306000"/>
    <x v="0"/>
    <x v="0"/>
    <n v="0"/>
    <n v="0"/>
    <n v="1"/>
    <m/>
    <n v="1"/>
    <n v="2"/>
    <n v="2"/>
    <n v="0"/>
    <n v="5"/>
    <s v="Low Risk"/>
    <n v="8"/>
    <s v="6-11 bulan"/>
  </r>
  <r>
    <x v="220"/>
    <x v="131"/>
    <x v="4"/>
    <x v="181"/>
    <s v="74951409653452"/>
    <n v="41"/>
    <s v="Perempuan"/>
    <x v="0"/>
    <n v="7892000"/>
    <n v="0.11153066396350735"/>
    <x v="10"/>
    <s v="Jawa Timur"/>
    <x v="4"/>
    <s v="KLX 150"/>
    <s v="Trail"/>
    <n v="38199000"/>
    <n v="11460000"/>
    <s v="High"/>
    <x v="3"/>
    <x v="2"/>
    <n v="0.14499999999999999"/>
    <n v="880200"/>
    <n v="42248000"/>
    <x v="0"/>
    <x v="0"/>
    <n v="0"/>
    <n v="0"/>
    <n v="1"/>
    <s v="verifikasi"/>
    <n v="1"/>
    <n v="1"/>
    <n v="3"/>
    <n v="0"/>
    <n v="5"/>
    <s v="Low Risk"/>
    <n v="5"/>
    <s v="0-5 bulan"/>
  </r>
  <r>
    <x v="221"/>
    <x v="132"/>
    <x v="12"/>
    <x v="150"/>
    <s v="94941707642150"/>
    <n v="56"/>
    <s v="Perempuan"/>
    <x v="1"/>
    <n v="6976000"/>
    <n v="7.3695527522935775E-2"/>
    <x v="12"/>
    <s v="DKI Jakarta"/>
    <x v="1"/>
    <s v="Freego"/>
    <s v="Matic Mid"/>
    <n v="22354000"/>
    <n v="4471000"/>
    <s v="Medium"/>
    <x v="2"/>
    <x v="1"/>
    <n v="0.14499999999999999"/>
    <n v="514100"/>
    <n v="30848000"/>
    <x v="0"/>
    <x v="0"/>
    <n v="0"/>
    <n v="0"/>
    <n v="1"/>
    <s v="ok"/>
    <n v="1"/>
    <n v="2"/>
    <n v="4"/>
    <n v="0"/>
    <n v="7"/>
    <s v="Medium Risk"/>
    <n v="3"/>
    <s v="0-5 bulan"/>
  </r>
  <r>
    <x v="222"/>
    <x v="116"/>
    <x v="5"/>
    <x v="182"/>
    <s v="87501212852070"/>
    <n v="21"/>
    <s v="Lakilaki"/>
    <x v="8"/>
    <n v="2879000"/>
    <n v="0.21274748176450156"/>
    <x v="5"/>
    <s v="Kalimantan Timur"/>
    <x v="3"/>
    <s v="Dazz"/>
    <s v="Matic Entry"/>
    <n v="16279000"/>
    <n v="4884000"/>
    <s v="High"/>
    <x v="3"/>
    <x v="5"/>
    <n v="0.14499999999999999"/>
    <n v="612500"/>
    <n v="14700000"/>
    <x v="0"/>
    <x v="0"/>
    <n v="0"/>
    <n v="0"/>
    <n v="1"/>
    <s v="approved"/>
    <n v="2"/>
    <n v="1"/>
    <n v="1"/>
    <n v="0"/>
    <n v="4"/>
    <s v="Low Risk"/>
    <n v="9"/>
    <s v="6-11 bulan"/>
  </r>
  <r>
    <x v="223"/>
    <x v="82"/>
    <x v="1"/>
    <x v="183"/>
    <s v="49421606666675"/>
    <n v="44"/>
    <s v="Lakilaki"/>
    <x v="4"/>
    <n v="4904000"/>
    <n v="0.14180261011419248"/>
    <x v="1"/>
    <s v="Sumatera Selatan"/>
    <x v="1"/>
    <s v="MT15"/>
    <s v="Sport Naked"/>
    <n v="37215000"/>
    <n v="13025000"/>
    <s v="High"/>
    <x v="4"/>
    <x v="1"/>
    <n v="0.14499999999999999"/>
    <n v="695400"/>
    <n v="41727000"/>
    <x v="0"/>
    <x v="0"/>
    <n v="0"/>
    <n v="0"/>
    <n v="1"/>
    <m/>
    <n v="1"/>
    <n v="1"/>
    <n v="4"/>
    <n v="0"/>
    <n v="6"/>
    <s v="Low Risk"/>
    <n v="7"/>
    <s v="6-11 bulan"/>
  </r>
  <r>
    <x v="224"/>
    <x v="95"/>
    <x v="0"/>
    <x v="184"/>
    <s v="49361506854258"/>
    <n v="55"/>
    <s v="Lakilaki"/>
    <x v="4"/>
    <n v="5826000"/>
    <n v="0.16196361139718504"/>
    <x v="8"/>
    <s v="Banten"/>
    <x v="1"/>
    <s v="Lexi LX 155"/>
    <s v="Matic Mid"/>
    <n v="29259000"/>
    <n v="11704000"/>
    <s v="High"/>
    <x v="5"/>
    <x v="5"/>
    <n v="0.14499999999999999"/>
    <n v="943600"/>
    <n v="22647000"/>
    <x v="0"/>
    <x v="0"/>
    <n v="0"/>
    <n v="0"/>
    <n v="1"/>
    <s v="survey ulang"/>
    <n v="1"/>
    <n v="1"/>
    <n v="1"/>
    <n v="0"/>
    <n v="3"/>
    <s v="Low Risk"/>
    <n v="4"/>
    <s v="0-5 bulan"/>
  </r>
  <r>
    <x v="225"/>
    <x v="99"/>
    <x v="1"/>
    <x v="185"/>
    <s v="90552710694006"/>
    <n v="58"/>
    <s v="Perempuan"/>
    <x v="8"/>
    <n v="3478000"/>
    <n v="0.29870615296147213"/>
    <x v="5"/>
    <s v="Kalimantan Timur"/>
    <x v="0"/>
    <s v="ADV 160"/>
    <s v="Adventure"/>
    <n v="42081000"/>
    <n v="10520000"/>
    <s v="Medium"/>
    <x v="1"/>
    <x v="2"/>
    <n v="0.14499999999999999"/>
    <n v="1038900"/>
    <n v="49866000"/>
    <x v="0"/>
    <x v="0"/>
    <n v="0"/>
    <n v="0"/>
    <n v="1"/>
    <s v="verifikasi"/>
    <n v="2"/>
    <n v="2"/>
    <n v="3"/>
    <n v="0"/>
    <n v="7"/>
    <s v="Medium Risk"/>
    <n v="7"/>
    <s v="6-11 bulan"/>
  </r>
  <r>
    <x v="226"/>
    <x v="88"/>
    <x v="5"/>
    <x v="186"/>
    <s v="33951410898900"/>
    <n v="56"/>
    <s v="Perempuan"/>
    <x v="0"/>
    <n v="5981000"/>
    <n v="9.0720615281725467E-2"/>
    <x v="11"/>
    <s v="Sumatera Utara"/>
    <x v="0"/>
    <s v="CB150R"/>
    <s v="Sport"/>
    <n v="31455000"/>
    <n v="12582000"/>
    <s v="High"/>
    <x v="5"/>
    <x v="1"/>
    <n v="0.14499999999999999"/>
    <n v="542600"/>
    <n v="32556000"/>
    <x v="0"/>
    <x v="0"/>
    <n v="0"/>
    <n v="0"/>
    <n v="1"/>
    <s v="data kurang"/>
    <n v="1"/>
    <n v="1"/>
    <n v="4"/>
    <n v="0"/>
    <n v="6"/>
    <s v="Low Risk"/>
    <n v="9"/>
    <s v="6-11 bulan"/>
  </r>
  <r>
    <x v="227"/>
    <x v="88"/>
    <x v="5"/>
    <x v="187"/>
    <s v="60772808653348"/>
    <n v="50"/>
    <s v="Lakilaki"/>
    <x v="0"/>
    <n v="6935000"/>
    <n v="0.33754866618601298"/>
    <x v="14"/>
    <s v="DKI Jakarta"/>
    <x v="1"/>
    <s v="MT15"/>
    <s v="Sport Naked"/>
    <n v="38454000"/>
    <n v="3845000"/>
    <s v="Low"/>
    <x v="6"/>
    <x v="3"/>
    <n v="0.14499999999999999"/>
    <n v="2340900"/>
    <n v="42137000"/>
    <x v="0"/>
    <x v="0"/>
    <n v="0"/>
    <n v="0"/>
    <n v="1"/>
    <m/>
    <n v="3"/>
    <n v="3"/>
    <n v="1"/>
    <n v="0"/>
    <n v="7"/>
    <s v="Medium Risk"/>
    <n v="9"/>
    <s v="6-11 bulan"/>
  </r>
  <r>
    <x v="228"/>
    <x v="69"/>
    <x v="2"/>
    <x v="69"/>
    <s v="34731901937716"/>
    <n v="25"/>
    <s v="Perempuan"/>
    <x v="9"/>
    <n v="5946000"/>
    <n v="0.11231079717457114"/>
    <x v="12"/>
    <s v="DKI Jakarta"/>
    <x v="0"/>
    <s v="Vario 125"/>
    <s v="Matic Mid"/>
    <n v="25361000"/>
    <n v="5072000"/>
    <s v="Medium"/>
    <x v="2"/>
    <x v="2"/>
    <n v="0.14499999999999999"/>
    <n v="667800"/>
    <n v="32056000"/>
    <x v="0"/>
    <x v="0"/>
    <n v="0"/>
    <n v="0"/>
    <n v="1"/>
    <m/>
    <n v="1"/>
    <n v="2"/>
    <n v="3"/>
    <n v="0"/>
    <n v="6"/>
    <s v="Low Risk"/>
    <n v="6"/>
    <s v="6-11 bulan"/>
  </r>
  <r>
    <x v="229"/>
    <x v="11"/>
    <x v="3"/>
    <x v="4"/>
    <s v="52402004852384"/>
    <n v="21"/>
    <s v="Lakilaki"/>
    <x v="1"/>
    <n v="8310000"/>
    <n v="9.1744885679903729E-2"/>
    <x v="20"/>
    <s v="DKI Jakarta"/>
    <x v="1"/>
    <s v="Aerox 155"/>
    <s v="Matic Sport"/>
    <n v="30882000"/>
    <n v="7720000"/>
    <s v="Medium"/>
    <x v="1"/>
    <x v="2"/>
    <n v="0.14499999999999999"/>
    <n v="762400"/>
    <n v="36596000"/>
    <x v="0"/>
    <x v="0"/>
    <n v="0"/>
    <n v="0"/>
    <n v="1"/>
    <s v="verifikasi"/>
    <n v="1"/>
    <n v="2"/>
    <n v="3"/>
    <n v="0"/>
    <n v="6"/>
    <s v="Low Risk"/>
    <n v="8"/>
    <s v="6-11 bulan"/>
  </r>
  <r>
    <x v="230"/>
    <x v="133"/>
    <x v="2"/>
    <x v="188"/>
    <s v="42362510741446"/>
    <n v="33"/>
    <s v="Perempuan"/>
    <x v="4"/>
    <n v="5241000"/>
    <n v="0.27040641099026902"/>
    <x v="14"/>
    <s v="DKI Jakarta"/>
    <x v="1"/>
    <s v="Mio M3"/>
    <s v="Matic Entry"/>
    <n v="17474000"/>
    <n v="2621000"/>
    <s v="Medium"/>
    <x v="0"/>
    <x v="0"/>
    <n v="0.14499999999999999"/>
    <n v="1417200"/>
    <n v="17007000"/>
    <x v="0"/>
    <x v="0"/>
    <n v="0"/>
    <n v="0"/>
    <n v="1"/>
    <s v="approved"/>
    <n v="2"/>
    <n v="2"/>
    <n v="1"/>
    <n v="0"/>
    <n v="5"/>
    <s v="Low Risk"/>
    <n v="6"/>
    <s v="6-11 bulan"/>
  </r>
  <r>
    <x v="231"/>
    <x v="20"/>
    <x v="2"/>
    <x v="142"/>
    <s v="31021409703442"/>
    <n v="38"/>
    <s v="Lakilaki"/>
    <x v="0"/>
    <n v="5180000"/>
    <n v="0.22619691119691121"/>
    <x v="19"/>
    <s v="Jawa Barat"/>
    <x v="1"/>
    <s v="NMAX 155"/>
    <s v="Matic Premium"/>
    <n v="36745000"/>
    <n v="7349000"/>
    <s v="Medium"/>
    <x v="2"/>
    <x v="4"/>
    <n v="0.14499999999999999"/>
    <n v="1171700"/>
    <n v="42183000"/>
    <x v="0"/>
    <x v="0"/>
    <n v="0"/>
    <n v="0"/>
    <n v="1"/>
    <m/>
    <n v="2"/>
    <n v="2"/>
    <n v="2"/>
    <n v="0"/>
    <n v="6"/>
    <s v="Low Risk"/>
    <n v="6"/>
    <s v="6-11 bulan"/>
  </r>
  <r>
    <x v="232"/>
    <x v="21"/>
    <x v="4"/>
    <x v="41"/>
    <s v="56231306995478"/>
    <n v="48"/>
    <s v="Lakilaki"/>
    <x v="1"/>
    <n v="14441000"/>
    <n v="2.686102070493733E-2"/>
    <x v="16"/>
    <s v="Jawa Timur"/>
    <x v="0"/>
    <s v="Revo X"/>
    <s v="Bebek"/>
    <n v="17988000"/>
    <n v="4497000"/>
    <s v="Medium"/>
    <x v="1"/>
    <x v="1"/>
    <n v="0.14499999999999999"/>
    <n v="387900"/>
    <n v="23273000"/>
    <x v="0"/>
    <x v="0"/>
    <n v="0"/>
    <n v="0"/>
    <n v="1"/>
    <s v="approved"/>
    <n v="1"/>
    <n v="2"/>
    <n v="4"/>
    <n v="0"/>
    <n v="7"/>
    <s v="Medium Risk"/>
    <n v="5"/>
    <s v="0-5 bulan"/>
  </r>
  <r>
    <x v="233"/>
    <x v="134"/>
    <x v="5"/>
    <x v="189"/>
    <s v="32601003691542"/>
    <n v="39"/>
    <s v="Lakilaki"/>
    <x v="1"/>
    <n v="7623000"/>
    <n v="0.43101141282959465"/>
    <x v="9"/>
    <s v="Jawa Tengah"/>
    <x v="1"/>
    <s v="R15"/>
    <s v="Sport"/>
    <n v="43042000"/>
    <n v="8608000"/>
    <s v="Medium"/>
    <x v="2"/>
    <x v="0"/>
    <n v="0.14499999999999999"/>
    <n v="3285600"/>
    <n v="39427000"/>
    <x v="0"/>
    <x v="0"/>
    <n v="0"/>
    <n v="0"/>
    <n v="1"/>
    <s v="approved"/>
    <n v="4"/>
    <n v="2"/>
    <n v="1"/>
    <n v="0"/>
    <n v="7"/>
    <s v="Medium Risk"/>
    <n v="9"/>
    <s v="6-11 bulan"/>
  </r>
  <r>
    <x v="234"/>
    <x v="135"/>
    <x v="1"/>
    <x v="190"/>
    <s v="40942511546089"/>
    <n v="27"/>
    <s v="Perempuan"/>
    <x v="8"/>
    <n v="3368000"/>
    <n v="0.25"/>
    <x v="8"/>
    <s v="Banten"/>
    <x v="0"/>
    <s v="Revo X"/>
    <s v="Bebek"/>
    <n v="17404000"/>
    <n v="1740000"/>
    <s v="Low"/>
    <x v="6"/>
    <x v="5"/>
    <n v="0.14499999999999999"/>
    <n v="842000"/>
    <n v="20207000"/>
    <x v="0"/>
    <x v="0"/>
    <n v="0"/>
    <n v="0"/>
    <n v="1"/>
    <s v="survey ulang"/>
    <n v="2"/>
    <n v="3"/>
    <n v="1"/>
    <n v="0"/>
    <n v="6"/>
    <s v="Low Risk"/>
    <n v="6"/>
    <s v="6-11 bulan"/>
  </r>
  <r>
    <x v="235"/>
    <x v="111"/>
    <x v="4"/>
    <x v="191"/>
    <s v="85182310662940"/>
    <n v="47"/>
    <s v="Lakilaki"/>
    <x v="9"/>
    <n v="5997000"/>
    <n v="0.15192596298149075"/>
    <x v="14"/>
    <s v="DKI Jakarta"/>
    <x v="2"/>
    <s v="Address"/>
    <s v="Matic Mid"/>
    <n v="21188000"/>
    <n v="4238000"/>
    <s v="Medium"/>
    <x v="2"/>
    <x v="5"/>
    <n v="0.14499999999999999"/>
    <n v="911100"/>
    <n v="21865000"/>
    <x v="0"/>
    <x v="0"/>
    <n v="0"/>
    <n v="0"/>
    <n v="1"/>
    <s v="approved"/>
    <n v="1"/>
    <n v="2"/>
    <n v="1"/>
    <n v="0"/>
    <n v="4"/>
    <s v="Low Risk"/>
    <n v="4"/>
    <s v="0-5 bulan"/>
  </r>
  <r>
    <x v="236"/>
    <x v="40"/>
    <x v="4"/>
    <x v="192"/>
    <s v="75562012908204"/>
    <n v="32"/>
    <s v="Perempuan"/>
    <x v="0"/>
    <n v="5353000"/>
    <n v="0.11795254997197833"/>
    <x v="5"/>
    <s v="Kalimantan Timur"/>
    <x v="0"/>
    <s v="Genio"/>
    <s v="Matic Entry"/>
    <n v="19801000"/>
    <n v="3960000"/>
    <s v="Medium"/>
    <x v="2"/>
    <x v="4"/>
    <n v="0.14499999999999999"/>
    <n v="631400"/>
    <n v="22732000"/>
    <x v="0"/>
    <x v="0"/>
    <n v="0"/>
    <n v="0"/>
    <n v="1"/>
    <s v="data kurang"/>
    <n v="1"/>
    <n v="2"/>
    <n v="2"/>
    <n v="0"/>
    <n v="5"/>
    <s v="Low Risk"/>
    <n v="5"/>
    <s v="0-5 bulan"/>
  </r>
  <r>
    <x v="237"/>
    <x v="82"/>
    <x v="1"/>
    <x v="104"/>
    <s v="39242106817325"/>
    <n v="24"/>
    <s v="Perempuan"/>
    <x v="5"/>
    <n v="4872000"/>
    <n v="0.25478243021346469"/>
    <x v="7"/>
    <s v="Jawa Barat"/>
    <x v="1"/>
    <s v="MT15"/>
    <s v="Sport Naked"/>
    <n v="38925000"/>
    <n v="7785000"/>
    <s v="Medium"/>
    <x v="2"/>
    <x v="4"/>
    <n v="0.14499999999999999"/>
    <n v="1241300"/>
    <n v="44686000"/>
    <x v="0"/>
    <x v="0"/>
    <n v="0"/>
    <n v="0"/>
    <n v="1"/>
    <s v="data kurang"/>
    <n v="2"/>
    <n v="2"/>
    <n v="2"/>
    <n v="0"/>
    <n v="6"/>
    <s v="Low Risk"/>
    <n v="7"/>
    <s v="6-11 bulan"/>
  </r>
  <r>
    <x v="238"/>
    <x v="136"/>
    <x v="5"/>
    <x v="193"/>
    <s v="87951808618730"/>
    <n v="50"/>
    <s v="Perempuan"/>
    <x v="4"/>
    <n v="7454000"/>
    <n v="0.11451569627045881"/>
    <x v="3"/>
    <s v="Sulawesi Selatan"/>
    <x v="0"/>
    <s v="PCX 160"/>
    <s v="Matic Premium"/>
    <n v="37112000"/>
    <n v="7422000"/>
    <s v="Medium"/>
    <x v="2"/>
    <x v="1"/>
    <n v="0.14499999999999999"/>
    <n v="853600"/>
    <n v="51216000"/>
    <x v="0"/>
    <x v="0"/>
    <n v="0"/>
    <n v="0"/>
    <n v="1"/>
    <s v="verifikasi"/>
    <n v="1"/>
    <n v="2"/>
    <n v="4"/>
    <n v="0"/>
    <n v="7"/>
    <s v="Medium Risk"/>
    <n v="8"/>
    <s v="6-11 bulan"/>
  </r>
  <r>
    <x v="239"/>
    <x v="137"/>
    <x v="0"/>
    <x v="194"/>
    <s v="73961908604584"/>
    <n v="53"/>
    <s v="Lakilaki"/>
    <x v="9"/>
    <n v="5418000"/>
    <n v="0.25867478774455521"/>
    <x v="11"/>
    <s v="Sumatera Utara"/>
    <x v="0"/>
    <s v="Vario 160"/>
    <s v="Matic Mid"/>
    <n v="28971000"/>
    <n v="2897000"/>
    <s v="Low"/>
    <x v="6"/>
    <x v="5"/>
    <n v="0.14499999999999999"/>
    <n v="1401500"/>
    <n v="33636000"/>
    <x v="0"/>
    <x v="0"/>
    <n v="0"/>
    <n v="0"/>
    <n v="1"/>
    <s v="verifikasi"/>
    <n v="2"/>
    <n v="3"/>
    <n v="1"/>
    <n v="0"/>
    <n v="6"/>
    <s v="Low Risk"/>
    <n v="4"/>
    <s v="0-5 bulan"/>
  </r>
  <r>
    <x v="240"/>
    <x v="138"/>
    <x v="2"/>
    <x v="195"/>
    <s v="45471403869141"/>
    <n v="52"/>
    <s v="Perempuan"/>
    <x v="6"/>
    <n v="4928000"/>
    <n v="0.51739042207792207"/>
    <x v="19"/>
    <s v="Jawa Barat"/>
    <x v="1"/>
    <s v="Aerox 155"/>
    <s v="Matic Sport"/>
    <n v="31437000"/>
    <n v="4715000"/>
    <s v="Medium"/>
    <x v="0"/>
    <x v="0"/>
    <n v="0.14499999999999999"/>
    <n v="2549700"/>
    <n v="30596000"/>
    <x v="0"/>
    <x v="0"/>
    <n v="0"/>
    <n v="0"/>
    <n v="1"/>
    <s v="ok"/>
    <n v="4"/>
    <n v="2"/>
    <n v="1"/>
    <n v="0"/>
    <n v="7"/>
    <s v="Medium Risk"/>
    <n v="6"/>
    <s v="6-11 bulan"/>
  </r>
  <r>
    <x v="241"/>
    <x v="25"/>
    <x v="3"/>
    <x v="98"/>
    <s v="68751402838290"/>
    <n v="54"/>
    <s v="Lakilaki"/>
    <x v="6"/>
    <n v="6141000"/>
    <n v="0.14807034684904738"/>
    <x v="9"/>
    <s v="Jawa Tengah"/>
    <x v="1"/>
    <s v="Freego"/>
    <s v="Matic Mid"/>
    <n v="22555000"/>
    <n v="5639000"/>
    <s v="Medium"/>
    <x v="1"/>
    <x v="5"/>
    <n v="0.14499999999999999"/>
    <n v="909300"/>
    <n v="21822000"/>
    <x v="0"/>
    <x v="0"/>
    <n v="0"/>
    <n v="0"/>
    <n v="1"/>
    <m/>
    <n v="1"/>
    <n v="2"/>
    <n v="1"/>
    <n v="0"/>
    <n v="4"/>
    <s v="Low Risk"/>
    <n v="8"/>
    <s v="6-11 bulan"/>
  </r>
  <r>
    <x v="242"/>
    <x v="139"/>
    <x v="3"/>
    <x v="196"/>
    <s v="39572408749793"/>
    <n v="49"/>
    <s v="Perempuan"/>
    <x v="5"/>
    <n v="4878000"/>
    <n v="0.14454694546945471"/>
    <x v="14"/>
    <s v="DKI Jakarta"/>
    <x v="0"/>
    <s v="Vario 160"/>
    <s v="Matic Mid"/>
    <n v="30600000"/>
    <n v="9180000"/>
    <s v="High"/>
    <x v="3"/>
    <x v="2"/>
    <n v="0.14499999999999999"/>
    <n v="705100"/>
    <n v="33844000"/>
    <x v="0"/>
    <x v="0"/>
    <n v="0"/>
    <n v="0"/>
    <n v="1"/>
    <s v="ok"/>
    <n v="1"/>
    <n v="1"/>
    <n v="3"/>
    <n v="0"/>
    <n v="5"/>
    <s v="Low Risk"/>
    <n v="8"/>
    <s v="6-11 bulan"/>
  </r>
  <r>
    <x v="243"/>
    <x v="139"/>
    <x v="3"/>
    <x v="115"/>
    <s v="76701212962849"/>
    <n v="57"/>
    <s v="Lakilaki"/>
    <x v="0"/>
    <n v="4677000"/>
    <n v="0.13125935428693608"/>
    <x v="20"/>
    <s v="DKI Jakarta"/>
    <x v="1"/>
    <s v="Freego"/>
    <s v="Matic Mid"/>
    <n v="23313000"/>
    <n v="4663000"/>
    <s v="Medium"/>
    <x v="2"/>
    <x v="2"/>
    <n v="0.14499999999999999"/>
    <n v="613900"/>
    <n v="29467000"/>
    <x v="0"/>
    <x v="0"/>
    <n v="0"/>
    <n v="0"/>
    <n v="1"/>
    <m/>
    <n v="1"/>
    <n v="2"/>
    <n v="3"/>
    <n v="0"/>
    <n v="6"/>
    <s v="Low Risk"/>
    <n v="8"/>
    <s v="6-11 bulan"/>
  </r>
  <r>
    <x v="244"/>
    <x v="140"/>
    <x v="5"/>
    <x v="197"/>
    <s v="39922509767016"/>
    <n v="46"/>
    <s v="Lakilaki"/>
    <x v="2"/>
    <n v="1682000"/>
    <n v="0.77390011890606425"/>
    <x v="8"/>
    <s v="Banten"/>
    <x v="1"/>
    <s v="Lexi LX 155"/>
    <s v="Matic Mid"/>
    <n v="28491000"/>
    <n v="4274000"/>
    <s v="Medium"/>
    <x v="0"/>
    <x v="5"/>
    <n v="0.14499999999999999"/>
    <n v="1301700"/>
    <n v="31240000"/>
    <x v="0"/>
    <x v="0"/>
    <n v="0"/>
    <n v="0"/>
    <n v="1"/>
    <m/>
    <n v="4"/>
    <n v="2"/>
    <n v="1"/>
    <n v="0"/>
    <n v="7"/>
    <s v="Medium Risk"/>
    <n v="8"/>
    <s v="6-11 bulan"/>
  </r>
  <r>
    <x v="245"/>
    <x v="66"/>
    <x v="1"/>
    <x v="198"/>
    <s v="34731601585083"/>
    <n v="29"/>
    <s v="Perempuan"/>
    <x v="6"/>
    <n v="4744000"/>
    <n v="0.32318718381112987"/>
    <x v="8"/>
    <s v="Banten"/>
    <x v="1"/>
    <s v="NMAX 155"/>
    <s v="Matic Premium"/>
    <n v="35655000"/>
    <n v="7131000"/>
    <s v="Medium"/>
    <x v="2"/>
    <x v="5"/>
    <n v="0.14499999999999999"/>
    <n v="1533200"/>
    <n v="36796000"/>
    <x v="0"/>
    <x v="0"/>
    <n v="0"/>
    <n v="0"/>
    <n v="1"/>
    <m/>
    <n v="3"/>
    <n v="2"/>
    <n v="1"/>
    <n v="0"/>
    <n v="6"/>
    <s v="Low Risk"/>
    <n v="6"/>
    <s v="6-11 bulan"/>
  </r>
  <r>
    <x v="246"/>
    <x v="4"/>
    <x v="1"/>
    <x v="199"/>
    <s v="97112008594365"/>
    <n v="58"/>
    <s v="Lakilaki"/>
    <x v="0"/>
    <n v="7354000"/>
    <n v="0.42440848517813434"/>
    <x v="1"/>
    <s v="Sumatera Selatan"/>
    <x v="1"/>
    <s v="R15"/>
    <s v="Sport"/>
    <n v="43614000"/>
    <n v="10903000"/>
    <s v="Medium"/>
    <x v="1"/>
    <x v="0"/>
    <n v="0.14499999999999999"/>
    <n v="3121100"/>
    <n v="37454000"/>
    <x v="1"/>
    <x v="3"/>
    <n v="23"/>
    <n v="2"/>
    <n v="3"/>
    <s v="verifikasi"/>
    <n v="4"/>
    <n v="2"/>
    <n v="1"/>
    <n v="2"/>
    <n v="9"/>
    <s v="High Risk"/>
    <n v="7"/>
    <s v="6-11 bulan"/>
  </r>
  <r>
    <x v="247"/>
    <x v="139"/>
    <x v="3"/>
    <x v="165"/>
    <s v="64252107839327"/>
    <n v="44"/>
    <s v="Perempuan"/>
    <x v="8"/>
    <n v="3094000"/>
    <n v="0.64046541693600512"/>
    <x v="4"/>
    <s v="Kalimantan Selatan"/>
    <x v="0"/>
    <s v="Scoopy"/>
    <s v="Matic Stylish"/>
    <n v="23076000"/>
    <n v="2308000"/>
    <s v="Low"/>
    <x v="6"/>
    <x v="0"/>
    <n v="0.14499999999999999"/>
    <n v="1981600"/>
    <n v="23779000"/>
    <x v="0"/>
    <x v="0"/>
    <n v="0"/>
    <n v="0"/>
    <n v="1"/>
    <m/>
    <n v="4"/>
    <n v="3"/>
    <n v="1"/>
    <n v="0"/>
    <n v="8"/>
    <s v="Medium Risk"/>
    <n v="8"/>
    <s v="6-11 bulan"/>
  </r>
  <r>
    <x v="248"/>
    <x v="141"/>
    <x v="2"/>
    <x v="200"/>
    <s v="34851605888502"/>
    <n v="48"/>
    <s v="Perempuan"/>
    <x v="8"/>
    <n v="3271000"/>
    <n v="0.19605625191073067"/>
    <x v="1"/>
    <s v="Sumatera Selatan"/>
    <x v="3"/>
    <s v="Dazz"/>
    <s v="Matic Entry"/>
    <n v="15909000"/>
    <n v="3977000"/>
    <s v="Medium"/>
    <x v="1"/>
    <x v="5"/>
    <n v="0.14499999999999999"/>
    <n v="641300"/>
    <n v="15392000"/>
    <x v="0"/>
    <x v="0"/>
    <n v="0"/>
    <n v="0"/>
    <n v="1"/>
    <s v="ok"/>
    <n v="1"/>
    <n v="2"/>
    <n v="1"/>
    <n v="0"/>
    <n v="4"/>
    <s v="Low Risk"/>
    <n v="6"/>
    <s v="6-11 bulan"/>
  </r>
  <r>
    <x v="249"/>
    <x v="135"/>
    <x v="1"/>
    <x v="201"/>
    <s v="45151307595766"/>
    <n v="33"/>
    <s v="Perempuan"/>
    <x v="5"/>
    <n v="4802000"/>
    <n v="0.24114952103290296"/>
    <x v="12"/>
    <s v="DKI Jakarta"/>
    <x v="3"/>
    <s v="Dazz"/>
    <s v="Matic Entry"/>
    <n v="16182000"/>
    <n v="4046000"/>
    <s v="Medium"/>
    <x v="1"/>
    <x v="0"/>
    <n v="0.14499999999999999"/>
    <n v="1158000"/>
    <n v="13896000"/>
    <x v="0"/>
    <x v="0"/>
    <n v="0"/>
    <n v="0"/>
    <n v="1"/>
    <s v="approved"/>
    <n v="2"/>
    <n v="2"/>
    <n v="1"/>
    <n v="0"/>
    <n v="5"/>
    <s v="Low Risk"/>
    <n v="6"/>
    <s v="6-11 bulan"/>
  </r>
  <r>
    <x v="250"/>
    <x v="142"/>
    <x v="4"/>
    <x v="202"/>
    <s v="44982602789113"/>
    <n v="47"/>
    <s v="Lakilaki"/>
    <x v="6"/>
    <n v="4098000"/>
    <n v="0.10685700341630064"/>
    <x v="3"/>
    <s v="Sulawesi Selatan"/>
    <x v="0"/>
    <s v="Revo X"/>
    <s v="Bebek"/>
    <n v="17736000"/>
    <n v="4434000"/>
    <s v="Medium"/>
    <x v="1"/>
    <x v="2"/>
    <n v="0.14499999999999999"/>
    <n v="437900"/>
    <n v="21017000"/>
    <x v="0"/>
    <x v="0"/>
    <n v="0"/>
    <n v="0"/>
    <n v="1"/>
    <s v="approved"/>
    <n v="1"/>
    <n v="2"/>
    <n v="3"/>
    <n v="0"/>
    <n v="6"/>
    <s v="Low Risk"/>
    <n v="5"/>
    <s v="0-5 bulan"/>
  </r>
  <r>
    <x v="251"/>
    <x v="62"/>
    <x v="1"/>
    <x v="121"/>
    <s v="48661005608817"/>
    <n v="51"/>
    <s v="Lakilaki"/>
    <x v="1"/>
    <n v="5752000"/>
    <n v="0.15182545201668984"/>
    <x v="6"/>
    <s v="DIY"/>
    <x v="0"/>
    <s v="Vario 160"/>
    <s v="Matic Mid"/>
    <n v="29212000"/>
    <n v="7303000"/>
    <s v="Medium"/>
    <x v="1"/>
    <x v="4"/>
    <n v="0.14499999999999999"/>
    <n v="873300"/>
    <n v="31439000"/>
    <x v="0"/>
    <x v="0"/>
    <n v="0"/>
    <n v="0"/>
    <n v="1"/>
    <m/>
    <n v="1"/>
    <n v="2"/>
    <n v="2"/>
    <n v="0"/>
    <n v="5"/>
    <s v="Low Risk"/>
    <n v="7"/>
    <s v="6-11 bulan"/>
  </r>
  <r>
    <x v="252"/>
    <x v="16"/>
    <x v="1"/>
    <x v="203"/>
    <s v="59852107824860"/>
    <n v="53"/>
    <s v="Lakilaki"/>
    <x v="5"/>
    <n v="3016000"/>
    <n v="0.82078912466843501"/>
    <x v="17"/>
    <s v="Jawa Barat"/>
    <x v="0"/>
    <s v="Vario 160"/>
    <s v="Matic Mid"/>
    <n v="30524000"/>
    <n v="4579000"/>
    <s v="Medium"/>
    <x v="0"/>
    <x v="0"/>
    <n v="0.14499999999999999"/>
    <n v="2475500"/>
    <n v="29707000"/>
    <x v="0"/>
    <x v="0"/>
    <n v="0"/>
    <n v="0"/>
    <n v="1"/>
    <m/>
    <n v="4"/>
    <n v="2"/>
    <n v="1"/>
    <n v="0"/>
    <n v="7"/>
    <s v="Medium Risk"/>
    <n v="6"/>
    <s v="6-11 bulan"/>
  </r>
  <r>
    <x v="253"/>
    <x v="143"/>
    <x v="2"/>
    <x v="33"/>
    <s v="Invalid"/>
    <n v="56"/>
    <s v="Lakilaki"/>
    <x v="1"/>
    <n v="11479000"/>
    <n v="5.1058454569213346E-2"/>
    <x v="15"/>
    <s v="DKI Jakarta"/>
    <x v="0"/>
    <s v="Scoopy"/>
    <s v="Matic Stylish"/>
    <n v="23982000"/>
    <n v="3597000"/>
    <s v="Medium"/>
    <x v="0"/>
    <x v="1"/>
    <n v="0.14499999999999999"/>
    <n v="586100"/>
    <n v="35163000"/>
    <x v="0"/>
    <x v="0"/>
    <n v="0"/>
    <n v="0"/>
    <n v="1"/>
    <s v="ok"/>
    <n v="1"/>
    <n v="2"/>
    <n v="4"/>
    <n v="0"/>
    <n v="7"/>
    <s v="Medium Risk"/>
    <n v="6"/>
    <s v="6-11 bulan"/>
  </r>
  <r>
    <x v="254"/>
    <x v="62"/>
    <x v="1"/>
    <x v="52"/>
    <s v="91381702991987"/>
    <n v="46"/>
    <s v="Perempuan"/>
    <x v="5"/>
    <n v="4935000"/>
    <n v="0.1804660587639311"/>
    <x v="12"/>
    <s v="DKI Jakarta"/>
    <x v="1"/>
    <s v="Mio M3"/>
    <s v="Matic Entry"/>
    <n v="17556000"/>
    <n v="4389000"/>
    <s v="Medium"/>
    <x v="1"/>
    <x v="3"/>
    <n v="0.14499999999999999"/>
    <n v="890600"/>
    <n v="16031000"/>
    <x v="0"/>
    <x v="0"/>
    <n v="0"/>
    <n v="0"/>
    <n v="1"/>
    <m/>
    <n v="1"/>
    <n v="2"/>
    <n v="1"/>
    <n v="0"/>
    <n v="4"/>
    <s v="Low Risk"/>
    <n v="7"/>
    <s v="6-11 bulan"/>
  </r>
  <r>
    <x v="255"/>
    <x v="112"/>
    <x v="2"/>
    <x v="88"/>
    <s v="96002110527936"/>
    <n v="27"/>
    <s v="Perempuan"/>
    <x v="9"/>
    <n v="4174000"/>
    <n v="0.32285577383804503"/>
    <x v="17"/>
    <s v="Jawa Barat"/>
    <x v="1"/>
    <s v="MT15"/>
    <s v="Sport Naked"/>
    <n v="37563000"/>
    <n v="3756000"/>
    <s v="Low"/>
    <x v="6"/>
    <x v="4"/>
    <n v="0.14499999999999999"/>
    <n v="1347600"/>
    <n v="48513000"/>
    <x v="0"/>
    <x v="0"/>
    <n v="0"/>
    <n v="0"/>
    <n v="1"/>
    <s v="data kurang"/>
    <n v="3"/>
    <n v="3"/>
    <n v="2"/>
    <n v="0"/>
    <n v="8"/>
    <s v="Medium Risk"/>
    <n v="5"/>
    <s v="0-5 bulan"/>
  </r>
  <r>
    <x v="256"/>
    <x v="144"/>
    <x v="3"/>
    <x v="204"/>
    <s v="59841303957186"/>
    <n v="30"/>
    <s v="Perempuan"/>
    <x v="2"/>
    <n v="2449000"/>
    <n v="0.22421396488362597"/>
    <x v="10"/>
    <s v="Jawa Timur"/>
    <x v="0"/>
    <s v="Scoopy"/>
    <s v="Matic Stylish"/>
    <n v="22960000"/>
    <n v="9184000"/>
    <s v="High"/>
    <x v="5"/>
    <x v="4"/>
    <n v="0.14499999999999999"/>
    <n v="549100"/>
    <n v="19768000"/>
    <x v="0"/>
    <x v="0"/>
    <n v="0"/>
    <n v="0"/>
    <n v="1"/>
    <s v="ok"/>
    <n v="2"/>
    <n v="1"/>
    <n v="2"/>
    <n v="0"/>
    <n v="5"/>
    <s v="Low Risk"/>
    <n v="7"/>
    <s v="6-11 bulan"/>
  </r>
  <r>
    <x v="257"/>
    <x v="9"/>
    <x v="1"/>
    <x v="205"/>
    <s v="67382512803093"/>
    <n v="56"/>
    <s v="Perempuan"/>
    <x v="0"/>
    <n v="6394000"/>
    <n v="0.10121989365029715"/>
    <x v="19"/>
    <s v="Jawa Barat"/>
    <x v="1"/>
    <s v="Freego"/>
    <s v="Matic Mid"/>
    <n v="23195000"/>
    <n v="6958000"/>
    <s v="High"/>
    <x v="3"/>
    <x v="4"/>
    <n v="0.14499999999999999"/>
    <n v="647200"/>
    <n v="23300000"/>
    <x v="0"/>
    <x v="0"/>
    <n v="0"/>
    <n v="0"/>
    <n v="1"/>
    <m/>
    <n v="1"/>
    <n v="1"/>
    <n v="2"/>
    <n v="0"/>
    <n v="4"/>
    <s v="Low Risk"/>
    <n v="6"/>
    <s v="6-11 bulan"/>
  </r>
  <r>
    <x v="258"/>
    <x v="99"/>
    <x v="1"/>
    <x v="206"/>
    <s v="37011506968269"/>
    <n v="36"/>
    <s v="Lakilaki"/>
    <x v="7"/>
    <n v="2842000"/>
    <n v="0.29099225897255454"/>
    <x v="14"/>
    <s v="DKI Jakarta"/>
    <x v="0"/>
    <s v="Genio"/>
    <s v="Matic Entry"/>
    <n v="19231000"/>
    <n v="3846000"/>
    <s v="Medium"/>
    <x v="2"/>
    <x v="5"/>
    <n v="0.14499999999999999"/>
    <n v="827000"/>
    <n v="19847000"/>
    <x v="0"/>
    <x v="0"/>
    <n v="0"/>
    <n v="0"/>
    <n v="1"/>
    <s v="approved"/>
    <n v="2"/>
    <n v="2"/>
    <n v="1"/>
    <n v="0"/>
    <n v="5"/>
    <s v="Low Risk"/>
    <n v="7"/>
    <s v="6-11 bulan"/>
  </r>
  <r>
    <x v="259"/>
    <x v="145"/>
    <x v="3"/>
    <x v="207"/>
    <s v="92501703642024"/>
    <n v="45"/>
    <s v="Lakilaki"/>
    <x v="6"/>
    <n v="6984000"/>
    <n v="0.38426403207331045"/>
    <x v="9"/>
    <s v="Jawa Tengah"/>
    <x v="0"/>
    <s v="ADV 160"/>
    <s v="Adventure"/>
    <n v="44086000"/>
    <n v="4409000"/>
    <s v="Low"/>
    <x v="6"/>
    <x v="3"/>
    <n v="0.14499999999999999"/>
    <n v="2683700"/>
    <n v="48306000"/>
    <x v="0"/>
    <x v="1"/>
    <n v="32"/>
    <n v="3"/>
    <n v="2"/>
    <s v="approved"/>
    <n v="3"/>
    <n v="3"/>
    <n v="1"/>
    <n v="4"/>
    <n v="11"/>
    <s v="High Risk"/>
    <n v="8"/>
    <s v="6-11 bulan"/>
  </r>
  <r>
    <x v="260"/>
    <x v="6"/>
    <x v="4"/>
    <x v="125"/>
    <s v="44592911671803"/>
    <n v="22"/>
    <s v="Perempuan"/>
    <x v="0"/>
    <n v="7257000"/>
    <n v="0.14519774011299436"/>
    <x v="17"/>
    <s v="Jawa Barat"/>
    <x v="3"/>
    <s v="Dazz"/>
    <s v="Matic Entry"/>
    <n v="15776000"/>
    <n v="4733000"/>
    <s v="High"/>
    <x v="3"/>
    <x v="0"/>
    <n v="0.14499999999999999"/>
    <n v="1053700"/>
    <n v="12644000"/>
    <x v="0"/>
    <x v="0"/>
    <n v="0"/>
    <n v="0"/>
    <n v="1"/>
    <m/>
    <n v="1"/>
    <n v="1"/>
    <n v="1"/>
    <n v="0"/>
    <n v="3"/>
    <s v="Low Risk"/>
    <n v="5"/>
    <s v="0-5 bulan"/>
  </r>
  <r>
    <x v="261"/>
    <x v="10"/>
    <x v="2"/>
    <x v="132"/>
    <s v="33261207679961"/>
    <n v="50"/>
    <s v="Perempuan"/>
    <x v="6"/>
    <n v="5825000"/>
    <n v="0.11804291845493563"/>
    <x v="4"/>
    <s v="Kalimantan Selatan"/>
    <x v="0"/>
    <s v="CB150R"/>
    <s v="Sport"/>
    <n v="31891000"/>
    <n v="7973000"/>
    <s v="Medium"/>
    <x v="1"/>
    <x v="1"/>
    <n v="0.14499999999999999"/>
    <n v="687600"/>
    <n v="41259000"/>
    <x v="0"/>
    <x v="0"/>
    <n v="0"/>
    <n v="0"/>
    <n v="1"/>
    <m/>
    <n v="1"/>
    <n v="2"/>
    <n v="4"/>
    <n v="0"/>
    <n v="7"/>
    <s v="Medium Risk"/>
    <n v="6"/>
    <s v="6-11 bulan"/>
  </r>
  <r>
    <x v="262"/>
    <x v="64"/>
    <x v="2"/>
    <x v="208"/>
    <s v="94731312956450"/>
    <n v="34"/>
    <s v="Perempuan"/>
    <x v="1"/>
    <n v="14624000"/>
    <n v="4.1807986870897158E-2"/>
    <x v="13"/>
    <s v="Jawa Barat"/>
    <x v="0"/>
    <s v="Genio"/>
    <s v="Matic Entry"/>
    <n v="19174000"/>
    <n v="3835000"/>
    <s v="Medium"/>
    <x v="2"/>
    <x v="4"/>
    <n v="0.14499999999999999"/>
    <n v="611400"/>
    <n v="22012000"/>
    <x v="0"/>
    <x v="1"/>
    <n v="53"/>
    <n v="1"/>
    <n v="2"/>
    <m/>
    <n v="1"/>
    <n v="2"/>
    <n v="2"/>
    <n v="2"/>
    <n v="7"/>
    <s v="Medium Risk"/>
    <n v="5"/>
    <s v="0-5 bulan"/>
  </r>
  <r>
    <x v="263"/>
    <x v="5"/>
    <x v="1"/>
    <x v="205"/>
    <s v="41001307755131"/>
    <n v="37"/>
    <s v="Lakilaki"/>
    <x v="1"/>
    <n v="8949000"/>
    <n v="0.15630796737065594"/>
    <x v="19"/>
    <s v="Jawa Barat"/>
    <x v="2"/>
    <s v="Nex II"/>
    <s v="Matic Entry"/>
    <n v="17247000"/>
    <n v="2587000"/>
    <s v="Medium"/>
    <x v="0"/>
    <x v="0"/>
    <n v="0.14499999999999999"/>
    <n v="1398800"/>
    <n v="16785000"/>
    <x v="0"/>
    <x v="0"/>
    <n v="0"/>
    <n v="0"/>
    <n v="1"/>
    <s v="ok"/>
    <n v="1"/>
    <n v="2"/>
    <n v="1"/>
    <n v="0"/>
    <n v="4"/>
    <s v="Low Risk"/>
    <n v="7"/>
    <s v="6-11 bulan"/>
  </r>
  <r>
    <x v="264"/>
    <x v="146"/>
    <x v="2"/>
    <x v="209"/>
    <s v="78091703709565"/>
    <n v="29"/>
    <s v="Perempuan"/>
    <x v="1"/>
    <n v="10404000"/>
    <n v="0.1450884275278739"/>
    <x v="8"/>
    <s v="Banten"/>
    <x v="1"/>
    <s v="XMAX 250"/>
    <s v="Maxi Scooter"/>
    <n v="58339000"/>
    <n v="5834000"/>
    <s v="Low"/>
    <x v="6"/>
    <x v="1"/>
    <n v="0.14499999999999999"/>
    <n v="1509500"/>
    <n v="90572000"/>
    <x v="1"/>
    <x v="4"/>
    <n v="96"/>
    <n v="7"/>
    <n v="5"/>
    <m/>
    <n v="1"/>
    <n v="3"/>
    <n v="4"/>
    <n v="4"/>
    <n v="12"/>
    <s v="High Risk"/>
    <n v="6"/>
    <s v="6-11 bulan"/>
  </r>
  <r>
    <x v="265"/>
    <x v="37"/>
    <x v="8"/>
    <x v="116"/>
    <s v="62192408747076"/>
    <n v="34"/>
    <s v="Lakilaki"/>
    <x v="8"/>
    <n v="2850000"/>
    <n v="0.10856140350877193"/>
    <x v="0"/>
    <s v="Bali"/>
    <x v="0"/>
    <s v="Revo X"/>
    <s v="Bebek"/>
    <n v="17938000"/>
    <n v="7175000"/>
    <s v="High"/>
    <x v="5"/>
    <x v="1"/>
    <n v="0.14499999999999999"/>
    <n v="309400"/>
    <n v="18566000"/>
    <x v="0"/>
    <x v="0"/>
    <n v="0"/>
    <n v="0"/>
    <n v="1"/>
    <s v="verifikasi"/>
    <n v="1"/>
    <n v="1"/>
    <n v="4"/>
    <n v="0"/>
    <n v="6"/>
    <s v="Low Risk"/>
    <n v="1"/>
    <s v="0-5 bulan"/>
  </r>
  <r>
    <x v="266"/>
    <x v="55"/>
    <x v="5"/>
    <x v="210"/>
    <s v="78812011829115"/>
    <n v="54"/>
    <s v="Lakilaki"/>
    <x v="9"/>
    <n v="5607000"/>
    <n v="0.10777599429284823"/>
    <x v="6"/>
    <s v="DIY"/>
    <x v="1"/>
    <s v="Aerox 155"/>
    <s v="Matic Sport"/>
    <n v="32339000"/>
    <n v="11319000"/>
    <s v="High"/>
    <x v="4"/>
    <x v="1"/>
    <n v="0.14499999999999999"/>
    <n v="604300"/>
    <n v="36259000"/>
    <x v="0"/>
    <x v="0"/>
    <n v="0"/>
    <n v="0"/>
    <n v="1"/>
    <s v="survey ulang"/>
    <n v="1"/>
    <n v="1"/>
    <n v="4"/>
    <n v="0"/>
    <n v="6"/>
    <s v="Low Risk"/>
    <n v="8"/>
    <s v="6-11 bulan"/>
  </r>
  <r>
    <x v="267"/>
    <x v="20"/>
    <x v="2"/>
    <x v="211"/>
    <s v="43542311955266"/>
    <n v="37"/>
    <s v="Perempuan"/>
    <x v="1"/>
    <n v="3993000"/>
    <n v="0.60423240671174561"/>
    <x v="11"/>
    <s v="Sumatera Utara"/>
    <x v="1"/>
    <s v="R15"/>
    <s v="Sport"/>
    <n v="41966000"/>
    <n v="6295000"/>
    <s v="Medium"/>
    <x v="0"/>
    <x v="3"/>
    <n v="0.14499999999999999"/>
    <n v="2412700"/>
    <n v="43429000"/>
    <x v="0"/>
    <x v="0"/>
    <n v="0"/>
    <n v="0"/>
    <n v="1"/>
    <s v="data kurang"/>
    <n v="4"/>
    <n v="2"/>
    <n v="1"/>
    <n v="0"/>
    <n v="7"/>
    <s v="Medium Risk"/>
    <n v="6"/>
    <s v="6-11 bulan"/>
  </r>
  <r>
    <x v="268"/>
    <x v="110"/>
    <x v="0"/>
    <x v="212"/>
    <s v="Invalid"/>
    <n v="34"/>
    <s v="Perempuan"/>
    <x v="4"/>
    <n v="5560000"/>
    <n v="0.1906474820143885"/>
    <x v="2"/>
    <s v="Riau"/>
    <x v="0"/>
    <s v="Vario 125"/>
    <s v="Matic Mid"/>
    <n v="24650000"/>
    <n v="4930000"/>
    <s v="Medium"/>
    <x v="2"/>
    <x v="5"/>
    <n v="0.14499999999999999"/>
    <n v="1060000"/>
    <n v="25439000"/>
    <x v="0"/>
    <x v="0"/>
    <n v="0"/>
    <n v="0"/>
    <n v="1"/>
    <s v="ok"/>
    <n v="1"/>
    <n v="2"/>
    <n v="1"/>
    <n v="0"/>
    <n v="4"/>
    <s v="Low Risk"/>
    <n v="4"/>
    <s v="0-5 bulan"/>
  </r>
  <r>
    <x v="269"/>
    <x v="147"/>
    <x v="1"/>
    <x v="213"/>
    <s v="48482103578968"/>
    <n v="23"/>
    <s v="Perempuan"/>
    <x v="0"/>
    <n v="6130000"/>
    <n v="0.15730831973898859"/>
    <x v="9"/>
    <s v="Jawa Tengah"/>
    <x v="4"/>
    <s v="KLX 150"/>
    <s v="Trail"/>
    <n v="37216000"/>
    <n v="13026000"/>
    <s v="High"/>
    <x v="4"/>
    <x v="4"/>
    <n v="0.14499999999999999"/>
    <n v="964300"/>
    <n v="34713000"/>
    <x v="0"/>
    <x v="0"/>
    <n v="0"/>
    <n v="0"/>
    <n v="1"/>
    <s v="ok"/>
    <n v="1"/>
    <n v="1"/>
    <n v="2"/>
    <n v="0"/>
    <n v="4"/>
    <s v="Low Risk"/>
    <n v="7"/>
    <s v="6-11 bulan"/>
  </r>
  <r>
    <x v="270"/>
    <x v="23"/>
    <x v="0"/>
    <x v="214"/>
    <s v="57022710994525"/>
    <n v="52"/>
    <s v="Perempuan"/>
    <x v="1"/>
    <n v="6394000"/>
    <n v="0.18803565842977793"/>
    <x v="2"/>
    <s v="Riau"/>
    <x v="3"/>
    <s v="Dazz"/>
    <s v="Matic Entry"/>
    <n v="15751000"/>
    <n v="3150000"/>
    <s v="Medium"/>
    <x v="2"/>
    <x v="0"/>
    <n v="0.14499999999999999"/>
    <n v="1202300"/>
    <n v="14428000"/>
    <x v="0"/>
    <x v="0"/>
    <n v="0"/>
    <n v="0"/>
    <n v="1"/>
    <s v="approved"/>
    <n v="1"/>
    <n v="2"/>
    <n v="1"/>
    <n v="0"/>
    <n v="4"/>
    <s v="Low Risk"/>
    <n v="4"/>
    <s v="0-5 bulan"/>
  </r>
  <r>
    <x v="271"/>
    <x v="104"/>
    <x v="1"/>
    <x v="33"/>
    <s v="Invalid"/>
    <n v="28"/>
    <s v="Perempuan"/>
    <x v="0"/>
    <n v="7500000"/>
    <n v="4.6679999999999999E-2"/>
    <x v="13"/>
    <s v="Jawa Barat"/>
    <x v="2"/>
    <s v="Nex II"/>
    <s v="Matic Entry"/>
    <n v="16236000"/>
    <n v="4059000"/>
    <s v="Medium"/>
    <x v="1"/>
    <x v="1"/>
    <n v="0.14499999999999999"/>
    <n v="350100"/>
    <n v="21005000"/>
    <x v="0"/>
    <x v="1"/>
    <n v="36"/>
    <n v="3"/>
    <n v="2"/>
    <m/>
    <n v="1"/>
    <n v="2"/>
    <n v="4"/>
    <n v="4"/>
    <n v="11"/>
    <s v="High Risk"/>
    <n v="7"/>
    <s v="6-11 bulan"/>
  </r>
  <r>
    <x v="272"/>
    <x v="36"/>
    <x v="2"/>
    <x v="155"/>
    <s v="56031908932337"/>
    <n v="42"/>
    <s v="Lakilaki"/>
    <x v="3"/>
    <n v="4227000"/>
    <n v="8.1003075467234439E-2"/>
    <x v="13"/>
    <s v="Jawa Barat"/>
    <x v="1"/>
    <s v="Mio M3"/>
    <s v="Matic Entry"/>
    <n v="18320000"/>
    <n v="6412000"/>
    <s v="High"/>
    <x v="4"/>
    <x v="1"/>
    <n v="0.14499999999999999"/>
    <n v="342400"/>
    <n v="20542000"/>
    <x v="0"/>
    <x v="0"/>
    <n v="0"/>
    <n v="0"/>
    <n v="1"/>
    <s v="verifikasi"/>
    <n v="1"/>
    <n v="1"/>
    <n v="4"/>
    <n v="0"/>
    <n v="6"/>
    <s v="Low Risk"/>
    <n v="6"/>
    <s v="6-11 bulan"/>
  </r>
  <r>
    <x v="273"/>
    <x v="135"/>
    <x v="1"/>
    <x v="215"/>
    <s v="83832805753674"/>
    <n v="50"/>
    <s v="Lakilaki"/>
    <x v="0"/>
    <n v="5490000"/>
    <n v="0.12231329690346084"/>
    <x v="2"/>
    <s v="Riau"/>
    <x v="3"/>
    <s v="Dazz"/>
    <s v="Matic Entry"/>
    <n v="15617000"/>
    <n v="3123000"/>
    <s v="Medium"/>
    <x v="2"/>
    <x v="5"/>
    <n v="0.14499999999999999"/>
    <n v="671500"/>
    <n v="16117000"/>
    <x v="0"/>
    <x v="0"/>
    <n v="0"/>
    <n v="0"/>
    <n v="1"/>
    <s v="data kurang"/>
    <n v="1"/>
    <n v="2"/>
    <n v="1"/>
    <n v="0"/>
    <n v="4"/>
    <s v="Low Risk"/>
    <n v="6"/>
    <s v="6-11 bulan"/>
  </r>
  <r>
    <x v="274"/>
    <x v="148"/>
    <x v="11"/>
    <x v="216"/>
    <s v="40741911877922"/>
    <n v="44"/>
    <s v="Lakilaki"/>
    <x v="3"/>
    <n v="7875000"/>
    <n v="0.43191111111111113"/>
    <x v="0"/>
    <s v="Bali"/>
    <x v="0"/>
    <s v="ADV 160"/>
    <s v="Adventure"/>
    <n v="44558000"/>
    <n v="8912000"/>
    <s v="Medium"/>
    <x v="2"/>
    <x v="0"/>
    <n v="0.14499999999999999"/>
    <n v="3401300"/>
    <n v="40815000"/>
    <x v="0"/>
    <x v="0"/>
    <n v="0"/>
    <n v="0"/>
    <n v="1"/>
    <s v="approved"/>
    <n v="4"/>
    <n v="2"/>
    <n v="1"/>
    <n v="0"/>
    <n v="7"/>
    <s v="Medium Risk"/>
    <s v="N/A"/>
    <s v="N/A"/>
  </r>
  <r>
    <x v="275"/>
    <x v="106"/>
    <x v="3"/>
    <x v="217"/>
    <s v="96792710531570"/>
    <n v="26"/>
    <s v="Perempuan"/>
    <x v="1"/>
    <n v="4660000"/>
    <n v="9.0686695278969956E-2"/>
    <x v="7"/>
    <s v="Jawa Barat"/>
    <x v="3"/>
    <s v="Dazz"/>
    <s v="Matic Entry"/>
    <n v="16333000"/>
    <n v="1633000"/>
    <s v="Low"/>
    <x v="6"/>
    <x v="1"/>
    <n v="0.14499999999999999"/>
    <n v="422600"/>
    <n v="25358000"/>
    <x v="0"/>
    <x v="0"/>
    <n v="0"/>
    <n v="0"/>
    <n v="1"/>
    <s v="verifikasi"/>
    <n v="1"/>
    <n v="3"/>
    <n v="4"/>
    <n v="0"/>
    <n v="8"/>
    <s v="Medium Risk"/>
    <n v="8"/>
    <s v="6-11 bulan"/>
  </r>
  <r>
    <x v="276"/>
    <x v="87"/>
    <x v="4"/>
    <x v="218"/>
    <s v="82122111811507"/>
    <n v="32"/>
    <s v="Lakilaki"/>
    <x v="0"/>
    <n v="4728000"/>
    <n v="9.932318104906937E-2"/>
    <x v="10"/>
    <s v="Jawa Timur"/>
    <x v="1"/>
    <s v="Mio M3"/>
    <s v="Matic Entry"/>
    <n v="18151000"/>
    <n v="1815000"/>
    <s v="Low"/>
    <x v="6"/>
    <x v="1"/>
    <n v="0.14499999999999999"/>
    <n v="469600"/>
    <n v="28179000"/>
    <x v="0"/>
    <x v="0"/>
    <n v="0"/>
    <n v="0"/>
    <n v="1"/>
    <s v="approved"/>
    <n v="1"/>
    <n v="3"/>
    <n v="4"/>
    <n v="0"/>
    <n v="8"/>
    <s v="Medium Risk"/>
    <n v="5"/>
    <s v="0-5 bulan"/>
  </r>
  <r>
    <x v="277"/>
    <x v="23"/>
    <x v="0"/>
    <x v="219"/>
    <s v="62432009687288"/>
    <n v="40"/>
    <s v="Lakilaki"/>
    <x v="9"/>
    <n v="5480000"/>
    <n v="7.0894160583941601E-2"/>
    <x v="17"/>
    <s v="Jawa Barat"/>
    <x v="3"/>
    <s v="Dazz"/>
    <s v="Matic Entry"/>
    <n v="16245000"/>
    <n v="6498000"/>
    <s v="High"/>
    <x v="5"/>
    <x v="4"/>
    <n v="0.14499999999999999"/>
    <n v="388500"/>
    <n v="13987000"/>
    <x v="0"/>
    <x v="0"/>
    <n v="0"/>
    <n v="0"/>
    <n v="1"/>
    <s v="survey ulang"/>
    <n v="1"/>
    <n v="1"/>
    <n v="2"/>
    <n v="0"/>
    <n v="4"/>
    <s v="Low Risk"/>
    <n v="4"/>
    <s v="0-5 bulan"/>
  </r>
  <r>
    <x v="278"/>
    <x v="2"/>
    <x v="2"/>
    <x v="53"/>
    <s v="40001808716652"/>
    <n v="36"/>
    <s v="Lakilaki"/>
    <x v="1"/>
    <n v="8275000"/>
    <n v="0.11862235649546828"/>
    <x v="0"/>
    <s v="Bali"/>
    <x v="1"/>
    <s v="Freego"/>
    <s v="Matic Mid"/>
    <n v="22327000"/>
    <n v="7814000"/>
    <s v="High"/>
    <x v="4"/>
    <x v="3"/>
    <n v="0.14499999999999999"/>
    <n v="981600"/>
    <n v="17669000"/>
    <x v="0"/>
    <x v="0"/>
    <n v="0"/>
    <n v="0"/>
    <n v="1"/>
    <m/>
    <n v="1"/>
    <n v="1"/>
    <n v="1"/>
    <n v="0"/>
    <n v="3"/>
    <s v="Low Risk"/>
    <n v="6"/>
    <s v="6-11 bulan"/>
  </r>
  <r>
    <x v="279"/>
    <x v="39"/>
    <x v="3"/>
    <x v="70"/>
    <s v="40252302737900"/>
    <n v="57"/>
    <s v="Lakilaki"/>
    <x v="3"/>
    <n v="5898000"/>
    <n v="0.10454391319091218"/>
    <x v="4"/>
    <s v="Kalimantan Selatan"/>
    <x v="2"/>
    <s v="Nex II"/>
    <s v="Matic Entry"/>
    <n v="17188000"/>
    <n v="1719000"/>
    <s v="Low"/>
    <x v="6"/>
    <x v="4"/>
    <n v="0.14499999999999999"/>
    <n v="616600"/>
    <n v="22198000"/>
    <x v="0"/>
    <x v="2"/>
    <n v="0"/>
    <n v="0"/>
    <n v="0"/>
    <s v="verifikasi"/>
    <n v="1"/>
    <n v="3"/>
    <n v="2"/>
    <n v="0"/>
    <n v="6"/>
    <s v="Low Risk"/>
    <n v="8"/>
    <s v="6-11 bulan"/>
  </r>
  <r>
    <x v="280"/>
    <x v="19"/>
    <x v="5"/>
    <x v="18"/>
    <s v="60971102547904"/>
    <n v="43"/>
    <s v="Lakilaki"/>
    <x v="0"/>
    <n v="7143000"/>
    <n v="0.12535349293014139"/>
    <x v="17"/>
    <s v="Jawa Barat"/>
    <x v="2"/>
    <s v="Nex II"/>
    <s v="Matic Entry"/>
    <n v="16548000"/>
    <n v="3310000"/>
    <s v="Medium"/>
    <x v="2"/>
    <x v="3"/>
    <n v="0.14499999999999999"/>
    <n v="895400"/>
    <n v="16117000"/>
    <x v="0"/>
    <x v="0"/>
    <n v="0"/>
    <n v="0"/>
    <n v="1"/>
    <s v="survey ulang"/>
    <n v="1"/>
    <n v="2"/>
    <n v="1"/>
    <n v="0"/>
    <n v="4"/>
    <s v="Low Risk"/>
    <n v="9"/>
    <s v="6-11 bulan"/>
  </r>
  <r>
    <x v="281"/>
    <x v="128"/>
    <x v="1"/>
    <x v="220"/>
    <s v="56971801936277"/>
    <n v="41"/>
    <s v="Perempuan"/>
    <x v="1"/>
    <n v="11546000"/>
    <n v="0.12129741901957387"/>
    <x v="4"/>
    <s v="Kalimantan Selatan"/>
    <x v="0"/>
    <s v="Revo X"/>
    <s v="Bebek"/>
    <n v="17267000"/>
    <n v="2590000"/>
    <s v="Medium"/>
    <x v="0"/>
    <x v="0"/>
    <n v="0.14499999999999999"/>
    <n v="1400500"/>
    <n v="16805000"/>
    <x v="0"/>
    <x v="0"/>
    <n v="0"/>
    <n v="0"/>
    <n v="1"/>
    <s v="ok"/>
    <n v="1"/>
    <n v="2"/>
    <n v="1"/>
    <n v="0"/>
    <n v="4"/>
    <s v="Low Risk"/>
    <n v="6"/>
    <s v="6-11 bulan"/>
  </r>
  <r>
    <x v="282"/>
    <x v="41"/>
    <x v="3"/>
    <x v="221"/>
    <s v="59462006805203"/>
    <n v="31"/>
    <s v="Lakilaki"/>
    <x v="6"/>
    <n v="5596000"/>
    <n v="0.14038598999285204"/>
    <x v="9"/>
    <s v="Jawa Tengah"/>
    <x v="0"/>
    <s v="ADV 160"/>
    <s v="Adventure"/>
    <n v="42038000"/>
    <n v="14713000"/>
    <s v="High"/>
    <x v="4"/>
    <x v="1"/>
    <n v="0.14499999999999999"/>
    <n v="785600"/>
    <n v="47136000"/>
    <x v="0"/>
    <x v="0"/>
    <n v="0"/>
    <n v="0"/>
    <n v="1"/>
    <m/>
    <n v="1"/>
    <n v="1"/>
    <n v="4"/>
    <n v="0"/>
    <n v="6"/>
    <s v="Low Risk"/>
    <n v="7"/>
    <s v="6-11 bulan"/>
  </r>
  <r>
    <x v="283"/>
    <x v="35"/>
    <x v="7"/>
    <x v="33"/>
    <s v="Data Tidak Lengkap"/>
    <n v="34"/>
    <s v="Perempuan"/>
    <x v="9"/>
    <n v="5141000"/>
    <n v="0.21433573234779227"/>
    <x v="18"/>
    <s v="DKI Jakarta"/>
    <x v="1"/>
    <s v="Aerox 155"/>
    <s v="Matic Sport"/>
    <n v="31539876"/>
    <n v="11039000"/>
    <s v="High"/>
    <x v="4"/>
    <x v="5"/>
    <n v="0.14499999999999999"/>
    <n v="1101900"/>
    <n v="26446000"/>
    <x v="0"/>
    <x v="0"/>
    <n v="0"/>
    <n v="0"/>
    <n v="1"/>
    <s v="approved"/>
    <n v="2"/>
    <n v="1"/>
    <n v="1"/>
    <n v="0"/>
    <n v="4"/>
    <s v="Low Risk"/>
    <s v="N/A"/>
    <s v="N/A"/>
  </r>
  <r>
    <x v="284"/>
    <x v="149"/>
    <x v="10"/>
    <x v="215"/>
    <s v="89221412902925"/>
    <n v="48"/>
    <s v="Lakilaki"/>
    <x v="0"/>
    <n v="5706000"/>
    <n v="0.13347353662811076"/>
    <x v="17"/>
    <s v="Jawa Barat"/>
    <x v="0"/>
    <s v="Vario 125"/>
    <s v="Matic Mid"/>
    <n v="25473000"/>
    <n v="6368000"/>
    <s v="Medium"/>
    <x v="1"/>
    <x v="4"/>
    <n v="0.14499999999999999"/>
    <n v="761600"/>
    <n v="27416000"/>
    <x v="0"/>
    <x v="0"/>
    <n v="0"/>
    <n v="0"/>
    <n v="1"/>
    <s v="ok"/>
    <n v="1"/>
    <n v="2"/>
    <n v="2"/>
    <n v="0"/>
    <n v="5"/>
    <s v="Low Risk"/>
    <s v="N/A"/>
    <s v="N/A"/>
  </r>
  <r>
    <x v="285"/>
    <x v="109"/>
    <x v="0"/>
    <x v="222"/>
    <s v="85261902904567"/>
    <n v="37"/>
    <s v="Perempuan"/>
    <x v="0"/>
    <n v="4991000"/>
    <n v="0.72356241234221597"/>
    <x v="9"/>
    <s v="Jawa Tengah"/>
    <x v="1"/>
    <s v="R15"/>
    <s v="Sport"/>
    <n v="42052000"/>
    <n v="4205000"/>
    <s v="Low"/>
    <x v="6"/>
    <x v="0"/>
    <n v="0.14499999999999999"/>
    <n v="3611300"/>
    <n v="43335000"/>
    <x v="0"/>
    <x v="0"/>
    <n v="0"/>
    <n v="0"/>
    <n v="1"/>
    <m/>
    <n v="4"/>
    <n v="3"/>
    <n v="1"/>
    <n v="0"/>
    <n v="8"/>
    <s v="Medium Risk"/>
    <n v="4"/>
    <s v="0-5 bulan"/>
  </r>
  <r>
    <x v="286"/>
    <x v="150"/>
    <x v="4"/>
    <x v="223"/>
    <s v="78851408846215"/>
    <n v="25"/>
    <s v="Lakilaki"/>
    <x v="1"/>
    <n v="5905000"/>
    <n v="0.19786621507197291"/>
    <x v="17"/>
    <s v="Jawa Barat"/>
    <x v="1"/>
    <s v="Lexi LX 155"/>
    <s v="Matic Mid"/>
    <n v="28791000"/>
    <n v="11516000"/>
    <s v="High"/>
    <x v="5"/>
    <x v="3"/>
    <n v="0.14499999999999999"/>
    <n v="1168400"/>
    <n v="21032000"/>
    <x v="0"/>
    <x v="0"/>
    <n v="0"/>
    <n v="0"/>
    <n v="1"/>
    <m/>
    <n v="1"/>
    <n v="1"/>
    <n v="1"/>
    <n v="0"/>
    <n v="3"/>
    <s v="Low Risk"/>
    <n v="4"/>
    <s v="0-5 bulan"/>
  </r>
  <r>
    <x v="287"/>
    <x v="151"/>
    <x v="0"/>
    <x v="197"/>
    <s v="51262206781387"/>
    <n v="21"/>
    <s v="Perempuan"/>
    <x v="7"/>
    <n v="4477000"/>
    <n v="0.13987044896135806"/>
    <x v="2"/>
    <s v="Riau"/>
    <x v="0"/>
    <s v="Vario 125"/>
    <s v="Matic Mid"/>
    <n v="24167000"/>
    <n v="8458000"/>
    <s v="High"/>
    <x v="4"/>
    <x v="4"/>
    <n v="0.14499999999999999"/>
    <n v="626200"/>
    <n v="22542000"/>
    <x v="0"/>
    <x v="0"/>
    <n v="0"/>
    <n v="0"/>
    <n v="1"/>
    <s v="approved"/>
    <n v="1"/>
    <n v="1"/>
    <n v="2"/>
    <n v="0"/>
    <n v="4"/>
    <s v="Low Risk"/>
    <n v="4"/>
    <s v="0-5 bulan"/>
  </r>
  <r>
    <x v="288"/>
    <x v="134"/>
    <x v="5"/>
    <x v="224"/>
    <s v="98991211517831"/>
    <n v="36"/>
    <s v="Perempuan"/>
    <x v="5"/>
    <n v="3847000"/>
    <n v="0.2155705744736158"/>
    <x v="14"/>
    <s v="DKI Jakarta"/>
    <x v="0"/>
    <s v="Vario 125"/>
    <s v="Matic Mid"/>
    <n v="25714000"/>
    <n v="10286000"/>
    <s v="High"/>
    <x v="5"/>
    <x v="5"/>
    <n v="0.14499999999999999"/>
    <n v="829300"/>
    <n v="19902000"/>
    <x v="0"/>
    <x v="0"/>
    <n v="0"/>
    <n v="0"/>
    <n v="1"/>
    <s v="verifikasi"/>
    <n v="2"/>
    <n v="1"/>
    <n v="1"/>
    <n v="0"/>
    <n v="4"/>
    <s v="Low Risk"/>
    <n v="9"/>
    <s v="6-11 bulan"/>
  </r>
  <r>
    <x v="289"/>
    <x v="144"/>
    <x v="3"/>
    <x v="225"/>
    <s v="98641308547997"/>
    <n v="27"/>
    <s v="Lakilaki"/>
    <x v="1"/>
    <n v="6979000"/>
    <n v="0.22189425419114486"/>
    <x v="2"/>
    <s v="Riau"/>
    <x v="0"/>
    <s v="PCX 160"/>
    <s v="Matic Premium"/>
    <n v="35223000"/>
    <n v="12328000"/>
    <s v="High"/>
    <x v="4"/>
    <x v="3"/>
    <n v="0.14499999999999999"/>
    <n v="1548600"/>
    <n v="27875000"/>
    <x v="0"/>
    <x v="0"/>
    <n v="0"/>
    <n v="0"/>
    <n v="1"/>
    <m/>
    <n v="2"/>
    <n v="1"/>
    <n v="1"/>
    <n v="0"/>
    <n v="4"/>
    <s v="Low Risk"/>
    <n v="7"/>
    <s v="6-11 bulan"/>
  </r>
  <r>
    <x v="290"/>
    <x v="135"/>
    <x v="1"/>
    <x v="226"/>
    <s v="37562602849024"/>
    <n v="29"/>
    <s v="Lakilaki"/>
    <x v="3"/>
    <n v="4458000"/>
    <n v="0.15372364288918797"/>
    <x v="1"/>
    <s v="Sumatera Selatan"/>
    <x v="1"/>
    <s v="Mio M3"/>
    <s v="Matic Entry"/>
    <n v="18216000"/>
    <n v="5465000"/>
    <s v="High"/>
    <x v="3"/>
    <x v="5"/>
    <n v="0.14499999999999999"/>
    <n v="685300"/>
    <n v="16448000"/>
    <x v="0"/>
    <x v="2"/>
    <n v="0"/>
    <n v="0"/>
    <n v="0"/>
    <s v="ok"/>
    <n v="1"/>
    <n v="1"/>
    <n v="1"/>
    <n v="0"/>
    <n v="3"/>
    <s v="Low Risk"/>
    <n v="6"/>
    <s v="6-11 bulan"/>
  </r>
  <r>
    <x v="291"/>
    <x v="62"/>
    <x v="1"/>
    <x v="227"/>
    <s v="60242107895912"/>
    <n v="33"/>
    <s v="Perempuan"/>
    <x v="6"/>
    <n v="5917000"/>
    <n v="0.32834206523576137"/>
    <x v="17"/>
    <s v="Jawa Barat"/>
    <x v="1"/>
    <s v="Aerox 155"/>
    <s v="Matic Sport"/>
    <n v="31324000"/>
    <n v="10963000"/>
    <s v="High"/>
    <x v="4"/>
    <x v="0"/>
    <n v="0.14499999999999999"/>
    <n v="1942800"/>
    <n v="23314000"/>
    <x v="0"/>
    <x v="0"/>
    <n v="0"/>
    <n v="0"/>
    <n v="1"/>
    <m/>
    <n v="3"/>
    <n v="1"/>
    <n v="1"/>
    <n v="0"/>
    <n v="5"/>
    <s v="Low Risk"/>
    <n v="7"/>
    <s v="6-11 bulan"/>
  </r>
  <r>
    <x v="292"/>
    <x v="54"/>
    <x v="5"/>
    <x v="227"/>
    <s v="43852512801253"/>
    <n v="23"/>
    <s v="Lakilaki"/>
    <x v="9"/>
    <n v="6367000"/>
    <n v="6.7472907177634683E-2"/>
    <x v="6"/>
    <s v="DIY"/>
    <x v="0"/>
    <s v="Revo X"/>
    <s v="Bebek"/>
    <n v="17578000"/>
    <n v="2637000"/>
    <s v="Medium"/>
    <x v="0"/>
    <x v="1"/>
    <n v="0.14499999999999999"/>
    <n v="429600"/>
    <n v="25774000"/>
    <x v="0"/>
    <x v="0"/>
    <n v="0"/>
    <n v="0"/>
    <n v="1"/>
    <s v="approved"/>
    <n v="1"/>
    <n v="2"/>
    <n v="4"/>
    <n v="0"/>
    <n v="7"/>
    <s v="Medium Risk"/>
    <n v="9"/>
    <s v="6-11 bulan"/>
  </r>
  <r>
    <x v="293"/>
    <x v="152"/>
    <x v="2"/>
    <x v="228"/>
    <s v="91782607538282"/>
    <n v="21"/>
    <s v="Perempuan"/>
    <x v="8"/>
    <n v="3245000"/>
    <n v="0.33426810477657937"/>
    <x v="15"/>
    <s v="DKI Jakarta"/>
    <x v="0"/>
    <s v="PCX 160"/>
    <s v="Matic Premium"/>
    <n v="36616000"/>
    <n v="3662000"/>
    <s v="Low"/>
    <x v="6"/>
    <x v="2"/>
    <n v="0.14499999999999999"/>
    <n v="1084700"/>
    <n v="52067000"/>
    <x v="0"/>
    <x v="0"/>
    <n v="0"/>
    <n v="0"/>
    <n v="1"/>
    <m/>
    <n v="3"/>
    <n v="3"/>
    <n v="3"/>
    <n v="0"/>
    <n v="9"/>
    <s v="High Risk"/>
    <n v="5"/>
    <s v="0-5 bulan"/>
  </r>
  <r>
    <x v="294"/>
    <x v="6"/>
    <x v="4"/>
    <x v="14"/>
    <s v="45782206637964"/>
    <n v="43"/>
    <s v="Lakilaki"/>
    <x v="0"/>
    <n v="6384000"/>
    <n v="0.19064849624060151"/>
    <x v="4"/>
    <s v="Kalimantan Selatan"/>
    <x v="1"/>
    <s v="Mio M3"/>
    <s v="Matic Entry"/>
    <n v="18221000"/>
    <n v="5466000"/>
    <s v="High"/>
    <x v="3"/>
    <x v="0"/>
    <n v="0.14499999999999999"/>
    <n v="1217100"/>
    <n v="14605000"/>
    <x v="0"/>
    <x v="0"/>
    <n v="0"/>
    <n v="0"/>
    <n v="1"/>
    <m/>
    <n v="1"/>
    <n v="1"/>
    <n v="1"/>
    <n v="0"/>
    <n v="3"/>
    <s v="Low Risk"/>
    <n v="5"/>
    <s v="0-5 bulan"/>
  </r>
  <r>
    <x v="295"/>
    <x v="91"/>
    <x v="4"/>
    <x v="229"/>
    <s v="52751406992142"/>
    <n v="24"/>
    <s v="Perempuan"/>
    <x v="9"/>
    <n v="5630000"/>
    <n v="0.11852575488454707"/>
    <x v="2"/>
    <s v="Riau"/>
    <x v="1"/>
    <s v="Lexi LX 155"/>
    <s v="Matic Mid"/>
    <n v="27306000"/>
    <n v="4096000"/>
    <s v="Medium"/>
    <x v="0"/>
    <x v="1"/>
    <n v="0.14499999999999999"/>
    <n v="667300"/>
    <n v="40037000"/>
    <x v="0"/>
    <x v="0"/>
    <n v="0"/>
    <n v="0"/>
    <n v="1"/>
    <m/>
    <n v="1"/>
    <n v="2"/>
    <n v="4"/>
    <n v="0"/>
    <n v="7"/>
    <s v="Medium Risk"/>
    <n v="4"/>
    <s v="0-5 bulan"/>
  </r>
  <r>
    <x v="296"/>
    <x v="62"/>
    <x v="1"/>
    <x v="7"/>
    <s v="50431908983659"/>
    <n v="32"/>
    <s v="Lakilaki"/>
    <x v="8"/>
    <n v="3199000"/>
    <n v="0.19165364176305094"/>
    <x v="4"/>
    <s v="Kalimantan Selatan"/>
    <x v="0"/>
    <s v="Revo X"/>
    <s v="Bebek"/>
    <n v="17548000"/>
    <n v="6142000"/>
    <s v="High"/>
    <x v="4"/>
    <x v="5"/>
    <n v="0.14499999999999999"/>
    <n v="613100"/>
    <n v="14714000"/>
    <x v="0"/>
    <x v="0"/>
    <n v="0"/>
    <n v="0"/>
    <n v="1"/>
    <s v="ok"/>
    <n v="1"/>
    <n v="1"/>
    <n v="1"/>
    <n v="0"/>
    <n v="3"/>
    <s v="Low Risk"/>
    <n v="7"/>
    <s v="6-11 bulan"/>
  </r>
  <r>
    <x v="297"/>
    <x v="112"/>
    <x v="2"/>
    <x v="230"/>
    <s v="86952204677965"/>
    <n v="31"/>
    <s v="Lakilaki"/>
    <x v="7"/>
    <n v="3706000"/>
    <n v="0.21279007015650298"/>
    <x v="17"/>
    <s v="Jawa Barat"/>
    <x v="0"/>
    <s v="Vario 160"/>
    <s v="Matic Mid"/>
    <n v="30477000"/>
    <n v="3048000"/>
    <s v="Low"/>
    <x v="6"/>
    <x v="1"/>
    <n v="0.14499999999999999"/>
    <n v="788600"/>
    <n v="47314000"/>
    <x v="0"/>
    <x v="0"/>
    <n v="0"/>
    <n v="0"/>
    <n v="1"/>
    <m/>
    <n v="2"/>
    <n v="3"/>
    <n v="4"/>
    <n v="0"/>
    <n v="9"/>
    <s v="High Risk"/>
    <n v="5"/>
    <s v="0-5 bulan"/>
  </r>
  <r>
    <x v="298"/>
    <x v="88"/>
    <x v="5"/>
    <x v="231"/>
    <s v="89811402847119"/>
    <n v="31"/>
    <s v="Lakilaki"/>
    <x v="8"/>
    <n v="3241000"/>
    <n v="0.87553224313483491"/>
    <x v="6"/>
    <s v="DIY"/>
    <x v="1"/>
    <s v="R15"/>
    <s v="Sport"/>
    <n v="42485000"/>
    <n v="12746000"/>
    <s v="High"/>
    <x v="3"/>
    <x v="0"/>
    <n v="0.14499999999999999"/>
    <n v="2837600"/>
    <n v="34052000"/>
    <x v="0"/>
    <x v="2"/>
    <n v="0"/>
    <n v="0"/>
    <n v="0"/>
    <s v="verifikasi"/>
    <n v="4"/>
    <n v="1"/>
    <n v="1"/>
    <n v="0"/>
    <n v="6"/>
    <s v="Low Risk"/>
    <n v="9"/>
    <s v="6-11 bulan"/>
  </r>
  <r>
    <x v="299"/>
    <x v="1"/>
    <x v="1"/>
    <x v="33"/>
    <s v="Invalid"/>
    <n v="55"/>
    <s v="Lakilaki"/>
    <x v="0"/>
    <n v="6111000"/>
    <n v="0.39185076092292587"/>
    <x v="11"/>
    <s v="Sumatera Utara"/>
    <x v="1"/>
    <s v="NMAX 155"/>
    <s v="Matic Premium"/>
    <n v="35851064"/>
    <n v="10755000"/>
    <s v="High"/>
    <x v="3"/>
    <x v="0"/>
    <n v="0.14499999999999999"/>
    <n v="2394600"/>
    <n v="28735000"/>
    <x v="0"/>
    <x v="0"/>
    <n v="0"/>
    <n v="0"/>
    <n v="1"/>
    <m/>
    <n v="3"/>
    <n v="1"/>
    <n v="1"/>
    <n v="0"/>
    <n v="5"/>
    <s v="Low Risk"/>
    <n v="7"/>
    <s v="6-11 bulan"/>
  </r>
  <r>
    <x v="300"/>
    <x v="153"/>
    <x v="5"/>
    <x v="232"/>
    <s v="42321705993542"/>
    <n v="38"/>
    <s v="Perempuan"/>
    <x v="7"/>
    <n v="3403000"/>
    <n v="0.31757272994416691"/>
    <x v="16"/>
    <s v="Jawa Timur"/>
    <x v="1"/>
    <s v="Mio M3"/>
    <s v="Matic Entry"/>
    <n v="17752000"/>
    <n v="1775000"/>
    <s v="Low"/>
    <x v="6"/>
    <x v="3"/>
    <n v="0.14499999999999999"/>
    <n v="1080700"/>
    <n v="19452000"/>
    <x v="0"/>
    <x v="0"/>
    <n v="0"/>
    <n v="0"/>
    <n v="1"/>
    <s v="verifikasi"/>
    <n v="3"/>
    <n v="3"/>
    <n v="1"/>
    <n v="0"/>
    <n v="7"/>
    <s v="Medium Risk"/>
    <n v="9"/>
    <s v="6-11 bulan"/>
  </r>
  <r>
    <x v="301"/>
    <x v="50"/>
    <x v="1"/>
    <x v="233"/>
    <s v="95222606964013"/>
    <n v="53"/>
    <s v="Perempuan"/>
    <x v="8"/>
    <n v="2529000"/>
    <n v="0.31882166864373268"/>
    <x v="15"/>
    <s v="DKI Jakarta"/>
    <x v="0"/>
    <s v="Genio"/>
    <s v="Matic Entry"/>
    <n v="20001000"/>
    <n v="5000000"/>
    <s v="Medium"/>
    <x v="1"/>
    <x v="5"/>
    <n v="0.14499999999999999"/>
    <n v="806300"/>
    <n v="19351000"/>
    <x v="0"/>
    <x v="0"/>
    <n v="0"/>
    <n v="0"/>
    <n v="1"/>
    <m/>
    <n v="3"/>
    <n v="2"/>
    <n v="1"/>
    <n v="0"/>
    <n v="6"/>
    <s v="Low Risk"/>
    <n v="6"/>
    <s v="6-11 bulan"/>
  </r>
  <r>
    <x v="302"/>
    <x v="9"/>
    <x v="1"/>
    <x v="188"/>
    <s v="32861210914652"/>
    <n v="23"/>
    <s v="Lakilaki"/>
    <x v="8"/>
    <n v="3730000"/>
    <n v="0.91616621983914204"/>
    <x v="13"/>
    <s v="Jawa Barat"/>
    <x v="1"/>
    <s v="MT15"/>
    <s v="Sport Naked"/>
    <n v="39794000"/>
    <n v="3979000"/>
    <s v="Low"/>
    <x v="6"/>
    <x v="0"/>
    <n v="0.14499999999999999"/>
    <n v="3417300"/>
    <n v="41008000"/>
    <x v="0"/>
    <x v="0"/>
    <n v="0"/>
    <n v="0"/>
    <n v="1"/>
    <s v="approved"/>
    <n v="4"/>
    <n v="3"/>
    <n v="1"/>
    <n v="0"/>
    <n v="8"/>
    <s v="Medium Risk"/>
    <n v="6"/>
    <s v="6-11 bulan"/>
  </r>
  <r>
    <x v="303"/>
    <x v="41"/>
    <x v="3"/>
    <x v="234"/>
    <s v="96961712927073"/>
    <n v="51"/>
    <s v="Lakilaki"/>
    <x v="8"/>
    <n v="3747000"/>
    <n v="0.3602348545503069"/>
    <x v="11"/>
    <s v="Sumatera Utara"/>
    <x v="3"/>
    <s v="Dazz"/>
    <s v="Matic Entry"/>
    <n v="15718000"/>
    <n v="1572000"/>
    <s v="Low"/>
    <x v="6"/>
    <x v="0"/>
    <n v="0.14499999999999999"/>
    <n v="1349800"/>
    <n v="16197000"/>
    <x v="0"/>
    <x v="0"/>
    <n v="0"/>
    <n v="0"/>
    <n v="1"/>
    <s v="verifikasi"/>
    <n v="3"/>
    <n v="3"/>
    <n v="1"/>
    <n v="0"/>
    <n v="7"/>
    <s v="Medium Risk"/>
    <n v="7"/>
    <s v="6-11 bulan"/>
  </r>
  <r>
    <x v="304"/>
    <x v="94"/>
    <x v="2"/>
    <x v="235"/>
    <s v="51832707703082"/>
    <n v="26"/>
    <s v="Perempuan"/>
    <x v="6"/>
    <n v="5415000"/>
    <n v="9.1172668513388733E-2"/>
    <x v="12"/>
    <s v="DKI Jakarta"/>
    <x v="2"/>
    <s v="Nex II"/>
    <s v="Matic Entry"/>
    <n v="16515000"/>
    <n v="4129000"/>
    <s v="Medium"/>
    <x v="1"/>
    <x v="4"/>
    <n v="0.14499999999999999"/>
    <n v="493700"/>
    <n v="17774000"/>
    <x v="0"/>
    <x v="0"/>
    <n v="0"/>
    <n v="0"/>
    <n v="1"/>
    <s v="survey ulang"/>
    <n v="1"/>
    <n v="2"/>
    <n v="2"/>
    <n v="0"/>
    <n v="5"/>
    <s v="Low Risk"/>
    <n v="5"/>
    <s v="0-5 bulan"/>
  </r>
  <r>
    <x v="305"/>
    <x v="135"/>
    <x v="1"/>
    <x v="31"/>
    <s v="99181810723281"/>
    <n v="28"/>
    <s v="Perempuan"/>
    <x v="5"/>
    <n v="3722000"/>
    <n v="0.11499193981730252"/>
    <x v="20"/>
    <s v="DKI Jakarta"/>
    <x v="0"/>
    <s v="Genio"/>
    <s v="Matic Entry"/>
    <n v="20004000"/>
    <n v="7001000"/>
    <s v="High"/>
    <x v="4"/>
    <x v="2"/>
    <n v="0.14499999999999999"/>
    <n v="428000"/>
    <n v="20544000"/>
    <x v="0"/>
    <x v="0"/>
    <n v="0"/>
    <n v="0"/>
    <n v="1"/>
    <m/>
    <n v="1"/>
    <n v="1"/>
    <n v="3"/>
    <n v="0"/>
    <n v="5"/>
    <s v="Low Risk"/>
    <n v="6"/>
    <s v="6-11 bulan"/>
  </r>
  <r>
    <x v="306"/>
    <x v="114"/>
    <x v="0"/>
    <x v="236"/>
    <s v="78451704603286"/>
    <n v="42"/>
    <s v="Lakilaki"/>
    <x v="4"/>
    <n v="5621000"/>
    <n v="0.17943426436577123"/>
    <x v="8"/>
    <s v="Banten"/>
    <x v="1"/>
    <s v="R15"/>
    <s v="Sport"/>
    <n v="43771000"/>
    <n v="13131000"/>
    <s v="High"/>
    <x v="3"/>
    <x v="2"/>
    <n v="0.14499999999999999"/>
    <n v="1008600"/>
    <n v="48411000"/>
    <x v="0"/>
    <x v="0"/>
    <n v="0"/>
    <n v="0"/>
    <n v="1"/>
    <m/>
    <n v="1"/>
    <n v="1"/>
    <n v="3"/>
    <n v="0"/>
    <n v="5"/>
    <s v="Low Risk"/>
    <n v="4"/>
    <s v="0-5 bulan"/>
  </r>
  <r>
    <x v="307"/>
    <x v="62"/>
    <x v="1"/>
    <x v="237"/>
    <s v="89772611872674"/>
    <n v="49"/>
    <s v="Perempuan"/>
    <x v="0"/>
    <n v="5199000"/>
    <n v="0.25502981342565878"/>
    <x v="1"/>
    <s v="Sumatera Selatan"/>
    <x v="1"/>
    <s v="MT15"/>
    <s v="Sport Naked"/>
    <n v="36960000"/>
    <n v="3696000"/>
    <s v="Low"/>
    <x v="6"/>
    <x v="4"/>
    <n v="0.14499999999999999"/>
    <n v="1325900"/>
    <n v="47733000"/>
    <x v="0"/>
    <x v="0"/>
    <n v="0"/>
    <n v="0"/>
    <n v="1"/>
    <s v="ok"/>
    <n v="2"/>
    <n v="3"/>
    <n v="2"/>
    <n v="0"/>
    <n v="7"/>
    <s v="Medium Risk"/>
    <n v="7"/>
    <s v="6-11 bulan"/>
  </r>
  <r>
    <x v="308"/>
    <x v="83"/>
    <x v="3"/>
    <x v="238"/>
    <s v="34211712561406"/>
    <n v="54"/>
    <s v="Lakilaki"/>
    <x v="9"/>
    <n v="6250000"/>
    <n v="0.14884800000000001"/>
    <x v="14"/>
    <s v="DKI Jakarta"/>
    <x v="0"/>
    <s v="PCX 160"/>
    <s v="Matic Premium"/>
    <n v="35953000"/>
    <n v="3595000"/>
    <s v="Low"/>
    <x v="6"/>
    <x v="1"/>
    <n v="0.14499999999999999"/>
    <n v="930300"/>
    <n v="55817000"/>
    <x v="0"/>
    <x v="0"/>
    <n v="0"/>
    <n v="0"/>
    <n v="1"/>
    <s v="data kurang"/>
    <n v="1"/>
    <n v="3"/>
    <n v="4"/>
    <n v="0"/>
    <n v="8"/>
    <s v="Medium Risk"/>
    <n v="7"/>
    <s v="6-11 bulan"/>
  </r>
  <r>
    <x v="309"/>
    <x v="48"/>
    <x v="0"/>
    <x v="139"/>
    <s v="71752201691925"/>
    <n v="24"/>
    <s v="Perempuan"/>
    <x v="0"/>
    <n v="5767000"/>
    <n v="0.20407490896479971"/>
    <x v="10"/>
    <s v="Jawa Timur"/>
    <x v="4"/>
    <s v="KLX 150"/>
    <s v="Trail"/>
    <n v="36905000"/>
    <n v="7381000"/>
    <s v="Medium"/>
    <x v="2"/>
    <x v="4"/>
    <n v="0.14499999999999999"/>
    <n v="1176900"/>
    <n v="42367000"/>
    <x v="0"/>
    <x v="0"/>
    <n v="0"/>
    <n v="0"/>
    <n v="1"/>
    <s v="verifikasi"/>
    <n v="2"/>
    <n v="2"/>
    <n v="2"/>
    <n v="0"/>
    <n v="6"/>
    <s v="Low Risk"/>
    <n v="4"/>
    <s v="0-5 bulan"/>
  </r>
  <r>
    <x v="310"/>
    <x v="46"/>
    <x v="2"/>
    <x v="211"/>
    <s v="44851009695059"/>
    <n v="54"/>
    <s v="Lakilaki"/>
    <x v="0"/>
    <n v="5290000"/>
    <n v="0.36413988657844992"/>
    <x v="1"/>
    <s v="Sumatera Selatan"/>
    <x v="0"/>
    <s v="CB150R"/>
    <s v="Sport"/>
    <n v="31059000"/>
    <n v="10871000"/>
    <s v="High"/>
    <x v="4"/>
    <x v="0"/>
    <n v="0.14499999999999999"/>
    <n v="1926300"/>
    <n v="23115000"/>
    <x v="0"/>
    <x v="0"/>
    <n v="0"/>
    <n v="0"/>
    <n v="1"/>
    <m/>
    <n v="3"/>
    <n v="1"/>
    <n v="1"/>
    <n v="0"/>
    <n v="5"/>
    <s v="Low Risk"/>
    <n v="6"/>
    <s v="6-11 bulan"/>
  </r>
  <r>
    <x v="311"/>
    <x v="21"/>
    <x v="4"/>
    <x v="239"/>
    <s v="55202502593110"/>
    <n v="56"/>
    <s v="Perempuan"/>
    <x v="9"/>
    <n v="5468000"/>
    <n v="0.13410753474762252"/>
    <x v="12"/>
    <s v="DKI Jakarta"/>
    <x v="3"/>
    <s v="Dazz"/>
    <s v="Matic Entry"/>
    <n v="16680000"/>
    <n v="5838000"/>
    <s v="High"/>
    <x v="4"/>
    <x v="3"/>
    <n v="0.14499999999999999"/>
    <n v="733300"/>
    <n v="13200000"/>
    <x v="0"/>
    <x v="0"/>
    <n v="0"/>
    <n v="0"/>
    <n v="1"/>
    <m/>
    <n v="1"/>
    <n v="1"/>
    <n v="1"/>
    <n v="0"/>
    <n v="3"/>
    <s v="Low Risk"/>
    <n v="5"/>
    <s v="0-5 bulan"/>
  </r>
  <r>
    <x v="312"/>
    <x v="34"/>
    <x v="4"/>
    <x v="189"/>
    <s v="32361807656370"/>
    <n v="33"/>
    <s v="Lakilaki"/>
    <x v="0"/>
    <n v="4655000"/>
    <n v="0.14262083780880774"/>
    <x v="13"/>
    <s v="Jawa Barat"/>
    <x v="1"/>
    <s v="Lexi LX 155"/>
    <s v="Matic Mid"/>
    <n v="27760000"/>
    <n v="11104000"/>
    <s v="High"/>
    <x v="5"/>
    <x v="4"/>
    <n v="0.14499999999999999"/>
    <n v="663900"/>
    <n v="23902000"/>
    <x v="0"/>
    <x v="0"/>
    <n v="0"/>
    <n v="0"/>
    <n v="1"/>
    <m/>
    <n v="1"/>
    <n v="1"/>
    <n v="2"/>
    <n v="0"/>
    <n v="4"/>
    <s v="Low Risk"/>
    <n v="5"/>
    <s v="0-5 bulan"/>
  </r>
  <r>
    <x v="313"/>
    <x v="125"/>
    <x v="1"/>
    <x v="197"/>
    <s v="54862901779271"/>
    <n v="28"/>
    <s v="Perempuan"/>
    <x v="6"/>
    <n v="4749000"/>
    <n v="0.10595914929458833"/>
    <x v="1"/>
    <s v="Sumatera Selatan"/>
    <x v="0"/>
    <s v="Vario 125"/>
    <s v="Matic Mid"/>
    <n v="25480000"/>
    <n v="10192000"/>
    <s v="High"/>
    <x v="5"/>
    <x v="2"/>
    <n v="0.14499999999999999"/>
    <n v="503200"/>
    <n v="24156000"/>
    <x v="0"/>
    <x v="0"/>
    <n v="0"/>
    <n v="0"/>
    <n v="1"/>
    <s v="survey ulang"/>
    <n v="1"/>
    <n v="1"/>
    <n v="3"/>
    <n v="0"/>
    <n v="5"/>
    <s v="Low Risk"/>
    <n v="7"/>
    <s v="6-11 bulan"/>
  </r>
  <r>
    <x v="314"/>
    <x v="114"/>
    <x v="0"/>
    <x v="146"/>
    <s v="59432201816832"/>
    <n v="38"/>
    <s v="Lakilaki"/>
    <x v="9"/>
    <n v="6125000"/>
    <n v="0.14760816326530612"/>
    <x v="10"/>
    <s v="Jawa Timur"/>
    <x v="0"/>
    <s v="CB150R"/>
    <s v="Sport"/>
    <n v="30517000"/>
    <n v="3052000"/>
    <s v="Low"/>
    <x v="6"/>
    <x v="2"/>
    <n v="0.14499999999999999"/>
    <n v="904100"/>
    <n v="43395000"/>
    <x v="0"/>
    <x v="2"/>
    <n v="0"/>
    <n v="0"/>
    <n v="0"/>
    <m/>
    <n v="1"/>
    <n v="3"/>
    <n v="3"/>
    <n v="0"/>
    <n v="7"/>
    <s v="Medium Risk"/>
    <n v="4"/>
    <s v="0-5 bulan"/>
  </r>
  <r>
    <x v="315"/>
    <x v="117"/>
    <x v="1"/>
    <x v="240"/>
    <s v="86111012902084"/>
    <n v="32"/>
    <s v="Lakilaki"/>
    <x v="5"/>
    <n v="3311000"/>
    <n v="0.22467532467532467"/>
    <x v="16"/>
    <s v="Jawa Timur"/>
    <x v="0"/>
    <s v="Scoopy"/>
    <s v="Matic Stylish"/>
    <n v="23068000"/>
    <n v="9227000"/>
    <s v="High"/>
    <x v="5"/>
    <x v="5"/>
    <n v="0.14499999999999999"/>
    <n v="743900"/>
    <n v="17855000"/>
    <x v="0"/>
    <x v="0"/>
    <n v="0"/>
    <n v="0"/>
    <n v="1"/>
    <m/>
    <n v="2"/>
    <n v="1"/>
    <n v="1"/>
    <n v="0"/>
    <n v="4"/>
    <s v="Low Risk"/>
    <n v="7"/>
    <s v="6-11 bulan"/>
  </r>
  <r>
    <x v="316"/>
    <x v="113"/>
    <x v="5"/>
    <x v="241"/>
    <s v="79652312864830"/>
    <n v="33"/>
    <s v="Perempuan"/>
    <x v="1"/>
    <n v="11612000"/>
    <n v="0.18545470203238029"/>
    <x v="7"/>
    <s v="Jawa Barat"/>
    <x v="1"/>
    <s v="MT15"/>
    <s v="Sport Naked"/>
    <n v="39798000"/>
    <n v="7960000"/>
    <s v="Medium"/>
    <x v="2"/>
    <x v="3"/>
    <n v="0.14499999999999999"/>
    <n v="2153500"/>
    <n v="38763000"/>
    <x v="0"/>
    <x v="0"/>
    <n v="0"/>
    <n v="0"/>
    <n v="1"/>
    <m/>
    <n v="1"/>
    <n v="2"/>
    <n v="1"/>
    <n v="0"/>
    <n v="4"/>
    <s v="Low Risk"/>
    <n v="9"/>
    <s v="6-11 bulan"/>
  </r>
  <r>
    <x v="317"/>
    <x v="117"/>
    <x v="1"/>
    <x v="210"/>
    <s v="47861206667720"/>
    <n v="29"/>
    <s v="Perempuan"/>
    <x v="0"/>
    <n v="5136000"/>
    <n v="0.20243380062305297"/>
    <x v="19"/>
    <s v="Jawa Barat"/>
    <x v="1"/>
    <s v="NMAX 155"/>
    <s v="Matic Premium"/>
    <n v="34777000"/>
    <n v="8694000"/>
    <s v="Medium"/>
    <x v="1"/>
    <x v="4"/>
    <n v="0.14499999999999999"/>
    <n v="1039700"/>
    <n v="37429000"/>
    <x v="0"/>
    <x v="0"/>
    <n v="0"/>
    <n v="0"/>
    <n v="1"/>
    <s v="data kurang"/>
    <n v="2"/>
    <n v="2"/>
    <n v="2"/>
    <n v="0"/>
    <n v="6"/>
    <s v="Low Risk"/>
    <n v="7"/>
    <s v="6-11 bulan"/>
  </r>
  <r>
    <x v="318"/>
    <x v="106"/>
    <x v="3"/>
    <x v="167"/>
    <s v="84801106839871"/>
    <n v="32"/>
    <s v="Perempuan"/>
    <x v="0"/>
    <n v="4756000"/>
    <n v="0.19789739276703111"/>
    <x v="9"/>
    <s v="Jawa Tengah"/>
    <x v="1"/>
    <s v="NMAX 155"/>
    <s v="Matic Premium"/>
    <n v="35744000"/>
    <n v="7149000"/>
    <s v="Medium"/>
    <x v="2"/>
    <x v="2"/>
    <n v="0.14499999999999999"/>
    <n v="941200"/>
    <n v="45180000"/>
    <x v="0"/>
    <x v="0"/>
    <n v="0"/>
    <n v="0"/>
    <n v="1"/>
    <s v="ok"/>
    <n v="1"/>
    <n v="2"/>
    <n v="3"/>
    <n v="0"/>
    <n v="6"/>
    <s v="Low Risk"/>
    <n v="8"/>
    <s v="6-11 bulan"/>
  </r>
  <r>
    <x v="319"/>
    <x v="154"/>
    <x v="8"/>
    <x v="157"/>
    <s v="33682501699781"/>
    <n v="51"/>
    <s v="Lakilaki"/>
    <x v="8"/>
    <n v="3760000"/>
    <n v="0.51574468085106384"/>
    <x v="11"/>
    <s v="Sumatera Utara"/>
    <x v="1"/>
    <s v="XMAX 250"/>
    <s v="Maxi Scooter"/>
    <n v="60132000"/>
    <n v="24053000"/>
    <s v="High"/>
    <x v="5"/>
    <x v="5"/>
    <n v="0.14499999999999999"/>
    <n v="1939200"/>
    <n v="46542000"/>
    <x v="0"/>
    <x v="0"/>
    <n v="0"/>
    <n v="0"/>
    <n v="1"/>
    <s v="verifikasi"/>
    <n v="4"/>
    <n v="1"/>
    <n v="1"/>
    <n v="0"/>
    <n v="6"/>
    <s v="Low Risk"/>
    <n v="1"/>
    <s v="0-5 bulan"/>
  </r>
  <r>
    <x v="320"/>
    <x v="155"/>
    <x v="11"/>
    <x v="242"/>
    <s v="Invalid"/>
    <n v="49"/>
    <s v="Perempuan"/>
    <x v="1"/>
    <n v="11177000"/>
    <n v="5.9058781426142973E-2"/>
    <x v="12"/>
    <s v="DKI Jakarta"/>
    <x v="1"/>
    <s v="Aerox 155"/>
    <s v="Matic Sport"/>
    <n v="30614000"/>
    <n v="7654000"/>
    <s v="Medium"/>
    <x v="1"/>
    <x v="1"/>
    <n v="0.14499999999999999"/>
    <n v="660100"/>
    <n v="39607000"/>
    <x v="0"/>
    <x v="0"/>
    <n v="0"/>
    <n v="0"/>
    <n v="1"/>
    <m/>
    <n v="1"/>
    <n v="2"/>
    <n v="4"/>
    <n v="0"/>
    <n v="7"/>
    <s v="Medium Risk"/>
    <s v="N/A"/>
    <s v="N/A"/>
  </r>
  <r>
    <x v="321"/>
    <x v="84"/>
    <x v="0"/>
    <x v="243"/>
    <s v="81301004989637"/>
    <n v="43"/>
    <s v="Perempuan"/>
    <x v="8"/>
    <n v="3017000"/>
    <n v="0.30122638382499173"/>
    <x v="0"/>
    <s v="Bali"/>
    <x v="1"/>
    <s v="Mio M3"/>
    <s v="Matic Entry"/>
    <n v="18787000"/>
    <n v="1879000"/>
    <s v="Low"/>
    <x v="6"/>
    <x v="5"/>
    <n v="0.14499999999999999"/>
    <n v="908800"/>
    <n v="21811000"/>
    <x v="0"/>
    <x v="0"/>
    <n v="0"/>
    <n v="0"/>
    <n v="1"/>
    <s v="data kurang"/>
    <n v="3"/>
    <n v="3"/>
    <n v="1"/>
    <n v="0"/>
    <n v="7"/>
    <s v="Medium Risk"/>
    <n v="4"/>
    <s v="0-5 bulan"/>
  </r>
  <r>
    <x v="322"/>
    <x v="156"/>
    <x v="3"/>
    <x v="244"/>
    <s v="43011006943003"/>
    <n v="50"/>
    <s v="Perempuan"/>
    <x v="9"/>
    <n v="4389000"/>
    <n v="0.21264524948735475"/>
    <x v="7"/>
    <s v="Jawa Barat"/>
    <x v="2"/>
    <s v="Address"/>
    <s v="Matic Mid"/>
    <n v="20427000"/>
    <n v="3064000"/>
    <s v="Medium"/>
    <x v="0"/>
    <x v="5"/>
    <n v="0.14499999999999999"/>
    <n v="933300"/>
    <n v="22398000"/>
    <x v="0"/>
    <x v="0"/>
    <n v="0"/>
    <n v="0"/>
    <n v="1"/>
    <m/>
    <n v="2"/>
    <n v="2"/>
    <n v="1"/>
    <n v="0"/>
    <n v="5"/>
    <s v="Low Risk"/>
    <n v="8"/>
    <s v="6-11 bulan"/>
  </r>
  <r>
    <x v="323"/>
    <x v="138"/>
    <x v="2"/>
    <x v="245"/>
    <s v="75591601682833"/>
    <n v="30"/>
    <s v="Perempuan"/>
    <x v="8"/>
    <n v="2531000"/>
    <n v="0.4807190833662584"/>
    <x v="7"/>
    <s v="Jawa Barat"/>
    <x v="0"/>
    <s v="PCX 160"/>
    <s v="Matic Premium"/>
    <n v="37728000"/>
    <n v="15091000"/>
    <s v="High"/>
    <x v="5"/>
    <x v="5"/>
    <n v="0.14499999999999999"/>
    <n v="1216700"/>
    <n v="29202000"/>
    <x v="0"/>
    <x v="0"/>
    <n v="0"/>
    <n v="0"/>
    <n v="1"/>
    <s v="verifikasi"/>
    <n v="4"/>
    <n v="1"/>
    <n v="1"/>
    <n v="0"/>
    <n v="6"/>
    <s v="Low Risk"/>
    <n v="6"/>
    <s v="6-11 bulan"/>
  </r>
  <r>
    <x v="324"/>
    <x v="136"/>
    <x v="5"/>
    <x v="141"/>
    <s v="44631811837176"/>
    <n v="34"/>
    <s v="Lakilaki"/>
    <x v="1"/>
    <n v="12647000"/>
    <n v="4.5829050367676129E-2"/>
    <x v="8"/>
    <s v="Banten"/>
    <x v="0"/>
    <s v="Beat Street"/>
    <s v="Matic Entry"/>
    <n v="19388000"/>
    <n v="4847000"/>
    <s v="Medium"/>
    <x v="1"/>
    <x v="4"/>
    <n v="0.14499999999999999"/>
    <n v="579600"/>
    <n v="20866000"/>
    <x v="0"/>
    <x v="0"/>
    <n v="0"/>
    <n v="0"/>
    <n v="1"/>
    <m/>
    <n v="1"/>
    <n v="2"/>
    <n v="2"/>
    <n v="0"/>
    <n v="5"/>
    <s v="Low Risk"/>
    <n v="8"/>
    <s v="6-11 bulan"/>
  </r>
  <r>
    <x v="325"/>
    <x v="126"/>
    <x v="5"/>
    <x v="246"/>
    <s v="77841602877155"/>
    <n v="22"/>
    <s v="Perempuan"/>
    <x v="8"/>
    <n v="3484000"/>
    <n v="0.29466130884041331"/>
    <x v="3"/>
    <s v="Sulawesi Selatan"/>
    <x v="0"/>
    <s v="Vario 160"/>
    <s v="Matic Mid"/>
    <n v="28616000"/>
    <n v="2862000"/>
    <s v="Low"/>
    <x v="6"/>
    <x v="4"/>
    <n v="0.14499999999999999"/>
    <n v="1026600"/>
    <n v="36957000"/>
    <x v="0"/>
    <x v="0"/>
    <n v="0"/>
    <n v="0"/>
    <n v="1"/>
    <m/>
    <n v="2"/>
    <n v="3"/>
    <n v="2"/>
    <n v="0"/>
    <n v="7"/>
    <s v="Medium Risk"/>
    <n v="8"/>
    <s v="6-11 bulan"/>
  </r>
  <r>
    <x v="326"/>
    <x v="141"/>
    <x v="2"/>
    <x v="31"/>
    <s v="82461304723224"/>
    <n v="56"/>
    <s v="Lakilaki"/>
    <x v="7"/>
    <n v="2382000"/>
    <n v="0.58585222502099077"/>
    <x v="11"/>
    <s v="Sumatera Utara"/>
    <x v="1"/>
    <s v="Lexi LX 155"/>
    <s v="Matic Mid"/>
    <n v="28847000"/>
    <n v="2885000"/>
    <s v="Low"/>
    <x v="6"/>
    <x v="5"/>
    <n v="0.14499999999999999"/>
    <n v="1395500"/>
    <n v="33492000"/>
    <x v="0"/>
    <x v="0"/>
    <n v="0"/>
    <n v="0"/>
    <n v="1"/>
    <s v="ok"/>
    <n v="4"/>
    <n v="3"/>
    <n v="1"/>
    <n v="0"/>
    <n v="8"/>
    <s v="Medium Risk"/>
    <n v="6"/>
    <s v="6-11 bulan"/>
  </r>
  <r>
    <x v="327"/>
    <x v="99"/>
    <x v="1"/>
    <x v="247"/>
    <s v="82821409994763"/>
    <n v="41"/>
    <s v="Lakilaki"/>
    <x v="9"/>
    <n v="5457000"/>
    <n v="0.10249221183800623"/>
    <x v="5"/>
    <s v="Kalimantan Timur"/>
    <x v="0"/>
    <s v="Vario 125"/>
    <s v="Matic Mid"/>
    <n v="25940000"/>
    <n v="6485000"/>
    <s v="Medium"/>
    <x v="1"/>
    <x v="1"/>
    <n v="0.14499999999999999"/>
    <n v="559300"/>
    <n v="33560000"/>
    <x v="0"/>
    <x v="0"/>
    <n v="0"/>
    <n v="0"/>
    <n v="1"/>
    <s v="survey ulang"/>
    <n v="1"/>
    <n v="2"/>
    <n v="4"/>
    <n v="0"/>
    <n v="7"/>
    <s v="Medium Risk"/>
    <n v="7"/>
    <s v="6-11 bulan"/>
  </r>
  <r>
    <x v="328"/>
    <x v="132"/>
    <x v="12"/>
    <x v="248"/>
    <s v="60572403726808"/>
    <n v="29"/>
    <s v="Lakilaki"/>
    <x v="7"/>
    <n v="3091000"/>
    <n v="0.24464574571336137"/>
    <x v="3"/>
    <s v="Sulawesi Selatan"/>
    <x v="0"/>
    <s v="Genio"/>
    <s v="Matic Entry"/>
    <n v="18757000"/>
    <n v="4689000"/>
    <s v="Medium"/>
    <x v="1"/>
    <x v="5"/>
    <n v="0.14499999999999999"/>
    <n v="756200"/>
    <n v="18148000"/>
    <x v="0"/>
    <x v="0"/>
    <n v="0"/>
    <n v="0"/>
    <n v="1"/>
    <s v="survey ulang"/>
    <n v="2"/>
    <n v="2"/>
    <n v="1"/>
    <n v="0"/>
    <n v="5"/>
    <s v="Low Risk"/>
    <n v="3"/>
    <s v="0-5 bulan"/>
  </r>
  <r>
    <x v="329"/>
    <x v="107"/>
    <x v="3"/>
    <x v="249"/>
    <s v="86002412673694"/>
    <n v="38"/>
    <s v="Perempuan"/>
    <x v="1"/>
    <n v="9714000"/>
    <n v="0.14563516574016883"/>
    <x v="10"/>
    <s v="Jawa Timur"/>
    <x v="4"/>
    <s v="KLX 150"/>
    <s v="Trail"/>
    <n v="37599000"/>
    <n v="11280000"/>
    <s v="High"/>
    <x v="3"/>
    <x v="5"/>
    <n v="0.14499999999999999"/>
    <n v="1414700"/>
    <n v="33952000"/>
    <x v="0"/>
    <x v="0"/>
    <n v="0"/>
    <n v="0"/>
    <n v="1"/>
    <s v="survey ulang"/>
    <n v="1"/>
    <n v="1"/>
    <n v="1"/>
    <n v="0"/>
    <n v="3"/>
    <s v="Low Risk"/>
    <n v="8"/>
    <s v="6-11 bulan"/>
  </r>
  <r>
    <x v="330"/>
    <x v="60"/>
    <x v="1"/>
    <x v="33"/>
    <s v="Invalid"/>
    <n v="32"/>
    <s v="Perempuan"/>
    <x v="5"/>
    <n v="3747000"/>
    <n v="9.0685882038964508E-2"/>
    <x v="19"/>
    <s v="Jawa Barat"/>
    <x v="2"/>
    <s v="Nex II"/>
    <s v="Matic Entry"/>
    <n v="17203596"/>
    <n v="6881000"/>
    <s v="High"/>
    <x v="5"/>
    <x v="2"/>
    <n v="0.14499999999999999"/>
    <n v="339800"/>
    <n v="16310000"/>
    <x v="0"/>
    <x v="0"/>
    <n v="0"/>
    <n v="0"/>
    <n v="1"/>
    <s v="survey ulang"/>
    <n v="1"/>
    <n v="1"/>
    <n v="3"/>
    <n v="0"/>
    <n v="5"/>
    <s v="Low Risk"/>
    <n v="7"/>
    <s v="6-11 bulan"/>
  </r>
  <r>
    <x v="331"/>
    <x v="99"/>
    <x v="1"/>
    <x v="163"/>
    <s v="56032904829880"/>
    <n v="49"/>
    <s v="Perempuan"/>
    <x v="0"/>
    <n v="5737000"/>
    <n v="0.10571727383649991"/>
    <x v="5"/>
    <s v="Kalimantan Timur"/>
    <x v="0"/>
    <s v="CB150R"/>
    <s v="Sport"/>
    <n v="30708000"/>
    <n v="12283000"/>
    <s v="High"/>
    <x v="5"/>
    <x v="2"/>
    <n v="0.14499999999999999"/>
    <n v="606500"/>
    <n v="29112000"/>
    <x v="0"/>
    <x v="0"/>
    <n v="0"/>
    <n v="0"/>
    <n v="1"/>
    <s v="survey ulang"/>
    <n v="1"/>
    <n v="1"/>
    <n v="3"/>
    <n v="0"/>
    <n v="5"/>
    <s v="Low Risk"/>
    <n v="7"/>
    <s v="6-11 bulan"/>
  </r>
  <r>
    <x v="332"/>
    <x v="85"/>
    <x v="5"/>
    <x v="250"/>
    <s v="84712107624602"/>
    <n v="53"/>
    <s v="Perempuan"/>
    <x v="2"/>
    <n v="3174000"/>
    <n v="0.34083175803402649"/>
    <x v="9"/>
    <s v="Jawa Tengah"/>
    <x v="0"/>
    <s v="Beat Street"/>
    <s v="Matic Entry"/>
    <n v="18896000"/>
    <n v="7558000"/>
    <s v="High"/>
    <x v="5"/>
    <x v="0"/>
    <n v="0.14499999999999999"/>
    <n v="1081800"/>
    <n v="12982000"/>
    <x v="0"/>
    <x v="0"/>
    <n v="0"/>
    <n v="0"/>
    <n v="1"/>
    <m/>
    <n v="3"/>
    <n v="1"/>
    <n v="1"/>
    <n v="0"/>
    <n v="5"/>
    <s v="Low Risk"/>
    <n v="9"/>
    <s v="6-11 bulan"/>
  </r>
  <r>
    <x v="333"/>
    <x v="30"/>
    <x v="1"/>
    <x v="251"/>
    <s v="31062505988832"/>
    <n v="45"/>
    <s v="Lakilaki"/>
    <x v="0"/>
    <n v="7854000"/>
    <n v="7.3962312197606309E-2"/>
    <x v="11"/>
    <s v="Sumatera Utara"/>
    <x v="0"/>
    <s v="Genio"/>
    <s v="Matic Entry"/>
    <n v="19608000"/>
    <n v="1961000"/>
    <s v="Low"/>
    <x v="6"/>
    <x v="2"/>
    <n v="0.14499999999999999"/>
    <n v="580900"/>
    <n v="27883000"/>
    <x v="0"/>
    <x v="0"/>
    <n v="0"/>
    <n v="0"/>
    <n v="1"/>
    <s v="approved"/>
    <n v="1"/>
    <n v="3"/>
    <n v="3"/>
    <n v="0"/>
    <n v="7"/>
    <s v="Medium Risk"/>
    <n v="6"/>
    <s v="6-11 bulan"/>
  </r>
  <r>
    <x v="334"/>
    <x v="63"/>
    <x v="4"/>
    <x v="252"/>
    <s v="58341704912067"/>
    <n v="49"/>
    <s v="Lakilaki"/>
    <x v="0"/>
    <n v="7059000"/>
    <n v="6.0277659725173537E-2"/>
    <x v="9"/>
    <s v="Jawa Tengah"/>
    <x v="0"/>
    <s v="Beat Street"/>
    <s v="Matic Entry"/>
    <n v="18497000"/>
    <n v="3699000"/>
    <s v="Medium"/>
    <x v="2"/>
    <x v="1"/>
    <n v="0.14499999999999999"/>
    <n v="425500"/>
    <n v="25527000"/>
    <x v="0"/>
    <x v="0"/>
    <n v="0"/>
    <n v="0"/>
    <n v="1"/>
    <m/>
    <n v="1"/>
    <n v="2"/>
    <n v="4"/>
    <n v="0"/>
    <n v="7"/>
    <s v="Medium Risk"/>
    <n v="5"/>
    <s v="0-5 bulan"/>
  </r>
  <r>
    <x v="335"/>
    <x v="87"/>
    <x v="4"/>
    <x v="253"/>
    <s v="72241208912818"/>
    <n v="27"/>
    <s v="Perempuan"/>
    <x v="0"/>
    <n v="5198000"/>
    <n v="0.10984994228549443"/>
    <x v="15"/>
    <s v="DKI Jakarta"/>
    <x v="2"/>
    <s v="Nex II"/>
    <s v="Matic Entry"/>
    <n v="16853000"/>
    <n v="2528000"/>
    <s v="Medium"/>
    <x v="0"/>
    <x v="4"/>
    <n v="0.14499999999999999"/>
    <n v="571000"/>
    <n v="20557000"/>
    <x v="0"/>
    <x v="0"/>
    <n v="0"/>
    <n v="0"/>
    <n v="1"/>
    <m/>
    <n v="1"/>
    <n v="2"/>
    <n v="2"/>
    <n v="0"/>
    <n v="5"/>
    <s v="Low Risk"/>
    <n v="5"/>
    <s v="0-5 bulan"/>
  </r>
  <r>
    <x v="336"/>
    <x v="36"/>
    <x v="2"/>
    <x v="254"/>
    <s v="47682106648828"/>
    <n v="46"/>
    <s v="Perempuan"/>
    <x v="8"/>
    <n v="2779000"/>
    <n v="0.14015833033465275"/>
    <x v="0"/>
    <s v="Bali"/>
    <x v="3"/>
    <s v="Dazz"/>
    <s v="Matic Entry"/>
    <n v="15779000"/>
    <n v="3945000"/>
    <s v="Medium"/>
    <x v="1"/>
    <x v="2"/>
    <n v="0.14499999999999999"/>
    <n v="389500"/>
    <n v="18698000"/>
    <x v="0"/>
    <x v="0"/>
    <n v="0"/>
    <n v="0"/>
    <n v="1"/>
    <m/>
    <n v="1"/>
    <n v="2"/>
    <n v="3"/>
    <n v="0"/>
    <n v="6"/>
    <s v="Low Risk"/>
    <n v="6"/>
    <s v="6-11 bulan"/>
  </r>
  <r>
    <x v="337"/>
    <x v="3"/>
    <x v="3"/>
    <x v="255"/>
    <s v="90121503923683"/>
    <n v="58"/>
    <s v="Lakilaki"/>
    <x v="8"/>
    <n v="3843000"/>
    <n v="0.60900338277387456"/>
    <x v="7"/>
    <s v="Jawa Barat"/>
    <x v="1"/>
    <s v="MT15"/>
    <s v="Sport Naked"/>
    <n v="38446000"/>
    <n v="3845000"/>
    <s v="Low"/>
    <x v="6"/>
    <x v="3"/>
    <n v="0.14499999999999999"/>
    <n v="2340400"/>
    <n v="42127000"/>
    <x v="0"/>
    <x v="0"/>
    <n v="0"/>
    <n v="0"/>
    <n v="1"/>
    <m/>
    <n v="4"/>
    <n v="3"/>
    <n v="1"/>
    <n v="0"/>
    <n v="8"/>
    <s v="Medium Risk"/>
    <n v="7"/>
    <s v="6-11 bulan"/>
  </r>
  <r>
    <x v="338"/>
    <x v="39"/>
    <x v="3"/>
    <x v="126"/>
    <s v="67021403712470"/>
    <n v="34"/>
    <s v="Lakilaki"/>
    <x v="3"/>
    <n v="6651000"/>
    <n v="0.18831754623364907"/>
    <x v="8"/>
    <s v="Banten"/>
    <x v="1"/>
    <s v="XMAX 250"/>
    <s v="Maxi Scooter"/>
    <n v="58538000"/>
    <n v="20488000"/>
    <s v="High"/>
    <x v="4"/>
    <x v="2"/>
    <n v="0.14499999999999999"/>
    <n v="1252500"/>
    <n v="60118000"/>
    <x v="0"/>
    <x v="0"/>
    <n v="0"/>
    <n v="0"/>
    <n v="1"/>
    <m/>
    <n v="1"/>
    <n v="1"/>
    <n v="3"/>
    <n v="0"/>
    <n v="5"/>
    <s v="Low Risk"/>
    <n v="8"/>
    <s v="6-11 bulan"/>
  </r>
  <r>
    <x v="339"/>
    <x v="157"/>
    <x v="4"/>
    <x v="42"/>
    <s v="91331910624097"/>
    <n v="34"/>
    <s v="Lakilaki"/>
    <x v="9"/>
    <n v="4306000"/>
    <n v="0.33063167673014399"/>
    <x v="0"/>
    <s v="Bali"/>
    <x v="0"/>
    <s v="Revo X"/>
    <s v="Bebek"/>
    <n v="18650000"/>
    <n v="3730000"/>
    <s v="Medium"/>
    <x v="2"/>
    <x v="0"/>
    <n v="0.14499999999999999"/>
    <n v="1423700"/>
    <n v="17084000"/>
    <x v="0"/>
    <x v="0"/>
    <n v="0"/>
    <n v="0"/>
    <n v="1"/>
    <s v="ok"/>
    <n v="3"/>
    <n v="2"/>
    <n v="1"/>
    <n v="0"/>
    <n v="6"/>
    <s v="Low Risk"/>
    <n v="4"/>
    <s v="0-5 bulan"/>
  </r>
  <r>
    <x v="340"/>
    <x v="95"/>
    <x v="0"/>
    <x v="163"/>
    <s v="91121007582271"/>
    <n v="26"/>
    <s v="Perempuan"/>
    <x v="1"/>
    <n v="7032000"/>
    <n v="0.20412400455062571"/>
    <x v="20"/>
    <s v="DKI Jakarta"/>
    <x v="1"/>
    <s v="NMAX 155"/>
    <s v="Matic Premium"/>
    <n v="35607000"/>
    <n v="8902000"/>
    <s v="Medium"/>
    <x v="1"/>
    <x v="5"/>
    <n v="0.14499999999999999"/>
    <n v="1435400"/>
    <n v="34450000"/>
    <x v="0"/>
    <x v="0"/>
    <n v="0"/>
    <n v="0"/>
    <n v="1"/>
    <m/>
    <n v="2"/>
    <n v="2"/>
    <n v="1"/>
    <n v="0"/>
    <n v="5"/>
    <s v="Low Risk"/>
    <n v="4"/>
    <s v="0-5 bulan"/>
  </r>
  <r>
    <x v="341"/>
    <x v="6"/>
    <x v="4"/>
    <x v="256"/>
    <s v="76681801784746"/>
    <n v="50"/>
    <s v="Perempuan"/>
    <x v="6"/>
    <n v="5803000"/>
    <n v="0.16924004825090472"/>
    <x v="2"/>
    <s v="Riau"/>
    <x v="1"/>
    <s v="Aerox 155"/>
    <s v="Matic Sport"/>
    <n v="30798000"/>
    <n v="6160000"/>
    <s v="Medium"/>
    <x v="2"/>
    <x v="4"/>
    <n v="0.14499999999999999"/>
    <n v="982100"/>
    <n v="35355000"/>
    <x v="0"/>
    <x v="0"/>
    <n v="0"/>
    <n v="0"/>
    <n v="1"/>
    <s v="survey ulang"/>
    <n v="1"/>
    <n v="2"/>
    <n v="2"/>
    <n v="0"/>
    <n v="5"/>
    <s v="Low Risk"/>
    <n v="5"/>
    <s v="0-5 bulan"/>
  </r>
  <r>
    <x v="342"/>
    <x v="47"/>
    <x v="1"/>
    <x v="257"/>
    <s v="52391804617938"/>
    <n v="44"/>
    <s v="Perempuan"/>
    <x v="0"/>
    <n v="5902000"/>
    <n v="0.33497119620467636"/>
    <x v="14"/>
    <s v="DKI Jakarta"/>
    <x v="1"/>
    <s v="Freego"/>
    <s v="Matic Mid"/>
    <n v="23021000"/>
    <n v="2302000"/>
    <s v="Low"/>
    <x v="6"/>
    <x v="0"/>
    <n v="0.14499999999999999"/>
    <n v="1977000"/>
    <n v="23724000"/>
    <x v="0"/>
    <x v="0"/>
    <n v="0"/>
    <n v="0"/>
    <n v="1"/>
    <s v="survey ulang"/>
    <n v="3"/>
    <n v="3"/>
    <n v="1"/>
    <n v="0"/>
    <n v="7"/>
    <s v="Medium Risk"/>
    <n v="7"/>
    <s v="6-11 bulan"/>
  </r>
  <r>
    <x v="343"/>
    <x v="72"/>
    <x v="3"/>
    <x v="258"/>
    <s v="93382012978294"/>
    <n v="34"/>
    <s v="Lakilaki"/>
    <x v="7"/>
    <n v="2873000"/>
    <n v="0.63522450400278452"/>
    <x v="16"/>
    <s v="Jawa Timur"/>
    <x v="1"/>
    <s v="R15"/>
    <s v="Sport"/>
    <n v="42441000"/>
    <n v="8488000"/>
    <s v="Medium"/>
    <x v="2"/>
    <x v="5"/>
    <n v="0.14499999999999999"/>
    <n v="1825000"/>
    <n v="43799000"/>
    <x v="0"/>
    <x v="0"/>
    <n v="0"/>
    <n v="0"/>
    <n v="1"/>
    <s v="approved"/>
    <n v="4"/>
    <n v="2"/>
    <n v="1"/>
    <n v="0"/>
    <n v="7"/>
    <s v="Medium Risk"/>
    <n v="8"/>
    <s v="6-11 bulan"/>
  </r>
  <r>
    <x v="344"/>
    <x v="158"/>
    <x v="5"/>
    <x v="62"/>
    <s v="38171903981321"/>
    <n v="37"/>
    <s v="Lakilaki"/>
    <x v="1"/>
    <n v="14004000"/>
    <n v="8.1683804627249362E-2"/>
    <x v="4"/>
    <s v="Kalimantan Selatan"/>
    <x v="1"/>
    <s v="Mio M3"/>
    <s v="Matic Entry"/>
    <n v="18444000"/>
    <n v="6455000"/>
    <s v="High"/>
    <x v="4"/>
    <x v="0"/>
    <n v="0.14499999999999999"/>
    <n v="1143900"/>
    <n v="13727000"/>
    <x v="0"/>
    <x v="0"/>
    <n v="0"/>
    <n v="0"/>
    <n v="1"/>
    <s v="approved"/>
    <n v="1"/>
    <n v="1"/>
    <n v="1"/>
    <n v="0"/>
    <n v="3"/>
    <s v="Low Risk"/>
    <n v="9"/>
    <s v="6-11 bulan"/>
  </r>
  <r>
    <x v="345"/>
    <x v="111"/>
    <x v="4"/>
    <x v="259"/>
    <s v="94501408886817"/>
    <n v="28"/>
    <s v="Perempuan"/>
    <x v="0"/>
    <n v="5429000"/>
    <n v="0.19165592190090255"/>
    <x v="7"/>
    <s v="Jawa Barat"/>
    <x v="0"/>
    <s v="Vario 125"/>
    <s v="Matic Mid"/>
    <n v="25639000"/>
    <n v="10255000"/>
    <s v="High"/>
    <x v="5"/>
    <x v="3"/>
    <n v="0.14499999999999999"/>
    <n v="1040500"/>
    <n v="18730000"/>
    <x v="0"/>
    <x v="0"/>
    <n v="0"/>
    <n v="0"/>
    <n v="1"/>
    <s v="survey ulang"/>
    <n v="1"/>
    <n v="1"/>
    <n v="1"/>
    <n v="0"/>
    <n v="3"/>
    <s v="Low Risk"/>
    <n v="4"/>
    <s v="0-5 bulan"/>
  </r>
  <r>
    <x v="346"/>
    <x v="159"/>
    <x v="2"/>
    <x v="260"/>
    <s v="65652508967963"/>
    <n v="55"/>
    <s v="Lakilaki"/>
    <x v="0"/>
    <n v="5156000"/>
    <n v="7.4107835531419711E-2"/>
    <x v="14"/>
    <s v="DKI Jakarta"/>
    <x v="3"/>
    <s v="Dazz"/>
    <s v="Matic Entry"/>
    <n v="16612000"/>
    <n v="3322000"/>
    <s v="Medium"/>
    <x v="2"/>
    <x v="1"/>
    <n v="0.14499999999999999"/>
    <n v="382100"/>
    <n v="22926000"/>
    <x v="0"/>
    <x v="0"/>
    <n v="0"/>
    <n v="0"/>
    <n v="1"/>
    <s v="verifikasi"/>
    <n v="1"/>
    <n v="2"/>
    <n v="4"/>
    <n v="0"/>
    <n v="7"/>
    <s v="Medium Risk"/>
    <n v="6"/>
    <s v="6-11 bulan"/>
  </r>
  <r>
    <x v="347"/>
    <x v="121"/>
    <x v="1"/>
    <x v="261"/>
    <s v="50011606755258"/>
    <n v="36"/>
    <s v="Perempuan"/>
    <x v="1"/>
    <n v="14898000"/>
    <n v="8.8656195462478188E-2"/>
    <x v="2"/>
    <s v="Riau"/>
    <x v="2"/>
    <s v="Nex II"/>
    <s v="Matic Entry"/>
    <n v="17303000"/>
    <n v="3461000"/>
    <s v="Medium"/>
    <x v="2"/>
    <x v="0"/>
    <n v="0.14499999999999999"/>
    <n v="1320800"/>
    <n v="15849000"/>
    <x v="0"/>
    <x v="0"/>
    <n v="0"/>
    <n v="0"/>
    <n v="1"/>
    <s v="approved"/>
    <n v="1"/>
    <n v="2"/>
    <n v="1"/>
    <n v="0"/>
    <n v="4"/>
    <s v="Low Risk"/>
    <n v="7"/>
    <s v="6-11 bulan"/>
  </r>
  <r>
    <x v="348"/>
    <x v="90"/>
    <x v="3"/>
    <x v="80"/>
    <s v="45152801761404"/>
    <n v="52"/>
    <s v="Lakilaki"/>
    <x v="1"/>
    <n v="13331000"/>
    <n v="5.3529367639336883E-2"/>
    <x v="15"/>
    <s v="DKI Jakarta"/>
    <x v="1"/>
    <s v="MT15"/>
    <s v="Sport Naked"/>
    <n v="38184000"/>
    <n v="13364000"/>
    <s v="High"/>
    <x v="4"/>
    <x v="1"/>
    <n v="0.14499999999999999"/>
    <n v="713600"/>
    <n v="42814000"/>
    <x v="0"/>
    <x v="0"/>
    <n v="0"/>
    <n v="0"/>
    <n v="1"/>
    <m/>
    <n v="1"/>
    <n v="1"/>
    <n v="4"/>
    <n v="0"/>
    <n v="6"/>
    <s v="Low Risk"/>
    <n v="8"/>
    <s v="6-11 bulan"/>
  </r>
  <r>
    <x v="349"/>
    <x v="28"/>
    <x v="1"/>
    <x v="262"/>
    <s v="72622411825654"/>
    <n v="56"/>
    <s v="Lakilaki"/>
    <x v="4"/>
    <n v="5812000"/>
    <n v="0.1032863041982106"/>
    <x v="17"/>
    <s v="Jawa Barat"/>
    <x v="2"/>
    <s v="Address"/>
    <s v="Matic Mid"/>
    <n v="20263000"/>
    <n v="2026000"/>
    <s v="Low"/>
    <x v="6"/>
    <x v="2"/>
    <n v="0.14499999999999999"/>
    <n v="600300"/>
    <n v="28814000"/>
    <x v="0"/>
    <x v="0"/>
    <n v="0"/>
    <n v="0"/>
    <n v="1"/>
    <s v="data kurang"/>
    <n v="1"/>
    <n v="3"/>
    <n v="3"/>
    <n v="0"/>
    <n v="7"/>
    <s v="Medium Risk"/>
    <n v="7"/>
    <s v="6-11 bulan"/>
  </r>
  <r>
    <x v="350"/>
    <x v="142"/>
    <x v="4"/>
    <x v="263"/>
    <s v="54751603935725"/>
    <n v="47"/>
    <s v="Lakilaki"/>
    <x v="4"/>
    <n v="7330000"/>
    <n v="0.2150886766712142"/>
    <x v="15"/>
    <s v="DKI Jakarta"/>
    <x v="2"/>
    <s v="Address"/>
    <s v="Matic Mid"/>
    <n v="20655000"/>
    <n v="4131000"/>
    <s v="Medium"/>
    <x v="2"/>
    <x v="0"/>
    <n v="0.14499999999999999"/>
    <n v="1576600"/>
    <n v="18920000"/>
    <x v="0"/>
    <x v="0"/>
    <n v="0"/>
    <n v="0"/>
    <n v="1"/>
    <s v="survey ulang"/>
    <n v="2"/>
    <n v="2"/>
    <n v="1"/>
    <n v="0"/>
    <n v="5"/>
    <s v="Low Risk"/>
    <n v="5"/>
    <s v="0-5 bulan"/>
  </r>
  <r>
    <x v="351"/>
    <x v="160"/>
    <x v="2"/>
    <x v="227"/>
    <s v="60411606667733"/>
    <n v="27"/>
    <s v="Perempuan"/>
    <x v="1"/>
    <n v="9548000"/>
    <n v="0.19119187264348556"/>
    <x v="7"/>
    <s v="Jawa Barat"/>
    <x v="0"/>
    <s v="PCX 160"/>
    <s v="Matic Premium"/>
    <n v="35984000"/>
    <n v="8996000"/>
    <s v="Medium"/>
    <x v="1"/>
    <x v="3"/>
    <n v="0.14499999999999999"/>
    <n v="1825500"/>
    <n v="32858000"/>
    <x v="0"/>
    <x v="0"/>
    <n v="0"/>
    <n v="0"/>
    <n v="1"/>
    <s v="approved"/>
    <n v="1"/>
    <n v="2"/>
    <n v="1"/>
    <n v="0"/>
    <n v="4"/>
    <s v="Low Risk"/>
    <n v="5"/>
    <s v="0-5 bulan"/>
  </r>
  <r>
    <x v="352"/>
    <x v="83"/>
    <x v="3"/>
    <x v="264"/>
    <s v="43932609802080"/>
    <n v="38"/>
    <s v="Perempuan"/>
    <x v="8"/>
    <n v="3978000"/>
    <n v="0.13044243338360986"/>
    <x v="11"/>
    <s v="Sumatera Utara"/>
    <x v="0"/>
    <s v="Vario 125"/>
    <s v="Matic Mid"/>
    <n v="24252000"/>
    <n v="8488000"/>
    <s v="High"/>
    <x v="4"/>
    <x v="2"/>
    <n v="0.14499999999999999"/>
    <n v="518900"/>
    <n v="24906000"/>
    <x v="0"/>
    <x v="2"/>
    <n v="0"/>
    <n v="0"/>
    <n v="0"/>
    <m/>
    <n v="1"/>
    <n v="1"/>
    <n v="3"/>
    <n v="0"/>
    <n v="5"/>
    <s v="Low Risk"/>
    <n v="7"/>
    <s v="6-11 bulan"/>
  </r>
  <r>
    <x v="353"/>
    <x v="48"/>
    <x v="0"/>
    <x v="265"/>
    <s v="58642102943328"/>
    <n v="27"/>
    <s v="Lakilaki"/>
    <x v="1"/>
    <n v="8279000"/>
    <n v="0.16546684382171759"/>
    <x v="4"/>
    <s v="Kalimantan Selatan"/>
    <x v="0"/>
    <s v="Vario 125"/>
    <s v="Matic Mid"/>
    <n v="25316000"/>
    <n v="5063000"/>
    <s v="Medium"/>
    <x v="2"/>
    <x v="3"/>
    <n v="0.14499999999999999"/>
    <n v="1369900"/>
    <n v="24658000"/>
    <x v="0"/>
    <x v="0"/>
    <n v="0"/>
    <n v="0"/>
    <n v="1"/>
    <s v="approved"/>
    <n v="1"/>
    <n v="2"/>
    <n v="1"/>
    <n v="0"/>
    <n v="4"/>
    <s v="Low Risk"/>
    <n v="4"/>
    <s v="0-5 bulan"/>
  </r>
  <r>
    <x v="354"/>
    <x v="89"/>
    <x v="5"/>
    <x v="54"/>
    <s v="87872606514665"/>
    <n v="38"/>
    <s v="Lakilaki"/>
    <x v="5"/>
    <n v="4195000"/>
    <n v="0.31323003575685338"/>
    <x v="12"/>
    <s v="DKI Jakarta"/>
    <x v="4"/>
    <s v="KLX 150"/>
    <s v="Trail"/>
    <n v="36628000"/>
    <n v="3663000"/>
    <s v="Low"/>
    <x v="6"/>
    <x v="4"/>
    <n v="0.14499999999999999"/>
    <n v="1314000"/>
    <n v="47305000"/>
    <x v="0"/>
    <x v="0"/>
    <n v="0"/>
    <n v="0"/>
    <n v="1"/>
    <s v="verifikasi"/>
    <n v="3"/>
    <n v="3"/>
    <n v="2"/>
    <n v="0"/>
    <n v="8"/>
    <s v="Medium Risk"/>
    <n v="9"/>
    <s v="6-11 bulan"/>
  </r>
  <r>
    <x v="355"/>
    <x v="154"/>
    <x v="8"/>
    <x v="266"/>
    <s v="50631210665352"/>
    <n v="45"/>
    <s v="Lakilaki"/>
    <x v="6"/>
    <n v="6046000"/>
    <n v="6.4472378432021166E-2"/>
    <x v="19"/>
    <s v="Jawa Barat"/>
    <x v="1"/>
    <s v="Mio M3"/>
    <s v="Matic Entry"/>
    <n v="18078000"/>
    <n v="4519000"/>
    <s v="Medium"/>
    <x v="1"/>
    <x v="1"/>
    <n v="0.14499999999999999"/>
    <n v="389800"/>
    <n v="23389000"/>
    <x v="0"/>
    <x v="0"/>
    <n v="0"/>
    <n v="0"/>
    <n v="1"/>
    <m/>
    <n v="1"/>
    <n v="2"/>
    <n v="4"/>
    <n v="0"/>
    <n v="7"/>
    <s v="Medium Risk"/>
    <n v="1"/>
    <s v="0-5 bulan"/>
  </r>
  <r>
    <x v="356"/>
    <x v="2"/>
    <x v="2"/>
    <x v="267"/>
    <s v="83772209852863"/>
    <n v="21"/>
    <s v="Perempuan"/>
    <x v="1"/>
    <n v="7536000"/>
    <n v="0.20473726114649682"/>
    <x v="17"/>
    <s v="Jawa Barat"/>
    <x v="0"/>
    <s v="Beat Street"/>
    <s v="Matic Entry"/>
    <n v="19024000"/>
    <n v="2854000"/>
    <s v="Medium"/>
    <x v="0"/>
    <x v="0"/>
    <n v="0.14499999999999999"/>
    <n v="1542900"/>
    <n v="18515000"/>
    <x v="0"/>
    <x v="0"/>
    <n v="0"/>
    <n v="0"/>
    <n v="1"/>
    <s v="ok"/>
    <n v="2"/>
    <n v="2"/>
    <n v="1"/>
    <n v="0"/>
    <n v="5"/>
    <s v="Low Risk"/>
    <n v="6"/>
    <s v="6-11 bulan"/>
  </r>
  <r>
    <x v="357"/>
    <x v="52"/>
    <x v="0"/>
    <x v="268"/>
    <s v="45792206827325"/>
    <n v="48"/>
    <s v="Perempuan"/>
    <x v="0"/>
    <n v="4611000"/>
    <n v="9.4014313597918023E-2"/>
    <x v="5"/>
    <s v="Kalimantan Timur"/>
    <x v="0"/>
    <s v="Beat Street"/>
    <s v="Matic Entry"/>
    <n v="18124000"/>
    <n v="7249000"/>
    <s v="High"/>
    <x v="5"/>
    <x v="4"/>
    <n v="0.14499999999999999"/>
    <n v="433500"/>
    <n v="15605000"/>
    <x v="0"/>
    <x v="0"/>
    <n v="0"/>
    <n v="0"/>
    <n v="1"/>
    <m/>
    <n v="1"/>
    <n v="1"/>
    <n v="2"/>
    <n v="0"/>
    <n v="4"/>
    <s v="Low Risk"/>
    <n v="4"/>
    <s v="0-5 bulan"/>
  </r>
  <r>
    <x v="358"/>
    <x v="26"/>
    <x v="4"/>
    <x v="269"/>
    <s v="Invalid"/>
    <n v="28"/>
    <s v="Perempuan"/>
    <x v="1"/>
    <n v="11343000"/>
    <n v="6.2576038085162655E-2"/>
    <x v="8"/>
    <s v="Banten"/>
    <x v="1"/>
    <s v="Aerox 155"/>
    <s v="Matic Sport"/>
    <n v="30862000"/>
    <n v="6172000"/>
    <s v="Medium"/>
    <x v="2"/>
    <x v="1"/>
    <n v="0.14499999999999999"/>
    <n v="709800"/>
    <n v="42590000"/>
    <x v="0"/>
    <x v="0"/>
    <n v="0"/>
    <n v="0"/>
    <n v="1"/>
    <s v="approved"/>
    <n v="1"/>
    <n v="2"/>
    <n v="4"/>
    <n v="0"/>
    <n v="7"/>
    <s v="Medium Risk"/>
    <n v="4"/>
    <s v="0-5 bulan"/>
  </r>
  <r>
    <x v="359"/>
    <x v="161"/>
    <x v="3"/>
    <x v="130"/>
    <s v="56461503926793"/>
    <n v="23"/>
    <s v="Lakilaki"/>
    <x v="1"/>
    <n v="14415000"/>
    <n v="0.10130419701699618"/>
    <x v="6"/>
    <s v="DIY"/>
    <x v="1"/>
    <s v="R15"/>
    <s v="Sport"/>
    <n v="43099000"/>
    <n v="6465000"/>
    <s v="Medium"/>
    <x v="0"/>
    <x v="4"/>
    <n v="0.14499999999999999"/>
    <n v="1460300"/>
    <n v="52569000"/>
    <x v="0"/>
    <x v="0"/>
    <n v="0"/>
    <n v="0"/>
    <n v="1"/>
    <s v="approved"/>
    <n v="1"/>
    <n v="2"/>
    <n v="2"/>
    <n v="0"/>
    <n v="5"/>
    <s v="Low Risk"/>
    <n v="8"/>
    <s v="6-11 bulan"/>
  </r>
  <r>
    <x v="360"/>
    <x v="41"/>
    <x v="3"/>
    <x v="270"/>
    <s v="48921410776571"/>
    <n v="36"/>
    <s v="Perempuan"/>
    <x v="1"/>
    <n v="7444000"/>
    <n v="0.19766254701773239"/>
    <x v="1"/>
    <s v="Sumatera Selatan"/>
    <x v="0"/>
    <s v="CB150R"/>
    <s v="Sport"/>
    <n v="30418000"/>
    <n v="3042000"/>
    <s v="Low"/>
    <x v="6"/>
    <x v="5"/>
    <n v="0.14499999999999999"/>
    <n v="1471400"/>
    <n v="35315000"/>
    <x v="0"/>
    <x v="0"/>
    <n v="0"/>
    <n v="0"/>
    <n v="1"/>
    <s v="survey ulang"/>
    <n v="1"/>
    <n v="3"/>
    <n v="1"/>
    <n v="0"/>
    <n v="5"/>
    <s v="Low Risk"/>
    <n v="7"/>
    <s v="6-11 bulan"/>
  </r>
  <r>
    <x v="361"/>
    <x v="128"/>
    <x v="1"/>
    <x v="225"/>
    <s v="41661004623762"/>
    <n v="56"/>
    <s v="Perempuan"/>
    <x v="0"/>
    <n v="6417000"/>
    <n v="0.22893875642823749"/>
    <x v="20"/>
    <s v="DKI Jakarta"/>
    <x v="1"/>
    <s v="Aerox 155"/>
    <s v="Matic Sport"/>
    <n v="31029000"/>
    <n v="9309000"/>
    <s v="High"/>
    <x v="3"/>
    <x v="3"/>
    <n v="0.14499999999999999"/>
    <n v="1469100"/>
    <n v="26444000"/>
    <x v="0"/>
    <x v="0"/>
    <n v="0"/>
    <n v="0"/>
    <n v="1"/>
    <m/>
    <n v="2"/>
    <n v="1"/>
    <n v="1"/>
    <n v="0"/>
    <n v="4"/>
    <s v="Low Risk"/>
    <n v="6"/>
    <s v="6-11 bulan"/>
  </r>
  <r>
    <x v="362"/>
    <x v="66"/>
    <x v="1"/>
    <x v="202"/>
    <s v="71851707816653"/>
    <n v="47"/>
    <s v="Perempuan"/>
    <x v="1"/>
    <n v="4041000"/>
    <n v="0.32976985894580552"/>
    <x v="9"/>
    <s v="Jawa Tengah"/>
    <x v="1"/>
    <s v="Freego"/>
    <s v="Matic Mid"/>
    <n v="21891000"/>
    <n v="2189000"/>
    <s v="Low"/>
    <x v="6"/>
    <x v="3"/>
    <n v="0.14499999999999999"/>
    <n v="1332600"/>
    <n v="23987000"/>
    <x v="0"/>
    <x v="0"/>
    <n v="0"/>
    <n v="0"/>
    <n v="1"/>
    <m/>
    <n v="3"/>
    <n v="3"/>
    <n v="1"/>
    <n v="0"/>
    <n v="7"/>
    <s v="Medium Risk"/>
    <n v="6"/>
    <s v="6-11 bulan"/>
  </r>
  <r>
    <x v="363"/>
    <x v="76"/>
    <x v="3"/>
    <x v="150"/>
    <s v="80421804521871"/>
    <n v="35"/>
    <s v="Perempuan"/>
    <x v="1"/>
    <n v="9639000"/>
    <n v="0.1366324307500778"/>
    <x v="13"/>
    <s v="Jawa Barat"/>
    <x v="1"/>
    <s v="Lexi LX 155"/>
    <s v="Matic Mid"/>
    <n v="27223000"/>
    <n v="2722000"/>
    <s v="Low"/>
    <x v="6"/>
    <x v="5"/>
    <n v="0.14499999999999999"/>
    <n v="1317000"/>
    <n v="31607000"/>
    <x v="0"/>
    <x v="0"/>
    <n v="0"/>
    <n v="0"/>
    <n v="1"/>
    <s v="data kurang"/>
    <n v="1"/>
    <n v="3"/>
    <n v="1"/>
    <n v="0"/>
    <n v="5"/>
    <s v="Low Risk"/>
    <n v="8"/>
    <s v="6-11 bulan"/>
  </r>
  <r>
    <x v="364"/>
    <x v="40"/>
    <x v="4"/>
    <x v="147"/>
    <s v="56811807731896"/>
    <n v="52"/>
    <s v="Perempuan"/>
    <x v="7"/>
    <n v="2745000"/>
    <n v="0.29482695810564663"/>
    <x v="5"/>
    <s v="Kalimantan Timur"/>
    <x v="0"/>
    <s v="PCX 160"/>
    <s v="Matic Premium"/>
    <n v="35187000"/>
    <n v="7037000"/>
    <s v="Medium"/>
    <x v="2"/>
    <x v="1"/>
    <n v="0.14499999999999999"/>
    <n v="809300"/>
    <n v="48559000"/>
    <x v="0"/>
    <x v="0"/>
    <n v="0"/>
    <n v="0"/>
    <n v="1"/>
    <s v="approved"/>
    <n v="2"/>
    <n v="2"/>
    <n v="4"/>
    <n v="0"/>
    <n v="8"/>
    <s v="Medium Risk"/>
    <n v="5"/>
    <s v="0-5 bulan"/>
  </r>
  <r>
    <x v="365"/>
    <x v="135"/>
    <x v="1"/>
    <x v="271"/>
    <s v="59771707635248"/>
    <n v="49"/>
    <s v="Lakilaki"/>
    <x v="5"/>
    <n v="3607000"/>
    <n v="0.14349875242583865"/>
    <x v="15"/>
    <s v="DKI Jakarta"/>
    <x v="3"/>
    <s v="Dazz"/>
    <s v="Matic Entry"/>
    <n v="16052000"/>
    <n v="6421000"/>
    <s v="High"/>
    <x v="5"/>
    <x v="5"/>
    <n v="0.14499999999999999"/>
    <n v="517600"/>
    <n v="12423000"/>
    <x v="0"/>
    <x v="0"/>
    <n v="0"/>
    <n v="0"/>
    <n v="1"/>
    <m/>
    <n v="1"/>
    <n v="1"/>
    <n v="1"/>
    <n v="0"/>
    <n v="3"/>
    <s v="Low Risk"/>
    <n v="6"/>
    <s v="6-11 bulan"/>
  </r>
  <r>
    <x v="366"/>
    <x v="5"/>
    <x v="1"/>
    <x v="116"/>
    <s v="89411901528941"/>
    <n v="27"/>
    <s v="Perempuan"/>
    <x v="9"/>
    <n v="5662000"/>
    <n v="0.19392440833627694"/>
    <x v="13"/>
    <s v="Jawa Barat"/>
    <x v="1"/>
    <s v="NMAX 155"/>
    <s v="Matic Premium"/>
    <n v="37065000"/>
    <n v="3707000"/>
    <s v="Low"/>
    <x v="6"/>
    <x v="2"/>
    <n v="0.14499999999999999"/>
    <n v="1098000"/>
    <n v="52706000"/>
    <x v="0"/>
    <x v="0"/>
    <n v="0"/>
    <n v="0"/>
    <n v="1"/>
    <m/>
    <n v="1"/>
    <n v="3"/>
    <n v="3"/>
    <n v="0"/>
    <n v="7"/>
    <s v="Medium Risk"/>
    <n v="7"/>
    <s v="6-11 bulan"/>
  </r>
  <r>
    <x v="367"/>
    <x v="60"/>
    <x v="1"/>
    <x v="272"/>
    <s v="62671401979048"/>
    <n v="39"/>
    <s v="Lakilaki"/>
    <x v="0"/>
    <n v="6288000"/>
    <n v="0.15938295165394403"/>
    <x v="11"/>
    <s v="Sumatera Utara"/>
    <x v="1"/>
    <s v="Mio M3"/>
    <s v="Matic Entry"/>
    <n v="17507000"/>
    <n v="7003000"/>
    <s v="High"/>
    <x v="5"/>
    <x v="0"/>
    <n v="0.14499999999999999"/>
    <n v="1002200"/>
    <n v="12027000"/>
    <x v="0"/>
    <x v="0"/>
    <n v="0"/>
    <n v="0"/>
    <n v="1"/>
    <s v="survey ulang"/>
    <n v="1"/>
    <n v="1"/>
    <n v="1"/>
    <n v="0"/>
    <n v="3"/>
    <s v="Low Risk"/>
    <n v="7"/>
    <s v="6-11 bulan"/>
  </r>
  <r>
    <x v="368"/>
    <x v="135"/>
    <x v="1"/>
    <x v="211"/>
    <s v="36272802934523"/>
    <n v="23"/>
    <s v="Lakilaki"/>
    <x v="9"/>
    <n v="5997000"/>
    <n v="0.18002334500583625"/>
    <x v="6"/>
    <s v="DIY"/>
    <x v="2"/>
    <s v="Address"/>
    <s v="Matic Mid"/>
    <n v="21283000"/>
    <n v="5321000"/>
    <s v="Medium"/>
    <x v="1"/>
    <x v="3"/>
    <n v="0.14499999999999999"/>
    <n v="1079600"/>
    <n v="19433000"/>
    <x v="0"/>
    <x v="0"/>
    <n v="0"/>
    <n v="0"/>
    <n v="1"/>
    <s v="ok"/>
    <n v="1"/>
    <n v="2"/>
    <n v="1"/>
    <n v="0"/>
    <n v="4"/>
    <s v="Low Risk"/>
    <n v="6"/>
    <s v="6-11 bulan"/>
  </r>
  <r>
    <x v="369"/>
    <x v="73"/>
    <x v="3"/>
    <x v="273"/>
    <s v="61032008914237"/>
    <n v="29"/>
    <s v="Perempuan"/>
    <x v="0"/>
    <n v="5003000"/>
    <n v="0.25432740355786526"/>
    <x v="15"/>
    <s v="DKI Jakarta"/>
    <x v="0"/>
    <s v="Vario 160"/>
    <s v="Matic Mid"/>
    <n v="29590000"/>
    <n v="5918000"/>
    <s v="Medium"/>
    <x v="2"/>
    <x v="5"/>
    <n v="0.14499999999999999"/>
    <n v="1272400"/>
    <n v="30536000"/>
    <x v="0"/>
    <x v="0"/>
    <n v="0"/>
    <n v="0"/>
    <n v="1"/>
    <s v="verifikasi"/>
    <n v="2"/>
    <n v="2"/>
    <n v="1"/>
    <n v="0"/>
    <n v="5"/>
    <s v="Low Risk"/>
    <n v="8"/>
    <s v="6-11 bulan"/>
  </r>
  <r>
    <x v="370"/>
    <x v="1"/>
    <x v="1"/>
    <x v="274"/>
    <s v="63562311901697"/>
    <n v="31"/>
    <s v="Lakilaki"/>
    <x v="3"/>
    <n v="4104000"/>
    <n v="0.36781189083820665"/>
    <x v="16"/>
    <s v="Jawa Timur"/>
    <x v="1"/>
    <s v="Aerox 155"/>
    <s v="Matic Sport"/>
    <n v="31204000"/>
    <n v="3120000"/>
    <s v="Low"/>
    <x v="6"/>
    <x v="5"/>
    <n v="0.14499999999999999"/>
    <n v="1509500"/>
    <n v="36228000"/>
    <x v="0"/>
    <x v="0"/>
    <n v="0"/>
    <n v="0"/>
    <n v="1"/>
    <s v="approved"/>
    <n v="3"/>
    <n v="3"/>
    <n v="1"/>
    <n v="0"/>
    <n v="7"/>
    <s v="Medium Risk"/>
    <n v="7"/>
    <s v="6-11 bulan"/>
  </r>
  <r>
    <x v="371"/>
    <x v="82"/>
    <x v="1"/>
    <x v="275"/>
    <s v="41932404723273"/>
    <n v="21"/>
    <s v="Lakilaki"/>
    <x v="6"/>
    <n v="6160000"/>
    <n v="0.13162337662337661"/>
    <x v="6"/>
    <s v="DIY"/>
    <x v="0"/>
    <s v="PCX 160"/>
    <s v="Matic Premium"/>
    <n v="35189000"/>
    <n v="10557000"/>
    <s v="High"/>
    <x v="3"/>
    <x v="2"/>
    <n v="0.14499999999999999"/>
    <n v="810800"/>
    <n v="38918000"/>
    <x v="0"/>
    <x v="0"/>
    <n v="0"/>
    <n v="0"/>
    <n v="1"/>
    <m/>
    <n v="1"/>
    <n v="1"/>
    <n v="3"/>
    <n v="0"/>
    <n v="5"/>
    <s v="Low Risk"/>
    <n v="7"/>
    <s v="6-11 bulan"/>
  </r>
  <r>
    <x v="372"/>
    <x v="162"/>
    <x v="4"/>
    <x v="229"/>
    <s v="74581412952435"/>
    <n v="47"/>
    <s v="Perempuan"/>
    <x v="5"/>
    <n v="4934000"/>
    <n v="6.3741386299148758E-2"/>
    <x v="4"/>
    <s v="Kalimantan Selatan"/>
    <x v="2"/>
    <s v="Nex II"/>
    <s v="Matic Entry"/>
    <n v="16829000"/>
    <n v="5890000"/>
    <s v="High"/>
    <x v="4"/>
    <x v="1"/>
    <n v="0.14499999999999999"/>
    <n v="314500"/>
    <n v="18870000"/>
    <x v="0"/>
    <x v="0"/>
    <n v="0"/>
    <n v="0"/>
    <n v="1"/>
    <m/>
    <n v="1"/>
    <n v="1"/>
    <n v="4"/>
    <n v="0"/>
    <n v="6"/>
    <s v="Low Risk"/>
    <n v="5"/>
    <s v="0-5 bulan"/>
  </r>
  <r>
    <x v="373"/>
    <x v="24"/>
    <x v="0"/>
    <x v="266"/>
    <s v="44561609581079"/>
    <n v="50"/>
    <s v="Perempuan"/>
    <x v="1"/>
    <n v="8970000"/>
    <n v="9.5239687848383506E-2"/>
    <x v="4"/>
    <s v="Kalimantan Selatan"/>
    <x v="0"/>
    <s v="ADV 160"/>
    <s v="Adventure"/>
    <n v="42450000"/>
    <n v="12735000"/>
    <s v="High"/>
    <x v="3"/>
    <x v="1"/>
    <n v="0.14499999999999999"/>
    <n v="854300"/>
    <n v="51258000"/>
    <x v="1"/>
    <x v="3"/>
    <n v="22"/>
    <n v="1"/>
    <n v="3"/>
    <s v="data kurang"/>
    <n v="1"/>
    <n v="1"/>
    <n v="4"/>
    <n v="2"/>
    <n v="8"/>
    <s v="Medium Risk"/>
    <n v="4"/>
    <s v="0-5 bulan"/>
  </r>
  <r>
    <x v="374"/>
    <x v="59"/>
    <x v="5"/>
    <x v="276"/>
    <s v="64152003983683"/>
    <n v="36"/>
    <s v="Perempuan"/>
    <x v="0"/>
    <n v="5008000"/>
    <n v="8.0131789137380185E-2"/>
    <x v="14"/>
    <s v="DKI Jakarta"/>
    <x v="2"/>
    <s v="Address"/>
    <s v="Matic Mid"/>
    <n v="19941000"/>
    <n v="5982000"/>
    <s v="High"/>
    <x v="3"/>
    <x v="1"/>
    <n v="0.14499999999999999"/>
    <n v="401300"/>
    <n v="24080000"/>
    <x v="0"/>
    <x v="0"/>
    <n v="0"/>
    <n v="0"/>
    <n v="1"/>
    <s v="ok"/>
    <n v="1"/>
    <n v="1"/>
    <n v="4"/>
    <n v="0"/>
    <n v="6"/>
    <s v="Low Risk"/>
    <n v="9"/>
    <s v="6-11 bulan"/>
  </r>
  <r>
    <x v="375"/>
    <x v="83"/>
    <x v="3"/>
    <x v="145"/>
    <s v="79511907826417"/>
    <n v="21"/>
    <s v="Perempuan"/>
    <x v="1"/>
    <n v="11750000"/>
    <n v="0.28803404255319148"/>
    <x v="19"/>
    <s v="Jawa Barat"/>
    <x v="1"/>
    <s v="R15"/>
    <s v="Sport"/>
    <n v="41729000"/>
    <n v="6259000"/>
    <s v="Medium"/>
    <x v="0"/>
    <x v="0"/>
    <n v="0.14499999999999999"/>
    <n v="3384400"/>
    <n v="40613000"/>
    <x v="0"/>
    <x v="0"/>
    <n v="0"/>
    <n v="0"/>
    <n v="1"/>
    <s v="ok"/>
    <n v="2"/>
    <n v="2"/>
    <n v="1"/>
    <n v="0"/>
    <n v="5"/>
    <s v="Low Risk"/>
    <n v="7"/>
    <s v="6-11 bulan"/>
  </r>
  <r>
    <x v="376"/>
    <x v="73"/>
    <x v="3"/>
    <x v="29"/>
    <s v="51952906546583"/>
    <n v="43"/>
    <s v="Lakilaki"/>
    <x v="2"/>
    <n v="1804000"/>
    <n v="0.32777161862527715"/>
    <x v="13"/>
    <s v="Jawa Barat"/>
    <x v="2"/>
    <s v="Address"/>
    <s v="Matic Mid"/>
    <n v="21191000"/>
    <n v="6357000"/>
    <s v="High"/>
    <x v="3"/>
    <x v="4"/>
    <n v="0.14499999999999999"/>
    <n v="591300"/>
    <n v="21287000"/>
    <x v="0"/>
    <x v="0"/>
    <n v="0"/>
    <n v="0"/>
    <n v="1"/>
    <s v="ok"/>
    <n v="3"/>
    <n v="1"/>
    <n v="2"/>
    <n v="0"/>
    <n v="6"/>
    <s v="Low Risk"/>
    <n v="8"/>
    <s v="6-11 bulan"/>
  </r>
  <r>
    <x v="377"/>
    <x v="53"/>
    <x v="1"/>
    <x v="277"/>
    <s v="83842806627561"/>
    <n v="44"/>
    <s v="Perempuan"/>
    <x v="5"/>
    <n v="4372000"/>
    <n v="0.40757090576395244"/>
    <x v="5"/>
    <s v="Kalimantan Timur"/>
    <x v="0"/>
    <s v="Scoopy"/>
    <s v="Matic Stylish"/>
    <n v="23342000"/>
    <n v="4668000"/>
    <s v="Medium"/>
    <x v="2"/>
    <x v="0"/>
    <n v="0.14499999999999999"/>
    <n v="1781900"/>
    <n v="21382000"/>
    <x v="0"/>
    <x v="0"/>
    <n v="0"/>
    <n v="0"/>
    <n v="1"/>
    <m/>
    <n v="4"/>
    <n v="2"/>
    <n v="1"/>
    <n v="0"/>
    <n v="7"/>
    <s v="Medium Risk"/>
    <n v="6"/>
    <s v="6-11 bulan"/>
  </r>
  <r>
    <x v="378"/>
    <x v="30"/>
    <x v="1"/>
    <x v="49"/>
    <s v="62442507986096"/>
    <n v="26"/>
    <s v="Perempuan"/>
    <x v="5"/>
    <n v="4514000"/>
    <n v="0.23865750996898538"/>
    <x v="17"/>
    <s v="Jawa Barat"/>
    <x v="4"/>
    <s v="KLX 150"/>
    <s v="Trail"/>
    <n v="38609000"/>
    <n v="11583000"/>
    <s v="High"/>
    <x v="3"/>
    <x v="4"/>
    <n v="0.14499999999999999"/>
    <n v="1077300"/>
    <n v="38783000"/>
    <x v="0"/>
    <x v="0"/>
    <n v="0"/>
    <n v="0"/>
    <n v="1"/>
    <s v="approved"/>
    <n v="2"/>
    <n v="1"/>
    <n v="2"/>
    <n v="0"/>
    <n v="5"/>
    <s v="Low Risk"/>
    <n v="6"/>
    <s v="6-11 bulan"/>
  </r>
  <r>
    <x v="379"/>
    <x v="73"/>
    <x v="3"/>
    <x v="278"/>
    <s v="62311408825185"/>
    <n v="38"/>
    <s v="Perempuan"/>
    <x v="0"/>
    <n v="4550000"/>
    <n v="0.22243956043956045"/>
    <x v="2"/>
    <s v="Riau"/>
    <x v="0"/>
    <s v="Vario 125"/>
    <s v="Matic Mid"/>
    <n v="25106000"/>
    <n v="6276000"/>
    <s v="Medium"/>
    <x v="1"/>
    <x v="5"/>
    <n v="0.14499999999999999"/>
    <n v="1012100"/>
    <n v="24290000"/>
    <x v="0"/>
    <x v="0"/>
    <n v="0"/>
    <n v="0"/>
    <n v="1"/>
    <s v="survey ulang"/>
    <n v="2"/>
    <n v="2"/>
    <n v="1"/>
    <n v="0"/>
    <n v="5"/>
    <s v="Low Risk"/>
    <n v="8"/>
    <s v="6-11 bulan"/>
  </r>
  <r>
    <x v="380"/>
    <x v="47"/>
    <x v="1"/>
    <x v="143"/>
    <s v="64792605905880"/>
    <n v="42"/>
    <s v="Lakilaki"/>
    <x v="6"/>
    <n v="7000000"/>
    <n v="8.7571428571428578E-2"/>
    <x v="13"/>
    <s v="Jawa Barat"/>
    <x v="0"/>
    <s v="Scoopy"/>
    <s v="Matic Stylish"/>
    <n v="23691000"/>
    <n v="2369000"/>
    <s v="Low"/>
    <x v="6"/>
    <x v="1"/>
    <n v="0.14499999999999999"/>
    <n v="613000"/>
    <n v="36781000"/>
    <x v="0"/>
    <x v="0"/>
    <n v="0"/>
    <n v="0"/>
    <n v="1"/>
    <m/>
    <n v="1"/>
    <n v="3"/>
    <n v="4"/>
    <n v="0"/>
    <n v="8"/>
    <s v="Medium Risk"/>
    <n v="7"/>
    <s v="6-11 bulan"/>
  </r>
  <r>
    <x v="381"/>
    <x v="138"/>
    <x v="2"/>
    <x v="185"/>
    <s v="87541003893490"/>
    <n v="51"/>
    <s v="Perempuan"/>
    <x v="5"/>
    <n v="4105000"/>
    <n v="0.1899878197320341"/>
    <x v="4"/>
    <s v="Kalimantan Selatan"/>
    <x v="1"/>
    <s v="Mio M3"/>
    <s v="Matic Entry"/>
    <n v="18139000"/>
    <n v="3628000"/>
    <s v="Medium"/>
    <x v="2"/>
    <x v="5"/>
    <n v="0.14499999999999999"/>
    <n v="779900"/>
    <n v="18719000"/>
    <x v="0"/>
    <x v="0"/>
    <n v="0"/>
    <n v="0"/>
    <n v="1"/>
    <s v="approved"/>
    <n v="1"/>
    <n v="2"/>
    <n v="1"/>
    <n v="0"/>
    <n v="4"/>
    <s v="Low Risk"/>
    <n v="6"/>
    <s v="6-11 bulan"/>
  </r>
  <r>
    <x v="382"/>
    <x v="163"/>
    <x v="12"/>
    <x v="279"/>
    <s v="40072910994502"/>
    <n v="45"/>
    <s v="Perempuan"/>
    <x v="3"/>
    <n v="5847000"/>
    <n v="0.30672139558748074"/>
    <x v="15"/>
    <s v="DKI Jakarta"/>
    <x v="1"/>
    <s v="MT15"/>
    <s v="Sport Naked"/>
    <n v="37878000"/>
    <n v="11363000"/>
    <s v="High"/>
    <x v="3"/>
    <x v="3"/>
    <n v="0.14499999999999999"/>
    <n v="1793400"/>
    <n v="32282000"/>
    <x v="1"/>
    <x v="4"/>
    <n v="181"/>
    <n v="7"/>
    <n v="5"/>
    <m/>
    <n v="3"/>
    <n v="1"/>
    <n v="1"/>
    <n v="4"/>
    <n v="9"/>
    <s v="High Risk"/>
    <n v="3"/>
    <s v="0-5 bulan"/>
  </r>
  <r>
    <x v="383"/>
    <x v="86"/>
    <x v="2"/>
    <x v="163"/>
    <s v="46912008554680"/>
    <n v="50"/>
    <s v="Perempuan"/>
    <x v="8"/>
    <n v="3732000"/>
    <n v="0.41538049303322616"/>
    <x v="12"/>
    <s v="DKI Jakarta"/>
    <x v="0"/>
    <s v="CB150R"/>
    <s v="Sport"/>
    <n v="30557000"/>
    <n v="7639000"/>
    <s v="Medium"/>
    <x v="1"/>
    <x v="3"/>
    <n v="0.14499999999999999"/>
    <n v="1550200"/>
    <n v="27903000"/>
    <x v="0"/>
    <x v="0"/>
    <n v="0"/>
    <n v="0"/>
    <n v="1"/>
    <s v="ok"/>
    <n v="4"/>
    <n v="2"/>
    <n v="1"/>
    <n v="0"/>
    <n v="7"/>
    <s v="Medium Risk"/>
    <n v="6"/>
    <s v="6-11 bulan"/>
  </r>
  <r>
    <x v="384"/>
    <x v="117"/>
    <x v="1"/>
    <x v="109"/>
    <s v="45632801975927"/>
    <n v="35"/>
    <s v="Lakilaki"/>
    <x v="5"/>
    <n v="3015000"/>
    <n v="0.16786069651741292"/>
    <x v="1"/>
    <s v="Sumatera Selatan"/>
    <x v="2"/>
    <s v="Address"/>
    <s v="Matic Mid"/>
    <n v="20710000"/>
    <n v="3107000"/>
    <s v="Medium"/>
    <x v="0"/>
    <x v="1"/>
    <n v="0.14499999999999999"/>
    <n v="506100"/>
    <n v="30365000"/>
    <x v="0"/>
    <x v="0"/>
    <n v="0"/>
    <n v="0"/>
    <n v="1"/>
    <m/>
    <n v="1"/>
    <n v="2"/>
    <n v="4"/>
    <n v="0"/>
    <n v="7"/>
    <s v="Medium Risk"/>
    <n v="7"/>
    <s v="6-11 bulan"/>
  </r>
  <r>
    <x v="385"/>
    <x v="88"/>
    <x v="5"/>
    <x v="280"/>
    <s v="34412006721685"/>
    <n v="23"/>
    <s v="Perempuan"/>
    <x v="4"/>
    <n v="5894000"/>
    <n v="0.11981676280963692"/>
    <x v="15"/>
    <s v="DKI Jakarta"/>
    <x v="0"/>
    <s v="Vario 160"/>
    <s v="Matic Mid"/>
    <n v="28898000"/>
    <n v="4335000"/>
    <s v="Medium"/>
    <x v="0"/>
    <x v="1"/>
    <n v="0.14499999999999999"/>
    <n v="706200"/>
    <n v="42370000"/>
    <x v="0"/>
    <x v="0"/>
    <n v="0"/>
    <n v="0"/>
    <n v="1"/>
    <s v="approved"/>
    <n v="1"/>
    <n v="2"/>
    <n v="4"/>
    <n v="0"/>
    <n v="7"/>
    <s v="Medium Risk"/>
    <n v="9"/>
    <s v="6-11 bulan"/>
  </r>
  <r>
    <x v="386"/>
    <x v="66"/>
    <x v="1"/>
    <x v="281"/>
    <s v="43342410841131"/>
    <n v="36"/>
    <s v="Lakilaki"/>
    <x v="0"/>
    <n v="6904000"/>
    <n v="0.21247103128621089"/>
    <x v="11"/>
    <s v="Sumatera Utara"/>
    <x v="1"/>
    <s v="R15"/>
    <s v="Sport"/>
    <n v="43294000"/>
    <n v="6494000"/>
    <s v="Medium"/>
    <x v="0"/>
    <x v="4"/>
    <n v="0.14499999999999999"/>
    <n v="1466900"/>
    <n v="52809000"/>
    <x v="0"/>
    <x v="0"/>
    <n v="0"/>
    <n v="0"/>
    <n v="1"/>
    <m/>
    <n v="2"/>
    <n v="2"/>
    <n v="2"/>
    <n v="0"/>
    <n v="6"/>
    <s v="Low Risk"/>
    <n v="6"/>
    <s v="6-11 bulan"/>
  </r>
  <r>
    <x v="387"/>
    <x v="9"/>
    <x v="1"/>
    <x v="282"/>
    <s v="85232804981415"/>
    <n v="57"/>
    <s v="Perempuan"/>
    <x v="4"/>
    <n v="4826000"/>
    <n v="0.21904268545379196"/>
    <x v="10"/>
    <s v="Jawa Timur"/>
    <x v="0"/>
    <s v="Vario 125"/>
    <s v="Matic Mid"/>
    <n v="24582000"/>
    <n v="4916000"/>
    <s v="Medium"/>
    <x v="2"/>
    <x v="5"/>
    <n v="0.14499999999999999"/>
    <n v="1057100"/>
    <n v="25370000"/>
    <x v="0"/>
    <x v="0"/>
    <n v="0"/>
    <n v="0"/>
    <n v="1"/>
    <m/>
    <n v="2"/>
    <n v="2"/>
    <n v="1"/>
    <n v="0"/>
    <n v="5"/>
    <s v="Low Risk"/>
    <n v="6"/>
    <s v="6-11 bulan"/>
  </r>
  <r>
    <x v="388"/>
    <x v="52"/>
    <x v="0"/>
    <x v="283"/>
    <s v="56231910798250"/>
    <n v="41"/>
    <s v="Lakilaki"/>
    <x v="9"/>
    <n v="4379000"/>
    <n v="0.17010733044073989"/>
    <x v="2"/>
    <s v="Riau"/>
    <x v="1"/>
    <s v="Freego"/>
    <s v="Matic Mid"/>
    <n v="23359000"/>
    <n v="4672000"/>
    <s v="Medium"/>
    <x v="2"/>
    <x v="4"/>
    <n v="0.14499999999999999"/>
    <n v="744900"/>
    <n v="26816000"/>
    <x v="0"/>
    <x v="0"/>
    <n v="0"/>
    <n v="0"/>
    <n v="1"/>
    <s v="survey ulang"/>
    <n v="1"/>
    <n v="2"/>
    <n v="2"/>
    <n v="0"/>
    <n v="5"/>
    <s v="Low Risk"/>
    <n v="4"/>
    <s v="0-5 bulan"/>
  </r>
  <r>
    <x v="389"/>
    <x v="118"/>
    <x v="2"/>
    <x v="33"/>
    <s v="Invalid"/>
    <n v="33"/>
    <s v="Lakilaki"/>
    <x v="1"/>
    <n v="14914000"/>
    <n v="4.4830360734879976E-2"/>
    <x v="6"/>
    <s v="DIY"/>
    <x v="2"/>
    <s v="Address"/>
    <s v="Matic Mid"/>
    <n v="20965000"/>
    <n v="4193000"/>
    <s v="Medium"/>
    <x v="2"/>
    <x v="4"/>
    <n v="0.14499999999999999"/>
    <n v="668600"/>
    <n v="24068000"/>
    <x v="0"/>
    <x v="0"/>
    <n v="0"/>
    <n v="0"/>
    <n v="1"/>
    <m/>
    <n v="1"/>
    <n v="2"/>
    <n v="2"/>
    <n v="0"/>
    <n v="5"/>
    <s v="Low Risk"/>
    <n v="5"/>
    <s v="0-5 bulan"/>
  </r>
  <r>
    <x v="390"/>
    <x v="43"/>
    <x v="5"/>
    <x v="216"/>
    <s v="32912304508103"/>
    <n v="22"/>
    <s v="Perempuan"/>
    <x v="6"/>
    <n v="6057000"/>
    <n v="0.11830939408948324"/>
    <x v="15"/>
    <s v="DKI Jakarta"/>
    <x v="0"/>
    <s v="Revo X"/>
    <s v="Bebek"/>
    <n v="17656000"/>
    <n v="7062000"/>
    <s v="High"/>
    <x v="5"/>
    <x v="3"/>
    <n v="0.14499999999999999"/>
    <n v="716600"/>
    <n v="12898000"/>
    <x v="0"/>
    <x v="0"/>
    <n v="0"/>
    <n v="0"/>
    <n v="1"/>
    <s v="data kurang"/>
    <n v="1"/>
    <n v="1"/>
    <n v="1"/>
    <n v="0"/>
    <n v="3"/>
    <s v="Low Risk"/>
    <n v="9"/>
    <s v="6-11 bulan"/>
  </r>
  <r>
    <x v="391"/>
    <x v="32"/>
    <x v="4"/>
    <x v="284"/>
    <s v="88161408965474"/>
    <n v="24"/>
    <s v="Perempuan"/>
    <x v="7"/>
    <n v="2952000"/>
    <n v="0.37869241192411923"/>
    <x v="20"/>
    <s v="DKI Jakarta"/>
    <x v="1"/>
    <s v="Aerox 155"/>
    <s v="Matic Sport"/>
    <n v="31161000"/>
    <n v="3116000"/>
    <s v="Low"/>
    <x v="6"/>
    <x v="4"/>
    <n v="0.14499999999999999"/>
    <n v="1117900"/>
    <n v="40244000"/>
    <x v="0"/>
    <x v="0"/>
    <n v="0"/>
    <n v="0"/>
    <n v="1"/>
    <s v="verifikasi"/>
    <n v="3"/>
    <n v="3"/>
    <n v="2"/>
    <n v="0"/>
    <n v="8"/>
    <s v="Medium Risk"/>
    <n v="5"/>
    <s v="0-5 bulan"/>
  </r>
  <r>
    <x v="392"/>
    <x v="122"/>
    <x v="4"/>
    <x v="285"/>
    <s v="55832403913885"/>
    <n v="22"/>
    <s v="Lakilaki"/>
    <x v="3"/>
    <n v="7976000"/>
    <n v="4.5110330992978939E-2"/>
    <x v="11"/>
    <s v="Sumatera Utara"/>
    <x v="2"/>
    <s v="Nex II"/>
    <s v="Matic Entry"/>
    <n v="16686000"/>
    <n v="4172000"/>
    <s v="Medium"/>
    <x v="1"/>
    <x v="1"/>
    <n v="0.14499999999999999"/>
    <n v="359800"/>
    <n v="21587000"/>
    <x v="0"/>
    <x v="0"/>
    <n v="0"/>
    <n v="0"/>
    <n v="1"/>
    <s v="ok"/>
    <n v="1"/>
    <n v="2"/>
    <n v="4"/>
    <n v="0"/>
    <n v="7"/>
    <s v="Medium Risk"/>
    <n v="4"/>
    <s v="0-5 bulan"/>
  </r>
  <r>
    <x v="393"/>
    <x v="35"/>
    <x v="7"/>
    <x v="33"/>
    <s v="Data Tidak Lengkap"/>
    <n v="46"/>
    <s v="Perempuan"/>
    <x v="3"/>
    <n v="5689000"/>
    <n v="0.37936368430304096"/>
    <x v="18"/>
    <s v="DKI Jakarta"/>
    <x v="4"/>
    <s v="KLX 150"/>
    <s v="Trail"/>
    <n v="37538977"/>
    <n v="5631000"/>
    <s v="Medium"/>
    <x v="0"/>
    <x v="3"/>
    <n v="0.14499999999999999"/>
    <n v="2158200"/>
    <n v="38848000"/>
    <x v="0"/>
    <x v="0"/>
    <n v="0"/>
    <n v="0"/>
    <n v="1"/>
    <s v="survey ulang"/>
    <n v="3"/>
    <n v="2"/>
    <n v="1"/>
    <n v="0"/>
    <n v="6"/>
    <s v="Low Risk"/>
    <s v="N/A"/>
    <s v="N/A"/>
  </r>
  <r>
    <x v="394"/>
    <x v="53"/>
    <x v="1"/>
    <x v="286"/>
    <s v="68031209911684"/>
    <n v="33"/>
    <s v="Perempuan"/>
    <x v="9"/>
    <n v="5124000"/>
    <n v="0.1287080405932865"/>
    <x v="16"/>
    <s v="Jawa Timur"/>
    <x v="1"/>
    <s v="Lexi LX 155"/>
    <s v="Matic Mid"/>
    <n v="28675000"/>
    <n v="5735000"/>
    <s v="Medium"/>
    <x v="2"/>
    <x v="1"/>
    <n v="0.14499999999999999"/>
    <n v="659500"/>
    <n v="39572000"/>
    <x v="0"/>
    <x v="0"/>
    <n v="0"/>
    <n v="0"/>
    <n v="1"/>
    <s v="ok"/>
    <n v="1"/>
    <n v="2"/>
    <n v="4"/>
    <n v="0"/>
    <n v="7"/>
    <s v="Medium Risk"/>
    <n v="6"/>
    <s v="6-11 bulan"/>
  </r>
  <r>
    <x v="395"/>
    <x v="164"/>
    <x v="4"/>
    <x v="287"/>
    <s v="39772202904267"/>
    <n v="39"/>
    <s v="Perempuan"/>
    <x v="5"/>
    <n v="3679000"/>
    <n v="0.21315574884479477"/>
    <x v="14"/>
    <s v="DKI Jakarta"/>
    <x v="4"/>
    <s v="KLX 150"/>
    <s v="Trail"/>
    <n v="36368000"/>
    <n v="9092000"/>
    <s v="Medium"/>
    <x v="1"/>
    <x v="1"/>
    <n v="0.14499999999999999"/>
    <n v="784200"/>
    <n v="47050000"/>
    <x v="0"/>
    <x v="0"/>
    <n v="0"/>
    <n v="0"/>
    <n v="1"/>
    <m/>
    <n v="2"/>
    <n v="2"/>
    <n v="4"/>
    <n v="0"/>
    <n v="8"/>
    <s v="Medium Risk"/>
    <n v="5"/>
    <s v="0-5 bulan"/>
  </r>
  <r>
    <x v="396"/>
    <x v="36"/>
    <x v="2"/>
    <x v="288"/>
    <s v="75952105709731"/>
    <n v="23"/>
    <s v="Lakilaki"/>
    <x v="3"/>
    <n v="3807000"/>
    <n v="0.31812450748620963"/>
    <x v="7"/>
    <s v="Jawa Barat"/>
    <x v="0"/>
    <s v="Scoopy"/>
    <s v="Matic Stylish"/>
    <n v="23873000"/>
    <n v="5968000"/>
    <s v="Medium"/>
    <x v="1"/>
    <x v="3"/>
    <n v="0.14499999999999999"/>
    <n v="1211100"/>
    <n v="21800000"/>
    <x v="0"/>
    <x v="0"/>
    <n v="0"/>
    <n v="0"/>
    <n v="1"/>
    <s v="ok"/>
    <n v="3"/>
    <n v="2"/>
    <n v="1"/>
    <n v="0"/>
    <n v="6"/>
    <s v="Low Risk"/>
    <n v="6"/>
    <s v="6-11 bulan"/>
  </r>
  <r>
    <x v="397"/>
    <x v="24"/>
    <x v="0"/>
    <x v="289"/>
    <s v="64822609832490"/>
    <n v="22"/>
    <s v="Perempuan"/>
    <x v="9"/>
    <n v="5322000"/>
    <n v="0.17222848553175499"/>
    <x v="13"/>
    <s v="Jawa Barat"/>
    <x v="2"/>
    <s v="Address"/>
    <s v="Matic Mid"/>
    <n v="20847000"/>
    <n v="7296000"/>
    <s v="High"/>
    <x v="4"/>
    <x v="3"/>
    <n v="0.14499999999999999"/>
    <n v="916600"/>
    <n v="16498000"/>
    <x v="0"/>
    <x v="0"/>
    <n v="0"/>
    <n v="0"/>
    <n v="1"/>
    <s v="verifikasi"/>
    <n v="1"/>
    <n v="1"/>
    <n v="1"/>
    <n v="0"/>
    <n v="3"/>
    <s v="Low Risk"/>
    <n v="4"/>
    <s v="0-5 bulan"/>
  </r>
  <r>
    <x v="398"/>
    <x v="131"/>
    <x v="4"/>
    <x v="290"/>
    <s v="47302308704280"/>
    <n v="48"/>
    <s v="Lakilaki"/>
    <x v="0"/>
    <n v="6174000"/>
    <n v="0.3118075801749271"/>
    <x v="4"/>
    <s v="Kalimantan Selatan"/>
    <x v="1"/>
    <s v="R15"/>
    <s v="Sport"/>
    <n v="42137000"/>
    <n v="6321000"/>
    <s v="Medium"/>
    <x v="0"/>
    <x v="5"/>
    <n v="0.14499999999999999"/>
    <n v="1925100"/>
    <n v="46202000"/>
    <x v="0"/>
    <x v="0"/>
    <n v="0"/>
    <n v="0"/>
    <n v="1"/>
    <m/>
    <n v="3"/>
    <n v="2"/>
    <n v="1"/>
    <n v="0"/>
    <n v="6"/>
    <s v="Low Risk"/>
    <n v="5"/>
    <s v="0-5 bulan"/>
  </r>
  <r>
    <x v="399"/>
    <x v="9"/>
    <x v="1"/>
    <x v="291"/>
    <s v="76691109921914"/>
    <n v="25"/>
    <s v="Perempuan"/>
    <x v="0"/>
    <n v="6995000"/>
    <n v="0.18929235167977126"/>
    <x v="14"/>
    <s v="DKI Jakarta"/>
    <x v="2"/>
    <s v="Nex II"/>
    <s v="Matic Entry"/>
    <n v="16326000"/>
    <n v="2449000"/>
    <s v="Medium"/>
    <x v="0"/>
    <x v="0"/>
    <n v="0.14499999999999999"/>
    <n v="1324100"/>
    <n v="15889000"/>
    <x v="0"/>
    <x v="0"/>
    <n v="0"/>
    <n v="0"/>
    <n v="1"/>
    <m/>
    <n v="1"/>
    <n v="2"/>
    <n v="1"/>
    <n v="0"/>
    <n v="4"/>
    <s v="Low Risk"/>
    <n v="6"/>
    <s v="6-11 bulan"/>
  </r>
  <r>
    <x v="400"/>
    <x v="22"/>
    <x v="4"/>
    <x v="292"/>
    <s v="72231105942643"/>
    <n v="22"/>
    <s v="Perempuan"/>
    <x v="0"/>
    <n v="7515000"/>
    <n v="0.1633666001330672"/>
    <x v="0"/>
    <s v="Bali"/>
    <x v="0"/>
    <s v="ADV 160"/>
    <s v="Adventure"/>
    <n v="44002000"/>
    <n v="13201000"/>
    <s v="High"/>
    <x v="3"/>
    <x v="4"/>
    <n v="0.14499999999999999"/>
    <n v="1227700"/>
    <n v="44199000"/>
    <x v="0"/>
    <x v="0"/>
    <n v="0"/>
    <n v="0"/>
    <n v="1"/>
    <m/>
    <n v="1"/>
    <n v="1"/>
    <n v="2"/>
    <n v="0"/>
    <n v="4"/>
    <s v="Low Risk"/>
    <n v="5"/>
    <s v="0-5 bulan"/>
  </r>
  <r>
    <x v="401"/>
    <x v="129"/>
    <x v="2"/>
    <x v="245"/>
    <s v="86481309601017"/>
    <n v="30"/>
    <s v="Lakilaki"/>
    <x v="6"/>
    <n v="6139000"/>
    <n v="7.1770646685127865E-2"/>
    <x v="3"/>
    <s v="Sulawesi Selatan"/>
    <x v="2"/>
    <s v="Address"/>
    <s v="Matic Mid"/>
    <n v="20591000"/>
    <n v="7207000"/>
    <s v="High"/>
    <x v="4"/>
    <x v="2"/>
    <n v="0.14499999999999999"/>
    <n v="440600"/>
    <n v="21147000"/>
    <x v="0"/>
    <x v="1"/>
    <n v="81"/>
    <n v="2"/>
    <n v="2"/>
    <m/>
    <n v="1"/>
    <n v="1"/>
    <n v="3"/>
    <n v="2"/>
    <n v="7"/>
    <s v="Medium Risk"/>
    <n v="6"/>
    <s v="6-11 bulan"/>
  </r>
  <r>
    <x v="402"/>
    <x v="165"/>
    <x v="4"/>
    <x v="139"/>
    <s v="59992506598215"/>
    <n v="52"/>
    <s v="Lakilaki"/>
    <x v="5"/>
    <n v="3558000"/>
    <n v="0.15913434513771782"/>
    <x v="20"/>
    <s v="DKI Jakarta"/>
    <x v="0"/>
    <s v="Scoopy"/>
    <s v="Matic Stylish"/>
    <n v="23676000"/>
    <n v="9471000"/>
    <s v="High"/>
    <x v="5"/>
    <x v="4"/>
    <n v="0.14499999999999999"/>
    <n v="566200"/>
    <n v="20385000"/>
    <x v="0"/>
    <x v="0"/>
    <n v="0"/>
    <n v="0"/>
    <n v="1"/>
    <s v="survey ulang"/>
    <n v="1"/>
    <n v="1"/>
    <n v="2"/>
    <n v="0"/>
    <n v="4"/>
    <s v="Low Risk"/>
    <n v="5"/>
    <s v="0-5 bulan"/>
  </r>
  <r>
    <x v="403"/>
    <x v="129"/>
    <x v="2"/>
    <x v="293"/>
    <s v="50921306801166"/>
    <n v="34"/>
    <s v="Perempuan"/>
    <x v="5"/>
    <n v="4105000"/>
    <n v="0.29873325213154689"/>
    <x v="11"/>
    <s v="Sumatera Utara"/>
    <x v="1"/>
    <s v="MT15"/>
    <s v="Sport Naked"/>
    <n v="38025000"/>
    <n v="15210000"/>
    <s v="High"/>
    <x v="5"/>
    <x v="5"/>
    <n v="0.14499999999999999"/>
    <n v="1226300"/>
    <n v="29432000"/>
    <x v="0"/>
    <x v="0"/>
    <n v="0"/>
    <n v="0"/>
    <n v="1"/>
    <m/>
    <n v="2"/>
    <n v="1"/>
    <n v="1"/>
    <n v="0"/>
    <n v="4"/>
    <s v="Low Risk"/>
    <n v="6"/>
    <s v="6-11 bulan"/>
  </r>
  <r>
    <x v="404"/>
    <x v="92"/>
    <x v="5"/>
    <x v="294"/>
    <s v="91891111629928"/>
    <n v="51"/>
    <s v="Lakilaki"/>
    <x v="9"/>
    <n v="5275000"/>
    <n v="0.5550142180094787"/>
    <x v="7"/>
    <s v="Jawa Barat"/>
    <x v="1"/>
    <s v="MT15"/>
    <s v="Sport Naked"/>
    <n v="38355000"/>
    <n v="7671000"/>
    <s v="Medium"/>
    <x v="2"/>
    <x v="0"/>
    <n v="0.14499999999999999"/>
    <n v="2927700"/>
    <n v="35133000"/>
    <x v="0"/>
    <x v="0"/>
    <n v="0"/>
    <n v="0"/>
    <n v="1"/>
    <s v="data kurang"/>
    <n v="4"/>
    <n v="2"/>
    <n v="1"/>
    <n v="0"/>
    <n v="7"/>
    <s v="Medium Risk"/>
    <n v="9"/>
    <s v="6-11 bulan"/>
  </r>
  <r>
    <x v="405"/>
    <x v="166"/>
    <x v="10"/>
    <x v="295"/>
    <s v="99151309722309"/>
    <n v="45"/>
    <s v="Perempuan"/>
    <x v="0"/>
    <n v="7471000"/>
    <n v="0.18728416543970017"/>
    <x v="12"/>
    <s v="DKI Jakarta"/>
    <x v="0"/>
    <s v="Scoopy"/>
    <s v="Matic Stylish"/>
    <n v="24337000"/>
    <n v="3650000"/>
    <s v="Medium"/>
    <x v="0"/>
    <x v="3"/>
    <n v="0.14499999999999999"/>
    <n v="1399200"/>
    <n v="25186000"/>
    <x v="0"/>
    <x v="0"/>
    <n v="0"/>
    <n v="0"/>
    <n v="1"/>
    <m/>
    <n v="1"/>
    <n v="2"/>
    <n v="1"/>
    <n v="0"/>
    <n v="4"/>
    <s v="Low Risk"/>
    <s v="N/A"/>
    <s v="N/A"/>
  </r>
  <r>
    <x v="406"/>
    <x v="150"/>
    <x v="4"/>
    <x v="93"/>
    <s v="55552401743342"/>
    <n v="21"/>
    <s v="Perempuan"/>
    <x v="5"/>
    <n v="3597000"/>
    <n v="0.50989713650264112"/>
    <x v="15"/>
    <s v="DKI Jakarta"/>
    <x v="0"/>
    <s v="Vario 125"/>
    <s v="Matic Mid"/>
    <n v="25629000"/>
    <n v="6407000"/>
    <s v="Medium"/>
    <x v="1"/>
    <x v="0"/>
    <n v="0.14499999999999999"/>
    <n v="1834100"/>
    <n v="22009000"/>
    <x v="0"/>
    <x v="0"/>
    <n v="0"/>
    <n v="0"/>
    <n v="1"/>
    <s v="ok"/>
    <n v="4"/>
    <n v="2"/>
    <n v="1"/>
    <n v="0"/>
    <n v="7"/>
    <s v="Medium Risk"/>
    <n v="4"/>
    <s v="0-5 bulan"/>
  </r>
  <r>
    <x v="407"/>
    <x v="90"/>
    <x v="3"/>
    <x v="296"/>
    <s v="62222107664375"/>
    <n v="52"/>
    <s v="Perempuan"/>
    <x v="9"/>
    <n v="5753000"/>
    <n v="0.18600730053884929"/>
    <x v="2"/>
    <s v="Riau"/>
    <x v="0"/>
    <s v="CB150R"/>
    <s v="Sport"/>
    <n v="30631000"/>
    <n v="10721000"/>
    <s v="High"/>
    <x v="4"/>
    <x v="5"/>
    <n v="0.14499999999999999"/>
    <n v="1070100"/>
    <n v="25683000"/>
    <x v="0"/>
    <x v="0"/>
    <n v="0"/>
    <n v="0"/>
    <n v="1"/>
    <s v="verifikasi"/>
    <n v="1"/>
    <n v="1"/>
    <n v="1"/>
    <n v="0"/>
    <n v="3"/>
    <s v="Low Risk"/>
    <n v="8"/>
    <s v="6-11 bulan"/>
  </r>
  <r>
    <x v="408"/>
    <x v="117"/>
    <x v="1"/>
    <x v="297"/>
    <s v="67551003948941"/>
    <n v="50"/>
    <s v="Perempuan"/>
    <x v="9"/>
    <n v="3854000"/>
    <n v="0.26442656979761286"/>
    <x v="14"/>
    <s v="DKI Jakarta"/>
    <x v="1"/>
    <s v="MT15"/>
    <s v="Sport Naked"/>
    <n v="38699000"/>
    <n v="7740000"/>
    <s v="Medium"/>
    <x v="2"/>
    <x v="2"/>
    <n v="0.14499999999999999"/>
    <n v="1019100"/>
    <n v="48916000"/>
    <x v="0"/>
    <x v="0"/>
    <n v="0"/>
    <n v="0"/>
    <n v="1"/>
    <s v="verifikasi"/>
    <n v="2"/>
    <n v="2"/>
    <n v="3"/>
    <n v="0"/>
    <n v="7"/>
    <s v="Medium Risk"/>
    <n v="7"/>
    <s v="6-11 bulan"/>
  </r>
  <r>
    <x v="409"/>
    <x v="68"/>
    <x v="4"/>
    <x v="298"/>
    <s v="71931010832235"/>
    <n v="56"/>
    <s v="Perempuan"/>
    <x v="0"/>
    <n v="7260000"/>
    <n v="0.1502754820936639"/>
    <x v="20"/>
    <s v="DKI Jakarta"/>
    <x v="0"/>
    <s v="Vario 125"/>
    <s v="Matic Mid"/>
    <n v="24815000"/>
    <n v="8685000"/>
    <s v="High"/>
    <x v="4"/>
    <x v="3"/>
    <n v="0.14499999999999999"/>
    <n v="1091000"/>
    <n v="19639000"/>
    <x v="0"/>
    <x v="0"/>
    <n v="0"/>
    <n v="0"/>
    <n v="1"/>
    <m/>
    <n v="1"/>
    <n v="1"/>
    <n v="1"/>
    <n v="0"/>
    <n v="3"/>
    <s v="Low Risk"/>
    <n v="4"/>
    <s v="0-5 bulan"/>
  </r>
  <r>
    <x v="410"/>
    <x v="66"/>
    <x v="1"/>
    <x v="249"/>
    <s v="42321905775702"/>
    <n v="31"/>
    <s v="Lakilaki"/>
    <x v="3"/>
    <n v="6918000"/>
    <n v="0.25462561433940445"/>
    <x v="6"/>
    <s v="DIY"/>
    <x v="1"/>
    <s v="R15"/>
    <s v="Sport"/>
    <n v="40965000"/>
    <n v="8193000"/>
    <s v="Medium"/>
    <x v="2"/>
    <x v="5"/>
    <n v="0.14499999999999999"/>
    <n v="1761500"/>
    <n v="42276000"/>
    <x v="0"/>
    <x v="0"/>
    <n v="0"/>
    <n v="0"/>
    <n v="1"/>
    <m/>
    <n v="2"/>
    <n v="2"/>
    <n v="1"/>
    <n v="0"/>
    <n v="5"/>
    <s v="Low Risk"/>
    <n v="6"/>
    <s v="6-11 bulan"/>
  </r>
  <r>
    <x v="411"/>
    <x v="3"/>
    <x v="3"/>
    <x v="217"/>
    <s v="90131609965541"/>
    <n v="39"/>
    <s v="Perempuan"/>
    <x v="2"/>
    <n v="3021000"/>
    <n v="0.19606090698444223"/>
    <x v="0"/>
    <s v="Bali"/>
    <x v="1"/>
    <s v="Mio M3"/>
    <s v="Matic Entry"/>
    <n v="18572000"/>
    <n v="3714000"/>
    <s v="Medium"/>
    <x v="2"/>
    <x v="4"/>
    <n v="0.14499999999999999"/>
    <n v="592300"/>
    <n v="21322000"/>
    <x v="0"/>
    <x v="0"/>
    <n v="0"/>
    <n v="0"/>
    <n v="1"/>
    <s v="data kurang"/>
    <n v="1"/>
    <n v="2"/>
    <n v="2"/>
    <n v="0"/>
    <n v="5"/>
    <s v="Low Risk"/>
    <n v="7"/>
    <s v="6-11 bulan"/>
  </r>
  <r>
    <x v="412"/>
    <x v="146"/>
    <x v="2"/>
    <x v="299"/>
    <s v="43251603795514"/>
    <n v="43"/>
    <s v="Perempuan"/>
    <x v="0"/>
    <n v="7444000"/>
    <n v="8.8030628694250407E-2"/>
    <x v="0"/>
    <s v="Bali"/>
    <x v="0"/>
    <s v="Scoopy"/>
    <s v="Matic Stylish"/>
    <n v="23421000"/>
    <n v="3513000"/>
    <s v="Medium"/>
    <x v="0"/>
    <x v="2"/>
    <n v="0.14499999999999999"/>
    <n v="655300"/>
    <n v="31455000"/>
    <x v="0"/>
    <x v="0"/>
    <n v="0"/>
    <n v="0"/>
    <n v="1"/>
    <s v="survey ulang"/>
    <n v="1"/>
    <n v="2"/>
    <n v="3"/>
    <n v="0"/>
    <n v="6"/>
    <s v="Low Risk"/>
    <n v="6"/>
    <s v="6-11 bulan"/>
  </r>
  <r>
    <x v="413"/>
    <x v="118"/>
    <x v="2"/>
    <x v="300"/>
    <s v="60171611977579"/>
    <n v="28"/>
    <s v="Perempuan"/>
    <x v="6"/>
    <n v="4311000"/>
    <n v="0.52076084435165859"/>
    <x v="6"/>
    <s v="DIY"/>
    <x v="1"/>
    <s v="R15"/>
    <s v="Sport"/>
    <n v="41489000"/>
    <n v="8298000"/>
    <s v="Medium"/>
    <x v="2"/>
    <x v="3"/>
    <n v="0.14499999999999999"/>
    <n v="2245000"/>
    <n v="40410000"/>
    <x v="0"/>
    <x v="0"/>
    <n v="0"/>
    <n v="0"/>
    <n v="1"/>
    <s v="approved"/>
    <n v="4"/>
    <n v="2"/>
    <n v="1"/>
    <n v="0"/>
    <n v="7"/>
    <s v="Medium Risk"/>
    <n v="5"/>
    <s v="0-5 bulan"/>
  </r>
  <r>
    <x v="414"/>
    <x v="0"/>
    <x v="0"/>
    <x v="301"/>
    <s v="71301203988887"/>
    <n v="44"/>
    <s v="Perempuan"/>
    <x v="1"/>
    <n v="14431000"/>
    <n v="4.0773335181207127E-2"/>
    <x v="12"/>
    <s v="DKI Jakarta"/>
    <x v="1"/>
    <s v="Freego"/>
    <s v="Matic Mid"/>
    <n v="22710000"/>
    <n v="7948000"/>
    <s v="High"/>
    <x v="4"/>
    <x v="4"/>
    <n v="0.14499999999999999"/>
    <n v="588400"/>
    <n v="21183000"/>
    <x v="0"/>
    <x v="0"/>
    <n v="0"/>
    <n v="0"/>
    <n v="1"/>
    <m/>
    <n v="1"/>
    <n v="1"/>
    <n v="2"/>
    <n v="0"/>
    <n v="4"/>
    <s v="Low Risk"/>
    <n v="4"/>
    <s v="0-5 bulan"/>
  </r>
  <r>
    <x v="415"/>
    <x v="12"/>
    <x v="2"/>
    <x v="33"/>
    <s v="Invalid"/>
    <n v="34"/>
    <s v="Lakilaki"/>
    <x v="5"/>
    <n v="4740000"/>
    <n v="0.39234177215189875"/>
    <x v="15"/>
    <s v="DKI Jakarta"/>
    <x v="1"/>
    <s v="Aerox 155"/>
    <s v="Matic Sport"/>
    <n v="32346000"/>
    <n v="4852000"/>
    <s v="Medium"/>
    <x v="0"/>
    <x v="3"/>
    <n v="0.14499999999999999"/>
    <n v="1859700"/>
    <n v="33474000"/>
    <x v="0"/>
    <x v="0"/>
    <n v="0"/>
    <n v="0"/>
    <n v="1"/>
    <s v="survey ulang"/>
    <n v="3"/>
    <n v="2"/>
    <n v="1"/>
    <n v="0"/>
    <n v="6"/>
    <s v="Low Risk"/>
    <n v="6"/>
    <s v="6-11 bulan"/>
  </r>
  <r>
    <x v="416"/>
    <x v="95"/>
    <x v="0"/>
    <x v="302"/>
    <s v="51912506945719"/>
    <n v="47"/>
    <s v="Perempuan"/>
    <x v="3"/>
    <n v="3190000"/>
    <n v="0.98689655172413793"/>
    <x v="16"/>
    <s v="Jawa Timur"/>
    <x v="1"/>
    <s v="R15"/>
    <s v="Sport"/>
    <n v="43993000"/>
    <n v="10998000"/>
    <s v="Medium"/>
    <x v="1"/>
    <x v="0"/>
    <n v="0.14499999999999999"/>
    <n v="3148200"/>
    <n v="37779000"/>
    <x v="0"/>
    <x v="0"/>
    <n v="0"/>
    <n v="0"/>
    <n v="1"/>
    <s v="verifikasi"/>
    <n v="4"/>
    <n v="2"/>
    <n v="1"/>
    <n v="0"/>
    <n v="7"/>
    <s v="Medium Risk"/>
    <n v="4"/>
    <s v="0-5 bulan"/>
  </r>
  <r>
    <x v="417"/>
    <x v="43"/>
    <x v="5"/>
    <x v="303"/>
    <s v="49932405707311"/>
    <n v="28"/>
    <s v="Lakilaki"/>
    <x v="0"/>
    <n v="7976000"/>
    <n v="0.17293129388164494"/>
    <x v="4"/>
    <s v="Kalimantan Selatan"/>
    <x v="1"/>
    <s v="R15"/>
    <s v="Sport"/>
    <n v="43254000"/>
    <n v="8651000"/>
    <s v="Medium"/>
    <x v="2"/>
    <x v="4"/>
    <n v="0.14499999999999999"/>
    <n v="1379300"/>
    <n v="49656000"/>
    <x v="0"/>
    <x v="0"/>
    <n v="0"/>
    <n v="0"/>
    <n v="1"/>
    <m/>
    <n v="1"/>
    <n v="2"/>
    <n v="2"/>
    <n v="0"/>
    <n v="5"/>
    <s v="Low Risk"/>
    <n v="9"/>
    <s v="6-11 bulan"/>
  </r>
  <r>
    <x v="418"/>
    <x v="39"/>
    <x v="3"/>
    <x v="141"/>
    <s v="89572304874375"/>
    <n v="30"/>
    <s v="Perempuan"/>
    <x v="6"/>
    <n v="6565000"/>
    <n v="0.17316070068545317"/>
    <x v="13"/>
    <s v="Jawa Barat"/>
    <x v="2"/>
    <s v="Address"/>
    <s v="Matic Mid"/>
    <n v="21009000"/>
    <n v="4202000"/>
    <s v="Medium"/>
    <x v="2"/>
    <x v="3"/>
    <n v="0.14499999999999999"/>
    <n v="1136800"/>
    <n v="20462000"/>
    <x v="0"/>
    <x v="0"/>
    <n v="0"/>
    <n v="0"/>
    <n v="1"/>
    <s v="approved"/>
    <n v="1"/>
    <n v="2"/>
    <n v="1"/>
    <n v="0"/>
    <n v="4"/>
    <s v="Low Risk"/>
    <n v="8"/>
    <s v="6-11 bulan"/>
  </r>
  <r>
    <x v="419"/>
    <x v="167"/>
    <x v="5"/>
    <x v="304"/>
    <s v="42452909952917"/>
    <n v="44"/>
    <s v="Perempuan"/>
    <x v="0"/>
    <n v="7911000"/>
    <n v="9.2567311338642391E-2"/>
    <x v="17"/>
    <s v="Jawa Barat"/>
    <x v="0"/>
    <s v="ADV 160"/>
    <s v="Adventure"/>
    <n v="42450000"/>
    <n v="16980000"/>
    <s v="High"/>
    <x v="5"/>
    <x v="1"/>
    <n v="0.14499999999999999"/>
    <n v="732300"/>
    <n v="43936000"/>
    <x v="0"/>
    <x v="0"/>
    <n v="0"/>
    <n v="0"/>
    <n v="1"/>
    <m/>
    <n v="1"/>
    <n v="1"/>
    <n v="4"/>
    <n v="0"/>
    <n v="6"/>
    <s v="Low Risk"/>
    <n v="9"/>
    <s v="6-11 bulan"/>
  </r>
  <r>
    <x v="420"/>
    <x v="71"/>
    <x v="1"/>
    <x v="305"/>
    <s v="74381206977401"/>
    <n v="27"/>
    <s v="Lakilaki"/>
    <x v="1"/>
    <n v="5127000"/>
    <n v="0.1727716013263117"/>
    <x v="10"/>
    <s v="Jawa Timur"/>
    <x v="1"/>
    <s v="Freego"/>
    <s v="Matic Mid"/>
    <n v="21826000"/>
    <n v="8730000"/>
    <s v="High"/>
    <x v="5"/>
    <x v="3"/>
    <n v="0.14499999999999999"/>
    <n v="885800"/>
    <n v="15944000"/>
    <x v="0"/>
    <x v="0"/>
    <n v="0"/>
    <n v="0"/>
    <n v="1"/>
    <m/>
    <n v="1"/>
    <n v="1"/>
    <n v="1"/>
    <n v="0"/>
    <n v="3"/>
    <s v="Low Risk"/>
    <n v="7"/>
    <s v="6-11 bulan"/>
  </r>
  <r>
    <x v="421"/>
    <x v="3"/>
    <x v="3"/>
    <x v="306"/>
    <s v="50762809819054"/>
    <n v="50"/>
    <s v="Perempuan"/>
    <x v="6"/>
    <n v="4310000"/>
    <n v="0.54533642691415318"/>
    <x v="2"/>
    <s v="Riau"/>
    <x v="1"/>
    <s v="Aerox 155"/>
    <s v="Matic Sport"/>
    <n v="30790000"/>
    <n v="6158000"/>
    <s v="Medium"/>
    <x v="2"/>
    <x v="0"/>
    <n v="0.14499999999999999"/>
    <n v="2350400"/>
    <n v="28204000"/>
    <x v="1"/>
    <x v="3"/>
    <n v="21"/>
    <n v="1"/>
    <n v="3"/>
    <s v="ok"/>
    <n v="4"/>
    <n v="2"/>
    <n v="1"/>
    <n v="2"/>
    <n v="9"/>
    <s v="High Risk"/>
    <n v="7"/>
    <s v="6-11 bulan"/>
  </r>
  <r>
    <x v="422"/>
    <x v="72"/>
    <x v="3"/>
    <x v="307"/>
    <s v="39371512974545"/>
    <n v="25"/>
    <s v="Perempuan"/>
    <x v="1"/>
    <n v="13105000"/>
    <n v="3.7207172834795882E-2"/>
    <x v="6"/>
    <s v="DIY"/>
    <x v="0"/>
    <s v="Genio"/>
    <s v="Matic Entry"/>
    <n v="18820000"/>
    <n v="6587000"/>
    <s v="High"/>
    <x v="4"/>
    <x v="4"/>
    <n v="0.14499999999999999"/>
    <n v="487600"/>
    <n v="17554000"/>
    <x v="0"/>
    <x v="0"/>
    <n v="0"/>
    <n v="0"/>
    <n v="1"/>
    <s v="data kurang"/>
    <n v="1"/>
    <n v="1"/>
    <n v="2"/>
    <n v="0"/>
    <n v="4"/>
    <s v="Low Risk"/>
    <n v="8"/>
    <s v="6-11 bulan"/>
  </r>
  <r>
    <x v="423"/>
    <x v="139"/>
    <x v="3"/>
    <x v="308"/>
    <s v="65021801596820"/>
    <n v="45"/>
    <s v="Lakilaki"/>
    <x v="8"/>
    <n v="2567000"/>
    <n v="0.44818854694195559"/>
    <x v="17"/>
    <s v="Jawa Barat"/>
    <x v="0"/>
    <s v="PCX 160"/>
    <s v="Matic Premium"/>
    <n v="36079000"/>
    <n v="7216000"/>
    <s v="Medium"/>
    <x v="2"/>
    <x v="4"/>
    <n v="0.14499999999999999"/>
    <n v="1150500"/>
    <n v="41419000"/>
    <x v="0"/>
    <x v="0"/>
    <n v="0"/>
    <n v="0"/>
    <n v="1"/>
    <s v="data kurang"/>
    <n v="4"/>
    <n v="2"/>
    <n v="2"/>
    <n v="0"/>
    <n v="8"/>
    <s v="Medium Risk"/>
    <n v="8"/>
    <s v="6-11 bulan"/>
  </r>
  <r>
    <x v="424"/>
    <x v="168"/>
    <x v="1"/>
    <x v="309"/>
    <s v="41172312739974"/>
    <n v="32"/>
    <s v="Lakilaki"/>
    <x v="4"/>
    <n v="7330000"/>
    <n v="0.14188267394270124"/>
    <x v="13"/>
    <s v="Jawa Barat"/>
    <x v="0"/>
    <s v="ADV 160"/>
    <s v="Adventure"/>
    <n v="42128000"/>
    <n v="10532000"/>
    <s v="Medium"/>
    <x v="1"/>
    <x v="2"/>
    <n v="0.14499999999999999"/>
    <n v="1040000"/>
    <n v="49921000"/>
    <x v="0"/>
    <x v="0"/>
    <n v="0"/>
    <n v="0"/>
    <n v="1"/>
    <m/>
    <n v="1"/>
    <n v="2"/>
    <n v="3"/>
    <n v="0"/>
    <n v="6"/>
    <s v="Low Risk"/>
    <n v="7"/>
    <s v="6-11 bulan"/>
  </r>
  <r>
    <x v="425"/>
    <x v="112"/>
    <x v="2"/>
    <x v="310"/>
    <s v="81442207578217"/>
    <n v="48"/>
    <s v="Perempuan"/>
    <x v="0"/>
    <n v="7491000"/>
    <n v="4.2504338539580827E-2"/>
    <x v="13"/>
    <s v="Jawa Barat"/>
    <x v="1"/>
    <s v="Mio M3"/>
    <s v="Matic Entry"/>
    <n v="18458000"/>
    <n v="7383000"/>
    <s v="High"/>
    <x v="5"/>
    <x v="1"/>
    <n v="0.14499999999999999"/>
    <n v="318400"/>
    <n v="19105000"/>
    <x v="0"/>
    <x v="0"/>
    <n v="0"/>
    <n v="0"/>
    <n v="1"/>
    <s v="data kurang"/>
    <n v="1"/>
    <n v="1"/>
    <n v="4"/>
    <n v="0"/>
    <n v="6"/>
    <s v="Low Risk"/>
    <n v="5"/>
    <s v="0-5 bulan"/>
  </r>
  <r>
    <x v="426"/>
    <x v="26"/>
    <x v="4"/>
    <x v="311"/>
    <s v="75481512798911"/>
    <n v="32"/>
    <s v="Perempuan"/>
    <x v="0"/>
    <n v="6717000"/>
    <n v="0.13413726365937173"/>
    <x v="2"/>
    <s v="Riau"/>
    <x v="0"/>
    <s v="Revo X"/>
    <s v="Bebek"/>
    <n v="17761000"/>
    <n v="4440000"/>
    <s v="Medium"/>
    <x v="1"/>
    <x v="3"/>
    <n v="0.14499999999999999"/>
    <n v="901000"/>
    <n v="16219000"/>
    <x v="0"/>
    <x v="0"/>
    <n v="0"/>
    <n v="0"/>
    <n v="1"/>
    <m/>
    <n v="1"/>
    <n v="2"/>
    <n v="1"/>
    <n v="0"/>
    <n v="4"/>
    <s v="Low Risk"/>
    <n v="4"/>
    <s v="0-5 bulan"/>
  </r>
  <r>
    <x v="427"/>
    <x v="143"/>
    <x v="2"/>
    <x v="312"/>
    <s v="76461607756869"/>
    <n v="53"/>
    <s v="Lakilaki"/>
    <x v="4"/>
    <n v="6713000"/>
    <n v="0.16990913153582601"/>
    <x v="8"/>
    <s v="Banten"/>
    <x v="1"/>
    <s v="Aerox 155"/>
    <s v="Matic Sport"/>
    <n v="31793000"/>
    <n v="3179000"/>
    <s v="Low"/>
    <x v="6"/>
    <x v="4"/>
    <n v="0.14499999999999999"/>
    <n v="1140600"/>
    <n v="41062000"/>
    <x v="0"/>
    <x v="0"/>
    <n v="0"/>
    <n v="0"/>
    <n v="1"/>
    <m/>
    <n v="1"/>
    <n v="3"/>
    <n v="2"/>
    <n v="0"/>
    <n v="6"/>
    <s v="Low Risk"/>
    <n v="6"/>
    <s v="6-11 bulan"/>
  </r>
  <r>
    <x v="428"/>
    <x v="86"/>
    <x v="2"/>
    <x v="216"/>
    <s v="70352507738416"/>
    <n v="51"/>
    <s v="Perempuan"/>
    <x v="8"/>
    <n v="3123000"/>
    <n v="0.26378482228626321"/>
    <x v="3"/>
    <s v="Sulawesi Selatan"/>
    <x v="1"/>
    <s v="Freego"/>
    <s v="Matic Mid"/>
    <n v="21895000"/>
    <n v="6568000"/>
    <s v="High"/>
    <x v="3"/>
    <x v="5"/>
    <n v="0.14499999999999999"/>
    <n v="823800"/>
    <n v="19772000"/>
    <x v="0"/>
    <x v="0"/>
    <n v="0"/>
    <n v="0"/>
    <n v="1"/>
    <s v="data kurang"/>
    <n v="2"/>
    <n v="1"/>
    <n v="1"/>
    <n v="0"/>
    <n v="4"/>
    <s v="Low Risk"/>
    <n v="6"/>
    <s v="6-11 bulan"/>
  </r>
  <r>
    <x v="429"/>
    <x v="62"/>
    <x v="1"/>
    <x v="131"/>
    <s v="45831003556915"/>
    <n v="54"/>
    <s v="Perempuan"/>
    <x v="0"/>
    <n v="7456000"/>
    <n v="0.24802843347639486"/>
    <x v="4"/>
    <s v="Kalimantan Selatan"/>
    <x v="1"/>
    <s v="MT15"/>
    <s v="Sport Naked"/>
    <n v="38228000"/>
    <n v="3823000"/>
    <s v="Low"/>
    <x v="6"/>
    <x v="5"/>
    <n v="0.14499999999999999"/>
    <n v="1849300"/>
    <n v="44382000"/>
    <x v="0"/>
    <x v="0"/>
    <n v="0"/>
    <n v="0"/>
    <n v="1"/>
    <s v="ok"/>
    <n v="2"/>
    <n v="3"/>
    <n v="1"/>
    <n v="0"/>
    <n v="6"/>
    <s v="Low Risk"/>
    <n v="7"/>
    <s v="6-11 bulan"/>
  </r>
  <r>
    <x v="430"/>
    <x v="138"/>
    <x v="2"/>
    <x v="313"/>
    <s v="50172604633043"/>
    <n v="35"/>
    <s v="Perempuan"/>
    <x v="8"/>
    <n v="2883000"/>
    <n v="0.19191814082552897"/>
    <x v="13"/>
    <s v="Jawa Barat"/>
    <x v="1"/>
    <s v="Aerox 155"/>
    <s v="Matic Sport"/>
    <n v="32078000"/>
    <n v="12831000"/>
    <s v="High"/>
    <x v="5"/>
    <x v="1"/>
    <n v="0.14499999999999999"/>
    <n v="553300"/>
    <n v="33201000"/>
    <x v="0"/>
    <x v="0"/>
    <n v="0"/>
    <n v="0"/>
    <n v="1"/>
    <s v="data kurang"/>
    <n v="1"/>
    <n v="1"/>
    <n v="4"/>
    <n v="0"/>
    <n v="6"/>
    <s v="Low Risk"/>
    <n v="6"/>
    <s v="6-11 bulan"/>
  </r>
  <r>
    <x v="431"/>
    <x v="59"/>
    <x v="5"/>
    <x v="314"/>
    <s v="73791502564867"/>
    <n v="26"/>
    <s v="Lakilaki"/>
    <x v="9"/>
    <n v="4945000"/>
    <n v="0.142891809908999"/>
    <x v="7"/>
    <s v="Jawa Barat"/>
    <x v="1"/>
    <s v="Freego"/>
    <s v="Matic Mid"/>
    <n v="21910000"/>
    <n v="8764000"/>
    <s v="High"/>
    <x v="5"/>
    <x v="5"/>
    <n v="0.14499999999999999"/>
    <n v="706600"/>
    <n v="16959000"/>
    <x v="0"/>
    <x v="0"/>
    <n v="0"/>
    <n v="0"/>
    <n v="1"/>
    <s v="approved"/>
    <n v="1"/>
    <n v="1"/>
    <n v="1"/>
    <n v="0"/>
    <n v="3"/>
    <s v="Low Risk"/>
    <n v="9"/>
    <s v="6-11 bulan"/>
  </r>
  <r>
    <x v="432"/>
    <x v="169"/>
    <x v="2"/>
    <x v="274"/>
    <s v="41632505523415"/>
    <n v="24"/>
    <s v="Lakilaki"/>
    <x v="1"/>
    <n v="6030000"/>
    <n v="0.46794361525704808"/>
    <x v="1"/>
    <s v="Sumatera Selatan"/>
    <x v="1"/>
    <s v="XMAX 250"/>
    <s v="Maxi Scooter"/>
    <n v="61760000"/>
    <n v="9264000"/>
    <s v="Medium"/>
    <x v="0"/>
    <x v="5"/>
    <n v="0.14499999999999999"/>
    <n v="2821700"/>
    <n v="67720000"/>
    <x v="0"/>
    <x v="0"/>
    <n v="0"/>
    <n v="0"/>
    <n v="1"/>
    <s v="verifikasi"/>
    <n v="4"/>
    <n v="2"/>
    <n v="1"/>
    <n v="0"/>
    <n v="7"/>
    <s v="Medium Risk"/>
    <n v="6"/>
    <s v="6-11 bulan"/>
  </r>
  <r>
    <x v="433"/>
    <x v="105"/>
    <x v="2"/>
    <x v="315"/>
    <s v="34612305787330"/>
    <n v="23"/>
    <s v="Lakilaki"/>
    <x v="5"/>
    <n v="4285000"/>
    <n v="0.14695449241540257"/>
    <x v="4"/>
    <s v="Kalimantan Selatan"/>
    <x v="0"/>
    <s v="PCX 160"/>
    <s v="Matic Premium"/>
    <n v="36505000"/>
    <n v="14602000"/>
    <s v="High"/>
    <x v="5"/>
    <x v="1"/>
    <n v="0.14499999999999999"/>
    <n v="629700"/>
    <n v="37783000"/>
    <x v="0"/>
    <x v="0"/>
    <n v="0"/>
    <n v="0"/>
    <n v="1"/>
    <s v="verifikasi"/>
    <n v="1"/>
    <n v="1"/>
    <n v="4"/>
    <n v="0"/>
    <n v="6"/>
    <s v="Low Risk"/>
    <n v="6"/>
    <s v="6-11 bulan"/>
  </r>
  <r>
    <x v="434"/>
    <x v="116"/>
    <x v="5"/>
    <x v="316"/>
    <s v="83451611937886"/>
    <n v="52"/>
    <s v="Lakilaki"/>
    <x v="9"/>
    <n v="6091000"/>
    <n v="0.43789197176161548"/>
    <x v="7"/>
    <s v="Jawa Barat"/>
    <x v="0"/>
    <s v="ADV 160"/>
    <s v="Adventure"/>
    <n v="43814000"/>
    <n v="4381000"/>
    <s v="Low"/>
    <x v="6"/>
    <x v="3"/>
    <n v="0.14499999999999999"/>
    <n v="2667200"/>
    <n v="48009000"/>
    <x v="0"/>
    <x v="0"/>
    <n v="0"/>
    <n v="0"/>
    <n v="1"/>
    <s v="survey ulang"/>
    <n v="4"/>
    <n v="3"/>
    <n v="1"/>
    <n v="0"/>
    <n v="8"/>
    <s v="Medium Risk"/>
    <n v="9"/>
    <s v="6-11 bulan"/>
  </r>
  <r>
    <x v="435"/>
    <x v="147"/>
    <x v="1"/>
    <x v="317"/>
    <s v="45632902801363"/>
    <n v="29"/>
    <s v="Perempuan"/>
    <x v="3"/>
    <n v="4765000"/>
    <n v="0.73275970619097586"/>
    <x v="5"/>
    <s v="Kalimantan Timur"/>
    <x v="1"/>
    <s v="XMAX 250"/>
    <s v="Maxi Scooter"/>
    <n v="60730000"/>
    <n v="9109000"/>
    <s v="Medium"/>
    <x v="0"/>
    <x v="3"/>
    <n v="0.14499999999999999"/>
    <n v="3491600"/>
    <n v="62848000"/>
    <x v="0"/>
    <x v="0"/>
    <n v="0"/>
    <n v="0"/>
    <n v="1"/>
    <s v="survey ulang"/>
    <n v="4"/>
    <n v="2"/>
    <n v="1"/>
    <n v="0"/>
    <n v="7"/>
    <s v="Medium Risk"/>
    <n v="7"/>
    <s v="6-11 bulan"/>
  </r>
  <r>
    <x v="436"/>
    <x v="7"/>
    <x v="3"/>
    <x v="318"/>
    <s v="94372007559414"/>
    <n v="47"/>
    <s v="Lakilaki"/>
    <x v="9"/>
    <n v="6249000"/>
    <n v="0.34499919987197952"/>
    <x v="8"/>
    <s v="Banten"/>
    <x v="0"/>
    <s v="PCX 160"/>
    <s v="Matic Premium"/>
    <n v="37499000"/>
    <n v="5625000"/>
    <s v="Medium"/>
    <x v="0"/>
    <x v="3"/>
    <n v="0.14499999999999999"/>
    <n v="2155900"/>
    <n v="38807000"/>
    <x v="0"/>
    <x v="0"/>
    <n v="0"/>
    <n v="0"/>
    <n v="1"/>
    <m/>
    <n v="3"/>
    <n v="2"/>
    <n v="1"/>
    <n v="0"/>
    <n v="6"/>
    <s v="Low Risk"/>
    <n v="8"/>
    <s v="6-11 bulan"/>
  </r>
  <r>
    <x v="437"/>
    <x v="141"/>
    <x v="2"/>
    <x v="244"/>
    <s v="43791702785652"/>
    <n v="38"/>
    <s v="Lakilaki"/>
    <x v="0"/>
    <n v="5907000"/>
    <n v="0.16815642458100558"/>
    <x v="11"/>
    <s v="Sumatera Utara"/>
    <x v="0"/>
    <s v="PCX 160"/>
    <s v="Matic Premium"/>
    <n v="37723000"/>
    <n v="7545000"/>
    <s v="Medium"/>
    <x v="2"/>
    <x v="2"/>
    <n v="0.14499999999999999"/>
    <n v="993300"/>
    <n v="47681000"/>
    <x v="0"/>
    <x v="0"/>
    <n v="0"/>
    <n v="0"/>
    <n v="1"/>
    <m/>
    <n v="1"/>
    <n v="2"/>
    <n v="3"/>
    <n v="0"/>
    <n v="6"/>
    <s v="Low Risk"/>
    <n v="6"/>
    <s v="6-11 bulan"/>
  </r>
  <r>
    <x v="438"/>
    <x v="141"/>
    <x v="2"/>
    <x v="33"/>
    <s v="Invalid"/>
    <n v="22"/>
    <s v="Lakilaki"/>
    <x v="0"/>
    <n v="6111000"/>
    <n v="9.5123547700867284E-2"/>
    <x v="9"/>
    <s v="Jawa Tengah"/>
    <x v="3"/>
    <s v="Dazz"/>
    <s v="Matic Entry"/>
    <n v="16202352"/>
    <n v="1620000"/>
    <s v="Low"/>
    <x v="6"/>
    <x v="4"/>
    <n v="0.14499999999999999"/>
    <n v="581300"/>
    <n v="20926000"/>
    <x v="0"/>
    <x v="0"/>
    <n v="0"/>
    <n v="0"/>
    <n v="1"/>
    <s v="approved"/>
    <n v="1"/>
    <n v="3"/>
    <n v="2"/>
    <n v="0"/>
    <n v="6"/>
    <s v="Low Risk"/>
    <n v="6"/>
    <s v="6-11 bulan"/>
  </r>
  <r>
    <x v="439"/>
    <x v="170"/>
    <x v="5"/>
    <x v="319"/>
    <s v="53672312749677"/>
    <n v="24"/>
    <s v="Perempuan"/>
    <x v="0"/>
    <n v="5392000"/>
    <n v="0.30984792284866469"/>
    <x v="10"/>
    <s v="Jawa Timur"/>
    <x v="1"/>
    <s v="NMAX 155"/>
    <s v="Matic Premium"/>
    <n v="35286000"/>
    <n v="10586000"/>
    <s v="High"/>
    <x v="3"/>
    <x v="3"/>
    <n v="0.14499999999999999"/>
    <n v="1670700"/>
    <n v="30072000"/>
    <x v="0"/>
    <x v="0"/>
    <n v="0"/>
    <n v="0"/>
    <n v="1"/>
    <s v="verifikasi"/>
    <n v="3"/>
    <n v="1"/>
    <n v="1"/>
    <n v="0"/>
    <n v="5"/>
    <s v="Low Risk"/>
    <n v="9"/>
    <s v="6-11 bulan"/>
  </r>
  <r>
    <x v="440"/>
    <x v="171"/>
    <x v="0"/>
    <x v="320"/>
    <s v="52952008647419"/>
    <n v="24"/>
    <s v="Perempuan"/>
    <x v="2"/>
    <n v="3010000"/>
    <n v="0.27019933554817277"/>
    <x v="9"/>
    <s v="Jawa Tengah"/>
    <x v="2"/>
    <s v="Nex II"/>
    <s v="Matic Entry"/>
    <n v="17179000"/>
    <n v="5154000"/>
    <s v="High"/>
    <x v="3"/>
    <x v="3"/>
    <n v="0.14499999999999999"/>
    <n v="813300"/>
    <n v="14640000"/>
    <x v="0"/>
    <x v="0"/>
    <n v="0"/>
    <n v="0"/>
    <n v="1"/>
    <s v="survey ulang"/>
    <n v="2"/>
    <n v="1"/>
    <n v="1"/>
    <n v="0"/>
    <n v="4"/>
    <s v="Low Risk"/>
    <n v="4"/>
    <s v="0-5 bulan"/>
  </r>
  <r>
    <x v="441"/>
    <x v="160"/>
    <x v="2"/>
    <x v="321"/>
    <s v="65311402849193"/>
    <n v="52"/>
    <s v="Lakilaki"/>
    <x v="7"/>
    <n v="3681000"/>
    <n v="0.29932083672914966"/>
    <x v="17"/>
    <s v="Jawa Barat"/>
    <x v="0"/>
    <s v="CB150R"/>
    <s v="Sport"/>
    <n v="31537000"/>
    <n v="11038000"/>
    <s v="High"/>
    <x v="4"/>
    <x v="5"/>
    <n v="0.14499999999999999"/>
    <n v="1101800"/>
    <n v="26443000"/>
    <x v="0"/>
    <x v="0"/>
    <n v="0"/>
    <n v="0"/>
    <n v="1"/>
    <s v="survey ulang"/>
    <n v="2"/>
    <n v="1"/>
    <n v="1"/>
    <n v="0"/>
    <n v="4"/>
    <s v="Low Risk"/>
    <n v="5"/>
    <s v="0-5 bulan"/>
  </r>
  <r>
    <x v="442"/>
    <x v="72"/>
    <x v="3"/>
    <x v="322"/>
    <s v="87331806972470"/>
    <n v="42"/>
    <s v="Lakilaki"/>
    <x v="2"/>
    <n v="2736000"/>
    <n v="0.3580043859649123"/>
    <x v="8"/>
    <s v="Banten"/>
    <x v="3"/>
    <s v="Dazz"/>
    <s v="Matic Entry"/>
    <n v="16090000"/>
    <n v="1609000"/>
    <s v="Low"/>
    <x v="6"/>
    <x v="3"/>
    <n v="0.14499999999999999"/>
    <n v="979500"/>
    <n v="17631000"/>
    <x v="0"/>
    <x v="0"/>
    <n v="0"/>
    <n v="0"/>
    <n v="1"/>
    <m/>
    <n v="3"/>
    <n v="3"/>
    <n v="1"/>
    <n v="0"/>
    <n v="7"/>
    <s v="Medium Risk"/>
    <n v="8"/>
    <s v="6-11 bulan"/>
  </r>
  <r>
    <x v="443"/>
    <x v="153"/>
    <x v="5"/>
    <x v="323"/>
    <s v="57391003578607"/>
    <n v="23"/>
    <s v="Lakilaki"/>
    <x v="0"/>
    <n v="5888000"/>
    <n v="0.13503736413043479"/>
    <x v="13"/>
    <s v="Jawa Barat"/>
    <x v="0"/>
    <s v="Vario 160"/>
    <s v="Matic Mid"/>
    <n v="30192000"/>
    <n v="6038000"/>
    <s v="Medium"/>
    <x v="2"/>
    <x v="2"/>
    <n v="0.14499999999999999"/>
    <n v="795100"/>
    <n v="38164000"/>
    <x v="0"/>
    <x v="0"/>
    <n v="0"/>
    <n v="0"/>
    <n v="1"/>
    <s v="data kurang"/>
    <n v="1"/>
    <n v="2"/>
    <n v="3"/>
    <n v="0"/>
    <n v="6"/>
    <s v="Low Risk"/>
    <n v="9"/>
    <s v="6-11 bulan"/>
  </r>
  <r>
    <x v="444"/>
    <x v="23"/>
    <x v="0"/>
    <x v="324"/>
    <s v="35012208859448"/>
    <n v="40"/>
    <s v="Perempuan"/>
    <x v="8"/>
    <n v="3550000"/>
    <n v="0.19952112676056338"/>
    <x v="9"/>
    <s v="Jawa Tengah"/>
    <x v="0"/>
    <s v="Revo X"/>
    <s v="Bebek"/>
    <n v="17454000"/>
    <n v="6982000"/>
    <s v="High"/>
    <x v="5"/>
    <x v="3"/>
    <n v="0.14499999999999999"/>
    <n v="708300"/>
    <n v="12750000"/>
    <x v="0"/>
    <x v="0"/>
    <n v="0"/>
    <n v="0"/>
    <n v="1"/>
    <s v="survey ulang"/>
    <n v="1"/>
    <n v="1"/>
    <n v="1"/>
    <n v="0"/>
    <n v="3"/>
    <s v="Low Risk"/>
    <n v="4"/>
    <s v="0-5 bulan"/>
  </r>
  <r>
    <x v="445"/>
    <x v="125"/>
    <x v="1"/>
    <x v="325"/>
    <s v="59991708567249"/>
    <n v="40"/>
    <s v="Perempuan"/>
    <x v="8"/>
    <n v="2926000"/>
    <n v="0.29900888585099111"/>
    <x v="1"/>
    <s v="Sumatera Selatan"/>
    <x v="1"/>
    <s v="Aerox 155"/>
    <s v="Matic Sport"/>
    <n v="31269000"/>
    <n v="4690000"/>
    <s v="Medium"/>
    <x v="0"/>
    <x v="2"/>
    <n v="0.14499999999999999"/>
    <n v="874900"/>
    <n v="41994000"/>
    <x v="0"/>
    <x v="0"/>
    <n v="0"/>
    <n v="0"/>
    <n v="1"/>
    <m/>
    <n v="2"/>
    <n v="2"/>
    <n v="3"/>
    <n v="0"/>
    <n v="7"/>
    <s v="Medium Risk"/>
    <n v="7"/>
    <s v="6-11 bulan"/>
  </r>
  <r>
    <x v="446"/>
    <x v="172"/>
    <x v="2"/>
    <x v="11"/>
    <s v="31822910894337"/>
    <n v="35"/>
    <s v="Perempuan"/>
    <x v="5"/>
    <n v="3748000"/>
    <n v="0.48452508004268946"/>
    <x v="14"/>
    <s v="DKI Jakarta"/>
    <x v="1"/>
    <s v="XMAX 250"/>
    <s v="Maxi Scooter"/>
    <n v="61301000"/>
    <n v="6130000"/>
    <s v="Low"/>
    <x v="6"/>
    <x v="2"/>
    <n v="0.14499999999999999"/>
    <n v="1816000"/>
    <n v="87170000"/>
    <x v="0"/>
    <x v="0"/>
    <n v="0"/>
    <n v="0"/>
    <n v="1"/>
    <s v="approved"/>
    <n v="4"/>
    <n v="3"/>
    <n v="3"/>
    <n v="0"/>
    <n v="10"/>
    <s v="High Risk"/>
    <n v="6"/>
    <s v="6-11 bulan"/>
  </r>
  <r>
    <x v="447"/>
    <x v="48"/>
    <x v="0"/>
    <x v="326"/>
    <s v="Invalid"/>
    <n v="57"/>
    <s v="Lakilaki"/>
    <x v="1"/>
    <n v="8513000"/>
    <n v="0.12956654528368378"/>
    <x v="6"/>
    <s v="DIY"/>
    <x v="1"/>
    <s v="Lexi LX 155"/>
    <s v="Matic Mid"/>
    <n v="27179000"/>
    <n v="10872000"/>
    <s v="High"/>
    <x v="5"/>
    <x v="3"/>
    <n v="0.14499999999999999"/>
    <n v="1103000"/>
    <n v="19854000"/>
    <x v="0"/>
    <x v="0"/>
    <n v="0"/>
    <n v="0"/>
    <n v="1"/>
    <s v="data kurang"/>
    <n v="1"/>
    <n v="1"/>
    <n v="1"/>
    <n v="0"/>
    <n v="3"/>
    <s v="Low Risk"/>
    <n v="4"/>
    <s v="0-5 bulan"/>
  </r>
  <r>
    <x v="448"/>
    <x v="5"/>
    <x v="1"/>
    <x v="327"/>
    <s v="52012408961579"/>
    <n v="24"/>
    <s v="Perempuan"/>
    <x v="0"/>
    <n v="4635000"/>
    <n v="0.18071197411003237"/>
    <x v="14"/>
    <s v="DKI Jakarta"/>
    <x v="0"/>
    <s v="PCX 160"/>
    <s v="Matic Premium"/>
    <n v="36419000"/>
    <n v="7284000"/>
    <s v="Medium"/>
    <x v="2"/>
    <x v="1"/>
    <n v="0.14499999999999999"/>
    <n v="837600"/>
    <n v="50257000"/>
    <x v="0"/>
    <x v="0"/>
    <n v="0"/>
    <n v="0"/>
    <n v="1"/>
    <m/>
    <n v="1"/>
    <n v="2"/>
    <n v="4"/>
    <n v="0"/>
    <n v="7"/>
    <s v="Medium Risk"/>
    <n v="7"/>
    <s v="6-11 bulan"/>
  </r>
  <r>
    <x v="449"/>
    <x v="169"/>
    <x v="2"/>
    <x v="104"/>
    <s v="76602207674427"/>
    <n v="50"/>
    <s v="Perempuan"/>
    <x v="1"/>
    <n v="9095000"/>
    <n v="0.22929081913139088"/>
    <x v="14"/>
    <s v="DKI Jakarta"/>
    <x v="0"/>
    <s v="Vario 160"/>
    <s v="Matic Mid"/>
    <n v="29141000"/>
    <n v="7285000"/>
    <s v="Medium"/>
    <x v="1"/>
    <x v="0"/>
    <n v="0.14499999999999999"/>
    <n v="2085400"/>
    <n v="25025000"/>
    <x v="0"/>
    <x v="0"/>
    <n v="0"/>
    <n v="0"/>
    <n v="1"/>
    <s v="survey ulang"/>
    <n v="2"/>
    <n v="2"/>
    <n v="1"/>
    <n v="0"/>
    <n v="5"/>
    <s v="Low Risk"/>
    <n v="6"/>
    <s v="6-11 bulan"/>
  </r>
  <r>
    <x v="450"/>
    <x v="67"/>
    <x v="4"/>
    <x v="82"/>
    <s v="57692312957063"/>
    <n v="34"/>
    <s v="Perempuan"/>
    <x v="9"/>
    <n v="4072000"/>
    <n v="0.20252946954813358"/>
    <x v="3"/>
    <s v="Sulawesi Selatan"/>
    <x v="1"/>
    <s v="Mio M3"/>
    <s v="Matic Entry"/>
    <n v="18759000"/>
    <n v="6566000"/>
    <s v="High"/>
    <x v="4"/>
    <x v="3"/>
    <n v="0.14499999999999999"/>
    <n v="824700"/>
    <n v="14845000"/>
    <x v="0"/>
    <x v="0"/>
    <n v="0"/>
    <n v="0"/>
    <n v="1"/>
    <m/>
    <n v="2"/>
    <n v="1"/>
    <n v="1"/>
    <n v="0"/>
    <n v="4"/>
    <s v="Low Risk"/>
    <n v="5"/>
    <s v="0-5 bulan"/>
  </r>
  <r>
    <x v="451"/>
    <x v="165"/>
    <x v="4"/>
    <x v="328"/>
    <s v="76461408541977"/>
    <n v="57"/>
    <s v="Lakilaki"/>
    <x v="3"/>
    <n v="6109000"/>
    <n v="0.11193321329186447"/>
    <x v="11"/>
    <s v="Sumatera Utara"/>
    <x v="1"/>
    <s v="Aerox 155"/>
    <s v="Matic Sport"/>
    <n v="31713000"/>
    <n v="7928000"/>
    <s v="Medium"/>
    <x v="1"/>
    <x v="1"/>
    <n v="0.14499999999999999"/>
    <n v="683800"/>
    <n v="41030000"/>
    <x v="0"/>
    <x v="2"/>
    <n v="0"/>
    <n v="0"/>
    <n v="0"/>
    <s v="data kurang"/>
    <n v="1"/>
    <n v="2"/>
    <n v="4"/>
    <n v="0"/>
    <n v="7"/>
    <s v="Medium Risk"/>
    <n v="5"/>
    <s v="0-5 bulan"/>
  </r>
  <r>
    <x v="452"/>
    <x v="0"/>
    <x v="0"/>
    <x v="236"/>
    <s v="58691711717946"/>
    <n v="52"/>
    <s v="Perempuan"/>
    <x v="8"/>
    <n v="3275000"/>
    <n v="0.43874809160305345"/>
    <x v="5"/>
    <s v="Kalimantan Timur"/>
    <x v="1"/>
    <s v="R15"/>
    <s v="Sport"/>
    <n v="41127000"/>
    <n v="14394000"/>
    <s v="High"/>
    <x v="4"/>
    <x v="5"/>
    <n v="0.14499999999999999"/>
    <n v="1436900"/>
    <n v="34485000"/>
    <x v="0"/>
    <x v="0"/>
    <n v="0"/>
    <n v="0"/>
    <n v="1"/>
    <m/>
    <n v="4"/>
    <n v="1"/>
    <n v="1"/>
    <n v="0"/>
    <n v="6"/>
    <s v="Low Risk"/>
    <n v="4"/>
    <s v="0-5 bulan"/>
  </r>
  <r>
    <x v="453"/>
    <x v="94"/>
    <x v="2"/>
    <x v="233"/>
    <s v="76931605574592"/>
    <n v="38"/>
    <s v="Perempuan"/>
    <x v="1"/>
    <n v="6149000"/>
    <n v="0.29386892177589852"/>
    <x v="7"/>
    <s v="Jawa Barat"/>
    <x v="1"/>
    <s v="MT15"/>
    <s v="Sport Naked"/>
    <n v="37354000"/>
    <n v="3735000"/>
    <s v="Low"/>
    <x v="6"/>
    <x v="5"/>
    <n v="0.14499999999999999"/>
    <n v="1807000"/>
    <n v="43369000"/>
    <x v="0"/>
    <x v="0"/>
    <n v="0"/>
    <n v="0"/>
    <n v="1"/>
    <s v="approved"/>
    <n v="2"/>
    <n v="3"/>
    <n v="1"/>
    <n v="0"/>
    <n v="6"/>
    <s v="Low Risk"/>
    <n v="5"/>
    <s v="0-5 bulan"/>
  </r>
  <r>
    <x v="454"/>
    <x v="96"/>
    <x v="0"/>
    <x v="329"/>
    <s v="93972408945587"/>
    <n v="39"/>
    <s v="Perempuan"/>
    <x v="5"/>
    <n v="3401000"/>
    <n v="0.36371655395471919"/>
    <x v="20"/>
    <s v="DKI Jakarta"/>
    <x v="4"/>
    <s v="KLX 150"/>
    <s v="Trail"/>
    <n v="36511000"/>
    <n v="5477000"/>
    <s v="Medium"/>
    <x v="0"/>
    <x v="4"/>
    <n v="0.14499999999999999"/>
    <n v="1237000"/>
    <n v="44534000"/>
    <x v="0"/>
    <x v="0"/>
    <n v="0"/>
    <n v="0"/>
    <n v="1"/>
    <m/>
    <n v="3"/>
    <n v="2"/>
    <n v="2"/>
    <n v="0"/>
    <n v="7"/>
    <s v="Medium Risk"/>
    <n v="4"/>
    <s v="0-5 bulan"/>
  </r>
  <r>
    <x v="455"/>
    <x v="173"/>
    <x v="4"/>
    <x v="330"/>
    <s v="58141810935620"/>
    <n v="27"/>
    <s v="Lakilaki"/>
    <x v="9"/>
    <n v="4258000"/>
    <n v="0.25356975105683421"/>
    <x v="16"/>
    <s v="Jawa Timur"/>
    <x v="0"/>
    <s v="PCX 160"/>
    <s v="Matic Premium"/>
    <n v="36115000"/>
    <n v="9029000"/>
    <s v="Medium"/>
    <x v="1"/>
    <x v="4"/>
    <n v="0.14499999999999999"/>
    <n v="1079700"/>
    <n v="38869000"/>
    <x v="0"/>
    <x v="2"/>
    <n v="0"/>
    <n v="0"/>
    <n v="0"/>
    <m/>
    <n v="2"/>
    <n v="2"/>
    <n v="2"/>
    <n v="0"/>
    <n v="6"/>
    <s v="Low Risk"/>
    <n v="5"/>
    <s v="0-5 bulan"/>
  </r>
  <r>
    <x v="456"/>
    <x v="141"/>
    <x v="2"/>
    <x v="314"/>
    <s v="73512304767673"/>
    <n v="58"/>
    <s v="Lakilaki"/>
    <x v="0"/>
    <n v="5092000"/>
    <n v="0.25443833464257659"/>
    <x v="1"/>
    <s v="Sumatera Selatan"/>
    <x v="2"/>
    <s v="Nex II"/>
    <s v="Matic Entry"/>
    <n v="16972000"/>
    <n v="3394000"/>
    <s v="Medium"/>
    <x v="2"/>
    <x v="0"/>
    <n v="0.14499999999999999"/>
    <n v="1295600"/>
    <n v="15547000"/>
    <x v="0"/>
    <x v="0"/>
    <n v="0"/>
    <n v="0"/>
    <n v="1"/>
    <s v="data kurang"/>
    <n v="2"/>
    <n v="2"/>
    <n v="1"/>
    <n v="0"/>
    <n v="5"/>
    <s v="Low Risk"/>
    <n v="6"/>
    <s v="6-11 bulan"/>
  </r>
  <r>
    <x v="457"/>
    <x v="174"/>
    <x v="8"/>
    <x v="331"/>
    <s v="87901910622404"/>
    <n v="36"/>
    <s v="Lakilaki"/>
    <x v="6"/>
    <n v="6535000"/>
    <n v="6.6488140780413166E-2"/>
    <x v="4"/>
    <s v="Kalimantan Selatan"/>
    <x v="3"/>
    <s v="Dazz"/>
    <s v="Matic Entry"/>
    <n v="16500000"/>
    <n v="3300000"/>
    <s v="Medium"/>
    <x v="2"/>
    <x v="2"/>
    <n v="0.14499999999999999"/>
    <n v="434500"/>
    <n v="20856000"/>
    <x v="0"/>
    <x v="0"/>
    <n v="0"/>
    <n v="0"/>
    <n v="1"/>
    <s v="approved"/>
    <n v="1"/>
    <n v="2"/>
    <n v="3"/>
    <n v="0"/>
    <n v="6"/>
    <s v="Low Risk"/>
    <n v="1"/>
    <s v="0-5 bulan"/>
  </r>
  <r>
    <x v="458"/>
    <x v="73"/>
    <x v="3"/>
    <x v="332"/>
    <s v="63821209699917"/>
    <n v="53"/>
    <s v="Perempuan"/>
    <x v="6"/>
    <n v="4019000"/>
    <n v="0.40064692709629263"/>
    <x v="10"/>
    <s v="Jawa Timur"/>
    <x v="1"/>
    <s v="NMAX 155"/>
    <s v="Matic Premium"/>
    <n v="35242000"/>
    <n v="5286000"/>
    <s v="Medium"/>
    <x v="0"/>
    <x v="5"/>
    <n v="0.14499999999999999"/>
    <n v="1610200"/>
    <n v="38644000"/>
    <x v="0"/>
    <x v="0"/>
    <n v="0"/>
    <n v="0"/>
    <n v="1"/>
    <m/>
    <n v="4"/>
    <n v="2"/>
    <n v="1"/>
    <n v="0"/>
    <n v="7"/>
    <s v="Medium Risk"/>
    <n v="8"/>
    <s v="6-11 bulan"/>
  </r>
  <r>
    <x v="459"/>
    <x v="70"/>
    <x v="3"/>
    <x v="223"/>
    <s v="42542710603046"/>
    <n v="27"/>
    <s v="Lakilaki"/>
    <x v="1"/>
    <n v="3647000"/>
    <n v="0.24008774335069921"/>
    <x v="15"/>
    <s v="DKI Jakarta"/>
    <x v="0"/>
    <s v="CB150R"/>
    <s v="Sport"/>
    <n v="31382000"/>
    <n v="9415000"/>
    <s v="High"/>
    <x v="3"/>
    <x v="4"/>
    <n v="0.14499999999999999"/>
    <n v="875600"/>
    <n v="31523000"/>
    <x v="0"/>
    <x v="0"/>
    <n v="0"/>
    <n v="0"/>
    <n v="1"/>
    <s v="approved"/>
    <n v="2"/>
    <n v="1"/>
    <n v="2"/>
    <n v="0"/>
    <n v="5"/>
    <s v="Low Risk"/>
    <n v="8"/>
    <s v="6-11 bulan"/>
  </r>
  <r>
    <x v="460"/>
    <x v="2"/>
    <x v="2"/>
    <x v="333"/>
    <s v="43822404591031"/>
    <n v="48"/>
    <s v="Perempuan"/>
    <x v="1"/>
    <n v="9351000"/>
    <n v="0.13131215912736605"/>
    <x v="13"/>
    <s v="Jawa Barat"/>
    <x v="1"/>
    <s v="Lexi LX 155"/>
    <s v="Matic Mid"/>
    <n v="27929000"/>
    <n v="9775000"/>
    <s v="High"/>
    <x v="4"/>
    <x v="3"/>
    <n v="0.14499999999999999"/>
    <n v="1227900"/>
    <n v="22103000"/>
    <x v="0"/>
    <x v="0"/>
    <n v="0"/>
    <n v="0"/>
    <n v="1"/>
    <m/>
    <n v="1"/>
    <n v="1"/>
    <n v="1"/>
    <n v="0"/>
    <n v="3"/>
    <s v="Low Risk"/>
    <n v="6"/>
    <s v="6-11 bulan"/>
  </r>
  <r>
    <x v="461"/>
    <x v="122"/>
    <x v="4"/>
    <x v="334"/>
    <s v="94372902926913"/>
    <n v="50"/>
    <s v="Lakilaki"/>
    <x v="0"/>
    <n v="5806000"/>
    <n v="0.27297623148467104"/>
    <x v="12"/>
    <s v="DKI Jakarta"/>
    <x v="0"/>
    <s v="CB150R"/>
    <s v="Sport"/>
    <n v="31243000"/>
    <n v="7811000"/>
    <s v="Medium"/>
    <x v="1"/>
    <x v="3"/>
    <n v="0.14499999999999999"/>
    <n v="1584900"/>
    <n v="28528000"/>
    <x v="0"/>
    <x v="0"/>
    <n v="0"/>
    <n v="0"/>
    <n v="1"/>
    <s v="approved"/>
    <n v="2"/>
    <n v="2"/>
    <n v="1"/>
    <n v="0"/>
    <n v="5"/>
    <s v="Low Risk"/>
    <n v="4"/>
    <s v="0-5 bulan"/>
  </r>
  <r>
    <x v="462"/>
    <x v="163"/>
    <x v="12"/>
    <x v="335"/>
    <s v="64412804525106"/>
    <n v="55"/>
    <s v="Lakilaki"/>
    <x v="6"/>
    <n v="5287000"/>
    <n v="0.15282769056175524"/>
    <x v="3"/>
    <s v="Sulawesi Selatan"/>
    <x v="0"/>
    <s v="PCX 160"/>
    <s v="Matic Premium"/>
    <n v="35064000"/>
    <n v="10519000"/>
    <s v="High"/>
    <x v="3"/>
    <x v="2"/>
    <n v="0.14499999999999999"/>
    <n v="808000"/>
    <n v="38782000"/>
    <x v="0"/>
    <x v="0"/>
    <n v="0"/>
    <n v="0"/>
    <n v="1"/>
    <m/>
    <n v="1"/>
    <n v="1"/>
    <n v="3"/>
    <n v="0"/>
    <n v="5"/>
    <s v="Low Risk"/>
    <n v="3"/>
    <s v="0-5 bulan"/>
  </r>
  <r>
    <x v="463"/>
    <x v="32"/>
    <x v="4"/>
    <x v="336"/>
    <s v="50341102635106"/>
    <n v="50"/>
    <s v="Perempuan"/>
    <x v="1"/>
    <n v="14040000"/>
    <n v="0.18094017094017095"/>
    <x v="9"/>
    <s v="Jawa Tengah"/>
    <x v="0"/>
    <s v="ADV 160"/>
    <s v="Adventure"/>
    <n v="41731000"/>
    <n v="4173000"/>
    <s v="Low"/>
    <x v="6"/>
    <x v="3"/>
    <n v="0.14499999999999999"/>
    <n v="2540400"/>
    <n v="45727000"/>
    <x v="0"/>
    <x v="0"/>
    <n v="0"/>
    <n v="0"/>
    <n v="1"/>
    <s v="verifikasi"/>
    <n v="1"/>
    <n v="3"/>
    <n v="1"/>
    <n v="0"/>
    <n v="5"/>
    <s v="Low Risk"/>
    <n v="5"/>
    <s v="0-5 bulan"/>
  </r>
  <r>
    <x v="464"/>
    <x v="172"/>
    <x v="2"/>
    <x v="252"/>
    <s v="67501103801847"/>
    <n v="26"/>
    <s v="Perempuan"/>
    <x v="6"/>
    <n v="5867000"/>
    <n v="8.8818817112664053E-2"/>
    <x v="13"/>
    <s v="Jawa Barat"/>
    <x v="0"/>
    <s v="Genio"/>
    <s v="Matic Entry"/>
    <n v="18675000"/>
    <n v="5603000"/>
    <s v="High"/>
    <x v="3"/>
    <x v="4"/>
    <n v="0.14499999999999999"/>
    <n v="521100"/>
    <n v="18759000"/>
    <x v="0"/>
    <x v="0"/>
    <n v="0"/>
    <n v="0"/>
    <n v="1"/>
    <s v="verifikasi"/>
    <n v="1"/>
    <n v="1"/>
    <n v="2"/>
    <n v="0"/>
    <n v="4"/>
    <s v="Low Risk"/>
    <n v="6"/>
    <s v="6-11 bulan"/>
  </r>
  <r>
    <x v="465"/>
    <x v="23"/>
    <x v="0"/>
    <x v="337"/>
    <s v="95712508612246"/>
    <n v="25"/>
    <s v="Lakilaki"/>
    <x v="5"/>
    <n v="4856000"/>
    <n v="0.38822075782537069"/>
    <x v="11"/>
    <s v="Sumatera Utara"/>
    <x v="0"/>
    <s v="ADV 160"/>
    <s v="Adventure"/>
    <n v="42879000"/>
    <n v="15008000"/>
    <s v="High"/>
    <x v="4"/>
    <x v="3"/>
    <n v="0.14499999999999999"/>
    <n v="1885200"/>
    <n v="33933000"/>
    <x v="0"/>
    <x v="0"/>
    <n v="0"/>
    <n v="0"/>
    <n v="1"/>
    <s v="survey ulang"/>
    <n v="3"/>
    <n v="1"/>
    <n v="1"/>
    <n v="0"/>
    <n v="5"/>
    <s v="Low Risk"/>
    <n v="4"/>
    <s v="0-5 bulan"/>
  </r>
  <r>
    <x v="466"/>
    <x v="76"/>
    <x v="3"/>
    <x v="157"/>
    <s v="51232912799593"/>
    <n v="38"/>
    <s v="Perempuan"/>
    <x v="0"/>
    <n v="5605000"/>
    <n v="9.7805530776092775E-2"/>
    <x v="19"/>
    <s v="Jawa Barat"/>
    <x v="3"/>
    <s v="Dazz"/>
    <s v="Matic Entry"/>
    <n v="15690000"/>
    <n v="5491000"/>
    <s v="High"/>
    <x v="4"/>
    <x v="5"/>
    <n v="0.14499999999999999"/>
    <n v="548200"/>
    <n v="13156000"/>
    <x v="0"/>
    <x v="0"/>
    <n v="0"/>
    <n v="0"/>
    <n v="1"/>
    <s v="data kurang"/>
    <n v="1"/>
    <n v="1"/>
    <n v="1"/>
    <n v="0"/>
    <n v="3"/>
    <s v="Low Risk"/>
    <n v="8"/>
    <s v="6-11 bulan"/>
  </r>
  <r>
    <x v="467"/>
    <x v="35"/>
    <x v="7"/>
    <x v="33"/>
    <s v="Data Tidak Lengkap"/>
    <n v="33"/>
    <s v="Lakilaki"/>
    <x v="9"/>
    <n v="5141000"/>
    <n v="8.6753549893016924E-2"/>
    <x v="18"/>
    <s v="Jawa Timur"/>
    <x v="0"/>
    <s v="Revo X"/>
    <s v="Bebek"/>
    <n v="18647625"/>
    <n v="7459000"/>
    <s v="High"/>
    <x v="5"/>
    <x v="4"/>
    <n v="0.14499999999999999"/>
    <n v="446000"/>
    <n v="16056000"/>
    <x v="0"/>
    <x v="0"/>
    <n v="0"/>
    <n v="0"/>
    <n v="1"/>
    <s v="approved"/>
    <n v="1"/>
    <n v="1"/>
    <n v="2"/>
    <n v="0"/>
    <n v="4"/>
    <s v="Low Risk"/>
    <s v="N/A"/>
    <s v="N/A"/>
  </r>
  <r>
    <x v="468"/>
    <x v="54"/>
    <x v="5"/>
    <x v="153"/>
    <s v="43811505649193"/>
    <n v="38"/>
    <s v="Perempuan"/>
    <x v="3"/>
    <n v="7652000"/>
    <n v="5.6102979613173024E-2"/>
    <x v="19"/>
    <s v="Jawa Barat"/>
    <x v="2"/>
    <s v="Nex II"/>
    <s v="Matic Entry"/>
    <n v="16302000"/>
    <n v="3260000"/>
    <s v="Medium"/>
    <x v="2"/>
    <x v="2"/>
    <n v="0.14499999999999999"/>
    <n v="429300"/>
    <n v="20606000"/>
    <x v="0"/>
    <x v="0"/>
    <n v="0"/>
    <n v="0"/>
    <n v="1"/>
    <m/>
    <n v="1"/>
    <n v="2"/>
    <n v="3"/>
    <n v="0"/>
    <n v="6"/>
    <s v="Low Risk"/>
    <n v="9"/>
    <s v="6-11 bulan"/>
  </r>
  <r>
    <x v="469"/>
    <x v="13"/>
    <x v="5"/>
    <x v="155"/>
    <s v="58561911908234"/>
    <n v="29"/>
    <s v="Perempuan"/>
    <x v="4"/>
    <n v="6151000"/>
    <n v="8.5335717769468383E-2"/>
    <x v="13"/>
    <s v="Jawa Barat"/>
    <x v="1"/>
    <s v="Freego"/>
    <s v="Matic Mid"/>
    <n v="22823000"/>
    <n v="4565000"/>
    <s v="Medium"/>
    <x v="2"/>
    <x v="1"/>
    <n v="0.14499999999999999"/>
    <n v="524900"/>
    <n v="31495000"/>
    <x v="0"/>
    <x v="0"/>
    <n v="0"/>
    <n v="0"/>
    <n v="1"/>
    <s v="ok"/>
    <n v="1"/>
    <n v="2"/>
    <n v="4"/>
    <n v="0"/>
    <n v="7"/>
    <s v="Medium Risk"/>
    <n v="9"/>
    <s v="6-11 bulan"/>
  </r>
  <r>
    <x v="470"/>
    <x v="11"/>
    <x v="3"/>
    <x v="77"/>
    <s v="66252707631552"/>
    <n v="28"/>
    <s v="Perempuan"/>
    <x v="7"/>
    <n v="2799000"/>
    <n v="0.60700250089317609"/>
    <x v="6"/>
    <s v="DIY"/>
    <x v="1"/>
    <s v="XMAX 250"/>
    <s v="Maxi Scooter"/>
    <n v="60890000"/>
    <n v="18267000"/>
    <s v="High"/>
    <x v="3"/>
    <x v="4"/>
    <n v="0.14499999999999999"/>
    <n v="1699000"/>
    <n v="61164000"/>
    <x v="0"/>
    <x v="0"/>
    <n v="0"/>
    <n v="0"/>
    <n v="1"/>
    <s v="verifikasi"/>
    <n v="4"/>
    <n v="1"/>
    <n v="2"/>
    <n v="0"/>
    <n v="7"/>
    <s v="Medium Risk"/>
    <n v="8"/>
    <s v="6-11 bulan"/>
  </r>
  <r>
    <x v="471"/>
    <x v="73"/>
    <x v="3"/>
    <x v="338"/>
    <s v="76071208534875"/>
    <n v="48"/>
    <s v="Lakilaki"/>
    <x v="3"/>
    <n v="4698000"/>
    <n v="0.14791400595998297"/>
    <x v="16"/>
    <s v="Jawa Timur"/>
    <x v="1"/>
    <s v="Aerox 155"/>
    <s v="Matic Sport"/>
    <n v="32225000"/>
    <n v="8056000"/>
    <s v="Medium"/>
    <x v="1"/>
    <x v="1"/>
    <n v="0.14499999999999999"/>
    <n v="694900"/>
    <n v="41691000"/>
    <x v="0"/>
    <x v="0"/>
    <n v="0"/>
    <n v="0"/>
    <n v="1"/>
    <m/>
    <n v="1"/>
    <n v="2"/>
    <n v="4"/>
    <n v="0"/>
    <n v="7"/>
    <s v="Medium Risk"/>
    <n v="8"/>
    <s v="6-11 bulan"/>
  </r>
  <r>
    <x v="472"/>
    <x v="175"/>
    <x v="6"/>
    <x v="339"/>
    <s v="79991609989084"/>
    <n v="22"/>
    <s v="Lakilaki"/>
    <x v="0"/>
    <n v="6549000"/>
    <n v="0.42012520995571845"/>
    <x v="8"/>
    <s v="Banten"/>
    <x v="0"/>
    <s v="CB150R"/>
    <s v="Sport"/>
    <n v="32040000"/>
    <n v="3204000"/>
    <s v="Low"/>
    <x v="6"/>
    <x v="0"/>
    <n v="0.14499999999999999"/>
    <n v="2751400"/>
    <n v="33017000"/>
    <x v="0"/>
    <x v="0"/>
    <n v="0"/>
    <n v="0"/>
    <n v="1"/>
    <s v="approved"/>
    <n v="4"/>
    <n v="3"/>
    <n v="1"/>
    <n v="0"/>
    <n v="8"/>
    <s v="Medium Risk"/>
    <n v="0"/>
    <s v="0-5 bulan"/>
  </r>
  <r>
    <x v="473"/>
    <x v="176"/>
    <x v="5"/>
    <x v="188"/>
    <s v="37571007685951"/>
    <n v="32"/>
    <s v="Lakilaki"/>
    <x v="0"/>
    <n v="5421000"/>
    <n v="0.11060689909610773"/>
    <x v="3"/>
    <s v="Sulawesi Selatan"/>
    <x v="0"/>
    <s v="Beat Street"/>
    <s v="Matic Entry"/>
    <n v="18802000"/>
    <n v="3760000"/>
    <s v="Medium"/>
    <x v="2"/>
    <x v="4"/>
    <n v="0.14499999999999999"/>
    <n v="599600"/>
    <n v="21585000"/>
    <x v="0"/>
    <x v="0"/>
    <n v="0"/>
    <n v="0"/>
    <n v="1"/>
    <s v="ok"/>
    <n v="1"/>
    <n v="2"/>
    <n v="2"/>
    <n v="0"/>
    <n v="5"/>
    <s v="Low Risk"/>
    <n v="8"/>
    <s v="6-11 bulan"/>
  </r>
  <r>
    <x v="474"/>
    <x v="113"/>
    <x v="5"/>
    <x v="195"/>
    <s v="51752208848608"/>
    <n v="26"/>
    <s v="Lakilaki"/>
    <x v="9"/>
    <n v="6388000"/>
    <n v="0.13411083281152161"/>
    <x v="1"/>
    <s v="Sumatera Selatan"/>
    <x v="0"/>
    <s v="Vario 160"/>
    <s v="Matic Mid"/>
    <n v="30620000"/>
    <n v="4593000"/>
    <s v="Medium"/>
    <x v="0"/>
    <x v="2"/>
    <n v="0.14499999999999999"/>
    <n v="856700"/>
    <n v="41123000"/>
    <x v="0"/>
    <x v="0"/>
    <n v="0"/>
    <n v="0"/>
    <n v="1"/>
    <s v="data kurang"/>
    <n v="1"/>
    <n v="2"/>
    <n v="3"/>
    <n v="0"/>
    <n v="6"/>
    <s v="Low Risk"/>
    <n v="9"/>
    <s v="6-11 bulan"/>
  </r>
  <r>
    <x v="475"/>
    <x v="167"/>
    <x v="5"/>
    <x v="340"/>
    <s v="66651604833516"/>
    <n v="44"/>
    <s v="Lakilaki"/>
    <x v="1"/>
    <n v="4368000"/>
    <n v="0.459271978021978"/>
    <x v="5"/>
    <s v="Kalimantan Timur"/>
    <x v="1"/>
    <s v="Lexi LX 155"/>
    <s v="Matic Mid"/>
    <n v="28033000"/>
    <n v="7008000"/>
    <s v="Medium"/>
    <x v="1"/>
    <x v="0"/>
    <n v="0.14499999999999999"/>
    <n v="2006100"/>
    <n v="24073000"/>
    <x v="1"/>
    <x v="3"/>
    <n v="27"/>
    <n v="1"/>
    <n v="3"/>
    <m/>
    <n v="4"/>
    <n v="2"/>
    <n v="1"/>
    <n v="2"/>
    <n v="9"/>
    <s v="High Risk"/>
    <n v="9"/>
    <s v="6-11 bulan"/>
  </r>
  <r>
    <x v="476"/>
    <x v="63"/>
    <x v="4"/>
    <x v="341"/>
    <s v="53572004672557"/>
    <n v="56"/>
    <s v="Lakilaki"/>
    <x v="0"/>
    <n v="5005000"/>
    <n v="9.9240759240759244E-2"/>
    <x v="0"/>
    <s v="Bali"/>
    <x v="0"/>
    <s v="Beat Street"/>
    <s v="Matic Entry"/>
    <n v="19197000"/>
    <n v="1920000"/>
    <s v="Low"/>
    <x v="6"/>
    <x v="1"/>
    <n v="0.14499999999999999"/>
    <n v="496700"/>
    <n v="29803000"/>
    <x v="0"/>
    <x v="0"/>
    <n v="0"/>
    <n v="0"/>
    <n v="1"/>
    <s v="data kurang"/>
    <n v="1"/>
    <n v="3"/>
    <n v="4"/>
    <n v="0"/>
    <n v="8"/>
    <s v="Medium Risk"/>
    <n v="5"/>
    <s v="0-5 bulan"/>
  </r>
  <r>
    <x v="477"/>
    <x v="77"/>
    <x v="3"/>
    <x v="342"/>
    <s v="37241708817511"/>
    <n v="51"/>
    <s v="Perempuan"/>
    <x v="0"/>
    <n v="5153000"/>
    <n v="8.3912284106345825E-2"/>
    <x v="17"/>
    <s v="Jawa Barat"/>
    <x v="0"/>
    <s v="Genio"/>
    <s v="Matic Entry"/>
    <n v="18768000"/>
    <n v="5631000"/>
    <s v="High"/>
    <x v="3"/>
    <x v="2"/>
    <n v="0.14499999999999999"/>
    <n v="432400"/>
    <n v="20757000"/>
    <x v="0"/>
    <x v="0"/>
    <n v="0"/>
    <n v="0"/>
    <n v="1"/>
    <s v="data kurang"/>
    <n v="1"/>
    <n v="1"/>
    <n v="3"/>
    <n v="0"/>
    <n v="5"/>
    <s v="Low Risk"/>
    <n v="8"/>
    <s v="6-11 bulan"/>
  </r>
  <r>
    <x v="478"/>
    <x v="63"/>
    <x v="4"/>
    <x v="343"/>
    <s v="36441211515979"/>
    <n v="34"/>
    <s v="Lakilaki"/>
    <x v="0"/>
    <n v="6974000"/>
    <n v="7.0877545167765982E-2"/>
    <x v="3"/>
    <s v="Sulawesi Selatan"/>
    <x v="0"/>
    <s v="Scoopy"/>
    <s v="Matic Stylish"/>
    <n v="23104000"/>
    <n v="8086000"/>
    <s v="High"/>
    <x v="4"/>
    <x v="2"/>
    <n v="0.14499999999999999"/>
    <n v="494300"/>
    <n v="23728000"/>
    <x v="0"/>
    <x v="1"/>
    <n v="66"/>
    <n v="2"/>
    <n v="2"/>
    <s v="approved"/>
    <n v="1"/>
    <n v="1"/>
    <n v="3"/>
    <n v="2"/>
    <n v="7"/>
    <s v="Medium Risk"/>
    <n v="5"/>
    <s v="0-5 bulan"/>
  </r>
  <r>
    <x v="479"/>
    <x v="93"/>
    <x v="4"/>
    <x v="19"/>
    <s v="53501209642745"/>
    <n v="48"/>
    <s v="Lakilaki"/>
    <x v="8"/>
    <n v="2785000"/>
    <n v="0.39016157989228006"/>
    <x v="6"/>
    <s v="DIY"/>
    <x v="0"/>
    <s v="Beat Street"/>
    <s v="Matic Entry"/>
    <n v="18981000"/>
    <n v="7593000"/>
    <s v="High"/>
    <x v="5"/>
    <x v="0"/>
    <n v="0.14499999999999999"/>
    <n v="1086600"/>
    <n v="13040000"/>
    <x v="0"/>
    <x v="0"/>
    <n v="0"/>
    <n v="0"/>
    <n v="1"/>
    <s v="data kurang"/>
    <n v="3"/>
    <n v="1"/>
    <n v="1"/>
    <n v="0"/>
    <n v="5"/>
    <s v="Low Risk"/>
    <n v="4"/>
    <s v="0-5 bulan"/>
  </r>
  <r>
    <x v="480"/>
    <x v="104"/>
    <x v="1"/>
    <x v="83"/>
    <s v="69332311667822"/>
    <n v="53"/>
    <s v="Lakilaki"/>
    <x v="1"/>
    <n v="7447000"/>
    <n v="9.7462065261178996E-2"/>
    <x v="12"/>
    <s v="DKI Jakarta"/>
    <x v="0"/>
    <s v="Beat Street"/>
    <s v="Matic Entry"/>
    <n v="19292000"/>
    <n v="5788000"/>
    <s v="High"/>
    <x v="3"/>
    <x v="5"/>
    <n v="0.14499999999999999"/>
    <n v="725800"/>
    <n v="17420000"/>
    <x v="0"/>
    <x v="0"/>
    <n v="0"/>
    <n v="0"/>
    <n v="1"/>
    <s v="survey ulang"/>
    <n v="1"/>
    <n v="1"/>
    <n v="1"/>
    <n v="0"/>
    <n v="3"/>
    <s v="Low Risk"/>
    <n v="7"/>
    <s v="6-11 bulan"/>
  </r>
  <r>
    <x v="481"/>
    <x v="82"/>
    <x v="1"/>
    <x v="272"/>
    <s v="81251011896512"/>
    <n v="51"/>
    <s v="Perempuan"/>
    <x v="5"/>
    <n v="4033000"/>
    <n v="0.36846020332258866"/>
    <x v="15"/>
    <s v="DKI Jakarta"/>
    <x v="0"/>
    <s v="PCX 160"/>
    <s v="Matic Premium"/>
    <n v="36862000"/>
    <n v="9215000"/>
    <s v="Medium"/>
    <x v="1"/>
    <x v="5"/>
    <n v="0.14499999999999999"/>
    <n v="1486000"/>
    <n v="35664000"/>
    <x v="0"/>
    <x v="0"/>
    <n v="0"/>
    <n v="0"/>
    <n v="1"/>
    <s v="ok"/>
    <n v="3"/>
    <n v="2"/>
    <n v="1"/>
    <n v="0"/>
    <n v="6"/>
    <s v="Low Risk"/>
    <n v="7"/>
    <s v="6-11 bulan"/>
  </r>
  <r>
    <x v="482"/>
    <x v="111"/>
    <x v="4"/>
    <x v="344"/>
    <s v="88402502598559"/>
    <n v="36"/>
    <s v="Lakilaki"/>
    <x v="8"/>
    <n v="3783000"/>
    <n v="0.4026962727993656"/>
    <x v="13"/>
    <s v="Jawa Barat"/>
    <x v="1"/>
    <s v="MT15"/>
    <s v="Sport Naked"/>
    <n v="37538000"/>
    <n v="15015000"/>
    <s v="High"/>
    <x v="5"/>
    <x v="3"/>
    <n v="0.14499999999999999"/>
    <n v="1523400"/>
    <n v="27422000"/>
    <x v="0"/>
    <x v="0"/>
    <n v="0"/>
    <n v="0"/>
    <n v="1"/>
    <s v="ok"/>
    <n v="4"/>
    <n v="1"/>
    <n v="1"/>
    <n v="0"/>
    <n v="6"/>
    <s v="Low Risk"/>
    <n v="4"/>
    <s v="0-5 bulan"/>
  </r>
  <r>
    <x v="483"/>
    <x v="151"/>
    <x v="0"/>
    <x v="345"/>
    <s v="54571909822640"/>
    <n v="32"/>
    <s v="Lakilaki"/>
    <x v="3"/>
    <n v="7330000"/>
    <n v="0.16765347885402457"/>
    <x v="13"/>
    <s v="Jawa Barat"/>
    <x v="1"/>
    <s v="XMAX 250"/>
    <s v="Maxi Scooter"/>
    <n v="61063000"/>
    <n v="18319000"/>
    <s v="High"/>
    <x v="3"/>
    <x v="1"/>
    <n v="0.14499999999999999"/>
    <n v="1228900"/>
    <n v="73734000"/>
    <x v="0"/>
    <x v="2"/>
    <n v="0"/>
    <n v="0"/>
    <n v="0"/>
    <s v="verifikasi"/>
    <n v="1"/>
    <n v="1"/>
    <n v="4"/>
    <n v="0"/>
    <n v="6"/>
    <s v="Low Risk"/>
    <n v="4"/>
    <s v="0-5 bulan"/>
  </r>
  <r>
    <x v="484"/>
    <x v="142"/>
    <x v="4"/>
    <x v="308"/>
    <s v="55841803593240"/>
    <n v="37"/>
    <s v="Lakilaki"/>
    <x v="1"/>
    <n v="11567000"/>
    <n v="7.2568513875680821E-2"/>
    <x v="3"/>
    <s v="Sulawesi Selatan"/>
    <x v="1"/>
    <s v="NMAX 155"/>
    <s v="Matic Premium"/>
    <n v="36498000"/>
    <n v="7300000"/>
    <s v="Medium"/>
    <x v="2"/>
    <x v="1"/>
    <n v="0.14499999999999999"/>
    <n v="839400"/>
    <n v="50367000"/>
    <x v="0"/>
    <x v="1"/>
    <n v="60"/>
    <n v="1"/>
    <n v="2"/>
    <m/>
    <n v="1"/>
    <n v="2"/>
    <n v="4"/>
    <n v="2"/>
    <n v="9"/>
    <s v="High Risk"/>
    <n v="5"/>
    <s v="0-5 bulan"/>
  </r>
  <r>
    <x v="485"/>
    <x v="69"/>
    <x v="2"/>
    <x v="346"/>
    <s v="60141307889191"/>
    <n v="42"/>
    <s v="Lakilaki"/>
    <x v="1"/>
    <n v="14531000"/>
    <n v="4.3135365769733675E-2"/>
    <x v="7"/>
    <s v="Jawa Barat"/>
    <x v="0"/>
    <s v="Scoopy"/>
    <s v="Matic Stylish"/>
    <n v="23801000"/>
    <n v="4760000"/>
    <s v="Medium"/>
    <x v="2"/>
    <x v="2"/>
    <n v="0.14499999999999999"/>
    <n v="626800"/>
    <n v="30085000"/>
    <x v="0"/>
    <x v="0"/>
    <n v="0"/>
    <n v="0"/>
    <n v="1"/>
    <s v="approved"/>
    <n v="1"/>
    <n v="2"/>
    <n v="3"/>
    <n v="0"/>
    <n v="6"/>
    <s v="Low Risk"/>
    <n v="6"/>
    <s v="6-11 bulan"/>
  </r>
  <r>
    <x v="486"/>
    <x v="106"/>
    <x v="3"/>
    <x v="347"/>
    <s v="58282002547620"/>
    <n v="36"/>
    <s v="Lakilaki"/>
    <x v="8"/>
    <n v="2605000"/>
    <n v="0.27190019193857967"/>
    <x v="6"/>
    <s v="DIY"/>
    <x v="3"/>
    <s v="Dazz"/>
    <s v="Matic Entry"/>
    <n v="15504000"/>
    <n v="2326000"/>
    <s v="Medium"/>
    <x v="0"/>
    <x v="5"/>
    <n v="0.14499999999999999"/>
    <n v="708300"/>
    <n v="16999000"/>
    <x v="0"/>
    <x v="0"/>
    <n v="0"/>
    <n v="0"/>
    <n v="1"/>
    <s v="approved"/>
    <n v="2"/>
    <n v="2"/>
    <n v="1"/>
    <n v="0"/>
    <n v="5"/>
    <s v="Low Risk"/>
    <n v="8"/>
    <s v="6-11 bulan"/>
  </r>
  <r>
    <x v="487"/>
    <x v="177"/>
    <x v="3"/>
    <x v="348"/>
    <s v="80541112963030"/>
    <n v="52"/>
    <s v="Lakilaki"/>
    <x v="1"/>
    <n v="8222000"/>
    <n v="0.1290318657261007"/>
    <x v="15"/>
    <s v="DKI Jakarta"/>
    <x v="0"/>
    <s v="ADV 160"/>
    <s v="Adventure"/>
    <n v="43413000"/>
    <n v="6512000"/>
    <s v="Medium"/>
    <x v="0"/>
    <x v="1"/>
    <n v="0.14499999999999999"/>
    <n v="1060900"/>
    <n v="63655000"/>
    <x v="0"/>
    <x v="0"/>
    <n v="0"/>
    <n v="0"/>
    <n v="1"/>
    <s v="survey ulang"/>
    <n v="1"/>
    <n v="2"/>
    <n v="4"/>
    <n v="0"/>
    <n v="7"/>
    <s v="Medium Risk"/>
    <n v="8"/>
    <s v="6-11 bulan"/>
  </r>
  <r>
    <x v="488"/>
    <x v="172"/>
    <x v="2"/>
    <x v="148"/>
    <s v="50042405792695"/>
    <n v="56"/>
    <s v="Perempuan"/>
    <x v="9"/>
    <n v="4501000"/>
    <n v="0.17996000888691402"/>
    <x v="12"/>
    <s v="DKI Jakarta"/>
    <x v="1"/>
    <s v="Aerox 155"/>
    <s v="Matic Sport"/>
    <n v="32811000"/>
    <n v="8203000"/>
    <s v="Medium"/>
    <x v="1"/>
    <x v="2"/>
    <n v="0.14499999999999999"/>
    <n v="810000"/>
    <n v="38880000"/>
    <x v="0"/>
    <x v="0"/>
    <n v="0"/>
    <n v="0"/>
    <n v="1"/>
    <s v="survey ulang"/>
    <n v="1"/>
    <n v="2"/>
    <n v="3"/>
    <n v="0"/>
    <n v="6"/>
    <s v="Low Risk"/>
    <n v="6"/>
    <s v="6-11 bulan"/>
  </r>
  <r>
    <x v="489"/>
    <x v="141"/>
    <x v="2"/>
    <x v="349"/>
    <s v="47192108941481"/>
    <n v="41"/>
    <s v="Perempuan"/>
    <x v="3"/>
    <n v="6988000"/>
    <n v="0.11994848311390956"/>
    <x v="3"/>
    <s v="Sulawesi Selatan"/>
    <x v="0"/>
    <s v="PCX 160"/>
    <s v="Matic Premium"/>
    <n v="35047000"/>
    <n v="14019000"/>
    <s v="High"/>
    <x v="5"/>
    <x v="4"/>
    <n v="0.14499999999999999"/>
    <n v="838200"/>
    <n v="30175000"/>
    <x v="0"/>
    <x v="0"/>
    <n v="0"/>
    <n v="0"/>
    <n v="1"/>
    <s v="verifikasi"/>
    <n v="1"/>
    <n v="1"/>
    <n v="2"/>
    <n v="0"/>
    <n v="4"/>
    <s v="Low Risk"/>
    <n v="6"/>
    <s v="6-11 bulan"/>
  </r>
  <r>
    <x v="490"/>
    <x v="19"/>
    <x v="5"/>
    <x v="350"/>
    <s v="77251012723902"/>
    <n v="51"/>
    <s v="Lakilaki"/>
    <x v="0"/>
    <n v="5269000"/>
    <n v="0.13349781742266084"/>
    <x v="19"/>
    <s v="Jawa Barat"/>
    <x v="2"/>
    <s v="Nex II"/>
    <s v="Matic Entry"/>
    <n v="16358000"/>
    <n v="3272000"/>
    <s v="Medium"/>
    <x v="2"/>
    <x v="5"/>
    <n v="0.14499999999999999"/>
    <n v="703400"/>
    <n v="16881000"/>
    <x v="0"/>
    <x v="0"/>
    <n v="0"/>
    <n v="0"/>
    <n v="1"/>
    <s v="survey ulang"/>
    <n v="1"/>
    <n v="2"/>
    <n v="1"/>
    <n v="0"/>
    <n v="4"/>
    <s v="Low Risk"/>
    <n v="9"/>
    <s v="6-11 bulan"/>
  </r>
  <r>
    <x v="491"/>
    <x v="173"/>
    <x v="4"/>
    <x v="326"/>
    <s v="61391905935991"/>
    <n v="21"/>
    <s v="Lakilaki"/>
    <x v="6"/>
    <n v="6346000"/>
    <n v="0.42281752284903878"/>
    <x v="1"/>
    <s v="Sumatera Selatan"/>
    <x v="1"/>
    <s v="XMAX 250"/>
    <s v="Maxi Scooter"/>
    <n v="62399000"/>
    <n v="12480000"/>
    <s v="Medium"/>
    <x v="2"/>
    <x v="5"/>
    <n v="0.14499999999999999"/>
    <n v="2683200"/>
    <n v="64396000"/>
    <x v="0"/>
    <x v="0"/>
    <n v="0"/>
    <n v="0"/>
    <n v="1"/>
    <m/>
    <n v="4"/>
    <n v="2"/>
    <n v="1"/>
    <n v="0"/>
    <n v="7"/>
    <s v="Medium Risk"/>
    <n v="5"/>
    <s v="0-5 bulan"/>
  </r>
  <r>
    <x v="492"/>
    <x v="77"/>
    <x v="3"/>
    <x v="351"/>
    <s v="75381506893374"/>
    <n v="31"/>
    <s v="Perempuan"/>
    <x v="2"/>
    <n v="1686000"/>
    <n v="0.46162514827995255"/>
    <x v="0"/>
    <s v="Bali"/>
    <x v="0"/>
    <s v="Vario 160"/>
    <s v="Matic Mid"/>
    <n v="29557000"/>
    <n v="5911000"/>
    <s v="Medium"/>
    <x v="2"/>
    <x v="2"/>
    <n v="0.14499999999999999"/>
    <n v="778300"/>
    <n v="37360000"/>
    <x v="0"/>
    <x v="0"/>
    <n v="0"/>
    <n v="0"/>
    <n v="1"/>
    <s v="survey ulang"/>
    <n v="4"/>
    <n v="2"/>
    <n v="3"/>
    <n v="0"/>
    <n v="9"/>
    <s v="High Risk"/>
    <n v="8"/>
    <s v="6-11 bulan"/>
  </r>
  <r>
    <x v="493"/>
    <x v="14"/>
    <x v="2"/>
    <x v="352"/>
    <s v="50831209791640"/>
    <n v="42"/>
    <s v="Perempuan"/>
    <x v="5"/>
    <n v="2878000"/>
    <n v="0.39854065323141069"/>
    <x v="5"/>
    <s v="Kalimantan Timur"/>
    <x v="0"/>
    <s v="Genio"/>
    <s v="Matic Entry"/>
    <n v="19950000"/>
    <n v="2992000"/>
    <s v="Medium"/>
    <x v="0"/>
    <x v="3"/>
    <n v="0.14499999999999999"/>
    <n v="1147000"/>
    <n v="20646000"/>
    <x v="0"/>
    <x v="0"/>
    <n v="0"/>
    <n v="0"/>
    <n v="1"/>
    <m/>
    <n v="3"/>
    <n v="2"/>
    <n v="1"/>
    <n v="0"/>
    <n v="6"/>
    <s v="Low Risk"/>
    <n v="6"/>
    <s v="6-11 bulan"/>
  </r>
  <r>
    <x v="494"/>
    <x v="165"/>
    <x v="4"/>
    <x v="353"/>
    <s v="62892701978627"/>
    <n v="40"/>
    <s v="Lakilaki"/>
    <x v="8"/>
    <n v="2919000"/>
    <n v="0.65803357314148681"/>
    <x v="3"/>
    <s v="Sulawesi Selatan"/>
    <x v="0"/>
    <s v="ADV 160"/>
    <s v="Adventure"/>
    <n v="42042000"/>
    <n v="6306000"/>
    <s v="Medium"/>
    <x v="0"/>
    <x v="5"/>
    <n v="0.14499999999999999"/>
    <n v="1920800"/>
    <n v="46100000"/>
    <x v="0"/>
    <x v="0"/>
    <n v="0"/>
    <n v="0"/>
    <n v="1"/>
    <s v="verifikasi"/>
    <n v="4"/>
    <n v="2"/>
    <n v="1"/>
    <n v="0"/>
    <n v="7"/>
    <s v="Medium Risk"/>
    <n v="5"/>
    <s v="0-5 bulan"/>
  </r>
  <r>
    <x v="495"/>
    <x v="6"/>
    <x v="4"/>
    <x v="328"/>
    <s v="57931303713891"/>
    <n v="44"/>
    <s v="Lakilaki"/>
    <x v="8"/>
    <n v="2545000"/>
    <n v="0.19925343811394891"/>
    <x v="17"/>
    <s v="Jawa Barat"/>
    <x v="2"/>
    <s v="Address"/>
    <s v="Matic Mid"/>
    <n v="21201000"/>
    <n v="8480000"/>
    <s v="High"/>
    <x v="5"/>
    <x v="4"/>
    <n v="0.14499999999999999"/>
    <n v="507100"/>
    <n v="18255000"/>
    <x v="0"/>
    <x v="2"/>
    <n v="0"/>
    <n v="0"/>
    <n v="0"/>
    <s v="ok"/>
    <n v="1"/>
    <n v="1"/>
    <n v="2"/>
    <n v="0"/>
    <n v="4"/>
    <s v="Low Risk"/>
    <n v="5"/>
    <s v="0-5 bulan"/>
  </r>
  <r>
    <x v="496"/>
    <x v="3"/>
    <x v="3"/>
    <x v="33"/>
    <s v="Invalid"/>
    <n v="30"/>
    <s v="Lakilaki"/>
    <x v="8"/>
    <n v="2806000"/>
    <n v="0.30958660014255168"/>
    <x v="5"/>
    <s v="Kalimantan Timur"/>
    <x v="0"/>
    <s v="PCX 160"/>
    <s v="Matic Premium"/>
    <n v="37771000"/>
    <n v="7554000"/>
    <s v="Medium"/>
    <x v="2"/>
    <x v="1"/>
    <n v="0.14499999999999999"/>
    <n v="868700"/>
    <n v="52124000"/>
    <x v="0"/>
    <x v="0"/>
    <n v="0"/>
    <n v="0"/>
    <n v="1"/>
    <m/>
    <n v="3"/>
    <n v="2"/>
    <n v="4"/>
    <n v="0"/>
    <n v="9"/>
    <s v="High Risk"/>
    <n v="7"/>
    <s v="6-11 bulan"/>
  </r>
  <r>
    <x v="497"/>
    <x v="12"/>
    <x v="2"/>
    <x v="354"/>
    <s v="72542210784419"/>
    <n v="55"/>
    <s v="Lakilaki"/>
    <x v="3"/>
    <n v="6706000"/>
    <n v="0.11201908738443185"/>
    <x v="11"/>
    <s v="Sumatera Utara"/>
    <x v="0"/>
    <s v="Revo X"/>
    <s v="Bebek"/>
    <n v="18635000"/>
    <n v="4659000"/>
    <s v="Medium"/>
    <x v="1"/>
    <x v="5"/>
    <n v="0.14499999999999999"/>
    <n v="751200"/>
    <n v="18029000"/>
    <x v="0"/>
    <x v="0"/>
    <n v="0"/>
    <n v="0"/>
    <n v="1"/>
    <m/>
    <n v="1"/>
    <n v="2"/>
    <n v="1"/>
    <n v="0"/>
    <n v="4"/>
    <s v="Low Risk"/>
    <n v="6"/>
    <s v="6-11 bulan"/>
  </r>
  <r>
    <x v="498"/>
    <x v="178"/>
    <x v="3"/>
    <x v="355"/>
    <s v="44241907613458"/>
    <n v="27"/>
    <s v="Perempuan"/>
    <x v="0"/>
    <n v="6380000"/>
    <n v="0.11752351097178683"/>
    <x v="8"/>
    <s v="Banten"/>
    <x v="0"/>
    <s v="Revo X"/>
    <s v="Bebek"/>
    <n v="18476000"/>
    <n v="7390000"/>
    <s v="High"/>
    <x v="5"/>
    <x v="3"/>
    <n v="0.14499999999999999"/>
    <n v="749800"/>
    <n v="13497000"/>
    <x v="0"/>
    <x v="0"/>
    <n v="0"/>
    <n v="0"/>
    <n v="1"/>
    <m/>
    <n v="1"/>
    <n v="1"/>
    <n v="1"/>
    <n v="0"/>
    <n v="3"/>
    <s v="Low Risk"/>
    <n v="8"/>
    <s v="6-11 bulan"/>
  </r>
  <r>
    <x v="499"/>
    <x v="100"/>
    <x v="3"/>
    <x v="76"/>
    <s v="95382307553590"/>
    <n v="24"/>
    <s v="Lakilaki"/>
    <x v="1"/>
    <n v="14395000"/>
    <n v="2.8996179228898925E-2"/>
    <x v="9"/>
    <s v="Jawa Tengah"/>
    <x v="0"/>
    <s v="Scoopy"/>
    <s v="Matic Stylish"/>
    <n v="24200000"/>
    <n v="9680000"/>
    <s v="High"/>
    <x v="5"/>
    <x v="1"/>
    <n v="0.14499999999999999"/>
    <n v="417400"/>
    <n v="25047000"/>
    <x v="0"/>
    <x v="0"/>
    <n v="0"/>
    <n v="0"/>
    <n v="1"/>
    <s v="ok"/>
    <n v="1"/>
    <n v="1"/>
    <n v="4"/>
    <n v="0"/>
    <n v="6"/>
    <s v="Low Risk"/>
    <n v="8"/>
    <s v="6-11 bulan"/>
  </r>
  <r>
    <x v="500"/>
    <x v="85"/>
    <x v="5"/>
    <x v="167"/>
    <s v="43311011626210"/>
    <n v="25"/>
    <s v="Lakilaki"/>
    <x v="0"/>
    <n v="7003000"/>
    <n v="9.6073111523632723E-2"/>
    <x v="20"/>
    <s v="DKI Jakarta"/>
    <x v="1"/>
    <s v="NMAX 155"/>
    <s v="Matic Premium"/>
    <n v="36003000"/>
    <n v="12601000"/>
    <s v="High"/>
    <x v="4"/>
    <x v="1"/>
    <n v="0.14499999999999999"/>
    <n v="672800"/>
    <n v="40368000"/>
    <x v="0"/>
    <x v="0"/>
    <n v="0"/>
    <n v="0"/>
    <n v="1"/>
    <m/>
    <n v="1"/>
    <n v="1"/>
    <n v="4"/>
    <n v="0"/>
    <n v="6"/>
    <s v="Low Risk"/>
    <n v="9"/>
    <s v="6-11 bulan"/>
  </r>
  <r>
    <x v="501"/>
    <x v="6"/>
    <x v="4"/>
    <x v="356"/>
    <s v="92512202674925"/>
    <n v="54"/>
    <s v="Perempuan"/>
    <x v="9"/>
    <n v="5111000"/>
    <n v="0.17957346898845628"/>
    <x v="9"/>
    <s v="Jawa Tengah"/>
    <x v="2"/>
    <s v="Address"/>
    <s v="Matic Mid"/>
    <n v="21345000"/>
    <n v="4269000"/>
    <s v="Medium"/>
    <x v="2"/>
    <x v="5"/>
    <n v="0.14499999999999999"/>
    <n v="917800"/>
    <n v="22028000"/>
    <x v="0"/>
    <x v="0"/>
    <n v="0"/>
    <n v="0"/>
    <n v="1"/>
    <s v="survey ulang"/>
    <n v="1"/>
    <n v="2"/>
    <n v="1"/>
    <n v="0"/>
    <n v="4"/>
    <s v="Low Risk"/>
    <n v="5"/>
    <s v="0-5 bulan"/>
  </r>
  <r>
    <x v="502"/>
    <x v="53"/>
    <x v="1"/>
    <x v="224"/>
    <s v="69121911984773"/>
    <n v="42"/>
    <s v="Perempuan"/>
    <x v="9"/>
    <n v="4129000"/>
    <n v="0.34369096633567447"/>
    <x v="12"/>
    <s v="DKI Jakarta"/>
    <x v="0"/>
    <s v="Vario 125"/>
    <s v="Matic Mid"/>
    <n v="24787000"/>
    <n v="9915000"/>
    <s v="High"/>
    <x v="5"/>
    <x v="0"/>
    <n v="0.14499999999999999"/>
    <n v="1419100"/>
    <n v="17029000"/>
    <x v="0"/>
    <x v="0"/>
    <n v="0"/>
    <n v="0"/>
    <n v="1"/>
    <m/>
    <n v="3"/>
    <n v="1"/>
    <n v="1"/>
    <n v="0"/>
    <n v="5"/>
    <s v="Low Risk"/>
    <n v="6"/>
    <s v="6-11 bulan"/>
  </r>
  <r>
    <x v="503"/>
    <x v="160"/>
    <x v="2"/>
    <x v="357"/>
    <s v="84871003677706"/>
    <n v="21"/>
    <s v="Lakilaki"/>
    <x v="7"/>
    <n v="2912000"/>
    <n v="0.44405906593406591"/>
    <x v="10"/>
    <s v="Jawa Timur"/>
    <x v="1"/>
    <s v="NMAX 155"/>
    <s v="Matic Premium"/>
    <n v="36043000"/>
    <n v="3604000"/>
    <s v="Low"/>
    <x v="6"/>
    <x v="4"/>
    <n v="0.14499999999999999"/>
    <n v="1293100"/>
    <n v="46550000"/>
    <x v="0"/>
    <x v="0"/>
    <n v="0"/>
    <n v="0"/>
    <n v="1"/>
    <s v="ok"/>
    <n v="4"/>
    <n v="3"/>
    <n v="2"/>
    <n v="0"/>
    <n v="9"/>
    <s v="High Risk"/>
    <n v="5"/>
    <s v="0-5 bulan"/>
  </r>
  <r>
    <x v="504"/>
    <x v="7"/>
    <x v="3"/>
    <x v="61"/>
    <s v="37382010929660"/>
    <n v="44"/>
    <s v="Perempuan"/>
    <x v="5"/>
    <n v="3014000"/>
    <n v="0.16084936960849369"/>
    <x v="20"/>
    <s v="DKI Jakarta"/>
    <x v="0"/>
    <s v="Genio"/>
    <s v="Matic Entry"/>
    <n v="18738000"/>
    <n v="1874000"/>
    <s v="Low"/>
    <x v="6"/>
    <x v="1"/>
    <n v="0.14499999999999999"/>
    <n v="484800"/>
    <n v="29090000"/>
    <x v="0"/>
    <x v="2"/>
    <n v="0"/>
    <n v="0"/>
    <n v="0"/>
    <s v="verifikasi"/>
    <n v="1"/>
    <n v="3"/>
    <n v="4"/>
    <n v="0"/>
    <n v="8"/>
    <s v="Medium Risk"/>
    <n v="8"/>
    <s v="6-11 bulan"/>
  </r>
  <r>
    <x v="505"/>
    <x v="147"/>
    <x v="1"/>
    <x v="358"/>
    <s v="36631304901243"/>
    <n v="54"/>
    <s v="Lakilaki"/>
    <x v="0"/>
    <n v="4858000"/>
    <n v="0.25076163030053522"/>
    <x v="11"/>
    <s v="Sumatera Utara"/>
    <x v="0"/>
    <s v="ADV 160"/>
    <s v="Adventure"/>
    <n v="43657000"/>
    <n v="13097000"/>
    <s v="High"/>
    <x v="3"/>
    <x v="4"/>
    <n v="0.14499999999999999"/>
    <n v="1218200"/>
    <n v="43854000"/>
    <x v="0"/>
    <x v="0"/>
    <n v="0"/>
    <n v="0"/>
    <n v="1"/>
    <m/>
    <n v="2"/>
    <n v="1"/>
    <n v="2"/>
    <n v="0"/>
    <n v="5"/>
    <s v="Low Risk"/>
    <n v="7"/>
    <s v="6-11 bulan"/>
  </r>
  <r>
    <x v="506"/>
    <x v="153"/>
    <x v="5"/>
    <x v="17"/>
    <s v="40742906997960"/>
    <n v="37"/>
    <s v="Lakilaki"/>
    <x v="0"/>
    <n v="5072000"/>
    <n v="0.13034305993690851"/>
    <x v="17"/>
    <s v="Jawa Barat"/>
    <x v="0"/>
    <s v="Revo X"/>
    <s v="Bebek"/>
    <n v="18429000"/>
    <n v="1843000"/>
    <s v="Low"/>
    <x v="6"/>
    <x v="4"/>
    <n v="0.14499999999999999"/>
    <n v="661100"/>
    <n v="23801000"/>
    <x v="0"/>
    <x v="0"/>
    <n v="0"/>
    <n v="0"/>
    <n v="1"/>
    <m/>
    <n v="1"/>
    <n v="3"/>
    <n v="2"/>
    <n v="0"/>
    <n v="6"/>
    <s v="Low Risk"/>
    <n v="9"/>
    <s v="6-11 bulan"/>
  </r>
  <r>
    <x v="507"/>
    <x v="68"/>
    <x v="4"/>
    <x v="359"/>
    <s v="93832408708076"/>
    <n v="57"/>
    <s v="Lakilaki"/>
    <x v="1"/>
    <n v="5280000"/>
    <n v="0.14901515151515152"/>
    <x v="17"/>
    <s v="Jawa Barat"/>
    <x v="0"/>
    <s v="Beat Street"/>
    <s v="Matic Entry"/>
    <n v="19389000"/>
    <n v="7756000"/>
    <s v="High"/>
    <x v="5"/>
    <x v="3"/>
    <n v="0.14499999999999999"/>
    <n v="786800"/>
    <n v="14163000"/>
    <x v="0"/>
    <x v="0"/>
    <n v="0"/>
    <n v="0"/>
    <n v="1"/>
    <s v="data kurang"/>
    <n v="1"/>
    <n v="1"/>
    <n v="1"/>
    <n v="0"/>
    <n v="3"/>
    <s v="Low Risk"/>
    <n v="4"/>
    <s v="0-5 bulan"/>
  </r>
  <r>
    <x v="508"/>
    <x v="8"/>
    <x v="4"/>
    <x v="347"/>
    <s v="69852107786465"/>
    <n v="49"/>
    <s v="Perempuan"/>
    <x v="2"/>
    <n v="2305000"/>
    <n v="0.63744034707158348"/>
    <x v="12"/>
    <s v="DKI Jakarta"/>
    <x v="1"/>
    <s v="MT15"/>
    <s v="Sport Naked"/>
    <n v="39051000"/>
    <n v="11715000"/>
    <s v="High"/>
    <x v="3"/>
    <x v="5"/>
    <n v="0.14499999999999999"/>
    <n v="1469300"/>
    <n v="35264000"/>
    <x v="0"/>
    <x v="0"/>
    <n v="0"/>
    <n v="0"/>
    <n v="1"/>
    <m/>
    <n v="4"/>
    <n v="1"/>
    <n v="1"/>
    <n v="0"/>
    <n v="6"/>
    <s v="Low Risk"/>
    <n v="5"/>
    <s v="0-5 bulan"/>
  </r>
  <r>
    <x v="509"/>
    <x v="53"/>
    <x v="1"/>
    <x v="360"/>
    <s v="50352406844553"/>
    <n v="30"/>
    <s v="Perempuan"/>
    <x v="1"/>
    <n v="11200000"/>
    <n v="0.40185714285714286"/>
    <x v="4"/>
    <s v="Kalimantan Selatan"/>
    <x v="1"/>
    <s v="XMAX 250"/>
    <s v="Maxi Scooter"/>
    <n v="62893000"/>
    <n v="15723000"/>
    <s v="Medium"/>
    <x v="1"/>
    <x v="0"/>
    <n v="0.14499999999999999"/>
    <n v="4500800"/>
    <n v="54010000"/>
    <x v="0"/>
    <x v="0"/>
    <n v="0"/>
    <n v="0"/>
    <n v="1"/>
    <s v="approved"/>
    <n v="4"/>
    <n v="2"/>
    <n v="1"/>
    <n v="0"/>
    <n v="7"/>
    <s v="Medium Risk"/>
    <n v="6"/>
    <s v="6-11 bulan"/>
  </r>
  <r>
    <x v="510"/>
    <x v="19"/>
    <x v="5"/>
    <x v="361"/>
    <s v="77522002704793"/>
    <n v="56"/>
    <s v="Perempuan"/>
    <x v="7"/>
    <n v="2835000"/>
    <n v="0.33485008818342149"/>
    <x v="10"/>
    <s v="Jawa Timur"/>
    <x v="1"/>
    <s v="Mio M3"/>
    <s v="Matic Entry"/>
    <n v="18714000"/>
    <n v="4678000"/>
    <s v="Medium"/>
    <x v="1"/>
    <x v="3"/>
    <n v="0.14499999999999999"/>
    <n v="949300"/>
    <n v="17088000"/>
    <x v="0"/>
    <x v="0"/>
    <n v="0"/>
    <n v="0"/>
    <n v="1"/>
    <s v="ok"/>
    <n v="3"/>
    <n v="2"/>
    <n v="1"/>
    <n v="0"/>
    <n v="6"/>
    <s v="Low Risk"/>
    <n v="9"/>
    <s v="6-11 bulan"/>
  </r>
  <r>
    <x v="511"/>
    <x v="156"/>
    <x v="3"/>
    <x v="362"/>
    <s v="69331307501683"/>
    <n v="37"/>
    <s v="Lakilaki"/>
    <x v="9"/>
    <n v="4787000"/>
    <n v="0.26363066638813454"/>
    <x v="1"/>
    <s v="Sumatera Selatan"/>
    <x v="0"/>
    <s v="Vario 160"/>
    <s v="Matic Mid"/>
    <n v="28704000"/>
    <n v="10046000"/>
    <s v="High"/>
    <x v="4"/>
    <x v="3"/>
    <n v="0.14499999999999999"/>
    <n v="1262000"/>
    <n v="22716000"/>
    <x v="0"/>
    <x v="0"/>
    <n v="0"/>
    <n v="0"/>
    <n v="1"/>
    <m/>
    <n v="2"/>
    <n v="1"/>
    <n v="1"/>
    <n v="0"/>
    <n v="4"/>
    <s v="Low Risk"/>
    <n v="8"/>
    <s v="6-11 bulan"/>
  </r>
  <r>
    <x v="512"/>
    <x v="158"/>
    <x v="5"/>
    <x v="89"/>
    <s v="91351404572445"/>
    <n v="42"/>
    <s v="Lakilaki"/>
    <x v="3"/>
    <n v="3142000"/>
    <n v="0.27686187141947805"/>
    <x v="20"/>
    <s v="DKI Jakarta"/>
    <x v="2"/>
    <s v="Address"/>
    <s v="Matic Mid"/>
    <n v="21436000"/>
    <n v="8575000"/>
    <s v="High"/>
    <x v="5"/>
    <x v="3"/>
    <n v="0.14499999999999999"/>
    <n v="869900"/>
    <n v="15659000"/>
    <x v="0"/>
    <x v="0"/>
    <n v="0"/>
    <n v="0"/>
    <n v="1"/>
    <m/>
    <n v="2"/>
    <n v="1"/>
    <n v="1"/>
    <n v="0"/>
    <n v="4"/>
    <s v="Low Risk"/>
    <n v="9"/>
    <s v="6-11 bulan"/>
  </r>
  <r>
    <x v="513"/>
    <x v="105"/>
    <x v="2"/>
    <x v="363"/>
    <s v="68541001985986"/>
    <n v="53"/>
    <s v="Lakilaki"/>
    <x v="1"/>
    <n v="6390000"/>
    <n v="0.14209702660406887"/>
    <x v="14"/>
    <s v="DKI Jakarta"/>
    <x v="1"/>
    <s v="MT15"/>
    <s v="Sport Naked"/>
    <n v="39477000"/>
    <n v="7895000"/>
    <s v="Medium"/>
    <x v="2"/>
    <x v="1"/>
    <n v="0.14499999999999999"/>
    <n v="908000"/>
    <n v="54479000"/>
    <x v="0"/>
    <x v="0"/>
    <n v="0"/>
    <n v="0"/>
    <n v="1"/>
    <s v="data kurang"/>
    <n v="1"/>
    <n v="2"/>
    <n v="4"/>
    <n v="0"/>
    <n v="7"/>
    <s v="Medium Risk"/>
    <n v="6"/>
    <s v="6-11 bulan"/>
  </r>
  <r>
    <x v="514"/>
    <x v="50"/>
    <x v="1"/>
    <x v="364"/>
    <s v="50651606956987"/>
    <n v="49"/>
    <s v="Perempuan"/>
    <x v="3"/>
    <n v="6940000"/>
    <n v="0.12639769452449567"/>
    <x v="1"/>
    <s v="Sumatera Selatan"/>
    <x v="0"/>
    <s v="Beat Street"/>
    <s v="Matic Entry"/>
    <n v="18134000"/>
    <n v="1813000"/>
    <s v="Low"/>
    <x v="6"/>
    <x v="5"/>
    <n v="0.14499999999999999"/>
    <n v="877200"/>
    <n v="21054000"/>
    <x v="0"/>
    <x v="0"/>
    <n v="0"/>
    <n v="0"/>
    <n v="1"/>
    <s v="approved"/>
    <n v="1"/>
    <n v="3"/>
    <n v="1"/>
    <n v="0"/>
    <n v="5"/>
    <s v="Low Risk"/>
    <n v="6"/>
    <s v="6-11 bulan"/>
  </r>
  <r>
    <x v="515"/>
    <x v="49"/>
    <x v="4"/>
    <x v="66"/>
    <s v="37981606885675"/>
    <n v="54"/>
    <s v="Lakilaki"/>
    <x v="0"/>
    <n v="6828000"/>
    <n v="5.200644405389572E-2"/>
    <x v="0"/>
    <s v="Bali"/>
    <x v="3"/>
    <s v="Dazz"/>
    <s v="Matic Entry"/>
    <n v="16598000"/>
    <n v="5809000"/>
    <s v="High"/>
    <x v="4"/>
    <x v="2"/>
    <n v="0.14499999999999999"/>
    <n v="355100"/>
    <n v="17046000"/>
    <x v="0"/>
    <x v="0"/>
    <n v="0"/>
    <n v="0"/>
    <n v="1"/>
    <s v="approved"/>
    <n v="1"/>
    <n v="1"/>
    <n v="3"/>
    <n v="0"/>
    <n v="5"/>
    <s v="Low Risk"/>
    <n v="5"/>
    <s v="0-5 bulan"/>
  </r>
  <r>
    <x v="516"/>
    <x v="1"/>
    <x v="1"/>
    <x v="60"/>
    <s v="51361203831592"/>
    <n v="32"/>
    <s v="Lakilaki"/>
    <x v="0"/>
    <n v="5867000"/>
    <n v="0.11412987898414863"/>
    <x v="13"/>
    <s v="Jawa Barat"/>
    <x v="1"/>
    <s v="Lexi LX 155"/>
    <s v="Matic Mid"/>
    <n v="27997000"/>
    <n v="11199000"/>
    <s v="High"/>
    <x v="5"/>
    <x v="4"/>
    <n v="0.14499999999999999"/>
    <n v="669600"/>
    <n v="24105000"/>
    <x v="0"/>
    <x v="0"/>
    <n v="0"/>
    <n v="0"/>
    <n v="1"/>
    <m/>
    <n v="1"/>
    <n v="1"/>
    <n v="2"/>
    <n v="0"/>
    <n v="4"/>
    <s v="Low Risk"/>
    <n v="7"/>
    <s v="6-11 bulan"/>
  </r>
  <r>
    <x v="517"/>
    <x v="38"/>
    <x v="4"/>
    <x v="365"/>
    <s v="74972107865558"/>
    <n v="53"/>
    <s v="Lakilaki"/>
    <x v="8"/>
    <n v="3025000"/>
    <n v="0.4192727272727273"/>
    <x v="6"/>
    <s v="DIY"/>
    <x v="4"/>
    <s v="KLX 150"/>
    <s v="Trail"/>
    <n v="36302000"/>
    <n v="12706000"/>
    <s v="High"/>
    <x v="4"/>
    <x v="5"/>
    <n v="0.14499999999999999"/>
    <n v="1268300"/>
    <n v="30439000"/>
    <x v="0"/>
    <x v="0"/>
    <n v="0"/>
    <n v="0"/>
    <n v="1"/>
    <m/>
    <n v="4"/>
    <n v="1"/>
    <n v="1"/>
    <n v="0"/>
    <n v="6"/>
    <s v="Low Risk"/>
    <n v="5"/>
    <s v="0-5 bulan"/>
  </r>
  <r>
    <x v="518"/>
    <x v="84"/>
    <x v="0"/>
    <x v="366"/>
    <s v="35462801853866"/>
    <n v="21"/>
    <s v="Perempuan"/>
    <x v="9"/>
    <n v="4542000"/>
    <n v="0.37758696609423159"/>
    <x v="5"/>
    <s v="Kalimantan Timur"/>
    <x v="0"/>
    <s v="PCX 160"/>
    <s v="Matic Premium"/>
    <n v="37537000"/>
    <n v="5631000"/>
    <s v="Medium"/>
    <x v="0"/>
    <x v="5"/>
    <n v="0.14499999999999999"/>
    <n v="1715000"/>
    <n v="41159000"/>
    <x v="0"/>
    <x v="0"/>
    <n v="0"/>
    <n v="0"/>
    <n v="1"/>
    <m/>
    <n v="3"/>
    <n v="2"/>
    <n v="1"/>
    <n v="0"/>
    <n v="6"/>
    <s v="Low Risk"/>
    <n v="4"/>
    <s v="0-5 bulan"/>
  </r>
  <r>
    <x v="519"/>
    <x v="30"/>
    <x v="1"/>
    <x v="224"/>
    <s v="51652102702649"/>
    <n v="29"/>
    <s v="Lakilaki"/>
    <x v="1"/>
    <n v="12130000"/>
    <n v="7.9398186314921682E-2"/>
    <x v="13"/>
    <s v="Jawa Barat"/>
    <x v="1"/>
    <s v="Aerox 155"/>
    <s v="Matic Sport"/>
    <n v="32216000"/>
    <n v="8054000"/>
    <s v="Medium"/>
    <x v="1"/>
    <x v="4"/>
    <n v="0.14499999999999999"/>
    <n v="963100"/>
    <n v="34672000"/>
    <x v="0"/>
    <x v="0"/>
    <n v="0"/>
    <n v="0"/>
    <n v="1"/>
    <s v="verifikasi"/>
    <n v="1"/>
    <n v="2"/>
    <n v="2"/>
    <n v="0"/>
    <n v="5"/>
    <s v="Low Risk"/>
    <n v="6"/>
    <s v="6-11 bulan"/>
  </r>
  <r>
    <x v="520"/>
    <x v="30"/>
    <x v="1"/>
    <x v="25"/>
    <s v="98401008518949"/>
    <n v="49"/>
    <s v="Lakilaki"/>
    <x v="8"/>
    <n v="3540000"/>
    <n v="0.11141242937853107"/>
    <x v="17"/>
    <s v="Jawa Barat"/>
    <x v="0"/>
    <s v="Genio"/>
    <s v="Matic Entry"/>
    <n v="19598000"/>
    <n v="5879000"/>
    <s v="High"/>
    <x v="3"/>
    <x v="1"/>
    <n v="0.14499999999999999"/>
    <n v="394400"/>
    <n v="23665000"/>
    <x v="0"/>
    <x v="0"/>
    <n v="0"/>
    <n v="0"/>
    <n v="1"/>
    <s v="data kurang"/>
    <n v="1"/>
    <n v="1"/>
    <n v="4"/>
    <n v="0"/>
    <n v="6"/>
    <s v="Low Risk"/>
    <n v="6"/>
    <s v="6-11 bulan"/>
  </r>
  <r>
    <x v="521"/>
    <x v="97"/>
    <x v="3"/>
    <x v="87"/>
    <s v="40242304684771"/>
    <n v="30"/>
    <s v="Perempuan"/>
    <x v="9"/>
    <n v="4109000"/>
    <n v="0.33808712582136774"/>
    <x v="8"/>
    <s v="Banten"/>
    <x v="0"/>
    <s v="Beat Street"/>
    <s v="Matic Entry"/>
    <n v="18199000"/>
    <n v="3640000"/>
    <s v="Medium"/>
    <x v="2"/>
    <x v="0"/>
    <n v="0.14499999999999999"/>
    <n v="1389200"/>
    <n v="16670000"/>
    <x v="0"/>
    <x v="0"/>
    <n v="0"/>
    <n v="0"/>
    <n v="1"/>
    <s v="verifikasi"/>
    <n v="3"/>
    <n v="2"/>
    <n v="1"/>
    <n v="0"/>
    <n v="6"/>
    <s v="Low Risk"/>
    <n v="7"/>
    <s v="6-11 bulan"/>
  </r>
  <r>
    <x v="522"/>
    <x v="0"/>
    <x v="0"/>
    <x v="348"/>
    <s v="79702909824250"/>
    <n v="48"/>
    <s v="Perempuan"/>
    <x v="1"/>
    <n v="10572000"/>
    <n v="7.9218690881573975E-2"/>
    <x v="0"/>
    <s v="Bali"/>
    <x v="1"/>
    <s v="NMAX 155"/>
    <s v="Matic Premium"/>
    <n v="35018000"/>
    <n v="14007000"/>
    <s v="High"/>
    <x v="5"/>
    <x v="4"/>
    <n v="0.14499999999999999"/>
    <n v="837500"/>
    <n v="30150000"/>
    <x v="0"/>
    <x v="1"/>
    <n v="63"/>
    <n v="3"/>
    <n v="2"/>
    <s v="ok"/>
    <n v="1"/>
    <n v="1"/>
    <n v="2"/>
    <n v="4"/>
    <n v="8"/>
    <s v="Medium Risk"/>
    <n v="4"/>
    <s v="0-5 bulan"/>
  </r>
  <r>
    <x v="523"/>
    <x v="113"/>
    <x v="5"/>
    <x v="11"/>
    <s v="96412905633154"/>
    <n v="55"/>
    <s v="Lakilaki"/>
    <x v="6"/>
    <n v="4625000"/>
    <n v="0.18936216216216217"/>
    <x v="5"/>
    <s v="Kalimantan Timur"/>
    <x v="0"/>
    <s v="ADV 160"/>
    <s v="Adventure"/>
    <n v="44346000"/>
    <n v="17738000"/>
    <s v="High"/>
    <x v="5"/>
    <x v="2"/>
    <n v="0.14499999999999999"/>
    <n v="875800"/>
    <n v="42041000"/>
    <x v="0"/>
    <x v="0"/>
    <n v="0"/>
    <n v="0"/>
    <n v="1"/>
    <m/>
    <n v="1"/>
    <n v="1"/>
    <n v="3"/>
    <n v="0"/>
    <n v="5"/>
    <s v="Low Risk"/>
    <n v="9"/>
    <s v="6-11 bulan"/>
  </r>
  <r>
    <x v="524"/>
    <x v="26"/>
    <x v="4"/>
    <x v="127"/>
    <s v="90291909551401"/>
    <n v="22"/>
    <s v="Perempuan"/>
    <x v="0"/>
    <n v="5686000"/>
    <n v="0.34431938093563136"/>
    <x v="11"/>
    <s v="Sumatera Utara"/>
    <x v="0"/>
    <s v="PCX 160"/>
    <s v="Matic Premium"/>
    <n v="36181000"/>
    <n v="7236000"/>
    <s v="Medium"/>
    <x v="2"/>
    <x v="3"/>
    <n v="0.14499999999999999"/>
    <n v="1957800"/>
    <n v="35240000"/>
    <x v="0"/>
    <x v="0"/>
    <n v="0"/>
    <n v="0"/>
    <n v="1"/>
    <m/>
    <n v="3"/>
    <n v="2"/>
    <n v="1"/>
    <n v="0"/>
    <n v="6"/>
    <s v="Low Risk"/>
    <n v="4"/>
    <s v="0-5 bulan"/>
  </r>
  <r>
    <x v="525"/>
    <x v="3"/>
    <x v="3"/>
    <x v="361"/>
    <s v="63041605821988"/>
    <n v="42"/>
    <s v="Lakilaki"/>
    <x v="1"/>
    <n v="6508000"/>
    <n v="0.36767055931161646"/>
    <x v="17"/>
    <s v="Jawa Barat"/>
    <x v="1"/>
    <s v="R15"/>
    <s v="Sport"/>
    <n v="41797000"/>
    <n v="16719000"/>
    <s v="High"/>
    <x v="5"/>
    <x v="0"/>
    <n v="0.14499999999999999"/>
    <n v="2392800"/>
    <n v="28714000"/>
    <x v="0"/>
    <x v="0"/>
    <n v="0"/>
    <n v="0"/>
    <n v="1"/>
    <s v="approved"/>
    <n v="3"/>
    <n v="1"/>
    <n v="1"/>
    <n v="0"/>
    <n v="5"/>
    <s v="Low Risk"/>
    <n v="7"/>
    <s v="6-11 bulan"/>
  </r>
  <r>
    <x v="526"/>
    <x v="20"/>
    <x v="2"/>
    <x v="367"/>
    <s v="50901307912948"/>
    <n v="53"/>
    <s v="Perempuan"/>
    <x v="1"/>
    <n v="13777000"/>
    <n v="8.5258038760252591E-2"/>
    <x v="7"/>
    <s v="Jawa Barat"/>
    <x v="0"/>
    <s v="Beat Street"/>
    <s v="Matic Entry"/>
    <n v="19296000"/>
    <n v="1930000"/>
    <s v="Low"/>
    <x v="6"/>
    <x v="3"/>
    <n v="0.14499999999999999"/>
    <n v="1174600"/>
    <n v="21143000"/>
    <x v="0"/>
    <x v="0"/>
    <n v="0"/>
    <n v="0"/>
    <n v="1"/>
    <s v="ok"/>
    <n v="1"/>
    <n v="3"/>
    <n v="1"/>
    <n v="0"/>
    <n v="5"/>
    <s v="Low Risk"/>
    <n v="6"/>
    <s v="6-11 bulan"/>
  </r>
  <r>
    <x v="527"/>
    <x v="160"/>
    <x v="2"/>
    <x v="154"/>
    <s v="76682312512755"/>
    <n v="30"/>
    <s v="Lakilaki"/>
    <x v="6"/>
    <n v="4909000"/>
    <n v="0.29529435730291304"/>
    <x v="17"/>
    <s v="Jawa Barat"/>
    <x v="0"/>
    <s v="PCX 160"/>
    <s v="Matic Premium"/>
    <n v="35719000"/>
    <n v="14288000"/>
    <s v="High"/>
    <x v="5"/>
    <x v="3"/>
    <n v="0.14499999999999999"/>
    <n v="1449600"/>
    <n v="26092000"/>
    <x v="0"/>
    <x v="0"/>
    <n v="0"/>
    <n v="0"/>
    <n v="1"/>
    <s v="approved"/>
    <n v="2"/>
    <n v="1"/>
    <n v="1"/>
    <n v="0"/>
    <n v="4"/>
    <s v="Low Risk"/>
    <n v="5"/>
    <s v="0-5 bulan"/>
  </r>
  <r>
    <x v="528"/>
    <x v="69"/>
    <x v="2"/>
    <x v="368"/>
    <s v="65571207786000"/>
    <n v="32"/>
    <s v="Lakilaki"/>
    <x v="4"/>
    <n v="6365000"/>
    <n v="0.33813040062843674"/>
    <x v="12"/>
    <s v="DKI Jakarta"/>
    <x v="0"/>
    <s v="Vario 125"/>
    <s v="Matic Mid"/>
    <n v="25062000"/>
    <n v="2506000"/>
    <s v="Low"/>
    <x v="6"/>
    <x v="0"/>
    <n v="0.14499999999999999"/>
    <n v="2152200"/>
    <n v="25826000"/>
    <x v="0"/>
    <x v="0"/>
    <n v="0"/>
    <n v="0"/>
    <n v="1"/>
    <m/>
    <n v="3"/>
    <n v="3"/>
    <n v="1"/>
    <n v="0"/>
    <n v="7"/>
    <s v="Medium Risk"/>
    <n v="6"/>
    <s v="6-11 bulan"/>
  </r>
  <r>
    <x v="529"/>
    <x v="150"/>
    <x v="4"/>
    <x v="369"/>
    <s v="90561612667033"/>
    <n v="35"/>
    <s v="Perempuan"/>
    <x v="8"/>
    <n v="3969000"/>
    <n v="0.67276392038296795"/>
    <x v="2"/>
    <s v="Riau"/>
    <x v="0"/>
    <s v="ADV 160"/>
    <s v="Adventure"/>
    <n v="43052000"/>
    <n v="15068000"/>
    <s v="High"/>
    <x v="4"/>
    <x v="0"/>
    <n v="0.14499999999999999"/>
    <n v="2670200"/>
    <n v="32042000"/>
    <x v="0"/>
    <x v="0"/>
    <n v="0"/>
    <n v="0"/>
    <n v="1"/>
    <s v="data kurang"/>
    <n v="4"/>
    <n v="1"/>
    <n v="1"/>
    <n v="0"/>
    <n v="6"/>
    <s v="Low Risk"/>
    <n v="4"/>
    <s v="0-5 bulan"/>
  </r>
  <r>
    <x v="530"/>
    <x v="144"/>
    <x v="3"/>
    <x v="370"/>
    <s v="83841504533029"/>
    <n v="56"/>
    <s v="Lakilaki"/>
    <x v="5"/>
    <n v="3003000"/>
    <n v="1.5132867132867134"/>
    <x v="4"/>
    <s v="Kalimantan Selatan"/>
    <x v="1"/>
    <s v="XMAX 250"/>
    <s v="Maxi Scooter"/>
    <n v="59534000"/>
    <n v="11907000"/>
    <s v="Medium"/>
    <x v="2"/>
    <x v="0"/>
    <n v="0.14499999999999999"/>
    <n v="4544400"/>
    <n v="54533000"/>
    <x v="0"/>
    <x v="0"/>
    <n v="0"/>
    <n v="0"/>
    <n v="1"/>
    <m/>
    <n v="4"/>
    <n v="2"/>
    <n v="1"/>
    <n v="0"/>
    <n v="7"/>
    <s v="Medium Risk"/>
    <n v="7"/>
    <s v="6-11 bulan"/>
  </r>
  <r>
    <x v="531"/>
    <x v="107"/>
    <x v="3"/>
    <x v="371"/>
    <s v="67592102854088"/>
    <n v="23"/>
    <s v="Perempuan"/>
    <x v="8"/>
    <n v="2810000"/>
    <n v="1.0008185053380783"/>
    <x v="7"/>
    <s v="Jawa Barat"/>
    <x v="1"/>
    <s v="MT15"/>
    <s v="Sport Naked"/>
    <n v="39299000"/>
    <n v="9825000"/>
    <s v="Medium"/>
    <x v="1"/>
    <x v="0"/>
    <n v="0.14499999999999999"/>
    <n v="2812300"/>
    <n v="33748000"/>
    <x v="0"/>
    <x v="0"/>
    <n v="0"/>
    <n v="0"/>
    <n v="1"/>
    <s v="verifikasi"/>
    <n v="4"/>
    <n v="2"/>
    <n v="1"/>
    <n v="0"/>
    <n v="7"/>
    <s v="Medium Risk"/>
    <n v="8"/>
    <s v="6-11 bulan"/>
  </r>
  <r>
    <x v="532"/>
    <x v="108"/>
    <x v="1"/>
    <x v="372"/>
    <s v="66692209656446"/>
    <n v="26"/>
    <s v="Lakilaki"/>
    <x v="5"/>
    <n v="3243000"/>
    <n v="0.33758865248226949"/>
    <x v="0"/>
    <s v="Bali"/>
    <x v="1"/>
    <s v="Mio M3"/>
    <s v="Matic Entry"/>
    <n v="17986000"/>
    <n v="1799000"/>
    <s v="Low"/>
    <x v="6"/>
    <x v="3"/>
    <n v="0.14499999999999999"/>
    <n v="1094800"/>
    <n v="19707000"/>
    <x v="0"/>
    <x v="0"/>
    <n v="0"/>
    <n v="0"/>
    <n v="1"/>
    <s v="ok"/>
    <n v="3"/>
    <n v="3"/>
    <n v="1"/>
    <n v="0"/>
    <n v="7"/>
    <s v="Medium Risk"/>
    <n v="7"/>
    <s v="6-11 bulan"/>
  </r>
  <r>
    <x v="533"/>
    <x v="133"/>
    <x v="2"/>
    <x v="373"/>
    <s v="79372509726084"/>
    <n v="41"/>
    <s v="Lakilaki"/>
    <x v="1"/>
    <n v="9392000"/>
    <n v="8.9746592844974452E-2"/>
    <x v="13"/>
    <s v="Jawa Barat"/>
    <x v="0"/>
    <s v="PCX 160"/>
    <s v="Matic Premium"/>
    <n v="35244000"/>
    <n v="14098000"/>
    <s v="High"/>
    <x v="5"/>
    <x v="4"/>
    <n v="0.14499999999999999"/>
    <n v="842900"/>
    <n v="30344000"/>
    <x v="0"/>
    <x v="0"/>
    <n v="0"/>
    <n v="0"/>
    <n v="1"/>
    <s v="survey ulang"/>
    <n v="1"/>
    <n v="1"/>
    <n v="2"/>
    <n v="0"/>
    <n v="4"/>
    <s v="Low Risk"/>
    <n v="6"/>
    <s v="6-11 bulan"/>
  </r>
  <r>
    <x v="534"/>
    <x v="138"/>
    <x v="2"/>
    <x v="262"/>
    <s v="73881307662767"/>
    <n v="37"/>
    <s v="Perempuan"/>
    <x v="3"/>
    <n v="7953000"/>
    <n v="0.18738840689048158"/>
    <x v="14"/>
    <s v="DKI Jakarta"/>
    <x v="1"/>
    <s v="Aerox 155"/>
    <s v="Matic Sport"/>
    <n v="32620000"/>
    <n v="4893000"/>
    <s v="Medium"/>
    <x v="0"/>
    <x v="5"/>
    <n v="0.14499999999999999"/>
    <n v="1490300"/>
    <n v="35768000"/>
    <x v="0"/>
    <x v="0"/>
    <n v="0"/>
    <n v="0"/>
    <n v="1"/>
    <s v="survey ulang"/>
    <n v="1"/>
    <n v="2"/>
    <n v="1"/>
    <n v="0"/>
    <n v="4"/>
    <s v="Low Risk"/>
    <n v="6"/>
    <s v="6-11 bulan"/>
  </r>
  <r>
    <x v="535"/>
    <x v="6"/>
    <x v="4"/>
    <x v="374"/>
    <s v="82802702534174"/>
    <n v="49"/>
    <s v="Lakilaki"/>
    <x v="4"/>
    <n v="7350000"/>
    <n v="0.12338775510204082"/>
    <x v="8"/>
    <s v="Banten"/>
    <x v="1"/>
    <s v="Lexi LX 155"/>
    <s v="Matic Mid"/>
    <n v="28439000"/>
    <n v="5688000"/>
    <s v="Medium"/>
    <x v="2"/>
    <x v="4"/>
    <n v="0.14499999999999999"/>
    <n v="906900"/>
    <n v="32647000"/>
    <x v="0"/>
    <x v="0"/>
    <n v="0"/>
    <n v="0"/>
    <n v="1"/>
    <m/>
    <n v="1"/>
    <n v="2"/>
    <n v="2"/>
    <n v="0"/>
    <n v="5"/>
    <s v="Low Risk"/>
    <n v="5"/>
    <s v="0-5 bulan"/>
  </r>
  <r>
    <x v="536"/>
    <x v="104"/>
    <x v="1"/>
    <x v="375"/>
    <s v="36851110591858"/>
    <n v="40"/>
    <s v="Lakilaki"/>
    <x v="0"/>
    <n v="5888000"/>
    <n v="0.18534307065217392"/>
    <x v="17"/>
    <s v="Jawa Barat"/>
    <x v="0"/>
    <s v="Scoopy"/>
    <s v="Matic Stylish"/>
    <n v="23886000"/>
    <n v="3583000"/>
    <s v="Medium"/>
    <x v="0"/>
    <x v="5"/>
    <n v="0.14499999999999999"/>
    <n v="1091300"/>
    <n v="26191000"/>
    <x v="0"/>
    <x v="0"/>
    <n v="0"/>
    <n v="0"/>
    <n v="1"/>
    <m/>
    <n v="1"/>
    <n v="2"/>
    <n v="1"/>
    <n v="0"/>
    <n v="4"/>
    <s v="Low Risk"/>
    <n v="7"/>
    <s v="6-11 bulan"/>
  </r>
  <r>
    <x v="537"/>
    <x v="64"/>
    <x v="2"/>
    <x v="33"/>
    <s v="Invalid"/>
    <n v="47"/>
    <s v="Lakilaki"/>
    <x v="2"/>
    <n v="2438000"/>
    <n v="0.28748974569319113"/>
    <x v="19"/>
    <s v="Jawa Barat"/>
    <x v="0"/>
    <s v="CB150R"/>
    <s v="Sport"/>
    <n v="32504042"/>
    <n v="8126000"/>
    <s v="Medium"/>
    <x v="1"/>
    <x v="1"/>
    <n v="0.14499999999999999"/>
    <n v="700900"/>
    <n v="42052000"/>
    <x v="0"/>
    <x v="0"/>
    <n v="0"/>
    <n v="0"/>
    <n v="1"/>
    <m/>
    <n v="2"/>
    <n v="2"/>
    <n v="4"/>
    <n v="0"/>
    <n v="8"/>
    <s v="Medium Risk"/>
    <n v="5"/>
    <s v="0-5 bulan"/>
  </r>
  <r>
    <x v="538"/>
    <x v="53"/>
    <x v="1"/>
    <x v="376"/>
    <s v="99872605631271"/>
    <n v="31"/>
    <s v="Lakilaki"/>
    <x v="4"/>
    <n v="6365000"/>
    <n v="0.17475255302435191"/>
    <x v="0"/>
    <s v="Bali"/>
    <x v="1"/>
    <s v="MT15"/>
    <s v="Sport Naked"/>
    <n v="39756000"/>
    <n v="5963000"/>
    <s v="Medium"/>
    <x v="0"/>
    <x v="2"/>
    <n v="0.14499999999999999"/>
    <n v="1112300"/>
    <n v="53392000"/>
    <x v="0"/>
    <x v="0"/>
    <n v="0"/>
    <n v="0"/>
    <n v="1"/>
    <m/>
    <n v="1"/>
    <n v="2"/>
    <n v="3"/>
    <n v="0"/>
    <n v="6"/>
    <s v="Low Risk"/>
    <n v="6"/>
    <s v="6-11 bulan"/>
  </r>
  <r>
    <x v="539"/>
    <x v="164"/>
    <x v="4"/>
    <x v="377"/>
    <s v="47321612692122"/>
    <n v="56"/>
    <s v="Lakilaki"/>
    <x v="0"/>
    <n v="5661000"/>
    <n v="5.4742978272390039E-2"/>
    <x v="14"/>
    <s v="DKI Jakarta"/>
    <x v="2"/>
    <s v="Nex II"/>
    <s v="Matic Entry"/>
    <n v="16583000"/>
    <n v="5804000"/>
    <s v="High"/>
    <x v="4"/>
    <x v="1"/>
    <n v="0.14499999999999999"/>
    <n v="309900"/>
    <n v="18593000"/>
    <x v="0"/>
    <x v="0"/>
    <n v="0"/>
    <n v="0"/>
    <n v="1"/>
    <m/>
    <n v="1"/>
    <n v="1"/>
    <n v="4"/>
    <n v="0"/>
    <n v="6"/>
    <s v="Low Risk"/>
    <n v="5"/>
    <s v="0-5 bulan"/>
  </r>
  <r>
    <x v="540"/>
    <x v="75"/>
    <x v="5"/>
    <x v="378"/>
    <s v="66342509642177"/>
    <n v="44"/>
    <s v="Perempuan"/>
    <x v="0"/>
    <n v="7725000"/>
    <n v="0.17843365695792882"/>
    <x v="10"/>
    <s v="Jawa Timur"/>
    <x v="1"/>
    <s v="NMAX 155"/>
    <s v="Matic Premium"/>
    <n v="36636000"/>
    <n v="10991000"/>
    <s v="High"/>
    <x v="3"/>
    <x v="5"/>
    <n v="0.14499999999999999"/>
    <n v="1378400"/>
    <n v="33082000"/>
    <x v="0"/>
    <x v="0"/>
    <n v="0"/>
    <n v="0"/>
    <n v="1"/>
    <m/>
    <n v="1"/>
    <n v="1"/>
    <n v="1"/>
    <n v="0"/>
    <n v="3"/>
    <s v="Low Risk"/>
    <n v="9"/>
    <s v="6-11 bulan"/>
  </r>
  <r>
    <x v="541"/>
    <x v="50"/>
    <x v="1"/>
    <x v="244"/>
    <s v="57382309635412"/>
    <n v="37"/>
    <s v="Perempuan"/>
    <x v="8"/>
    <n v="3560000"/>
    <n v="0.17087078651685395"/>
    <x v="15"/>
    <s v="DKI Jakarta"/>
    <x v="2"/>
    <s v="Address"/>
    <s v="Matic Mid"/>
    <n v="20348000"/>
    <n v="5087000"/>
    <s v="Medium"/>
    <x v="1"/>
    <x v="4"/>
    <n v="0.14499999999999999"/>
    <n v="608300"/>
    <n v="21899000"/>
    <x v="0"/>
    <x v="0"/>
    <n v="0"/>
    <n v="0"/>
    <n v="1"/>
    <s v="verifikasi"/>
    <n v="1"/>
    <n v="2"/>
    <n v="2"/>
    <n v="0"/>
    <n v="5"/>
    <s v="Low Risk"/>
    <n v="6"/>
    <s v="6-11 bulan"/>
  </r>
  <r>
    <x v="542"/>
    <x v="100"/>
    <x v="3"/>
    <x v="379"/>
    <s v="71921610602078"/>
    <n v="57"/>
    <s v="Perempuan"/>
    <x v="6"/>
    <n v="4471000"/>
    <n v="7.5374636546633858E-2"/>
    <x v="9"/>
    <s v="Jawa Tengah"/>
    <x v="0"/>
    <s v="Beat Street"/>
    <s v="Matic Entry"/>
    <n v="18033000"/>
    <n v="6311000"/>
    <s v="High"/>
    <x v="4"/>
    <x v="1"/>
    <n v="0.14499999999999999"/>
    <n v="337000"/>
    <n v="20220000"/>
    <x v="0"/>
    <x v="0"/>
    <n v="0"/>
    <n v="0"/>
    <n v="1"/>
    <s v="survey ulang"/>
    <n v="1"/>
    <n v="1"/>
    <n v="4"/>
    <n v="0"/>
    <n v="6"/>
    <s v="Low Risk"/>
    <n v="8"/>
    <s v="6-11 bulan"/>
  </r>
  <r>
    <x v="543"/>
    <x v="176"/>
    <x v="5"/>
    <x v="44"/>
    <s v="57841803612120"/>
    <n v="46"/>
    <s v="Lakilaki"/>
    <x v="1"/>
    <n v="8192000"/>
    <n v="9.6643066406250006E-2"/>
    <x v="11"/>
    <s v="Sumatera Utara"/>
    <x v="1"/>
    <s v="Lexi LX 155"/>
    <s v="Matic Mid"/>
    <n v="28373000"/>
    <n v="8512000"/>
    <s v="High"/>
    <x v="3"/>
    <x v="4"/>
    <n v="0.14499999999999999"/>
    <n v="791700"/>
    <n v="28500000"/>
    <x v="0"/>
    <x v="0"/>
    <n v="0"/>
    <n v="0"/>
    <n v="1"/>
    <s v="approved"/>
    <n v="1"/>
    <n v="1"/>
    <n v="2"/>
    <n v="0"/>
    <n v="4"/>
    <s v="Low Risk"/>
    <n v="8"/>
    <s v="6-11 bulan"/>
  </r>
  <r>
    <x v="544"/>
    <x v="106"/>
    <x v="3"/>
    <x v="380"/>
    <s v="89522510721284"/>
    <n v="35"/>
    <s v="Perempuan"/>
    <x v="8"/>
    <n v="3940000"/>
    <n v="0.36215736040609137"/>
    <x v="1"/>
    <s v="Sumatera Selatan"/>
    <x v="0"/>
    <s v="Genio"/>
    <s v="Matic Entry"/>
    <n v="19940000"/>
    <n v="4985000"/>
    <s v="Medium"/>
    <x v="1"/>
    <x v="0"/>
    <n v="0.14499999999999999"/>
    <n v="1426900"/>
    <n v="17123000"/>
    <x v="0"/>
    <x v="0"/>
    <n v="0"/>
    <n v="0"/>
    <n v="1"/>
    <s v="ok"/>
    <n v="3"/>
    <n v="2"/>
    <n v="1"/>
    <n v="0"/>
    <n v="6"/>
    <s v="Low Risk"/>
    <n v="8"/>
    <s v="6-11 bulan"/>
  </r>
  <r>
    <x v="545"/>
    <x v="137"/>
    <x v="0"/>
    <x v="381"/>
    <s v="90631210625453"/>
    <n v="34"/>
    <s v="Perempuan"/>
    <x v="3"/>
    <n v="6636000"/>
    <n v="0.1697106690777577"/>
    <x v="16"/>
    <s v="Jawa Timur"/>
    <x v="0"/>
    <s v="ADV 160"/>
    <s v="Adventure"/>
    <n v="43523000"/>
    <n v="4352000"/>
    <s v="Low"/>
    <x v="6"/>
    <x v="1"/>
    <n v="0.14499999999999999"/>
    <n v="1126200"/>
    <n v="67571000"/>
    <x v="0"/>
    <x v="0"/>
    <n v="0"/>
    <n v="0"/>
    <n v="1"/>
    <m/>
    <n v="1"/>
    <n v="3"/>
    <n v="4"/>
    <n v="0"/>
    <n v="8"/>
    <s v="Medium Risk"/>
    <n v="4"/>
    <s v="0-5 bulan"/>
  </r>
  <r>
    <x v="546"/>
    <x v="96"/>
    <x v="0"/>
    <x v="321"/>
    <s v="93262712621439"/>
    <n v="53"/>
    <s v="Lakilaki"/>
    <x v="8"/>
    <n v="3546000"/>
    <n v="9.836435420191765E-2"/>
    <x v="19"/>
    <s v="Jawa Barat"/>
    <x v="1"/>
    <s v="Mio M3"/>
    <s v="Matic Entry"/>
    <n v="17658000"/>
    <n v="7063000"/>
    <s v="High"/>
    <x v="5"/>
    <x v="2"/>
    <n v="0.14499999999999999"/>
    <n v="348800"/>
    <n v="16740000"/>
    <x v="0"/>
    <x v="0"/>
    <n v="0"/>
    <n v="0"/>
    <n v="1"/>
    <s v="verifikasi"/>
    <n v="1"/>
    <n v="1"/>
    <n v="3"/>
    <n v="0"/>
    <n v="5"/>
    <s v="Low Risk"/>
    <n v="4"/>
    <s v="0-5 bulan"/>
  </r>
  <r>
    <x v="547"/>
    <x v="31"/>
    <x v="1"/>
    <x v="82"/>
    <s v="39472808646544"/>
    <n v="36"/>
    <s v="Lakilaki"/>
    <x v="5"/>
    <n v="3306000"/>
    <n v="0.18638838475499092"/>
    <x v="6"/>
    <s v="DIY"/>
    <x v="1"/>
    <s v="Freego"/>
    <s v="Matic Mid"/>
    <n v="23399000"/>
    <n v="4680000"/>
    <s v="Medium"/>
    <x v="2"/>
    <x v="2"/>
    <n v="0.14499999999999999"/>
    <n v="616200"/>
    <n v="29576000"/>
    <x v="1"/>
    <x v="3"/>
    <n v="23"/>
    <n v="1"/>
    <n v="3"/>
    <m/>
    <n v="1"/>
    <n v="2"/>
    <n v="3"/>
    <n v="2"/>
    <n v="8"/>
    <s v="Medium Risk"/>
    <n v="7"/>
    <s v="6-11 bulan"/>
  </r>
  <r>
    <x v="548"/>
    <x v="109"/>
    <x v="0"/>
    <x v="160"/>
    <s v="31482402999572"/>
    <n v="33"/>
    <s v="Lakilaki"/>
    <x v="2"/>
    <n v="1836000"/>
    <n v="1.0977668845315904"/>
    <x v="13"/>
    <s v="Jawa Barat"/>
    <x v="0"/>
    <s v="ADV 160"/>
    <s v="Adventure"/>
    <n v="44115000"/>
    <n v="6617000"/>
    <s v="Medium"/>
    <x v="0"/>
    <x v="5"/>
    <n v="0.14499999999999999"/>
    <n v="2015500"/>
    <n v="48373000"/>
    <x v="0"/>
    <x v="0"/>
    <n v="0"/>
    <n v="0"/>
    <n v="1"/>
    <s v="ok"/>
    <n v="4"/>
    <n v="2"/>
    <n v="1"/>
    <n v="0"/>
    <n v="7"/>
    <s v="Medium Risk"/>
    <n v="4"/>
    <s v="0-5 bulan"/>
  </r>
  <r>
    <x v="549"/>
    <x v="145"/>
    <x v="3"/>
    <x v="382"/>
    <s v="82591411781283"/>
    <n v="29"/>
    <s v="Lakilaki"/>
    <x v="0"/>
    <n v="6773000"/>
    <n v="0.24128155913184704"/>
    <x v="4"/>
    <s v="Kalimantan Selatan"/>
    <x v="0"/>
    <s v="Genio"/>
    <s v="Matic Entry"/>
    <n v="20149000"/>
    <n v="3022000"/>
    <s v="Medium"/>
    <x v="0"/>
    <x v="0"/>
    <n v="0.14499999999999999"/>
    <n v="1634200"/>
    <n v="19611000"/>
    <x v="1"/>
    <x v="4"/>
    <n v="305"/>
    <n v="6"/>
    <n v="5"/>
    <m/>
    <n v="2"/>
    <n v="2"/>
    <n v="1"/>
    <n v="4"/>
    <n v="9"/>
    <s v="High Risk"/>
    <n v="8"/>
    <s v="6-11 bulan"/>
  </r>
  <r>
    <x v="550"/>
    <x v="137"/>
    <x v="0"/>
    <x v="358"/>
    <s v="43261903806164"/>
    <n v="51"/>
    <s v="Perempuan"/>
    <x v="4"/>
    <n v="4865000"/>
    <n v="0.22201438848920863"/>
    <x v="9"/>
    <s v="Jawa Tengah"/>
    <x v="0"/>
    <s v="ADV 160"/>
    <s v="Adventure"/>
    <n v="43751000"/>
    <n v="10938000"/>
    <s v="Medium"/>
    <x v="1"/>
    <x v="2"/>
    <n v="0.14499999999999999"/>
    <n v="1080100"/>
    <n v="51845000"/>
    <x v="0"/>
    <x v="0"/>
    <n v="0"/>
    <n v="0"/>
    <n v="1"/>
    <m/>
    <n v="2"/>
    <n v="2"/>
    <n v="3"/>
    <n v="0"/>
    <n v="7"/>
    <s v="Medium Risk"/>
    <n v="4"/>
    <s v="0-5 bulan"/>
  </r>
  <r>
    <x v="551"/>
    <x v="86"/>
    <x v="2"/>
    <x v="383"/>
    <s v="77041902596894"/>
    <n v="30"/>
    <s v="Lakilaki"/>
    <x v="8"/>
    <n v="3537000"/>
    <n v="0.17718405428329093"/>
    <x v="3"/>
    <s v="Sulawesi Selatan"/>
    <x v="0"/>
    <s v="Vario 125"/>
    <s v="Matic Mid"/>
    <n v="24222000"/>
    <n v="2422000"/>
    <s v="Low"/>
    <x v="6"/>
    <x v="1"/>
    <n v="0.14499999999999999"/>
    <n v="626700"/>
    <n v="37604000"/>
    <x v="0"/>
    <x v="0"/>
    <n v="0"/>
    <n v="0"/>
    <n v="1"/>
    <m/>
    <n v="1"/>
    <n v="3"/>
    <n v="4"/>
    <n v="0"/>
    <n v="8"/>
    <s v="Medium Risk"/>
    <n v="6"/>
    <s v="6-11 bulan"/>
  </r>
  <r>
    <x v="552"/>
    <x v="162"/>
    <x v="4"/>
    <x v="384"/>
    <s v="42902501513468"/>
    <n v="43"/>
    <s v="Perempuan"/>
    <x v="0"/>
    <n v="7531000"/>
    <n v="0.10889656088168902"/>
    <x v="19"/>
    <s v="Jawa Barat"/>
    <x v="0"/>
    <s v="Scoopy"/>
    <s v="Matic Stylish"/>
    <n v="22861000"/>
    <n v="2286000"/>
    <s v="Low"/>
    <x v="6"/>
    <x v="4"/>
    <n v="0.14499999999999999"/>
    <n v="820100"/>
    <n v="29525000"/>
    <x v="0"/>
    <x v="0"/>
    <n v="0"/>
    <n v="0"/>
    <n v="1"/>
    <m/>
    <n v="1"/>
    <n v="3"/>
    <n v="2"/>
    <n v="0"/>
    <n v="6"/>
    <s v="Low Risk"/>
    <n v="5"/>
    <s v="0-5 bulan"/>
  </r>
  <r>
    <x v="553"/>
    <x v="89"/>
    <x v="5"/>
    <x v="279"/>
    <s v="68621504685087"/>
    <n v="42"/>
    <s v="Lakilaki"/>
    <x v="2"/>
    <n v="1740000"/>
    <n v="0.66971264367816097"/>
    <x v="6"/>
    <s v="DIY"/>
    <x v="0"/>
    <s v="Scoopy"/>
    <s v="Matic Stylish"/>
    <n v="24088000"/>
    <n v="2409000"/>
    <s v="Low"/>
    <x v="6"/>
    <x v="5"/>
    <n v="0.14499999999999999"/>
    <n v="1165300"/>
    <n v="27966000"/>
    <x v="0"/>
    <x v="0"/>
    <n v="0"/>
    <n v="0"/>
    <n v="1"/>
    <s v="verifikasi"/>
    <n v="4"/>
    <n v="3"/>
    <n v="1"/>
    <n v="0"/>
    <n v="8"/>
    <s v="Medium Risk"/>
    <n v="9"/>
    <s v="6-11 bulan"/>
  </r>
  <r>
    <x v="554"/>
    <x v="179"/>
    <x v="9"/>
    <x v="179"/>
    <s v="91351107929037"/>
    <n v="55"/>
    <s v="Perempuan"/>
    <x v="9"/>
    <n v="5544000"/>
    <n v="9.3163780663780657E-2"/>
    <x v="12"/>
    <s v="DKI Jakarta"/>
    <x v="0"/>
    <s v="Vario 160"/>
    <s v="Matic Mid"/>
    <n v="29941000"/>
    <n v="11976000"/>
    <s v="High"/>
    <x v="5"/>
    <x v="1"/>
    <n v="0.14499999999999999"/>
    <n v="516500"/>
    <n v="30989000"/>
    <x v="0"/>
    <x v="0"/>
    <n v="0"/>
    <n v="0"/>
    <n v="1"/>
    <s v="survey ulang"/>
    <n v="1"/>
    <n v="1"/>
    <n v="4"/>
    <n v="0"/>
    <n v="6"/>
    <s v="Low Risk"/>
    <n v="2"/>
    <s v="0-5 bulan"/>
  </r>
  <r>
    <x v="555"/>
    <x v="41"/>
    <x v="3"/>
    <x v="385"/>
    <s v="72432506698082"/>
    <n v="54"/>
    <s v="Perempuan"/>
    <x v="7"/>
    <n v="3622000"/>
    <n v="0.26855328547763668"/>
    <x v="8"/>
    <s v="Banten"/>
    <x v="0"/>
    <s v="PCX 160"/>
    <s v="Matic Premium"/>
    <n v="37542000"/>
    <n v="13140000"/>
    <s v="High"/>
    <x v="4"/>
    <x v="4"/>
    <n v="0.14499999999999999"/>
    <n v="972700"/>
    <n v="35017000"/>
    <x v="0"/>
    <x v="0"/>
    <n v="0"/>
    <n v="0"/>
    <n v="1"/>
    <s v="verifikasi"/>
    <n v="2"/>
    <n v="1"/>
    <n v="2"/>
    <n v="0"/>
    <n v="5"/>
    <s v="Low Risk"/>
    <n v="7"/>
    <s v="6-11 bulan"/>
  </r>
  <r>
    <x v="556"/>
    <x v="79"/>
    <x v="5"/>
    <x v="266"/>
    <s v="79551005815009"/>
    <n v="57"/>
    <s v="Perempuan"/>
    <x v="0"/>
    <n v="7193000"/>
    <n v="9.6677325177255663E-2"/>
    <x v="9"/>
    <s v="Jawa Tengah"/>
    <x v="2"/>
    <s v="Address"/>
    <s v="Matic Mid"/>
    <n v="20524000"/>
    <n v="3079000"/>
    <s v="Medium"/>
    <x v="0"/>
    <x v="4"/>
    <n v="0.14499999999999999"/>
    <n v="695400"/>
    <n v="25034000"/>
    <x v="0"/>
    <x v="0"/>
    <n v="0"/>
    <n v="0"/>
    <n v="1"/>
    <s v="verifikasi"/>
    <n v="1"/>
    <n v="2"/>
    <n v="2"/>
    <n v="0"/>
    <n v="5"/>
    <s v="Low Risk"/>
    <n v="8"/>
    <s v="6-11 bulan"/>
  </r>
  <r>
    <x v="557"/>
    <x v="9"/>
    <x v="1"/>
    <x v="33"/>
    <s v="Invalid"/>
    <n v="58"/>
    <s v="Perempuan"/>
    <x v="9"/>
    <n v="5014000"/>
    <n v="7.5807738332668531E-2"/>
    <x v="2"/>
    <s v="Riau"/>
    <x v="3"/>
    <s v="Dazz"/>
    <s v="Matic Entry"/>
    <n v="16496000"/>
    <n v="4949000"/>
    <s v="High"/>
    <x v="3"/>
    <x v="2"/>
    <n v="0.14499999999999999"/>
    <n v="380100"/>
    <n v="18244000"/>
    <x v="0"/>
    <x v="0"/>
    <n v="0"/>
    <n v="0"/>
    <n v="1"/>
    <s v="verifikasi"/>
    <n v="1"/>
    <n v="1"/>
    <n v="3"/>
    <n v="0"/>
    <n v="5"/>
    <s v="Low Risk"/>
    <n v="6"/>
    <s v="6-11 bulan"/>
  </r>
  <r>
    <x v="558"/>
    <x v="126"/>
    <x v="5"/>
    <x v="33"/>
    <s v="Invalid"/>
    <n v="39"/>
    <s v="Perempuan"/>
    <x v="4"/>
    <n v="6936000"/>
    <n v="0.19948096885813149"/>
    <x v="4"/>
    <s v="Kalimantan Selatan"/>
    <x v="0"/>
    <s v="Vario 125"/>
    <s v="Matic Mid"/>
    <n v="24167000"/>
    <n v="9667000"/>
    <s v="High"/>
    <x v="5"/>
    <x v="0"/>
    <n v="0.14499999999999999"/>
    <n v="1383600"/>
    <n v="16603000"/>
    <x v="0"/>
    <x v="0"/>
    <n v="0"/>
    <n v="0"/>
    <n v="1"/>
    <s v="ok"/>
    <n v="1"/>
    <n v="1"/>
    <n v="1"/>
    <n v="0"/>
    <n v="3"/>
    <s v="Low Risk"/>
    <n v="8"/>
    <s v="6-11 bulan"/>
  </r>
  <r>
    <x v="559"/>
    <x v="14"/>
    <x v="2"/>
    <x v="386"/>
    <s v="43342907634965"/>
    <n v="38"/>
    <s v="Lakilaki"/>
    <x v="3"/>
    <n v="5765000"/>
    <n v="0.47075455333911537"/>
    <x v="19"/>
    <s v="Jawa Barat"/>
    <x v="1"/>
    <s v="R15"/>
    <s v="Sport"/>
    <n v="43757000"/>
    <n v="15315000"/>
    <s v="High"/>
    <x v="4"/>
    <x v="0"/>
    <n v="0.14499999999999999"/>
    <n v="2713900"/>
    <n v="32566000"/>
    <x v="0"/>
    <x v="0"/>
    <n v="0"/>
    <n v="0"/>
    <n v="1"/>
    <m/>
    <n v="4"/>
    <n v="1"/>
    <n v="1"/>
    <n v="0"/>
    <n v="6"/>
    <s v="Low Risk"/>
    <n v="6"/>
    <s v="6-11 bulan"/>
  </r>
  <r>
    <x v="560"/>
    <x v="147"/>
    <x v="1"/>
    <x v="234"/>
    <s v="91692712656818"/>
    <n v="38"/>
    <s v="Perempuan"/>
    <x v="4"/>
    <n v="7122000"/>
    <n v="0.11741083965178321"/>
    <x v="8"/>
    <s v="Banten"/>
    <x v="0"/>
    <s v="PCX 160"/>
    <s v="Matic Premium"/>
    <n v="36355000"/>
    <n v="7271000"/>
    <s v="Medium"/>
    <x v="2"/>
    <x v="1"/>
    <n v="0.14499999999999999"/>
    <n v="836200"/>
    <n v="50171000"/>
    <x v="0"/>
    <x v="0"/>
    <n v="0"/>
    <n v="0"/>
    <n v="1"/>
    <m/>
    <n v="1"/>
    <n v="2"/>
    <n v="4"/>
    <n v="0"/>
    <n v="7"/>
    <s v="Medium Risk"/>
    <n v="7"/>
    <s v="6-11 bulan"/>
  </r>
  <r>
    <x v="561"/>
    <x v="101"/>
    <x v="4"/>
    <x v="7"/>
    <s v="42851506699378"/>
    <n v="40"/>
    <s v="Lakilaki"/>
    <x v="0"/>
    <n v="7439000"/>
    <n v="0.2409463637585697"/>
    <x v="16"/>
    <s v="Jawa Timur"/>
    <x v="1"/>
    <s v="XMAX 250"/>
    <s v="Maxi Scooter"/>
    <n v="60503000"/>
    <n v="6050000"/>
    <s v="Low"/>
    <x v="6"/>
    <x v="2"/>
    <n v="0.14499999999999999"/>
    <n v="1792400"/>
    <n v="86037000"/>
    <x v="0"/>
    <x v="0"/>
    <n v="0"/>
    <n v="0"/>
    <n v="1"/>
    <m/>
    <n v="2"/>
    <n v="3"/>
    <n v="3"/>
    <n v="0"/>
    <n v="8"/>
    <s v="Medium Risk"/>
    <n v="5"/>
    <s v="0-5 bulan"/>
  </r>
  <r>
    <x v="562"/>
    <x v="43"/>
    <x v="5"/>
    <x v="387"/>
    <s v="43441704869882"/>
    <n v="46"/>
    <s v="Lakilaki"/>
    <x v="0"/>
    <n v="7148000"/>
    <n v="0.16454952434247341"/>
    <x v="11"/>
    <s v="Sumatera Utara"/>
    <x v="0"/>
    <s v="Genio"/>
    <s v="Matic Entry"/>
    <n v="18965000"/>
    <n v="6638000"/>
    <s v="High"/>
    <x v="4"/>
    <x v="0"/>
    <n v="0.14499999999999999"/>
    <n v="1176200"/>
    <n v="14114000"/>
    <x v="0"/>
    <x v="0"/>
    <n v="0"/>
    <n v="0"/>
    <n v="1"/>
    <s v="verifikasi"/>
    <n v="1"/>
    <n v="1"/>
    <n v="1"/>
    <n v="0"/>
    <n v="3"/>
    <s v="Low Risk"/>
    <n v="9"/>
    <s v="6-11 bulan"/>
  </r>
  <r>
    <x v="563"/>
    <x v="23"/>
    <x v="0"/>
    <x v="117"/>
    <s v="86841602543991"/>
    <n v="30"/>
    <s v="Perempuan"/>
    <x v="8"/>
    <n v="3536000"/>
    <n v="0.67253959276018105"/>
    <x v="8"/>
    <s v="Banten"/>
    <x v="4"/>
    <s v="KLX 150"/>
    <s v="Trail"/>
    <n v="38343000"/>
    <n v="13420000"/>
    <s v="High"/>
    <x v="4"/>
    <x v="0"/>
    <n v="0.14499999999999999"/>
    <n v="2378100"/>
    <n v="28537000"/>
    <x v="0"/>
    <x v="0"/>
    <n v="0"/>
    <n v="0"/>
    <n v="1"/>
    <s v="ok"/>
    <n v="4"/>
    <n v="1"/>
    <n v="1"/>
    <n v="0"/>
    <n v="6"/>
    <s v="Low Risk"/>
    <n v="4"/>
    <s v="0-5 bulan"/>
  </r>
  <r>
    <x v="564"/>
    <x v="152"/>
    <x v="2"/>
    <x v="356"/>
    <s v="62062411664881"/>
    <n v="21"/>
    <s v="Perempuan"/>
    <x v="8"/>
    <n v="2899000"/>
    <n v="0.19793032080027595"/>
    <x v="19"/>
    <s v="Jawa Barat"/>
    <x v="0"/>
    <s v="Vario 125"/>
    <s v="Matic Mid"/>
    <n v="24947000"/>
    <n v="4989000"/>
    <s v="Medium"/>
    <x v="2"/>
    <x v="1"/>
    <n v="0.14499999999999999"/>
    <n v="573800"/>
    <n v="34427000"/>
    <x v="1"/>
    <x v="4"/>
    <n v="198"/>
    <n v="8"/>
    <n v="5"/>
    <m/>
    <n v="1"/>
    <n v="2"/>
    <n v="4"/>
    <n v="4"/>
    <n v="11"/>
    <s v="High Risk"/>
    <n v="5"/>
    <s v="0-5 bulan"/>
  </r>
  <r>
    <x v="565"/>
    <x v="107"/>
    <x v="3"/>
    <x v="17"/>
    <s v="81461611819666"/>
    <n v="27"/>
    <s v="Lakilaki"/>
    <x v="1"/>
    <n v="10891000"/>
    <n v="4.5836011385547701E-2"/>
    <x v="13"/>
    <s v="Jawa Barat"/>
    <x v="1"/>
    <s v="Freego"/>
    <s v="Matic Mid"/>
    <n v="23332000"/>
    <n v="8166000"/>
    <s v="High"/>
    <x v="4"/>
    <x v="2"/>
    <n v="0.14499999999999999"/>
    <n v="499200"/>
    <n v="23963000"/>
    <x v="0"/>
    <x v="0"/>
    <n v="0"/>
    <n v="0"/>
    <n v="1"/>
    <s v="approved"/>
    <n v="1"/>
    <n v="1"/>
    <n v="3"/>
    <n v="0"/>
    <n v="5"/>
    <s v="Low Risk"/>
    <n v="8"/>
    <s v="6-11 bulan"/>
  </r>
  <r>
    <x v="566"/>
    <x v="180"/>
    <x v="4"/>
    <x v="240"/>
    <s v="84461310551376"/>
    <n v="58"/>
    <s v="Perempuan"/>
    <x v="1"/>
    <n v="13835000"/>
    <n v="0.20735814962052765"/>
    <x v="0"/>
    <s v="Bali"/>
    <x v="0"/>
    <s v="ADV 160"/>
    <s v="Adventure"/>
    <n v="42951000"/>
    <n v="12885000"/>
    <s v="High"/>
    <x v="3"/>
    <x v="0"/>
    <n v="0.14499999999999999"/>
    <n v="2868800"/>
    <n v="34426000"/>
    <x v="0"/>
    <x v="0"/>
    <n v="0"/>
    <n v="0"/>
    <n v="1"/>
    <m/>
    <n v="2"/>
    <n v="1"/>
    <n v="1"/>
    <n v="0"/>
    <n v="4"/>
    <s v="Low Risk"/>
    <n v="5"/>
    <s v="0-5 bulan"/>
  </r>
  <r>
    <x v="567"/>
    <x v="1"/>
    <x v="1"/>
    <x v="297"/>
    <s v="72822101522567"/>
    <n v="56"/>
    <s v="Perempuan"/>
    <x v="1"/>
    <n v="4867000"/>
    <n v="0.27573453873022397"/>
    <x v="2"/>
    <s v="Riau"/>
    <x v="0"/>
    <s v="CB150R"/>
    <s v="Sport"/>
    <n v="30523000"/>
    <n v="10683000"/>
    <s v="High"/>
    <x v="4"/>
    <x v="3"/>
    <n v="0.14499999999999999"/>
    <n v="1342000"/>
    <n v="24156000"/>
    <x v="0"/>
    <x v="0"/>
    <n v="0"/>
    <n v="0"/>
    <n v="1"/>
    <s v="ok"/>
    <n v="2"/>
    <n v="1"/>
    <n v="1"/>
    <n v="0"/>
    <n v="4"/>
    <s v="Low Risk"/>
    <n v="7"/>
    <s v="6-11 bulan"/>
  </r>
  <r>
    <x v="568"/>
    <x v="173"/>
    <x v="4"/>
    <x v="388"/>
    <s v="80012210849703"/>
    <n v="56"/>
    <s v="Perempuan"/>
    <x v="1"/>
    <n v="10747000"/>
    <n v="0.14352842653763842"/>
    <x v="11"/>
    <s v="Sumatera Utara"/>
    <x v="0"/>
    <s v="Vario 160"/>
    <s v="Matic Mid"/>
    <n v="30406000"/>
    <n v="7601000"/>
    <s v="Medium"/>
    <x v="1"/>
    <x v="3"/>
    <n v="0.14499999999999999"/>
    <n v="1542500"/>
    <n v="27765000"/>
    <x v="0"/>
    <x v="0"/>
    <n v="0"/>
    <n v="0"/>
    <n v="1"/>
    <s v="ok"/>
    <n v="1"/>
    <n v="2"/>
    <n v="1"/>
    <n v="0"/>
    <n v="4"/>
    <s v="Low Risk"/>
    <n v="5"/>
    <s v="0-5 bulan"/>
  </r>
  <r>
    <x v="569"/>
    <x v="26"/>
    <x v="4"/>
    <x v="389"/>
    <s v="56742012967514"/>
    <n v="23"/>
    <s v="Perempuan"/>
    <x v="6"/>
    <n v="5697000"/>
    <n v="0.13256099701597332"/>
    <x v="4"/>
    <s v="Kalimantan Selatan"/>
    <x v="1"/>
    <s v="NMAX 155"/>
    <s v="Matic Premium"/>
    <n v="35296000"/>
    <n v="12354000"/>
    <s v="High"/>
    <x v="4"/>
    <x v="2"/>
    <n v="0.14499999999999999"/>
    <n v="755200"/>
    <n v="36248000"/>
    <x v="0"/>
    <x v="0"/>
    <n v="0"/>
    <n v="0"/>
    <n v="1"/>
    <s v="data kurang"/>
    <n v="1"/>
    <n v="1"/>
    <n v="3"/>
    <n v="0"/>
    <n v="5"/>
    <s v="Low Risk"/>
    <n v="4"/>
    <s v="0-5 bulan"/>
  </r>
  <r>
    <x v="570"/>
    <x v="90"/>
    <x v="3"/>
    <x v="176"/>
    <s v="89492309712382"/>
    <n v="49"/>
    <s v="Perempuan"/>
    <x v="1"/>
    <n v="8807000"/>
    <n v="0.22952197115930509"/>
    <x v="1"/>
    <s v="Sumatera Selatan"/>
    <x v="1"/>
    <s v="Aerox 155"/>
    <s v="Matic Sport"/>
    <n v="32593000"/>
    <n v="11408000"/>
    <s v="High"/>
    <x v="4"/>
    <x v="0"/>
    <n v="0.14499999999999999"/>
    <n v="2021400"/>
    <n v="24257000"/>
    <x v="0"/>
    <x v="0"/>
    <n v="0"/>
    <n v="0"/>
    <n v="1"/>
    <s v="approved"/>
    <n v="2"/>
    <n v="1"/>
    <n v="1"/>
    <n v="0"/>
    <n v="4"/>
    <s v="Low Risk"/>
    <n v="8"/>
    <s v="6-11 bulan"/>
  </r>
  <r>
    <x v="571"/>
    <x v="89"/>
    <x v="5"/>
    <x v="390"/>
    <s v="71161804637845"/>
    <n v="53"/>
    <s v="Lakilaki"/>
    <x v="6"/>
    <n v="6503000"/>
    <n v="7.5703521451637709E-2"/>
    <x v="4"/>
    <s v="Kalimantan Selatan"/>
    <x v="0"/>
    <s v="Genio"/>
    <s v="Matic Entry"/>
    <n v="19940000"/>
    <n v="4985000"/>
    <s v="Medium"/>
    <x v="1"/>
    <x v="2"/>
    <n v="0.14499999999999999"/>
    <n v="492300"/>
    <n v="23630000"/>
    <x v="0"/>
    <x v="0"/>
    <n v="0"/>
    <n v="0"/>
    <n v="1"/>
    <m/>
    <n v="1"/>
    <n v="2"/>
    <n v="3"/>
    <n v="0"/>
    <n v="6"/>
    <s v="Low Risk"/>
    <n v="9"/>
    <s v="6-11 bulan"/>
  </r>
  <r>
    <x v="572"/>
    <x v="55"/>
    <x v="5"/>
    <x v="391"/>
    <s v="59181807651200"/>
    <n v="37"/>
    <s v="Perempuan"/>
    <x v="1"/>
    <n v="9365000"/>
    <n v="4.0587293112653494E-2"/>
    <x v="10"/>
    <s v="Jawa Timur"/>
    <x v="0"/>
    <s v="Genio"/>
    <s v="Matic Entry"/>
    <n v="18888000"/>
    <n v="5666000"/>
    <s v="High"/>
    <x v="3"/>
    <x v="1"/>
    <n v="0.14499999999999999"/>
    <n v="380100"/>
    <n v="22808000"/>
    <x v="0"/>
    <x v="0"/>
    <n v="0"/>
    <n v="0"/>
    <n v="1"/>
    <m/>
    <n v="1"/>
    <n v="1"/>
    <n v="4"/>
    <n v="0"/>
    <n v="6"/>
    <s v="Low Risk"/>
    <n v="8"/>
    <s v="6-11 bulan"/>
  </r>
  <r>
    <x v="573"/>
    <x v="111"/>
    <x v="4"/>
    <x v="392"/>
    <s v="80932307798455"/>
    <n v="40"/>
    <s v="Lakilaki"/>
    <x v="5"/>
    <n v="4242000"/>
    <n v="0.24646393210749645"/>
    <x v="11"/>
    <s v="Sumatera Utara"/>
    <x v="0"/>
    <s v="CB150R"/>
    <s v="Sport"/>
    <n v="32420000"/>
    <n v="12968000"/>
    <s v="High"/>
    <x v="5"/>
    <x v="5"/>
    <n v="0.14499999999999999"/>
    <n v="1045500"/>
    <n v="25093000"/>
    <x v="0"/>
    <x v="0"/>
    <n v="0"/>
    <n v="0"/>
    <n v="1"/>
    <s v="approved"/>
    <n v="2"/>
    <n v="1"/>
    <n v="1"/>
    <n v="0"/>
    <n v="4"/>
    <s v="Low Risk"/>
    <n v="4"/>
    <s v="0-5 bulan"/>
  </r>
  <r>
    <x v="574"/>
    <x v="113"/>
    <x v="5"/>
    <x v="60"/>
    <s v="78522401853168"/>
    <n v="43"/>
    <s v="Perempuan"/>
    <x v="6"/>
    <n v="6884000"/>
    <n v="0.16003776873910516"/>
    <x v="3"/>
    <s v="Sulawesi Selatan"/>
    <x v="0"/>
    <s v="CB150R"/>
    <s v="Sport"/>
    <n v="31533000"/>
    <n v="11037000"/>
    <s v="High"/>
    <x v="4"/>
    <x v="5"/>
    <n v="0.14499999999999999"/>
    <n v="1101700"/>
    <n v="26440000"/>
    <x v="0"/>
    <x v="0"/>
    <n v="0"/>
    <n v="0"/>
    <n v="1"/>
    <s v="approved"/>
    <n v="1"/>
    <n v="1"/>
    <n v="1"/>
    <n v="0"/>
    <n v="3"/>
    <s v="Low Risk"/>
    <n v="9"/>
    <s v="6-11 bulan"/>
  </r>
  <r>
    <x v="575"/>
    <x v="141"/>
    <x v="2"/>
    <x v="393"/>
    <s v="67772103901754"/>
    <n v="26"/>
    <s v="Perempuan"/>
    <x v="8"/>
    <n v="3629000"/>
    <n v="0.52772113529898046"/>
    <x v="4"/>
    <s v="Kalimantan Selatan"/>
    <x v="0"/>
    <s v="CB150R"/>
    <s v="Sport"/>
    <n v="30879000"/>
    <n v="10808000"/>
    <s v="High"/>
    <x v="4"/>
    <x v="0"/>
    <n v="0.14499999999999999"/>
    <n v="1915100"/>
    <n v="22981000"/>
    <x v="0"/>
    <x v="0"/>
    <n v="0"/>
    <n v="0"/>
    <n v="1"/>
    <m/>
    <n v="4"/>
    <n v="1"/>
    <n v="1"/>
    <n v="0"/>
    <n v="6"/>
    <s v="Low Risk"/>
    <n v="6"/>
    <s v="6-11 bulan"/>
  </r>
  <r>
    <x v="576"/>
    <x v="35"/>
    <x v="7"/>
    <x v="33"/>
    <s v="Data Tidak Lengkap"/>
    <n v="52"/>
    <s v="Lakilaki"/>
    <x v="1"/>
    <n v="8936000"/>
    <n v="0.17221351835273052"/>
    <x v="18"/>
    <s v="Jawa Barat"/>
    <x v="1"/>
    <s v="XMAX 250"/>
    <s v="Maxi Scooter"/>
    <n v="62334887"/>
    <n v="15584000"/>
    <s v="Medium"/>
    <x v="1"/>
    <x v="2"/>
    <n v="0.14499999999999999"/>
    <n v="1538900"/>
    <n v="73866000"/>
    <x v="0"/>
    <x v="0"/>
    <n v="0"/>
    <n v="0"/>
    <n v="1"/>
    <s v="data kurang"/>
    <n v="1"/>
    <n v="2"/>
    <n v="3"/>
    <n v="0"/>
    <n v="6"/>
    <s v="Low Risk"/>
    <s v="N/A"/>
    <s v="N/A"/>
  </r>
  <r>
    <x v="577"/>
    <x v="121"/>
    <x v="1"/>
    <x v="275"/>
    <s v="91811710545351"/>
    <n v="37"/>
    <s v="Perempuan"/>
    <x v="7"/>
    <n v="3468000"/>
    <n v="0.38817762399077277"/>
    <x v="11"/>
    <s v="Sumatera Utara"/>
    <x v="0"/>
    <s v="CB150R"/>
    <s v="Sport"/>
    <n v="30620000"/>
    <n v="10717000"/>
    <s v="High"/>
    <x v="4"/>
    <x v="3"/>
    <n v="0.14499999999999999"/>
    <n v="1346200"/>
    <n v="24232000"/>
    <x v="0"/>
    <x v="0"/>
    <n v="0"/>
    <n v="0"/>
    <n v="1"/>
    <m/>
    <n v="3"/>
    <n v="1"/>
    <n v="1"/>
    <n v="0"/>
    <n v="5"/>
    <s v="Low Risk"/>
    <n v="7"/>
    <s v="6-11 bulan"/>
  </r>
  <r>
    <x v="578"/>
    <x v="165"/>
    <x v="4"/>
    <x v="56"/>
    <s v="46682412677584"/>
    <n v="47"/>
    <s v="Lakilaki"/>
    <x v="9"/>
    <n v="4187000"/>
    <n v="0.32562694053021257"/>
    <x v="8"/>
    <s v="Banten"/>
    <x v="0"/>
    <s v="PCX 160"/>
    <s v="Matic Premium"/>
    <n v="36237000"/>
    <n v="10871000"/>
    <s v="High"/>
    <x v="3"/>
    <x v="5"/>
    <n v="0.14499999999999999"/>
    <n v="1363400"/>
    <n v="32722000"/>
    <x v="0"/>
    <x v="0"/>
    <n v="0"/>
    <n v="0"/>
    <n v="1"/>
    <m/>
    <n v="3"/>
    <n v="1"/>
    <n v="1"/>
    <n v="0"/>
    <n v="5"/>
    <s v="Low Risk"/>
    <n v="5"/>
    <s v="0-5 bulan"/>
  </r>
  <r>
    <x v="579"/>
    <x v="94"/>
    <x v="2"/>
    <x v="371"/>
    <s v="64692712748219"/>
    <n v="44"/>
    <s v="Lakilaki"/>
    <x v="8"/>
    <n v="3847000"/>
    <n v="0.20948791265921499"/>
    <x v="8"/>
    <s v="Banten"/>
    <x v="1"/>
    <s v="MT15"/>
    <s v="Sport Naked"/>
    <n v="37373000"/>
    <n v="9343000"/>
    <s v="Medium"/>
    <x v="1"/>
    <x v="1"/>
    <n v="0.14499999999999999"/>
    <n v="805900"/>
    <n v="48352000"/>
    <x v="0"/>
    <x v="0"/>
    <n v="0"/>
    <n v="0"/>
    <n v="1"/>
    <s v="data kurang"/>
    <n v="2"/>
    <n v="2"/>
    <n v="4"/>
    <n v="0"/>
    <n v="8"/>
    <s v="Medium Risk"/>
    <n v="5"/>
    <s v="0-5 bulan"/>
  </r>
  <r>
    <x v="580"/>
    <x v="181"/>
    <x v="6"/>
    <x v="267"/>
    <s v="33691112895066"/>
    <n v="57"/>
    <s v="Lakilaki"/>
    <x v="1"/>
    <n v="12928000"/>
    <n v="0.41001701732673268"/>
    <x v="2"/>
    <s v="Riau"/>
    <x v="1"/>
    <s v="XMAX 250"/>
    <s v="Maxi Scooter"/>
    <n v="61726000"/>
    <n v="6173000"/>
    <s v="Low"/>
    <x v="6"/>
    <x v="0"/>
    <n v="0.14499999999999999"/>
    <n v="5300700"/>
    <n v="63609000"/>
    <x v="0"/>
    <x v="0"/>
    <n v="0"/>
    <n v="0"/>
    <n v="1"/>
    <s v="approved"/>
    <n v="4"/>
    <n v="3"/>
    <n v="1"/>
    <n v="0"/>
    <n v="8"/>
    <s v="Medium Risk"/>
    <n v="0"/>
    <s v="0-5 bulan"/>
  </r>
  <r>
    <x v="581"/>
    <x v="114"/>
    <x v="0"/>
    <x v="255"/>
    <s v="99592512581277"/>
    <n v="29"/>
    <s v="Perempuan"/>
    <x v="6"/>
    <n v="5304000"/>
    <n v="0.11304675716440422"/>
    <x v="13"/>
    <s v="Jawa Barat"/>
    <x v="1"/>
    <s v="Aerox 155"/>
    <s v="Matic Sport"/>
    <n v="32086000"/>
    <n v="11230000"/>
    <s v="High"/>
    <x v="4"/>
    <x v="1"/>
    <n v="0.14499999999999999"/>
    <n v="599600"/>
    <n v="35976000"/>
    <x v="0"/>
    <x v="0"/>
    <n v="0"/>
    <n v="0"/>
    <n v="1"/>
    <s v="verifikasi"/>
    <n v="1"/>
    <n v="1"/>
    <n v="4"/>
    <n v="0"/>
    <n v="6"/>
    <s v="Low Risk"/>
    <n v="4"/>
    <s v="0-5 bulan"/>
  </r>
  <r>
    <x v="582"/>
    <x v="114"/>
    <x v="0"/>
    <x v="15"/>
    <s v="38211005843515"/>
    <n v="53"/>
    <s v="Lakilaki"/>
    <x v="1"/>
    <n v="5769000"/>
    <n v="0.14113364534581382"/>
    <x v="1"/>
    <s v="Sumatera Selatan"/>
    <x v="1"/>
    <s v="MT15"/>
    <s v="Sport Naked"/>
    <n v="38053000"/>
    <n v="13319000"/>
    <s v="High"/>
    <x v="4"/>
    <x v="2"/>
    <n v="0.14499999999999999"/>
    <n v="814200"/>
    <n v="39080000"/>
    <x v="0"/>
    <x v="0"/>
    <n v="0"/>
    <n v="0"/>
    <n v="1"/>
    <s v="verifikasi"/>
    <n v="1"/>
    <n v="1"/>
    <n v="3"/>
    <n v="0"/>
    <n v="5"/>
    <s v="Low Risk"/>
    <n v="4"/>
    <s v="0-5 bulan"/>
  </r>
  <r>
    <x v="583"/>
    <x v="90"/>
    <x v="3"/>
    <x v="394"/>
    <s v="37512209559290"/>
    <n v="38"/>
    <s v="Perempuan"/>
    <x v="0"/>
    <n v="7517000"/>
    <n v="9.9627510975123054E-2"/>
    <x v="8"/>
    <s v="Banten"/>
    <x v="0"/>
    <s v="Vario 160"/>
    <s v="Matic Mid"/>
    <n v="28904000"/>
    <n v="10116000"/>
    <s v="High"/>
    <x v="4"/>
    <x v="4"/>
    <n v="0.14499999999999999"/>
    <n v="748900"/>
    <n v="26961000"/>
    <x v="0"/>
    <x v="2"/>
    <n v="0"/>
    <n v="0"/>
    <n v="0"/>
    <s v="survey ulang"/>
    <n v="1"/>
    <n v="1"/>
    <n v="2"/>
    <n v="0"/>
    <n v="4"/>
    <s v="Low Risk"/>
    <n v="8"/>
    <s v="6-11 bulan"/>
  </r>
  <r>
    <x v="584"/>
    <x v="97"/>
    <x v="3"/>
    <x v="4"/>
    <s v="81701008554656"/>
    <n v="25"/>
    <s v="Lakilaki"/>
    <x v="5"/>
    <n v="4480000"/>
    <n v="0.12006696428571428"/>
    <x v="5"/>
    <s v="Kalimantan Timur"/>
    <x v="1"/>
    <s v="Freego"/>
    <s v="Matic Mid"/>
    <n v="22013000"/>
    <n v="3302000"/>
    <s v="Medium"/>
    <x v="0"/>
    <x v="1"/>
    <n v="0.14499999999999999"/>
    <n v="537900"/>
    <n v="32276000"/>
    <x v="0"/>
    <x v="0"/>
    <n v="0"/>
    <n v="0"/>
    <n v="1"/>
    <m/>
    <n v="1"/>
    <n v="2"/>
    <n v="4"/>
    <n v="0"/>
    <n v="7"/>
    <s v="Medium Risk"/>
    <n v="7"/>
    <s v="6-11 bulan"/>
  </r>
  <r>
    <x v="585"/>
    <x v="59"/>
    <x v="5"/>
    <x v="395"/>
    <s v="71152104956053"/>
    <n v="28"/>
    <s v="Perempuan"/>
    <x v="9"/>
    <n v="5439000"/>
    <n v="0.24377642949071521"/>
    <x v="6"/>
    <s v="DIY"/>
    <x v="1"/>
    <s v="R15"/>
    <s v="Sport"/>
    <n v="41577000"/>
    <n v="8315000"/>
    <s v="Medium"/>
    <x v="2"/>
    <x v="4"/>
    <n v="0.14499999999999999"/>
    <n v="1325900"/>
    <n v="47731000"/>
    <x v="0"/>
    <x v="0"/>
    <n v="0"/>
    <n v="0"/>
    <n v="1"/>
    <s v="approved"/>
    <n v="2"/>
    <n v="2"/>
    <n v="2"/>
    <n v="0"/>
    <n v="6"/>
    <s v="Low Risk"/>
    <n v="9"/>
    <s v="6-11 bulan"/>
  </r>
  <r>
    <x v="586"/>
    <x v="182"/>
    <x v="6"/>
    <x v="396"/>
    <s v="47751501623450"/>
    <n v="33"/>
    <s v="Perempuan"/>
    <x v="0"/>
    <n v="4942000"/>
    <n v="0.1689397005261028"/>
    <x v="16"/>
    <s v="Jawa Timur"/>
    <x v="3"/>
    <s v="Dazz"/>
    <s v="Matic Entry"/>
    <n v="16458000"/>
    <n v="4115000"/>
    <s v="Medium"/>
    <x v="1"/>
    <x v="3"/>
    <n v="0.14499999999999999"/>
    <n v="834900"/>
    <n v="15028000"/>
    <x v="0"/>
    <x v="0"/>
    <n v="0"/>
    <n v="0"/>
    <n v="1"/>
    <s v="data kurang"/>
    <n v="1"/>
    <n v="2"/>
    <n v="1"/>
    <n v="0"/>
    <n v="4"/>
    <s v="Low Risk"/>
    <n v="0"/>
    <s v="0-5 bulan"/>
  </r>
  <r>
    <x v="587"/>
    <x v="143"/>
    <x v="2"/>
    <x v="397"/>
    <s v="42481309716791"/>
    <n v="41"/>
    <s v="Perempuan"/>
    <x v="5"/>
    <n v="3953000"/>
    <n v="0.11158613711105489"/>
    <x v="10"/>
    <s v="Jawa Timur"/>
    <x v="2"/>
    <s v="Nex II"/>
    <s v="Matic Entry"/>
    <n v="17024000"/>
    <n v="5958000"/>
    <s v="High"/>
    <x v="4"/>
    <x v="4"/>
    <n v="0.14499999999999999"/>
    <n v="441100"/>
    <n v="15880000"/>
    <x v="0"/>
    <x v="0"/>
    <n v="0"/>
    <n v="0"/>
    <n v="1"/>
    <s v="data kurang"/>
    <n v="1"/>
    <n v="1"/>
    <n v="2"/>
    <n v="0"/>
    <n v="4"/>
    <s v="Low Risk"/>
    <n v="6"/>
    <s v="6-11 bulan"/>
  </r>
  <r>
    <x v="588"/>
    <x v="178"/>
    <x v="3"/>
    <x v="398"/>
    <s v="79502307531692"/>
    <n v="52"/>
    <s v="Lakilaki"/>
    <x v="1"/>
    <n v="6455000"/>
    <n v="0.16955848179705654"/>
    <x v="12"/>
    <s v="DKI Jakarta"/>
    <x v="4"/>
    <s v="KLX 150"/>
    <s v="Trail"/>
    <n v="36944000"/>
    <n v="3694000"/>
    <s v="Low"/>
    <x v="6"/>
    <x v="2"/>
    <n v="0.14499999999999999"/>
    <n v="1094500"/>
    <n v="52535000"/>
    <x v="0"/>
    <x v="0"/>
    <n v="0"/>
    <n v="0"/>
    <n v="1"/>
    <s v="data kurang"/>
    <n v="1"/>
    <n v="3"/>
    <n v="3"/>
    <n v="0"/>
    <n v="7"/>
    <s v="Medium Risk"/>
    <n v="8"/>
    <s v="6-11 bulan"/>
  </r>
  <r>
    <x v="589"/>
    <x v="169"/>
    <x v="2"/>
    <x v="168"/>
    <s v="93841207526029"/>
    <n v="28"/>
    <s v="Lakilaki"/>
    <x v="7"/>
    <n v="3500000"/>
    <n v="0.21485714285714286"/>
    <x v="3"/>
    <s v="Sulawesi Selatan"/>
    <x v="1"/>
    <s v="Freego"/>
    <s v="Matic Mid"/>
    <n v="23316000"/>
    <n v="9326000"/>
    <s v="High"/>
    <x v="5"/>
    <x v="5"/>
    <n v="0.14499999999999999"/>
    <n v="752000"/>
    <n v="18047000"/>
    <x v="0"/>
    <x v="0"/>
    <n v="0"/>
    <n v="0"/>
    <n v="1"/>
    <m/>
    <n v="2"/>
    <n v="1"/>
    <n v="1"/>
    <n v="0"/>
    <n v="4"/>
    <s v="Low Risk"/>
    <n v="6"/>
    <s v="6-11 bulan"/>
  </r>
  <r>
    <x v="590"/>
    <x v="113"/>
    <x v="5"/>
    <x v="312"/>
    <s v="44742412513184"/>
    <n v="45"/>
    <s v="Perempuan"/>
    <x v="1"/>
    <n v="12383000"/>
    <n v="6.8690947266413629E-2"/>
    <x v="8"/>
    <s v="Banten"/>
    <x v="0"/>
    <s v="CB150R"/>
    <s v="Sport"/>
    <n v="32303000"/>
    <n v="6461000"/>
    <s v="Medium"/>
    <x v="2"/>
    <x v="2"/>
    <n v="0.14499999999999999"/>
    <n v="850600"/>
    <n v="40830000"/>
    <x v="0"/>
    <x v="0"/>
    <n v="0"/>
    <n v="0"/>
    <n v="1"/>
    <s v="survey ulang"/>
    <n v="1"/>
    <n v="2"/>
    <n v="3"/>
    <n v="0"/>
    <n v="6"/>
    <s v="Low Risk"/>
    <n v="9"/>
    <s v="6-11 bulan"/>
  </r>
  <r>
    <x v="591"/>
    <x v="120"/>
    <x v="5"/>
    <x v="399"/>
    <s v="55232112964392"/>
    <n v="30"/>
    <s v="Perempuan"/>
    <x v="3"/>
    <n v="3377000"/>
    <n v="0.20352383772579213"/>
    <x v="11"/>
    <s v="Sumatera Utara"/>
    <x v="0"/>
    <s v="Revo X"/>
    <s v="Bebek"/>
    <n v="18266000"/>
    <n v="5480000"/>
    <s v="High"/>
    <x v="3"/>
    <x v="5"/>
    <n v="0.14499999999999999"/>
    <n v="687300"/>
    <n v="16494000"/>
    <x v="0"/>
    <x v="0"/>
    <n v="0"/>
    <n v="0"/>
    <n v="1"/>
    <m/>
    <n v="2"/>
    <n v="1"/>
    <n v="1"/>
    <n v="0"/>
    <n v="4"/>
    <s v="Low Risk"/>
    <n v="9"/>
    <s v="6-11 bulan"/>
  </r>
  <r>
    <x v="592"/>
    <x v="30"/>
    <x v="1"/>
    <x v="400"/>
    <s v="41351005502297"/>
    <n v="32"/>
    <s v="Perempuan"/>
    <x v="0"/>
    <n v="6533000"/>
    <n v="0.1234654829328027"/>
    <x v="9"/>
    <s v="Jawa Tengah"/>
    <x v="0"/>
    <s v="Vario 160"/>
    <s v="Matic Mid"/>
    <n v="28828000"/>
    <n v="4324000"/>
    <s v="Medium"/>
    <x v="0"/>
    <x v="2"/>
    <n v="0.14499999999999999"/>
    <n v="806600"/>
    <n v="38716000"/>
    <x v="0"/>
    <x v="0"/>
    <n v="0"/>
    <n v="0"/>
    <n v="1"/>
    <m/>
    <n v="1"/>
    <n v="2"/>
    <n v="3"/>
    <n v="0"/>
    <n v="6"/>
    <s v="Low Risk"/>
    <n v="6"/>
    <s v="6-11 bulan"/>
  </r>
  <r>
    <x v="593"/>
    <x v="116"/>
    <x v="5"/>
    <x v="335"/>
    <s v="85991811699375"/>
    <n v="42"/>
    <s v="Lakilaki"/>
    <x v="0"/>
    <n v="4685000"/>
    <n v="0.19912486659551762"/>
    <x v="13"/>
    <s v="Jawa Barat"/>
    <x v="1"/>
    <s v="MT15"/>
    <s v="Sport Naked"/>
    <n v="37787000"/>
    <n v="9447000"/>
    <s v="Medium"/>
    <x v="1"/>
    <x v="2"/>
    <n v="0.14499999999999999"/>
    <n v="932900"/>
    <n v="44778000"/>
    <x v="0"/>
    <x v="0"/>
    <n v="0"/>
    <n v="0"/>
    <n v="1"/>
    <s v="ok"/>
    <n v="1"/>
    <n v="2"/>
    <n v="3"/>
    <n v="0"/>
    <n v="6"/>
    <s v="Low Risk"/>
    <n v="9"/>
    <s v="6-11 bulan"/>
  </r>
  <r>
    <x v="594"/>
    <x v="136"/>
    <x v="5"/>
    <x v="344"/>
    <s v="76731603925304"/>
    <n v="53"/>
    <s v="Perempuan"/>
    <x v="1"/>
    <n v="5560000"/>
    <n v="0.17884892086330936"/>
    <x v="0"/>
    <s v="Bali"/>
    <x v="2"/>
    <s v="Nex II"/>
    <s v="Matic Entry"/>
    <n v="17295000"/>
    <n v="2594000"/>
    <s v="Medium"/>
    <x v="0"/>
    <x v="3"/>
    <n v="0.14499999999999999"/>
    <n v="994400"/>
    <n v="17899000"/>
    <x v="0"/>
    <x v="0"/>
    <n v="0"/>
    <n v="0"/>
    <n v="1"/>
    <m/>
    <n v="1"/>
    <n v="2"/>
    <n v="1"/>
    <n v="0"/>
    <n v="4"/>
    <s v="Low Risk"/>
    <n v="8"/>
    <s v="6-11 bulan"/>
  </r>
  <r>
    <x v="595"/>
    <x v="108"/>
    <x v="1"/>
    <x v="338"/>
    <s v="Invalid"/>
    <n v="30"/>
    <s v="Lakilaki"/>
    <x v="5"/>
    <n v="4834000"/>
    <n v="8.0264791063301616E-2"/>
    <x v="15"/>
    <s v="DKI Jakarta"/>
    <x v="0"/>
    <s v="Beat Street"/>
    <s v="Matic Entry"/>
    <n v="18132000"/>
    <n v="6346000"/>
    <s v="High"/>
    <x v="4"/>
    <x v="2"/>
    <n v="0.14499999999999999"/>
    <n v="388000"/>
    <n v="18622000"/>
    <x v="0"/>
    <x v="0"/>
    <n v="0"/>
    <n v="0"/>
    <n v="1"/>
    <s v="survey ulang"/>
    <n v="1"/>
    <n v="1"/>
    <n v="3"/>
    <n v="0"/>
    <n v="5"/>
    <s v="Low Risk"/>
    <n v="7"/>
    <s v="6-11 bulan"/>
  </r>
  <r>
    <x v="596"/>
    <x v="28"/>
    <x v="1"/>
    <x v="274"/>
    <s v="37211410673843"/>
    <n v="49"/>
    <s v="Perempuan"/>
    <x v="0"/>
    <n v="5721000"/>
    <n v="0.11824855794441531"/>
    <x v="1"/>
    <s v="Sumatera Selatan"/>
    <x v="0"/>
    <s v="Genio"/>
    <s v="Matic Entry"/>
    <n v="18859000"/>
    <n v="1886000"/>
    <s v="Low"/>
    <x v="6"/>
    <x v="4"/>
    <n v="0.14499999999999999"/>
    <n v="676500"/>
    <n v="24356000"/>
    <x v="0"/>
    <x v="0"/>
    <n v="0"/>
    <n v="0"/>
    <n v="1"/>
    <s v="verifikasi"/>
    <n v="1"/>
    <n v="3"/>
    <n v="2"/>
    <n v="0"/>
    <n v="6"/>
    <s v="Low Risk"/>
    <n v="7"/>
    <s v="6-11 bulan"/>
  </r>
  <r>
    <x v="597"/>
    <x v="105"/>
    <x v="2"/>
    <x v="401"/>
    <s v="49622512733717"/>
    <n v="49"/>
    <s v="Perempuan"/>
    <x v="1"/>
    <n v="13646000"/>
    <n v="4.642386047193317E-2"/>
    <x v="10"/>
    <s v="Jawa Timur"/>
    <x v="0"/>
    <s v="CB150R"/>
    <s v="Sport"/>
    <n v="31478000"/>
    <n v="9443000"/>
    <s v="High"/>
    <x v="3"/>
    <x v="1"/>
    <n v="0.14499999999999999"/>
    <n v="633500"/>
    <n v="38010000"/>
    <x v="0"/>
    <x v="0"/>
    <n v="0"/>
    <n v="0"/>
    <n v="1"/>
    <m/>
    <n v="1"/>
    <n v="1"/>
    <n v="4"/>
    <n v="0"/>
    <n v="6"/>
    <s v="Low Risk"/>
    <n v="6"/>
    <s v="6-11 bulan"/>
  </r>
  <r>
    <x v="598"/>
    <x v="160"/>
    <x v="2"/>
    <x v="170"/>
    <s v="81821605801716"/>
    <n v="40"/>
    <s v="Perempuan"/>
    <x v="0"/>
    <n v="6403000"/>
    <n v="0.40785569264407306"/>
    <x v="2"/>
    <s v="Riau"/>
    <x v="1"/>
    <s v="XMAX 250"/>
    <s v="Maxi Scooter"/>
    <n v="59398000"/>
    <n v="20789000"/>
    <s v="High"/>
    <x v="4"/>
    <x v="3"/>
    <n v="0.14499999999999999"/>
    <n v="2611500"/>
    <n v="47007000"/>
    <x v="0"/>
    <x v="0"/>
    <n v="0"/>
    <n v="0"/>
    <n v="1"/>
    <m/>
    <n v="4"/>
    <n v="1"/>
    <n v="1"/>
    <n v="0"/>
    <n v="6"/>
    <s v="Low Risk"/>
    <n v="5"/>
    <s v="0-5 bulan"/>
  </r>
  <r>
    <x v="599"/>
    <x v="20"/>
    <x v="2"/>
    <x v="402"/>
    <s v="47321608877813"/>
    <n v="46"/>
    <s v="Perempuan"/>
    <x v="0"/>
    <n v="4741000"/>
    <n v="0.21139000210925965"/>
    <x v="5"/>
    <s v="Kalimantan Timur"/>
    <x v="1"/>
    <s v="Lexi LX 155"/>
    <s v="Matic Mid"/>
    <n v="28684000"/>
    <n v="10039000"/>
    <s v="High"/>
    <x v="4"/>
    <x v="5"/>
    <n v="0.14499999999999999"/>
    <n v="1002200"/>
    <n v="24052000"/>
    <x v="0"/>
    <x v="0"/>
    <n v="0"/>
    <n v="0"/>
    <n v="1"/>
    <m/>
    <n v="2"/>
    <n v="1"/>
    <n v="1"/>
    <n v="0"/>
    <n v="4"/>
    <s v="Low Risk"/>
    <n v="6"/>
    <s v="6-11 bulan"/>
  </r>
  <r>
    <x v="600"/>
    <x v="183"/>
    <x v="9"/>
    <x v="403"/>
    <s v="56742103727604"/>
    <n v="36"/>
    <s v="Lakilaki"/>
    <x v="0"/>
    <n v="7634000"/>
    <n v="0.19482577940791199"/>
    <x v="16"/>
    <s v="Jawa Timur"/>
    <x v="0"/>
    <s v="PCX 160"/>
    <s v="Matic Premium"/>
    <n v="36893000"/>
    <n v="9223000"/>
    <s v="Medium"/>
    <x v="1"/>
    <x v="5"/>
    <n v="0.14499999999999999"/>
    <n v="1487300"/>
    <n v="35694000"/>
    <x v="0"/>
    <x v="0"/>
    <n v="0"/>
    <n v="0"/>
    <n v="1"/>
    <m/>
    <n v="1"/>
    <n v="2"/>
    <n v="1"/>
    <n v="0"/>
    <n v="4"/>
    <s v="Low Risk"/>
    <n v="2"/>
    <s v="0-5 bulan"/>
  </r>
  <r>
    <x v="601"/>
    <x v="141"/>
    <x v="2"/>
    <x v="201"/>
    <s v="91652507666418"/>
    <n v="23"/>
    <s v="Lakilaki"/>
    <x v="0"/>
    <n v="7556000"/>
    <n v="4.7803070407623084E-2"/>
    <x v="17"/>
    <s v="Jawa Barat"/>
    <x v="3"/>
    <s v="Dazz"/>
    <s v="Matic Entry"/>
    <n v="15675000"/>
    <n v="4703000"/>
    <s v="High"/>
    <x v="3"/>
    <x v="2"/>
    <n v="0.14499999999999999"/>
    <n v="361200"/>
    <n v="17336000"/>
    <x v="0"/>
    <x v="0"/>
    <n v="0"/>
    <n v="0"/>
    <n v="1"/>
    <s v="verifikasi"/>
    <n v="1"/>
    <n v="1"/>
    <n v="3"/>
    <n v="0"/>
    <n v="5"/>
    <s v="Low Risk"/>
    <n v="6"/>
    <s v="6-11 bulan"/>
  </r>
  <r>
    <x v="602"/>
    <x v="150"/>
    <x v="4"/>
    <x v="301"/>
    <s v="89442006964660"/>
    <n v="42"/>
    <s v="Perempuan"/>
    <x v="0"/>
    <n v="6278000"/>
    <n v="0.15082828926409686"/>
    <x v="14"/>
    <s v="DKI Jakarta"/>
    <x v="1"/>
    <s v="NMAX 155"/>
    <s v="Matic Premium"/>
    <n v="36547000"/>
    <n v="12791000"/>
    <s v="High"/>
    <x v="4"/>
    <x v="4"/>
    <n v="0.14499999999999999"/>
    <n v="946900"/>
    <n v="34090000"/>
    <x v="0"/>
    <x v="0"/>
    <n v="0"/>
    <n v="0"/>
    <n v="1"/>
    <m/>
    <n v="1"/>
    <n v="1"/>
    <n v="2"/>
    <n v="0"/>
    <n v="4"/>
    <s v="Low Risk"/>
    <n v="4"/>
    <s v="0-5 bulan"/>
  </r>
  <r>
    <x v="603"/>
    <x v="60"/>
    <x v="1"/>
    <x v="173"/>
    <s v="67891209611526"/>
    <n v="31"/>
    <s v="Perempuan"/>
    <x v="9"/>
    <n v="5705000"/>
    <n v="7.9754601226993863E-2"/>
    <x v="10"/>
    <s v="Jawa Timur"/>
    <x v="3"/>
    <s v="Dazz"/>
    <s v="Matic Entry"/>
    <n v="16304000"/>
    <n v="4891000"/>
    <s v="High"/>
    <x v="3"/>
    <x v="4"/>
    <n v="0.14499999999999999"/>
    <n v="455000"/>
    <n v="16378000"/>
    <x v="0"/>
    <x v="0"/>
    <n v="0"/>
    <n v="0"/>
    <n v="1"/>
    <m/>
    <n v="1"/>
    <n v="1"/>
    <n v="2"/>
    <n v="0"/>
    <n v="4"/>
    <s v="Low Risk"/>
    <n v="7"/>
    <s v="6-11 bulan"/>
  </r>
  <r>
    <x v="604"/>
    <x v="4"/>
    <x v="1"/>
    <x v="270"/>
    <s v="66561305685393"/>
    <n v="33"/>
    <s v="Lakilaki"/>
    <x v="9"/>
    <n v="4394000"/>
    <n v="0.27296313154301322"/>
    <x v="4"/>
    <s v="Kalimantan Selatan"/>
    <x v="0"/>
    <s v="Vario 125"/>
    <s v="Matic Mid"/>
    <n v="24793000"/>
    <n v="2479000"/>
    <s v="Low"/>
    <x v="6"/>
    <x v="5"/>
    <n v="0.14499999999999999"/>
    <n v="1199400"/>
    <n v="28785000"/>
    <x v="0"/>
    <x v="0"/>
    <n v="0"/>
    <n v="0"/>
    <n v="1"/>
    <s v="verifikasi"/>
    <n v="2"/>
    <n v="3"/>
    <n v="1"/>
    <n v="0"/>
    <n v="6"/>
    <s v="Low Risk"/>
    <n v="7"/>
    <s v="6-11 bulan"/>
  </r>
  <r>
    <x v="605"/>
    <x v="55"/>
    <x v="5"/>
    <x v="269"/>
    <s v="34772906658684"/>
    <n v="43"/>
    <s v="Perempuan"/>
    <x v="8"/>
    <n v="2727000"/>
    <n v="0.82728272827282723"/>
    <x v="19"/>
    <s v="Jawa Barat"/>
    <x v="1"/>
    <s v="NMAX 155"/>
    <s v="Matic Premium"/>
    <n v="36376000"/>
    <n v="12732000"/>
    <s v="High"/>
    <x v="4"/>
    <x v="0"/>
    <n v="0.14499999999999999"/>
    <n v="2256000"/>
    <n v="27072000"/>
    <x v="0"/>
    <x v="0"/>
    <n v="0"/>
    <n v="0"/>
    <n v="1"/>
    <s v="approved"/>
    <n v="4"/>
    <n v="1"/>
    <n v="1"/>
    <n v="0"/>
    <n v="6"/>
    <s v="Low Risk"/>
    <n v="8"/>
    <s v="6-11 bulan"/>
  </r>
  <r>
    <x v="606"/>
    <x v="153"/>
    <x v="5"/>
    <x v="404"/>
    <s v="91911803781964"/>
    <n v="44"/>
    <s v="Perempuan"/>
    <x v="0"/>
    <n v="5691000"/>
    <n v="0.17120014057283431"/>
    <x v="9"/>
    <s v="Jawa Tengah"/>
    <x v="1"/>
    <s v="R15"/>
    <s v="Sport"/>
    <n v="42363000"/>
    <n v="8473000"/>
    <s v="Medium"/>
    <x v="2"/>
    <x v="1"/>
    <n v="0.14499999999999999"/>
    <n v="974300"/>
    <n v="58460000"/>
    <x v="0"/>
    <x v="0"/>
    <n v="0"/>
    <n v="0"/>
    <n v="1"/>
    <s v="verifikasi"/>
    <n v="1"/>
    <n v="2"/>
    <n v="4"/>
    <n v="0"/>
    <n v="7"/>
    <s v="Medium Risk"/>
    <n v="9"/>
    <s v="6-11 bulan"/>
  </r>
  <r>
    <x v="607"/>
    <x v="24"/>
    <x v="0"/>
    <x v="405"/>
    <s v="35752607684116"/>
    <n v="23"/>
    <s v="Perempuan"/>
    <x v="5"/>
    <n v="3993000"/>
    <n v="0.30550964187327823"/>
    <x v="12"/>
    <s v="DKI Jakarta"/>
    <x v="2"/>
    <s v="Address"/>
    <s v="Matic Mid"/>
    <n v="21308000"/>
    <n v="8523000"/>
    <s v="High"/>
    <x v="5"/>
    <x v="0"/>
    <n v="0.14499999999999999"/>
    <n v="1219900"/>
    <n v="14639000"/>
    <x v="0"/>
    <x v="0"/>
    <n v="0"/>
    <n v="0"/>
    <n v="1"/>
    <m/>
    <n v="3"/>
    <n v="1"/>
    <n v="1"/>
    <n v="0"/>
    <n v="5"/>
    <s v="Low Risk"/>
    <n v="4"/>
    <s v="0-5 bulan"/>
  </r>
  <r>
    <x v="608"/>
    <x v="26"/>
    <x v="4"/>
    <x v="61"/>
    <s v="31391707599417"/>
    <n v="27"/>
    <s v="Lakilaki"/>
    <x v="0"/>
    <n v="5337000"/>
    <n v="5.91156080194866E-2"/>
    <x v="5"/>
    <s v="Kalimantan Timur"/>
    <x v="3"/>
    <s v="Dazz"/>
    <s v="Matic Entry"/>
    <n v="15675000"/>
    <n v="4703000"/>
    <s v="High"/>
    <x v="3"/>
    <x v="1"/>
    <n v="0.14499999999999999"/>
    <n v="315500"/>
    <n v="18928000"/>
    <x v="0"/>
    <x v="0"/>
    <n v="0"/>
    <n v="0"/>
    <n v="1"/>
    <s v="ok"/>
    <n v="1"/>
    <n v="1"/>
    <n v="4"/>
    <n v="0"/>
    <n v="6"/>
    <s v="Low Risk"/>
    <n v="4"/>
    <s v="0-5 bulan"/>
  </r>
  <r>
    <x v="609"/>
    <x v="47"/>
    <x v="1"/>
    <x v="304"/>
    <s v="51601804629171"/>
    <n v="45"/>
    <s v="Perempuan"/>
    <x v="8"/>
    <n v="2875000"/>
    <n v="0.34146086956521737"/>
    <x v="13"/>
    <s v="Jawa Barat"/>
    <x v="1"/>
    <s v="Aerox 155"/>
    <s v="Matic Sport"/>
    <n v="30786000"/>
    <n v="6157000"/>
    <s v="Medium"/>
    <x v="2"/>
    <x v="4"/>
    <n v="0.14499999999999999"/>
    <n v="981700"/>
    <n v="35343000"/>
    <x v="0"/>
    <x v="0"/>
    <n v="0"/>
    <n v="0"/>
    <n v="1"/>
    <s v="approved"/>
    <n v="3"/>
    <n v="2"/>
    <n v="2"/>
    <n v="0"/>
    <n v="7"/>
    <s v="Medium Risk"/>
    <n v="7"/>
    <s v="6-11 bulan"/>
  </r>
  <r>
    <x v="610"/>
    <x v="83"/>
    <x v="3"/>
    <x v="406"/>
    <s v="67612512933514"/>
    <n v="23"/>
    <s v="Lakilaki"/>
    <x v="2"/>
    <n v="1993000"/>
    <n v="0.82102358253888608"/>
    <x v="10"/>
    <s v="Jawa Timur"/>
    <x v="1"/>
    <s v="Aerox 155"/>
    <s v="Matic Sport"/>
    <n v="32255000"/>
    <n v="8064000"/>
    <s v="Medium"/>
    <x v="1"/>
    <x v="3"/>
    <n v="0.14499999999999999"/>
    <n v="1636300"/>
    <n v="29453000"/>
    <x v="0"/>
    <x v="0"/>
    <n v="0"/>
    <n v="0"/>
    <n v="1"/>
    <m/>
    <n v="4"/>
    <n v="2"/>
    <n v="1"/>
    <n v="0"/>
    <n v="7"/>
    <s v="Medium Risk"/>
    <n v="7"/>
    <s v="6-11 bulan"/>
  </r>
  <r>
    <x v="611"/>
    <x v="113"/>
    <x v="5"/>
    <x v="58"/>
    <s v="95822805816869"/>
    <n v="21"/>
    <s v="Lakilaki"/>
    <x v="5"/>
    <n v="3684000"/>
    <n v="0.47901737242128123"/>
    <x v="0"/>
    <s v="Bali"/>
    <x v="0"/>
    <s v="ADV 160"/>
    <s v="Adventure"/>
    <n v="43485000"/>
    <n v="17394000"/>
    <s v="High"/>
    <x v="5"/>
    <x v="3"/>
    <n v="0.14499999999999999"/>
    <n v="1764700"/>
    <n v="31765000"/>
    <x v="0"/>
    <x v="0"/>
    <n v="0"/>
    <n v="0"/>
    <n v="1"/>
    <s v="data kurang"/>
    <n v="4"/>
    <n v="1"/>
    <n v="1"/>
    <n v="0"/>
    <n v="6"/>
    <s v="Low Risk"/>
    <n v="9"/>
    <s v="6-11 bulan"/>
  </r>
  <r>
    <x v="612"/>
    <x v="168"/>
    <x v="1"/>
    <x v="407"/>
    <s v="66612808729943"/>
    <n v="39"/>
    <s v="Lakilaki"/>
    <x v="1"/>
    <n v="6259000"/>
    <n v="0.13613995845981786"/>
    <x v="8"/>
    <s v="Banten"/>
    <x v="1"/>
    <s v="MT15"/>
    <s v="Sport Naked"/>
    <n v="37046000"/>
    <n v="7409000"/>
    <s v="Medium"/>
    <x v="2"/>
    <x v="1"/>
    <n v="0.14499999999999999"/>
    <n v="852100"/>
    <n v="51123000"/>
    <x v="0"/>
    <x v="0"/>
    <n v="0"/>
    <n v="0"/>
    <n v="1"/>
    <s v="data kurang"/>
    <n v="1"/>
    <n v="2"/>
    <n v="4"/>
    <n v="0"/>
    <n v="7"/>
    <s v="Medium Risk"/>
    <n v="7"/>
    <s v="6-11 bulan"/>
  </r>
  <r>
    <x v="613"/>
    <x v="123"/>
    <x v="11"/>
    <x v="408"/>
    <s v="87342211762353"/>
    <n v="34"/>
    <s v="Lakilaki"/>
    <x v="1"/>
    <n v="12569000"/>
    <n v="4.6415784867531229E-2"/>
    <x v="6"/>
    <s v="DIY"/>
    <x v="0"/>
    <s v="Genio"/>
    <s v="Matic Entry"/>
    <n v="19514000"/>
    <n v="4878000"/>
    <s v="Medium"/>
    <x v="1"/>
    <x v="4"/>
    <n v="0.14499999999999999"/>
    <n v="583400"/>
    <n v="21002000"/>
    <x v="0"/>
    <x v="0"/>
    <n v="0"/>
    <n v="0"/>
    <n v="1"/>
    <s v="verifikasi"/>
    <n v="1"/>
    <n v="2"/>
    <n v="2"/>
    <n v="0"/>
    <n v="5"/>
    <s v="Low Risk"/>
    <s v="N/A"/>
    <s v="N/A"/>
  </r>
  <r>
    <x v="614"/>
    <x v="125"/>
    <x v="1"/>
    <x v="389"/>
    <s v="31891503504455"/>
    <n v="51"/>
    <s v="Lakilaki"/>
    <x v="8"/>
    <n v="2542000"/>
    <n v="0.60916601101494883"/>
    <x v="13"/>
    <s v="Jawa Barat"/>
    <x v="1"/>
    <s v="Lexi LX 155"/>
    <s v="Matic Mid"/>
    <n v="28618000"/>
    <n v="5724000"/>
    <s v="Medium"/>
    <x v="2"/>
    <x v="3"/>
    <n v="0.14499999999999999"/>
    <n v="1548500"/>
    <n v="27874000"/>
    <x v="0"/>
    <x v="0"/>
    <n v="0"/>
    <n v="0"/>
    <n v="1"/>
    <s v="ok"/>
    <n v="4"/>
    <n v="2"/>
    <n v="1"/>
    <n v="0"/>
    <n v="7"/>
    <s v="Medium Risk"/>
    <n v="7"/>
    <s v="6-11 bulan"/>
  </r>
  <r>
    <x v="615"/>
    <x v="66"/>
    <x v="1"/>
    <x v="174"/>
    <s v="57682008926038"/>
    <n v="42"/>
    <s v="Perempuan"/>
    <x v="1"/>
    <n v="14233000"/>
    <n v="4.4122813180636551E-2"/>
    <x v="4"/>
    <s v="Kalimantan Selatan"/>
    <x v="0"/>
    <s v="Genio"/>
    <s v="Matic Entry"/>
    <n v="19692000"/>
    <n v="3938000"/>
    <s v="Medium"/>
    <x v="2"/>
    <x v="4"/>
    <n v="0.14499999999999999"/>
    <n v="628000"/>
    <n v="22607000"/>
    <x v="0"/>
    <x v="0"/>
    <n v="0"/>
    <n v="0"/>
    <n v="1"/>
    <s v="approved"/>
    <n v="1"/>
    <n v="2"/>
    <n v="2"/>
    <n v="0"/>
    <n v="5"/>
    <s v="Low Risk"/>
    <n v="6"/>
    <s v="6-11 bulan"/>
  </r>
  <r>
    <x v="616"/>
    <x v="28"/>
    <x v="1"/>
    <x v="236"/>
    <s v="31052705649895"/>
    <n v="28"/>
    <s v="Lakilaki"/>
    <x v="5"/>
    <n v="3361000"/>
    <n v="0.43954180303481105"/>
    <x v="5"/>
    <s v="Kalimantan Timur"/>
    <x v="0"/>
    <s v="PCX 160"/>
    <s v="Matic Premium"/>
    <n v="36402000"/>
    <n v="14561000"/>
    <s v="High"/>
    <x v="5"/>
    <x v="3"/>
    <n v="0.14499999999999999"/>
    <n v="1477300"/>
    <n v="26591000"/>
    <x v="0"/>
    <x v="0"/>
    <n v="0"/>
    <n v="0"/>
    <n v="1"/>
    <s v="survey ulang"/>
    <n v="4"/>
    <n v="1"/>
    <n v="1"/>
    <n v="0"/>
    <n v="6"/>
    <s v="Low Risk"/>
    <n v="7"/>
    <s v="6-11 bulan"/>
  </r>
  <r>
    <x v="617"/>
    <x v="165"/>
    <x v="4"/>
    <x v="7"/>
    <s v="78521811623827"/>
    <n v="47"/>
    <s v="Perempuan"/>
    <x v="7"/>
    <n v="3495000"/>
    <n v="0.20669527896995707"/>
    <x v="16"/>
    <s v="Jawa Timur"/>
    <x v="0"/>
    <s v="PCX 160"/>
    <s v="Matic Premium"/>
    <n v="35895000"/>
    <n v="10769000"/>
    <s v="High"/>
    <x v="3"/>
    <x v="1"/>
    <n v="0.14499999999999999"/>
    <n v="722400"/>
    <n v="43343000"/>
    <x v="0"/>
    <x v="0"/>
    <n v="0"/>
    <n v="0"/>
    <n v="1"/>
    <s v="data kurang"/>
    <n v="2"/>
    <n v="1"/>
    <n v="4"/>
    <n v="0"/>
    <n v="7"/>
    <s v="Medium Risk"/>
    <n v="5"/>
    <s v="0-5 bulan"/>
  </r>
  <r>
    <x v="618"/>
    <x v="62"/>
    <x v="1"/>
    <x v="409"/>
    <s v="42921810837185"/>
    <n v="36"/>
    <s v="Lakilaki"/>
    <x v="4"/>
    <n v="5062000"/>
    <n v="0.15883050177795338"/>
    <x v="19"/>
    <s v="Jawa Barat"/>
    <x v="1"/>
    <s v="Aerox 155"/>
    <s v="Matic Sport"/>
    <n v="32566000"/>
    <n v="8142000"/>
    <s v="Medium"/>
    <x v="1"/>
    <x v="2"/>
    <n v="0.14499999999999999"/>
    <n v="804000"/>
    <n v="38591000"/>
    <x v="0"/>
    <x v="0"/>
    <n v="0"/>
    <n v="0"/>
    <n v="1"/>
    <s v="ok"/>
    <n v="1"/>
    <n v="2"/>
    <n v="3"/>
    <n v="0"/>
    <n v="6"/>
    <s v="Low Risk"/>
    <n v="7"/>
    <s v="6-11 bulan"/>
  </r>
  <r>
    <x v="619"/>
    <x v="97"/>
    <x v="3"/>
    <x v="291"/>
    <s v="67102502606029"/>
    <n v="43"/>
    <s v="Lakilaki"/>
    <x v="7"/>
    <n v="4294000"/>
    <n v="0.26872380065207269"/>
    <x v="4"/>
    <s v="Kalimantan Selatan"/>
    <x v="0"/>
    <s v="ADV 160"/>
    <s v="Adventure"/>
    <n v="43817000"/>
    <n v="8763000"/>
    <s v="Medium"/>
    <x v="2"/>
    <x v="2"/>
    <n v="0.14499999999999999"/>
    <n v="1153900"/>
    <n v="55386000"/>
    <x v="0"/>
    <x v="0"/>
    <n v="0"/>
    <n v="0"/>
    <n v="1"/>
    <m/>
    <n v="2"/>
    <n v="2"/>
    <n v="3"/>
    <n v="0"/>
    <n v="7"/>
    <s v="Medium Risk"/>
    <n v="7"/>
    <s v="6-11 bulan"/>
  </r>
  <r>
    <x v="620"/>
    <x v="80"/>
    <x v="3"/>
    <x v="410"/>
    <s v="79102111846559"/>
    <n v="28"/>
    <s v="Lakilaki"/>
    <x v="0"/>
    <n v="7625000"/>
    <n v="0.15059672131147542"/>
    <x v="5"/>
    <s v="Kalimantan Timur"/>
    <x v="1"/>
    <s v="R15"/>
    <s v="Sport"/>
    <n v="41153000"/>
    <n v="12346000"/>
    <s v="High"/>
    <x v="3"/>
    <x v="4"/>
    <n v="0.14499999999999999"/>
    <n v="1148300"/>
    <n v="41339000"/>
    <x v="0"/>
    <x v="0"/>
    <n v="0"/>
    <n v="0"/>
    <n v="1"/>
    <s v="ok"/>
    <n v="1"/>
    <n v="1"/>
    <n v="2"/>
    <n v="0"/>
    <n v="4"/>
    <s v="Low Risk"/>
    <n v="7"/>
    <s v="6-11 bulan"/>
  </r>
  <r>
    <x v="621"/>
    <x v="22"/>
    <x v="4"/>
    <x v="3"/>
    <s v="78691702505785"/>
    <n v="39"/>
    <s v="Perempuan"/>
    <x v="0"/>
    <n v="4760000"/>
    <n v="0.15993697478991598"/>
    <x v="8"/>
    <s v="Banten"/>
    <x v="0"/>
    <s v="Beat Street"/>
    <s v="Matic Entry"/>
    <n v="18885000"/>
    <n v="4721000"/>
    <s v="Medium"/>
    <x v="1"/>
    <x v="5"/>
    <n v="0.14499999999999999"/>
    <n v="761300"/>
    <n v="18271000"/>
    <x v="0"/>
    <x v="0"/>
    <n v="0"/>
    <n v="0"/>
    <n v="1"/>
    <s v="verifikasi"/>
    <n v="1"/>
    <n v="2"/>
    <n v="1"/>
    <n v="0"/>
    <n v="4"/>
    <s v="Low Risk"/>
    <n v="5"/>
    <s v="0-5 bulan"/>
  </r>
  <r>
    <x v="622"/>
    <x v="60"/>
    <x v="1"/>
    <x v="271"/>
    <s v="59982009716158"/>
    <n v="41"/>
    <s v="Lakilaki"/>
    <x v="0"/>
    <n v="6048000"/>
    <n v="7.7380952380952384E-2"/>
    <x v="7"/>
    <s v="Jawa Barat"/>
    <x v="0"/>
    <s v="Revo X"/>
    <s v="Bebek"/>
    <n v="17773000"/>
    <n v="3555000"/>
    <s v="Medium"/>
    <x v="2"/>
    <x v="2"/>
    <n v="0.14499999999999999"/>
    <n v="468000"/>
    <n v="22464000"/>
    <x v="1"/>
    <x v="4"/>
    <n v="131"/>
    <n v="5"/>
    <n v="5"/>
    <s v="ok"/>
    <n v="1"/>
    <n v="2"/>
    <n v="3"/>
    <n v="4"/>
    <n v="10"/>
    <s v="High Risk"/>
    <n v="7"/>
    <s v="6-11 bulan"/>
  </r>
  <r>
    <x v="623"/>
    <x v="99"/>
    <x v="1"/>
    <x v="195"/>
    <s v="67282212728875"/>
    <n v="49"/>
    <s v="Perempuan"/>
    <x v="1"/>
    <n v="11172000"/>
    <n v="0.10813641245972073"/>
    <x v="11"/>
    <s v="Sumatera Utara"/>
    <x v="1"/>
    <s v="Aerox 155"/>
    <s v="Matic Sport"/>
    <n v="32109000"/>
    <n v="9633000"/>
    <s v="High"/>
    <x v="3"/>
    <x v="5"/>
    <n v="0.14499999999999999"/>
    <n v="1208100"/>
    <n v="28994000"/>
    <x v="0"/>
    <x v="0"/>
    <n v="0"/>
    <n v="0"/>
    <n v="1"/>
    <s v="approved"/>
    <n v="1"/>
    <n v="1"/>
    <n v="1"/>
    <n v="0"/>
    <n v="3"/>
    <s v="Low Risk"/>
    <n v="7"/>
    <s v="6-11 bulan"/>
  </r>
  <r>
    <x v="624"/>
    <x v="72"/>
    <x v="3"/>
    <x v="296"/>
    <s v="97372903963427"/>
    <n v="37"/>
    <s v="Lakilaki"/>
    <x v="1"/>
    <n v="4565000"/>
    <n v="0.35047097480832423"/>
    <x v="7"/>
    <s v="Jawa Barat"/>
    <x v="1"/>
    <s v="NMAX 155"/>
    <s v="Matic Premium"/>
    <n v="37208000"/>
    <n v="7442000"/>
    <s v="Medium"/>
    <x v="2"/>
    <x v="5"/>
    <n v="0.14499999999999999"/>
    <n v="1599900"/>
    <n v="38398000"/>
    <x v="0"/>
    <x v="0"/>
    <n v="0"/>
    <n v="0"/>
    <n v="1"/>
    <s v="survey ulang"/>
    <n v="3"/>
    <n v="2"/>
    <n v="1"/>
    <n v="0"/>
    <n v="6"/>
    <s v="Low Risk"/>
    <n v="8"/>
    <s v="6-11 bulan"/>
  </r>
  <r>
    <x v="625"/>
    <x v="91"/>
    <x v="4"/>
    <x v="411"/>
    <s v="70561106785446"/>
    <n v="23"/>
    <s v="Perempuan"/>
    <x v="9"/>
    <n v="5805000"/>
    <n v="0.31283376399655471"/>
    <x v="7"/>
    <s v="Jawa Barat"/>
    <x v="2"/>
    <s v="Address"/>
    <s v="Matic Mid"/>
    <n v="21148000"/>
    <n v="2115000"/>
    <s v="Low"/>
    <x v="6"/>
    <x v="0"/>
    <n v="0.14499999999999999"/>
    <n v="1816000"/>
    <n v="21792000"/>
    <x v="0"/>
    <x v="0"/>
    <n v="0"/>
    <n v="0"/>
    <n v="1"/>
    <m/>
    <n v="3"/>
    <n v="3"/>
    <n v="1"/>
    <n v="0"/>
    <n v="7"/>
    <s v="Medium Risk"/>
    <n v="4"/>
    <s v="0-5 bulan"/>
  </r>
  <r>
    <x v="626"/>
    <x v="141"/>
    <x v="2"/>
    <x v="412"/>
    <s v="83081512592789"/>
    <n v="42"/>
    <s v="Perempuan"/>
    <x v="1"/>
    <n v="6853000"/>
    <n v="7.6506639427987744E-2"/>
    <x v="8"/>
    <s v="Banten"/>
    <x v="1"/>
    <s v="Mio M3"/>
    <s v="Matic Entry"/>
    <n v="18791000"/>
    <n v="5637000"/>
    <s v="High"/>
    <x v="3"/>
    <x v="4"/>
    <n v="0.14499999999999999"/>
    <n v="524300"/>
    <n v="18876000"/>
    <x v="0"/>
    <x v="0"/>
    <n v="0"/>
    <n v="0"/>
    <n v="1"/>
    <s v="verifikasi"/>
    <n v="1"/>
    <n v="1"/>
    <n v="2"/>
    <n v="0"/>
    <n v="4"/>
    <s v="Low Risk"/>
    <n v="6"/>
    <s v="6-11 bulan"/>
  </r>
  <r>
    <x v="627"/>
    <x v="114"/>
    <x v="0"/>
    <x v="187"/>
    <s v="62441007649618"/>
    <n v="31"/>
    <s v="Perempuan"/>
    <x v="5"/>
    <n v="3153000"/>
    <n v="0.69736758642562635"/>
    <x v="11"/>
    <s v="Sumatera Utara"/>
    <x v="0"/>
    <s v="Vario 125"/>
    <s v="Matic Mid"/>
    <n v="25604000"/>
    <n v="2560000"/>
    <s v="Low"/>
    <x v="6"/>
    <x v="0"/>
    <n v="0.14499999999999999"/>
    <n v="2198800"/>
    <n v="26386000"/>
    <x v="0"/>
    <x v="2"/>
    <n v="0"/>
    <n v="0"/>
    <n v="0"/>
    <m/>
    <n v="4"/>
    <n v="3"/>
    <n v="1"/>
    <n v="0"/>
    <n v="8"/>
    <s v="Medium Risk"/>
    <n v="4"/>
    <s v="0-5 bulan"/>
  </r>
  <r>
    <x v="628"/>
    <x v="153"/>
    <x v="5"/>
    <x v="413"/>
    <s v="90092808731134"/>
    <n v="31"/>
    <s v="Lakilaki"/>
    <x v="0"/>
    <n v="7770000"/>
    <n v="0.12688545688545688"/>
    <x v="20"/>
    <s v="DKI Jakarta"/>
    <x v="1"/>
    <s v="MT15"/>
    <s v="Sport Naked"/>
    <n v="38050000"/>
    <n v="13317000"/>
    <s v="High"/>
    <x v="4"/>
    <x v="4"/>
    <n v="0.14499999999999999"/>
    <n v="985900"/>
    <n v="35492000"/>
    <x v="0"/>
    <x v="0"/>
    <n v="0"/>
    <n v="0"/>
    <n v="1"/>
    <m/>
    <n v="1"/>
    <n v="1"/>
    <n v="2"/>
    <n v="0"/>
    <n v="4"/>
    <s v="Low Risk"/>
    <n v="9"/>
    <s v="6-11 bulan"/>
  </r>
  <r>
    <x v="629"/>
    <x v="31"/>
    <x v="1"/>
    <x v="414"/>
    <s v="64291004736690"/>
    <n v="32"/>
    <s v="Perempuan"/>
    <x v="3"/>
    <n v="3650000"/>
    <n v="0.27969863013698631"/>
    <x v="17"/>
    <s v="Jawa Barat"/>
    <x v="1"/>
    <s v="NMAX 155"/>
    <s v="Matic Premium"/>
    <n v="36588000"/>
    <n v="10976000"/>
    <s v="High"/>
    <x v="3"/>
    <x v="4"/>
    <n v="0.14499999999999999"/>
    <n v="1020900"/>
    <n v="36753000"/>
    <x v="0"/>
    <x v="0"/>
    <n v="0"/>
    <n v="0"/>
    <n v="1"/>
    <m/>
    <n v="2"/>
    <n v="1"/>
    <n v="2"/>
    <n v="0"/>
    <n v="5"/>
    <s v="Low Risk"/>
    <n v="7"/>
    <s v="6-11 bulan"/>
  </r>
  <r>
    <x v="630"/>
    <x v="41"/>
    <x v="3"/>
    <x v="28"/>
    <s v="78471908548708"/>
    <n v="57"/>
    <s v="Perempuan"/>
    <x v="1"/>
    <n v="13943000"/>
    <n v="0.10472638600014345"/>
    <x v="17"/>
    <s v="Jawa Barat"/>
    <x v="1"/>
    <s v="Aerox 155"/>
    <s v="Matic Sport"/>
    <n v="30839000"/>
    <n v="9252000"/>
    <s v="High"/>
    <x v="3"/>
    <x v="3"/>
    <n v="0.14499999999999999"/>
    <n v="1460200"/>
    <n v="26283000"/>
    <x v="0"/>
    <x v="0"/>
    <n v="0"/>
    <n v="0"/>
    <n v="1"/>
    <s v="approved"/>
    <n v="1"/>
    <n v="1"/>
    <n v="1"/>
    <n v="0"/>
    <n v="3"/>
    <s v="Low Risk"/>
    <n v="7"/>
    <s v="6-11 bulan"/>
  </r>
  <r>
    <x v="631"/>
    <x v="75"/>
    <x v="5"/>
    <x v="415"/>
    <s v="45311804948795"/>
    <n v="52"/>
    <s v="Perempuan"/>
    <x v="0"/>
    <n v="5450000"/>
    <n v="6.7724770642201837E-2"/>
    <x v="2"/>
    <s v="Riau"/>
    <x v="2"/>
    <s v="Nex II"/>
    <s v="Matic Entry"/>
    <n v="16048000"/>
    <n v="3210000"/>
    <s v="Medium"/>
    <x v="2"/>
    <x v="1"/>
    <n v="0.14499999999999999"/>
    <n v="369100"/>
    <n v="22145000"/>
    <x v="0"/>
    <x v="0"/>
    <n v="0"/>
    <n v="0"/>
    <n v="1"/>
    <s v="approved"/>
    <n v="1"/>
    <n v="2"/>
    <n v="4"/>
    <n v="0"/>
    <n v="7"/>
    <s v="Medium Risk"/>
    <n v="9"/>
    <s v="6-11 bulan"/>
  </r>
  <r>
    <x v="632"/>
    <x v="171"/>
    <x v="0"/>
    <x v="416"/>
    <s v="39622510579476"/>
    <n v="40"/>
    <s v="Perempuan"/>
    <x v="5"/>
    <n v="3567000"/>
    <n v="0.54541631623212783"/>
    <x v="10"/>
    <s v="Jawa Timur"/>
    <x v="0"/>
    <s v="Vario 125"/>
    <s v="Matic Mid"/>
    <n v="25486000"/>
    <n v="5097000"/>
    <s v="Medium"/>
    <x v="2"/>
    <x v="0"/>
    <n v="0.14499999999999999"/>
    <n v="1945500"/>
    <n v="23346000"/>
    <x v="0"/>
    <x v="0"/>
    <n v="0"/>
    <n v="0"/>
    <n v="1"/>
    <s v="verifikasi"/>
    <n v="4"/>
    <n v="2"/>
    <n v="1"/>
    <n v="0"/>
    <n v="7"/>
    <s v="Medium Risk"/>
    <n v="4"/>
    <s v="0-5 bulan"/>
  </r>
  <r>
    <x v="633"/>
    <x v="127"/>
    <x v="0"/>
    <x v="37"/>
    <s v="97982802562154"/>
    <n v="33"/>
    <s v="Lakilaki"/>
    <x v="1"/>
    <n v="7142000"/>
    <n v="0.31779613553626435"/>
    <x v="0"/>
    <s v="Bali"/>
    <x v="1"/>
    <s v="XMAX 250"/>
    <s v="Maxi Scooter"/>
    <n v="60325000"/>
    <n v="18098000"/>
    <s v="High"/>
    <x v="3"/>
    <x v="5"/>
    <n v="0.14499999999999999"/>
    <n v="2269700"/>
    <n v="54473000"/>
    <x v="0"/>
    <x v="0"/>
    <n v="0"/>
    <n v="0"/>
    <n v="1"/>
    <s v="survey ulang"/>
    <n v="3"/>
    <n v="1"/>
    <n v="1"/>
    <n v="0"/>
    <n v="5"/>
    <s v="Low Risk"/>
    <n v="4"/>
    <s v="0-5 bulan"/>
  </r>
  <r>
    <x v="634"/>
    <x v="24"/>
    <x v="0"/>
    <x v="365"/>
    <s v="71382608516521"/>
    <n v="55"/>
    <s v="Lakilaki"/>
    <x v="8"/>
    <n v="2814000"/>
    <n v="0.29374555792466239"/>
    <x v="1"/>
    <s v="Sumatera Selatan"/>
    <x v="2"/>
    <s v="Address"/>
    <s v="Matic Mid"/>
    <n v="20505000"/>
    <n v="5126000"/>
    <s v="Medium"/>
    <x v="1"/>
    <x v="5"/>
    <n v="0.14499999999999999"/>
    <n v="826600"/>
    <n v="19838000"/>
    <x v="0"/>
    <x v="0"/>
    <n v="0"/>
    <n v="0"/>
    <n v="1"/>
    <m/>
    <n v="2"/>
    <n v="2"/>
    <n v="1"/>
    <n v="0"/>
    <n v="5"/>
    <s v="Low Risk"/>
    <n v="4"/>
    <s v="0-5 bulan"/>
  </r>
  <r>
    <x v="635"/>
    <x v="72"/>
    <x v="3"/>
    <x v="333"/>
    <s v="60162003905267"/>
    <n v="43"/>
    <s v="Lakilaki"/>
    <x v="1"/>
    <n v="14554000"/>
    <n v="4.9951903256836606E-2"/>
    <x v="15"/>
    <s v="DKI Jakarta"/>
    <x v="0"/>
    <s v="Vario 160"/>
    <s v="Matic Mid"/>
    <n v="30397000"/>
    <n v="12159000"/>
    <s v="High"/>
    <x v="5"/>
    <x v="4"/>
    <n v="0.14499999999999999"/>
    <n v="727000"/>
    <n v="26171000"/>
    <x v="0"/>
    <x v="0"/>
    <n v="0"/>
    <n v="0"/>
    <n v="1"/>
    <m/>
    <n v="1"/>
    <n v="1"/>
    <n v="2"/>
    <n v="0"/>
    <n v="4"/>
    <s v="Low Risk"/>
    <n v="8"/>
    <s v="6-11 bulan"/>
  </r>
  <r>
    <x v="636"/>
    <x v="14"/>
    <x v="2"/>
    <x v="415"/>
    <s v="50521305628236"/>
    <n v="39"/>
    <s v="Lakilaki"/>
    <x v="8"/>
    <n v="3387000"/>
    <n v="0.13935636256273989"/>
    <x v="12"/>
    <s v="DKI Jakarta"/>
    <x v="0"/>
    <s v="Genio"/>
    <s v="Matic Entry"/>
    <n v="19316000"/>
    <n v="2897000"/>
    <s v="Medium"/>
    <x v="0"/>
    <x v="1"/>
    <n v="0.14499999999999999"/>
    <n v="472000"/>
    <n v="28323000"/>
    <x v="0"/>
    <x v="0"/>
    <n v="0"/>
    <n v="0"/>
    <n v="1"/>
    <s v="ok"/>
    <n v="1"/>
    <n v="2"/>
    <n v="4"/>
    <n v="0"/>
    <n v="7"/>
    <s v="Medium Risk"/>
    <n v="6"/>
    <s v="6-11 bulan"/>
  </r>
  <r>
    <x v="637"/>
    <x v="67"/>
    <x v="4"/>
    <x v="45"/>
    <s v="39411305986864"/>
    <n v="56"/>
    <s v="Perempuan"/>
    <x v="1"/>
    <n v="10480000"/>
    <n v="9.5467557251908391E-2"/>
    <x v="17"/>
    <s v="Jawa Barat"/>
    <x v="1"/>
    <s v="Lexi LX 155"/>
    <s v="Matic Mid"/>
    <n v="28635000"/>
    <n v="10022000"/>
    <s v="High"/>
    <x v="4"/>
    <x v="5"/>
    <n v="0.14499999999999999"/>
    <n v="1000500"/>
    <n v="24011000"/>
    <x v="0"/>
    <x v="0"/>
    <n v="0"/>
    <n v="0"/>
    <n v="1"/>
    <s v="survey ulang"/>
    <n v="1"/>
    <n v="1"/>
    <n v="1"/>
    <n v="0"/>
    <n v="3"/>
    <s v="Low Risk"/>
    <n v="5"/>
    <s v="0-5 bulan"/>
  </r>
  <r>
    <x v="638"/>
    <x v="173"/>
    <x v="4"/>
    <x v="392"/>
    <s v="37862103669969"/>
    <n v="42"/>
    <s v="Lakilaki"/>
    <x v="9"/>
    <n v="6068000"/>
    <n v="0.14058998022412655"/>
    <x v="4"/>
    <s v="Kalimantan Selatan"/>
    <x v="4"/>
    <s v="KLX 150"/>
    <s v="Trail"/>
    <n v="37026000"/>
    <n v="11108000"/>
    <s v="High"/>
    <x v="3"/>
    <x v="2"/>
    <n v="0.14499999999999999"/>
    <n v="853100"/>
    <n v="40951000"/>
    <x v="1"/>
    <x v="3"/>
    <n v="26"/>
    <n v="1"/>
    <n v="3"/>
    <s v="survey ulang"/>
    <n v="1"/>
    <n v="1"/>
    <n v="3"/>
    <n v="2"/>
    <n v="7"/>
    <s v="Medium Risk"/>
    <n v="5"/>
    <s v="0-5 bulan"/>
  </r>
  <r>
    <x v="639"/>
    <x v="112"/>
    <x v="2"/>
    <x v="189"/>
    <s v="93721710671746"/>
    <n v="22"/>
    <s v="Perempuan"/>
    <x v="1"/>
    <n v="12407000"/>
    <n v="0.21841702264850488"/>
    <x v="19"/>
    <s v="Jawa Barat"/>
    <x v="0"/>
    <s v="ADV 160"/>
    <s v="Adventure"/>
    <n v="43693000"/>
    <n v="15292000"/>
    <s v="High"/>
    <x v="4"/>
    <x v="0"/>
    <n v="0.14499999999999999"/>
    <n v="2709900"/>
    <n v="32519000"/>
    <x v="0"/>
    <x v="0"/>
    <n v="0"/>
    <n v="0"/>
    <n v="1"/>
    <s v="verifikasi"/>
    <n v="2"/>
    <n v="1"/>
    <n v="1"/>
    <n v="0"/>
    <n v="4"/>
    <s v="Low Risk"/>
    <n v="5"/>
    <s v="0-5 bulan"/>
  </r>
  <r>
    <x v="640"/>
    <x v="167"/>
    <x v="5"/>
    <x v="244"/>
    <s v="55162809916806"/>
    <n v="32"/>
    <s v="Perempuan"/>
    <x v="1"/>
    <n v="9989000"/>
    <n v="0.12648913805185705"/>
    <x v="13"/>
    <s v="Jawa Barat"/>
    <x v="0"/>
    <s v="Vario 160"/>
    <s v="Matic Mid"/>
    <n v="29385000"/>
    <n v="5877000"/>
    <s v="Medium"/>
    <x v="2"/>
    <x v="5"/>
    <n v="0.14499999999999999"/>
    <n v="1263500"/>
    <n v="30325000"/>
    <x v="0"/>
    <x v="0"/>
    <n v="0"/>
    <n v="0"/>
    <n v="1"/>
    <s v="survey ulang"/>
    <n v="1"/>
    <n v="2"/>
    <n v="1"/>
    <n v="0"/>
    <n v="4"/>
    <s v="Low Risk"/>
    <n v="9"/>
    <s v="6-11 bulan"/>
  </r>
  <r>
    <x v="641"/>
    <x v="152"/>
    <x v="2"/>
    <x v="43"/>
    <s v="68791808894491"/>
    <n v="40"/>
    <s v="Perempuan"/>
    <x v="7"/>
    <n v="4134000"/>
    <n v="9.6782776971456222E-2"/>
    <x v="6"/>
    <s v="DIY"/>
    <x v="0"/>
    <s v="Beat Street"/>
    <s v="Matic Entry"/>
    <n v="18554000"/>
    <n v="4638000"/>
    <s v="Medium"/>
    <x v="1"/>
    <x v="1"/>
    <n v="0.14499999999999999"/>
    <n v="400100"/>
    <n v="24005000"/>
    <x v="0"/>
    <x v="0"/>
    <n v="0"/>
    <n v="0"/>
    <n v="1"/>
    <m/>
    <n v="1"/>
    <n v="2"/>
    <n v="4"/>
    <n v="0"/>
    <n v="7"/>
    <s v="Medium Risk"/>
    <n v="5"/>
    <s v="0-5 bulan"/>
  </r>
  <r>
    <x v="642"/>
    <x v="92"/>
    <x v="5"/>
    <x v="277"/>
    <s v="43522403764828"/>
    <n v="55"/>
    <s v="Lakilaki"/>
    <x v="7"/>
    <n v="3506000"/>
    <n v="0.29386765544780374"/>
    <x v="2"/>
    <s v="Riau"/>
    <x v="0"/>
    <s v="CB150R"/>
    <s v="Sport"/>
    <n v="31945000"/>
    <n v="12778000"/>
    <s v="High"/>
    <x v="5"/>
    <x v="5"/>
    <n v="0.14499999999999999"/>
    <n v="1030300"/>
    <n v="24726000"/>
    <x v="0"/>
    <x v="0"/>
    <n v="0"/>
    <n v="0"/>
    <n v="1"/>
    <s v="ok"/>
    <n v="2"/>
    <n v="1"/>
    <n v="1"/>
    <n v="0"/>
    <n v="4"/>
    <s v="Low Risk"/>
    <n v="9"/>
    <s v="6-11 bulan"/>
  </r>
  <r>
    <x v="643"/>
    <x v="109"/>
    <x v="0"/>
    <x v="23"/>
    <s v="86791502684797"/>
    <n v="42"/>
    <s v="Lakilaki"/>
    <x v="3"/>
    <n v="7048000"/>
    <n v="0.18988365493757095"/>
    <x v="15"/>
    <s v="DKI Jakarta"/>
    <x v="1"/>
    <s v="MT15"/>
    <s v="Sport Naked"/>
    <n v="39499000"/>
    <n v="5925000"/>
    <s v="Medium"/>
    <x v="0"/>
    <x v="4"/>
    <n v="0.14499999999999999"/>
    <n v="1338300"/>
    <n v="48179000"/>
    <x v="0"/>
    <x v="0"/>
    <n v="0"/>
    <n v="0"/>
    <n v="1"/>
    <s v="verifikasi"/>
    <n v="1"/>
    <n v="2"/>
    <n v="2"/>
    <n v="0"/>
    <n v="5"/>
    <s v="Low Risk"/>
    <n v="4"/>
    <s v="0-5 bulan"/>
  </r>
  <r>
    <x v="644"/>
    <x v="184"/>
    <x v="1"/>
    <x v="121"/>
    <s v="65662610727088"/>
    <n v="41"/>
    <s v="Lakilaki"/>
    <x v="1"/>
    <n v="7048000"/>
    <n v="0.17477298524404086"/>
    <x v="16"/>
    <s v="Jawa Timur"/>
    <x v="1"/>
    <s v="MT15"/>
    <s v="Sport Naked"/>
    <n v="38629000"/>
    <n v="7726000"/>
    <s v="Medium"/>
    <x v="2"/>
    <x v="4"/>
    <n v="0.14499999999999999"/>
    <n v="1231800"/>
    <n v="44346000"/>
    <x v="0"/>
    <x v="0"/>
    <n v="0"/>
    <n v="0"/>
    <n v="1"/>
    <m/>
    <n v="1"/>
    <n v="2"/>
    <n v="2"/>
    <n v="0"/>
    <n v="5"/>
    <s v="Low Risk"/>
    <n v="6"/>
    <s v="6-11 bulan"/>
  </r>
  <r>
    <x v="645"/>
    <x v="40"/>
    <x v="4"/>
    <x v="262"/>
    <s v="88182206888094"/>
    <n v="23"/>
    <s v="Perempuan"/>
    <x v="8"/>
    <n v="3000000"/>
    <n v="0.48823333333333335"/>
    <x v="3"/>
    <s v="Sulawesi Selatan"/>
    <x v="2"/>
    <s v="Nex II"/>
    <s v="Matic Entry"/>
    <n v="17056000"/>
    <n v="1706000"/>
    <s v="Low"/>
    <x v="6"/>
    <x v="0"/>
    <n v="0.14499999999999999"/>
    <n v="1464700"/>
    <n v="17576000"/>
    <x v="0"/>
    <x v="0"/>
    <n v="0"/>
    <n v="0"/>
    <n v="1"/>
    <s v="survey ulang"/>
    <n v="4"/>
    <n v="3"/>
    <n v="1"/>
    <n v="0"/>
    <n v="8"/>
    <s v="Medium Risk"/>
    <n v="5"/>
    <s v="0-5 bulan"/>
  </r>
  <r>
    <x v="646"/>
    <x v="172"/>
    <x v="2"/>
    <x v="417"/>
    <s v="44761504528026"/>
    <n v="50"/>
    <s v="Perempuan"/>
    <x v="1"/>
    <n v="14339000"/>
    <n v="2.9981170235023363E-2"/>
    <x v="10"/>
    <s v="Jawa Timur"/>
    <x v="3"/>
    <s v="Dazz"/>
    <s v="Matic Entry"/>
    <n v="16613000"/>
    <n v="1661000"/>
    <s v="Low"/>
    <x v="6"/>
    <x v="1"/>
    <n v="0.14499999999999999"/>
    <n v="429900"/>
    <n v="25792000"/>
    <x v="0"/>
    <x v="0"/>
    <n v="0"/>
    <n v="0"/>
    <n v="1"/>
    <s v="survey ulang"/>
    <n v="1"/>
    <n v="3"/>
    <n v="4"/>
    <n v="0"/>
    <n v="8"/>
    <s v="Medium Risk"/>
    <n v="6"/>
    <s v="6-11 bulan"/>
  </r>
  <r>
    <x v="647"/>
    <x v="126"/>
    <x v="5"/>
    <x v="418"/>
    <s v="37152209993305"/>
    <n v="34"/>
    <s v="Perempuan"/>
    <x v="0"/>
    <n v="5964000"/>
    <n v="0.12439637826961771"/>
    <x v="9"/>
    <s v="Jawa Tengah"/>
    <x v="1"/>
    <s v="NMAX 155"/>
    <s v="Matic Premium"/>
    <n v="34673000"/>
    <n v="12136000"/>
    <s v="High"/>
    <x v="4"/>
    <x v="2"/>
    <n v="0.14499999999999999"/>
    <n v="741900"/>
    <n v="35609000"/>
    <x v="0"/>
    <x v="0"/>
    <n v="0"/>
    <n v="0"/>
    <n v="1"/>
    <s v="verifikasi"/>
    <n v="1"/>
    <n v="1"/>
    <n v="3"/>
    <n v="0"/>
    <n v="5"/>
    <s v="Low Risk"/>
    <n v="8"/>
    <s v="6-11 bulan"/>
  </r>
  <r>
    <x v="648"/>
    <x v="141"/>
    <x v="2"/>
    <x v="419"/>
    <s v="36512109627401"/>
    <n v="36"/>
    <s v="Perempuan"/>
    <x v="1"/>
    <n v="14441000"/>
    <n v="7.5791150197354759E-2"/>
    <x v="5"/>
    <s v="Kalimantan Timur"/>
    <x v="0"/>
    <s v="CB150R"/>
    <s v="Sport"/>
    <n v="30508000"/>
    <n v="3051000"/>
    <s v="Low"/>
    <x v="6"/>
    <x v="4"/>
    <n v="0.14499999999999999"/>
    <n v="1094500"/>
    <n v="39401000"/>
    <x v="0"/>
    <x v="0"/>
    <n v="0"/>
    <n v="0"/>
    <n v="1"/>
    <s v="approved"/>
    <n v="1"/>
    <n v="3"/>
    <n v="2"/>
    <n v="0"/>
    <n v="6"/>
    <s v="Low Risk"/>
    <n v="6"/>
    <s v="6-11 bulan"/>
  </r>
  <r>
    <x v="649"/>
    <x v="9"/>
    <x v="1"/>
    <x v="384"/>
    <s v="87161510785651"/>
    <n v="33"/>
    <s v="Lakilaki"/>
    <x v="6"/>
    <n v="5765000"/>
    <n v="0.21913269731136167"/>
    <x v="11"/>
    <s v="Sumatera Utara"/>
    <x v="2"/>
    <s v="Address"/>
    <s v="Matic Mid"/>
    <n v="20369000"/>
    <n v="7129000"/>
    <s v="High"/>
    <x v="4"/>
    <x v="0"/>
    <n v="0.14499999999999999"/>
    <n v="1263300"/>
    <n v="15159000"/>
    <x v="0"/>
    <x v="0"/>
    <n v="0"/>
    <n v="0"/>
    <n v="1"/>
    <s v="ok"/>
    <n v="2"/>
    <n v="1"/>
    <n v="1"/>
    <n v="0"/>
    <n v="4"/>
    <s v="Low Risk"/>
    <n v="6"/>
    <s v="6-11 bulan"/>
  </r>
  <r>
    <x v="650"/>
    <x v="77"/>
    <x v="3"/>
    <x v="420"/>
    <s v="51312601616972"/>
    <n v="33"/>
    <s v="Perempuan"/>
    <x v="9"/>
    <n v="5445000"/>
    <n v="0.24310376492194674"/>
    <x v="6"/>
    <s v="DIY"/>
    <x v="1"/>
    <s v="XMAX 250"/>
    <s v="Maxi Scooter"/>
    <n v="61390000"/>
    <n v="15347000"/>
    <s v="Medium"/>
    <x v="1"/>
    <x v="1"/>
    <n v="0.14499999999999999"/>
    <n v="1323700"/>
    <n v="79424000"/>
    <x v="0"/>
    <x v="0"/>
    <n v="0"/>
    <n v="0"/>
    <n v="1"/>
    <m/>
    <n v="2"/>
    <n v="2"/>
    <n v="4"/>
    <n v="0"/>
    <n v="8"/>
    <s v="Medium Risk"/>
    <n v="8"/>
    <s v="6-11 bulan"/>
  </r>
  <r>
    <x v="651"/>
    <x v="107"/>
    <x v="3"/>
    <x v="24"/>
    <s v="49992507854840"/>
    <n v="32"/>
    <s v="Perempuan"/>
    <x v="7"/>
    <n v="4454000"/>
    <n v="0.16515491692860351"/>
    <x v="17"/>
    <s v="Jawa Barat"/>
    <x v="0"/>
    <s v="Vario 125"/>
    <s v="Matic Mid"/>
    <n v="24831000"/>
    <n v="2483000"/>
    <s v="Low"/>
    <x v="6"/>
    <x v="2"/>
    <n v="0.14499999999999999"/>
    <n v="735600"/>
    <n v="35310000"/>
    <x v="0"/>
    <x v="0"/>
    <n v="0"/>
    <n v="0"/>
    <n v="1"/>
    <s v="approved"/>
    <n v="1"/>
    <n v="3"/>
    <n v="3"/>
    <n v="0"/>
    <n v="7"/>
    <s v="Medium Risk"/>
    <n v="8"/>
    <s v="6-11 bulan"/>
  </r>
  <r>
    <x v="652"/>
    <x v="33"/>
    <x v="5"/>
    <x v="362"/>
    <s v="61612912532565"/>
    <n v="45"/>
    <s v="Perempuan"/>
    <x v="2"/>
    <n v="2187000"/>
    <n v="0.25935070873342481"/>
    <x v="19"/>
    <s v="Jawa Barat"/>
    <x v="1"/>
    <s v="Lexi LX 155"/>
    <s v="Matic Mid"/>
    <n v="28182000"/>
    <n v="8455000"/>
    <s v="High"/>
    <x v="3"/>
    <x v="1"/>
    <n v="0.14499999999999999"/>
    <n v="567200"/>
    <n v="34029000"/>
    <x v="0"/>
    <x v="0"/>
    <n v="0"/>
    <n v="0"/>
    <n v="1"/>
    <m/>
    <n v="2"/>
    <n v="1"/>
    <n v="4"/>
    <n v="0"/>
    <n v="7"/>
    <s v="Medium Risk"/>
    <n v="9"/>
    <s v="6-11 bulan"/>
  </r>
  <r>
    <x v="653"/>
    <x v="112"/>
    <x v="2"/>
    <x v="18"/>
    <s v="80941010775393"/>
    <n v="42"/>
    <s v="Lakilaki"/>
    <x v="0"/>
    <n v="6325000"/>
    <n v="0.11924110671936759"/>
    <x v="14"/>
    <s v="DKI Jakarta"/>
    <x v="0"/>
    <s v="Vario 160"/>
    <s v="Matic Mid"/>
    <n v="30551000"/>
    <n v="7638000"/>
    <s v="Medium"/>
    <x v="1"/>
    <x v="2"/>
    <n v="0.14499999999999999"/>
    <n v="754200"/>
    <n v="36202000"/>
    <x v="0"/>
    <x v="0"/>
    <n v="0"/>
    <n v="0"/>
    <n v="1"/>
    <s v="approved"/>
    <n v="1"/>
    <n v="2"/>
    <n v="3"/>
    <n v="0"/>
    <n v="6"/>
    <s v="Low Risk"/>
    <n v="5"/>
    <s v="0-5 bulan"/>
  </r>
  <r>
    <x v="654"/>
    <x v="23"/>
    <x v="0"/>
    <x v="384"/>
    <s v="75171911781673"/>
    <n v="44"/>
    <s v="Lakilaki"/>
    <x v="8"/>
    <n v="2720000"/>
    <n v="0.14749999999999999"/>
    <x v="6"/>
    <s v="DIY"/>
    <x v="0"/>
    <s v="Revo X"/>
    <s v="Bebek"/>
    <n v="18607000"/>
    <n v="4652000"/>
    <s v="Medium"/>
    <x v="1"/>
    <x v="1"/>
    <n v="0.14499999999999999"/>
    <n v="401200"/>
    <n v="24072000"/>
    <x v="0"/>
    <x v="0"/>
    <n v="0"/>
    <n v="0"/>
    <n v="1"/>
    <m/>
    <n v="1"/>
    <n v="2"/>
    <n v="4"/>
    <n v="0"/>
    <n v="7"/>
    <s v="Medium Risk"/>
    <n v="4"/>
    <s v="0-5 bulan"/>
  </r>
  <r>
    <x v="655"/>
    <x v="6"/>
    <x v="4"/>
    <x v="421"/>
    <s v="42441507623310"/>
    <n v="50"/>
    <s v="Perempuan"/>
    <x v="0"/>
    <n v="5995000"/>
    <n v="0.27494578815679732"/>
    <x v="9"/>
    <s v="Jawa Tengah"/>
    <x v="1"/>
    <s v="Freego"/>
    <s v="Matic Mid"/>
    <n v="23033000"/>
    <n v="5758000"/>
    <s v="Medium"/>
    <x v="1"/>
    <x v="0"/>
    <n v="0.14499999999999999"/>
    <n v="1648300"/>
    <n v="19780000"/>
    <x v="0"/>
    <x v="0"/>
    <n v="0"/>
    <n v="0"/>
    <n v="1"/>
    <s v="survey ulang"/>
    <n v="2"/>
    <n v="2"/>
    <n v="1"/>
    <n v="0"/>
    <n v="5"/>
    <s v="Low Risk"/>
    <n v="5"/>
    <s v="0-5 bulan"/>
  </r>
  <r>
    <x v="656"/>
    <x v="168"/>
    <x v="1"/>
    <x v="388"/>
    <s v="74972312781237"/>
    <n v="49"/>
    <s v="Perempuan"/>
    <x v="0"/>
    <n v="7414000"/>
    <n v="8.014567035338549E-2"/>
    <x v="17"/>
    <s v="Jawa Barat"/>
    <x v="0"/>
    <s v="Revo X"/>
    <s v="Bebek"/>
    <n v="18632000"/>
    <n v="3726000"/>
    <s v="Medium"/>
    <x v="2"/>
    <x v="4"/>
    <n v="0.14499999999999999"/>
    <n v="594200"/>
    <n v="21390000"/>
    <x v="0"/>
    <x v="0"/>
    <n v="0"/>
    <n v="0"/>
    <n v="1"/>
    <s v="approved"/>
    <n v="1"/>
    <n v="2"/>
    <n v="2"/>
    <n v="0"/>
    <n v="5"/>
    <s v="Low Risk"/>
    <n v="7"/>
    <s v="6-11 bulan"/>
  </r>
  <r>
    <x v="657"/>
    <x v="15"/>
    <x v="6"/>
    <x v="422"/>
    <s v="54421608853897"/>
    <n v="55"/>
    <s v="Perempuan"/>
    <x v="2"/>
    <n v="2686000"/>
    <n v="0.64337304542069995"/>
    <x v="13"/>
    <s v="Jawa Barat"/>
    <x v="0"/>
    <s v="ADV 160"/>
    <s v="Adventure"/>
    <n v="42866000"/>
    <n v="10716000"/>
    <s v="Medium"/>
    <x v="1"/>
    <x v="5"/>
    <n v="0.14499999999999999"/>
    <n v="1728100"/>
    <n v="41473000"/>
    <x v="0"/>
    <x v="0"/>
    <n v="0"/>
    <n v="0"/>
    <n v="1"/>
    <s v="data kurang"/>
    <n v="4"/>
    <n v="2"/>
    <n v="1"/>
    <n v="0"/>
    <n v="7"/>
    <s v="Medium Risk"/>
    <n v="0"/>
    <s v="0-5 bulan"/>
  </r>
  <r>
    <x v="658"/>
    <x v="115"/>
    <x v="5"/>
    <x v="326"/>
    <s v="47302712895177"/>
    <n v="41"/>
    <s v="Lakilaki"/>
    <x v="0"/>
    <n v="7693000"/>
    <n v="7.0271675549200566E-2"/>
    <x v="15"/>
    <s v="DKI Jakarta"/>
    <x v="0"/>
    <s v="Revo X"/>
    <s v="Bebek"/>
    <n v="18249000"/>
    <n v="1825000"/>
    <s v="Low"/>
    <x v="6"/>
    <x v="2"/>
    <n v="0.14499999999999999"/>
    <n v="540600"/>
    <n v="25950000"/>
    <x v="0"/>
    <x v="0"/>
    <n v="0"/>
    <n v="0"/>
    <n v="1"/>
    <s v="verifikasi"/>
    <n v="1"/>
    <n v="3"/>
    <n v="3"/>
    <n v="0"/>
    <n v="7"/>
    <s v="Medium Risk"/>
    <n v="8"/>
    <s v="6-11 bulan"/>
  </r>
  <r>
    <x v="659"/>
    <x v="111"/>
    <x v="4"/>
    <x v="423"/>
    <s v="87741508523528"/>
    <n v="24"/>
    <s v="Lakilaki"/>
    <x v="0"/>
    <n v="5153000"/>
    <n v="0.17469435280419174"/>
    <x v="0"/>
    <s v="Bali"/>
    <x v="1"/>
    <s v="R15"/>
    <s v="Sport"/>
    <n v="41749000"/>
    <n v="10437000"/>
    <s v="Medium"/>
    <x v="1"/>
    <x v="1"/>
    <n v="0.14499999999999999"/>
    <n v="900200"/>
    <n v="54014000"/>
    <x v="0"/>
    <x v="0"/>
    <n v="0"/>
    <n v="0"/>
    <n v="1"/>
    <s v="verifikasi"/>
    <n v="1"/>
    <n v="2"/>
    <n v="4"/>
    <n v="0"/>
    <n v="7"/>
    <s v="Medium Risk"/>
    <n v="4"/>
    <s v="0-5 bulan"/>
  </r>
  <r>
    <x v="660"/>
    <x v="22"/>
    <x v="4"/>
    <x v="339"/>
    <s v="44761510626187"/>
    <n v="22"/>
    <s v="Lakilaki"/>
    <x v="9"/>
    <n v="6485000"/>
    <n v="0.20646106399383193"/>
    <x v="20"/>
    <s v="DKI Jakarta"/>
    <x v="1"/>
    <s v="MT15"/>
    <s v="Sport Naked"/>
    <n v="39516000"/>
    <n v="5927000"/>
    <s v="Medium"/>
    <x v="0"/>
    <x v="4"/>
    <n v="0.14499999999999999"/>
    <n v="1338900"/>
    <n v="48200000"/>
    <x v="0"/>
    <x v="0"/>
    <n v="0"/>
    <n v="0"/>
    <n v="1"/>
    <s v="ok"/>
    <n v="2"/>
    <n v="2"/>
    <n v="2"/>
    <n v="0"/>
    <n v="6"/>
    <s v="Low Risk"/>
    <n v="5"/>
    <s v="0-5 bulan"/>
  </r>
  <r>
    <x v="661"/>
    <x v="110"/>
    <x v="0"/>
    <x v="424"/>
    <s v="83892510941038"/>
    <n v="56"/>
    <s v="Lakilaki"/>
    <x v="0"/>
    <n v="5022000"/>
    <n v="0.16011549183592194"/>
    <x v="9"/>
    <s v="Jawa Tengah"/>
    <x v="1"/>
    <s v="Mio M3"/>
    <s v="Matic Entry"/>
    <n v="17600000"/>
    <n v="2640000"/>
    <s v="Medium"/>
    <x v="0"/>
    <x v="5"/>
    <n v="0.14499999999999999"/>
    <n v="804100"/>
    <n v="19298000"/>
    <x v="0"/>
    <x v="0"/>
    <n v="0"/>
    <n v="0"/>
    <n v="1"/>
    <s v="ok"/>
    <n v="1"/>
    <n v="2"/>
    <n v="1"/>
    <n v="0"/>
    <n v="4"/>
    <s v="Low Risk"/>
    <n v="4"/>
    <s v="0-5 bulan"/>
  </r>
  <r>
    <x v="662"/>
    <x v="114"/>
    <x v="0"/>
    <x v="118"/>
    <s v="80882709932567"/>
    <n v="55"/>
    <s v="Lakilaki"/>
    <x v="7"/>
    <n v="3085000"/>
    <n v="0.26635332252836302"/>
    <x v="12"/>
    <s v="DKI Jakarta"/>
    <x v="0"/>
    <s v="PCX 160"/>
    <s v="Matic Premium"/>
    <n v="35726000"/>
    <n v="7145000"/>
    <s v="Medium"/>
    <x v="2"/>
    <x v="1"/>
    <n v="0.14499999999999999"/>
    <n v="821700"/>
    <n v="49302000"/>
    <x v="0"/>
    <x v="0"/>
    <n v="0"/>
    <n v="0"/>
    <n v="1"/>
    <s v="survey ulang"/>
    <n v="2"/>
    <n v="2"/>
    <n v="4"/>
    <n v="0"/>
    <n v="8"/>
    <s v="Medium Risk"/>
    <n v="4"/>
    <s v="0-5 bulan"/>
  </r>
  <r>
    <x v="663"/>
    <x v="75"/>
    <x v="5"/>
    <x v="389"/>
    <s v="67331107788096"/>
    <n v="47"/>
    <s v="Lakilaki"/>
    <x v="9"/>
    <n v="4429000"/>
    <n v="0.44671483404831791"/>
    <x v="3"/>
    <s v="Sulawesi Selatan"/>
    <x v="1"/>
    <s v="R15"/>
    <s v="Sport"/>
    <n v="40900000"/>
    <n v="4090000"/>
    <s v="Low"/>
    <x v="6"/>
    <x v="5"/>
    <n v="0.14499999999999999"/>
    <n v="1978500"/>
    <n v="47485000"/>
    <x v="0"/>
    <x v="0"/>
    <n v="0"/>
    <n v="0"/>
    <n v="1"/>
    <s v="ok"/>
    <n v="4"/>
    <n v="3"/>
    <n v="1"/>
    <n v="0"/>
    <n v="8"/>
    <s v="Medium Risk"/>
    <n v="9"/>
    <s v="6-11 bulan"/>
  </r>
  <r>
    <x v="664"/>
    <x v="130"/>
    <x v="5"/>
    <x v="425"/>
    <s v="63062511831448"/>
    <n v="47"/>
    <s v="Lakilaki"/>
    <x v="1"/>
    <n v="14453000"/>
    <n v="6.291427385317927E-2"/>
    <x v="11"/>
    <s v="Sumatera Utara"/>
    <x v="0"/>
    <s v="Vario 160"/>
    <s v="Matic Mid"/>
    <n v="30695000"/>
    <n v="3070000"/>
    <s v="Low"/>
    <x v="6"/>
    <x v="2"/>
    <n v="0.14499999999999999"/>
    <n v="909300"/>
    <n v="43648000"/>
    <x v="0"/>
    <x v="0"/>
    <n v="0"/>
    <n v="0"/>
    <n v="1"/>
    <m/>
    <n v="1"/>
    <n v="3"/>
    <n v="3"/>
    <n v="0"/>
    <n v="7"/>
    <s v="Medium Risk"/>
    <n v="8"/>
    <s v="6-11 bulan"/>
  </r>
  <r>
    <x v="665"/>
    <x v="108"/>
    <x v="1"/>
    <x v="355"/>
    <s v="59501501703027"/>
    <n v="38"/>
    <s v="Lakilaki"/>
    <x v="1"/>
    <n v="7352000"/>
    <n v="0.14824537540805224"/>
    <x v="6"/>
    <s v="DIY"/>
    <x v="0"/>
    <s v="Vario 125"/>
    <s v="Matic Mid"/>
    <n v="25347000"/>
    <n v="5069000"/>
    <s v="Medium"/>
    <x v="2"/>
    <x v="5"/>
    <n v="0.14499999999999999"/>
    <n v="1089900"/>
    <n v="26158000"/>
    <x v="0"/>
    <x v="0"/>
    <n v="0"/>
    <n v="0"/>
    <n v="1"/>
    <m/>
    <n v="1"/>
    <n v="2"/>
    <n v="1"/>
    <n v="0"/>
    <n v="4"/>
    <s v="Low Risk"/>
    <n v="7"/>
    <s v="6-11 bulan"/>
  </r>
  <r>
    <x v="666"/>
    <x v="185"/>
    <x v="5"/>
    <x v="426"/>
    <s v="74381301906284"/>
    <n v="54"/>
    <s v="Lakilaki"/>
    <x v="9"/>
    <n v="6004000"/>
    <n v="6.1409060626249165E-2"/>
    <x v="8"/>
    <s v="Banten"/>
    <x v="1"/>
    <s v="Mio M3"/>
    <s v="Matic Entry"/>
    <n v="18670000"/>
    <n v="7468000"/>
    <s v="High"/>
    <x v="5"/>
    <x v="2"/>
    <n v="0.14499999999999999"/>
    <n v="368700"/>
    <n v="17699000"/>
    <x v="0"/>
    <x v="0"/>
    <n v="0"/>
    <n v="0"/>
    <n v="1"/>
    <s v="data kurang"/>
    <n v="1"/>
    <n v="1"/>
    <n v="3"/>
    <n v="0"/>
    <n v="5"/>
    <s v="Low Risk"/>
    <n v="8"/>
    <s v="6-11 bulan"/>
  </r>
  <r>
    <x v="667"/>
    <x v="46"/>
    <x v="2"/>
    <x v="41"/>
    <s v="54301007689542"/>
    <n v="51"/>
    <s v="Lakilaki"/>
    <x v="9"/>
    <n v="5658000"/>
    <n v="0.28342170378225523"/>
    <x v="4"/>
    <s v="Kalimantan Selatan"/>
    <x v="1"/>
    <s v="Lexi LX 155"/>
    <s v="Matic Mid"/>
    <n v="27892000"/>
    <n v="4184000"/>
    <s v="Medium"/>
    <x v="0"/>
    <x v="3"/>
    <n v="0.14499999999999999"/>
    <n v="1603600"/>
    <n v="28864000"/>
    <x v="0"/>
    <x v="0"/>
    <n v="0"/>
    <n v="0"/>
    <n v="1"/>
    <s v="survey ulang"/>
    <n v="2"/>
    <n v="2"/>
    <n v="1"/>
    <n v="0"/>
    <n v="5"/>
    <s v="Low Risk"/>
    <n v="6"/>
    <s v="6-11 bulan"/>
  </r>
  <r>
    <x v="668"/>
    <x v="186"/>
    <x v="2"/>
    <x v="388"/>
    <s v="97152803705247"/>
    <n v="28"/>
    <s v="Lakilaki"/>
    <x v="1"/>
    <n v="5356000"/>
    <n v="0.60888722927557881"/>
    <x v="12"/>
    <s v="DKI Jakarta"/>
    <x v="1"/>
    <s v="R15"/>
    <s v="Sport"/>
    <n v="42722000"/>
    <n v="8544000"/>
    <s v="Medium"/>
    <x v="2"/>
    <x v="0"/>
    <n v="0.14499999999999999"/>
    <n v="3261200"/>
    <n v="39134000"/>
    <x v="0"/>
    <x v="0"/>
    <n v="0"/>
    <n v="0"/>
    <n v="1"/>
    <s v="verifikasi"/>
    <n v="4"/>
    <n v="2"/>
    <n v="1"/>
    <n v="0"/>
    <n v="7"/>
    <s v="Medium Risk"/>
    <n v="5"/>
    <s v="0-5 bulan"/>
  </r>
  <r>
    <x v="669"/>
    <x v="10"/>
    <x v="2"/>
    <x v="427"/>
    <s v="80881711709836"/>
    <n v="56"/>
    <s v="Perempuan"/>
    <x v="3"/>
    <n v="5441000"/>
    <n v="0.19849292409483552"/>
    <x v="12"/>
    <s v="DKI Jakarta"/>
    <x v="1"/>
    <s v="NMAX 155"/>
    <s v="Matic Premium"/>
    <n v="36457000"/>
    <n v="3646000"/>
    <s v="Low"/>
    <x v="6"/>
    <x v="2"/>
    <n v="0.14499999999999999"/>
    <n v="1080000"/>
    <n v="51841000"/>
    <x v="0"/>
    <x v="0"/>
    <n v="0"/>
    <n v="0"/>
    <n v="1"/>
    <s v="approved"/>
    <n v="1"/>
    <n v="3"/>
    <n v="3"/>
    <n v="0"/>
    <n v="7"/>
    <s v="Medium Risk"/>
    <n v="6"/>
    <s v="6-11 bulan"/>
  </r>
  <r>
    <x v="670"/>
    <x v="137"/>
    <x v="0"/>
    <x v="33"/>
    <s v="Invalid"/>
    <n v="38"/>
    <s v="Lakilaki"/>
    <x v="6"/>
    <n v="5514000"/>
    <n v="0.23518317011244105"/>
    <x v="2"/>
    <s v="Riau"/>
    <x v="0"/>
    <s v="Beat Street"/>
    <s v="Matic Entry"/>
    <n v="19416433"/>
    <n v="5825000"/>
    <s v="High"/>
    <x v="3"/>
    <x v="0"/>
    <n v="0.14499999999999999"/>
    <n v="1296800"/>
    <n v="15562000"/>
    <x v="0"/>
    <x v="0"/>
    <n v="0"/>
    <n v="0"/>
    <n v="1"/>
    <s v="verifikasi"/>
    <n v="2"/>
    <n v="1"/>
    <n v="1"/>
    <n v="0"/>
    <n v="4"/>
    <s v="Low Risk"/>
    <n v="4"/>
    <s v="0-5 bulan"/>
  </r>
  <r>
    <x v="671"/>
    <x v="55"/>
    <x v="5"/>
    <x v="43"/>
    <s v="72901202617665"/>
    <n v="43"/>
    <s v="Perempuan"/>
    <x v="1"/>
    <n v="6558000"/>
    <n v="0.5402409271119244"/>
    <x v="6"/>
    <s v="DIY"/>
    <x v="0"/>
    <s v="ADV 160"/>
    <s v="Adventure"/>
    <n v="43683000"/>
    <n v="6552000"/>
    <s v="Medium"/>
    <x v="0"/>
    <x v="0"/>
    <n v="0.14499999999999999"/>
    <n v="3542900"/>
    <n v="42515000"/>
    <x v="0"/>
    <x v="0"/>
    <n v="0"/>
    <n v="0"/>
    <n v="1"/>
    <s v="ok"/>
    <n v="4"/>
    <n v="2"/>
    <n v="1"/>
    <n v="0"/>
    <n v="7"/>
    <s v="Medium Risk"/>
    <n v="8"/>
    <s v="6-11 bulan"/>
  </r>
  <r>
    <x v="672"/>
    <x v="18"/>
    <x v="4"/>
    <x v="428"/>
    <s v="79932407661672"/>
    <n v="40"/>
    <s v="Lakilaki"/>
    <x v="6"/>
    <n v="4680000"/>
    <n v="0.24038461538461539"/>
    <x v="5"/>
    <s v="Kalimantan Timur"/>
    <x v="1"/>
    <s v="MT15"/>
    <s v="Sport Naked"/>
    <n v="37975000"/>
    <n v="3797000"/>
    <s v="Low"/>
    <x v="6"/>
    <x v="2"/>
    <n v="0.14499999999999999"/>
    <n v="1125000"/>
    <n v="54001000"/>
    <x v="0"/>
    <x v="0"/>
    <n v="0"/>
    <n v="0"/>
    <n v="1"/>
    <s v="survey ulang"/>
    <n v="2"/>
    <n v="3"/>
    <n v="3"/>
    <n v="0"/>
    <n v="8"/>
    <s v="Medium Risk"/>
    <n v="5"/>
    <s v="0-5 bulan"/>
  </r>
  <r>
    <x v="673"/>
    <x v="187"/>
    <x v="12"/>
    <x v="429"/>
    <s v="65772111896857"/>
    <n v="32"/>
    <s v="Lakilaki"/>
    <x v="0"/>
    <n v="5328000"/>
    <n v="0.31980105105105106"/>
    <x v="6"/>
    <s v="DIY"/>
    <x v="4"/>
    <s v="KLX 150"/>
    <s v="Trail"/>
    <n v="35988000"/>
    <n v="10797000"/>
    <s v="High"/>
    <x v="3"/>
    <x v="3"/>
    <n v="0.14499999999999999"/>
    <n v="1703900"/>
    <n v="30671000"/>
    <x v="0"/>
    <x v="0"/>
    <n v="0"/>
    <n v="0"/>
    <n v="1"/>
    <s v="survey ulang"/>
    <n v="3"/>
    <n v="1"/>
    <n v="1"/>
    <n v="0"/>
    <n v="5"/>
    <s v="Low Risk"/>
    <n v="3"/>
    <s v="0-5 bulan"/>
  </r>
  <r>
    <x v="674"/>
    <x v="186"/>
    <x v="2"/>
    <x v="430"/>
    <s v="89992206654348"/>
    <n v="34"/>
    <s v="Lakilaki"/>
    <x v="1"/>
    <n v="12979000"/>
    <n v="0.36465058941366824"/>
    <x v="15"/>
    <s v="DKI Jakarta"/>
    <x v="1"/>
    <s v="XMAX 250"/>
    <s v="Maxi Scooter"/>
    <n v="58355000"/>
    <n v="8753000"/>
    <s v="Medium"/>
    <x v="0"/>
    <x v="0"/>
    <n v="0.14499999999999999"/>
    <n v="4732800"/>
    <n v="56794000"/>
    <x v="0"/>
    <x v="0"/>
    <n v="0"/>
    <n v="0"/>
    <n v="1"/>
    <s v="approved"/>
    <n v="3"/>
    <n v="2"/>
    <n v="1"/>
    <n v="0"/>
    <n v="6"/>
    <s v="Low Risk"/>
    <n v="5"/>
    <s v="0-5 bulan"/>
  </r>
  <r>
    <x v="675"/>
    <x v="167"/>
    <x v="5"/>
    <x v="204"/>
    <s v="65881904872339"/>
    <n v="49"/>
    <s v="Perempuan"/>
    <x v="1"/>
    <n v="5149000"/>
    <n v="0.72052825791415809"/>
    <x v="17"/>
    <s v="Jawa Barat"/>
    <x v="0"/>
    <s v="ADV 160"/>
    <s v="Adventure"/>
    <n v="43202000"/>
    <n v="4320000"/>
    <s v="Low"/>
    <x v="6"/>
    <x v="0"/>
    <n v="0.14499999999999999"/>
    <n v="3710000"/>
    <n v="44520000"/>
    <x v="0"/>
    <x v="0"/>
    <n v="0"/>
    <n v="0"/>
    <n v="1"/>
    <s v="ok"/>
    <n v="4"/>
    <n v="3"/>
    <n v="1"/>
    <n v="0"/>
    <n v="8"/>
    <s v="Medium Risk"/>
    <n v="9"/>
    <s v="6-11 bulan"/>
  </r>
  <r>
    <x v="676"/>
    <x v="188"/>
    <x v="11"/>
    <x v="243"/>
    <s v="69662204753837"/>
    <n v="31"/>
    <s v="Lakilaki"/>
    <x v="6"/>
    <n v="5171000"/>
    <n v="0.24561980274608394"/>
    <x v="10"/>
    <s v="Jawa Timur"/>
    <x v="0"/>
    <s v="CB150R"/>
    <s v="Sport"/>
    <n v="31296000"/>
    <n v="12518000"/>
    <s v="High"/>
    <x v="5"/>
    <x v="3"/>
    <n v="0.14499999999999999"/>
    <n v="1270100"/>
    <n v="22862000"/>
    <x v="0"/>
    <x v="0"/>
    <n v="0"/>
    <n v="0"/>
    <n v="1"/>
    <m/>
    <n v="2"/>
    <n v="1"/>
    <n v="1"/>
    <n v="0"/>
    <n v="4"/>
    <s v="Low Risk"/>
    <s v="N/A"/>
    <s v="N/A"/>
  </r>
  <r>
    <x v="677"/>
    <x v="189"/>
    <x v="10"/>
    <x v="168"/>
    <s v="82782903942661"/>
    <n v="28"/>
    <s v="Lakilaki"/>
    <x v="1"/>
    <n v="6294000"/>
    <n v="0.14729901493485859"/>
    <x v="20"/>
    <s v="DKI Jakarta"/>
    <x v="1"/>
    <s v="NMAX 155"/>
    <s v="Matic Premium"/>
    <n v="35830000"/>
    <n v="3583000"/>
    <s v="Low"/>
    <x v="6"/>
    <x v="1"/>
    <n v="0.14499999999999999"/>
    <n v="927100"/>
    <n v="55626000"/>
    <x v="0"/>
    <x v="0"/>
    <n v="0"/>
    <n v="0"/>
    <n v="1"/>
    <m/>
    <n v="1"/>
    <n v="3"/>
    <n v="4"/>
    <n v="0"/>
    <n v="8"/>
    <s v="Medium Risk"/>
    <s v="N/A"/>
    <s v="N/A"/>
  </r>
  <r>
    <x v="678"/>
    <x v="56"/>
    <x v="4"/>
    <x v="431"/>
    <s v="51142810758505"/>
    <n v="29"/>
    <s v="Perempuan"/>
    <x v="0"/>
    <n v="5084000"/>
    <n v="0.70169158143194332"/>
    <x v="14"/>
    <s v="DKI Jakarta"/>
    <x v="1"/>
    <s v="R15"/>
    <s v="Sport"/>
    <n v="41541000"/>
    <n v="4154000"/>
    <s v="Low"/>
    <x v="6"/>
    <x v="0"/>
    <n v="0.14499999999999999"/>
    <n v="3567400"/>
    <n v="42808000"/>
    <x v="0"/>
    <x v="0"/>
    <n v="0"/>
    <n v="0"/>
    <n v="1"/>
    <s v="ok"/>
    <n v="4"/>
    <n v="3"/>
    <n v="1"/>
    <n v="0"/>
    <n v="8"/>
    <s v="Medium Risk"/>
    <n v="5"/>
    <s v="0-5 bulan"/>
  </r>
  <r>
    <x v="679"/>
    <x v="156"/>
    <x v="3"/>
    <x v="27"/>
    <s v="71011208773150"/>
    <n v="48"/>
    <s v="Perempuan"/>
    <x v="1"/>
    <n v="8819000"/>
    <n v="8.7447556412291641E-2"/>
    <x v="17"/>
    <s v="Jawa Barat"/>
    <x v="2"/>
    <s v="Nex II"/>
    <s v="Matic Entry"/>
    <n v="16881000"/>
    <n v="2532000"/>
    <s v="Medium"/>
    <x v="0"/>
    <x v="5"/>
    <n v="0.14499999999999999"/>
    <n v="771200"/>
    <n v="18510000"/>
    <x v="0"/>
    <x v="0"/>
    <n v="0"/>
    <n v="0"/>
    <n v="1"/>
    <s v="data kurang"/>
    <n v="1"/>
    <n v="2"/>
    <n v="1"/>
    <n v="0"/>
    <n v="4"/>
    <s v="Low Risk"/>
    <n v="8"/>
    <s v="6-11 bulan"/>
  </r>
  <r>
    <x v="680"/>
    <x v="101"/>
    <x v="4"/>
    <x v="109"/>
    <s v="70871610556199"/>
    <n v="58"/>
    <s v="Perempuan"/>
    <x v="0"/>
    <n v="7896000"/>
    <n v="0.50476190476190474"/>
    <x v="13"/>
    <s v="Jawa Barat"/>
    <x v="1"/>
    <s v="XMAX 250"/>
    <s v="Maxi Scooter"/>
    <n v="59672000"/>
    <n v="17902000"/>
    <s v="High"/>
    <x v="3"/>
    <x v="0"/>
    <n v="0.14499999999999999"/>
    <n v="3985600"/>
    <n v="47827000"/>
    <x v="0"/>
    <x v="2"/>
    <n v="0"/>
    <n v="0"/>
    <n v="0"/>
    <s v="ok"/>
    <n v="4"/>
    <n v="1"/>
    <n v="1"/>
    <n v="0"/>
    <n v="6"/>
    <s v="Low Risk"/>
    <n v="5"/>
    <s v="0-5 bulan"/>
  </r>
  <r>
    <x v="681"/>
    <x v="184"/>
    <x v="1"/>
    <x v="432"/>
    <s v="76521209823971"/>
    <n v="50"/>
    <s v="Lakilaki"/>
    <x v="9"/>
    <n v="4894000"/>
    <n v="0.46068655496526356"/>
    <x v="1"/>
    <s v="Sumatera Selatan"/>
    <x v="4"/>
    <s v="KLX 150"/>
    <s v="Trail"/>
    <n v="37037000"/>
    <n v="3704000"/>
    <s v="Low"/>
    <x v="6"/>
    <x v="3"/>
    <n v="0.14499999999999999"/>
    <n v="2254600"/>
    <n v="40583000"/>
    <x v="0"/>
    <x v="0"/>
    <n v="0"/>
    <n v="0"/>
    <n v="1"/>
    <m/>
    <n v="4"/>
    <n v="3"/>
    <n v="1"/>
    <n v="0"/>
    <n v="8"/>
    <s v="Medium Risk"/>
    <n v="6"/>
    <s v="6-11 bulan"/>
  </r>
  <r>
    <x v="682"/>
    <x v="101"/>
    <x v="4"/>
    <x v="415"/>
    <s v="55222001904070"/>
    <n v="51"/>
    <s v="Lakilaki"/>
    <x v="1"/>
    <n v="10931000"/>
    <n v="4.3701399688958011E-2"/>
    <x v="19"/>
    <s v="Jawa Barat"/>
    <x v="0"/>
    <s v="Genio"/>
    <s v="Matic Entry"/>
    <n v="19974000"/>
    <n v="7990000"/>
    <s v="High"/>
    <x v="5"/>
    <x v="4"/>
    <n v="0.14499999999999999"/>
    <n v="477700"/>
    <n v="17197000"/>
    <x v="0"/>
    <x v="0"/>
    <n v="0"/>
    <n v="0"/>
    <n v="1"/>
    <s v="approved"/>
    <n v="1"/>
    <n v="1"/>
    <n v="2"/>
    <n v="0"/>
    <n v="4"/>
    <s v="Low Risk"/>
    <n v="5"/>
    <s v="0-5 bulan"/>
  </r>
  <r>
    <x v="683"/>
    <x v="60"/>
    <x v="1"/>
    <x v="335"/>
    <s v="75562006862982"/>
    <n v="44"/>
    <s v="Perempuan"/>
    <x v="0"/>
    <n v="5802000"/>
    <n v="0.11982075146501206"/>
    <x v="11"/>
    <s v="Sumatera Utara"/>
    <x v="0"/>
    <s v="Scoopy"/>
    <s v="Matic Stylish"/>
    <n v="23255000"/>
    <n v="5814000"/>
    <s v="Medium"/>
    <x v="1"/>
    <x v="4"/>
    <n v="0.14499999999999999"/>
    <n v="695200"/>
    <n v="25028000"/>
    <x v="0"/>
    <x v="0"/>
    <n v="0"/>
    <n v="0"/>
    <n v="1"/>
    <s v="survey ulang"/>
    <n v="1"/>
    <n v="2"/>
    <n v="2"/>
    <n v="0"/>
    <n v="5"/>
    <s v="Low Risk"/>
    <n v="7"/>
    <s v="6-11 bulan"/>
  </r>
  <r>
    <x v="684"/>
    <x v="9"/>
    <x v="1"/>
    <x v="263"/>
    <s v="84451107584909"/>
    <n v="26"/>
    <s v="Lakilaki"/>
    <x v="8"/>
    <n v="2677000"/>
    <n v="1.021553978333956"/>
    <x v="19"/>
    <s v="Jawa Barat"/>
    <x v="1"/>
    <s v="R15"/>
    <s v="Sport"/>
    <n v="40944000"/>
    <n v="12283000"/>
    <s v="High"/>
    <x v="3"/>
    <x v="0"/>
    <n v="0.14499999999999999"/>
    <n v="2734700"/>
    <n v="32816000"/>
    <x v="0"/>
    <x v="0"/>
    <n v="0"/>
    <n v="0"/>
    <n v="1"/>
    <s v="ok"/>
    <n v="4"/>
    <n v="1"/>
    <n v="1"/>
    <n v="0"/>
    <n v="6"/>
    <s v="Low Risk"/>
    <n v="6"/>
    <s v="6-11 bulan"/>
  </r>
  <r>
    <x v="685"/>
    <x v="40"/>
    <x v="4"/>
    <x v="204"/>
    <s v="47021710644921"/>
    <n v="58"/>
    <s v="Perempuan"/>
    <x v="0"/>
    <n v="4994000"/>
    <n v="9.5855026031237481E-2"/>
    <x v="16"/>
    <s v="Jawa Timur"/>
    <x v="1"/>
    <s v="Mio M3"/>
    <s v="Matic Entry"/>
    <n v="18499000"/>
    <n v="1850000"/>
    <s v="Low"/>
    <x v="6"/>
    <x v="1"/>
    <n v="0.14499999999999999"/>
    <n v="478700"/>
    <n v="28720000"/>
    <x v="0"/>
    <x v="0"/>
    <n v="0"/>
    <n v="0"/>
    <n v="1"/>
    <m/>
    <n v="1"/>
    <n v="3"/>
    <n v="4"/>
    <n v="0"/>
    <n v="8"/>
    <s v="Medium Risk"/>
    <n v="5"/>
    <s v="0-5 bulan"/>
  </r>
  <r>
    <x v="686"/>
    <x v="109"/>
    <x v="0"/>
    <x v="254"/>
    <s v="65182211981296"/>
    <n v="58"/>
    <s v="Perempuan"/>
    <x v="0"/>
    <n v="5226000"/>
    <n v="9.0566398775353996E-2"/>
    <x v="7"/>
    <s v="Jawa Barat"/>
    <x v="0"/>
    <s v="Revo X"/>
    <s v="Bebek"/>
    <n v="17974000"/>
    <n v="3595000"/>
    <s v="Medium"/>
    <x v="2"/>
    <x v="2"/>
    <n v="0.14499999999999999"/>
    <n v="473300"/>
    <n v="22719000"/>
    <x v="0"/>
    <x v="0"/>
    <n v="0"/>
    <n v="0"/>
    <n v="1"/>
    <m/>
    <n v="1"/>
    <n v="2"/>
    <n v="3"/>
    <n v="0"/>
    <n v="6"/>
    <s v="Low Risk"/>
    <n v="4"/>
    <s v="0-5 bulan"/>
  </r>
  <r>
    <x v="687"/>
    <x v="165"/>
    <x v="4"/>
    <x v="433"/>
    <s v="48501405513836"/>
    <n v="41"/>
    <s v="Perempuan"/>
    <x v="0"/>
    <n v="4814000"/>
    <n v="0.29200249272953882"/>
    <x v="10"/>
    <s v="Jawa Timur"/>
    <x v="1"/>
    <s v="Aerox 155"/>
    <s v="Matic Sport"/>
    <n v="30767000"/>
    <n v="4615000"/>
    <s v="Medium"/>
    <x v="0"/>
    <x v="5"/>
    <n v="0.14499999999999999"/>
    <n v="1405700"/>
    <n v="33736000"/>
    <x v="0"/>
    <x v="0"/>
    <n v="0"/>
    <n v="0"/>
    <n v="1"/>
    <s v="ok"/>
    <n v="2"/>
    <n v="2"/>
    <n v="1"/>
    <n v="0"/>
    <n v="5"/>
    <s v="Low Risk"/>
    <n v="5"/>
    <s v="0-5 bulan"/>
  </r>
  <r>
    <x v="688"/>
    <x v="59"/>
    <x v="5"/>
    <x v="118"/>
    <s v="87492001613235"/>
    <n v="27"/>
    <s v="Lakilaki"/>
    <x v="0"/>
    <n v="6853000"/>
    <n v="0.11694148548081132"/>
    <x v="2"/>
    <s v="Riau"/>
    <x v="3"/>
    <s v="Dazz"/>
    <s v="Matic Entry"/>
    <n v="16567000"/>
    <n v="1657000"/>
    <s v="Low"/>
    <x v="6"/>
    <x v="5"/>
    <n v="0.14499999999999999"/>
    <n v="801400"/>
    <n v="19234000"/>
    <x v="0"/>
    <x v="0"/>
    <n v="0"/>
    <n v="0"/>
    <n v="1"/>
    <m/>
    <n v="1"/>
    <n v="3"/>
    <n v="1"/>
    <n v="0"/>
    <n v="5"/>
    <s v="Low Risk"/>
    <n v="9"/>
    <s v="6-11 bulan"/>
  </r>
  <r>
    <x v="689"/>
    <x v="19"/>
    <x v="5"/>
    <x v="353"/>
    <s v="56201102864906"/>
    <n v="26"/>
    <s v="Lakilaki"/>
    <x v="6"/>
    <n v="6160000"/>
    <n v="6.6006493506493513E-2"/>
    <x v="14"/>
    <s v="DKI Jakarta"/>
    <x v="2"/>
    <s v="Address"/>
    <s v="Matic Mid"/>
    <n v="20205000"/>
    <n v="6061000"/>
    <s v="High"/>
    <x v="3"/>
    <x v="1"/>
    <n v="0.14499999999999999"/>
    <n v="406600"/>
    <n v="24398000"/>
    <x v="0"/>
    <x v="0"/>
    <n v="0"/>
    <n v="0"/>
    <n v="1"/>
    <s v="survey ulang"/>
    <n v="1"/>
    <n v="1"/>
    <n v="4"/>
    <n v="0"/>
    <n v="6"/>
    <s v="Low Risk"/>
    <n v="9"/>
    <s v="6-11 bulan"/>
  </r>
  <r>
    <x v="690"/>
    <x v="100"/>
    <x v="3"/>
    <x v="55"/>
    <s v="34672404895854"/>
    <n v="25"/>
    <s v="Perempuan"/>
    <x v="0"/>
    <n v="6735000"/>
    <n v="0.54423162583518936"/>
    <x v="2"/>
    <s v="Riau"/>
    <x v="1"/>
    <s v="XMAX 250"/>
    <s v="Maxi Scooter"/>
    <n v="60212000"/>
    <n v="6021000"/>
    <s v="Low"/>
    <x v="6"/>
    <x v="3"/>
    <n v="0.14499999999999999"/>
    <n v="3665400"/>
    <n v="65977000"/>
    <x v="0"/>
    <x v="0"/>
    <n v="0"/>
    <n v="0"/>
    <n v="1"/>
    <s v="verifikasi"/>
    <n v="4"/>
    <n v="3"/>
    <n v="1"/>
    <n v="0"/>
    <n v="8"/>
    <s v="Medium Risk"/>
    <n v="8"/>
    <s v="6-11 bulan"/>
  </r>
  <r>
    <x v="691"/>
    <x v="59"/>
    <x v="5"/>
    <x v="434"/>
    <s v="59191503605273"/>
    <n v="47"/>
    <s v="Lakilaki"/>
    <x v="8"/>
    <n v="3375000"/>
    <n v="0.16482962962962963"/>
    <x v="16"/>
    <s v="Jawa Timur"/>
    <x v="0"/>
    <s v="Scoopy"/>
    <s v="Matic Stylish"/>
    <n v="24142000"/>
    <n v="7243000"/>
    <s v="High"/>
    <x v="3"/>
    <x v="2"/>
    <n v="0.14499999999999999"/>
    <n v="556300"/>
    <n v="26701000"/>
    <x v="0"/>
    <x v="0"/>
    <n v="0"/>
    <n v="0"/>
    <n v="1"/>
    <m/>
    <n v="1"/>
    <n v="1"/>
    <n v="3"/>
    <n v="0"/>
    <n v="5"/>
    <s v="Low Risk"/>
    <n v="9"/>
    <s v="6-11 bulan"/>
  </r>
  <r>
    <x v="692"/>
    <x v="168"/>
    <x v="1"/>
    <x v="131"/>
    <s v="31202007798304"/>
    <n v="34"/>
    <s v="Perempuan"/>
    <x v="0"/>
    <n v="6966000"/>
    <n v="0.12084409991386735"/>
    <x v="16"/>
    <s v="Jawa Timur"/>
    <x v="0"/>
    <s v="Genio"/>
    <s v="Matic Entry"/>
    <n v="19577000"/>
    <n v="3915000"/>
    <s v="Medium"/>
    <x v="2"/>
    <x v="5"/>
    <n v="0.14499999999999999"/>
    <n v="841800"/>
    <n v="20204000"/>
    <x v="0"/>
    <x v="0"/>
    <n v="0"/>
    <n v="0"/>
    <n v="1"/>
    <s v="survey ulang"/>
    <n v="1"/>
    <n v="2"/>
    <n v="1"/>
    <n v="0"/>
    <n v="4"/>
    <s v="Low Risk"/>
    <n v="7"/>
    <s v="6-11 bulan"/>
  </r>
  <r>
    <x v="693"/>
    <x v="45"/>
    <x v="5"/>
    <x v="137"/>
    <s v="50561710579595"/>
    <n v="40"/>
    <s v="Perempuan"/>
    <x v="2"/>
    <n v="1860000"/>
    <n v="0.21806451612903227"/>
    <x v="1"/>
    <s v="Sumatera Selatan"/>
    <x v="0"/>
    <s v="Beat Street"/>
    <s v="Matic Entry"/>
    <n v="18812000"/>
    <n v="4703000"/>
    <s v="Medium"/>
    <x v="1"/>
    <x v="1"/>
    <n v="0.14499999999999999"/>
    <n v="405600"/>
    <n v="24339000"/>
    <x v="1"/>
    <x v="4"/>
    <n v="120"/>
    <n v="5"/>
    <n v="5"/>
    <s v="survey ulang"/>
    <n v="2"/>
    <n v="2"/>
    <n v="4"/>
    <n v="4"/>
    <n v="12"/>
    <s v="High Risk"/>
    <n v="9"/>
    <s v="6-11 bulan"/>
  </r>
  <r>
    <x v="694"/>
    <x v="57"/>
    <x v="1"/>
    <x v="435"/>
    <s v="97591107883452"/>
    <n v="38"/>
    <s v="Lakilaki"/>
    <x v="1"/>
    <n v="11397000"/>
    <n v="0.14057208037202773"/>
    <x v="10"/>
    <s v="Jawa Timur"/>
    <x v="1"/>
    <s v="Aerox 155"/>
    <s v="Matic Sport"/>
    <n v="31581000"/>
    <n v="7895000"/>
    <s v="Medium"/>
    <x v="1"/>
    <x v="3"/>
    <n v="0.14499999999999999"/>
    <n v="1602100"/>
    <n v="28838000"/>
    <x v="0"/>
    <x v="0"/>
    <n v="0"/>
    <n v="0"/>
    <n v="1"/>
    <m/>
    <n v="1"/>
    <n v="2"/>
    <n v="1"/>
    <n v="0"/>
    <n v="4"/>
    <s v="Low Risk"/>
    <n v="7"/>
    <s v="6-11 bulan"/>
  </r>
  <r>
    <x v="695"/>
    <x v="54"/>
    <x v="5"/>
    <x v="364"/>
    <s v="53461905807232"/>
    <n v="23"/>
    <s v="Perempuan"/>
    <x v="1"/>
    <n v="5197000"/>
    <n v="0.31498941697132959"/>
    <x v="10"/>
    <s v="Jawa Timur"/>
    <x v="0"/>
    <s v="PCX 160"/>
    <s v="Matic Premium"/>
    <n v="35831000"/>
    <n v="5375000"/>
    <s v="Medium"/>
    <x v="0"/>
    <x v="5"/>
    <n v="0.14499999999999999"/>
    <n v="1637000"/>
    <n v="39288000"/>
    <x v="0"/>
    <x v="0"/>
    <n v="0"/>
    <n v="0"/>
    <n v="1"/>
    <s v="approved"/>
    <n v="3"/>
    <n v="2"/>
    <n v="1"/>
    <n v="0"/>
    <n v="6"/>
    <s v="Low Risk"/>
    <n v="9"/>
    <s v="6-11 bulan"/>
  </r>
  <r>
    <x v="696"/>
    <x v="140"/>
    <x v="5"/>
    <x v="436"/>
    <s v="92771108782735"/>
    <n v="35"/>
    <s v="Lakilaki"/>
    <x v="7"/>
    <n v="2725000"/>
    <n v="0.51409174311926609"/>
    <x v="19"/>
    <s v="Jawa Barat"/>
    <x v="0"/>
    <s v="ADV 160"/>
    <s v="Adventure"/>
    <n v="41347000"/>
    <n v="6202000"/>
    <s v="Medium"/>
    <x v="0"/>
    <x v="4"/>
    <n v="0.14499999999999999"/>
    <n v="1400900"/>
    <n v="50432000"/>
    <x v="0"/>
    <x v="0"/>
    <n v="0"/>
    <n v="0"/>
    <n v="1"/>
    <s v="ok"/>
    <n v="4"/>
    <n v="2"/>
    <n v="2"/>
    <n v="0"/>
    <n v="8"/>
    <s v="Medium Risk"/>
    <n v="8"/>
    <s v="6-11 bulan"/>
  </r>
  <r>
    <x v="697"/>
    <x v="176"/>
    <x v="5"/>
    <x v="437"/>
    <s v="92822509671441"/>
    <n v="49"/>
    <s v="Perempuan"/>
    <x v="6"/>
    <n v="4360000"/>
    <n v="0.4535321100917431"/>
    <x v="4"/>
    <s v="Kalimantan Selatan"/>
    <x v="0"/>
    <s v="Scoopy"/>
    <s v="Matic Stylish"/>
    <n v="23026000"/>
    <n v="2303000"/>
    <s v="Low"/>
    <x v="6"/>
    <x v="0"/>
    <n v="0.14499999999999999"/>
    <n v="1977400"/>
    <n v="23728000"/>
    <x v="0"/>
    <x v="0"/>
    <n v="0"/>
    <n v="0"/>
    <n v="1"/>
    <m/>
    <n v="4"/>
    <n v="3"/>
    <n v="1"/>
    <n v="0"/>
    <n v="8"/>
    <s v="Medium Risk"/>
    <n v="8"/>
    <s v="6-11 bulan"/>
  </r>
  <r>
    <x v="698"/>
    <x v="55"/>
    <x v="5"/>
    <x v="201"/>
    <s v="82031001658428"/>
    <n v="47"/>
    <s v="Lakilaki"/>
    <x v="4"/>
    <n v="4569000"/>
    <n v="7.6471875683957108E-2"/>
    <x v="0"/>
    <s v="Bali"/>
    <x v="3"/>
    <s v="Dazz"/>
    <s v="Matic Entry"/>
    <n v="16330000"/>
    <n v="5716000"/>
    <s v="High"/>
    <x v="4"/>
    <x v="2"/>
    <n v="0.14499999999999999"/>
    <n v="349400"/>
    <n v="16770000"/>
    <x v="0"/>
    <x v="0"/>
    <n v="0"/>
    <n v="0"/>
    <n v="1"/>
    <s v="survey ulang"/>
    <n v="1"/>
    <n v="1"/>
    <n v="3"/>
    <n v="0"/>
    <n v="5"/>
    <s v="Low Risk"/>
    <n v="8"/>
    <s v="6-11 bulan"/>
  </r>
  <r>
    <x v="699"/>
    <x v="82"/>
    <x v="1"/>
    <x v="116"/>
    <s v="47601410815270"/>
    <n v="53"/>
    <s v="Lakilaki"/>
    <x v="4"/>
    <n v="6506000"/>
    <n v="0.23891792191822933"/>
    <x v="11"/>
    <s v="Sumatera Utara"/>
    <x v="1"/>
    <s v="XMAX 250"/>
    <s v="Maxi Scooter"/>
    <n v="60075000"/>
    <n v="6008000"/>
    <s v="Low"/>
    <x v="6"/>
    <x v="1"/>
    <n v="0.14499999999999999"/>
    <n v="1554400"/>
    <n v="93266000"/>
    <x v="0"/>
    <x v="0"/>
    <n v="0"/>
    <n v="0"/>
    <n v="1"/>
    <m/>
    <n v="2"/>
    <n v="3"/>
    <n v="4"/>
    <n v="0"/>
    <n v="9"/>
    <s v="High Risk"/>
    <n v="7"/>
    <s v="6-11 bulan"/>
  </r>
  <r>
    <x v="700"/>
    <x v="101"/>
    <x v="4"/>
    <x v="416"/>
    <s v="40641306964776"/>
    <n v="28"/>
    <s v="Lakilaki"/>
    <x v="5"/>
    <n v="4712000"/>
    <n v="0.2075339558573854"/>
    <x v="11"/>
    <s v="Sumatera Utara"/>
    <x v="0"/>
    <s v="Vario 160"/>
    <s v="Matic Mid"/>
    <n v="28864000"/>
    <n v="4330000"/>
    <s v="Medium"/>
    <x v="0"/>
    <x v="4"/>
    <n v="0.14499999999999999"/>
    <n v="977900"/>
    <n v="35206000"/>
    <x v="1"/>
    <x v="3"/>
    <n v="17"/>
    <n v="1"/>
    <n v="3"/>
    <s v="data kurang"/>
    <n v="2"/>
    <n v="2"/>
    <n v="2"/>
    <n v="2"/>
    <n v="8"/>
    <s v="Medium Risk"/>
    <n v="5"/>
    <s v="0-5 bulan"/>
  </r>
  <r>
    <x v="701"/>
    <x v="81"/>
    <x v="5"/>
    <x v="30"/>
    <s v="61511610809355"/>
    <n v="22"/>
    <s v="Perempuan"/>
    <x v="6"/>
    <n v="5654000"/>
    <n v="0.17449593208348071"/>
    <x v="17"/>
    <s v="Jawa Barat"/>
    <x v="1"/>
    <s v="Aerox 155"/>
    <s v="Matic Sport"/>
    <n v="33001000"/>
    <n v="8250000"/>
    <s v="Medium"/>
    <x v="1"/>
    <x v="4"/>
    <n v="0.14499999999999999"/>
    <n v="986600"/>
    <n v="35518000"/>
    <x v="0"/>
    <x v="0"/>
    <n v="0"/>
    <n v="0"/>
    <n v="1"/>
    <s v="approved"/>
    <n v="1"/>
    <n v="2"/>
    <n v="2"/>
    <n v="0"/>
    <n v="5"/>
    <s v="Low Risk"/>
    <n v="9"/>
    <s v="6-11 bulan"/>
  </r>
  <r>
    <x v="702"/>
    <x v="151"/>
    <x v="0"/>
    <x v="350"/>
    <s v="98421206972281"/>
    <n v="55"/>
    <s v="Lakilaki"/>
    <x v="3"/>
    <n v="4872000"/>
    <n v="0.43674055829228242"/>
    <x v="4"/>
    <s v="Kalimantan Selatan"/>
    <x v="1"/>
    <s v="NMAX 155"/>
    <s v="Matic Premium"/>
    <n v="37009000"/>
    <n v="5551000"/>
    <s v="Medium"/>
    <x v="0"/>
    <x v="3"/>
    <n v="0.14499999999999999"/>
    <n v="2127800"/>
    <n v="38300000"/>
    <x v="0"/>
    <x v="0"/>
    <n v="0"/>
    <n v="0"/>
    <n v="1"/>
    <m/>
    <n v="4"/>
    <n v="2"/>
    <n v="1"/>
    <n v="0"/>
    <n v="7"/>
    <s v="Medium Risk"/>
    <n v="4"/>
    <s v="0-5 bulan"/>
  </r>
  <r>
    <x v="703"/>
    <x v="89"/>
    <x v="5"/>
    <x v="33"/>
    <s v="Invalid"/>
    <n v="42"/>
    <s v="Lakilaki"/>
    <x v="0"/>
    <n v="6111000"/>
    <n v="0.14331533300605465"/>
    <x v="10"/>
    <s v="Jawa Timur"/>
    <x v="1"/>
    <s v="Mio M3"/>
    <s v="Matic Entry"/>
    <n v="18105755"/>
    <n v="1811000"/>
    <s v="Low"/>
    <x v="6"/>
    <x v="5"/>
    <n v="0.14499999999999999"/>
    <n v="875800"/>
    <n v="21020000"/>
    <x v="0"/>
    <x v="0"/>
    <n v="0"/>
    <n v="0"/>
    <n v="1"/>
    <m/>
    <n v="1"/>
    <n v="3"/>
    <n v="1"/>
    <n v="0"/>
    <n v="5"/>
    <s v="Low Risk"/>
    <n v="9"/>
    <s v="6-11 bulan"/>
  </r>
  <r>
    <x v="704"/>
    <x v="12"/>
    <x v="2"/>
    <x v="438"/>
    <s v="85122803677703"/>
    <n v="29"/>
    <s v="Lakilaki"/>
    <x v="6"/>
    <n v="6332000"/>
    <n v="0.22013581806696148"/>
    <x v="5"/>
    <s v="Kalimantan Timur"/>
    <x v="0"/>
    <s v="Scoopy"/>
    <s v="Matic Stylish"/>
    <n v="24346000"/>
    <n v="9738000"/>
    <s v="High"/>
    <x v="5"/>
    <x v="0"/>
    <n v="0.14499999999999999"/>
    <n v="1393900"/>
    <n v="16726000"/>
    <x v="0"/>
    <x v="0"/>
    <n v="0"/>
    <n v="0"/>
    <n v="1"/>
    <s v="verifikasi"/>
    <n v="2"/>
    <n v="1"/>
    <n v="1"/>
    <n v="0"/>
    <n v="4"/>
    <s v="Low Risk"/>
    <n v="6"/>
    <s v="6-11 bulan"/>
  </r>
  <r>
    <x v="705"/>
    <x v="60"/>
    <x v="1"/>
    <x v="237"/>
    <s v="43091608653869"/>
    <n v="21"/>
    <s v="Lakilaki"/>
    <x v="4"/>
    <n v="4965000"/>
    <n v="0.40108761329305137"/>
    <x v="1"/>
    <s v="Sumatera Selatan"/>
    <x v="1"/>
    <s v="NMAX 155"/>
    <s v="Matic Premium"/>
    <n v="34636000"/>
    <n v="5195000"/>
    <s v="Medium"/>
    <x v="0"/>
    <x v="3"/>
    <n v="0.14499999999999999"/>
    <n v="1991400"/>
    <n v="35845000"/>
    <x v="0"/>
    <x v="0"/>
    <n v="0"/>
    <n v="0"/>
    <n v="1"/>
    <s v="approved"/>
    <n v="4"/>
    <n v="2"/>
    <n v="1"/>
    <n v="0"/>
    <n v="7"/>
    <s v="Medium Risk"/>
    <n v="7"/>
    <s v="6-11 bulan"/>
  </r>
  <r>
    <x v="706"/>
    <x v="90"/>
    <x v="3"/>
    <x v="208"/>
    <s v="75312511933837"/>
    <n v="37"/>
    <s v="Lakilaki"/>
    <x v="1"/>
    <n v="10347000"/>
    <n v="8.3995360974195424E-2"/>
    <x v="2"/>
    <s v="Riau"/>
    <x v="0"/>
    <s v="Beat Street"/>
    <s v="Matic Entry"/>
    <n v="18355000"/>
    <n v="5507000"/>
    <s v="High"/>
    <x v="3"/>
    <x v="3"/>
    <n v="0.14499999999999999"/>
    <n v="869100"/>
    <n v="15643000"/>
    <x v="0"/>
    <x v="0"/>
    <n v="0"/>
    <n v="0"/>
    <n v="1"/>
    <m/>
    <n v="1"/>
    <n v="1"/>
    <n v="1"/>
    <n v="0"/>
    <n v="3"/>
    <s v="Low Risk"/>
    <n v="8"/>
    <s v="6-11 bulan"/>
  </r>
  <r>
    <x v="707"/>
    <x v="190"/>
    <x v="12"/>
    <x v="439"/>
    <s v="70072805563972"/>
    <n v="33"/>
    <s v="Lakilaki"/>
    <x v="1"/>
    <n v="4089000"/>
    <n v="0.23969185619955979"/>
    <x v="16"/>
    <s v="Jawa Timur"/>
    <x v="0"/>
    <s v="CB150R"/>
    <s v="Sport"/>
    <n v="30736000"/>
    <n v="6147000"/>
    <s v="Medium"/>
    <x v="2"/>
    <x v="4"/>
    <n v="0.14499999999999999"/>
    <n v="980100"/>
    <n v="35285000"/>
    <x v="0"/>
    <x v="0"/>
    <n v="0"/>
    <n v="0"/>
    <n v="1"/>
    <s v="approved"/>
    <n v="2"/>
    <n v="2"/>
    <n v="2"/>
    <n v="0"/>
    <n v="6"/>
    <s v="Low Risk"/>
    <n v="3"/>
    <s v="0-5 bulan"/>
  </r>
  <r>
    <x v="708"/>
    <x v="172"/>
    <x v="2"/>
    <x v="404"/>
    <s v="58952312942085"/>
    <n v="23"/>
    <s v="Lakilaki"/>
    <x v="0"/>
    <n v="7447000"/>
    <n v="0.10537129045253123"/>
    <x v="4"/>
    <s v="Kalimantan Selatan"/>
    <x v="0"/>
    <s v="Vario 160"/>
    <s v="Matic Mid"/>
    <n v="30326000"/>
    <n v="3033000"/>
    <s v="Low"/>
    <x v="6"/>
    <x v="1"/>
    <n v="0.14499999999999999"/>
    <n v="784700"/>
    <n v="47080000"/>
    <x v="0"/>
    <x v="0"/>
    <n v="0"/>
    <n v="0"/>
    <n v="1"/>
    <s v="data kurang"/>
    <n v="1"/>
    <n v="3"/>
    <n v="4"/>
    <n v="0"/>
    <n v="8"/>
    <s v="Medium Risk"/>
    <n v="6"/>
    <s v="6-11 bulan"/>
  </r>
  <r>
    <x v="709"/>
    <x v="123"/>
    <x v="11"/>
    <x v="34"/>
    <s v="54432807823791"/>
    <n v="34"/>
    <s v="Perempuan"/>
    <x v="4"/>
    <n v="7183000"/>
    <n v="0.2514269803703188"/>
    <x v="20"/>
    <s v="DKI Jakarta"/>
    <x v="1"/>
    <s v="NMAX 155"/>
    <s v="Matic Premium"/>
    <n v="35600000"/>
    <n v="8900000"/>
    <s v="Medium"/>
    <x v="1"/>
    <x v="3"/>
    <n v="0.14499999999999999"/>
    <n v="1806000"/>
    <n v="32508000"/>
    <x v="0"/>
    <x v="0"/>
    <n v="0"/>
    <n v="0"/>
    <n v="1"/>
    <s v="survey ulang"/>
    <n v="2"/>
    <n v="2"/>
    <n v="1"/>
    <n v="0"/>
    <n v="5"/>
    <s v="Low Risk"/>
    <s v="N/A"/>
    <s v="N/A"/>
  </r>
  <r>
    <x v="710"/>
    <x v="121"/>
    <x v="1"/>
    <x v="440"/>
    <s v="43101011602289"/>
    <n v="37"/>
    <s v="Perempuan"/>
    <x v="1"/>
    <n v="4999000"/>
    <n v="0.21310262052410481"/>
    <x v="5"/>
    <s v="Kalimantan Timur"/>
    <x v="1"/>
    <s v="XMAX 250"/>
    <s v="Maxi Scooter"/>
    <n v="61759000"/>
    <n v="24704000"/>
    <s v="High"/>
    <x v="5"/>
    <x v="1"/>
    <n v="0.14499999999999999"/>
    <n v="1065300"/>
    <n v="63921000"/>
    <x v="0"/>
    <x v="0"/>
    <n v="0"/>
    <n v="0"/>
    <n v="1"/>
    <s v="approved"/>
    <n v="2"/>
    <n v="1"/>
    <n v="4"/>
    <n v="0"/>
    <n v="7"/>
    <s v="Medium Risk"/>
    <n v="7"/>
    <s v="6-11 bulan"/>
  </r>
  <r>
    <x v="711"/>
    <x v="3"/>
    <x v="3"/>
    <x v="414"/>
    <s v="37402709568384"/>
    <n v="37"/>
    <s v="Perempuan"/>
    <x v="5"/>
    <n v="4367000"/>
    <n v="0.24655369819097778"/>
    <x v="10"/>
    <s v="Jawa Timur"/>
    <x v="3"/>
    <s v="Dazz"/>
    <s v="Matic Entry"/>
    <n v="16120000"/>
    <n v="4836000"/>
    <s v="High"/>
    <x v="3"/>
    <x v="0"/>
    <n v="0.14499999999999999"/>
    <n v="1076700"/>
    <n v="12921000"/>
    <x v="0"/>
    <x v="0"/>
    <n v="0"/>
    <n v="0"/>
    <n v="1"/>
    <s v="approved"/>
    <n v="2"/>
    <n v="1"/>
    <n v="1"/>
    <n v="0"/>
    <n v="4"/>
    <s v="Low Risk"/>
    <n v="7"/>
    <s v="6-11 bulan"/>
  </r>
  <r>
    <x v="712"/>
    <x v="114"/>
    <x v="0"/>
    <x v="359"/>
    <s v="61962705764861"/>
    <n v="46"/>
    <s v="Perempuan"/>
    <x v="9"/>
    <n v="4720000"/>
    <n v="0.30739406779661016"/>
    <x v="20"/>
    <s v="DKI Jakarta"/>
    <x v="0"/>
    <s v="Scoopy"/>
    <s v="Matic Stylish"/>
    <n v="23394000"/>
    <n v="8188000"/>
    <s v="High"/>
    <x v="4"/>
    <x v="0"/>
    <n v="0.14499999999999999"/>
    <n v="1450900"/>
    <n v="17411000"/>
    <x v="0"/>
    <x v="0"/>
    <n v="0"/>
    <n v="0"/>
    <n v="1"/>
    <m/>
    <n v="3"/>
    <n v="1"/>
    <n v="1"/>
    <n v="0"/>
    <n v="5"/>
    <s v="Low Risk"/>
    <n v="4"/>
    <s v="0-5 bulan"/>
  </r>
  <r>
    <x v="713"/>
    <x v="160"/>
    <x v="2"/>
    <x v="38"/>
    <s v="32151512793744"/>
    <n v="44"/>
    <s v="Perempuan"/>
    <x v="8"/>
    <n v="3697000"/>
    <n v="0.70730321882607516"/>
    <x v="14"/>
    <s v="DKI Jakarta"/>
    <x v="1"/>
    <s v="MT15"/>
    <s v="Sport Naked"/>
    <n v="39150000"/>
    <n v="11745000"/>
    <s v="High"/>
    <x v="3"/>
    <x v="0"/>
    <n v="0.14499999999999999"/>
    <n v="2614900"/>
    <n v="31379000"/>
    <x v="0"/>
    <x v="0"/>
    <n v="0"/>
    <n v="0"/>
    <n v="1"/>
    <m/>
    <n v="4"/>
    <n v="1"/>
    <n v="1"/>
    <n v="0"/>
    <n v="6"/>
    <s v="Low Risk"/>
    <n v="5"/>
    <s v="0-5 bulan"/>
  </r>
  <r>
    <x v="714"/>
    <x v="93"/>
    <x v="4"/>
    <x v="196"/>
    <s v="80262103791959"/>
    <n v="42"/>
    <s v="Lakilaki"/>
    <x v="1"/>
    <n v="9231000"/>
    <n v="6.8811613043007258E-2"/>
    <x v="11"/>
    <s v="Sumatera Utara"/>
    <x v="3"/>
    <s v="Dazz"/>
    <s v="Matic Entry"/>
    <n v="15756000"/>
    <n v="3939000"/>
    <s v="Medium"/>
    <x v="1"/>
    <x v="5"/>
    <n v="0.14499999999999999"/>
    <n v="635200"/>
    <n v="15244000"/>
    <x v="0"/>
    <x v="0"/>
    <n v="0"/>
    <n v="0"/>
    <n v="1"/>
    <s v="ok"/>
    <n v="1"/>
    <n v="2"/>
    <n v="1"/>
    <n v="0"/>
    <n v="4"/>
    <s v="Low Risk"/>
    <n v="4"/>
    <s v="0-5 bulan"/>
  </r>
  <r>
    <x v="715"/>
    <x v="126"/>
    <x v="5"/>
    <x v="33"/>
    <s v="Invalid"/>
    <n v="30"/>
    <s v="Perempuan"/>
    <x v="1"/>
    <n v="7780000"/>
    <n v="0.17030848329048842"/>
    <x v="20"/>
    <s v="DKI Jakarta"/>
    <x v="0"/>
    <s v="ADV 160"/>
    <s v="Adventure"/>
    <n v="41552000"/>
    <n v="8310000"/>
    <s v="Medium"/>
    <x v="2"/>
    <x v="4"/>
    <n v="0.14499999999999999"/>
    <n v="1325000"/>
    <n v="47702000"/>
    <x v="0"/>
    <x v="0"/>
    <n v="0"/>
    <n v="0"/>
    <n v="1"/>
    <s v="survey ulang"/>
    <n v="1"/>
    <n v="2"/>
    <n v="2"/>
    <n v="0"/>
    <n v="5"/>
    <s v="Low Risk"/>
    <n v="8"/>
    <s v="6-11 bulan"/>
  </r>
  <r>
    <x v="716"/>
    <x v="94"/>
    <x v="2"/>
    <x v="66"/>
    <s v="39192510752878"/>
    <n v="52"/>
    <s v="Lakilaki"/>
    <x v="1"/>
    <n v="10207000"/>
    <n v="4.8388360928774368E-2"/>
    <x v="11"/>
    <s v="Sumatera Utara"/>
    <x v="2"/>
    <s v="Address"/>
    <s v="Matic Mid"/>
    <n v="21474000"/>
    <n v="4295000"/>
    <s v="Medium"/>
    <x v="2"/>
    <x v="1"/>
    <n v="0.14499999999999999"/>
    <n v="493900"/>
    <n v="29633000"/>
    <x v="0"/>
    <x v="0"/>
    <n v="0"/>
    <n v="0"/>
    <n v="1"/>
    <s v="ok"/>
    <n v="1"/>
    <n v="2"/>
    <n v="4"/>
    <n v="0"/>
    <n v="7"/>
    <s v="Medium Risk"/>
    <n v="5"/>
    <s v="0-5 bulan"/>
  </r>
  <r>
    <x v="717"/>
    <x v="180"/>
    <x v="4"/>
    <x v="0"/>
    <s v="99212602961273"/>
    <n v="44"/>
    <s v="Lakilaki"/>
    <x v="7"/>
    <n v="2286000"/>
    <n v="0.29873140857392827"/>
    <x v="1"/>
    <s v="Sumatera Selatan"/>
    <x v="1"/>
    <s v="NMAX 155"/>
    <s v="Matic Premium"/>
    <n v="34575000"/>
    <n v="13830000"/>
    <s v="High"/>
    <x v="5"/>
    <x v="2"/>
    <n v="0.14499999999999999"/>
    <n v="682900"/>
    <n v="32777000"/>
    <x v="0"/>
    <x v="0"/>
    <n v="0"/>
    <n v="0"/>
    <n v="1"/>
    <s v="verifikasi"/>
    <n v="2"/>
    <n v="1"/>
    <n v="3"/>
    <n v="0"/>
    <n v="6"/>
    <s v="Low Risk"/>
    <n v="5"/>
    <s v="0-5 bulan"/>
  </r>
  <r>
    <x v="718"/>
    <x v="167"/>
    <x v="5"/>
    <x v="416"/>
    <s v="55022802677429"/>
    <n v="48"/>
    <s v="Perempuan"/>
    <x v="7"/>
    <n v="3265000"/>
    <n v="0.39267993874425727"/>
    <x v="17"/>
    <s v="Jawa Barat"/>
    <x v="1"/>
    <s v="Lexi LX 155"/>
    <s v="Matic Mid"/>
    <n v="28062000"/>
    <n v="4209000"/>
    <s v="Medium"/>
    <x v="0"/>
    <x v="5"/>
    <n v="0.14499999999999999"/>
    <n v="1282100"/>
    <n v="30770000"/>
    <x v="0"/>
    <x v="0"/>
    <n v="0"/>
    <n v="0"/>
    <n v="1"/>
    <m/>
    <n v="3"/>
    <n v="2"/>
    <n v="1"/>
    <n v="0"/>
    <n v="6"/>
    <s v="Low Risk"/>
    <n v="9"/>
    <s v="6-11 bulan"/>
  </r>
  <r>
    <x v="719"/>
    <x v="26"/>
    <x v="4"/>
    <x v="441"/>
    <s v="39781308746532"/>
    <n v="47"/>
    <s v="Perempuan"/>
    <x v="8"/>
    <n v="2537000"/>
    <n v="0.88872684272763103"/>
    <x v="7"/>
    <s v="Jawa Barat"/>
    <x v="1"/>
    <s v="MT15"/>
    <s v="Sport Naked"/>
    <n v="37038000"/>
    <n v="3704000"/>
    <s v="Low"/>
    <x v="6"/>
    <x v="3"/>
    <n v="0.14499999999999999"/>
    <n v="2254700"/>
    <n v="40585000"/>
    <x v="0"/>
    <x v="0"/>
    <n v="0"/>
    <n v="0"/>
    <n v="1"/>
    <s v="verifikasi"/>
    <n v="4"/>
    <n v="3"/>
    <n v="1"/>
    <n v="0"/>
    <n v="8"/>
    <s v="Medium Risk"/>
    <n v="4"/>
    <s v="0-5 bulan"/>
  </r>
  <r>
    <x v="720"/>
    <x v="179"/>
    <x v="9"/>
    <x v="442"/>
    <s v="53411004873816"/>
    <n v="24"/>
    <s v="Lakilaki"/>
    <x v="0"/>
    <n v="4558000"/>
    <n v="0.16055287406757349"/>
    <x v="19"/>
    <s v="Jawa Barat"/>
    <x v="1"/>
    <s v="R15"/>
    <s v="Sport"/>
    <n v="42425000"/>
    <n v="16970000"/>
    <s v="High"/>
    <x v="5"/>
    <x v="1"/>
    <n v="0.14499999999999999"/>
    <n v="731800"/>
    <n v="43911000"/>
    <x v="0"/>
    <x v="0"/>
    <n v="0"/>
    <n v="0"/>
    <n v="1"/>
    <m/>
    <n v="1"/>
    <n v="1"/>
    <n v="4"/>
    <n v="0"/>
    <n v="6"/>
    <s v="Low Risk"/>
    <n v="2"/>
    <s v="0-5 bulan"/>
  </r>
  <r>
    <x v="721"/>
    <x v="24"/>
    <x v="0"/>
    <x v="443"/>
    <s v="34031012945536"/>
    <n v="42"/>
    <s v="Perempuan"/>
    <x v="6"/>
    <n v="6248000"/>
    <n v="0.50942701664532652"/>
    <x v="10"/>
    <s v="Jawa Timur"/>
    <x v="1"/>
    <s v="R15"/>
    <s v="Sport"/>
    <n v="41697000"/>
    <n v="8339000"/>
    <s v="Medium"/>
    <x v="2"/>
    <x v="0"/>
    <n v="0.14499999999999999"/>
    <n v="3182900"/>
    <n v="38195000"/>
    <x v="0"/>
    <x v="0"/>
    <n v="0"/>
    <n v="0"/>
    <n v="1"/>
    <s v="data kurang"/>
    <n v="4"/>
    <n v="2"/>
    <n v="1"/>
    <n v="0"/>
    <n v="7"/>
    <s v="Medium Risk"/>
    <n v="4"/>
    <s v="0-5 bulan"/>
  </r>
  <r>
    <x v="722"/>
    <x v="3"/>
    <x v="3"/>
    <x v="444"/>
    <s v="97172102592150"/>
    <n v="46"/>
    <s v="Lakilaki"/>
    <x v="4"/>
    <n v="5685000"/>
    <n v="6.6156552330694812E-2"/>
    <x v="11"/>
    <s v="Sumatera Utara"/>
    <x v="2"/>
    <s v="Nex II"/>
    <s v="Matic Entry"/>
    <n v="16353000"/>
    <n v="3271000"/>
    <s v="Medium"/>
    <x v="2"/>
    <x v="1"/>
    <n v="0.14499999999999999"/>
    <n v="376100"/>
    <n v="22567000"/>
    <x v="0"/>
    <x v="0"/>
    <n v="0"/>
    <n v="0"/>
    <n v="1"/>
    <m/>
    <n v="1"/>
    <n v="2"/>
    <n v="4"/>
    <n v="0"/>
    <n v="7"/>
    <s v="Medium Risk"/>
    <n v="7"/>
    <s v="6-11 bulan"/>
  </r>
  <r>
    <x v="723"/>
    <x v="165"/>
    <x v="4"/>
    <x v="184"/>
    <s v="91181307506005"/>
    <n v="29"/>
    <s v="Perempuan"/>
    <x v="8"/>
    <n v="3742000"/>
    <n v="0.19981293425975413"/>
    <x v="20"/>
    <s v="DKI Jakarta"/>
    <x v="0"/>
    <s v="CB150R"/>
    <s v="Sport"/>
    <n v="30599000"/>
    <n v="4590000"/>
    <s v="Medium"/>
    <x v="0"/>
    <x v="1"/>
    <n v="0.14499999999999999"/>
    <n v="747700"/>
    <n v="44865000"/>
    <x v="0"/>
    <x v="0"/>
    <n v="0"/>
    <n v="0"/>
    <n v="1"/>
    <s v="survey ulang"/>
    <n v="1"/>
    <n v="2"/>
    <n v="4"/>
    <n v="0"/>
    <n v="7"/>
    <s v="Medium Risk"/>
    <n v="5"/>
    <s v="0-5 bulan"/>
  </r>
  <r>
    <x v="724"/>
    <x v="63"/>
    <x v="4"/>
    <x v="249"/>
    <s v="75531311618429"/>
    <n v="52"/>
    <s v="Lakilaki"/>
    <x v="8"/>
    <n v="3529000"/>
    <n v="0.42434117313686598"/>
    <x v="8"/>
    <s v="Banten"/>
    <x v="0"/>
    <s v="PCX 160"/>
    <s v="Matic Premium"/>
    <n v="37147000"/>
    <n v="9287000"/>
    <s v="Medium"/>
    <x v="1"/>
    <x v="5"/>
    <n v="0.14499999999999999"/>
    <n v="1497500"/>
    <n v="35939000"/>
    <x v="0"/>
    <x v="0"/>
    <n v="0"/>
    <n v="0"/>
    <n v="1"/>
    <m/>
    <n v="4"/>
    <n v="2"/>
    <n v="1"/>
    <n v="0"/>
    <n v="7"/>
    <s v="Medium Risk"/>
    <n v="5"/>
    <s v="0-5 bulan"/>
  </r>
  <r>
    <x v="725"/>
    <x v="38"/>
    <x v="4"/>
    <x v="161"/>
    <s v="41571908534726"/>
    <n v="52"/>
    <s v="Perempuan"/>
    <x v="9"/>
    <n v="4438000"/>
    <n v="0.10326723749436684"/>
    <x v="20"/>
    <s v="DKI Jakarta"/>
    <x v="0"/>
    <s v="Vario 125"/>
    <s v="Matic Mid"/>
    <n v="24523000"/>
    <n v="8583000"/>
    <s v="High"/>
    <x v="4"/>
    <x v="1"/>
    <n v="0.14499999999999999"/>
    <n v="458300"/>
    <n v="27496000"/>
    <x v="0"/>
    <x v="0"/>
    <n v="0"/>
    <n v="0"/>
    <n v="1"/>
    <s v="verifikasi"/>
    <n v="1"/>
    <n v="1"/>
    <n v="4"/>
    <n v="0"/>
    <n v="6"/>
    <s v="Low Risk"/>
    <n v="5"/>
    <s v="0-5 bulan"/>
  </r>
  <r>
    <x v="726"/>
    <x v="91"/>
    <x v="4"/>
    <x v="445"/>
    <s v="57861509657168"/>
    <n v="33"/>
    <s v="Lakilaki"/>
    <x v="1"/>
    <n v="8236000"/>
    <n v="5.7272948033025739E-2"/>
    <x v="13"/>
    <s v="Jawa Barat"/>
    <x v="1"/>
    <s v="Freego"/>
    <s v="Matic Mid"/>
    <n v="23438000"/>
    <n v="7031000"/>
    <s v="High"/>
    <x v="3"/>
    <x v="1"/>
    <n v="0.14499999999999999"/>
    <n v="471700"/>
    <n v="28302000"/>
    <x v="0"/>
    <x v="0"/>
    <n v="0"/>
    <n v="0"/>
    <n v="1"/>
    <m/>
    <n v="1"/>
    <n v="1"/>
    <n v="4"/>
    <n v="0"/>
    <n v="6"/>
    <s v="Low Risk"/>
    <n v="4"/>
    <s v="0-5 bulan"/>
  </r>
  <r>
    <x v="727"/>
    <x v="158"/>
    <x v="5"/>
    <x v="309"/>
    <s v="74312106976162"/>
    <n v="41"/>
    <s v="Perempuan"/>
    <x v="4"/>
    <n v="6892000"/>
    <n v="0.10594892629135229"/>
    <x v="17"/>
    <s v="Jawa Barat"/>
    <x v="1"/>
    <s v="Mio M3"/>
    <s v="Matic Entry"/>
    <n v="18114000"/>
    <n v="4528000"/>
    <s v="Medium"/>
    <x v="1"/>
    <x v="5"/>
    <n v="0.14499999999999999"/>
    <n v="730200"/>
    <n v="17526000"/>
    <x v="0"/>
    <x v="0"/>
    <n v="0"/>
    <n v="0"/>
    <n v="1"/>
    <m/>
    <n v="1"/>
    <n v="2"/>
    <n v="1"/>
    <n v="0"/>
    <n v="4"/>
    <s v="Low Risk"/>
    <n v="9"/>
    <s v="6-11 bulan"/>
  </r>
  <r>
    <x v="728"/>
    <x v="1"/>
    <x v="1"/>
    <x v="354"/>
    <s v="84462906823010"/>
    <n v="28"/>
    <s v="Perempuan"/>
    <x v="9"/>
    <n v="4493000"/>
    <n v="0.22247941241931893"/>
    <x v="9"/>
    <s v="Jawa Tengah"/>
    <x v="1"/>
    <s v="Freego"/>
    <s v="Matic Mid"/>
    <n v="22735000"/>
    <n v="7957000"/>
    <s v="High"/>
    <x v="4"/>
    <x v="3"/>
    <n v="0.14499999999999999"/>
    <n v="999600"/>
    <n v="17993000"/>
    <x v="0"/>
    <x v="0"/>
    <n v="0"/>
    <n v="0"/>
    <n v="1"/>
    <m/>
    <n v="2"/>
    <n v="1"/>
    <n v="1"/>
    <n v="0"/>
    <n v="4"/>
    <s v="Low Risk"/>
    <n v="7"/>
    <s v="6-11 bulan"/>
  </r>
  <r>
    <x v="729"/>
    <x v="30"/>
    <x v="1"/>
    <x v="446"/>
    <s v="76181808697195"/>
    <n v="56"/>
    <s v="Perempuan"/>
    <x v="0"/>
    <n v="5000000"/>
    <n v="0.17458000000000001"/>
    <x v="14"/>
    <s v="DKI Jakarta"/>
    <x v="0"/>
    <s v="Scoopy"/>
    <s v="Matic Stylish"/>
    <n v="23200000"/>
    <n v="6960000"/>
    <s v="High"/>
    <x v="3"/>
    <x v="5"/>
    <n v="0.14499999999999999"/>
    <n v="872900"/>
    <n v="20949000"/>
    <x v="0"/>
    <x v="0"/>
    <n v="0"/>
    <n v="0"/>
    <n v="1"/>
    <m/>
    <n v="1"/>
    <n v="1"/>
    <n v="1"/>
    <n v="0"/>
    <n v="3"/>
    <s v="Low Risk"/>
    <n v="6"/>
    <s v="6-11 bulan"/>
  </r>
  <r>
    <x v="730"/>
    <x v="10"/>
    <x v="2"/>
    <x v="400"/>
    <s v="98131808766686"/>
    <n v="29"/>
    <s v="Perempuan"/>
    <x v="1"/>
    <n v="5326000"/>
    <n v="0.49337213668794594"/>
    <x v="20"/>
    <s v="DKI Jakarta"/>
    <x v="0"/>
    <s v="PCX 160"/>
    <s v="Matic Premium"/>
    <n v="36719000"/>
    <n v="9180000"/>
    <s v="Medium"/>
    <x v="1"/>
    <x v="0"/>
    <n v="0.14499999999999999"/>
    <n v="2627700"/>
    <n v="31532000"/>
    <x v="0"/>
    <x v="0"/>
    <n v="0"/>
    <n v="0"/>
    <n v="1"/>
    <s v="survey ulang"/>
    <n v="4"/>
    <n v="2"/>
    <n v="1"/>
    <n v="0"/>
    <n v="7"/>
    <s v="Medium Risk"/>
    <n v="6"/>
    <s v="6-11 bulan"/>
  </r>
  <r>
    <x v="731"/>
    <x v="54"/>
    <x v="5"/>
    <x v="172"/>
    <s v="63842111586059"/>
    <n v="48"/>
    <s v="Lakilaki"/>
    <x v="5"/>
    <n v="3018000"/>
    <n v="0.29824387011265741"/>
    <x v="2"/>
    <s v="Riau"/>
    <x v="1"/>
    <s v="Freego"/>
    <s v="Matic Mid"/>
    <n v="22180000"/>
    <n v="8872000"/>
    <s v="High"/>
    <x v="5"/>
    <x v="3"/>
    <n v="0.14499999999999999"/>
    <n v="900100"/>
    <n v="16202000"/>
    <x v="0"/>
    <x v="0"/>
    <n v="0"/>
    <n v="0"/>
    <n v="1"/>
    <s v="verifikasi"/>
    <n v="2"/>
    <n v="1"/>
    <n v="1"/>
    <n v="0"/>
    <n v="4"/>
    <s v="Low Risk"/>
    <n v="9"/>
    <s v="6-11 bulan"/>
  </r>
  <r>
    <x v="732"/>
    <x v="180"/>
    <x v="4"/>
    <x v="201"/>
    <s v="96732311686403"/>
    <n v="49"/>
    <s v="Lakilaki"/>
    <x v="7"/>
    <n v="2494000"/>
    <n v="0.28716920609462709"/>
    <x v="20"/>
    <s v="DKI Jakarta"/>
    <x v="2"/>
    <s v="Address"/>
    <s v="Matic Mid"/>
    <n v="20498000"/>
    <n v="7174000"/>
    <s v="High"/>
    <x v="4"/>
    <x v="5"/>
    <n v="0.14499999999999999"/>
    <n v="716200"/>
    <n v="17188000"/>
    <x v="0"/>
    <x v="0"/>
    <n v="0"/>
    <n v="0"/>
    <n v="1"/>
    <s v="data kurang"/>
    <n v="2"/>
    <n v="1"/>
    <n v="1"/>
    <n v="0"/>
    <n v="4"/>
    <s v="Low Risk"/>
    <n v="5"/>
    <s v="0-5 bulan"/>
  </r>
  <r>
    <x v="733"/>
    <x v="186"/>
    <x v="2"/>
    <x v="346"/>
    <s v="44081805702647"/>
    <n v="39"/>
    <s v="Lakilaki"/>
    <x v="3"/>
    <n v="4031000"/>
    <n v="0.57675514760605306"/>
    <x v="7"/>
    <s v="Jawa Barat"/>
    <x v="4"/>
    <s v="KLX 150"/>
    <s v="Trail"/>
    <n v="38192000"/>
    <n v="3819000"/>
    <s v="Low"/>
    <x v="6"/>
    <x v="3"/>
    <n v="0.14499999999999999"/>
    <n v="2324900"/>
    <n v="41849000"/>
    <x v="0"/>
    <x v="0"/>
    <n v="0"/>
    <n v="0"/>
    <n v="1"/>
    <s v="approved"/>
    <n v="4"/>
    <n v="3"/>
    <n v="1"/>
    <n v="0"/>
    <n v="8"/>
    <s v="Medium Risk"/>
    <n v="5"/>
    <s v="0-5 bulan"/>
  </r>
  <r>
    <x v="734"/>
    <x v="191"/>
    <x v="9"/>
    <x v="261"/>
    <s v="84431210701447"/>
    <n v="23"/>
    <s v="Perempuan"/>
    <x v="1"/>
    <n v="8312000"/>
    <n v="0.26801010587102986"/>
    <x v="4"/>
    <s v="Kalimantan Selatan"/>
    <x v="1"/>
    <s v="MT15"/>
    <s v="Sport Naked"/>
    <n v="38747000"/>
    <n v="5812000"/>
    <s v="Medium"/>
    <x v="0"/>
    <x v="3"/>
    <n v="0.14499999999999999"/>
    <n v="2227700"/>
    <n v="40098000"/>
    <x v="0"/>
    <x v="0"/>
    <n v="0"/>
    <n v="0"/>
    <n v="1"/>
    <s v="ok"/>
    <n v="2"/>
    <n v="2"/>
    <n v="1"/>
    <n v="0"/>
    <n v="5"/>
    <s v="Low Risk"/>
    <n v="2"/>
    <s v="0-5 bulan"/>
  </r>
  <r>
    <x v="735"/>
    <x v="14"/>
    <x v="2"/>
    <x v="207"/>
    <s v="98322609675929"/>
    <n v="31"/>
    <s v="Perempuan"/>
    <x v="1"/>
    <n v="9383000"/>
    <n v="0.2694660556325269"/>
    <x v="8"/>
    <s v="Banten"/>
    <x v="1"/>
    <s v="MT15"/>
    <s v="Sport Naked"/>
    <n v="37854000"/>
    <n v="11356000"/>
    <s v="High"/>
    <x v="3"/>
    <x v="0"/>
    <n v="0.14499999999999999"/>
    <n v="2528400"/>
    <n v="30340000"/>
    <x v="0"/>
    <x v="0"/>
    <n v="0"/>
    <n v="0"/>
    <n v="1"/>
    <s v="data kurang"/>
    <n v="2"/>
    <n v="1"/>
    <n v="1"/>
    <n v="0"/>
    <n v="4"/>
    <s v="Low Risk"/>
    <n v="6"/>
    <s v="6-11 bulan"/>
  </r>
  <r>
    <x v="736"/>
    <x v="139"/>
    <x v="3"/>
    <x v="242"/>
    <s v="70852102573364"/>
    <n v="35"/>
    <s v="Perempuan"/>
    <x v="0"/>
    <n v="5470000"/>
    <n v="0.33866544789762337"/>
    <x v="15"/>
    <s v="DKI Jakarta"/>
    <x v="0"/>
    <s v="CB150R"/>
    <s v="Sport"/>
    <n v="30431000"/>
    <n v="3043000"/>
    <s v="Low"/>
    <x v="6"/>
    <x v="3"/>
    <n v="0.14499999999999999"/>
    <n v="1852500"/>
    <n v="33345000"/>
    <x v="0"/>
    <x v="0"/>
    <n v="0"/>
    <n v="0"/>
    <n v="1"/>
    <m/>
    <n v="3"/>
    <n v="3"/>
    <n v="1"/>
    <n v="0"/>
    <n v="7"/>
    <s v="Medium Risk"/>
    <n v="8"/>
    <s v="6-11 bulan"/>
  </r>
  <r>
    <x v="737"/>
    <x v="173"/>
    <x v="4"/>
    <x v="33"/>
    <s v="Invalid"/>
    <n v="23"/>
    <s v="Lakilaki"/>
    <x v="7"/>
    <n v="3030500"/>
    <n v="0.28203266787658804"/>
    <x v="1"/>
    <s v="Sumatera Selatan"/>
    <x v="1"/>
    <s v="Lexi LX 155"/>
    <s v="Matic Mid"/>
    <n v="28589979"/>
    <n v="7147000"/>
    <s v="Medium"/>
    <x v="1"/>
    <x v="4"/>
    <n v="0.14499999999999999"/>
    <n v="854700"/>
    <n v="30771000"/>
    <x v="0"/>
    <x v="0"/>
    <n v="0"/>
    <n v="0"/>
    <n v="1"/>
    <s v="ok"/>
    <n v="2"/>
    <n v="2"/>
    <n v="2"/>
    <n v="0"/>
    <n v="6"/>
    <s v="Low Risk"/>
    <n v="5"/>
    <s v="0-5 bulan"/>
  </r>
  <r>
    <x v="738"/>
    <x v="63"/>
    <x v="4"/>
    <x v="400"/>
    <s v="42842206502849"/>
    <n v="52"/>
    <s v="Lakilaki"/>
    <x v="3"/>
    <n v="6537000"/>
    <n v="4.9732293100810766E-2"/>
    <x v="20"/>
    <s v="DKI Jakarta"/>
    <x v="1"/>
    <s v="Mio M3"/>
    <s v="Matic Entry"/>
    <n v="17400000"/>
    <n v="6090000"/>
    <s v="High"/>
    <x v="4"/>
    <x v="1"/>
    <n v="0.14499999999999999"/>
    <n v="325100"/>
    <n v="19509000"/>
    <x v="0"/>
    <x v="0"/>
    <n v="0"/>
    <n v="0"/>
    <n v="1"/>
    <s v="ok"/>
    <n v="1"/>
    <n v="1"/>
    <n v="4"/>
    <n v="0"/>
    <n v="6"/>
    <s v="Low Risk"/>
    <n v="5"/>
    <s v="0-5 bulan"/>
  </r>
  <r>
    <x v="739"/>
    <x v="170"/>
    <x v="5"/>
    <x v="447"/>
    <s v="94941403653248"/>
    <n v="50"/>
    <s v="Perempuan"/>
    <x v="0"/>
    <n v="6195000"/>
    <n v="8.3002421307506055E-2"/>
    <x v="15"/>
    <s v="DKI Jakarta"/>
    <x v="1"/>
    <s v="Mio M3"/>
    <s v="Matic Entry"/>
    <n v="18380000"/>
    <n v="2757000"/>
    <s v="Medium"/>
    <x v="0"/>
    <x v="2"/>
    <n v="0.14499999999999999"/>
    <n v="514200"/>
    <n v="24684000"/>
    <x v="0"/>
    <x v="0"/>
    <n v="0"/>
    <n v="0"/>
    <n v="1"/>
    <s v="data kurang"/>
    <n v="1"/>
    <n v="2"/>
    <n v="3"/>
    <n v="0"/>
    <n v="6"/>
    <s v="Low Risk"/>
    <n v="9"/>
    <s v="6-11 bulan"/>
  </r>
  <r>
    <x v="740"/>
    <x v="77"/>
    <x v="3"/>
    <x v="448"/>
    <s v="42511610932841"/>
    <n v="28"/>
    <s v="Perempuan"/>
    <x v="0"/>
    <n v="6312000"/>
    <n v="0.18008555133079848"/>
    <x v="1"/>
    <s v="Sumatera Selatan"/>
    <x v="1"/>
    <s v="XMAX 250"/>
    <s v="Maxi Scooter"/>
    <n v="60827000"/>
    <n v="21290000"/>
    <s v="High"/>
    <x v="4"/>
    <x v="1"/>
    <n v="0.14499999999999999"/>
    <n v="1136700"/>
    <n v="68202000"/>
    <x v="0"/>
    <x v="0"/>
    <n v="0"/>
    <n v="0"/>
    <n v="1"/>
    <s v="survey ulang"/>
    <n v="1"/>
    <n v="1"/>
    <n v="4"/>
    <n v="0"/>
    <n v="6"/>
    <s v="Low Risk"/>
    <n v="8"/>
    <s v="6-11 bulan"/>
  </r>
  <r>
    <x v="741"/>
    <x v="143"/>
    <x v="2"/>
    <x v="449"/>
    <s v="68952106554917"/>
    <n v="22"/>
    <s v="Perempuan"/>
    <x v="1"/>
    <n v="9619000"/>
    <n v="8.3303877741969026E-2"/>
    <x v="13"/>
    <s v="Jawa Barat"/>
    <x v="0"/>
    <s v="PCX 160"/>
    <s v="Matic Premium"/>
    <n v="37164000"/>
    <n v="9291000"/>
    <s v="Medium"/>
    <x v="1"/>
    <x v="1"/>
    <n v="0.14499999999999999"/>
    <n v="801300"/>
    <n v="48081000"/>
    <x v="0"/>
    <x v="0"/>
    <n v="0"/>
    <n v="0"/>
    <n v="1"/>
    <s v="ok"/>
    <n v="1"/>
    <n v="2"/>
    <n v="4"/>
    <n v="0"/>
    <n v="7"/>
    <s v="Medium Risk"/>
    <n v="6"/>
    <s v="6-11 bulan"/>
  </r>
  <r>
    <x v="742"/>
    <x v="76"/>
    <x v="3"/>
    <x v="450"/>
    <s v="96601208585880"/>
    <n v="41"/>
    <s v="Lakilaki"/>
    <x v="2"/>
    <n v="2422000"/>
    <n v="0.44962840627580514"/>
    <x v="12"/>
    <s v="DKI Jakarta"/>
    <x v="0"/>
    <s v="CB150R"/>
    <s v="Sport"/>
    <n v="30357000"/>
    <n v="3036000"/>
    <s v="Low"/>
    <x v="6"/>
    <x v="4"/>
    <n v="0.14499999999999999"/>
    <n v="1089000"/>
    <n v="39205000"/>
    <x v="0"/>
    <x v="0"/>
    <n v="0"/>
    <n v="0"/>
    <n v="1"/>
    <m/>
    <n v="4"/>
    <n v="3"/>
    <n v="2"/>
    <n v="0"/>
    <n v="9"/>
    <s v="High Risk"/>
    <n v="8"/>
    <s v="6-11 bulan"/>
  </r>
  <r>
    <x v="743"/>
    <x v="116"/>
    <x v="5"/>
    <x v="33"/>
    <s v="Invalid"/>
    <n v="42"/>
    <s v="Perempuan"/>
    <x v="0"/>
    <n v="6111000"/>
    <n v="0.3340042546228113"/>
    <x v="3"/>
    <s v="Sulawesi Selatan"/>
    <x v="1"/>
    <s v="NMAX 155"/>
    <s v="Matic Premium"/>
    <n v="35653919"/>
    <n v="14262000"/>
    <s v="High"/>
    <x v="5"/>
    <x v="0"/>
    <n v="0.14499999999999999"/>
    <n v="2041100"/>
    <n v="24494000"/>
    <x v="0"/>
    <x v="0"/>
    <n v="0"/>
    <n v="0"/>
    <n v="1"/>
    <m/>
    <n v="3"/>
    <n v="1"/>
    <n v="1"/>
    <n v="0"/>
    <n v="5"/>
    <s v="Low Risk"/>
    <n v="9"/>
    <s v="6-11 bulan"/>
  </r>
  <r>
    <x v="744"/>
    <x v="3"/>
    <x v="3"/>
    <x v="240"/>
    <s v="42821806957946"/>
    <n v="28"/>
    <s v="Perempuan"/>
    <x v="3"/>
    <n v="6742000"/>
    <n v="0.16251854049243547"/>
    <x v="19"/>
    <s v="Jawa Barat"/>
    <x v="0"/>
    <s v="Beat Street"/>
    <s v="Matic Entry"/>
    <n v="17999000"/>
    <n v="1800000"/>
    <s v="Low"/>
    <x v="6"/>
    <x v="3"/>
    <n v="0.14499999999999999"/>
    <n v="1095700"/>
    <n v="19722000"/>
    <x v="0"/>
    <x v="0"/>
    <n v="0"/>
    <n v="0"/>
    <n v="1"/>
    <s v="verifikasi"/>
    <n v="1"/>
    <n v="3"/>
    <n v="1"/>
    <n v="0"/>
    <n v="5"/>
    <s v="Low Risk"/>
    <n v="7"/>
    <s v="6-11 bulan"/>
  </r>
  <r>
    <x v="745"/>
    <x v="95"/>
    <x v="0"/>
    <x v="214"/>
    <s v="75361011717189"/>
    <n v="36"/>
    <s v="Perempuan"/>
    <x v="7"/>
    <n v="3822000"/>
    <n v="0.27548403976975405"/>
    <x v="6"/>
    <s v="DIY"/>
    <x v="0"/>
    <s v="Scoopy"/>
    <s v="Matic Stylish"/>
    <n v="23948000"/>
    <n v="8382000"/>
    <s v="High"/>
    <x v="4"/>
    <x v="3"/>
    <n v="0.14499999999999999"/>
    <n v="1052900"/>
    <n v="18952000"/>
    <x v="0"/>
    <x v="0"/>
    <n v="0"/>
    <n v="0"/>
    <n v="1"/>
    <s v="ok"/>
    <n v="2"/>
    <n v="1"/>
    <n v="1"/>
    <n v="0"/>
    <n v="4"/>
    <s v="Low Risk"/>
    <n v="4"/>
    <s v="0-5 bulan"/>
  </r>
  <r>
    <x v="746"/>
    <x v="172"/>
    <x v="2"/>
    <x v="16"/>
    <s v="61932705704698"/>
    <n v="45"/>
    <s v="Perempuan"/>
    <x v="6"/>
    <n v="6837000"/>
    <n v="0.26226415094339622"/>
    <x v="15"/>
    <s v="DKI Jakarta"/>
    <x v="1"/>
    <s v="MT15"/>
    <s v="Sport Naked"/>
    <n v="39247000"/>
    <n v="5887000"/>
    <s v="Medium"/>
    <x v="0"/>
    <x v="5"/>
    <n v="0.14499999999999999"/>
    <n v="1793100"/>
    <n v="43035000"/>
    <x v="0"/>
    <x v="0"/>
    <n v="0"/>
    <n v="0"/>
    <n v="1"/>
    <s v="survey ulang"/>
    <n v="2"/>
    <n v="2"/>
    <n v="1"/>
    <n v="0"/>
    <n v="5"/>
    <s v="Low Risk"/>
    <n v="6"/>
    <s v="6-11 bulan"/>
  </r>
  <r>
    <x v="747"/>
    <x v="97"/>
    <x v="3"/>
    <x v="451"/>
    <s v="64852605788143"/>
    <n v="47"/>
    <s v="Perempuan"/>
    <x v="3"/>
    <n v="3425000"/>
    <n v="0.3492846715328467"/>
    <x v="2"/>
    <s v="Riau"/>
    <x v="0"/>
    <s v="PCX 160"/>
    <s v="Matic Premium"/>
    <n v="35307000"/>
    <n v="5296000"/>
    <s v="Medium"/>
    <x v="0"/>
    <x v="4"/>
    <n v="0.14499999999999999"/>
    <n v="1196300"/>
    <n v="43066000"/>
    <x v="0"/>
    <x v="1"/>
    <n v="72"/>
    <n v="2"/>
    <n v="2"/>
    <m/>
    <n v="3"/>
    <n v="2"/>
    <n v="2"/>
    <n v="2"/>
    <n v="9"/>
    <s v="High Risk"/>
    <n v="7"/>
    <s v="6-11 bulan"/>
  </r>
  <r>
    <x v="748"/>
    <x v="192"/>
    <x v="8"/>
    <x v="435"/>
    <s v="33952105947681"/>
    <n v="30"/>
    <s v="Lakilaki"/>
    <x v="4"/>
    <n v="6131000"/>
    <n v="0.59146958081878975"/>
    <x v="10"/>
    <s v="Jawa Timur"/>
    <x v="1"/>
    <s v="XMAX 250"/>
    <s v="Maxi Scooter"/>
    <n v="59570000"/>
    <n v="5957000"/>
    <s v="Low"/>
    <x v="6"/>
    <x v="3"/>
    <n v="0.14499999999999999"/>
    <n v="3626300"/>
    <n v="65274000"/>
    <x v="0"/>
    <x v="0"/>
    <n v="0"/>
    <n v="0"/>
    <n v="1"/>
    <s v="data kurang"/>
    <n v="4"/>
    <n v="3"/>
    <n v="1"/>
    <n v="0"/>
    <n v="8"/>
    <s v="Medium Risk"/>
    <n v="1"/>
    <s v="0-5 bulan"/>
  </r>
  <r>
    <x v="749"/>
    <x v="136"/>
    <x v="5"/>
    <x v="17"/>
    <s v="50792404569079"/>
    <n v="35"/>
    <s v="Lakilaki"/>
    <x v="1"/>
    <n v="10701000"/>
    <n v="0.13831417624521072"/>
    <x v="12"/>
    <s v="DKI Jakarta"/>
    <x v="1"/>
    <s v="Aerox 155"/>
    <s v="Matic Sport"/>
    <n v="31261000"/>
    <n v="9378000"/>
    <s v="High"/>
    <x v="3"/>
    <x v="3"/>
    <n v="0.14499999999999999"/>
    <n v="1480100"/>
    <n v="26642000"/>
    <x v="0"/>
    <x v="0"/>
    <n v="0"/>
    <n v="0"/>
    <n v="1"/>
    <s v="approved"/>
    <n v="1"/>
    <n v="1"/>
    <n v="1"/>
    <n v="0"/>
    <n v="3"/>
    <s v="Low Risk"/>
    <n v="8"/>
    <s v="6-11 bulan"/>
  </r>
  <r>
    <x v="750"/>
    <x v="130"/>
    <x v="5"/>
    <x v="255"/>
    <s v="89101401929031"/>
    <n v="42"/>
    <s v="Lakilaki"/>
    <x v="4"/>
    <n v="5323000"/>
    <n v="0.2566222055232012"/>
    <x v="20"/>
    <s v="DKI Jakarta"/>
    <x v="3"/>
    <s v="Dazz"/>
    <s v="Matic Entry"/>
    <n v="15907000"/>
    <n v="1591000"/>
    <s v="Low"/>
    <x v="6"/>
    <x v="0"/>
    <n v="0.14499999999999999"/>
    <n v="1366000"/>
    <n v="16392000"/>
    <x v="0"/>
    <x v="0"/>
    <n v="0"/>
    <n v="0"/>
    <n v="1"/>
    <m/>
    <n v="2"/>
    <n v="3"/>
    <n v="1"/>
    <n v="0"/>
    <n v="6"/>
    <s v="Low Risk"/>
    <n v="8"/>
    <s v="6-11 bulan"/>
  </r>
  <r>
    <x v="751"/>
    <x v="89"/>
    <x v="5"/>
    <x v="452"/>
    <s v="78931312507789"/>
    <n v="49"/>
    <s v="Lakilaki"/>
    <x v="8"/>
    <n v="3224000"/>
    <n v="0.94745657568238217"/>
    <x v="1"/>
    <s v="Sumatera Selatan"/>
    <x v="0"/>
    <s v="PCX 160"/>
    <s v="Matic Premium"/>
    <n v="35571000"/>
    <n v="3557000"/>
    <s v="Low"/>
    <x v="6"/>
    <x v="0"/>
    <n v="0.14499999999999999"/>
    <n v="3054600"/>
    <n v="36656000"/>
    <x v="0"/>
    <x v="0"/>
    <n v="0"/>
    <n v="0"/>
    <n v="1"/>
    <s v="verifikasi"/>
    <n v="4"/>
    <n v="3"/>
    <n v="1"/>
    <n v="0"/>
    <n v="8"/>
    <s v="Medium Risk"/>
    <n v="9"/>
    <s v="6-11 bulan"/>
  </r>
  <r>
    <x v="752"/>
    <x v="124"/>
    <x v="1"/>
    <x v="453"/>
    <s v="63612301553110"/>
    <n v="40"/>
    <s v="Perempuan"/>
    <x v="3"/>
    <n v="4471000"/>
    <n v="0.14012525162156117"/>
    <x v="11"/>
    <s v="Sumatera Utara"/>
    <x v="1"/>
    <s v="Aerox 155"/>
    <s v="Matic Sport"/>
    <n v="31721000"/>
    <n v="12688000"/>
    <s v="High"/>
    <x v="5"/>
    <x v="2"/>
    <n v="0.14499999999999999"/>
    <n v="626500"/>
    <n v="30072000"/>
    <x v="0"/>
    <x v="0"/>
    <n v="0"/>
    <n v="0"/>
    <n v="1"/>
    <s v="verifikasi"/>
    <n v="1"/>
    <n v="1"/>
    <n v="3"/>
    <n v="0"/>
    <n v="5"/>
    <s v="Low Risk"/>
    <n v="7"/>
    <s v="6-11 bulan"/>
  </r>
  <r>
    <x v="753"/>
    <x v="186"/>
    <x v="2"/>
    <x v="454"/>
    <s v="79332302735859"/>
    <n v="50"/>
    <s v="Perempuan"/>
    <x v="8"/>
    <n v="3762000"/>
    <n v="0.12721956406166932"/>
    <x v="2"/>
    <s v="Riau"/>
    <x v="0"/>
    <s v="Beat Street"/>
    <s v="Matic Entry"/>
    <n v="19386000"/>
    <n v="4846000"/>
    <s v="Medium"/>
    <x v="1"/>
    <x v="2"/>
    <n v="0.14499999999999999"/>
    <n v="478600"/>
    <n v="22973000"/>
    <x v="0"/>
    <x v="0"/>
    <n v="0"/>
    <n v="0"/>
    <n v="1"/>
    <s v="survey ulang"/>
    <n v="1"/>
    <n v="2"/>
    <n v="3"/>
    <n v="0"/>
    <n v="6"/>
    <s v="Low Risk"/>
    <n v="5"/>
    <s v="0-5 bulan"/>
  </r>
  <r>
    <x v="754"/>
    <x v="97"/>
    <x v="3"/>
    <x v="455"/>
    <s v="34392708552383"/>
    <n v="50"/>
    <s v="Perempuan"/>
    <x v="0"/>
    <n v="6379000"/>
    <n v="0.26239222448659666"/>
    <x v="20"/>
    <s v="DKI Jakarta"/>
    <x v="1"/>
    <s v="XMAX 250"/>
    <s v="Maxi Scooter"/>
    <n v="59821000"/>
    <n v="8973000"/>
    <s v="Medium"/>
    <x v="0"/>
    <x v="2"/>
    <n v="0.14499999999999999"/>
    <n v="1673800"/>
    <n v="80341000"/>
    <x v="0"/>
    <x v="0"/>
    <n v="0"/>
    <n v="0"/>
    <n v="1"/>
    <s v="approved"/>
    <n v="2"/>
    <n v="2"/>
    <n v="3"/>
    <n v="0"/>
    <n v="7"/>
    <s v="Medium Risk"/>
    <n v="7"/>
    <s v="6-11 bulan"/>
  </r>
  <r>
    <x v="755"/>
    <x v="81"/>
    <x v="5"/>
    <x v="456"/>
    <s v="66692704577323"/>
    <n v="45"/>
    <s v="Perempuan"/>
    <x v="4"/>
    <n v="4863000"/>
    <n v="0.17030639522928234"/>
    <x v="0"/>
    <s v="Bali"/>
    <x v="1"/>
    <s v="NMAX 155"/>
    <s v="Matic Premium"/>
    <n v="34628000"/>
    <n v="13851000"/>
    <s v="High"/>
    <x v="5"/>
    <x v="4"/>
    <n v="0.14499999999999999"/>
    <n v="828200"/>
    <n v="29815000"/>
    <x v="0"/>
    <x v="0"/>
    <n v="0"/>
    <n v="0"/>
    <n v="1"/>
    <s v="data kurang"/>
    <n v="1"/>
    <n v="1"/>
    <n v="2"/>
    <n v="0"/>
    <n v="4"/>
    <s v="Low Risk"/>
    <n v="9"/>
    <s v="6-11 bulan"/>
  </r>
  <r>
    <x v="756"/>
    <x v="82"/>
    <x v="1"/>
    <x v="457"/>
    <s v="63142111579207"/>
    <n v="32"/>
    <s v="Perempuan"/>
    <x v="0"/>
    <n v="7382000"/>
    <n v="0.12374695204551613"/>
    <x v="17"/>
    <s v="Jawa Barat"/>
    <x v="1"/>
    <s v="NMAX 155"/>
    <s v="Matic Premium"/>
    <n v="34689000"/>
    <n v="6938000"/>
    <s v="Medium"/>
    <x v="2"/>
    <x v="2"/>
    <n v="0.14499999999999999"/>
    <n v="913500"/>
    <n v="43846000"/>
    <x v="0"/>
    <x v="0"/>
    <n v="0"/>
    <n v="0"/>
    <n v="1"/>
    <s v="data kurang"/>
    <n v="1"/>
    <n v="2"/>
    <n v="3"/>
    <n v="0"/>
    <n v="6"/>
    <s v="Low Risk"/>
    <n v="7"/>
    <s v="6-11 bulan"/>
  </r>
  <r>
    <x v="757"/>
    <x v="66"/>
    <x v="1"/>
    <x v="164"/>
    <s v="48321608672035"/>
    <n v="51"/>
    <s v="Lakilaki"/>
    <x v="9"/>
    <n v="5559000"/>
    <n v="6.0766324878575285E-2"/>
    <x v="0"/>
    <s v="Bali"/>
    <x v="0"/>
    <s v="Beat Street"/>
    <s v="Matic Entry"/>
    <n v="18077000"/>
    <n v="6327000"/>
    <s v="High"/>
    <x v="4"/>
    <x v="1"/>
    <n v="0.14499999999999999"/>
    <n v="337800"/>
    <n v="20268000"/>
    <x v="0"/>
    <x v="0"/>
    <n v="0"/>
    <n v="0"/>
    <n v="1"/>
    <s v="approved"/>
    <n v="1"/>
    <n v="1"/>
    <n v="4"/>
    <n v="0"/>
    <n v="6"/>
    <s v="Low Risk"/>
    <n v="6"/>
    <s v="6-11 bulan"/>
  </r>
  <r>
    <x v="758"/>
    <x v="28"/>
    <x v="1"/>
    <x v="458"/>
    <s v="49232305994028"/>
    <n v="27"/>
    <s v="Lakilaki"/>
    <x v="6"/>
    <n v="5159000"/>
    <n v="0.10839309943787556"/>
    <x v="1"/>
    <s v="Sumatera Selatan"/>
    <x v="0"/>
    <s v="Genio"/>
    <s v="Matic Entry"/>
    <n v="20042000"/>
    <n v="6013000"/>
    <s v="High"/>
    <x v="3"/>
    <x v="4"/>
    <n v="0.14499999999999999"/>
    <n v="559200"/>
    <n v="20132000"/>
    <x v="0"/>
    <x v="0"/>
    <n v="0"/>
    <n v="0"/>
    <n v="1"/>
    <s v="data kurang"/>
    <n v="1"/>
    <n v="1"/>
    <n v="2"/>
    <n v="0"/>
    <n v="4"/>
    <s v="Low Risk"/>
    <n v="7"/>
    <s v="6-11 bulan"/>
  </r>
  <r>
    <x v="759"/>
    <x v="139"/>
    <x v="3"/>
    <x v="225"/>
    <s v="68041403654400"/>
    <n v="42"/>
    <s v="Perempuan"/>
    <x v="1"/>
    <n v="5136000"/>
    <n v="0.10794392523364486"/>
    <x v="1"/>
    <s v="Sumatera Selatan"/>
    <x v="2"/>
    <s v="Nex II"/>
    <s v="Matic Entry"/>
    <n v="17192000"/>
    <n v="6877000"/>
    <s v="High"/>
    <x v="5"/>
    <x v="5"/>
    <n v="0.14499999999999999"/>
    <n v="554400"/>
    <n v="13306000"/>
    <x v="0"/>
    <x v="0"/>
    <n v="0"/>
    <n v="0"/>
    <n v="1"/>
    <s v="data kurang"/>
    <n v="1"/>
    <n v="1"/>
    <n v="1"/>
    <n v="0"/>
    <n v="3"/>
    <s v="Low Risk"/>
    <n v="8"/>
    <s v="6-11 bulan"/>
  </r>
  <r>
    <x v="760"/>
    <x v="6"/>
    <x v="4"/>
    <x v="459"/>
    <s v="40782212583732"/>
    <n v="38"/>
    <s v="Lakilaki"/>
    <x v="8"/>
    <n v="2708000"/>
    <n v="0.29039881831610043"/>
    <x v="7"/>
    <s v="Jawa Barat"/>
    <x v="1"/>
    <s v="MT15"/>
    <s v="Sport Naked"/>
    <n v="39820000"/>
    <n v="15928000"/>
    <s v="High"/>
    <x v="5"/>
    <x v="2"/>
    <n v="0.14499999999999999"/>
    <n v="786400"/>
    <n v="37749000"/>
    <x v="0"/>
    <x v="0"/>
    <n v="0"/>
    <n v="0"/>
    <n v="1"/>
    <s v="verifikasi"/>
    <n v="2"/>
    <n v="1"/>
    <n v="3"/>
    <n v="0"/>
    <n v="6"/>
    <s v="Low Risk"/>
    <n v="5"/>
    <s v="0-5 bulan"/>
  </r>
  <r>
    <x v="761"/>
    <x v="109"/>
    <x v="0"/>
    <x v="460"/>
    <s v="85892002991668"/>
    <n v="25"/>
    <s v="Perempuan"/>
    <x v="6"/>
    <n v="5817000"/>
    <n v="7.1892728210417742E-2"/>
    <x v="11"/>
    <s v="Sumatera Utara"/>
    <x v="0"/>
    <s v="Genio"/>
    <s v="Matic Entry"/>
    <n v="19546000"/>
    <n v="6841000"/>
    <s v="High"/>
    <x v="4"/>
    <x v="2"/>
    <n v="0.14499999999999999"/>
    <n v="418200"/>
    <n v="20075000"/>
    <x v="0"/>
    <x v="1"/>
    <n v="53"/>
    <n v="3"/>
    <n v="2"/>
    <s v="approved"/>
    <n v="1"/>
    <n v="1"/>
    <n v="3"/>
    <n v="4"/>
    <n v="9"/>
    <s v="High Risk"/>
    <n v="4"/>
    <s v="0-5 bulan"/>
  </r>
  <r>
    <x v="762"/>
    <x v="106"/>
    <x v="3"/>
    <x v="461"/>
    <s v="99451204544542"/>
    <n v="54"/>
    <s v="Lakilaki"/>
    <x v="6"/>
    <n v="4280000"/>
    <n v="0.15189252336448597"/>
    <x v="7"/>
    <s v="Jawa Barat"/>
    <x v="0"/>
    <s v="CB150R"/>
    <s v="Sport"/>
    <n v="30385000"/>
    <n v="10635000"/>
    <s v="High"/>
    <x v="4"/>
    <x v="2"/>
    <n v="0.14499999999999999"/>
    <n v="650100"/>
    <n v="31204000"/>
    <x v="0"/>
    <x v="0"/>
    <n v="0"/>
    <n v="0"/>
    <n v="1"/>
    <s v="survey ulang"/>
    <n v="1"/>
    <n v="1"/>
    <n v="3"/>
    <n v="0"/>
    <n v="5"/>
    <s v="Low Risk"/>
    <n v="8"/>
    <s v="6-11 bulan"/>
  </r>
  <r>
    <x v="763"/>
    <x v="56"/>
    <x v="4"/>
    <x v="252"/>
    <s v="87991508885781"/>
    <n v="42"/>
    <s v="Perempuan"/>
    <x v="5"/>
    <n v="3513000"/>
    <n v="0.24007970395673214"/>
    <x v="20"/>
    <s v="DKI Jakarta"/>
    <x v="0"/>
    <s v="Vario 160"/>
    <s v="Matic Mid"/>
    <n v="30144000"/>
    <n v="4522000"/>
    <s v="Medium"/>
    <x v="0"/>
    <x v="2"/>
    <n v="0.14499999999999999"/>
    <n v="843400"/>
    <n v="40482000"/>
    <x v="0"/>
    <x v="0"/>
    <n v="0"/>
    <n v="0"/>
    <n v="1"/>
    <s v="survey ulang"/>
    <n v="2"/>
    <n v="2"/>
    <n v="3"/>
    <n v="0"/>
    <n v="7"/>
    <s v="Medium Risk"/>
    <n v="5"/>
    <s v="0-5 bulan"/>
  </r>
  <r>
    <x v="764"/>
    <x v="111"/>
    <x v="4"/>
    <x v="1"/>
    <s v="80291201554278"/>
    <n v="26"/>
    <s v="Perempuan"/>
    <x v="5"/>
    <n v="4944000"/>
    <n v="0.29623786407766989"/>
    <x v="15"/>
    <s v="DKI Jakarta"/>
    <x v="0"/>
    <s v="Revo X"/>
    <s v="Bebek"/>
    <n v="18059000"/>
    <n v="2709000"/>
    <s v="Medium"/>
    <x v="0"/>
    <x v="0"/>
    <n v="0.14499999999999999"/>
    <n v="1464600"/>
    <n v="17575000"/>
    <x v="0"/>
    <x v="0"/>
    <n v="0"/>
    <n v="0"/>
    <n v="1"/>
    <m/>
    <n v="2"/>
    <n v="2"/>
    <n v="1"/>
    <n v="0"/>
    <n v="5"/>
    <s v="Low Risk"/>
    <n v="4"/>
    <s v="0-5 bulan"/>
  </r>
  <r>
    <x v="765"/>
    <x v="152"/>
    <x v="2"/>
    <x v="375"/>
    <s v="64801108824527"/>
    <n v="42"/>
    <s v="Perempuan"/>
    <x v="1"/>
    <n v="6172000"/>
    <n v="0.19196370706416072"/>
    <x v="13"/>
    <s v="Jawa Barat"/>
    <x v="1"/>
    <s v="Lexi LX 155"/>
    <s v="Matic Mid"/>
    <n v="29390000"/>
    <n v="7347000"/>
    <s v="Medium"/>
    <x v="1"/>
    <x v="5"/>
    <n v="0.14499999999999999"/>
    <n v="1184800"/>
    <n v="28435000"/>
    <x v="0"/>
    <x v="0"/>
    <n v="0"/>
    <n v="0"/>
    <n v="1"/>
    <m/>
    <n v="1"/>
    <n v="2"/>
    <n v="1"/>
    <n v="0"/>
    <n v="4"/>
    <s v="Low Risk"/>
    <n v="5"/>
    <s v="0-5 bulan"/>
  </r>
  <r>
    <x v="766"/>
    <x v="24"/>
    <x v="0"/>
    <x v="373"/>
    <s v="89512106757980"/>
    <n v="28"/>
    <s v="Perempuan"/>
    <x v="4"/>
    <n v="6187000"/>
    <n v="0.61630838855665104"/>
    <x v="15"/>
    <s v="DKI Jakarta"/>
    <x v="1"/>
    <s v="XMAX 250"/>
    <s v="Maxi Scooter"/>
    <n v="62638000"/>
    <n v="6264000"/>
    <s v="Low"/>
    <x v="6"/>
    <x v="3"/>
    <n v="0.14499999999999999"/>
    <n v="3813100"/>
    <n v="68635000"/>
    <x v="0"/>
    <x v="0"/>
    <n v="0"/>
    <n v="0"/>
    <n v="1"/>
    <m/>
    <n v="4"/>
    <n v="3"/>
    <n v="1"/>
    <n v="0"/>
    <n v="8"/>
    <s v="Medium Risk"/>
    <n v="4"/>
    <s v="0-5 bulan"/>
  </r>
  <r>
    <x v="767"/>
    <x v="2"/>
    <x v="2"/>
    <x v="266"/>
    <s v="99992912606174"/>
    <n v="34"/>
    <s v="Perempuan"/>
    <x v="1"/>
    <n v="11501000"/>
    <n v="0.29028780106077734"/>
    <x v="6"/>
    <s v="DIY"/>
    <x v="1"/>
    <s v="XMAX 250"/>
    <s v="Maxi Scooter"/>
    <n v="58316000"/>
    <n v="23326000"/>
    <s v="High"/>
    <x v="5"/>
    <x v="0"/>
    <n v="0.14499999999999999"/>
    <n v="3338600"/>
    <n v="40064000"/>
    <x v="0"/>
    <x v="0"/>
    <n v="0"/>
    <n v="0"/>
    <n v="1"/>
    <s v="data kurang"/>
    <n v="2"/>
    <n v="1"/>
    <n v="1"/>
    <n v="0"/>
    <n v="4"/>
    <s v="Low Risk"/>
    <n v="6"/>
    <s v="6-11 bulan"/>
  </r>
  <r>
    <x v="768"/>
    <x v="167"/>
    <x v="5"/>
    <x v="193"/>
    <s v="82012006503366"/>
    <n v="57"/>
    <s v="Perempuan"/>
    <x v="5"/>
    <n v="3308000"/>
    <n v="0.19392382103990327"/>
    <x v="3"/>
    <s v="Sulawesi Selatan"/>
    <x v="0"/>
    <s v="Revo X"/>
    <s v="Bebek"/>
    <n v="17882000"/>
    <n v="1788000"/>
    <s v="Low"/>
    <x v="6"/>
    <x v="4"/>
    <n v="0.14499999999999999"/>
    <n v="641500"/>
    <n v="23095000"/>
    <x v="0"/>
    <x v="0"/>
    <n v="0"/>
    <n v="0"/>
    <n v="1"/>
    <m/>
    <n v="1"/>
    <n v="3"/>
    <n v="2"/>
    <n v="0"/>
    <n v="6"/>
    <s v="Low Risk"/>
    <n v="9"/>
    <s v="6-11 bulan"/>
  </r>
  <r>
    <x v="769"/>
    <x v="133"/>
    <x v="2"/>
    <x v="462"/>
    <s v="38982201593270"/>
    <n v="26"/>
    <s v="Lakilaki"/>
    <x v="9"/>
    <n v="3820000"/>
    <n v="0.50002617801047122"/>
    <x v="8"/>
    <s v="Banten"/>
    <x v="0"/>
    <s v="Vario 160"/>
    <s v="Matic Mid"/>
    <n v="30797000"/>
    <n v="10779000"/>
    <s v="High"/>
    <x v="4"/>
    <x v="0"/>
    <n v="0.14499999999999999"/>
    <n v="1910100"/>
    <n v="22921000"/>
    <x v="0"/>
    <x v="0"/>
    <n v="0"/>
    <n v="0"/>
    <n v="1"/>
    <m/>
    <n v="4"/>
    <n v="1"/>
    <n v="1"/>
    <n v="0"/>
    <n v="6"/>
    <s v="Low Risk"/>
    <n v="6"/>
    <s v="6-11 bulan"/>
  </r>
  <r>
    <x v="770"/>
    <x v="122"/>
    <x v="4"/>
    <x v="38"/>
    <s v="59051801795857"/>
    <n v="35"/>
    <s v="Perempuan"/>
    <x v="4"/>
    <n v="5985000"/>
    <n v="0.27431913116123641"/>
    <x v="0"/>
    <s v="Bali"/>
    <x v="0"/>
    <s v="Scoopy"/>
    <s v="Matic Stylish"/>
    <n v="24581000"/>
    <n v="7374000"/>
    <s v="High"/>
    <x v="3"/>
    <x v="0"/>
    <n v="0.14499999999999999"/>
    <n v="1641800"/>
    <n v="19702000"/>
    <x v="0"/>
    <x v="0"/>
    <n v="0"/>
    <n v="0"/>
    <n v="1"/>
    <s v="ok"/>
    <n v="2"/>
    <n v="1"/>
    <n v="1"/>
    <n v="0"/>
    <n v="4"/>
    <s v="Low Risk"/>
    <n v="4"/>
    <s v="0-5 bulan"/>
  </r>
  <r>
    <x v="771"/>
    <x v="62"/>
    <x v="1"/>
    <x v="70"/>
    <s v="41582002615518"/>
    <n v="28"/>
    <s v="Perempuan"/>
    <x v="7"/>
    <n v="2965000"/>
    <n v="0.12755480607082631"/>
    <x v="19"/>
    <s v="Jawa Barat"/>
    <x v="0"/>
    <s v="Revo X"/>
    <s v="Bebek"/>
    <n v="17538000"/>
    <n v="4385000"/>
    <s v="Medium"/>
    <x v="1"/>
    <x v="1"/>
    <n v="0.14499999999999999"/>
    <n v="378200"/>
    <n v="22690000"/>
    <x v="0"/>
    <x v="0"/>
    <n v="0"/>
    <n v="0"/>
    <n v="1"/>
    <m/>
    <n v="1"/>
    <n v="2"/>
    <n v="4"/>
    <n v="0"/>
    <n v="7"/>
    <s v="Medium Risk"/>
    <n v="7"/>
    <s v="6-11 bulan"/>
  </r>
  <r>
    <x v="772"/>
    <x v="32"/>
    <x v="4"/>
    <x v="222"/>
    <s v="77161308871293"/>
    <n v="47"/>
    <s v="Lakilaki"/>
    <x v="0"/>
    <n v="7469000"/>
    <n v="0.30018744142455484"/>
    <x v="1"/>
    <s v="Sumatera Selatan"/>
    <x v="0"/>
    <s v="CB150R"/>
    <s v="Sport"/>
    <n v="31331000"/>
    <n v="7833000"/>
    <s v="Medium"/>
    <x v="1"/>
    <x v="0"/>
    <n v="0.14499999999999999"/>
    <n v="2242100"/>
    <n v="26905000"/>
    <x v="0"/>
    <x v="0"/>
    <n v="0"/>
    <n v="0"/>
    <n v="1"/>
    <m/>
    <n v="3"/>
    <n v="2"/>
    <n v="1"/>
    <n v="0"/>
    <n v="6"/>
    <s v="Low Risk"/>
    <n v="5"/>
    <s v="0-5 bulan"/>
  </r>
  <r>
    <x v="773"/>
    <x v="68"/>
    <x v="4"/>
    <x v="239"/>
    <s v="84762112537733"/>
    <n v="49"/>
    <s v="Lakilaki"/>
    <x v="7"/>
    <n v="2858000"/>
    <n v="0.38033589923023092"/>
    <x v="2"/>
    <s v="Riau"/>
    <x v="0"/>
    <s v="CB150R"/>
    <s v="Sport"/>
    <n v="32083000"/>
    <n v="4812000"/>
    <s v="Medium"/>
    <x v="0"/>
    <x v="4"/>
    <n v="0.14499999999999999"/>
    <n v="1087000"/>
    <n v="39133000"/>
    <x v="0"/>
    <x v="0"/>
    <n v="0"/>
    <n v="0"/>
    <n v="1"/>
    <m/>
    <n v="3"/>
    <n v="2"/>
    <n v="2"/>
    <n v="0"/>
    <n v="7"/>
    <s v="Medium Risk"/>
    <n v="4"/>
    <s v="0-5 bulan"/>
  </r>
  <r>
    <x v="774"/>
    <x v="94"/>
    <x v="2"/>
    <x v="239"/>
    <s v="88042109563125"/>
    <n v="46"/>
    <s v="Perempuan"/>
    <x v="0"/>
    <n v="6924000"/>
    <n v="9.303870595031774E-2"/>
    <x v="11"/>
    <s v="Sumatera Utara"/>
    <x v="0"/>
    <s v="Beat Street"/>
    <s v="Matic Entry"/>
    <n v="18438000"/>
    <n v="6453000"/>
    <s v="High"/>
    <x v="4"/>
    <x v="5"/>
    <n v="0.14499999999999999"/>
    <n v="644200"/>
    <n v="15461000"/>
    <x v="0"/>
    <x v="0"/>
    <n v="0"/>
    <n v="0"/>
    <n v="1"/>
    <s v="survey ulang"/>
    <n v="1"/>
    <n v="1"/>
    <n v="1"/>
    <n v="0"/>
    <n v="3"/>
    <s v="Low Risk"/>
    <n v="5"/>
    <s v="0-5 bulan"/>
  </r>
  <r>
    <x v="775"/>
    <x v="19"/>
    <x v="5"/>
    <x v="411"/>
    <s v="95712107679771"/>
    <n v="43"/>
    <s v="Perempuan"/>
    <x v="0"/>
    <n v="7914000"/>
    <n v="7.1417740712661104E-2"/>
    <x v="16"/>
    <s v="Jawa Timur"/>
    <x v="2"/>
    <s v="Nex II"/>
    <s v="Matic Entry"/>
    <n v="16177000"/>
    <n v="5662000"/>
    <s v="High"/>
    <x v="4"/>
    <x v="5"/>
    <n v="0.14499999999999999"/>
    <n v="565200"/>
    <n v="13564000"/>
    <x v="0"/>
    <x v="0"/>
    <n v="0"/>
    <n v="0"/>
    <n v="1"/>
    <m/>
    <n v="1"/>
    <n v="1"/>
    <n v="1"/>
    <n v="0"/>
    <n v="3"/>
    <s v="Low Risk"/>
    <n v="9"/>
    <s v="6-11 bulan"/>
  </r>
  <r>
    <x v="776"/>
    <x v="79"/>
    <x v="5"/>
    <x v="463"/>
    <s v="55242505704191"/>
    <n v="37"/>
    <s v="Perempuan"/>
    <x v="0"/>
    <n v="4875000"/>
    <n v="8.6994871794871795E-2"/>
    <x v="17"/>
    <s v="Jawa Barat"/>
    <x v="0"/>
    <s v="Beat Street"/>
    <s v="Matic Entry"/>
    <n v="18405000"/>
    <n v="5522000"/>
    <s v="High"/>
    <x v="3"/>
    <x v="2"/>
    <n v="0.14499999999999999"/>
    <n v="424100"/>
    <n v="20355000"/>
    <x v="0"/>
    <x v="0"/>
    <n v="0"/>
    <n v="0"/>
    <n v="1"/>
    <m/>
    <n v="1"/>
    <n v="1"/>
    <n v="3"/>
    <n v="0"/>
    <n v="5"/>
    <s v="Low Risk"/>
    <n v="8"/>
    <s v="6-11 bulan"/>
  </r>
  <r>
    <x v="777"/>
    <x v="26"/>
    <x v="4"/>
    <x v="107"/>
    <s v="40922307655288"/>
    <n v="41"/>
    <s v="Perempuan"/>
    <x v="0"/>
    <n v="6535000"/>
    <n v="0.12425401683244071"/>
    <x v="3"/>
    <s v="Sulawesi Selatan"/>
    <x v="0"/>
    <s v="Vario 160"/>
    <s v="Matic Mid"/>
    <n v="29020000"/>
    <n v="4353000"/>
    <s v="Medium"/>
    <x v="0"/>
    <x v="2"/>
    <n v="0.14499999999999999"/>
    <n v="812000"/>
    <n v="38974000"/>
    <x v="0"/>
    <x v="0"/>
    <n v="0"/>
    <n v="0"/>
    <n v="1"/>
    <s v="approved"/>
    <n v="1"/>
    <n v="2"/>
    <n v="3"/>
    <n v="0"/>
    <n v="6"/>
    <s v="Low Risk"/>
    <n v="4"/>
    <s v="0-5 bulan"/>
  </r>
  <r>
    <x v="778"/>
    <x v="74"/>
    <x v="3"/>
    <x v="152"/>
    <s v="76941407722991"/>
    <n v="23"/>
    <s v="Lakilaki"/>
    <x v="0"/>
    <n v="4924000"/>
    <n v="0.17424857839155158"/>
    <x v="15"/>
    <s v="DKI Jakarta"/>
    <x v="0"/>
    <s v="Vario 160"/>
    <s v="Matic Mid"/>
    <n v="28699000"/>
    <n v="7175000"/>
    <s v="Medium"/>
    <x v="1"/>
    <x v="4"/>
    <n v="0.14499999999999999"/>
    <n v="858000"/>
    <n v="30888000"/>
    <x v="0"/>
    <x v="0"/>
    <n v="0"/>
    <n v="0"/>
    <n v="1"/>
    <s v="approved"/>
    <n v="1"/>
    <n v="2"/>
    <n v="2"/>
    <n v="0"/>
    <n v="5"/>
    <s v="Low Risk"/>
    <n v="8"/>
    <s v="6-11 bulan"/>
  </r>
  <r>
    <x v="779"/>
    <x v="109"/>
    <x v="0"/>
    <x v="142"/>
    <s v="51382811985786"/>
    <n v="45"/>
    <s v="Perempuan"/>
    <x v="1"/>
    <n v="6375000"/>
    <n v="0.14291764705882354"/>
    <x v="15"/>
    <s v="DKI Jakarta"/>
    <x v="0"/>
    <s v="Beat Street"/>
    <s v="Matic Entry"/>
    <n v="19244000"/>
    <n v="5773000"/>
    <s v="High"/>
    <x v="3"/>
    <x v="3"/>
    <n v="0.14499999999999999"/>
    <n v="911100"/>
    <n v="16401000"/>
    <x v="0"/>
    <x v="0"/>
    <n v="0"/>
    <n v="0"/>
    <n v="1"/>
    <s v="survey ulang"/>
    <n v="1"/>
    <n v="1"/>
    <n v="1"/>
    <n v="0"/>
    <n v="3"/>
    <s v="Low Risk"/>
    <n v="4"/>
    <s v="0-5 bulan"/>
  </r>
  <r>
    <x v="780"/>
    <x v="118"/>
    <x v="2"/>
    <x v="464"/>
    <s v="79802207952375"/>
    <n v="53"/>
    <s v="Perempuan"/>
    <x v="8"/>
    <n v="3461000"/>
    <n v="0.26402773764807858"/>
    <x v="4"/>
    <s v="Kalimantan Selatan"/>
    <x v="0"/>
    <s v="CB150R"/>
    <s v="Sport"/>
    <n v="30567000"/>
    <n v="7642000"/>
    <s v="Medium"/>
    <x v="1"/>
    <x v="4"/>
    <n v="0.14499999999999999"/>
    <n v="913800"/>
    <n v="32897000"/>
    <x v="0"/>
    <x v="2"/>
    <n v="0"/>
    <n v="0"/>
    <n v="0"/>
    <s v="survey ulang"/>
    <n v="2"/>
    <n v="2"/>
    <n v="2"/>
    <n v="0"/>
    <n v="6"/>
    <s v="Low Risk"/>
    <n v="5"/>
    <s v="0-5 bulan"/>
  </r>
  <r>
    <x v="781"/>
    <x v="138"/>
    <x v="2"/>
    <x v="293"/>
    <s v="78141207548105"/>
    <n v="35"/>
    <s v="Lakilaki"/>
    <x v="8"/>
    <n v="2549000"/>
    <n v="0.5145547273440565"/>
    <x v="0"/>
    <s v="Bali"/>
    <x v="4"/>
    <s v="KLX 150"/>
    <s v="Trail"/>
    <n v="38711000"/>
    <n v="5807000"/>
    <s v="Medium"/>
    <x v="0"/>
    <x v="4"/>
    <n v="0.14499999999999999"/>
    <n v="1311600"/>
    <n v="47217000"/>
    <x v="0"/>
    <x v="0"/>
    <n v="0"/>
    <n v="0"/>
    <n v="1"/>
    <s v="ok"/>
    <n v="4"/>
    <n v="2"/>
    <n v="2"/>
    <n v="0"/>
    <n v="8"/>
    <s v="Medium Risk"/>
    <n v="6"/>
    <s v="6-11 bulan"/>
  </r>
  <r>
    <x v="782"/>
    <x v="117"/>
    <x v="1"/>
    <x v="465"/>
    <s v="40592209925608"/>
    <n v="55"/>
    <s v="Perempuan"/>
    <x v="5"/>
    <n v="4399000"/>
    <n v="0.44851102523300751"/>
    <x v="12"/>
    <s v="DKI Jakarta"/>
    <x v="1"/>
    <s v="R15"/>
    <s v="Sport"/>
    <n v="40786000"/>
    <n v="4079000"/>
    <s v="Low"/>
    <x v="6"/>
    <x v="5"/>
    <n v="0.14499999999999999"/>
    <n v="1973000"/>
    <n v="47353000"/>
    <x v="0"/>
    <x v="0"/>
    <n v="0"/>
    <n v="0"/>
    <n v="1"/>
    <m/>
    <n v="4"/>
    <n v="3"/>
    <n v="1"/>
    <n v="0"/>
    <n v="8"/>
    <s v="Medium Risk"/>
    <n v="7"/>
    <s v="6-11 bulan"/>
  </r>
  <r>
    <x v="783"/>
    <x v="67"/>
    <x v="4"/>
    <x v="159"/>
    <s v="35071904656574"/>
    <n v="29"/>
    <s v="Perempuan"/>
    <x v="9"/>
    <n v="6161000"/>
    <n v="8.4450576205161498E-2"/>
    <x v="14"/>
    <s v="DKI Jakarta"/>
    <x v="0"/>
    <s v="Vario 125"/>
    <s v="Matic Mid"/>
    <n v="25855000"/>
    <n v="7756000"/>
    <s v="High"/>
    <x v="3"/>
    <x v="1"/>
    <n v="0.14499999999999999"/>
    <n v="520300"/>
    <n v="31221000"/>
    <x v="0"/>
    <x v="0"/>
    <n v="0"/>
    <n v="0"/>
    <n v="1"/>
    <s v="survey ulang"/>
    <n v="1"/>
    <n v="1"/>
    <n v="4"/>
    <n v="0"/>
    <n v="6"/>
    <s v="Low Risk"/>
    <n v="5"/>
    <s v="0-5 bulan"/>
  </r>
  <r>
    <x v="784"/>
    <x v="123"/>
    <x v="11"/>
    <x v="68"/>
    <s v="76531105623733"/>
    <n v="37"/>
    <s v="Perempuan"/>
    <x v="4"/>
    <n v="6837000"/>
    <n v="0.28960070206230804"/>
    <x v="3"/>
    <s v="Sulawesi Selatan"/>
    <x v="1"/>
    <s v="R15"/>
    <s v="Sport"/>
    <n v="40930000"/>
    <n v="4093000"/>
    <s v="Low"/>
    <x v="6"/>
    <x v="5"/>
    <n v="0.14499999999999999"/>
    <n v="1980000"/>
    <n v="47520000"/>
    <x v="0"/>
    <x v="0"/>
    <n v="0"/>
    <n v="0"/>
    <n v="1"/>
    <s v="survey ulang"/>
    <n v="2"/>
    <n v="3"/>
    <n v="1"/>
    <n v="0"/>
    <n v="6"/>
    <s v="Low Risk"/>
    <s v="N/A"/>
    <s v="N/A"/>
  </r>
  <r>
    <x v="785"/>
    <x v="137"/>
    <x v="0"/>
    <x v="466"/>
    <s v="83092404924786"/>
    <n v="49"/>
    <s v="Lakilaki"/>
    <x v="8"/>
    <n v="2975000"/>
    <n v="0.18235294117647058"/>
    <x v="15"/>
    <s v="DKI Jakarta"/>
    <x v="3"/>
    <s v="Dazz"/>
    <s v="Matic Entry"/>
    <n v="16012000"/>
    <n v="2402000"/>
    <s v="Medium"/>
    <x v="0"/>
    <x v="4"/>
    <n v="0.14499999999999999"/>
    <n v="542500"/>
    <n v="19530000"/>
    <x v="0"/>
    <x v="0"/>
    <n v="0"/>
    <n v="0"/>
    <n v="1"/>
    <s v="approved"/>
    <n v="1"/>
    <n v="2"/>
    <n v="2"/>
    <n v="0"/>
    <n v="5"/>
    <s v="Low Risk"/>
    <n v="4"/>
    <s v="0-5 bulan"/>
  </r>
  <r>
    <x v="786"/>
    <x v="43"/>
    <x v="5"/>
    <x v="209"/>
    <s v="78121310849862"/>
    <n v="33"/>
    <s v="Perempuan"/>
    <x v="8"/>
    <n v="3177000"/>
    <n v="0.25070821529745041"/>
    <x v="16"/>
    <s v="Jawa Timur"/>
    <x v="1"/>
    <s v="Aerox 155"/>
    <s v="Matic Sport"/>
    <n v="32595000"/>
    <n v="4889000"/>
    <s v="Medium"/>
    <x v="0"/>
    <x v="1"/>
    <n v="0.14499999999999999"/>
    <n v="796500"/>
    <n v="47793000"/>
    <x v="0"/>
    <x v="0"/>
    <n v="0"/>
    <n v="0"/>
    <n v="1"/>
    <s v="ok"/>
    <n v="2"/>
    <n v="2"/>
    <n v="4"/>
    <n v="0"/>
    <n v="8"/>
    <s v="Medium Risk"/>
    <n v="9"/>
    <s v="6-11 bulan"/>
  </r>
  <r>
    <x v="787"/>
    <x v="153"/>
    <x v="5"/>
    <x v="467"/>
    <s v="36152101704818"/>
    <n v="44"/>
    <s v="Lakilaki"/>
    <x v="4"/>
    <n v="7336000"/>
    <n v="0.20253544165757906"/>
    <x v="5"/>
    <s v="Kalimantan Timur"/>
    <x v="0"/>
    <s v="CB150R"/>
    <s v="Sport"/>
    <n v="31380000"/>
    <n v="9414000"/>
    <s v="High"/>
    <x v="3"/>
    <x v="3"/>
    <n v="0.14499999999999999"/>
    <n v="1485800"/>
    <n v="26744000"/>
    <x v="0"/>
    <x v="0"/>
    <n v="0"/>
    <n v="0"/>
    <n v="1"/>
    <s v="survey ulang"/>
    <n v="2"/>
    <n v="1"/>
    <n v="1"/>
    <n v="0"/>
    <n v="4"/>
    <s v="Low Risk"/>
    <n v="9"/>
    <s v="6-11 bulan"/>
  </r>
  <r>
    <x v="788"/>
    <x v="172"/>
    <x v="2"/>
    <x v="345"/>
    <s v="58571710974184"/>
    <n v="28"/>
    <s v="Perempuan"/>
    <x v="8"/>
    <n v="3693000"/>
    <n v="0.24578933116707283"/>
    <x v="17"/>
    <s v="Jawa Barat"/>
    <x v="0"/>
    <s v="ADV 160"/>
    <s v="Adventure"/>
    <n v="42098000"/>
    <n v="10524000"/>
    <s v="Medium"/>
    <x v="1"/>
    <x v="1"/>
    <n v="0.14499999999999999"/>
    <n v="907700"/>
    <n v="54465000"/>
    <x v="0"/>
    <x v="0"/>
    <n v="0"/>
    <n v="0"/>
    <n v="1"/>
    <s v="ok"/>
    <n v="2"/>
    <n v="2"/>
    <n v="4"/>
    <n v="0"/>
    <n v="8"/>
    <s v="Medium Risk"/>
    <n v="6"/>
    <s v="6-11 bulan"/>
  </r>
  <r>
    <x v="789"/>
    <x v="50"/>
    <x v="1"/>
    <x v="298"/>
    <s v="78212706638971"/>
    <n v="57"/>
    <s v="Lakilaki"/>
    <x v="8"/>
    <n v="3835000"/>
    <n v="0.15817470664928293"/>
    <x v="10"/>
    <s v="Jawa Timur"/>
    <x v="2"/>
    <s v="Address"/>
    <s v="Matic Mid"/>
    <n v="20478000"/>
    <n v="2048000"/>
    <s v="Low"/>
    <x v="6"/>
    <x v="2"/>
    <n v="0.14499999999999999"/>
    <n v="606600"/>
    <n v="29119000"/>
    <x v="0"/>
    <x v="0"/>
    <n v="0"/>
    <n v="0"/>
    <n v="1"/>
    <m/>
    <n v="1"/>
    <n v="3"/>
    <n v="3"/>
    <n v="0"/>
    <n v="7"/>
    <s v="Medium Risk"/>
    <n v="6"/>
    <s v="6-11 bulan"/>
  </r>
  <r>
    <x v="790"/>
    <x v="157"/>
    <x v="4"/>
    <x v="153"/>
    <s v="65032806878445"/>
    <n v="45"/>
    <s v="Lakilaki"/>
    <x v="1"/>
    <n v="4563000"/>
    <n v="0.32859960552268247"/>
    <x v="8"/>
    <s v="Banten"/>
    <x v="0"/>
    <s v="Genio"/>
    <s v="Matic Entry"/>
    <n v="19642000"/>
    <n v="3928000"/>
    <s v="Medium"/>
    <x v="2"/>
    <x v="0"/>
    <n v="0.14499999999999999"/>
    <n v="1499400"/>
    <n v="17993000"/>
    <x v="0"/>
    <x v="0"/>
    <n v="0"/>
    <n v="0"/>
    <n v="1"/>
    <s v="survey ulang"/>
    <n v="3"/>
    <n v="2"/>
    <n v="1"/>
    <n v="0"/>
    <n v="6"/>
    <s v="Low Risk"/>
    <n v="4"/>
    <s v="0-5 bulan"/>
  </r>
  <r>
    <x v="791"/>
    <x v="6"/>
    <x v="4"/>
    <x v="265"/>
    <s v="44101311902729"/>
    <n v="53"/>
    <s v="Perempuan"/>
    <x v="8"/>
    <n v="2504000"/>
    <n v="0.44053514376996805"/>
    <x v="17"/>
    <s v="Jawa Barat"/>
    <x v="0"/>
    <s v="Genio"/>
    <s v="Matic Entry"/>
    <n v="19269000"/>
    <n v="7708000"/>
    <s v="High"/>
    <x v="5"/>
    <x v="0"/>
    <n v="0.14499999999999999"/>
    <n v="1103100"/>
    <n v="13237000"/>
    <x v="0"/>
    <x v="0"/>
    <n v="0"/>
    <n v="0"/>
    <n v="1"/>
    <m/>
    <n v="4"/>
    <n v="1"/>
    <n v="1"/>
    <n v="0"/>
    <n v="6"/>
    <s v="Low Risk"/>
    <n v="5"/>
    <s v="0-5 bulan"/>
  </r>
  <r>
    <x v="792"/>
    <x v="44"/>
    <x v="0"/>
    <x v="163"/>
    <s v="93612009763455"/>
    <n v="23"/>
    <s v="Lakilaki"/>
    <x v="4"/>
    <n v="4953000"/>
    <n v="0.30058550373511006"/>
    <x v="16"/>
    <s v="Jawa Timur"/>
    <x v="0"/>
    <s v="Revo X"/>
    <s v="Bebek"/>
    <n v="18357000"/>
    <n v="2754000"/>
    <s v="Medium"/>
    <x v="0"/>
    <x v="0"/>
    <n v="0.14499999999999999"/>
    <n v="1488800"/>
    <n v="17866000"/>
    <x v="0"/>
    <x v="0"/>
    <n v="0"/>
    <n v="0"/>
    <n v="1"/>
    <m/>
    <n v="3"/>
    <n v="2"/>
    <n v="1"/>
    <n v="0"/>
    <n v="6"/>
    <s v="Low Risk"/>
    <n v="4"/>
    <s v="0-5 bulan"/>
  </r>
  <r>
    <x v="793"/>
    <x v="101"/>
    <x v="4"/>
    <x v="242"/>
    <s v="82062509674477"/>
    <n v="55"/>
    <s v="Lakilaki"/>
    <x v="1"/>
    <n v="4766000"/>
    <n v="7.2618548048678136E-2"/>
    <x v="10"/>
    <s v="Jawa Timur"/>
    <x v="0"/>
    <s v="Beat Street"/>
    <s v="Matic Entry"/>
    <n v="18523000"/>
    <n v="6483000"/>
    <s v="High"/>
    <x v="4"/>
    <x v="1"/>
    <n v="0.14499999999999999"/>
    <n v="346100"/>
    <n v="20769000"/>
    <x v="0"/>
    <x v="0"/>
    <n v="0"/>
    <n v="0"/>
    <n v="1"/>
    <s v="approved"/>
    <n v="1"/>
    <n v="1"/>
    <n v="4"/>
    <n v="0"/>
    <n v="6"/>
    <s v="Low Risk"/>
    <n v="5"/>
    <s v="0-5 bulan"/>
  </r>
  <r>
    <x v="794"/>
    <x v="14"/>
    <x v="2"/>
    <x v="274"/>
    <s v="61751312965461"/>
    <n v="24"/>
    <s v="Lakilaki"/>
    <x v="1"/>
    <n v="5279000"/>
    <n v="0.28147376397044893"/>
    <x v="19"/>
    <s v="Jawa Barat"/>
    <x v="0"/>
    <s v="Scoopy"/>
    <s v="Matic Stylish"/>
    <n v="24409000"/>
    <n v="2441000"/>
    <s v="Low"/>
    <x v="6"/>
    <x v="3"/>
    <n v="0.14499999999999999"/>
    <n v="1485900"/>
    <n v="26746000"/>
    <x v="0"/>
    <x v="0"/>
    <n v="0"/>
    <n v="0"/>
    <n v="1"/>
    <s v="ok"/>
    <n v="2"/>
    <n v="3"/>
    <n v="1"/>
    <n v="0"/>
    <n v="6"/>
    <s v="Low Risk"/>
    <n v="6"/>
    <s v="6-11 bulan"/>
  </r>
  <r>
    <x v="795"/>
    <x v="26"/>
    <x v="4"/>
    <x v="468"/>
    <s v="81761701833763"/>
    <n v="34"/>
    <s v="Perempuan"/>
    <x v="4"/>
    <n v="7017000"/>
    <n v="0.37560210916346015"/>
    <x v="19"/>
    <s v="Jawa Barat"/>
    <x v="1"/>
    <s v="Aerox 155"/>
    <s v="Matic Sport"/>
    <n v="30691000"/>
    <n v="3069000"/>
    <s v="Low"/>
    <x v="6"/>
    <x v="0"/>
    <n v="0.14499999999999999"/>
    <n v="2635600"/>
    <n v="31627000"/>
    <x v="0"/>
    <x v="0"/>
    <n v="0"/>
    <n v="0"/>
    <n v="1"/>
    <m/>
    <n v="3"/>
    <n v="3"/>
    <n v="1"/>
    <n v="0"/>
    <n v="7"/>
    <s v="Medium Risk"/>
    <n v="4"/>
    <s v="0-5 bulan"/>
  </r>
  <r>
    <x v="796"/>
    <x v="9"/>
    <x v="1"/>
    <x v="225"/>
    <s v="98221409971552"/>
    <n v="31"/>
    <s v="Perempuan"/>
    <x v="3"/>
    <n v="3295000"/>
    <n v="0.39869499241274658"/>
    <x v="7"/>
    <s v="Jawa Barat"/>
    <x v="1"/>
    <s v="MT15"/>
    <s v="Sport Naked"/>
    <n v="37601000"/>
    <n v="13160000"/>
    <s v="High"/>
    <x v="4"/>
    <x v="5"/>
    <n v="0.14499999999999999"/>
    <n v="1313700"/>
    <n v="31529000"/>
    <x v="0"/>
    <x v="0"/>
    <n v="0"/>
    <n v="0"/>
    <n v="1"/>
    <s v="data kurang"/>
    <n v="3"/>
    <n v="1"/>
    <n v="1"/>
    <n v="0"/>
    <n v="5"/>
    <s v="Low Risk"/>
    <n v="6"/>
    <s v="6-11 bulan"/>
  </r>
  <r>
    <x v="797"/>
    <x v="42"/>
    <x v="0"/>
    <x v="469"/>
    <s v="32922110691209"/>
    <n v="48"/>
    <s v="Lakilaki"/>
    <x v="8"/>
    <n v="3719000"/>
    <n v="0.29185264856144127"/>
    <x v="17"/>
    <s v="Jawa Barat"/>
    <x v="1"/>
    <s v="Mio M3"/>
    <s v="Matic Entry"/>
    <n v="17501000"/>
    <n v="6126000"/>
    <s v="High"/>
    <x v="4"/>
    <x v="0"/>
    <n v="0.14499999999999999"/>
    <n v="1085400"/>
    <n v="13025000"/>
    <x v="0"/>
    <x v="0"/>
    <n v="0"/>
    <n v="0"/>
    <n v="1"/>
    <s v="verifikasi"/>
    <n v="2"/>
    <n v="1"/>
    <n v="1"/>
    <n v="0"/>
    <n v="4"/>
    <s v="Low Risk"/>
    <n v="4"/>
    <s v="0-5 bulan"/>
  </r>
  <r>
    <x v="798"/>
    <x v="84"/>
    <x v="0"/>
    <x v="470"/>
    <s v="62671312601689"/>
    <n v="27"/>
    <s v="Perempuan"/>
    <x v="8"/>
    <n v="2512000"/>
    <n v="0.23077229299363058"/>
    <x v="9"/>
    <s v="Jawa Tengah"/>
    <x v="0"/>
    <s v="Revo X"/>
    <s v="Bebek"/>
    <n v="17976000"/>
    <n v="7190000"/>
    <s v="High"/>
    <x v="5"/>
    <x v="5"/>
    <n v="0.14499999999999999"/>
    <n v="579700"/>
    <n v="13914000"/>
    <x v="0"/>
    <x v="0"/>
    <n v="0"/>
    <n v="0"/>
    <n v="1"/>
    <s v="verifikasi"/>
    <n v="2"/>
    <n v="1"/>
    <n v="1"/>
    <n v="0"/>
    <n v="4"/>
    <s v="Low Risk"/>
    <n v="4"/>
    <s v="0-5 bulan"/>
  </r>
  <r>
    <x v="799"/>
    <x v="116"/>
    <x v="5"/>
    <x v="259"/>
    <s v="51191304792243"/>
    <n v="34"/>
    <s v="Perempuan"/>
    <x v="8"/>
    <n v="3045000"/>
    <n v="0.65041050903119868"/>
    <x v="3"/>
    <s v="Sulawesi Selatan"/>
    <x v="1"/>
    <s v="R15"/>
    <s v="Sport"/>
    <n v="40940000"/>
    <n v="4094000"/>
    <s v="Low"/>
    <x v="6"/>
    <x v="5"/>
    <n v="0.14499999999999999"/>
    <n v="1980500"/>
    <n v="47532000"/>
    <x v="0"/>
    <x v="0"/>
    <n v="0"/>
    <n v="0"/>
    <n v="1"/>
    <s v="data kurang"/>
    <n v="4"/>
    <n v="3"/>
    <n v="1"/>
    <n v="0"/>
    <n v="8"/>
    <s v="Medium Risk"/>
    <n v="9"/>
    <s v="6-11 bulan"/>
  </r>
  <r>
    <x v="800"/>
    <x v="90"/>
    <x v="3"/>
    <x v="14"/>
    <s v="57422203812083"/>
    <n v="34"/>
    <s v="Perempuan"/>
    <x v="8"/>
    <n v="3030000"/>
    <n v="0.26712871287128714"/>
    <x v="5"/>
    <s v="Kalimantan Timur"/>
    <x v="0"/>
    <s v="Beat Street"/>
    <s v="Matic Entry"/>
    <n v="18411000"/>
    <n v="6444000"/>
    <s v="High"/>
    <x v="4"/>
    <x v="3"/>
    <n v="0.14499999999999999"/>
    <n v="809400"/>
    <n v="14569000"/>
    <x v="0"/>
    <x v="0"/>
    <n v="0"/>
    <n v="0"/>
    <n v="1"/>
    <s v="verifikasi"/>
    <n v="2"/>
    <n v="1"/>
    <n v="1"/>
    <n v="0"/>
    <n v="4"/>
    <s v="Low Risk"/>
    <n v="8"/>
    <s v="6-11 bulan"/>
  </r>
  <r>
    <x v="801"/>
    <x v="137"/>
    <x v="0"/>
    <x v="381"/>
    <s v="34392505951143"/>
    <n v="55"/>
    <s v="Perempuan"/>
    <x v="6"/>
    <n v="6193000"/>
    <n v="6.1068948813176163E-2"/>
    <x v="20"/>
    <s v="DKI Jakarta"/>
    <x v="1"/>
    <s v="Mio M3"/>
    <s v="Matic Entry"/>
    <n v="17675000"/>
    <n v="6186000"/>
    <s v="High"/>
    <x v="4"/>
    <x v="2"/>
    <n v="0.14499999999999999"/>
    <n v="378200"/>
    <n v="18153000"/>
    <x v="0"/>
    <x v="0"/>
    <n v="0"/>
    <n v="0"/>
    <n v="1"/>
    <s v="ok"/>
    <n v="1"/>
    <n v="1"/>
    <n v="3"/>
    <n v="0"/>
    <n v="5"/>
    <s v="Low Risk"/>
    <n v="4"/>
    <s v="0-5 bulan"/>
  </r>
  <r>
    <x v="802"/>
    <x v="38"/>
    <x v="4"/>
    <x v="224"/>
    <s v="41071409894114"/>
    <n v="29"/>
    <s v="Lakilaki"/>
    <x v="6"/>
    <n v="4041000"/>
    <n v="0.1769116555308092"/>
    <x v="14"/>
    <s v="DKI Jakarta"/>
    <x v="1"/>
    <s v="MT15"/>
    <s v="Sport Naked"/>
    <n v="38257000"/>
    <n v="13390000"/>
    <s v="High"/>
    <x v="4"/>
    <x v="1"/>
    <n v="0.14499999999999999"/>
    <n v="714900"/>
    <n v="42895000"/>
    <x v="1"/>
    <x v="4"/>
    <n v="264"/>
    <n v="9"/>
    <n v="5"/>
    <s v="survey ulang"/>
    <n v="1"/>
    <n v="1"/>
    <n v="4"/>
    <n v="4"/>
    <n v="10"/>
    <s v="High Risk"/>
    <n v="5"/>
    <s v="0-5 bulan"/>
  </r>
  <r>
    <x v="803"/>
    <x v="26"/>
    <x v="4"/>
    <x v="471"/>
    <s v="35052107564982"/>
    <n v="21"/>
    <s v="Lakilaki"/>
    <x v="8"/>
    <n v="2541000"/>
    <n v="0.29815033451397088"/>
    <x v="19"/>
    <s v="Jawa Barat"/>
    <x v="0"/>
    <s v="Vario 125"/>
    <s v="Matic Mid"/>
    <n v="25572000"/>
    <n v="2557000"/>
    <s v="Low"/>
    <x v="6"/>
    <x v="2"/>
    <n v="0.14499999999999999"/>
    <n v="757600"/>
    <n v="36363000"/>
    <x v="0"/>
    <x v="0"/>
    <n v="0"/>
    <n v="0"/>
    <n v="1"/>
    <s v="approved"/>
    <n v="2"/>
    <n v="3"/>
    <n v="3"/>
    <n v="0"/>
    <n v="8"/>
    <s v="Medium Risk"/>
    <n v="4"/>
    <s v="0-5 bulan"/>
  </r>
  <r>
    <x v="804"/>
    <x v="31"/>
    <x v="1"/>
    <x v="321"/>
    <s v="56602310577328"/>
    <n v="42"/>
    <s v="Perempuan"/>
    <x v="0"/>
    <n v="5049000"/>
    <n v="0.54301841948900775"/>
    <x v="3"/>
    <s v="Sulawesi Selatan"/>
    <x v="0"/>
    <s v="CB150R"/>
    <s v="Sport"/>
    <n v="31927000"/>
    <n v="3193000"/>
    <s v="Low"/>
    <x v="6"/>
    <x v="0"/>
    <n v="0.14499999999999999"/>
    <n v="2741700"/>
    <n v="32900000"/>
    <x v="0"/>
    <x v="0"/>
    <n v="0"/>
    <n v="0"/>
    <n v="1"/>
    <s v="verifikasi"/>
    <n v="4"/>
    <n v="3"/>
    <n v="1"/>
    <n v="0"/>
    <n v="8"/>
    <s v="Medium Risk"/>
    <n v="7"/>
    <s v="6-11 bulan"/>
  </r>
  <r>
    <x v="805"/>
    <x v="113"/>
    <x v="5"/>
    <x v="314"/>
    <s v="93511111794409"/>
    <n v="38"/>
    <s v="Lakilaki"/>
    <x v="0"/>
    <n v="4888000"/>
    <n v="0.19826104746317513"/>
    <x v="20"/>
    <s v="DKI Jakarta"/>
    <x v="1"/>
    <s v="Mio M3"/>
    <s v="Matic Entry"/>
    <n v="17910000"/>
    <n v="3582000"/>
    <s v="Medium"/>
    <x v="2"/>
    <x v="3"/>
    <n v="0.14499999999999999"/>
    <n v="969100"/>
    <n v="17444000"/>
    <x v="0"/>
    <x v="2"/>
    <n v="0"/>
    <n v="0"/>
    <n v="0"/>
    <s v="survey ulang"/>
    <n v="1"/>
    <n v="2"/>
    <n v="1"/>
    <n v="0"/>
    <n v="4"/>
    <s v="Low Risk"/>
    <n v="9"/>
    <s v="6-11 bulan"/>
  </r>
  <r>
    <x v="806"/>
    <x v="179"/>
    <x v="9"/>
    <x v="146"/>
    <s v="39992711751596"/>
    <n v="53"/>
    <s v="Lakilaki"/>
    <x v="3"/>
    <n v="5509000"/>
    <n v="6.3695770557269923E-2"/>
    <x v="2"/>
    <s v="Riau"/>
    <x v="0"/>
    <s v="Revo X"/>
    <s v="Bebek"/>
    <n v="17765000"/>
    <n v="7106000"/>
    <s v="High"/>
    <x v="5"/>
    <x v="2"/>
    <n v="0.14499999999999999"/>
    <n v="350900"/>
    <n v="16841000"/>
    <x v="0"/>
    <x v="0"/>
    <n v="0"/>
    <n v="0"/>
    <n v="1"/>
    <s v="verifikasi"/>
    <n v="1"/>
    <n v="1"/>
    <n v="3"/>
    <n v="0"/>
    <n v="5"/>
    <s v="Low Risk"/>
    <n v="2"/>
    <s v="0-5 bulan"/>
  </r>
  <r>
    <x v="807"/>
    <x v="1"/>
    <x v="1"/>
    <x v="383"/>
    <s v="81482303638932"/>
    <n v="23"/>
    <s v="Perempuan"/>
    <x v="9"/>
    <n v="5286000"/>
    <n v="0.17639046538024972"/>
    <x v="9"/>
    <s v="Jawa Tengah"/>
    <x v="0"/>
    <s v="PCX 160"/>
    <s v="Matic Premium"/>
    <n v="35408000"/>
    <n v="7082000"/>
    <s v="Medium"/>
    <x v="2"/>
    <x v="2"/>
    <n v="0.14499999999999999"/>
    <n v="932400"/>
    <n v="44754000"/>
    <x v="0"/>
    <x v="0"/>
    <n v="0"/>
    <n v="0"/>
    <n v="1"/>
    <m/>
    <n v="1"/>
    <n v="2"/>
    <n v="3"/>
    <n v="0"/>
    <n v="6"/>
    <s v="Low Risk"/>
    <n v="7"/>
    <s v="6-11 bulan"/>
  </r>
  <r>
    <x v="808"/>
    <x v="41"/>
    <x v="3"/>
    <x v="472"/>
    <s v="50421406989278"/>
    <n v="56"/>
    <s v="Lakilaki"/>
    <x v="1"/>
    <n v="5006000"/>
    <n v="0.23240111865761087"/>
    <x v="4"/>
    <s v="Kalimantan Selatan"/>
    <x v="0"/>
    <s v="CB150R"/>
    <s v="Sport"/>
    <n v="30921000"/>
    <n v="9276000"/>
    <s v="High"/>
    <x v="3"/>
    <x v="5"/>
    <n v="0.14499999999999999"/>
    <n v="1163400"/>
    <n v="27922000"/>
    <x v="0"/>
    <x v="0"/>
    <n v="0"/>
    <n v="0"/>
    <n v="1"/>
    <s v="data kurang"/>
    <n v="2"/>
    <n v="1"/>
    <n v="1"/>
    <n v="0"/>
    <n v="4"/>
    <s v="Low Risk"/>
    <n v="7"/>
    <s v="6-11 bulan"/>
  </r>
  <r>
    <x v="809"/>
    <x v="104"/>
    <x v="1"/>
    <x v="226"/>
    <s v="72372608641216"/>
    <n v="37"/>
    <s v="Perempuan"/>
    <x v="0"/>
    <n v="6578000"/>
    <n v="0.36419884463362723"/>
    <x v="15"/>
    <s v="DKI Jakarta"/>
    <x v="0"/>
    <s v="ADV 160"/>
    <s v="Adventure"/>
    <n v="41669000"/>
    <n v="6250000"/>
    <s v="Medium"/>
    <x v="0"/>
    <x v="3"/>
    <n v="0.14499999999999999"/>
    <n v="2395700"/>
    <n v="43123000"/>
    <x v="0"/>
    <x v="0"/>
    <n v="0"/>
    <n v="0"/>
    <n v="1"/>
    <m/>
    <n v="3"/>
    <n v="2"/>
    <n v="1"/>
    <n v="0"/>
    <n v="6"/>
    <s v="Low Risk"/>
    <n v="7"/>
    <s v="6-11 bulan"/>
  </r>
  <r>
    <x v="810"/>
    <x v="85"/>
    <x v="5"/>
    <x v="473"/>
    <s v="48301407663956"/>
    <n v="24"/>
    <s v="Lakilaki"/>
    <x v="6"/>
    <n v="4170000"/>
    <n v="0.12508393285371702"/>
    <x v="2"/>
    <s v="Riau"/>
    <x v="2"/>
    <s v="Address"/>
    <s v="Matic Mid"/>
    <n v="21129000"/>
    <n v="5282000"/>
    <s v="Medium"/>
    <x v="1"/>
    <x v="2"/>
    <n v="0.14499999999999999"/>
    <n v="521600"/>
    <n v="25039000"/>
    <x v="0"/>
    <x v="0"/>
    <n v="0"/>
    <n v="0"/>
    <n v="1"/>
    <s v="data kurang"/>
    <n v="1"/>
    <n v="2"/>
    <n v="3"/>
    <n v="0"/>
    <n v="6"/>
    <s v="Low Risk"/>
    <n v="9"/>
    <s v="6-11 bulan"/>
  </r>
  <r>
    <x v="811"/>
    <x v="124"/>
    <x v="1"/>
    <x v="273"/>
    <s v="82371910799612"/>
    <n v="29"/>
    <s v="Lakilaki"/>
    <x v="6"/>
    <n v="4288000"/>
    <n v="0.82276119402985071"/>
    <x v="14"/>
    <s v="DKI Jakarta"/>
    <x v="1"/>
    <s v="R15"/>
    <s v="Sport"/>
    <n v="43500000"/>
    <n v="6525000"/>
    <s v="Medium"/>
    <x v="0"/>
    <x v="0"/>
    <n v="0.14499999999999999"/>
    <n v="3528000"/>
    <n v="42336000"/>
    <x v="0"/>
    <x v="0"/>
    <n v="0"/>
    <n v="0"/>
    <n v="1"/>
    <s v="survey ulang"/>
    <n v="4"/>
    <n v="2"/>
    <n v="1"/>
    <n v="0"/>
    <n v="7"/>
    <s v="Medium Risk"/>
    <n v="7"/>
    <s v="6-11 bulan"/>
  </r>
  <r>
    <x v="812"/>
    <x v="133"/>
    <x v="2"/>
    <x v="474"/>
    <s v="85211909677986"/>
    <n v="57"/>
    <s v="Lakilaki"/>
    <x v="2"/>
    <n v="1788000"/>
    <n v="0.33551454138702463"/>
    <x v="4"/>
    <s v="Kalimantan Selatan"/>
    <x v="2"/>
    <s v="Address"/>
    <s v="Matic Mid"/>
    <n v="21440000"/>
    <n v="3216000"/>
    <s v="Medium"/>
    <x v="0"/>
    <x v="2"/>
    <n v="0.14499999999999999"/>
    <n v="599900"/>
    <n v="28794000"/>
    <x v="1"/>
    <x v="3"/>
    <n v="26"/>
    <n v="1"/>
    <n v="3"/>
    <m/>
    <n v="3"/>
    <n v="2"/>
    <n v="3"/>
    <n v="2"/>
    <n v="10"/>
    <s v="High Risk"/>
    <n v="6"/>
    <s v="6-11 bulan"/>
  </r>
  <r>
    <x v="813"/>
    <x v="180"/>
    <x v="4"/>
    <x v="151"/>
    <s v="76281010752984"/>
    <n v="51"/>
    <s v="Lakilaki"/>
    <x v="3"/>
    <n v="3286000"/>
    <n v="0.20830797321972003"/>
    <x v="19"/>
    <s v="Jawa Barat"/>
    <x v="0"/>
    <s v="Vario 125"/>
    <s v="Matic Mid"/>
    <n v="25993000"/>
    <n v="5199000"/>
    <s v="Medium"/>
    <x v="2"/>
    <x v="2"/>
    <n v="0.14499999999999999"/>
    <n v="684500"/>
    <n v="32855000"/>
    <x v="0"/>
    <x v="0"/>
    <n v="0"/>
    <n v="0"/>
    <n v="1"/>
    <m/>
    <n v="2"/>
    <n v="2"/>
    <n v="3"/>
    <n v="0"/>
    <n v="7"/>
    <s v="Medium Risk"/>
    <n v="5"/>
    <s v="0-5 bulan"/>
  </r>
  <r>
    <x v="814"/>
    <x v="4"/>
    <x v="1"/>
    <x v="475"/>
    <s v="49071808751103"/>
    <n v="36"/>
    <s v="Lakilaki"/>
    <x v="4"/>
    <n v="5483000"/>
    <n v="0.1382272478570126"/>
    <x v="12"/>
    <s v="DKI Jakarta"/>
    <x v="0"/>
    <s v="CB150R"/>
    <s v="Sport"/>
    <n v="31014000"/>
    <n v="4652000"/>
    <s v="Medium"/>
    <x v="0"/>
    <x v="1"/>
    <n v="0.14499999999999999"/>
    <n v="757900"/>
    <n v="45475000"/>
    <x v="0"/>
    <x v="0"/>
    <n v="0"/>
    <n v="0"/>
    <n v="1"/>
    <s v="survey ulang"/>
    <n v="1"/>
    <n v="2"/>
    <n v="4"/>
    <n v="0"/>
    <n v="7"/>
    <s v="Medium Risk"/>
    <n v="7"/>
    <s v="6-11 bulan"/>
  </r>
  <r>
    <x v="815"/>
    <x v="35"/>
    <x v="7"/>
    <x v="33"/>
    <s v="Data Tidak Lengkap"/>
    <n v="48"/>
    <s v="Perempuan"/>
    <x v="1"/>
    <n v="8936000"/>
    <n v="6.3260966875559529E-2"/>
    <x v="18"/>
    <s v="DKI Jakarta"/>
    <x v="0"/>
    <s v="Beat Street"/>
    <s v="Matic Entry"/>
    <n v="19083126"/>
    <n v="1908000"/>
    <s v="Low"/>
    <x v="6"/>
    <x v="2"/>
    <n v="0.14499999999999999"/>
    <n v="565300"/>
    <n v="27137000"/>
    <x v="0"/>
    <x v="0"/>
    <n v="0"/>
    <n v="0"/>
    <n v="1"/>
    <m/>
    <n v="1"/>
    <n v="3"/>
    <n v="3"/>
    <n v="0"/>
    <n v="7"/>
    <s v="Medium Risk"/>
    <s v="N/A"/>
    <s v="N/A"/>
  </r>
  <r>
    <x v="816"/>
    <x v="186"/>
    <x v="2"/>
    <x v="433"/>
    <s v="88341011922584"/>
    <n v="32"/>
    <s v="Lakilaki"/>
    <x v="0"/>
    <n v="6086000"/>
    <n v="0.20650673677292145"/>
    <x v="0"/>
    <s v="Bali"/>
    <x v="0"/>
    <s v="Beat Street"/>
    <s v="Matic Entry"/>
    <n v="18816000"/>
    <n v="5645000"/>
    <s v="High"/>
    <x v="3"/>
    <x v="0"/>
    <n v="0.14499999999999999"/>
    <n v="1256800"/>
    <n v="15081000"/>
    <x v="0"/>
    <x v="0"/>
    <n v="0"/>
    <n v="0"/>
    <n v="1"/>
    <s v="approved"/>
    <n v="2"/>
    <n v="1"/>
    <n v="1"/>
    <n v="0"/>
    <n v="4"/>
    <s v="Low Risk"/>
    <n v="5"/>
    <s v="0-5 bulan"/>
  </r>
  <r>
    <x v="817"/>
    <x v="49"/>
    <x v="4"/>
    <x v="19"/>
    <s v="93442607612685"/>
    <n v="38"/>
    <s v="Perempuan"/>
    <x v="1"/>
    <n v="8936000"/>
    <n v="7.7103849597135177E-2"/>
    <x v="20"/>
    <s v="DKI Jakarta"/>
    <x v="0"/>
    <s v="Scoopy"/>
    <s v="Matic Stylish"/>
    <n v="24627000"/>
    <n v="3694000"/>
    <s v="Medium"/>
    <x v="0"/>
    <x v="2"/>
    <n v="0.14499999999999999"/>
    <n v="689000"/>
    <n v="33074000"/>
    <x v="0"/>
    <x v="0"/>
    <n v="0"/>
    <n v="0"/>
    <n v="1"/>
    <s v="data kurang"/>
    <n v="1"/>
    <n v="2"/>
    <n v="3"/>
    <n v="0"/>
    <n v="6"/>
    <s v="Low Risk"/>
    <n v="5"/>
    <s v="0-5 bulan"/>
  </r>
  <r>
    <x v="818"/>
    <x v="83"/>
    <x v="3"/>
    <x v="298"/>
    <s v="90381207541056"/>
    <n v="21"/>
    <s v="Lakilaki"/>
    <x v="8"/>
    <n v="3647000"/>
    <n v="0.30660817109953387"/>
    <x v="2"/>
    <s v="Riau"/>
    <x v="0"/>
    <s v="ADV 160"/>
    <s v="Adventure"/>
    <n v="43214000"/>
    <n v="4321000"/>
    <s v="Low"/>
    <x v="6"/>
    <x v="1"/>
    <n v="0.14499999999999999"/>
    <n v="1118200"/>
    <n v="67090000"/>
    <x v="0"/>
    <x v="0"/>
    <n v="0"/>
    <n v="0"/>
    <n v="1"/>
    <s v="ok"/>
    <n v="3"/>
    <n v="3"/>
    <n v="4"/>
    <n v="0"/>
    <n v="10"/>
    <s v="High Risk"/>
    <n v="7"/>
    <s v="6-11 bulan"/>
  </r>
  <r>
    <x v="819"/>
    <x v="4"/>
    <x v="1"/>
    <x v="476"/>
    <s v="55942703643254"/>
    <n v="29"/>
    <s v="Perempuan"/>
    <x v="0"/>
    <n v="7175000"/>
    <n v="0.12006968641114983"/>
    <x v="5"/>
    <s v="Kalimantan Timur"/>
    <x v="2"/>
    <s v="Address"/>
    <s v="Matic Mid"/>
    <n v="21370000"/>
    <n v="5342000"/>
    <s v="Medium"/>
    <x v="1"/>
    <x v="5"/>
    <n v="0.14499999999999999"/>
    <n v="861500"/>
    <n v="20676000"/>
    <x v="0"/>
    <x v="0"/>
    <n v="0"/>
    <n v="0"/>
    <n v="1"/>
    <s v="survey ulang"/>
    <n v="1"/>
    <n v="2"/>
    <n v="1"/>
    <n v="0"/>
    <n v="4"/>
    <s v="Low Risk"/>
    <n v="7"/>
    <s v="6-11 bulan"/>
  </r>
  <r>
    <x v="820"/>
    <x v="61"/>
    <x v="1"/>
    <x v="471"/>
    <s v="45981009861201"/>
    <n v="24"/>
    <s v="Perempuan"/>
    <x v="4"/>
    <n v="4779000"/>
    <n v="0.17267210713538397"/>
    <x v="9"/>
    <s v="Jawa Tengah"/>
    <x v="0"/>
    <s v="Beat Street"/>
    <s v="Matic Entry"/>
    <n v="18769000"/>
    <n v="6569000"/>
    <s v="High"/>
    <x v="4"/>
    <x v="3"/>
    <n v="0.14499999999999999"/>
    <n v="825200"/>
    <n v="14854000"/>
    <x v="0"/>
    <x v="0"/>
    <n v="0"/>
    <n v="0"/>
    <n v="1"/>
    <m/>
    <n v="1"/>
    <n v="1"/>
    <n v="1"/>
    <n v="0"/>
    <n v="3"/>
    <s v="Low Risk"/>
    <n v="7"/>
    <s v="6-11 bulan"/>
  </r>
  <r>
    <x v="821"/>
    <x v="141"/>
    <x v="2"/>
    <x v="320"/>
    <s v="51302908702810"/>
    <n v="28"/>
    <s v="Perempuan"/>
    <x v="9"/>
    <n v="5196000"/>
    <n v="0.25577367205542723"/>
    <x v="19"/>
    <s v="Jawa Barat"/>
    <x v="0"/>
    <s v="Revo X"/>
    <s v="Bebek"/>
    <n v="18571000"/>
    <n v="4643000"/>
    <s v="Medium"/>
    <x v="1"/>
    <x v="0"/>
    <n v="0.14499999999999999"/>
    <n v="1329000"/>
    <n v="15947000"/>
    <x v="0"/>
    <x v="0"/>
    <n v="0"/>
    <n v="0"/>
    <n v="1"/>
    <s v="verifikasi"/>
    <n v="2"/>
    <n v="2"/>
    <n v="1"/>
    <n v="0"/>
    <n v="5"/>
    <s v="Low Risk"/>
    <n v="6"/>
    <s v="6-11 bulan"/>
  </r>
  <r>
    <x v="822"/>
    <x v="117"/>
    <x v="1"/>
    <x v="379"/>
    <s v="48782903622054"/>
    <n v="53"/>
    <s v="Lakilaki"/>
    <x v="7"/>
    <n v="2672000"/>
    <n v="0.13218562874251497"/>
    <x v="19"/>
    <s v="Jawa Barat"/>
    <x v="2"/>
    <s v="Nex II"/>
    <s v="Matic Entry"/>
    <n v="16382000"/>
    <n v="4095000"/>
    <s v="Medium"/>
    <x v="1"/>
    <x v="1"/>
    <n v="0.14499999999999999"/>
    <n v="353200"/>
    <n v="21195000"/>
    <x v="0"/>
    <x v="0"/>
    <n v="0"/>
    <n v="0"/>
    <n v="1"/>
    <s v="verifikasi"/>
    <n v="1"/>
    <n v="2"/>
    <n v="4"/>
    <n v="0"/>
    <n v="7"/>
    <s v="Medium Risk"/>
    <n v="7"/>
    <s v="6-11 bulan"/>
  </r>
  <r>
    <x v="823"/>
    <x v="114"/>
    <x v="0"/>
    <x v="54"/>
    <s v="65672211704412"/>
    <n v="46"/>
    <s v="Perempuan"/>
    <x v="6"/>
    <n v="5987000"/>
    <n v="0.20639719392016034"/>
    <x v="7"/>
    <s v="Jawa Barat"/>
    <x v="0"/>
    <s v="Vario 125"/>
    <s v="Matic Mid"/>
    <n v="25544000"/>
    <n v="2554000"/>
    <s v="Low"/>
    <x v="6"/>
    <x v="5"/>
    <n v="0.14499999999999999"/>
    <n v="1235700"/>
    <n v="29657000"/>
    <x v="0"/>
    <x v="0"/>
    <n v="0"/>
    <n v="0"/>
    <n v="1"/>
    <m/>
    <n v="2"/>
    <n v="3"/>
    <n v="1"/>
    <n v="0"/>
    <n v="6"/>
    <s v="Low Risk"/>
    <n v="4"/>
    <s v="0-5 bulan"/>
  </r>
  <r>
    <x v="824"/>
    <x v="49"/>
    <x v="4"/>
    <x v="33"/>
    <s v="Invalid"/>
    <n v="55"/>
    <s v="Perempuan"/>
    <x v="2"/>
    <n v="2438000"/>
    <n v="1.2677194421657096"/>
    <x v="5"/>
    <s v="Kalimantan Timur"/>
    <x v="1"/>
    <s v="XMAX 250"/>
    <s v="Maxi Scooter"/>
    <n v="60925502"/>
    <n v="15231000"/>
    <s v="Medium"/>
    <x v="1"/>
    <x v="3"/>
    <n v="0.14499999999999999"/>
    <n v="3090700"/>
    <n v="55633000"/>
    <x v="0"/>
    <x v="0"/>
    <n v="0"/>
    <n v="0"/>
    <n v="1"/>
    <m/>
    <n v="4"/>
    <n v="2"/>
    <n v="1"/>
    <n v="0"/>
    <n v="7"/>
    <s v="Medium Risk"/>
    <n v="5"/>
    <s v="0-5 bulan"/>
  </r>
  <r>
    <x v="825"/>
    <x v="87"/>
    <x v="4"/>
    <x v="144"/>
    <s v="45291805515800"/>
    <n v="37"/>
    <s v="Perempuan"/>
    <x v="4"/>
    <n v="6270000"/>
    <n v="0.28414673046251993"/>
    <x v="1"/>
    <s v="Sumatera Selatan"/>
    <x v="1"/>
    <s v="Aerox 155"/>
    <s v="Matic Sport"/>
    <n v="30987000"/>
    <n v="4648000"/>
    <s v="Medium"/>
    <x v="0"/>
    <x v="3"/>
    <n v="0.14499999999999999"/>
    <n v="1781600"/>
    <n v="32068000"/>
    <x v="0"/>
    <x v="0"/>
    <n v="0"/>
    <n v="0"/>
    <n v="1"/>
    <s v="verifikasi"/>
    <n v="2"/>
    <n v="2"/>
    <n v="1"/>
    <n v="0"/>
    <n v="5"/>
    <s v="Low Risk"/>
    <n v="5"/>
    <s v="0-5 bulan"/>
  </r>
  <r>
    <x v="826"/>
    <x v="90"/>
    <x v="3"/>
    <x v="477"/>
    <s v="85532810706338"/>
    <n v="34"/>
    <s v="Lakilaki"/>
    <x v="1"/>
    <n v="3915000"/>
    <n v="0.20602809706257982"/>
    <x v="9"/>
    <s v="Jawa Tengah"/>
    <x v="0"/>
    <s v="Beat Street"/>
    <s v="Matic Entry"/>
    <n v="18348000"/>
    <n v="6422000"/>
    <s v="High"/>
    <x v="4"/>
    <x v="3"/>
    <n v="0.14499999999999999"/>
    <n v="806600"/>
    <n v="14519000"/>
    <x v="0"/>
    <x v="0"/>
    <n v="0"/>
    <n v="0"/>
    <n v="1"/>
    <s v="approved"/>
    <n v="2"/>
    <n v="1"/>
    <n v="1"/>
    <n v="0"/>
    <n v="4"/>
    <s v="Low Risk"/>
    <n v="8"/>
    <s v="6-11 bulan"/>
  </r>
  <r>
    <x v="827"/>
    <x v="188"/>
    <x v="11"/>
    <x v="127"/>
    <s v="37811512631717"/>
    <n v="53"/>
    <s v="Perempuan"/>
    <x v="0"/>
    <n v="5670000"/>
    <n v="0.1782716049382716"/>
    <x v="20"/>
    <s v="DKI Jakarta"/>
    <x v="1"/>
    <s v="R15"/>
    <s v="Sport"/>
    <n v="43867000"/>
    <n v="13160000"/>
    <s v="High"/>
    <x v="3"/>
    <x v="2"/>
    <n v="0.14499999999999999"/>
    <n v="1010800"/>
    <n v="48518000"/>
    <x v="0"/>
    <x v="0"/>
    <n v="0"/>
    <n v="0"/>
    <n v="1"/>
    <m/>
    <n v="1"/>
    <n v="1"/>
    <n v="3"/>
    <n v="0"/>
    <n v="5"/>
    <s v="Low Risk"/>
    <s v="N/A"/>
    <s v="N/A"/>
  </r>
  <r>
    <x v="828"/>
    <x v="16"/>
    <x v="1"/>
    <x v="350"/>
    <s v="Invalid"/>
    <n v="57"/>
    <s v="Perempuan"/>
    <x v="0"/>
    <n v="4774000"/>
    <n v="0.42325094260578133"/>
    <x v="0"/>
    <s v="Bali"/>
    <x v="1"/>
    <s v="R15"/>
    <s v="Sport"/>
    <n v="41770000"/>
    <n v="4177000"/>
    <s v="Low"/>
    <x v="6"/>
    <x v="5"/>
    <n v="0.14499999999999999"/>
    <n v="2020600"/>
    <n v="48495000"/>
    <x v="0"/>
    <x v="0"/>
    <n v="0"/>
    <n v="0"/>
    <n v="1"/>
    <m/>
    <n v="4"/>
    <n v="3"/>
    <n v="1"/>
    <n v="0"/>
    <n v="8"/>
    <s v="Medium Risk"/>
    <n v="6"/>
    <s v="6-11 bulan"/>
  </r>
  <r>
    <x v="829"/>
    <x v="75"/>
    <x v="5"/>
    <x v="118"/>
    <s v="90102510612891"/>
    <n v="46"/>
    <s v="Perempuan"/>
    <x v="9"/>
    <n v="6417000"/>
    <n v="0.18906030855539971"/>
    <x v="16"/>
    <s v="Jawa Timur"/>
    <x v="1"/>
    <s v="Lexi LX 155"/>
    <s v="Matic Mid"/>
    <n v="27594000"/>
    <n v="9658000"/>
    <s v="High"/>
    <x v="4"/>
    <x v="3"/>
    <n v="0.14499999999999999"/>
    <n v="1213200"/>
    <n v="21837000"/>
    <x v="0"/>
    <x v="0"/>
    <n v="0"/>
    <n v="0"/>
    <n v="1"/>
    <s v="approved"/>
    <n v="1"/>
    <n v="1"/>
    <n v="1"/>
    <n v="0"/>
    <n v="3"/>
    <s v="Low Risk"/>
    <n v="9"/>
    <s v="6-11 bulan"/>
  </r>
  <r>
    <x v="830"/>
    <x v="19"/>
    <x v="5"/>
    <x v="363"/>
    <s v="53501211982617"/>
    <n v="42"/>
    <s v="Perempuan"/>
    <x v="5"/>
    <n v="3312000"/>
    <n v="0.19462560386473429"/>
    <x v="12"/>
    <s v="DKI Jakarta"/>
    <x v="4"/>
    <s v="KLX 150"/>
    <s v="Trail"/>
    <n v="37367000"/>
    <n v="14947000"/>
    <s v="High"/>
    <x v="5"/>
    <x v="1"/>
    <n v="0.14499999999999999"/>
    <n v="644600"/>
    <n v="38674000"/>
    <x v="0"/>
    <x v="0"/>
    <n v="0"/>
    <n v="0"/>
    <n v="1"/>
    <s v="ok"/>
    <n v="1"/>
    <n v="1"/>
    <n v="4"/>
    <n v="0"/>
    <n v="6"/>
    <s v="Low Risk"/>
    <n v="9"/>
    <s v="6-11 bulan"/>
  </r>
  <r>
    <x v="831"/>
    <x v="5"/>
    <x v="1"/>
    <x v="1"/>
    <s v="72351103994492"/>
    <n v="55"/>
    <s v="Lakilaki"/>
    <x v="1"/>
    <n v="10395000"/>
    <n v="0.16458874458874459"/>
    <x v="19"/>
    <s v="Jawa Barat"/>
    <x v="4"/>
    <s v="KLX 150"/>
    <s v="Trail"/>
    <n v="36134000"/>
    <n v="10840000"/>
    <s v="High"/>
    <x v="3"/>
    <x v="3"/>
    <n v="0.14499999999999999"/>
    <n v="1710900"/>
    <n v="30796000"/>
    <x v="0"/>
    <x v="0"/>
    <n v="0"/>
    <n v="0"/>
    <n v="1"/>
    <m/>
    <n v="1"/>
    <n v="1"/>
    <n v="1"/>
    <n v="0"/>
    <n v="3"/>
    <s v="Low Risk"/>
    <n v="7"/>
    <s v="6-11 bulan"/>
  </r>
  <r>
    <x v="832"/>
    <x v="36"/>
    <x v="2"/>
    <x v="478"/>
    <s v="73681504509726"/>
    <n v="52"/>
    <s v="Perempuan"/>
    <x v="9"/>
    <n v="4665000"/>
    <n v="0.18488745980707397"/>
    <x v="8"/>
    <s v="Banten"/>
    <x v="0"/>
    <s v="PCX 160"/>
    <s v="Matic Premium"/>
    <n v="37433000"/>
    <n v="11230000"/>
    <s v="High"/>
    <x v="3"/>
    <x v="2"/>
    <n v="0.14499999999999999"/>
    <n v="862500"/>
    <n v="41401000"/>
    <x v="0"/>
    <x v="0"/>
    <n v="0"/>
    <n v="0"/>
    <n v="1"/>
    <s v="verifikasi"/>
    <n v="1"/>
    <n v="1"/>
    <n v="3"/>
    <n v="0"/>
    <n v="5"/>
    <s v="Low Risk"/>
    <n v="6"/>
    <s v="6-11 bulan"/>
  </r>
  <r>
    <x v="833"/>
    <x v="64"/>
    <x v="2"/>
    <x v="479"/>
    <s v="76722103967377"/>
    <n v="38"/>
    <s v="Lakilaki"/>
    <x v="1"/>
    <n v="7024000"/>
    <n v="0.22089977220956719"/>
    <x v="8"/>
    <s v="Banten"/>
    <x v="0"/>
    <s v="PCX 160"/>
    <s v="Matic Premium"/>
    <n v="35291000"/>
    <n v="12352000"/>
    <s v="High"/>
    <x v="4"/>
    <x v="3"/>
    <n v="0.14499999999999999"/>
    <n v="1551600"/>
    <n v="27928000"/>
    <x v="0"/>
    <x v="0"/>
    <n v="0"/>
    <n v="0"/>
    <n v="1"/>
    <m/>
    <n v="2"/>
    <n v="1"/>
    <n v="1"/>
    <n v="0"/>
    <n v="4"/>
    <s v="Low Risk"/>
    <n v="5"/>
    <s v="0-5 bulan"/>
  </r>
  <r>
    <x v="834"/>
    <x v="97"/>
    <x v="3"/>
    <x v="387"/>
    <s v="67132607631197"/>
    <n v="38"/>
    <s v="Lakilaki"/>
    <x v="1"/>
    <n v="7333000"/>
    <n v="9.4954316105277506E-2"/>
    <x v="14"/>
    <s v="DKI Jakarta"/>
    <x v="0"/>
    <s v="Genio"/>
    <s v="Matic Entry"/>
    <n v="19408000"/>
    <n v="1941000"/>
    <s v="Low"/>
    <x v="6"/>
    <x v="4"/>
    <n v="0.14499999999999999"/>
    <n v="696300"/>
    <n v="25066000"/>
    <x v="0"/>
    <x v="0"/>
    <n v="0"/>
    <n v="0"/>
    <n v="1"/>
    <s v="approved"/>
    <n v="1"/>
    <n v="3"/>
    <n v="2"/>
    <n v="0"/>
    <n v="6"/>
    <s v="Low Risk"/>
    <n v="7"/>
    <s v="6-11 bulan"/>
  </r>
  <r>
    <x v="835"/>
    <x v="82"/>
    <x v="1"/>
    <x v="199"/>
    <s v="84452907776372"/>
    <n v="26"/>
    <s v="Lakilaki"/>
    <x v="7"/>
    <n v="2736000"/>
    <n v="0.30778508771929824"/>
    <x v="16"/>
    <s v="Jawa Timur"/>
    <x v="0"/>
    <s v="CB150R"/>
    <s v="Sport"/>
    <n v="31980000"/>
    <n v="6396000"/>
    <s v="Medium"/>
    <x v="2"/>
    <x v="2"/>
    <n v="0.14499999999999999"/>
    <n v="842100"/>
    <n v="40423000"/>
    <x v="0"/>
    <x v="2"/>
    <n v="0"/>
    <n v="0"/>
    <n v="0"/>
    <m/>
    <n v="3"/>
    <n v="2"/>
    <n v="3"/>
    <n v="0"/>
    <n v="8"/>
    <s v="Medium Risk"/>
    <n v="7"/>
    <s v="6-11 bulan"/>
  </r>
  <r>
    <x v="836"/>
    <x v="70"/>
    <x v="3"/>
    <x v="480"/>
    <s v="64252406997273"/>
    <n v="22"/>
    <s v="Lakilaki"/>
    <x v="0"/>
    <n v="5219000"/>
    <n v="0.22391262694002684"/>
    <x v="9"/>
    <s v="Jawa Tengah"/>
    <x v="1"/>
    <s v="R15"/>
    <s v="Sport"/>
    <n v="41766000"/>
    <n v="6265000"/>
    <s v="Medium"/>
    <x v="0"/>
    <x v="2"/>
    <n v="0.14499999999999999"/>
    <n v="1168600"/>
    <n v="56092000"/>
    <x v="0"/>
    <x v="0"/>
    <n v="0"/>
    <n v="0"/>
    <n v="1"/>
    <s v="survey ulang"/>
    <n v="2"/>
    <n v="2"/>
    <n v="3"/>
    <n v="0"/>
    <n v="7"/>
    <s v="Medium Risk"/>
    <n v="8"/>
    <s v="6-11 bulan"/>
  </r>
  <r>
    <x v="837"/>
    <x v="140"/>
    <x v="5"/>
    <x v="154"/>
    <s v="49112902844553"/>
    <n v="28"/>
    <s v="Lakilaki"/>
    <x v="1"/>
    <n v="12920000"/>
    <n v="6.0619195046439631E-2"/>
    <x v="15"/>
    <s v="DKI Jakarta"/>
    <x v="0"/>
    <s v="CB150R"/>
    <s v="Sport"/>
    <n v="30269000"/>
    <n v="3027000"/>
    <s v="Low"/>
    <x v="6"/>
    <x v="1"/>
    <n v="0.14499999999999999"/>
    <n v="783200"/>
    <n v="46992000"/>
    <x v="0"/>
    <x v="0"/>
    <n v="0"/>
    <n v="0"/>
    <n v="1"/>
    <m/>
    <n v="1"/>
    <n v="3"/>
    <n v="4"/>
    <n v="0"/>
    <n v="8"/>
    <s v="Medium Risk"/>
    <n v="8"/>
    <s v="6-11 bulan"/>
  </r>
  <r>
    <x v="838"/>
    <x v="186"/>
    <x v="2"/>
    <x v="325"/>
    <s v="64662711535715"/>
    <n v="28"/>
    <s v="Perempuan"/>
    <x v="1"/>
    <n v="12745000"/>
    <n v="7.3519027069438997E-2"/>
    <x v="9"/>
    <s v="Jawa Tengah"/>
    <x v="1"/>
    <s v="Freego"/>
    <s v="Matic Mid"/>
    <n v="23244000"/>
    <n v="5811000"/>
    <s v="Medium"/>
    <x v="1"/>
    <x v="5"/>
    <n v="0.14499999999999999"/>
    <n v="937000"/>
    <n v="22488000"/>
    <x v="0"/>
    <x v="0"/>
    <n v="0"/>
    <n v="0"/>
    <n v="1"/>
    <m/>
    <n v="1"/>
    <n v="2"/>
    <n v="1"/>
    <n v="0"/>
    <n v="4"/>
    <s v="Low Risk"/>
    <n v="5"/>
    <s v="0-5 bulan"/>
  </r>
  <r>
    <x v="839"/>
    <x v="55"/>
    <x v="5"/>
    <x v="139"/>
    <s v="75462806836366"/>
    <n v="55"/>
    <s v="Lakilaki"/>
    <x v="2"/>
    <n v="2997000"/>
    <n v="0.54691358024691361"/>
    <x v="9"/>
    <s v="Jawa Tengah"/>
    <x v="0"/>
    <s v="CB150R"/>
    <s v="Sport"/>
    <n v="30292000"/>
    <n v="6058000"/>
    <s v="Medium"/>
    <x v="2"/>
    <x v="3"/>
    <n v="0.14499999999999999"/>
    <n v="1639100"/>
    <n v="29504000"/>
    <x v="0"/>
    <x v="0"/>
    <n v="0"/>
    <n v="0"/>
    <n v="1"/>
    <m/>
    <n v="4"/>
    <n v="2"/>
    <n v="1"/>
    <n v="0"/>
    <n v="7"/>
    <s v="Medium Risk"/>
    <n v="8"/>
    <s v="6-11 bulan"/>
  </r>
  <r>
    <x v="840"/>
    <x v="127"/>
    <x v="0"/>
    <x v="481"/>
    <s v="72922606747335"/>
    <n v="44"/>
    <s v="Lakilaki"/>
    <x v="7"/>
    <n v="4147000"/>
    <n v="0.33163732818905234"/>
    <x v="14"/>
    <s v="DKI Jakarta"/>
    <x v="4"/>
    <s v="KLX 150"/>
    <s v="Trail"/>
    <n v="36554000"/>
    <n v="10966000"/>
    <s v="High"/>
    <x v="3"/>
    <x v="5"/>
    <n v="0.14499999999999999"/>
    <n v="1375300"/>
    <n v="33008000"/>
    <x v="0"/>
    <x v="0"/>
    <n v="0"/>
    <n v="0"/>
    <n v="1"/>
    <s v="survey ulang"/>
    <n v="3"/>
    <n v="1"/>
    <n v="1"/>
    <n v="0"/>
    <n v="5"/>
    <s v="Low Risk"/>
    <n v="4"/>
    <s v="0-5 bulan"/>
  </r>
  <r>
    <x v="841"/>
    <x v="129"/>
    <x v="2"/>
    <x v="265"/>
    <s v="85632505646416"/>
    <n v="37"/>
    <s v="Lakilaki"/>
    <x v="1"/>
    <n v="5718000"/>
    <n v="0.12784190276320392"/>
    <x v="14"/>
    <s v="DKI Jakarta"/>
    <x v="2"/>
    <s v="Address"/>
    <s v="Matic Mid"/>
    <n v="20377000"/>
    <n v="2038000"/>
    <s v="Low"/>
    <x v="6"/>
    <x v="4"/>
    <n v="0.14499999999999999"/>
    <n v="731000"/>
    <n v="26317000"/>
    <x v="0"/>
    <x v="0"/>
    <n v="0"/>
    <n v="0"/>
    <n v="1"/>
    <s v="data kurang"/>
    <n v="1"/>
    <n v="3"/>
    <n v="2"/>
    <n v="0"/>
    <n v="6"/>
    <s v="Low Risk"/>
    <n v="6"/>
    <s v="6-11 bulan"/>
  </r>
  <r>
    <x v="842"/>
    <x v="79"/>
    <x v="5"/>
    <x v="429"/>
    <s v="51752312852803"/>
    <n v="24"/>
    <s v="Perempuan"/>
    <x v="6"/>
    <n v="5958000"/>
    <n v="0.10182947297750923"/>
    <x v="2"/>
    <s v="Riau"/>
    <x v="0"/>
    <s v="PCX 160"/>
    <s v="Matic Premium"/>
    <n v="35172000"/>
    <n v="14069000"/>
    <s v="High"/>
    <x v="5"/>
    <x v="1"/>
    <n v="0.14499999999999999"/>
    <n v="606700"/>
    <n v="36402000"/>
    <x v="0"/>
    <x v="0"/>
    <n v="0"/>
    <n v="0"/>
    <n v="1"/>
    <m/>
    <n v="1"/>
    <n v="1"/>
    <n v="4"/>
    <n v="0"/>
    <n v="6"/>
    <s v="Low Risk"/>
    <n v="8"/>
    <s v="6-11 bulan"/>
  </r>
  <r>
    <x v="843"/>
    <x v="128"/>
    <x v="1"/>
    <x v="416"/>
    <s v="45182002837658"/>
    <n v="48"/>
    <s v="Perempuan"/>
    <x v="0"/>
    <n v="6239000"/>
    <n v="9.6922583747395416E-2"/>
    <x v="17"/>
    <s v="Jawa Barat"/>
    <x v="1"/>
    <s v="Freego"/>
    <s v="Matic Mid"/>
    <n v="23337000"/>
    <n v="8168000"/>
    <s v="High"/>
    <x v="4"/>
    <x v="4"/>
    <n v="0.14499999999999999"/>
    <n v="604700"/>
    <n v="21767000"/>
    <x v="0"/>
    <x v="0"/>
    <n v="0"/>
    <n v="0"/>
    <n v="1"/>
    <s v="approved"/>
    <n v="1"/>
    <n v="1"/>
    <n v="2"/>
    <n v="0"/>
    <n v="4"/>
    <s v="Low Risk"/>
    <n v="6"/>
    <s v="6-11 bulan"/>
  </r>
  <r>
    <x v="844"/>
    <x v="53"/>
    <x v="1"/>
    <x v="416"/>
    <s v="77812903521877"/>
    <n v="21"/>
    <s v="Lakilaki"/>
    <x v="0"/>
    <n v="7420000"/>
    <n v="0.23343665768194069"/>
    <x v="14"/>
    <s v="DKI Jakarta"/>
    <x v="0"/>
    <s v="Vario 125"/>
    <s v="Matic Mid"/>
    <n v="24204000"/>
    <n v="6051000"/>
    <s v="Medium"/>
    <x v="1"/>
    <x v="0"/>
    <n v="0.14499999999999999"/>
    <n v="1732100"/>
    <n v="20785000"/>
    <x v="0"/>
    <x v="0"/>
    <n v="0"/>
    <n v="0"/>
    <n v="1"/>
    <s v="verifikasi"/>
    <n v="2"/>
    <n v="2"/>
    <n v="1"/>
    <n v="0"/>
    <n v="5"/>
    <s v="Low Risk"/>
    <n v="6"/>
    <s v="6-11 bulan"/>
  </r>
  <r>
    <x v="845"/>
    <x v="99"/>
    <x v="1"/>
    <x v="406"/>
    <s v="75071307517306"/>
    <n v="54"/>
    <s v="Lakilaki"/>
    <x v="0"/>
    <n v="6468000"/>
    <n v="0.10137600494743351"/>
    <x v="20"/>
    <s v="DKI Jakarta"/>
    <x v="1"/>
    <s v="Freego"/>
    <s v="Matic Mid"/>
    <n v="23434000"/>
    <n v="3515000"/>
    <s v="Medium"/>
    <x v="0"/>
    <x v="2"/>
    <n v="0.14499999999999999"/>
    <n v="655700"/>
    <n v="31471000"/>
    <x v="0"/>
    <x v="0"/>
    <n v="0"/>
    <n v="0"/>
    <n v="1"/>
    <m/>
    <n v="1"/>
    <n v="2"/>
    <n v="3"/>
    <n v="0"/>
    <n v="6"/>
    <s v="Low Risk"/>
    <n v="7"/>
    <s v="6-11 bulan"/>
  </r>
  <r>
    <x v="846"/>
    <x v="113"/>
    <x v="5"/>
    <x v="272"/>
    <s v="83981709687064"/>
    <n v="28"/>
    <s v="Lakilaki"/>
    <x v="1"/>
    <n v="7273000"/>
    <n v="0.25365048810669599"/>
    <x v="4"/>
    <s v="Kalimantan Selatan"/>
    <x v="0"/>
    <s v="Vario 160"/>
    <s v="Matic Mid"/>
    <n v="30305000"/>
    <n v="3031000"/>
    <s v="Low"/>
    <x v="6"/>
    <x v="3"/>
    <n v="0.14499999999999999"/>
    <n v="1844800"/>
    <n v="33207000"/>
    <x v="0"/>
    <x v="0"/>
    <n v="0"/>
    <n v="0"/>
    <n v="1"/>
    <m/>
    <n v="2"/>
    <n v="3"/>
    <n v="1"/>
    <n v="0"/>
    <n v="6"/>
    <s v="Low Risk"/>
    <n v="9"/>
    <s v="6-11 bulan"/>
  </r>
  <r>
    <x v="847"/>
    <x v="16"/>
    <x v="1"/>
    <x v="182"/>
    <s v="31532110619552"/>
    <n v="29"/>
    <s v="Perempuan"/>
    <x v="0"/>
    <n v="6848000"/>
    <n v="0.37153913551401868"/>
    <x v="15"/>
    <s v="DKI Jakarta"/>
    <x v="1"/>
    <s v="MT15"/>
    <s v="Sport Naked"/>
    <n v="38093000"/>
    <n v="11428000"/>
    <s v="High"/>
    <x v="3"/>
    <x v="0"/>
    <n v="0.14499999999999999"/>
    <n v="2544300"/>
    <n v="30531000"/>
    <x v="0"/>
    <x v="0"/>
    <n v="0"/>
    <n v="0"/>
    <n v="1"/>
    <m/>
    <n v="3"/>
    <n v="1"/>
    <n v="1"/>
    <n v="0"/>
    <n v="5"/>
    <s v="Low Risk"/>
    <n v="6"/>
    <s v="6-11 bulan"/>
  </r>
  <r>
    <x v="848"/>
    <x v="153"/>
    <x v="5"/>
    <x v="325"/>
    <s v="92561105844013"/>
    <n v="33"/>
    <s v="Perempuan"/>
    <x v="8"/>
    <n v="3710000"/>
    <n v="0.26630727762803236"/>
    <x v="2"/>
    <s v="Riau"/>
    <x v="0"/>
    <s v="PCX 160"/>
    <s v="Matic Premium"/>
    <n v="35312000"/>
    <n v="5297000"/>
    <s v="Medium"/>
    <x v="0"/>
    <x v="2"/>
    <n v="0.14499999999999999"/>
    <n v="988000"/>
    <n v="47424000"/>
    <x v="0"/>
    <x v="0"/>
    <n v="0"/>
    <n v="0"/>
    <n v="1"/>
    <s v="approved"/>
    <n v="2"/>
    <n v="2"/>
    <n v="3"/>
    <n v="0"/>
    <n v="7"/>
    <s v="Medium Risk"/>
    <n v="9"/>
    <s v="6-11 bulan"/>
  </r>
  <r>
    <x v="849"/>
    <x v="162"/>
    <x v="4"/>
    <x v="0"/>
    <s v="64712604912683"/>
    <n v="53"/>
    <s v="Lakilaki"/>
    <x v="0"/>
    <n v="6689000"/>
    <n v="5.9560472417401707E-2"/>
    <x v="10"/>
    <s v="Jawa Timur"/>
    <x v="1"/>
    <s v="Mio M3"/>
    <s v="Matic Entry"/>
    <n v="18619000"/>
    <n v="6517000"/>
    <s v="High"/>
    <x v="4"/>
    <x v="2"/>
    <n v="0.14499999999999999"/>
    <n v="398400"/>
    <n v="19121000"/>
    <x v="0"/>
    <x v="0"/>
    <n v="0"/>
    <n v="0"/>
    <n v="1"/>
    <s v="approved"/>
    <n v="1"/>
    <n v="1"/>
    <n v="3"/>
    <n v="0"/>
    <n v="5"/>
    <s v="Low Risk"/>
    <n v="5"/>
    <s v="0-5 bulan"/>
  </r>
  <r>
    <x v="850"/>
    <x v="135"/>
    <x v="1"/>
    <x v="159"/>
    <s v="38081907965743"/>
    <n v="35"/>
    <s v="Perempuan"/>
    <x v="8"/>
    <n v="2639000"/>
    <n v="0.18556271314892003"/>
    <x v="7"/>
    <s v="Jawa Barat"/>
    <x v="0"/>
    <s v="Revo X"/>
    <s v="Bebek"/>
    <n v="17502000"/>
    <n v="2625000"/>
    <s v="Medium"/>
    <x v="0"/>
    <x v="2"/>
    <n v="0.14499999999999999"/>
    <n v="489700"/>
    <n v="23505000"/>
    <x v="0"/>
    <x v="0"/>
    <n v="0"/>
    <n v="0"/>
    <n v="1"/>
    <s v="ok"/>
    <n v="1"/>
    <n v="2"/>
    <n v="3"/>
    <n v="0"/>
    <n v="6"/>
    <s v="Low Risk"/>
    <n v="6"/>
    <s v="6-11 bulan"/>
  </r>
  <r>
    <x v="851"/>
    <x v="63"/>
    <x v="4"/>
    <x v="189"/>
    <s v="98321306915050"/>
    <n v="32"/>
    <s v="Perempuan"/>
    <x v="8"/>
    <n v="3647000"/>
    <n v="0.21231148889498216"/>
    <x v="7"/>
    <s v="Jawa Barat"/>
    <x v="0"/>
    <s v="Genio"/>
    <s v="Matic Entry"/>
    <n v="19080000"/>
    <n v="7632000"/>
    <s v="High"/>
    <x v="5"/>
    <x v="3"/>
    <n v="0.14499999999999999"/>
    <n v="774300"/>
    <n v="13938000"/>
    <x v="0"/>
    <x v="0"/>
    <n v="0"/>
    <n v="0"/>
    <n v="1"/>
    <m/>
    <n v="2"/>
    <n v="1"/>
    <n v="1"/>
    <n v="0"/>
    <n v="4"/>
    <s v="Low Risk"/>
    <n v="5"/>
    <s v="0-5 bulan"/>
  </r>
  <r>
    <x v="852"/>
    <x v="79"/>
    <x v="5"/>
    <x v="330"/>
    <s v="99032012745483"/>
    <n v="58"/>
    <s v="Perempuan"/>
    <x v="6"/>
    <n v="4919000"/>
    <n v="8.6704614759097381E-2"/>
    <x v="0"/>
    <s v="Bali"/>
    <x v="0"/>
    <s v="Revo X"/>
    <s v="Bebek"/>
    <n v="18508000"/>
    <n v="5552000"/>
    <s v="High"/>
    <x v="3"/>
    <x v="2"/>
    <n v="0.14499999999999999"/>
    <n v="426500"/>
    <n v="20471000"/>
    <x v="0"/>
    <x v="0"/>
    <n v="0"/>
    <n v="0"/>
    <n v="1"/>
    <s v="verifikasi"/>
    <n v="1"/>
    <n v="1"/>
    <n v="3"/>
    <n v="0"/>
    <n v="5"/>
    <s v="Low Risk"/>
    <n v="8"/>
    <s v="6-11 bulan"/>
  </r>
  <r>
    <x v="853"/>
    <x v="193"/>
    <x v="0"/>
    <x v="388"/>
    <s v="73352004505073"/>
    <n v="28"/>
    <s v="Perempuan"/>
    <x v="8"/>
    <n v="3437000"/>
    <n v="0.23776549316264184"/>
    <x v="13"/>
    <s v="Jawa Barat"/>
    <x v="2"/>
    <s v="Address"/>
    <s v="Matic Mid"/>
    <n v="20135000"/>
    <n v="8054000"/>
    <s v="High"/>
    <x v="5"/>
    <x v="3"/>
    <n v="0.14499999999999999"/>
    <n v="817200"/>
    <n v="14709000"/>
    <x v="0"/>
    <x v="1"/>
    <n v="88"/>
    <n v="3"/>
    <n v="2"/>
    <m/>
    <n v="2"/>
    <n v="1"/>
    <n v="1"/>
    <n v="4"/>
    <n v="8"/>
    <s v="Medium Risk"/>
    <n v="4"/>
    <s v="0-5 bulan"/>
  </r>
  <r>
    <x v="854"/>
    <x v="63"/>
    <x v="4"/>
    <x v="482"/>
    <s v="43881108699225"/>
    <n v="41"/>
    <s v="Perempuan"/>
    <x v="1"/>
    <n v="4446000"/>
    <n v="0.36086369770580295"/>
    <x v="12"/>
    <s v="DKI Jakarta"/>
    <x v="0"/>
    <s v="Beat Street"/>
    <s v="Matic Entry"/>
    <n v="18683000"/>
    <n v="1868000"/>
    <s v="Low"/>
    <x v="6"/>
    <x v="0"/>
    <n v="0.14499999999999999"/>
    <n v="1604400"/>
    <n v="19253000"/>
    <x v="0"/>
    <x v="0"/>
    <n v="0"/>
    <n v="0"/>
    <n v="1"/>
    <s v="ok"/>
    <n v="3"/>
    <n v="3"/>
    <n v="1"/>
    <n v="0"/>
    <n v="7"/>
    <s v="Medium Risk"/>
    <n v="5"/>
    <s v="0-5 bulan"/>
  </r>
  <r>
    <x v="855"/>
    <x v="194"/>
    <x v="8"/>
    <x v="277"/>
    <s v="96632710605777"/>
    <n v="38"/>
    <s v="Lakilaki"/>
    <x v="2"/>
    <n v="3259000"/>
    <n v="0.13151273396747468"/>
    <x v="4"/>
    <s v="Kalimantan Selatan"/>
    <x v="0"/>
    <s v="Genio"/>
    <s v="Matic Entry"/>
    <n v="20032000"/>
    <n v="7011000"/>
    <s v="High"/>
    <x v="4"/>
    <x v="2"/>
    <n v="0.14499999999999999"/>
    <n v="428600"/>
    <n v="20574000"/>
    <x v="0"/>
    <x v="0"/>
    <n v="0"/>
    <n v="0"/>
    <n v="1"/>
    <m/>
    <n v="1"/>
    <n v="1"/>
    <n v="3"/>
    <n v="0"/>
    <n v="5"/>
    <s v="Low Risk"/>
    <n v="1"/>
    <s v="0-5 bulan"/>
  </r>
  <r>
    <x v="856"/>
    <x v="39"/>
    <x v="3"/>
    <x v="191"/>
    <s v="77471309912731"/>
    <n v="46"/>
    <s v="Lakilaki"/>
    <x v="0"/>
    <n v="5414000"/>
    <n v="0.3755079423716291"/>
    <x v="1"/>
    <s v="Sumatera Selatan"/>
    <x v="0"/>
    <s v="ADV 160"/>
    <s v="Adventure"/>
    <n v="42025000"/>
    <n v="4202000"/>
    <s v="Low"/>
    <x v="6"/>
    <x v="5"/>
    <n v="0.14499999999999999"/>
    <n v="2033000"/>
    <n v="48791000"/>
    <x v="0"/>
    <x v="0"/>
    <n v="0"/>
    <n v="0"/>
    <n v="1"/>
    <m/>
    <n v="3"/>
    <n v="3"/>
    <n v="1"/>
    <n v="0"/>
    <n v="7"/>
    <s v="Medium Risk"/>
    <n v="8"/>
    <s v="6-11 bulan"/>
  </r>
  <r>
    <x v="857"/>
    <x v="86"/>
    <x v="2"/>
    <x v="342"/>
    <s v="54791902561535"/>
    <n v="49"/>
    <s v="Perempuan"/>
    <x v="1"/>
    <n v="7676000"/>
    <n v="0.18023710265763418"/>
    <x v="10"/>
    <s v="Jawa Timur"/>
    <x v="0"/>
    <s v="Vario 125"/>
    <s v="Matic Mid"/>
    <n v="24064000"/>
    <n v="3610000"/>
    <s v="Medium"/>
    <x v="0"/>
    <x v="3"/>
    <n v="0.14499999999999999"/>
    <n v="1383500"/>
    <n v="24903000"/>
    <x v="0"/>
    <x v="0"/>
    <n v="0"/>
    <n v="0"/>
    <n v="1"/>
    <s v="data kurang"/>
    <n v="1"/>
    <n v="2"/>
    <n v="1"/>
    <n v="0"/>
    <n v="4"/>
    <s v="Low Risk"/>
    <n v="6"/>
    <s v="6-11 bulan"/>
  </r>
  <r>
    <x v="858"/>
    <x v="167"/>
    <x v="5"/>
    <x v="429"/>
    <s v="94382712744912"/>
    <n v="57"/>
    <s v="Perempuan"/>
    <x v="1"/>
    <n v="6921000"/>
    <n v="0.14421326397919376"/>
    <x v="1"/>
    <s v="Sumatera Selatan"/>
    <x v="1"/>
    <s v="R15"/>
    <s v="Sport"/>
    <n v="40842000"/>
    <n v="6126000"/>
    <s v="Medium"/>
    <x v="0"/>
    <x v="1"/>
    <n v="0.14499999999999999"/>
    <n v="998100"/>
    <n v="59885000"/>
    <x v="0"/>
    <x v="0"/>
    <n v="0"/>
    <n v="0"/>
    <n v="1"/>
    <s v="verifikasi"/>
    <n v="1"/>
    <n v="2"/>
    <n v="4"/>
    <n v="0"/>
    <n v="7"/>
    <s v="Medium Risk"/>
    <n v="9"/>
    <s v="6-11 bulan"/>
  </r>
  <r>
    <x v="859"/>
    <x v="62"/>
    <x v="1"/>
    <x v="178"/>
    <s v="50171802635893"/>
    <n v="41"/>
    <s v="Perempuan"/>
    <x v="9"/>
    <n v="3890000"/>
    <n v="0.80812339331619543"/>
    <x v="6"/>
    <s v="DIY"/>
    <x v="0"/>
    <s v="PCX 160"/>
    <s v="Matic Premium"/>
    <n v="36607000"/>
    <n v="3661000"/>
    <s v="Low"/>
    <x v="6"/>
    <x v="0"/>
    <n v="0.14499999999999999"/>
    <n v="3143600"/>
    <n v="37723000"/>
    <x v="0"/>
    <x v="0"/>
    <n v="0"/>
    <n v="0"/>
    <n v="1"/>
    <m/>
    <n v="4"/>
    <n v="3"/>
    <n v="1"/>
    <n v="0"/>
    <n v="8"/>
    <s v="Medium Risk"/>
    <n v="7"/>
    <s v="6-11 bulan"/>
  </r>
  <r>
    <x v="860"/>
    <x v="9"/>
    <x v="1"/>
    <x v="483"/>
    <s v="69132305817398"/>
    <n v="26"/>
    <s v="Perempuan"/>
    <x v="7"/>
    <n v="2703000"/>
    <n v="0.3091009988901221"/>
    <x v="20"/>
    <s v="DKI Jakarta"/>
    <x v="1"/>
    <s v="Freego"/>
    <s v="Matic Mid"/>
    <n v="23288000"/>
    <n v="2329000"/>
    <s v="Low"/>
    <x v="6"/>
    <x v="4"/>
    <n v="0.14499999999999999"/>
    <n v="835500"/>
    <n v="30077000"/>
    <x v="0"/>
    <x v="0"/>
    <n v="0"/>
    <n v="0"/>
    <n v="1"/>
    <s v="verifikasi"/>
    <n v="3"/>
    <n v="3"/>
    <n v="2"/>
    <n v="0"/>
    <n v="8"/>
    <s v="Medium Risk"/>
    <n v="6"/>
    <s v="6-11 bulan"/>
  </r>
  <r>
    <x v="861"/>
    <x v="160"/>
    <x v="2"/>
    <x v="484"/>
    <s v="64661802524776"/>
    <n v="43"/>
    <s v="Perempuan"/>
    <x v="6"/>
    <n v="6259000"/>
    <n v="0.45815625499281037"/>
    <x v="1"/>
    <s v="Sumatera Selatan"/>
    <x v="1"/>
    <s v="XMAX 250"/>
    <s v="Maxi Scooter"/>
    <n v="59278000"/>
    <n v="5928000"/>
    <s v="Low"/>
    <x v="6"/>
    <x v="5"/>
    <n v="0.14499999999999999"/>
    <n v="2867600"/>
    <n v="68821000"/>
    <x v="0"/>
    <x v="0"/>
    <n v="0"/>
    <n v="0"/>
    <n v="1"/>
    <s v="ok"/>
    <n v="4"/>
    <n v="3"/>
    <n v="1"/>
    <n v="0"/>
    <n v="8"/>
    <s v="Medium Risk"/>
    <n v="5"/>
    <s v="0-5 bulan"/>
  </r>
  <r>
    <x v="862"/>
    <x v="173"/>
    <x v="4"/>
    <x v="485"/>
    <s v="68542406553637"/>
    <n v="45"/>
    <s v="Lakilaki"/>
    <x v="0"/>
    <n v="7194000"/>
    <n v="8.793438976925215E-2"/>
    <x v="8"/>
    <s v="Banten"/>
    <x v="0"/>
    <s v="Scoopy"/>
    <s v="Matic Stylish"/>
    <n v="24447000"/>
    <n v="2445000"/>
    <s v="Low"/>
    <x v="6"/>
    <x v="1"/>
    <n v="0.14499999999999999"/>
    <n v="632600"/>
    <n v="37954000"/>
    <x v="0"/>
    <x v="0"/>
    <n v="0"/>
    <n v="0"/>
    <n v="1"/>
    <m/>
    <n v="1"/>
    <n v="3"/>
    <n v="4"/>
    <n v="0"/>
    <n v="8"/>
    <s v="Medium Risk"/>
    <n v="5"/>
    <s v="0-5 bulan"/>
  </r>
  <r>
    <x v="863"/>
    <x v="92"/>
    <x v="5"/>
    <x v="486"/>
    <s v="92161501755534"/>
    <n v="25"/>
    <s v="Perempuan"/>
    <x v="4"/>
    <n v="6558000"/>
    <n v="6.5294297041781024E-2"/>
    <x v="11"/>
    <s v="Sumatera Utara"/>
    <x v="0"/>
    <s v="Genio"/>
    <s v="Matic Entry"/>
    <n v="20014000"/>
    <n v="7005000"/>
    <s v="High"/>
    <x v="4"/>
    <x v="2"/>
    <n v="0.14499999999999999"/>
    <n v="428200"/>
    <n v="20554000"/>
    <x v="0"/>
    <x v="0"/>
    <n v="0"/>
    <n v="0"/>
    <n v="1"/>
    <s v="verifikasi"/>
    <n v="1"/>
    <n v="1"/>
    <n v="3"/>
    <n v="0"/>
    <n v="5"/>
    <s v="Low Risk"/>
    <n v="9"/>
    <s v="6-11 bulan"/>
  </r>
  <r>
    <x v="864"/>
    <x v="22"/>
    <x v="4"/>
    <x v="22"/>
    <s v="92202210537999"/>
    <n v="41"/>
    <s v="Perempuan"/>
    <x v="8"/>
    <n v="2796000"/>
    <n v="0.30382689556509301"/>
    <x v="5"/>
    <s v="Kalimantan Timur"/>
    <x v="0"/>
    <s v="ADV 160"/>
    <s v="Adventure"/>
    <n v="43014000"/>
    <n v="17205000"/>
    <s v="High"/>
    <x v="5"/>
    <x v="2"/>
    <n v="0.14499999999999999"/>
    <n v="849500"/>
    <n v="40778000"/>
    <x v="1"/>
    <x v="4"/>
    <n v="315"/>
    <n v="5"/>
    <n v="5"/>
    <s v="ok"/>
    <n v="3"/>
    <n v="1"/>
    <n v="3"/>
    <n v="4"/>
    <n v="11"/>
    <s v="High Risk"/>
    <n v="5"/>
    <s v="0-5 bulan"/>
  </r>
  <r>
    <x v="865"/>
    <x v="24"/>
    <x v="0"/>
    <x v="470"/>
    <s v="53342304688846"/>
    <n v="50"/>
    <s v="Lakilaki"/>
    <x v="9"/>
    <n v="5245000"/>
    <n v="0.11302192564346997"/>
    <x v="12"/>
    <s v="DKI Jakarta"/>
    <x v="2"/>
    <s v="Address"/>
    <s v="Matic Mid"/>
    <n v="20009000"/>
    <n v="2001000"/>
    <s v="Low"/>
    <x v="6"/>
    <x v="2"/>
    <n v="0.14499999999999999"/>
    <n v="592800"/>
    <n v="28453000"/>
    <x v="0"/>
    <x v="0"/>
    <n v="0"/>
    <n v="0"/>
    <n v="1"/>
    <m/>
    <n v="1"/>
    <n v="3"/>
    <n v="3"/>
    <n v="0"/>
    <n v="7"/>
    <s v="Medium Risk"/>
    <n v="4"/>
    <s v="0-5 bulan"/>
  </r>
  <r>
    <x v="866"/>
    <x v="26"/>
    <x v="4"/>
    <x v="328"/>
    <s v="58021408506976"/>
    <n v="26"/>
    <s v="Perempuan"/>
    <x v="8"/>
    <n v="3665000"/>
    <n v="0.47634379263301502"/>
    <x v="8"/>
    <s v="Banten"/>
    <x v="0"/>
    <s v="Vario 125"/>
    <s v="Matic Mid"/>
    <n v="24396000"/>
    <n v="6099000"/>
    <s v="Medium"/>
    <x v="1"/>
    <x v="0"/>
    <n v="0.14499999999999999"/>
    <n v="1745800"/>
    <n v="20950000"/>
    <x v="0"/>
    <x v="0"/>
    <n v="0"/>
    <n v="0"/>
    <n v="1"/>
    <s v="verifikasi"/>
    <n v="4"/>
    <n v="2"/>
    <n v="1"/>
    <n v="0"/>
    <n v="7"/>
    <s v="Medium Risk"/>
    <n v="4"/>
    <s v="0-5 bulan"/>
  </r>
  <r>
    <x v="867"/>
    <x v="115"/>
    <x v="5"/>
    <x v="487"/>
    <s v="53251607858636"/>
    <n v="33"/>
    <s v="Lakilaki"/>
    <x v="0"/>
    <n v="7787000"/>
    <n v="0.27118274046487734"/>
    <x v="12"/>
    <s v="DKI Jakarta"/>
    <x v="0"/>
    <s v="PCX 160"/>
    <s v="Matic Premium"/>
    <n v="36731000"/>
    <n v="5510000"/>
    <s v="Medium"/>
    <x v="0"/>
    <x v="3"/>
    <n v="0.14499999999999999"/>
    <n v="2111700"/>
    <n v="38011000"/>
    <x v="0"/>
    <x v="0"/>
    <n v="0"/>
    <n v="0"/>
    <n v="1"/>
    <s v="data kurang"/>
    <n v="2"/>
    <n v="2"/>
    <n v="1"/>
    <n v="0"/>
    <n v="5"/>
    <s v="Low Risk"/>
    <n v="8"/>
    <s v="6-11 bulan"/>
  </r>
  <r>
    <x v="868"/>
    <x v="99"/>
    <x v="1"/>
    <x v="488"/>
    <s v="36191501893960"/>
    <n v="51"/>
    <s v="Perempuan"/>
    <x v="1"/>
    <n v="13435000"/>
    <n v="5.4737625604763675E-2"/>
    <x v="13"/>
    <s v="Jawa Barat"/>
    <x v="4"/>
    <s v="KLX 150"/>
    <s v="Trail"/>
    <n v="37237000"/>
    <n v="14895000"/>
    <s v="High"/>
    <x v="5"/>
    <x v="2"/>
    <n v="0.14499999999999999"/>
    <n v="735400"/>
    <n v="35301000"/>
    <x v="0"/>
    <x v="0"/>
    <n v="0"/>
    <n v="0"/>
    <n v="1"/>
    <s v="ok"/>
    <n v="1"/>
    <n v="1"/>
    <n v="3"/>
    <n v="0"/>
    <n v="5"/>
    <s v="Low Risk"/>
    <n v="7"/>
    <s v="6-11 bulan"/>
  </r>
  <r>
    <x v="869"/>
    <x v="113"/>
    <x v="5"/>
    <x v="461"/>
    <s v="90011701966198"/>
    <n v="53"/>
    <s v="Lakilaki"/>
    <x v="6"/>
    <n v="4679000"/>
    <n v="0.29764907031416971"/>
    <x v="8"/>
    <s v="Banten"/>
    <x v="4"/>
    <s v="KLX 150"/>
    <s v="Trail"/>
    <n v="37016000"/>
    <n v="11105000"/>
    <s v="High"/>
    <x v="3"/>
    <x v="5"/>
    <n v="0.14499999999999999"/>
    <n v="1392700"/>
    <n v="33425000"/>
    <x v="0"/>
    <x v="0"/>
    <n v="0"/>
    <n v="0"/>
    <n v="1"/>
    <m/>
    <n v="2"/>
    <n v="1"/>
    <n v="1"/>
    <n v="0"/>
    <n v="4"/>
    <s v="Low Risk"/>
    <n v="9"/>
    <s v="6-11 bulan"/>
  </r>
  <r>
    <x v="870"/>
    <x v="117"/>
    <x v="1"/>
    <x v="390"/>
    <s v="44522504502879"/>
    <n v="31"/>
    <s v="Perempuan"/>
    <x v="9"/>
    <n v="3984000"/>
    <n v="0.14171686746987952"/>
    <x v="3"/>
    <s v="Sulawesi Selatan"/>
    <x v="2"/>
    <s v="Nex II"/>
    <s v="Matic Entry"/>
    <n v="16663000"/>
    <n v="2499000"/>
    <s v="Medium"/>
    <x v="0"/>
    <x v="4"/>
    <n v="0.14499999999999999"/>
    <n v="564600"/>
    <n v="20326000"/>
    <x v="0"/>
    <x v="0"/>
    <n v="0"/>
    <n v="0"/>
    <n v="1"/>
    <s v="ok"/>
    <n v="1"/>
    <n v="2"/>
    <n v="2"/>
    <n v="0"/>
    <n v="5"/>
    <s v="Low Risk"/>
    <n v="7"/>
    <s v="6-11 bulan"/>
  </r>
  <r>
    <x v="871"/>
    <x v="45"/>
    <x v="5"/>
    <x v="489"/>
    <s v="55852409771542"/>
    <n v="27"/>
    <s v="Lakilaki"/>
    <x v="3"/>
    <n v="7643000"/>
    <n v="0.3687557241920712"/>
    <x v="7"/>
    <s v="Jawa Barat"/>
    <x v="1"/>
    <s v="XMAX 250"/>
    <s v="Maxi Scooter"/>
    <n v="59526000"/>
    <n v="17858000"/>
    <s v="High"/>
    <x v="3"/>
    <x v="3"/>
    <n v="0.14499999999999999"/>
    <n v="2818400"/>
    <n v="50731000"/>
    <x v="0"/>
    <x v="0"/>
    <n v="0"/>
    <n v="0"/>
    <n v="1"/>
    <s v="survey ulang"/>
    <n v="3"/>
    <n v="1"/>
    <n v="1"/>
    <n v="0"/>
    <n v="5"/>
    <s v="Low Risk"/>
    <n v="9"/>
    <s v="6-11 bulan"/>
  </r>
  <r>
    <x v="872"/>
    <x v="3"/>
    <x v="3"/>
    <x v="33"/>
    <s v="Invalid"/>
    <n v="22"/>
    <s v="Perempuan"/>
    <x v="6"/>
    <n v="5514000"/>
    <n v="9.4069640914036995E-2"/>
    <x v="8"/>
    <s v="Banten"/>
    <x v="0"/>
    <s v="Beat Street"/>
    <s v="Matic Entry"/>
    <n v="18538224"/>
    <n v="2781000"/>
    <s v="Medium"/>
    <x v="0"/>
    <x v="2"/>
    <n v="0.14499999999999999"/>
    <n v="518700"/>
    <n v="24896000"/>
    <x v="0"/>
    <x v="0"/>
    <n v="0"/>
    <n v="0"/>
    <n v="1"/>
    <s v="approved"/>
    <n v="1"/>
    <n v="2"/>
    <n v="3"/>
    <n v="0"/>
    <n v="6"/>
    <s v="Low Risk"/>
    <n v="7"/>
    <s v="6-11 bulan"/>
  </r>
  <r>
    <x v="873"/>
    <x v="72"/>
    <x v="3"/>
    <x v="419"/>
    <s v="94772409822421"/>
    <n v="48"/>
    <s v="Perempuan"/>
    <x v="6"/>
    <n v="6654000"/>
    <n v="9.3116922152088971E-2"/>
    <x v="14"/>
    <s v="DKI Jakarta"/>
    <x v="1"/>
    <s v="Mio M3"/>
    <s v="Matic Entry"/>
    <n v="17734000"/>
    <n v="6207000"/>
    <s v="High"/>
    <x v="4"/>
    <x v="5"/>
    <n v="0.14499999999999999"/>
    <n v="619600"/>
    <n v="14870000"/>
    <x v="0"/>
    <x v="0"/>
    <n v="0"/>
    <n v="0"/>
    <n v="1"/>
    <m/>
    <n v="1"/>
    <n v="1"/>
    <n v="1"/>
    <n v="0"/>
    <n v="3"/>
    <s v="Low Risk"/>
    <n v="8"/>
    <s v="6-11 bulan"/>
  </r>
  <r>
    <x v="874"/>
    <x v="1"/>
    <x v="1"/>
    <x v="44"/>
    <s v="43972603831885"/>
    <n v="29"/>
    <s v="Perempuan"/>
    <x v="0"/>
    <n v="7607000"/>
    <n v="7.2249244117260414E-2"/>
    <x v="3"/>
    <s v="Sulawesi Selatan"/>
    <x v="0"/>
    <s v="Revo X"/>
    <s v="Bebek"/>
    <n v="18384000"/>
    <n v="4596000"/>
    <s v="Medium"/>
    <x v="1"/>
    <x v="4"/>
    <n v="0.14499999999999999"/>
    <n v="549600"/>
    <n v="19786000"/>
    <x v="0"/>
    <x v="0"/>
    <n v="0"/>
    <n v="0"/>
    <n v="1"/>
    <s v="verifikasi"/>
    <n v="1"/>
    <n v="2"/>
    <n v="2"/>
    <n v="0"/>
    <n v="5"/>
    <s v="Low Risk"/>
    <n v="7"/>
    <s v="6-11 bulan"/>
  </r>
  <r>
    <x v="875"/>
    <x v="87"/>
    <x v="4"/>
    <x v="436"/>
    <s v="99871003736512"/>
    <n v="33"/>
    <s v="Lakilaki"/>
    <x v="6"/>
    <n v="6780000"/>
    <n v="0.34076696165191739"/>
    <x v="14"/>
    <s v="DKI Jakarta"/>
    <x v="1"/>
    <s v="MT15"/>
    <s v="Sport Naked"/>
    <n v="37253000"/>
    <n v="13039000"/>
    <s v="High"/>
    <x v="4"/>
    <x v="0"/>
    <n v="0.14499999999999999"/>
    <n v="2310400"/>
    <n v="27725000"/>
    <x v="0"/>
    <x v="0"/>
    <n v="0"/>
    <n v="0"/>
    <n v="1"/>
    <s v="ok"/>
    <n v="3"/>
    <n v="1"/>
    <n v="1"/>
    <n v="0"/>
    <n v="5"/>
    <s v="Low Risk"/>
    <n v="5"/>
    <s v="0-5 bulan"/>
  </r>
  <r>
    <x v="876"/>
    <x v="112"/>
    <x v="2"/>
    <x v="416"/>
    <s v="90461302831080"/>
    <n v="55"/>
    <s v="Perempuan"/>
    <x v="5"/>
    <n v="3347000"/>
    <n v="1.0817747236331043"/>
    <x v="7"/>
    <s v="Jawa Barat"/>
    <x v="1"/>
    <s v="XMAX 250"/>
    <s v="Maxi Scooter"/>
    <n v="62977000"/>
    <n v="9447000"/>
    <s v="Medium"/>
    <x v="0"/>
    <x v="3"/>
    <n v="0.14499999999999999"/>
    <n v="3620700"/>
    <n v="65173000"/>
    <x v="0"/>
    <x v="0"/>
    <n v="0"/>
    <n v="0"/>
    <n v="1"/>
    <s v="approved"/>
    <n v="4"/>
    <n v="2"/>
    <n v="1"/>
    <n v="0"/>
    <n v="7"/>
    <s v="Medium Risk"/>
    <n v="5"/>
    <s v="0-5 bulan"/>
  </r>
  <r>
    <x v="877"/>
    <x v="29"/>
    <x v="2"/>
    <x v="246"/>
    <s v="84062107714485"/>
    <n v="43"/>
    <s v="Perempuan"/>
    <x v="0"/>
    <n v="7206000"/>
    <n v="9.9875104079933386E-2"/>
    <x v="10"/>
    <s v="Jawa Timur"/>
    <x v="1"/>
    <s v="Lexi LX 155"/>
    <s v="Matic Mid"/>
    <n v="27779000"/>
    <n v="9723000"/>
    <s v="High"/>
    <x v="4"/>
    <x v="4"/>
    <n v="0.14499999999999999"/>
    <n v="719700"/>
    <n v="25910000"/>
    <x v="0"/>
    <x v="0"/>
    <n v="0"/>
    <n v="0"/>
    <n v="1"/>
    <m/>
    <n v="1"/>
    <n v="1"/>
    <n v="2"/>
    <n v="0"/>
    <n v="4"/>
    <s v="Low Risk"/>
    <n v="5"/>
    <s v="0-5 bulan"/>
  </r>
  <r>
    <x v="878"/>
    <x v="125"/>
    <x v="1"/>
    <x v="127"/>
    <s v="31361503979126"/>
    <n v="36"/>
    <s v="Lakilaki"/>
    <x v="1"/>
    <n v="4381000"/>
    <n v="0.24261584113216161"/>
    <x v="10"/>
    <s v="Jawa Timur"/>
    <x v="4"/>
    <s v="KLX 150"/>
    <s v="Trail"/>
    <n v="37991000"/>
    <n v="5699000"/>
    <s v="Medium"/>
    <x v="0"/>
    <x v="2"/>
    <n v="0.14499999999999999"/>
    <n v="1062900"/>
    <n v="51021000"/>
    <x v="0"/>
    <x v="0"/>
    <n v="0"/>
    <n v="0"/>
    <n v="1"/>
    <m/>
    <n v="2"/>
    <n v="2"/>
    <n v="3"/>
    <n v="0"/>
    <n v="7"/>
    <s v="Medium Risk"/>
    <n v="7"/>
    <s v="6-11 bulan"/>
  </r>
  <r>
    <x v="879"/>
    <x v="146"/>
    <x v="2"/>
    <x v="428"/>
    <s v="48022903578812"/>
    <n v="51"/>
    <s v="Lakilaki"/>
    <x v="8"/>
    <n v="2557000"/>
    <n v="0.29913961673836525"/>
    <x v="16"/>
    <s v="Jawa Timur"/>
    <x v="0"/>
    <s v="Beat Street"/>
    <s v="Matic Entry"/>
    <n v="18847000"/>
    <n v="7539000"/>
    <s v="High"/>
    <x v="5"/>
    <x v="3"/>
    <n v="0.14499999999999999"/>
    <n v="764900"/>
    <n v="13768000"/>
    <x v="0"/>
    <x v="0"/>
    <n v="0"/>
    <n v="0"/>
    <n v="1"/>
    <m/>
    <n v="2"/>
    <n v="1"/>
    <n v="1"/>
    <n v="0"/>
    <n v="4"/>
    <s v="Low Risk"/>
    <n v="6"/>
    <s v="6-11 bulan"/>
  </r>
  <r>
    <x v="880"/>
    <x v="28"/>
    <x v="1"/>
    <x v="208"/>
    <s v="43452805724915"/>
    <n v="55"/>
    <s v="Perempuan"/>
    <x v="8"/>
    <n v="2919000"/>
    <n v="0.53480644056183624"/>
    <x v="6"/>
    <s v="DIY"/>
    <x v="1"/>
    <s v="Aerox 155"/>
    <s v="Matic Sport"/>
    <n v="30774000"/>
    <n v="7694000"/>
    <s v="Medium"/>
    <x v="1"/>
    <x v="3"/>
    <n v="0.14499999999999999"/>
    <n v="1561100"/>
    <n v="28100000"/>
    <x v="0"/>
    <x v="0"/>
    <n v="0"/>
    <n v="0"/>
    <n v="1"/>
    <s v="approved"/>
    <n v="4"/>
    <n v="2"/>
    <n v="1"/>
    <n v="0"/>
    <n v="7"/>
    <s v="Medium Risk"/>
    <n v="7"/>
    <s v="6-11 bulan"/>
  </r>
  <r>
    <x v="881"/>
    <x v="157"/>
    <x v="4"/>
    <x v="461"/>
    <s v="69102701913109"/>
    <n v="47"/>
    <s v="Perempuan"/>
    <x v="2"/>
    <n v="2726000"/>
    <n v="0.33822450476889215"/>
    <x v="19"/>
    <s v="Jawa Barat"/>
    <x v="0"/>
    <s v="CB150R"/>
    <s v="Sport"/>
    <n v="31121000"/>
    <n v="3112000"/>
    <s v="Low"/>
    <x v="6"/>
    <x v="2"/>
    <n v="0.14499999999999999"/>
    <n v="922000"/>
    <n v="44255000"/>
    <x v="0"/>
    <x v="0"/>
    <n v="0"/>
    <n v="0"/>
    <n v="1"/>
    <m/>
    <n v="3"/>
    <n v="3"/>
    <n v="3"/>
    <n v="0"/>
    <n v="9"/>
    <s v="High Risk"/>
    <n v="4"/>
    <s v="0-5 bulan"/>
  </r>
  <r>
    <x v="882"/>
    <x v="117"/>
    <x v="1"/>
    <x v="296"/>
    <s v="84991404539639"/>
    <n v="53"/>
    <s v="Perempuan"/>
    <x v="9"/>
    <n v="5051000"/>
    <n v="0.38329043753712139"/>
    <x v="14"/>
    <s v="DKI Jakarta"/>
    <x v="1"/>
    <s v="Aerox 155"/>
    <s v="Matic Sport"/>
    <n v="31216000"/>
    <n v="10926000"/>
    <s v="High"/>
    <x v="4"/>
    <x v="0"/>
    <n v="0.14499999999999999"/>
    <n v="1936000"/>
    <n v="23232000"/>
    <x v="0"/>
    <x v="0"/>
    <n v="0"/>
    <n v="0"/>
    <n v="1"/>
    <s v="survey ulang"/>
    <n v="3"/>
    <n v="1"/>
    <n v="1"/>
    <n v="0"/>
    <n v="5"/>
    <s v="Low Risk"/>
    <n v="7"/>
    <s v="6-11 bulan"/>
  </r>
  <r>
    <x v="883"/>
    <x v="113"/>
    <x v="5"/>
    <x v="373"/>
    <s v="47832206604548"/>
    <n v="54"/>
    <s v="Lakilaki"/>
    <x v="4"/>
    <n v="5902000"/>
    <n v="0.12785496441884106"/>
    <x v="2"/>
    <s v="Riau"/>
    <x v="0"/>
    <s v="Vario 160"/>
    <s v="Matic Mid"/>
    <n v="28658000"/>
    <n v="5732000"/>
    <s v="Medium"/>
    <x v="2"/>
    <x v="2"/>
    <n v="0.14499999999999999"/>
    <n v="754600"/>
    <n v="36223000"/>
    <x v="0"/>
    <x v="0"/>
    <n v="0"/>
    <n v="0"/>
    <n v="1"/>
    <m/>
    <n v="1"/>
    <n v="2"/>
    <n v="3"/>
    <n v="0"/>
    <n v="6"/>
    <s v="Low Risk"/>
    <n v="9"/>
    <s v="6-11 bulan"/>
  </r>
  <r>
    <x v="884"/>
    <x v="131"/>
    <x v="4"/>
    <x v="256"/>
    <s v="60871902996101"/>
    <n v="39"/>
    <s v="Lakilaki"/>
    <x v="1"/>
    <n v="13983000"/>
    <n v="6.0709432882786241E-2"/>
    <x v="10"/>
    <s v="Jawa Timur"/>
    <x v="1"/>
    <s v="Lexi LX 155"/>
    <s v="Matic Mid"/>
    <n v="28395000"/>
    <n v="7099000"/>
    <s v="Medium"/>
    <x v="1"/>
    <x v="4"/>
    <n v="0.14499999999999999"/>
    <n v="848900"/>
    <n v="30559000"/>
    <x v="0"/>
    <x v="0"/>
    <n v="0"/>
    <n v="0"/>
    <n v="1"/>
    <s v="ok"/>
    <n v="1"/>
    <n v="2"/>
    <n v="2"/>
    <n v="0"/>
    <n v="5"/>
    <s v="Low Risk"/>
    <n v="5"/>
    <s v="0-5 bulan"/>
  </r>
  <r>
    <x v="885"/>
    <x v="54"/>
    <x v="5"/>
    <x v="319"/>
    <s v="93412912575297"/>
    <n v="31"/>
    <s v="Lakilaki"/>
    <x v="1"/>
    <n v="12481000"/>
    <n v="4.3209678711641698E-2"/>
    <x v="10"/>
    <s v="Jawa Timur"/>
    <x v="0"/>
    <s v="Genio"/>
    <s v="Matic Entry"/>
    <n v="19328000"/>
    <n v="5798000"/>
    <s v="High"/>
    <x v="3"/>
    <x v="4"/>
    <n v="0.14499999999999999"/>
    <n v="539300"/>
    <n v="19415000"/>
    <x v="1"/>
    <x v="3"/>
    <n v="28"/>
    <n v="2"/>
    <n v="3"/>
    <m/>
    <n v="1"/>
    <n v="1"/>
    <n v="2"/>
    <n v="2"/>
    <n v="6"/>
    <s v="Low Risk"/>
    <n v="9"/>
    <s v="6-11 bulan"/>
  </r>
  <r>
    <x v="886"/>
    <x v="119"/>
    <x v="5"/>
    <x v="152"/>
    <s v="60032606521150"/>
    <n v="28"/>
    <s v="Perempuan"/>
    <x v="7"/>
    <n v="2662000"/>
    <n v="0.57663410969196094"/>
    <x v="13"/>
    <s v="Jawa Barat"/>
    <x v="1"/>
    <s v="XMAX 250"/>
    <s v="Maxi Scooter"/>
    <n v="59325000"/>
    <n v="5933000"/>
    <s v="Low"/>
    <x v="6"/>
    <x v="1"/>
    <n v="0.14499999999999999"/>
    <n v="1535000"/>
    <n v="92101000"/>
    <x v="0"/>
    <x v="0"/>
    <n v="0"/>
    <n v="0"/>
    <n v="1"/>
    <m/>
    <n v="4"/>
    <n v="3"/>
    <n v="4"/>
    <n v="0"/>
    <n v="11"/>
    <s v="High Risk"/>
    <n v="9"/>
    <s v="6-11 bulan"/>
  </r>
  <r>
    <x v="887"/>
    <x v="14"/>
    <x v="2"/>
    <x v="135"/>
    <s v="84271101685609"/>
    <n v="25"/>
    <s v="Lakilaki"/>
    <x v="6"/>
    <n v="4968000"/>
    <n v="0.15527375201288246"/>
    <x v="13"/>
    <s v="Jawa Barat"/>
    <x v="1"/>
    <s v="Lexi LX 155"/>
    <s v="Matic Mid"/>
    <n v="27647000"/>
    <n v="8294000"/>
    <s v="High"/>
    <x v="3"/>
    <x v="4"/>
    <n v="0.14499999999999999"/>
    <n v="771400"/>
    <n v="27771000"/>
    <x v="0"/>
    <x v="0"/>
    <n v="0"/>
    <n v="0"/>
    <n v="1"/>
    <s v="verifikasi"/>
    <n v="1"/>
    <n v="1"/>
    <n v="2"/>
    <n v="0"/>
    <n v="4"/>
    <s v="Low Risk"/>
    <n v="6"/>
    <s v="6-11 bulan"/>
  </r>
  <r>
    <x v="888"/>
    <x v="147"/>
    <x v="1"/>
    <x v="315"/>
    <s v="31441110992689"/>
    <n v="48"/>
    <s v="Perempuan"/>
    <x v="6"/>
    <n v="5367000"/>
    <n v="0.20521706726290292"/>
    <x v="2"/>
    <s v="Riau"/>
    <x v="0"/>
    <s v="ADV 160"/>
    <s v="Adventure"/>
    <n v="44613000"/>
    <n v="11153000"/>
    <s v="Medium"/>
    <x v="1"/>
    <x v="2"/>
    <n v="0.14499999999999999"/>
    <n v="1101400"/>
    <n v="52867000"/>
    <x v="0"/>
    <x v="1"/>
    <n v="88"/>
    <n v="3"/>
    <n v="2"/>
    <s v="verifikasi"/>
    <n v="2"/>
    <n v="2"/>
    <n v="3"/>
    <n v="4"/>
    <n v="11"/>
    <s v="High Risk"/>
    <n v="7"/>
    <s v="6-11 bulan"/>
  </r>
  <r>
    <x v="889"/>
    <x v="81"/>
    <x v="5"/>
    <x v="453"/>
    <s v="96891807916267"/>
    <n v="37"/>
    <s v="Lakilaki"/>
    <x v="0"/>
    <n v="6833000"/>
    <n v="0.20090736133469925"/>
    <x v="9"/>
    <s v="Jawa Tengah"/>
    <x v="2"/>
    <s v="Nex II"/>
    <s v="Matic Entry"/>
    <n v="16926000"/>
    <n v="2539000"/>
    <s v="Medium"/>
    <x v="0"/>
    <x v="0"/>
    <n v="0.14499999999999999"/>
    <n v="1372800"/>
    <n v="16473000"/>
    <x v="0"/>
    <x v="0"/>
    <n v="0"/>
    <n v="0"/>
    <n v="1"/>
    <s v="approved"/>
    <n v="2"/>
    <n v="2"/>
    <n v="1"/>
    <n v="0"/>
    <n v="5"/>
    <s v="Low Risk"/>
    <n v="9"/>
    <s v="6-11 bulan"/>
  </r>
  <r>
    <x v="890"/>
    <x v="25"/>
    <x v="3"/>
    <x v="422"/>
    <s v="42442110967946"/>
    <n v="35"/>
    <s v="Lakilaki"/>
    <x v="6"/>
    <n v="4370000"/>
    <n v="0.24695652173913044"/>
    <x v="15"/>
    <s v="DKI Jakarta"/>
    <x v="0"/>
    <s v="Beat Street"/>
    <s v="Matic Entry"/>
    <n v="18771000"/>
    <n v="2816000"/>
    <s v="Medium"/>
    <x v="0"/>
    <x v="3"/>
    <n v="0.14499999999999999"/>
    <n v="1079200"/>
    <n v="19425000"/>
    <x v="0"/>
    <x v="0"/>
    <n v="0"/>
    <n v="0"/>
    <n v="1"/>
    <s v="approved"/>
    <n v="2"/>
    <n v="2"/>
    <n v="1"/>
    <n v="0"/>
    <n v="5"/>
    <s v="Low Risk"/>
    <n v="8"/>
    <s v="6-11 bulan"/>
  </r>
  <r>
    <x v="891"/>
    <x v="82"/>
    <x v="1"/>
    <x v="189"/>
    <s v="88972208563037"/>
    <n v="24"/>
    <s v="Perempuan"/>
    <x v="5"/>
    <n v="2920000"/>
    <n v="0.57746575342465756"/>
    <x v="20"/>
    <s v="DKI Jakarta"/>
    <x v="1"/>
    <s v="NMAX 155"/>
    <s v="Matic Premium"/>
    <n v="35613000"/>
    <n v="10684000"/>
    <s v="High"/>
    <x v="3"/>
    <x v="3"/>
    <n v="0.14499999999999999"/>
    <n v="1686200"/>
    <n v="30351000"/>
    <x v="0"/>
    <x v="0"/>
    <n v="0"/>
    <n v="0"/>
    <n v="1"/>
    <m/>
    <n v="4"/>
    <n v="1"/>
    <n v="1"/>
    <n v="0"/>
    <n v="6"/>
    <s v="Low Risk"/>
    <n v="7"/>
    <s v="6-11 bulan"/>
  </r>
  <r>
    <x v="892"/>
    <x v="32"/>
    <x v="4"/>
    <x v="111"/>
    <s v="68422209999647"/>
    <n v="48"/>
    <s v="Perempuan"/>
    <x v="0"/>
    <n v="5303000"/>
    <n v="0.10201772581557608"/>
    <x v="12"/>
    <s v="DKI Jakarta"/>
    <x v="3"/>
    <s v="Dazz"/>
    <s v="Matic Entry"/>
    <n v="15967000"/>
    <n v="2395000"/>
    <s v="Medium"/>
    <x v="0"/>
    <x v="4"/>
    <n v="0.14499999999999999"/>
    <n v="541000"/>
    <n v="19475000"/>
    <x v="0"/>
    <x v="0"/>
    <n v="0"/>
    <n v="0"/>
    <n v="1"/>
    <s v="data kurang"/>
    <n v="1"/>
    <n v="2"/>
    <n v="2"/>
    <n v="0"/>
    <n v="5"/>
    <s v="Low Risk"/>
    <n v="5"/>
    <s v="0-5 bulan"/>
  </r>
  <r>
    <x v="893"/>
    <x v="147"/>
    <x v="1"/>
    <x v="72"/>
    <s v="42261203509865"/>
    <n v="53"/>
    <s v="Lakilaki"/>
    <x v="7"/>
    <n v="2972000"/>
    <n v="0.19195827725437417"/>
    <x v="8"/>
    <s v="Banten"/>
    <x v="1"/>
    <s v="Freego"/>
    <s v="Matic Mid"/>
    <n v="22048000"/>
    <n v="2205000"/>
    <s v="Low"/>
    <x v="6"/>
    <x v="1"/>
    <n v="0.14499999999999999"/>
    <n v="570500"/>
    <n v="34229000"/>
    <x v="0"/>
    <x v="0"/>
    <n v="0"/>
    <n v="0"/>
    <n v="1"/>
    <m/>
    <n v="1"/>
    <n v="3"/>
    <n v="4"/>
    <n v="0"/>
    <n v="8"/>
    <s v="Medium Risk"/>
    <n v="7"/>
    <s v="6-11 bulan"/>
  </r>
  <r>
    <x v="894"/>
    <x v="42"/>
    <x v="0"/>
    <x v="33"/>
    <s v="Invalid"/>
    <n v="55"/>
    <s v="Perempuan"/>
    <x v="1"/>
    <n v="7888000"/>
    <n v="0.25026622718052738"/>
    <x v="8"/>
    <s v="Banten"/>
    <x v="1"/>
    <s v="R15"/>
    <s v="Sport"/>
    <n v="41694000"/>
    <n v="12508000"/>
    <s v="High"/>
    <x v="3"/>
    <x v="3"/>
    <n v="0.14499999999999999"/>
    <n v="1974100"/>
    <n v="35534000"/>
    <x v="0"/>
    <x v="0"/>
    <n v="0"/>
    <n v="0"/>
    <n v="1"/>
    <m/>
    <n v="2"/>
    <n v="1"/>
    <n v="1"/>
    <n v="0"/>
    <n v="4"/>
    <s v="Low Risk"/>
    <n v="4"/>
    <s v="0-5 bulan"/>
  </r>
  <r>
    <x v="895"/>
    <x v="67"/>
    <x v="4"/>
    <x v="490"/>
    <s v="78541603654116"/>
    <n v="50"/>
    <s v="Lakilaki"/>
    <x v="3"/>
    <n v="7903000"/>
    <n v="9.002910287232696E-2"/>
    <x v="0"/>
    <s v="Bali"/>
    <x v="0"/>
    <s v="CB150R"/>
    <s v="Sport"/>
    <n v="30877000"/>
    <n v="9263000"/>
    <s v="High"/>
    <x v="3"/>
    <x v="2"/>
    <n v="0.14499999999999999"/>
    <n v="711500"/>
    <n v="34151000"/>
    <x v="0"/>
    <x v="2"/>
    <n v="0"/>
    <n v="0"/>
    <n v="0"/>
    <s v="survey ulang"/>
    <n v="1"/>
    <n v="1"/>
    <n v="3"/>
    <n v="0"/>
    <n v="5"/>
    <s v="Low Risk"/>
    <n v="5"/>
    <s v="0-5 bulan"/>
  </r>
  <r>
    <x v="896"/>
    <x v="116"/>
    <x v="5"/>
    <x v="487"/>
    <s v="40831505752987"/>
    <n v="58"/>
    <s v="Perempuan"/>
    <x v="8"/>
    <n v="2932000"/>
    <n v="0.10320600272851296"/>
    <x v="4"/>
    <s v="Kalimantan Selatan"/>
    <x v="1"/>
    <s v="Mio M3"/>
    <s v="Matic Entry"/>
    <n v="17542000"/>
    <n v="7017000"/>
    <s v="High"/>
    <x v="5"/>
    <x v="1"/>
    <n v="0.14499999999999999"/>
    <n v="302600"/>
    <n v="18156000"/>
    <x v="0"/>
    <x v="0"/>
    <n v="0"/>
    <n v="0"/>
    <n v="1"/>
    <s v="approved"/>
    <n v="1"/>
    <n v="1"/>
    <n v="4"/>
    <n v="0"/>
    <n v="6"/>
    <s v="Low Risk"/>
    <n v="9"/>
    <s v="6-11 bulan"/>
  </r>
  <r>
    <x v="897"/>
    <x v="97"/>
    <x v="3"/>
    <x v="491"/>
    <s v="97891009765933"/>
    <n v="23"/>
    <s v="Perempuan"/>
    <x v="8"/>
    <n v="2702000"/>
    <n v="0.21088082901554403"/>
    <x v="15"/>
    <s v="DKI Jakarta"/>
    <x v="0"/>
    <s v="Revo X"/>
    <s v="Bebek"/>
    <n v="17666000"/>
    <n v="7066000"/>
    <s v="High"/>
    <x v="5"/>
    <x v="5"/>
    <n v="0.14499999999999999"/>
    <n v="569800"/>
    <n v="13674000"/>
    <x v="0"/>
    <x v="0"/>
    <n v="0"/>
    <n v="0"/>
    <n v="1"/>
    <s v="survey ulang"/>
    <n v="2"/>
    <n v="1"/>
    <n v="1"/>
    <n v="0"/>
    <n v="4"/>
    <s v="Low Risk"/>
    <n v="7"/>
    <s v="6-11 bulan"/>
  </r>
  <r>
    <x v="898"/>
    <x v="191"/>
    <x v="9"/>
    <x v="39"/>
    <s v="96791411736910"/>
    <n v="39"/>
    <s v="Lakilaki"/>
    <x v="1"/>
    <n v="10504000"/>
    <n v="8.9623000761614627E-2"/>
    <x v="15"/>
    <s v="DKI Jakarta"/>
    <x v="2"/>
    <s v="Address"/>
    <s v="Matic Mid"/>
    <n v="21412000"/>
    <n v="7494000"/>
    <s v="High"/>
    <x v="4"/>
    <x v="3"/>
    <n v="0.14499999999999999"/>
    <n v="941400"/>
    <n v="16945000"/>
    <x v="0"/>
    <x v="0"/>
    <n v="0"/>
    <n v="0"/>
    <n v="1"/>
    <m/>
    <n v="1"/>
    <n v="1"/>
    <n v="1"/>
    <n v="0"/>
    <n v="3"/>
    <s v="Low Risk"/>
    <n v="2"/>
    <s v="0-5 bulan"/>
  </r>
  <r>
    <x v="899"/>
    <x v="30"/>
    <x v="1"/>
    <x v="80"/>
    <s v="68952206725286"/>
    <n v="47"/>
    <s v="Perempuan"/>
    <x v="8"/>
    <n v="3652000"/>
    <n v="0.47007119386637458"/>
    <x v="15"/>
    <s v="DKI Jakarta"/>
    <x v="0"/>
    <s v="Genio"/>
    <s v="Matic Entry"/>
    <n v="19990000"/>
    <n v="1999000"/>
    <s v="Low"/>
    <x v="6"/>
    <x v="0"/>
    <n v="0.14499999999999999"/>
    <n v="1716700"/>
    <n v="20600000"/>
    <x v="0"/>
    <x v="0"/>
    <n v="0"/>
    <n v="0"/>
    <n v="1"/>
    <s v="approved"/>
    <n v="4"/>
    <n v="3"/>
    <n v="1"/>
    <n v="0"/>
    <n v="8"/>
    <s v="Medium Risk"/>
    <n v="6"/>
    <s v="6-11 bulan"/>
  </r>
  <r>
    <x v="900"/>
    <x v="82"/>
    <x v="1"/>
    <x v="456"/>
    <s v="57972005987346"/>
    <n v="39"/>
    <s v="Perempuan"/>
    <x v="0"/>
    <n v="7022000"/>
    <n v="0.39605525491313015"/>
    <x v="10"/>
    <s v="Jawa Timur"/>
    <x v="0"/>
    <s v="CB150R"/>
    <s v="Sport"/>
    <n v="32385000"/>
    <n v="3239000"/>
    <s v="Low"/>
    <x v="6"/>
    <x v="0"/>
    <n v="0.14499999999999999"/>
    <n v="2781100"/>
    <n v="33373000"/>
    <x v="0"/>
    <x v="0"/>
    <n v="0"/>
    <n v="0"/>
    <n v="1"/>
    <s v="data kurang"/>
    <n v="3"/>
    <n v="3"/>
    <n v="1"/>
    <n v="0"/>
    <n v="7"/>
    <s v="Medium Risk"/>
    <n v="7"/>
    <s v="6-11 bulan"/>
  </r>
  <r>
    <x v="901"/>
    <x v="87"/>
    <x v="4"/>
    <x v="492"/>
    <s v="82651811617647"/>
    <n v="33"/>
    <s v="Lakilaki"/>
    <x v="5"/>
    <n v="4783000"/>
    <n v="0.21919297512021743"/>
    <x v="6"/>
    <s v="DIY"/>
    <x v="1"/>
    <s v="R15"/>
    <s v="Sport"/>
    <n v="42902000"/>
    <n v="6435000"/>
    <s v="Medium"/>
    <x v="0"/>
    <x v="1"/>
    <n v="0.14499999999999999"/>
    <n v="1048400"/>
    <n v="62905000"/>
    <x v="0"/>
    <x v="0"/>
    <n v="0"/>
    <n v="0"/>
    <n v="1"/>
    <s v="survey ulang"/>
    <n v="2"/>
    <n v="2"/>
    <n v="4"/>
    <n v="0"/>
    <n v="8"/>
    <s v="Medium Risk"/>
    <n v="5"/>
    <s v="0-5 bulan"/>
  </r>
  <r>
    <x v="902"/>
    <x v="124"/>
    <x v="1"/>
    <x v="467"/>
    <s v="99561105815881"/>
    <n v="23"/>
    <s v="Perempuan"/>
    <x v="2"/>
    <n v="2870000"/>
    <n v="0.55745644599303135"/>
    <x v="7"/>
    <s v="Jawa Barat"/>
    <x v="1"/>
    <s v="XMAX 250"/>
    <s v="Maxi Scooter"/>
    <n v="61750000"/>
    <n v="21612000"/>
    <s v="High"/>
    <x v="4"/>
    <x v="4"/>
    <n v="0.14499999999999999"/>
    <n v="1599900"/>
    <n v="57598000"/>
    <x v="0"/>
    <x v="0"/>
    <n v="0"/>
    <n v="0"/>
    <n v="1"/>
    <s v="survey ulang"/>
    <n v="4"/>
    <n v="1"/>
    <n v="2"/>
    <n v="0"/>
    <n v="7"/>
    <s v="Medium Risk"/>
    <n v="7"/>
    <s v="6-11 bulan"/>
  </r>
  <r>
    <x v="903"/>
    <x v="150"/>
    <x v="4"/>
    <x v="426"/>
    <s v="51652307513686"/>
    <n v="33"/>
    <s v="Lakilaki"/>
    <x v="1"/>
    <n v="11293000"/>
    <n v="9.9176481005932876E-2"/>
    <x v="20"/>
    <s v="DKI Jakarta"/>
    <x v="0"/>
    <s v="PCX 160"/>
    <s v="Matic Premium"/>
    <n v="35120000"/>
    <n v="7024000"/>
    <s v="Medium"/>
    <x v="2"/>
    <x v="4"/>
    <n v="0.14499999999999999"/>
    <n v="1120000"/>
    <n v="40318000"/>
    <x v="0"/>
    <x v="0"/>
    <n v="0"/>
    <n v="0"/>
    <n v="1"/>
    <s v="survey ulang"/>
    <n v="1"/>
    <n v="2"/>
    <n v="2"/>
    <n v="0"/>
    <n v="5"/>
    <s v="Low Risk"/>
    <n v="4"/>
    <s v="0-5 bulan"/>
  </r>
  <r>
    <x v="904"/>
    <x v="28"/>
    <x v="1"/>
    <x v="55"/>
    <s v="87661206995106"/>
    <n v="54"/>
    <s v="Perempuan"/>
    <x v="4"/>
    <n v="7304000"/>
    <n v="0.12987404162102958"/>
    <x v="0"/>
    <s v="Bali"/>
    <x v="0"/>
    <s v="Vario 125"/>
    <s v="Matic Mid"/>
    <n v="25212000"/>
    <n v="7564000"/>
    <s v="High"/>
    <x v="3"/>
    <x v="5"/>
    <n v="0.14499999999999999"/>
    <n v="948600"/>
    <n v="22766000"/>
    <x v="0"/>
    <x v="0"/>
    <n v="0"/>
    <n v="0"/>
    <n v="1"/>
    <s v="survey ulang"/>
    <n v="1"/>
    <n v="1"/>
    <n v="1"/>
    <n v="0"/>
    <n v="3"/>
    <s v="Low Risk"/>
    <n v="7"/>
    <s v="6-11 bulan"/>
  </r>
  <r>
    <x v="905"/>
    <x v="92"/>
    <x v="5"/>
    <x v="210"/>
    <s v="91961004849867"/>
    <n v="50"/>
    <s v="Perempuan"/>
    <x v="5"/>
    <n v="3185000"/>
    <n v="0.30492935635792778"/>
    <x v="1"/>
    <s v="Sumatera Selatan"/>
    <x v="0"/>
    <s v="Vario 125"/>
    <s v="Matic Mid"/>
    <n v="25813000"/>
    <n v="7744000"/>
    <s v="High"/>
    <x v="3"/>
    <x v="5"/>
    <n v="0.14499999999999999"/>
    <n v="971200"/>
    <n v="23309000"/>
    <x v="0"/>
    <x v="0"/>
    <n v="0"/>
    <n v="0"/>
    <n v="1"/>
    <s v="verifikasi"/>
    <n v="3"/>
    <n v="1"/>
    <n v="1"/>
    <n v="0"/>
    <n v="5"/>
    <s v="Low Risk"/>
    <n v="9"/>
    <s v="6-11 bulan"/>
  </r>
  <r>
    <x v="906"/>
    <x v="77"/>
    <x v="3"/>
    <x v="493"/>
    <s v="51972812663268"/>
    <n v="24"/>
    <s v="Lakilaki"/>
    <x v="6"/>
    <n v="5566000"/>
    <n v="7.835070068271649E-2"/>
    <x v="15"/>
    <s v="DKI Jakarta"/>
    <x v="2"/>
    <s v="Nex II"/>
    <s v="Matic Entry"/>
    <n v="16834000"/>
    <n v="5892000"/>
    <s v="High"/>
    <x v="4"/>
    <x v="4"/>
    <n v="0.14499999999999999"/>
    <n v="436100"/>
    <n v="15701000"/>
    <x v="0"/>
    <x v="0"/>
    <n v="0"/>
    <n v="0"/>
    <n v="1"/>
    <m/>
    <n v="1"/>
    <n v="1"/>
    <n v="2"/>
    <n v="0"/>
    <n v="4"/>
    <s v="Low Risk"/>
    <n v="8"/>
    <s v="6-11 bulan"/>
  </r>
  <r>
    <x v="907"/>
    <x v="2"/>
    <x v="2"/>
    <x v="78"/>
    <s v="96642103551041"/>
    <n v="40"/>
    <s v="Perempuan"/>
    <x v="8"/>
    <n v="3178000"/>
    <n v="0.12514159848961612"/>
    <x v="17"/>
    <s v="Jawa Barat"/>
    <x v="0"/>
    <s v="Genio"/>
    <s v="Matic Entry"/>
    <n v="19762000"/>
    <n v="5929000"/>
    <s v="High"/>
    <x v="3"/>
    <x v="1"/>
    <n v="0.14499999999999999"/>
    <n v="397700"/>
    <n v="23862000"/>
    <x v="0"/>
    <x v="0"/>
    <n v="0"/>
    <n v="0"/>
    <n v="1"/>
    <s v="ok"/>
    <n v="1"/>
    <n v="1"/>
    <n v="4"/>
    <n v="0"/>
    <n v="6"/>
    <s v="Low Risk"/>
    <n v="6"/>
    <s v="6-11 bulan"/>
  </r>
  <r>
    <x v="908"/>
    <x v="140"/>
    <x v="5"/>
    <x v="76"/>
    <s v="50601010639728"/>
    <n v="55"/>
    <s v="Perempuan"/>
    <x v="5"/>
    <n v="4573000"/>
    <n v="0.35071069319921278"/>
    <x v="10"/>
    <s v="Jawa Timur"/>
    <x v="0"/>
    <s v="CB150R"/>
    <s v="Sport"/>
    <n v="31615000"/>
    <n v="7904000"/>
    <s v="Medium"/>
    <x v="1"/>
    <x v="3"/>
    <n v="0.14499999999999999"/>
    <n v="1603800"/>
    <n v="28868000"/>
    <x v="0"/>
    <x v="0"/>
    <n v="0"/>
    <n v="0"/>
    <n v="1"/>
    <s v="verifikasi"/>
    <n v="3"/>
    <n v="2"/>
    <n v="1"/>
    <n v="0"/>
    <n v="6"/>
    <s v="Low Risk"/>
    <n v="8"/>
    <s v="6-11 bulan"/>
  </r>
  <r>
    <x v="909"/>
    <x v="110"/>
    <x v="0"/>
    <x v="486"/>
    <s v="38812404603498"/>
    <n v="52"/>
    <s v="Perempuan"/>
    <x v="6"/>
    <n v="4060000"/>
    <n v="0.2487192118226601"/>
    <x v="19"/>
    <s v="Jawa Barat"/>
    <x v="1"/>
    <s v="R15"/>
    <s v="Sport"/>
    <n v="43826000"/>
    <n v="13148000"/>
    <s v="High"/>
    <x v="3"/>
    <x v="2"/>
    <n v="0.14499999999999999"/>
    <n v="1009800"/>
    <n v="48471000"/>
    <x v="0"/>
    <x v="2"/>
    <n v="0"/>
    <n v="0"/>
    <n v="0"/>
    <s v="ok"/>
    <n v="2"/>
    <n v="1"/>
    <n v="3"/>
    <n v="0"/>
    <n v="6"/>
    <s v="Low Risk"/>
    <n v="4"/>
    <s v="0-5 bulan"/>
  </r>
  <r>
    <x v="910"/>
    <x v="152"/>
    <x v="2"/>
    <x v="322"/>
    <s v="72511605966229"/>
    <n v="33"/>
    <s v="Perempuan"/>
    <x v="8"/>
    <n v="3574000"/>
    <n v="0.2178511471740347"/>
    <x v="7"/>
    <s v="Jawa Barat"/>
    <x v="1"/>
    <s v="R15"/>
    <s v="Sport"/>
    <n v="41661000"/>
    <n v="14581000"/>
    <s v="High"/>
    <x v="4"/>
    <x v="1"/>
    <n v="0.14499999999999999"/>
    <n v="778600"/>
    <n v="46713000"/>
    <x v="0"/>
    <x v="0"/>
    <n v="0"/>
    <n v="0"/>
    <n v="1"/>
    <m/>
    <n v="2"/>
    <n v="1"/>
    <n v="4"/>
    <n v="0"/>
    <n v="7"/>
    <s v="Medium Risk"/>
    <n v="5"/>
    <s v="0-5 bulan"/>
  </r>
  <r>
    <x v="911"/>
    <x v="47"/>
    <x v="1"/>
    <x v="69"/>
    <s v="79671909744749"/>
    <n v="26"/>
    <s v="Lakilaki"/>
    <x v="8"/>
    <n v="2664000"/>
    <n v="0.22207207207207208"/>
    <x v="4"/>
    <s v="Kalimantan Selatan"/>
    <x v="0"/>
    <s v="Revo X"/>
    <s v="Bebek"/>
    <n v="18552000"/>
    <n v="3710000"/>
    <s v="Medium"/>
    <x v="2"/>
    <x v="4"/>
    <n v="0.14499999999999999"/>
    <n v="591600"/>
    <n v="21298000"/>
    <x v="0"/>
    <x v="0"/>
    <n v="0"/>
    <n v="0"/>
    <n v="1"/>
    <m/>
    <n v="2"/>
    <n v="2"/>
    <n v="2"/>
    <n v="0"/>
    <n v="6"/>
    <s v="Low Risk"/>
    <n v="7"/>
    <s v="6-11 bulan"/>
  </r>
  <r>
    <x v="912"/>
    <x v="156"/>
    <x v="3"/>
    <x v="3"/>
    <s v="89691107755916"/>
    <n v="21"/>
    <s v="Perempuan"/>
    <x v="0"/>
    <n v="6289000"/>
    <n v="0.1591508983940213"/>
    <x v="19"/>
    <s v="Jawa Barat"/>
    <x v="0"/>
    <s v="Beat Street"/>
    <s v="Matic Entry"/>
    <n v="18496000"/>
    <n v="3699000"/>
    <s v="Medium"/>
    <x v="2"/>
    <x v="3"/>
    <n v="0.14499999999999999"/>
    <n v="1000900"/>
    <n v="18016000"/>
    <x v="0"/>
    <x v="0"/>
    <n v="0"/>
    <n v="0"/>
    <n v="1"/>
    <s v="ok"/>
    <n v="1"/>
    <n v="2"/>
    <n v="1"/>
    <n v="0"/>
    <n v="4"/>
    <s v="Low Risk"/>
    <n v="8"/>
    <s v="6-11 bulan"/>
  </r>
  <r>
    <x v="913"/>
    <x v="38"/>
    <x v="4"/>
    <x v="234"/>
    <s v="56461903713742"/>
    <n v="29"/>
    <s v="Perempuan"/>
    <x v="5"/>
    <n v="4979000"/>
    <n v="7.6641895963044784E-2"/>
    <x v="5"/>
    <s v="Kalimantan Timur"/>
    <x v="3"/>
    <s v="Dazz"/>
    <s v="Matic Entry"/>
    <n v="15618000"/>
    <n v="2343000"/>
    <s v="Medium"/>
    <x v="0"/>
    <x v="1"/>
    <n v="0.14499999999999999"/>
    <n v="381600"/>
    <n v="22899000"/>
    <x v="0"/>
    <x v="0"/>
    <n v="0"/>
    <n v="0"/>
    <n v="1"/>
    <s v="ok"/>
    <n v="1"/>
    <n v="2"/>
    <n v="4"/>
    <n v="0"/>
    <n v="7"/>
    <s v="Medium Risk"/>
    <n v="5"/>
    <s v="0-5 bulan"/>
  </r>
  <r>
    <x v="914"/>
    <x v="195"/>
    <x v="8"/>
    <x v="329"/>
    <s v="41502411621510"/>
    <n v="22"/>
    <s v="Perempuan"/>
    <x v="5"/>
    <n v="3498000"/>
    <n v="0.13747855917667237"/>
    <x v="10"/>
    <s v="Jawa Timur"/>
    <x v="1"/>
    <s v="Mio M3"/>
    <s v="Matic Entry"/>
    <n v="18562000"/>
    <n v="6497000"/>
    <s v="High"/>
    <x v="4"/>
    <x v="4"/>
    <n v="0.14499999999999999"/>
    <n v="480900"/>
    <n v="17313000"/>
    <x v="0"/>
    <x v="0"/>
    <n v="0"/>
    <n v="0"/>
    <n v="1"/>
    <s v="approved"/>
    <n v="1"/>
    <n v="1"/>
    <n v="2"/>
    <n v="0"/>
    <n v="4"/>
    <s v="Low Risk"/>
    <n v="1"/>
    <s v="0-5 bulan"/>
  </r>
  <r>
    <x v="915"/>
    <x v="10"/>
    <x v="2"/>
    <x v="494"/>
    <s v="50012808768824"/>
    <n v="48"/>
    <s v="Perempuan"/>
    <x v="0"/>
    <n v="5176000"/>
    <n v="7.4903400309119017E-2"/>
    <x v="6"/>
    <s v="DIY"/>
    <x v="0"/>
    <s v="Beat Street"/>
    <s v="Matic Entry"/>
    <n v="18120000"/>
    <n v="6342000"/>
    <s v="High"/>
    <x v="4"/>
    <x v="2"/>
    <n v="0.14499999999999999"/>
    <n v="387700"/>
    <n v="18609000"/>
    <x v="0"/>
    <x v="0"/>
    <n v="0"/>
    <n v="0"/>
    <n v="1"/>
    <s v="data kurang"/>
    <n v="1"/>
    <n v="1"/>
    <n v="3"/>
    <n v="0"/>
    <n v="5"/>
    <s v="Low Risk"/>
    <n v="6"/>
    <s v="6-11 bulan"/>
  </r>
  <r>
    <x v="916"/>
    <x v="11"/>
    <x v="3"/>
    <x v="495"/>
    <s v="46292302595097"/>
    <n v="38"/>
    <s v="Perempuan"/>
    <x v="1"/>
    <n v="10903000"/>
    <n v="5.6883426579840413E-2"/>
    <x v="13"/>
    <s v="Jawa Barat"/>
    <x v="1"/>
    <s v="Lexi LX 155"/>
    <s v="Matic Mid"/>
    <n v="28761000"/>
    <n v="7190000"/>
    <s v="Medium"/>
    <x v="1"/>
    <x v="1"/>
    <n v="0.14499999999999999"/>
    <n v="620200"/>
    <n v="37210000"/>
    <x v="0"/>
    <x v="0"/>
    <n v="0"/>
    <n v="0"/>
    <n v="1"/>
    <s v="verifikasi"/>
    <n v="1"/>
    <n v="2"/>
    <n v="4"/>
    <n v="0"/>
    <n v="7"/>
    <s v="Medium Risk"/>
    <n v="8"/>
    <s v="6-11 bulan"/>
  </r>
  <r>
    <x v="917"/>
    <x v="112"/>
    <x v="2"/>
    <x v="265"/>
    <s v="34462109813220"/>
    <n v="44"/>
    <s v="Lakilaki"/>
    <x v="8"/>
    <n v="3217000"/>
    <n v="1.5682623562325149"/>
    <x v="1"/>
    <s v="Sumatera Selatan"/>
    <x v="1"/>
    <s v="XMAX 250"/>
    <s v="Maxi Scooter"/>
    <n v="62206000"/>
    <n v="9331000"/>
    <s v="Medium"/>
    <x v="0"/>
    <x v="0"/>
    <n v="0.14499999999999999"/>
    <n v="5045100"/>
    <n v="60542000"/>
    <x v="0"/>
    <x v="0"/>
    <n v="0"/>
    <n v="0"/>
    <n v="1"/>
    <s v="approved"/>
    <n v="4"/>
    <n v="2"/>
    <n v="1"/>
    <n v="0"/>
    <n v="7"/>
    <s v="Medium Risk"/>
    <n v="5"/>
    <s v="0-5 bulan"/>
  </r>
  <r>
    <x v="918"/>
    <x v="13"/>
    <x v="5"/>
    <x v="291"/>
    <s v="45541409703977"/>
    <n v="54"/>
    <s v="Lakilaki"/>
    <x v="1"/>
    <n v="8329000"/>
    <n v="0.2228598871413135"/>
    <x v="16"/>
    <s v="Jawa Timur"/>
    <x v="0"/>
    <s v="Scoopy"/>
    <s v="Matic Stylish"/>
    <n v="22886000"/>
    <n v="3433000"/>
    <s v="Medium"/>
    <x v="0"/>
    <x v="0"/>
    <n v="0.14499999999999999"/>
    <n v="1856200"/>
    <n v="22274000"/>
    <x v="0"/>
    <x v="0"/>
    <n v="0"/>
    <n v="0"/>
    <n v="1"/>
    <s v="approved"/>
    <n v="2"/>
    <n v="2"/>
    <n v="1"/>
    <n v="0"/>
    <n v="5"/>
    <s v="Low Risk"/>
    <n v="9"/>
    <s v="6-11 bulan"/>
  </r>
  <r>
    <x v="919"/>
    <x v="59"/>
    <x v="5"/>
    <x v="125"/>
    <s v="59942911563864"/>
    <n v="55"/>
    <s v="Lakilaki"/>
    <x v="5"/>
    <n v="4211000"/>
    <n v="9.8242697696509146E-2"/>
    <x v="9"/>
    <s v="Jawa Tengah"/>
    <x v="3"/>
    <s v="Dazz"/>
    <s v="Matic Entry"/>
    <n v="15966000"/>
    <n v="5588000"/>
    <s v="High"/>
    <x v="4"/>
    <x v="4"/>
    <n v="0.14499999999999999"/>
    <n v="413700"/>
    <n v="14892000"/>
    <x v="0"/>
    <x v="0"/>
    <n v="0"/>
    <n v="0"/>
    <n v="1"/>
    <s v="data kurang"/>
    <n v="1"/>
    <n v="1"/>
    <n v="2"/>
    <n v="0"/>
    <n v="4"/>
    <s v="Low Risk"/>
    <n v="9"/>
    <s v="6-11 bulan"/>
  </r>
  <r>
    <x v="920"/>
    <x v="128"/>
    <x v="1"/>
    <x v="386"/>
    <s v="53111304727681"/>
    <n v="33"/>
    <s v="Perempuan"/>
    <x v="6"/>
    <n v="6822000"/>
    <n v="0.2038698328935796"/>
    <x v="12"/>
    <s v="DKI Jakarta"/>
    <x v="0"/>
    <s v="Scoopy"/>
    <s v="Matic Stylish"/>
    <n v="22847000"/>
    <n v="2285000"/>
    <s v="Low"/>
    <x v="6"/>
    <x v="3"/>
    <n v="0.14499999999999999"/>
    <n v="1390800"/>
    <n v="25034000"/>
    <x v="0"/>
    <x v="0"/>
    <n v="0"/>
    <n v="0"/>
    <n v="1"/>
    <s v="survey ulang"/>
    <n v="2"/>
    <n v="3"/>
    <n v="1"/>
    <n v="0"/>
    <n v="6"/>
    <s v="Low Risk"/>
    <n v="6"/>
    <s v="6-11 bulan"/>
  </r>
  <r>
    <x v="921"/>
    <x v="16"/>
    <x v="1"/>
    <x v="167"/>
    <s v="41162801676465"/>
    <n v="51"/>
    <s v="Perempuan"/>
    <x v="5"/>
    <n v="3617000"/>
    <n v="0.10627591927011336"/>
    <x v="4"/>
    <s v="Kalimantan Selatan"/>
    <x v="1"/>
    <s v="Freego"/>
    <s v="Matic Mid"/>
    <n v="22282000"/>
    <n v="8913000"/>
    <s v="High"/>
    <x v="5"/>
    <x v="1"/>
    <n v="0.14499999999999999"/>
    <n v="384400"/>
    <n v="23062000"/>
    <x v="0"/>
    <x v="0"/>
    <n v="0"/>
    <n v="0"/>
    <n v="1"/>
    <m/>
    <n v="1"/>
    <n v="1"/>
    <n v="4"/>
    <n v="0"/>
    <n v="6"/>
    <s v="Low Risk"/>
    <n v="6"/>
    <s v="6-11 bulan"/>
  </r>
  <r>
    <x v="922"/>
    <x v="58"/>
    <x v="2"/>
    <x v="66"/>
    <s v="78161905949071"/>
    <n v="29"/>
    <s v="Perempuan"/>
    <x v="6"/>
    <n v="5486000"/>
    <n v="0.17001458257382429"/>
    <x v="4"/>
    <s v="Kalimantan Selatan"/>
    <x v="1"/>
    <s v="Lexi LX 155"/>
    <s v="Matic Mid"/>
    <n v="27528000"/>
    <n v="4129000"/>
    <s v="Medium"/>
    <x v="0"/>
    <x v="4"/>
    <n v="0.14499999999999999"/>
    <n v="932700"/>
    <n v="33578000"/>
    <x v="0"/>
    <x v="0"/>
    <n v="0"/>
    <n v="0"/>
    <n v="1"/>
    <s v="approved"/>
    <n v="1"/>
    <n v="2"/>
    <n v="2"/>
    <n v="0"/>
    <n v="5"/>
    <s v="Low Risk"/>
    <n v="6"/>
    <s v="6-11 bulan"/>
  </r>
  <r>
    <x v="923"/>
    <x v="82"/>
    <x v="1"/>
    <x v="496"/>
    <s v="45272306806340"/>
    <n v="47"/>
    <s v="Perempuan"/>
    <x v="8"/>
    <n v="2590000"/>
    <n v="0.14891891891891892"/>
    <x v="12"/>
    <s v="DKI Jakarta"/>
    <x v="3"/>
    <s v="Dazz"/>
    <s v="Matic Entry"/>
    <n v="15782000"/>
    <n v="2367000"/>
    <s v="Medium"/>
    <x v="0"/>
    <x v="1"/>
    <n v="0.14499999999999999"/>
    <n v="385700"/>
    <n v="23140000"/>
    <x v="0"/>
    <x v="0"/>
    <n v="0"/>
    <n v="0"/>
    <n v="1"/>
    <s v="survey ulang"/>
    <n v="1"/>
    <n v="2"/>
    <n v="4"/>
    <n v="0"/>
    <n v="7"/>
    <s v="Medium Risk"/>
    <n v="7"/>
    <s v="6-11 bulan"/>
  </r>
  <r>
    <x v="924"/>
    <x v="161"/>
    <x v="3"/>
    <x v="249"/>
    <s v="84052202843226"/>
    <n v="48"/>
    <s v="Lakilaki"/>
    <x v="6"/>
    <n v="6531000"/>
    <n v="0.37882406982085437"/>
    <x v="0"/>
    <s v="Bali"/>
    <x v="1"/>
    <s v="Aerox 155"/>
    <s v="Matic Sport"/>
    <n v="32411000"/>
    <n v="6482000"/>
    <s v="Medium"/>
    <x v="2"/>
    <x v="0"/>
    <n v="0.14499999999999999"/>
    <n v="2474100"/>
    <n v="29689000"/>
    <x v="0"/>
    <x v="0"/>
    <n v="0"/>
    <n v="0"/>
    <n v="1"/>
    <m/>
    <n v="3"/>
    <n v="2"/>
    <n v="1"/>
    <n v="0"/>
    <n v="6"/>
    <s v="Low Risk"/>
    <n v="8"/>
    <s v="6-11 bulan"/>
  </r>
  <r>
    <x v="925"/>
    <x v="49"/>
    <x v="4"/>
    <x v="497"/>
    <s v="67721606702425"/>
    <n v="26"/>
    <s v="Lakilaki"/>
    <x v="4"/>
    <n v="7326000"/>
    <n v="0.3517199017199017"/>
    <x v="7"/>
    <s v="Jawa Barat"/>
    <x v="1"/>
    <s v="XMAX 250"/>
    <s v="Maxi Scooter"/>
    <n v="58608000"/>
    <n v="20513000"/>
    <s v="High"/>
    <x v="4"/>
    <x v="3"/>
    <n v="0.14499999999999999"/>
    <n v="2576700"/>
    <n v="46381000"/>
    <x v="0"/>
    <x v="0"/>
    <n v="0"/>
    <n v="0"/>
    <n v="1"/>
    <s v="ok"/>
    <n v="3"/>
    <n v="1"/>
    <n v="1"/>
    <n v="0"/>
    <n v="5"/>
    <s v="Low Risk"/>
    <n v="5"/>
    <s v="0-5 bulan"/>
  </r>
  <r>
    <x v="926"/>
    <x v="36"/>
    <x v="2"/>
    <x v="479"/>
    <s v="75702203752651"/>
    <n v="42"/>
    <s v="Perempuan"/>
    <x v="0"/>
    <n v="7215000"/>
    <n v="9.2404712404712402E-2"/>
    <x v="15"/>
    <s v="DKI Jakarta"/>
    <x v="0"/>
    <s v="Vario 160"/>
    <s v="Matic Mid"/>
    <n v="28985000"/>
    <n v="5797000"/>
    <s v="Medium"/>
    <x v="2"/>
    <x v="1"/>
    <n v="0.14499999999999999"/>
    <n v="666700"/>
    <n v="39999000"/>
    <x v="0"/>
    <x v="0"/>
    <n v="0"/>
    <n v="0"/>
    <n v="1"/>
    <m/>
    <n v="1"/>
    <n v="2"/>
    <n v="4"/>
    <n v="0"/>
    <n v="7"/>
    <s v="Medium Risk"/>
    <n v="6"/>
    <s v="6-11 bulan"/>
  </r>
  <r>
    <x v="927"/>
    <x v="108"/>
    <x v="1"/>
    <x v="154"/>
    <s v="80851909682260"/>
    <n v="26"/>
    <s v="Lakilaki"/>
    <x v="0"/>
    <n v="7818000"/>
    <n v="0.147301100025582"/>
    <x v="15"/>
    <s v="DKI Jakarta"/>
    <x v="2"/>
    <s v="Address"/>
    <s v="Matic Mid"/>
    <n v="20030000"/>
    <n v="3005000"/>
    <s v="Medium"/>
    <x v="0"/>
    <x v="3"/>
    <n v="0.14499999999999999"/>
    <n v="1151600"/>
    <n v="20728000"/>
    <x v="0"/>
    <x v="0"/>
    <n v="0"/>
    <n v="0"/>
    <n v="1"/>
    <m/>
    <n v="1"/>
    <n v="2"/>
    <n v="1"/>
    <n v="0"/>
    <n v="4"/>
    <s v="Low Risk"/>
    <n v="7"/>
    <s v="6-11 bulan"/>
  </r>
  <r>
    <x v="928"/>
    <x v="12"/>
    <x v="2"/>
    <x v="278"/>
    <s v="59812806777875"/>
    <n v="55"/>
    <s v="Perempuan"/>
    <x v="5"/>
    <n v="3233000"/>
    <n v="0.27036807918342098"/>
    <x v="14"/>
    <s v="DKI Jakarta"/>
    <x v="4"/>
    <s v="KLX 150"/>
    <s v="Trail"/>
    <n v="38003000"/>
    <n v="7601000"/>
    <s v="Medium"/>
    <x v="2"/>
    <x v="1"/>
    <n v="0.14499999999999999"/>
    <n v="874100"/>
    <n v="52444000"/>
    <x v="0"/>
    <x v="0"/>
    <n v="0"/>
    <n v="0"/>
    <n v="1"/>
    <s v="ok"/>
    <n v="2"/>
    <n v="2"/>
    <n v="4"/>
    <n v="0"/>
    <n v="8"/>
    <s v="Medium Risk"/>
    <n v="6"/>
    <s v="6-11 bulan"/>
  </r>
  <r>
    <x v="929"/>
    <x v="156"/>
    <x v="3"/>
    <x v="395"/>
    <s v="59662703881426"/>
    <n v="55"/>
    <s v="Lakilaki"/>
    <x v="2"/>
    <n v="2782000"/>
    <n v="0.5525521207764198"/>
    <x v="3"/>
    <s v="Sulawesi Selatan"/>
    <x v="1"/>
    <s v="MT15"/>
    <s v="Sport Naked"/>
    <n v="37878000"/>
    <n v="15151000"/>
    <s v="High"/>
    <x v="5"/>
    <x v="3"/>
    <n v="0.14499999999999999"/>
    <n v="1537200"/>
    <n v="27670000"/>
    <x v="0"/>
    <x v="0"/>
    <n v="0"/>
    <n v="0"/>
    <n v="1"/>
    <s v="approved"/>
    <n v="4"/>
    <n v="1"/>
    <n v="1"/>
    <n v="0"/>
    <n v="6"/>
    <s v="Low Risk"/>
    <n v="8"/>
    <s v="6-11 bulan"/>
  </r>
  <r>
    <x v="930"/>
    <x v="105"/>
    <x v="2"/>
    <x v="122"/>
    <s v="Invalid"/>
    <n v="55"/>
    <s v="Lakilaki"/>
    <x v="1"/>
    <n v="3688000"/>
    <n v="0.51971258134490239"/>
    <x v="16"/>
    <s v="Jawa Timur"/>
    <x v="1"/>
    <s v="Freego"/>
    <s v="Matic Mid"/>
    <n v="22320000"/>
    <n v="2232000"/>
    <s v="Low"/>
    <x v="6"/>
    <x v="0"/>
    <n v="0.14499999999999999"/>
    <n v="1916700"/>
    <n v="23000000"/>
    <x v="0"/>
    <x v="0"/>
    <n v="0"/>
    <n v="0"/>
    <n v="1"/>
    <m/>
    <n v="4"/>
    <n v="3"/>
    <n v="1"/>
    <n v="0"/>
    <n v="8"/>
    <s v="Medium Risk"/>
    <n v="6"/>
    <s v="6-11 bulan"/>
  </r>
  <r>
    <x v="931"/>
    <x v="102"/>
    <x v="3"/>
    <x v="182"/>
    <s v="91671611868605"/>
    <n v="47"/>
    <s v="Lakilaki"/>
    <x v="0"/>
    <n v="4849000"/>
    <n v="0.19882449989688594"/>
    <x v="0"/>
    <s v="Bali"/>
    <x v="2"/>
    <s v="Address"/>
    <s v="Matic Mid"/>
    <n v="20362000"/>
    <n v="6108000"/>
    <s v="High"/>
    <x v="3"/>
    <x v="3"/>
    <n v="0.14499999999999999"/>
    <n v="964100"/>
    <n v="17354000"/>
    <x v="0"/>
    <x v="0"/>
    <n v="0"/>
    <n v="0"/>
    <n v="1"/>
    <m/>
    <n v="1"/>
    <n v="1"/>
    <n v="1"/>
    <n v="0"/>
    <n v="3"/>
    <s v="Low Risk"/>
    <n v="8"/>
    <s v="6-11 bulan"/>
  </r>
  <r>
    <x v="932"/>
    <x v="83"/>
    <x v="3"/>
    <x v="436"/>
    <s v="93491910511747"/>
    <n v="56"/>
    <s v="Lakilaki"/>
    <x v="1"/>
    <n v="14160000"/>
    <n v="8.0310734463276842E-2"/>
    <x v="16"/>
    <s v="Jawa Timur"/>
    <x v="1"/>
    <s v="NMAX 155"/>
    <s v="Matic Premium"/>
    <n v="35660000"/>
    <n v="7132000"/>
    <s v="Medium"/>
    <x v="2"/>
    <x v="4"/>
    <n v="0.14499999999999999"/>
    <n v="1137200"/>
    <n v="40938000"/>
    <x v="0"/>
    <x v="0"/>
    <n v="0"/>
    <n v="0"/>
    <n v="1"/>
    <m/>
    <n v="1"/>
    <n v="2"/>
    <n v="2"/>
    <n v="0"/>
    <n v="5"/>
    <s v="Low Risk"/>
    <n v="7"/>
    <s v="6-11 bulan"/>
  </r>
  <r>
    <x v="933"/>
    <x v="95"/>
    <x v="0"/>
    <x v="454"/>
    <s v="92271212696874"/>
    <n v="26"/>
    <s v="Lakilaki"/>
    <x v="3"/>
    <n v="4691000"/>
    <n v="7.9982946066936692E-2"/>
    <x v="2"/>
    <s v="Riau"/>
    <x v="0"/>
    <s v="Genio"/>
    <s v="Matic Entry"/>
    <n v="20077000"/>
    <n v="7027000"/>
    <s v="High"/>
    <x v="4"/>
    <x v="1"/>
    <n v="0.14499999999999999"/>
    <n v="375200"/>
    <n v="22511000"/>
    <x v="0"/>
    <x v="0"/>
    <n v="0"/>
    <n v="0"/>
    <n v="1"/>
    <m/>
    <n v="1"/>
    <n v="1"/>
    <n v="4"/>
    <n v="0"/>
    <n v="6"/>
    <s v="Low Risk"/>
    <n v="4"/>
    <s v="0-5 bulan"/>
  </r>
  <r>
    <x v="934"/>
    <x v="63"/>
    <x v="4"/>
    <x v="8"/>
    <s v="50232002814169"/>
    <n v="23"/>
    <s v="Lakilaki"/>
    <x v="3"/>
    <n v="7723000"/>
    <n v="0.12166256636022271"/>
    <x v="15"/>
    <s v="DKI Jakarta"/>
    <x v="0"/>
    <s v="ADV 160"/>
    <s v="Adventure"/>
    <n v="43578000"/>
    <n v="10895000"/>
    <s v="Medium"/>
    <x v="1"/>
    <x v="1"/>
    <n v="0.14499999999999999"/>
    <n v="939600"/>
    <n v="56378000"/>
    <x v="0"/>
    <x v="0"/>
    <n v="0"/>
    <n v="0"/>
    <n v="1"/>
    <s v="approved"/>
    <n v="1"/>
    <n v="2"/>
    <n v="4"/>
    <n v="0"/>
    <n v="7"/>
    <s v="Medium Risk"/>
    <n v="5"/>
    <s v="0-5 bulan"/>
  </r>
  <r>
    <x v="935"/>
    <x v="22"/>
    <x v="4"/>
    <x v="148"/>
    <s v="41211609515428"/>
    <n v="40"/>
    <s v="Perempuan"/>
    <x v="8"/>
    <n v="3098000"/>
    <n v="0.17036797934151066"/>
    <x v="4"/>
    <s v="Kalimantan Selatan"/>
    <x v="2"/>
    <s v="Address"/>
    <s v="Matic Mid"/>
    <n v="20042000"/>
    <n v="4008000"/>
    <s v="Medium"/>
    <x v="2"/>
    <x v="2"/>
    <n v="0.14499999999999999"/>
    <n v="527800"/>
    <n v="25334000"/>
    <x v="0"/>
    <x v="0"/>
    <n v="0"/>
    <n v="0"/>
    <n v="1"/>
    <s v="verifikasi"/>
    <n v="1"/>
    <n v="2"/>
    <n v="3"/>
    <n v="0"/>
    <n v="6"/>
    <s v="Low Risk"/>
    <n v="5"/>
    <s v="0-5 bulan"/>
  </r>
  <r>
    <x v="936"/>
    <x v="27"/>
    <x v="4"/>
    <x v="498"/>
    <s v="31761901929431"/>
    <n v="55"/>
    <s v="Lakilaki"/>
    <x v="3"/>
    <n v="7720000"/>
    <n v="5.6852331606217617E-2"/>
    <x v="1"/>
    <s v="Sumatera Selatan"/>
    <x v="0"/>
    <s v="Revo X"/>
    <s v="Bebek"/>
    <n v="18350000"/>
    <n v="7340000"/>
    <s v="High"/>
    <x v="5"/>
    <x v="4"/>
    <n v="0.14499999999999999"/>
    <n v="438900"/>
    <n v="15799000"/>
    <x v="0"/>
    <x v="0"/>
    <n v="0"/>
    <n v="0"/>
    <n v="1"/>
    <m/>
    <n v="1"/>
    <n v="1"/>
    <n v="2"/>
    <n v="0"/>
    <n v="4"/>
    <s v="Low Risk"/>
    <n v="4"/>
    <s v="0-5 bulan"/>
  </r>
  <r>
    <x v="937"/>
    <x v="147"/>
    <x v="1"/>
    <x v="168"/>
    <s v="54791709557486"/>
    <n v="44"/>
    <s v="Perempuan"/>
    <x v="9"/>
    <n v="5464000"/>
    <n v="6.6416544655929721E-2"/>
    <x v="14"/>
    <s v="DKI Jakarta"/>
    <x v="0"/>
    <s v="Revo X"/>
    <s v="Bebek"/>
    <n v="18373000"/>
    <n v="7349000"/>
    <s v="High"/>
    <x v="5"/>
    <x v="2"/>
    <n v="0.14499999999999999"/>
    <n v="362900"/>
    <n v="17417000"/>
    <x v="0"/>
    <x v="0"/>
    <n v="0"/>
    <n v="0"/>
    <n v="1"/>
    <m/>
    <n v="1"/>
    <n v="1"/>
    <n v="3"/>
    <n v="0"/>
    <n v="5"/>
    <s v="Low Risk"/>
    <n v="7"/>
    <s v="6-11 bulan"/>
  </r>
  <r>
    <x v="938"/>
    <x v="143"/>
    <x v="2"/>
    <x v="499"/>
    <s v="Invalid"/>
    <n v="35"/>
    <s v="Perempuan"/>
    <x v="0"/>
    <n v="6485000"/>
    <n v="0.29861218195836547"/>
    <x v="6"/>
    <s v="DIY"/>
    <x v="1"/>
    <s v="XMAX 250"/>
    <s v="Maxi Scooter"/>
    <n v="60728000"/>
    <n v="12146000"/>
    <s v="Medium"/>
    <x v="2"/>
    <x v="4"/>
    <n v="0.14499999999999999"/>
    <n v="1936500"/>
    <n v="69715000"/>
    <x v="0"/>
    <x v="0"/>
    <n v="0"/>
    <n v="0"/>
    <n v="1"/>
    <m/>
    <n v="2"/>
    <n v="2"/>
    <n v="2"/>
    <n v="0"/>
    <n v="6"/>
    <s v="Low Risk"/>
    <n v="6"/>
    <s v="6-11 bulan"/>
  </r>
  <r>
    <x v="939"/>
    <x v="181"/>
    <x v="6"/>
    <x v="451"/>
    <s v="57672707628346"/>
    <n v="29"/>
    <s v="Perempuan"/>
    <x v="3"/>
    <n v="5689000"/>
    <n v="0.13186851819300405"/>
    <x v="14"/>
    <s v="DKI Jakarta"/>
    <x v="1"/>
    <s v="Aerox 155"/>
    <s v="Matic Sport"/>
    <n v="32557000"/>
    <n v="9767000"/>
    <s v="High"/>
    <x v="3"/>
    <x v="2"/>
    <n v="0.14499999999999999"/>
    <n v="750200"/>
    <n v="36009000"/>
    <x v="0"/>
    <x v="0"/>
    <n v="0"/>
    <n v="0"/>
    <n v="1"/>
    <m/>
    <n v="1"/>
    <n v="1"/>
    <n v="3"/>
    <n v="0"/>
    <n v="5"/>
    <s v="Low Risk"/>
    <n v="0"/>
    <s v="0-5 bulan"/>
  </r>
  <r>
    <x v="940"/>
    <x v="11"/>
    <x v="3"/>
    <x v="178"/>
    <s v="33822602653701"/>
    <n v="28"/>
    <s v="Perempuan"/>
    <x v="0"/>
    <n v="6399000"/>
    <n v="0.26213470854821064"/>
    <x v="7"/>
    <s v="Jawa Barat"/>
    <x v="1"/>
    <s v="Lexi LX 155"/>
    <s v="Matic Mid"/>
    <n v="27554000"/>
    <n v="2755000"/>
    <s v="Low"/>
    <x v="6"/>
    <x v="3"/>
    <n v="0.14499999999999999"/>
    <n v="1677400"/>
    <n v="30193000"/>
    <x v="0"/>
    <x v="0"/>
    <n v="0"/>
    <n v="0"/>
    <n v="1"/>
    <s v="verifikasi"/>
    <n v="2"/>
    <n v="3"/>
    <n v="1"/>
    <n v="0"/>
    <n v="6"/>
    <s v="Low Risk"/>
    <n v="8"/>
    <s v="6-11 bulan"/>
  </r>
  <r>
    <x v="941"/>
    <x v="30"/>
    <x v="1"/>
    <x v="387"/>
    <s v="95161810956858"/>
    <n v="48"/>
    <s v="Lakilaki"/>
    <x v="0"/>
    <n v="4738000"/>
    <n v="0.34685521317011397"/>
    <x v="4"/>
    <s v="Kalimantan Selatan"/>
    <x v="1"/>
    <s v="XMAX 250"/>
    <s v="Maxi Scooter"/>
    <n v="58896000"/>
    <n v="17669000"/>
    <s v="High"/>
    <x v="3"/>
    <x v="4"/>
    <n v="0.14499999999999999"/>
    <n v="1643400"/>
    <n v="59161000"/>
    <x v="0"/>
    <x v="0"/>
    <n v="0"/>
    <n v="0"/>
    <n v="1"/>
    <m/>
    <n v="3"/>
    <n v="1"/>
    <n v="2"/>
    <n v="0"/>
    <n v="6"/>
    <s v="Low Risk"/>
    <n v="6"/>
    <s v="6-11 bulan"/>
  </r>
  <r>
    <x v="942"/>
    <x v="156"/>
    <x v="3"/>
    <x v="59"/>
    <s v="70321906899616"/>
    <n v="45"/>
    <s v="Perempuan"/>
    <x v="1"/>
    <n v="12420000"/>
    <n v="7.726247987117553E-2"/>
    <x v="14"/>
    <s v="DKI Jakarta"/>
    <x v="4"/>
    <s v="KLX 150"/>
    <s v="Trail"/>
    <n v="36441000"/>
    <n v="7288000"/>
    <s v="Medium"/>
    <x v="2"/>
    <x v="2"/>
    <n v="0.14499999999999999"/>
    <n v="959600"/>
    <n v="46062000"/>
    <x v="0"/>
    <x v="0"/>
    <n v="0"/>
    <n v="0"/>
    <n v="1"/>
    <m/>
    <n v="1"/>
    <n v="2"/>
    <n v="3"/>
    <n v="0"/>
    <n v="6"/>
    <s v="Low Risk"/>
    <n v="8"/>
    <s v="6-11 bulan"/>
  </r>
  <r>
    <x v="943"/>
    <x v="165"/>
    <x v="4"/>
    <x v="500"/>
    <s v="45141906674992"/>
    <n v="28"/>
    <s v="Perempuan"/>
    <x v="7"/>
    <n v="2107000"/>
    <n v="1.1701945894636925"/>
    <x v="8"/>
    <s v="Banten"/>
    <x v="1"/>
    <s v="Lexi LX 155"/>
    <s v="Matic Mid"/>
    <n v="28711000"/>
    <n v="2871000"/>
    <s v="Low"/>
    <x v="6"/>
    <x v="0"/>
    <n v="0.14499999999999999"/>
    <n v="2465600"/>
    <n v="29587000"/>
    <x v="0"/>
    <x v="0"/>
    <n v="0"/>
    <n v="0"/>
    <n v="1"/>
    <m/>
    <n v="4"/>
    <n v="3"/>
    <n v="1"/>
    <n v="0"/>
    <n v="8"/>
    <s v="Medium Risk"/>
    <n v="5"/>
    <s v="0-5 bulan"/>
  </r>
  <r>
    <x v="944"/>
    <x v="185"/>
    <x v="5"/>
    <x v="349"/>
    <s v="45081106519618"/>
    <n v="35"/>
    <s v="Perempuan"/>
    <x v="6"/>
    <n v="6600000"/>
    <n v="0.14843939393939393"/>
    <x v="13"/>
    <s v="Jawa Barat"/>
    <x v="1"/>
    <s v="Freego"/>
    <s v="Matic Mid"/>
    <n v="22782000"/>
    <n v="4556000"/>
    <s v="Medium"/>
    <x v="2"/>
    <x v="5"/>
    <n v="0.14499999999999999"/>
    <n v="979700"/>
    <n v="23512000"/>
    <x v="0"/>
    <x v="2"/>
    <n v="0"/>
    <n v="0"/>
    <n v="0"/>
    <s v="data kurang"/>
    <n v="1"/>
    <n v="2"/>
    <n v="1"/>
    <n v="0"/>
    <n v="4"/>
    <s v="Low Risk"/>
    <n v="8"/>
    <s v="6-11 bulan"/>
  </r>
  <r>
    <x v="945"/>
    <x v="153"/>
    <x v="5"/>
    <x v="501"/>
    <s v="98142707902471"/>
    <n v="51"/>
    <s v="Lakilaki"/>
    <x v="6"/>
    <n v="5730000"/>
    <n v="0.36151832460732986"/>
    <x v="9"/>
    <s v="Jawa Tengah"/>
    <x v="0"/>
    <s v="Vario 125"/>
    <s v="Matic Mid"/>
    <n v="25541000"/>
    <n v="3831000"/>
    <s v="Medium"/>
    <x v="0"/>
    <x v="0"/>
    <n v="0.14499999999999999"/>
    <n v="2071500"/>
    <n v="24858000"/>
    <x v="0"/>
    <x v="0"/>
    <n v="0"/>
    <n v="0"/>
    <n v="1"/>
    <m/>
    <n v="3"/>
    <n v="2"/>
    <n v="1"/>
    <n v="0"/>
    <n v="6"/>
    <s v="Low Risk"/>
    <n v="9"/>
    <s v="6-11 bulan"/>
  </r>
  <r>
    <x v="946"/>
    <x v="97"/>
    <x v="3"/>
    <x v="390"/>
    <s v="69042302799258"/>
    <n v="48"/>
    <s v="Lakilaki"/>
    <x v="6"/>
    <n v="6406000"/>
    <n v="0.26400249765844519"/>
    <x v="13"/>
    <s v="Jawa Barat"/>
    <x v="1"/>
    <s v="NMAX 155"/>
    <s v="Matic Premium"/>
    <n v="35720000"/>
    <n v="10716000"/>
    <s v="High"/>
    <x v="3"/>
    <x v="3"/>
    <n v="0.14499999999999999"/>
    <n v="1691200"/>
    <n v="30442000"/>
    <x v="0"/>
    <x v="0"/>
    <n v="0"/>
    <n v="0"/>
    <n v="1"/>
    <s v="verifikasi"/>
    <n v="2"/>
    <n v="1"/>
    <n v="1"/>
    <n v="0"/>
    <n v="4"/>
    <s v="Low Risk"/>
    <n v="7"/>
    <s v="6-11 bulan"/>
  </r>
  <r>
    <x v="947"/>
    <x v="82"/>
    <x v="1"/>
    <x v="388"/>
    <s v="81032811547314"/>
    <n v="40"/>
    <s v="Lakilaki"/>
    <x v="1"/>
    <n v="9086000"/>
    <n v="9.1954655513977551E-2"/>
    <x v="3"/>
    <s v="Sulawesi Selatan"/>
    <x v="0"/>
    <s v="PCX 160"/>
    <s v="Matic Premium"/>
    <n v="36261000"/>
    <n v="10878000"/>
    <s v="High"/>
    <x v="3"/>
    <x v="2"/>
    <n v="0.14499999999999999"/>
    <n v="835500"/>
    <n v="40105000"/>
    <x v="0"/>
    <x v="0"/>
    <n v="0"/>
    <n v="0"/>
    <n v="1"/>
    <m/>
    <n v="1"/>
    <n v="1"/>
    <n v="3"/>
    <n v="0"/>
    <n v="5"/>
    <s v="Low Risk"/>
    <n v="7"/>
    <s v="6-11 bulan"/>
  </r>
  <r>
    <x v="948"/>
    <x v="136"/>
    <x v="5"/>
    <x v="373"/>
    <s v="62781410527021"/>
    <n v="27"/>
    <s v="Lakilaki"/>
    <x v="8"/>
    <n v="2613000"/>
    <n v="0.19988518943742825"/>
    <x v="3"/>
    <s v="Sulawesi Selatan"/>
    <x v="0"/>
    <s v="Scoopy"/>
    <s v="Matic Stylish"/>
    <n v="24409000"/>
    <n v="8543000"/>
    <s v="High"/>
    <x v="4"/>
    <x v="2"/>
    <n v="0.14499999999999999"/>
    <n v="522300"/>
    <n v="25069000"/>
    <x v="0"/>
    <x v="0"/>
    <n v="0"/>
    <n v="0"/>
    <n v="1"/>
    <m/>
    <n v="1"/>
    <n v="1"/>
    <n v="3"/>
    <n v="0"/>
    <n v="5"/>
    <s v="Low Risk"/>
    <n v="8"/>
    <s v="6-11 bulan"/>
  </r>
  <r>
    <x v="949"/>
    <x v="52"/>
    <x v="0"/>
    <x v="323"/>
    <s v="66422605775069"/>
    <n v="45"/>
    <s v="Perempuan"/>
    <x v="9"/>
    <n v="5991000"/>
    <n v="6.2510432315139378E-2"/>
    <x v="17"/>
    <s v="Jawa Barat"/>
    <x v="0"/>
    <s v="Genio"/>
    <s v="Matic Entry"/>
    <n v="20038000"/>
    <n v="7013000"/>
    <s v="High"/>
    <x v="4"/>
    <x v="1"/>
    <n v="0.14499999999999999"/>
    <n v="374500"/>
    <n v="22468000"/>
    <x v="0"/>
    <x v="0"/>
    <n v="0"/>
    <n v="0"/>
    <n v="1"/>
    <m/>
    <n v="1"/>
    <n v="1"/>
    <n v="4"/>
    <n v="0"/>
    <n v="6"/>
    <s v="Low Risk"/>
    <n v="4"/>
    <s v="0-5 bulan"/>
  </r>
  <r>
    <x v="950"/>
    <x v="196"/>
    <x v="3"/>
    <x v="307"/>
    <s v="74972101535625"/>
    <n v="22"/>
    <s v="Perempuan"/>
    <x v="0"/>
    <n v="6121000"/>
    <n v="5.6494036922071555E-2"/>
    <x v="13"/>
    <s v="Jawa Barat"/>
    <x v="3"/>
    <s v="Dazz"/>
    <s v="Matic Entry"/>
    <n v="16160000"/>
    <n v="5656000"/>
    <s v="High"/>
    <x v="4"/>
    <x v="2"/>
    <n v="0.14499999999999999"/>
    <n v="345800"/>
    <n v="16597000"/>
    <x v="0"/>
    <x v="0"/>
    <n v="0"/>
    <n v="0"/>
    <n v="1"/>
    <s v="ok"/>
    <n v="1"/>
    <n v="1"/>
    <n v="3"/>
    <n v="0"/>
    <n v="5"/>
    <s v="Low Risk"/>
    <n v="8"/>
    <s v="6-11 bulan"/>
  </r>
  <r>
    <x v="951"/>
    <x v="73"/>
    <x v="3"/>
    <x v="502"/>
    <s v="85411809867540"/>
    <n v="32"/>
    <s v="Perempuan"/>
    <x v="6"/>
    <n v="5920000"/>
    <n v="7.451013513513513E-2"/>
    <x v="4"/>
    <s v="Kalimantan Selatan"/>
    <x v="0"/>
    <s v="Genio"/>
    <s v="Matic Entry"/>
    <n v="19176000"/>
    <n v="3835000"/>
    <s v="Medium"/>
    <x v="2"/>
    <x v="1"/>
    <n v="0.14499999999999999"/>
    <n v="441100"/>
    <n v="26463000"/>
    <x v="0"/>
    <x v="0"/>
    <n v="0"/>
    <n v="0"/>
    <n v="1"/>
    <s v="ok"/>
    <n v="1"/>
    <n v="2"/>
    <n v="4"/>
    <n v="0"/>
    <n v="7"/>
    <s v="Medium Risk"/>
    <n v="8"/>
    <s v="6-11 bulan"/>
  </r>
  <r>
    <x v="952"/>
    <x v="157"/>
    <x v="4"/>
    <x v="503"/>
    <s v="67562806817900"/>
    <n v="54"/>
    <s v="Perempuan"/>
    <x v="1"/>
    <n v="6759000"/>
    <n v="7.3354046456576422E-2"/>
    <x v="2"/>
    <s v="Riau"/>
    <x v="3"/>
    <s v="Dazz"/>
    <s v="Matic Entry"/>
    <n v="15547000"/>
    <n v="3109000"/>
    <s v="Medium"/>
    <x v="2"/>
    <x v="4"/>
    <n v="0.14499999999999999"/>
    <n v="495800"/>
    <n v="17849000"/>
    <x v="0"/>
    <x v="0"/>
    <n v="0"/>
    <n v="0"/>
    <n v="1"/>
    <m/>
    <n v="1"/>
    <n v="2"/>
    <n v="2"/>
    <n v="0"/>
    <n v="5"/>
    <s v="Low Risk"/>
    <n v="4"/>
    <s v="0-5 bulan"/>
  </r>
  <r>
    <x v="953"/>
    <x v="12"/>
    <x v="2"/>
    <x v="327"/>
    <s v="97621110959643"/>
    <n v="38"/>
    <s v="Lakilaki"/>
    <x v="8"/>
    <n v="3169000"/>
    <n v="0.33338592615967183"/>
    <x v="2"/>
    <s v="Riau"/>
    <x v="4"/>
    <s v="KLX 150"/>
    <s v="Trail"/>
    <n v="37863000"/>
    <n v="11359000"/>
    <s v="High"/>
    <x v="3"/>
    <x v="4"/>
    <n v="0.14499999999999999"/>
    <n v="1056500"/>
    <n v="38034000"/>
    <x v="0"/>
    <x v="0"/>
    <n v="0"/>
    <n v="0"/>
    <n v="1"/>
    <s v="survey ulang"/>
    <n v="3"/>
    <n v="1"/>
    <n v="2"/>
    <n v="0"/>
    <n v="6"/>
    <s v="Low Risk"/>
    <n v="6"/>
    <s v="6-11 bulan"/>
  </r>
  <r>
    <x v="954"/>
    <x v="95"/>
    <x v="0"/>
    <x v="33"/>
    <s v="Invalid"/>
    <n v="53"/>
    <s v="Lakilaki"/>
    <x v="3"/>
    <n v="4476000"/>
    <n v="0.26268990169794459"/>
    <x v="0"/>
    <s v="Bali"/>
    <x v="0"/>
    <s v="CB150R"/>
    <s v="Sport"/>
    <n v="31250000"/>
    <n v="9375000"/>
    <s v="High"/>
    <x v="3"/>
    <x v="5"/>
    <n v="0.14499999999999999"/>
    <n v="1175800"/>
    <n v="28219000"/>
    <x v="0"/>
    <x v="0"/>
    <n v="0"/>
    <n v="0"/>
    <n v="1"/>
    <m/>
    <n v="2"/>
    <n v="1"/>
    <n v="1"/>
    <n v="0"/>
    <n v="4"/>
    <s v="Low Risk"/>
    <n v="4"/>
    <s v="0-5 bulan"/>
  </r>
  <r>
    <x v="955"/>
    <x v="85"/>
    <x v="5"/>
    <x v="361"/>
    <s v="39821701636373"/>
    <n v="39"/>
    <s v="Lakilaki"/>
    <x v="9"/>
    <n v="5119000"/>
    <n v="0.24651299081851924"/>
    <x v="8"/>
    <s v="Banten"/>
    <x v="1"/>
    <s v="Aerox 155"/>
    <s v="Matic Sport"/>
    <n v="31301000"/>
    <n v="7825000"/>
    <s v="Medium"/>
    <x v="1"/>
    <x v="5"/>
    <n v="0.14499999999999999"/>
    <n v="1261900"/>
    <n v="30285000"/>
    <x v="0"/>
    <x v="0"/>
    <n v="0"/>
    <n v="0"/>
    <n v="1"/>
    <m/>
    <n v="2"/>
    <n v="2"/>
    <n v="1"/>
    <n v="0"/>
    <n v="5"/>
    <s v="Low Risk"/>
    <n v="9"/>
    <s v="6-11 bulan"/>
  </r>
  <r>
    <x v="956"/>
    <x v="109"/>
    <x v="0"/>
    <x v="249"/>
    <s v="50841405562516"/>
    <n v="36"/>
    <s v="Lakilaki"/>
    <x v="1"/>
    <n v="12263000"/>
    <n v="0.10157384000652368"/>
    <x v="16"/>
    <s v="Jawa Timur"/>
    <x v="2"/>
    <s v="Nex II"/>
    <s v="Matic Entry"/>
    <n v="16318000"/>
    <n v="3264000"/>
    <s v="Medium"/>
    <x v="2"/>
    <x v="0"/>
    <n v="0.14499999999999999"/>
    <n v="1245600"/>
    <n v="14947000"/>
    <x v="0"/>
    <x v="0"/>
    <n v="0"/>
    <n v="0"/>
    <n v="1"/>
    <s v="verifikasi"/>
    <n v="1"/>
    <n v="2"/>
    <n v="1"/>
    <n v="0"/>
    <n v="4"/>
    <s v="Low Risk"/>
    <n v="4"/>
    <s v="0-5 bulan"/>
  </r>
  <r>
    <x v="957"/>
    <x v="136"/>
    <x v="5"/>
    <x v="378"/>
    <s v="68812307899792"/>
    <n v="58"/>
    <s v="Lakilaki"/>
    <x v="2"/>
    <n v="1676000"/>
    <n v="0.33233890214797135"/>
    <x v="6"/>
    <s v="DIY"/>
    <x v="2"/>
    <s v="Address"/>
    <s v="Matic Mid"/>
    <n v="21499000"/>
    <n v="7525000"/>
    <s v="High"/>
    <x v="4"/>
    <x v="4"/>
    <n v="0.14499999999999999"/>
    <n v="557000"/>
    <n v="20053000"/>
    <x v="0"/>
    <x v="0"/>
    <n v="0"/>
    <n v="0"/>
    <n v="1"/>
    <s v="ok"/>
    <n v="3"/>
    <n v="1"/>
    <n v="2"/>
    <n v="0"/>
    <n v="6"/>
    <s v="Low Risk"/>
    <n v="8"/>
    <s v="6-11 bulan"/>
  </r>
  <r>
    <x v="958"/>
    <x v="0"/>
    <x v="0"/>
    <x v="504"/>
    <s v="87242104538351"/>
    <n v="39"/>
    <s v="Perempuan"/>
    <x v="0"/>
    <n v="7499000"/>
    <n v="0.21253500466728897"/>
    <x v="5"/>
    <s v="Kalimantan Timur"/>
    <x v="0"/>
    <s v="Beat Street"/>
    <s v="Matic Entry"/>
    <n v="18559000"/>
    <n v="1856000"/>
    <s v="Low"/>
    <x v="6"/>
    <x v="0"/>
    <n v="0.14499999999999999"/>
    <n v="1593800"/>
    <n v="19125000"/>
    <x v="0"/>
    <x v="2"/>
    <n v="0"/>
    <n v="0"/>
    <n v="0"/>
    <s v="ok"/>
    <n v="2"/>
    <n v="3"/>
    <n v="1"/>
    <n v="0"/>
    <n v="6"/>
    <s v="Low Risk"/>
    <n v="4"/>
    <s v="0-5 bulan"/>
  </r>
  <r>
    <x v="959"/>
    <x v="167"/>
    <x v="5"/>
    <x v="178"/>
    <s v="49211509656868"/>
    <n v="34"/>
    <s v="Lakilaki"/>
    <x v="7"/>
    <n v="2356000"/>
    <n v="0.84944821731748732"/>
    <x v="9"/>
    <s v="Jawa Tengah"/>
    <x v="1"/>
    <s v="Freego"/>
    <s v="Matic Mid"/>
    <n v="23305000"/>
    <n v="2330000"/>
    <s v="Low"/>
    <x v="6"/>
    <x v="0"/>
    <n v="0.14499999999999999"/>
    <n v="2001300"/>
    <n v="24016000"/>
    <x v="0"/>
    <x v="0"/>
    <n v="0"/>
    <n v="0"/>
    <n v="1"/>
    <s v="survey ulang"/>
    <n v="4"/>
    <n v="3"/>
    <n v="1"/>
    <n v="0"/>
    <n v="8"/>
    <s v="Medium Risk"/>
    <n v="9"/>
    <s v="6-11 bulan"/>
  </r>
  <r>
    <x v="960"/>
    <x v="171"/>
    <x v="0"/>
    <x v="379"/>
    <s v="51482302914208"/>
    <n v="30"/>
    <s v="Perempuan"/>
    <x v="1"/>
    <n v="8678000"/>
    <n v="7.2574325881539531E-2"/>
    <x v="4"/>
    <s v="Kalimantan Selatan"/>
    <x v="0"/>
    <s v="Vario 125"/>
    <s v="Matic Mid"/>
    <n v="25511000"/>
    <n v="6378000"/>
    <s v="Medium"/>
    <x v="1"/>
    <x v="2"/>
    <n v="0.14499999999999999"/>
    <n v="629800"/>
    <n v="30231000"/>
    <x v="0"/>
    <x v="0"/>
    <n v="0"/>
    <n v="0"/>
    <n v="1"/>
    <s v="approved"/>
    <n v="1"/>
    <n v="2"/>
    <n v="3"/>
    <n v="0"/>
    <n v="6"/>
    <s v="Low Risk"/>
    <n v="4"/>
    <s v="0-5 bulan"/>
  </r>
  <r>
    <x v="961"/>
    <x v="192"/>
    <x v="8"/>
    <x v="154"/>
    <s v="44791204717741"/>
    <n v="58"/>
    <s v="Perempuan"/>
    <x v="3"/>
    <n v="6928000"/>
    <n v="0.12209872979214781"/>
    <x v="15"/>
    <s v="DKI Jakarta"/>
    <x v="0"/>
    <s v="CB150R"/>
    <s v="Sport"/>
    <n v="30316000"/>
    <n v="9095000"/>
    <s v="High"/>
    <x v="3"/>
    <x v="4"/>
    <n v="0.14499999999999999"/>
    <n v="845900"/>
    <n v="30453000"/>
    <x v="0"/>
    <x v="0"/>
    <n v="0"/>
    <n v="0"/>
    <n v="1"/>
    <m/>
    <n v="1"/>
    <n v="1"/>
    <n v="2"/>
    <n v="0"/>
    <n v="4"/>
    <s v="Low Risk"/>
    <n v="1"/>
    <s v="0-5 bulan"/>
  </r>
  <r>
    <x v="962"/>
    <x v="54"/>
    <x v="5"/>
    <x v="114"/>
    <s v="52011512793977"/>
    <n v="26"/>
    <s v="Perempuan"/>
    <x v="0"/>
    <n v="5473000"/>
    <n v="0.10791156586881052"/>
    <x v="11"/>
    <s v="Sumatera Utara"/>
    <x v="0"/>
    <s v="Vario 125"/>
    <s v="Matic Mid"/>
    <n v="24166000"/>
    <n v="3625000"/>
    <s v="Medium"/>
    <x v="0"/>
    <x v="1"/>
    <n v="0.14499999999999999"/>
    <n v="590600"/>
    <n v="35433000"/>
    <x v="0"/>
    <x v="0"/>
    <n v="0"/>
    <n v="0"/>
    <n v="1"/>
    <s v="approved"/>
    <n v="1"/>
    <n v="2"/>
    <n v="4"/>
    <n v="0"/>
    <n v="7"/>
    <s v="Medium Risk"/>
    <n v="9"/>
    <s v="6-11 bulan"/>
  </r>
  <r>
    <x v="963"/>
    <x v="197"/>
    <x v="11"/>
    <x v="505"/>
    <s v="78592708933700"/>
    <n v="25"/>
    <s v="Lakilaki"/>
    <x v="1"/>
    <n v="10674000"/>
    <n v="5.4553119730185499E-2"/>
    <x v="7"/>
    <s v="Jawa Barat"/>
    <x v="1"/>
    <s v="Freego"/>
    <s v="Matic Mid"/>
    <n v="22112000"/>
    <n v="4422000"/>
    <s v="Medium"/>
    <x v="2"/>
    <x v="2"/>
    <n v="0.14499999999999999"/>
    <n v="582300"/>
    <n v="27950000"/>
    <x v="0"/>
    <x v="0"/>
    <n v="0"/>
    <n v="0"/>
    <n v="1"/>
    <s v="data kurang"/>
    <n v="1"/>
    <n v="2"/>
    <n v="3"/>
    <n v="0"/>
    <n v="6"/>
    <s v="Low Risk"/>
    <s v="N/A"/>
    <s v="N/A"/>
  </r>
  <r>
    <x v="964"/>
    <x v="21"/>
    <x v="4"/>
    <x v="506"/>
    <s v="63512910807058"/>
    <n v="55"/>
    <s v="Perempuan"/>
    <x v="0"/>
    <n v="5714000"/>
    <n v="0.49914245712285615"/>
    <x v="3"/>
    <s v="Sulawesi Selatan"/>
    <x v="0"/>
    <s v="PCX 160"/>
    <s v="Matic Premium"/>
    <n v="37364000"/>
    <n v="7473000"/>
    <s v="Medium"/>
    <x v="2"/>
    <x v="0"/>
    <n v="0.14499999999999999"/>
    <n v="2852100"/>
    <n v="34226000"/>
    <x v="0"/>
    <x v="0"/>
    <n v="0"/>
    <n v="0"/>
    <n v="1"/>
    <m/>
    <n v="4"/>
    <n v="2"/>
    <n v="1"/>
    <n v="0"/>
    <n v="7"/>
    <s v="Medium Risk"/>
    <n v="5"/>
    <s v="0-5 bulan"/>
  </r>
  <r>
    <x v="965"/>
    <x v="33"/>
    <x v="5"/>
    <x v="477"/>
    <s v="50721604824076"/>
    <n v="54"/>
    <s v="Lakilaki"/>
    <x v="3"/>
    <n v="6188000"/>
    <n v="0.15811247575953458"/>
    <x v="11"/>
    <s v="Sumatera Utara"/>
    <x v="0"/>
    <s v="CB150R"/>
    <s v="Sport"/>
    <n v="30338000"/>
    <n v="12135000"/>
    <s v="High"/>
    <x v="5"/>
    <x v="5"/>
    <n v="0.14499999999999999"/>
    <n v="978400"/>
    <n v="23482000"/>
    <x v="0"/>
    <x v="0"/>
    <n v="0"/>
    <n v="0"/>
    <n v="1"/>
    <s v="survey ulang"/>
    <n v="1"/>
    <n v="1"/>
    <n v="1"/>
    <n v="0"/>
    <n v="3"/>
    <s v="Low Risk"/>
    <n v="9"/>
    <s v="6-11 bulan"/>
  </r>
  <r>
    <x v="966"/>
    <x v="30"/>
    <x v="1"/>
    <x v="507"/>
    <s v="72512405545315"/>
    <n v="26"/>
    <s v="Perempuan"/>
    <x v="0"/>
    <n v="6214000"/>
    <n v="0.39779530093337623"/>
    <x v="1"/>
    <s v="Sumatera Selatan"/>
    <x v="0"/>
    <s v="Vario 160"/>
    <s v="Matic Mid"/>
    <n v="28786000"/>
    <n v="2879000"/>
    <s v="Low"/>
    <x v="6"/>
    <x v="0"/>
    <n v="0.14499999999999999"/>
    <n v="2471900"/>
    <n v="29663000"/>
    <x v="0"/>
    <x v="0"/>
    <n v="0"/>
    <n v="0"/>
    <n v="1"/>
    <s v="data kurang"/>
    <n v="3"/>
    <n v="3"/>
    <n v="1"/>
    <n v="0"/>
    <n v="7"/>
    <s v="Medium Risk"/>
    <n v="6"/>
    <s v="6-11 bulan"/>
  </r>
  <r>
    <x v="967"/>
    <x v="110"/>
    <x v="0"/>
    <x v="242"/>
    <s v="67281504605518"/>
    <n v="41"/>
    <s v="Perempuan"/>
    <x v="9"/>
    <n v="3806000"/>
    <n v="0.24056752496058856"/>
    <x v="10"/>
    <s v="Jawa Timur"/>
    <x v="2"/>
    <s v="Nex II"/>
    <s v="Matic Entry"/>
    <n v="16920000"/>
    <n v="3384000"/>
    <s v="Medium"/>
    <x v="2"/>
    <x v="3"/>
    <n v="0.14499999999999999"/>
    <n v="915600"/>
    <n v="16480000"/>
    <x v="0"/>
    <x v="0"/>
    <n v="0"/>
    <n v="0"/>
    <n v="1"/>
    <s v="verifikasi"/>
    <n v="2"/>
    <n v="2"/>
    <n v="1"/>
    <n v="0"/>
    <n v="5"/>
    <s v="Low Risk"/>
    <n v="4"/>
    <s v="0-5 bulan"/>
  </r>
  <r>
    <x v="968"/>
    <x v="159"/>
    <x v="2"/>
    <x v="441"/>
    <s v="76502008735609"/>
    <n v="56"/>
    <s v="Lakilaki"/>
    <x v="0"/>
    <n v="4944000"/>
    <n v="0.35311488673139158"/>
    <x v="5"/>
    <s v="Kalimantan Timur"/>
    <x v="1"/>
    <s v="Lexi LX 155"/>
    <s v="Matic Mid"/>
    <n v="28678000"/>
    <n v="2868000"/>
    <s v="Low"/>
    <x v="6"/>
    <x v="3"/>
    <n v="0.14499999999999999"/>
    <n v="1745800"/>
    <n v="31424000"/>
    <x v="0"/>
    <x v="0"/>
    <n v="0"/>
    <n v="0"/>
    <n v="1"/>
    <m/>
    <n v="3"/>
    <n v="3"/>
    <n v="1"/>
    <n v="0"/>
    <n v="7"/>
    <s v="Medium Risk"/>
    <n v="6"/>
    <s v="6-11 bulan"/>
  </r>
  <r>
    <x v="969"/>
    <x v="193"/>
    <x v="0"/>
    <x v="220"/>
    <s v="37571606889084"/>
    <n v="27"/>
    <s v="Perempuan"/>
    <x v="3"/>
    <n v="3962000"/>
    <n v="0.29805653710247348"/>
    <x v="5"/>
    <s v="Kalimantan Timur"/>
    <x v="1"/>
    <s v="Lexi LX 155"/>
    <s v="Matic Mid"/>
    <n v="29098000"/>
    <n v="11639000"/>
    <s v="High"/>
    <x v="5"/>
    <x v="3"/>
    <n v="0.14499999999999999"/>
    <n v="1180900"/>
    <n v="21257000"/>
    <x v="0"/>
    <x v="0"/>
    <n v="0"/>
    <n v="0"/>
    <n v="1"/>
    <s v="ok"/>
    <n v="2"/>
    <n v="1"/>
    <n v="1"/>
    <n v="0"/>
    <n v="4"/>
    <s v="Low Risk"/>
    <n v="4"/>
    <s v="0-5 bulan"/>
  </r>
  <r>
    <x v="970"/>
    <x v="135"/>
    <x v="1"/>
    <x v="205"/>
    <s v="82491810756389"/>
    <n v="32"/>
    <s v="Lakilaki"/>
    <x v="8"/>
    <n v="2974000"/>
    <n v="0.35874243443174175"/>
    <x v="16"/>
    <s v="Jawa Timur"/>
    <x v="0"/>
    <s v="Revo X"/>
    <s v="Bebek"/>
    <n v="18636000"/>
    <n v="7454000"/>
    <s v="High"/>
    <x v="5"/>
    <x v="0"/>
    <n v="0.14499999999999999"/>
    <n v="1066900"/>
    <n v="12803000"/>
    <x v="0"/>
    <x v="0"/>
    <n v="0"/>
    <n v="0"/>
    <n v="1"/>
    <m/>
    <n v="3"/>
    <n v="1"/>
    <n v="1"/>
    <n v="0"/>
    <n v="5"/>
    <s v="Low Risk"/>
    <n v="6"/>
    <s v="6-11 bulan"/>
  </r>
  <r>
    <x v="971"/>
    <x v="68"/>
    <x v="4"/>
    <x v="181"/>
    <s v="47371311846109"/>
    <n v="54"/>
    <s v="Perempuan"/>
    <x v="1"/>
    <n v="11161000"/>
    <n v="0.2255801451482842"/>
    <x v="14"/>
    <s v="DKI Jakarta"/>
    <x v="1"/>
    <s v="R15"/>
    <s v="Sport"/>
    <n v="43790000"/>
    <n v="6568000"/>
    <s v="Medium"/>
    <x v="0"/>
    <x v="3"/>
    <n v="0.14499999999999999"/>
    <n v="2517700"/>
    <n v="45318000"/>
    <x v="0"/>
    <x v="0"/>
    <n v="0"/>
    <n v="0"/>
    <n v="1"/>
    <s v="data kurang"/>
    <n v="2"/>
    <n v="2"/>
    <n v="1"/>
    <n v="0"/>
    <n v="5"/>
    <s v="Low Risk"/>
    <n v="4"/>
    <s v="0-5 bulan"/>
  </r>
  <r>
    <x v="972"/>
    <x v="141"/>
    <x v="2"/>
    <x v="190"/>
    <s v="38342309651105"/>
    <n v="53"/>
    <s v="Lakilaki"/>
    <x v="0"/>
    <n v="6945000"/>
    <n v="0.24197264218862491"/>
    <x v="12"/>
    <s v="DKI Jakarta"/>
    <x v="1"/>
    <s v="Lexi LX 155"/>
    <s v="Matic Mid"/>
    <n v="29229000"/>
    <n v="4384000"/>
    <s v="Medium"/>
    <x v="0"/>
    <x v="3"/>
    <n v="0.14499999999999999"/>
    <n v="1680500"/>
    <n v="30248000"/>
    <x v="0"/>
    <x v="0"/>
    <n v="0"/>
    <n v="0"/>
    <n v="1"/>
    <s v="verifikasi"/>
    <n v="2"/>
    <n v="2"/>
    <n v="1"/>
    <n v="0"/>
    <n v="5"/>
    <s v="Low Risk"/>
    <n v="6"/>
    <s v="6-11 bulan"/>
  </r>
  <r>
    <x v="973"/>
    <x v="134"/>
    <x v="5"/>
    <x v="508"/>
    <s v="32161210969710"/>
    <n v="43"/>
    <s v="Perempuan"/>
    <x v="0"/>
    <n v="6716000"/>
    <n v="0.20653662894580108"/>
    <x v="15"/>
    <s v="DKI Jakarta"/>
    <x v="1"/>
    <s v="XMAX 250"/>
    <s v="Maxi Scooter"/>
    <n v="60197000"/>
    <n v="18059000"/>
    <s v="High"/>
    <x v="3"/>
    <x v="2"/>
    <n v="0.14499999999999999"/>
    <n v="1387100"/>
    <n v="66579000"/>
    <x v="0"/>
    <x v="0"/>
    <n v="0"/>
    <n v="0"/>
    <n v="1"/>
    <m/>
    <n v="2"/>
    <n v="1"/>
    <n v="3"/>
    <n v="0"/>
    <n v="6"/>
    <s v="Low Risk"/>
    <n v="9"/>
    <s v="6-11 bulan"/>
  </r>
  <r>
    <x v="974"/>
    <x v="2"/>
    <x v="2"/>
    <x v="506"/>
    <s v="67961012725471"/>
    <n v="29"/>
    <s v="Lakilaki"/>
    <x v="9"/>
    <n v="4992000"/>
    <n v="0.21977163461538463"/>
    <x v="5"/>
    <s v="Kalimantan Timur"/>
    <x v="2"/>
    <s v="Address"/>
    <s v="Matic Mid"/>
    <n v="20275000"/>
    <n v="4055000"/>
    <s v="Medium"/>
    <x v="2"/>
    <x v="3"/>
    <n v="0.14499999999999999"/>
    <n v="1097100"/>
    <n v="19748000"/>
    <x v="0"/>
    <x v="0"/>
    <n v="0"/>
    <n v="0"/>
    <n v="1"/>
    <m/>
    <n v="2"/>
    <n v="2"/>
    <n v="1"/>
    <n v="0"/>
    <n v="5"/>
    <s v="Low Risk"/>
    <n v="6"/>
    <s v="6-11 bulan"/>
  </r>
  <r>
    <x v="975"/>
    <x v="104"/>
    <x v="1"/>
    <x v="432"/>
    <s v="65541605876403"/>
    <n v="36"/>
    <s v="Lakilaki"/>
    <x v="1"/>
    <n v="14533000"/>
    <n v="7.9611917704534504E-2"/>
    <x v="5"/>
    <s v="Kalimantan Timur"/>
    <x v="1"/>
    <s v="R15"/>
    <s v="Sport"/>
    <n v="41465000"/>
    <n v="12440000"/>
    <s v="High"/>
    <x v="3"/>
    <x v="4"/>
    <n v="0.14499999999999999"/>
    <n v="1157000"/>
    <n v="41651000"/>
    <x v="0"/>
    <x v="0"/>
    <n v="0"/>
    <n v="0"/>
    <n v="1"/>
    <m/>
    <n v="1"/>
    <n v="1"/>
    <n v="2"/>
    <n v="0"/>
    <n v="4"/>
    <s v="Low Risk"/>
    <n v="7"/>
    <s v="6-11 bulan"/>
  </r>
  <r>
    <x v="976"/>
    <x v="159"/>
    <x v="2"/>
    <x v="223"/>
    <s v="66591704809388"/>
    <n v="29"/>
    <s v="Lakilaki"/>
    <x v="8"/>
    <n v="3752000"/>
    <n v="0.66308635394456295"/>
    <x v="20"/>
    <s v="DKI Jakarta"/>
    <x v="1"/>
    <s v="Aerox 155"/>
    <s v="Matic Sport"/>
    <n v="32592000"/>
    <n v="6518000"/>
    <s v="Medium"/>
    <x v="2"/>
    <x v="0"/>
    <n v="0.14499999999999999"/>
    <n v="2487900"/>
    <n v="29854000"/>
    <x v="0"/>
    <x v="0"/>
    <n v="0"/>
    <n v="0"/>
    <n v="1"/>
    <m/>
    <n v="4"/>
    <n v="2"/>
    <n v="1"/>
    <n v="0"/>
    <n v="7"/>
    <s v="Medium Risk"/>
    <n v="6"/>
    <s v="6-11 bulan"/>
  </r>
  <r>
    <x v="977"/>
    <x v="7"/>
    <x v="3"/>
    <x v="53"/>
    <s v="35122705772515"/>
    <n v="28"/>
    <s v="Perempuan"/>
    <x v="9"/>
    <n v="4752000"/>
    <n v="0.15084175084175083"/>
    <x v="5"/>
    <s v="Kalimantan Timur"/>
    <x v="1"/>
    <s v="Lexi LX 155"/>
    <s v="Matic Mid"/>
    <n v="29036000"/>
    <n v="7259000"/>
    <s v="Medium"/>
    <x v="1"/>
    <x v="2"/>
    <n v="0.14499999999999999"/>
    <n v="716800"/>
    <n v="34408000"/>
    <x v="0"/>
    <x v="0"/>
    <n v="0"/>
    <n v="0"/>
    <n v="1"/>
    <s v="ok"/>
    <n v="1"/>
    <n v="2"/>
    <n v="3"/>
    <n v="0"/>
    <n v="6"/>
    <s v="Low Risk"/>
    <n v="8"/>
    <s v="6-11 bulan"/>
  </r>
  <r>
    <x v="978"/>
    <x v="68"/>
    <x v="4"/>
    <x v="169"/>
    <s v="81051406571111"/>
    <n v="21"/>
    <s v="Perempuan"/>
    <x v="0"/>
    <n v="5958000"/>
    <n v="9.9781805975159454E-2"/>
    <x v="4"/>
    <s v="Kalimantan Selatan"/>
    <x v="2"/>
    <s v="Address"/>
    <s v="Matic Mid"/>
    <n v="20069000"/>
    <n v="2007000"/>
    <s v="Low"/>
    <x v="6"/>
    <x v="2"/>
    <n v="0.14499999999999999"/>
    <n v="594500"/>
    <n v="28538000"/>
    <x v="0"/>
    <x v="0"/>
    <n v="0"/>
    <n v="0"/>
    <n v="1"/>
    <m/>
    <n v="1"/>
    <n v="3"/>
    <n v="3"/>
    <n v="0"/>
    <n v="7"/>
    <s v="Medium Risk"/>
    <n v="4"/>
    <s v="0-5 bulan"/>
  </r>
  <r>
    <x v="979"/>
    <x v="198"/>
    <x v="12"/>
    <x v="207"/>
    <s v="43311703762404"/>
    <n v="48"/>
    <s v="Perempuan"/>
    <x v="0"/>
    <n v="6651000"/>
    <n v="0.20144339197113217"/>
    <x v="16"/>
    <s v="Jawa Timur"/>
    <x v="1"/>
    <s v="Mio M3"/>
    <s v="Matic Entry"/>
    <n v="18723000"/>
    <n v="4681000"/>
    <s v="Medium"/>
    <x v="1"/>
    <x v="0"/>
    <n v="0.14499999999999999"/>
    <n v="1339800"/>
    <n v="16078000"/>
    <x v="0"/>
    <x v="0"/>
    <n v="0"/>
    <n v="0"/>
    <n v="1"/>
    <s v="data kurang"/>
    <n v="2"/>
    <n v="2"/>
    <n v="1"/>
    <n v="0"/>
    <n v="5"/>
    <s v="Low Risk"/>
    <n v="3"/>
    <s v="0-5 bulan"/>
  </r>
  <r>
    <x v="980"/>
    <x v="150"/>
    <x v="4"/>
    <x v="163"/>
    <s v="47472205992110"/>
    <n v="58"/>
    <s v="Perempuan"/>
    <x v="6"/>
    <n v="4222000"/>
    <n v="0.26766935101847467"/>
    <x v="16"/>
    <s v="Jawa Timur"/>
    <x v="0"/>
    <s v="Revo X"/>
    <s v="Bebek"/>
    <n v="18564000"/>
    <n v="1856000"/>
    <s v="Low"/>
    <x v="6"/>
    <x v="3"/>
    <n v="0.14499999999999999"/>
    <n v="1130100"/>
    <n v="20342000"/>
    <x v="1"/>
    <x v="4"/>
    <n v="180"/>
    <n v="4"/>
    <n v="5"/>
    <s v="ok"/>
    <n v="2"/>
    <n v="3"/>
    <n v="1"/>
    <n v="4"/>
    <n v="10"/>
    <s v="High Risk"/>
    <n v="4"/>
    <s v="0-5 bulan"/>
  </r>
  <r>
    <x v="981"/>
    <x v="199"/>
    <x v="1"/>
    <x v="137"/>
    <s v="40301405913868"/>
    <n v="48"/>
    <s v="Perempuan"/>
    <x v="4"/>
    <n v="6071000"/>
    <n v="0.16451984845989129"/>
    <x v="11"/>
    <s v="Sumatera Utara"/>
    <x v="0"/>
    <s v="Revo X"/>
    <s v="Bebek"/>
    <n v="17447000"/>
    <n v="6979000"/>
    <s v="High"/>
    <x v="5"/>
    <x v="0"/>
    <n v="0.14499999999999999"/>
    <n v="998800"/>
    <n v="11986000"/>
    <x v="0"/>
    <x v="0"/>
    <n v="0"/>
    <n v="0"/>
    <n v="1"/>
    <m/>
    <n v="1"/>
    <n v="1"/>
    <n v="1"/>
    <n v="0"/>
    <n v="3"/>
    <s v="Low Risk"/>
    <n v="7"/>
    <s v="6-11 bulan"/>
  </r>
  <r>
    <x v="982"/>
    <x v="126"/>
    <x v="5"/>
    <x v="509"/>
    <s v="80871803738936"/>
    <n v="40"/>
    <s v="Perempuan"/>
    <x v="0"/>
    <n v="4629000"/>
    <n v="0.43039533376539207"/>
    <x v="12"/>
    <s v="DKI Jakarta"/>
    <x v="1"/>
    <s v="Aerox 155"/>
    <s v="Matic Sport"/>
    <n v="32729000"/>
    <n v="3273000"/>
    <s v="Low"/>
    <x v="6"/>
    <x v="3"/>
    <n v="0.14499999999999999"/>
    <n v="1992300"/>
    <n v="35862000"/>
    <x v="0"/>
    <x v="0"/>
    <n v="0"/>
    <n v="0"/>
    <n v="1"/>
    <m/>
    <n v="4"/>
    <n v="3"/>
    <n v="1"/>
    <n v="0"/>
    <n v="8"/>
    <s v="Medium Risk"/>
    <n v="8"/>
    <s v="6-11 bulan"/>
  </r>
  <r>
    <x v="983"/>
    <x v="146"/>
    <x v="2"/>
    <x v="510"/>
    <s v="42192010625793"/>
    <n v="21"/>
    <s v="Lakilaki"/>
    <x v="1"/>
    <n v="5675000"/>
    <n v="0.18907488986784141"/>
    <x v="3"/>
    <s v="Sulawesi Selatan"/>
    <x v="0"/>
    <s v="ADV 160"/>
    <s v="Adventure"/>
    <n v="43464000"/>
    <n v="10866000"/>
    <s v="Medium"/>
    <x v="1"/>
    <x v="2"/>
    <n v="0.14499999999999999"/>
    <n v="1073000"/>
    <n v="51505000"/>
    <x v="0"/>
    <x v="2"/>
    <n v="0"/>
    <n v="0"/>
    <n v="0"/>
    <m/>
    <n v="1"/>
    <n v="2"/>
    <n v="3"/>
    <n v="0"/>
    <n v="6"/>
    <s v="Low Risk"/>
    <n v="6"/>
    <s v="6-11 bulan"/>
  </r>
  <r>
    <x v="984"/>
    <x v="116"/>
    <x v="5"/>
    <x v="158"/>
    <s v="57861012827441"/>
    <n v="44"/>
    <s v="Lakilaki"/>
    <x v="8"/>
    <n v="3782000"/>
    <n v="0.22263352723426758"/>
    <x v="7"/>
    <s v="Jawa Barat"/>
    <x v="0"/>
    <s v="CB150R"/>
    <s v="Sport"/>
    <n v="32497000"/>
    <n v="11374000"/>
    <s v="High"/>
    <x v="4"/>
    <x v="4"/>
    <n v="0.14499999999999999"/>
    <n v="842000"/>
    <n v="30312000"/>
    <x v="0"/>
    <x v="0"/>
    <n v="0"/>
    <n v="0"/>
    <n v="1"/>
    <m/>
    <n v="2"/>
    <n v="1"/>
    <n v="2"/>
    <n v="0"/>
    <n v="5"/>
    <s v="Low Risk"/>
    <n v="9"/>
    <s v="6-11 bulan"/>
  </r>
  <r>
    <x v="985"/>
    <x v="42"/>
    <x v="0"/>
    <x v="231"/>
    <s v="33602612559328"/>
    <n v="21"/>
    <s v="Lakilaki"/>
    <x v="1"/>
    <n v="4582000"/>
    <n v="0.19949803579223047"/>
    <x v="14"/>
    <s v="DKI Jakarta"/>
    <x v="3"/>
    <s v="Dazz"/>
    <s v="Matic Entry"/>
    <n v="15967000"/>
    <n v="6387000"/>
    <s v="High"/>
    <x v="5"/>
    <x v="0"/>
    <n v="0.14499999999999999"/>
    <n v="914100"/>
    <n v="10969000"/>
    <x v="0"/>
    <x v="0"/>
    <n v="0"/>
    <n v="0"/>
    <n v="1"/>
    <m/>
    <n v="1"/>
    <n v="1"/>
    <n v="1"/>
    <n v="0"/>
    <n v="3"/>
    <s v="Low Risk"/>
    <n v="4"/>
    <s v="0-5 bulan"/>
  </r>
  <r>
    <x v="986"/>
    <x v="99"/>
    <x v="1"/>
    <x v="401"/>
    <s v="33082911962864"/>
    <n v="27"/>
    <s v="Lakilaki"/>
    <x v="0"/>
    <n v="7144000"/>
    <n v="0.14108342665173573"/>
    <x v="9"/>
    <s v="Jawa Tengah"/>
    <x v="2"/>
    <s v="Address"/>
    <s v="Matic Mid"/>
    <n v="21289000"/>
    <n v="6387000"/>
    <s v="High"/>
    <x v="3"/>
    <x v="3"/>
    <n v="0.14499999999999999"/>
    <n v="1007900"/>
    <n v="18143000"/>
    <x v="0"/>
    <x v="0"/>
    <n v="0"/>
    <n v="0"/>
    <n v="1"/>
    <s v="verifikasi"/>
    <n v="1"/>
    <n v="1"/>
    <n v="1"/>
    <n v="0"/>
    <n v="3"/>
    <s v="Low Risk"/>
    <n v="7"/>
    <s v="6-11 bulan"/>
  </r>
  <r>
    <x v="987"/>
    <x v="111"/>
    <x v="4"/>
    <x v="511"/>
    <s v="60641810958787"/>
    <n v="58"/>
    <s v="Lakilaki"/>
    <x v="1"/>
    <n v="10449000"/>
    <n v="7.5863719016173795E-2"/>
    <x v="1"/>
    <s v="Sumatera Selatan"/>
    <x v="0"/>
    <s v="Vario 160"/>
    <s v="Matic Mid"/>
    <n v="30635000"/>
    <n v="3064000"/>
    <s v="Low"/>
    <x v="6"/>
    <x v="1"/>
    <n v="0.14499999999999999"/>
    <n v="792700"/>
    <n v="47560000"/>
    <x v="0"/>
    <x v="0"/>
    <n v="0"/>
    <n v="0"/>
    <n v="1"/>
    <s v="data kurang"/>
    <n v="1"/>
    <n v="3"/>
    <n v="4"/>
    <n v="0"/>
    <n v="8"/>
    <s v="Medium Risk"/>
    <n v="4"/>
    <s v="0-5 bulan"/>
  </r>
  <r>
    <x v="988"/>
    <x v="80"/>
    <x v="3"/>
    <x v="12"/>
    <s v="43371011678520"/>
    <n v="47"/>
    <s v="Perempuan"/>
    <x v="8"/>
    <n v="3812000"/>
    <n v="0.16681532004197272"/>
    <x v="9"/>
    <s v="Jawa Tengah"/>
    <x v="1"/>
    <s v="Lexi LX 155"/>
    <s v="Matic Mid"/>
    <n v="27598000"/>
    <n v="8279000"/>
    <s v="High"/>
    <x v="3"/>
    <x v="2"/>
    <n v="0.14499999999999999"/>
    <n v="635900"/>
    <n v="30523000"/>
    <x v="0"/>
    <x v="1"/>
    <n v="56"/>
    <n v="3"/>
    <n v="2"/>
    <s v="data kurang"/>
    <n v="1"/>
    <n v="1"/>
    <n v="3"/>
    <n v="4"/>
    <n v="9"/>
    <s v="High Risk"/>
    <n v="7"/>
    <s v="6-11 bulan"/>
  </r>
  <r>
    <x v="989"/>
    <x v="83"/>
    <x v="3"/>
    <x v="93"/>
    <s v="76662901735515"/>
    <n v="35"/>
    <s v="Perempuan"/>
    <x v="2"/>
    <n v="3230000"/>
    <n v="0.19953560371517029"/>
    <x v="19"/>
    <s v="Jawa Barat"/>
    <x v="0"/>
    <s v="CB150R"/>
    <s v="Sport"/>
    <n v="30121000"/>
    <n v="10542000"/>
    <s v="High"/>
    <x v="4"/>
    <x v="2"/>
    <n v="0.14499999999999999"/>
    <n v="644500"/>
    <n v="30935000"/>
    <x v="0"/>
    <x v="0"/>
    <n v="0"/>
    <n v="0"/>
    <n v="1"/>
    <m/>
    <n v="1"/>
    <n v="1"/>
    <n v="3"/>
    <n v="0"/>
    <n v="5"/>
    <s v="Low Risk"/>
    <n v="7"/>
    <s v="6-11 bulan"/>
  </r>
  <r>
    <x v="990"/>
    <x v="55"/>
    <x v="5"/>
    <x v="410"/>
    <s v="75591404539573"/>
    <n v="46"/>
    <s v="Lakilaki"/>
    <x v="3"/>
    <n v="5919000"/>
    <n v="0.11434363912823112"/>
    <x v="17"/>
    <s v="Jawa Barat"/>
    <x v="1"/>
    <s v="Freego"/>
    <s v="Matic Mid"/>
    <n v="22844000"/>
    <n v="2284000"/>
    <s v="Low"/>
    <x v="6"/>
    <x v="2"/>
    <n v="0.14499999999999999"/>
    <n v="676800"/>
    <n v="32485000"/>
    <x v="0"/>
    <x v="0"/>
    <n v="0"/>
    <n v="0"/>
    <n v="1"/>
    <m/>
    <n v="1"/>
    <n v="3"/>
    <n v="3"/>
    <n v="0"/>
    <n v="7"/>
    <s v="Medium Risk"/>
    <n v="8"/>
    <s v="6-11 bulan"/>
  </r>
  <r>
    <x v="991"/>
    <x v="116"/>
    <x v="5"/>
    <x v="503"/>
    <s v="44442404611053"/>
    <n v="55"/>
    <s v="Perempuan"/>
    <x v="5"/>
    <n v="4852000"/>
    <n v="0.19812448474855729"/>
    <x v="19"/>
    <s v="Jawa Barat"/>
    <x v="0"/>
    <s v="Vario 160"/>
    <s v="Matic Mid"/>
    <n v="29806000"/>
    <n v="11922000"/>
    <s v="High"/>
    <x v="5"/>
    <x v="5"/>
    <n v="0.14499999999999999"/>
    <n v="961300"/>
    <n v="23070000"/>
    <x v="0"/>
    <x v="0"/>
    <n v="0"/>
    <n v="0"/>
    <n v="1"/>
    <m/>
    <n v="1"/>
    <n v="1"/>
    <n v="1"/>
    <n v="0"/>
    <n v="3"/>
    <s v="Low Risk"/>
    <n v="9"/>
    <s v="6-11 bulan"/>
  </r>
  <r>
    <x v="992"/>
    <x v="162"/>
    <x v="4"/>
    <x v="365"/>
    <s v="90801610537526"/>
    <n v="33"/>
    <s v="Lakilaki"/>
    <x v="8"/>
    <n v="3057000"/>
    <n v="0.44455348380765458"/>
    <x v="14"/>
    <s v="DKI Jakarta"/>
    <x v="0"/>
    <s v="Scoopy"/>
    <s v="Matic Stylish"/>
    <n v="23638000"/>
    <n v="3546000"/>
    <s v="Medium"/>
    <x v="0"/>
    <x v="3"/>
    <n v="0.14499999999999999"/>
    <n v="1359000"/>
    <n v="24462000"/>
    <x v="0"/>
    <x v="0"/>
    <n v="0"/>
    <n v="0"/>
    <n v="1"/>
    <m/>
    <n v="4"/>
    <n v="2"/>
    <n v="1"/>
    <n v="0"/>
    <n v="7"/>
    <s v="Medium Risk"/>
    <n v="5"/>
    <s v="0-5 bulan"/>
  </r>
  <r>
    <x v="993"/>
    <x v="200"/>
    <x v="0"/>
    <x v="101"/>
    <s v="69291512635594"/>
    <n v="22"/>
    <s v="Lakilaki"/>
    <x v="9"/>
    <n v="5333000"/>
    <n v="0.1307519219951247"/>
    <x v="5"/>
    <s v="Kalimantan Timur"/>
    <x v="3"/>
    <s v="Dazz"/>
    <s v="Matic Entry"/>
    <n v="15862000"/>
    <n v="5552000"/>
    <s v="High"/>
    <x v="4"/>
    <x v="3"/>
    <n v="0.14499999999999999"/>
    <n v="697300"/>
    <n v="12552000"/>
    <x v="0"/>
    <x v="0"/>
    <n v="0"/>
    <n v="0"/>
    <n v="1"/>
    <m/>
    <n v="1"/>
    <n v="1"/>
    <n v="1"/>
    <n v="0"/>
    <n v="3"/>
    <s v="Low Risk"/>
    <n v="4"/>
    <s v="0-5 bulan"/>
  </r>
  <r>
    <x v="994"/>
    <x v="75"/>
    <x v="5"/>
    <x v="512"/>
    <s v="50862103832221"/>
    <n v="30"/>
    <s v="Lakilaki"/>
    <x v="6"/>
    <n v="5742000"/>
    <n v="7.0863810518982939E-2"/>
    <x v="13"/>
    <s v="Jawa Barat"/>
    <x v="2"/>
    <s v="Nex II"/>
    <s v="Matic Entry"/>
    <n v="16652000"/>
    <n v="2498000"/>
    <s v="Medium"/>
    <x v="0"/>
    <x v="1"/>
    <n v="0.14499999999999999"/>
    <n v="406900"/>
    <n v="24415000"/>
    <x v="0"/>
    <x v="0"/>
    <n v="0"/>
    <n v="0"/>
    <n v="1"/>
    <s v="survey ulang"/>
    <n v="1"/>
    <n v="2"/>
    <n v="4"/>
    <n v="0"/>
    <n v="7"/>
    <s v="Medium Risk"/>
    <n v="9"/>
    <s v="6-11 bulan"/>
  </r>
  <r>
    <x v="995"/>
    <x v="30"/>
    <x v="1"/>
    <x v="204"/>
    <s v="75502201919766"/>
    <n v="25"/>
    <s v="Perempuan"/>
    <x v="6"/>
    <n v="5641000"/>
    <n v="0.10405956390710867"/>
    <x v="13"/>
    <s v="Jawa Barat"/>
    <x v="1"/>
    <s v="Lexi LX 155"/>
    <s v="Matic Mid"/>
    <n v="27436000"/>
    <n v="9603000"/>
    <s v="High"/>
    <x v="4"/>
    <x v="2"/>
    <n v="0.14499999999999999"/>
    <n v="587000"/>
    <n v="28176000"/>
    <x v="0"/>
    <x v="0"/>
    <n v="0"/>
    <n v="0"/>
    <n v="1"/>
    <s v="approved"/>
    <n v="1"/>
    <n v="1"/>
    <n v="3"/>
    <n v="0"/>
    <n v="5"/>
    <s v="Low Risk"/>
    <n v="6"/>
    <s v="6-11 bulan"/>
  </r>
  <r>
    <x v="996"/>
    <x v="150"/>
    <x v="4"/>
    <x v="324"/>
    <s v="32372001945833"/>
    <n v="29"/>
    <s v="Lakilaki"/>
    <x v="9"/>
    <n v="6289000"/>
    <n v="0.28312927333439336"/>
    <x v="1"/>
    <s v="Sumatera Selatan"/>
    <x v="0"/>
    <s v="Vario 160"/>
    <s v="Matic Mid"/>
    <n v="28709000"/>
    <n v="10048000"/>
    <s v="High"/>
    <x v="4"/>
    <x v="0"/>
    <n v="0.14499999999999999"/>
    <n v="1780600"/>
    <n v="21367000"/>
    <x v="0"/>
    <x v="0"/>
    <n v="0"/>
    <n v="0"/>
    <n v="1"/>
    <m/>
    <n v="2"/>
    <n v="1"/>
    <n v="1"/>
    <n v="0"/>
    <n v="4"/>
    <s v="Low Risk"/>
    <n v="4"/>
    <s v="0-5 bulan"/>
  </r>
  <r>
    <x v="997"/>
    <x v="110"/>
    <x v="0"/>
    <x v="328"/>
    <s v="64901105745568"/>
    <n v="33"/>
    <s v="Perempuan"/>
    <x v="1"/>
    <n v="6833000"/>
    <n v="0.11227864773891409"/>
    <x v="7"/>
    <s v="Jawa Barat"/>
    <x v="2"/>
    <s v="Address"/>
    <s v="Matic Mid"/>
    <n v="20391000"/>
    <n v="6117000"/>
    <s v="High"/>
    <x v="3"/>
    <x v="5"/>
    <n v="0.14499999999999999"/>
    <n v="767200"/>
    <n v="18413000"/>
    <x v="0"/>
    <x v="0"/>
    <n v="0"/>
    <n v="0"/>
    <n v="1"/>
    <s v="survey ulang"/>
    <n v="1"/>
    <n v="1"/>
    <n v="1"/>
    <n v="0"/>
    <n v="3"/>
    <s v="Low Risk"/>
    <n v="4"/>
    <s v="0-5 bulan"/>
  </r>
  <r>
    <x v="998"/>
    <x v="102"/>
    <x v="3"/>
    <x v="382"/>
    <s v="42892610999762"/>
    <n v="25"/>
    <s v="Lakilaki"/>
    <x v="1"/>
    <n v="5310000"/>
    <n v="0.14736346516007534"/>
    <x v="0"/>
    <s v="Bali"/>
    <x v="2"/>
    <s v="Address"/>
    <s v="Matic Mid"/>
    <n v="20797000"/>
    <n v="6239000"/>
    <s v="High"/>
    <x v="3"/>
    <x v="5"/>
    <n v="0.14499999999999999"/>
    <n v="782500"/>
    <n v="18780000"/>
    <x v="0"/>
    <x v="0"/>
    <n v="0"/>
    <n v="0"/>
    <n v="1"/>
    <m/>
    <n v="1"/>
    <n v="1"/>
    <n v="1"/>
    <n v="0"/>
    <n v="3"/>
    <s v="Low Risk"/>
    <n v="8"/>
    <s v="6-11 bulan"/>
  </r>
  <r>
    <x v="999"/>
    <x v="81"/>
    <x v="5"/>
    <x v="476"/>
    <s v="82261109786771"/>
    <n v="37"/>
    <s v="Perempuan"/>
    <x v="9"/>
    <n v="3902000"/>
    <n v="0.14374679651460789"/>
    <x v="17"/>
    <s v="Jawa Barat"/>
    <x v="0"/>
    <s v="Scoopy"/>
    <s v="Matic Stylish"/>
    <n v="24341000"/>
    <n v="7302000"/>
    <s v="High"/>
    <x v="3"/>
    <x v="2"/>
    <n v="0.14499999999999999"/>
    <n v="560900"/>
    <n v="26922000"/>
    <x v="0"/>
    <x v="2"/>
    <n v="0"/>
    <n v="0"/>
    <n v="0"/>
    <s v="ok"/>
    <n v="1"/>
    <n v="1"/>
    <n v="3"/>
    <n v="0"/>
    <n v="5"/>
    <s v="Low Risk"/>
    <n v="9"/>
    <s v="6-11 bulan"/>
  </r>
  <r>
    <x v="1000"/>
    <x v="147"/>
    <x v="1"/>
    <x v="122"/>
    <s v="61221211815137"/>
    <n v="26"/>
    <s v="Perempuan"/>
    <x v="0"/>
    <n v="6108000"/>
    <n v="0.13585461689587428"/>
    <x v="3"/>
    <s v="Sulawesi Selatan"/>
    <x v="1"/>
    <s v="Lexi LX 155"/>
    <s v="Matic Mid"/>
    <n v="28010000"/>
    <n v="2801000"/>
    <s v="Low"/>
    <x v="6"/>
    <x v="2"/>
    <n v="0.14499999999999999"/>
    <n v="829800"/>
    <n v="39831000"/>
    <x v="0"/>
    <x v="0"/>
    <n v="0"/>
    <n v="0"/>
    <n v="1"/>
    <s v="verifikasi"/>
    <n v="1"/>
    <n v="3"/>
    <n v="3"/>
    <n v="0"/>
    <n v="7"/>
    <s v="Medium Risk"/>
    <n v="7"/>
    <s v="6-11 bulan"/>
  </r>
  <r>
    <x v="1001"/>
    <x v="150"/>
    <x v="4"/>
    <x v="460"/>
    <s v="86072211554900"/>
    <n v="57"/>
    <s v="Lakilaki"/>
    <x v="0"/>
    <n v="6120000"/>
    <n v="0.14831699346405228"/>
    <x v="2"/>
    <s v="Riau"/>
    <x v="1"/>
    <s v="Freego"/>
    <s v="Matic Mid"/>
    <n v="22516000"/>
    <n v="5629000"/>
    <s v="Medium"/>
    <x v="1"/>
    <x v="5"/>
    <n v="0.14499999999999999"/>
    <n v="907700"/>
    <n v="21784000"/>
    <x v="0"/>
    <x v="0"/>
    <n v="0"/>
    <n v="0"/>
    <n v="1"/>
    <m/>
    <n v="1"/>
    <n v="2"/>
    <n v="1"/>
    <n v="0"/>
    <n v="4"/>
    <s v="Low Risk"/>
    <n v="4"/>
    <s v="0-5 bulan"/>
  </r>
  <r>
    <x v="1002"/>
    <x v="133"/>
    <x v="2"/>
    <x v="150"/>
    <s v="80032102952523"/>
    <n v="31"/>
    <s v="Perempuan"/>
    <x v="0"/>
    <n v="6709000"/>
    <n v="6.005365926367566E-2"/>
    <x v="17"/>
    <s v="Jawa Barat"/>
    <x v="0"/>
    <s v="Beat Street"/>
    <s v="Matic Entry"/>
    <n v="18684000"/>
    <n v="4671000"/>
    <s v="Medium"/>
    <x v="1"/>
    <x v="1"/>
    <n v="0.14499999999999999"/>
    <n v="402900"/>
    <n v="24173000"/>
    <x v="0"/>
    <x v="2"/>
    <n v="0"/>
    <n v="0"/>
    <n v="0"/>
    <s v="survey ulang"/>
    <n v="1"/>
    <n v="2"/>
    <n v="4"/>
    <n v="0"/>
    <n v="7"/>
    <s v="Medium Risk"/>
    <n v="6"/>
    <s v="6-11 bulan"/>
  </r>
  <r>
    <x v="1003"/>
    <x v="177"/>
    <x v="3"/>
    <x v="410"/>
    <s v="76811602843718"/>
    <n v="48"/>
    <s v="Lakilaki"/>
    <x v="0"/>
    <n v="4952000"/>
    <n v="0.26869951534733438"/>
    <x v="13"/>
    <s v="Jawa Barat"/>
    <x v="2"/>
    <s v="Address"/>
    <s v="Matic Mid"/>
    <n v="19922000"/>
    <n v="5977000"/>
    <s v="High"/>
    <x v="3"/>
    <x v="0"/>
    <n v="0.14499999999999999"/>
    <n v="1330600"/>
    <n v="15967000"/>
    <x v="0"/>
    <x v="0"/>
    <n v="0"/>
    <n v="0"/>
    <n v="1"/>
    <m/>
    <n v="2"/>
    <n v="1"/>
    <n v="1"/>
    <n v="0"/>
    <n v="4"/>
    <s v="Low Risk"/>
    <n v="8"/>
    <s v="6-11 bulan"/>
  </r>
  <r>
    <x v="1004"/>
    <x v="40"/>
    <x v="4"/>
    <x v="386"/>
    <s v="89431811891261"/>
    <n v="25"/>
    <s v="Lakilaki"/>
    <x v="3"/>
    <n v="4099000"/>
    <n v="0.13747255428153207"/>
    <x v="9"/>
    <s v="Jawa Tengah"/>
    <x v="0"/>
    <s v="Vario 160"/>
    <s v="Matic Mid"/>
    <n v="30152000"/>
    <n v="10553000"/>
    <s v="High"/>
    <x v="4"/>
    <x v="1"/>
    <n v="0.14499999999999999"/>
    <n v="563500"/>
    <n v="33809000"/>
    <x v="0"/>
    <x v="0"/>
    <n v="0"/>
    <n v="0"/>
    <n v="1"/>
    <s v="data kurang"/>
    <n v="1"/>
    <n v="1"/>
    <n v="4"/>
    <n v="0"/>
    <n v="6"/>
    <s v="Low Risk"/>
    <n v="5"/>
    <s v="0-5 bulan"/>
  </r>
  <r>
    <x v="1005"/>
    <x v="161"/>
    <x v="3"/>
    <x v="513"/>
    <s v="77311106504735"/>
    <n v="36"/>
    <s v="Perempuan"/>
    <x v="8"/>
    <n v="2581000"/>
    <n v="0.13975203409531189"/>
    <x v="14"/>
    <s v="DKI Jakarta"/>
    <x v="0"/>
    <s v="Beat Street"/>
    <s v="Matic Entry"/>
    <n v="19301000"/>
    <n v="6755000"/>
    <s v="High"/>
    <x v="4"/>
    <x v="1"/>
    <n v="0.14499999999999999"/>
    <n v="360700"/>
    <n v="21642000"/>
    <x v="0"/>
    <x v="0"/>
    <n v="0"/>
    <n v="0"/>
    <n v="1"/>
    <s v="survey ulang"/>
    <n v="1"/>
    <n v="1"/>
    <n v="4"/>
    <n v="0"/>
    <n v="6"/>
    <s v="Low Risk"/>
    <n v="8"/>
    <s v="6-11 bulan"/>
  </r>
  <r>
    <x v="1006"/>
    <x v="94"/>
    <x v="2"/>
    <x v="48"/>
    <s v="90752904596512"/>
    <n v="44"/>
    <s v="Lakilaki"/>
    <x v="1"/>
    <n v="12008000"/>
    <n v="0.11087608261159228"/>
    <x v="3"/>
    <s v="Sulawesi Selatan"/>
    <x v="1"/>
    <s v="Aerox 155"/>
    <s v="Matic Sport"/>
    <n v="33027000"/>
    <n v="8257000"/>
    <s v="Medium"/>
    <x v="1"/>
    <x v="5"/>
    <n v="0.14499999999999999"/>
    <n v="1331400"/>
    <n v="31954000"/>
    <x v="0"/>
    <x v="0"/>
    <n v="0"/>
    <n v="0"/>
    <n v="1"/>
    <m/>
    <n v="1"/>
    <n v="2"/>
    <n v="1"/>
    <n v="0"/>
    <n v="4"/>
    <s v="Low Risk"/>
    <n v="5"/>
    <s v="0-5 bulan"/>
  </r>
  <r>
    <x v="1007"/>
    <x v="126"/>
    <x v="5"/>
    <x v="25"/>
    <s v="44601103849076"/>
    <n v="23"/>
    <s v="Lakilaki"/>
    <x v="7"/>
    <n v="3041000"/>
    <n v="0.37777047024005261"/>
    <x v="9"/>
    <s v="Jawa Tengah"/>
    <x v="4"/>
    <s v="KLX 150"/>
    <s v="Trail"/>
    <n v="36025000"/>
    <n v="7205000"/>
    <s v="Medium"/>
    <x v="2"/>
    <x v="4"/>
    <n v="0.14499999999999999"/>
    <n v="1148800"/>
    <n v="41357000"/>
    <x v="0"/>
    <x v="0"/>
    <n v="0"/>
    <n v="0"/>
    <n v="1"/>
    <m/>
    <n v="3"/>
    <n v="2"/>
    <n v="2"/>
    <n v="0"/>
    <n v="7"/>
    <s v="Medium Risk"/>
    <n v="8"/>
    <s v="6-11 bulan"/>
  </r>
  <r>
    <x v="1008"/>
    <x v="50"/>
    <x v="1"/>
    <x v="514"/>
    <s v="70922807959411"/>
    <n v="28"/>
    <s v="Perempuan"/>
    <x v="0"/>
    <n v="5136000"/>
    <n v="0.1596183800623053"/>
    <x v="8"/>
    <s v="Banten"/>
    <x v="1"/>
    <s v="Freego"/>
    <s v="Matic Mid"/>
    <n v="23465000"/>
    <n v="8213000"/>
    <s v="High"/>
    <x v="4"/>
    <x v="5"/>
    <n v="0.14499999999999999"/>
    <n v="819800"/>
    <n v="19675000"/>
    <x v="0"/>
    <x v="0"/>
    <n v="0"/>
    <n v="0"/>
    <n v="1"/>
    <s v="survey ulang"/>
    <n v="1"/>
    <n v="1"/>
    <n v="1"/>
    <n v="0"/>
    <n v="3"/>
    <s v="Low Risk"/>
    <n v="6"/>
    <s v="6-11 bulan"/>
  </r>
  <r>
    <x v="1009"/>
    <x v="186"/>
    <x v="2"/>
    <x v="112"/>
    <s v="72831911902880"/>
    <n v="21"/>
    <s v="Perempuan"/>
    <x v="8"/>
    <n v="3660000"/>
    <n v="0.39814207650273226"/>
    <x v="15"/>
    <s v="DKI Jakarta"/>
    <x v="0"/>
    <s v="ADV 160"/>
    <s v="Adventure"/>
    <n v="43008000"/>
    <n v="6451000"/>
    <s v="Medium"/>
    <x v="0"/>
    <x v="4"/>
    <n v="0.14499999999999999"/>
    <n v="1457200"/>
    <n v="52460000"/>
    <x v="0"/>
    <x v="0"/>
    <n v="0"/>
    <n v="0"/>
    <n v="1"/>
    <s v="data kurang"/>
    <n v="3"/>
    <n v="2"/>
    <n v="2"/>
    <n v="0"/>
    <n v="7"/>
    <s v="Medium Risk"/>
    <n v="5"/>
    <s v="0-5 bulan"/>
  </r>
  <r>
    <x v="1010"/>
    <x v="27"/>
    <x v="4"/>
    <x v="470"/>
    <s v="50231911905026"/>
    <n v="25"/>
    <s v="Perempuan"/>
    <x v="8"/>
    <n v="3888000"/>
    <n v="0.1787037037037037"/>
    <x v="12"/>
    <s v="DKI Jakarta"/>
    <x v="2"/>
    <s v="Address"/>
    <s v="Matic Mid"/>
    <n v="19887000"/>
    <n v="6961000"/>
    <s v="High"/>
    <x v="4"/>
    <x v="5"/>
    <n v="0.14499999999999999"/>
    <n v="694800"/>
    <n v="16675000"/>
    <x v="0"/>
    <x v="0"/>
    <n v="0"/>
    <n v="0"/>
    <n v="1"/>
    <s v="survey ulang"/>
    <n v="1"/>
    <n v="1"/>
    <n v="1"/>
    <n v="0"/>
    <n v="3"/>
    <s v="Low Risk"/>
    <n v="4"/>
    <s v="0-5 bulan"/>
  </r>
  <r>
    <x v="1011"/>
    <x v="120"/>
    <x v="5"/>
    <x v="515"/>
    <s v="46711101803847"/>
    <n v="35"/>
    <s v="Lakilaki"/>
    <x v="1"/>
    <n v="8537000"/>
    <n v="9.2971769942602783E-2"/>
    <x v="10"/>
    <s v="Jawa Timur"/>
    <x v="4"/>
    <s v="KLX 150"/>
    <s v="Trail"/>
    <n v="36808000"/>
    <n v="9202000"/>
    <s v="Medium"/>
    <x v="1"/>
    <x v="1"/>
    <n v="0.14499999999999999"/>
    <n v="793700"/>
    <n v="47620000"/>
    <x v="0"/>
    <x v="0"/>
    <n v="0"/>
    <n v="0"/>
    <n v="1"/>
    <s v="approved"/>
    <n v="1"/>
    <n v="2"/>
    <n v="4"/>
    <n v="0"/>
    <n v="7"/>
    <s v="Medium Risk"/>
    <n v="9"/>
    <s v="6-11 bulan"/>
  </r>
  <r>
    <x v="1012"/>
    <x v="14"/>
    <x v="2"/>
    <x v="516"/>
    <s v="40232112734231"/>
    <n v="43"/>
    <s v="Lakilaki"/>
    <x v="6"/>
    <n v="6269000"/>
    <n v="0.16402935077364811"/>
    <x v="9"/>
    <s v="Jawa Tengah"/>
    <x v="3"/>
    <s v="Dazz"/>
    <s v="Matic Entry"/>
    <n v="16580000"/>
    <n v="5803000"/>
    <s v="High"/>
    <x v="4"/>
    <x v="0"/>
    <n v="0.14499999999999999"/>
    <n v="1028300"/>
    <n v="12340000"/>
    <x v="0"/>
    <x v="0"/>
    <n v="0"/>
    <n v="0"/>
    <n v="1"/>
    <m/>
    <n v="1"/>
    <n v="1"/>
    <n v="1"/>
    <n v="0"/>
    <n v="3"/>
    <s v="Low Risk"/>
    <n v="6"/>
    <s v="6-11 bulan"/>
  </r>
  <r>
    <x v="1013"/>
    <x v="169"/>
    <x v="2"/>
    <x v="517"/>
    <s v="76611402611103"/>
    <n v="45"/>
    <s v="Lakilaki"/>
    <x v="1"/>
    <n v="5722000"/>
    <n v="0.36586857742048234"/>
    <x v="17"/>
    <s v="Jawa Barat"/>
    <x v="4"/>
    <s v="KLX 150"/>
    <s v="Trail"/>
    <n v="36413000"/>
    <n v="5462000"/>
    <s v="Medium"/>
    <x v="0"/>
    <x v="3"/>
    <n v="0.14499999999999999"/>
    <n v="2093500"/>
    <n v="37683000"/>
    <x v="0"/>
    <x v="0"/>
    <n v="0"/>
    <n v="0"/>
    <n v="1"/>
    <s v="verifikasi"/>
    <n v="3"/>
    <n v="2"/>
    <n v="1"/>
    <n v="0"/>
    <n v="6"/>
    <s v="Low Risk"/>
    <n v="6"/>
    <s v="6-11 bulan"/>
  </r>
  <r>
    <x v="1014"/>
    <x v="106"/>
    <x v="3"/>
    <x v="516"/>
    <s v="96191203984925"/>
    <n v="56"/>
    <s v="Lakilaki"/>
    <x v="1"/>
    <n v="10439000"/>
    <n v="8.8246000574767697E-2"/>
    <x v="9"/>
    <s v="Jawa Tengah"/>
    <x v="0"/>
    <s v="PCX 160"/>
    <s v="Matic Premium"/>
    <n v="34984000"/>
    <n v="6997000"/>
    <s v="Medium"/>
    <x v="2"/>
    <x v="2"/>
    <n v="0.14499999999999999"/>
    <n v="921200"/>
    <n v="44220000"/>
    <x v="0"/>
    <x v="0"/>
    <n v="0"/>
    <n v="0"/>
    <n v="1"/>
    <s v="data kurang"/>
    <n v="1"/>
    <n v="2"/>
    <n v="3"/>
    <n v="0"/>
    <n v="6"/>
    <s v="Low Risk"/>
    <n v="8"/>
    <s v="6-11 bulan"/>
  </r>
  <r>
    <x v="1015"/>
    <x v="63"/>
    <x v="4"/>
    <x v="142"/>
    <s v="82842609507530"/>
    <n v="30"/>
    <s v="Perempuan"/>
    <x v="0"/>
    <n v="5005000"/>
    <n v="0.15206793206793207"/>
    <x v="11"/>
    <s v="Sumatera Utara"/>
    <x v="1"/>
    <s v="Freego"/>
    <s v="Matic Mid"/>
    <n v="23599000"/>
    <n v="9439000"/>
    <s v="High"/>
    <x v="5"/>
    <x v="5"/>
    <n v="0.14499999999999999"/>
    <n v="761100"/>
    <n v="18266000"/>
    <x v="0"/>
    <x v="0"/>
    <n v="0"/>
    <n v="0"/>
    <n v="1"/>
    <m/>
    <n v="1"/>
    <n v="1"/>
    <n v="1"/>
    <n v="0"/>
    <n v="3"/>
    <s v="Low Risk"/>
    <n v="5"/>
    <s v="0-5 bulan"/>
  </r>
  <r>
    <x v="1016"/>
    <x v="45"/>
    <x v="5"/>
    <x v="512"/>
    <s v="53341303649929"/>
    <n v="57"/>
    <s v="Lakilaki"/>
    <x v="1"/>
    <n v="10176000"/>
    <n v="6.4671776729559746E-2"/>
    <x v="19"/>
    <s v="Jawa Barat"/>
    <x v="1"/>
    <s v="Lexi LX 155"/>
    <s v="Matic Mid"/>
    <n v="27517000"/>
    <n v="11007000"/>
    <s v="High"/>
    <x v="5"/>
    <x v="4"/>
    <n v="0.14499999999999999"/>
    <n v="658100"/>
    <n v="23692000"/>
    <x v="0"/>
    <x v="0"/>
    <n v="0"/>
    <n v="0"/>
    <n v="1"/>
    <s v="ok"/>
    <n v="1"/>
    <n v="1"/>
    <n v="2"/>
    <n v="0"/>
    <n v="4"/>
    <s v="Low Risk"/>
    <n v="9"/>
    <s v="6-11 bulan"/>
  </r>
  <r>
    <x v="1017"/>
    <x v="56"/>
    <x v="4"/>
    <x v="81"/>
    <s v="58512502652563"/>
    <n v="24"/>
    <s v="Lakilaki"/>
    <x v="3"/>
    <n v="7018000"/>
    <n v="0.14807637503562268"/>
    <x v="14"/>
    <s v="DKI Jakarta"/>
    <x v="4"/>
    <s v="KLX 150"/>
    <s v="Trail"/>
    <n v="37141000"/>
    <n v="5571000"/>
    <s v="Medium"/>
    <x v="0"/>
    <x v="2"/>
    <n v="0.14499999999999999"/>
    <n v="1039200"/>
    <n v="49881000"/>
    <x v="0"/>
    <x v="0"/>
    <n v="0"/>
    <n v="0"/>
    <n v="1"/>
    <m/>
    <n v="1"/>
    <n v="2"/>
    <n v="3"/>
    <n v="0"/>
    <n v="6"/>
    <s v="Low Risk"/>
    <n v="5"/>
    <s v="0-5 bulan"/>
  </r>
  <r>
    <x v="1018"/>
    <x v="125"/>
    <x v="1"/>
    <x v="304"/>
    <s v="31602102952534"/>
    <n v="53"/>
    <s v="Perempuan"/>
    <x v="9"/>
    <n v="5112000"/>
    <n v="9.1021126760563384E-2"/>
    <x v="11"/>
    <s v="Sumatera Utara"/>
    <x v="3"/>
    <s v="Dazz"/>
    <s v="Matic Entry"/>
    <n v="16631000"/>
    <n v="2495000"/>
    <s v="Medium"/>
    <x v="0"/>
    <x v="2"/>
    <n v="0.14499999999999999"/>
    <n v="465300"/>
    <n v="22335000"/>
    <x v="0"/>
    <x v="2"/>
    <n v="0"/>
    <n v="0"/>
    <n v="0"/>
    <s v="data kurang"/>
    <n v="1"/>
    <n v="2"/>
    <n v="3"/>
    <n v="0"/>
    <n v="6"/>
    <s v="Low Risk"/>
    <n v="7"/>
    <s v="6-11 bulan"/>
  </r>
  <r>
    <x v="1019"/>
    <x v="17"/>
    <x v="2"/>
    <x v="354"/>
    <s v="63492603527110"/>
    <n v="27"/>
    <s v="Perempuan"/>
    <x v="8"/>
    <n v="3604000"/>
    <n v="0.35263596004439512"/>
    <x v="0"/>
    <s v="Bali"/>
    <x v="0"/>
    <s v="Vario 160"/>
    <s v="Matic Mid"/>
    <n v="28906000"/>
    <n v="10117000"/>
    <s v="High"/>
    <x v="4"/>
    <x v="3"/>
    <n v="0.14499999999999999"/>
    <n v="1270900"/>
    <n v="22876000"/>
    <x v="0"/>
    <x v="0"/>
    <n v="0"/>
    <n v="0"/>
    <n v="1"/>
    <s v="approved"/>
    <n v="3"/>
    <n v="1"/>
    <n v="1"/>
    <n v="0"/>
    <n v="5"/>
    <s v="Low Risk"/>
    <n v="6"/>
    <s v="6-11 bulan"/>
  </r>
  <r>
    <x v="1020"/>
    <x v="200"/>
    <x v="0"/>
    <x v="82"/>
    <s v="85462603962939"/>
    <n v="57"/>
    <s v="Perempuan"/>
    <x v="1"/>
    <n v="11391000"/>
    <n v="0.19331050829602317"/>
    <x v="20"/>
    <s v="DKI Jakarta"/>
    <x v="0"/>
    <s v="Vario 160"/>
    <s v="Matic Mid"/>
    <n v="30770000"/>
    <n v="7693000"/>
    <s v="Medium"/>
    <x v="1"/>
    <x v="0"/>
    <n v="0.14499999999999999"/>
    <n v="2202000"/>
    <n v="26424000"/>
    <x v="0"/>
    <x v="0"/>
    <n v="0"/>
    <n v="0"/>
    <n v="1"/>
    <m/>
    <n v="1"/>
    <n v="2"/>
    <n v="1"/>
    <n v="0"/>
    <n v="4"/>
    <s v="Low Risk"/>
    <n v="4"/>
    <s v="0-5 bulan"/>
  </r>
  <r>
    <x v="1021"/>
    <x v="198"/>
    <x v="12"/>
    <x v="518"/>
    <s v="70151409766213"/>
    <n v="43"/>
    <s v="Lakilaki"/>
    <x v="2"/>
    <n v="1612000"/>
    <n v="1.8423697270471464"/>
    <x v="20"/>
    <s v="DKI Jakarta"/>
    <x v="1"/>
    <s v="R15"/>
    <s v="Sport"/>
    <n v="41500000"/>
    <n v="10375000"/>
    <s v="Medium"/>
    <x v="1"/>
    <x v="0"/>
    <n v="0.14499999999999999"/>
    <n v="2969900"/>
    <n v="35639000"/>
    <x v="0"/>
    <x v="0"/>
    <n v="0"/>
    <n v="0"/>
    <n v="1"/>
    <s v="data kurang"/>
    <n v="4"/>
    <n v="2"/>
    <n v="1"/>
    <n v="0"/>
    <n v="7"/>
    <s v="Medium Risk"/>
    <n v="3"/>
    <s v="0-5 bulan"/>
  </r>
  <r>
    <x v="1022"/>
    <x v="18"/>
    <x v="4"/>
    <x v="13"/>
    <s v="69502403743630"/>
    <n v="48"/>
    <s v="Perempuan"/>
    <x v="5"/>
    <n v="4364000"/>
    <n v="0.15785976168652613"/>
    <x v="14"/>
    <s v="DKI Jakarta"/>
    <x v="1"/>
    <s v="NMAX 155"/>
    <s v="Matic Premium"/>
    <n v="36863000"/>
    <n v="12902000"/>
    <s v="High"/>
    <x v="4"/>
    <x v="1"/>
    <n v="0.14499999999999999"/>
    <n v="688900"/>
    <n v="41332000"/>
    <x v="0"/>
    <x v="0"/>
    <n v="0"/>
    <n v="0"/>
    <n v="1"/>
    <m/>
    <n v="1"/>
    <n v="1"/>
    <n v="4"/>
    <n v="0"/>
    <n v="6"/>
    <s v="Low Risk"/>
    <n v="5"/>
    <s v="0-5 bulan"/>
  </r>
  <r>
    <x v="1023"/>
    <x v="91"/>
    <x v="4"/>
    <x v="9"/>
    <s v="56852809829967"/>
    <n v="30"/>
    <s v="Perempuan"/>
    <x v="4"/>
    <n v="5752000"/>
    <n v="7.2235744089012524E-2"/>
    <x v="16"/>
    <s v="Jawa Timur"/>
    <x v="2"/>
    <s v="Address"/>
    <s v="Matic Mid"/>
    <n v="20647000"/>
    <n v="6194000"/>
    <s v="High"/>
    <x v="3"/>
    <x v="1"/>
    <n v="0.14499999999999999"/>
    <n v="415500"/>
    <n v="24931000"/>
    <x v="0"/>
    <x v="0"/>
    <n v="0"/>
    <n v="0"/>
    <n v="1"/>
    <s v="ok"/>
    <n v="1"/>
    <n v="1"/>
    <n v="4"/>
    <n v="0"/>
    <n v="6"/>
    <s v="Low Risk"/>
    <n v="4"/>
    <s v="0-5 bulan"/>
  </r>
  <r>
    <x v="1024"/>
    <x v="151"/>
    <x v="0"/>
    <x v="442"/>
    <s v="98682003581612"/>
    <n v="31"/>
    <s v="Lakilaki"/>
    <x v="1"/>
    <n v="14467000"/>
    <n v="0.18985968065251951"/>
    <x v="8"/>
    <s v="Banten"/>
    <x v="1"/>
    <s v="R15"/>
    <s v="Sport"/>
    <n v="41123000"/>
    <n v="12337000"/>
    <s v="High"/>
    <x v="3"/>
    <x v="0"/>
    <n v="0.14499999999999999"/>
    <n v="2746700"/>
    <n v="32960000"/>
    <x v="0"/>
    <x v="0"/>
    <n v="0"/>
    <n v="0"/>
    <n v="1"/>
    <s v="verifikasi"/>
    <n v="1"/>
    <n v="1"/>
    <n v="1"/>
    <n v="0"/>
    <n v="3"/>
    <s v="Low Risk"/>
    <n v="4"/>
    <s v="0-5 bulan"/>
  </r>
  <r>
    <x v="1025"/>
    <x v="85"/>
    <x v="5"/>
    <x v="418"/>
    <s v="66771607838507"/>
    <n v="40"/>
    <s v="Lakilaki"/>
    <x v="1"/>
    <n v="10442000"/>
    <n v="0.1905573644895614"/>
    <x v="6"/>
    <s v="DIY"/>
    <x v="0"/>
    <s v="ADV 160"/>
    <s v="Adventure"/>
    <n v="42025000"/>
    <n v="12607000"/>
    <s v="High"/>
    <x v="3"/>
    <x v="3"/>
    <n v="0.14499999999999999"/>
    <n v="1989800"/>
    <n v="35816000"/>
    <x v="1"/>
    <x v="3"/>
    <n v="24"/>
    <n v="1"/>
    <n v="3"/>
    <s v="verifikasi"/>
    <n v="1"/>
    <n v="1"/>
    <n v="1"/>
    <n v="2"/>
    <n v="5"/>
    <s v="Low Risk"/>
    <n v="9"/>
    <s v="6-11 bulan"/>
  </r>
  <r>
    <x v="1026"/>
    <x v="135"/>
    <x v="1"/>
    <x v="1"/>
    <s v="50461106539434"/>
    <n v="52"/>
    <s v="Lakilaki"/>
    <x v="1"/>
    <n v="7857000"/>
    <n v="6.679394170803106E-2"/>
    <x v="8"/>
    <s v="Banten"/>
    <x v="3"/>
    <s v="Dazz"/>
    <s v="Matic Entry"/>
    <n v="15487000"/>
    <n v="2323000"/>
    <s v="Medium"/>
    <x v="0"/>
    <x v="4"/>
    <n v="0.14499999999999999"/>
    <n v="524800"/>
    <n v="18891000"/>
    <x v="0"/>
    <x v="0"/>
    <n v="0"/>
    <n v="0"/>
    <n v="1"/>
    <s v="ok"/>
    <n v="1"/>
    <n v="2"/>
    <n v="2"/>
    <n v="0"/>
    <n v="5"/>
    <s v="Low Risk"/>
    <n v="6"/>
    <s v="6-11 bulan"/>
  </r>
  <r>
    <x v="1027"/>
    <x v="19"/>
    <x v="5"/>
    <x v="29"/>
    <s v="50081207703247"/>
    <n v="54"/>
    <s v="Perempuan"/>
    <x v="3"/>
    <n v="7216000"/>
    <n v="0.18321784922394679"/>
    <x v="11"/>
    <s v="Sumatera Utara"/>
    <x v="0"/>
    <s v="ADV 160"/>
    <s v="Adventure"/>
    <n v="41461000"/>
    <n v="8292000"/>
    <s v="Medium"/>
    <x v="2"/>
    <x v="4"/>
    <n v="0.14499999999999999"/>
    <n v="1322100"/>
    <n v="47597000"/>
    <x v="0"/>
    <x v="0"/>
    <n v="0"/>
    <n v="0"/>
    <n v="1"/>
    <m/>
    <n v="1"/>
    <n v="2"/>
    <n v="2"/>
    <n v="0"/>
    <n v="5"/>
    <s v="Low Risk"/>
    <n v="9"/>
    <s v="6-11 bulan"/>
  </r>
  <r>
    <x v="1028"/>
    <x v="102"/>
    <x v="3"/>
    <x v="257"/>
    <s v="58392304821269"/>
    <n v="44"/>
    <s v="Perempuan"/>
    <x v="5"/>
    <n v="3154000"/>
    <n v="0.212428662016487"/>
    <x v="11"/>
    <s v="Sumatera Utara"/>
    <x v="1"/>
    <s v="Freego"/>
    <s v="Matic Mid"/>
    <n v="22615000"/>
    <n v="2262000"/>
    <s v="Low"/>
    <x v="6"/>
    <x v="2"/>
    <n v="0.14499999999999999"/>
    <n v="670000"/>
    <n v="32158000"/>
    <x v="0"/>
    <x v="0"/>
    <n v="0"/>
    <n v="0"/>
    <n v="1"/>
    <s v="approved"/>
    <n v="2"/>
    <n v="3"/>
    <n v="3"/>
    <n v="0"/>
    <n v="8"/>
    <s v="Medium Risk"/>
    <n v="8"/>
    <s v="6-11 bulan"/>
  </r>
  <r>
    <x v="1029"/>
    <x v="126"/>
    <x v="5"/>
    <x v="519"/>
    <s v="60001405838830"/>
    <n v="27"/>
    <s v="Perempuan"/>
    <x v="7"/>
    <n v="3660000"/>
    <n v="0.72868852459016398"/>
    <x v="8"/>
    <s v="Banten"/>
    <x v="1"/>
    <s v="NMAX 155"/>
    <s v="Matic Premium"/>
    <n v="37269000"/>
    <n v="9317000"/>
    <s v="Medium"/>
    <x v="1"/>
    <x v="0"/>
    <n v="0.14499999999999999"/>
    <n v="2667000"/>
    <n v="32005000"/>
    <x v="0"/>
    <x v="0"/>
    <n v="0"/>
    <n v="0"/>
    <n v="1"/>
    <s v="ok"/>
    <n v="4"/>
    <n v="2"/>
    <n v="1"/>
    <n v="0"/>
    <n v="7"/>
    <s v="Medium Risk"/>
    <n v="8"/>
    <s v="6-11 bulan"/>
  </r>
  <r>
    <x v="1030"/>
    <x v="152"/>
    <x v="2"/>
    <x v="520"/>
    <s v="46371103704010"/>
    <n v="26"/>
    <s v="Perempuan"/>
    <x v="3"/>
    <n v="5882000"/>
    <n v="0.15929955797347842"/>
    <x v="3"/>
    <s v="Sulawesi Selatan"/>
    <x v="0"/>
    <s v="PCX 160"/>
    <s v="Matic Premium"/>
    <n v="36212000"/>
    <n v="3621000"/>
    <s v="Low"/>
    <x v="6"/>
    <x v="1"/>
    <n v="0.14499999999999999"/>
    <n v="937000"/>
    <n v="56220000"/>
    <x v="1"/>
    <x v="3"/>
    <n v="27"/>
    <n v="2"/>
    <n v="3"/>
    <s v="survey ulang"/>
    <n v="1"/>
    <n v="3"/>
    <n v="4"/>
    <n v="2"/>
    <n v="10"/>
    <s v="High Risk"/>
    <n v="5"/>
    <s v="0-5 bulan"/>
  </r>
  <r>
    <x v="1031"/>
    <x v="75"/>
    <x v="5"/>
    <x v="521"/>
    <s v="47582102833901"/>
    <n v="53"/>
    <s v="Lakilaki"/>
    <x v="7"/>
    <n v="4082000"/>
    <n v="0.44762371386575206"/>
    <x v="20"/>
    <s v="DKI Jakarta"/>
    <x v="0"/>
    <s v="Vario 125"/>
    <s v="Matic Mid"/>
    <n v="25533000"/>
    <n v="6383000"/>
    <s v="Medium"/>
    <x v="1"/>
    <x v="0"/>
    <n v="0.14499999999999999"/>
    <n v="1827200"/>
    <n v="21927000"/>
    <x v="0"/>
    <x v="0"/>
    <n v="0"/>
    <n v="0"/>
    <n v="1"/>
    <m/>
    <n v="4"/>
    <n v="2"/>
    <n v="1"/>
    <n v="0"/>
    <n v="7"/>
    <s v="Medium Risk"/>
    <n v="9"/>
    <s v="6-11 bulan"/>
  </r>
  <r>
    <x v="1032"/>
    <x v="132"/>
    <x v="12"/>
    <x v="95"/>
    <s v="75542307604135"/>
    <n v="30"/>
    <s v="Perempuan"/>
    <x v="0"/>
    <n v="7173000"/>
    <n v="0.26373902132998744"/>
    <x v="9"/>
    <s v="Jawa Tengah"/>
    <x v="1"/>
    <s v="Aerox 155"/>
    <s v="Matic Sport"/>
    <n v="31077000"/>
    <n v="3108000"/>
    <s v="Low"/>
    <x v="6"/>
    <x v="3"/>
    <n v="0.14499999999999999"/>
    <n v="1891800"/>
    <n v="34052000"/>
    <x v="0"/>
    <x v="0"/>
    <n v="0"/>
    <n v="0"/>
    <n v="1"/>
    <s v="ok"/>
    <n v="2"/>
    <n v="3"/>
    <n v="1"/>
    <n v="0"/>
    <n v="6"/>
    <s v="Low Risk"/>
    <n v="3"/>
    <s v="0-5 bulan"/>
  </r>
  <r>
    <x v="1033"/>
    <x v="171"/>
    <x v="0"/>
    <x v="437"/>
    <s v="51781312837167"/>
    <n v="40"/>
    <s v="Perempuan"/>
    <x v="4"/>
    <n v="6259000"/>
    <n v="0.1312669755552005"/>
    <x v="0"/>
    <s v="Bali"/>
    <x v="0"/>
    <s v="CB150R"/>
    <s v="Sport"/>
    <n v="31711000"/>
    <n v="11099000"/>
    <s v="High"/>
    <x v="4"/>
    <x v="4"/>
    <n v="0.14499999999999999"/>
    <n v="821600"/>
    <n v="29578000"/>
    <x v="0"/>
    <x v="0"/>
    <n v="0"/>
    <n v="0"/>
    <n v="1"/>
    <s v="data kurang"/>
    <n v="1"/>
    <n v="1"/>
    <n v="2"/>
    <n v="0"/>
    <n v="4"/>
    <s v="Low Risk"/>
    <n v="4"/>
    <s v="0-5 bulan"/>
  </r>
  <r>
    <x v="1034"/>
    <x v="168"/>
    <x v="1"/>
    <x v="463"/>
    <s v="36932012726102"/>
    <n v="38"/>
    <s v="Lakilaki"/>
    <x v="9"/>
    <n v="5812000"/>
    <n v="0.13640743289745355"/>
    <x v="10"/>
    <s v="Jawa Timur"/>
    <x v="1"/>
    <s v="NMAX 155"/>
    <s v="Matic Premium"/>
    <n v="36769000"/>
    <n v="9192000"/>
    <s v="Medium"/>
    <x v="1"/>
    <x v="1"/>
    <n v="0.14499999999999999"/>
    <n v="792800"/>
    <n v="47571000"/>
    <x v="0"/>
    <x v="0"/>
    <n v="0"/>
    <n v="0"/>
    <n v="1"/>
    <s v="approved"/>
    <n v="1"/>
    <n v="2"/>
    <n v="4"/>
    <n v="0"/>
    <n v="7"/>
    <s v="Medium Risk"/>
    <n v="7"/>
    <s v="6-11 bulan"/>
  </r>
  <r>
    <x v="1035"/>
    <x v="71"/>
    <x v="1"/>
    <x v="73"/>
    <s v="72112609976447"/>
    <n v="53"/>
    <s v="Lakilaki"/>
    <x v="0"/>
    <n v="7383000"/>
    <n v="0.26785859406745227"/>
    <x v="12"/>
    <s v="DKI Jakarta"/>
    <x v="1"/>
    <s v="NMAX 155"/>
    <s v="Matic Premium"/>
    <n v="36548000"/>
    <n v="7310000"/>
    <s v="Medium"/>
    <x v="2"/>
    <x v="3"/>
    <n v="0.14499999999999999"/>
    <n v="1977600"/>
    <n v="35598000"/>
    <x v="0"/>
    <x v="0"/>
    <n v="0"/>
    <n v="0"/>
    <n v="1"/>
    <s v="verifikasi"/>
    <n v="2"/>
    <n v="2"/>
    <n v="1"/>
    <n v="0"/>
    <n v="5"/>
    <s v="Low Risk"/>
    <n v="7"/>
    <s v="6-11 bulan"/>
  </r>
  <r>
    <x v="1036"/>
    <x v="141"/>
    <x v="2"/>
    <x v="522"/>
    <s v="48971209838148"/>
    <n v="42"/>
    <s v="Perempuan"/>
    <x v="9"/>
    <n v="5625000"/>
    <n v="0.20352000000000001"/>
    <x v="5"/>
    <s v="Kalimantan Timur"/>
    <x v="1"/>
    <s v="Lexi LX 155"/>
    <s v="Matic Mid"/>
    <n v="28208000"/>
    <n v="11283000"/>
    <s v="High"/>
    <x v="5"/>
    <x v="3"/>
    <n v="0.14499999999999999"/>
    <n v="1144800"/>
    <n v="20607000"/>
    <x v="0"/>
    <x v="0"/>
    <n v="0"/>
    <n v="0"/>
    <n v="1"/>
    <s v="data kurang"/>
    <n v="2"/>
    <n v="1"/>
    <n v="1"/>
    <n v="0"/>
    <n v="4"/>
    <s v="Low Risk"/>
    <n v="6"/>
    <s v="6-11 bulan"/>
  </r>
  <r>
    <x v="1037"/>
    <x v="177"/>
    <x v="3"/>
    <x v="503"/>
    <s v="73171310926496"/>
    <n v="28"/>
    <s v="Lakilaki"/>
    <x v="1"/>
    <n v="13466000"/>
    <n v="5.8406356750334176E-2"/>
    <x v="20"/>
    <s v="DKI Jakarta"/>
    <x v="0"/>
    <s v="Genio"/>
    <s v="Matic Entry"/>
    <n v="19510000"/>
    <n v="4877000"/>
    <s v="Medium"/>
    <x v="1"/>
    <x v="5"/>
    <n v="0.14499999999999999"/>
    <n v="786500"/>
    <n v="18876000"/>
    <x v="0"/>
    <x v="0"/>
    <n v="0"/>
    <n v="0"/>
    <n v="1"/>
    <s v="verifikasi"/>
    <n v="1"/>
    <n v="2"/>
    <n v="1"/>
    <n v="0"/>
    <n v="4"/>
    <s v="Low Risk"/>
    <n v="8"/>
    <s v="6-11 bulan"/>
  </r>
  <r>
    <x v="1038"/>
    <x v="69"/>
    <x v="2"/>
    <x v="523"/>
    <s v="99781112921371"/>
    <n v="42"/>
    <s v="Lakilaki"/>
    <x v="8"/>
    <n v="3380000"/>
    <n v="0.71707100591715978"/>
    <x v="9"/>
    <s v="Jawa Tengah"/>
    <x v="1"/>
    <s v="XMAX 250"/>
    <s v="Maxi Scooter"/>
    <n v="60124000"/>
    <n v="15031000"/>
    <s v="Medium"/>
    <x v="1"/>
    <x v="5"/>
    <n v="0.14499999999999999"/>
    <n v="2423700"/>
    <n v="58170000"/>
    <x v="0"/>
    <x v="0"/>
    <n v="0"/>
    <n v="0"/>
    <n v="1"/>
    <m/>
    <n v="4"/>
    <n v="2"/>
    <n v="1"/>
    <n v="0"/>
    <n v="7"/>
    <s v="Medium Risk"/>
    <n v="6"/>
    <s v="6-11 bulan"/>
  </r>
  <r>
    <x v="1039"/>
    <x v="45"/>
    <x v="5"/>
    <x v="6"/>
    <s v="46321003883282"/>
    <n v="48"/>
    <s v="Perempuan"/>
    <x v="1"/>
    <n v="8846000"/>
    <n v="7.9821388198055621E-2"/>
    <x v="20"/>
    <s v="DKI Jakarta"/>
    <x v="0"/>
    <s v="Genio"/>
    <s v="Matic Entry"/>
    <n v="19681000"/>
    <n v="1968000"/>
    <s v="Low"/>
    <x v="6"/>
    <x v="4"/>
    <n v="0.14499999999999999"/>
    <n v="706100"/>
    <n v="25418000"/>
    <x v="0"/>
    <x v="1"/>
    <n v="61"/>
    <n v="3"/>
    <n v="2"/>
    <s v="approved"/>
    <n v="1"/>
    <n v="3"/>
    <n v="2"/>
    <n v="4"/>
    <n v="10"/>
    <s v="High Risk"/>
    <n v="9"/>
    <s v="6-11 bulan"/>
  </r>
  <r>
    <x v="1040"/>
    <x v="47"/>
    <x v="1"/>
    <x v="205"/>
    <s v="89102312958340"/>
    <n v="26"/>
    <s v="Lakilaki"/>
    <x v="9"/>
    <n v="3865000"/>
    <n v="0.24279430789133247"/>
    <x v="17"/>
    <s v="Jawa Barat"/>
    <x v="3"/>
    <s v="Dazz"/>
    <s v="Matic Entry"/>
    <n v="16392000"/>
    <n v="6557000"/>
    <s v="High"/>
    <x v="5"/>
    <x v="0"/>
    <n v="0.14499999999999999"/>
    <n v="938400"/>
    <n v="11261000"/>
    <x v="0"/>
    <x v="0"/>
    <n v="0"/>
    <n v="0"/>
    <n v="1"/>
    <m/>
    <n v="2"/>
    <n v="1"/>
    <n v="1"/>
    <n v="0"/>
    <n v="4"/>
    <s v="Low Risk"/>
    <n v="7"/>
    <s v="6-11 bulan"/>
  </r>
  <r>
    <x v="1041"/>
    <x v="143"/>
    <x v="2"/>
    <x v="307"/>
    <s v="89621103917194"/>
    <n v="33"/>
    <s v="Lakilaki"/>
    <x v="8"/>
    <n v="2725000"/>
    <n v="0.16708256880733946"/>
    <x v="19"/>
    <s v="Jawa Barat"/>
    <x v="2"/>
    <s v="Address"/>
    <s v="Matic Mid"/>
    <n v="21113000"/>
    <n v="5278000"/>
    <s v="Medium"/>
    <x v="1"/>
    <x v="1"/>
    <n v="0.14499999999999999"/>
    <n v="455300"/>
    <n v="27315000"/>
    <x v="0"/>
    <x v="0"/>
    <n v="0"/>
    <n v="0"/>
    <n v="1"/>
    <s v="approved"/>
    <n v="1"/>
    <n v="2"/>
    <n v="4"/>
    <n v="0"/>
    <n v="7"/>
    <s v="Medium Risk"/>
    <n v="6"/>
    <s v="6-11 bulan"/>
  </r>
  <r>
    <x v="1042"/>
    <x v="165"/>
    <x v="4"/>
    <x v="499"/>
    <s v="40192004775492"/>
    <n v="50"/>
    <s v="Perempuan"/>
    <x v="6"/>
    <n v="5383000"/>
    <n v="0.12663942039754783"/>
    <x v="3"/>
    <s v="Sulawesi Selatan"/>
    <x v="1"/>
    <s v="Mio M3"/>
    <s v="Matic Entry"/>
    <n v="18119000"/>
    <n v="5436000"/>
    <s v="High"/>
    <x v="3"/>
    <x v="5"/>
    <n v="0.14499999999999999"/>
    <n v="681700"/>
    <n v="16361000"/>
    <x v="0"/>
    <x v="0"/>
    <n v="0"/>
    <n v="0"/>
    <n v="1"/>
    <s v="data kurang"/>
    <n v="1"/>
    <n v="1"/>
    <n v="1"/>
    <n v="0"/>
    <n v="3"/>
    <s v="Low Risk"/>
    <n v="5"/>
    <s v="0-5 bulan"/>
  </r>
  <r>
    <x v="1043"/>
    <x v="92"/>
    <x v="5"/>
    <x v="133"/>
    <s v="70582408889066"/>
    <n v="32"/>
    <s v="Lakilaki"/>
    <x v="8"/>
    <n v="3821000"/>
    <n v="0.32836953677047892"/>
    <x v="20"/>
    <s v="DKI Jakarta"/>
    <x v="0"/>
    <s v="ADV 160"/>
    <s v="Adventure"/>
    <n v="41970000"/>
    <n v="10492000"/>
    <s v="Medium"/>
    <x v="1"/>
    <x v="4"/>
    <n v="0.14499999999999999"/>
    <n v="1254700"/>
    <n v="45171000"/>
    <x v="0"/>
    <x v="0"/>
    <n v="0"/>
    <n v="0"/>
    <n v="1"/>
    <m/>
    <n v="3"/>
    <n v="2"/>
    <n v="2"/>
    <n v="0"/>
    <n v="7"/>
    <s v="Medium Risk"/>
    <n v="9"/>
    <s v="6-11 bulan"/>
  </r>
  <r>
    <x v="1044"/>
    <x v="112"/>
    <x v="2"/>
    <x v="92"/>
    <s v="70502911794509"/>
    <n v="53"/>
    <s v="Perempuan"/>
    <x v="0"/>
    <n v="7581000"/>
    <n v="0.13223849096425275"/>
    <x v="12"/>
    <s v="DKI Jakarta"/>
    <x v="0"/>
    <s v="Revo X"/>
    <s v="Bebek"/>
    <n v="17510000"/>
    <n v="7004000"/>
    <s v="High"/>
    <x v="5"/>
    <x v="0"/>
    <n v="0.14499999999999999"/>
    <n v="1002500"/>
    <n v="12029000"/>
    <x v="0"/>
    <x v="0"/>
    <n v="0"/>
    <n v="0"/>
    <n v="1"/>
    <s v="data kurang"/>
    <n v="1"/>
    <n v="1"/>
    <n v="1"/>
    <n v="0"/>
    <n v="3"/>
    <s v="Low Risk"/>
    <n v="5"/>
    <s v="0-5 bulan"/>
  </r>
  <r>
    <x v="1045"/>
    <x v="81"/>
    <x v="5"/>
    <x v="148"/>
    <s v="97352607779541"/>
    <n v="51"/>
    <s v="Lakilaki"/>
    <x v="1"/>
    <n v="11787000"/>
    <n v="4.4472724187664375E-2"/>
    <x v="3"/>
    <s v="Sulawesi Selatan"/>
    <x v="2"/>
    <s v="Nex II"/>
    <s v="Matic Entry"/>
    <n v="16255000"/>
    <n v="6502000"/>
    <s v="High"/>
    <x v="5"/>
    <x v="5"/>
    <n v="0.14499999999999999"/>
    <n v="524200"/>
    <n v="12581000"/>
    <x v="0"/>
    <x v="0"/>
    <n v="0"/>
    <n v="0"/>
    <n v="1"/>
    <m/>
    <n v="1"/>
    <n v="1"/>
    <n v="1"/>
    <n v="0"/>
    <n v="3"/>
    <s v="Low Risk"/>
    <n v="9"/>
    <s v="6-11 bulan"/>
  </r>
  <r>
    <x v="1046"/>
    <x v="8"/>
    <x v="4"/>
    <x v="517"/>
    <s v="34442012735679"/>
    <n v="36"/>
    <s v="Perempuan"/>
    <x v="8"/>
    <n v="3827000"/>
    <n v="0.18727462764567546"/>
    <x v="10"/>
    <s v="Jawa Timur"/>
    <x v="0"/>
    <s v="Scoopy"/>
    <s v="Matic Stylish"/>
    <n v="23974000"/>
    <n v="5994000"/>
    <s v="Medium"/>
    <x v="1"/>
    <x v="4"/>
    <n v="0.14499999999999999"/>
    <n v="716700"/>
    <n v="25802000"/>
    <x v="0"/>
    <x v="0"/>
    <n v="0"/>
    <n v="0"/>
    <n v="1"/>
    <s v="approved"/>
    <n v="1"/>
    <n v="2"/>
    <n v="2"/>
    <n v="0"/>
    <n v="5"/>
    <s v="Low Risk"/>
    <n v="5"/>
    <s v="0-5 bulan"/>
  </r>
  <r>
    <x v="1047"/>
    <x v="30"/>
    <x v="1"/>
    <x v="524"/>
    <s v="52491806589696"/>
    <n v="43"/>
    <s v="Perempuan"/>
    <x v="8"/>
    <n v="3918000"/>
    <n v="0.71904032669729456"/>
    <x v="12"/>
    <s v="DKI Jakarta"/>
    <x v="1"/>
    <s v="NMAX 155"/>
    <s v="Matic Premium"/>
    <n v="34735000"/>
    <n v="5210000"/>
    <s v="Medium"/>
    <x v="0"/>
    <x v="0"/>
    <n v="0.14499999999999999"/>
    <n v="2817200"/>
    <n v="33806000"/>
    <x v="0"/>
    <x v="0"/>
    <n v="0"/>
    <n v="0"/>
    <n v="1"/>
    <s v="approved"/>
    <n v="4"/>
    <n v="2"/>
    <n v="1"/>
    <n v="0"/>
    <n v="7"/>
    <s v="Medium Risk"/>
    <n v="6"/>
    <s v="6-11 bulan"/>
  </r>
  <r>
    <x v="1048"/>
    <x v="52"/>
    <x v="0"/>
    <x v="525"/>
    <s v="78702506802965"/>
    <n v="57"/>
    <s v="Perempuan"/>
    <x v="0"/>
    <n v="6588000"/>
    <n v="0.19344262295081968"/>
    <x v="4"/>
    <s v="Kalimantan Selatan"/>
    <x v="0"/>
    <s v="ADV 160"/>
    <s v="Adventure"/>
    <n v="43019000"/>
    <n v="4302000"/>
    <s v="Low"/>
    <x v="6"/>
    <x v="2"/>
    <n v="0.14499999999999999"/>
    <n v="1274400"/>
    <n v="61173000"/>
    <x v="0"/>
    <x v="0"/>
    <n v="0"/>
    <n v="0"/>
    <n v="1"/>
    <m/>
    <n v="1"/>
    <n v="3"/>
    <n v="3"/>
    <n v="0"/>
    <n v="7"/>
    <s v="Medium Risk"/>
    <n v="4"/>
    <s v="0-5 bulan"/>
  </r>
  <r>
    <x v="1049"/>
    <x v="7"/>
    <x v="3"/>
    <x v="226"/>
    <s v="39621011812326"/>
    <n v="33"/>
    <s v="Perempuan"/>
    <x v="6"/>
    <n v="6816000"/>
    <n v="0.19683098591549295"/>
    <x v="0"/>
    <s v="Bali"/>
    <x v="1"/>
    <s v="MT15"/>
    <s v="Sport Naked"/>
    <n v="37397000"/>
    <n v="3740000"/>
    <s v="Low"/>
    <x v="6"/>
    <x v="4"/>
    <n v="0.14499999999999999"/>
    <n v="1341600"/>
    <n v="48298000"/>
    <x v="0"/>
    <x v="0"/>
    <n v="0"/>
    <n v="0"/>
    <n v="1"/>
    <s v="verifikasi"/>
    <n v="1"/>
    <n v="3"/>
    <n v="2"/>
    <n v="0"/>
    <n v="6"/>
    <s v="Low Risk"/>
    <n v="8"/>
    <s v="6-11 bulan"/>
  </r>
  <r>
    <x v="1050"/>
    <x v="180"/>
    <x v="4"/>
    <x v="526"/>
    <s v="48532306555171"/>
    <n v="45"/>
    <s v="Lakilaki"/>
    <x v="0"/>
    <n v="6179000"/>
    <n v="0.20056643469817123"/>
    <x v="6"/>
    <s v="DIY"/>
    <x v="4"/>
    <s v="KLX 150"/>
    <s v="Trail"/>
    <n v="36578000"/>
    <n v="5487000"/>
    <s v="Medium"/>
    <x v="0"/>
    <x v="4"/>
    <n v="0.14499999999999999"/>
    <n v="1239300"/>
    <n v="44615000"/>
    <x v="0"/>
    <x v="0"/>
    <n v="0"/>
    <n v="0"/>
    <n v="1"/>
    <s v="survey ulang"/>
    <n v="2"/>
    <n v="2"/>
    <n v="2"/>
    <n v="0"/>
    <n v="6"/>
    <s v="Low Risk"/>
    <n v="5"/>
    <s v="0-5 bulan"/>
  </r>
  <r>
    <x v="1051"/>
    <x v="88"/>
    <x v="5"/>
    <x v="429"/>
    <s v="67871509506194"/>
    <n v="24"/>
    <s v="Lakilaki"/>
    <x v="3"/>
    <n v="4332000"/>
    <n v="0.12243767313019391"/>
    <x v="4"/>
    <s v="Kalimantan Selatan"/>
    <x v="0"/>
    <s v="Vario 160"/>
    <s v="Matic Mid"/>
    <n v="30747000"/>
    <n v="12299000"/>
    <s v="High"/>
    <x v="5"/>
    <x v="1"/>
    <n v="0.14499999999999999"/>
    <n v="530400"/>
    <n v="31823000"/>
    <x v="0"/>
    <x v="0"/>
    <n v="0"/>
    <n v="0"/>
    <n v="1"/>
    <s v="approved"/>
    <n v="1"/>
    <n v="1"/>
    <n v="4"/>
    <n v="0"/>
    <n v="6"/>
    <s v="Low Risk"/>
    <n v="9"/>
    <s v="6-11 bulan"/>
  </r>
  <r>
    <x v="1052"/>
    <x v="84"/>
    <x v="0"/>
    <x v="194"/>
    <s v="84382205761475"/>
    <n v="32"/>
    <s v="Perempuan"/>
    <x v="8"/>
    <n v="2607000"/>
    <n v="1.1109704641350211"/>
    <x v="4"/>
    <s v="Kalimantan Selatan"/>
    <x v="0"/>
    <s v="PCX 160"/>
    <s v="Matic Premium"/>
    <n v="35712000"/>
    <n v="5357000"/>
    <s v="Medium"/>
    <x v="0"/>
    <x v="0"/>
    <n v="0.14499999999999999"/>
    <n v="2896300"/>
    <n v="34756000"/>
    <x v="0"/>
    <x v="0"/>
    <n v="0"/>
    <n v="0"/>
    <n v="1"/>
    <m/>
    <n v="4"/>
    <n v="2"/>
    <n v="1"/>
    <n v="0"/>
    <n v="7"/>
    <s v="Medium Risk"/>
    <n v="4"/>
    <s v="0-5 bulan"/>
  </r>
  <r>
    <x v="1053"/>
    <x v="131"/>
    <x v="4"/>
    <x v="252"/>
    <s v="88921804634131"/>
    <n v="22"/>
    <s v="Lakilaki"/>
    <x v="8"/>
    <n v="3075000"/>
    <n v="0.50601626016260159"/>
    <x v="19"/>
    <s v="Jawa Barat"/>
    <x v="0"/>
    <s v="ADV 160"/>
    <s v="Adventure"/>
    <n v="41355000"/>
    <n v="12407000"/>
    <s v="High"/>
    <x v="3"/>
    <x v="5"/>
    <n v="0.14499999999999999"/>
    <n v="1556000"/>
    <n v="37343000"/>
    <x v="0"/>
    <x v="0"/>
    <n v="0"/>
    <n v="0"/>
    <n v="1"/>
    <s v="verifikasi"/>
    <n v="4"/>
    <n v="1"/>
    <n v="1"/>
    <n v="0"/>
    <n v="6"/>
    <s v="Low Risk"/>
    <n v="5"/>
    <s v="0-5 bulan"/>
  </r>
  <r>
    <x v="1054"/>
    <x v="77"/>
    <x v="3"/>
    <x v="46"/>
    <s v="87411102664862"/>
    <n v="38"/>
    <s v="Lakilaki"/>
    <x v="2"/>
    <n v="2519000"/>
    <n v="0.57066296149265583"/>
    <x v="17"/>
    <s v="Jawa Barat"/>
    <x v="1"/>
    <s v="R15"/>
    <s v="Sport"/>
    <n v="42428000"/>
    <n v="6364000"/>
    <s v="Medium"/>
    <x v="0"/>
    <x v="4"/>
    <n v="0.14499999999999999"/>
    <n v="1437500"/>
    <n v="51751000"/>
    <x v="0"/>
    <x v="0"/>
    <n v="0"/>
    <n v="0"/>
    <n v="1"/>
    <s v="verifikasi"/>
    <n v="4"/>
    <n v="2"/>
    <n v="2"/>
    <n v="0"/>
    <n v="8"/>
    <s v="Medium Risk"/>
    <n v="8"/>
    <s v="6-11 bulan"/>
  </r>
  <r>
    <x v="1055"/>
    <x v="141"/>
    <x v="2"/>
    <x v="373"/>
    <s v="93952904569845"/>
    <n v="35"/>
    <s v="Perempuan"/>
    <x v="3"/>
    <n v="3152000"/>
    <n v="0.2797271573604061"/>
    <x v="15"/>
    <s v="DKI Jakarta"/>
    <x v="0"/>
    <s v="Beat Street"/>
    <s v="Matic Entry"/>
    <n v="18621000"/>
    <n v="5586000"/>
    <s v="High"/>
    <x v="3"/>
    <x v="3"/>
    <n v="0.14499999999999999"/>
    <n v="881700"/>
    <n v="15870000"/>
    <x v="0"/>
    <x v="0"/>
    <n v="0"/>
    <n v="0"/>
    <n v="1"/>
    <m/>
    <n v="2"/>
    <n v="1"/>
    <n v="1"/>
    <n v="0"/>
    <n v="4"/>
    <s v="Low Risk"/>
    <n v="6"/>
    <s v="6-11 bulan"/>
  </r>
  <r>
    <x v="1056"/>
    <x v="146"/>
    <x v="2"/>
    <x v="527"/>
    <s v="70821703907759"/>
    <n v="29"/>
    <s v="Lakilaki"/>
    <x v="5"/>
    <n v="3808000"/>
    <n v="0.1569327731092437"/>
    <x v="0"/>
    <s v="Bali"/>
    <x v="1"/>
    <s v="Freego"/>
    <s v="Matic Mid"/>
    <n v="23094000"/>
    <n v="2309000"/>
    <s v="Low"/>
    <x v="6"/>
    <x v="1"/>
    <n v="0.14499999999999999"/>
    <n v="597600"/>
    <n v="35854000"/>
    <x v="0"/>
    <x v="0"/>
    <n v="0"/>
    <n v="0"/>
    <n v="1"/>
    <m/>
    <n v="1"/>
    <n v="3"/>
    <n v="4"/>
    <n v="0"/>
    <n v="8"/>
    <s v="Medium Risk"/>
    <n v="6"/>
    <s v="6-11 bulan"/>
  </r>
  <r>
    <x v="1057"/>
    <x v="169"/>
    <x v="2"/>
    <x v="202"/>
    <s v="43352103707030"/>
    <n v="53"/>
    <s v="Perempuan"/>
    <x v="1"/>
    <n v="5821000"/>
    <n v="0.25703487373303557"/>
    <x v="6"/>
    <s v="DIY"/>
    <x v="1"/>
    <s v="Freego"/>
    <s v="Matic Mid"/>
    <n v="22401000"/>
    <n v="6720000"/>
    <s v="High"/>
    <x v="3"/>
    <x v="0"/>
    <n v="0.14499999999999999"/>
    <n v="1496200"/>
    <n v="17954000"/>
    <x v="0"/>
    <x v="0"/>
    <n v="0"/>
    <n v="0"/>
    <n v="1"/>
    <s v="data kurang"/>
    <n v="2"/>
    <n v="1"/>
    <n v="1"/>
    <n v="0"/>
    <n v="4"/>
    <s v="Low Risk"/>
    <n v="6"/>
    <s v="6-11 bulan"/>
  </r>
  <r>
    <x v="1058"/>
    <x v="19"/>
    <x v="5"/>
    <x v="528"/>
    <s v="92641103693620"/>
    <n v="28"/>
    <s v="Lakilaki"/>
    <x v="1"/>
    <n v="13823000"/>
    <n v="0.12321493163567966"/>
    <x v="17"/>
    <s v="Jawa Barat"/>
    <x v="1"/>
    <s v="MT15"/>
    <s v="Sport Naked"/>
    <n v="39610000"/>
    <n v="7922000"/>
    <s v="Medium"/>
    <x v="2"/>
    <x v="5"/>
    <n v="0.14499999999999999"/>
    <n v="1703200"/>
    <n v="40878000"/>
    <x v="0"/>
    <x v="0"/>
    <n v="0"/>
    <n v="0"/>
    <n v="1"/>
    <s v="approved"/>
    <n v="1"/>
    <n v="2"/>
    <n v="1"/>
    <n v="0"/>
    <n v="4"/>
    <s v="Low Risk"/>
    <n v="9"/>
    <s v="6-11 bulan"/>
  </r>
  <r>
    <x v="1059"/>
    <x v="35"/>
    <x v="7"/>
    <x v="33"/>
    <s v="Data Tidak Lengkap"/>
    <n v="43"/>
    <s v="Perempuan"/>
    <x v="0"/>
    <n v="6111000"/>
    <n v="0.35045000818196692"/>
    <x v="18"/>
    <s v="Jawa Timur"/>
    <x v="0"/>
    <s v="PCX 160"/>
    <s v="Matic Premium"/>
    <n v="35180765"/>
    <n v="3518000"/>
    <s v="Low"/>
    <x v="6"/>
    <x v="3"/>
    <n v="0.14499999999999999"/>
    <n v="2141600"/>
    <n v="38549000"/>
    <x v="0"/>
    <x v="0"/>
    <n v="0"/>
    <n v="0"/>
    <n v="1"/>
    <s v="verifikasi"/>
    <n v="3"/>
    <n v="3"/>
    <n v="1"/>
    <n v="0"/>
    <n v="7"/>
    <s v="Medium Risk"/>
    <s v="N/A"/>
    <s v="N/A"/>
  </r>
  <r>
    <x v="1060"/>
    <x v="84"/>
    <x v="0"/>
    <x v="304"/>
    <s v="57022203664137"/>
    <n v="49"/>
    <s v="Lakilaki"/>
    <x v="8"/>
    <n v="3178000"/>
    <n v="0.60207677784770297"/>
    <x v="16"/>
    <s v="Jawa Timur"/>
    <x v="1"/>
    <s v="MT15"/>
    <s v="Sport Naked"/>
    <n v="39553000"/>
    <n v="3955000"/>
    <s v="Low"/>
    <x v="6"/>
    <x v="5"/>
    <n v="0.14499999999999999"/>
    <n v="1913400"/>
    <n v="45922000"/>
    <x v="0"/>
    <x v="0"/>
    <n v="0"/>
    <n v="0"/>
    <n v="1"/>
    <m/>
    <n v="4"/>
    <n v="3"/>
    <n v="1"/>
    <n v="0"/>
    <n v="8"/>
    <s v="Medium Risk"/>
    <n v="4"/>
    <s v="0-5 bulan"/>
  </r>
  <r>
    <x v="1061"/>
    <x v="162"/>
    <x v="4"/>
    <x v="345"/>
    <s v="50712509926245"/>
    <n v="43"/>
    <s v="Perempuan"/>
    <x v="1"/>
    <n v="4527000"/>
    <n v="0.28323392975480449"/>
    <x v="15"/>
    <s v="DKI Jakarta"/>
    <x v="2"/>
    <s v="Address"/>
    <s v="Matic Mid"/>
    <n v="20672000"/>
    <n v="7235000"/>
    <s v="High"/>
    <x v="4"/>
    <x v="0"/>
    <n v="0.14499999999999999"/>
    <n v="1282200"/>
    <n v="15386000"/>
    <x v="0"/>
    <x v="0"/>
    <n v="0"/>
    <n v="0"/>
    <n v="1"/>
    <s v="approved"/>
    <n v="2"/>
    <n v="1"/>
    <n v="1"/>
    <n v="0"/>
    <n v="4"/>
    <s v="Low Risk"/>
    <n v="5"/>
    <s v="0-5 bulan"/>
  </r>
  <r>
    <x v="1062"/>
    <x v="20"/>
    <x v="2"/>
    <x v="290"/>
    <s v="33322111728509"/>
    <n v="25"/>
    <s v="Perempuan"/>
    <x v="1"/>
    <n v="6438000"/>
    <n v="0.10507921714818266"/>
    <x v="9"/>
    <s v="Jawa Tengah"/>
    <x v="1"/>
    <s v="Mio M3"/>
    <s v="Matic Entry"/>
    <n v="17980000"/>
    <n v="5394000"/>
    <s v="High"/>
    <x v="3"/>
    <x v="5"/>
    <n v="0.14499999999999999"/>
    <n v="676500"/>
    <n v="16236000"/>
    <x v="0"/>
    <x v="0"/>
    <n v="0"/>
    <n v="0"/>
    <n v="1"/>
    <m/>
    <n v="1"/>
    <n v="1"/>
    <n v="1"/>
    <n v="0"/>
    <n v="3"/>
    <s v="Low Risk"/>
    <n v="6"/>
    <s v="6-11 bulan"/>
  </r>
  <r>
    <x v="1063"/>
    <x v="55"/>
    <x v="5"/>
    <x v="83"/>
    <s v="54042112633674"/>
    <n v="52"/>
    <s v="Perempuan"/>
    <x v="2"/>
    <n v="1690000"/>
    <n v="0.75289940828402369"/>
    <x v="2"/>
    <s v="Riau"/>
    <x v="0"/>
    <s v="ADV 160"/>
    <s v="Adventure"/>
    <n v="42563000"/>
    <n v="10641000"/>
    <s v="Medium"/>
    <x v="1"/>
    <x v="4"/>
    <n v="0.14499999999999999"/>
    <n v="1272400"/>
    <n v="45807000"/>
    <x v="0"/>
    <x v="0"/>
    <n v="0"/>
    <n v="0"/>
    <n v="1"/>
    <m/>
    <n v="4"/>
    <n v="2"/>
    <n v="2"/>
    <n v="0"/>
    <n v="8"/>
    <s v="Medium Risk"/>
    <n v="8"/>
    <s v="6-11 bulan"/>
  </r>
  <r>
    <x v="1064"/>
    <x v="33"/>
    <x v="5"/>
    <x v="529"/>
    <s v="33321307646357"/>
    <n v="26"/>
    <s v="Perempuan"/>
    <x v="1"/>
    <n v="7680000"/>
    <n v="0.34210937499999999"/>
    <x v="12"/>
    <s v="DKI Jakarta"/>
    <x v="0"/>
    <s v="ADV 160"/>
    <s v="Adventure"/>
    <n v="43161000"/>
    <n v="4316000"/>
    <s v="Low"/>
    <x v="6"/>
    <x v="3"/>
    <n v="0.14499999999999999"/>
    <n v="2627400"/>
    <n v="47293000"/>
    <x v="0"/>
    <x v="0"/>
    <n v="0"/>
    <n v="0"/>
    <n v="1"/>
    <m/>
    <n v="3"/>
    <n v="3"/>
    <n v="1"/>
    <n v="0"/>
    <n v="7"/>
    <s v="Medium Risk"/>
    <n v="9"/>
    <s v="6-11 bulan"/>
  </r>
  <r>
    <x v="1065"/>
    <x v="133"/>
    <x v="2"/>
    <x v="378"/>
    <s v="37851705898198"/>
    <n v="33"/>
    <s v="Lakilaki"/>
    <x v="2"/>
    <n v="2643000"/>
    <n v="0.38637911464245178"/>
    <x v="5"/>
    <s v="Kalimantan Timur"/>
    <x v="2"/>
    <s v="Nex II"/>
    <s v="Matic Entry"/>
    <n v="16464000"/>
    <n v="5762000"/>
    <s v="High"/>
    <x v="4"/>
    <x v="0"/>
    <n v="0.14499999999999999"/>
    <n v="1021200"/>
    <n v="12254000"/>
    <x v="0"/>
    <x v="0"/>
    <n v="0"/>
    <n v="0"/>
    <n v="1"/>
    <s v="survey ulang"/>
    <n v="3"/>
    <n v="1"/>
    <n v="1"/>
    <n v="0"/>
    <n v="5"/>
    <s v="Low Risk"/>
    <n v="6"/>
    <s v="6-11 bulan"/>
  </r>
  <r>
    <x v="1066"/>
    <x v="109"/>
    <x v="0"/>
    <x v="530"/>
    <s v="95891009892282"/>
    <n v="39"/>
    <s v="Perempuan"/>
    <x v="0"/>
    <n v="7855000"/>
    <n v="0.20106938255887968"/>
    <x v="7"/>
    <s v="Jawa Barat"/>
    <x v="0"/>
    <s v="Scoopy"/>
    <s v="Matic Stylish"/>
    <n v="23646000"/>
    <n v="7094000"/>
    <s v="High"/>
    <x v="3"/>
    <x v="0"/>
    <n v="0.14499999999999999"/>
    <n v="1579400"/>
    <n v="18952000"/>
    <x v="0"/>
    <x v="0"/>
    <n v="0"/>
    <n v="0"/>
    <n v="1"/>
    <m/>
    <n v="2"/>
    <n v="1"/>
    <n v="1"/>
    <n v="0"/>
    <n v="4"/>
    <s v="Low Risk"/>
    <n v="4"/>
    <s v="0-5 bulan"/>
  </r>
  <r>
    <x v="1067"/>
    <x v="110"/>
    <x v="0"/>
    <x v="408"/>
    <s v="86122611648542"/>
    <n v="54"/>
    <s v="Perempuan"/>
    <x v="7"/>
    <n v="2804000"/>
    <n v="0.39650499286733237"/>
    <x v="14"/>
    <s v="DKI Jakarta"/>
    <x v="1"/>
    <s v="R15"/>
    <s v="Sport"/>
    <n v="42219000"/>
    <n v="8444000"/>
    <s v="Medium"/>
    <x v="2"/>
    <x v="2"/>
    <n v="0.14499999999999999"/>
    <n v="1111800"/>
    <n v="53364000"/>
    <x v="0"/>
    <x v="0"/>
    <n v="0"/>
    <n v="0"/>
    <n v="1"/>
    <s v="verifikasi"/>
    <n v="3"/>
    <n v="2"/>
    <n v="3"/>
    <n v="0"/>
    <n v="8"/>
    <s v="Medium Risk"/>
    <n v="4"/>
    <s v="0-5 bulan"/>
  </r>
  <r>
    <x v="1068"/>
    <x v="136"/>
    <x v="5"/>
    <x v="414"/>
    <s v="59702708646802"/>
    <n v="49"/>
    <s v="Lakilaki"/>
    <x v="0"/>
    <n v="7281000"/>
    <n v="0.13323719269331136"/>
    <x v="4"/>
    <s v="Kalimantan Selatan"/>
    <x v="0"/>
    <s v="CB150R"/>
    <s v="Sport"/>
    <n v="32450000"/>
    <n v="8112000"/>
    <s v="Medium"/>
    <x v="1"/>
    <x v="4"/>
    <n v="0.14499999999999999"/>
    <n v="970100"/>
    <n v="34925000"/>
    <x v="0"/>
    <x v="1"/>
    <n v="69"/>
    <n v="2"/>
    <n v="2"/>
    <s v="ok"/>
    <n v="1"/>
    <n v="2"/>
    <n v="2"/>
    <n v="2"/>
    <n v="7"/>
    <s v="Medium Risk"/>
    <n v="8"/>
    <s v="6-11 bulan"/>
  </r>
  <r>
    <x v="1069"/>
    <x v="167"/>
    <x v="5"/>
    <x v="417"/>
    <s v="46252005663719"/>
    <n v="24"/>
    <s v="Lakilaki"/>
    <x v="7"/>
    <n v="2348000"/>
    <n v="0.26937819420783643"/>
    <x v="9"/>
    <s v="Jawa Tengah"/>
    <x v="0"/>
    <s v="PCX 160"/>
    <s v="Matic Premium"/>
    <n v="36664000"/>
    <n v="14665000"/>
    <s v="High"/>
    <x v="5"/>
    <x v="1"/>
    <n v="0.14499999999999999"/>
    <n v="632500"/>
    <n v="37948000"/>
    <x v="0"/>
    <x v="0"/>
    <n v="0"/>
    <n v="0"/>
    <n v="1"/>
    <m/>
    <n v="2"/>
    <n v="1"/>
    <n v="4"/>
    <n v="0"/>
    <n v="7"/>
    <s v="Medium Risk"/>
    <n v="9"/>
    <s v="6-11 bulan"/>
  </r>
  <r>
    <x v="1070"/>
    <x v="120"/>
    <x v="5"/>
    <x v="86"/>
    <s v="43451611682286"/>
    <n v="53"/>
    <s v="Lakilaki"/>
    <x v="9"/>
    <n v="5993000"/>
    <n v="0.10869347572167529"/>
    <x v="3"/>
    <s v="Sulawesi Selatan"/>
    <x v="0"/>
    <s v="Scoopy"/>
    <s v="Matic Stylish"/>
    <n v="23281000"/>
    <n v="3492000"/>
    <s v="Medium"/>
    <x v="0"/>
    <x v="2"/>
    <n v="0.14499999999999999"/>
    <n v="651400"/>
    <n v="31267000"/>
    <x v="0"/>
    <x v="0"/>
    <n v="0"/>
    <n v="0"/>
    <n v="1"/>
    <s v="approved"/>
    <n v="1"/>
    <n v="2"/>
    <n v="3"/>
    <n v="0"/>
    <n v="6"/>
    <s v="Low Risk"/>
    <n v="9"/>
    <s v="6-11 bulan"/>
  </r>
  <r>
    <x v="1071"/>
    <x v="27"/>
    <x v="4"/>
    <x v="148"/>
    <s v="36981106878245"/>
    <n v="35"/>
    <s v="Lakilaki"/>
    <x v="0"/>
    <n v="5630000"/>
    <n v="0.16801065719360569"/>
    <x v="6"/>
    <s v="DIY"/>
    <x v="1"/>
    <s v="Lexi LX 155"/>
    <s v="Matic Mid"/>
    <n v="29330000"/>
    <n v="11732000"/>
    <s v="High"/>
    <x v="5"/>
    <x v="5"/>
    <n v="0.14499999999999999"/>
    <n v="945900"/>
    <n v="22701000"/>
    <x v="0"/>
    <x v="2"/>
    <n v="0"/>
    <n v="0"/>
    <n v="0"/>
    <m/>
    <n v="1"/>
    <n v="1"/>
    <n v="1"/>
    <n v="0"/>
    <n v="3"/>
    <s v="Low Risk"/>
    <n v="4"/>
    <s v="0-5 bulan"/>
  </r>
  <r>
    <x v="1072"/>
    <x v="123"/>
    <x v="11"/>
    <x v="338"/>
    <s v="55851112563823"/>
    <n v="55"/>
    <s v="Lakilaki"/>
    <x v="0"/>
    <n v="4557000"/>
    <n v="0.2077243800746105"/>
    <x v="7"/>
    <s v="Jawa Barat"/>
    <x v="3"/>
    <s v="Dazz"/>
    <s v="Matic Entry"/>
    <n v="16535000"/>
    <n v="6614000"/>
    <s v="High"/>
    <x v="5"/>
    <x v="0"/>
    <n v="0.14499999999999999"/>
    <n v="946600"/>
    <n v="11360000"/>
    <x v="0"/>
    <x v="0"/>
    <n v="0"/>
    <n v="0"/>
    <n v="1"/>
    <s v="ok"/>
    <n v="2"/>
    <n v="1"/>
    <n v="1"/>
    <n v="0"/>
    <n v="4"/>
    <s v="Low Risk"/>
    <s v="N/A"/>
    <s v="N/A"/>
  </r>
  <r>
    <x v="1073"/>
    <x v="138"/>
    <x v="2"/>
    <x v="147"/>
    <s v="57402510999262"/>
    <n v="39"/>
    <s v="Perempuan"/>
    <x v="1"/>
    <n v="6502000"/>
    <n v="0.13561980928944939"/>
    <x v="3"/>
    <s v="Sulawesi Selatan"/>
    <x v="1"/>
    <s v="Aerox 155"/>
    <s v="Matic Sport"/>
    <n v="31517000"/>
    <n v="4728000"/>
    <s v="Medium"/>
    <x v="0"/>
    <x v="2"/>
    <n v="0.14499999999999999"/>
    <n v="881800"/>
    <n v="42327000"/>
    <x v="0"/>
    <x v="0"/>
    <n v="0"/>
    <n v="0"/>
    <n v="1"/>
    <m/>
    <n v="1"/>
    <n v="2"/>
    <n v="3"/>
    <n v="0"/>
    <n v="6"/>
    <s v="Low Risk"/>
    <n v="6"/>
    <s v="6-11 bulan"/>
  </r>
  <r>
    <x v="1074"/>
    <x v="44"/>
    <x v="0"/>
    <x v="531"/>
    <s v="57961603813472"/>
    <n v="28"/>
    <s v="Lakilaki"/>
    <x v="8"/>
    <n v="3415000"/>
    <n v="0.40266471449487556"/>
    <x v="2"/>
    <s v="Riau"/>
    <x v="1"/>
    <s v="Freego"/>
    <s v="Matic Mid"/>
    <n v="22172000"/>
    <n v="7760000"/>
    <s v="High"/>
    <x v="4"/>
    <x v="0"/>
    <n v="0.14499999999999999"/>
    <n v="1375100"/>
    <n v="16502000"/>
    <x v="0"/>
    <x v="0"/>
    <n v="0"/>
    <n v="0"/>
    <n v="1"/>
    <m/>
    <n v="4"/>
    <n v="1"/>
    <n v="1"/>
    <n v="0"/>
    <n v="6"/>
    <s v="Low Risk"/>
    <n v="4"/>
    <s v="0-5 bulan"/>
  </r>
  <r>
    <x v="1075"/>
    <x v="25"/>
    <x v="3"/>
    <x v="381"/>
    <s v="71662401717157"/>
    <n v="22"/>
    <s v="Perempuan"/>
    <x v="1"/>
    <n v="14138000"/>
    <n v="6.9019663318715521E-2"/>
    <x v="0"/>
    <s v="Bali"/>
    <x v="1"/>
    <s v="Lexi LX 155"/>
    <s v="Matic Mid"/>
    <n v="27200000"/>
    <n v="2720000"/>
    <s v="Low"/>
    <x v="6"/>
    <x v="4"/>
    <n v="0.14499999999999999"/>
    <n v="975800"/>
    <n v="35129000"/>
    <x v="0"/>
    <x v="0"/>
    <n v="0"/>
    <n v="0"/>
    <n v="1"/>
    <s v="ok"/>
    <n v="1"/>
    <n v="3"/>
    <n v="2"/>
    <n v="0"/>
    <n v="6"/>
    <s v="Low Risk"/>
    <n v="8"/>
    <s v="6-11 bulan"/>
  </r>
  <r>
    <x v="1076"/>
    <x v="42"/>
    <x v="0"/>
    <x v="302"/>
    <s v="58232802619290"/>
    <n v="29"/>
    <s v="Perempuan"/>
    <x v="7"/>
    <n v="3423000"/>
    <n v="0.38650306748466257"/>
    <x v="9"/>
    <s v="Jawa Tengah"/>
    <x v="0"/>
    <s v="CB150R"/>
    <s v="Sport"/>
    <n v="30766000"/>
    <n v="6153000"/>
    <s v="Medium"/>
    <x v="2"/>
    <x v="5"/>
    <n v="0.14499999999999999"/>
    <n v="1323000"/>
    <n v="31751000"/>
    <x v="0"/>
    <x v="0"/>
    <n v="0"/>
    <n v="0"/>
    <n v="1"/>
    <s v="approved"/>
    <n v="3"/>
    <n v="2"/>
    <n v="1"/>
    <n v="0"/>
    <n v="6"/>
    <s v="Low Risk"/>
    <n v="4"/>
    <s v="0-5 bulan"/>
  </r>
  <r>
    <x v="1077"/>
    <x v="3"/>
    <x v="3"/>
    <x v="216"/>
    <s v="81091809772128"/>
    <n v="25"/>
    <s v="Perempuan"/>
    <x v="8"/>
    <n v="2542000"/>
    <n v="0.30900865460267507"/>
    <x v="13"/>
    <s v="Jawa Barat"/>
    <x v="1"/>
    <s v="Freego"/>
    <s v="Matic Mid"/>
    <n v="23183000"/>
    <n v="3477000"/>
    <s v="Medium"/>
    <x v="0"/>
    <x v="4"/>
    <n v="0.14499999999999999"/>
    <n v="785500"/>
    <n v="28278000"/>
    <x v="0"/>
    <x v="0"/>
    <n v="0"/>
    <n v="0"/>
    <n v="1"/>
    <s v="ok"/>
    <n v="3"/>
    <n v="2"/>
    <n v="2"/>
    <n v="0"/>
    <n v="7"/>
    <s v="Medium Risk"/>
    <n v="7"/>
    <s v="6-11 bulan"/>
  </r>
  <r>
    <x v="1078"/>
    <x v="35"/>
    <x v="7"/>
    <x v="33"/>
    <s v="Data Tidak Lengkap"/>
    <n v="42"/>
    <s v="Lakilaki"/>
    <x v="6"/>
    <n v="5514000"/>
    <n v="0.21017410228509248"/>
    <x v="18"/>
    <s v="DKI Jakarta"/>
    <x v="0"/>
    <s v="PCX 160"/>
    <s v="Matic Premium"/>
    <n v="36341886"/>
    <n v="7268000"/>
    <s v="Medium"/>
    <x v="2"/>
    <x v="4"/>
    <n v="0.14499999999999999"/>
    <n v="1158900"/>
    <n v="41721000"/>
    <x v="0"/>
    <x v="0"/>
    <n v="0"/>
    <n v="0"/>
    <n v="1"/>
    <s v="approved"/>
    <n v="2"/>
    <n v="2"/>
    <n v="2"/>
    <n v="0"/>
    <n v="6"/>
    <s v="Low Risk"/>
    <s v="N/A"/>
    <s v="N/A"/>
  </r>
  <r>
    <x v="1079"/>
    <x v="61"/>
    <x v="1"/>
    <x v="500"/>
    <s v="82711705813000"/>
    <n v="29"/>
    <s v="Lakilaki"/>
    <x v="2"/>
    <n v="2229000"/>
    <n v="0.44037685060565274"/>
    <x v="19"/>
    <s v="Jawa Barat"/>
    <x v="0"/>
    <s v="Genio"/>
    <s v="Matic Entry"/>
    <n v="19349000"/>
    <n v="4837000"/>
    <s v="Medium"/>
    <x v="1"/>
    <x v="3"/>
    <n v="0.14499999999999999"/>
    <n v="981600"/>
    <n v="17668000"/>
    <x v="0"/>
    <x v="0"/>
    <n v="0"/>
    <n v="0"/>
    <n v="1"/>
    <m/>
    <n v="4"/>
    <n v="2"/>
    <n v="1"/>
    <n v="0"/>
    <n v="7"/>
    <s v="Medium Risk"/>
    <n v="7"/>
    <s v="6-11 bulan"/>
  </r>
  <r>
    <x v="1080"/>
    <x v="86"/>
    <x v="2"/>
    <x v="355"/>
    <s v="75911105859942"/>
    <n v="30"/>
    <s v="Perempuan"/>
    <x v="4"/>
    <n v="7182000"/>
    <n v="0.21248955722639934"/>
    <x v="9"/>
    <s v="Jawa Tengah"/>
    <x v="0"/>
    <s v="PCX 160"/>
    <s v="Matic Premium"/>
    <n v="37605000"/>
    <n v="15042000"/>
    <s v="High"/>
    <x v="5"/>
    <x v="3"/>
    <n v="0.14499999999999999"/>
    <n v="1526100"/>
    <n v="27470000"/>
    <x v="0"/>
    <x v="0"/>
    <n v="0"/>
    <n v="0"/>
    <n v="1"/>
    <m/>
    <n v="2"/>
    <n v="1"/>
    <n v="1"/>
    <n v="0"/>
    <n v="4"/>
    <s v="Low Risk"/>
    <n v="6"/>
    <s v="6-11 bulan"/>
  </r>
  <r>
    <x v="1081"/>
    <x v="150"/>
    <x v="4"/>
    <x v="532"/>
    <s v="78141512621773"/>
    <n v="28"/>
    <s v="Lakilaki"/>
    <x v="4"/>
    <n v="7262000"/>
    <n v="0.61505095015147337"/>
    <x v="17"/>
    <s v="Jawa Barat"/>
    <x v="1"/>
    <s v="XMAX 250"/>
    <s v="Maxi Scooter"/>
    <n v="62414000"/>
    <n v="15604000"/>
    <s v="Medium"/>
    <x v="1"/>
    <x v="0"/>
    <n v="0.14499999999999999"/>
    <n v="4466500"/>
    <n v="53597000"/>
    <x v="0"/>
    <x v="0"/>
    <n v="0"/>
    <n v="0"/>
    <n v="1"/>
    <m/>
    <n v="4"/>
    <n v="2"/>
    <n v="1"/>
    <n v="0"/>
    <n v="7"/>
    <s v="Medium Risk"/>
    <n v="4"/>
    <s v="0-5 bulan"/>
  </r>
  <r>
    <x v="1082"/>
    <x v="49"/>
    <x v="4"/>
    <x v="533"/>
    <s v="33221303877129"/>
    <n v="39"/>
    <s v="Perempuan"/>
    <x v="9"/>
    <n v="6058000"/>
    <n v="0.17845823704192804"/>
    <x v="19"/>
    <s v="Jawa Barat"/>
    <x v="1"/>
    <s v="NMAX 155"/>
    <s v="Matic Premium"/>
    <n v="36492000"/>
    <n v="3649000"/>
    <s v="Low"/>
    <x v="6"/>
    <x v="2"/>
    <n v="0.14499999999999999"/>
    <n v="1081100"/>
    <n v="51892000"/>
    <x v="0"/>
    <x v="0"/>
    <n v="0"/>
    <n v="0"/>
    <n v="1"/>
    <m/>
    <n v="1"/>
    <n v="3"/>
    <n v="3"/>
    <n v="0"/>
    <n v="7"/>
    <s v="Medium Risk"/>
    <n v="5"/>
    <s v="0-5 bulan"/>
  </r>
  <r>
    <x v="1083"/>
    <x v="106"/>
    <x v="3"/>
    <x v="11"/>
    <s v="73662111901979"/>
    <n v="22"/>
    <s v="Perempuan"/>
    <x v="9"/>
    <n v="6480000"/>
    <n v="8.3765432098765427E-2"/>
    <x v="16"/>
    <s v="Jawa Timur"/>
    <x v="3"/>
    <s v="Dazz"/>
    <s v="Matic Entry"/>
    <n v="15536000"/>
    <n v="5437000"/>
    <s v="High"/>
    <x v="4"/>
    <x v="5"/>
    <n v="0.14499999999999999"/>
    <n v="542800"/>
    <n v="13027000"/>
    <x v="0"/>
    <x v="0"/>
    <n v="0"/>
    <n v="0"/>
    <n v="1"/>
    <m/>
    <n v="1"/>
    <n v="1"/>
    <n v="1"/>
    <n v="0"/>
    <n v="3"/>
    <s v="Low Risk"/>
    <n v="8"/>
    <s v="6-11 bulan"/>
  </r>
  <r>
    <x v="1084"/>
    <x v="109"/>
    <x v="0"/>
    <x v="22"/>
    <s v="89611910641769"/>
    <n v="53"/>
    <s v="Perempuan"/>
    <x v="6"/>
    <n v="5188000"/>
    <n v="0.12879722436391672"/>
    <x v="0"/>
    <s v="Bali"/>
    <x v="1"/>
    <s v="Lexi LX 155"/>
    <s v="Matic Mid"/>
    <n v="27939000"/>
    <n v="11175000"/>
    <s v="High"/>
    <x v="5"/>
    <x v="4"/>
    <n v="0.14499999999999999"/>
    <n v="668200"/>
    <n v="24056000"/>
    <x v="0"/>
    <x v="0"/>
    <n v="0"/>
    <n v="0"/>
    <n v="1"/>
    <s v="ok"/>
    <n v="1"/>
    <n v="1"/>
    <n v="2"/>
    <n v="0"/>
    <n v="4"/>
    <s v="Low Risk"/>
    <n v="4"/>
    <s v="0-5 bulan"/>
  </r>
  <r>
    <x v="1085"/>
    <x v="164"/>
    <x v="4"/>
    <x v="534"/>
    <s v="43251104711980"/>
    <n v="23"/>
    <s v="Perempuan"/>
    <x v="0"/>
    <n v="7150000"/>
    <n v="4.878321678321678E-2"/>
    <x v="13"/>
    <s v="Jawa Barat"/>
    <x v="2"/>
    <s v="Address"/>
    <s v="Matic Mid"/>
    <n v="20220000"/>
    <n v="8088000"/>
    <s v="High"/>
    <x v="5"/>
    <x v="1"/>
    <n v="0.14499999999999999"/>
    <n v="348800"/>
    <n v="20927000"/>
    <x v="0"/>
    <x v="0"/>
    <n v="0"/>
    <n v="0"/>
    <n v="1"/>
    <m/>
    <n v="1"/>
    <n v="1"/>
    <n v="4"/>
    <n v="0"/>
    <n v="6"/>
    <s v="Low Risk"/>
    <n v="5"/>
    <s v="0-5 bulan"/>
  </r>
  <r>
    <x v="1086"/>
    <x v="158"/>
    <x v="5"/>
    <x v="449"/>
    <s v="63721503863636"/>
    <n v="54"/>
    <s v="Perempuan"/>
    <x v="6"/>
    <n v="6006000"/>
    <n v="0.16834831834831834"/>
    <x v="13"/>
    <s v="Jawa Barat"/>
    <x v="0"/>
    <s v="ADV 160"/>
    <s v="Adventure"/>
    <n v="43882000"/>
    <n v="13165000"/>
    <s v="High"/>
    <x v="3"/>
    <x v="2"/>
    <n v="0.14499999999999999"/>
    <n v="1011100"/>
    <n v="48533000"/>
    <x v="0"/>
    <x v="0"/>
    <n v="0"/>
    <n v="0"/>
    <n v="1"/>
    <s v="verifikasi"/>
    <n v="1"/>
    <n v="1"/>
    <n v="3"/>
    <n v="0"/>
    <n v="5"/>
    <s v="Low Risk"/>
    <n v="9"/>
    <s v="6-11 bulan"/>
  </r>
  <r>
    <x v="1087"/>
    <x v="18"/>
    <x v="4"/>
    <x v="535"/>
    <s v="77812806934407"/>
    <n v="39"/>
    <s v="Lakilaki"/>
    <x v="5"/>
    <n v="2999000"/>
    <n v="0.21383794598199399"/>
    <x v="15"/>
    <s v="DKI Jakarta"/>
    <x v="0"/>
    <s v="CB150R"/>
    <s v="Sport"/>
    <n v="31868000"/>
    <n v="9561000"/>
    <s v="High"/>
    <x v="3"/>
    <x v="1"/>
    <n v="0.14499999999999999"/>
    <n v="641300"/>
    <n v="38480000"/>
    <x v="0"/>
    <x v="0"/>
    <n v="0"/>
    <n v="0"/>
    <n v="1"/>
    <s v="approved"/>
    <n v="2"/>
    <n v="1"/>
    <n v="4"/>
    <n v="0"/>
    <n v="7"/>
    <s v="Medium Risk"/>
    <n v="5"/>
    <s v="0-5 bulan"/>
  </r>
  <r>
    <x v="1088"/>
    <x v="26"/>
    <x v="4"/>
    <x v="195"/>
    <s v="90932604754117"/>
    <n v="51"/>
    <s v="Lakilaki"/>
    <x v="0"/>
    <n v="5157000"/>
    <n v="0.50713593174326155"/>
    <x v="3"/>
    <s v="Sulawesi Selatan"/>
    <x v="1"/>
    <s v="NMAX 155"/>
    <s v="Matic Premium"/>
    <n v="36546000"/>
    <n v="9137000"/>
    <s v="Medium"/>
    <x v="1"/>
    <x v="0"/>
    <n v="0.14499999999999999"/>
    <n v="2615300"/>
    <n v="31384000"/>
    <x v="0"/>
    <x v="0"/>
    <n v="0"/>
    <n v="0"/>
    <n v="1"/>
    <s v="ok"/>
    <n v="4"/>
    <n v="2"/>
    <n v="1"/>
    <n v="0"/>
    <n v="7"/>
    <s v="Medium Risk"/>
    <n v="4"/>
    <s v="0-5 bulan"/>
  </r>
  <r>
    <x v="1089"/>
    <x v="5"/>
    <x v="1"/>
    <x v="216"/>
    <s v="56761109714329"/>
    <n v="50"/>
    <s v="Lakilaki"/>
    <x v="9"/>
    <n v="4122000"/>
    <n v="9.4323144104803497E-2"/>
    <x v="16"/>
    <s v="Jawa Timur"/>
    <x v="2"/>
    <s v="Address"/>
    <s v="Matic Mid"/>
    <n v="20805000"/>
    <n v="7282000"/>
    <s v="High"/>
    <x v="4"/>
    <x v="1"/>
    <n v="0.14499999999999999"/>
    <n v="388800"/>
    <n v="23327000"/>
    <x v="0"/>
    <x v="0"/>
    <n v="0"/>
    <n v="0"/>
    <n v="1"/>
    <m/>
    <n v="1"/>
    <n v="1"/>
    <n v="4"/>
    <n v="0"/>
    <n v="6"/>
    <s v="Low Risk"/>
    <n v="7"/>
    <s v="6-11 bulan"/>
  </r>
  <r>
    <x v="1090"/>
    <x v="27"/>
    <x v="4"/>
    <x v="37"/>
    <s v="70561506531641"/>
    <n v="36"/>
    <s v="Lakilaki"/>
    <x v="1"/>
    <n v="7245000"/>
    <n v="0.3879503105590062"/>
    <x v="13"/>
    <s v="Jawa Barat"/>
    <x v="1"/>
    <s v="XMAX 250"/>
    <s v="Maxi Scooter"/>
    <n v="61520000"/>
    <n v="9228000"/>
    <s v="Medium"/>
    <x v="0"/>
    <x v="5"/>
    <n v="0.14499999999999999"/>
    <n v="2810700"/>
    <n v="67457000"/>
    <x v="0"/>
    <x v="0"/>
    <n v="0"/>
    <n v="0"/>
    <n v="1"/>
    <m/>
    <n v="3"/>
    <n v="2"/>
    <n v="1"/>
    <n v="0"/>
    <n v="6"/>
    <s v="Low Risk"/>
    <n v="4"/>
    <s v="0-5 bulan"/>
  </r>
  <r>
    <x v="1091"/>
    <x v="152"/>
    <x v="2"/>
    <x v="33"/>
    <s v="Invalid"/>
    <n v="52"/>
    <s v="Perempuan"/>
    <x v="8"/>
    <n v="3195000"/>
    <n v="0.58663536776212832"/>
    <x v="13"/>
    <s v="Jawa Barat"/>
    <x v="1"/>
    <s v="Lexi LX 155"/>
    <s v="Matic Mid"/>
    <n v="28061310"/>
    <n v="8418000"/>
    <s v="High"/>
    <x v="3"/>
    <x v="0"/>
    <n v="0.14499999999999999"/>
    <n v="1874300"/>
    <n v="22492000"/>
    <x v="0"/>
    <x v="0"/>
    <n v="0"/>
    <n v="0"/>
    <n v="1"/>
    <m/>
    <n v="4"/>
    <n v="1"/>
    <n v="1"/>
    <n v="0"/>
    <n v="6"/>
    <s v="Low Risk"/>
    <n v="5"/>
    <s v="0-5 bulan"/>
  </r>
  <r>
    <x v="1092"/>
    <x v="72"/>
    <x v="3"/>
    <x v="304"/>
    <s v="73872010838552"/>
    <n v="52"/>
    <s v="Perempuan"/>
    <x v="0"/>
    <n v="4821000"/>
    <n v="0.25714582036921801"/>
    <x v="1"/>
    <s v="Sumatera Selatan"/>
    <x v="0"/>
    <s v="Revo X"/>
    <s v="Bebek"/>
    <n v="17323000"/>
    <n v="4331000"/>
    <s v="Medium"/>
    <x v="1"/>
    <x v="0"/>
    <n v="0.14499999999999999"/>
    <n v="1239700"/>
    <n v="14876000"/>
    <x v="0"/>
    <x v="0"/>
    <n v="0"/>
    <n v="0"/>
    <n v="1"/>
    <s v="data kurang"/>
    <n v="2"/>
    <n v="2"/>
    <n v="1"/>
    <n v="0"/>
    <n v="5"/>
    <s v="Low Risk"/>
    <n v="8"/>
    <s v="6-11 bulan"/>
  </r>
  <r>
    <x v="1093"/>
    <x v="28"/>
    <x v="1"/>
    <x v="536"/>
    <s v="83472910966907"/>
    <n v="32"/>
    <s v="Perempuan"/>
    <x v="8"/>
    <n v="3815000"/>
    <n v="0.21357798165137615"/>
    <x v="1"/>
    <s v="Sumatera Selatan"/>
    <x v="0"/>
    <s v="Vario 125"/>
    <s v="Matic Mid"/>
    <n v="25552000"/>
    <n v="5110000"/>
    <s v="Medium"/>
    <x v="2"/>
    <x v="4"/>
    <n v="0.14499999999999999"/>
    <n v="814800"/>
    <n v="29334000"/>
    <x v="0"/>
    <x v="0"/>
    <n v="0"/>
    <n v="0"/>
    <n v="1"/>
    <s v="survey ulang"/>
    <n v="2"/>
    <n v="2"/>
    <n v="2"/>
    <n v="0"/>
    <n v="6"/>
    <s v="Low Risk"/>
    <n v="7"/>
    <s v="6-11 bulan"/>
  </r>
  <r>
    <x v="1094"/>
    <x v="114"/>
    <x v="0"/>
    <x v="134"/>
    <s v="54311112607015"/>
    <n v="43"/>
    <s v="Lakilaki"/>
    <x v="5"/>
    <n v="3415000"/>
    <n v="0.43071742313323574"/>
    <x v="11"/>
    <s v="Sumatera Utara"/>
    <x v="1"/>
    <s v="Mio M3"/>
    <s v="Matic Entry"/>
    <n v="18137000"/>
    <n v="2721000"/>
    <s v="Medium"/>
    <x v="0"/>
    <x v="0"/>
    <n v="0.14499999999999999"/>
    <n v="1470900"/>
    <n v="17651000"/>
    <x v="1"/>
    <x v="3"/>
    <n v="27"/>
    <n v="2"/>
    <n v="3"/>
    <m/>
    <n v="4"/>
    <n v="2"/>
    <n v="1"/>
    <n v="2"/>
    <n v="9"/>
    <s v="High Risk"/>
    <n v="4"/>
    <s v="0-5 bulan"/>
  </r>
  <r>
    <x v="1095"/>
    <x v="97"/>
    <x v="3"/>
    <x v="293"/>
    <s v="70952812552510"/>
    <n v="24"/>
    <s v="Lakilaki"/>
    <x v="2"/>
    <n v="1755000"/>
    <n v="0.59732193732193728"/>
    <x v="4"/>
    <s v="Kalimantan Selatan"/>
    <x v="0"/>
    <s v="Scoopy"/>
    <s v="Matic Stylish"/>
    <n v="23845000"/>
    <n v="8346000"/>
    <s v="High"/>
    <x v="4"/>
    <x v="3"/>
    <n v="0.14499999999999999"/>
    <n v="1048300"/>
    <n v="18870000"/>
    <x v="0"/>
    <x v="0"/>
    <n v="0"/>
    <n v="0"/>
    <n v="1"/>
    <s v="verifikasi"/>
    <n v="4"/>
    <n v="1"/>
    <n v="1"/>
    <n v="0"/>
    <n v="6"/>
    <s v="Low Risk"/>
    <n v="7"/>
    <s v="6-11 bulan"/>
  </r>
  <r>
    <x v="1096"/>
    <x v="28"/>
    <x v="1"/>
    <x v="537"/>
    <s v="78012703628209"/>
    <n v="34"/>
    <s v="Perempuan"/>
    <x v="9"/>
    <n v="4444000"/>
    <n v="0.35405040504050406"/>
    <x v="2"/>
    <s v="Riau"/>
    <x v="1"/>
    <s v="MT15"/>
    <s v="Sport Naked"/>
    <n v="38771000"/>
    <n v="15509000"/>
    <s v="High"/>
    <x v="5"/>
    <x v="3"/>
    <n v="0.14499999999999999"/>
    <n v="1573400"/>
    <n v="28322000"/>
    <x v="0"/>
    <x v="0"/>
    <n v="0"/>
    <n v="0"/>
    <n v="1"/>
    <s v="data kurang"/>
    <n v="3"/>
    <n v="1"/>
    <n v="1"/>
    <n v="0"/>
    <n v="5"/>
    <s v="Low Risk"/>
    <n v="7"/>
    <s v="6-11 bulan"/>
  </r>
  <r>
    <x v="1097"/>
    <x v="159"/>
    <x v="2"/>
    <x v="230"/>
    <s v="84072002995820"/>
    <n v="36"/>
    <s v="Lakilaki"/>
    <x v="8"/>
    <n v="3493000"/>
    <n v="0.28313770397938737"/>
    <x v="10"/>
    <s v="Jawa Timur"/>
    <x v="1"/>
    <s v="Lexi LX 155"/>
    <s v="Matic Mid"/>
    <n v="29189000"/>
    <n v="4378000"/>
    <s v="Medium"/>
    <x v="0"/>
    <x v="4"/>
    <n v="0.14499999999999999"/>
    <n v="989000"/>
    <n v="35604000"/>
    <x v="0"/>
    <x v="0"/>
    <n v="0"/>
    <n v="0"/>
    <n v="1"/>
    <m/>
    <n v="2"/>
    <n v="2"/>
    <n v="2"/>
    <n v="0"/>
    <n v="6"/>
    <s v="Low Risk"/>
    <n v="6"/>
    <s v="6-11 bulan"/>
  </r>
  <r>
    <x v="1098"/>
    <x v="36"/>
    <x v="2"/>
    <x v="432"/>
    <s v="48661912997623"/>
    <n v="50"/>
    <s v="Perempuan"/>
    <x v="0"/>
    <n v="5902000"/>
    <n v="0.1783293798712301"/>
    <x v="2"/>
    <s v="Riau"/>
    <x v="1"/>
    <s v="Mio M3"/>
    <s v="Matic Entry"/>
    <n v="18383000"/>
    <n v="7353000"/>
    <s v="High"/>
    <x v="5"/>
    <x v="0"/>
    <n v="0.14499999999999999"/>
    <n v="1052500"/>
    <n v="12630000"/>
    <x v="0"/>
    <x v="0"/>
    <n v="0"/>
    <n v="0"/>
    <n v="1"/>
    <m/>
    <n v="1"/>
    <n v="1"/>
    <n v="1"/>
    <n v="0"/>
    <n v="3"/>
    <s v="Low Risk"/>
    <n v="6"/>
    <s v="6-11 bulan"/>
  </r>
  <r>
    <x v="1099"/>
    <x v="126"/>
    <x v="5"/>
    <x v="538"/>
    <s v="45881712989727"/>
    <n v="56"/>
    <s v="Lakilaki"/>
    <x v="0"/>
    <n v="6769000"/>
    <n v="0.19657261042990101"/>
    <x v="8"/>
    <s v="Banten"/>
    <x v="1"/>
    <s v="Freego"/>
    <s v="Matic Mid"/>
    <n v="23241000"/>
    <n v="9296000"/>
    <s v="High"/>
    <x v="5"/>
    <x v="0"/>
    <n v="0.14499999999999999"/>
    <n v="1330600"/>
    <n v="15967000"/>
    <x v="0"/>
    <x v="0"/>
    <n v="0"/>
    <n v="0"/>
    <n v="1"/>
    <s v="data kurang"/>
    <n v="1"/>
    <n v="1"/>
    <n v="1"/>
    <n v="0"/>
    <n v="3"/>
    <s v="Low Risk"/>
    <n v="8"/>
    <s v="6-11 bulan"/>
  </r>
  <r>
    <x v="1100"/>
    <x v="134"/>
    <x v="5"/>
    <x v="87"/>
    <s v="54122712752193"/>
    <n v="35"/>
    <s v="Perempuan"/>
    <x v="1"/>
    <n v="3749000"/>
    <n v="0.15468124833288877"/>
    <x v="13"/>
    <s v="Jawa Barat"/>
    <x v="0"/>
    <s v="Genio"/>
    <s v="Matic Entry"/>
    <n v="19575000"/>
    <n v="1958000"/>
    <s v="Low"/>
    <x v="6"/>
    <x v="2"/>
    <n v="0.14499999999999999"/>
    <n v="579900"/>
    <n v="27835000"/>
    <x v="0"/>
    <x v="2"/>
    <n v="0"/>
    <n v="0"/>
    <n v="0"/>
    <s v="verifikasi"/>
    <n v="1"/>
    <n v="3"/>
    <n v="3"/>
    <n v="0"/>
    <n v="7"/>
    <s v="Medium Risk"/>
    <n v="9"/>
    <s v="6-11 bulan"/>
  </r>
  <r>
    <x v="1101"/>
    <x v="94"/>
    <x v="2"/>
    <x v="486"/>
    <s v="79151305772588"/>
    <n v="36"/>
    <s v="Perempuan"/>
    <x v="3"/>
    <n v="5553000"/>
    <n v="0.28033495407887626"/>
    <x v="10"/>
    <s v="Jawa Timur"/>
    <x v="1"/>
    <s v="XMAX 250"/>
    <s v="Maxi Scooter"/>
    <n v="59116000"/>
    <n v="11823000"/>
    <s v="Medium"/>
    <x v="2"/>
    <x v="2"/>
    <n v="0.14499999999999999"/>
    <n v="1556700"/>
    <n v="74723000"/>
    <x v="0"/>
    <x v="0"/>
    <n v="0"/>
    <n v="0"/>
    <n v="1"/>
    <s v="ok"/>
    <n v="2"/>
    <n v="2"/>
    <n v="3"/>
    <n v="0"/>
    <n v="7"/>
    <s v="Medium Risk"/>
    <n v="5"/>
    <s v="0-5 bulan"/>
  </r>
  <r>
    <x v="1102"/>
    <x v="111"/>
    <x v="4"/>
    <x v="411"/>
    <s v="32781303538534"/>
    <n v="27"/>
    <s v="Perempuan"/>
    <x v="5"/>
    <n v="4133000"/>
    <n v="0.43273651100895233"/>
    <x v="12"/>
    <s v="DKI Jakarta"/>
    <x v="1"/>
    <s v="MT15"/>
    <s v="Sport Naked"/>
    <n v="37774000"/>
    <n v="11332000"/>
    <s v="High"/>
    <x v="3"/>
    <x v="3"/>
    <n v="0.14499999999999999"/>
    <n v="1788500"/>
    <n v="32194000"/>
    <x v="0"/>
    <x v="0"/>
    <n v="0"/>
    <n v="0"/>
    <n v="1"/>
    <s v="data kurang"/>
    <n v="4"/>
    <n v="1"/>
    <n v="1"/>
    <n v="0"/>
    <n v="6"/>
    <s v="Low Risk"/>
    <n v="4"/>
    <s v="0-5 bulan"/>
  </r>
  <r>
    <x v="1103"/>
    <x v="119"/>
    <x v="5"/>
    <x v="374"/>
    <s v="74091802609173"/>
    <n v="27"/>
    <s v="Lakilaki"/>
    <x v="4"/>
    <n v="6046000"/>
    <n v="0.4101058551108171"/>
    <x v="6"/>
    <s v="DIY"/>
    <x v="0"/>
    <s v="CB150R"/>
    <s v="Sport"/>
    <n v="32483000"/>
    <n v="6497000"/>
    <s v="Medium"/>
    <x v="2"/>
    <x v="0"/>
    <n v="0.14499999999999999"/>
    <n v="2479500"/>
    <n v="29754000"/>
    <x v="0"/>
    <x v="0"/>
    <n v="0"/>
    <n v="0"/>
    <n v="1"/>
    <m/>
    <n v="4"/>
    <n v="2"/>
    <n v="1"/>
    <n v="0"/>
    <n v="7"/>
    <s v="Medium Risk"/>
    <n v="9"/>
    <s v="6-11 bulan"/>
  </r>
  <r>
    <x v="1104"/>
    <x v="185"/>
    <x v="5"/>
    <x v="434"/>
    <s v="89091409957307"/>
    <n v="30"/>
    <s v="Lakilaki"/>
    <x v="0"/>
    <n v="6125000"/>
    <n v="0.13054693877551021"/>
    <x v="14"/>
    <s v="DKI Jakarta"/>
    <x v="2"/>
    <s v="Address"/>
    <s v="Matic Mid"/>
    <n v="21252000"/>
    <n v="6375000"/>
    <s v="High"/>
    <x v="3"/>
    <x v="5"/>
    <n v="0.14499999999999999"/>
    <n v="799600"/>
    <n v="19191000"/>
    <x v="0"/>
    <x v="0"/>
    <n v="0"/>
    <n v="0"/>
    <n v="1"/>
    <m/>
    <n v="1"/>
    <n v="1"/>
    <n v="1"/>
    <n v="0"/>
    <n v="3"/>
    <s v="Low Risk"/>
    <n v="8"/>
    <s v="6-11 bulan"/>
  </r>
  <r>
    <x v="1105"/>
    <x v="172"/>
    <x v="2"/>
    <x v="525"/>
    <s v="90721105974323"/>
    <n v="48"/>
    <s v="Lakilaki"/>
    <x v="4"/>
    <n v="5173000"/>
    <n v="0.16591919582447323"/>
    <x v="3"/>
    <s v="Sulawesi Selatan"/>
    <x v="0"/>
    <s v="Vario 160"/>
    <s v="Matic Mid"/>
    <n v="28711000"/>
    <n v="7178000"/>
    <s v="Medium"/>
    <x v="1"/>
    <x v="4"/>
    <n v="0.14499999999999999"/>
    <n v="858300"/>
    <n v="30899000"/>
    <x v="0"/>
    <x v="0"/>
    <n v="0"/>
    <n v="0"/>
    <n v="1"/>
    <s v="survey ulang"/>
    <n v="1"/>
    <n v="2"/>
    <n v="2"/>
    <n v="0"/>
    <n v="5"/>
    <s v="Low Risk"/>
    <n v="6"/>
    <s v="6-11 bulan"/>
  </r>
  <r>
    <x v="1106"/>
    <x v="50"/>
    <x v="1"/>
    <x v="539"/>
    <s v="58751808991795"/>
    <n v="54"/>
    <s v="Perempuan"/>
    <x v="0"/>
    <n v="5711000"/>
    <n v="0.13030992820872001"/>
    <x v="15"/>
    <s v="DKI Jakarta"/>
    <x v="0"/>
    <s v="Revo X"/>
    <s v="Bebek"/>
    <n v="18462000"/>
    <n v="4616000"/>
    <s v="Medium"/>
    <x v="1"/>
    <x v="5"/>
    <n v="0.14499999999999999"/>
    <n v="744200"/>
    <n v="17861000"/>
    <x v="0"/>
    <x v="0"/>
    <n v="0"/>
    <n v="0"/>
    <n v="1"/>
    <s v="approved"/>
    <n v="1"/>
    <n v="2"/>
    <n v="1"/>
    <n v="0"/>
    <n v="4"/>
    <s v="Low Risk"/>
    <n v="6"/>
    <s v="6-11 bulan"/>
  </r>
  <r>
    <x v="1107"/>
    <x v="182"/>
    <x v="6"/>
    <x v="288"/>
    <s v="43261610623367"/>
    <n v="37"/>
    <s v="Perempuan"/>
    <x v="4"/>
    <n v="5299000"/>
    <n v="8.5676542743913953E-2"/>
    <x v="5"/>
    <s v="Kalimantan Timur"/>
    <x v="0"/>
    <s v="Revo X"/>
    <s v="Bebek"/>
    <n v="18578000"/>
    <n v="2787000"/>
    <s v="Medium"/>
    <x v="0"/>
    <x v="1"/>
    <n v="0.14499999999999999"/>
    <n v="454000"/>
    <n v="27240000"/>
    <x v="0"/>
    <x v="0"/>
    <n v="0"/>
    <n v="0"/>
    <n v="1"/>
    <s v="survey ulang"/>
    <n v="1"/>
    <n v="2"/>
    <n v="4"/>
    <n v="0"/>
    <n v="7"/>
    <s v="Medium Risk"/>
    <n v="0"/>
    <s v="0-5 bulan"/>
  </r>
  <r>
    <x v="1108"/>
    <x v="200"/>
    <x v="0"/>
    <x v="265"/>
    <s v="86351809816649"/>
    <n v="23"/>
    <s v="Lakilaki"/>
    <x v="0"/>
    <n v="4969000"/>
    <n v="0.30615818072046691"/>
    <x v="19"/>
    <s v="Jawa Barat"/>
    <x v="4"/>
    <s v="KLX 150"/>
    <s v="Trail"/>
    <n v="37738000"/>
    <n v="9435000"/>
    <s v="Medium"/>
    <x v="1"/>
    <x v="5"/>
    <n v="0.14499999999999999"/>
    <n v="1521300"/>
    <n v="36511000"/>
    <x v="0"/>
    <x v="0"/>
    <n v="0"/>
    <n v="0"/>
    <n v="1"/>
    <s v="survey ulang"/>
    <n v="3"/>
    <n v="2"/>
    <n v="1"/>
    <n v="0"/>
    <n v="6"/>
    <s v="Low Risk"/>
    <n v="4"/>
    <s v="0-5 bulan"/>
  </r>
  <r>
    <x v="1109"/>
    <x v="82"/>
    <x v="1"/>
    <x v="504"/>
    <s v="60592605763819"/>
    <n v="47"/>
    <s v="Perempuan"/>
    <x v="3"/>
    <n v="7615000"/>
    <n v="0.16169402495075508"/>
    <x v="19"/>
    <s v="Jawa Barat"/>
    <x v="0"/>
    <s v="PCX 160"/>
    <s v="Matic Premium"/>
    <n v="36340000"/>
    <n v="5451000"/>
    <s v="Medium"/>
    <x v="0"/>
    <x v="4"/>
    <n v="0.14499999999999999"/>
    <n v="1231300"/>
    <n v="44325000"/>
    <x v="0"/>
    <x v="0"/>
    <n v="0"/>
    <n v="0"/>
    <n v="1"/>
    <s v="approved"/>
    <n v="1"/>
    <n v="2"/>
    <n v="2"/>
    <n v="0"/>
    <n v="5"/>
    <s v="Low Risk"/>
    <n v="7"/>
    <s v="6-11 bulan"/>
  </r>
  <r>
    <x v="1110"/>
    <x v="70"/>
    <x v="3"/>
    <x v="540"/>
    <s v="37022507545780"/>
    <n v="56"/>
    <s v="Perempuan"/>
    <x v="0"/>
    <n v="7202000"/>
    <n v="0.1656345459594557"/>
    <x v="15"/>
    <s v="DKI Jakarta"/>
    <x v="1"/>
    <s v="Freego"/>
    <s v="Matic Mid"/>
    <n v="23515000"/>
    <n v="5879000"/>
    <s v="Medium"/>
    <x v="1"/>
    <x v="3"/>
    <n v="0.14499999999999999"/>
    <n v="1192900"/>
    <n v="21472000"/>
    <x v="0"/>
    <x v="0"/>
    <n v="0"/>
    <n v="0"/>
    <n v="1"/>
    <s v="verifikasi"/>
    <n v="1"/>
    <n v="2"/>
    <n v="1"/>
    <n v="0"/>
    <n v="4"/>
    <s v="Low Risk"/>
    <n v="8"/>
    <s v="6-11 bulan"/>
  </r>
  <r>
    <x v="1111"/>
    <x v="190"/>
    <x v="12"/>
    <x v="90"/>
    <s v="53792312765702"/>
    <n v="46"/>
    <s v="Perempuan"/>
    <x v="7"/>
    <n v="2195000"/>
    <n v="1.169749430523918"/>
    <x v="3"/>
    <s v="Sulawesi Selatan"/>
    <x v="1"/>
    <s v="R15"/>
    <s v="Sport"/>
    <n v="42178000"/>
    <n v="4218000"/>
    <s v="Low"/>
    <x v="6"/>
    <x v="3"/>
    <n v="0.14499999999999999"/>
    <n v="2567600"/>
    <n v="46217000"/>
    <x v="0"/>
    <x v="0"/>
    <n v="0"/>
    <n v="0"/>
    <n v="1"/>
    <m/>
    <n v="4"/>
    <n v="3"/>
    <n v="1"/>
    <n v="0"/>
    <n v="8"/>
    <s v="Medium Risk"/>
    <n v="3"/>
    <s v="0-5 bulan"/>
  </r>
  <r>
    <x v="1112"/>
    <x v="35"/>
    <x v="7"/>
    <x v="33"/>
    <s v="Data Tidak Lengkap"/>
    <n v="31"/>
    <s v="Lakilaki"/>
    <x v="9"/>
    <n v="5141000"/>
    <n v="0.20480451274071193"/>
    <x v="18"/>
    <s v="Jawa Barat"/>
    <x v="2"/>
    <s v="Nex II"/>
    <s v="Matic Entry"/>
    <n v="17297213"/>
    <n v="1730000"/>
    <s v="Low"/>
    <x v="6"/>
    <x v="3"/>
    <n v="0.14499999999999999"/>
    <n v="1052900"/>
    <n v="18953000"/>
    <x v="0"/>
    <x v="0"/>
    <n v="0"/>
    <n v="0"/>
    <n v="1"/>
    <s v="approved"/>
    <n v="2"/>
    <n v="3"/>
    <n v="1"/>
    <n v="0"/>
    <n v="6"/>
    <s v="Low Risk"/>
    <s v="N/A"/>
    <s v="N/A"/>
  </r>
  <r>
    <x v="1113"/>
    <x v="107"/>
    <x v="3"/>
    <x v="92"/>
    <s v="61072905783213"/>
    <n v="36"/>
    <s v="Perempuan"/>
    <x v="8"/>
    <n v="3852000"/>
    <n v="0.45269989615784006"/>
    <x v="7"/>
    <s v="Jawa Barat"/>
    <x v="2"/>
    <s v="Address"/>
    <s v="Matic Mid"/>
    <n v="20306000"/>
    <n v="2031000"/>
    <s v="Low"/>
    <x v="6"/>
    <x v="0"/>
    <n v="0.14499999999999999"/>
    <n v="1743800"/>
    <n v="20925000"/>
    <x v="0"/>
    <x v="0"/>
    <n v="0"/>
    <n v="0"/>
    <n v="1"/>
    <s v="verifikasi"/>
    <n v="4"/>
    <n v="3"/>
    <n v="1"/>
    <n v="0"/>
    <n v="8"/>
    <s v="Medium Risk"/>
    <n v="8"/>
    <s v="6-11 bulan"/>
  </r>
  <r>
    <x v="1114"/>
    <x v="30"/>
    <x v="1"/>
    <x v="263"/>
    <s v="69222008985728"/>
    <n v="35"/>
    <s v="Lakilaki"/>
    <x v="8"/>
    <n v="3444000"/>
    <n v="0.15191637630662022"/>
    <x v="12"/>
    <s v="DKI Jakarta"/>
    <x v="0"/>
    <s v="CB150R"/>
    <s v="Sport"/>
    <n v="30330000"/>
    <n v="12132000"/>
    <s v="High"/>
    <x v="5"/>
    <x v="1"/>
    <n v="0.14499999999999999"/>
    <n v="523200"/>
    <n v="31391000"/>
    <x v="0"/>
    <x v="0"/>
    <n v="0"/>
    <n v="0"/>
    <n v="1"/>
    <s v="ok"/>
    <n v="1"/>
    <n v="1"/>
    <n v="4"/>
    <n v="0"/>
    <n v="6"/>
    <s v="Low Risk"/>
    <n v="6"/>
    <s v="6-11 bulan"/>
  </r>
  <r>
    <x v="1115"/>
    <x v="161"/>
    <x v="3"/>
    <x v="232"/>
    <s v="73312006506074"/>
    <n v="56"/>
    <s v="Lakilaki"/>
    <x v="7"/>
    <n v="2720000"/>
    <n v="0.15227941176470589"/>
    <x v="10"/>
    <s v="Jawa Timur"/>
    <x v="2"/>
    <s v="Nex II"/>
    <s v="Matic Entry"/>
    <n v="16948000"/>
    <n v="2542000"/>
    <s v="Medium"/>
    <x v="0"/>
    <x v="1"/>
    <n v="0.14499999999999999"/>
    <n v="414200"/>
    <n v="24851000"/>
    <x v="1"/>
    <x v="3"/>
    <n v="28"/>
    <n v="1"/>
    <n v="3"/>
    <s v="data kurang"/>
    <n v="1"/>
    <n v="2"/>
    <n v="4"/>
    <n v="2"/>
    <n v="9"/>
    <s v="High Risk"/>
    <n v="8"/>
    <s v="6-11 bulan"/>
  </r>
  <r>
    <x v="1116"/>
    <x v="153"/>
    <x v="5"/>
    <x v="528"/>
    <s v="53662912744281"/>
    <n v="35"/>
    <s v="Lakilaki"/>
    <x v="4"/>
    <n v="5857000"/>
    <n v="0.1685333788628991"/>
    <x v="6"/>
    <s v="DIY"/>
    <x v="2"/>
    <s v="Nex II"/>
    <s v="Matic Entry"/>
    <n v="17169000"/>
    <n v="2575000"/>
    <s v="Medium"/>
    <x v="0"/>
    <x v="3"/>
    <n v="0.14499999999999999"/>
    <n v="987100"/>
    <n v="17768000"/>
    <x v="0"/>
    <x v="0"/>
    <n v="0"/>
    <n v="0"/>
    <n v="1"/>
    <s v="approved"/>
    <n v="1"/>
    <n v="2"/>
    <n v="1"/>
    <n v="0"/>
    <n v="4"/>
    <s v="Low Risk"/>
    <n v="9"/>
    <s v="6-11 bulan"/>
  </r>
  <r>
    <x v="1117"/>
    <x v="170"/>
    <x v="5"/>
    <x v="204"/>
    <s v="73272101988296"/>
    <n v="26"/>
    <s v="Lakilaki"/>
    <x v="5"/>
    <n v="4603000"/>
    <n v="0.19661090593091463"/>
    <x v="10"/>
    <s v="Jawa Timur"/>
    <x v="2"/>
    <s v="Address"/>
    <s v="Matic Mid"/>
    <n v="21048000"/>
    <n v="4210000"/>
    <s v="Medium"/>
    <x v="2"/>
    <x v="5"/>
    <n v="0.14499999999999999"/>
    <n v="905000"/>
    <n v="21721000"/>
    <x v="0"/>
    <x v="0"/>
    <n v="0"/>
    <n v="0"/>
    <n v="1"/>
    <s v="survey ulang"/>
    <n v="1"/>
    <n v="2"/>
    <n v="1"/>
    <n v="0"/>
    <n v="4"/>
    <s v="Low Risk"/>
    <n v="9"/>
    <s v="6-11 bulan"/>
  </r>
  <r>
    <x v="1118"/>
    <x v="60"/>
    <x v="1"/>
    <x v="275"/>
    <s v="39801403979843"/>
    <n v="53"/>
    <s v="Perempuan"/>
    <x v="8"/>
    <n v="2775000"/>
    <n v="0.45322522522522524"/>
    <x v="2"/>
    <s v="Riau"/>
    <x v="3"/>
    <s v="Dazz"/>
    <s v="Matic Entry"/>
    <n v="16476000"/>
    <n v="3295000"/>
    <s v="Medium"/>
    <x v="2"/>
    <x v="0"/>
    <n v="0.14499999999999999"/>
    <n v="1257700"/>
    <n v="15092000"/>
    <x v="0"/>
    <x v="0"/>
    <n v="0"/>
    <n v="0"/>
    <n v="1"/>
    <s v="verifikasi"/>
    <n v="4"/>
    <n v="2"/>
    <n v="1"/>
    <n v="0"/>
    <n v="7"/>
    <s v="Medium Risk"/>
    <n v="7"/>
    <s v="6-11 bulan"/>
  </r>
  <r>
    <x v="1119"/>
    <x v="35"/>
    <x v="7"/>
    <x v="33"/>
    <s v="Data Tidak Lengkap"/>
    <n v="21"/>
    <s v="Lakilaki"/>
    <x v="6"/>
    <n v="5514000"/>
    <n v="0.10754443235400798"/>
    <x v="18"/>
    <s v="Banten"/>
    <x v="2"/>
    <s v="Address"/>
    <s v="Matic Mid"/>
    <n v="21195654"/>
    <n v="3179000"/>
    <s v="Medium"/>
    <x v="0"/>
    <x v="2"/>
    <n v="0.14499999999999999"/>
    <n v="593000"/>
    <n v="28466000"/>
    <x v="0"/>
    <x v="0"/>
    <n v="0"/>
    <n v="0"/>
    <n v="1"/>
    <s v="approved"/>
    <n v="1"/>
    <n v="2"/>
    <n v="3"/>
    <n v="0"/>
    <n v="6"/>
    <s v="Low Risk"/>
    <s v="N/A"/>
    <s v="N/A"/>
  </r>
  <r>
    <x v="1120"/>
    <x v="28"/>
    <x v="1"/>
    <x v="528"/>
    <s v="34091204957192"/>
    <n v="37"/>
    <s v="Perempuan"/>
    <x v="0"/>
    <n v="5294000"/>
    <n v="0.13029845107669058"/>
    <x v="11"/>
    <s v="Sumatera Utara"/>
    <x v="2"/>
    <s v="Nex II"/>
    <s v="Matic Entry"/>
    <n v="16998000"/>
    <n v="6799000"/>
    <s v="High"/>
    <x v="5"/>
    <x v="3"/>
    <n v="0.14499999999999999"/>
    <n v="689800"/>
    <n v="12417000"/>
    <x v="0"/>
    <x v="0"/>
    <n v="0"/>
    <n v="0"/>
    <n v="1"/>
    <s v="ok"/>
    <n v="1"/>
    <n v="1"/>
    <n v="1"/>
    <n v="0"/>
    <n v="3"/>
    <s v="Low Risk"/>
    <n v="7"/>
    <s v="6-11 bulan"/>
  </r>
  <r>
    <x v="1121"/>
    <x v="110"/>
    <x v="0"/>
    <x v="541"/>
    <s v="66831511721336"/>
    <n v="48"/>
    <s v="Lakilaki"/>
    <x v="7"/>
    <n v="3774000"/>
    <n v="0.68396926338102804"/>
    <x v="11"/>
    <s v="Sumatera Utara"/>
    <x v="1"/>
    <s v="Aerox 155"/>
    <s v="Matic Sport"/>
    <n v="31827000"/>
    <n v="4774000"/>
    <s v="Medium"/>
    <x v="0"/>
    <x v="0"/>
    <n v="0.14499999999999999"/>
    <n v="2581300"/>
    <n v="30976000"/>
    <x v="0"/>
    <x v="0"/>
    <n v="0"/>
    <n v="0"/>
    <n v="1"/>
    <s v="approved"/>
    <n v="4"/>
    <n v="2"/>
    <n v="1"/>
    <n v="0"/>
    <n v="7"/>
    <s v="Medium Risk"/>
    <n v="4"/>
    <s v="0-5 bulan"/>
  </r>
  <r>
    <x v="1122"/>
    <x v="70"/>
    <x v="3"/>
    <x v="542"/>
    <s v="37862303687267"/>
    <n v="25"/>
    <s v="Perempuan"/>
    <x v="3"/>
    <n v="7979000"/>
    <n v="0.11993984208547437"/>
    <x v="17"/>
    <s v="Jawa Barat"/>
    <x v="4"/>
    <s v="KLX 150"/>
    <s v="Trail"/>
    <n v="36987000"/>
    <n v="3699000"/>
    <s v="Low"/>
    <x v="6"/>
    <x v="1"/>
    <n v="0.14499999999999999"/>
    <n v="957000"/>
    <n v="57421000"/>
    <x v="0"/>
    <x v="0"/>
    <n v="0"/>
    <n v="0"/>
    <n v="1"/>
    <m/>
    <n v="1"/>
    <n v="3"/>
    <n v="4"/>
    <n v="0"/>
    <n v="8"/>
    <s v="Medium Risk"/>
    <n v="8"/>
    <s v="6-11 bulan"/>
  </r>
  <r>
    <x v="1123"/>
    <x v="124"/>
    <x v="1"/>
    <x v="144"/>
    <s v="44031907835438"/>
    <n v="46"/>
    <s v="Lakilaki"/>
    <x v="0"/>
    <n v="7250000"/>
    <n v="8.0096551724137932E-2"/>
    <x v="14"/>
    <s v="DKI Jakarta"/>
    <x v="0"/>
    <s v="Revo X"/>
    <s v="Bebek"/>
    <n v="18007000"/>
    <n v="7203000"/>
    <s v="High"/>
    <x v="5"/>
    <x v="5"/>
    <n v="0.14499999999999999"/>
    <n v="580700"/>
    <n v="13937000"/>
    <x v="0"/>
    <x v="0"/>
    <n v="0"/>
    <n v="0"/>
    <n v="1"/>
    <s v="survey ulang"/>
    <n v="1"/>
    <n v="1"/>
    <n v="1"/>
    <n v="0"/>
    <n v="3"/>
    <s v="Low Risk"/>
    <n v="7"/>
    <s v="6-11 bulan"/>
  </r>
  <r>
    <x v="1124"/>
    <x v="106"/>
    <x v="3"/>
    <x v="33"/>
    <s v="Invalid"/>
    <n v="37"/>
    <s v="Perempuan"/>
    <x v="0"/>
    <n v="6111000"/>
    <n v="9.5876288659793821E-2"/>
    <x v="8"/>
    <s v="Banten"/>
    <x v="3"/>
    <s v="Dazz"/>
    <s v="Matic Entry"/>
    <n v="16331155"/>
    <n v="1633000"/>
    <s v="Low"/>
    <x v="6"/>
    <x v="4"/>
    <n v="0.14499999999999999"/>
    <n v="585900"/>
    <n v="21092000"/>
    <x v="0"/>
    <x v="0"/>
    <n v="0"/>
    <n v="0"/>
    <n v="1"/>
    <s v="ok"/>
    <n v="1"/>
    <n v="3"/>
    <n v="2"/>
    <n v="0"/>
    <n v="6"/>
    <s v="Low Risk"/>
    <n v="8"/>
    <s v="6-11 bulan"/>
  </r>
  <r>
    <x v="1125"/>
    <x v="173"/>
    <x v="4"/>
    <x v="386"/>
    <s v="82792411727885"/>
    <n v="23"/>
    <s v="Perempuan"/>
    <x v="0"/>
    <n v="7330000"/>
    <n v="0.16064120054570258"/>
    <x v="17"/>
    <s v="Jawa Barat"/>
    <x v="0"/>
    <s v="Scoopy"/>
    <s v="Matic Stylish"/>
    <n v="23211000"/>
    <n v="5803000"/>
    <s v="Medium"/>
    <x v="1"/>
    <x v="3"/>
    <n v="0.14499999999999999"/>
    <n v="1177500"/>
    <n v="21195000"/>
    <x v="0"/>
    <x v="0"/>
    <n v="0"/>
    <n v="0"/>
    <n v="1"/>
    <s v="data kurang"/>
    <n v="1"/>
    <n v="2"/>
    <n v="1"/>
    <n v="0"/>
    <n v="4"/>
    <s v="Low Risk"/>
    <n v="5"/>
    <s v="0-5 bulan"/>
  </r>
  <r>
    <x v="1126"/>
    <x v="109"/>
    <x v="0"/>
    <x v="47"/>
    <s v="50012301704388"/>
    <n v="38"/>
    <s v="Lakilaki"/>
    <x v="8"/>
    <n v="3060000"/>
    <n v="0.1042483660130719"/>
    <x v="3"/>
    <s v="Sulawesi Selatan"/>
    <x v="3"/>
    <s v="Dazz"/>
    <s v="Matic Entry"/>
    <n v="16151000"/>
    <n v="6460000"/>
    <s v="High"/>
    <x v="5"/>
    <x v="2"/>
    <n v="0.14499999999999999"/>
    <n v="319000"/>
    <n v="15311000"/>
    <x v="0"/>
    <x v="1"/>
    <n v="33"/>
    <n v="1"/>
    <n v="2"/>
    <m/>
    <n v="1"/>
    <n v="1"/>
    <n v="3"/>
    <n v="2"/>
    <n v="7"/>
    <s v="Medium Risk"/>
    <n v="4"/>
    <s v="0-5 bulan"/>
  </r>
  <r>
    <x v="1127"/>
    <x v="74"/>
    <x v="3"/>
    <x v="323"/>
    <s v="51802803879073"/>
    <n v="45"/>
    <s v="Lakilaki"/>
    <x v="9"/>
    <n v="3883000"/>
    <n v="0.20589750193149628"/>
    <x v="17"/>
    <s v="Jawa Barat"/>
    <x v="0"/>
    <s v="Beat Street"/>
    <s v="Matic Entry"/>
    <n v="18185000"/>
    <n v="6365000"/>
    <s v="High"/>
    <x v="4"/>
    <x v="3"/>
    <n v="0.14499999999999999"/>
    <n v="799500"/>
    <n v="14391000"/>
    <x v="0"/>
    <x v="0"/>
    <n v="0"/>
    <n v="0"/>
    <n v="1"/>
    <s v="survey ulang"/>
    <n v="2"/>
    <n v="1"/>
    <n v="1"/>
    <n v="0"/>
    <n v="4"/>
    <s v="Low Risk"/>
    <n v="8"/>
    <s v="6-11 bulan"/>
  </r>
  <r>
    <x v="1128"/>
    <x v="144"/>
    <x v="3"/>
    <x v="443"/>
    <s v="77041410528625"/>
    <n v="39"/>
    <s v="Lakilaki"/>
    <x v="0"/>
    <n v="7720000"/>
    <n v="0.11180051813471503"/>
    <x v="1"/>
    <s v="Sumatera Selatan"/>
    <x v="3"/>
    <s v="Dazz"/>
    <s v="Matic Entry"/>
    <n v="15950000"/>
    <n v="3190000"/>
    <s v="Medium"/>
    <x v="2"/>
    <x v="3"/>
    <n v="0.14499999999999999"/>
    <n v="863100"/>
    <n v="15535000"/>
    <x v="1"/>
    <x v="4"/>
    <n v="300"/>
    <n v="7"/>
    <n v="5"/>
    <s v="data kurang"/>
    <n v="1"/>
    <n v="2"/>
    <n v="1"/>
    <n v="4"/>
    <n v="8"/>
    <s v="Medium Risk"/>
    <n v="7"/>
    <s v="6-11 bulan"/>
  </r>
  <r>
    <x v="1129"/>
    <x v="79"/>
    <x v="5"/>
    <x v="11"/>
    <s v="73842903874210"/>
    <n v="29"/>
    <s v="Lakilaki"/>
    <x v="8"/>
    <n v="3987000"/>
    <n v="0.24958615500376222"/>
    <x v="4"/>
    <s v="Kalimantan Selatan"/>
    <x v="1"/>
    <s v="NMAX 155"/>
    <s v="Matic Premium"/>
    <n v="35661000"/>
    <n v="10698000"/>
    <s v="High"/>
    <x v="3"/>
    <x v="4"/>
    <n v="0.14499999999999999"/>
    <n v="995100"/>
    <n v="35822000"/>
    <x v="0"/>
    <x v="0"/>
    <n v="0"/>
    <n v="0"/>
    <n v="1"/>
    <m/>
    <n v="2"/>
    <n v="1"/>
    <n v="2"/>
    <n v="0"/>
    <n v="5"/>
    <s v="Low Risk"/>
    <n v="8"/>
    <s v="6-11 bulan"/>
  </r>
  <r>
    <x v="1130"/>
    <x v="184"/>
    <x v="1"/>
    <x v="344"/>
    <s v="53841706791607"/>
    <n v="21"/>
    <s v="Perempuan"/>
    <x v="9"/>
    <n v="4509000"/>
    <n v="0.64402306498114881"/>
    <x v="15"/>
    <s v="DKI Jakarta"/>
    <x v="4"/>
    <s v="KLX 150"/>
    <s v="Trail"/>
    <n v="38043000"/>
    <n v="7609000"/>
    <s v="Medium"/>
    <x v="2"/>
    <x v="0"/>
    <n v="0.14499999999999999"/>
    <n v="2903900"/>
    <n v="34847000"/>
    <x v="0"/>
    <x v="0"/>
    <n v="0"/>
    <n v="0"/>
    <n v="1"/>
    <m/>
    <n v="4"/>
    <n v="2"/>
    <n v="1"/>
    <n v="0"/>
    <n v="7"/>
    <s v="Medium Risk"/>
    <n v="6"/>
    <s v="6-11 bulan"/>
  </r>
  <r>
    <x v="1131"/>
    <x v="109"/>
    <x v="0"/>
    <x v="412"/>
    <s v="63692610933337"/>
    <n v="46"/>
    <s v="Lakilaki"/>
    <x v="0"/>
    <n v="5795000"/>
    <n v="0.1817946505608283"/>
    <x v="9"/>
    <s v="Jawa Tengah"/>
    <x v="1"/>
    <s v="Lexi LX 155"/>
    <s v="Matic Mid"/>
    <n v="29365000"/>
    <n v="2937000"/>
    <s v="Low"/>
    <x v="6"/>
    <x v="4"/>
    <n v="0.14499999999999999"/>
    <n v="1053500"/>
    <n v="37925000"/>
    <x v="0"/>
    <x v="0"/>
    <n v="0"/>
    <n v="0"/>
    <n v="1"/>
    <m/>
    <n v="1"/>
    <n v="3"/>
    <n v="2"/>
    <n v="0"/>
    <n v="6"/>
    <s v="Low Risk"/>
    <n v="4"/>
    <s v="0-5 bulan"/>
  </r>
  <r>
    <x v="1132"/>
    <x v="54"/>
    <x v="5"/>
    <x v="185"/>
    <s v="74131011945509"/>
    <n v="28"/>
    <s v="Lakilaki"/>
    <x v="7"/>
    <n v="3595000"/>
    <n v="0.10292072322670376"/>
    <x v="10"/>
    <s v="Jawa Timur"/>
    <x v="0"/>
    <s v="Revo X"/>
    <s v="Bebek"/>
    <n v="18385000"/>
    <n v="5515000"/>
    <s v="High"/>
    <x v="3"/>
    <x v="1"/>
    <n v="0.14499999999999999"/>
    <n v="370000"/>
    <n v="22200000"/>
    <x v="1"/>
    <x v="3"/>
    <n v="29"/>
    <n v="2"/>
    <n v="3"/>
    <s v="verifikasi"/>
    <n v="1"/>
    <n v="1"/>
    <n v="4"/>
    <n v="2"/>
    <n v="8"/>
    <s v="Medium Risk"/>
    <n v="9"/>
    <s v="6-11 bulan"/>
  </r>
  <r>
    <x v="1133"/>
    <x v="184"/>
    <x v="1"/>
    <x v="370"/>
    <s v="78242802509972"/>
    <n v="40"/>
    <s v="Lakilaki"/>
    <x v="9"/>
    <n v="4435000"/>
    <n v="0.59758737316798194"/>
    <x v="19"/>
    <s v="Jawa Barat"/>
    <x v="0"/>
    <s v="PCX 160"/>
    <s v="Matic Premium"/>
    <n v="37035000"/>
    <n v="9259000"/>
    <s v="Medium"/>
    <x v="1"/>
    <x v="0"/>
    <n v="0.14499999999999999"/>
    <n v="2650300"/>
    <n v="31803000"/>
    <x v="0"/>
    <x v="0"/>
    <n v="0"/>
    <n v="0"/>
    <n v="1"/>
    <s v="survey ulang"/>
    <n v="4"/>
    <n v="2"/>
    <n v="1"/>
    <n v="0"/>
    <n v="7"/>
    <s v="Medium Risk"/>
    <n v="6"/>
    <s v="6-11 bulan"/>
  </r>
  <r>
    <x v="1134"/>
    <x v="43"/>
    <x v="5"/>
    <x v="472"/>
    <s v="63292510629187"/>
    <n v="52"/>
    <s v="Perempuan"/>
    <x v="1"/>
    <n v="6715000"/>
    <n v="0.17112434847356664"/>
    <x v="12"/>
    <s v="DKI Jakarta"/>
    <x v="1"/>
    <s v="Lexi LX 155"/>
    <s v="Matic Mid"/>
    <n v="28506000"/>
    <n v="7127000"/>
    <s v="Medium"/>
    <x v="1"/>
    <x v="5"/>
    <n v="0.14499999999999999"/>
    <n v="1149100"/>
    <n v="27579000"/>
    <x v="0"/>
    <x v="0"/>
    <n v="0"/>
    <n v="0"/>
    <n v="1"/>
    <m/>
    <n v="1"/>
    <n v="2"/>
    <n v="1"/>
    <n v="0"/>
    <n v="4"/>
    <s v="Low Risk"/>
    <n v="9"/>
    <s v="6-11 bulan"/>
  </r>
  <r>
    <x v="1135"/>
    <x v="19"/>
    <x v="5"/>
    <x v="281"/>
    <s v="41841408663501"/>
    <n v="56"/>
    <s v="Perempuan"/>
    <x v="3"/>
    <n v="6032000"/>
    <n v="0.26805371352785146"/>
    <x v="20"/>
    <s v="DKI Jakarta"/>
    <x v="1"/>
    <s v="Freego"/>
    <s v="Matic Mid"/>
    <n v="22594000"/>
    <n v="5649000"/>
    <s v="Medium"/>
    <x v="1"/>
    <x v="0"/>
    <n v="0.14499999999999999"/>
    <n v="1616900"/>
    <n v="19402000"/>
    <x v="0"/>
    <x v="0"/>
    <n v="0"/>
    <n v="0"/>
    <n v="1"/>
    <s v="survey ulang"/>
    <n v="2"/>
    <n v="2"/>
    <n v="1"/>
    <n v="0"/>
    <n v="5"/>
    <s v="Low Risk"/>
    <n v="9"/>
    <s v="6-11 bulan"/>
  </r>
  <r>
    <x v="1136"/>
    <x v="64"/>
    <x v="2"/>
    <x v="506"/>
    <s v="84122710576768"/>
    <n v="23"/>
    <s v="Lakilaki"/>
    <x v="7"/>
    <n v="2206000"/>
    <n v="0.46106074342701725"/>
    <x v="11"/>
    <s v="Sumatera Utara"/>
    <x v="0"/>
    <s v="PCX 160"/>
    <s v="Matic Premium"/>
    <n v="36452000"/>
    <n v="10935000"/>
    <s v="High"/>
    <x v="3"/>
    <x v="4"/>
    <n v="0.14499999999999999"/>
    <n v="1017100"/>
    <n v="36616000"/>
    <x v="0"/>
    <x v="1"/>
    <n v="79"/>
    <n v="2"/>
    <n v="2"/>
    <s v="ok"/>
    <n v="4"/>
    <n v="1"/>
    <n v="2"/>
    <n v="2"/>
    <n v="9"/>
    <s v="High Risk"/>
    <n v="5"/>
    <s v="0-5 bulan"/>
  </r>
  <r>
    <x v="1137"/>
    <x v="139"/>
    <x v="3"/>
    <x v="251"/>
    <s v="34132712806555"/>
    <n v="36"/>
    <s v="Lakilaki"/>
    <x v="6"/>
    <n v="5673000"/>
    <n v="0.25776485104882779"/>
    <x v="16"/>
    <s v="Jawa Timur"/>
    <x v="2"/>
    <s v="Nex II"/>
    <s v="Matic Entry"/>
    <n v="17029000"/>
    <n v="1703000"/>
    <s v="Low"/>
    <x v="6"/>
    <x v="0"/>
    <n v="0.14499999999999999"/>
    <n v="1462300"/>
    <n v="17548000"/>
    <x v="0"/>
    <x v="0"/>
    <n v="0"/>
    <n v="0"/>
    <n v="1"/>
    <s v="survey ulang"/>
    <n v="2"/>
    <n v="3"/>
    <n v="1"/>
    <n v="0"/>
    <n v="6"/>
    <s v="Low Risk"/>
    <n v="8"/>
    <s v="6-11 bulan"/>
  </r>
  <r>
    <x v="1138"/>
    <x v="113"/>
    <x v="5"/>
    <x v="147"/>
    <s v="72572001882162"/>
    <n v="44"/>
    <s v="Perempuan"/>
    <x v="1"/>
    <n v="11475000"/>
    <n v="4.7416122004357297E-2"/>
    <x v="1"/>
    <s v="Sumatera Selatan"/>
    <x v="1"/>
    <s v="Freego"/>
    <s v="Matic Mid"/>
    <n v="22750000"/>
    <n v="9100000"/>
    <s v="High"/>
    <x v="5"/>
    <x v="4"/>
    <n v="0.14499999999999999"/>
    <n v="544100"/>
    <n v="19587000"/>
    <x v="0"/>
    <x v="2"/>
    <n v="0"/>
    <n v="0"/>
    <n v="0"/>
    <m/>
    <n v="1"/>
    <n v="1"/>
    <n v="2"/>
    <n v="0"/>
    <n v="4"/>
    <s v="Low Risk"/>
    <n v="9"/>
    <s v="6-11 bulan"/>
  </r>
  <r>
    <x v="1139"/>
    <x v="22"/>
    <x v="4"/>
    <x v="215"/>
    <s v="57772301562211"/>
    <n v="51"/>
    <s v="Perempuan"/>
    <x v="9"/>
    <n v="4331000"/>
    <n v="0.19198799353498036"/>
    <x v="20"/>
    <s v="DKI Jakarta"/>
    <x v="1"/>
    <s v="MT15"/>
    <s v="Sport Naked"/>
    <n v="38863000"/>
    <n v="13602000"/>
    <s v="High"/>
    <x v="4"/>
    <x v="2"/>
    <n v="0.14499999999999999"/>
    <n v="831500"/>
    <n v="39912000"/>
    <x v="0"/>
    <x v="0"/>
    <n v="0"/>
    <n v="0"/>
    <n v="1"/>
    <m/>
    <n v="1"/>
    <n v="1"/>
    <n v="3"/>
    <n v="0"/>
    <n v="5"/>
    <s v="Low Risk"/>
    <n v="5"/>
    <s v="0-5 bulan"/>
  </r>
  <r>
    <x v="1140"/>
    <x v="159"/>
    <x v="2"/>
    <x v="30"/>
    <s v="97022403718617"/>
    <n v="40"/>
    <s v="Lakilaki"/>
    <x v="7"/>
    <n v="2491000"/>
    <n v="1.1962264150943396"/>
    <x v="17"/>
    <s v="Jawa Barat"/>
    <x v="1"/>
    <s v="XMAX 250"/>
    <s v="Maxi Scooter"/>
    <n v="62934000"/>
    <n v="18880000"/>
    <s v="High"/>
    <x v="3"/>
    <x v="3"/>
    <n v="0.14499999999999999"/>
    <n v="2979800"/>
    <n v="53636000"/>
    <x v="0"/>
    <x v="0"/>
    <n v="0"/>
    <n v="0"/>
    <n v="1"/>
    <m/>
    <n v="4"/>
    <n v="1"/>
    <n v="1"/>
    <n v="0"/>
    <n v="6"/>
    <s v="Low Risk"/>
    <n v="6"/>
    <s v="6-11 bulan"/>
  </r>
  <r>
    <x v="1141"/>
    <x v="9"/>
    <x v="1"/>
    <x v="457"/>
    <s v="79551607902415"/>
    <n v="28"/>
    <s v="Lakilaki"/>
    <x v="1"/>
    <n v="7236000"/>
    <n v="0.10071862907683803"/>
    <x v="19"/>
    <s v="Jawa Barat"/>
    <x v="1"/>
    <s v="MT15"/>
    <s v="Sport Naked"/>
    <n v="36899000"/>
    <n v="14760000"/>
    <s v="High"/>
    <x v="5"/>
    <x v="2"/>
    <n v="0.14499999999999999"/>
    <n v="728800"/>
    <n v="34980000"/>
    <x v="0"/>
    <x v="0"/>
    <n v="0"/>
    <n v="0"/>
    <n v="1"/>
    <m/>
    <n v="1"/>
    <n v="1"/>
    <n v="3"/>
    <n v="0"/>
    <n v="5"/>
    <s v="Low Risk"/>
    <n v="6"/>
    <s v="6-11 bulan"/>
  </r>
  <r>
    <x v="1142"/>
    <x v="52"/>
    <x v="0"/>
    <x v="403"/>
    <s v="76032512684522"/>
    <n v="41"/>
    <s v="Perempuan"/>
    <x v="1"/>
    <n v="6589000"/>
    <n v="0.29910456821976023"/>
    <x v="19"/>
    <s v="Jawa Barat"/>
    <x v="1"/>
    <s v="XMAX 250"/>
    <s v="Maxi Scooter"/>
    <n v="61801000"/>
    <n v="12360000"/>
    <s v="Medium"/>
    <x v="2"/>
    <x v="4"/>
    <n v="0.14499999999999999"/>
    <n v="1970800"/>
    <n v="70947000"/>
    <x v="0"/>
    <x v="0"/>
    <n v="0"/>
    <n v="0"/>
    <n v="1"/>
    <s v="ok"/>
    <n v="2"/>
    <n v="2"/>
    <n v="2"/>
    <n v="0"/>
    <n v="6"/>
    <s v="Low Risk"/>
    <n v="4"/>
    <s v="0-5 bulan"/>
  </r>
  <r>
    <x v="1143"/>
    <x v="11"/>
    <x v="3"/>
    <x v="155"/>
    <s v="90291904936777"/>
    <n v="48"/>
    <s v="Lakilaki"/>
    <x v="6"/>
    <n v="5735000"/>
    <n v="0.56493461203138617"/>
    <x v="20"/>
    <s v="DKI Jakarta"/>
    <x v="1"/>
    <s v="MT15"/>
    <s v="Sport Naked"/>
    <n v="37728000"/>
    <n v="3773000"/>
    <s v="Low"/>
    <x v="6"/>
    <x v="0"/>
    <n v="0.14499999999999999"/>
    <n v="3239900"/>
    <n v="38878000"/>
    <x v="0"/>
    <x v="0"/>
    <n v="0"/>
    <n v="0"/>
    <n v="1"/>
    <s v="data kurang"/>
    <n v="4"/>
    <n v="3"/>
    <n v="1"/>
    <n v="0"/>
    <n v="8"/>
    <s v="Medium Risk"/>
    <n v="8"/>
    <s v="6-11 bulan"/>
  </r>
  <r>
    <x v="1144"/>
    <x v="54"/>
    <x v="5"/>
    <x v="124"/>
    <s v="95651608614786"/>
    <n v="33"/>
    <s v="Lakilaki"/>
    <x v="1"/>
    <n v="9303000"/>
    <n v="3.8783188218854132E-2"/>
    <x v="12"/>
    <s v="DKI Jakarta"/>
    <x v="2"/>
    <s v="Nex II"/>
    <s v="Matic Entry"/>
    <n v="16733000"/>
    <n v="4183000"/>
    <s v="Medium"/>
    <x v="1"/>
    <x v="1"/>
    <n v="0.14499999999999999"/>
    <n v="360800"/>
    <n v="21649000"/>
    <x v="0"/>
    <x v="0"/>
    <n v="0"/>
    <n v="0"/>
    <n v="1"/>
    <s v="approved"/>
    <n v="1"/>
    <n v="2"/>
    <n v="4"/>
    <n v="0"/>
    <n v="7"/>
    <s v="Medium Risk"/>
    <n v="9"/>
    <s v="6-11 bulan"/>
  </r>
  <r>
    <x v="1145"/>
    <x v="6"/>
    <x v="4"/>
    <x v="159"/>
    <s v="81962706661059"/>
    <n v="48"/>
    <s v="Perempuan"/>
    <x v="6"/>
    <n v="5344000"/>
    <n v="0.1340381736526946"/>
    <x v="15"/>
    <s v="DKI Jakarta"/>
    <x v="0"/>
    <s v="Vario 125"/>
    <s v="Matic Mid"/>
    <n v="25601000"/>
    <n v="3840000"/>
    <s v="Medium"/>
    <x v="0"/>
    <x v="2"/>
    <n v="0.14499999999999999"/>
    <n v="716300"/>
    <n v="34382000"/>
    <x v="0"/>
    <x v="0"/>
    <n v="0"/>
    <n v="0"/>
    <n v="1"/>
    <s v="data kurang"/>
    <n v="1"/>
    <n v="2"/>
    <n v="3"/>
    <n v="0"/>
    <n v="6"/>
    <s v="Low Risk"/>
    <n v="5"/>
    <s v="0-5 bulan"/>
  </r>
  <r>
    <x v="1146"/>
    <x v="11"/>
    <x v="3"/>
    <x v="2"/>
    <s v="99941104908987"/>
    <n v="56"/>
    <s v="Perempuan"/>
    <x v="0"/>
    <n v="7574000"/>
    <n v="3.5885925534724056E-2"/>
    <x v="11"/>
    <s v="Sumatera Utara"/>
    <x v="3"/>
    <s v="Dazz"/>
    <s v="Matic Entry"/>
    <n v="15755000"/>
    <n v="6302000"/>
    <s v="High"/>
    <x v="5"/>
    <x v="1"/>
    <n v="0.14499999999999999"/>
    <n v="271800"/>
    <n v="16306000"/>
    <x v="1"/>
    <x v="4"/>
    <n v="208"/>
    <n v="12"/>
    <n v="5"/>
    <m/>
    <n v="1"/>
    <n v="1"/>
    <n v="4"/>
    <n v="4"/>
    <n v="10"/>
    <s v="High Risk"/>
    <n v="8"/>
    <s v="6-11 bulan"/>
  </r>
  <r>
    <x v="1147"/>
    <x v="127"/>
    <x v="0"/>
    <x v="375"/>
    <s v="98012304972084"/>
    <n v="45"/>
    <s v="Perempuan"/>
    <x v="9"/>
    <n v="5784000"/>
    <n v="0.12204356846473029"/>
    <x v="7"/>
    <s v="Jawa Barat"/>
    <x v="1"/>
    <s v="NMAX 155"/>
    <s v="Matic Premium"/>
    <n v="35740000"/>
    <n v="14296000"/>
    <s v="High"/>
    <x v="5"/>
    <x v="2"/>
    <n v="0.14499999999999999"/>
    <n v="705900"/>
    <n v="33882000"/>
    <x v="0"/>
    <x v="0"/>
    <n v="0"/>
    <n v="0"/>
    <n v="1"/>
    <s v="ok"/>
    <n v="1"/>
    <n v="1"/>
    <n v="3"/>
    <n v="0"/>
    <n v="5"/>
    <s v="Low Risk"/>
    <n v="4"/>
    <s v="0-5 bulan"/>
  </r>
  <r>
    <x v="1148"/>
    <x v="95"/>
    <x v="0"/>
    <x v="541"/>
    <s v="31892007972710"/>
    <n v="21"/>
    <s v="Perempuan"/>
    <x v="1"/>
    <n v="11004000"/>
    <n v="9.9809160305343508E-2"/>
    <x v="10"/>
    <s v="Jawa Timur"/>
    <x v="1"/>
    <s v="R15"/>
    <s v="Sport"/>
    <n v="41707000"/>
    <n v="8341000"/>
    <s v="Medium"/>
    <x v="2"/>
    <x v="2"/>
    <n v="0.14499999999999999"/>
    <n v="1098300"/>
    <n v="52719000"/>
    <x v="0"/>
    <x v="0"/>
    <n v="0"/>
    <n v="0"/>
    <n v="1"/>
    <s v="data kurang"/>
    <n v="1"/>
    <n v="2"/>
    <n v="3"/>
    <n v="0"/>
    <n v="6"/>
    <s v="Low Risk"/>
    <n v="4"/>
    <s v="0-5 bulan"/>
  </r>
  <r>
    <x v="1149"/>
    <x v="55"/>
    <x v="5"/>
    <x v="230"/>
    <s v="81002902733686"/>
    <n v="37"/>
    <s v="Perempuan"/>
    <x v="1"/>
    <n v="5712000"/>
    <n v="0.16244747899159664"/>
    <x v="5"/>
    <s v="Kalimantan Timur"/>
    <x v="0"/>
    <s v="Revo X"/>
    <s v="Bebek"/>
    <n v="18292000"/>
    <n v="4573000"/>
    <s v="Medium"/>
    <x v="1"/>
    <x v="3"/>
    <n v="0.14499999999999999"/>
    <n v="927900"/>
    <n v="16703000"/>
    <x v="0"/>
    <x v="0"/>
    <n v="0"/>
    <n v="0"/>
    <n v="1"/>
    <m/>
    <n v="1"/>
    <n v="2"/>
    <n v="1"/>
    <n v="0"/>
    <n v="4"/>
    <s v="Low Risk"/>
    <n v="8"/>
    <s v="6-11 bulan"/>
  </r>
  <r>
    <x v="1150"/>
    <x v="106"/>
    <x v="3"/>
    <x v="48"/>
    <s v="53232404749582"/>
    <n v="26"/>
    <s v="Lakilaki"/>
    <x v="4"/>
    <n v="6815000"/>
    <n v="9.2633895818048428E-2"/>
    <x v="4"/>
    <s v="Kalimantan Selatan"/>
    <x v="0"/>
    <s v="Revo X"/>
    <s v="Bebek"/>
    <n v="18632000"/>
    <n v="2795000"/>
    <s v="Medium"/>
    <x v="0"/>
    <x v="4"/>
    <n v="0.14499999999999999"/>
    <n v="631300"/>
    <n v="22727000"/>
    <x v="0"/>
    <x v="0"/>
    <n v="0"/>
    <n v="0"/>
    <n v="1"/>
    <s v="survey ulang"/>
    <n v="1"/>
    <n v="2"/>
    <n v="2"/>
    <n v="0"/>
    <n v="5"/>
    <s v="Low Risk"/>
    <n v="8"/>
    <s v="6-11 bulan"/>
  </r>
  <r>
    <x v="1151"/>
    <x v="50"/>
    <x v="1"/>
    <x v="116"/>
    <s v="79181807665440"/>
    <n v="45"/>
    <s v="Lakilaki"/>
    <x v="1"/>
    <n v="13797000"/>
    <n v="0.27143581938102485"/>
    <x v="11"/>
    <s v="Sumatera Utara"/>
    <x v="0"/>
    <s v="ADV 160"/>
    <s v="Adventure"/>
    <n v="43610000"/>
    <n v="4361000"/>
    <s v="Low"/>
    <x v="6"/>
    <x v="0"/>
    <n v="0.14499999999999999"/>
    <n v="3745000"/>
    <n v="44940000"/>
    <x v="0"/>
    <x v="0"/>
    <n v="0"/>
    <n v="0"/>
    <n v="1"/>
    <m/>
    <n v="2"/>
    <n v="3"/>
    <n v="1"/>
    <n v="0"/>
    <n v="6"/>
    <s v="Low Risk"/>
    <n v="6"/>
    <s v="6-11 bulan"/>
  </r>
  <r>
    <x v="1152"/>
    <x v="83"/>
    <x v="3"/>
    <x v="216"/>
    <s v="79182706893429"/>
    <n v="47"/>
    <s v="Perempuan"/>
    <x v="2"/>
    <n v="2228000"/>
    <n v="0.1690754039497307"/>
    <x v="16"/>
    <s v="Jawa Timur"/>
    <x v="0"/>
    <s v="Revo X"/>
    <s v="Bebek"/>
    <n v="17471000"/>
    <n v="4368000"/>
    <s v="Medium"/>
    <x v="1"/>
    <x v="1"/>
    <n v="0.14499999999999999"/>
    <n v="376700"/>
    <n v="22602000"/>
    <x v="1"/>
    <x v="4"/>
    <n v="194"/>
    <n v="11"/>
    <n v="5"/>
    <s v="ok"/>
    <n v="1"/>
    <n v="2"/>
    <n v="4"/>
    <n v="4"/>
    <n v="11"/>
    <s v="High Risk"/>
    <n v="7"/>
    <s v="6-11 bulan"/>
  </r>
  <r>
    <x v="1153"/>
    <x v="185"/>
    <x v="5"/>
    <x v="104"/>
    <s v="95242608996700"/>
    <n v="57"/>
    <s v="Lakilaki"/>
    <x v="2"/>
    <n v="2371000"/>
    <n v="0.41332770982707717"/>
    <x v="2"/>
    <s v="Riau"/>
    <x v="3"/>
    <s v="Dazz"/>
    <s v="Matic Entry"/>
    <n v="16099000"/>
    <n v="1610000"/>
    <s v="Low"/>
    <x v="6"/>
    <x v="3"/>
    <n v="0.14499999999999999"/>
    <n v="980000"/>
    <n v="17640000"/>
    <x v="0"/>
    <x v="0"/>
    <n v="0"/>
    <n v="0"/>
    <n v="1"/>
    <s v="ok"/>
    <n v="4"/>
    <n v="3"/>
    <n v="1"/>
    <n v="0"/>
    <n v="8"/>
    <s v="Medium Risk"/>
    <n v="8"/>
    <s v="6-11 bulan"/>
  </r>
  <r>
    <x v="1154"/>
    <x v="16"/>
    <x v="1"/>
    <x v="524"/>
    <s v="50901505925074"/>
    <n v="54"/>
    <s v="Perempuan"/>
    <x v="2"/>
    <n v="2508000"/>
    <n v="0.19238437001594896"/>
    <x v="4"/>
    <s v="Kalimantan Selatan"/>
    <x v="0"/>
    <s v="Revo X"/>
    <s v="Bebek"/>
    <n v="17292000"/>
    <n v="5187000"/>
    <s v="High"/>
    <x v="3"/>
    <x v="4"/>
    <n v="0.14499999999999999"/>
    <n v="482500"/>
    <n v="17370000"/>
    <x v="0"/>
    <x v="2"/>
    <n v="0"/>
    <n v="0"/>
    <n v="0"/>
    <s v="approved"/>
    <n v="1"/>
    <n v="1"/>
    <n v="2"/>
    <n v="0"/>
    <n v="4"/>
    <s v="Low Risk"/>
    <n v="6"/>
    <s v="6-11 bulan"/>
  </r>
  <r>
    <x v="1155"/>
    <x v="77"/>
    <x v="3"/>
    <x v="157"/>
    <s v="73541208697120"/>
    <n v="56"/>
    <s v="Lakilaki"/>
    <x v="1"/>
    <n v="14134000"/>
    <n v="4.542946087448705E-2"/>
    <x v="12"/>
    <s v="DKI Jakarta"/>
    <x v="0"/>
    <s v="Vario 125"/>
    <s v="Matic Mid"/>
    <n v="24814000"/>
    <n v="2481000"/>
    <s v="Low"/>
    <x v="6"/>
    <x v="1"/>
    <n v="0.14499999999999999"/>
    <n v="642100"/>
    <n v="38525000"/>
    <x v="1"/>
    <x v="4"/>
    <n v="338"/>
    <n v="12"/>
    <n v="5"/>
    <m/>
    <n v="1"/>
    <n v="3"/>
    <n v="4"/>
    <n v="4"/>
    <n v="12"/>
    <s v="High Risk"/>
    <n v="8"/>
    <s v="6-11 bulan"/>
  </r>
  <r>
    <x v="1156"/>
    <x v="53"/>
    <x v="1"/>
    <x v="177"/>
    <s v="79872804776926"/>
    <n v="34"/>
    <s v="Lakilaki"/>
    <x v="1"/>
    <n v="12577000"/>
    <n v="0.14017651268187961"/>
    <x v="9"/>
    <s v="Jawa Tengah"/>
    <x v="0"/>
    <s v="CB150R"/>
    <s v="Sport"/>
    <n v="30664000"/>
    <n v="4600000"/>
    <s v="Medium"/>
    <x v="0"/>
    <x v="3"/>
    <n v="0.14499999999999999"/>
    <n v="1763000"/>
    <n v="31733000"/>
    <x v="0"/>
    <x v="0"/>
    <n v="0"/>
    <n v="0"/>
    <n v="1"/>
    <m/>
    <n v="1"/>
    <n v="2"/>
    <n v="1"/>
    <n v="0"/>
    <n v="4"/>
    <s v="Low Risk"/>
    <n v="6"/>
    <s v="6-11 bulan"/>
  </r>
  <r>
    <x v="1157"/>
    <x v="127"/>
    <x v="0"/>
    <x v="29"/>
    <s v="38772607907226"/>
    <n v="53"/>
    <s v="Perempuan"/>
    <x v="6"/>
    <n v="6162000"/>
    <n v="0.13015254787406685"/>
    <x v="15"/>
    <s v="DKI Jakarta"/>
    <x v="0"/>
    <s v="Vario 160"/>
    <s v="Matic Mid"/>
    <n v="30456000"/>
    <n v="6091000"/>
    <s v="Medium"/>
    <x v="2"/>
    <x v="2"/>
    <n v="0.14499999999999999"/>
    <n v="802000"/>
    <n v="38496000"/>
    <x v="0"/>
    <x v="0"/>
    <n v="0"/>
    <n v="0"/>
    <n v="1"/>
    <s v="verifikasi"/>
    <n v="1"/>
    <n v="2"/>
    <n v="3"/>
    <n v="0"/>
    <n v="6"/>
    <s v="Low Risk"/>
    <n v="4"/>
    <s v="0-5 bulan"/>
  </r>
  <r>
    <x v="1158"/>
    <x v="96"/>
    <x v="0"/>
    <x v="353"/>
    <s v="82071805955215"/>
    <n v="31"/>
    <s v="Perempuan"/>
    <x v="1"/>
    <n v="8163000"/>
    <n v="0.18304544897709177"/>
    <x v="17"/>
    <s v="Jawa Barat"/>
    <x v="4"/>
    <s v="KLX 150"/>
    <s v="Trail"/>
    <n v="36820000"/>
    <n v="14728000"/>
    <s v="High"/>
    <x v="5"/>
    <x v="3"/>
    <n v="0.14499999999999999"/>
    <n v="1494200"/>
    <n v="26896000"/>
    <x v="0"/>
    <x v="0"/>
    <n v="0"/>
    <n v="0"/>
    <n v="1"/>
    <s v="ok"/>
    <n v="1"/>
    <n v="1"/>
    <n v="1"/>
    <n v="0"/>
    <n v="3"/>
    <s v="Low Risk"/>
    <n v="4"/>
    <s v="0-5 bulan"/>
  </r>
  <r>
    <x v="1159"/>
    <x v="139"/>
    <x v="3"/>
    <x v="543"/>
    <s v="57881607753068"/>
    <n v="45"/>
    <s v="Perempuan"/>
    <x v="6"/>
    <n v="5674000"/>
    <n v="0.21651392315826579"/>
    <x v="9"/>
    <s v="Jawa Tengah"/>
    <x v="0"/>
    <s v="Vario 160"/>
    <s v="Matic Mid"/>
    <n v="30272000"/>
    <n v="12109000"/>
    <s v="High"/>
    <x v="5"/>
    <x v="3"/>
    <n v="0.14499999999999999"/>
    <n v="1228500"/>
    <n v="22114000"/>
    <x v="0"/>
    <x v="0"/>
    <n v="0"/>
    <n v="0"/>
    <n v="1"/>
    <m/>
    <n v="2"/>
    <n v="1"/>
    <n v="1"/>
    <n v="0"/>
    <n v="4"/>
    <s v="Low Risk"/>
    <n v="8"/>
    <s v="6-11 bulan"/>
  </r>
  <r>
    <x v="1160"/>
    <x v="5"/>
    <x v="1"/>
    <x v="33"/>
    <s v="Invalid"/>
    <n v="41"/>
    <s v="Lakilaki"/>
    <x v="9"/>
    <n v="4701000"/>
    <n v="0.15358434375664753"/>
    <x v="3"/>
    <s v="Sulawesi Selatan"/>
    <x v="1"/>
    <s v="Lexi LX 155"/>
    <s v="Matic Mid"/>
    <n v="27867000"/>
    <n v="9753000"/>
    <s v="High"/>
    <x v="4"/>
    <x v="4"/>
    <n v="0.14499999999999999"/>
    <n v="722000"/>
    <n v="25994000"/>
    <x v="0"/>
    <x v="0"/>
    <n v="0"/>
    <n v="0"/>
    <n v="1"/>
    <s v="ok"/>
    <n v="1"/>
    <n v="1"/>
    <n v="2"/>
    <n v="0"/>
    <n v="4"/>
    <s v="Low Risk"/>
    <n v="7"/>
    <s v="6-11 bulan"/>
  </r>
  <r>
    <x v="1161"/>
    <x v="113"/>
    <x v="5"/>
    <x v="174"/>
    <s v="56442809611632"/>
    <n v="47"/>
    <s v="Perempuan"/>
    <x v="8"/>
    <n v="3968000"/>
    <n v="0.16038306451612902"/>
    <x v="7"/>
    <s v="Jawa Barat"/>
    <x v="0"/>
    <s v="Vario 160"/>
    <s v="Matic Mid"/>
    <n v="29744000"/>
    <n v="10410000"/>
    <s v="High"/>
    <x v="4"/>
    <x v="2"/>
    <n v="0.14499999999999999"/>
    <n v="636400"/>
    <n v="30547000"/>
    <x v="0"/>
    <x v="0"/>
    <n v="0"/>
    <n v="0"/>
    <n v="1"/>
    <m/>
    <n v="1"/>
    <n v="1"/>
    <n v="3"/>
    <n v="0"/>
    <n v="5"/>
    <s v="Low Risk"/>
    <n v="9"/>
    <s v="6-11 bulan"/>
  </r>
  <r>
    <x v="1162"/>
    <x v="58"/>
    <x v="2"/>
    <x v="506"/>
    <s v="67112110752311"/>
    <n v="50"/>
    <s v="Perempuan"/>
    <x v="1"/>
    <n v="11818000"/>
    <n v="0.17516500253850059"/>
    <x v="6"/>
    <s v="DIY"/>
    <x v="0"/>
    <s v="PCX 160"/>
    <s v="Matic Premium"/>
    <n v="36160000"/>
    <n v="14464000"/>
    <s v="High"/>
    <x v="5"/>
    <x v="0"/>
    <n v="0.14499999999999999"/>
    <n v="2070100"/>
    <n v="24842000"/>
    <x v="0"/>
    <x v="0"/>
    <n v="0"/>
    <n v="0"/>
    <n v="1"/>
    <s v="survey ulang"/>
    <n v="1"/>
    <n v="1"/>
    <n v="1"/>
    <n v="0"/>
    <n v="3"/>
    <s v="Low Risk"/>
    <n v="6"/>
    <s v="6-11 bulan"/>
  </r>
  <r>
    <x v="1163"/>
    <x v="72"/>
    <x v="3"/>
    <x v="164"/>
    <s v="71551902787129"/>
    <n v="52"/>
    <s v="Lakilaki"/>
    <x v="4"/>
    <n v="6437000"/>
    <n v="0.17899642690694423"/>
    <x v="1"/>
    <s v="Sumatera Selatan"/>
    <x v="2"/>
    <s v="Nex II"/>
    <s v="Matic Entry"/>
    <n v="17251000"/>
    <n v="5175000"/>
    <s v="High"/>
    <x v="3"/>
    <x v="0"/>
    <n v="0.14499999999999999"/>
    <n v="1152200"/>
    <n v="13827000"/>
    <x v="0"/>
    <x v="0"/>
    <n v="0"/>
    <n v="0"/>
    <n v="1"/>
    <s v="ok"/>
    <n v="1"/>
    <n v="1"/>
    <n v="1"/>
    <n v="0"/>
    <n v="3"/>
    <s v="Low Risk"/>
    <n v="8"/>
    <s v="6-11 bulan"/>
  </r>
  <r>
    <x v="1164"/>
    <x v="74"/>
    <x v="3"/>
    <x v="306"/>
    <s v="84052601946047"/>
    <n v="34"/>
    <s v="Lakilaki"/>
    <x v="0"/>
    <n v="4744000"/>
    <n v="0.17917369308600337"/>
    <x v="15"/>
    <s v="DKI Jakarta"/>
    <x v="1"/>
    <s v="Mio M3"/>
    <s v="Matic Entry"/>
    <n v="18603000"/>
    <n v="2790000"/>
    <s v="Medium"/>
    <x v="0"/>
    <x v="5"/>
    <n v="0.14499999999999999"/>
    <n v="850000"/>
    <n v="20399000"/>
    <x v="0"/>
    <x v="0"/>
    <n v="0"/>
    <n v="0"/>
    <n v="1"/>
    <m/>
    <n v="1"/>
    <n v="2"/>
    <n v="1"/>
    <n v="0"/>
    <n v="4"/>
    <s v="Low Risk"/>
    <n v="8"/>
    <s v="6-11 bulan"/>
  </r>
  <r>
    <x v="1165"/>
    <x v="59"/>
    <x v="5"/>
    <x v="544"/>
    <s v="39722006689676"/>
    <n v="57"/>
    <s v="Perempuan"/>
    <x v="1"/>
    <n v="6220000"/>
    <n v="0.28239549839228295"/>
    <x v="1"/>
    <s v="Sumatera Selatan"/>
    <x v="1"/>
    <s v="Aerox 155"/>
    <s v="Matic Sport"/>
    <n v="30681000"/>
    <n v="12273000"/>
    <s v="High"/>
    <x v="5"/>
    <x v="0"/>
    <n v="0.14499999999999999"/>
    <n v="1756500"/>
    <n v="21077000"/>
    <x v="0"/>
    <x v="0"/>
    <n v="0"/>
    <n v="0"/>
    <n v="1"/>
    <s v="ok"/>
    <n v="2"/>
    <n v="1"/>
    <n v="1"/>
    <n v="0"/>
    <n v="4"/>
    <s v="Low Risk"/>
    <n v="9"/>
    <s v="6-11 bulan"/>
  </r>
  <r>
    <x v="1166"/>
    <x v="27"/>
    <x v="4"/>
    <x v="9"/>
    <s v="71721911512631"/>
    <n v="47"/>
    <s v="Perempuan"/>
    <x v="0"/>
    <n v="6722000"/>
    <n v="0.21535257363879798"/>
    <x v="0"/>
    <s v="Bali"/>
    <x v="0"/>
    <s v="Vario 160"/>
    <s v="Matic Mid"/>
    <n v="29926000"/>
    <n v="2993000"/>
    <s v="Low"/>
    <x v="6"/>
    <x v="5"/>
    <n v="0.14499999999999999"/>
    <n v="1447600"/>
    <n v="34743000"/>
    <x v="0"/>
    <x v="0"/>
    <n v="0"/>
    <n v="0"/>
    <n v="1"/>
    <s v="ok"/>
    <n v="2"/>
    <n v="3"/>
    <n v="1"/>
    <n v="0"/>
    <n v="6"/>
    <s v="Low Risk"/>
    <n v="4"/>
    <s v="0-5 bulan"/>
  </r>
  <r>
    <x v="1167"/>
    <x v="35"/>
    <x v="7"/>
    <x v="33"/>
    <s v="Data Tidak Lengkap"/>
    <n v="27"/>
    <s v="Lakilaki"/>
    <x v="9"/>
    <n v="5141000"/>
    <n v="0.46064967905076831"/>
    <x v="18"/>
    <s v="Jawa Barat"/>
    <x v="1"/>
    <s v="R15"/>
    <s v="Sport"/>
    <n v="43765465"/>
    <n v="8753000"/>
    <s v="Medium"/>
    <x v="2"/>
    <x v="3"/>
    <n v="0.14499999999999999"/>
    <n v="2368200"/>
    <n v="42628000"/>
    <x v="0"/>
    <x v="0"/>
    <n v="0"/>
    <n v="0"/>
    <n v="1"/>
    <m/>
    <n v="4"/>
    <n v="2"/>
    <n v="1"/>
    <n v="0"/>
    <n v="7"/>
    <s v="Medium Risk"/>
    <s v="N/A"/>
    <s v="N/A"/>
  </r>
  <r>
    <x v="1168"/>
    <x v="50"/>
    <x v="1"/>
    <x v="91"/>
    <s v="44882503611292"/>
    <n v="49"/>
    <s v="Lakilaki"/>
    <x v="1"/>
    <n v="5536000"/>
    <n v="9.4472543352601163E-2"/>
    <x v="14"/>
    <s v="DKI Jakarta"/>
    <x v="2"/>
    <s v="Address"/>
    <s v="Matic Mid"/>
    <n v="21183000"/>
    <n v="5296000"/>
    <s v="Medium"/>
    <x v="1"/>
    <x v="2"/>
    <n v="0.14499999999999999"/>
    <n v="523000"/>
    <n v="25102000"/>
    <x v="0"/>
    <x v="2"/>
    <n v="0"/>
    <n v="0"/>
    <n v="0"/>
    <m/>
    <n v="1"/>
    <n v="2"/>
    <n v="3"/>
    <n v="0"/>
    <n v="6"/>
    <s v="Low Risk"/>
    <n v="6"/>
    <s v="6-11 bulan"/>
  </r>
  <r>
    <x v="1169"/>
    <x v="35"/>
    <x v="7"/>
    <x v="33"/>
    <s v="Data Tidak Lengkap"/>
    <n v="45"/>
    <s v="Perempuan"/>
    <x v="9"/>
    <n v="5141000"/>
    <n v="0.24833689943590742"/>
    <x v="18"/>
    <s v="Jawa Barat"/>
    <x v="1"/>
    <s v="Lexi LX 155"/>
    <s v="Matic Mid"/>
    <n v="29038368"/>
    <n v="10163000"/>
    <s v="High"/>
    <x v="4"/>
    <x v="3"/>
    <n v="0.14499999999999999"/>
    <n v="1276700"/>
    <n v="22981000"/>
    <x v="0"/>
    <x v="0"/>
    <n v="0"/>
    <n v="0"/>
    <n v="1"/>
    <s v="survey ulang"/>
    <n v="2"/>
    <n v="1"/>
    <n v="1"/>
    <n v="0"/>
    <n v="4"/>
    <s v="Low Risk"/>
    <s v="N/A"/>
    <s v="N/A"/>
  </r>
  <r>
    <x v="1170"/>
    <x v="87"/>
    <x v="4"/>
    <x v="265"/>
    <s v="34531508842059"/>
    <n v="56"/>
    <s v="Lakilaki"/>
    <x v="6"/>
    <n v="5895000"/>
    <n v="8.1051738761662426E-2"/>
    <x v="0"/>
    <s v="Bali"/>
    <x v="0"/>
    <s v="Beat Street"/>
    <s v="Matic Entry"/>
    <n v="18442000"/>
    <n v="6455000"/>
    <s v="High"/>
    <x v="4"/>
    <x v="4"/>
    <n v="0.14499999999999999"/>
    <n v="477800"/>
    <n v="17202000"/>
    <x v="0"/>
    <x v="0"/>
    <n v="0"/>
    <n v="0"/>
    <n v="1"/>
    <s v="data kurang"/>
    <n v="1"/>
    <n v="1"/>
    <n v="2"/>
    <n v="0"/>
    <n v="4"/>
    <s v="Low Risk"/>
    <n v="5"/>
    <s v="0-5 bulan"/>
  </r>
  <r>
    <x v="1171"/>
    <x v="77"/>
    <x v="3"/>
    <x v="13"/>
    <s v="63491703994765"/>
    <n v="27"/>
    <s v="Lakilaki"/>
    <x v="3"/>
    <n v="6045000"/>
    <n v="0.1188089330024814"/>
    <x v="0"/>
    <s v="Bali"/>
    <x v="2"/>
    <s v="Address"/>
    <s v="Matic Mid"/>
    <n v="21197000"/>
    <n v="3180000"/>
    <s v="Medium"/>
    <x v="0"/>
    <x v="4"/>
    <n v="0.14499999999999999"/>
    <n v="718200"/>
    <n v="25855000"/>
    <x v="0"/>
    <x v="0"/>
    <n v="0"/>
    <n v="0"/>
    <n v="1"/>
    <m/>
    <n v="1"/>
    <n v="2"/>
    <n v="2"/>
    <n v="0"/>
    <n v="5"/>
    <s v="Low Risk"/>
    <n v="8"/>
    <s v="6-11 bulan"/>
  </r>
  <r>
    <x v="1172"/>
    <x v="35"/>
    <x v="7"/>
    <x v="33"/>
    <s v="Data Tidak Lengkap"/>
    <n v="53"/>
    <s v="Lakilaki"/>
    <x v="0"/>
    <n v="6111000"/>
    <n v="0.12497136311569301"/>
    <x v="18"/>
    <s v="Jawa Tengah"/>
    <x v="1"/>
    <s v="Mio M3"/>
    <s v="Matic Entry"/>
    <n v="17371343"/>
    <n v="6080000"/>
    <s v="High"/>
    <x v="4"/>
    <x v="3"/>
    <n v="0.14499999999999999"/>
    <n v="763700"/>
    <n v="13747000"/>
    <x v="0"/>
    <x v="0"/>
    <n v="0"/>
    <n v="0"/>
    <n v="1"/>
    <s v="ok"/>
    <n v="1"/>
    <n v="1"/>
    <n v="1"/>
    <n v="0"/>
    <n v="3"/>
    <s v="Low Risk"/>
    <s v="N/A"/>
    <s v="N/A"/>
  </r>
  <r>
    <x v="1173"/>
    <x v="160"/>
    <x v="2"/>
    <x v="33"/>
    <s v="Invalid"/>
    <n v="55"/>
    <s v="Perempuan"/>
    <x v="8"/>
    <n v="3195000"/>
    <n v="0.45070422535211269"/>
    <x v="2"/>
    <s v="Riau"/>
    <x v="1"/>
    <s v="Lexi LX 155"/>
    <s v="Matic Mid"/>
    <n v="28385735"/>
    <n v="7096000"/>
    <s v="Medium"/>
    <x v="1"/>
    <x v="3"/>
    <n v="0.14499999999999999"/>
    <n v="1440000"/>
    <n v="25920000"/>
    <x v="0"/>
    <x v="0"/>
    <n v="0"/>
    <n v="0"/>
    <n v="1"/>
    <s v="verifikasi"/>
    <n v="4"/>
    <n v="2"/>
    <n v="1"/>
    <n v="0"/>
    <n v="7"/>
    <s v="Medium Risk"/>
    <n v="5"/>
    <s v="0-5 bulan"/>
  </r>
  <r>
    <x v="1174"/>
    <x v="147"/>
    <x v="1"/>
    <x v="27"/>
    <s v="93642005566055"/>
    <n v="49"/>
    <s v="Lakilaki"/>
    <x v="0"/>
    <n v="5171000"/>
    <n v="0.21235737768323343"/>
    <x v="11"/>
    <s v="Sumatera Utara"/>
    <x v="4"/>
    <s v="KLX 150"/>
    <s v="Trail"/>
    <n v="36730000"/>
    <n v="9182000"/>
    <s v="Medium"/>
    <x v="1"/>
    <x v="4"/>
    <n v="0.14499999999999999"/>
    <n v="1098100"/>
    <n v="39531000"/>
    <x v="0"/>
    <x v="0"/>
    <n v="0"/>
    <n v="0"/>
    <n v="1"/>
    <s v="verifikasi"/>
    <n v="2"/>
    <n v="2"/>
    <n v="2"/>
    <n v="0"/>
    <n v="6"/>
    <s v="Low Risk"/>
    <n v="7"/>
    <s v="6-11 bulan"/>
  </r>
  <r>
    <x v="1175"/>
    <x v="71"/>
    <x v="1"/>
    <x v="54"/>
    <s v="68362301555432"/>
    <n v="23"/>
    <s v="Perempuan"/>
    <x v="0"/>
    <n v="6305000"/>
    <n v="0.17183187946074543"/>
    <x v="16"/>
    <s v="Jawa Timur"/>
    <x v="1"/>
    <s v="XMAX 250"/>
    <s v="Maxi Scooter"/>
    <n v="62803000"/>
    <n v="25121000"/>
    <s v="High"/>
    <x v="5"/>
    <x v="1"/>
    <n v="0.14499999999999999"/>
    <n v="1083400"/>
    <n v="65002000"/>
    <x v="0"/>
    <x v="0"/>
    <n v="0"/>
    <n v="0"/>
    <n v="1"/>
    <s v="verifikasi"/>
    <n v="1"/>
    <n v="1"/>
    <n v="4"/>
    <n v="0"/>
    <n v="6"/>
    <s v="Low Risk"/>
    <n v="7"/>
    <s v="6-11 bulan"/>
  </r>
  <r>
    <x v="1176"/>
    <x v="27"/>
    <x v="4"/>
    <x v="111"/>
    <s v="61091904989592"/>
    <n v="26"/>
    <s v="Perempuan"/>
    <x v="8"/>
    <n v="3203000"/>
    <n v="0.38264127380580704"/>
    <x v="11"/>
    <s v="Sumatera Utara"/>
    <x v="0"/>
    <s v="Vario 125"/>
    <s v="Matic Mid"/>
    <n v="25886000"/>
    <n v="7766000"/>
    <s v="High"/>
    <x v="3"/>
    <x v="3"/>
    <n v="0.14499999999999999"/>
    <n v="1225600"/>
    <n v="22062000"/>
    <x v="0"/>
    <x v="0"/>
    <n v="0"/>
    <n v="0"/>
    <n v="1"/>
    <s v="verifikasi"/>
    <n v="3"/>
    <n v="1"/>
    <n v="1"/>
    <n v="0"/>
    <n v="5"/>
    <s v="Low Risk"/>
    <n v="4"/>
    <s v="0-5 bulan"/>
  </r>
  <r>
    <x v="1177"/>
    <x v="169"/>
    <x v="2"/>
    <x v="143"/>
    <s v="41201507714407"/>
    <n v="48"/>
    <s v="Perempuan"/>
    <x v="5"/>
    <n v="2916000"/>
    <n v="0.33827160493827163"/>
    <x v="9"/>
    <s v="Jawa Tengah"/>
    <x v="0"/>
    <s v="ADV 160"/>
    <s v="Adventure"/>
    <n v="41242000"/>
    <n v="16497000"/>
    <s v="High"/>
    <x v="5"/>
    <x v="4"/>
    <n v="0.14499999999999999"/>
    <n v="986400"/>
    <n v="35509000"/>
    <x v="0"/>
    <x v="0"/>
    <n v="0"/>
    <n v="0"/>
    <n v="1"/>
    <m/>
    <n v="3"/>
    <n v="1"/>
    <n v="2"/>
    <n v="0"/>
    <n v="6"/>
    <s v="Low Risk"/>
    <n v="6"/>
    <s v="6-11 bulan"/>
  </r>
  <r>
    <x v="1178"/>
    <x v="4"/>
    <x v="1"/>
    <x v="92"/>
    <s v="80662311505797"/>
    <n v="36"/>
    <s v="Lakilaki"/>
    <x v="0"/>
    <n v="5670000"/>
    <n v="0.30395061728395062"/>
    <x v="16"/>
    <s v="Jawa Timur"/>
    <x v="0"/>
    <s v="Vario 160"/>
    <s v="Matic Mid"/>
    <n v="29976000"/>
    <n v="4496000"/>
    <s v="Medium"/>
    <x v="0"/>
    <x v="3"/>
    <n v="0.14499999999999999"/>
    <n v="1723400"/>
    <n v="31022000"/>
    <x v="0"/>
    <x v="0"/>
    <n v="0"/>
    <n v="0"/>
    <n v="1"/>
    <m/>
    <n v="3"/>
    <n v="2"/>
    <n v="1"/>
    <n v="0"/>
    <n v="6"/>
    <s v="Low Risk"/>
    <n v="7"/>
    <s v="6-11 bulan"/>
  </r>
  <r>
    <x v="1179"/>
    <x v="18"/>
    <x v="4"/>
    <x v="253"/>
    <s v="83551908503333"/>
    <n v="52"/>
    <s v="Lakilaki"/>
    <x v="8"/>
    <n v="2641000"/>
    <n v="0.48864066641423703"/>
    <x v="15"/>
    <s v="DKI Jakarta"/>
    <x v="1"/>
    <s v="Mio M3"/>
    <s v="Matic Entry"/>
    <n v="18033000"/>
    <n v="4508000"/>
    <s v="Medium"/>
    <x v="1"/>
    <x v="0"/>
    <n v="0.14499999999999999"/>
    <n v="1290500"/>
    <n v="15486000"/>
    <x v="0"/>
    <x v="0"/>
    <n v="0"/>
    <n v="0"/>
    <n v="1"/>
    <m/>
    <n v="4"/>
    <n v="2"/>
    <n v="1"/>
    <n v="0"/>
    <n v="7"/>
    <s v="Medium Risk"/>
    <n v="5"/>
    <s v="0-5 bulan"/>
  </r>
  <r>
    <x v="1180"/>
    <x v="93"/>
    <x v="4"/>
    <x v="35"/>
    <s v="89151411554345"/>
    <n v="23"/>
    <s v="Lakilaki"/>
    <x v="0"/>
    <n v="4918000"/>
    <n v="0.14070760471736479"/>
    <x v="0"/>
    <s v="Bali"/>
    <x v="2"/>
    <s v="Nex II"/>
    <s v="Matic Entry"/>
    <n v="17166000"/>
    <n v="4291000"/>
    <s v="Medium"/>
    <x v="1"/>
    <x v="5"/>
    <n v="0.14499999999999999"/>
    <n v="692000"/>
    <n v="16609000"/>
    <x v="0"/>
    <x v="0"/>
    <n v="0"/>
    <n v="0"/>
    <n v="1"/>
    <s v="verifikasi"/>
    <n v="1"/>
    <n v="2"/>
    <n v="1"/>
    <n v="0"/>
    <n v="4"/>
    <s v="Low Risk"/>
    <n v="4"/>
    <s v="0-5 bulan"/>
  </r>
  <r>
    <x v="1181"/>
    <x v="25"/>
    <x v="3"/>
    <x v="382"/>
    <s v="63161004977641"/>
    <n v="48"/>
    <s v="Perempuan"/>
    <x v="1"/>
    <n v="7357000"/>
    <n v="6.6059535136604591E-2"/>
    <x v="11"/>
    <s v="Sumatera Utara"/>
    <x v="2"/>
    <s v="Address"/>
    <s v="Matic Mid"/>
    <n v="21131000"/>
    <n v="4226000"/>
    <s v="Medium"/>
    <x v="2"/>
    <x v="1"/>
    <n v="0.14499999999999999"/>
    <n v="486000"/>
    <n v="29161000"/>
    <x v="0"/>
    <x v="0"/>
    <n v="0"/>
    <n v="0"/>
    <n v="1"/>
    <m/>
    <n v="1"/>
    <n v="2"/>
    <n v="4"/>
    <n v="0"/>
    <n v="7"/>
    <s v="Medium Risk"/>
    <n v="8"/>
    <s v="6-11 bulan"/>
  </r>
  <r>
    <x v="1182"/>
    <x v="117"/>
    <x v="1"/>
    <x v="515"/>
    <s v="49392406636766"/>
    <n v="40"/>
    <s v="Perempuan"/>
    <x v="6"/>
    <n v="4594000"/>
    <n v="0.72747061384414458"/>
    <x v="5"/>
    <s v="Kalimantan Timur"/>
    <x v="0"/>
    <s v="ADV 160"/>
    <s v="Adventure"/>
    <n v="43782000"/>
    <n v="8756000"/>
    <s v="Medium"/>
    <x v="2"/>
    <x v="0"/>
    <n v="0.14499999999999999"/>
    <n v="3342000"/>
    <n v="40105000"/>
    <x v="0"/>
    <x v="0"/>
    <n v="0"/>
    <n v="0"/>
    <n v="1"/>
    <s v="data kurang"/>
    <n v="4"/>
    <n v="2"/>
    <n v="1"/>
    <n v="0"/>
    <n v="7"/>
    <s v="Medium Risk"/>
    <n v="7"/>
    <s v="6-11 bulan"/>
  </r>
  <r>
    <x v="1183"/>
    <x v="184"/>
    <x v="1"/>
    <x v="329"/>
    <s v="73632010966306"/>
    <n v="22"/>
    <s v="Perempuan"/>
    <x v="8"/>
    <n v="2552000"/>
    <n v="0.28197492163009402"/>
    <x v="2"/>
    <s v="Riau"/>
    <x v="0"/>
    <s v="CB150R"/>
    <s v="Sport"/>
    <n v="31288000"/>
    <n v="6258000"/>
    <s v="Medium"/>
    <x v="2"/>
    <x v="1"/>
    <n v="0.14499999999999999"/>
    <n v="719600"/>
    <n v="43177000"/>
    <x v="0"/>
    <x v="0"/>
    <n v="0"/>
    <n v="0"/>
    <n v="1"/>
    <s v="survey ulang"/>
    <n v="2"/>
    <n v="2"/>
    <n v="4"/>
    <n v="0"/>
    <n v="8"/>
    <s v="Medium Risk"/>
    <n v="6"/>
    <s v="6-11 bulan"/>
  </r>
  <r>
    <x v="1184"/>
    <x v="48"/>
    <x v="0"/>
    <x v="357"/>
    <s v="35152001858169"/>
    <n v="52"/>
    <s v="Lakilaki"/>
    <x v="1"/>
    <n v="9906000"/>
    <n v="0.14922269331718149"/>
    <x v="5"/>
    <s v="Kalimantan Timur"/>
    <x v="1"/>
    <s v="NMAX 155"/>
    <s v="Matic Premium"/>
    <n v="36669000"/>
    <n v="9167000"/>
    <s v="Medium"/>
    <x v="1"/>
    <x v="5"/>
    <n v="0.14499999999999999"/>
    <n v="1478200"/>
    <n v="35477000"/>
    <x v="0"/>
    <x v="0"/>
    <n v="0"/>
    <n v="0"/>
    <n v="1"/>
    <s v="verifikasi"/>
    <n v="1"/>
    <n v="2"/>
    <n v="1"/>
    <n v="0"/>
    <n v="4"/>
    <s v="Low Risk"/>
    <n v="4"/>
    <s v="0-5 bulan"/>
  </r>
  <r>
    <x v="1185"/>
    <x v="87"/>
    <x v="4"/>
    <x v="56"/>
    <s v="59671112547005"/>
    <n v="33"/>
    <s v="Lakilaki"/>
    <x v="6"/>
    <n v="6201000"/>
    <n v="0.40043541364296081"/>
    <x v="0"/>
    <s v="Bali"/>
    <x v="1"/>
    <s v="Aerox 155"/>
    <s v="Matic Sport"/>
    <n v="32529000"/>
    <n v="6506000"/>
    <s v="Medium"/>
    <x v="2"/>
    <x v="0"/>
    <n v="0.14499999999999999"/>
    <n v="2483100"/>
    <n v="29797000"/>
    <x v="0"/>
    <x v="0"/>
    <n v="0"/>
    <n v="0"/>
    <n v="1"/>
    <s v="survey ulang"/>
    <n v="4"/>
    <n v="2"/>
    <n v="1"/>
    <n v="0"/>
    <n v="7"/>
    <s v="Medium Risk"/>
    <n v="5"/>
    <s v="0-5 bulan"/>
  </r>
  <r>
    <x v="1186"/>
    <x v="124"/>
    <x v="1"/>
    <x v="5"/>
    <s v="67172602624665"/>
    <n v="57"/>
    <s v="Lakilaki"/>
    <x v="0"/>
    <n v="5793000"/>
    <n v="0.31016744346625236"/>
    <x v="7"/>
    <s v="Jawa Barat"/>
    <x v="1"/>
    <s v="R15"/>
    <s v="Sport"/>
    <n v="40867000"/>
    <n v="14303000"/>
    <s v="High"/>
    <x v="4"/>
    <x v="3"/>
    <n v="0.14499999999999999"/>
    <n v="1796800"/>
    <n v="32342000"/>
    <x v="0"/>
    <x v="0"/>
    <n v="0"/>
    <n v="0"/>
    <n v="1"/>
    <s v="verifikasi"/>
    <n v="3"/>
    <n v="1"/>
    <n v="1"/>
    <n v="0"/>
    <n v="5"/>
    <s v="Low Risk"/>
    <n v="7"/>
    <s v="6-11 bulan"/>
  </r>
  <r>
    <x v="1187"/>
    <x v="69"/>
    <x v="2"/>
    <x v="143"/>
    <s v="83102711625903"/>
    <n v="43"/>
    <s v="Perempuan"/>
    <x v="8"/>
    <n v="3549000"/>
    <n v="0.20349394195548043"/>
    <x v="1"/>
    <s v="Sumatera Selatan"/>
    <x v="0"/>
    <s v="Scoopy"/>
    <s v="Matic Stylish"/>
    <n v="24157000"/>
    <n v="6039000"/>
    <s v="Medium"/>
    <x v="1"/>
    <x v="4"/>
    <n v="0.14499999999999999"/>
    <n v="722200"/>
    <n v="26000000"/>
    <x v="0"/>
    <x v="0"/>
    <n v="0"/>
    <n v="0"/>
    <n v="1"/>
    <m/>
    <n v="2"/>
    <n v="2"/>
    <n v="2"/>
    <n v="0"/>
    <n v="6"/>
    <s v="Low Risk"/>
    <n v="6"/>
    <s v="6-11 bulan"/>
  </r>
  <r>
    <x v="1188"/>
    <x v="87"/>
    <x v="4"/>
    <x v="545"/>
    <s v="31511701625363"/>
    <n v="26"/>
    <s v="Perempuan"/>
    <x v="1"/>
    <n v="3965000"/>
    <n v="0.26133669609079446"/>
    <x v="14"/>
    <s v="DKI Jakarta"/>
    <x v="0"/>
    <s v="PCX 160"/>
    <s v="Matic Premium"/>
    <n v="37037000"/>
    <n v="5556000"/>
    <s v="Medium"/>
    <x v="0"/>
    <x v="2"/>
    <n v="0.14499999999999999"/>
    <n v="1036200"/>
    <n v="49740000"/>
    <x v="0"/>
    <x v="0"/>
    <n v="0"/>
    <n v="0"/>
    <n v="1"/>
    <s v="approved"/>
    <n v="2"/>
    <n v="2"/>
    <n v="3"/>
    <n v="0"/>
    <n v="7"/>
    <s v="Medium Risk"/>
    <n v="5"/>
    <s v="0-5 bulan"/>
  </r>
  <r>
    <x v="1189"/>
    <x v="160"/>
    <x v="2"/>
    <x v="242"/>
    <s v="64162508575075"/>
    <n v="56"/>
    <s v="Lakilaki"/>
    <x v="8"/>
    <n v="2925000"/>
    <n v="0.18485470085470085"/>
    <x v="7"/>
    <s v="Jawa Barat"/>
    <x v="0"/>
    <s v="Beat Street"/>
    <s v="Matic Entry"/>
    <n v="18086000"/>
    <n v="4521000"/>
    <s v="Medium"/>
    <x v="1"/>
    <x v="4"/>
    <n v="0.14499999999999999"/>
    <n v="540700"/>
    <n v="19465000"/>
    <x v="0"/>
    <x v="0"/>
    <n v="0"/>
    <n v="0"/>
    <n v="1"/>
    <s v="ok"/>
    <n v="1"/>
    <n v="2"/>
    <n v="2"/>
    <n v="0"/>
    <n v="5"/>
    <s v="Low Risk"/>
    <n v="5"/>
    <s v="0-5 bulan"/>
  </r>
  <r>
    <x v="1190"/>
    <x v="26"/>
    <x v="4"/>
    <x v="352"/>
    <s v="94211311619336"/>
    <n v="47"/>
    <s v="Perempuan"/>
    <x v="8"/>
    <n v="3943000"/>
    <n v="0.52236875475526245"/>
    <x v="2"/>
    <s v="Riau"/>
    <x v="1"/>
    <s v="R15"/>
    <s v="Sport"/>
    <n v="42578000"/>
    <n v="4258000"/>
    <s v="Low"/>
    <x v="6"/>
    <x v="5"/>
    <n v="0.14499999999999999"/>
    <n v="2059700"/>
    <n v="49433000"/>
    <x v="0"/>
    <x v="0"/>
    <n v="0"/>
    <n v="0"/>
    <n v="1"/>
    <s v="survey ulang"/>
    <n v="4"/>
    <n v="3"/>
    <n v="1"/>
    <n v="0"/>
    <n v="8"/>
    <s v="Medium Risk"/>
    <n v="4"/>
    <s v="0-5 bulan"/>
  </r>
  <r>
    <x v="1191"/>
    <x v="161"/>
    <x v="3"/>
    <x v="519"/>
    <s v="39951802543393"/>
    <n v="57"/>
    <s v="Perempuan"/>
    <x v="0"/>
    <n v="5147000"/>
    <n v="0.12051680590635322"/>
    <x v="3"/>
    <s v="Sulawesi Selatan"/>
    <x v="1"/>
    <s v="Mio M3"/>
    <s v="Matic Entry"/>
    <n v="18306000"/>
    <n v="2746000"/>
    <s v="Medium"/>
    <x v="0"/>
    <x v="4"/>
    <n v="0.14499999999999999"/>
    <n v="620300"/>
    <n v="22329000"/>
    <x v="0"/>
    <x v="0"/>
    <n v="0"/>
    <n v="0"/>
    <n v="1"/>
    <s v="verifikasi"/>
    <n v="1"/>
    <n v="2"/>
    <n v="2"/>
    <n v="0"/>
    <n v="5"/>
    <s v="Low Risk"/>
    <n v="8"/>
    <s v="6-11 bulan"/>
  </r>
  <r>
    <x v="1192"/>
    <x v="67"/>
    <x v="4"/>
    <x v="84"/>
    <s v="33902804812438"/>
    <n v="30"/>
    <s v="Perempuan"/>
    <x v="3"/>
    <n v="7290000"/>
    <n v="7.2825788751714679E-2"/>
    <x v="1"/>
    <s v="Sumatera Selatan"/>
    <x v="3"/>
    <s v="Dazz"/>
    <s v="Matic Entry"/>
    <n v="15668000"/>
    <n v="2350000"/>
    <s v="Medium"/>
    <x v="0"/>
    <x v="4"/>
    <n v="0.14499999999999999"/>
    <n v="530900"/>
    <n v="19112000"/>
    <x v="0"/>
    <x v="0"/>
    <n v="0"/>
    <n v="0"/>
    <n v="1"/>
    <s v="survey ulang"/>
    <n v="1"/>
    <n v="2"/>
    <n v="2"/>
    <n v="0"/>
    <n v="5"/>
    <s v="Low Risk"/>
    <n v="5"/>
    <s v="0-5 bulan"/>
  </r>
  <r>
    <x v="1193"/>
    <x v="77"/>
    <x v="3"/>
    <x v="39"/>
    <s v="62571004924042"/>
    <n v="27"/>
    <s v="Lakilaki"/>
    <x v="8"/>
    <n v="2744000"/>
    <n v="0.27973760932944608"/>
    <x v="15"/>
    <s v="DKI Jakarta"/>
    <x v="0"/>
    <s v="Genio"/>
    <s v="Matic Entry"/>
    <n v="18914000"/>
    <n v="7566000"/>
    <s v="High"/>
    <x v="5"/>
    <x v="3"/>
    <n v="0.14499999999999999"/>
    <n v="767600"/>
    <n v="13816000"/>
    <x v="0"/>
    <x v="0"/>
    <n v="0"/>
    <n v="0"/>
    <n v="1"/>
    <s v="verifikasi"/>
    <n v="2"/>
    <n v="1"/>
    <n v="1"/>
    <n v="0"/>
    <n v="4"/>
    <s v="Low Risk"/>
    <n v="8"/>
    <s v="6-11 bulan"/>
  </r>
  <r>
    <x v="1194"/>
    <x v="138"/>
    <x v="2"/>
    <x v="32"/>
    <s v="46782609926081"/>
    <n v="25"/>
    <s v="Lakilaki"/>
    <x v="0"/>
    <n v="7075000"/>
    <n v="0.20024028268551236"/>
    <x v="5"/>
    <s v="Kalimantan Timur"/>
    <x v="1"/>
    <s v="Aerox 155"/>
    <s v="Matic Sport"/>
    <n v="31009000"/>
    <n v="4651000"/>
    <s v="Medium"/>
    <x v="0"/>
    <x v="5"/>
    <n v="0.14499999999999999"/>
    <n v="1416700"/>
    <n v="34002000"/>
    <x v="0"/>
    <x v="0"/>
    <n v="0"/>
    <n v="0"/>
    <n v="1"/>
    <m/>
    <n v="2"/>
    <n v="2"/>
    <n v="1"/>
    <n v="0"/>
    <n v="5"/>
    <s v="Low Risk"/>
    <n v="6"/>
    <s v="6-11 bulan"/>
  </r>
  <r>
    <x v="1195"/>
    <x v="7"/>
    <x v="3"/>
    <x v="546"/>
    <s v="39111610816412"/>
    <n v="53"/>
    <s v="Perempuan"/>
    <x v="0"/>
    <n v="7006000"/>
    <n v="0.11752783328575507"/>
    <x v="0"/>
    <s v="Bali"/>
    <x v="0"/>
    <s v="Revo X"/>
    <s v="Bebek"/>
    <n v="17391000"/>
    <n v="5217000"/>
    <s v="High"/>
    <x v="3"/>
    <x v="3"/>
    <n v="0.14499999999999999"/>
    <n v="823400"/>
    <n v="14822000"/>
    <x v="0"/>
    <x v="0"/>
    <n v="0"/>
    <n v="0"/>
    <n v="1"/>
    <s v="survey ulang"/>
    <n v="1"/>
    <n v="1"/>
    <n v="1"/>
    <n v="0"/>
    <n v="3"/>
    <s v="Low Risk"/>
    <n v="8"/>
    <s v="6-11 bulan"/>
  </r>
  <r>
    <x v="1196"/>
    <x v="128"/>
    <x v="1"/>
    <x v="255"/>
    <s v="81962405602591"/>
    <n v="27"/>
    <s v="Perempuan"/>
    <x v="1"/>
    <n v="7939000"/>
    <n v="0.19062854263761178"/>
    <x v="1"/>
    <s v="Sumatera Selatan"/>
    <x v="0"/>
    <s v="Revo X"/>
    <s v="Bebek"/>
    <n v="17623000"/>
    <n v="1762000"/>
    <s v="Low"/>
    <x v="6"/>
    <x v="0"/>
    <n v="0.14499999999999999"/>
    <n v="1513400"/>
    <n v="18161000"/>
    <x v="0"/>
    <x v="0"/>
    <n v="0"/>
    <n v="0"/>
    <n v="1"/>
    <m/>
    <n v="1"/>
    <n v="3"/>
    <n v="1"/>
    <n v="0"/>
    <n v="5"/>
    <s v="Low Risk"/>
    <n v="6"/>
    <s v="6-11 bulan"/>
  </r>
  <r>
    <x v="1197"/>
    <x v="114"/>
    <x v="0"/>
    <x v="547"/>
    <s v="49352508666594"/>
    <n v="50"/>
    <s v="Lakilaki"/>
    <x v="8"/>
    <n v="3020000"/>
    <n v="0.33145695364238409"/>
    <x v="13"/>
    <s v="Jawa Barat"/>
    <x v="2"/>
    <s v="Nex II"/>
    <s v="Matic Entry"/>
    <n v="16443000"/>
    <n v="1644000"/>
    <s v="Low"/>
    <x v="6"/>
    <x v="3"/>
    <n v="0.14499999999999999"/>
    <n v="1001000"/>
    <n v="18018000"/>
    <x v="0"/>
    <x v="0"/>
    <n v="0"/>
    <n v="0"/>
    <n v="1"/>
    <s v="data kurang"/>
    <n v="3"/>
    <n v="3"/>
    <n v="1"/>
    <n v="0"/>
    <n v="7"/>
    <s v="Medium Risk"/>
    <n v="4"/>
    <s v="0-5 bulan"/>
  </r>
  <r>
    <x v="1198"/>
    <x v="76"/>
    <x v="3"/>
    <x v="234"/>
    <s v="47972106921759"/>
    <n v="52"/>
    <s v="Perempuan"/>
    <x v="2"/>
    <n v="2609000"/>
    <n v="0.65603679570716755"/>
    <x v="0"/>
    <s v="Bali"/>
    <x v="2"/>
    <s v="Address"/>
    <s v="Matic Mid"/>
    <n v="21104000"/>
    <n v="3166000"/>
    <s v="Medium"/>
    <x v="0"/>
    <x v="0"/>
    <n v="0.14499999999999999"/>
    <n v="1711600"/>
    <n v="20539000"/>
    <x v="0"/>
    <x v="0"/>
    <n v="0"/>
    <n v="0"/>
    <n v="1"/>
    <s v="approved"/>
    <n v="4"/>
    <n v="2"/>
    <n v="1"/>
    <n v="0"/>
    <n v="7"/>
    <s v="Medium Risk"/>
    <n v="8"/>
    <s v="6-11 bulan"/>
  </r>
  <r>
    <x v="1199"/>
    <x v="4"/>
    <x v="1"/>
    <x v="548"/>
    <s v="99692909875154"/>
    <n v="54"/>
    <s v="Perempuan"/>
    <x v="8"/>
    <n v="2914000"/>
    <n v="0.69656829100892248"/>
    <x v="15"/>
    <s v="DKI Jakarta"/>
    <x v="1"/>
    <s v="NMAX 155"/>
    <s v="Matic Premium"/>
    <n v="35305000"/>
    <n v="5296000"/>
    <s v="Medium"/>
    <x v="0"/>
    <x v="3"/>
    <n v="0.14499999999999999"/>
    <n v="2029800"/>
    <n v="36536000"/>
    <x v="0"/>
    <x v="0"/>
    <n v="0"/>
    <n v="0"/>
    <n v="1"/>
    <s v="ok"/>
    <n v="4"/>
    <n v="2"/>
    <n v="1"/>
    <n v="0"/>
    <n v="7"/>
    <s v="Medium Risk"/>
    <n v="7"/>
    <s v="6-11 bulan"/>
  </r>
  <r>
    <x v="1200"/>
    <x v="166"/>
    <x v="10"/>
    <x v="343"/>
    <s v="92951903976785"/>
    <n v="27"/>
    <s v="Lakilaki"/>
    <x v="2"/>
    <n v="2385000"/>
    <n v="0.81643605870020963"/>
    <x v="11"/>
    <s v="Sumatera Utara"/>
    <x v="1"/>
    <s v="Lexi LX 155"/>
    <s v="Matic Mid"/>
    <n v="29153000"/>
    <n v="8746000"/>
    <s v="High"/>
    <x v="3"/>
    <x v="0"/>
    <n v="0.14499999999999999"/>
    <n v="1947200"/>
    <n v="23366000"/>
    <x v="0"/>
    <x v="0"/>
    <n v="0"/>
    <n v="0"/>
    <n v="1"/>
    <m/>
    <n v="4"/>
    <n v="1"/>
    <n v="1"/>
    <n v="0"/>
    <n v="6"/>
    <s v="Low Risk"/>
    <s v="N/A"/>
    <s v="N/A"/>
  </r>
  <r>
    <x v="1201"/>
    <x v="161"/>
    <x v="3"/>
    <x v="481"/>
    <s v="95951811781008"/>
    <n v="21"/>
    <s v="Lakilaki"/>
    <x v="8"/>
    <n v="3924000"/>
    <n v="0.12859327217125383"/>
    <x v="3"/>
    <s v="Sulawesi Selatan"/>
    <x v="0"/>
    <s v="Vario 125"/>
    <s v="Matic Mid"/>
    <n v="25551000"/>
    <n v="10220000"/>
    <s v="High"/>
    <x v="5"/>
    <x v="2"/>
    <n v="0.14499999999999999"/>
    <n v="504600"/>
    <n v="24223000"/>
    <x v="0"/>
    <x v="1"/>
    <n v="51"/>
    <n v="3"/>
    <n v="2"/>
    <s v="verifikasi"/>
    <n v="1"/>
    <n v="1"/>
    <n v="3"/>
    <n v="4"/>
    <n v="9"/>
    <s v="High Risk"/>
    <n v="8"/>
    <s v="6-11 bulan"/>
  </r>
  <r>
    <x v="1202"/>
    <x v="50"/>
    <x v="1"/>
    <x v="497"/>
    <s v="56252501729119"/>
    <n v="54"/>
    <s v="Lakilaki"/>
    <x v="0"/>
    <n v="7479000"/>
    <n v="0.29827517047733654"/>
    <x v="16"/>
    <s v="Jawa Timur"/>
    <x v="0"/>
    <s v="PCX 160"/>
    <s v="Matic Premium"/>
    <n v="36646000"/>
    <n v="3665000"/>
    <s v="Low"/>
    <x v="6"/>
    <x v="3"/>
    <n v="0.14499999999999999"/>
    <n v="2230800"/>
    <n v="40154000"/>
    <x v="0"/>
    <x v="0"/>
    <n v="0"/>
    <n v="0"/>
    <n v="1"/>
    <s v="data kurang"/>
    <n v="2"/>
    <n v="3"/>
    <n v="1"/>
    <n v="0"/>
    <n v="6"/>
    <s v="Low Risk"/>
    <n v="6"/>
    <s v="6-11 bulan"/>
  </r>
  <r>
    <x v="1203"/>
    <x v="83"/>
    <x v="3"/>
    <x v="319"/>
    <s v="74321602513336"/>
    <n v="38"/>
    <s v="Perempuan"/>
    <x v="6"/>
    <n v="5078000"/>
    <n v="0.15612445844820796"/>
    <x v="16"/>
    <s v="Jawa Timur"/>
    <x v="0"/>
    <s v="Revo X"/>
    <s v="Bebek"/>
    <n v="17352000"/>
    <n v="2603000"/>
    <s v="Medium"/>
    <x v="0"/>
    <x v="5"/>
    <n v="0.14499999999999999"/>
    <n v="792800"/>
    <n v="19026000"/>
    <x v="0"/>
    <x v="0"/>
    <n v="0"/>
    <n v="0"/>
    <n v="1"/>
    <m/>
    <n v="1"/>
    <n v="2"/>
    <n v="1"/>
    <n v="0"/>
    <n v="4"/>
    <s v="Low Risk"/>
    <n v="7"/>
    <s v="6-11 bulan"/>
  </r>
  <r>
    <x v="1204"/>
    <x v="169"/>
    <x v="2"/>
    <x v="549"/>
    <s v="63982809582858"/>
    <n v="42"/>
    <s v="Perempuan"/>
    <x v="9"/>
    <n v="6069000"/>
    <n v="0.28701598286373375"/>
    <x v="4"/>
    <s v="Kalimantan Selatan"/>
    <x v="1"/>
    <s v="Lexi LX 155"/>
    <s v="Matic Mid"/>
    <n v="28615000"/>
    <n v="2861000"/>
    <s v="Low"/>
    <x v="6"/>
    <x v="3"/>
    <n v="0.14499999999999999"/>
    <n v="1741900"/>
    <n v="31355000"/>
    <x v="0"/>
    <x v="0"/>
    <n v="0"/>
    <n v="0"/>
    <n v="1"/>
    <m/>
    <n v="2"/>
    <n v="3"/>
    <n v="1"/>
    <n v="0"/>
    <n v="6"/>
    <s v="Low Risk"/>
    <n v="6"/>
    <s v="6-11 bulan"/>
  </r>
  <r>
    <x v="1205"/>
    <x v="50"/>
    <x v="1"/>
    <x v="73"/>
    <s v="69301112585148"/>
    <n v="53"/>
    <s v="Lakilaki"/>
    <x v="2"/>
    <n v="2819000"/>
    <n v="0.7085136573252927"/>
    <x v="4"/>
    <s v="Kalimantan Selatan"/>
    <x v="1"/>
    <s v="MT15"/>
    <s v="Sport Naked"/>
    <n v="36911000"/>
    <n v="7382000"/>
    <s v="Medium"/>
    <x v="2"/>
    <x v="3"/>
    <n v="0.14499999999999999"/>
    <n v="1997300"/>
    <n v="35952000"/>
    <x v="0"/>
    <x v="0"/>
    <n v="0"/>
    <n v="0"/>
    <n v="1"/>
    <s v="ok"/>
    <n v="4"/>
    <n v="2"/>
    <n v="1"/>
    <n v="0"/>
    <n v="7"/>
    <s v="Medium Risk"/>
    <n v="6"/>
    <s v="6-11 bulan"/>
  </r>
  <r>
    <x v="1206"/>
    <x v="72"/>
    <x v="3"/>
    <x v="550"/>
    <s v="59172210686415"/>
    <n v="57"/>
    <s v="Lakilaki"/>
    <x v="0"/>
    <n v="5551000"/>
    <n v="0.2226986128625473"/>
    <x v="9"/>
    <s v="Jawa Tengah"/>
    <x v="0"/>
    <s v="ADV 160"/>
    <s v="Adventure"/>
    <n v="44303000"/>
    <n v="13291000"/>
    <s v="High"/>
    <x v="3"/>
    <x v="4"/>
    <n v="0.14499999999999999"/>
    <n v="1236200"/>
    <n v="44502000"/>
    <x v="0"/>
    <x v="0"/>
    <n v="0"/>
    <n v="0"/>
    <n v="1"/>
    <s v="verifikasi"/>
    <n v="2"/>
    <n v="1"/>
    <n v="2"/>
    <n v="0"/>
    <n v="5"/>
    <s v="Low Risk"/>
    <n v="8"/>
    <s v="6-11 bulan"/>
  </r>
  <r>
    <x v="1207"/>
    <x v="144"/>
    <x v="3"/>
    <x v="551"/>
    <s v="74072801936036"/>
    <n v="35"/>
    <s v="Lakilaki"/>
    <x v="8"/>
    <n v="3772000"/>
    <n v="0.63878579003181335"/>
    <x v="16"/>
    <s v="Jawa Timur"/>
    <x v="0"/>
    <s v="Vario 160"/>
    <s v="Matic Mid"/>
    <n v="29709000"/>
    <n v="4456000"/>
    <s v="Medium"/>
    <x v="0"/>
    <x v="0"/>
    <n v="0.14499999999999999"/>
    <n v="2409500"/>
    <n v="28914000"/>
    <x v="0"/>
    <x v="0"/>
    <n v="0"/>
    <n v="0"/>
    <n v="1"/>
    <s v="verifikasi"/>
    <n v="4"/>
    <n v="2"/>
    <n v="1"/>
    <n v="0"/>
    <n v="7"/>
    <s v="Medium Risk"/>
    <n v="7"/>
    <s v="6-11 bulan"/>
  </r>
  <r>
    <x v="1208"/>
    <x v="1"/>
    <x v="1"/>
    <x v="396"/>
    <s v="57161010954794"/>
    <n v="43"/>
    <s v="Lakilaki"/>
    <x v="1"/>
    <n v="14682000"/>
    <n v="5.7212913771965669E-2"/>
    <x v="17"/>
    <s v="Jawa Barat"/>
    <x v="0"/>
    <s v="PCX 160"/>
    <s v="Matic Premium"/>
    <n v="36523000"/>
    <n v="7305000"/>
    <s v="Medium"/>
    <x v="2"/>
    <x v="1"/>
    <n v="0.14499999999999999"/>
    <n v="840000"/>
    <n v="50401000"/>
    <x v="0"/>
    <x v="0"/>
    <n v="0"/>
    <n v="0"/>
    <n v="1"/>
    <s v="ok"/>
    <n v="1"/>
    <n v="2"/>
    <n v="4"/>
    <n v="0"/>
    <n v="7"/>
    <s v="Medium Risk"/>
    <n v="7"/>
    <s v="6-11 bulan"/>
  </r>
  <r>
    <x v="1209"/>
    <x v="164"/>
    <x v="4"/>
    <x v="407"/>
    <s v="66202206613195"/>
    <n v="49"/>
    <s v="Lakilaki"/>
    <x v="1"/>
    <n v="7246000"/>
    <n v="7.9160916367651116E-2"/>
    <x v="10"/>
    <s v="Jawa Timur"/>
    <x v="0"/>
    <s v="Scoopy"/>
    <s v="Matic Stylish"/>
    <n v="23984000"/>
    <n v="9594000"/>
    <s v="High"/>
    <x v="5"/>
    <x v="4"/>
    <n v="0.14499999999999999"/>
    <n v="573600"/>
    <n v="20650000"/>
    <x v="0"/>
    <x v="0"/>
    <n v="0"/>
    <n v="0"/>
    <n v="1"/>
    <m/>
    <n v="1"/>
    <n v="1"/>
    <n v="2"/>
    <n v="0"/>
    <n v="4"/>
    <s v="Low Risk"/>
    <n v="5"/>
    <s v="0-5 bulan"/>
  </r>
  <r>
    <x v="1210"/>
    <x v="70"/>
    <x v="3"/>
    <x v="72"/>
    <s v="77882107615672"/>
    <n v="51"/>
    <s v="Perempuan"/>
    <x v="1"/>
    <n v="14479000"/>
    <n v="3.5416810553215002E-2"/>
    <x v="19"/>
    <s v="Jawa Barat"/>
    <x v="0"/>
    <s v="Revo X"/>
    <s v="Bebek"/>
    <n v="18380000"/>
    <n v="5514000"/>
    <s v="High"/>
    <x v="3"/>
    <x v="4"/>
    <n v="0.14499999999999999"/>
    <n v="512800"/>
    <n v="18463000"/>
    <x v="0"/>
    <x v="0"/>
    <n v="0"/>
    <n v="0"/>
    <n v="1"/>
    <s v="verifikasi"/>
    <n v="1"/>
    <n v="1"/>
    <n v="2"/>
    <n v="0"/>
    <n v="4"/>
    <s v="Low Risk"/>
    <n v="8"/>
    <s v="6-11 bulan"/>
  </r>
  <r>
    <x v="1211"/>
    <x v="116"/>
    <x v="5"/>
    <x v="361"/>
    <s v="50932706668715"/>
    <n v="32"/>
    <s v="Lakilaki"/>
    <x v="4"/>
    <n v="7494000"/>
    <n v="0.10839338137176407"/>
    <x v="17"/>
    <s v="Jawa Barat"/>
    <x v="1"/>
    <s v="Aerox 155"/>
    <s v="Matic Sport"/>
    <n v="31352000"/>
    <n v="10973000"/>
    <s v="High"/>
    <x v="4"/>
    <x v="4"/>
    <n v="0.14499999999999999"/>
    <n v="812300"/>
    <n v="29244000"/>
    <x v="0"/>
    <x v="0"/>
    <n v="0"/>
    <n v="0"/>
    <n v="1"/>
    <s v="approved"/>
    <n v="1"/>
    <n v="1"/>
    <n v="2"/>
    <n v="0"/>
    <n v="4"/>
    <s v="Low Risk"/>
    <n v="9"/>
    <s v="6-11 bulan"/>
  </r>
  <r>
    <x v="1212"/>
    <x v="117"/>
    <x v="1"/>
    <x v="120"/>
    <s v="53772712966630"/>
    <n v="55"/>
    <s v="Perempuan"/>
    <x v="3"/>
    <n v="7889000"/>
    <n v="7.5472176448219033E-2"/>
    <x v="11"/>
    <s v="Sumatera Utara"/>
    <x v="0"/>
    <s v="CB150R"/>
    <s v="Sport"/>
    <n v="30146000"/>
    <n v="12058000"/>
    <s v="High"/>
    <x v="5"/>
    <x v="2"/>
    <n v="0.14499999999999999"/>
    <n v="595400"/>
    <n v="28579000"/>
    <x v="0"/>
    <x v="0"/>
    <n v="0"/>
    <n v="0"/>
    <n v="1"/>
    <m/>
    <n v="1"/>
    <n v="1"/>
    <n v="3"/>
    <n v="0"/>
    <n v="5"/>
    <s v="Low Risk"/>
    <n v="7"/>
    <s v="6-11 bulan"/>
  </r>
  <r>
    <x v="1213"/>
    <x v="138"/>
    <x v="2"/>
    <x v="348"/>
    <s v="48082201979600"/>
    <n v="38"/>
    <s v="Lakilaki"/>
    <x v="5"/>
    <n v="4395000"/>
    <n v="0.62332195676905577"/>
    <x v="1"/>
    <s v="Sumatera Selatan"/>
    <x v="0"/>
    <s v="ADV 160"/>
    <s v="Adventure"/>
    <n v="44170000"/>
    <n v="15459000"/>
    <s v="High"/>
    <x v="4"/>
    <x v="0"/>
    <n v="0.14499999999999999"/>
    <n v="2739500"/>
    <n v="32874000"/>
    <x v="0"/>
    <x v="0"/>
    <n v="0"/>
    <n v="0"/>
    <n v="1"/>
    <s v="approved"/>
    <n v="4"/>
    <n v="1"/>
    <n v="1"/>
    <n v="0"/>
    <n v="6"/>
    <s v="Low Risk"/>
    <n v="6"/>
    <s v="6-11 bulan"/>
  </r>
  <r>
    <x v="1214"/>
    <x v="86"/>
    <x v="2"/>
    <x v="19"/>
    <s v="73412202668943"/>
    <n v="29"/>
    <s v="Lakilaki"/>
    <x v="7"/>
    <n v="2938000"/>
    <n v="0.27042205582028589"/>
    <x v="6"/>
    <s v="DIY"/>
    <x v="1"/>
    <s v="Lexi LX 155"/>
    <s v="Matic Mid"/>
    <n v="28473000"/>
    <n v="8542000"/>
    <s v="High"/>
    <x v="3"/>
    <x v="4"/>
    <n v="0.14499999999999999"/>
    <n v="794500"/>
    <n v="28601000"/>
    <x v="0"/>
    <x v="0"/>
    <n v="0"/>
    <n v="0"/>
    <n v="1"/>
    <s v="approved"/>
    <n v="2"/>
    <n v="1"/>
    <n v="2"/>
    <n v="0"/>
    <n v="5"/>
    <s v="Low Risk"/>
    <n v="6"/>
    <s v="6-11 bulan"/>
  </r>
  <r>
    <x v="1215"/>
    <x v="165"/>
    <x v="4"/>
    <x v="151"/>
    <s v="94962805529252"/>
    <n v="57"/>
    <s v="Perempuan"/>
    <x v="5"/>
    <n v="3809000"/>
    <n v="0.21039642950905749"/>
    <x v="10"/>
    <s v="Jawa Timur"/>
    <x v="4"/>
    <s v="KLX 150"/>
    <s v="Trail"/>
    <n v="37167000"/>
    <n v="9292000"/>
    <s v="Medium"/>
    <x v="1"/>
    <x v="1"/>
    <n v="0.14499999999999999"/>
    <n v="801400"/>
    <n v="48084000"/>
    <x v="0"/>
    <x v="0"/>
    <n v="0"/>
    <n v="0"/>
    <n v="1"/>
    <s v="approved"/>
    <n v="2"/>
    <n v="2"/>
    <n v="4"/>
    <n v="0"/>
    <n v="8"/>
    <s v="Medium Risk"/>
    <n v="5"/>
    <s v="0-5 bulan"/>
  </r>
  <r>
    <x v="1216"/>
    <x v="157"/>
    <x v="4"/>
    <x v="552"/>
    <s v="76421604627559"/>
    <n v="37"/>
    <s v="Lakilaki"/>
    <x v="0"/>
    <n v="7641000"/>
    <n v="9.9437246433712864E-2"/>
    <x v="1"/>
    <s v="Sumatera Selatan"/>
    <x v="0"/>
    <s v="Vario 160"/>
    <s v="Matic Mid"/>
    <n v="28855000"/>
    <n v="5771000"/>
    <s v="Medium"/>
    <x v="2"/>
    <x v="2"/>
    <n v="0.14499999999999999"/>
    <n v="759800"/>
    <n v="36472000"/>
    <x v="0"/>
    <x v="2"/>
    <n v="0"/>
    <n v="0"/>
    <n v="0"/>
    <m/>
    <n v="1"/>
    <n v="2"/>
    <n v="3"/>
    <n v="0"/>
    <n v="6"/>
    <s v="Low Risk"/>
    <n v="4"/>
    <s v="0-5 bulan"/>
  </r>
  <r>
    <x v="1217"/>
    <x v="65"/>
    <x v="9"/>
    <x v="207"/>
    <s v="95251910664088"/>
    <n v="48"/>
    <s v="Lakilaki"/>
    <x v="4"/>
    <n v="5941000"/>
    <n v="0.18158559165123717"/>
    <x v="14"/>
    <s v="DKI Jakarta"/>
    <x v="1"/>
    <s v="Freego"/>
    <s v="Matic Mid"/>
    <n v="23613000"/>
    <n v="3542000"/>
    <s v="Medium"/>
    <x v="0"/>
    <x v="5"/>
    <n v="0.14499999999999999"/>
    <n v="1078800"/>
    <n v="25891000"/>
    <x v="0"/>
    <x v="0"/>
    <n v="0"/>
    <n v="0"/>
    <n v="1"/>
    <s v="data kurang"/>
    <n v="1"/>
    <n v="2"/>
    <n v="1"/>
    <n v="0"/>
    <n v="4"/>
    <s v="Low Risk"/>
    <n v="2"/>
    <s v="0-5 bulan"/>
  </r>
  <r>
    <x v="1218"/>
    <x v="90"/>
    <x v="3"/>
    <x v="410"/>
    <s v="49571301602148"/>
    <n v="38"/>
    <s v="Perempuan"/>
    <x v="1"/>
    <n v="13317000"/>
    <n v="0.11196966283697529"/>
    <x v="14"/>
    <s v="DKI Jakarta"/>
    <x v="0"/>
    <s v="Vario 160"/>
    <s v="Matic Mid"/>
    <n v="30825000"/>
    <n v="3083000"/>
    <s v="Low"/>
    <x v="6"/>
    <x v="5"/>
    <n v="0.14499999999999999"/>
    <n v="1491100"/>
    <n v="35787000"/>
    <x v="0"/>
    <x v="0"/>
    <n v="0"/>
    <n v="0"/>
    <n v="1"/>
    <m/>
    <n v="1"/>
    <n v="3"/>
    <n v="1"/>
    <n v="0"/>
    <n v="5"/>
    <s v="Low Risk"/>
    <n v="8"/>
    <s v="6-11 bulan"/>
  </r>
  <r>
    <x v="1219"/>
    <x v="54"/>
    <x v="5"/>
    <x v="13"/>
    <s v="38322902584594"/>
    <n v="32"/>
    <s v="Lakilaki"/>
    <x v="8"/>
    <n v="3288000"/>
    <n v="0.24817518248175183"/>
    <x v="12"/>
    <s v="DKI Jakarta"/>
    <x v="1"/>
    <s v="MT15"/>
    <s v="Sport Naked"/>
    <n v="38138000"/>
    <n v="13348000"/>
    <s v="High"/>
    <x v="4"/>
    <x v="2"/>
    <n v="0.14499999999999999"/>
    <n v="816000"/>
    <n v="39169000"/>
    <x v="1"/>
    <x v="4"/>
    <n v="259"/>
    <n v="5"/>
    <n v="5"/>
    <s v="ok"/>
    <n v="2"/>
    <n v="1"/>
    <n v="3"/>
    <n v="4"/>
    <n v="10"/>
    <s v="High Risk"/>
    <n v="9"/>
    <s v="6-11 bulan"/>
  </r>
  <r>
    <x v="1220"/>
    <x v="60"/>
    <x v="1"/>
    <x v="411"/>
    <s v="41632204763183"/>
    <n v="28"/>
    <s v="Perempuan"/>
    <x v="0"/>
    <n v="7619000"/>
    <n v="6.9037931487071796E-2"/>
    <x v="16"/>
    <s v="Jawa Timur"/>
    <x v="1"/>
    <s v="Mio M3"/>
    <s v="Matic Entry"/>
    <n v="17595000"/>
    <n v="4399000"/>
    <s v="Medium"/>
    <x v="1"/>
    <x v="4"/>
    <n v="0.14499999999999999"/>
    <n v="526000"/>
    <n v="18936000"/>
    <x v="0"/>
    <x v="0"/>
    <n v="0"/>
    <n v="0"/>
    <n v="1"/>
    <m/>
    <n v="1"/>
    <n v="2"/>
    <n v="2"/>
    <n v="0"/>
    <n v="5"/>
    <s v="Low Risk"/>
    <n v="7"/>
    <s v="6-11 bulan"/>
  </r>
  <r>
    <x v="1221"/>
    <x v="112"/>
    <x v="2"/>
    <x v="386"/>
    <s v="42682709735314"/>
    <n v="29"/>
    <s v="Perempuan"/>
    <x v="2"/>
    <n v="3241000"/>
    <n v="0.4494291885220611"/>
    <x v="15"/>
    <s v="DKI Jakarta"/>
    <x v="1"/>
    <s v="Aerox 155"/>
    <s v="Matic Sport"/>
    <n v="31882000"/>
    <n v="4782000"/>
    <s v="Medium"/>
    <x v="0"/>
    <x v="5"/>
    <n v="0.14499999999999999"/>
    <n v="1456600"/>
    <n v="34959000"/>
    <x v="0"/>
    <x v="0"/>
    <n v="0"/>
    <n v="0"/>
    <n v="1"/>
    <s v="survey ulang"/>
    <n v="4"/>
    <n v="2"/>
    <n v="1"/>
    <n v="0"/>
    <n v="7"/>
    <s v="Medium Risk"/>
    <n v="5"/>
    <s v="0-5 bulan"/>
  </r>
  <r>
    <x v="1222"/>
    <x v="125"/>
    <x v="1"/>
    <x v="546"/>
    <s v="51991508676691"/>
    <n v="46"/>
    <s v="Lakilaki"/>
    <x v="1"/>
    <n v="7785000"/>
    <n v="0.47242132305716122"/>
    <x v="14"/>
    <s v="DKI Jakarta"/>
    <x v="1"/>
    <s v="XMAX 250"/>
    <s v="Maxi Scooter"/>
    <n v="59300000"/>
    <n v="20755000"/>
    <s v="High"/>
    <x v="4"/>
    <x v="0"/>
    <n v="0.14499999999999999"/>
    <n v="3677800"/>
    <n v="44134000"/>
    <x v="0"/>
    <x v="0"/>
    <n v="0"/>
    <n v="0"/>
    <n v="1"/>
    <s v="verifikasi"/>
    <n v="4"/>
    <n v="1"/>
    <n v="1"/>
    <n v="0"/>
    <n v="6"/>
    <s v="Low Risk"/>
    <n v="7"/>
    <s v="6-11 bulan"/>
  </r>
  <r>
    <x v="1223"/>
    <x v="145"/>
    <x v="3"/>
    <x v="473"/>
    <s v="52211401943125"/>
    <n v="54"/>
    <s v="Perempuan"/>
    <x v="6"/>
    <n v="5586000"/>
    <n v="0.18299319727891156"/>
    <x v="15"/>
    <s v="DKI Jakarta"/>
    <x v="1"/>
    <s v="Lexi LX 155"/>
    <s v="Matic Mid"/>
    <n v="28494000"/>
    <n v="2849000"/>
    <s v="Low"/>
    <x v="6"/>
    <x v="4"/>
    <n v="0.14499999999999999"/>
    <n v="1022200"/>
    <n v="36800000"/>
    <x v="0"/>
    <x v="0"/>
    <n v="0"/>
    <n v="0"/>
    <n v="1"/>
    <m/>
    <n v="1"/>
    <n v="3"/>
    <n v="2"/>
    <n v="0"/>
    <n v="6"/>
    <s v="Low Risk"/>
    <n v="8"/>
    <s v="6-11 bulan"/>
  </r>
  <r>
    <x v="1224"/>
    <x v="9"/>
    <x v="1"/>
    <x v="481"/>
    <s v="46141303974454"/>
    <n v="47"/>
    <s v="Lakilaki"/>
    <x v="0"/>
    <n v="4869000"/>
    <n v="8.1618402135962206E-2"/>
    <x v="15"/>
    <s v="DKI Jakarta"/>
    <x v="0"/>
    <s v="Scoopy"/>
    <s v="Matic Stylish"/>
    <n v="23035000"/>
    <n v="9214000"/>
    <s v="High"/>
    <x v="5"/>
    <x v="1"/>
    <n v="0.14499999999999999"/>
    <n v="397400"/>
    <n v="23841000"/>
    <x v="0"/>
    <x v="0"/>
    <n v="0"/>
    <n v="0"/>
    <n v="1"/>
    <s v="data kurang"/>
    <n v="1"/>
    <n v="1"/>
    <n v="4"/>
    <n v="0"/>
    <n v="6"/>
    <s v="Low Risk"/>
    <n v="6"/>
    <s v="6-11 bulan"/>
  </r>
  <r>
    <x v="1225"/>
    <x v="40"/>
    <x v="4"/>
    <x v="506"/>
    <s v="87091307697270"/>
    <n v="41"/>
    <s v="Perempuan"/>
    <x v="7"/>
    <n v="4050000"/>
    <n v="0.68382716049382719"/>
    <x v="2"/>
    <s v="Riau"/>
    <x v="0"/>
    <s v="CB150R"/>
    <s v="Sport"/>
    <n v="32251000"/>
    <n v="3225000"/>
    <s v="Low"/>
    <x v="6"/>
    <x v="0"/>
    <n v="0.14499999999999999"/>
    <n v="2769500"/>
    <n v="33234000"/>
    <x v="0"/>
    <x v="0"/>
    <n v="0"/>
    <n v="0"/>
    <n v="1"/>
    <s v="survey ulang"/>
    <n v="4"/>
    <n v="3"/>
    <n v="1"/>
    <n v="0"/>
    <n v="8"/>
    <s v="Medium Risk"/>
    <n v="5"/>
    <s v="0-5 bulan"/>
  </r>
  <r>
    <x v="1226"/>
    <x v="114"/>
    <x v="0"/>
    <x v="189"/>
    <s v="63481902829266"/>
    <n v="41"/>
    <s v="Lakilaki"/>
    <x v="8"/>
    <n v="3947000"/>
    <n v="0.47289080314162657"/>
    <x v="12"/>
    <s v="DKI Jakarta"/>
    <x v="4"/>
    <s v="KLX 150"/>
    <s v="Trail"/>
    <n v="36793000"/>
    <n v="9198000"/>
    <s v="Medium"/>
    <x v="1"/>
    <x v="3"/>
    <n v="0.14499999999999999"/>
    <n v="1866500"/>
    <n v="33597000"/>
    <x v="0"/>
    <x v="0"/>
    <n v="0"/>
    <n v="0"/>
    <n v="1"/>
    <m/>
    <n v="4"/>
    <n v="2"/>
    <n v="1"/>
    <n v="0"/>
    <n v="7"/>
    <s v="Medium Risk"/>
    <n v="4"/>
    <s v="0-5 bulan"/>
  </r>
  <r>
    <x v="1227"/>
    <x v="13"/>
    <x v="5"/>
    <x v="219"/>
    <s v="36692703812633"/>
    <n v="31"/>
    <s v="Perempuan"/>
    <x v="8"/>
    <n v="3118000"/>
    <n v="0.32152020525978192"/>
    <x v="5"/>
    <s v="Kalimantan Timur"/>
    <x v="0"/>
    <s v="CB150R"/>
    <s v="Sport"/>
    <n v="31086000"/>
    <n v="12434000"/>
    <s v="High"/>
    <x v="5"/>
    <x v="5"/>
    <n v="0.14499999999999999"/>
    <n v="1002500"/>
    <n v="24061000"/>
    <x v="0"/>
    <x v="0"/>
    <n v="0"/>
    <n v="0"/>
    <n v="1"/>
    <m/>
    <n v="3"/>
    <n v="1"/>
    <n v="1"/>
    <n v="0"/>
    <n v="5"/>
    <s v="Low Risk"/>
    <n v="9"/>
    <s v="6-11 bulan"/>
  </r>
  <r>
    <x v="1228"/>
    <x v="16"/>
    <x v="1"/>
    <x v="510"/>
    <s v="76552807526266"/>
    <n v="35"/>
    <s v="Perempuan"/>
    <x v="2"/>
    <n v="3173000"/>
    <n v="0.17932555940750078"/>
    <x v="20"/>
    <s v="DKI Jakarta"/>
    <x v="0"/>
    <s v="Vario 125"/>
    <s v="Matic Mid"/>
    <n v="24739000"/>
    <n v="4948000"/>
    <s v="Medium"/>
    <x v="2"/>
    <x v="1"/>
    <n v="0.14499999999999999"/>
    <n v="569000"/>
    <n v="34140000"/>
    <x v="0"/>
    <x v="0"/>
    <n v="0"/>
    <n v="0"/>
    <n v="1"/>
    <m/>
    <n v="1"/>
    <n v="2"/>
    <n v="4"/>
    <n v="0"/>
    <n v="7"/>
    <s v="Medium Risk"/>
    <n v="6"/>
    <s v="6-11 bulan"/>
  </r>
  <r>
    <x v="1229"/>
    <x v="19"/>
    <x v="5"/>
    <x v="553"/>
    <s v="46762109931348"/>
    <n v="48"/>
    <s v="Perempuan"/>
    <x v="8"/>
    <n v="3289000"/>
    <n v="0.17740954697476435"/>
    <x v="9"/>
    <s v="Jawa Tengah"/>
    <x v="0"/>
    <s v="Vario 125"/>
    <s v="Matic Mid"/>
    <n v="25325000"/>
    <n v="7597000"/>
    <s v="High"/>
    <x v="3"/>
    <x v="2"/>
    <n v="0.14499999999999999"/>
    <n v="583500"/>
    <n v="28010000"/>
    <x v="0"/>
    <x v="0"/>
    <n v="0"/>
    <n v="0"/>
    <n v="1"/>
    <m/>
    <n v="1"/>
    <n v="1"/>
    <n v="3"/>
    <n v="0"/>
    <n v="5"/>
    <s v="Low Risk"/>
    <n v="9"/>
    <s v="6-11 bulan"/>
  </r>
  <r>
    <x v="1230"/>
    <x v="54"/>
    <x v="5"/>
    <x v="554"/>
    <s v="60242804655857"/>
    <n v="43"/>
    <s v="Perempuan"/>
    <x v="6"/>
    <n v="5249000"/>
    <n v="0.40026671746999426"/>
    <x v="6"/>
    <s v="DIY"/>
    <x v="1"/>
    <s v="Aerox 155"/>
    <s v="Matic Sport"/>
    <n v="31456000"/>
    <n v="9437000"/>
    <s v="High"/>
    <x v="3"/>
    <x v="0"/>
    <n v="0.14499999999999999"/>
    <n v="2101000"/>
    <n v="25212000"/>
    <x v="0"/>
    <x v="0"/>
    <n v="0"/>
    <n v="0"/>
    <n v="1"/>
    <s v="ok"/>
    <n v="4"/>
    <n v="1"/>
    <n v="1"/>
    <n v="0"/>
    <n v="6"/>
    <s v="Low Risk"/>
    <n v="9"/>
    <s v="6-11 bulan"/>
  </r>
  <r>
    <x v="1231"/>
    <x v="85"/>
    <x v="5"/>
    <x v="555"/>
    <s v="82871010564375"/>
    <n v="30"/>
    <s v="Perempuan"/>
    <x v="4"/>
    <n v="5821000"/>
    <n v="0.10530836626009277"/>
    <x v="6"/>
    <s v="DIY"/>
    <x v="0"/>
    <s v="Scoopy"/>
    <s v="Matic Stylish"/>
    <n v="23279000"/>
    <n v="4656000"/>
    <s v="Medium"/>
    <x v="2"/>
    <x v="2"/>
    <n v="0.14499999999999999"/>
    <n v="613000"/>
    <n v="29424000"/>
    <x v="0"/>
    <x v="0"/>
    <n v="0"/>
    <n v="0"/>
    <n v="1"/>
    <s v="ok"/>
    <n v="1"/>
    <n v="2"/>
    <n v="3"/>
    <n v="0"/>
    <n v="6"/>
    <s v="Low Risk"/>
    <n v="9"/>
    <s v="6-11 bulan"/>
  </r>
  <r>
    <x v="1232"/>
    <x v="105"/>
    <x v="2"/>
    <x v="295"/>
    <s v="70562906773709"/>
    <n v="41"/>
    <s v="Lakilaki"/>
    <x v="0"/>
    <n v="5810000"/>
    <n v="0.22946643717728055"/>
    <x v="13"/>
    <s v="Jawa Barat"/>
    <x v="0"/>
    <s v="Beat Street"/>
    <s v="Matic Entry"/>
    <n v="18629000"/>
    <n v="4657000"/>
    <s v="Medium"/>
    <x v="1"/>
    <x v="0"/>
    <n v="0.14499999999999999"/>
    <n v="1333200"/>
    <n v="15998000"/>
    <x v="0"/>
    <x v="0"/>
    <n v="0"/>
    <n v="0"/>
    <n v="1"/>
    <s v="verifikasi"/>
    <n v="2"/>
    <n v="2"/>
    <n v="1"/>
    <n v="0"/>
    <n v="5"/>
    <s v="Low Risk"/>
    <n v="6"/>
    <s v="6-11 bulan"/>
  </r>
  <r>
    <x v="1233"/>
    <x v="56"/>
    <x v="4"/>
    <x v="174"/>
    <s v="35101709885451"/>
    <n v="32"/>
    <s v="Lakilaki"/>
    <x v="5"/>
    <n v="3435000"/>
    <n v="0.23394468704512372"/>
    <x v="13"/>
    <s v="Jawa Barat"/>
    <x v="0"/>
    <s v="PCX 160"/>
    <s v="Matic Premium"/>
    <n v="37560000"/>
    <n v="13146000"/>
    <s v="High"/>
    <x v="4"/>
    <x v="2"/>
    <n v="0.14499999999999999"/>
    <n v="803600"/>
    <n v="38574000"/>
    <x v="0"/>
    <x v="0"/>
    <n v="0"/>
    <n v="0"/>
    <n v="1"/>
    <s v="verifikasi"/>
    <n v="2"/>
    <n v="1"/>
    <n v="3"/>
    <n v="0"/>
    <n v="6"/>
    <s v="Low Risk"/>
    <n v="5"/>
    <s v="0-5 bulan"/>
  </r>
  <r>
    <x v="1234"/>
    <x v="101"/>
    <x v="4"/>
    <x v="556"/>
    <s v="40092811798643"/>
    <n v="53"/>
    <s v="Lakilaki"/>
    <x v="9"/>
    <n v="4424000"/>
    <n v="0.18528481012658227"/>
    <x v="13"/>
    <s v="Jawa Barat"/>
    <x v="2"/>
    <s v="Nex II"/>
    <s v="Matic Entry"/>
    <n v="16945000"/>
    <n v="1694000"/>
    <s v="Low"/>
    <x v="6"/>
    <x v="5"/>
    <n v="0.14499999999999999"/>
    <n v="819700"/>
    <n v="19674000"/>
    <x v="0"/>
    <x v="0"/>
    <n v="0"/>
    <n v="0"/>
    <n v="1"/>
    <s v="verifikasi"/>
    <n v="1"/>
    <n v="3"/>
    <n v="1"/>
    <n v="0"/>
    <n v="5"/>
    <s v="Low Risk"/>
    <n v="5"/>
    <s v="0-5 bulan"/>
  </r>
  <r>
    <x v="1235"/>
    <x v="176"/>
    <x v="5"/>
    <x v="307"/>
    <s v="58671209726940"/>
    <n v="28"/>
    <s v="Lakilaki"/>
    <x v="8"/>
    <n v="3651000"/>
    <n v="0.16422897836209258"/>
    <x v="17"/>
    <s v="Jawa Barat"/>
    <x v="0"/>
    <s v="Beat Street"/>
    <s v="Matic Entry"/>
    <n v="18804000"/>
    <n v="3761000"/>
    <s v="Medium"/>
    <x v="2"/>
    <x v="4"/>
    <n v="0.14499999999999999"/>
    <n v="599600"/>
    <n v="21587000"/>
    <x v="0"/>
    <x v="0"/>
    <n v="0"/>
    <n v="0"/>
    <n v="1"/>
    <s v="survey ulang"/>
    <n v="1"/>
    <n v="2"/>
    <n v="2"/>
    <n v="0"/>
    <n v="5"/>
    <s v="Low Risk"/>
    <n v="8"/>
    <s v="6-11 bulan"/>
  </r>
  <r>
    <x v="1236"/>
    <x v="143"/>
    <x v="2"/>
    <x v="419"/>
    <s v="55671702956303"/>
    <n v="38"/>
    <s v="Lakilaki"/>
    <x v="9"/>
    <n v="5250000"/>
    <n v="0.24339047619047618"/>
    <x v="9"/>
    <s v="Jawa Tengah"/>
    <x v="0"/>
    <s v="Revo X"/>
    <s v="Bebek"/>
    <n v="17855000"/>
    <n v="4464000"/>
    <s v="Medium"/>
    <x v="1"/>
    <x v="0"/>
    <n v="0.14499999999999999"/>
    <n v="1277800"/>
    <n v="15333000"/>
    <x v="0"/>
    <x v="0"/>
    <n v="0"/>
    <n v="0"/>
    <n v="1"/>
    <s v="survey ulang"/>
    <n v="2"/>
    <n v="2"/>
    <n v="1"/>
    <n v="0"/>
    <n v="5"/>
    <s v="Low Risk"/>
    <n v="6"/>
    <s v="6-11 bulan"/>
  </r>
  <r>
    <x v="1237"/>
    <x v="133"/>
    <x v="2"/>
    <x v="557"/>
    <s v="59952706574849"/>
    <n v="47"/>
    <s v="Lakilaki"/>
    <x v="5"/>
    <n v="3405000"/>
    <n v="0.63906020558002941"/>
    <x v="7"/>
    <s v="Jawa Barat"/>
    <x v="0"/>
    <s v="PCX 160"/>
    <s v="Matic Premium"/>
    <n v="35085000"/>
    <n v="12280000"/>
    <s v="High"/>
    <x v="4"/>
    <x v="0"/>
    <n v="0.14499999999999999"/>
    <n v="2176000"/>
    <n v="26112000"/>
    <x v="0"/>
    <x v="0"/>
    <n v="0"/>
    <n v="0"/>
    <n v="1"/>
    <s v="survey ulang"/>
    <n v="4"/>
    <n v="1"/>
    <n v="1"/>
    <n v="0"/>
    <n v="6"/>
    <s v="Low Risk"/>
    <n v="6"/>
    <s v="6-11 bulan"/>
  </r>
  <r>
    <x v="1238"/>
    <x v="42"/>
    <x v="0"/>
    <x v="558"/>
    <s v="85101005842995"/>
    <n v="24"/>
    <s v="Lakilaki"/>
    <x v="2"/>
    <n v="3023000"/>
    <n v="0.17290770757525636"/>
    <x v="6"/>
    <s v="DIY"/>
    <x v="0"/>
    <s v="Revo X"/>
    <s v="Bebek"/>
    <n v="17645000"/>
    <n v="1764000"/>
    <s v="Low"/>
    <x v="6"/>
    <x v="2"/>
    <n v="0.14499999999999999"/>
    <n v="522700"/>
    <n v="25091000"/>
    <x v="1"/>
    <x v="3"/>
    <n v="16"/>
    <n v="2"/>
    <n v="3"/>
    <m/>
    <n v="1"/>
    <n v="3"/>
    <n v="3"/>
    <n v="2"/>
    <n v="9"/>
    <s v="High Risk"/>
    <n v="4"/>
    <s v="0-5 bulan"/>
  </r>
  <r>
    <x v="1239"/>
    <x v="10"/>
    <x v="2"/>
    <x v="559"/>
    <s v="36961104747222"/>
    <n v="23"/>
    <s v="Lakilaki"/>
    <x v="6"/>
    <n v="6622000"/>
    <n v="0.12946239806704923"/>
    <x v="20"/>
    <s v="DKI Jakarta"/>
    <x v="2"/>
    <s v="Nex II"/>
    <s v="Matic Entry"/>
    <n v="16900000"/>
    <n v="4225000"/>
    <s v="Medium"/>
    <x v="1"/>
    <x v="3"/>
    <n v="0.14499999999999999"/>
    <n v="857300"/>
    <n v="15431000"/>
    <x v="0"/>
    <x v="0"/>
    <n v="0"/>
    <n v="0"/>
    <n v="1"/>
    <s v="approved"/>
    <n v="1"/>
    <n v="2"/>
    <n v="1"/>
    <n v="0"/>
    <n v="4"/>
    <s v="Low Risk"/>
    <n v="6"/>
    <s v="6-11 bulan"/>
  </r>
  <r>
    <x v="1240"/>
    <x v="129"/>
    <x v="2"/>
    <x v="560"/>
    <s v="90292504638839"/>
    <n v="37"/>
    <s v="Lakilaki"/>
    <x v="3"/>
    <n v="4090000"/>
    <n v="0.28322738386308066"/>
    <x v="3"/>
    <s v="Sulawesi Selatan"/>
    <x v="0"/>
    <s v="Beat Street"/>
    <s v="Matic Entry"/>
    <n v="19030000"/>
    <n v="1903000"/>
    <s v="Low"/>
    <x v="6"/>
    <x v="3"/>
    <n v="0.14499999999999999"/>
    <n v="1158400"/>
    <n v="20852000"/>
    <x v="0"/>
    <x v="0"/>
    <n v="0"/>
    <n v="0"/>
    <n v="1"/>
    <m/>
    <n v="2"/>
    <n v="3"/>
    <n v="1"/>
    <n v="0"/>
    <n v="6"/>
    <s v="Low Risk"/>
    <n v="6"/>
    <s v="6-11 bulan"/>
  </r>
  <r>
    <x v="1241"/>
    <x v="140"/>
    <x v="5"/>
    <x v="311"/>
    <s v="97222106727105"/>
    <n v="39"/>
    <s v="Lakilaki"/>
    <x v="1"/>
    <n v="13642000"/>
    <n v="6.874358598445976E-2"/>
    <x v="3"/>
    <s v="Sulawesi Selatan"/>
    <x v="0"/>
    <s v="CB150R"/>
    <s v="Sport"/>
    <n v="31656000"/>
    <n v="3166000"/>
    <s v="Low"/>
    <x v="6"/>
    <x v="2"/>
    <n v="0.14499999999999999"/>
    <n v="937800"/>
    <n v="45014000"/>
    <x v="0"/>
    <x v="0"/>
    <n v="0"/>
    <n v="0"/>
    <n v="1"/>
    <s v="approved"/>
    <n v="1"/>
    <n v="3"/>
    <n v="3"/>
    <n v="0"/>
    <n v="7"/>
    <s v="Medium Risk"/>
    <n v="8"/>
    <s v="6-11 bulan"/>
  </r>
  <r>
    <x v="1242"/>
    <x v="40"/>
    <x v="4"/>
    <x v="73"/>
    <s v="51842911713886"/>
    <n v="36"/>
    <s v="Perempuan"/>
    <x v="9"/>
    <n v="4305000"/>
    <n v="0.35521486643437861"/>
    <x v="8"/>
    <s v="Banten"/>
    <x v="0"/>
    <s v="CB150R"/>
    <s v="Sport"/>
    <n v="32298000"/>
    <n v="9689000"/>
    <s v="High"/>
    <x v="3"/>
    <x v="3"/>
    <n v="0.14499999999999999"/>
    <n v="1529200"/>
    <n v="27526000"/>
    <x v="0"/>
    <x v="0"/>
    <n v="0"/>
    <n v="0"/>
    <n v="1"/>
    <m/>
    <n v="3"/>
    <n v="1"/>
    <n v="1"/>
    <n v="0"/>
    <n v="5"/>
    <s v="Low Risk"/>
    <n v="5"/>
    <s v="0-5 bulan"/>
  </r>
  <r>
    <x v="1243"/>
    <x v="137"/>
    <x v="0"/>
    <x v="471"/>
    <s v="46181308607189"/>
    <n v="36"/>
    <s v="Lakilaki"/>
    <x v="7"/>
    <n v="3387000"/>
    <n v="0.29173309713610868"/>
    <x v="12"/>
    <s v="DKI Jakarta"/>
    <x v="0"/>
    <s v="PCX 160"/>
    <s v="Matic Premium"/>
    <n v="37524000"/>
    <n v="7505000"/>
    <s v="Medium"/>
    <x v="2"/>
    <x v="2"/>
    <n v="0.14499999999999999"/>
    <n v="988100"/>
    <n v="47431000"/>
    <x v="0"/>
    <x v="0"/>
    <n v="0"/>
    <n v="0"/>
    <n v="1"/>
    <s v="ok"/>
    <n v="2"/>
    <n v="2"/>
    <n v="3"/>
    <n v="0"/>
    <n v="7"/>
    <s v="Medium Risk"/>
    <n v="4"/>
    <s v="0-5 bulan"/>
  </r>
  <r>
    <x v="1244"/>
    <x v="199"/>
    <x v="1"/>
    <x v="561"/>
    <s v="38872009517692"/>
    <n v="55"/>
    <s v="Perempuan"/>
    <x v="0"/>
    <n v="4640000"/>
    <n v="0.23616379310344829"/>
    <x v="16"/>
    <s v="Jawa Timur"/>
    <x v="0"/>
    <s v="CB150R"/>
    <s v="Sport"/>
    <n v="31366000"/>
    <n v="10978000"/>
    <s v="High"/>
    <x v="4"/>
    <x v="5"/>
    <n v="0.14499999999999999"/>
    <n v="1095800"/>
    <n v="26300000"/>
    <x v="0"/>
    <x v="0"/>
    <n v="0"/>
    <n v="0"/>
    <n v="1"/>
    <m/>
    <n v="2"/>
    <n v="1"/>
    <n v="1"/>
    <n v="0"/>
    <n v="4"/>
    <s v="Low Risk"/>
    <n v="7"/>
    <s v="6-11 bulan"/>
  </r>
  <r>
    <x v="1245"/>
    <x v="13"/>
    <x v="5"/>
    <x v="562"/>
    <s v="72421010878015"/>
    <n v="47"/>
    <s v="Perempuan"/>
    <x v="4"/>
    <n v="6828000"/>
    <n v="0.13408025776215582"/>
    <x v="15"/>
    <s v="DKI Jakarta"/>
    <x v="0"/>
    <s v="Genio"/>
    <s v="Matic Entry"/>
    <n v="19336000"/>
    <n v="5801000"/>
    <s v="High"/>
    <x v="3"/>
    <x v="3"/>
    <n v="0.14499999999999999"/>
    <n v="915500"/>
    <n v="16479000"/>
    <x v="0"/>
    <x v="0"/>
    <n v="0"/>
    <n v="0"/>
    <n v="1"/>
    <s v="data kurang"/>
    <n v="1"/>
    <n v="1"/>
    <n v="1"/>
    <n v="0"/>
    <n v="3"/>
    <s v="Low Risk"/>
    <n v="9"/>
    <s v="6-11 bulan"/>
  </r>
  <r>
    <x v="1246"/>
    <x v="115"/>
    <x v="5"/>
    <x v="374"/>
    <s v="96541405919030"/>
    <n v="23"/>
    <s v="Perempuan"/>
    <x v="8"/>
    <n v="3040000"/>
    <n v="0.7053947368421053"/>
    <x v="20"/>
    <s v="DKI Jakarta"/>
    <x v="0"/>
    <s v="ADV 160"/>
    <s v="Adventure"/>
    <n v="42272000"/>
    <n v="10568000"/>
    <s v="Medium"/>
    <x v="1"/>
    <x v="3"/>
    <n v="0.14499999999999999"/>
    <n v="2144400"/>
    <n v="38600000"/>
    <x v="0"/>
    <x v="0"/>
    <n v="0"/>
    <n v="0"/>
    <n v="1"/>
    <m/>
    <n v="4"/>
    <n v="2"/>
    <n v="1"/>
    <n v="0"/>
    <n v="7"/>
    <s v="Medium Risk"/>
    <n v="8"/>
    <s v="6-11 bulan"/>
  </r>
  <r>
    <x v="1247"/>
    <x v="28"/>
    <x v="1"/>
    <x v="401"/>
    <s v="43581407528437"/>
    <n v="50"/>
    <s v="Lakilaki"/>
    <x v="6"/>
    <n v="4201000"/>
    <n v="0.44855986669840514"/>
    <x v="7"/>
    <s v="Jawa Barat"/>
    <x v="0"/>
    <s v="CB150R"/>
    <s v="Sport"/>
    <n v="30955000"/>
    <n v="3095000"/>
    <s v="Low"/>
    <x v="6"/>
    <x v="3"/>
    <n v="0.14499999999999999"/>
    <n v="1884400"/>
    <n v="33919000"/>
    <x v="0"/>
    <x v="0"/>
    <n v="0"/>
    <n v="0"/>
    <n v="1"/>
    <m/>
    <n v="4"/>
    <n v="3"/>
    <n v="1"/>
    <n v="0"/>
    <n v="8"/>
    <s v="Medium Risk"/>
    <n v="7"/>
    <s v="6-11 bulan"/>
  </r>
  <r>
    <x v="1248"/>
    <x v="125"/>
    <x v="1"/>
    <x v="354"/>
    <s v="52952503544814"/>
    <n v="57"/>
    <s v="Perempuan"/>
    <x v="0"/>
    <n v="4537000"/>
    <n v="0.19687017853206965"/>
    <x v="6"/>
    <s v="DIY"/>
    <x v="0"/>
    <s v="ADV 160"/>
    <s v="Adventure"/>
    <n v="41423000"/>
    <n v="10356000"/>
    <s v="Medium"/>
    <x v="1"/>
    <x v="1"/>
    <n v="0.14499999999999999"/>
    <n v="893200"/>
    <n v="53591000"/>
    <x v="0"/>
    <x v="0"/>
    <n v="0"/>
    <n v="0"/>
    <n v="1"/>
    <s v="ok"/>
    <n v="1"/>
    <n v="2"/>
    <n v="4"/>
    <n v="0"/>
    <n v="7"/>
    <s v="Medium Risk"/>
    <n v="7"/>
    <s v="6-11 bulan"/>
  </r>
  <r>
    <x v="1249"/>
    <x v="39"/>
    <x v="3"/>
    <x v="563"/>
    <s v="63232305696922"/>
    <n v="22"/>
    <s v="Perempuan"/>
    <x v="8"/>
    <n v="3370000"/>
    <n v="0.67899109792284862"/>
    <x v="1"/>
    <s v="Sumatera Selatan"/>
    <x v="4"/>
    <s v="KLX 150"/>
    <s v="Trail"/>
    <n v="37588000"/>
    <n v="3759000"/>
    <s v="Low"/>
    <x v="6"/>
    <x v="3"/>
    <n v="0.14499999999999999"/>
    <n v="2288200"/>
    <n v="41187000"/>
    <x v="0"/>
    <x v="0"/>
    <n v="0"/>
    <n v="0"/>
    <n v="1"/>
    <m/>
    <n v="4"/>
    <n v="3"/>
    <n v="1"/>
    <n v="0"/>
    <n v="8"/>
    <s v="Medium Risk"/>
    <n v="8"/>
    <s v="6-11 bulan"/>
  </r>
  <r>
    <x v="1250"/>
    <x v="156"/>
    <x v="3"/>
    <x v="508"/>
    <s v="92001011843460"/>
    <n v="43"/>
    <s v="Perempuan"/>
    <x v="0"/>
    <n v="6668000"/>
    <n v="0.23251349730053988"/>
    <x v="14"/>
    <s v="DKI Jakarta"/>
    <x v="0"/>
    <s v="CB150R"/>
    <s v="Sport"/>
    <n v="30563000"/>
    <n v="7641000"/>
    <s v="Medium"/>
    <x v="1"/>
    <x v="3"/>
    <n v="0.14499999999999999"/>
    <n v="1550400"/>
    <n v="27907000"/>
    <x v="0"/>
    <x v="0"/>
    <n v="0"/>
    <n v="0"/>
    <n v="1"/>
    <s v="verifikasi"/>
    <n v="2"/>
    <n v="2"/>
    <n v="1"/>
    <n v="0"/>
    <n v="5"/>
    <s v="Low Risk"/>
    <n v="8"/>
    <s v="6-11 bulan"/>
  </r>
  <r>
    <x v="1251"/>
    <x v="125"/>
    <x v="1"/>
    <x v="183"/>
    <s v="54722008781691"/>
    <n v="53"/>
    <s v="Lakilaki"/>
    <x v="1"/>
    <n v="11492000"/>
    <n v="4.7372084928646016E-2"/>
    <x v="1"/>
    <s v="Sumatera Selatan"/>
    <x v="0"/>
    <s v="Scoopy"/>
    <s v="Matic Stylish"/>
    <n v="23670000"/>
    <n v="4734000"/>
    <s v="Medium"/>
    <x v="2"/>
    <x v="1"/>
    <n v="0.14499999999999999"/>
    <n v="544400"/>
    <n v="32664000"/>
    <x v="0"/>
    <x v="0"/>
    <n v="0"/>
    <n v="0"/>
    <n v="1"/>
    <s v="verifikasi"/>
    <n v="1"/>
    <n v="2"/>
    <n v="4"/>
    <n v="0"/>
    <n v="7"/>
    <s v="Medium Risk"/>
    <n v="7"/>
    <s v="6-11 bulan"/>
  </r>
  <r>
    <x v="1252"/>
    <x v="59"/>
    <x v="5"/>
    <x v="219"/>
    <s v="36952002542527"/>
    <n v="57"/>
    <s v="Lakilaki"/>
    <x v="0"/>
    <n v="5907000"/>
    <n v="0.27878787878787881"/>
    <x v="19"/>
    <s v="Jawa Barat"/>
    <x v="0"/>
    <s v="Scoopy"/>
    <s v="Matic Stylish"/>
    <n v="23012000"/>
    <n v="5753000"/>
    <s v="Medium"/>
    <x v="1"/>
    <x v="0"/>
    <n v="0.14499999999999999"/>
    <n v="1646800"/>
    <n v="19761000"/>
    <x v="0"/>
    <x v="0"/>
    <n v="0"/>
    <n v="0"/>
    <n v="1"/>
    <s v="data kurang"/>
    <n v="2"/>
    <n v="2"/>
    <n v="1"/>
    <n v="0"/>
    <n v="5"/>
    <s v="Low Risk"/>
    <n v="9"/>
    <s v="6-11 bulan"/>
  </r>
  <r>
    <x v="1253"/>
    <x v="151"/>
    <x v="0"/>
    <x v="92"/>
    <s v="32542806796243"/>
    <n v="29"/>
    <s v="Lakilaki"/>
    <x v="1"/>
    <n v="5604000"/>
    <n v="0.12321556031406139"/>
    <x v="14"/>
    <s v="DKI Jakarta"/>
    <x v="2"/>
    <s v="Nex II"/>
    <s v="Matic Entry"/>
    <n v="17128000"/>
    <n v="4282000"/>
    <s v="Medium"/>
    <x v="1"/>
    <x v="5"/>
    <n v="0.14499999999999999"/>
    <n v="690500"/>
    <n v="16571000"/>
    <x v="0"/>
    <x v="0"/>
    <n v="0"/>
    <n v="0"/>
    <n v="1"/>
    <m/>
    <n v="1"/>
    <n v="2"/>
    <n v="1"/>
    <n v="0"/>
    <n v="4"/>
    <s v="Low Risk"/>
    <n v="4"/>
    <s v="0-5 bulan"/>
  </r>
  <r>
    <x v="1254"/>
    <x v="30"/>
    <x v="1"/>
    <x v="127"/>
    <s v="56741210517016"/>
    <n v="42"/>
    <s v="Lakilaki"/>
    <x v="9"/>
    <n v="4637000"/>
    <n v="7.0153116238947599E-2"/>
    <x v="1"/>
    <s v="Sumatera Selatan"/>
    <x v="2"/>
    <s v="Nex II"/>
    <s v="Matic Entry"/>
    <n v="16165000"/>
    <n v="4849000"/>
    <s v="High"/>
    <x v="3"/>
    <x v="1"/>
    <n v="0.14499999999999999"/>
    <n v="325300"/>
    <n v="19519000"/>
    <x v="0"/>
    <x v="0"/>
    <n v="0"/>
    <n v="0"/>
    <n v="1"/>
    <s v="approved"/>
    <n v="1"/>
    <n v="1"/>
    <n v="4"/>
    <n v="0"/>
    <n v="6"/>
    <s v="Low Risk"/>
    <n v="6"/>
    <s v="6-11 bulan"/>
  </r>
  <r>
    <x v="1255"/>
    <x v="82"/>
    <x v="1"/>
    <x v="213"/>
    <s v="38431904951081"/>
    <n v="35"/>
    <s v="Lakilaki"/>
    <x v="9"/>
    <n v="4164000"/>
    <n v="0.13496637848222862"/>
    <x v="6"/>
    <s v="DIY"/>
    <x v="1"/>
    <s v="Mio M3"/>
    <s v="Matic Entry"/>
    <n v="17426000"/>
    <n v="6970000"/>
    <s v="High"/>
    <x v="5"/>
    <x v="5"/>
    <n v="0.14499999999999999"/>
    <n v="562000"/>
    <n v="13489000"/>
    <x v="1"/>
    <x v="4"/>
    <n v="252"/>
    <n v="6"/>
    <n v="5"/>
    <m/>
    <n v="1"/>
    <n v="1"/>
    <n v="1"/>
    <n v="4"/>
    <n v="7"/>
    <s v="Medium Risk"/>
    <n v="7"/>
    <s v="6-11 bulan"/>
  </r>
  <r>
    <x v="1256"/>
    <x v="17"/>
    <x v="2"/>
    <x v="33"/>
    <s v="Invalid"/>
    <n v="37"/>
    <s v="Lakilaki"/>
    <x v="5"/>
    <n v="4113000"/>
    <n v="0.24096766350595672"/>
    <x v="14"/>
    <s v="DKI Jakarta"/>
    <x v="0"/>
    <s v="PCX 160"/>
    <s v="Matic Premium"/>
    <n v="35423000"/>
    <n v="5313000"/>
    <s v="Medium"/>
    <x v="0"/>
    <x v="2"/>
    <n v="0.14499999999999999"/>
    <n v="991100"/>
    <n v="47573000"/>
    <x v="0"/>
    <x v="0"/>
    <n v="0"/>
    <n v="0"/>
    <n v="1"/>
    <s v="ok"/>
    <n v="2"/>
    <n v="2"/>
    <n v="3"/>
    <n v="0"/>
    <n v="7"/>
    <s v="Medium Risk"/>
    <n v="6"/>
    <s v="6-11 bulan"/>
  </r>
  <r>
    <x v="1257"/>
    <x v="9"/>
    <x v="1"/>
    <x v="564"/>
    <s v="77122208607838"/>
    <n v="52"/>
    <s v="Lakilaki"/>
    <x v="1"/>
    <n v="10245000"/>
    <n v="7.3821376281112738E-2"/>
    <x v="0"/>
    <s v="Bali"/>
    <x v="2"/>
    <s v="Nex II"/>
    <s v="Matic Entry"/>
    <n v="17202000"/>
    <n v="6021000"/>
    <s v="High"/>
    <x v="4"/>
    <x v="3"/>
    <n v="0.14499999999999999"/>
    <n v="756300"/>
    <n v="13613000"/>
    <x v="0"/>
    <x v="0"/>
    <n v="0"/>
    <n v="0"/>
    <n v="1"/>
    <s v="verifikasi"/>
    <n v="1"/>
    <n v="1"/>
    <n v="1"/>
    <n v="0"/>
    <n v="3"/>
    <s v="Low Risk"/>
    <n v="6"/>
    <s v="6-11 bulan"/>
  </r>
  <r>
    <x v="1258"/>
    <x v="167"/>
    <x v="5"/>
    <x v="565"/>
    <s v="63621307855314"/>
    <n v="52"/>
    <s v="Perempuan"/>
    <x v="1"/>
    <n v="6641000"/>
    <n v="0.1716458364704111"/>
    <x v="1"/>
    <s v="Sumatera Selatan"/>
    <x v="1"/>
    <s v="Aerox 155"/>
    <s v="Matic Sport"/>
    <n v="31773000"/>
    <n v="3177000"/>
    <s v="Low"/>
    <x v="6"/>
    <x v="4"/>
    <n v="0.14499999999999999"/>
    <n v="1139900"/>
    <n v="41036000"/>
    <x v="0"/>
    <x v="0"/>
    <n v="0"/>
    <n v="0"/>
    <n v="1"/>
    <s v="approved"/>
    <n v="1"/>
    <n v="3"/>
    <n v="2"/>
    <n v="0"/>
    <n v="6"/>
    <s v="Low Risk"/>
    <n v="9"/>
    <s v="6-11 bulan"/>
  </r>
  <r>
    <x v="1259"/>
    <x v="153"/>
    <x v="5"/>
    <x v="263"/>
    <s v="46082105588654"/>
    <n v="33"/>
    <s v="Perempuan"/>
    <x v="1"/>
    <n v="10068000"/>
    <n v="7.9747715534366312E-2"/>
    <x v="7"/>
    <s v="Jawa Barat"/>
    <x v="2"/>
    <s v="Address"/>
    <s v="Matic Mid"/>
    <n v="19917000"/>
    <n v="4979000"/>
    <s v="Medium"/>
    <x v="1"/>
    <x v="5"/>
    <n v="0.14499999999999999"/>
    <n v="802900"/>
    <n v="19270000"/>
    <x v="0"/>
    <x v="0"/>
    <n v="0"/>
    <n v="0"/>
    <n v="1"/>
    <m/>
    <n v="1"/>
    <n v="2"/>
    <n v="1"/>
    <n v="0"/>
    <n v="4"/>
    <s v="Low Risk"/>
    <n v="9"/>
    <s v="6-11 bulan"/>
  </r>
  <r>
    <x v="1260"/>
    <x v="190"/>
    <x v="12"/>
    <x v="372"/>
    <s v="73651904691612"/>
    <n v="44"/>
    <s v="Lakilaki"/>
    <x v="6"/>
    <n v="6162000"/>
    <n v="0.14115546900357026"/>
    <x v="9"/>
    <s v="Jawa Tengah"/>
    <x v="0"/>
    <s v="Vario 125"/>
    <s v="Matic Mid"/>
    <n v="24245000"/>
    <n v="2425000"/>
    <s v="Low"/>
    <x v="6"/>
    <x v="4"/>
    <n v="0.14499999999999999"/>
    <n v="869800"/>
    <n v="31312000"/>
    <x v="0"/>
    <x v="0"/>
    <n v="0"/>
    <n v="0"/>
    <n v="1"/>
    <m/>
    <n v="1"/>
    <n v="3"/>
    <n v="2"/>
    <n v="0"/>
    <n v="6"/>
    <s v="Low Risk"/>
    <n v="3"/>
    <s v="0-5 bulan"/>
  </r>
  <r>
    <x v="1261"/>
    <x v="162"/>
    <x v="4"/>
    <x v="119"/>
    <s v="68082105503208"/>
    <n v="35"/>
    <s v="Lakilaki"/>
    <x v="0"/>
    <n v="5387000"/>
    <n v="0.17852236866530535"/>
    <x v="3"/>
    <s v="Sulawesi Selatan"/>
    <x v="3"/>
    <s v="Dazz"/>
    <s v="Matic Entry"/>
    <n v="15507000"/>
    <n v="5428000"/>
    <s v="High"/>
    <x v="4"/>
    <x v="0"/>
    <n v="0.14499999999999999"/>
    <n v="961700"/>
    <n v="11541000"/>
    <x v="0"/>
    <x v="0"/>
    <n v="0"/>
    <n v="0"/>
    <n v="1"/>
    <s v="ok"/>
    <n v="1"/>
    <n v="1"/>
    <n v="1"/>
    <n v="0"/>
    <n v="3"/>
    <s v="Low Risk"/>
    <n v="5"/>
    <s v="0-5 bulan"/>
  </r>
  <r>
    <x v="1262"/>
    <x v="111"/>
    <x v="4"/>
    <x v="549"/>
    <s v="43991507652427"/>
    <n v="32"/>
    <s v="Perempuan"/>
    <x v="1"/>
    <n v="14780000"/>
    <n v="2.8064952638700947E-2"/>
    <x v="9"/>
    <s v="Jawa Tengah"/>
    <x v="2"/>
    <s v="Address"/>
    <s v="Matic Mid"/>
    <n v="20612000"/>
    <n v="6184000"/>
    <s v="High"/>
    <x v="3"/>
    <x v="1"/>
    <n v="0.14499999999999999"/>
    <n v="414800"/>
    <n v="24888000"/>
    <x v="0"/>
    <x v="0"/>
    <n v="0"/>
    <n v="0"/>
    <n v="1"/>
    <s v="verifikasi"/>
    <n v="1"/>
    <n v="1"/>
    <n v="4"/>
    <n v="0"/>
    <n v="6"/>
    <s v="Low Risk"/>
    <n v="4"/>
    <s v="0-5 bulan"/>
  </r>
  <r>
    <x v="1263"/>
    <x v="201"/>
    <x v="12"/>
    <x v="319"/>
    <s v="64102507824920"/>
    <n v="50"/>
    <s v="Lakilaki"/>
    <x v="8"/>
    <n v="3414000"/>
    <n v="0.4889279437609842"/>
    <x v="1"/>
    <s v="Sumatera Selatan"/>
    <x v="2"/>
    <s v="Address"/>
    <s v="Matic Mid"/>
    <n v="20581000"/>
    <n v="3087000"/>
    <s v="Medium"/>
    <x v="0"/>
    <x v="0"/>
    <n v="0.14499999999999999"/>
    <n v="1669200"/>
    <n v="20030000"/>
    <x v="0"/>
    <x v="0"/>
    <n v="0"/>
    <n v="0"/>
    <n v="1"/>
    <m/>
    <n v="4"/>
    <n v="2"/>
    <n v="1"/>
    <n v="0"/>
    <n v="7"/>
    <s v="Medium Risk"/>
    <n v="3"/>
    <s v="0-5 bulan"/>
  </r>
  <r>
    <x v="1264"/>
    <x v="186"/>
    <x v="2"/>
    <x v="116"/>
    <s v="50722501931291"/>
    <n v="46"/>
    <s v="Perempuan"/>
    <x v="3"/>
    <n v="7432000"/>
    <n v="0.22327771797631862"/>
    <x v="12"/>
    <s v="DKI Jakarta"/>
    <x v="4"/>
    <s v="KLX 150"/>
    <s v="Trail"/>
    <n v="36320000"/>
    <n v="5448000"/>
    <s v="Medium"/>
    <x v="0"/>
    <x v="5"/>
    <n v="0.14499999999999999"/>
    <n v="1659400"/>
    <n v="39825000"/>
    <x v="0"/>
    <x v="0"/>
    <n v="0"/>
    <n v="0"/>
    <n v="1"/>
    <s v="verifikasi"/>
    <n v="2"/>
    <n v="2"/>
    <n v="1"/>
    <n v="0"/>
    <n v="5"/>
    <s v="Low Risk"/>
    <n v="5"/>
    <s v="0-5 bulan"/>
  </r>
  <r>
    <x v="1265"/>
    <x v="143"/>
    <x v="2"/>
    <x v="566"/>
    <s v="95401204758918"/>
    <n v="25"/>
    <s v="Perempuan"/>
    <x v="4"/>
    <n v="7342000"/>
    <n v="0.15636066466902751"/>
    <x v="4"/>
    <s v="Kalimantan Selatan"/>
    <x v="4"/>
    <s v="KLX 150"/>
    <s v="Trail"/>
    <n v="38751000"/>
    <n v="3875000"/>
    <s v="Low"/>
    <x v="6"/>
    <x v="2"/>
    <n v="0.14499999999999999"/>
    <n v="1148000"/>
    <n v="55105000"/>
    <x v="0"/>
    <x v="0"/>
    <n v="0"/>
    <n v="0"/>
    <n v="1"/>
    <s v="verifikasi"/>
    <n v="1"/>
    <n v="3"/>
    <n v="3"/>
    <n v="0"/>
    <n v="7"/>
    <s v="Medium Risk"/>
    <n v="6"/>
    <s v="6-11 bulan"/>
  </r>
  <r>
    <x v="1266"/>
    <x v="13"/>
    <x v="5"/>
    <x v="90"/>
    <s v="77891306514360"/>
    <n v="35"/>
    <s v="Lakilaki"/>
    <x v="1"/>
    <n v="3744000"/>
    <n v="0.21965811965811965"/>
    <x v="3"/>
    <s v="Sulawesi Selatan"/>
    <x v="0"/>
    <s v="CB150R"/>
    <s v="Sport"/>
    <n v="31229000"/>
    <n v="6246000"/>
    <s v="Medium"/>
    <x v="2"/>
    <x v="2"/>
    <n v="0.14499999999999999"/>
    <n v="822400"/>
    <n v="39473000"/>
    <x v="0"/>
    <x v="0"/>
    <n v="0"/>
    <n v="0"/>
    <n v="1"/>
    <m/>
    <n v="2"/>
    <n v="2"/>
    <n v="3"/>
    <n v="0"/>
    <n v="7"/>
    <s v="Medium Risk"/>
    <n v="9"/>
    <s v="6-11 bulan"/>
  </r>
  <r>
    <x v="1267"/>
    <x v="90"/>
    <x v="3"/>
    <x v="567"/>
    <s v="34142204649314"/>
    <n v="26"/>
    <s v="Perempuan"/>
    <x v="1"/>
    <n v="13946000"/>
    <n v="2.9843682776423346E-2"/>
    <x v="8"/>
    <s v="Banten"/>
    <x v="0"/>
    <s v="Revo X"/>
    <s v="Bebek"/>
    <n v="17403000"/>
    <n v="6961000"/>
    <s v="High"/>
    <x v="5"/>
    <x v="4"/>
    <n v="0.14499999999999999"/>
    <n v="416200"/>
    <n v="14985000"/>
    <x v="0"/>
    <x v="0"/>
    <n v="0"/>
    <n v="0"/>
    <n v="1"/>
    <m/>
    <n v="1"/>
    <n v="1"/>
    <n v="2"/>
    <n v="0"/>
    <n v="4"/>
    <s v="Low Risk"/>
    <n v="8"/>
    <s v="6-11 bulan"/>
  </r>
  <r>
    <x v="1268"/>
    <x v="105"/>
    <x v="2"/>
    <x v="20"/>
    <s v="35031706645533"/>
    <n v="45"/>
    <s v="Lakilaki"/>
    <x v="0"/>
    <n v="7791000"/>
    <n v="0.19516108330124501"/>
    <x v="2"/>
    <s v="Riau"/>
    <x v="0"/>
    <s v="Scoopy"/>
    <s v="Matic Stylish"/>
    <n v="24516000"/>
    <n v="8581000"/>
    <s v="High"/>
    <x v="4"/>
    <x v="0"/>
    <n v="0.14499999999999999"/>
    <n v="1520500"/>
    <n v="18246000"/>
    <x v="0"/>
    <x v="0"/>
    <n v="0"/>
    <n v="0"/>
    <n v="1"/>
    <s v="survey ulang"/>
    <n v="1"/>
    <n v="1"/>
    <n v="1"/>
    <n v="0"/>
    <n v="3"/>
    <s v="Low Risk"/>
    <n v="6"/>
    <s v="6-11 bulan"/>
  </r>
  <r>
    <x v="1269"/>
    <x v="75"/>
    <x v="5"/>
    <x v="222"/>
    <s v="60602610533877"/>
    <n v="33"/>
    <s v="Lakilaki"/>
    <x v="2"/>
    <n v="3405000"/>
    <n v="0.46214390602055799"/>
    <x v="20"/>
    <s v="DKI Jakarta"/>
    <x v="0"/>
    <s v="CB150R"/>
    <s v="Sport"/>
    <n v="31020000"/>
    <n v="7755000"/>
    <s v="Medium"/>
    <x v="1"/>
    <x v="3"/>
    <n v="0.14499999999999999"/>
    <n v="1573600"/>
    <n v="28326000"/>
    <x v="0"/>
    <x v="0"/>
    <n v="0"/>
    <n v="0"/>
    <n v="1"/>
    <s v="verifikasi"/>
    <n v="4"/>
    <n v="2"/>
    <n v="1"/>
    <n v="0"/>
    <n v="7"/>
    <s v="Medium Risk"/>
    <n v="9"/>
    <s v="6-11 bulan"/>
  </r>
  <r>
    <x v="1270"/>
    <x v="160"/>
    <x v="2"/>
    <x v="568"/>
    <s v="37652304661723"/>
    <n v="28"/>
    <s v="Perempuan"/>
    <x v="1"/>
    <n v="6119000"/>
    <n v="0.18241542735741134"/>
    <x v="3"/>
    <s v="Sulawesi Selatan"/>
    <x v="1"/>
    <s v="Aerox 155"/>
    <s v="Matic Sport"/>
    <n v="31113000"/>
    <n v="3111000"/>
    <s v="Low"/>
    <x v="6"/>
    <x v="4"/>
    <n v="0.14499999999999999"/>
    <n v="1116200"/>
    <n v="40183000"/>
    <x v="0"/>
    <x v="0"/>
    <n v="0"/>
    <n v="0"/>
    <n v="1"/>
    <m/>
    <n v="1"/>
    <n v="3"/>
    <n v="2"/>
    <n v="0"/>
    <n v="6"/>
    <s v="Low Risk"/>
    <n v="5"/>
    <s v="0-5 bulan"/>
  </r>
  <r>
    <x v="1271"/>
    <x v="56"/>
    <x v="4"/>
    <x v="569"/>
    <s v="56201803805789"/>
    <n v="25"/>
    <s v="Lakilaki"/>
    <x v="1"/>
    <n v="8207000"/>
    <n v="6.9879371268429386E-2"/>
    <x v="9"/>
    <s v="Jawa Tengah"/>
    <x v="1"/>
    <s v="Lexi LX 155"/>
    <s v="Matic Mid"/>
    <n v="28499000"/>
    <n v="8550000"/>
    <s v="High"/>
    <x v="3"/>
    <x v="1"/>
    <n v="0.14499999999999999"/>
    <n v="573500"/>
    <n v="34412000"/>
    <x v="0"/>
    <x v="0"/>
    <n v="0"/>
    <n v="0"/>
    <n v="1"/>
    <m/>
    <n v="1"/>
    <n v="1"/>
    <n v="4"/>
    <n v="0"/>
    <n v="6"/>
    <s v="Low Risk"/>
    <n v="5"/>
    <s v="0-5 bulan"/>
  </r>
  <r>
    <x v="1272"/>
    <x v="53"/>
    <x v="1"/>
    <x v="33"/>
    <s v="Invalid"/>
    <n v="33"/>
    <s v="Perempuan"/>
    <x v="9"/>
    <n v="5141000"/>
    <n v="7.3837774751993782E-2"/>
    <x v="3"/>
    <s v="Sulawesi Selatan"/>
    <x v="3"/>
    <s v="Dazz"/>
    <s v="Matic Entry"/>
    <n v="16503464"/>
    <n v="3301000"/>
    <s v="Medium"/>
    <x v="2"/>
    <x v="1"/>
    <n v="0.14499999999999999"/>
    <n v="379600"/>
    <n v="22774000"/>
    <x v="0"/>
    <x v="0"/>
    <n v="0"/>
    <n v="0"/>
    <n v="1"/>
    <s v="ok"/>
    <n v="1"/>
    <n v="2"/>
    <n v="4"/>
    <n v="0"/>
    <n v="7"/>
    <s v="Medium Risk"/>
    <n v="6"/>
    <s v="6-11 bulan"/>
  </r>
  <r>
    <x v="1273"/>
    <x v="41"/>
    <x v="3"/>
    <x v="273"/>
    <s v="89472507772747"/>
    <n v="32"/>
    <s v="Lakilaki"/>
    <x v="1"/>
    <n v="9769000"/>
    <n v="3.4619715426348653E-2"/>
    <x v="5"/>
    <s v="Kalimantan Timur"/>
    <x v="2"/>
    <s v="Nex II"/>
    <s v="Matic Entry"/>
    <n v="16804000"/>
    <n v="5041000"/>
    <s v="High"/>
    <x v="3"/>
    <x v="1"/>
    <n v="0.14499999999999999"/>
    <n v="338200"/>
    <n v="20291000"/>
    <x v="0"/>
    <x v="0"/>
    <n v="0"/>
    <n v="0"/>
    <n v="1"/>
    <m/>
    <n v="1"/>
    <n v="1"/>
    <n v="4"/>
    <n v="0"/>
    <n v="6"/>
    <s v="Low Risk"/>
    <n v="7"/>
    <s v="6-11 bulan"/>
  </r>
  <r>
    <x v="1274"/>
    <x v="72"/>
    <x v="3"/>
    <x v="98"/>
    <s v="95621106504322"/>
    <n v="48"/>
    <s v="Perempuan"/>
    <x v="2"/>
    <n v="3427000"/>
    <n v="0.22836299970819959"/>
    <x v="16"/>
    <s v="Jawa Timur"/>
    <x v="0"/>
    <s v="CB150R"/>
    <s v="Sport"/>
    <n v="30205000"/>
    <n v="10572000"/>
    <s v="High"/>
    <x v="4"/>
    <x v="4"/>
    <n v="0.14499999999999999"/>
    <n v="782600"/>
    <n v="28173000"/>
    <x v="0"/>
    <x v="0"/>
    <n v="0"/>
    <n v="0"/>
    <n v="1"/>
    <s v="approved"/>
    <n v="2"/>
    <n v="1"/>
    <n v="2"/>
    <n v="0"/>
    <n v="5"/>
    <s v="Low Risk"/>
    <n v="8"/>
    <s v="6-11 bulan"/>
  </r>
  <r>
    <x v="1275"/>
    <x v="69"/>
    <x v="2"/>
    <x v="466"/>
    <s v="64762611805496"/>
    <n v="50"/>
    <s v="Perempuan"/>
    <x v="0"/>
    <n v="6699000"/>
    <n v="5.2336169577548886E-2"/>
    <x v="16"/>
    <s v="Jawa Timur"/>
    <x v="1"/>
    <s v="Mio M3"/>
    <s v="Matic Entry"/>
    <n v="18763000"/>
    <n v="6567000"/>
    <s v="High"/>
    <x v="4"/>
    <x v="1"/>
    <n v="0.14499999999999999"/>
    <n v="350600"/>
    <n v="21038000"/>
    <x v="0"/>
    <x v="0"/>
    <n v="0"/>
    <n v="0"/>
    <n v="1"/>
    <m/>
    <n v="1"/>
    <n v="1"/>
    <n v="4"/>
    <n v="0"/>
    <n v="6"/>
    <s v="Low Risk"/>
    <n v="6"/>
    <s v="6-11 bulan"/>
  </r>
  <r>
    <x v="1276"/>
    <x v="97"/>
    <x v="3"/>
    <x v="569"/>
    <s v="34322605982233"/>
    <n v="32"/>
    <s v="Lakilaki"/>
    <x v="0"/>
    <n v="6909000"/>
    <n v="0.19377623389781445"/>
    <x v="16"/>
    <s v="Jawa Timur"/>
    <x v="1"/>
    <s v="Aerox 155"/>
    <s v="Matic Sport"/>
    <n v="31135000"/>
    <n v="6227000"/>
    <s v="Medium"/>
    <x v="2"/>
    <x v="5"/>
    <n v="0.14499999999999999"/>
    <n v="1338800"/>
    <n v="32131000"/>
    <x v="0"/>
    <x v="0"/>
    <n v="0"/>
    <n v="0"/>
    <n v="1"/>
    <s v="ok"/>
    <n v="1"/>
    <n v="2"/>
    <n v="1"/>
    <n v="0"/>
    <n v="4"/>
    <s v="Low Risk"/>
    <n v="7"/>
    <s v="6-11 bulan"/>
  </r>
  <r>
    <x v="1277"/>
    <x v="158"/>
    <x v="5"/>
    <x v="458"/>
    <s v="69951504532272"/>
    <n v="52"/>
    <s v="Lakilaki"/>
    <x v="8"/>
    <n v="3543000"/>
    <n v="0.2083262771662433"/>
    <x v="2"/>
    <s v="Riau"/>
    <x v="0"/>
    <s v="Vario 160"/>
    <s v="Matic Mid"/>
    <n v="30203000"/>
    <n v="4530000"/>
    <s v="Medium"/>
    <x v="0"/>
    <x v="1"/>
    <n v="0.14499999999999999"/>
    <n v="738100"/>
    <n v="44286000"/>
    <x v="0"/>
    <x v="0"/>
    <n v="0"/>
    <n v="0"/>
    <n v="1"/>
    <m/>
    <n v="2"/>
    <n v="2"/>
    <n v="4"/>
    <n v="0"/>
    <n v="8"/>
    <s v="Medium Risk"/>
    <n v="9"/>
    <s v="6-11 bulan"/>
  </r>
  <r>
    <x v="1278"/>
    <x v="36"/>
    <x v="2"/>
    <x v="241"/>
    <s v="92152412891078"/>
    <n v="35"/>
    <s v="Perempuan"/>
    <x v="0"/>
    <n v="6637000"/>
    <n v="4.9660991411782429E-2"/>
    <x v="17"/>
    <s v="Jawa Barat"/>
    <x v="0"/>
    <s v="Genio"/>
    <s v="Matic Entry"/>
    <n v="19107000"/>
    <n v="7643000"/>
    <s v="High"/>
    <x v="5"/>
    <x v="1"/>
    <n v="0.14499999999999999"/>
    <n v="329600"/>
    <n v="19775000"/>
    <x v="0"/>
    <x v="0"/>
    <n v="0"/>
    <n v="0"/>
    <n v="1"/>
    <s v="data kurang"/>
    <n v="1"/>
    <n v="1"/>
    <n v="4"/>
    <n v="0"/>
    <n v="6"/>
    <s v="Low Risk"/>
    <n v="6"/>
    <s v="6-11 bulan"/>
  </r>
  <r>
    <x v="1279"/>
    <x v="105"/>
    <x v="2"/>
    <x v="570"/>
    <s v="46421501668138"/>
    <n v="51"/>
    <s v="Perempuan"/>
    <x v="0"/>
    <n v="6341000"/>
    <n v="0.12647847342690427"/>
    <x v="2"/>
    <s v="Riau"/>
    <x v="1"/>
    <s v="Mio M3"/>
    <s v="Matic Entry"/>
    <n v="18650000"/>
    <n v="3730000"/>
    <s v="Medium"/>
    <x v="2"/>
    <x v="5"/>
    <n v="0.14499999999999999"/>
    <n v="802000"/>
    <n v="19247000"/>
    <x v="0"/>
    <x v="0"/>
    <n v="0"/>
    <n v="0"/>
    <n v="1"/>
    <s v="survey ulang"/>
    <n v="1"/>
    <n v="2"/>
    <n v="1"/>
    <n v="0"/>
    <n v="4"/>
    <s v="Low Risk"/>
    <n v="6"/>
    <s v="6-11 bulan"/>
  </r>
  <r>
    <x v="1280"/>
    <x v="194"/>
    <x v="8"/>
    <x v="188"/>
    <s v="46922406657290"/>
    <n v="46"/>
    <s v="Perempuan"/>
    <x v="6"/>
    <n v="4973000"/>
    <n v="0.18910114618942289"/>
    <x v="11"/>
    <s v="Sumatera Utara"/>
    <x v="1"/>
    <s v="Aerox 155"/>
    <s v="Matic Sport"/>
    <n v="31457000"/>
    <n v="7864000"/>
    <s v="Medium"/>
    <x v="1"/>
    <x v="4"/>
    <n v="0.14499999999999999"/>
    <n v="940400"/>
    <n v="33856000"/>
    <x v="0"/>
    <x v="0"/>
    <n v="0"/>
    <n v="0"/>
    <n v="1"/>
    <s v="ok"/>
    <n v="1"/>
    <n v="2"/>
    <n v="2"/>
    <n v="0"/>
    <n v="5"/>
    <s v="Low Risk"/>
    <n v="1"/>
    <s v="0-5 bulan"/>
  </r>
  <r>
    <x v="1281"/>
    <x v="25"/>
    <x v="3"/>
    <x v="571"/>
    <s v="74691911796634"/>
    <n v="31"/>
    <s v="Perempuan"/>
    <x v="5"/>
    <n v="3900000"/>
    <n v="0.99261538461538457"/>
    <x v="3"/>
    <s v="Sulawesi Selatan"/>
    <x v="1"/>
    <s v="XMAX 250"/>
    <s v="Maxi Scooter"/>
    <n v="62418000"/>
    <n v="21846000"/>
    <s v="High"/>
    <x v="4"/>
    <x v="0"/>
    <n v="0.14499999999999999"/>
    <n v="3871200"/>
    <n v="46455000"/>
    <x v="0"/>
    <x v="0"/>
    <n v="0"/>
    <n v="0"/>
    <n v="1"/>
    <m/>
    <n v="4"/>
    <n v="1"/>
    <n v="1"/>
    <n v="0"/>
    <n v="6"/>
    <s v="Low Risk"/>
    <n v="8"/>
    <s v="6-11 bulan"/>
  </r>
  <r>
    <x v="1282"/>
    <x v="55"/>
    <x v="5"/>
    <x v="572"/>
    <s v="60521106832193"/>
    <n v="43"/>
    <s v="Lakilaki"/>
    <x v="9"/>
    <n v="6358000"/>
    <n v="7.393834539163259E-2"/>
    <x v="7"/>
    <s v="Jawa Barat"/>
    <x v="0"/>
    <s v="Revo X"/>
    <s v="Bebek"/>
    <n v="18167000"/>
    <n v="1817000"/>
    <s v="Low"/>
    <x v="6"/>
    <x v="1"/>
    <n v="0.14499999999999999"/>
    <n v="470100"/>
    <n v="28204000"/>
    <x v="0"/>
    <x v="0"/>
    <n v="0"/>
    <n v="0"/>
    <n v="1"/>
    <s v="approved"/>
    <n v="1"/>
    <n v="3"/>
    <n v="4"/>
    <n v="0"/>
    <n v="8"/>
    <s v="Medium Risk"/>
    <n v="8"/>
    <s v="6-11 bulan"/>
  </r>
  <r>
    <x v="1283"/>
    <x v="139"/>
    <x v="3"/>
    <x v="19"/>
    <s v="97192402954560"/>
    <n v="21"/>
    <s v="Perempuan"/>
    <x v="6"/>
    <n v="5050000"/>
    <n v="0.18954455445544555"/>
    <x v="19"/>
    <s v="Jawa Barat"/>
    <x v="0"/>
    <s v="PCX 160"/>
    <s v="Matic Premium"/>
    <n v="36944000"/>
    <n v="12931000"/>
    <s v="High"/>
    <x v="4"/>
    <x v="4"/>
    <n v="0.14499999999999999"/>
    <n v="957200"/>
    <n v="34459000"/>
    <x v="0"/>
    <x v="0"/>
    <n v="0"/>
    <n v="0"/>
    <n v="1"/>
    <s v="verifikasi"/>
    <n v="1"/>
    <n v="1"/>
    <n v="2"/>
    <n v="0"/>
    <n v="4"/>
    <s v="Low Risk"/>
    <n v="8"/>
    <s v="6-11 bulan"/>
  </r>
  <r>
    <x v="1284"/>
    <x v="193"/>
    <x v="0"/>
    <x v="222"/>
    <s v="75291011988970"/>
    <n v="37"/>
    <s v="Perempuan"/>
    <x v="0"/>
    <n v="5457000"/>
    <n v="0.37309877221916804"/>
    <x v="11"/>
    <s v="Sumatera Utara"/>
    <x v="0"/>
    <s v="Scoopy"/>
    <s v="Matic Stylish"/>
    <n v="23709000"/>
    <n v="2371000"/>
    <s v="Low"/>
    <x v="6"/>
    <x v="0"/>
    <n v="0.14499999999999999"/>
    <n v="2036000"/>
    <n v="24432000"/>
    <x v="0"/>
    <x v="0"/>
    <n v="0"/>
    <n v="0"/>
    <n v="1"/>
    <m/>
    <n v="3"/>
    <n v="3"/>
    <n v="1"/>
    <n v="0"/>
    <n v="7"/>
    <s v="Medium Risk"/>
    <n v="4"/>
    <s v="0-5 bulan"/>
  </r>
  <r>
    <x v="1285"/>
    <x v="52"/>
    <x v="0"/>
    <x v="470"/>
    <s v="98212204543809"/>
    <n v="27"/>
    <s v="Perempuan"/>
    <x v="1"/>
    <n v="4164000"/>
    <n v="0.2557396733909702"/>
    <x v="4"/>
    <s v="Kalimantan Selatan"/>
    <x v="4"/>
    <s v="KLX 150"/>
    <s v="Trail"/>
    <n v="38062000"/>
    <n v="5709000"/>
    <s v="Medium"/>
    <x v="0"/>
    <x v="2"/>
    <n v="0.14499999999999999"/>
    <n v="1064900"/>
    <n v="51118000"/>
    <x v="0"/>
    <x v="0"/>
    <n v="0"/>
    <n v="0"/>
    <n v="1"/>
    <s v="data kurang"/>
    <n v="2"/>
    <n v="2"/>
    <n v="3"/>
    <n v="0"/>
    <n v="7"/>
    <s v="Medium Risk"/>
    <n v="4"/>
    <s v="0-5 bulan"/>
  </r>
  <r>
    <x v="1286"/>
    <x v="72"/>
    <x v="3"/>
    <x v="232"/>
    <s v="41522408518525"/>
    <n v="36"/>
    <s v="Lakilaki"/>
    <x v="1"/>
    <n v="5933000"/>
    <n v="0.15634586212708579"/>
    <x v="13"/>
    <s v="Jawa Barat"/>
    <x v="0"/>
    <s v="Revo X"/>
    <s v="Bebek"/>
    <n v="18286000"/>
    <n v="4572000"/>
    <s v="Medium"/>
    <x v="1"/>
    <x v="3"/>
    <n v="0.14499999999999999"/>
    <n v="927600"/>
    <n v="16697000"/>
    <x v="0"/>
    <x v="0"/>
    <n v="0"/>
    <n v="0"/>
    <n v="1"/>
    <m/>
    <n v="1"/>
    <n v="2"/>
    <n v="1"/>
    <n v="0"/>
    <n v="4"/>
    <s v="Low Risk"/>
    <n v="8"/>
    <s v="6-11 bulan"/>
  </r>
  <r>
    <x v="1287"/>
    <x v="137"/>
    <x v="0"/>
    <x v="108"/>
    <s v="58342005668032"/>
    <n v="49"/>
    <s v="Lakilaki"/>
    <x v="9"/>
    <n v="5240000"/>
    <n v="0.33303435114503815"/>
    <x v="3"/>
    <s v="Sulawesi Selatan"/>
    <x v="0"/>
    <s v="ADV 160"/>
    <s v="Adventure"/>
    <n v="43288000"/>
    <n v="10822000"/>
    <s v="Medium"/>
    <x v="1"/>
    <x v="5"/>
    <n v="0.14499999999999999"/>
    <n v="1745100"/>
    <n v="41882000"/>
    <x v="0"/>
    <x v="0"/>
    <n v="0"/>
    <n v="0"/>
    <n v="1"/>
    <s v="data kurang"/>
    <n v="3"/>
    <n v="2"/>
    <n v="1"/>
    <n v="0"/>
    <n v="6"/>
    <s v="Low Risk"/>
    <n v="4"/>
    <s v="0-5 bulan"/>
  </r>
  <r>
    <x v="1288"/>
    <x v="11"/>
    <x v="3"/>
    <x v="435"/>
    <s v="99221807967674"/>
    <n v="35"/>
    <s v="Perempuan"/>
    <x v="6"/>
    <n v="4832000"/>
    <n v="0.28712748344370859"/>
    <x v="20"/>
    <s v="DKI Jakarta"/>
    <x v="0"/>
    <s v="Vario 160"/>
    <s v="Matic Mid"/>
    <n v="28681000"/>
    <n v="2868000"/>
    <s v="Low"/>
    <x v="6"/>
    <x v="5"/>
    <n v="0.14499999999999999"/>
    <n v="1387400"/>
    <n v="33299000"/>
    <x v="0"/>
    <x v="0"/>
    <n v="0"/>
    <n v="0"/>
    <n v="1"/>
    <m/>
    <n v="2"/>
    <n v="3"/>
    <n v="1"/>
    <n v="0"/>
    <n v="6"/>
    <s v="Low Risk"/>
    <n v="8"/>
    <s v="6-11 bulan"/>
  </r>
  <r>
    <x v="1289"/>
    <x v="129"/>
    <x v="2"/>
    <x v="573"/>
    <s v="74421912525241"/>
    <n v="26"/>
    <s v="Perempuan"/>
    <x v="5"/>
    <n v="3775000"/>
    <n v="0.28222516556291388"/>
    <x v="19"/>
    <s v="Jawa Barat"/>
    <x v="1"/>
    <s v="NMAX 155"/>
    <s v="Matic Premium"/>
    <n v="35962000"/>
    <n v="3596000"/>
    <s v="Low"/>
    <x v="6"/>
    <x v="2"/>
    <n v="0.14499999999999999"/>
    <n v="1065400"/>
    <n v="51139000"/>
    <x v="0"/>
    <x v="0"/>
    <n v="0"/>
    <n v="0"/>
    <n v="1"/>
    <s v="approved"/>
    <n v="2"/>
    <n v="3"/>
    <n v="3"/>
    <n v="0"/>
    <n v="8"/>
    <s v="Medium Risk"/>
    <n v="6"/>
    <s v="6-11 bulan"/>
  </r>
  <r>
    <x v="1290"/>
    <x v="100"/>
    <x v="3"/>
    <x v="385"/>
    <s v="73702802861639"/>
    <n v="45"/>
    <s v="Lakilaki"/>
    <x v="1"/>
    <n v="12847000"/>
    <n v="9.9478477465556159E-2"/>
    <x v="12"/>
    <s v="DKI Jakarta"/>
    <x v="0"/>
    <s v="ADV 160"/>
    <s v="Adventure"/>
    <n v="43139000"/>
    <n v="4314000"/>
    <s v="Low"/>
    <x v="6"/>
    <x v="2"/>
    <n v="0.14499999999999999"/>
    <n v="1278000"/>
    <n v="61344000"/>
    <x v="0"/>
    <x v="0"/>
    <n v="0"/>
    <n v="0"/>
    <n v="1"/>
    <s v="ok"/>
    <n v="1"/>
    <n v="3"/>
    <n v="3"/>
    <n v="0"/>
    <n v="7"/>
    <s v="Medium Risk"/>
    <n v="8"/>
    <s v="6-11 bulan"/>
  </r>
  <r>
    <x v="1291"/>
    <x v="135"/>
    <x v="1"/>
    <x v="490"/>
    <s v="34132005742105"/>
    <n v="58"/>
    <s v="Lakilaki"/>
    <x v="5"/>
    <n v="3366000"/>
    <n v="0.17959001782531195"/>
    <x v="5"/>
    <s v="Kalimantan Timur"/>
    <x v="1"/>
    <s v="Freego"/>
    <s v="Matic Mid"/>
    <n v="23332000"/>
    <n v="8166000"/>
    <s v="High"/>
    <x v="4"/>
    <x v="4"/>
    <n v="0.14499999999999999"/>
    <n v="604500"/>
    <n v="21763000"/>
    <x v="0"/>
    <x v="0"/>
    <n v="0"/>
    <n v="0"/>
    <n v="1"/>
    <s v="data kurang"/>
    <n v="1"/>
    <n v="1"/>
    <n v="2"/>
    <n v="0"/>
    <n v="4"/>
    <s v="Low Risk"/>
    <n v="6"/>
    <s v="6-11 bulan"/>
  </r>
  <r>
    <x v="1292"/>
    <x v="61"/>
    <x v="1"/>
    <x v="265"/>
    <s v="60111609686390"/>
    <n v="27"/>
    <s v="Perempuan"/>
    <x v="0"/>
    <n v="5791000"/>
    <n v="0.12550509411155242"/>
    <x v="15"/>
    <s v="DKI Jakarta"/>
    <x v="1"/>
    <s v="Freego"/>
    <s v="Matic Mid"/>
    <n v="22538000"/>
    <n v="9015000"/>
    <s v="High"/>
    <x v="5"/>
    <x v="5"/>
    <n v="0.14499999999999999"/>
    <n v="726800"/>
    <n v="17444000"/>
    <x v="0"/>
    <x v="0"/>
    <n v="0"/>
    <n v="0"/>
    <n v="1"/>
    <s v="approved"/>
    <n v="1"/>
    <n v="1"/>
    <n v="1"/>
    <n v="0"/>
    <n v="3"/>
    <s v="Low Risk"/>
    <n v="7"/>
    <s v="6-11 bulan"/>
  </r>
  <r>
    <x v="1293"/>
    <x v="28"/>
    <x v="1"/>
    <x v="574"/>
    <s v="88071901814552"/>
    <n v="56"/>
    <s v="Lakilaki"/>
    <x v="1"/>
    <n v="10253000"/>
    <n v="0.13072271530283819"/>
    <x v="14"/>
    <s v="DKI Jakarta"/>
    <x v="4"/>
    <s v="KLX 150"/>
    <s v="Trail"/>
    <n v="37359000"/>
    <n v="3736000"/>
    <s v="Low"/>
    <x v="6"/>
    <x v="4"/>
    <n v="0.14499999999999999"/>
    <n v="1340300"/>
    <n v="48250000"/>
    <x v="0"/>
    <x v="0"/>
    <n v="0"/>
    <n v="0"/>
    <n v="1"/>
    <m/>
    <n v="1"/>
    <n v="3"/>
    <n v="2"/>
    <n v="0"/>
    <n v="6"/>
    <s v="Low Risk"/>
    <n v="7"/>
    <s v="6-11 bulan"/>
  </r>
  <r>
    <x v="1294"/>
    <x v="101"/>
    <x v="4"/>
    <x v="54"/>
    <s v="63941407975940"/>
    <n v="55"/>
    <s v="Perempuan"/>
    <x v="1"/>
    <n v="14015000"/>
    <n v="9.7174455940064214E-2"/>
    <x v="16"/>
    <s v="Jawa Timur"/>
    <x v="2"/>
    <s v="Nex II"/>
    <s v="Matic Entry"/>
    <n v="16792000"/>
    <n v="2519000"/>
    <s v="Medium"/>
    <x v="0"/>
    <x v="0"/>
    <n v="0.14499999999999999"/>
    <n v="1361900"/>
    <n v="16343000"/>
    <x v="0"/>
    <x v="0"/>
    <n v="0"/>
    <n v="0"/>
    <n v="1"/>
    <s v="ok"/>
    <n v="1"/>
    <n v="2"/>
    <n v="1"/>
    <n v="0"/>
    <n v="4"/>
    <s v="Low Risk"/>
    <n v="5"/>
    <s v="0-5 bulan"/>
  </r>
  <r>
    <x v="1295"/>
    <x v="108"/>
    <x v="1"/>
    <x v="286"/>
    <s v="53112109808294"/>
    <n v="26"/>
    <s v="Lakilaki"/>
    <x v="1"/>
    <n v="3736000"/>
    <n v="0.74922376873661667"/>
    <x v="2"/>
    <s v="Riau"/>
    <x v="1"/>
    <s v="Aerox 155"/>
    <s v="Matic Sport"/>
    <n v="32595000"/>
    <n v="3260000"/>
    <s v="Low"/>
    <x v="6"/>
    <x v="0"/>
    <n v="0.14499999999999999"/>
    <n v="2799100"/>
    <n v="33589000"/>
    <x v="0"/>
    <x v="0"/>
    <n v="0"/>
    <n v="0"/>
    <n v="1"/>
    <s v="survey ulang"/>
    <n v="4"/>
    <n v="3"/>
    <n v="1"/>
    <n v="0"/>
    <n v="8"/>
    <s v="Medium Risk"/>
    <n v="7"/>
    <s v="6-11 bulan"/>
  </r>
  <r>
    <x v="1296"/>
    <x v="136"/>
    <x v="5"/>
    <x v="49"/>
    <s v="76031701901153"/>
    <n v="30"/>
    <s v="Perempuan"/>
    <x v="9"/>
    <n v="3871000"/>
    <n v="0.17434771376905192"/>
    <x v="19"/>
    <s v="Jawa Barat"/>
    <x v="1"/>
    <s v="Freego"/>
    <s v="Matic Mid"/>
    <n v="22576000"/>
    <n v="5644000"/>
    <s v="Medium"/>
    <x v="1"/>
    <x v="4"/>
    <n v="0.14499999999999999"/>
    <n v="674900"/>
    <n v="24297000"/>
    <x v="0"/>
    <x v="0"/>
    <n v="0"/>
    <n v="0"/>
    <n v="1"/>
    <s v="ok"/>
    <n v="1"/>
    <n v="2"/>
    <n v="2"/>
    <n v="0"/>
    <n v="5"/>
    <s v="Low Risk"/>
    <n v="8"/>
    <s v="6-11 bulan"/>
  </r>
  <r>
    <x v="1297"/>
    <x v="84"/>
    <x v="0"/>
    <x v="210"/>
    <s v="98892510841503"/>
    <n v="57"/>
    <s v="Lakilaki"/>
    <x v="6"/>
    <n v="5628000"/>
    <n v="0.38823738450604123"/>
    <x v="13"/>
    <s v="Jawa Barat"/>
    <x v="1"/>
    <s v="XMAX 250"/>
    <s v="Maxi Scooter"/>
    <n v="62542000"/>
    <n v="21890000"/>
    <s v="High"/>
    <x v="4"/>
    <x v="5"/>
    <n v="0.14499999999999999"/>
    <n v="2185000"/>
    <n v="52441000"/>
    <x v="0"/>
    <x v="0"/>
    <n v="0"/>
    <n v="0"/>
    <n v="1"/>
    <s v="data kurang"/>
    <n v="3"/>
    <n v="1"/>
    <n v="1"/>
    <n v="0"/>
    <n v="5"/>
    <s v="Low Risk"/>
    <n v="4"/>
    <s v="0-5 bulan"/>
  </r>
  <r>
    <x v="1298"/>
    <x v="25"/>
    <x v="3"/>
    <x v="43"/>
    <s v="69712211962061"/>
    <n v="23"/>
    <s v="Perempuan"/>
    <x v="6"/>
    <n v="4862000"/>
    <n v="0.11890168654874538"/>
    <x v="14"/>
    <s v="DKI Jakarta"/>
    <x v="2"/>
    <s v="Address"/>
    <s v="Matic Mid"/>
    <n v="20719000"/>
    <n v="6216000"/>
    <s v="High"/>
    <x v="3"/>
    <x v="4"/>
    <n v="0.14499999999999999"/>
    <n v="578100"/>
    <n v="20811000"/>
    <x v="0"/>
    <x v="0"/>
    <n v="0"/>
    <n v="0"/>
    <n v="1"/>
    <s v="survey ulang"/>
    <n v="1"/>
    <n v="1"/>
    <n v="2"/>
    <n v="0"/>
    <n v="4"/>
    <s v="Low Risk"/>
    <n v="8"/>
    <s v="6-11 bulan"/>
  </r>
  <r>
    <x v="1299"/>
    <x v="5"/>
    <x v="1"/>
    <x v="59"/>
    <s v="58032707802722"/>
    <n v="27"/>
    <s v="Perempuan"/>
    <x v="3"/>
    <n v="7702000"/>
    <n v="9.0223318618540632E-2"/>
    <x v="20"/>
    <s v="DKI Jakarta"/>
    <x v="0"/>
    <s v="Vario 125"/>
    <s v="Matic Mid"/>
    <n v="24905000"/>
    <n v="7471000"/>
    <s v="High"/>
    <x v="3"/>
    <x v="4"/>
    <n v="0.14499999999999999"/>
    <n v="694900"/>
    <n v="25017000"/>
    <x v="0"/>
    <x v="0"/>
    <n v="0"/>
    <n v="0"/>
    <n v="1"/>
    <m/>
    <n v="1"/>
    <n v="1"/>
    <n v="2"/>
    <n v="0"/>
    <n v="4"/>
    <s v="Low Risk"/>
    <n v="7"/>
    <s v="6-11 bulan"/>
  </r>
  <r>
    <x v="1300"/>
    <x v="161"/>
    <x v="3"/>
    <x v="256"/>
    <s v="50491005708843"/>
    <n v="41"/>
    <s v="Lakilaki"/>
    <x v="0"/>
    <n v="6933000"/>
    <n v="0.18769652387133998"/>
    <x v="11"/>
    <s v="Sumatera Utara"/>
    <x v="0"/>
    <s v="Scoopy"/>
    <s v="Matic Stylish"/>
    <n v="24049000"/>
    <n v="4810000"/>
    <s v="Medium"/>
    <x v="2"/>
    <x v="3"/>
    <n v="0.14499999999999999"/>
    <n v="1301300"/>
    <n v="23424000"/>
    <x v="0"/>
    <x v="0"/>
    <n v="0"/>
    <n v="0"/>
    <n v="1"/>
    <s v="data kurang"/>
    <n v="1"/>
    <n v="2"/>
    <n v="1"/>
    <n v="0"/>
    <n v="4"/>
    <s v="Low Risk"/>
    <n v="8"/>
    <s v="6-11 bulan"/>
  </r>
  <r>
    <x v="1301"/>
    <x v="88"/>
    <x v="5"/>
    <x v="575"/>
    <s v="47522511876064"/>
    <n v="32"/>
    <s v="Lakilaki"/>
    <x v="8"/>
    <n v="3147000"/>
    <n v="0.29644105497299017"/>
    <x v="5"/>
    <s v="Kalimantan Timur"/>
    <x v="1"/>
    <s v="MT15"/>
    <s v="Sport Naked"/>
    <n v="37788000"/>
    <n v="9447000"/>
    <s v="Medium"/>
    <x v="1"/>
    <x v="2"/>
    <n v="0.14499999999999999"/>
    <n v="932900"/>
    <n v="44779000"/>
    <x v="1"/>
    <x v="3"/>
    <n v="25"/>
    <n v="1"/>
    <n v="3"/>
    <s v="ok"/>
    <n v="2"/>
    <n v="2"/>
    <n v="3"/>
    <n v="2"/>
    <n v="9"/>
    <s v="High Risk"/>
    <n v="9"/>
    <s v="6-11 bulan"/>
  </r>
  <r>
    <x v="1302"/>
    <x v="132"/>
    <x v="12"/>
    <x v="55"/>
    <s v="91121006508915"/>
    <n v="58"/>
    <s v="Perempuan"/>
    <x v="4"/>
    <n v="7086000"/>
    <n v="0.1321337849280271"/>
    <x v="19"/>
    <s v="Jawa Barat"/>
    <x v="1"/>
    <s v="MT15"/>
    <s v="Sport Naked"/>
    <n v="38313000"/>
    <n v="5747000"/>
    <s v="Medium"/>
    <x v="0"/>
    <x v="1"/>
    <n v="0.14499999999999999"/>
    <n v="936300"/>
    <n v="56176000"/>
    <x v="0"/>
    <x v="0"/>
    <n v="0"/>
    <n v="0"/>
    <n v="1"/>
    <s v="verifikasi"/>
    <n v="1"/>
    <n v="2"/>
    <n v="4"/>
    <n v="0"/>
    <n v="7"/>
    <s v="Medium Risk"/>
    <n v="3"/>
    <s v="0-5 bulan"/>
  </r>
  <r>
    <x v="1303"/>
    <x v="104"/>
    <x v="1"/>
    <x v="220"/>
    <s v="32602111519607"/>
    <n v="30"/>
    <s v="Lakilaki"/>
    <x v="8"/>
    <n v="2605000"/>
    <n v="0.68145873320537431"/>
    <x v="14"/>
    <s v="DKI Jakarta"/>
    <x v="1"/>
    <s v="Aerox 155"/>
    <s v="Matic Sport"/>
    <n v="31008000"/>
    <n v="12403000"/>
    <s v="High"/>
    <x v="5"/>
    <x v="0"/>
    <n v="0.14499999999999999"/>
    <n v="1775200"/>
    <n v="21303000"/>
    <x v="0"/>
    <x v="0"/>
    <n v="0"/>
    <n v="0"/>
    <n v="1"/>
    <s v="data kurang"/>
    <n v="4"/>
    <n v="1"/>
    <n v="1"/>
    <n v="0"/>
    <n v="6"/>
    <s v="Low Risk"/>
    <n v="7"/>
    <s v="6-11 bulan"/>
  </r>
  <r>
    <x v="1304"/>
    <x v="91"/>
    <x v="4"/>
    <x v="443"/>
    <s v="47581501744855"/>
    <n v="43"/>
    <s v="Perempuan"/>
    <x v="0"/>
    <n v="5865000"/>
    <n v="0.16180733162830349"/>
    <x v="9"/>
    <s v="Jawa Tengah"/>
    <x v="0"/>
    <s v="PCX 160"/>
    <s v="Matic Premium"/>
    <n v="36040000"/>
    <n v="7208000"/>
    <s v="Medium"/>
    <x v="2"/>
    <x v="2"/>
    <n v="0.14499999999999999"/>
    <n v="949000"/>
    <n v="45554000"/>
    <x v="0"/>
    <x v="0"/>
    <n v="0"/>
    <n v="0"/>
    <n v="1"/>
    <s v="ok"/>
    <n v="1"/>
    <n v="2"/>
    <n v="3"/>
    <n v="0"/>
    <n v="6"/>
    <s v="Low Risk"/>
    <n v="4"/>
    <s v="0-5 bulan"/>
  </r>
  <r>
    <x v="1305"/>
    <x v="48"/>
    <x v="0"/>
    <x v="350"/>
    <s v="89852607767932"/>
    <n v="56"/>
    <s v="Lakilaki"/>
    <x v="0"/>
    <n v="6285000"/>
    <n v="8.1877486077963399E-2"/>
    <x v="11"/>
    <s v="Sumatera Utara"/>
    <x v="2"/>
    <s v="Address"/>
    <s v="Matic Mid"/>
    <n v="21057000"/>
    <n v="3159000"/>
    <s v="Medium"/>
    <x v="0"/>
    <x v="1"/>
    <n v="0.14499999999999999"/>
    <n v="514600"/>
    <n v="30874000"/>
    <x v="0"/>
    <x v="0"/>
    <n v="0"/>
    <n v="0"/>
    <n v="1"/>
    <s v="survey ulang"/>
    <n v="1"/>
    <n v="2"/>
    <n v="4"/>
    <n v="0"/>
    <n v="7"/>
    <s v="Medium Risk"/>
    <n v="4"/>
    <s v="0-5 bulan"/>
  </r>
  <r>
    <x v="1306"/>
    <x v="173"/>
    <x v="4"/>
    <x v="494"/>
    <s v="33092510669908"/>
    <n v="56"/>
    <s v="Perempuan"/>
    <x v="0"/>
    <n v="5096000"/>
    <n v="0.11567896389324961"/>
    <x v="20"/>
    <s v="DKI Jakarta"/>
    <x v="2"/>
    <s v="Address"/>
    <s v="Matic Mid"/>
    <n v="19900000"/>
    <n v="1990000"/>
    <s v="Low"/>
    <x v="6"/>
    <x v="2"/>
    <n v="0.14499999999999999"/>
    <n v="589500"/>
    <n v="28298000"/>
    <x v="0"/>
    <x v="0"/>
    <n v="0"/>
    <n v="0"/>
    <n v="1"/>
    <m/>
    <n v="1"/>
    <n v="3"/>
    <n v="3"/>
    <n v="0"/>
    <n v="7"/>
    <s v="Medium Risk"/>
    <n v="5"/>
    <s v="0-5 bulan"/>
  </r>
  <r>
    <x v="1307"/>
    <x v="165"/>
    <x v="4"/>
    <x v="477"/>
    <s v="70292903899117"/>
    <n v="42"/>
    <s v="Perempuan"/>
    <x v="1"/>
    <n v="8651000"/>
    <n v="0.17009594266558781"/>
    <x v="3"/>
    <s v="Sulawesi Selatan"/>
    <x v="0"/>
    <s v="Vario 160"/>
    <s v="Matic Mid"/>
    <n v="29007000"/>
    <n v="7252000"/>
    <s v="Medium"/>
    <x v="1"/>
    <x v="3"/>
    <n v="0.14499999999999999"/>
    <n v="1471500"/>
    <n v="26486000"/>
    <x v="0"/>
    <x v="0"/>
    <n v="0"/>
    <n v="0"/>
    <n v="1"/>
    <s v="data kurang"/>
    <n v="1"/>
    <n v="2"/>
    <n v="1"/>
    <n v="0"/>
    <n v="4"/>
    <s v="Low Risk"/>
    <n v="5"/>
    <s v="0-5 bulan"/>
  </r>
  <r>
    <x v="1308"/>
    <x v="29"/>
    <x v="2"/>
    <x v="370"/>
    <s v="33582212656811"/>
    <n v="46"/>
    <s v="Lakilaki"/>
    <x v="2"/>
    <n v="3154000"/>
    <n v="0.27790107799619529"/>
    <x v="13"/>
    <s v="Jawa Barat"/>
    <x v="0"/>
    <s v="Beat Street"/>
    <s v="Matic Entry"/>
    <n v="19185000"/>
    <n v="2878000"/>
    <s v="Medium"/>
    <x v="0"/>
    <x v="5"/>
    <n v="0.14499999999999999"/>
    <n v="876500"/>
    <n v="21037000"/>
    <x v="0"/>
    <x v="0"/>
    <n v="0"/>
    <n v="0"/>
    <n v="1"/>
    <s v="survey ulang"/>
    <n v="2"/>
    <n v="2"/>
    <n v="1"/>
    <n v="0"/>
    <n v="5"/>
    <s v="Low Risk"/>
    <n v="5"/>
    <s v="0-5 bulan"/>
  </r>
  <r>
    <x v="1309"/>
    <x v="10"/>
    <x v="2"/>
    <x v="231"/>
    <s v="91351604518531"/>
    <n v="38"/>
    <s v="Lakilaki"/>
    <x v="6"/>
    <n v="6306000"/>
    <n v="0.27526165556612747"/>
    <x v="12"/>
    <s v="DKI Jakarta"/>
    <x v="0"/>
    <s v="CB150R"/>
    <s v="Sport"/>
    <n v="30319000"/>
    <n v="12128000"/>
    <s v="High"/>
    <x v="5"/>
    <x v="0"/>
    <n v="0.14499999999999999"/>
    <n v="1735800"/>
    <n v="20829000"/>
    <x v="0"/>
    <x v="0"/>
    <n v="0"/>
    <n v="0"/>
    <n v="1"/>
    <s v="verifikasi"/>
    <n v="2"/>
    <n v="1"/>
    <n v="1"/>
    <n v="0"/>
    <n v="4"/>
    <s v="Low Risk"/>
    <n v="6"/>
    <s v="6-11 bulan"/>
  </r>
  <r>
    <x v="1310"/>
    <x v="46"/>
    <x v="2"/>
    <x v="33"/>
    <s v="Invalid"/>
    <n v="42"/>
    <s v="Lakilaki"/>
    <x v="9"/>
    <n v="5141000"/>
    <n v="0.11451079556506516"/>
    <x v="3"/>
    <s v="Sulawesi Selatan"/>
    <x v="1"/>
    <s v="Lexi LX 155"/>
    <s v="Matic Mid"/>
    <n v="29251491"/>
    <n v="8775000"/>
    <s v="High"/>
    <x v="3"/>
    <x v="1"/>
    <n v="0.14499999999999999"/>
    <n v="588700"/>
    <n v="35322000"/>
    <x v="0"/>
    <x v="0"/>
    <n v="0"/>
    <n v="0"/>
    <n v="1"/>
    <s v="ok"/>
    <n v="1"/>
    <n v="1"/>
    <n v="4"/>
    <n v="0"/>
    <n v="6"/>
    <s v="Low Risk"/>
    <n v="6"/>
    <s v="6-11 bulan"/>
  </r>
  <r>
    <x v="1311"/>
    <x v="99"/>
    <x v="1"/>
    <x v="545"/>
    <s v="59791307699893"/>
    <n v="46"/>
    <s v="Perempuan"/>
    <x v="0"/>
    <n v="6264000"/>
    <n v="0.25640166028097061"/>
    <x v="16"/>
    <s v="Jawa Timur"/>
    <x v="1"/>
    <s v="MT15"/>
    <s v="Sport Naked"/>
    <n v="37350000"/>
    <n v="7470000"/>
    <s v="Medium"/>
    <x v="2"/>
    <x v="5"/>
    <n v="0.14499999999999999"/>
    <n v="1606100"/>
    <n v="38546000"/>
    <x v="0"/>
    <x v="0"/>
    <n v="0"/>
    <n v="0"/>
    <n v="1"/>
    <s v="survey ulang"/>
    <n v="2"/>
    <n v="2"/>
    <n v="1"/>
    <n v="0"/>
    <n v="5"/>
    <s v="Low Risk"/>
    <n v="7"/>
    <s v="6-11 bulan"/>
  </r>
  <r>
    <x v="1312"/>
    <x v="202"/>
    <x v="6"/>
    <x v="162"/>
    <s v="36591412577454"/>
    <n v="25"/>
    <s v="Lakilaki"/>
    <x v="1"/>
    <n v="9211000"/>
    <n v="7.3119096732168057E-2"/>
    <x v="4"/>
    <s v="Kalimantan Selatan"/>
    <x v="1"/>
    <s v="MT15"/>
    <s v="Sport Naked"/>
    <n v="39042000"/>
    <n v="15617000"/>
    <s v="High"/>
    <x v="5"/>
    <x v="1"/>
    <n v="0.14499999999999999"/>
    <n v="673500"/>
    <n v="40408000"/>
    <x v="0"/>
    <x v="0"/>
    <n v="0"/>
    <n v="0"/>
    <n v="1"/>
    <s v="data kurang"/>
    <n v="1"/>
    <n v="1"/>
    <n v="4"/>
    <n v="0"/>
    <n v="6"/>
    <s v="Low Risk"/>
    <n v="0"/>
    <s v="0-5 bulan"/>
  </r>
  <r>
    <x v="1313"/>
    <x v="55"/>
    <x v="5"/>
    <x v="576"/>
    <s v="68501612674234"/>
    <n v="41"/>
    <s v="Lakilaki"/>
    <x v="1"/>
    <n v="13712000"/>
    <n v="3.4086931155192533E-2"/>
    <x v="15"/>
    <s v="DKI Jakarta"/>
    <x v="3"/>
    <s v="Dazz"/>
    <s v="Matic Entry"/>
    <n v="15779000"/>
    <n v="1578000"/>
    <s v="Low"/>
    <x v="6"/>
    <x v="2"/>
    <n v="0.14499999999999999"/>
    <n v="467400"/>
    <n v="22437000"/>
    <x v="0"/>
    <x v="0"/>
    <n v="0"/>
    <n v="0"/>
    <n v="1"/>
    <s v="verifikasi"/>
    <n v="1"/>
    <n v="3"/>
    <n v="3"/>
    <n v="0"/>
    <n v="7"/>
    <s v="Medium Risk"/>
    <n v="8"/>
    <s v="6-11 bulan"/>
  </r>
  <r>
    <x v="1314"/>
    <x v="85"/>
    <x v="5"/>
    <x v="472"/>
    <s v="96532601502008"/>
    <n v="22"/>
    <s v="Perempuan"/>
    <x v="1"/>
    <n v="7886000"/>
    <n v="0.22560233324879533"/>
    <x v="12"/>
    <s v="DKI Jakarta"/>
    <x v="1"/>
    <s v="Aerox 155"/>
    <s v="Matic Sport"/>
    <n v="30945000"/>
    <n v="4642000"/>
    <s v="Medium"/>
    <x v="0"/>
    <x v="3"/>
    <n v="0.14499999999999999"/>
    <n v="1779100"/>
    <n v="32024000"/>
    <x v="0"/>
    <x v="1"/>
    <n v="56"/>
    <n v="2"/>
    <n v="2"/>
    <s v="approved"/>
    <n v="2"/>
    <n v="2"/>
    <n v="1"/>
    <n v="2"/>
    <n v="7"/>
    <s v="Medium Risk"/>
    <n v="9"/>
    <s v="6-11 bulan"/>
  </r>
  <r>
    <x v="1315"/>
    <x v="62"/>
    <x v="1"/>
    <x v="33"/>
    <s v="Invalid"/>
    <n v="38"/>
    <s v="Perempuan"/>
    <x v="8"/>
    <n v="3902000"/>
    <n v="0.22870322911327523"/>
    <x v="3"/>
    <s v="Sulawesi Selatan"/>
    <x v="1"/>
    <s v="NMAX 155"/>
    <s v="Matic Premium"/>
    <n v="34443000"/>
    <n v="12055000"/>
    <s v="High"/>
    <x v="4"/>
    <x v="4"/>
    <n v="0.14499999999999999"/>
    <n v="892400"/>
    <n v="32127000"/>
    <x v="0"/>
    <x v="0"/>
    <n v="0"/>
    <n v="0"/>
    <n v="1"/>
    <s v="ok"/>
    <n v="2"/>
    <n v="1"/>
    <n v="2"/>
    <n v="0"/>
    <n v="5"/>
    <s v="Low Risk"/>
    <n v="7"/>
    <s v="6-11 bulan"/>
  </r>
  <r>
    <x v="1316"/>
    <x v="93"/>
    <x v="4"/>
    <x v="154"/>
    <s v="90561608916099"/>
    <n v="27"/>
    <s v="Lakilaki"/>
    <x v="6"/>
    <n v="6861000"/>
    <n v="0.1255356362046349"/>
    <x v="3"/>
    <s v="Sulawesi Selatan"/>
    <x v="4"/>
    <s v="KLX 150"/>
    <s v="Trail"/>
    <n v="36013000"/>
    <n v="14405000"/>
    <s v="High"/>
    <x v="5"/>
    <x v="4"/>
    <n v="0.14499999999999999"/>
    <n v="861300"/>
    <n v="31007000"/>
    <x v="0"/>
    <x v="0"/>
    <n v="0"/>
    <n v="0"/>
    <n v="1"/>
    <s v="ok"/>
    <n v="1"/>
    <n v="1"/>
    <n v="2"/>
    <n v="0"/>
    <n v="4"/>
    <s v="Low Risk"/>
    <n v="4"/>
    <s v="0-5 bulan"/>
  </r>
  <r>
    <x v="1317"/>
    <x v="90"/>
    <x v="3"/>
    <x v="55"/>
    <s v="78552309806652"/>
    <n v="37"/>
    <s v="Perempuan"/>
    <x v="0"/>
    <n v="4935000"/>
    <n v="0.46301925025329282"/>
    <x v="3"/>
    <s v="Sulawesi Selatan"/>
    <x v="1"/>
    <s v="Aerox 155"/>
    <s v="Matic Sport"/>
    <n v="31930000"/>
    <n v="7983000"/>
    <s v="Medium"/>
    <x v="1"/>
    <x v="0"/>
    <n v="0.14499999999999999"/>
    <n v="2285000"/>
    <n v="27420000"/>
    <x v="0"/>
    <x v="0"/>
    <n v="0"/>
    <n v="0"/>
    <n v="1"/>
    <m/>
    <n v="4"/>
    <n v="2"/>
    <n v="1"/>
    <n v="0"/>
    <n v="7"/>
    <s v="Medium Risk"/>
    <n v="8"/>
    <s v="6-11 bulan"/>
  </r>
  <r>
    <x v="1318"/>
    <x v="3"/>
    <x v="3"/>
    <x v="173"/>
    <s v="50381010738289"/>
    <n v="56"/>
    <s v="Perempuan"/>
    <x v="1"/>
    <n v="12205000"/>
    <n v="5.1503482179434658E-2"/>
    <x v="3"/>
    <s v="Sulawesi Selatan"/>
    <x v="1"/>
    <s v="Mio M3"/>
    <s v="Matic Entry"/>
    <n v="17523000"/>
    <n v="1752000"/>
    <s v="Low"/>
    <x v="6"/>
    <x v="4"/>
    <n v="0.14499999999999999"/>
    <n v="628600"/>
    <n v="22631000"/>
    <x v="0"/>
    <x v="0"/>
    <n v="0"/>
    <n v="0"/>
    <n v="1"/>
    <s v="verifikasi"/>
    <n v="1"/>
    <n v="3"/>
    <n v="2"/>
    <n v="0"/>
    <n v="6"/>
    <s v="Low Risk"/>
    <n v="7"/>
    <s v="6-11 bulan"/>
  </r>
  <r>
    <x v="1319"/>
    <x v="165"/>
    <x v="4"/>
    <x v="204"/>
    <s v="72062604888316"/>
    <n v="53"/>
    <s v="Lakilaki"/>
    <x v="3"/>
    <n v="5826000"/>
    <n v="0.24711637487126673"/>
    <x v="12"/>
    <s v="DKI Jakarta"/>
    <x v="1"/>
    <s v="XMAX 250"/>
    <s v="Maxi Scooter"/>
    <n v="58316000"/>
    <n v="14579000"/>
    <s v="Medium"/>
    <x v="1"/>
    <x v="2"/>
    <n v="0.14499999999999999"/>
    <n v="1439700"/>
    <n v="69105000"/>
    <x v="0"/>
    <x v="0"/>
    <n v="0"/>
    <n v="0"/>
    <n v="1"/>
    <s v="data kurang"/>
    <n v="2"/>
    <n v="2"/>
    <n v="3"/>
    <n v="0"/>
    <n v="7"/>
    <s v="Medium Risk"/>
    <n v="5"/>
    <s v="0-5 bulan"/>
  </r>
  <r>
    <x v="1320"/>
    <x v="9"/>
    <x v="1"/>
    <x v="349"/>
    <s v="95811601545805"/>
    <n v="38"/>
    <s v="Perempuan"/>
    <x v="9"/>
    <n v="4944000"/>
    <n v="0.23889563106796116"/>
    <x v="11"/>
    <s v="Sumatera Utara"/>
    <x v="4"/>
    <s v="KLX 150"/>
    <s v="Trail"/>
    <n v="37037000"/>
    <n v="7407000"/>
    <s v="Medium"/>
    <x v="2"/>
    <x v="4"/>
    <n v="0.14499999999999999"/>
    <n v="1181100"/>
    <n v="42520000"/>
    <x v="0"/>
    <x v="0"/>
    <n v="0"/>
    <n v="0"/>
    <n v="1"/>
    <m/>
    <n v="2"/>
    <n v="2"/>
    <n v="2"/>
    <n v="0"/>
    <n v="6"/>
    <s v="Low Risk"/>
    <n v="6"/>
    <s v="6-11 bulan"/>
  </r>
  <r>
    <x v="1321"/>
    <x v="147"/>
    <x v="1"/>
    <x v="577"/>
    <s v="98272612785207"/>
    <n v="37"/>
    <s v="Lakilaki"/>
    <x v="7"/>
    <n v="2072000"/>
    <n v="1.5841216216216216"/>
    <x v="2"/>
    <s v="Riau"/>
    <x v="1"/>
    <s v="R15"/>
    <s v="Sport"/>
    <n v="42999000"/>
    <n v="8600000"/>
    <s v="Medium"/>
    <x v="2"/>
    <x v="0"/>
    <n v="0.14499999999999999"/>
    <n v="3282300"/>
    <n v="39387000"/>
    <x v="0"/>
    <x v="0"/>
    <n v="0"/>
    <n v="0"/>
    <n v="1"/>
    <s v="approved"/>
    <n v="4"/>
    <n v="2"/>
    <n v="1"/>
    <n v="0"/>
    <n v="7"/>
    <s v="Medium Risk"/>
    <n v="7"/>
    <s v="6-11 bulan"/>
  </r>
  <r>
    <x v="1322"/>
    <x v="102"/>
    <x v="3"/>
    <x v="578"/>
    <s v="44172510978607"/>
    <n v="31"/>
    <s v="Perempuan"/>
    <x v="6"/>
    <n v="4561000"/>
    <n v="0.43744792808594607"/>
    <x v="8"/>
    <s v="Banten"/>
    <x v="1"/>
    <s v="R15"/>
    <s v="Sport"/>
    <n v="43671000"/>
    <n v="6551000"/>
    <s v="Medium"/>
    <x v="0"/>
    <x v="5"/>
    <n v="0.14499999999999999"/>
    <n v="1995200"/>
    <n v="47885000"/>
    <x v="0"/>
    <x v="0"/>
    <n v="0"/>
    <n v="0"/>
    <n v="1"/>
    <s v="data kurang"/>
    <n v="4"/>
    <n v="2"/>
    <n v="1"/>
    <n v="0"/>
    <n v="7"/>
    <s v="Medium Risk"/>
    <n v="8"/>
    <s v="6-11 bulan"/>
  </r>
  <r>
    <x v="1323"/>
    <x v="137"/>
    <x v="0"/>
    <x v="3"/>
    <s v="41232910748179"/>
    <n v="52"/>
    <s v="Perempuan"/>
    <x v="9"/>
    <n v="6086000"/>
    <n v="0.13026618468616497"/>
    <x v="19"/>
    <s v="Jawa Barat"/>
    <x v="0"/>
    <s v="Vario 160"/>
    <s v="Matic Mid"/>
    <n v="30105000"/>
    <n v="6021000"/>
    <s v="Medium"/>
    <x v="2"/>
    <x v="2"/>
    <n v="0.14499999999999999"/>
    <n v="792800"/>
    <n v="38053000"/>
    <x v="0"/>
    <x v="0"/>
    <n v="0"/>
    <n v="0"/>
    <n v="1"/>
    <s v="ok"/>
    <n v="1"/>
    <n v="2"/>
    <n v="3"/>
    <n v="0"/>
    <n v="6"/>
    <s v="Low Risk"/>
    <n v="4"/>
    <s v="0-5 bulan"/>
  </r>
  <r>
    <x v="1324"/>
    <x v="169"/>
    <x v="2"/>
    <x v="222"/>
    <s v="56582809643417"/>
    <n v="30"/>
    <s v="Perempuan"/>
    <x v="0"/>
    <n v="5465000"/>
    <n v="0.22093321134492222"/>
    <x v="10"/>
    <s v="Jawa Timur"/>
    <x v="0"/>
    <s v="Vario 160"/>
    <s v="Matic Mid"/>
    <n v="29750000"/>
    <n v="11900000"/>
    <s v="High"/>
    <x v="5"/>
    <x v="3"/>
    <n v="0.14499999999999999"/>
    <n v="1207400"/>
    <n v="21732000"/>
    <x v="0"/>
    <x v="0"/>
    <n v="0"/>
    <n v="0"/>
    <n v="1"/>
    <s v="approved"/>
    <n v="2"/>
    <n v="1"/>
    <n v="1"/>
    <n v="0"/>
    <n v="4"/>
    <s v="Low Risk"/>
    <n v="6"/>
    <s v="6-11 bulan"/>
  </r>
  <r>
    <x v="1325"/>
    <x v="133"/>
    <x v="2"/>
    <x v="219"/>
    <s v="91782109714181"/>
    <n v="40"/>
    <s v="Lakilaki"/>
    <x v="3"/>
    <n v="3271000"/>
    <n v="0.40204830327117091"/>
    <x v="5"/>
    <s v="Kalimantan Timur"/>
    <x v="4"/>
    <s v="KLX 150"/>
    <s v="Trail"/>
    <n v="38815000"/>
    <n v="5822000"/>
    <s v="Medium"/>
    <x v="0"/>
    <x v="4"/>
    <n v="0.14499999999999999"/>
    <n v="1315100"/>
    <n v="47345000"/>
    <x v="0"/>
    <x v="0"/>
    <n v="0"/>
    <n v="0"/>
    <n v="1"/>
    <s v="approved"/>
    <n v="4"/>
    <n v="2"/>
    <n v="2"/>
    <n v="0"/>
    <n v="8"/>
    <s v="Medium Risk"/>
    <n v="6"/>
    <s v="6-11 bulan"/>
  </r>
  <r>
    <x v="1326"/>
    <x v="173"/>
    <x v="4"/>
    <x v="402"/>
    <s v="87771912993516"/>
    <n v="51"/>
    <s v="Lakilaki"/>
    <x v="1"/>
    <n v="7432000"/>
    <n v="0.16681916038751346"/>
    <x v="11"/>
    <s v="Sumatera Utara"/>
    <x v="0"/>
    <s v="ADV 160"/>
    <s v="Adventure"/>
    <n v="41469000"/>
    <n v="10367000"/>
    <s v="Medium"/>
    <x v="1"/>
    <x v="4"/>
    <n v="0.14499999999999999"/>
    <n v="1239800"/>
    <n v="44631000"/>
    <x v="0"/>
    <x v="0"/>
    <n v="0"/>
    <n v="0"/>
    <n v="1"/>
    <s v="approved"/>
    <n v="1"/>
    <n v="2"/>
    <n v="2"/>
    <n v="0"/>
    <n v="5"/>
    <s v="Low Risk"/>
    <n v="5"/>
    <s v="0-5 bulan"/>
  </r>
  <r>
    <x v="1327"/>
    <x v="40"/>
    <x v="4"/>
    <x v="258"/>
    <s v="44891805693079"/>
    <n v="40"/>
    <s v="Perempuan"/>
    <x v="3"/>
    <n v="4887000"/>
    <n v="7.5792919991815019E-2"/>
    <x v="8"/>
    <s v="Banten"/>
    <x v="2"/>
    <s v="Address"/>
    <s v="Matic Mid"/>
    <n v="21470000"/>
    <n v="8588000"/>
    <s v="High"/>
    <x v="5"/>
    <x v="1"/>
    <n v="0.14499999999999999"/>
    <n v="370400"/>
    <n v="22222000"/>
    <x v="0"/>
    <x v="0"/>
    <n v="0"/>
    <n v="0"/>
    <n v="1"/>
    <s v="approved"/>
    <n v="1"/>
    <n v="1"/>
    <n v="4"/>
    <n v="0"/>
    <n v="6"/>
    <s v="Low Risk"/>
    <n v="5"/>
    <s v="0-5 bulan"/>
  </r>
  <r>
    <x v="1328"/>
    <x v="187"/>
    <x v="12"/>
    <x v="80"/>
    <s v="79921010907582"/>
    <n v="28"/>
    <s v="Lakilaki"/>
    <x v="8"/>
    <n v="3002000"/>
    <n v="0.51432378414390412"/>
    <x v="5"/>
    <s v="Kalimantan Timur"/>
    <x v="1"/>
    <s v="MT15"/>
    <s v="Sport Naked"/>
    <n v="38046000"/>
    <n v="15218000"/>
    <s v="High"/>
    <x v="5"/>
    <x v="3"/>
    <n v="0.14499999999999999"/>
    <n v="1544000"/>
    <n v="27793000"/>
    <x v="0"/>
    <x v="0"/>
    <n v="0"/>
    <n v="0"/>
    <n v="1"/>
    <m/>
    <n v="4"/>
    <n v="1"/>
    <n v="1"/>
    <n v="0"/>
    <n v="6"/>
    <s v="Low Risk"/>
    <n v="3"/>
    <s v="0-5 bulan"/>
  </r>
  <r>
    <x v="1329"/>
    <x v="16"/>
    <x v="1"/>
    <x v="51"/>
    <s v="83501709775011"/>
    <n v="50"/>
    <s v="Lakilaki"/>
    <x v="3"/>
    <n v="6650000"/>
    <n v="0.29356390977443608"/>
    <x v="5"/>
    <s v="Kalimantan Timur"/>
    <x v="1"/>
    <s v="R15"/>
    <s v="Sport"/>
    <n v="41232000"/>
    <n v="12370000"/>
    <s v="High"/>
    <x v="3"/>
    <x v="3"/>
    <n v="0.14499999999999999"/>
    <n v="1952200"/>
    <n v="35140000"/>
    <x v="0"/>
    <x v="0"/>
    <n v="0"/>
    <n v="0"/>
    <n v="1"/>
    <m/>
    <n v="2"/>
    <n v="1"/>
    <n v="1"/>
    <n v="0"/>
    <n v="4"/>
    <s v="Low Risk"/>
    <n v="6"/>
    <s v="6-11 bulan"/>
  </r>
  <r>
    <x v="1330"/>
    <x v="128"/>
    <x v="1"/>
    <x v="368"/>
    <s v="48052104961754"/>
    <n v="52"/>
    <s v="Perempuan"/>
    <x v="1"/>
    <n v="9412000"/>
    <n v="6.3971525711857199E-2"/>
    <x v="16"/>
    <s v="Jawa Timur"/>
    <x v="1"/>
    <s v="Freego"/>
    <s v="Matic Mid"/>
    <n v="23271000"/>
    <n v="2327000"/>
    <s v="Low"/>
    <x v="6"/>
    <x v="1"/>
    <n v="0.14499999999999999"/>
    <n v="602100"/>
    <n v="36129000"/>
    <x v="0"/>
    <x v="0"/>
    <n v="0"/>
    <n v="0"/>
    <n v="1"/>
    <s v="survey ulang"/>
    <n v="1"/>
    <n v="3"/>
    <n v="4"/>
    <n v="0"/>
    <n v="8"/>
    <s v="Medium Risk"/>
    <n v="6"/>
    <s v="6-11 bulan"/>
  </r>
  <r>
    <x v="1331"/>
    <x v="169"/>
    <x v="2"/>
    <x v="559"/>
    <s v="60292312958644"/>
    <n v="53"/>
    <s v="Perempuan"/>
    <x v="8"/>
    <n v="2946000"/>
    <n v="0.75627970128988464"/>
    <x v="4"/>
    <s v="Kalimantan Selatan"/>
    <x v="1"/>
    <s v="Lexi LX 155"/>
    <s v="Matic Mid"/>
    <n v="29188000"/>
    <n v="5838000"/>
    <s v="Medium"/>
    <x v="2"/>
    <x v="0"/>
    <n v="0.14499999999999999"/>
    <n v="2228000"/>
    <n v="26736000"/>
    <x v="0"/>
    <x v="0"/>
    <n v="0"/>
    <n v="0"/>
    <n v="1"/>
    <s v="approved"/>
    <n v="4"/>
    <n v="2"/>
    <n v="1"/>
    <n v="0"/>
    <n v="7"/>
    <s v="Medium Risk"/>
    <n v="6"/>
    <s v="6-11 bulan"/>
  </r>
  <r>
    <x v="1332"/>
    <x v="144"/>
    <x v="3"/>
    <x v="108"/>
    <s v="38112811523625"/>
    <n v="49"/>
    <s v="Perempuan"/>
    <x v="0"/>
    <n v="5172000"/>
    <n v="0.12151972157772621"/>
    <x v="16"/>
    <s v="Jawa Timur"/>
    <x v="0"/>
    <s v="Vario 160"/>
    <s v="Matic Mid"/>
    <n v="29372000"/>
    <n v="10280000"/>
    <s v="High"/>
    <x v="4"/>
    <x v="2"/>
    <n v="0.14499999999999999"/>
    <n v="628500"/>
    <n v="30166000"/>
    <x v="0"/>
    <x v="0"/>
    <n v="0"/>
    <n v="0"/>
    <n v="1"/>
    <m/>
    <n v="1"/>
    <n v="1"/>
    <n v="3"/>
    <n v="0"/>
    <n v="5"/>
    <s v="Low Risk"/>
    <n v="7"/>
    <s v="6-11 bulan"/>
  </r>
  <r>
    <x v="1333"/>
    <x v="173"/>
    <x v="4"/>
    <x v="371"/>
    <s v="83571807911513"/>
    <n v="55"/>
    <s v="Perempuan"/>
    <x v="0"/>
    <n v="6825000"/>
    <n v="0.1186959706959707"/>
    <x v="7"/>
    <s v="Jawa Barat"/>
    <x v="0"/>
    <s v="PCX 160"/>
    <s v="Matic Premium"/>
    <n v="35158000"/>
    <n v="10547000"/>
    <s v="High"/>
    <x v="3"/>
    <x v="2"/>
    <n v="0.14499999999999999"/>
    <n v="810100"/>
    <n v="38885000"/>
    <x v="0"/>
    <x v="0"/>
    <n v="0"/>
    <n v="0"/>
    <n v="1"/>
    <s v="survey ulang"/>
    <n v="1"/>
    <n v="1"/>
    <n v="3"/>
    <n v="0"/>
    <n v="5"/>
    <s v="Low Risk"/>
    <n v="5"/>
    <s v="0-5 bulan"/>
  </r>
  <r>
    <x v="1334"/>
    <x v="87"/>
    <x v="4"/>
    <x v="71"/>
    <s v="90452404745571"/>
    <n v="23"/>
    <s v="Perempuan"/>
    <x v="6"/>
    <n v="6456000"/>
    <n v="6.2747831474597268E-2"/>
    <x v="13"/>
    <s v="Jawa Barat"/>
    <x v="0"/>
    <s v="Genio"/>
    <s v="Matic Entry"/>
    <n v="18932000"/>
    <n v="6626000"/>
    <s v="High"/>
    <x v="4"/>
    <x v="2"/>
    <n v="0.14499999999999999"/>
    <n v="405100"/>
    <n v="19443000"/>
    <x v="0"/>
    <x v="0"/>
    <n v="0"/>
    <n v="0"/>
    <n v="1"/>
    <s v="data kurang"/>
    <n v="1"/>
    <n v="1"/>
    <n v="3"/>
    <n v="0"/>
    <n v="5"/>
    <s v="Low Risk"/>
    <n v="5"/>
    <s v="0-5 bulan"/>
  </r>
  <r>
    <x v="1335"/>
    <x v="114"/>
    <x v="0"/>
    <x v="579"/>
    <s v="76282806726721"/>
    <n v="57"/>
    <s v="Perempuan"/>
    <x v="0"/>
    <n v="4944000"/>
    <n v="0.22930825242718447"/>
    <x v="16"/>
    <s v="Jawa Timur"/>
    <x v="1"/>
    <s v="MT15"/>
    <s v="Sport Naked"/>
    <n v="37923000"/>
    <n v="9481000"/>
    <s v="Medium"/>
    <x v="1"/>
    <x v="4"/>
    <n v="0.14499999999999999"/>
    <n v="1133700"/>
    <n v="40815000"/>
    <x v="0"/>
    <x v="0"/>
    <n v="0"/>
    <n v="0"/>
    <n v="1"/>
    <m/>
    <n v="2"/>
    <n v="2"/>
    <n v="2"/>
    <n v="0"/>
    <n v="6"/>
    <s v="Low Risk"/>
    <n v="4"/>
    <s v="0-5 bulan"/>
  </r>
  <r>
    <x v="1336"/>
    <x v="16"/>
    <x v="1"/>
    <x v="220"/>
    <s v="34062901511038"/>
    <n v="32"/>
    <s v="Perempuan"/>
    <x v="2"/>
    <n v="3384000"/>
    <n v="0.30599881796690309"/>
    <x v="15"/>
    <s v="DKI Jakarta"/>
    <x v="0"/>
    <s v="CB150R"/>
    <s v="Sport"/>
    <n v="32472000"/>
    <n v="6494000"/>
    <s v="Medium"/>
    <x v="2"/>
    <x v="4"/>
    <n v="0.14499999999999999"/>
    <n v="1035500"/>
    <n v="37278000"/>
    <x v="0"/>
    <x v="0"/>
    <n v="0"/>
    <n v="0"/>
    <n v="1"/>
    <s v="data kurang"/>
    <n v="3"/>
    <n v="2"/>
    <n v="2"/>
    <n v="0"/>
    <n v="7"/>
    <s v="Medium Risk"/>
    <n v="6"/>
    <s v="6-11 bulan"/>
  </r>
  <r>
    <x v="1337"/>
    <x v="53"/>
    <x v="1"/>
    <x v="366"/>
    <s v="40181611811274"/>
    <n v="24"/>
    <s v="Perempuan"/>
    <x v="1"/>
    <n v="8629000"/>
    <n v="0.12313130142542589"/>
    <x v="12"/>
    <s v="DKI Jakarta"/>
    <x v="1"/>
    <s v="R15"/>
    <s v="Sport"/>
    <n v="43476000"/>
    <n v="6521000"/>
    <s v="Medium"/>
    <x v="0"/>
    <x v="1"/>
    <n v="0.14499999999999999"/>
    <n v="1062500"/>
    <n v="63747000"/>
    <x v="0"/>
    <x v="0"/>
    <n v="0"/>
    <n v="0"/>
    <n v="1"/>
    <s v="data kurang"/>
    <n v="1"/>
    <n v="2"/>
    <n v="4"/>
    <n v="0"/>
    <n v="7"/>
    <s v="Medium Risk"/>
    <n v="6"/>
    <s v="6-11 bulan"/>
  </r>
  <r>
    <x v="1338"/>
    <x v="30"/>
    <x v="1"/>
    <x v="33"/>
    <s v="Invalid"/>
    <n v="21"/>
    <s v="Lakilaki"/>
    <x v="1"/>
    <n v="5228000"/>
    <n v="0.81725325172149965"/>
    <x v="9"/>
    <s v="Jawa Tengah"/>
    <x v="1"/>
    <s v="XMAX 250"/>
    <s v="Maxi Scooter"/>
    <n v="59705000"/>
    <n v="14926000"/>
    <s v="Medium"/>
    <x v="1"/>
    <x v="0"/>
    <n v="0.14499999999999999"/>
    <n v="4272600"/>
    <n v="51272000"/>
    <x v="0"/>
    <x v="0"/>
    <n v="0"/>
    <n v="0"/>
    <n v="1"/>
    <m/>
    <n v="4"/>
    <n v="2"/>
    <n v="1"/>
    <n v="0"/>
    <n v="7"/>
    <s v="Medium Risk"/>
    <n v="6"/>
    <s v="6-11 bulan"/>
  </r>
  <r>
    <x v="1339"/>
    <x v="50"/>
    <x v="1"/>
    <x v="466"/>
    <s v="53851312841468"/>
    <n v="39"/>
    <s v="Perempuan"/>
    <x v="0"/>
    <n v="6342000"/>
    <n v="0.22611163670766321"/>
    <x v="20"/>
    <s v="DKI Jakarta"/>
    <x v="2"/>
    <s v="Address"/>
    <s v="Matic Mid"/>
    <n v="21469000"/>
    <n v="6441000"/>
    <s v="High"/>
    <x v="3"/>
    <x v="0"/>
    <n v="0.14499999999999999"/>
    <n v="1434000"/>
    <n v="17207000"/>
    <x v="0"/>
    <x v="0"/>
    <n v="0"/>
    <n v="0"/>
    <n v="1"/>
    <m/>
    <n v="2"/>
    <n v="1"/>
    <n v="1"/>
    <n v="0"/>
    <n v="4"/>
    <s v="Low Risk"/>
    <n v="6"/>
    <s v="6-11 bulan"/>
  </r>
  <r>
    <x v="1340"/>
    <x v="52"/>
    <x v="0"/>
    <x v="291"/>
    <s v="84402003961114"/>
    <n v="50"/>
    <s v="Perempuan"/>
    <x v="8"/>
    <n v="3122000"/>
    <n v="0.13238308776425367"/>
    <x v="13"/>
    <s v="Jawa Barat"/>
    <x v="0"/>
    <s v="Revo X"/>
    <s v="Bebek"/>
    <n v="17282000"/>
    <n v="6913000"/>
    <s v="High"/>
    <x v="5"/>
    <x v="4"/>
    <n v="0.14499999999999999"/>
    <n v="413300"/>
    <n v="14880000"/>
    <x v="0"/>
    <x v="0"/>
    <n v="0"/>
    <n v="0"/>
    <n v="1"/>
    <s v="ok"/>
    <n v="1"/>
    <n v="1"/>
    <n v="2"/>
    <n v="0"/>
    <n v="4"/>
    <s v="Low Risk"/>
    <n v="4"/>
    <s v="0-5 bulan"/>
  </r>
  <r>
    <x v="1341"/>
    <x v="26"/>
    <x v="4"/>
    <x v="33"/>
    <s v="Invalid"/>
    <n v="50"/>
    <s v="Lakilaki"/>
    <x v="1"/>
    <n v="8936000"/>
    <n v="0.14194270367054609"/>
    <x v="14"/>
    <s v="DKI Jakarta"/>
    <x v="1"/>
    <s v="NMAX 155"/>
    <s v="Matic Premium"/>
    <n v="36305863"/>
    <n v="12707000"/>
    <s v="High"/>
    <x v="4"/>
    <x v="5"/>
    <n v="0.14499999999999999"/>
    <n v="1268400"/>
    <n v="30443000"/>
    <x v="0"/>
    <x v="0"/>
    <n v="0"/>
    <n v="0"/>
    <n v="1"/>
    <s v="approved"/>
    <n v="1"/>
    <n v="1"/>
    <n v="1"/>
    <n v="0"/>
    <n v="3"/>
    <s v="Low Risk"/>
    <n v="4"/>
    <s v="0-5 bulan"/>
  </r>
  <r>
    <x v="1342"/>
    <x v="3"/>
    <x v="3"/>
    <x v="520"/>
    <s v="70941101649672"/>
    <n v="46"/>
    <s v="Perempuan"/>
    <x v="1"/>
    <n v="9081000"/>
    <n v="8.9450501046140288E-2"/>
    <x v="17"/>
    <s v="Jawa Barat"/>
    <x v="3"/>
    <s v="Dazz"/>
    <s v="Matic Entry"/>
    <n v="16013000"/>
    <n v="4003000"/>
    <s v="Medium"/>
    <x v="1"/>
    <x v="3"/>
    <n v="0.14499999999999999"/>
    <n v="812300"/>
    <n v="14622000"/>
    <x v="0"/>
    <x v="0"/>
    <n v="0"/>
    <n v="0"/>
    <n v="1"/>
    <m/>
    <n v="1"/>
    <n v="2"/>
    <n v="1"/>
    <n v="0"/>
    <n v="4"/>
    <s v="Low Risk"/>
    <n v="7"/>
    <s v="6-11 bulan"/>
  </r>
  <r>
    <x v="1343"/>
    <x v="34"/>
    <x v="4"/>
    <x v="484"/>
    <s v="53471709723350"/>
    <n v="52"/>
    <s v="Lakilaki"/>
    <x v="6"/>
    <n v="4099000"/>
    <n v="0.22890949011954134"/>
    <x v="12"/>
    <s v="DKI Jakarta"/>
    <x v="0"/>
    <s v="PCX 160"/>
    <s v="Matic Premium"/>
    <n v="36216000"/>
    <n v="12676000"/>
    <s v="High"/>
    <x v="4"/>
    <x v="4"/>
    <n v="0.14499999999999999"/>
    <n v="938300"/>
    <n v="33780000"/>
    <x v="0"/>
    <x v="0"/>
    <n v="0"/>
    <n v="0"/>
    <n v="1"/>
    <m/>
    <n v="2"/>
    <n v="1"/>
    <n v="2"/>
    <n v="0"/>
    <n v="5"/>
    <s v="Low Risk"/>
    <n v="5"/>
    <s v="0-5 bulan"/>
  </r>
  <r>
    <x v="1344"/>
    <x v="88"/>
    <x v="5"/>
    <x v="108"/>
    <s v="43761806797984"/>
    <n v="26"/>
    <s v="Lakilaki"/>
    <x v="7"/>
    <n v="3914000"/>
    <n v="0.14371486969851813"/>
    <x v="6"/>
    <s v="DIY"/>
    <x v="0"/>
    <s v="Scoopy"/>
    <s v="Matic Stylish"/>
    <n v="23520000"/>
    <n v="9408000"/>
    <s v="High"/>
    <x v="5"/>
    <x v="4"/>
    <n v="0.14499999999999999"/>
    <n v="562500"/>
    <n v="20251000"/>
    <x v="0"/>
    <x v="0"/>
    <n v="0"/>
    <n v="0"/>
    <n v="1"/>
    <s v="data kurang"/>
    <n v="1"/>
    <n v="1"/>
    <n v="2"/>
    <n v="0"/>
    <n v="4"/>
    <s v="Low Risk"/>
    <n v="9"/>
    <s v="6-11 bulan"/>
  </r>
  <r>
    <x v="1345"/>
    <x v="70"/>
    <x v="3"/>
    <x v="579"/>
    <s v="39052402929892"/>
    <n v="44"/>
    <s v="Lakilaki"/>
    <x v="1"/>
    <n v="8339000"/>
    <n v="0.14968221609305671"/>
    <x v="15"/>
    <s v="DKI Jakarta"/>
    <x v="0"/>
    <s v="Scoopy"/>
    <s v="Matic Stylish"/>
    <n v="23068000"/>
    <n v="4614000"/>
    <s v="Medium"/>
    <x v="2"/>
    <x v="3"/>
    <n v="0.14499999999999999"/>
    <n v="1248200"/>
    <n v="22467000"/>
    <x v="0"/>
    <x v="0"/>
    <n v="0"/>
    <n v="0"/>
    <n v="1"/>
    <s v="ok"/>
    <n v="1"/>
    <n v="2"/>
    <n v="1"/>
    <n v="0"/>
    <n v="4"/>
    <s v="Low Risk"/>
    <n v="8"/>
    <s v="6-11 bulan"/>
  </r>
  <r>
    <x v="1346"/>
    <x v="112"/>
    <x v="2"/>
    <x v="580"/>
    <s v="Invalid"/>
    <n v="33"/>
    <s v="Lakilaki"/>
    <x v="0"/>
    <n v="7268000"/>
    <n v="7.3335167859108416E-2"/>
    <x v="1"/>
    <s v="Sumatera Selatan"/>
    <x v="1"/>
    <s v="Mio M3"/>
    <s v="Matic Entry"/>
    <n v="17991000"/>
    <n v="1799000"/>
    <s v="Low"/>
    <x v="6"/>
    <x v="2"/>
    <n v="0.14499999999999999"/>
    <n v="533000"/>
    <n v="25583000"/>
    <x v="0"/>
    <x v="0"/>
    <n v="0"/>
    <n v="0"/>
    <n v="1"/>
    <m/>
    <n v="1"/>
    <n v="3"/>
    <n v="3"/>
    <n v="0"/>
    <n v="7"/>
    <s v="Medium Risk"/>
    <n v="5"/>
    <s v="0-5 bulan"/>
  </r>
  <r>
    <x v="1347"/>
    <x v="100"/>
    <x v="3"/>
    <x v="33"/>
    <s v="Invalid"/>
    <n v="57"/>
    <s v="Perempuan"/>
    <x v="0"/>
    <n v="6150000"/>
    <n v="7.9691056910569102E-2"/>
    <x v="15"/>
    <s v="DKI Jakarta"/>
    <x v="3"/>
    <s v="Dazz"/>
    <s v="Matic Entry"/>
    <n v="16395000"/>
    <n v="4099000"/>
    <s v="Medium"/>
    <x v="1"/>
    <x v="4"/>
    <n v="0.14499999999999999"/>
    <n v="490100"/>
    <n v="17645000"/>
    <x v="0"/>
    <x v="0"/>
    <n v="0"/>
    <n v="0"/>
    <n v="1"/>
    <m/>
    <n v="1"/>
    <n v="2"/>
    <n v="2"/>
    <n v="0"/>
    <n v="5"/>
    <s v="Low Risk"/>
    <n v="8"/>
    <s v="6-11 bulan"/>
  </r>
  <r>
    <x v="1348"/>
    <x v="51"/>
    <x v="9"/>
    <x v="581"/>
    <s v="80232006621739"/>
    <n v="24"/>
    <s v="Perempuan"/>
    <x v="0"/>
    <n v="7620000"/>
    <n v="0.2748031496062992"/>
    <x v="5"/>
    <s v="Kalimantan Timur"/>
    <x v="4"/>
    <s v="KLX 150"/>
    <s v="Trail"/>
    <n v="38697000"/>
    <n v="7739000"/>
    <s v="Medium"/>
    <x v="2"/>
    <x v="3"/>
    <n v="0.14499999999999999"/>
    <n v="2094000"/>
    <n v="37692000"/>
    <x v="0"/>
    <x v="0"/>
    <n v="0"/>
    <n v="0"/>
    <n v="1"/>
    <s v="survey ulang"/>
    <n v="2"/>
    <n v="2"/>
    <n v="1"/>
    <n v="0"/>
    <n v="5"/>
    <s v="Low Risk"/>
    <n v="2"/>
    <s v="0-5 bulan"/>
  </r>
  <r>
    <x v="1349"/>
    <x v="25"/>
    <x v="3"/>
    <x v="534"/>
    <s v="58002904873907"/>
    <n v="44"/>
    <s v="Lakilaki"/>
    <x v="0"/>
    <n v="6503000"/>
    <n v="0.22159003536829155"/>
    <x v="7"/>
    <s v="Jawa Barat"/>
    <x v="1"/>
    <s v="XMAX 250"/>
    <s v="Maxi Scooter"/>
    <n v="58968000"/>
    <n v="8845000"/>
    <s v="Medium"/>
    <x v="0"/>
    <x v="1"/>
    <n v="0.14499999999999999"/>
    <n v="1441000"/>
    <n v="86462000"/>
    <x v="0"/>
    <x v="0"/>
    <n v="0"/>
    <n v="0"/>
    <n v="1"/>
    <s v="approved"/>
    <n v="2"/>
    <n v="2"/>
    <n v="4"/>
    <n v="0"/>
    <n v="8"/>
    <s v="Medium Risk"/>
    <n v="8"/>
    <s v="6-11 bulan"/>
  </r>
  <r>
    <x v="1350"/>
    <x v="67"/>
    <x v="4"/>
    <x v="190"/>
    <s v="39952206737464"/>
    <n v="51"/>
    <s v="Perempuan"/>
    <x v="6"/>
    <n v="4253000"/>
    <n v="0.11225017634610863"/>
    <x v="1"/>
    <s v="Sumatera Selatan"/>
    <x v="0"/>
    <s v="Revo X"/>
    <s v="Bebek"/>
    <n v="18129000"/>
    <n v="3626000"/>
    <s v="Medium"/>
    <x v="2"/>
    <x v="2"/>
    <n v="0.14499999999999999"/>
    <n v="477400"/>
    <n v="22915000"/>
    <x v="0"/>
    <x v="0"/>
    <n v="0"/>
    <n v="0"/>
    <n v="1"/>
    <m/>
    <n v="1"/>
    <n v="2"/>
    <n v="3"/>
    <n v="0"/>
    <n v="6"/>
    <s v="Low Risk"/>
    <n v="5"/>
    <s v="0-5 bulan"/>
  </r>
  <r>
    <x v="1351"/>
    <x v="25"/>
    <x v="3"/>
    <x v="237"/>
    <s v="63181312838827"/>
    <n v="23"/>
    <s v="Lakilaki"/>
    <x v="1"/>
    <n v="8240000"/>
    <n v="0.12770631067961166"/>
    <x v="2"/>
    <s v="Riau"/>
    <x v="1"/>
    <s v="NMAX 155"/>
    <s v="Matic Premium"/>
    <n v="35200000"/>
    <n v="8800000"/>
    <s v="Medium"/>
    <x v="1"/>
    <x v="4"/>
    <n v="0.14499999999999999"/>
    <n v="1052300"/>
    <n v="37883000"/>
    <x v="0"/>
    <x v="0"/>
    <n v="0"/>
    <n v="0"/>
    <n v="1"/>
    <s v="data kurang"/>
    <n v="1"/>
    <n v="2"/>
    <n v="2"/>
    <n v="0"/>
    <n v="5"/>
    <s v="Low Risk"/>
    <n v="8"/>
    <s v="6-11 bulan"/>
  </r>
  <r>
    <x v="1352"/>
    <x v="162"/>
    <x v="4"/>
    <x v="76"/>
    <s v="91822205803906"/>
    <n v="29"/>
    <s v="Lakilaki"/>
    <x v="6"/>
    <n v="6878000"/>
    <n v="0.17359697586507705"/>
    <x v="6"/>
    <s v="DIY"/>
    <x v="0"/>
    <s v="PCX 160"/>
    <s v="Matic Premium"/>
    <n v="37025000"/>
    <n v="14810000"/>
    <s v="High"/>
    <x v="5"/>
    <x v="5"/>
    <n v="0.14499999999999999"/>
    <n v="1194000"/>
    <n v="28657000"/>
    <x v="0"/>
    <x v="0"/>
    <n v="0"/>
    <n v="0"/>
    <n v="1"/>
    <s v="verifikasi"/>
    <n v="1"/>
    <n v="1"/>
    <n v="1"/>
    <n v="0"/>
    <n v="3"/>
    <s v="Low Risk"/>
    <n v="5"/>
    <s v="0-5 bulan"/>
  </r>
  <r>
    <x v="1353"/>
    <x v="25"/>
    <x v="3"/>
    <x v="154"/>
    <s v="61792409701448"/>
    <n v="29"/>
    <s v="Lakilaki"/>
    <x v="0"/>
    <n v="5451000"/>
    <n v="7.3601174096496053E-2"/>
    <x v="2"/>
    <s v="Riau"/>
    <x v="1"/>
    <s v="Mio M3"/>
    <s v="Matic Entry"/>
    <n v="18605000"/>
    <n v="4651000"/>
    <s v="Medium"/>
    <x v="1"/>
    <x v="1"/>
    <n v="0.14499999999999999"/>
    <n v="401200"/>
    <n v="24071000"/>
    <x v="0"/>
    <x v="0"/>
    <n v="0"/>
    <n v="0"/>
    <n v="1"/>
    <m/>
    <n v="1"/>
    <n v="2"/>
    <n v="4"/>
    <n v="0"/>
    <n v="7"/>
    <s v="Medium Risk"/>
    <n v="8"/>
    <s v="6-11 bulan"/>
  </r>
  <r>
    <x v="1354"/>
    <x v="75"/>
    <x v="5"/>
    <x v="570"/>
    <s v="50152008563183"/>
    <n v="25"/>
    <s v="Lakilaki"/>
    <x v="8"/>
    <n v="3545000"/>
    <n v="0.56118476727785616"/>
    <x v="17"/>
    <s v="Jawa Barat"/>
    <x v="1"/>
    <s v="XMAX 250"/>
    <s v="Maxi Scooter"/>
    <n v="62385000"/>
    <n v="12477000"/>
    <s v="Medium"/>
    <x v="2"/>
    <x v="4"/>
    <n v="0.14499999999999999"/>
    <n v="1989400"/>
    <n v="71618000"/>
    <x v="0"/>
    <x v="0"/>
    <n v="0"/>
    <n v="0"/>
    <n v="1"/>
    <m/>
    <n v="4"/>
    <n v="2"/>
    <n v="2"/>
    <n v="0"/>
    <n v="8"/>
    <s v="Medium Risk"/>
    <n v="9"/>
    <s v="6-11 bulan"/>
  </r>
  <r>
    <x v="1355"/>
    <x v="93"/>
    <x v="4"/>
    <x v="206"/>
    <s v="46291311979914"/>
    <n v="48"/>
    <s v="Lakilaki"/>
    <x v="0"/>
    <n v="6288000"/>
    <n v="0.26055979643765903"/>
    <x v="10"/>
    <s v="Jawa Timur"/>
    <x v="1"/>
    <s v="MT15"/>
    <s v="Sport Naked"/>
    <n v="38102000"/>
    <n v="7620000"/>
    <s v="Medium"/>
    <x v="2"/>
    <x v="5"/>
    <n v="0.14499999999999999"/>
    <n v="1638400"/>
    <n v="39321000"/>
    <x v="0"/>
    <x v="0"/>
    <n v="0"/>
    <n v="0"/>
    <n v="1"/>
    <m/>
    <n v="2"/>
    <n v="2"/>
    <n v="1"/>
    <n v="0"/>
    <n v="5"/>
    <s v="Low Risk"/>
    <n v="4"/>
    <s v="0-5 bulan"/>
  </r>
  <r>
    <x v="1356"/>
    <x v="106"/>
    <x v="3"/>
    <x v="503"/>
    <s v="68452707943425"/>
    <n v="22"/>
    <s v="Perempuan"/>
    <x v="6"/>
    <n v="6447000"/>
    <n v="0.11146269582751668"/>
    <x v="17"/>
    <s v="Jawa Barat"/>
    <x v="1"/>
    <s v="R15"/>
    <s v="Sport"/>
    <n v="41660000"/>
    <n v="16664000"/>
    <s v="High"/>
    <x v="5"/>
    <x v="1"/>
    <n v="0.14499999999999999"/>
    <n v="718600"/>
    <n v="43118000"/>
    <x v="0"/>
    <x v="0"/>
    <n v="0"/>
    <n v="0"/>
    <n v="1"/>
    <m/>
    <n v="1"/>
    <n v="1"/>
    <n v="4"/>
    <n v="0"/>
    <n v="6"/>
    <s v="Low Risk"/>
    <n v="8"/>
    <s v="6-11 bulan"/>
  </r>
  <r>
    <x v="1357"/>
    <x v="11"/>
    <x v="3"/>
    <x v="287"/>
    <s v="49291310703922"/>
    <n v="21"/>
    <s v="Lakilaki"/>
    <x v="4"/>
    <n v="6878000"/>
    <n v="0.14982553067752252"/>
    <x v="9"/>
    <s v="Jawa Tengah"/>
    <x v="1"/>
    <s v="Freego"/>
    <s v="Matic Mid"/>
    <n v="23439000"/>
    <n v="8204000"/>
    <s v="High"/>
    <x v="4"/>
    <x v="3"/>
    <n v="0.14499999999999999"/>
    <n v="1030500"/>
    <n v="18549000"/>
    <x v="0"/>
    <x v="0"/>
    <n v="0"/>
    <n v="0"/>
    <n v="1"/>
    <s v="data kurang"/>
    <n v="1"/>
    <n v="1"/>
    <n v="1"/>
    <n v="0"/>
    <n v="3"/>
    <s v="Low Risk"/>
    <n v="8"/>
    <s v="6-11 bulan"/>
  </r>
  <r>
    <x v="1358"/>
    <x v="146"/>
    <x v="2"/>
    <x v="314"/>
    <s v="90341211593878"/>
    <n v="56"/>
    <s v="Lakilaki"/>
    <x v="5"/>
    <n v="3939000"/>
    <n v="0.44640771769484638"/>
    <x v="20"/>
    <s v="DKI Jakarta"/>
    <x v="1"/>
    <s v="R15"/>
    <s v="Sport"/>
    <n v="40893000"/>
    <n v="8179000"/>
    <s v="Medium"/>
    <x v="2"/>
    <x v="5"/>
    <n v="0.14499999999999999"/>
    <n v="1758400"/>
    <n v="42201000"/>
    <x v="0"/>
    <x v="0"/>
    <n v="0"/>
    <n v="0"/>
    <n v="1"/>
    <s v="ok"/>
    <n v="4"/>
    <n v="2"/>
    <n v="1"/>
    <n v="0"/>
    <n v="7"/>
    <s v="Medium Risk"/>
    <n v="6"/>
    <s v="6-11 bulan"/>
  </r>
  <r>
    <x v="1359"/>
    <x v="55"/>
    <x v="5"/>
    <x v="261"/>
    <s v="94151909946005"/>
    <n v="34"/>
    <s v="Perempuan"/>
    <x v="1"/>
    <n v="3888000"/>
    <n v="0.43379629629629629"/>
    <x v="20"/>
    <s v="DKI Jakarta"/>
    <x v="0"/>
    <s v="Genio"/>
    <s v="Matic Entry"/>
    <n v="19640000"/>
    <n v="1964000"/>
    <s v="Low"/>
    <x v="6"/>
    <x v="0"/>
    <n v="0.14499999999999999"/>
    <n v="1686600"/>
    <n v="20239000"/>
    <x v="0"/>
    <x v="0"/>
    <n v="0"/>
    <n v="0"/>
    <n v="1"/>
    <s v="verifikasi"/>
    <n v="4"/>
    <n v="3"/>
    <n v="1"/>
    <n v="0"/>
    <n v="8"/>
    <s v="Medium Risk"/>
    <n v="8"/>
    <s v="6-11 bulan"/>
  </r>
  <r>
    <x v="1360"/>
    <x v="141"/>
    <x v="2"/>
    <x v="540"/>
    <s v="48271409776136"/>
    <n v="46"/>
    <s v="Lakilaki"/>
    <x v="0"/>
    <n v="6529000"/>
    <n v="0.13495175371419818"/>
    <x v="20"/>
    <s v="DKI Jakarta"/>
    <x v="2"/>
    <s v="Address"/>
    <s v="Matic Mid"/>
    <n v="20491000"/>
    <n v="4098000"/>
    <s v="Medium"/>
    <x v="2"/>
    <x v="5"/>
    <n v="0.14499999999999999"/>
    <n v="881100"/>
    <n v="21148000"/>
    <x v="0"/>
    <x v="0"/>
    <n v="0"/>
    <n v="0"/>
    <n v="1"/>
    <s v="survey ulang"/>
    <n v="1"/>
    <n v="2"/>
    <n v="1"/>
    <n v="0"/>
    <n v="4"/>
    <s v="Low Risk"/>
    <n v="6"/>
    <s v="6-11 bulan"/>
  </r>
  <r>
    <x v="1361"/>
    <x v="17"/>
    <x v="2"/>
    <x v="542"/>
    <s v="32572008515260"/>
    <n v="50"/>
    <s v="Perempuan"/>
    <x v="5"/>
    <n v="4695000"/>
    <n v="0.21171458998935036"/>
    <x v="1"/>
    <s v="Sumatera Selatan"/>
    <x v="0"/>
    <s v="Revo X"/>
    <s v="Bebek"/>
    <n v="17290000"/>
    <n v="2594000"/>
    <s v="Medium"/>
    <x v="0"/>
    <x v="3"/>
    <n v="0.14499999999999999"/>
    <n v="994000"/>
    <n v="17893000"/>
    <x v="0"/>
    <x v="0"/>
    <n v="0"/>
    <n v="0"/>
    <n v="1"/>
    <s v="survey ulang"/>
    <n v="2"/>
    <n v="2"/>
    <n v="1"/>
    <n v="0"/>
    <n v="5"/>
    <s v="Low Risk"/>
    <n v="6"/>
    <s v="6-11 bulan"/>
  </r>
  <r>
    <x v="1362"/>
    <x v="164"/>
    <x v="4"/>
    <x v="142"/>
    <s v="47202004987194"/>
    <n v="30"/>
    <s v="Lakilaki"/>
    <x v="1"/>
    <n v="4147000"/>
    <n v="0.1150229081263564"/>
    <x v="0"/>
    <s v="Bali"/>
    <x v="0"/>
    <s v="Vario 125"/>
    <s v="Matic Mid"/>
    <n v="24154000"/>
    <n v="9661000"/>
    <s v="High"/>
    <x v="5"/>
    <x v="2"/>
    <n v="0.14499999999999999"/>
    <n v="477000"/>
    <n v="22898000"/>
    <x v="0"/>
    <x v="0"/>
    <n v="0"/>
    <n v="0"/>
    <n v="1"/>
    <m/>
    <n v="1"/>
    <n v="1"/>
    <n v="3"/>
    <n v="0"/>
    <n v="5"/>
    <s v="Low Risk"/>
    <n v="5"/>
    <s v="0-5 bulan"/>
  </r>
  <r>
    <x v="1363"/>
    <x v="32"/>
    <x v="4"/>
    <x v="102"/>
    <s v="39681205815554"/>
    <n v="50"/>
    <s v="Perempuan"/>
    <x v="0"/>
    <n v="7417000"/>
    <n v="6.8653094242955376E-2"/>
    <x v="13"/>
    <s v="Jawa Barat"/>
    <x v="0"/>
    <s v="Beat Street"/>
    <s v="Matic Entry"/>
    <n v="18200000"/>
    <n v="2730000"/>
    <s v="Medium"/>
    <x v="0"/>
    <x v="2"/>
    <n v="0.14499999999999999"/>
    <n v="509200"/>
    <n v="24442000"/>
    <x v="0"/>
    <x v="0"/>
    <n v="0"/>
    <n v="0"/>
    <n v="1"/>
    <s v="verifikasi"/>
    <n v="1"/>
    <n v="2"/>
    <n v="3"/>
    <n v="0"/>
    <n v="6"/>
    <s v="Low Risk"/>
    <n v="5"/>
    <s v="0-5 bulan"/>
  </r>
  <r>
    <x v="1364"/>
    <x v="129"/>
    <x v="2"/>
    <x v="293"/>
    <s v="61041004584383"/>
    <n v="33"/>
    <s v="Lakilaki"/>
    <x v="9"/>
    <n v="5370000"/>
    <n v="0.12625698324022347"/>
    <x v="20"/>
    <s v="DKI Jakarta"/>
    <x v="1"/>
    <s v="Freego"/>
    <s v="Matic Mid"/>
    <n v="22679000"/>
    <n v="5670000"/>
    <s v="Medium"/>
    <x v="1"/>
    <x v="4"/>
    <n v="0.14499999999999999"/>
    <n v="678000"/>
    <n v="24408000"/>
    <x v="0"/>
    <x v="0"/>
    <n v="0"/>
    <n v="0"/>
    <n v="1"/>
    <s v="survey ulang"/>
    <n v="1"/>
    <n v="2"/>
    <n v="2"/>
    <n v="0"/>
    <n v="5"/>
    <s v="Low Risk"/>
    <n v="6"/>
    <s v="6-11 bulan"/>
  </r>
  <r>
    <x v="1365"/>
    <x v="3"/>
    <x v="3"/>
    <x v="582"/>
    <s v="68961708773587"/>
    <n v="30"/>
    <s v="Lakilaki"/>
    <x v="9"/>
    <n v="5868000"/>
    <n v="0.32501704158145878"/>
    <x v="4"/>
    <s v="Kalimantan Selatan"/>
    <x v="1"/>
    <s v="Lexi LX 155"/>
    <s v="Matic Mid"/>
    <n v="28554000"/>
    <n v="8566000"/>
    <s v="High"/>
    <x v="3"/>
    <x v="0"/>
    <n v="0.14499999999999999"/>
    <n v="1907200"/>
    <n v="22887000"/>
    <x v="0"/>
    <x v="0"/>
    <n v="0"/>
    <n v="0"/>
    <n v="1"/>
    <s v="ok"/>
    <n v="3"/>
    <n v="1"/>
    <n v="1"/>
    <n v="0"/>
    <n v="5"/>
    <s v="Low Risk"/>
    <n v="7"/>
    <s v="6-11 bulan"/>
  </r>
  <r>
    <x v="1366"/>
    <x v="176"/>
    <x v="5"/>
    <x v="538"/>
    <s v="44442801847127"/>
    <n v="49"/>
    <s v="Lakilaki"/>
    <x v="7"/>
    <n v="3129000"/>
    <n v="0.35199744327261107"/>
    <x v="5"/>
    <s v="Kalimantan Timur"/>
    <x v="0"/>
    <s v="ADV 160"/>
    <s v="Adventure"/>
    <n v="41826000"/>
    <n v="8365000"/>
    <s v="Medium"/>
    <x v="2"/>
    <x v="2"/>
    <n v="0.14499999999999999"/>
    <n v="1101400"/>
    <n v="52868000"/>
    <x v="0"/>
    <x v="0"/>
    <n v="0"/>
    <n v="0"/>
    <n v="1"/>
    <s v="survey ulang"/>
    <n v="3"/>
    <n v="2"/>
    <n v="3"/>
    <n v="0"/>
    <n v="8"/>
    <s v="Medium Risk"/>
    <n v="8"/>
    <s v="6-11 bulan"/>
  </r>
  <r>
    <x v="1367"/>
    <x v="1"/>
    <x v="1"/>
    <x v="446"/>
    <s v="45871204903192"/>
    <n v="23"/>
    <s v="Lakilaki"/>
    <x v="1"/>
    <n v="7399000"/>
    <n v="4.4952020543316665E-2"/>
    <x v="6"/>
    <s v="DIY"/>
    <x v="1"/>
    <s v="Mio M3"/>
    <s v="Matic Entry"/>
    <n v="17795000"/>
    <n v="6228000"/>
    <s v="High"/>
    <x v="4"/>
    <x v="1"/>
    <n v="0.14499999999999999"/>
    <n v="332600"/>
    <n v="19953000"/>
    <x v="0"/>
    <x v="0"/>
    <n v="0"/>
    <n v="0"/>
    <n v="1"/>
    <m/>
    <n v="1"/>
    <n v="1"/>
    <n v="4"/>
    <n v="0"/>
    <n v="6"/>
    <s v="Low Risk"/>
    <n v="7"/>
    <s v="6-11 bulan"/>
  </r>
  <r>
    <x v="1368"/>
    <x v="157"/>
    <x v="4"/>
    <x v="583"/>
    <s v="37051304516861"/>
    <n v="57"/>
    <s v="Lakilaki"/>
    <x v="4"/>
    <n v="4979000"/>
    <n v="0.16752359911628842"/>
    <x v="13"/>
    <s v="Jawa Barat"/>
    <x v="1"/>
    <s v="Freego"/>
    <s v="Matic Mid"/>
    <n v="22169000"/>
    <n v="6651000"/>
    <s v="High"/>
    <x v="3"/>
    <x v="5"/>
    <n v="0.14499999999999999"/>
    <n v="834100"/>
    <n v="20018000"/>
    <x v="0"/>
    <x v="0"/>
    <n v="0"/>
    <n v="0"/>
    <n v="1"/>
    <s v="verifikasi"/>
    <n v="1"/>
    <n v="1"/>
    <n v="1"/>
    <n v="0"/>
    <n v="3"/>
    <s v="Low Risk"/>
    <n v="4"/>
    <s v="0-5 bulan"/>
  </r>
  <r>
    <x v="1369"/>
    <x v="53"/>
    <x v="1"/>
    <x v="59"/>
    <s v="96291502901272"/>
    <n v="49"/>
    <s v="Lakilaki"/>
    <x v="0"/>
    <n v="7463000"/>
    <n v="0.1117111081334584"/>
    <x v="16"/>
    <s v="Jawa Timur"/>
    <x v="4"/>
    <s v="KLX 150"/>
    <s v="Trail"/>
    <n v="36182000"/>
    <n v="10854000"/>
    <s v="High"/>
    <x v="3"/>
    <x v="2"/>
    <n v="0.14499999999999999"/>
    <n v="833700"/>
    <n v="40018000"/>
    <x v="0"/>
    <x v="0"/>
    <n v="0"/>
    <n v="0"/>
    <n v="1"/>
    <s v="verifikasi"/>
    <n v="1"/>
    <n v="1"/>
    <n v="3"/>
    <n v="0"/>
    <n v="5"/>
    <s v="Low Risk"/>
    <n v="6"/>
    <s v="6-11 bulan"/>
  </r>
  <r>
    <x v="1370"/>
    <x v="25"/>
    <x v="3"/>
    <x v="130"/>
    <s v="46071111721334"/>
    <n v="25"/>
    <s v="Perempuan"/>
    <x v="0"/>
    <n v="5093000"/>
    <n v="8.5725505595915963E-2"/>
    <x v="13"/>
    <s v="Jawa Barat"/>
    <x v="0"/>
    <s v="Beat Street"/>
    <s v="Matic Entry"/>
    <n v="18950000"/>
    <n v="5685000"/>
    <s v="High"/>
    <x v="3"/>
    <x v="2"/>
    <n v="0.14499999999999999"/>
    <n v="436600"/>
    <n v="20959000"/>
    <x v="0"/>
    <x v="0"/>
    <n v="0"/>
    <n v="0"/>
    <n v="1"/>
    <m/>
    <n v="1"/>
    <n v="1"/>
    <n v="3"/>
    <n v="0"/>
    <n v="5"/>
    <s v="Low Risk"/>
    <n v="8"/>
    <s v="6-11 bulan"/>
  </r>
  <r>
    <x v="1371"/>
    <x v="152"/>
    <x v="2"/>
    <x v="11"/>
    <s v="75962007848874"/>
    <n v="43"/>
    <s v="Lakilaki"/>
    <x v="9"/>
    <n v="5974000"/>
    <n v="0.11039504519584868"/>
    <x v="19"/>
    <s v="Jawa Barat"/>
    <x v="0"/>
    <s v="Vario 125"/>
    <s v="Matic Mid"/>
    <n v="25044000"/>
    <n v="5009000"/>
    <s v="Medium"/>
    <x v="2"/>
    <x v="2"/>
    <n v="0.14499999999999999"/>
    <n v="659500"/>
    <n v="31656000"/>
    <x v="0"/>
    <x v="0"/>
    <n v="0"/>
    <n v="0"/>
    <n v="1"/>
    <m/>
    <n v="1"/>
    <n v="2"/>
    <n v="3"/>
    <n v="0"/>
    <n v="6"/>
    <s v="Low Risk"/>
    <n v="5"/>
    <s v="0-5 bulan"/>
  </r>
  <r>
    <x v="1372"/>
    <x v="103"/>
    <x v="2"/>
    <x v="92"/>
    <s v="32132208883980"/>
    <n v="43"/>
    <s v="Perempuan"/>
    <x v="5"/>
    <n v="3184000"/>
    <n v="0.33062185929648241"/>
    <x v="16"/>
    <s v="Jawa Timur"/>
    <x v="1"/>
    <s v="Aerox 155"/>
    <s v="Matic Sport"/>
    <n v="33011000"/>
    <n v="6602000"/>
    <s v="Medium"/>
    <x v="2"/>
    <x v="4"/>
    <n v="0.14499999999999999"/>
    <n v="1052700"/>
    <n v="37897000"/>
    <x v="0"/>
    <x v="0"/>
    <n v="0"/>
    <n v="0"/>
    <n v="1"/>
    <m/>
    <n v="3"/>
    <n v="2"/>
    <n v="2"/>
    <n v="0"/>
    <n v="7"/>
    <s v="Medium Risk"/>
    <n v="6"/>
    <s v="6-11 bulan"/>
  </r>
  <r>
    <x v="1373"/>
    <x v="28"/>
    <x v="1"/>
    <x v="125"/>
    <s v="44811703959631"/>
    <n v="25"/>
    <s v="Lakilaki"/>
    <x v="2"/>
    <n v="3102000"/>
    <n v="0.41976144422952932"/>
    <x v="9"/>
    <s v="Jawa Tengah"/>
    <x v="1"/>
    <s v="Lexi LX 155"/>
    <s v="Matic Mid"/>
    <n v="27501000"/>
    <n v="8250000"/>
    <s v="High"/>
    <x v="3"/>
    <x v="3"/>
    <n v="0.14499999999999999"/>
    <n v="1302100"/>
    <n v="23438000"/>
    <x v="0"/>
    <x v="0"/>
    <n v="0"/>
    <n v="0"/>
    <n v="1"/>
    <m/>
    <n v="4"/>
    <n v="1"/>
    <n v="1"/>
    <n v="0"/>
    <n v="6"/>
    <s v="Low Risk"/>
    <n v="7"/>
    <s v="6-11 bulan"/>
  </r>
  <r>
    <x v="1374"/>
    <x v="60"/>
    <x v="1"/>
    <x v="362"/>
    <s v="95362606941555"/>
    <n v="58"/>
    <s v="Lakilaki"/>
    <x v="5"/>
    <n v="4535000"/>
    <n v="0.43896361631753034"/>
    <x v="20"/>
    <s v="DKI Jakarta"/>
    <x v="4"/>
    <s v="KLX 150"/>
    <s v="Trail"/>
    <n v="36790000"/>
    <n v="7358000"/>
    <s v="Medium"/>
    <x v="2"/>
    <x v="3"/>
    <n v="0.14499999999999999"/>
    <n v="1990700"/>
    <n v="35833000"/>
    <x v="0"/>
    <x v="0"/>
    <n v="0"/>
    <n v="0"/>
    <n v="1"/>
    <s v="ok"/>
    <n v="4"/>
    <n v="2"/>
    <n v="1"/>
    <n v="0"/>
    <n v="7"/>
    <s v="Medium Risk"/>
    <n v="7"/>
    <s v="6-11 bulan"/>
  </r>
  <r>
    <x v="1375"/>
    <x v="9"/>
    <x v="1"/>
    <x v="584"/>
    <s v="47712112574234"/>
    <n v="46"/>
    <s v="Lakilaki"/>
    <x v="1"/>
    <n v="3860000"/>
    <n v="0.37937823834196893"/>
    <x v="12"/>
    <s v="DKI Jakarta"/>
    <x v="1"/>
    <s v="Aerox 155"/>
    <s v="Matic Sport"/>
    <n v="30930000"/>
    <n v="9279000"/>
    <s v="High"/>
    <x v="3"/>
    <x v="3"/>
    <n v="0.14499999999999999"/>
    <n v="1464400"/>
    <n v="26360000"/>
    <x v="0"/>
    <x v="0"/>
    <n v="0"/>
    <n v="0"/>
    <n v="1"/>
    <m/>
    <n v="3"/>
    <n v="1"/>
    <n v="1"/>
    <n v="0"/>
    <n v="5"/>
    <s v="Low Risk"/>
    <n v="6"/>
    <s v="6-11 bulan"/>
  </r>
  <r>
    <x v="1376"/>
    <x v="119"/>
    <x v="5"/>
    <x v="88"/>
    <s v="93632801685261"/>
    <n v="29"/>
    <s v="Perempuan"/>
    <x v="8"/>
    <n v="3081000"/>
    <n v="0.27500811424862059"/>
    <x v="15"/>
    <s v="DKI Jakarta"/>
    <x v="0"/>
    <s v="Scoopy"/>
    <s v="Matic Stylish"/>
    <n v="23619000"/>
    <n v="2362000"/>
    <s v="Low"/>
    <x v="6"/>
    <x v="4"/>
    <n v="0.14499999999999999"/>
    <n v="847300"/>
    <n v="30504000"/>
    <x v="0"/>
    <x v="0"/>
    <n v="0"/>
    <n v="0"/>
    <n v="1"/>
    <m/>
    <n v="2"/>
    <n v="3"/>
    <n v="2"/>
    <n v="0"/>
    <n v="7"/>
    <s v="Medium Risk"/>
    <n v="9"/>
    <s v="6-11 bulan"/>
  </r>
  <r>
    <x v="1377"/>
    <x v="12"/>
    <x v="2"/>
    <x v="180"/>
    <s v="56412909693794"/>
    <n v="22"/>
    <s v="Perempuan"/>
    <x v="1"/>
    <n v="5562000"/>
    <n v="0.52727436174038111"/>
    <x v="20"/>
    <s v="DKI Jakarta"/>
    <x v="4"/>
    <s v="KLX 150"/>
    <s v="Trail"/>
    <n v="36160000"/>
    <n v="5424000"/>
    <s v="Medium"/>
    <x v="0"/>
    <x v="0"/>
    <n v="0.14499999999999999"/>
    <n v="2932700"/>
    <n v="35192000"/>
    <x v="0"/>
    <x v="0"/>
    <n v="0"/>
    <n v="0"/>
    <n v="1"/>
    <s v="ok"/>
    <n v="4"/>
    <n v="2"/>
    <n v="1"/>
    <n v="0"/>
    <n v="7"/>
    <s v="Medium Risk"/>
    <n v="6"/>
    <s v="6-11 bulan"/>
  </r>
  <r>
    <x v="1378"/>
    <x v="87"/>
    <x v="4"/>
    <x v="524"/>
    <s v="72981408572607"/>
    <n v="46"/>
    <s v="Perempuan"/>
    <x v="0"/>
    <n v="6633000"/>
    <n v="5.775667118950701E-2"/>
    <x v="19"/>
    <s v="Jawa Barat"/>
    <x v="2"/>
    <s v="Nex II"/>
    <s v="Matic Entry"/>
    <n v="16626000"/>
    <n v="4988000"/>
    <s v="High"/>
    <x v="3"/>
    <x v="2"/>
    <n v="0.14499999999999999"/>
    <n v="383100"/>
    <n v="18387000"/>
    <x v="0"/>
    <x v="0"/>
    <n v="0"/>
    <n v="0"/>
    <n v="1"/>
    <s v="survey ulang"/>
    <n v="1"/>
    <n v="1"/>
    <n v="3"/>
    <n v="0"/>
    <n v="5"/>
    <s v="Low Risk"/>
    <n v="5"/>
    <s v="0-5 bulan"/>
  </r>
  <r>
    <x v="1379"/>
    <x v="8"/>
    <x v="4"/>
    <x v="531"/>
    <s v="92851306742607"/>
    <n v="50"/>
    <s v="Lakilaki"/>
    <x v="6"/>
    <n v="4695000"/>
    <n v="0.30879659211927585"/>
    <x v="10"/>
    <s v="Jawa Timur"/>
    <x v="1"/>
    <s v="XMAX 250"/>
    <s v="Maxi Scooter"/>
    <n v="59328000"/>
    <n v="8899000"/>
    <s v="Medium"/>
    <x v="0"/>
    <x v="1"/>
    <n v="0.14499999999999999"/>
    <n v="1449800"/>
    <n v="86991000"/>
    <x v="0"/>
    <x v="0"/>
    <n v="0"/>
    <n v="0"/>
    <n v="1"/>
    <m/>
    <n v="3"/>
    <n v="2"/>
    <n v="4"/>
    <n v="0"/>
    <n v="9"/>
    <s v="High Risk"/>
    <n v="5"/>
    <s v="0-5 bulan"/>
  </r>
  <r>
    <x v="1380"/>
    <x v="107"/>
    <x v="3"/>
    <x v="585"/>
    <s v="56071810573336"/>
    <n v="26"/>
    <s v="Lakilaki"/>
    <x v="8"/>
    <n v="2630000"/>
    <n v="0.28193916349809883"/>
    <x v="1"/>
    <s v="Sumatera Selatan"/>
    <x v="2"/>
    <s v="Nex II"/>
    <s v="Matic Entry"/>
    <n v="16866000"/>
    <n v="5903000"/>
    <s v="High"/>
    <x v="4"/>
    <x v="3"/>
    <n v="0.14499999999999999"/>
    <n v="741500"/>
    <n v="13347000"/>
    <x v="0"/>
    <x v="0"/>
    <n v="0"/>
    <n v="0"/>
    <n v="1"/>
    <s v="ok"/>
    <n v="2"/>
    <n v="1"/>
    <n v="1"/>
    <n v="0"/>
    <n v="4"/>
    <s v="Low Risk"/>
    <n v="8"/>
    <s v="6-11 bulan"/>
  </r>
  <r>
    <x v="1381"/>
    <x v="22"/>
    <x v="4"/>
    <x v="331"/>
    <s v="68472101666957"/>
    <n v="41"/>
    <s v="Perempuan"/>
    <x v="0"/>
    <n v="7955000"/>
    <n v="0.37357636706473918"/>
    <x v="12"/>
    <s v="DKI Jakarta"/>
    <x v="0"/>
    <s v="ADV 160"/>
    <s v="Adventure"/>
    <n v="41528000"/>
    <n v="10382000"/>
    <s v="Medium"/>
    <x v="1"/>
    <x v="0"/>
    <n v="0.14499999999999999"/>
    <n v="2971800"/>
    <n v="35662000"/>
    <x v="0"/>
    <x v="0"/>
    <n v="0"/>
    <n v="0"/>
    <n v="1"/>
    <s v="approved"/>
    <n v="3"/>
    <n v="2"/>
    <n v="1"/>
    <n v="0"/>
    <n v="6"/>
    <s v="Low Risk"/>
    <n v="5"/>
    <s v="0-5 bulan"/>
  </r>
  <r>
    <x v="1382"/>
    <x v="199"/>
    <x v="1"/>
    <x v="586"/>
    <s v="75772507638598"/>
    <n v="42"/>
    <s v="Perempuan"/>
    <x v="9"/>
    <n v="5749000"/>
    <n v="0.1002087319533832"/>
    <x v="19"/>
    <s v="Jawa Barat"/>
    <x v="1"/>
    <s v="Mio M3"/>
    <s v="Matic Entry"/>
    <n v="17865000"/>
    <n v="7146000"/>
    <s v="High"/>
    <x v="5"/>
    <x v="5"/>
    <n v="0.14499999999999999"/>
    <n v="576100"/>
    <n v="13827000"/>
    <x v="0"/>
    <x v="0"/>
    <n v="0"/>
    <n v="0"/>
    <n v="1"/>
    <s v="data kurang"/>
    <n v="1"/>
    <n v="1"/>
    <n v="1"/>
    <n v="0"/>
    <n v="3"/>
    <s v="Low Risk"/>
    <n v="7"/>
    <s v="6-11 bulan"/>
  </r>
  <r>
    <x v="1383"/>
    <x v="49"/>
    <x v="4"/>
    <x v="305"/>
    <s v="81491902594202"/>
    <n v="34"/>
    <s v="Perempuan"/>
    <x v="1"/>
    <n v="10845000"/>
    <n v="8.5624711848778234E-2"/>
    <x v="3"/>
    <s v="Sulawesi Selatan"/>
    <x v="1"/>
    <s v="Aerox 155"/>
    <s v="Matic Sport"/>
    <n v="31060000"/>
    <n v="7765000"/>
    <s v="Medium"/>
    <x v="1"/>
    <x v="4"/>
    <n v="0.14499999999999999"/>
    <n v="928600"/>
    <n v="33428000"/>
    <x v="0"/>
    <x v="0"/>
    <n v="0"/>
    <n v="0"/>
    <n v="1"/>
    <m/>
    <n v="1"/>
    <n v="2"/>
    <n v="2"/>
    <n v="0"/>
    <n v="5"/>
    <s v="Low Risk"/>
    <n v="5"/>
    <s v="0-5 bulan"/>
  </r>
  <r>
    <x v="1384"/>
    <x v="185"/>
    <x v="5"/>
    <x v="162"/>
    <s v="65681408687029"/>
    <n v="53"/>
    <s v="Lakilaki"/>
    <x v="0"/>
    <n v="5079000"/>
    <n v="0.42805670407560542"/>
    <x v="0"/>
    <s v="Bali"/>
    <x v="1"/>
    <s v="Lexi LX 155"/>
    <s v="Matic Mid"/>
    <n v="28481000"/>
    <n v="5696000"/>
    <s v="Medium"/>
    <x v="2"/>
    <x v="0"/>
    <n v="0.14499999999999999"/>
    <n v="2174100"/>
    <n v="26089000"/>
    <x v="0"/>
    <x v="0"/>
    <n v="0"/>
    <n v="0"/>
    <n v="1"/>
    <s v="approved"/>
    <n v="4"/>
    <n v="2"/>
    <n v="1"/>
    <n v="0"/>
    <n v="7"/>
    <s v="Medium Risk"/>
    <n v="8"/>
    <s v="6-11 bulan"/>
  </r>
  <r>
    <x v="1385"/>
    <x v="168"/>
    <x v="1"/>
    <x v="454"/>
    <s v="95641201841974"/>
    <n v="42"/>
    <s v="Perempuan"/>
    <x v="0"/>
    <n v="6729000"/>
    <n v="0.19803834150691038"/>
    <x v="11"/>
    <s v="Sumatera Utara"/>
    <x v="0"/>
    <s v="CB150R"/>
    <s v="Sport"/>
    <n v="30990000"/>
    <n v="6198000"/>
    <s v="Medium"/>
    <x v="2"/>
    <x v="5"/>
    <n v="0.14499999999999999"/>
    <n v="1332600"/>
    <n v="31981000"/>
    <x v="0"/>
    <x v="0"/>
    <n v="0"/>
    <n v="0"/>
    <n v="1"/>
    <s v="ok"/>
    <n v="1"/>
    <n v="2"/>
    <n v="1"/>
    <n v="0"/>
    <n v="4"/>
    <s v="Low Risk"/>
    <n v="7"/>
    <s v="6-11 bulan"/>
  </r>
  <r>
    <x v="1386"/>
    <x v="151"/>
    <x v="0"/>
    <x v="222"/>
    <s v="75781101537924"/>
    <n v="25"/>
    <s v="Perempuan"/>
    <x v="0"/>
    <n v="5754000"/>
    <n v="0.62057698992005561"/>
    <x v="2"/>
    <s v="Riau"/>
    <x v="1"/>
    <s v="R15"/>
    <s v="Sport"/>
    <n v="41582000"/>
    <n v="4158000"/>
    <s v="Low"/>
    <x v="6"/>
    <x v="0"/>
    <n v="0.14499999999999999"/>
    <n v="3570800"/>
    <n v="42850000"/>
    <x v="0"/>
    <x v="0"/>
    <n v="0"/>
    <n v="0"/>
    <n v="1"/>
    <s v="verifikasi"/>
    <n v="4"/>
    <n v="3"/>
    <n v="1"/>
    <n v="0"/>
    <n v="8"/>
    <s v="Medium Risk"/>
    <n v="4"/>
    <s v="0-5 bulan"/>
  </r>
  <r>
    <x v="1387"/>
    <x v="156"/>
    <x v="3"/>
    <x v="44"/>
    <s v="90592104828696"/>
    <n v="24"/>
    <s v="Perempuan"/>
    <x v="6"/>
    <n v="5549000"/>
    <n v="0.38585330690214453"/>
    <x v="12"/>
    <s v="DKI Jakarta"/>
    <x v="1"/>
    <s v="Aerox 155"/>
    <s v="Matic Sport"/>
    <n v="32056000"/>
    <n v="9617000"/>
    <s v="High"/>
    <x v="3"/>
    <x v="0"/>
    <n v="0.14499999999999999"/>
    <n v="2141100"/>
    <n v="25693000"/>
    <x v="0"/>
    <x v="0"/>
    <n v="0"/>
    <n v="0"/>
    <n v="1"/>
    <m/>
    <n v="3"/>
    <n v="1"/>
    <n v="1"/>
    <n v="0"/>
    <n v="5"/>
    <s v="Low Risk"/>
    <n v="8"/>
    <s v="6-11 bulan"/>
  </r>
  <r>
    <x v="1388"/>
    <x v="113"/>
    <x v="5"/>
    <x v="213"/>
    <s v="59181611708003"/>
    <n v="26"/>
    <s v="Perempuan"/>
    <x v="3"/>
    <n v="4392000"/>
    <n v="0.24055100182149364"/>
    <x v="3"/>
    <s v="Sulawesi Selatan"/>
    <x v="0"/>
    <s v="PCX 160"/>
    <s v="Matic Premium"/>
    <n v="35340000"/>
    <n v="8835000"/>
    <s v="Medium"/>
    <x v="1"/>
    <x v="4"/>
    <n v="0.14499999999999999"/>
    <n v="1056500"/>
    <n v="38035000"/>
    <x v="0"/>
    <x v="0"/>
    <n v="0"/>
    <n v="0"/>
    <n v="1"/>
    <m/>
    <n v="2"/>
    <n v="2"/>
    <n v="2"/>
    <n v="0"/>
    <n v="6"/>
    <s v="Low Risk"/>
    <n v="9"/>
    <s v="6-11 bulan"/>
  </r>
  <r>
    <x v="1389"/>
    <x v="70"/>
    <x v="3"/>
    <x v="587"/>
    <s v="71242412807810"/>
    <n v="42"/>
    <s v="Perempuan"/>
    <x v="0"/>
    <n v="5231000"/>
    <n v="8.5719747658191556E-2"/>
    <x v="14"/>
    <s v="DKI Jakarta"/>
    <x v="0"/>
    <s v="Revo X"/>
    <s v="Bebek"/>
    <n v="17306000"/>
    <n v="6057000"/>
    <s v="High"/>
    <x v="4"/>
    <x v="4"/>
    <n v="0.14499999999999999"/>
    <n v="448400"/>
    <n v="16143000"/>
    <x v="0"/>
    <x v="0"/>
    <n v="0"/>
    <n v="0"/>
    <n v="1"/>
    <s v="verifikasi"/>
    <n v="1"/>
    <n v="1"/>
    <n v="2"/>
    <n v="0"/>
    <n v="4"/>
    <s v="Low Risk"/>
    <n v="8"/>
    <s v="6-11 bulan"/>
  </r>
  <r>
    <x v="1390"/>
    <x v="186"/>
    <x v="2"/>
    <x v="588"/>
    <s v="87391302803374"/>
    <n v="46"/>
    <s v="Lakilaki"/>
    <x v="9"/>
    <n v="5571000"/>
    <n v="0.19680488242685334"/>
    <x v="7"/>
    <s v="Jawa Barat"/>
    <x v="1"/>
    <s v="MT15"/>
    <s v="Sport Naked"/>
    <n v="39294000"/>
    <n v="11788000"/>
    <s v="High"/>
    <x v="3"/>
    <x v="4"/>
    <n v="0.14499999999999999"/>
    <n v="1096400"/>
    <n v="39472000"/>
    <x v="0"/>
    <x v="0"/>
    <n v="0"/>
    <n v="0"/>
    <n v="1"/>
    <s v="ok"/>
    <n v="1"/>
    <n v="1"/>
    <n v="2"/>
    <n v="0"/>
    <n v="4"/>
    <s v="Low Risk"/>
    <n v="5"/>
    <s v="0-5 bulan"/>
  </r>
  <r>
    <x v="1391"/>
    <x v="44"/>
    <x v="0"/>
    <x v="589"/>
    <s v="39541602875873"/>
    <n v="52"/>
    <s v="Lakilaki"/>
    <x v="0"/>
    <n v="5588000"/>
    <n v="0.16522906227630638"/>
    <x v="16"/>
    <s v="Jawa Timur"/>
    <x v="3"/>
    <s v="Dazz"/>
    <s v="Matic Entry"/>
    <n v="16059000"/>
    <n v="2409000"/>
    <s v="Medium"/>
    <x v="0"/>
    <x v="3"/>
    <n v="0.14499999999999999"/>
    <n v="923300"/>
    <n v="16619000"/>
    <x v="0"/>
    <x v="0"/>
    <n v="0"/>
    <n v="0"/>
    <n v="1"/>
    <m/>
    <n v="1"/>
    <n v="2"/>
    <n v="1"/>
    <n v="0"/>
    <n v="4"/>
    <s v="Low Risk"/>
    <n v="4"/>
    <s v="0-5 bulan"/>
  </r>
  <r>
    <x v="1392"/>
    <x v="69"/>
    <x v="2"/>
    <x v="245"/>
    <s v="32761704749070"/>
    <n v="38"/>
    <s v="Lakilaki"/>
    <x v="8"/>
    <n v="2822000"/>
    <n v="1.3393338058114812"/>
    <x v="6"/>
    <s v="DIY"/>
    <x v="1"/>
    <s v="R15"/>
    <s v="Sport"/>
    <n v="44013000"/>
    <n v="4401000"/>
    <s v="Low"/>
    <x v="6"/>
    <x v="0"/>
    <n v="0.14499999999999999"/>
    <n v="3779600"/>
    <n v="45355000"/>
    <x v="0"/>
    <x v="0"/>
    <n v="0"/>
    <n v="0"/>
    <n v="1"/>
    <m/>
    <n v="4"/>
    <n v="3"/>
    <n v="1"/>
    <n v="0"/>
    <n v="8"/>
    <s v="Medium Risk"/>
    <n v="6"/>
    <s v="6-11 bulan"/>
  </r>
  <r>
    <x v="1393"/>
    <x v="115"/>
    <x v="5"/>
    <x v="408"/>
    <s v="89431705949016"/>
    <n v="30"/>
    <s v="Perempuan"/>
    <x v="8"/>
    <n v="2703000"/>
    <n v="0.37232704402515721"/>
    <x v="19"/>
    <s v="Jawa Barat"/>
    <x v="3"/>
    <s v="Dazz"/>
    <s v="Matic Entry"/>
    <n v="16226000"/>
    <n v="5679000"/>
    <s v="High"/>
    <x v="4"/>
    <x v="0"/>
    <n v="0.14499999999999999"/>
    <n v="1006400"/>
    <n v="12076000"/>
    <x v="0"/>
    <x v="0"/>
    <n v="0"/>
    <n v="0"/>
    <n v="1"/>
    <s v="verifikasi"/>
    <n v="3"/>
    <n v="1"/>
    <n v="1"/>
    <n v="0"/>
    <n v="5"/>
    <s v="Low Risk"/>
    <n v="8"/>
    <s v="6-11 bulan"/>
  </r>
  <r>
    <x v="1394"/>
    <x v="88"/>
    <x v="5"/>
    <x v="420"/>
    <s v="72981608916749"/>
    <n v="37"/>
    <s v="Perempuan"/>
    <x v="8"/>
    <n v="3865000"/>
    <n v="0.19880983182406209"/>
    <x v="5"/>
    <s v="Kalimantan Timur"/>
    <x v="3"/>
    <s v="Dazz"/>
    <s v="Matic Entry"/>
    <n v="16229000"/>
    <n v="4869000"/>
    <s v="High"/>
    <x v="3"/>
    <x v="3"/>
    <n v="0.14499999999999999"/>
    <n v="768400"/>
    <n v="13830000"/>
    <x v="0"/>
    <x v="0"/>
    <n v="0"/>
    <n v="0"/>
    <n v="1"/>
    <m/>
    <n v="1"/>
    <n v="1"/>
    <n v="1"/>
    <n v="0"/>
    <n v="3"/>
    <s v="Low Risk"/>
    <n v="9"/>
    <s v="6-11 bulan"/>
  </r>
  <r>
    <x v="1395"/>
    <x v="167"/>
    <x v="5"/>
    <x v="590"/>
    <s v="80822601546835"/>
    <n v="41"/>
    <s v="Lakilaki"/>
    <x v="0"/>
    <n v="6728000"/>
    <n v="0.15258620689655172"/>
    <x v="15"/>
    <s v="DKI Jakarta"/>
    <x v="0"/>
    <s v="CB150R"/>
    <s v="Sport"/>
    <n v="30300000"/>
    <n v="4545000"/>
    <s v="Medium"/>
    <x v="0"/>
    <x v="4"/>
    <n v="0.14499999999999999"/>
    <n v="1026600"/>
    <n v="36959000"/>
    <x v="0"/>
    <x v="0"/>
    <n v="0"/>
    <n v="0"/>
    <n v="1"/>
    <s v="data kurang"/>
    <n v="1"/>
    <n v="2"/>
    <n v="2"/>
    <n v="0"/>
    <n v="5"/>
    <s v="Low Risk"/>
    <n v="9"/>
    <s v="6-11 bulan"/>
  </r>
  <r>
    <x v="1396"/>
    <x v="164"/>
    <x v="4"/>
    <x v="427"/>
    <s v="82681411741921"/>
    <n v="32"/>
    <s v="Lakilaki"/>
    <x v="1"/>
    <n v="12732000"/>
    <n v="5.405278039585297E-2"/>
    <x v="5"/>
    <s v="Kalimantan Timur"/>
    <x v="1"/>
    <s v="MT15"/>
    <s v="Sport Naked"/>
    <n v="39895000"/>
    <n v="15958000"/>
    <s v="High"/>
    <x v="5"/>
    <x v="1"/>
    <n v="0.14499999999999999"/>
    <n v="688200"/>
    <n v="41291000"/>
    <x v="0"/>
    <x v="0"/>
    <n v="0"/>
    <n v="0"/>
    <n v="1"/>
    <s v="ok"/>
    <n v="1"/>
    <n v="1"/>
    <n v="4"/>
    <n v="0"/>
    <n v="6"/>
    <s v="Low Risk"/>
    <n v="5"/>
    <s v="0-5 bulan"/>
  </r>
  <r>
    <x v="1397"/>
    <x v="167"/>
    <x v="5"/>
    <x v="33"/>
    <s v="Invalid"/>
    <n v="46"/>
    <s v="Lakilaki"/>
    <x v="1"/>
    <n v="7716000"/>
    <n v="0.11546137895282529"/>
    <x v="9"/>
    <s v="Jawa Tengah"/>
    <x v="3"/>
    <s v="Dazz"/>
    <s v="Matic Entry"/>
    <n v="15495000"/>
    <n v="2324000"/>
    <s v="Medium"/>
    <x v="0"/>
    <x v="3"/>
    <n v="0.14499999999999999"/>
    <n v="890900"/>
    <n v="16036000"/>
    <x v="0"/>
    <x v="0"/>
    <n v="0"/>
    <n v="0"/>
    <n v="1"/>
    <s v="survey ulang"/>
    <n v="1"/>
    <n v="2"/>
    <n v="1"/>
    <n v="0"/>
    <n v="4"/>
    <s v="Low Risk"/>
    <n v="9"/>
    <s v="6-11 bulan"/>
  </r>
  <r>
    <x v="1398"/>
    <x v="104"/>
    <x v="1"/>
    <x v="244"/>
    <s v="93091705945315"/>
    <n v="23"/>
    <s v="Lakilaki"/>
    <x v="1"/>
    <n v="10820000"/>
    <n v="6.1857670979667281E-2"/>
    <x v="2"/>
    <s v="Riau"/>
    <x v="2"/>
    <s v="Address"/>
    <s v="Matic Mid"/>
    <n v="20752000"/>
    <n v="8301000"/>
    <s v="High"/>
    <x v="5"/>
    <x v="5"/>
    <n v="0.14499999999999999"/>
    <n v="669300"/>
    <n v="16062000"/>
    <x v="0"/>
    <x v="0"/>
    <n v="0"/>
    <n v="0"/>
    <n v="1"/>
    <m/>
    <n v="1"/>
    <n v="1"/>
    <n v="1"/>
    <n v="0"/>
    <n v="3"/>
    <s v="Low Risk"/>
    <n v="7"/>
    <s v="6-11 bulan"/>
  </r>
  <r>
    <x v="1399"/>
    <x v="130"/>
    <x v="5"/>
    <x v="176"/>
    <s v="74011412599043"/>
    <n v="33"/>
    <s v="Lakilaki"/>
    <x v="5"/>
    <n v="3890000"/>
    <n v="0.10899742930591259"/>
    <x v="19"/>
    <s v="Jawa Barat"/>
    <x v="2"/>
    <s v="Nex II"/>
    <s v="Matic Entry"/>
    <n v="16102000"/>
    <n v="3220000"/>
    <s v="Medium"/>
    <x v="2"/>
    <x v="2"/>
    <n v="0.14499999999999999"/>
    <n v="424000"/>
    <n v="20354000"/>
    <x v="0"/>
    <x v="0"/>
    <n v="0"/>
    <n v="0"/>
    <n v="1"/>
    <s v="survey ulang"/>
    <n v="1"/>
    <n v="2"/>
    <n v="3"/>
    <n v="0"/>
    <n v="6"/>
    <s v="Low Risk"/>
    <n v="8"/>
    <s v="6-11 bulan"/>
  </r>
  <r>
    <x v="1400"/>
    <x v="95"/>
    <x v="0"/>
    <x v="567"/>
    <s v="51151304905405"/>
    <n v="46"/>
    <s v="Lakilaki"/>
    <x v="0"/>
    <n v="6322000"/>
    <n v="0.18818411894969947"/>
    <x v="20"/>
    <s v="DKI Jakarta"/>
    <x v="0"/>
    <s v="PCX 160"/>
    <s v="Matic Premium"/>
    <n v="37309000"/>
    <n v="7462000"/>
    <s v="Medium"/>
    <x v="2"/>
    <x v="4"/>
    <n v="0.14499999999999999"/>
    <n v="1189700"/>
    <n v="42830000"/>
    <x v="0"/>
    <x v="0"/>
    <n v="0"/>
    <n v="0"/>
    <n v="1"/>
    <m/>
    <n v="1"/>
    <n v="2"/>
    <n v="2"/>
    <n v="0"/>
    <n v="5"/>
    <s v="Low Risk"/>
    <n v="4"/>
    <s v="0-5 bulan"/>
  </r>
  <r>
    <x v="1401"/>
    <x v="35"/>
    <x v="7"/>
    <x v="33"/>
    <s v="Data Tidak Lengkap"/>
    <n v="27"/>
    <s v="Perempuan"/>
    <x v="0"/>
    <n v="6111000"/>
    <n v="0.12598592701685485"/>
    <x v="18"/>
    <s v="Jawa Tengah"/>
    <x v="0"/>
    <s v="Vario 160"/>
    <s v="Matic Mid"/>
    <n v="29235908"/>
    <n v="5847000"/>
    <s v="Medium"/>
    <x v="2"/>
    <x v="2"/>
    <n v="0.14499999999999999"/>
    <n v="769900"/>
    <n v="36954000"/>
    <x v="0"/>
    <x v="1"/>
    <n v="39"/>
    <n v="3"/>
    <n v="2"/>
    <s v="data kurang"/>
    <n v="1"/>
    <n v="2"/>
    <n v="3"/>
    <n v="4"/>
    <n v="10"/>
    <s v="High Risk"/>
    <s v="N/A"/>
    <s v="N/A"/>
  </r>
  <r>
    <x v="1402"/>
    <x v="141"/>
    <x v="2"/>
    <x v="591"/>
    <s v="77692710958375"/>
    <n v="44"/>
    <s v="Perempuan"/>
    <x v="2"/>
    <n v="2004000"/>
    <n v="0.87170658682634727"/>
    <x v="7"/>
    <s v="Jawa Barat"/>
    <x v="0"/>
    <s v="Vario 160"/>
    <s v="Matic Mid"/>
    <n v="30514000"/>
    <n v="12206000"/>
    <s v="High"/>
    <x v="5"/>
    <x v="0"/>
    <n v="0.14499999999999999"/>
    <n v="1746900"/>
    <n v="20963000"/>
    <x v="0"/>
    <x v="0"/>
    <n v="0"/>
    <n v="0"/>
    <n v="1"/>
    <m/>
    <n v="4"/>
    <n v="1"/>
    <n v="1"/>
    <n v="0"/>
    <n v="6"/>
    <s v="Low Risk"/>
    <n v="6"/>
    <s v="6-11 bulan"/>
  </r>
  <r>
    <x v="1403"/>
    <x v="115"/>
    <x v="5"/>
    <x v="286"/>
    <s v="95082203548469"/>
    <n v="44"/>
    <s v="Perempuan"/>
    <x v="3"/>
    <n v="3372000"/>
    <n v="0.24151838671411624"/>
    <x v="8"/>
    <s v="Banten"/>
    <x v="2"/>
    <s v="Nex II"/>
    <s v="Matic Entry"/>
    <n v="17200000"/>
    <n v="5160000"/>
    <s v="High"/>
    <x v="3"/>
    <x v="3"/>
    <n v="0.14499999999999999"/>
    <n v="814400"/>
    <n v="14658000"/>
    <x v="0"/>
    <x v="0"/>
    <n v="0"/>
    <n v="0"/>
    <n v="1"/>
    <m/>
    <n v="2"/>
    <n v="1"/>
    <n v="1"/>
    <n v="0"/>
    <n v="4"/>
    <s v="Low Risk"/>
    <n v="8"/>
    <s v="6-11 bulan"/>
  </r>
  <r>
    <x v="1404"/>
    <x v="113"/>
    <x v="5"/>
    <x v="592"/>
    <s v="50031905595057"/>
    <n v="43"/>
    <s v="Perempuan"/>
    <x v="3"/>
    <n v="3587000"/>
    <n v="0.28360747142458881"/>
    <x v="3"/>
    <s v="Sulawesi Selatan"/>
    <x v="1"/>
    <s v="Lexi LX 155"/>
    <s v="Matic Mid"/>
    <n v="28357000"/>
    <n v="2836000"/>
    <s v="Low"/>
    <x v="6"/>
    <x v="4"/>
    <n v="0.14499999999999999"/>
    <n v="1017300"/>
    <n v="36622000"/>
    <x v="0"/>
    <x v="0"/>
    <n v="0"/>
    <n v="0"/>
    <n v="1"/>
    <m/>
    <n v="2"/>
    <n v="3"/>
    <n v="2"/>
    <n v="0"/>
    <n v="7"/>
    <s v="Medium Risk"/>
    <n v="9"/>
    <s v="6-11 bulan"/>
  </r>
  <r>
    <x v="1405"/>
    <x v="173"/>
    <x v="4"/>
    <x v="421"/>
    <s v="54311809583092"/>
    <n v="52"/>
    <s v="Lakilaki"/>
    <x v="6"/>
    <n v="4660000"/>
    <n v="0.62521459227467813"/>
    <x v="3"/>
    <s v="Sulawesi Selatan"/>
    <x v="1"/>
    <s v="NMAX 155"/>
    <s v="Matic Premium"/>
    <n v="35923000"/>
    <n v="5389000"/>
    <s v="Medium"/>
    <x v="0"/>
    <x v="0"/>
    <n v="0.14499999999999999"/>
    <n v="2913500"/>
    <n v="34962000"/>
    <x v="0"/>
    <x v="0"/>
    <n v="0"/>
    <n v="0"/>
    <n v="1"/>
    <s v="data kurang"/>
    <n v="4"/>
    <n v="2"/>
    <n v="1"/>
    <n v="0"/>
    <n v="7"/>
    <s v="Medium Risk"/>
    <n v="5"/>
    <s v="0-5 bulan"/>
  </r>
  <r>
    <x v="1406"/>
    <x v="137"/>
    <x v="0"/>
    <x v="202"/>
    <s v="97882708867998"/>
    <n v="34"/>
    <s v="Perempuan"/>
    <x v="1"/>
    <n v="5513000"/>
    <n v="0.26052965717395249"/>
    <x v="8"/>
    <s v="Banten"/>
    <x v="2"/>
    <s v="Address"/>
    <s v="Matic Mid"/>
    <n v="20071000"/>
    <n v="5018000"/>
    <s v="Medium"/>
    <x v="1"/>
    <x v="0"/>
    <n v="0.14499999999999999"/>
    <n v="1436300"/>
    <n v="17235000"/>
    <x v="0"/>
    <x v="0"/>
    <n v="0"/>
    <n v="0"/>
    <n v="1"/>
    <m/>
    <n v="2"/>
    <n v="2"/>
    <n v="1"/>
    <n v="0"/>
    <n v="5"/>
    <s v="Low Risk"/>
    <n v="4"/>
    <s v="0-5 bulan"/>
  </r>
  <r>
    <x v="1407"/>
    <x v="168"/>
    <x v="1"/>
    <x v="120"/>
    <s v="85792512717683"/>
    <n v="38"/>
    <s v="Perempuan"/>
    <x v="0"/>
    <n v="7369000"/>
    <n v="0.10804722486090379"/>
    <x v="4"/>
    <s v="Kalimantan Selatan"/>
    <x v="0"/>
    <s v="CB150R"/>
    <s v="Sport"/>
    <n v="30771000"/>
    <n v="3077000"/>
    <s v="Low"/>
    <x v="6"/>
    <x v="1"/>
    <n v="0.14499999999999999"/>
    <n v="796200"/>
    <n v="47772000"/>
    <x v="0"/>
    <x v="0"/>
    <n v="0"/>
    <n v="0"/>
    <n v="1"/>
    <s v="data kurang"/>
    <n v="1"/>
    <n v="3"/>
    <n v="4"/>
    <n v="0"/>
    <n v="8"/>
    <s v="Medium Risk"/>
    <n v="7"/>
    <s v="6-11 bulan"/>
  </r>
  <r>
    <x v="1408"/>
    <x v="68"/>
    <x v="4"/>
    <x v="519"/>
    <s v="72542410654066"/>
    <n v="42"/>
    <s v="Perempuan"/>
    <x v="0"/>
    <n v="4762000"/>
    <n v="0.23055438891222177"/>
    <x v="10"/>
    <s v="Jawa Timur"/>
    <x v="0"/>
    <s v="ADV 160"/>
    <s v="Adventure"/>
    <n v="42373000"/>
    <n v="14831000"/>
    <s v="High"/>
    <x v="4"/>
    <x v="4"/>
    <n v="0.14499999999999999"/>
    <n v="1097900"/>
    <n v="39523000"/>
    <x v="0"/>
    <x v="0"/>
    <n v="0"/>
    <n v="0"/>
    <n v="1"/>
    <m/>
    <n v="2"/>
    <n v="1"/>
    <n v="2"/>
    <n v="0"/>
    <n v="5"/>
    <s v="Low Risk"/>
    <n v="4"/>
    <s v="0-5 bulan"/>
  </r>
  <r>
    <x v="1409"/>
    <x v="169"/>
    <x v="2"/>
    <x v="423"/>
    <s v="87781208531683"/>
    <n v="31"/>
    <s v="Lakilaki"/>
    <x v="1"/>
    <n v="13938000"/>
    <n v="7.4400918352704834E-2"/>
    <x v="9"/>
    <s v="Jawa Tengah"/>
    <x v="0"/>
    <s v="Vario 160"/>
    <s v="Matic Mid"/>
    <n v="28906000"/>
    <n v="2891000"/>
    <s v="Low"/>
    <x v="6"/>
    <x v="4"/>
    <n v="0.14499999999999999"/>
    <n v="1037000"/>
    <n v="37332000"/>
    <x v="0"/>
    <x v="0"/>
    <n v="0"/>
    <n v="0"/>
    <n v="1"/>
    <m/>
    <n v="1"/>
    <n v="3"/>
    <n v="2"/>
    <n v="0"/>
    <n v="6"/>
    <s v="Low Risk"/>
    <n v="6"/>
    <s v="6-11 bulan"/>
  </r>
  <r>
    <x v="1410"/>
    <x v="185"/>
    <x v="5"/>
    <x v="256"/>
    <s v="45241911791194"/>
    <n v="22"/>
    <s v="Lakilaki"/>
    <x v="0"/>
    <n v="5475000"/>
    <n v="0.11010045662100457"/>
    <x v="19"/>
    <s v="Jawa Barat"/>
    <x v="1"/>
    <s v="Freego"/>
    <s v="Matic Mid"/>
    <n v="22891000"/>
    <n v="4578000"/>
    <s v="Medium"/>
    <x v="2"/>
    <x v="2"/>
    <n v="0.14499999999999999"/>
    <n v="602800"/>
    <n v="28934000"/>
    <x v="0"/>
    <x v="0"/>
    <n v="0"/>
    <n v="0"/>
    <n v="1"/>
    <m/>
    <n v="1"/>
    <n v="2"/>
    <n v="3"/>
    <n v="0"/>
    <n v="6"/>
    <s v="Low Risk"/>
    <n v="8"/>
    <s v="6-11 bulan"/>
  </r>
  <r>
    <x v="1411"/>
    <x v="59"/>
    <x v="5"/>
    <x v="18"/>
    <s v="69331501652932"/>
    <n v="40"/>
    <s v="Lakilaki"/>
    <x v="0"/>
    <n v="6357000"/>
    <n v="0.54934717634104135"/>
    <x v="13"/>
    <s v="Jawa Barat"/>
    <x v="1"/>
    <s v="R15"/>
    <s v="Sport"/>
    <n v="43058000"/>
    <n v="6459000"/>
    <s v="Medium"/>
    <x v="0"/>
    <x v="0"/>
    <n v="0.14499999999999999"/>
    <n v="3492200"/>
    <n v="41906000"/>
    <x v="0"/>
    <x v="2"/>
    <n v="0"/>
    <n v="0"/>
    <n v="0"/>
    <s v="approved"/>
    <n v="4"/>
    <n v="2"/>
    <n v="1"/>
    <n v="0"/>
    <n v="7"/>
    <s v="Medium Risk"/>
    <n v="9"/>
    <s v="6-11 bulan"/>
  </r>
  <r>
    <x v="1412"/>
    <x v="35"/>
    <x v="7"/>
    <x v="33"/>
    <s v="Data Tidak Lengkap"/>
    <n v="32"/>
    <s v="Perempuan"/>
    <x v="0"/>
    <n v="6111000"/>
    <n v="0.19783996072655866"/>
    <x v="18"/>
    <s v="Sumatera Selatan"/>
    <x v="2"/>
    <s v="Address"/>
    <s v="Matic Mid"/>
    <n v="21028441"/>
    <n v="3154000"/>
    <s v="Medium"/>
    <x v="0"/>
    <x v="3"/>
    <n v="0.14499999999999999"/>
    <n v="1209000"/>
    <n v="21762000"/>
    <x v="0"/>
    <x v="0"/>
    <n v="0"/>
    <n v="0"/>
    <n v="1"/>
    <m/>
    <n v="1"/>
    <n v="2"/>
    <n v="1"/>
    <n v="0"/>
    <n v="4"/>
    <s v="Low Risk"/>
    <s v="N/A"/>
    <s v="N/A"/>
  </r>
  <r>
    <x v="1413"/>
    <x v="140"/>
    <x v="5"/>
    <x v="51"/>
    <s v="82522805514683"/>
    <n v="44"/>
    <s v="Perempuan"/>
    <x v="1"/>
    <n v="8692000"/>
    <n v="0.11105614358030373"/>
    <x v="20"/>
    <s v="DKI Jakarta"/>
    <x v="1"/>
    <s v="MT15"/>
    <s v="Sport Naked"/>
    <n v="39499000"/>
    <n v="5925000"/>
    <s v="Medium"/>
    <x v="0"/>
    <x v="1"/>
    <n v="0.14499999999999999"/>
    <n v="965300"/>
    <n v="57915000"/>
    <x v="0"/>
    <x v="0"/>
    <n v="0"/>
    <n v="0"/>
    <n v="1"/>
    <s v="verifikasi"/>
    <n v="1"/>
    <n v="2"/>
    <n v="4"/>
    <n v="0"/>
    <n v="7"/>
    <s v="Medium Risk"/>
    <n v="8"/>
    <s v="6-11 bulan"/>
  </r>
  <r>
    <x v="1414"/>
    <x v="0"/>
    <x v="0"/>
    <x v="563"/>
    <s v="76982111917690"/>
    <n v="22"/>
    <s v="Lakilaki"/>
    <x v="0"/>
    <n v="7519000"/>
    <n v="0.16192312807554196"/>
    <x v="7"/>
    <s v="Jawa Barat"/>
    <x v="2"/>
    <s v="Address"/>
    <s v="Matic Mid"/>
    <n v="21177000"/>
    <n v="3177000"/>
    <s v="Medium"/>
    <x v="0"/>
    <x v="3"/>
    <n v="0.14499999999999999"/>
    <n v="1217500"/>
    <n v="21916000"/>
    <x v="0"/>
    <x v="0"/>
    <n v="0"/>
    <n v="0"/>
    <n v="1"/>
    <s v="verifikasi"/>
    <n v="1"/>
    <n v="2"/>
    <n v="1"/>
    <n v="0"/>
    <n v="4"/>
    <s v="Low Risk"/>
    <n v="4"/>
    <s v="0-5 bulan"/>
  </r>
  <r>
    <x v="1415"/>
    <x v="130"/>
    <x v="5"/>
    <x v="239"/>
    <s v="54451105631627"/>
    <n v="51"/>
    <s v="Perempuan"/>
    <x v="2"/>
    <n v="3090000"/>
    <n v="0.3016181229773463"/>
    <x v="9"/>
    <s v="Jawa Tengah"/>
    <x v="0"/>
    <s v="Genio"/>
    <s v="Matic Entry"/>
    <n v="19266000"/>
    <n v="1927000"/>
    <s v="Low"/>
    <x v="6"/>
    <x v="5"/>
    <n v="0.14499999999999999"/>
    <n v="932000"/>
    <n v="22368000"/>
    <x v="0"/>
    <x v="0"/>
    <n v="0"/>
    <n v="0"/>
    <n v="1"/>
    <s v="verifikasi"/>
    <n v="3"/>
    <n v="3"/>
    <n v="1"/>
    <n v="0"/>
    <n v="7"/>
    <s v="Medium Risk"/>
    <n v="8"/>
    <s v="6-11 bulan"/>
  </r>
  <r>
    <x v="1416"/>
    <x v="40"/>
    <x v="4"/>
    <x v="593"/>
    <s v="60372507783329"/>
    <n v="40"/>
    <s v="Lakilaki"/>
    <x v="1"/>
    <n v="12561000"/>
    <n v="0.1249422816654725"/>
    <x v="17"/>
    <s v="Jawa Barat"/>
    <x v="0"/>
    <s v="Scoopy"/>
    <s v="Matic Stylish"/>
    <n v="23497000"/>
    <n v="7049000"/>
    <s v="High"/>
    <x v="3"/>
    <x v="0"/>
    <n v="0.14499999999999999"/>
    <n v="1569400"/>
    <n v="18833000"/>
    <x v="0"/>
    <x v="0"/>
    <n v="0"/>
    <n v="0"/>
    <n v="1"/>
    <m/>
    <n v="1"/>
    <n v="1"/>
    <n v="1"/>
    <n v="0"/>
    <n v="3"/>
    <s v="Low Risk"/>
    <n v="5"/>
    <s v="0-5 bulan"/>
  </r>
  <r>
    <x v="1417"/>
    <x v="3"/>
    <x v="3"/>
    <x v="206"/>
    <s v="74852604653948"/>
    <n v="24"/>
    <s v="Perempuan"/>
    <x v="5"/>
    <n v="4072000"/>
    <n v="0.13501964636542241"/>
    <x v="2"/>
    <s v="Riau"/>
    <x v="0"/>
    <s v="Revo X"/>
    <s v="Bebek"/>
    <n v="18559000"/>
    <n v="1856000"/>
    <s v="Low"/>
    <x v="6"/>
    <x v="2"/>
    <n v="0.14499999999999999"/>
    <n v="549800"/>
    <n v="26391000"/>
    <x v="0"/>
    <x v="0"/>
    <n v="0"/>
    <n v="0"/>
    <n v="1"/>
    <s v="verifikasi"/>
    <n v="1"/>
    <n v="3"/>
    <n v="3"/>
    <n v="0"/>
    <n v="7"/>
    <s v="Medium Risk"/>
    <n v="7"/>
    <s v="6-11 bulan"/>
  </r>
  <r>
    <x v="1418"/>
    <x v="48"/>
    <x v="0"/>
    <x v="123"/>
    <s v="94492202592723"/>
    <n v="40"/>
    <s v="Lakilaki"/>
    <x v="2"/>
    <n v="2440000"/>
    <n v="0.34479508196721309"/>
    <x v="3"/>
    <s v="Sulawesi Selatan"/>
    <x v="1"/>
    <s v="R15"/>
    <s v="Sport"/>
    <n v="42595000"/>
    <n v="17038000"/>
    <s v="High"/>
    <x v="5"/>
    <x v="2"/>
    <n v="0.14499999999999999"/>
    <n v="841300"/>
    <n v="40381000"/>
    <x v="0"/>
    <x v="0"/>
    <n v="0"/>
    <n v="0"/>
    <n v="1"/>
    <s v="data kurang"/>
    <n v="3"/>
    <n v="1"/>
    <n v="3"/>
    <n v="0"/>
    <n v="7"/>
    <s v="Medium Risk"/>
    <n v="4"/>
    <s v="0-5 bulan"/>
  </r>
  <r>
    <x v="1419"/>
    <x v="100"/>
    <x v="3"/>
    <x v="122"/>
    <s v="66382007553692"/>
    <n v="38"/>
    <s v="Perempuan"/>
    <x v="0"/>
    <n v="5596000"/>
    <n v="0.19749821300929235"/>
    <x v="6"/>
    <s v="DIY"/>
    <x v="0"/>
    <s v="PCX 160"/>
    <s v="Matic Premium"/>
    <n v="36969000"/>
    <n v="9242000"/>
    <s v="Medium"/>
    <x v="1"/>
    <x v="4"/>
    <n v="0.14499999999999999"/>
    <n v="1105200"/>
    <n v="39789000"/>
    <x v="0"/>
    <x v="0"/>
    <n v="0"/>
    <n v="0"/>
    <n v="1"/>
    <s v="survey ulang"/>
    <n v="1"/>
    <n v="2"/>
    <n v="2"/>
    <n v="0"/>
    <n v="5"/>
    <s v="Low Risk"/>
    <n v="8"/>
    <s v="6-11 bulan"/>
  </r>
  <r>
    <x v="1420"/>
    <x v="10"/>
    <x v="2"/>
    <x v="57"/>
    <s v="71761005806990"/>
    <n v="51"/>
    <s v="Perempuan"/>
    <x v="7"/>
    <n v="2409000"/>
    <n v="0.46151930261519303"/>
    <x v="4"/>
    <s v="Kalimantan Selatan"/>
    <x v="1"/>
    <s v="Lexi LX 155"/>
    <s v="Matic Mid"/>
    <n v="27394000"/>
    <n v="10957000"/>
    <s v="High"/>
    <x v="5"/>
    <x v="3"/>
    <n v="0.14499999999999999"/>
    <n v="1111800"/>
    <n v="20012000"/>
    <x v="0"/>
    <x v="0"/>
    <n v="0"/>
    <n v="0"/>
    <n v="1"/>
    <s v="survey ulang"/>
    <n v="4"/>
    <n v="1"/>
    <n v="1"/>
    <n v="0"/>
    <n v="6"/>
    <s v="Low Risk"/>
    <n v="6"/>
    <s v="6-11 bulan"/>
  </r>
  <r>
    <x v="1421"/>
    <x v="32"/>
    <x v="4"/>
    <x v="459"/>
    <s v="43631410991075"/>
    <n v="29"/>
    <s v="Perempuan"/>
    <x v="3"/>
    <n v="4432000"/>
    <n v="0.3398014440433213"/>
    <x v="14"/>
    <s v="DKI Jakarta"/>
    <x v="1"/>
    <s v="XMAX 250"/>
    <s v="Maxi Scooter"/>
    <n v="62966000"/>
    <n v="25186000"/>
    <s v="High"/>
    <x v="5"/>
    <x v="4"/>
    <n v="0.14499999999999999"/>
    <n v="1506000"/>
    <n v="54214000"/>
    <x v="0"/>
    <x v="0"/>
    <n v="0"/>
    <n v="0"/>
    <n v="1"/>
    <s v="approved"/>
    <n v="3"/>
    <n v="1"/>
    <n v="2"/>
    <n v="0"/>
    <n v="6"/>
    <s v="Low Risk"/>
    <n v="5"/>
    <s v="0-5 bulan"/>
  </r>
  <r>
    <x v="1422"/>
    <x v="57"/>
    <x v="1"/>
    <x v="274"/>
    <s v="92502202905463"/>
    <n v="42"/>
    <s v="Perempuan"/>
    <x v="5"/>
    <n v="4934000"/>
    <n v="0.59775030401297125"/>
    <x v="9"/>
    <s v="Jawa Tengah"/>
    <x v="0"/>
    <s v="PCX 160"/>
    <s v="Matic Premium"/>
    <n v="36365000"/>
    <n v="5455000"/>
    <s v="Medium"/>
    <x v="0"/>
    <x v="0"/>
    <n v="0.14499999999999999"/>
    <n v="2949300"/>
    <n v="35391000"/>
    <x v="0"/>
    <x v="0"/>
    <n v="0"/>
    <n v="0"/>
    <n v="1"/>
    <s v="survey ulang"/>
    <n v="4"/>
    <n v="2"/>
    <n v="1"/>
    <n v="0"/>
    <n v="7"/>
    <s v="Medium Risk"/>
    <n v="7"/>
    <s v="6-11 bulan"/>
  </r>
  <r>
    <x v="1423"/>
    <x v="104"/>
    <x v="1"/>
    <x v="4"/>
    <s v="46432804698958"/>
    <n v="41"/>
    <s v="Perempuan"/>
    <x v="0"/>
    <n v="6010000"/>
    <n v="0.27161397670549087"/>
    <x v="3"/>
    <s v="Sulawesi Selatan"/>
    <x v="4"/>
    <s v="KLX 150"/>
    <s v="Trail"/>
    <n v="37964000"/>
    <n v="7593000"/>
    <s v="Medium"/>
    <x v="2"/>
    <x v="5"/>
    <n v="0.14499999999999999"/>
    <n v="1632400"/>
    <n v="39179000"/>
    <x v="0"/>
    <x v="0"/>
    <n v="0"/>
    <n v="0"/>
    <n v="1"/>
    <s v="approved"/>
    <n v="2"/>
    <n v="2"/>
    <n v="1"/>
    <n v="0"/>
    <n v="5"/>
    <s v="Low Risk"/>
    <n v="7"/>
    <s v="6-11 bulan"/>
  </r>
  <r>
    <x v="1424"/>
    <x v="44"/>
    <x v="0"/>
    <x v="250"/>
    <s v="37191210859155"/>
    <n v="54"/>
    <s v="Perempuan"/>
    <x v="4"/>
    <n v="5664000"/>
    <n v="7.0956920903954807E-2"/>
    <x v="20"/>
    <s v="DKI Jakarta"/>
    <x v="0"/>
    <s v="Revo X"/>
    <s v="Bebek"/>
    <n v="17443000"/>
    <n v="5233000"/>
    <s v="High"/>
    <x v="3"/>
    <x v="2"/>
    <n v="0.14499999999999999"/>
    <n v="401900"/>
    <n v="19292000"/>
    <x v="0"/>
    <x v="0"/>
    <n v="0"/>
    <n v="0"/>
    <n v="1"/>
    <s v="survey ulang"/>
    <n v="1"/>
    <n v="1"/>
    <n v="3"/>
    <n v="0"/>
    <n v="5"/>
    <s v="Low Risk"/>
    <n v="4"/>
    <s v="0-5 bulan"/>
  </r>
  <r>
    <x v="1425"/>
    <x v="101"/>
    <x v="4"/>
    <x v="199"/>
    <s v="87522106518846"/>
    <n v="57"/>
    <s v="Lakilaki"/>
    <x v="3"/>
    <n v="7182000"/>
    <n v="0.16443887496519075"/>
    <x v="7"/>
    <s v="Jawa Barat"/>
    <x v="1"/>
    <s v="Lexi LX 155"/>
    <s v="Matic Mid"/>
    <n v="27465000"/>
    <n v="5493000"/>
    <s v="Medium"/>
    <x v="2"/>
    <x v="5"/>
    <n v="0.14499999999999999"/>
    <n v="1181000"/>
    <n v="28344000"/>
    <x v="0"/>
    <x v="0"/>
    <n v="0"/>
    <n v="0"/>
    <n v="1"/>
    <m/>
    <n v="1"/>
    <n v="2"/>
    <n v="1"/>
    <n v="0"/>
    <n v="4"/>
    <s v="Low Risk"/>
    <n v="5"/>
    <s v="0-5 bulan"/>
  </r>
  <r>
    <x v="1426"/>
    <x v="77"/>
    <x v="3"/>
    <x v="479"/>
    <s v="41042107576769"/>
    <n v="34"/>
    <s v="Lakilaki"/>
    <x v="7"/>
    <n v="4121000"/>
    <n v="0.91880611502062604"/>
    <x v="20"/>
    <s v="DKI Jakarta"/>
    <x v="1"/>
    <s v="XMAX 250"/>
    <s v="Maxi Scooter"/>
    <n v="61049000"/>
    <n v="21367000"/>
    <s v="High"/>
    <x v="4"/>
    <x v="0"/>
    <n v="0.14499999999999999"/>
    <n v="3786400"/>
    <n v="45436000"/>
    <x v="0"/>
    <x v="0"/>
    <n v="0"/>
    <n v="0"/>
    <n v="1"/>
    <s v="approved"/>
    <n v="4"/>
    <n v="1"/>
    <n v="1"/>
    <n v="0"/>
    <n v="6"/>
    <s v="Low Risk"/>
    <n v="8"/>
    <s v="6-11 bulan"/>
  </r>
  <r>
    <x v="1427"/>
    <x v="0"/>
    <x v="0"/>
    <x v="504"/>
    <s v="77012702799988"/>
    <n v="50"/>
    <s v="Lakilaki"/>
    <x v="8"/>
    <n v="3955000"/>
    <n v="0.25805309734513276"/>
    <x v="5"/>
    <s v="Kalimantan Timur"/>
    <x v="0"/>
    <s v="Scoopy"/>
    <s v="Matic Stylish"/>
    <n v="23214000"/>
    <n v="8125000"/>
    <s v="High"/>
    <x v="4"/>
    <x v="3"/>
    <n v="0.14499999999999999"/>
    <n v="1020600"/>
    <n v="18371000"/>
    <x v="0"/>
    <x v="0"/>
    <n v="0"/>
    <n v="0"/>
    <n v="1"/>
    <s v="survey ulang"/>
    <n v="2"/>
    <n v="1"/>
    <n v="1"/>
    <n v="0"/>
    <n v="4"/>
    <s v="Low Risk"/>
    <n v="4"/>
    <s v="0-5 bulan"/>
  </r>
  <r>
    <x v="1428"/>
    <x v="43"/>
    <x v="5"/>
    <x v="594"/>
    <s v="33591311923557"/>
    <n v="26"/>
    <s v="Perempuan"/>
    <x v="5"/>
    <n v="3712000"/>
    <n v="0.17817887931034482"/>
    <x v="15"/>
    <s v="DKI Jakarta"/>
    <x v="0"/>
    <s v="Genio"/>
    <s v="Matic Entry"/>
    <n v="18930000"/>
    <n v="6625000"/>
    <s v="High"/>
    <x v="4"/>
    <x v="5"/>
    <n v="0.14499999999999999"/>
    <n v="661400"/>
    <n v="15873000"/>
    <x v="0"/>
    <x v="0"/>
    <n v="0"/>
    <n v="0"/>
    <n v="1"/>
    <s v="data kurang"/>
    <n v="1"/>
    <n v="1"/>
    <n v="1"/>
    <n v="0"/>
    <n v="3"/>
    <s v="Low Risk"/>
    <n v="9"/>
    <s v="6-11 bulan"/>
  </r>
  <r>
    <x v="1429"/>
    <x v="24"/>
    <x v="0"/>
    <x v="297"/>
    <s v="71651509851464"/>
    <n v="40"/>
    <s v="Perempuan"/>
    <x v="6"/>
    <n v="4872000"/>
    <n v="8.5981116584564865E-2"/>
    <x v="6"/>
    <s v="DIY"/>
    <x v="3"/>
    <s v="Dazz"/>
    <s v="Matic Entry"/>
    <n v="16190000"/>
    <n v="1619000"/>
    <s v="Low"/>
    <x v="6"/>
    <x v="1"/>
    <n v="0.14499999999999999"/>
    <n v="418900"/>
    <n v="25134000"/>
    <x v="0"/>
    <x v="0"/>
    <n v="0"/>
    <n v="0"/>
    <n v="1"/>
    <s v="verifikasi"/>
    <n v="1"/>
    <n v="3"/>
    <n v="4"/>
    <n v="0"/>
    <n v="8"/>
    <s v="Medium Risk"/>
    <n v="4"/>
    <s v="0-5 bulan"/>
  </r>
  <r>
    <x v="1430"/>
    <x v="15"/>
    <x v="6"/>
    <x v="595"/>
    <s v="52132910519290"/>
    <n v="25"/>
    <s v="Lakilaki"/>
    <x v="1"/>
    <n v="4555000"/>
    <n v="0.53705817782656418"/>
    <x v="8"/>
    <s v="Banten"/>
    <x v="0"/>
    <s v="ADV 160"/>
    <s v="Adventure"/>
    <n v="42550000"/>
    <n v="6383000"/>
    <s v="Medium"/>
    <x v="0"/>
    <x v="3"/>
    <n v="0.14499999999999999"/>
    <n v="2446300"/>
    <n v="44034000"/>
    <x v="0"/>
    <x v="0"/>
    <n v="0"/>
    <n v="0"/>
    <n v="1"/>
    <s v="approved"/>
    <n v="4"/>
    <n v="2"/>
    <n v="1"/>
    <n v="0"/>
    <n v="7"/>
    <s v="Medium Risk"/>
    <n v="0"/>
    <s v="0-5 bulan"/>
  </r>
  <r>
    <x v="1431"/>
    <x v="193"/>
    <x v="0"/>
    <x v="161"/>
    <s v="66762310502681"/>
    <n v="52"/>
    <s v="Lakilaki"/>
    <x v="0"/>
    <n v="7705000"/>
    <n v="0.22891628812459441"/>
    <x v="19"/>
    <s v="Jawa Barat"/>
    <x v="4"/>
    <s v="KLX 150"/>
    <s v="Trail"/>
    <n v="37253000"/>
    <n v="11176000"/>
    <s v="High"/>
    <x v="3"/>
    <x v="3"/>
    <n v="0.14499999999999999"/>
    <n v="1763800"/>
    <n v="31749000"/>
    <x v="0"/>
    <x v="0"/>
    <n v="0"/>
    <n v="0"/>
    <n v="1"/>
    <s v="data kurang"/>
    <n v="2"/>
    <n v="1"/>
    <n v="1"/>
    <n v="0"/>
    <n v="4"/>
    <s v="Low Risk"/>
    <n v="4"/>
    <s v="0-5 bulan"/>
  </r>
  <r>
    <x v="1432"/>
    <x v="140"/>
    <x v="5"/>
    <x v="490"/>
    <s v="82012011675200"/>
    <n v="22"/>
    <s v="Perempuan"/>
    <x v="1"/>
    <n v="12223000"/>
    <n v="0.18801439908369466"/>
    <x v="0"/>
    <s v="Bali"/>
    <x v="1"/>
    <s v="XMAX 250"/>
    <s v="Maxi Scooter"/>
    <n v="61078000"/>
    <n v="18323000"/>
    <s v="High"/>
    <x v="3"/>
    <x v="5"/>
    <n v="0.14499999999999999"/>
    <n v="2298100"/>
    <n v="55154000"/>
    <x v="0"/>
    <x v="0"/>
    <n v="0"/>
    <n v="0"/>
    <n v="1"/>
    <m/>
    <n v="1"/>
    <n v="1"/>
    <n v="1"/>
    <n v="0"/>
    <n v="3"/>
    <s v="Low Risk"/>
    <n v="8"/>
    <s v="6-11 bulan"/>
  </r>
  <r>
    <x v="1433"/>
    <x v="60"/>
    <x v="1"/>
    <x v="81"/>
    <s v="79372807757654"/>
    <n v="42"/>
    <s v="Lakilaki"/>
    <x v="0"/>
    <n v="4981000"/>
    <n v="0.16522786589038346"/>
    <x v="8"/>
    <s v="Banten"/>
    <x v="1"/>
    <s v="Freego"/>
    <s v="Matic Mid"/>
    <n v="22941000"/>
    <n v="2294000"/>
    <s v="Low"/>
    <x v="6"/>
    <x v="4"/>
    <n v="0.14499999999999999"/>
    <n v="823000"/>
    <n v="29628000"/>
    <x v="0"/>
    <x v="0"/>
    <n v="0"/>
    <n v="0"/>
    <n v="1"/>
    <m/>
    <n v="1"/>
    <n v="3"/>
    <n v="2"/>
    <n v="0"/>
    <n v="6"/>
    <s v="Low Risk"/>
    <n v="7"/>
    <s v="6-11 bulan"/>
  </r>
  <r>
    <x v="1434"/>
    <x v="76"/>
    <x v="3"/>
    <x v="596"/>
    <s v="75782302797985"/>
    <n v="23"/>
    <s v="Lakilaki"/>
    <x v="9"/>
    <n v="5057000"/>
    <n v="0.24298991496934941"/>
    <x v="4"/>
    <s v="Kalimantan Selatan"/>
    <x v="1"/>
    <s v="R15"/>
    <s v="Sport"/>
    <n v="43919000"/>
    <n v="6588000"/>
    <s v="Medium"/>
    <x v="0"/>
    <x v="2"/>
    <n v="0.14499999999999999"/>
    <n v="1228800"/>
    <n v="58983000"/>
    <x v="0"/>
    <x v="0"/>
    <n v="0"/>
    <n v="0"/>
    <n v="1"/>
    <s v="survey ulang"/>
    <n v="2"/>
    <n v="2"/>
    <n v="3"/>
    <n v="0"/>
    <n v="7"/>
    <s v="Medium Risk"/>
    <n v="8"/>
    <s v="6-11 bulan"/>
  </r>
  <r>
    <x v="1435"/>
    <x v="77"/>
    <x v="3"/>
    <x v="597"/>
    <s v="43352003576937"/>
    <n v="27"/>
    <s v="Lakilaki"/>
    <x v="3"/>
    <n v="4362000"/>
    <n v="0.10055020632737277"/>
    <x v="3"/>
    <s v="Sulawesi Selatan"/>
    <x v="1"/>
    <s v="Mio M3"/>
    <s v="Matic Entry"/>
    <n v="18338000"/>
    <n v="7335000"/>
    <s v="High"/>
    <x v="5"/>
    <x v="4"/>
    <n v="0.14499999999999999"/>
    <n v="438600"/>
    <n v="15789000"/>
    <x v="0"/>
    <x v="0"/>
    <n v="0"/>
    <n v="0"/>
    <n v="1"/>
    <m/>
    <n v="1"/>
    <n v="1"/>
    <n v="2"/>
    <n v="0"/>
    <n v="4"/>
    <s v="Low Risk"/>
    <n v="8"/>
    <s v="6-11 bulan"/>
  </r>
  <r>
    <x v="1436"/>
    <x v="136"/>
    <x v="5"/>
    <x v="598"/>
    <s v="53342409976129"/>
    <n v="30"/>
    <s v="Lakilaki"/>
    <x v="4"/>
    <n v="6163000"/>
    <n v="0.41926010060035696"/>
    <x v="1"/>
    <s v="Sumatera Selatan"/>
    <x v="4"/>
    <s v="KLX 150"/>
    <s v="Trail"/>
    <n v="38686000"/>
    <n v="11606000"/>
    <s v="High"/>
    <x v="3"/>
    <x v="0"/>
    <n v="0.14499999999999999"/>
    <n v="2583900"/>
    <n v="31006000"/>
    <x v="0"/>
    <x v="0"/>
    <n v="0"/>
    <n v="0"/>
    <n v="1"/>
    <s v="ok"/>
    <n v="4"/>
    <n v="1"/>
    <n v="1"/>
    <n v="0"/>
    <n v="6"/>
    <s v="Low Risk"/>
    <n v="8"/>
    <s v="6-11 bulan"/>
  </r>
  <r>
    <x v="1437"/>
    <x v="158"/>
    <x v="5"/>
    <x v="562"/>
    <s v="79952112829898"/>
    <n v="40"/>
    <s v="Lakilaki"/>
    <x v="9"/>
    <n v="4832000"/>
    <n v="0.23104304635761588"/>
    <x v="15"/>
    <s v="DKI Jakarta"/>
    <x v="1"/>
    <s v="Freego"/>
    <s v="Matic Mid"/>
    <n v="22007000"/>
    <n v="5502000"/>
    <s v="Medium"/>
    <x v="1"/>
    <x v="3"/>
    <n v="0.14499999999999999"/>
    <n v="1116400"/>
    <n v="20095000"/>
    <x v="0"/>
    <x v="0"/>
    <n v="0"/>
    <n v="0"/>
    <n v="1"/>
    <s v="survey ulang"/>
    <n v="2"/>
    <n v="2"/>
    <n v="1"/>
    <n v="0"/>
    <n v="5"/>
    <s v="Low Risk"/>
    <n v="9"/>
    <s v="6-11 bulan"/>
  </r>
  <r>
    <x v="1438"/>
    <x v="138"/>
    <x v="2"/>
    <x v="410"/>
    <s v="33481202627607"/>
    <n v="26"/>
    <s v="Perempuan"/>
    <x v="0"/>
    <n v="6636000"/>
    <n v="0.20857444243520193"/>
    <x v="5"/>
    <s v="Kalimantan Timur"/>
    <x v="0"/>
    <s v="Revo X"/>
    <s v="Bebek"/>
    <n v="18133000"/>
    <n v="3627000"/>
    <s v="Medium"/>
    <x v="2"/>
    <x v="0"/>
    <n v="0.14499999999999999"/>
    <n v="1384100"/>
    <n v="16609000"/>
    <x v="0"/>
    <x v="0"/>
    <n v="0"/>
    <n v="0"/>
    <n v="1"/>
    <m/>
    <n v="2"/>
    <n v="2"/>
    <n v="1"/>
    <n v="0"/>
    <n v="5"/>
    <s v="Low Risk"/>
    <n v="6"/>
    <s v="6-11 bulan"/>
  </r>
  <r>
    <x v="1439"/>
    <x v="96"/>
    <x v="0"/>
    <x v="599"/>
    <s v="57621112826367"/>
    <n v="53"/>
    <s v="Lakilaki"/>
    <x v="8"/>
    <n v="2670000"/>
    <n v="0.42273408239700372"/>
    <x v="5"/>
    <s v="Kalimantan Timur"/>
    <x v="1"/>
    <s v="Freego"/>
    <s v="Matic Mid"/>
    <n v="22250000"/>
    <n v="5562000"/>
    <s v="Medium"/>
    <x v="1"/>
    <x v="3"/>
    <n v="0.14499999999999999"/>
    <n v="1128700"/>
    <n v="20317000"/>
    <x v="0"/>
    <x v="0"/>
    <n v="0"/>
    <n v="0"/>
    <n v="1"/>
    <s v="verifikasi"/>
    <n v="4"/>
    <n v="2"/>
    <n v="1"/>
    <n v="0"/>
    <n v="7"/>
    <s v="Medium Risk"/>
    <n v="4"/>
    <s v="0-5 bulan"/>
  </r>
  <r>
    <x v="1440"/>
    <x v="135"/>
    <x v="1"/>
    <x v="356"/>
    <s v="82331209944629"/>
    <n v="27"/>
    <s v="Perempuan"/>
    <x v="3"/>
    <n v="6468000"/>
    <n v="0.36391465677179963"/>
    <x v="8"/>
    <s v="Banten"/>
    <x v="1"/>
    <s v="R15"/>
    <s v="Sport"/>
    <n v="43499000"/>
    <n v="8700000"/>
    <s v="Medium"/>
    <x v="2"/>
    <x v="3"/>
    <n v="0.14499999999999999"/>
    <n v="2353800"/>
    <n v="42368000"/>
    <x v="0"/>
    <x v="0"/>
    <n v="0"/>
    <n v="0"/>
    <n v="1"/>
    <s v="approved"/>
    <n v="3"/>
    <n v="2"/>
    <n v="1"/>
    <n v="0"/>
    <n v="6"/>
    <s v="Low Risk"/>
    <n v="6"/>
    <s v="6-11 bulan"/>
  </r>
  <r>
    <x v="1441"/>
    <x v="147"/>
    <x v="1"/>
    <x v="600"/>
    <s v="75561109749259"/>
    <n v="33"/>
    <s v="Perempuan"/>
    <x v="6"/>
    <n v="4078000"/>
    <n v="0.24860225600784699"/>
    <x v="17"/>
    <s v="Jawa Barat"/>
    <x v="2"/>
    <s v="Address"/>
    <s v="Matic Mid"/>
    <n v="20957000"/>
    <n v="2096000"/>
    <s v="Low"/>
    <x v="6"/>
    <x v="5"/>
    <n v="0.14499999999999999"/>
    <n v="1013800"/>
    <n v="24331000"/>
    <x v="0"/>
    <x v="0"/>
    <n v="0"/>
    <n v="0"/>
    <n v="1"/>
    <s v="data kurang"/>
    <n v="2"/>
    <n v="3"/>
    <n v="1"/>
    <n v="0"/>
    <n v="6"/>
    <s v="Low Risk"/>
    <n v="7"/>
    <s v="6-11 bulan"/>
  </r>
  <r>
    <x v="1442"/>
    <x v="59"/>
    <x v="5"/>
    <x v="33"/>
    <s v="Invalid"/>
    <n v="36"/>
    <s v="Perempuan"/>
    <x v="0"/>
    <n v="5151000"/>
    <n v="0.2170646476412347"/>
    <x v="14"/>
    <s v="DKI Jakarta"/>
    <x v="2"/>
    <s v="Address"/>
    <s v="Matic Mid"/>
    <n v="20662000"/>
    <n v="4132000"/>
    <s v="Medium"/>
    <x v="2"/>
    <x v="3"/>
    <n v="0.14499999999999999"/>
    <n v="1118100"/>
    <n v="20126000"/>
    <x v="0"/>
    <x v="0"/>
    <n v="0"/>
    <n v="0"/>
    <n v="1"/>
    <s v="approved"/>
    <n v="2"/>
    <n v="2"/>
    <n v="1"/>
    <n v="0"/>
    <n v="5"/>
    <s v="Low Risk"/>
    <n v="9"/>
    <s v="6-11 bulan"/>
  </r>
  <r>
    <x v="1443"/>
    <x v="31"/>
    <x v="1"/>
    <x v="554"/>
    <s v="85772109565363"/>
    <n v="58"/>
    <s v="Lakilaki"/>
    <x v="8"/>
    <n v="3026000"/>
    <n v="0.48638466622604098"/>
    <x v="10"/>
    <s v="Jawa Timur"/>
    <x v="0"/>
    <s v="ADV 160"/>
    <s v="Adventure"/>
    <n v="43438000"/>
    <n v="6516000"/>
    <s v="Medium"/>
    <x v="0"/>
    <x v="4"/>
    <n v="0.14499999999999999"/>
    <n v="1471800"/>
    <n v="52983000"/>
    <x v="0"/>
    <x v="0"/>
    <n v="0"/>
    <n v="0"/>
    <n v="1"/>
    <s v="data kurang"/>
    <n v="4"/>
    <n v="2"/>
    <n v="2"/>
    <n v="0"/>
    <n v="8"/>
    <s v="Medium Risk"/>
    <n v="7"/>
    <s v="6-11 bulan"/>
  </r>
  <r>
    <x v="1444"/>
    <x v="14"/>
    <x v="2"/>
    <x v="447"/>
    <s v="86112905939165"/>
    <n v="29"/>
    <s v="Perempuan"/>
    <x v="8"/>
    <n v="2952000"/>
    <n v="0.22391598915989161"/>
    <x v="9"/>
    <s v="Jawa Tengah"/>
    <x v="0"/>
    <s v="Vario 125"/>
    <s v="Matic Mid"/>
    <n v="25511000"/>
    <n v="8929000"/>
    <s v="High"/>
    <x v="4"/>
    <x v="4"/>
    <n v="0.14499999999999999"/>
    <n v="661000"/>
    <n v="23795000"/>
    <x v="0"/>
    <x v="0"/>
    <n v="0"/>
    <n v="0"/>
    <n v="1"/>
    <s v="approved"/>
    <n v="2"/>
    <n v="1"/>
    <n v="2"/>
    <n v="0"/>
    <n v="5"/>
    <s v="Low Risk"/>
    <n v="6"/>
    <s v="6-11 bulan"/>
  </r>
  <r>
    <x v="1445"/>
    <x v="30"/>
    <x v="1"/>
    <x v="601"/>
    <s v="70252203794615"/>
    <n v="35"/>
    <s v="Lakilaki"/>
    <x v="9"/>
    <n v="3912000"/>
    <n v="0.13384458077709613"/>
    <x v="6"/>
    <s v="DIY"/>
    <x v="0"/>
    <s v="Scoopy"/>
    <s v="Matic Stylish"/>
    <n v="24283000"/>
    <n v="6071000"/>
    <s v="Medium"/>
    <x v="1"/>
    <x v="1"/>
    <n v="0.14499999999999999"/>
    <n v="523600"/>
    <n v="31415000"/>
    <x v="0"/>
    <x v="0"/>
    <n v="0"/>
    <n v="0"/>
    <n v="1"/>
    <m/>
    <n v="1"/>
    <n v="2"/>
    <n v="4"/>
    <n v="0"/>
    <n v="7"/>
    <s v="Medium Risk"/>
    <n v="6"/>
    <s v="6-11 bulan"/>
  </r>
  <r>
    <x v="1446"/>
    <x v="66"/>
    <x v="1"/>
    <x v="392"/>
    <s v="92312902556202"/>
    <n v="46"/>
    <s v="Lakilaki"/>
    <x v="9"/>
    <n v="6365000"/>
    <n v="6.1539670070699139E-2"/>
    <x v="15"/>
    <s v="DKI Jakarta"/>
    <x v="0"/>
    <s v="Genio"/>
    <s v="Matic Entry"/>
    <n v="19832000"/>
    <n v="7933000"/>
    <s v="High"/>
    <x v="5"/>
    <x v="2"/>
    <n v="0.14499999999999999"/>
    <n v="391700"/>
    <n v="18801000"/>
    <x v="0"/>
    <x v="0"/>
    <n v="0"/>
    <n v="0"/>
    <n v="1"/>
    <s v="data kurang"/>
    <n v="1"/>
    <n v="1"/>
    <n v="3"/>
    <n v="0"/>
    <n v="5"/>
    <s v="Low Risk"/>
    <n v="6"/>
    <s v="6-11 bulan"/>
  </r>
  <r>
    <x v="1447"/>
    <x v="199"/>
    <x v="1"/>
    <x v="503"/>
    <s v="33262803781830"/>
    <n v="34"/>
    <s v="Perempuan"/>
    <x v="1"/>
    <n v="3845000"/>
    <n v="0.50790637191157351"/>
    <x v="15"/>
    <s v="DKI Jakarta"/>
    <x v="1"/>
    <s v="NMAX 155"/>
    <s v="Matic Premium"/>
    <n v="36090000"/>
    <n v="7218000"/>
    <s v="Medium"/>
    <x v="2"/>
    <x v="3"/>
    <n v="0.14499999999999999"/>
    <n v="1952900"/>
    <n v="35152000"/>
    <x v="0"/>
    <x v="0"/>
    <n v="0"/>
    <n v="0"/>
    <n v="1"/>
    <m/>
    <n v="4"/>
    <n v="2"/>
    <n v="1"/>
    <n v="0"/>
    <n v="7"/>
    <s v="Medium Risk"/>
    <n v="7"/>
    <s v="6-11 bulan"/>
  </r>
  <r>
    <x v="1448"/>
    <x v="24"/>
    <x v="0"/>
    <x v="575"/>
    <s v="83231308529519"/>
    <n v="52"/>
    <s v="Perempuan"/>
    <x v="2"/>
    <n v="1925000"/>
    <n v="0.34072727272727271"/>
    <x v="5"/>
    <s v="Kalimantan Timur"/>
    <x v="1"/>
    <s v="Lexi LX 155"/>
    <s v="Matic Mid"/>
    <n v="28466000"/>
    <n v="8540000"/>
    <s v="High"/>
    <x v="3"/>
    <x v="2"/>
    <n v="0.14499999999999999"/>
    <n v="655900"/>
    <n v="31483000"/>
    <x v="0"/>
    <x v="0"/>
    <n v="0"/>
    <n v="0"/>
    <n v="1"/>
    <s v="survey ulang"/>
    <n v="3"/>
    <n v="1"/>
    <n v="3"/>
    <n v="0"/>
    <n v="7"/>
    <s v="Medium Risk"/>
    <n v="4"/>
    <s v="0-5 bulan"/>
  </r>
  <r>
    <x v="1449"/>
    <x v="186"/>
    <x v="2"/>
    <x v="285"/>
    <s v="94022904912633"/>
    <n v="31"/>
    <s v="Lakilaki"/>
    <x v="8"/>
    <n v="2626000"/>
    <n v="0.68434881949733439"/>
    <x v="17"/>
    <s v="Jawa Barat"/>
    <x v="0"/>
    <s v="PCX 160"/>
    <s v="Matic Premium"/>
    <n v="37150000"/>
    <n v="3715000"/>
    <s v="Low"/>
    <x v="6"/>
    <x v="5"/>
    <n v="0.14499999999999999"/>
    <n v="1797100"/>
    <n v="43131000"/>
    <x v="0"/>
    <x v="0"/>
    <n v="0"/>
    <n v="0"/>
    <n v="1"/>
    <s v="data kurang"/>
    <n v="4"/>
    <n v="3"/>
    <n v="1"/>
    <n v="0"/>
    <n v="8"/>
    <s v="Medium Risk"/>
    <n v="5"/>
    <s v="0-5 bulan"/>
  </r>
  <r>
    <x v="1450"/>
    <x v="159"/>
    <x v="2"/>
    <x v="467"/>
    <s v="80021406686764"/>
    <n v="52"/>
    <s v="Perempuan"/>
    <x v="2"/>
    <n v="2877000"/>
    <n v="0.72314911366006251"/>
    <x v="1"/>
    <s v="Sumatera Selatan"/>
    <x v="0"/>
    <s v="ADV 160"/>
    <s v="Adventure"/>
    <n v="43942000"/>
    <n v="13183000"/>
    <s v="High"/>
    <x v="3"/>
    <x v="3"/>
    <n v="0.14499999999999999"/>
    <n v="2080500"/>
    <n v="37449000"/>
    <x v="0"/>
    <x v="0"/>
    <n v="0"/>
    <n v="0"/>
    <n v="1"/>
    <s v="data kurang"/>
    <n v="4"/>
    <n v="1"/>
    <n v="1"/>
    <n v="0"/>
    <n v="6"/>
    <s v="Low Risk"/>
    <n v="6"/>
    <s v="6-11 bulan"/>
  </r>
  <r>
    <x v="1451"/>
    <x v="105"/>
    <x v="2"/>
    <x v="504"/>
    <s v="93081301561932"/>
    <n v="46"/>
    <s v="Perempuan"/>
    <x v="0"/>
    <n v="7707000"/>
    <n v="0.32327753989879332"/>
    <x v="7"/>
    <s v="Jawa Barat"/>
    <x v="1"/>
    <s v="Lexi LX 155"/>
    <s v="Matic Mid"/>
    <n v="29012000"/>
    <n v="2901000"/>
    <s v="Low"/>
    <x v="6"/>
    <x v="0"/>
    <n v="0.14499999999999999"/>
    <n v="2491500"/>
    <n v="29897000"/>
    <x v="0"/>
    <x v="0"/>
    <n v="0"/>
    <n v="0"/>
    <n v="1"/>
    <s v="data kurang"/>
    <n v="3"/>
    <n v="3"/>
    <n v="1"/>
    <n v="0"/>
    <n v="7"/>
    <s v="Medium Risk"/>
    <n v="6"/>
    <s v="6-11 bulan"/>
  </r>
  <r>
    <x v="1452"/>
    <x v="46"/>
    <x v="2"/>
    <x v="602"/>
    <s v="68971601775327"/>
    <n v="42"/>
    <s v="Lakilaki"/>
    <x v="0"/>
    <n v="7281000"/>
    <n v="4.7630819942315619E-2"/>
    <x v="3"/>
    <s v="Sulawesi Selatan"/>
    <x v="2"/>
    <s v="Nex II"/>
    <s v="Matic Entry"/>
    <n v="16206000"/>
    <n v="5672000"/>
    <s v="High"/>
    <x v="4"/>
    <x v="2"/>
    <n v="0.14499999999999999"/>
    <n v="346800"/>
    <n v="16644000"/>
    <x v="0"/>
    <x v="1"/>
    <n v="57"/>
    <n v="1"/>
    <n v="2"/>
    <s v="verifikasi"/>
    <n v="1"/>
    <n v="1"/>
    <n v="3"/>
    <n v="2"/>
    <n v="7"/>
    <s v="Medium Risk"/>
    <n v="6"/>
    <s v="6-11 bulan"/>
  </r>
  <r>
    <x v="1453"/>
    <x v="14"/>
    <x v="2"/>
    <x v="85"/>
    <s v="34632905588320"/>
    <n v="46"/>
    <s v="Lakilaki"/>
    <x v="0"/>
    <n v="7948000"/>
    <n v="0.16030447911424259"/>
    <x v="6"/>
    <s v="DIY"/>
    <x v="1"/>
    <s v="Freego"/>
    <s v="Matic Mid"/>
    <n v="22160000"/>
    <n v="3324000"/>
    <s v="Medium"/>
    <x v="0"/>
    <x v="3"/>
    <n v="0.14499999999999999"/>
    <n v="1274100"/>
    <n v="22933000"/>
    <x v="0"/>
    <x v="0"/>
    <n v="0"/>
    <n v="0"/>
    <n v="1"/>
    <m/>
    <n v="1"/>
    <n v="2"/>
    <n v="1"/>
    <n v="0"/>
    <n v="4"/>
    <s v="Low Risk"/>
    <n v="6"/>
    <s v="6-11 bulan"/>
  </r>
  <r>
    <x v="1454"/>
    <x v="127"/>
    <x v="0"/>
    <x v="353"/>
    <s v="58042609885354"/>
    <n v="28"/>
    <s v="Lakilaki"/>
    <x v="0"/>
    <n v="4962000"/>
    <n v="0.19713825070536073"/>
    <x v="12"/>
    <s v="DKI Jakarta"/>
    <x v="4"/>
    <s v="KLX 150"/>
    <s v="Trail"/>
    <n v="37807000"/>
    <n v="3781000"/>
    <s v="Low"/>
    <x v="6"/>
    <x v="1"/>
    <n v="0.14499999999999999"/>
    <n v="978200"/>
    <n v="58694000"/>
    <x v="0"/>
    <x v="0"/>
    <n v="0"/>
    <n v="0"/>
    <n v="1"/>
    <s v="ok"/>
    <n v="1"/>
    <n v="3"/>
    <n v="4"/>
    <n v="0"/>
    <n v="8"/>
    <s v="Medium Risk"/>
    <n v="4"/>
    <s v="0-5 bulan"/>
  </r>
  <r>
    <x v="1455"/>
    <x v="13"/>
    <x v="5"/>
    <x v="603"/>
    <s v="81371107659994"/>
    <n v="51"/>
    <s v="Lakilaki"/>
    <x v="5"/>
    <n v="3803000"/>
    <n v="0.17717591375230082"/>
    <x v="9"/>
    <s v="Jawa Tengah"/>
    <x v="0"/>
    <s v="Genio"/>
    <s v="Matic Entry"/>
    <n v="19886000"/>
    <n v="2983000"/>
    <s v="Medium"/>
    <x v="0"/>
    <x v="4"/>
    <n v="0.14499999999999999"/>
    <n v="673800"/>
    <n v="24256000"/>
    <x v="0"/>
    <x v="0"/>
    <n v="0"/>
    <n v="0"/>
    <n v="1"/>
    <m/>
    <n v="1"/>
    <n v="2"/>
    <n v="2"/>
    <n v="0"/>
    <n v="5"/>
    <s v="Low Risk"/>
    <n v="9"/>
    <s v="6-11 bulan"/>
  </r>
  <r>
    <x v="1456"/>
    <x v="87"/>
    <x v="4"/>
    <x v="125"/>
    <s v="95721010922948"/>
    <n v="21"/>
    <s v="Lakilaki"/>
    <x v="6"/>
    <n v="6703000"/>
    <n v="5.0783231388930331E-2"/>
    <x v="5"/>
    <s v="Kalimantan Timur"/>
    <x v="1"/>
    <s v="Mio M3"/>
    <s v="Matic Entry"/>
    <n v="18217000"/>
    <n v="6376000"/>
    <s v="High"/>
    <x v="4"/>
    <x v="1"/>
    <n v="0.14499999999999999"/>
    <n v="340400"/>
    <n v="20425000"/>
    <x v="0"/>
    <x v="0"/>
    <n v="0"/>
    <n v="0"/>
    <n v="1"/>
    <s v="approved"/>
    <n v="1"/>
    <n v="1"/>
    <n v="4"/>
    <n v="0"/>
    <n v="6"/>
    <s v="Low Risk"/>
    <n v="5"/>
    <s v="0-5 bulan"/>
  </r>
  <r>
    <x v="1457"/>
    <x v="151"/>
    <x v="0"/>
    <x v="490"/>
    <s v="32092708782723"/>
    <n v="44"/>
    <s v="Lakilaki"/>
    <x v="0"/>
    <n v="7425000"/>
    <n v="0.11051851851851852"/>
    <x v="2"/>
    <s v="Riau"/>
    <x v="4"/>
    <s v="KLX 150"/>
    <s v="Trail"/>
    <n v="38056000"/>
    <n v="9514000"/>
    <s v="Medium"/>
    <x v="1"/>
    <x v="1"/>
    <n v="0.14499999999999999"/>
    <n v="820600"/>
    <n v="49235000"/>
    <x v="0"/>
    <x v="0"/>
    <n v="0"/>
    <n v="0"/>
    <n v="1"/>
    <m/>
    <n v="1"/>
    <n v="2"/>
    <n v="4"/>
    <n v="0"/>
    <n v="7"/>
    <s v="Medium Risk"/>
    <n v="4"/>
    <s v="0-5 bulan"/>
  </r>
  <r>
    <x v="1458"/>
    <x v="133"/>
    <x v="2"/>
    <x v="365"/>
    <s v="82162806885059"/>
    <n v="29"/>
    <s v="Lakilaki"/>
    <x v="2"/>
    <n v="2340000"/>
    <n v="0.18166666666666667"/>
    <x v="16"/>
    <s v="Jawa Timur"/>
    <x v="0"/>
    <s v="Genio"/>
    <s v="Matic Entry"/>
    <n v="19714000"/>
    <n v="4928000"/>
    <s v="Medium"/>
    <x v="1"/>
    <x v="1"/>
    <n v="0.14499999999999999"/>
    <n v="425100"/>
    <n v="25505000"/>
    <x v="0"/>
    <x v="0"/>
    <n v="0"/>
    <n v="0"/>
    <n v="1"/>
    <s v="verifikasi"/>
    <n v="1"/>
    <n v="2"/>
    <n v="4"/>
    <n v="0"/>
    <n v="7"/>
    <s v="Medium Risk"/>
    <n v="6"/>
    <s v="6-11 bulan"/>
  </r>
  <r>
    <x v="1459"/>
    <x v="92"/>
    <x v="5"/>
    <x v="280"/>
    <s v="41731508591410"/>
    <n v="22"/>
    <s v="Lakilaki"/>
    <x v="2"/>
    <n v="3475000"/>
    <n v="0.10926618705035972"/>
    <x v="15"/>
    <s v="DKI Jakarta"/>
    <x v="1"/>
    <s v="Mio M3"/>
    <s v="Matic Entry"/>
    <n v="17749000"/>
    <n v="6212000"/>
    <s v="High"/>
    <x v="4"/>
    <x v="2"/>
    <n v="0.14499999999999999"/>
    <n v="379700"/>
    <n v="18228000"/>
    <x v="0"/>
    <x v="0"/>
    <n v="0"/>
    <n v="0"/>
    <n v="1"/>
    <m/>
    <n v="1"/>
    <n v="1"/>
    <n v="3"/>
    <n v="0"/>
    <n v="5"/>
    <s v="Low Risk"/>
    <n v="9"/>
    <s v="6-11 bulan"/>
  </r>
  <r>
    <x v="1460"/>
    <x v="79"/>
    <x v="5"/>
    <x v="344"/>
    <s v="52351210517784"/>
    <n v="31"/>
    <s v="Lakilaki"/>
    <x v="5"/>
    <n v="3582000"/>
    <n v="0.29885538805136797"/>
    <x v="3"/>
    <s v="Sulawesi Selatan"/>
    <x v="1"/>
    <s v="R15"/>
    <s v="Sport"/>
    <n v="43364000"/>
    <n v="10841000"/>
    <s v="Medium"/>
    <x v="1"/>
    <x v="2"/>
    <n v="0.14499999999999999"/>
    <n v="1070500"/>
    <n v="51386000"/>
    <x v="0"/>
    <x v="0"/>
    <n v="0"/>
    <n v="0"/>
    <n v="1"/>
    <m/>
    <n v="2"/>
    <n v="2"/>
    <n v="3"/>
    <n v="0"/>
    <n v="7"/>
    <s v="Medium Risk"/>
    <n v="8"/>
    <s v="6-11 bulan"/>
  </r>
  <r>
    <x v="1461"/>
    <x v="125"/>
    <x v="1"/>
    <x v="309"/>
    <s v="86471403873132"/>
    <n v="55"/>
    <s v="Lakilaki"/>
    <x v="6"/>
    <n v="6850000"/>
    <n v="7.2116788321167885E-2"/>
    <x v="2"/>
    <s v="Riau"/>
    <x v="1"/>
    <s v="Mio M3"/>
    <s v="Matic Entry"/>
    <n v="18760000"/>
    <n v="3752000"/>
    <s v="Medium"/>
    <x v="2"/>
    <x v="2"/>
    <n v="0.14499999999999999"/>
    <n v="494000"/>
    <n v="23713000"/>
    <x v="0"/>
    <x v="0"/>
    <n v="0"/>
    <n v="0"/>
    <n v="1"/>
    <m/>
    <n v="1"/>
    <n v="2"/>
    <n v="3"/>
    <n v="0"/>
    <n v="6"/>
    <s v="Low Risk"/>
    <n v="7"/>
    <s v="6-11 bulan"/>
  </r>
  <r>
    <x v="1462"/>
    <x v="103"/>
    <x v="2"/>
    <x v="286"/>
    <s v="41272701586774"/>
    <n v="46"/>
    <s v="Perempuan"/>
    <x v="2"/>
    <n v="1605000"/>
    <n v="1.0048598130841122"/>
    <x v="2"/>
    <s v="Riau"/>
    <x v="0"/>
    <s v="Vario 125"/>
    <s v="Matic Mid"/>
    <n v="26005000"/>
    <n v="9102000"/>
    <s v="High"/>
    <x v="4"/>
    <x v="0"/>
    <n v="0.14499999999999999"/>
    <n v="1612800"/>
    <n v="19354000"/>
    <x v="0"/>
    <x v="0"/>
    <n v="0"/>
    <n v="0"/>
    <n v="1"/>
    <m/>
    <n v="4"/>
    <n v="1"/>
    <n v="1"/>
    <n v="0"/>
    <n v="6"/>
    <s v="Low Risk"/>
    <n v="6"/>
    <s v="6-11 bulan"/>
  </r>
  <r>
    <x v="1463"/>
    <x v="138"/>
    <x v="2"/>
    <x v="149"/>
    <s v="83402404971262"/>
    <n v="39"/>
    <s v="Perempuan"/>
    <x v="9"/>
    <n v="5713000"/>
    <n v="0.1656397689480133"/>
    <x v="14"/>
    <s v="DKI Jakarta"/>
    <x v="1"/>
    <s v="Aerox 155"/>
    <s v="Matic Sport"/>
    <n v="31655000"/>
    <n v="7914000"/>
    <s v="Medium"/>
    <x v="1"/>
    <x v="4"/>
    <n v="0.14499999999999999"/>
    <n v="946300"/>
    <n v="34068000"/>
    <x v="0"/>
    <x v="0"/>
    <n v="0"/>
    <n v="0"/>
    <n v="1"/>
    <m/>
    <n v="1"/>
    <n v="2"/>
    <n v="2"/>
    <n v="0"/>
    <n v="5"/>
    <s v="Low Risk"/>
    <n v="6"/>
    <s v="6-11 bulan"/>
  </r>
  <r>
    <x v="1464"/>
    <x v="142"/>
    <x v="4"/>
    <x v="486"/>
    <s v="62292512603978"/>
    <n v="53"/>
    <s v="Perempuan"/>
    <x v="7"/>
    <n v="2333000"/>
    <n v="1.6079725675096441"/>
    <x v="19"/>
    <s v="Jawa Barat"/>
    <x v="1"/>
    <s v="XMAX 250"/>
    <s v="Maxi Scooter"/>
    <n v="61626000"/>
    <n v="6163000"/>
    <s v="Low"/>
    <x v="6"/>
    <x v="3"/>
    <n v="0.14499999999999999"/>
    <n v="3751400"/>
    <n v="67526000"/>
    <x v="0"/>
    <x v="0"/>
    <n v="0"/>
    <n v="0"/>
    <n v="1"/>
    <s v="verifikasi"/>
    <n v="4"/>
    <n v="3"/>
    <n v="1"/>
    <n v="0"/>
    <n v="8"/>
    <s v="Medium Risk"/>
    <n v="5"/>
    <s v="0-5 bulan"/>
  </r>
  <r>
    <x v="1465"/>
    <x v="67"/>
    <x v="4"/>
    <x v="32"/>
    <s v="70811808655577"/>
    <n v="51"/>
    <s v="Lakilaki"/>
    <x v="2"/>
    <n v="2480000"/>
    <n v="1.135"/>
    <x v="1"/>
    <s v="Sumatera Selatan"/>
    <x v="1"/>
    <s v="R15"/>
    <s v="Sport"/>
    <n v="42143000"/>
    <n v="12643000"/>
    <s v="High"/>
    <x v="3"/>
    <x v="0"/>
    <n v="0.14499999999999999"/>
    <n v="2814800"/>
    <n v="33778000"/>
    <x v="0"/>
    <x v="0"/>
    <n v="0"/>
    <n v="0"/>
    <n v="1"/>
    <m/>
    <n v="4"/>
    <n v="1"/>
    <n v="1"/>
    <n v="0"/>
    <n v="6"/>
    <s v="Low Risk"/>
    <n v="5"/>
    <s v="0-5 bulan"/>
  </r>
  <r>
    <x v="1466"/>
    <x v="44"/>
    <x v="0"/>
    <x v="74"/>
    <s v="77462803747919"/>
    <n v="36"/>
    <s v="Perempuan"/>
    <x v="3"/>
    <n v="6314000"/>
    <n v="0.17321824516946469"/>
    <x v="13"/>
    <s v="Jawa Barat"/>
    <x v="1"/>
    <s v="Lexi LX 155"/>
    <s v="Matic Mid"/>
    <n v="29067000"/>
    <n v="8720000"/>
    <s v="High"/>
    <x v="3"/>
    <x v="5"/>
    <n v="0.14499999999999999"/>
    <n v="1093700"/>
    <n v="26248000"/>
    <x v="0"/>
    <x v="0"/>
    <n v="0"/>
    <n v="0"/>
    <n v="1"/>
    <m/>
    <n v="1"/>
    <n v="1"/>
    <n v="1"/>
    <n v="0"/>
    <n v="3"/>
    <s v="Low Risk"/>
    <n v="4"/>
    <s v="0-5 bulan"/>
  </r>
  <r>
    <x v="1467"/>
    <x v="62"/>
    <x v="1"/>
    <x v="604"/>
    <s v="36661601652238"/>
    <n v="26"/>
    <s v="Perempuan"/>
    <x v="5"/>
    <n v="4799000"/>
    <n v="0.24973952906855595"/>
    <x v="16"/>
    <s v="Jawa Timur"/>
    <x v="1"/>
    <s v="XMAX 250"/>
    <s v="Maxi Scooter"/>
    <n v="59554000"/>
    <n v="17866000"/>
    <s v="High"/>
    <x v="3"/>
    <x v="1"/>
    <n v="0.14499999999999999"/>
    <n v="1198500"/>
    <n v="71911000"/>
    <x v="0"/>
    <x v="0"/>
    <n v="0"/>
    <n v="0"/>
    <n v="1"/>
    <s v="verifikasi"/>
    <n v="2"/>
    <n v="1"/>
    <n v="4"/>
    <n v="0"/>
    <n v="7"/>
    <s v="Medium Risk"/>
    <n v="7"/>
    <s v="6-11 bulan"/>
  </r>
  <r>
    <x v="1468"/>
    <x v="35"/>
    <x v="7"/>
    <x v="33"/>
    <s v="Data Tidak Lengkap"/>
    <n v="51"/>
    <s v="Perempuan"/>
    <x v="1"/>
    <n v="8936000"/>
    <n v="8.1736794986571173E-2"/>
    <x v="18"/>
    <s v="DKI Jakarta"/>
    <x v="2"/>
    <s v="Nex II"/>
    <s v="Matic Entry"/>
    <n v="16986178"/>
    <n v="3397000"/>
    <s v="Medium"/>
    <x v="2"/>
    <x v="5"/>
    <n v="0.14499999999999999"/>
    <n v="730400"/>
    <n v="17530000"/>
    <x v="0"/>
    <x v="0"/>
    <n v="0"/>
    <n v="0"/>
    <n v="1"/>
    <m/>
    <n v="1"/>
    <n v="2"/>
    <n v="1"/>
    <n v="0"/>
    <n v="4"/>
    <s v="Low Risk"/>
    <s v="N/A"/>
    <s v="N/A"/>
  </r>
  <r>
    <x v="1469"/>
    <x v="177"/>
    <x v="3"/>
    <x v="189"/>
    <s v="34512309731046"/>
    <n v="55"/>
    <s v="Lakilaki"/>
    <x v="6"/>
    <n v="6181000"/>
    <n v="0.17713962142048212"/>
    <x v="2"/>
    <s v="Riau"/>
    <x v="0"/>
    <s v="CB150R"/>
    <s v="Sport"/>
    <n v="32314000"/>
    <n v="4847000"/>
    <s v="Medium"/>
    <x v="0"/>
    <x v="4"/>
    <n v="0.14499999999999999"/>
    <n v="1094900"/>
    <n v="39415000"/>
    <x v="0"/>
    <x v="0"/>
    <n v="0"/>
    <n v="0"/>
    <n v="1"/>
    <m/>
    <n v="1"/>
    <n v="2"/>
    <n v="2"/>
    <n v="0"/>
    <n v="5"/>
    <s v="Low Risk"/>
    <n v="8"/>
    <s v="6-11 bulan"/>
  </r>
  <r>
    <x v="1470"/>
    <x v="144"/>
    <x v="3"/>
    <x v="262"/>
    <s v="62772504702516"/>
    <n v="41"/>
    <s v="Lakilaki"/>
    <x v="1"/>
    <n v="4608000"/>
    <n v="0.10985243055555556"/>
    <x v="8"/>
    <s v="Banten"/>
    <x v="1"/>
    <s v="Freego"/>
    <s v="Matic Mid"/>
    <n v="21968000"/>
    <n v="6590000"/>
    <s v="High"/>
    <x v="3"/>
    <x v="2"/>
    <n v="0.14499999999999999"/>
    <n v="506200"/>
    <n v="24298000"/>
    <x v="0"/>
    <x v="0"/>
    <n v="0"/>
    <n v="0"/>
    <n v="1"/>
    <m/>
    <n v="1"/>
    <n v="1"/>
    <n v="3"/>
    <n v="0"/>
    <n v="5"/>
    <s v="Low Risk"/>
    <n v="7"/>
    <s v="6-11 bulan"/>
  </r>
  <r>
    <x v="1471"/>
    <x v="119"/>
    <x v="5"/>
    <x v="450"/>
    <s v="87162308869744"/>
    <n v="51"/>
    <s v="Perempuan"/>
    <x v="8"/>
    <n v="3741000"/>
    <n v="0.22632985832665062"/>
    <x v="0"/>
    <s v="Bali"/>
    <x v="0"/>
    <s v="Vario 160"/>
    <s v="Matic Mid"/>
    <n v="30346000"/>
    <n v="9104000"/>
    <s v="High"/>
    <x v="3"/>
    <x v="4"/>
    <n v="0.14499999999999999"/>
    <n v="846700"/>
    <n v="30483000"/>
    <x v="0"/>
    <x v="0"/>
    <n v="0"/>
    <n v="0"/>
    <n v="1"/>
    <m/>
    <n v="2"/>
    <n v="1"/>
    <n v="2"/>
    <n v="0"/>
    <n v="5"/>
    <s v="Low Risk"/>
    <n v="9"/>
    <s v="6-11 bulan"/>
  </r>
  <r>
    <x v="1472"/>
    <x v="114"/>
    <x v="0"/>
    <x v="404"/>
    <s v="42841511888049"/>
    <n v="50"/>
    <s v="Lakilaki"/>
    <x v="7"/>
    <n v="3980000"/>
    <n v="0.18444723618090453"/>
    <x v="11"/>
    <s v="Sumatera Utara"/>
    <x v="1"/>
    <s v="Freego"/>
    <s v="Matic Mid"/>
    <n v="22762000"/>
    <n v="9105000"/>
    <s v="High"/>
    <x v="5"/>
    <x v="5"/>
    <n v="0.14499999999999999"/>
    <n v="734100"/>
    <n v="17618000"/>
    <x v="0"/>
    <x v="0"/>
    <n v="0"/>
    <n v="0"/>
    <n v="1"/>
    <s v="approved"/>
    <n v="1"/>
    <n v="1"/>
    <n v="1"/>
    <n v="0"/>
    <n v="3"/>
    <s v="Low Risk"/>
    <n v="4"/>
    <s v="0-5 bulan"/>
  </r>
  <r>
    <x v="1473"/>
    <x v="73"/>
    <x v="3"/>
    <x v="605"/>
    <s v="65321601835131"/>
    <n v="57"/>
    <s v="Perempuan"/>
    <x v="0"/>
    <n v="7856000"/>
    <n v="7.8729633401221993E-2"/>
    <x v="3"/>
    <s v="Sulawesi Selatan"/>
    <x v="0"/>
    <s v="Scoopy"/>
    <s v="Matic Stylish"/>
    <n v="23870000"/>
    <n v="8354000"/>
    <s v="High"/>
    <x v="4"/>
    <x v="4"/>
    <n v="0.14499999999999999"/>
    <n v="618500"/>
    <n v="22265000"/>
    <x v="0"/>
    <x v="0"/>
    <n v="0"/>
    <n v="0"/>
    <n v="1"/>
    <s v="data kurang"/>
    <n v="1"/>
    <n v="1"/>
    <n v="2"/>
    <n v="0"/>
    <n v="4"/>
    <s v="Low Risk"/>
    <n v="8"/>
    <s v="6-11 bulan"/>
  </r>
  <r>
    <x v="1474"/>
    <x v="71"/>
    <x v="1"/>
    <x v="208"/>
    <s v="37052001918683"/>
    <n v="49"/>
    <s v="Perempuan"/>
    <x v="8"/>
    <n v="3282000"/>
    <n v="0.46998781230956732"/>
    <x v="6"/>
    <s v="DIY"/>
    <x v="0"/>
    <s v="Beat Street"/>
    <s v="Matic Entry"/>
    <n v="17962000"/>
    <n v="1796000"/>
    <s v="Low"/>
    <x v="6"/>
    <x v="0"/>
    <n v="0.14499999999999999"/>
    <n v="1542500"/>
    <n v="18510000"/>
    <x v="0"/>
    <x v="0"/>
    <n v="0"/>
    <n v="0"/>
    <n v="1"/>
    <m/>
    <n v="4"/>
    <n v="3"/>
    <n v="1"/>
    <n v="0"/>
    <n v="8"/>
    <s v="Medium Risk"/>
    <n v="7"/>
    <s v="6-11 bulan"/>
  </r>
  <r>
    <x v="1475"/>
    <x v="161"/>
    <x v="3"/>
    <x v="326"/>
    <s v="54422107536923"/>
    <n v="37"/>
    <s v="Perempuan"/>
    <x v="8"/>
    <n v="3917000"/>
    <n v="0.52759765126372227"/>
    <x v="9"/>
    <s v="Jawa Tengah"/>
    <x v="4"/>
    <s v="KLX 150"/>
    <s v="Trail"/>
    <n v="36098000"/>
    <n v="14439000"/>
    <s v="High"/>
    <x v="5"/>
    <x v="0"/>
    <n v="0.14499999999999999"/>
    <n v="2066600"/>
    <n v="24800000"/>
    <x v="0"/>
    <x v="0"/>
    <n v="0"/>
    <n v="0"/>
    <n v="1"/>
    <s v="survey ulang"/>
    <n v="4"/>
    <n v="1"/>
    <n v="1"/>
    <n v="0"/>
    <n v="6"/>
    <s v="Low Risk"/>
    <n v="8"/>
    <s v="6-11 bulan"/>
  </r>
  <r>
    <x v="1476"/>
    <x v="82"/>
    <x v="1"/>
    <x v="73"/>
    <s v="44271509816913"/>
    <n v="53"/>
    <s v="Perempuan"/>
    <x v="1"/>
    <n v="6029000"/>
    <n v="0.12385138497263228"/>
    <x v="11"/>
    <s v="Sumatera Utara"/>
    <x v="0"/>
    <s v="CB150R"/>
    <s v="Sport"/>
    <n v="30245000"/>
    <n v="7561000"/>
    <s v="Medium"/>
    <x v="1"/>
    <x v="2"/>
    <n v="0.14499999999999999"/>
    <n v="746700"/>
    <n v="35840000"/>
    <x v="0"/>
    <x v="1"/>
    <n v="80"/>
    <n v="1"/>
    <n v="2"/>
    <s v="ok"/>
    <n v="1"/>
    <n v="2"/>
    <n v="3"/>
    <n v="2"/>
    <n v="8"/>
    <s v="Medium Risk"/>
    <n v="7"/>
    <s v="6-11 bulan"/>
  </r>
  <r>
    <x v="1477"/>
    <x v="22"/>
    <x v="4"/>
    <x v="54"/>
    <s v="79222207565230"/>
    <n v="41"/>
    <s v="Lakilaki"/>
    <x v="1"/>
    <n v="7319000"/>
    <n v="5.4105752151933327E-2"/>
    <x v="14"/>
    <s v="DKI Jakarta"/>
    <x v="2"/>
    <s v="Nex II"/>
    <s v="Matic Entry"/>
    <n v="17187000"/>
    <n v="5156000"/>
    <s v="High"/>
    <x v="3"/>
    <x v="2"/>
    <n v="0.14499999999999999"/>
    <n v="396000"/>
    <n v="19010000"/>
    <x v="0"/>
    <x v="0"/>
    <n v="0"/>
    <n v="0"/>
    <n v="1"/>
    <m/>
    <n v="1"/>
    <n v="1"/>
    <n v="3"/>
    <n v="0"/>
    <n v="5"/>
    <s v="Low Risk"/>
    <n v="5"/>
    <s v="0-5 bulan"/>
  </r>
  <r>
    <x v="1478"/>
    <x v="100"/>
    <x v="3"/>
    <x v="4"/>
    <s v="50301904698364"/>
    <n v="39"/>
    <s v="Perempuan"/>
    <x v="1"/>
    <n v="9917000"/>
    <n v="7.6262982756882119E-2"/>
    <x v="10"/>
    <s v="Jawa Timur"/>
    <x v="0"/>
    <s v="Vario 125"/>
    <s v="Matic Mid"/>
    <n v="25529000"/>
    <n v="2553000"/>
    <s v="Low"/>
    <x v="6"/>
    <x v="2"/>
    <n v="0.14499999999999999"/>
    <n v="756300"/>
    <n v="36302000"/>
    <x v="0"/>
    <x v="0"/>
    <n v="0"/>
    <n v="0"/>
    <n v="1"/>
    <s v="approved"/>
    <n v="1"/>
    <n v="3"/>
    <n v="3"/>
    <n v="0"/>
    <n v="7"/>
    <s v="Medium Risk"/>
    <n v="8"/>
    <s v="6-11 bulan"/>
  </r>
  <r>
    <x v="1479"/>
    <x v="25"/>
    <x v="3"/>
    <x v="561"/>
    <s v="53931002705479"/>
    <n v="22"/>
    <s v="Perempuan"/>
    <x v="6"/>
    <n v="4271000"/>
    <n v="0.21428236946850854"/>
    <x v="1"/>
    <s v="Sumatera Selatan"/>
    <x v="1"/>
    <s v="Freego"/>
    <s v="Matic Mid"/>
    <n v="22552000"/>
    <n v="9021000"/>
    <s v="High"/>
    <x v="5"/>
    <x v="3"/>
    <n v="0.14499999999999999"/>
    <n v="915200"/>
    <n v="16474000"/>
    <x v="0"/>
    <x v="0"/>
    <n v="0"/>
    <n v="0"/>
    <n v="1"/>
    <s v="survey ulang"/>
    <n v="2"/>
    <n v="1"/>
    <n v="1"/>
    <n v="0"/>
    <n v="4"/>
    <s v="Low Risk"/>
    <n v="8"/>
    <s v="6-11 bulan"/>
  </r>
  <r>
    <x v="1480"/>
    <x v="135"/>
    <x v="1"/>
    <x v="331"/>
    <s v="73392009795453"/>
    <n v="21"/>
    <s v="Lakilaki"/>
    <x v="3"/>
    <n v="3759000"/>
    <n v="0.3105879223197659"/>
    <x v="6"/>
    <s v="DIY"/>
    <x v="1"/>
    <s v="Lexi LX 155"/>
    <s v="Matic Mid"/>
    <n v="28768000"/>
    <n v="11507000"/>
    <s v="High"/>
    <x v="5"/>
    <x v="3"/>
    <n v="0.14499999999999999"/>
    <n v="1167500"/>
    <n v="21015000"/>
    <x v="0"/>
    <x v="0"/>
    <n v="0"/>
    <n v="0"/>
    <n v="1"/>
    <s v="ok"/>
    <n v="3"/>
    <n v="1"/>
    <n v="1"/>
    <n v="0"/>
    <n v="5"/>
    <s v="Low Risk"/>
    <n v="6"/>
    <s v="6-11 bulan"/>
  </r>
  <r>
    <x v="1481"/>
    <x v="71"/>
    <x v="1"/>
    <x v="83"/>
    <s v="45502409528816"/>
    <n v="46"/>
    <s v="Perempuan"/>
    <x v="0"/>
    <n v="6904000"/>
    <n v="0.127013325608343"/>
    <x v="3"/>
    <s v="Sulawesi Selatan"/>
    <x v="0"/>
    <s v="Revo X"/>
    <s v="Bebek"/>
    <n v="17285000"/>
    <n v="4321000"/>
    <s v="Medium"/>
    <x v="1"/>
    <x v="3"/>
    <n v="0.14499999999999999"/>
    <n v="876900"/>
    <n v="15784000"/>
    <x v="0"/>
    <x v="0"/>
    <n v="0"/>
    <n v="0"/>
    <n v="1"/>
    <m/>
    <n v="1"/>
    <n v="2"/>
    <n v="1"/>
    <n v="0"/>
    <n v="4"/>
    <s v="Low Risk"/>
    <n v="7"/>
    <s v="6-11 bulan"/>
  </r>
  <r>
    <x v="1482"/>
    <x v="18"/>
    <x v="4"/>
    <x v="264"/>
    <s v="93001706752412"/>
    <n v="31"/>
    <s v="Perempuan"/>
    <x v="8"/>
    <n v="2934000"/>
    <n v="0.26295160190865713"/>
    <x v="5"/>
    <s v="Kalimantan Timur"/>
    <x v="1"/>
    <s v="NMAX 155"/>
    <s v="Matic Premium"/>
    <n v="36056000"/>
    <n v="12619000"/>
    <s v="High"/>
    <x v="4"/>
    <x v="2"/>
    <n v="0.14499999999999999"/>
    <n v="771500"/>
    <n v="37030000"/>
    <x v="0"/>
    <x v="0"/>
    <n v="0"/>
    <n v="0"/>
    <n v="1"/>
    <s v="ok"/>
    <n v="2"/>
    <n v="1"/>
    <n v="3"/>
    <n v="0"/>
    <n v="6"/>
    <s v="Low Risk"/>
    <n v="5"/>
    <s v="0-5 bulan"/>
  </r>
  <r>
    <x v="1483"/>
    <x v="39"/>
    <x v="3"/>
    <x v="474"/>
    <s v="73591207643152"/>
    <n v="40"/>
    <s v="Lakilaki"/>
    <x v="3"/>
    <n v="7939000"/>
    <n v="9.3412268547676036E-2"/>
    <x v="9"/>
    <s v="Jawa Tengah"/>
    <x v="1"/>
    <s v="Aerox 155"/>
    <s v="Matic Sport"/>
    <n v="32184000"/>
    <n v="9655000"/>
    <s v="High"/>
    <x v="3"/>
    <x v="2"/>
    <n v="0.14499999999999999"/>
    <n v="741600"/>
    <n v="35597000"/>
    <x v="0"/>
    <x v="1"/>
    <n v="46"/>
    <n v="2"/>
    <n v="2"/>
    <s v="verifikasi"/>
    <n v="1"/>
    <n v="1"/>
    <n v="3"/>
    <n v="2"/>
    <n v="7"/>
    <s v="Medium Risk"/>
    <n v="8"/>
    <s v="6-11 bulan"/>
  </r>
  <r>
    <x v="1484"/>
    <x v="118"/>
    <x v="2"/>
    <x v="55"/>
    <s v="89492810774224"/>
    <n v="49"/>
    <s v="Perempuan"/>
    <x v="0"/>
    <n v="5733000"/>
    <n v="7.4568288854003142E-2"/>
    <x v="17"/>
    <s v="Jawa Barat"/>
    <x v="1"/>
    <s v="Mio M3"/>
    <s v="Matic Entry"/>
    <n v="18553000"/>
    <n v="5566000"/>
    <s v="High"/>
    <x v="3"/>
    <x v="2"/>
    <n v="0.14499999999999999"/>
    <n v="427500"/>
    <n v="20520000"/>
    <x v="0"/>
    <x v="0"/>
    <n v="0"/>
    <n v="0"/>
    <n v="1"/>
    <s v="verifikasi"/>
    <n v="1"/>
    <n v="1"/>
    <n v="3"/>
    <n v="0"/>
    <n v="5"/>
    <s v="Low Risk"/>
    <n v="5"/>
    <s v="0-5 bulan"/>
  </r>
  <r>
    <x v="1485"/>
    <x v="67"/>
    <x v="4"/>
    <x v="393"/>
    <s v="55081212959346"/>
    <n v="42"/>
    <s v="Lakilaki"/>
    <x v="0"/>
    <n v="6339000"/>
    <n v="0.29105537150970184"/>
    <x v="14"/>
    <s v="DKI Jakarta"/>
    <x v="1"/>
    <s v="XMAX 250"/>
    <s v="Maxi Scooter"/>
    <n v="62278000"/>
    <n v="6228000"/>
    <s v="Low"/>
    <x v="6"/>
    <x v="2"/>
    <n v="0.14499999999999999"/>
    <n v="1845000"/>
    <n v="88559000"/>
    <x v="0"/>
    <x v="0"/>
    <n v="0"/>
    <n v="0"/>
    <n v="1"/>
    <m/>
    <n v="2"/>
    <n v="3"/>
    <n v="3"/>
    <n v="0"/>
    <n v="8"/>
    <s v="Medium Risk"/>
    <n v="5"/>
    <s v="0-5 bulan"/>
  </r>
  <r>
    <x v="1486"/>
    <x v="8"/>
    <x v="4"/>
    <x v="228"/>
    <s v="85932405834123"/>
    <n v="41"/>
    <s v="Lakilaki"/>
    <x v="8"/>
    <n v="3211000"/>
    <n v="0.38934911242603548"/>
    <x v="9"/>
    <s v="Jawa Tengah"/>
    <x v="0"/>
    <s v="Vario 125"/>
    <s v="Matic Mid"/>
    <n v="24644000"/>
    <n v="6161000"/>
    <s v="Medium"/>
    <x v="1"/>
    <x v="3"/>
    <n v="0.14499999999999999"/>
    <n v="1250200"/>
    <n v="22503000"/>
    <x v="0"/>
    <x v="0"/>
    <n v="0"/>
    <n v="0"/>
    <n v="1"/>
    <s v="verifikasi"/>
    <n v="3"/>
    <n v="2"/>
    <n v="1"/>
    <n v="0"/>
    <n v="6"/>
    <s v="Low Risk"/>
    <n v="5"/>
    <s v="0-5 bulan"/>
  </r>
  <r>
    <x v="1487"/>
    <x v="89"/>
    <x v="5"/>
    <x v="606"/>
    <s v="44352004962791"/>
    <n v="52"/>
    <s v="Perempuan"/>
    <x v="0"/>
    <n v="7369000"/>
    <n v="0.14737413488940154"/>
    <x v="1"/>
    <s v="Sumatera Selatan"/>
    <x v="1"/>
    <s v="R15"/>
    <s v="Sport"/>
    <n v="41972000"/>
    <n v="4197000"/>
    <s v="Low"/>
    <x v="6"/>
    <x v="1"/>
    <n v="0.14499999999999999"/>
    <n v="1086000"/>
    <n v="65163000"/>
    <x v="0"/>
    <x v="0"/>
    <n v="0"/>
    <n v="0"/>
    <n v="1"/>
    <s v="data kurang"/>
    <n v="1"/>
    <n v="3"/>
    <n v="4"/>
    <n v="0"/>
    <n v="8"/>
    <s v="Medium Risk"/>
    <n v="9"/>
    <s v="6-11 bulan"/>
  </r>
  <r>
    <x v="1488"/>
    <x v="87"/>
    <x v="4"/>
    <x v="404"/>
    <s v="89161611854976"/>
    <n v="29"/>
    <s v="Lakilaki"/>
    <x v="8"/>
    <n v="3383000"/>
    <n v="0.30738989062961869"/>
    <x v="13"/>
    <s v="Jawa Barat"/>
    <x v="4"/>
    <s v="KLX 150"/>
    <s v="Trail"/>
    <n v="37270000"/>
    <n v="11181000"/>
    <s v="High"/>
    <x v="3"/>
    <x v="4"/>
    <n v="0.14499999999999999"/>
    <n v="1039900"/>
    <n v="37437000"/>
    <x v="0"/>
    <x v="0"/>
    <n v="0"/>
    <n v="0"/>
    <n v="1"/>
    <s v="approved"/>
    <n v="3"/>
    <n v="1"/>
    <n v="2"/>
    <n v="0"/>
    <n v="6"/>
    <s v="Low Risk"/>
    <n v="5"/>
    <s v="0-5 bulan"/>
  </r>
  <r>
    <x v="1489"/>
    <x v="34"/>
    <x v="4"/>
    <x v="300"/>
    <s v="76071912561879"/>
    <n v="53"/>
    <s v="Lakilaki"/>
    <x v="8"/>
    <n v="3721000"/>
    <n v="0.8658425154528353"/>
    <x v="1"/>
    <s v="Sumatera Selatan"/>
    <x v="1"/>
    <s v="MT15"/>
    <s v="Sport Naked"/>
    <n v="39723000"/>
    <n v="5958000"/>
    <s v="Medium"/>
    <x v="0"/>
    <x v="0"/>
    <n v="0.14499999999999999"/>
    <n v="3221800"/>
    <n v="38661000"/>
    <x v="0"/>
    <x v="0"/>
    <n v="0"/>
    <n v="0"/>
    <n v="1"/>
    <m/>
    <n v="4"/>
    <n v="2"/>
    <n v="1"/>
    <n v="0"/>
    <n v="7"/>
    <s v="Medium Risk"/>
    <n v="5"/>
    <s v="0-5 bulan"/>
  </r>
  <r>
    <x v="1490"/>
    <x v="85"/>
    <x v="5"/>
    <x v="316"/>
    <s v="49232407712036"/>
    <n v="40"/>
    <s v="Lakilaki"/>
    <x v="0"/>
    <n v="5435000"/>
    <n v="0.2314259429622815"/>
    <x v="4"/>
    <s v="Kalimantan Selatan"/>
    <x v="1"/>
    <s v="NMAX 155"/>
    <s v="Matic Premium"/>
    <n v="35061000"/>
    <n v="3506000"/>
    <s v="Low"/>
    <x v="6"/>
    <x v="4"/>
    <n v="0.14499999999999999"/>
    <n v="1257800"/>
    <n v="45281000"/>
    <x v="0"/>
    <x v="0"/>
    <n v="0"/>
    <n v="0"/>
    <n v="1"/>
    <s v="approved"/>
    <n v="2"/>
    <n v="3"/>
    <n v="2"/>
    <n v="0"/>
    <n v="7"/>
    <s v="Medium Risk"/>
    <n v="9"/>
    <s v="6-11 bulan"/>
  </r>
  <r>
    <x v="1491"/>
    <x v="35"/>
    <x v="7"/>
    <x v="33"/>
    <s v="Data Tidak Lengkap"/>
    <n v="29"/>
    <s v="Lakilaki"/>
    <x v="9"/>
    <n v="5141000"/>
    <n v="0.26485119626531806"/>
    <x v="18"/>
    <s v="Riau"/>
    <x v="0"/>
    <s v="PCX 160"/>
    <s v="Matic Premium"/>
    <n v="36187554"/>
    <n v="10856000"/>
    <s v="High"/>
    <x v="3"/>
    <x v="5"/>
    <n v="0.14499999999999999"/>
    <n v="1361600"/>
    <n v="32678000"/>
    <x v="1"/>
    <x v="3"/>
    <n v="29"/>
    <n v="1"/>
    <n v="3"/>
    <s v="data kurang"/>
    <n v="2"/>
    <n v="1"/>
    <n v="1"/>
    <n v="2"/>
    <n v="6"/>
    <s v="Low Risk"/>
    <s v="N/A"/>
    <s v="N/A"/>
  </r>
  <r>
    <x v="1492"/>
    <x v="157"/>
    <x v="4"/>
    <x v="63"/>
    <s v="76322510699390"/>
    <n v="31"/>
    <s v="Perempuan"/>
    <x v="0"/>
    <n v="6778000"/>
    <n v="0.14190026556506344"/>
    <x v="6"/>
    <s v="DIY"/>
    <x v="0"/>
    <s v="Vario 160"/>
    <s v="Matic Mid"/>
    <n v="29823000"/>
    <n v="11929000"/>
    <s v="High"/>
    <x v="5"/>
    <x v="5"/>
    <n v="0.14499999999999999"/>
    <n v="961800"/>
    <n v="23083000"/>
    <x v="0"/>
    <x v="0"/>
    <n v="0"/>
    <n v="0"/>
    <n v="1"/>
    <m/>
    <n v="1"/>
    <n v="1"/>
    <n v="1"/>
    <n v="0"/>
    <n v="3"/>
    <s v="Low Risk"/>
    <n v="4"/>
    <s v="0-5 bulan"/>
  </r>
  <r>
    <x v="1493"/>
    <x v="184"/>
    <x v="1"/>
    <x v="117"/>
    <s v="75782205925627"/>
    <n v="26"/>
    <s v="Perempuan"/>
    <x v="8"/>
    <n v="3228000"/>
    <n v="0.52239776951672867"/>
    <x v="19"/>
    <s v="Jawa Barat"/>
    <x v="0"/>
    <s v="Scoopy"/>
    <s v="Matic Stylish"/>
    <n v="23564000"/>
    <n v="5891000"/>
    <s v="Medium"/>
    <x v="1"/>
    <x v="0"/>
    <n v="0.14499999999999999"/>
    <n v="1686300"/>
    <n v="20236000"/>
    <x v="0"/>
    <x v="0"/>
    <n v="0"/>
    <n v="0"/>
    <n v="1"/>
    <s v="data kurang"/>
    <n v="4"/>
    <n v="2"/>
    <n v="1"/>
    <n v="0"/>
    <n v="7"/>
    <s v="Medium Risk"/>
    <n v="6"/>
    <s v="6-11 bulan"/>
  </r>
  <r>
    <x v="1494"/>
    <x v="41"/>
    <x v="3"/>
    <x v="607"/>
    <s v="99792503617665"/>
    <n v="25"/>
    <s v="Perempuan"/>
    <x v="3"/>
    <n v="4684000"/>
    <n v="0.16658838599487619"/>
    <x v="2"/>
    <s v="Riau"/>
    <x v="1"/>
    <s v="Lexi LX 155"/>
    <s v="Matic Mid"/>
    <n v="27967000"/>
    <n v="8390000"/>
    <s v="High"/>
    <x v="3"/>
    <x v="4"/>
    <n v="0.14499999999999999"/>
    <n v="780300"/>
    <n v="28092000"/>
    <x v="0"/>
    <x v="0"/>
    <n v="0"/>
    <n v="0"/>
    <n v="1"/>
    <m/>
    <n v="1"/>
    <n v="1"/>
    <n v="2"/>
    <n v="0"/>
    <n v="4"/>
    <s v="Low Risk"/>
    <n v="7"/>
    <s v="6-11 bulan"/>
  </r>
  <r>
    <x v="1495"/>
    <x v="123"/>
    <x v="11"/>
    <x v="158"/>
    <s v="95102508783200"/>
    <n v="50"/>
    <s v="Lakilaki"/>
    <x v="1"/>
    <n v="8117000"/>
    <n v="0.13502525563631884"/>
    <x v="9"/>
    <s v="Jawa Tengah"/>
    <x v="4"/>
    <s v="KLX 150"/>
    <s v="Trail"/>
    <n v="36660000"/>
    <n v="9165000"/>
    <s v="Medium"/>
    <x v="1"/>
    <x v="4"/>
    <n v="0.14499999999999999"/>
    <n v="1096000"/>
    <n v="39456000"/>
    <x v="0"/>
    <x v="0"/>
    <n v="0"/>
    <n v="0"/>
    <n v="1"/>
    <m/>
    <n v="1"/>
    <n v="2"/>
    <n v="2"/>
    <n v="0"/>
    <n v="5"/>
    <s v="Low Risk"/>
    <s v="N/A"/>
    <s v="N/A"/>
  </r>
  <r>
    <x v="1496"/>
    <x v="103"/>
    <x v="2"/>
    <x v="291"/>
    <s v="38771711692662"/>
    <n v="30"/>
    <s v="Lakilaki"/>
    <x v="7"/>
    <n v="3224000"/>
    <n v="0.44382754342431763"/>
    <x v="12"/>
    <s v="DKI Jakarta"/>
    <x v="1"/>
    <s v="XMAX 250"/>
    <s v="Maxi Scooter"/>
    <n v="62212000"/>
    <n v="12442000"/>
    <s v="Medium"/>
    <x v="2"/>
    <x v="1"/>
    <n v="0.14499999999999999"/>
    <n v="1430900"/>
    <n v="85853000"/>
    <x v="0"/>
    <x v="0"/>
    <n v="0"/>
    <n v="0"/>
    <n v="1"/>
    <m/>
    <n v="4"/>
    <n v="2"/>
    <n v="4"/>
    <n v="0"/>
    <n v="10"/>
    <s v="High Risk"/>
    <n v="6"/>
    <s v="6-11 bulan"/>
  </r>
  <r>
    <x v="1497"/>
    <x v="35"/>
    <x v="7"/>
    <x v="33"/>
    <s v="Data Tidak Lengkap"/>
    <n v="45"/>
    <s v="Lakilaki"/>
    <x v="1"/>
    <n v="8936000"/>
    <n v="0.10579677708146822"/>
    <x v="18"/>
    <s v="Jawa Barat"/>
    <x v="0"/>
    <s v="CB150R"/>
    <s v="Sport"/>
    <n v="31624350"/>
    <n v="7906000"/>
    <s v="Medium"/>
    <x v="1"/>
    <x v="4"/>
    <n v="0.14499999999999999"/>
    <n v="945400"/>
    <n v="34036000"/>
    <x v="0"/>
    <x v="0"/>
    <n v="0"/>
    <n v="0"/>
    <n v="1"/>
    <s v="ok"/>
    <n v="1"/>
    <n v="2"/>
    <n v="2"/>
    <n v="0"/>
    <n v="5"/>
    <s v="Low Risk"/>
    <s v="N/A"/>
    <s v="N/A"/>
  </r>
  <r>
    <x v="1498"/>
    <x v="50"/>
    <x v="1"/>
    <x v="183"/>
    <s v="37281711678088"/>
    <n v="38"/>
    <s v="Lakilaki"/>
    <x v="8"/>
    <n v="3559000"/>
    <n v="0.61208204551840406"/>
    <x v="19"/>
    <s v="Jawa Barat"/>
    <x v="0"/>
    <s v="Vario 125"/>
    <s v="Matic Mid"/>
    <n v="25368000"/>
    <n v="2537000"/>
    <s v="Low"/>
    <x v="6"/>
    <x v="0"/>
    <n v="0.14499999999999999"/>
    <n v="2178400"/>
    <n v="26141000"/>
    <x v="0"/>
    <x v="0"/>
    <n v="0"/>
    <n v="0"/>
    <n v="1"/>
    <s v="verifikasi"/>
    <n v="4"/>
    <n v="3"/>
    <n v="1"/>
    <n v="0"/>
    <n v="8"/>
    <s v="Medium Risk"/>
    <n v="6"/>
    <s v="6-11 bulan"/>
  </r>
  <r>
    <x v="1499"/>
    <x v="9"/>
    <x v="1"/>
    <x v="439"/>
    <s v="35301706964103"/>
    <n v="46"/>
    <s v="Perempuan"/>
    <x v="2"/>
    <n v="2029000"/>
    <n v="0.95253819615574176"/>
    <x v="8"/>
    <s v="Banten"/>
    <x v="4"/>
    <s v="KLX 150"/>
    <s v="Trail"/>
    <n v="38098000"/>
    <n v="9524000"/>
    <s v="Medium"/>
    <x v="1"/>
    <x v="3"/>
    <n v="0.14499999999999999"/>
    <n v="1932700"/>
    <n v="34789000"/>
    <x v="0"/>
    <x v="0"/>
    <n v="0"/>
    <n v="0"/>
    <n v="1"/>
    <m/>
    <n v="4"/>
    <n v="2"/>
    <n v="1"/>
    <n v="0"/>
    <n v="7"/>
    <s v="Medium Risk"/>
    <n v="6"/>
    <s v="6-11 bulan"/>
  </r>
  <r>
    <x v="1500"/>
    <x v="118"/>
    <x v="2"/>
    <x v="174"/>
    <s v="63862212545336"/>
    <n v="29"/>
    <s v="Perempuan"/>
    <x v="7"/>
    <n v="2886000"/>
    <n v="0.63167013167013164"/>
    <x v="20"/>
    <s v="DKI Jakarta"/>
    <x v="1"/>
    <s v="XMAX 250"/>
    <s v="Maxi Scooter"/>
    <n v="61536000"/>
    <n v="6154000"/>
    <s v="Low"/>
    <x v="6"/>
    <x v="2"/>
    <n v="0.14499999999999999"/>
    <n v="1823000"/>
    <n v="87503000"/>
    <x v="0"/>
    <x v="0"/>
    <n v="0"/>
    <n v="0"/>
    <n v="1"/>
    <m/>
    <n v="4"/>
    <n v="3"/>
    <n v="3"/>
    <n v="0"/>
    <n v="10"/>
    <s v="High Risk"/>
    <n v="5"/>
    <s v="0-5 bulan"/>
  </r>
  <r>
    <x v="1501"/>
    <x v="17"/>
    <x v="2"/>
    <x v="304"/>
    <s v="35522501758473"/>
    <n v="49"/>
    <s v="Perempuan"/>
    <x v="4"/>
    <n v="5194000"/>
    <n v="0.6018675394686176"/>
    <x v="14"/>
    <s v="DKI Jakarta"/>
    <x v="4"/>
    <s v="KLX 150"/>
    <s v="Trail"/>
    <n v="38544000"/>
    <n v="5782000"/>
    <s v="Medium"/>
    <x v="0"/>
    <x v="0"/>
    <n v="0.14499999999999999"/>
    <n v="3126100"/>
    <n v="37513000"/>
    <x v="0"/>
    <x v="0"/>
    <n v="0"/>
    <n v="0"/>
    <n v="1"/>
    <m/>
    <n v="4"/>
    <n v="2"/>
    <n v="1"/>
    <n v="0"/>
    <n v="7"/>
    <s v="Medium Risk"/>
    <n v="6"/>
    <s v="6-11 bulan"/>
  </r>
  <r>
    <x v="1502"/>
    <x v="54"/>
    <x v="5"/>
    <x v="33"/>
    <s v="Invalid"/>
    <n v="22"/>
    <s v="Lakilaki"/>
    <x v="0"/>
    <n v="7434000"/>
    <n v="6.5079365079365084E-2"/>
    <x v="16"/>
    <s v="Jawa Timur"/>
    <x v="3"/>
    <s v="Dazz"/>
    <s v="Matic Entry"/>
    <n v="16182000"/>
    <n v="4046000"/>
    <s v="Medium"/>
    <x v="1"/>
    <x v="4"/>
    <n v="0.14499999999999999"/>
    <n v="483800"/>
    <n v="17416000"/>
    <x v="0"/>
    <x v="0"/>
    <n v="0"/>
    <n v="0"/>
    <n v="1"/>
    <m/>
    <n v="1"/>
    <n v="2"/>
    <n v="2"/>
    <n v="0"/>
    <n v="5"/>
    <s v="Low Risk"/>
    <n v="9"/>
    <s v="6-11 bulan"/>
  </r>
  <r>
    <x v="1503"/>
    <x v="173"/>
    <x v="4"/>
    <x v="355"/>
    <s v="58761908755370"/>
    <n v="45"/>
    <s v="Perempuan"/>
    <x v="1"/>
    <n v="9313000"/>
    <n v="0.27051433480081605"/>
    <x v="7"/>
    <s v="Jawa Barat"/>
    <x v="0"/>
    <s v="ADV 160"/>
    <s v="Adventure"/>
    <n v="41386000"/>
    <n v="4139000"/>
    <s v="Low"/>
    <x v="6"/>
    <x v="3"/>
    <n v="0.14499999999999999"/>
    <n v="2519300"/>
    <n v="45348000"/>
    <x v="0"/>
    <x v="0"/>
    <n v="0"/>
    <n v="0"/>
    <n v="1"/>
    <s v="approved"/>
    <n v="2"/>
    <n v="3"/>
    <n v="1"/>
    <n v="0"/>
    <n v="6"/>
    <s v="Low Risk"/>
    <n v="5"/>
    <s v="0-5 bulan"/>
  </r>
  <r>
    <x v="1504"/>
    <x v="48"/>
    <x v="0"/>
    <x v="413"/>
    <s v="79061203709068"/>
    <n v="23"/>
    <s v="Lakilaki"/>
    <x v="0"/>
    <n v="5890000"/>
    <n v="0.2130220713073005"/>
    <x v="12"/>
    <s v="DKI Jakarta"/>
    <x v="0"/>
    <s v="Beat Street"/>
    <s v="Matic Entry"/>
    <n v="18786000"/>
    <n v="5636000"/>
    <s v="High"/>
    <x v="3"/>
    <x v="0"/>
    <n v="0.14499999999999999"/>
    <n v="1254700"/>
    <n v="15056000"/>
    <x v="0"/>
    <x v="0"/>
    <n v="0"/>
    <n v="0"/>
    <n v="1"/>
    <s v="verifikasi"/>
    <n v="2"/>
    <n v="1"/>
    <n v="1"/>
    <n v="0"/>
    <n v="4"/>
    <s v="Low Risk"/>
    <n v="4"/>
    <s v="0-5 bulan"/>
  </r>
  <r>
    <x v="1505"/>
    <x v="186"/>
    <x v="2"/>
    <x v="584"/>
    <s v="51381401892107"/>
    <n v="38"/>
    <s v="Perempuan"/>
    <x v="9"/>
    <n v="5408000"/>
    <n v="0.10850591715976331"/>
    <x v="8"/>
    <s v="Banten"/>
    <x v="0"/>
    <s v="Scoopy"/>
    <s v="Matic Stylish"/>
    <n v="23770000"/>
    <n v="5942000"/>
    <s v="Medium"/>
    <x v="1"/>
    <x v="2"/>
    <n v="0.14499999999999999"/>
    <n v="586800"/>
    <n v="28168000"/>
    <x v="0"/>
    <x v="0"/>
    <n v="0"/>
    <n v="0"/>
    <n v="1"/>
    <s v="approved"/>
    <n v="1"/>
    <n v="2"/>
    <n v="3"/>
    <n v="0"/>
    <n v="6"/>
    <s v="Low Risk"/>
    <n v="5"/>
    <s v="0-5 bulan"/>
  </r>
  <r>
    <x v="1506"/>
    <x v="86"/>
    <x v="2"/>
    <x v="212"/>
    <s v="35291808811160"/>
    <n v="45"/>
    <s v="Perempuan"/>
    <x v="0"/>
    <n v="7420000"/>
    <n v="8.9258760107816706E-2"/>
    <x v="20"/>
    <s v="DKI Jakarta"/>
    <x v="3"/>
    <s v="Dazz"/>
    <s v="Matic Entry"/>
    <n v="16429000"/>
    <n v="4107000"/>
    <s v="Medium"/>
    <x v="1"/>
    <x v="5"/>
    <n v="0.14499999999999999"/>
    <n v="662300"/>
    <n v="15895000"/>
    <x v="0"/>
    <x v="0"/>
    <n v="0"/>
    <n v="0"/>
    <n v="1"/>
    <m/>
    <n v="1"/>
    <n v="2"/>
    <n v="1"/>
    <n v="0"/>
    <n v="4"/>
    <s v="Low Risk"/>
    <n v="6"/>
    <s v="6-11 bulan"/>
  </r>
  <r>
    <x v="1507"/>
    <x v="62"/>
    <x v="1"/>
    <x v="306"/>
    <s v="42751905572652"/>
    <n v="21"/>
    <s v="Perempuan"/>
    <x v="0"/>
    <n v="5808000"/>
    <n v="0.26355027548209364"/>
    <x v="3"/>
    <s v="Sulawesi Selatan"/>
    <x v="0"/>
    <s v="Beat Street"/>
    <s v="Matic Entry"/>
    <n v="18873000"/>
    <n v="2831000"/>
    <s v="Medium"/>
    <x v="0"/>
    <x v="0"/>
    <n v="0.14499999999999999"/>
    <n v="1530700"/>
    <n v="18368000"/>
    <x v="0"/>
    <x v="0"/>
    <n v="0"/>
    <n v="0"/>
    <n v="1"/>
    <s v="approved"/>
    <n v="2"/>
    <n v="2"/>
    <n v="1"/>
    <n v="0"/>
    <n v="5"/>
    <s v="Low Risk"/>
    <n v="7"/>
    <s v="6-11 bulan"/>
  </r>
  <r>
    <x v="1508"/>
    <x v="73"/>
    <x v="3"/>
    <x v="116"/>
    <s v="33771507654263"/>
    <n v="50"/>
    <s v="Perempuan"/>
    <x v="2"/>
    <n v="2785000"/>
    <n v="0.30754039497307001"/>
    <x v="10"/>
    <s v="Jawa Timur"/>
    <x v="1"/>
    <s v="R15"/>
    <s v="Sport"/>
    <n v="42558000"/>
    <n v="12767000"/>
    <s v="High"/>
    <x v="3"/>
    <x v="1"/>
    <n v="0.14499999999999999"/>
    <n v="856500"/>
    <n v="51389000"/>
    <x v="0"/>
    <x v="0"/>
    <n v="0"/>
    <n v="0"/>
    <n v="1"/>
    <m/>
    <n v="3"/>
    <n v="1"/>
    <n v="4"/>
    <n v="0"/>
    <n v="8"/>
    <s v="Medium Risk"/>
    <n v="8"/>
    <s v="6-11 bulan"/>
  </r>
  <r>
    <x v="1509"/>
    <x v="22"/>
    <x v="4"/>
    <x v="602"/>
    <s v="68032407752460"/>
    <n v="45"/>
    <s v="Lakilaki"/>
    <x v="9"/>
    <n v="5239000"/>
    <n v="0.12928039702233252"/>
    <x v="15"/>
    <s v="DKI Jakarta"/>
    <x v="4"/>
    <s v="KLX 150"/>
    <s v="Trail"/>
    <n v="36241000"/>
    <n v="12684000"/>
    <s v="High"/>
    <x v="4"/>
    <x v="1"/>
    <n v="0.14499999999999999"/>
    <n v="677300"/>
    <n v="40636000"/>
    <x v="0"/>
    <x v="0"/>
    <n v="0"/>
    <n v="0"/>
    <n v="1"/>
    <s v="ok"/>
    <n v="1"/>
    <n v="1"/>
    <n v="4"/>
    <n v="0"/>
    <n v="6"/>
    <s v="Low Risk"/>
    <n v="5"/>
    <s v="0-5 bulan"/>
  </r>
  <r>
    <x v="1510"/>
    <x v="137"/>
    <x v="0"/>
    <x v="303"/>
    <s v="61201109643793"/>
    <n v="26"/>
    <s v="Perempuan"/>
    <x v="0"/>
    <n v="5060000"/>
    <n v="8.9011857707509884E-2"/>
    <x v="8"/>
    <s v="Banten"/>
    <x v="3"/>
    <s v="Dazz"/>
    <s v="Matic Entry"/>
    <n v="16143000"/>
    <n v="4843000"/>
    <s v="High"/>
    <x v="3"/>
    <x v="4"/>
    <n v="0.14499999999999999"/>
    <n v="450400"/>
    <n v="16215000"/>
    <x v="0"/>
    <x v="0"/>
    <n v="0"/>
    <n v="0"/>
    <n v="1"/>
    <s v="survey ulang"/>
    <n v="1"/>
    <n v="1"/>
    <n v="2"/>
    <n v="0"/>
    <n v="4"/>
    <s v="Low Risk"/>
    <n v="4"/>
    <s v="0-5 bulan"/>
  </r>
  <r>
    <x v="1511"/>
    <x v="173"/>
    <x v="4"/>
    <x v="393"/>
    <s v="79192104818433"/>
    <n v="54"/>
    <s v="Lakilaki"/>
    <x v="1"/>
    <n v="9928000"/>
    <n v="8.7207896857373082E-2"/>
    <x v="16"/>
    <s v="Jawa Timur"/>
    <x v="3"/>
    <s v="Dazz"/>
    <s v="Matic Entry"/>
    <n v="16000000"/>
    <n v="3200000"/>
    <s v="Medium"/>
    <x v="2"/>
    <x v="3"/>
    <n v="0.14499999999999999"/>
    <n v="865800"/>
    <n v="15585000"/>
    <x v="0"/>
    <x v="0"/>
    <n v="0"/>
    <n v="0"/>
    <n v="1"/>
    <s v="verifikasi"/>
    <n v="1"/>
    <n v="2"/>
    <n v="1"/>
    <n v="0"/>
    <n v="4"/>
    <s v="Low Risk"/>
    <n v="5"/>
    <s v="0-5 bulan"/>
  </r>
  <r>
    <x v="1512"/>
    <x v="158"/>
    <x v="5"/>
    <x v="121"/>
    <s v="32982703548150"/>
    <n v="22"/>
    <s v="Lakilaki"/>
    <x v="0"/>
    <n v="6167000"/>
    <n v="0.12933354953786283"/>
    <x v="3"/>
    <s v="Sulawesi Selatan"/>
    <x v="0"/>
    <s v="Revo X"/>
    <s v="Bebek"/>
    <n v="18140000"/>
    <n v="6349000"/>
    <s v="High"/>
    <x v="4"/>
    <x v="3"/>
    <n v="0.14499999999999999"/>
    <n v="797600"/>
    <n v="14356000"/>
    <x v="0"/>
    <x v="0"/>
    <n v="0"/>
    <n v="0"/>
    <n v="1"/>
    <m/>
    <n v="1"/>
    <n v="1"/>
    <n v="1"/>
    <n v="0"/>
    <n v="3"/>
    <s v="Low Risk"/>
    <n v="9"/>
    <s v="6-11 bulan"/>
  </r>
  <r>
    <x v="1513"/>
    <x v="112"/>
    <x v="2"/>
    <x v="194"/>
    <s v="78181408966811"/>
    <n v="47"/>
    <s v="Perempuan"/>
    <x v="4"/>
    <n v="4517000"/>
    <n v="0.30602169581580696"/>
    <x v="2"/>
    <s v="Riau"/>
    <x v="0"/>
    <s v="Genio"/>
    <s v="Matic Entry"/>
    <n v="19316000"/>
    <n v="4829000"/>
    <s v="Medium"/>
    <x v="1"/>
    <x v="0"/>
    <n v="0.14499999999999999"/>
    <n v="1382300"/>
    <n v="16588000"/>
    <x v="0"/>
    <x v="0"/>
    <n v="0"/>
    <n v="0"/>
    <n v="1"/>
    <s v="survey ulang"/>
    <n v="3"/>
    <n v="2"/>
    <n v="1"/>
    <n v="0"/>
    <n v="6"/>
    <s v="Low Risk"/>
    <n v="5"/>
    <s v="0-5 bulan"/>
  </r>
  <r>
    <x v="1514"/>
    <x v="160"/>
    <x v="2"/>
    <x v="50"/>
    <s v="64041703825446"/>
    <n v="30"/>
    <s v="Lakilaki"/>
    <x v="1"/>
    <n v="5949000"/>
    <n v="9.5495041183392165E-2"/>
    <x v="15"/>
    <s v="DKI Jakarta"/>
    <x v="0"/>
    <s v="CB150R"/>
    <s v="Sport"/>
    <n v="30400000"/>
    <n v="10640000"/>
    <s v="High"/>
    <x v="4"/>
    <x v="1"/>
    <n v="0.14499999999999999"/>
    <n v="568100"/>
    <n v="34086000"/>
    <x v="0"/>
    <x v="0"/>
    <n v="0"/>
    <n v="0"/>
    <n v="1"/>
    <s v="data kurang"/>
    <n v="1"/>
    <n v="1"/>
    <n v="4"/>
    <n v="0"/>
    <n v="6"/>
    <s v="Low Risk"/>
    <n v="5"/>
    <s v="0-5 bulan"/>
  </r>
  <r>
    <x v="1515"/>
    <x v="115"/>
    <x v="5"/>
    <x v="363"/>
    <s v="52041212818907"/>
    <n v="21"/>
    <s v="Lakilaki"/>
    <x v="8"/>
    <n v="2961000"/>
    <n v="0.28682877406281659"/>
    <x v="1"/>
    <s v="Sumatera Selatan"/>
    <x v="1"/>
    <s v="MT15"/>
    <s v="Sport Naked"/>
    <n v="39693000"/>
    <n v="13893000"/>
    <s v="High"/>
    <x v="4"/>
    <x v="2"/>
    <n v="0.14499999999999999"/>
    <n v="849300"/>
    <n v="40764000"/>
    <x v="0"/>
    <x v="0"/>
    <n v="0"/>
    <n v="0"/>
    <n v="1"/>
    <m/>
    <n v="2"/>
    <n v="1"/>
    <n v="3"/>
    <n v="0"/>
    <n v="6"/>
    <s v="Low Risk"/>
    <n v="8"/>
    <s v="6-11 bulan"/>
  </r>
  <r>
    <x v="1516"/>
    <x v="76"/>
    <x v="3"/>
    <x v="553"/>
    <s v="49441811929203"/>
    <n v="43"/>
    <s v="Lakilaki"/>
    <x v="0"/>
    <n v="5982000"/>
    <n v="0.16155132062855232"/>
    <x v="17"/>
    <s v="Jawa Barat"/>
    <x v="0"/>
    <s v="PCX 160"/>
    <s v="Matic Premium"/>
    <n v="37348000"/>
    <n v="3735000"/>
    <s v="Low"/>
    <x v="6"/>
    <x v="1"/>
    <n v="0.14499999999999999"/>
    <n v="966400"/>
    <n v="57983000"/>
    <x v="0"/>
    <x v="0"/>
    <n v="0"/>
    <n v="0"/>
    <n v="1"/>
    <s v="verifikasi"/>
    <n v="1"/>
    <n v="3"/>
    <n v="4"/>
    <n v="0"/>
    <n v="8"/>
    <s v="Medium Risk"/>
    <n v="8"/>
    <s v="6-11 bulan"/>
  </r>
  <r>
    <x v="1517"/>
    <x v="128"/>
    <x v="1"/>
    <x v="502"/>
    <s v="49301011737286"/>
    <n v="36"/>
    <s v="Perempuan"/>
    <x v="1"/>
    <n v="7053000"/>
    <n v="6.1945271515667089E-2"/>
    <x v="14"/>
    <s v="DKI Jakarta"/>
    <x v="0"/>
    <s v="Scoopy"/>
    <s v="Matic Stylish"/>
    <n v="23378000"/>
    <n v="8182000"/>
    <s v="High"/>
    <x v="4"/>
    <x v="1"/>
    <n v="0.14499999999999999"/>
    <n v="436900"/>
    <n v="26213000"/>
    <x v="0"/>
    <x v="1"/>
    <n v="64"/>
    <n v="1"/>
    <n v="2"/>
    <s v="ok"/>
    <n v="1"/>
    <n v="1"/>
    <n v="4"/>
    <n v="2"/>
    <n v="8"/>
    <s v="Medium Risk"/>
    <n v="6"/>
    <s v="6-11 bulan"/>
  </r>
  <r>
    <x v="1518"/>
    <x v="70"/>
    <x v="3"/>
    <x v="482"/>
    <s v="83641007872419"/>
    <n v="41"/>
    <s v="Perempuan"/>
    <x v="3"/>
    <n v="6748000"/>
    <n v="0.13941908713692946"/>
    <x v="17"/>
    <s v="Jawa Barat"/>
    <x v="1"/>
    <s v="MT15"/>
    <s v="Sport Naked"/>
    <n v="38499000"/>
    <n v="5775000"/>
    <s v="Medium"/>
    <x v="0"/>
    <x v="1"/>
    <n v="0.14499999999999999"/>
    <n v="940800"/>
    <n v="56449000"/>
    <x v="0"/>
    <x v="1"/>
    <n v="34"/>
    <n v="1"/>
    <n v="2"/>
    <m/>
    <n v="1"/>
    <n v="2"/>
    <n v="4"/>
    <n v="2"/>
    <n v="9"/>
    <s v="High Risk"/>
    <n v="8"/>
    <s v="6-11 bulan"/>
  </r>
  <r>
    <x v="1519"/>
    <x v="151"/>
    <x v="0"/>
    <x v="608"/>
    <s v="90452409817389"/>
    <n v="36"/>
    <s v="Lakilaki"/>
    <x v="3"/>
    <n v="3048000"/>
    <n v="0.45160761154855644"/>
    <x v="20"/>
    <s v="DKI Jakarta"/>
    <x v="0"/>
    <s v="Revo X"/>
    <s v="Bebek"/>
    <n v="18032000"/>
    <n v="3606000"/>
    <s v="Medium"/>
    <x v="2"/>
    <x v="0"/>
    <n v="0.14499999999999999"/>
    <n v="1376500"/>
    <n v="16518000"/>
    <x v="0"/>
    <x v="0"/>
    <n v="0"/>
    <n v="0"/>
    <n v="1"/>
    <s v="verifikasi"/>
    <n v="4"/>
    <n v="2"/>
    <n v="1"/>
    <n v="0"/>
    <n v="7"/>
    <s v="Medium Risk"/>
    <n v="4"/>
    <s v="0-5 bulan"/>
  </r>
  <r>
    <x v="1520"/>
    <x v="141"/>
    <x v="2"/>
    <x v="474"/>
    <s v="59322809594508"/>
    <n v="48"/>
    <s v="Perempuan"/>
    <x v="4"/>
    <n v="7326000"/>
    <n v="0.42945672945672947"/>
    <x v="20"/>
    <s v="DKI Jakarta"/>
    <x v="1"/>
    <s v="MT15"/>
    <s v="Sport Naked"/>
    <n v="38793000"/>
    <n v="5819000"/>
    <s v="Medium"/>
    <x v="0"/>
    <x v="0"/>
    <n v="0.14499999999999999"/>
    <n v="3146200"/>
    <n v="37755000"/>
    <x v="0"/>
    <x v="0"/>
    <n v="0"/>
    <n v="0"/>
    <n v="1"/>
    <s v="ok"/>
    <n v="4"/>
    <n v="2"/>
    <n v="1"/>
    <n v="0"/>
    <n v="7"/>
    <s v="Medium Risk"/>
    <n v="6"/>
    <s v="6-11 bulan"/>
  </r>
  <r>
    <x v="1521"/>
    <x v="23"/>
    <x v="0"/>
    <x v="609"/>
    <s v="34042507943593"/>
    <n v="50"/>
    <s v="Lakilaki"/>
    <x v="1"/>
    <n v="9337000"/>
    <n v="0.11591517618078612"/>
    <x v="14"/>
    <s v="DKI Jakarta"/>
    <x v="0"/>
    <s v="ADV 160"/>
    <s v="Adventure"/>
    <n v="41774000"/>
    <n v="14621000"/>
    <s v="High"/>
    <x v="4"/>
    <x v="4"/>
    <n v="0.14499999999999999"/>
    <n v="1082300"/>
    <n v="38964000"/>
    <x v="0"/>
    <x v="0"/>
    <n v="0"/>
    <n v="0"/>
    <n v="1"/>
    <s v="verifikasi"/>
    <n v="1"/>
    <n v="1"/>
    <n v="2"/>
    <n v="0"/>
    <n v="4"/>
    <s v="Low Risk"/>
    <n v="4"/>
    <s v="0-5 bulan"/>
  </r>
  <r>
    <x v="1522"/>
    <x v="46"/>
    <x v="2"/>
    <x v="127"/>
    <s v="77252802657553"/>
    <n v="36"/>
    <s v="Lakilaki"/>
    <x v="9"/>
    <n v="5540000"/>
    <n v="0.26310469314079421"/>
    <x v="13"/>
    <s v="Jawa Barat"/>
    <x v="0"/>
    <s v="Vario 125"/>
    <s v="Matic Mid"/>
    <n v="25461000"/>
    <n v="10185000"/>
    <s v="High"/>
    <x v="5"/>
    <x v="0"/>
    <n v="0.14499999999999999"/>
    <n v="1457600"/>
    <n v="17491000"/>
    <x v="0"/>
    <x v="0"/>
    <n v="0"/>
    <n v="0"/>
    <n v="1"/>
    <m/>
    <n v="2"/>
    <n v="1"/>
    <n v="1"/>
    <n v="0"/>
    <n v="4"/>
    <s v="Low Risk"/>
    <n v="6"/>
    <s v="6-11 bulan"/>
  </r>
  <r>
    <x v="1523"/>
    <x v="130"/>
    <x v="5"/>
    <x v="456"/>
    <s v="42152210921456"/>
    <n v="41"/>
    <s v="Lakilaki"/>
    <x v="9"/>
    <n v="3852000"/>
    <n v="0.11448598130841121"/>
    <x v="10"/>
    <s v="Jawa Timur"/>
    <x v="0"/>
    <s v="Revo X"/>
    <s v="Bebek"/>
    <n v="17864000"/>
    <n v="4466000"/>
    <s v="Medium"/>
    <x v="1"/>
    <x v="2"/>
    <n v="0.14499999999999999"/>
    <n v="441000"/>
    <n v="21169000"/>
    <x v="0"/>
    <x v="0"/>
    <n v="0"/>
    <n v="0"/>
    <n v="1"/>
    <s v="approved"/>
    <n v="1"/>
    <n v="2"/>
    <n v="3"/>
    <n v="0"/>
    <n v="6"/>
    <s v="Low Risk"/>
    <n v="8"/>
    <s v="6-11 bulan"/>
  </r>
  <r>
    <x v="1524"/>
    <x v="150"/>
    <x v="4"/>
    <x v="551"/>
    <s v="77441911528570"/>
    <n v="29"/>
    <s v="Perempuan"/>
    <x v="8"/>
    <n v="2774000"/>
    <n v="0.61236481614996396"/>
    <x v="0"/>
    <s v="Bali"/>
    <x v="1"/>
    <s v="XMAX 250"/>
    <s v="Maxi Scooter"/>
    <n v="60878000"/>
    <n v="18263000"/>
    <s v="High"/>
    <x v="3"/>
    <x v="4"/>
    <n v="0.14499999999999999"/>
    <n v="1698700"/>
    <n v="61152000"/>
    <x v="0"/>
    <x v="0"/>
    <n v="0"/>
    <n v="0"/>
    <n v="1"/>
    <m/>
    <n v="4"/>
    <n v="1"/>
    <n v="2"/>
    <n v="0"/>
    <n v="7"/>
    <s v="Medium Risk"/>
    <n v="4"/>
    <s v="0-5 bulan"/>
  </r>
  <r>
    <x v="1525"/>
    <x v="134"/>
    <x v="5"/>
    <x v="139"/>
    <s v="67662308862026"/>
    <n v="55"/>
    <s v="Perempuan"/>
    <x v="4"/>
    <n v="5990000"/>
    <n v="0.14432387312186978"/>
    <x v="13"/>
    <s v="Jawa Barat"/>
    <x v="1"/>
    <s v="Aerox 155"/>
    <s v="Matic Sport"/>
    <n v="32829000"/>
    <n v="6566000"/>
    <s v="Medium"/>
    <x v="2"/>
    <x v="2"/>
    <n v="0.14499999999999999"/>
    <n v="864500"/>
    <n v="41495000"/>
    <x v="0"/>
    <x v="2"/>
    <n v="0"/>
    <n v="0"/>
    <n v="0"/>
    <m/>
    <n v="1"/>
    <n v="2"/>
    <n v="3"/>
    <n v="0"/>
    <n v="6"/>
    <s v="Low Risk"/>
    <n v="9"/>
    <s v="6-11 bulan"/>
  </r>
  <r>
    <x v="1526"/>
    <x v="77"/>
    <x v="3"/>
    <x v="222"/>
    <s v="37782910977786"/>
    <n v="57"/>
    <s v="Lakilaki"/>
    <x v="0"/>
    <n v="5080000"/>
    <n v="0.46413385826771653"/>
    <x v="12"/>
    <s v="DKI Jakarta"/>
    <x v="4"/>
    <s v="KLX 150"/>
    <s v="Trail"/>
    <n v="38732000"/>
    <n v="3873000"/>
    <s v="Low"/>
    <x v="6"/>
    <x v="3"/>
    <n v="0.14499999999999999"/>
    <n v="2357800"/>
    <n v="42441000"/>
    <x v="0"/>
    <x v="0"/>
    <n v="0"/>
    <n v="0"/>
    <n v="1"/>
    <s v="data kurang"/>
    <n v="4"/>
    <n v="3"/>
    <n v="1"/>
    <n v="0"/>
    <n v="8"/>
    <s v="Medium Risk"/>
    <n v="8"/>
    <s v="6-11 bulan"/>
  </r>
  <r>
    <x v="1527"/>
    <x v="18"/>
    <x v="4"/>
    <x v="224"/>
    <s v="38272101955791"/>
    <n v="58"/>
    <s v="Lakilaki"/>
    <x v="3"/>
    <n v="6880000"/>
    <n v="0.20719476744186047"/>
    <x v="6"/>
    <s v="DIY"/>
    <x v="0"/>
    <s v="Revo X"/>
    <s v="Bebek"/>
    <n v="17577000"/>
    <n v="2637000"/>
    <s v="Medium"/>
    <x v="0"/>
    <x v="0"/>
    <n v="0.14499999999999999"/>
    <n v="1425500"/>
    <n v="17106000"/>
    <x v="0"/>
    <x v="0"/>
    <n v="0"/>
    <n v="0"/>
    <n v="1"/>
    <s v="verifikasi"/>
    <n v="2"/>
    <n v="2"/>
    <n v="1"/>
    <n v="0"/>
    <n v="5"/>
    <s v="Low Risk"/>
    <n v="5"/>
    <s v="0-5 bulan"/>
  </r>
  <r>
    <x v="1528"/>
    <x v="153"/>
    <x v="5"/>
    <x v="64"/>
    <s v="38981505997484"/>
    <n v="40"/>
    <s v="Lakilaki"/>
    <x v="9"/>
    <n v="5924000"/>
    <n v="0.19601620526671168"/>
    <x v="6"/>
    <s v="DIY"/>
    <x v="0"/>
    <s v="Scoopy"/>
    <s v="Matic Stylish"/>
    <n v="24005000"/>
    <n v="2401000"/>
    <s v="Low"/>
    <x v="6"/>
    <x v="5"/>
    <n v="0.14499999999999999"/>
    <n v="1161200"/>
    <n v="27870000"/>
    <x v="0"/>
    <x v="0"/>
    <n v="0"/>
    <n v="0"/>
    <n v="1"/>
    <m/>
    <n v="1"/>
    <n v="3"/>
    <n v="1"/>
    <n v="0"/>
    <n v="5"/>
    <s v="Low Risk"/>
    <n v="9"/>
    <s v="6-11 bulan"/>
  </r>
  <r>
    <x v="1529"/>
    <x v="140"/>
    <x v="5"/>
    <x v="123"/>
    <s v="71421907541838"/>
    <n v="37"/>
    <s v="Lakilaki"/>
    <x v="6"/>
    <n v="4037000"/>
    <n v="0.31862769383205353"/>
    <x v="17"/>
    <s v="Jawa Barat"/>
    <x v="1"/>
    <s v="MT15"/>
    <s v="Sport Naked"/>
    <n v="39885000"/>
    <n v="15954000"/>
    <s v="High"/>
    <x v="5"/>
    <x v="5"/>
    <n v="0.14499999999999999"/>
    <n v="1286300"/>
    <n v="30871000"/>
    <x v="0"/>
    <x v="0"/>
    <n v="0"/>
    <n v="0"/>
    <n v="1"/>
    <s v="survey ulang"/>
    <n v="3"/>
    <n v="1"/>
    <n v="1"/>
    <n v="0"/>
    <n v="5"/>
    <s v="Low Risk"/>
    <n v="8"/>
    <s v="6-11 bulan"/>
  </r>
  <r>
    <x v="1530"/>
    <x v="182"/>
    <x v="6"/>
    <x v="213"/>
    <s v="69321909823243"/>
    <n v="42"/>
    <s v="Perempuan"/>
    <x v="0"/>
    <n v="5106000"/>
    <n v="0.1862514688601645"/>
    <x v="5"/>
    <s v="Kalimantan Timur"/>
    <x v="0"/>
    <s v="Genio"/>
    <s v="Matic Entry"/>
    <n v="20084000"/>
    <n v="6025000"/>
    <s v="High"/>
    <x v="3"/>
    <x v="3"/>
    <n v="0.14499999999999999"/>
    <n v="951000"/>
    <n v="17117000"/>
    <x v="0"/>
    <x v="0"/>
    <n v="0"/>
    <n v="0"/>
    <n v="1"/>
    <m/>
    <n v="1"/>
    <n v="1"/>
    <n v="1"/>
    <n v="0"/>
    <n v="3"/>
    <s v="Low Risk"/>
    <n v="0"/>
    <s v="0-5 bulan"/>
  </r>
  <r>
    <x v="1531"/>
    <x v="26"/>
    <x v="4"/>
    <x v="370"/>
    <s v="42522711535641"/>
    <n v="45"/>
    <s v="Perempuan"/>
    <x v="6"/>
    <n v="4008000"/>
    <n v="0.18268463073852295"/>
    <x v="10"/>
    <s v="Jawa Timur"/>
    <x v="0"/>
    <s v="Revo X"/>
    <s v="Bebek"/>
    <n v="18040000"/>
    <n v="7216000"/>
    <s v="High"/>
    <x v="5"/>
    <x v="3"/>
    <n v="0.14499999999999999"/>
    <n v="732200"/>
    <n v="13179000"/>
    <x v="0"/>
    <x v="0"/>
    <n v="0"/>
    <n v="0"/>
    <n v="1"/>
    <s v="survey ulang"/>
    <n v="1"/>
    <n v="1"/>
    <n v="1"/>
    <n v="0"/>
    <n v="3"/>
    <s v="Low Risk"/>
    <n v="4"/>
    <s v="0-5 bulan"/>
  </r>
  <r>
    <x v="1532"/>
    <x v="0"/>
    <x v="0"/>
    <x v="33"/>
    <s v="Invalid"/>
    <n v="23"/>
    <s v="Lakilaki"/>
    <x v="8"/>
    <n v="2811000"/>
    <n v="0.5874421913909641"/>
    <x v="8"/>
    <s v="Banten"/>
    <x v="1"/>
    <s v="R15"/>
    <s v="Sport"/>
    <n v="40962000"/>
    <n v="10241000"/>
    <s v="Medium"/>
    <x v="1"/>
    <x v="5"/>
    <n v="0.14499999999999999"/>
    <n v="1651300"/>
    <n v="39630000"/>
    <x v="0"/>
    <x v="0"/>
    <n v="0"/>
    <n v="0"/>
    <n v="1"/>
    <m/>
    <n v="4"/>
    <n v="2"/>
    <n v="1"/>
    <n v="0"/>
    <n v="7"/>
    <s v="Medium Risk"/>
    <n v="4"/>
    <s v="0-5 bulan"/>
  </r>
  <r>
    <x v="1533"/>
    <x v="38"/>
    <x v="4"/>
    <x v="14"/>
    <s v="88862303663263"/>
    <n v="23"/>
    <s v="Perempuan"/>
    <x v="0"/>
    <n v="7385000"/>
    <n v="8.2464454976303322E-2"/>
    <x v="2"/>
    <s v="Riau"/>
    <x v="3"/>
    <s v="Dazz"/>
    <s v="Matic Entry"/>
    <n v="16186000"/>
    <n v="4856000"/>
    <s v="High"/>
    <x v="3"/>
    <x v="5"/>
    <n v="0.14499999999999999"/>
    <n v="609000"/>
    <n v="14615000"/>
    <x v="0"/>
    <x v="0"/>
    <n v="0"/>
    <n v="0"/>
    <n v="1"/>
    <s v="survey ulang"/>
    <n v="1"/>
    <n v="1"/>
    <n v="1"/>
    <n v="0"/>
    <n v="3"/>
    <s v="Low Risk"/>
    <n v="5"/>
    <s v="0-5 bulan"/>
  </r>
  <r>
    <x v="1534"/>
    <x v="107"/>
    <x v="3"/>
    <x v="586"/>
    <s v="96332104885876"/>
    <n v="22"/>
    <s v="Lakilaki"/>
    <x v="0"/>
    <n v="5979000"/>
    <n v="7.7972905168088302E-2"/>
    <x v="13"/>
    <s v="Jawa Barat"/>
    <x v="2"/>
    <s v="Address"/>
    <s v="Matic Mid"/>
    <n v="20271000"/>
    <n v="4054000"/>
    <s v="Medium"/>
    <x v="2"/>
    <x v="1"/>
    <n v="0.14499999999999999"/>
    <n v="466200"/>
    <n v="27975000"/>
    <x v="0"/>
    <x v="0"/>
    <n v="0"/>
    <n v="0"/>
    <n v="1"/>
    <m/>
    <n v="1"/>
    <n v="2"/>
    <n v="4"/>
    <n v="0"/>
    <n v="7"/>
    <s v="Medium Risk"/>
    <n v="8"/>
    <s v="6-11 bulan"/>
  </r>
  <r>
    <x v="1535"/>
    <x v="74"/>
    <x v="3"/>
    <x v="334"/>
    <s v="97192102706300"/>
    <n v="51"/>
    <s v="Perempuan"/>
    <x v="3"/>
    <n v="3467000"/>
    <n v="0.16094606287856936"/>
    <x v="13"/>
    <s v="Jawa Barat"/>
    <x v="0"/>
    <s v="Genio"/>
    <s v="Matic Entry"/>
    <n v="19999000"/>
    <n v="6000000"/>
    <s v="High"/>
    <x v="3"/>
    <x v="4"/>
    <n v="0.14499999999999999"/>
    <n v="558000"/>
    <n v="20088000"/>
    <x v="0"/>
    <x v="0"/>
    <n v="0"/>
    <n v="0"/>
    <n v="1"/>
    <m/>
    <n v="1"/>
    <n v="1"/>
    <n v="2"/>
    <n v="0"/>
    <n v="4"/>
    <s v="Low Risk"/>
    <n v="8"/>
    <s v="6-11 bulan"/>
  </r>
  <r>
    <x v="1536"/>
    <x v="160"/>
    <x v="2"/>
    <x v="523"/>
    <s v="66291005529748"/>
    <n v="33"/>
    <s v="Perempuan"/>
    <x v="9"/>
    <n v="6349000"/>
    <n v="5.2417703575366202E-2"/>
    <x v="4"/>
    <s v="Kalimantan Selatan"/>
    <x v="0"/>
    <s v="Revo X"/>
    <s v="Bebek"/>
    <n v="17808000"/>
    <n v="6233000"/>
    <s v="High"/>
    <x v="4"/>
    <x v="1"/>
    <n v="0.14499999999999999"/>
    <n v="332800"/>
    <n v="19966000"/>
    <x v="0"/>
    <x v="0"/>
    <n v="0"/>
    <n v="0"/>
    <n v="1"/>
    <s v="verifikasi"/>
    <n v="1"/>
    <n v="1"/>
    <n v="4"/>
    <n v="0"/>
    <n v="6"/>
    <s v="Low Risk"/>
    <n v="5"/>
    <s v="0-5 bulan"/>
  </r>
  <r>
    <x v="1537"/>
    <x v="28"/>
    <x v="1"/>
    <x v="77"/>
    <s v="82481402675181"/>
    <n v="25"/>
    <s v="Perempuan"/>
    <x v="3"/>
    <n v="7060000"/>
    <n v="0.26390934844192637"/>
    <x v="9"/>
    <s v="Jawa Tengah"/>
    <x v="1"/>
    <s v="XMAX 250"/>
    <s v="Maxi Scooter"/>
    <n v="62323000"/>
    <n v="15581000"/>
    <s v="Medium"/>
    <x v="1"/>
    <x v="4"/>
    <n v="0.14499999999999999"/>
    <n v="1863200"/>
    <n v="67075000"/>
    <x v="1"/>
    <x v="3"/>
    <n v="20"/>
    <n v="1"/>
    <n v="3"/>
    <m/>
    <n v="2"/>
    <n v="2"/>
    <n v="2"/>
    <n v="2"/>
    <n v="8"/>
    <s v="Medium Risk"/>
    <n v="7"/>
    <s v="6-11 bulan"/>
  </r>
  <r>
    <x v="1538"/>
    <x v="77"/>
    <x v="3"/>
    <x v="610"/>
    <s v="57321110834842"/>
    <n v="36"/>
    <s v="Lakilaki"/>
    <x v="9"/>
    <n v="4346000"/>
    <n v="0.16063046479521398"/>
    <x v="2"/>
    <s v="Riau"/>
    <x v="0"/>
    <s v="Genio"/>
    <s v="Matic Entry"/>
    <n v="19980000"/>
    <n v="6993000"/>
    <s v="High"/>
    <x v="4"/>
    <x v="5"/>
    <n v="0.14499999999999999"/>
    <n v="698100"/>
    <n v="16754000"/>
    <x v="0"/>
    <x v="0"/>
    <n v="0"/>
    <n v="0"/>
    <n v="1"/>
    <m/>
    <n v="1"/>
    <n v="1"/>
    <n v="1"/>
    <n v="0"/>
    <n v="3"/>
    <s v="Low Risk"/>
    <n v="8"/>
    <s v="6-11 bulan"/>
  </r>
  <r>
    <x v="1539"/>
    <x v="110"/>
    <x v="0"/>
    <x v="420"/>
    <s v="92021307571573"/>
    <n v="26"/>
    <s v="Perempuan"/>
    <x v="2"/>
    <n v="2446000"/>
    <n v="0.69411283728536388"/>
    <x v="14"/>
    <s v="DKI Jakarta"/>
    <x v="0"/>
    <s v="ADV 160"/>
    <s v="Adventure"/>
    <n v="42116000"/>
    <n v="10529000"/>
    <s v="Medium"/>
    <x v="1"/>
    <x v="5"/>
    <n v="0.14499999999999999"/>
    <n v="1697800"/>
    <n v="40747000"/>
    <x v="0"/>
    <x v="0"/>
    <n v="0"/>
    <n v="0"/>
    <n v="1"/>
    <m/>
    <n v="4"/>
    <n v="2"/>
    <n v="1"/>
    <n v="0"/>
    <n v="7"/>
    <s v="Medium Risk"/>
    <n v="4"/>
    <s v="0-5 bulan"/>
  </r>
  <r>
    <x v="1540"/>
    <x v="101"/>
    <x v="4"/>
    <x v="536"/>
    <s v="32351904654340"/>
    <n v="55"/>
    <s v="Perempuan"/>
    <x v="1"/>
    <n v="14655000"/>
    <n v="7.947458205390652E-2"/>
    <x v="14"/>
    <s v="DKI Jakarta"/>
    <x v="1"/>
    <s v="Aerox 155"/>
    <s v="Matic Sport"/>
    <n v="32466000"/>
    <n v="3247000"/>
    <s v="Low"/>
    <x v="6"/>
    <x v="4"/>
    <n v="0.14499999999999999"/>
    <n v="1164700"/>
    <n v="41929000"/>
    <x v="0"/>
    <x v="0"/>
    <n v="0"/>
    <n v="0"/>
    <n v="1"/>
    <s v="verifikasi"/>
    <n v="1"/>
    <n v="3"/>
    <n v="2"/>
    <n v="0"/>
    <n v="6"/>
    <s v="Low Risk"/>
    <n v="5"/>
    <s v="0-5 bulan"/>
  </r>
  <r>
    <x v="1541"/>
    <x v="35"/>
    <x v="7"/>
    <x v="33"/>
    <s v="Data Tidak Lengkap"/>
    <n v="25"/>
    <s v="Perempuan"/>
    <x v="0"/>
    <n v="6111000"/>
    <n v="0.533742431680576"/>
    <x v="18"/>
    <s v="Jawa Barat"/>
    <x v="4"/>
    <s v="KLX 150"/>
    <s v="Trail"/>
    <n v="37981384"/>
    <n v="3798000"/>
    <s v="Low"/>
    <x v="6"/>
    <x v="0"/>
    <n v="0.14499999999999999"/>
    <n v="3261700"/>
    <n v="39140000"/>
    <x v="0"/>
    <x v="0"/>
    <n v="0"/>
    <n v="0"/>
    <n v="1"/>
    <s v="data kurang"/>
    <n v="4"/>
    <n v="3"/>
    <n v="1"/>
    <n v="0"/>
    <n v="8"/>
    <s v="Medium Risk"/>
    <s v="N/A"/>
    <s v="N/A"/>
  </r>
  <r>
    <x v="1542"/>
    <x v="143"/>
    <x v="2"/>
    <x v="152"/>
    <s v="81951906737167"/>
    <n v="55"/>
    <s v="Perempuan"/>
    <x v="0"/>
    <n v="5824000"/>
    <n v="0.20116758241758242"/>
    <x v="14"/>
    <s v="DKI Jakarta"/>
    <x v="1"/>
    <s v="NMAX 155"/>
    <s v="Matic Premium"/>
    <n v="34580000"/>
    <n v="5187000"/>
    <s v="Medium"/>
    <x v="0"/>
    <x v="4"/>
    <n v="0.14499999999999999"/>
    <n v="1171600"/>
    <n v="42178000"/>
    <x v="0"/>
    <x v="0"/>
    <n v="0"/>
    <n v="0"/>
    <n v="1"/>
    <s v="verifikasi"/>
    <n v="2"/>
    <n v="2"/>
    <n v="2"/>
    <n v="0"/>
    <n v="6"/>
    <s v="Low Risk"/>
    <n v="6"/>
    <s v="6-11 bulan"/>
  </r>
  <r>
    <x v="1543"/>
    <x v="106"/>
    <x v="3"/>
    <x v="138"/>
    <s v="53351605862757"/>
    <n v="41"/>
    <s v="Perempuan"/>
    <x v="1"/>
    <n v="13930000"/>
    <n v="5.1974156496769564E-2"/>
    <x v="2"/>
    <s v="Riau"/>
    <x v="0"/>
    <s v="Vario 160"/>
    <s v="Matic Mid"/>
    <n v="30270000"/>
    <n v="12108000"/>
    <s v="High"/>
    <x v="5"/>
    <x v="4"/>
    <n v="0.14499999999999999"/>
    <n v="724000"/>
    <n v="26063000"/>
    <x v="0"/>
    <x v="0"/>
    <n v="0"/>
    <n v="0"/>
    <n v="1"/>
    <m/>
    <n v="1"/>
    <n v="1"/>
    <n v="2"/>
    <n v="0"/>
    <n v="4"/>
    <s v="Low Risk"/>
    <n v="8"/>
    <s v="6-11 bulan"/>
  </r>
  <r>
    <x v="1544"/>
    <x v="47"/>
    <x v="1"/>
    <x v="257"/>
    <s v="83882207648017"/>
    <n v="41"/>
    <s v="Perempuan"/>
    <x v="0"/>
    <n v="5884000"/>
    <n v="8.0999320190346696E-2"/>
    <x v="20"/>
    <s v="DKI Jakarta"/>
    <x v="0"/>
    <s v="Vario 125"/>
    <s v="Matic Mid"/>
    <n v="24134000"/>
    <n v="9654000"/>
    <s v="High"/>
    <x v="5"/>
    <x v="2"/>
    <n v="0.14499999999999999"/>
    <n v="476600"/>
    <n v="22879000"/>
    <x v="0"/>
    <x v="0"/>
    <n v="0"/>
    <n v="0"/>
    <n v="1"/>
    <s v="verifikasi"/>
    <n v="1"/>
    <n v="1"/>
    <n v="3"/>
    <n v="0"/>
    <n v="5"/>
    <s v="Low Risk"/>
    <n v="7"/>
    <s v="6-11 bulan"/>
  </r>
  <r>
    <x v="1545"/>
    <x v="150"/>
    <x v="4"/>
    <x v="465"/>
    <s v="44492708544748"/>
    <n v="38"/>
    <s v="Perempuan"/>
    <x v="1"/>
    <n v="7534000"/>
    <n v="0.11852933368728431"/>
    <x v="20"/>
    <s v="DKI Jakarta"/>
    <x v="0"/>
    <s v="CB150R"/>
    <s v="Sport"/>
    <n v="30142000"/>
    <n v="3014000"/>
    <s v="Low"/>
    <x v="6"/>
    <x v="2"/>
    <n v="0.14499999999999999"/>
    <n v="893000"/>
    <n v="42863000"/>
    <x v="0"/>
    <x v="0"/>
    <n v="0"/>
    <n v="0"/>
    <n v="1"/>
    <m/>
    <n v="1"/>
    <n v="3"/>
    <n v="3"/>
    <n v="0"/>
    <n v="7"/>
    <s v="Medium Risk"/>
    <n v="4"/>
    <s v="0-5 bulan"/>
  </r>
  <r>
    <x v="1546"/>
    <x v="46"/>
    <x v="2"/>
    <x v="439"/>
    <s v="46932006596926"/>
    <n v="25"/>
    <s v="Perempuan"/>
    <x v="5"/>
    <n v="2914000"/>
    <n v="0.37004118050789292"/>
    <x v="12"/>
    <s v="DKI Jakarta"/>
    <x v="4"/>
    <s v="KLX 150"/>
    <s v="Trail"/>
    <n v="38647000"/>
    <n v="11594000"/>
    <s v="High"/>
    <x v="3"/>
    <x v="4"/>
    <n v="0.14499999999999999"/>
    <n v="1078300"/>
    <n v="38820000"/>
    <x v="0"/>
    <x v="2"/>
    <n v="0"/>
    <n v="0"/>
    <n v="0"/>
    <s v="verifikasi"/>
    <n v="3"/>
    <n v="1"/>
    <n v="2"/>
    <n v="0"/>
    <n v="6"/>
    <s v="Low Risk"/>
    <n v="6"/>
    <s v="6-11 bulan"/>
  </r>
  <r>
    <x v="1547"/>
    <x v="107"/>
    <x v="3"/>
    <x v="49"/>
    <s v="48381706501911"/>
    <n v="27"/>
    <s v="Lakilaki"/>
    <x v="0"/>
    <n v="5757000"/>
    <n v="0.10225812054889699"/>
    <x v="7"/>
    <s v="Jawa Barat"/>
    <x v="2"/>
    <s v="Nex II"/>
    <s v="Matic Entry"/>
    <n v="16409000"/>
    <n v="1641000"/>
    <s v="Low"/>
    <x v="6"/>
    <x v="4"/>
    <n v="0.14499999999999999"/>
    <n v="588700"/>
    <n v="21192000"/>
    <x v="0"/>
    <x v="2"/>
    <n v="0"/>
    <n v="0"/>
    <n v="0"/>
    <m/>
    <n v="1"/>
    <n v="3"/>
    <n v="2"/>
    <n v="0"/>
    <n v="6"/>
    <s v="Low Risk"/>
    <n v="8"/>
    <s v="6-11 bulan"/>
  </r>
  <r>
    <x v="1548"/>
    <x v="62"/>
    <x v="1"/>
    <x v="162"/>
    <s v="77442111508787"/>
    <n v="33"/>
    <s v="Perempuan"/>
    <x v="6"/>
    <n v="6384000"/>
    <n v="0.1307017543859649"/>
    <x v="10"/>
    <s v="Jawa Timur"/>
    <x v="0"/>
    <s v="Scoopy"/>
    <s v="Matic Stylish"/>
    <n v="23883000"/>
    <n v="8359000"/>
    <s v="High"/>
    <x v="4"/>
    <x v="5"/>
    <n v="0.14499999999999999"/>
    <n v="834400"/>
    <n v="20026000"/>
    <x v="0"/>
    <x v="0"/>
    <n v="0"/>
    <n v="0"/>
    <n v="1"/>
    <s v="approved"/>
    <n v="1"/>
    <n v="1"/>
    <n v="1"/>
    <n v="0"/>
    <n v="3"/>
    <s v="Low Risk"/>
    <n v="7"/>
    <s v="6-11 bulan"/>
  </r>
  <r>
    <x v="1549"/>
    <x v="9"/>
    <x v="1"/>
    <x v="398"/>
    <s v="57721106965207"/>
    <n v="24"/>
    <s v="Lakilaki"/>
    <x v="8"/>
    <n v="2826000"/>
    <n v="0.2043170559094126"/>
    <x v="20"/>
    <s v="DKI Jakarta"/>
    <x v="1"/>
    <s v="Freego"/>
    <s v="Matic Mid"/>
    <n v="21928000"/>
    <n v="4386000"/>
    <s v="Medium"/>
    <x v="2"/>
    <x v="2"/>
    <n v="0.14499999999999999"/>
    <n v="577400"/>
    <n v="27716000"/>
    <x v="0"/>
    <x v="0"/>
    <n v="0"/>
    <n v="0"/>
    <n v="1"/>
    <m/>
    <n v="2"/>
    <n v="2"/>
    <n v="3"/>
    <n v="0"/>
    <n v="7"/>
    <s v="Medium Risk"/>
    <n v="6"/>
    <s v="6-11 bulan"/>
  </r>
  <r>
    <x v="1550"/>
    <x v="41"/>
    <x v="3"/>
    <x v="206"/>
    <s v="37132602591613"/>
    <n v="56"/>
    <s v="Perempuan"/>
    <x v="0"/>
    <n v="7371000"/>
    <n v="0.12299552299552299"/>
    <x v="12"/>
    <s v="DKI Jakarta"/>
    <x v="1"/>
    <s v="Aerox 155"/>
    <s v="Matic Sport"/>
    <n v="32401000"/>
    <n v="4860000"/>
    <s v="Medium"/>
    <x v="0"/>
    <x v="2"/>
    <n v="0.14499999999999999"/>
    <n v="906600"/>
    <n v="43516000"/>
    <x v="0"/>
    <x v="0"/>
    <n v="0"/>
    <n v="0"/>
    <n v="1"/>
    <s v="data kurang"/>
    <n v="1"/>
    <n v="2"/>
    <n v="3"/>
    <n v="0"/>
    <n v="6"/>
    <s v="Low Risk"/>
    <n v="7"/>
    <s v="6-11 bulan"/>
  </r>
  <r>
    <x v="1551"/>
    <x v="50"/>
    <x v="1"/>
    <x v="611"/>
    <s v="83721908746256"/>
    <n v="29"/>
    <s v="Lakilaki"/>
    <x v="0"/>
    <n v="7944000"/>
    <n v="0.14087361530715006"/>
    <x v="0"/>
    <s v="Bali"/>
    <x v="1"/>
    <s v="NMAX 155"/>
    <s v="Matic Premium"/>
    <n v="35093000"/>
    <n v="7019000"/>
    <s v="Medium"/>
    <x v="2"/>
    <x v="4"/>
    <n v="0.14499999999999999"/>
    <n v="1119100"/>
    <n v="40286000"/>
    <x v="0"/>
    <x v="1"/>
    <n v="33"/>
    <n v="2"/>
    <n v="2"/>
    <m/>
    <n v="1"/>
    <n v="2"/>
    <n v="2"/>
    <n v="2"/>
    <n v="7"/>
    <s v="Medium Risk"/>
    <n v="6"/>
    <s v="6-11 bulan"/>
  </r>
  <r>
    <x v="1552"/>
    <x v="176"/>
    <x v="5"/>
    <x v="602"/>
    <s v="69211902743438"/>
    <n v="38"/>
    <s v="Lakilaki"/>
    <x v="8"/>
    <n v="2942000"/>
    <n v="0.11556764106050306"/>
    <x v="3"/>
    <s v="Sulawesi Selatan"/>
    <x v="3"/>
    <s v="Dazz"/>
    <s v="Matic Entry"/>
    <n v="15769000"/>
    <n v="3942000"/>
    <s v="Medium"/>
    <x v="1"/>
    <x v="1"/>
    <n v="0.14499999999999999"/>
    <n v="340000"/>
    <n v="20401000"/>
    <x v="1"/>
    <x v="3"/>
    <n v="19"/>
    <n v="1"/>
    <n v="3"/>
    <s v="data kurang"/>
    <n v="1"/>
    <n v="2"/>
    <n v="4"/>
    <n v="2"/>
    <n v="9"/>
    <s v="High Risk"/>
    <n v="8"/>
    <s v="6-11 bulan"/>
  </r>
  <r>
    <x v="1553"/>
    <x v="3"/>
    <x v="3"/>
    <x v="519"/>
    <s v="63441506839179"/>
    <n v="55"/>
    <s v="Perempuan"/>
    <x v="0"/>
    <n v="6060000"/>
    <n v="0.15150165016501649"/>
    <x v="20"/>
    <s v="DKI Jakarta"/>
    <x v="1"/>
    <s v="NMAX 155"/>
    <s v="Matic Premium"/>
    <n v="35434000"/>
    <n v="12402000"/>
    <s v="High"/>
    <x v="4"/>
    <x v="4"/>
    <n v="0.14499999999999999"/>
    <n v="918100"/>
    <n v="33051000"/>
    <x v="0"/>
    <x v="0"/>
    <n v="0"/>
    <n v="0"/>
    <n v="1"/>
    <s v="ok"/>
    <n v="1"/>
    <n v="1"/>
    <n v="2"/>
    <n v="0"/>
    <n v="4"/>
    <s v="Low Risk"/>
    <n v="7"/>
    <s v="6-11 bulan"/>
  </r>
  <r>
    <x v="1554"/>
    <x v="167"/>
    <x v="5"/>
    <x v="411"/>
    <s v="53791702854910"/>
    <n v="53"/>
    <s v="Lakilaki"/>
    <x v="5"/>
    <n v="3855000"/>
    <n v="0.19143968871595332"/>
    <x v="6"/>
    <s v="DIY"/>
    <x v="1"/>
    <s v="Mio M3"/>
    <s v="Matic Entry"/>
    <n v="18308000"/>
    <n v="4577000"/>
    <s v="Medium"/>
    <x v="1"/>
    <x v="5"/>
    <n v="0.14499999999999999"/>
    <n v="738000"/>
    <n v="17713000"/>
    <x v="0"/>
    <x v="0"/>
    <n v="0"/>
    <n v="0"/>
    <n v="1"/>
    <s v="verifikasi"/>
    <n v="1"/>
    <n v="2"/>
    <n v="1"/>
    <n v="0"/>
    <n v="4"/>
    <s v="Low Risk"/>
    <n v="9"/>
    <s v="6-11 bulan"/>
  </r>
  <r>
    <x v="1555"/>
    <x v="109"/>
    <x v="0"/>
    <x v="297"/>
    <s v="54362904931452"/>
    <n v="45"/>
    <s v="Perempuan"/>
    <x v="3"/>
    <n v="6115000"/>
    <n v="7.3033524121013896E-2"/>
    <x v="0"/>
    <s v="Bali"/>
    <x v="2"/>
    <s v="Nex II"/>
    <s v="Matic Entry"/>
    <n v="16959000"/>
    <n v="3392000"/>
    <s v="Medium"/>
    <x v="2"/>
    <x v="2"/>
    <n v="0.14499999999999999"/>
    <n v="446600"/>
    <n v="21436000"/>
    <x v="0"/>
    <x v="0"/>
    <n v="0"/>
    <n v="0"/>
    <n v="1"/>
    <s v="verifikasi"/>
    <n v="1"/>
    <n v="2"/>
    <n v="3"/>
    <n v="0"/>
    <n v="6"/>
    <s v="Low Risk"/>
    <n v="4"/>
    <s v="0-5 bulan"/>
  </r>
  <r>
    <x v="1556"/>
    <x v="112"/>
    <x v="2"/>
    <x v="383"/>
    <s v="51441304791288"/>
    <n v="39"/>
    <s v="Lakilaki"/>
    <x v="1"/>
    <n v="13797000"/>
    <n v="0.13392766543451476"/>
    <x v="16"/>
    <s v="Jawa Timur"/>
    <x v="1"/>
    <s v="R15"/>
    <s v="Sport"/>
    <n v="42029000"/>
    <n v="14710000"/>
    <s v="High"/>
    <x v="4"/>
    <x v="3"/>
    <n v="0.14499999999999999"/>
    <n v="1847800"/>
    <n v="33260000"/>
    <x v="0"/>
    <x v="0"/>
    <n v="0"/>
    <n v="0"/>
    <n v="1"/>
    <s v="data kurang"/>
    <n v="1"/>
    <n v="1"/>
    <n v="1"/>
    <n v="0"/>
    <n v="3"/>
    <s v="Low Risk"/>
    <n v="5"/>
    <s v="0-5 bulan"/>
  </r>
  <r>
    <x v="1557"/>
    <x v="160"/>
    <x v="2"/>
    <x v="149"/>
    <s v="98532108536648"/>
    <n v="44"/>
    <s v="Perempuan"/>
    <x v="4"/>
    <n v="5973000"/>
    <n v="0.23433785367487026"/>
    <x v="13"/>
    <s v="Jawa Barat"/>
    <x v="0"/>
    <s v="Scoopy"/>
    <s v="Matic Stylish"/>
    <n v="22993000"/>
    <n v="2299000"/>
    <s v="Low"/>
    <x v="6"/>
    <x v="3"/>
    <n v="0.14499999999999999"/>
    <n v="1399700"/>
    <n v="25195000"/>
    <x v="0"/>
    <x v="0"/>
    <n v="0"/>
    <n v="0"/>
    <n v="1"/>
    <s v="data kurang"/>
    <n v="2"/>
    <n v="3"/>
    <n v="1"/>
    <n v="0"/>
    <n v="6"/>
    <s v="Low Risk"/>
    <n v="5"/>
    <s v="0-5 bulan"/>
  </r>
  <r>
    <x v="1558"/>
    <x v="109"/>
    <x v="0"/>
    <x v="273"/>
    <s v="78361512753459"/>
    <n v="44"/>
    <s v="Lakilaki"/>
    <x v="1"/>
    <n v="7386000"/>
    <n v="0.10315461684267534"/>
    <x v="10"/>
    <s v="Jawa Timur"/>
    <x v="2"/>
    <s v="Address"/>
    <s v="Matic Mid"/>
    <n v="20250000"/>
    <n v="6075000"/>
    <s v="High"/>
    <x v="3"/>
    <x v="5"/>
    <n v="0.14499999999999999"/>
    <n v="761900"/>
    <n v="18286000"/>
    <x v="0"/>
    <x v="0"/>
    <n v="0"/>
    <n v="0"/>
    <n v="1"/>
    <s v="approved"/>
    <n v="1"/>
    <n v="1"/>
    <n v="1"/>
    <n v="0"/>
    <n v="3"/>
    <s v="Low Risk"/>
    <n v="4"/>
    <s v="0-5 bulan"/>
  </r>
  <r>
    <x v="1559"/>
    <x v="41"/>
    <x v="3"/>
    <x v="184"/>
    <s v="75412411825483"/>
    <n v="54"/>
    <s v="Lakilaki"/>
    <x v="1"/>
    <n v="10243000"/>
    <n v="8.1899834032998151E-2"/>
    <x v="6"/>
    <s v="DIY"/>
    <x v="0"/>
    <s v="Vario 125"/>
    <s v="Matic Mid"/>
    <n v="24761000"/>
    <n v="3714000"/>
    <s v="Medium"/>
    <x v="0"/>
    <x v="4"/>
    <n v="0.14499999999999999"/>
    <n v="838900"/>
    <n v="30202000"/>
    <x v="0"/>
    <x v="0"/>
    <n v="0"/>
    <n v="0"/>
    <n v="1"/>
    <s v="survey ulang"/>
    <n v="1"/>
    <n v="2"/>
    <n v="2"/>
    <n v="0"/>
    <n v="5"/>
    <s v="Low Risk"/>
    <n v="7"/>
    <s v="6-11 bulan"/>
  </r>
  <r>
    <x v="1560"/>
    <x v="160"/>
    <x v="2"/>
    <x v="299"/>
    <s v="38001102956327"/>
    <n v="48"/>
    <s v="Perempuan"/>
    <x v="8"/>
    <n v="2880000"/>
    <n v="1.2551041666666667"/>
    <x v="0"/>
    <s v="Bali"/>
    <x v="0"/>
    <s v="ADV 160"/>
    <s v="Adventure"/>
    <n v="42092000"/>
    <n v="4209000"/>
    <s v="Low"/>
    <x v="6"/>
    <x v="0"/>
    <n v="0.14499999999999999"/>
    <n v="3614700"/>
    <n v="43376000"/>
    <x v="0"/>
    <x v="0"/>
    <n v="0"/>
    <n v="0"/>
    <n v="1"/>
    <m/>
    <n v="4"/>
    <n v="3"/>
    <n v="1"/>
    <n v="0"/>
    <n v="8"/>
    <s v="Medium Risk"/>
    <n v="5"/>
    <s v="0-5 bulan"/>
  </r>
  <r>
    <x v="1561"/>
    <x v="164"/>
    <x v="4"/>
    <x v="168"/>
    <s v="61242105568671"/>
    <n v="22"/>
    <s v="Lakilaki"/>
    <x v="1"/>
    <n v="12983000"/>
    <n v="8.1722252175922355E-2"/>
    <x v="6"/>
    <s v="DIY"/>
    <x v="0"/>
    <s v="Revo X"/>
    <s v="Bebek"/>
    <n v="18533000"/>
    <n v="7413000"/>
    <s v="High"/>
    <x v="5"/>
    <x v="0"/>
    <n v="0.14499999999999999"/>
    <n v="1061000"/>
    <n v="12732000"/>
    <x v="0"/>
    <x v="0"/>
    <n v="0"/>
    <n v="0"/>
    <n v="1"/>
    <s v="approved"/>
    <n v="1"/>
    <n v="1"/>
    <n v="1"/>
    <n v="0"/>
    <n v="3"/>
    <s v="Low Risk"/>
    <n v="5"/>
    <s v="0-5 bulan"/>
  </r>
  <r>
    <x v="1562"/>
    <x v="203"/>
    <x v="10"/>
    <x v="612"/>
    <s v="40731609791549"/>
    <n v="54"/>
    <s v="Perempuan"/>
    <x v="0"/>
    <n v="6065000"/>
    <n v="0.17081615828524319"/>
    <x v="10"/>
    <s v="Jawa Timur"/>
    <x v="2"/>
    <s v="Nex II"/>
    <s v="Matic Entry"/>
    <n v="16703000"/>
    <n v="5846000"/>
    <s v="High"/>
    <x v="4"/>
    <x v="0"/>
    <n v="0.14499999999999999"/>
    <n v="1036000"/>
    <n v="12432000"/>
    <x v="0"/>
    <x v="0"/>
    <n v="0"/>
    <n v="0"/>
    <n v="1"/>
    <m/>
    <n v="1"/>
    <n v="1"/>
    <n v="1"/>
    <n v="0"/>
    <n v="3"/>
    <s v="Low Risk"/>
    <s v="N/A"/>
    <s v="N/A"/>
  </r>
  <r>
    <x v="1563"/>
    <x v="90"/>
    <x v="3"/>
    <x v="541"/>
    <s v="41022405897227"/>
    <n v="45"/>
    <s v="Lakilaki"/>
    <x v="1"/>
    <n v="4448000"/>
    <n v="9.3008093525179858E-2"/>
    <x v="7"/>
    <s v="Jawa Barat"/>
    <x v="0"/>
    <s v="Beat Street"/>
    <s v="Matic Entry"/>
    <n v="19185000"/>
    <n v="4796000"/>
    <s v="Medium"/>
    <x v="1"/>
    <x v="1"/>
    <n v="0.14499999999999999"/>
    <n v="413700"/>
    <n v="24821000"/>
    <x v="0"/>
    <x v="0"/>
    <n v="0"/>
    <n v="0"/>
    <n v="1"/>
    <s v="ok"/>
    <n v="1"/>
    <n v="2"/>
    <n v="4"/>
    <n v="0"/>
    <n v="7"/>
    <s v="Medium Risk"/>
    <n v="8"/>
    <s v="6-11 bulan"/>
  </r>
  <r>
    <x v="1564"/>
    <x v="73"/>
    <x v="3"/>
    <x v="609"/>
    <s v="50701606617225"/>
    <n v="32"/>
    <s v="Lakilaki"/>
    <x v="3"/>
    <n v="6990000"/>
    <n v="0.11257510729613734"/>
    <x v="11"/>
    <s v="Sumatera Utara"/>
    <x v="1"/>
    <s v="Mio M3"/>
    <s v="Matic Entry"/>
    <n v="17898000"/>
    <n v="6264000"/>
    <s v="High"/>
    <x v="4"/>
    <x v="3"/>
    <n v="0.14499999999999999"/>
    <n v="786900"/>
    <n v="14164000"/>
    <x v="0"/>
    <x v="0"/>
    <n v="0"/>
    <n v="0"/>
    <n v="1"/>
    <m/>
    <n v="1"/>
    <n v="1"/>
    <n v="1"/>
    <n v="0"/>
    <n v="3"/>
    <s v="Low Risk"/>
    <n v="8"/>
    <s v="6-11 bulan"/>
  </r>
  <r>
    <x v="1565"/>
    <x v="53"/>
    <x v="1"/>
    <x v="295"/>
    <s v="34722608709660"/>
    <n v="58"/>
    <s v="Perempuan"/>
    <x v="5"/>
    <n v="4427000"/>
    <n v="0.5057601084255704"/>
    <x v="12"/>
    <s v="DKI Jakarta"/>
    <x v="1"/>
    <s v="NMAX 155"/>
    <s v="Matic Premium"/>
    <n v="36102000"/>
    <n v="12636000"/>
    <s v="High"/>
    <x v="4"/>
    <x v="0"/>
    <n v="0.14499999999999999"/>
    <n v="2239000"/>
    <n v="26869000"/>
    <x v="0"/>
    <x v="0"/>
    <n v="0"/>
    <n v="0"/>
    <n v="1"/>
    <m/>
    <n v="4"/>
    <n v="1"/>
    <n v="1"/>
    <n v="0"/>
    <n v="6"/>
    <s v="Low Risk"/>
    <n v="6"/>
    <s v="6-11 bulan"/>
  </r>
  <r>
    <x v="1566"/>
    <x v="136"/>
    <x v="5"/>
    <x v="464"/>
    <s v="93211908915232"/>
    <n v="52"/>
    <s v="Perempuan"/>
    <x v="0"/>
    <n v="7963000"/>
    <n v="7.5674996860479724E-2"/>
    <x v="6"/>
    <s v="DIY"/>
    <x v="0"/>
    <s v="CB150R"/>
    <s v="Sport"/>
    <n v="30512000"/>
    <n v="12205000"/>
    <s v="High"/>
    <x v="5"/>
    <x v="2"/>
    <n v="0.14499999999999999"/>
    <n v="602600"/>
    <n v="28926000"/>
    <x v="0"/>
    <x v="0"/>
    <n v="0"/>
    <n v="0"/>
    <n v="1"/>
    <m/>
    <n v="1"/>
    <n v="1"/>
    <n v="3"/>
    <n v="0"/>
    <n v="5"/>
    <s v="Low Risk"/>
    <n v="8"/>
    <s v="6-11 bulan"/>
  </r>
  <r>
    <x v="1567"/>
    <x v="141"/>
    <x v="2"/>
    <x v="458"/>
    <s v="98982006627279"/>
    <n v="39"/>
    <s v="Perempuan"/>
    <x v="0"/>
    <n v="7604000"/>
    <n v="5.7351394003156232E-2"/>
    <x v="17"/>
    <s v="Jawa Barat"/>
    <x v="0"/>
    <s v="Genio"/>
    <s v="Matic Entry"/>
    <n v="18959000"/>
    <n v="3792000"/>
    <s v="Medium"/>
    <x v="2"/>
    <x v="1"/>
    <n v="0.14499999999999999"/>
    <n v="436100"/>
    <n v="26163000"/>
    <x v="0"/>
    <x v="0"/>
    <n v="0"/>
    <n v="0"/>
    <n v="1"/>
    <s v="survey ulang"/>
    <n v="1"/>
    <n v="2"/>
    <n v="4"/>
    <n v="0"/>
    <n v="7"/>
    <s v="Medium Risk"/>
    <n v="6"/>
    <s v="6-11 bulan"/>
  </r>
  <r>
    <x v="1568"/>
    <x v="96"/>
    <x v="0"/>
    <x v="376"/>
    <s v="56122410564705"/>
    <n v="29"/>
    <s v="Perempuan"/>
    <x v="8"/>
    <n v="3590000"/>
    <n v="0.63699164345403902"/>
    <x v="15"/>
    <s v="DKI Jakarta"/>
    <x v="4"/>
    <s v="KLX 150"/>
    <s v="Trail"/>
    <n v="37565000"/>
    <n v="3756000"/>
    <s v="Low"/>
    <x v="6"/>
    <x v="3"/>
    <n v="0.14499999999999999"/>
    <n v="2286800"/>
    <n v="41162000"/>
    <x v="0"/>
    <x v="0"/>
    <n v="0"/>
    <n v="0"/>
    <n v="1"/>
    <s v="data kurang"/>
    <n v="4"/>
    <n v="3"/>
    <n v="1"/>
    <n v="0"/>
    <n v="8"/>
    <s v="Medium Risk"/>
    <n v="4"/>
    <s v="0-5 bulan"/>
  </r>
  <r>
    <x v="1569"/>
    <x v="204"/>
    <x v="6"/>
    <x v="513"/>
    <s v="35582804862302"/>
    <n v="25"/>
    <s v="Perempuan"/>
    <x v="2"/>
    <n v="2714000"/>
    <n v="0.28732498157700809"/>
    <x v="6"/>
    <s v="DIY"/>
    <x v="1"/>
    <s v="R15"/>
    <s v="Sport"/>
    <n v="41728000"/>
    <n v="14605000"/>
    <s v="High"/>
    <x v="4"/>
    <x v="1"/>
    <n v="0.14499999999999999"/>
    <n v="779800"/>
    <n v="46787000"/>
    <x v="0"/>
    <x v="0"/>
    <n v="0"/>
    <n v="0"/>
    <n v="1"/>
    <s v="verifikasi"/>
    <n v="2"/>
    <n v="1"/>
    <n v="4"/>
    <n v="0"/>
    <n v="7"/>
    <s v="Medium Risk"/>
    <n v="0"/>
    <s v="0-5 bulan"/>
  </r>
  <r>
    <x v="1570"/>
    <x v="159"/>
    <x v="2"/>
    <x v="340"/>
    <s v="47042705643745"/>
    <n v="30"/>
    <s v="Lakilaki"/>
    <x v="0"/>
    <n v="6001000"/>
    <n v="0.19063489418430263"/>
    <x v="19"/>
    <s v="Jawa Barat"/>
    <x v="1"/>
    <s v="Mio M3"/>
    <s v="Matic Entry"/>
    <n v="18792000"/>
    <n v="1879000"/>
    <s v="Low"/>
    <x v="6"/>
    <x v="3"/>
    <n v="0.14499999999999999"/>
    <n v="1144000"/>
    <n v="20591000"/>
    <x v="0"/>
    <x v="0"/>
    <n v="0"/>
    <n v="0"/>
    <n v="1"/>
    <m/>
    <n v="1"/>
    <n v="3"/>
    <n v="1"/>
    <n v="0"/>
    <n v="5"/>
    <s v="Low Risk"/>
    <n v="6"/>
    <s v="6-11 bulan"/>
  </r>
  <r>
    <x v="1571"/>
    <x v="103"/>
    <x v="2"/>
    <x v="272"/>
    <s v="66182708644819"/>
    <n v="27"/>
    <s v="Lakilaki"/>
    <x v="5"/>
    <n v="4276000"/>
    <n v="0.28847053320860616"/>
    <x v="13"/>
    <s v="Jawa Barat"/>
    <x v="1"/>
    <s v="R15"/>
    <s v="Sport"/>
    <n v="44087000"/>
    <n v="6613000"/>
    <s v="Medium"/>
    <x v="0"/>
    <x v="2"/>
    <n v="0.14499999999999999"/>
    <n v="1233500"/>
    <n v="59209000"/>
    <x v="0"/>
    <x v="0"/>
    <n v="0"/>
    <n v="0"/>
    <n v="1"/>
    <m/>
    <n v="2"/>
    <n v="2"/>
    <n v="3"/>
    <n v="0"/>
    <n v="7"/>
    <s v="Medium Risk"/>
    <n v="6"/>
    <s v="6-11 bulan"/>
  </r>
  <r>
    <x v="1572"/>
    <x v="77"/>
    <x v="3"/>
    <x v="353"/>
    <s v="87112807577684"/>
    <n v="42"/>
    <s v="Lakilaki"/>
    <x v="4"/>
    <n v="4741000"/>
    <n v="0.46173802995148705"/>
    <x v="4"/>
    <s v="Kalimantan Selatan"/>
    <x v="1"/>
    <s v="Aerox 155"/>
    <s v="Matic Sport"/>
    <n v="30591000"/>
    <n v="7648000"/>
    <s v="Medium"/>
    <x v="1"/>
    <x v="0"/>
    <n v="0.14499999999999999"/>
    <n v="2189100"/>
    <n v="26269000"/>
    <x v="0"/>
    <x v="0"/>
    <n v="0"/>
    <n v="0"/>
    <n v="1"/>
    <m/>
    <n v="4"/>
    <n v="2"/>
    <n v="1"/>
    <n v="0"/>
    <n v="7"/>
    <s v="Medium Risk"/>
    <n v="8"/>
    <s v="6-11 bulan"/>
  </r>
  <r>
    <x v="1573"/>
    <x v="199"/>
    <x v="1"/>
    <x v="528"/>
    <s v="98302102759456"/>
    <n v="45"/>
    <s v="Perempuan"/>
    <x v="5"/>
    <n v="2997000"/>
    <n v="0.15225225225225225"/>
    <x v="11"/>
    <s v="Sumatera Utara"/>
    <x v="0"/>
    <s v="Revo X"/>
    <s v="Bebek"/>
    <n v="17609000"/>
    <n v="6163000"/>
    <s v="High"/>
    <x v="4"/>
    <x v="4"/>
    <n v="0.14499999999999999"/>
    <n v="456300"/>
    <n v="16425000"/>
    <x v="0"/>
    <x v="0"/>
    <n v="0"/>
    <n v="0"/>
    <n v="1"/>
    <s v="approved"/>
    <n v="1"/>
    <n v="1"/>
    <n v="2"/>
    <n v="0"/>
    <n v="4"/>
    <s v="Low Risk"/>
    <n v="7"/>
    <s v="6-11 bulan"/>
  </r>
  <r>
    <x v="1574"/>
    <x v="54"/>
    <x v="5"/>
    <x v="326"/>
    <s v="35282611509660"/>
    <n v="33"/>
    <s v="Perempuan"/>
    <x v="5"/>
    <n v="3190000"/>
    <n v="0.42636363636363639"/>
    <x v="4"/>
    <s v="Kalimantan Selatan"/>
    <x v="0"/>
    <s v="Vario 160"/>
    <s v="Matic Mid"/>
    <n v="29769000"/>
    <n v="4465000"/>
    <s v="Medium"/>
    <x v="0"/>
    <x v="5"/>
    <n v="0.14499999999999999"/>
    <n v="1360100"/>
    <n v="32642000"/>
    <x v="0"/>
    <x v="0"/>
    <n v="0"/>
    <n v="0"/>
    <n v="1"/>
    <s v="ok"/>
    <n v="4"/>
    <n v="2"/>
    <n v="1"/>
    <n v="0"/>
    <n v="7"/>
    <s v="Medium Risk"/>
    <n v="9"/>
    <s v="6-11 bulan"/>
  </r>
  <r>
    <x v="1575"/>
    <x v="11"/>
    <x v="3"/>
    <x v="491"/>
    <s v="83602506902130"/>
    <n v="39"/>
    <s v="Perempuan"/>
    <x v="0"/>
    <n v="5609000"/>
    <n v="0.20508111962916742"/>
    <x v="15"/>
    <s v="DKI Jakarta"/>
    <x v="1"/>
    <s v="Mio M3"/>
    <s v="Matic Entry"/>
    <n v="18547000"/>
    <n v="6491000"/>
    <s v="High"/>
    <x v="4"/>
    <x v="0"/>
    <n v="0.14499999999999999"/>
    <n v="1150300"/>
    <n v="13804000"/>
    <x v="0"/>
    <x v="0"/>
    <n v="0"/>
    <n v="0"/>
    <n v="1"/>
    <s v="survey ulang"/>
    <n v="2"/>
    <n v="1"/>
    <n v="1"/>
    <n v="0"/>
    <n v="4"/>
    <s v="Low Risk"/>
    <n v="8"/>
    <s v="6-11 bulan"/>
  </r>
  <r>
    <x v="1576"/>
    <x v="178"/>
    <x v="3"/>
    <x v="437"/>
    <s v="86132802852841"/>
    <n v="45"/>
    <s v="Lakilaki"/>
    <x v="5"/>
    <n v="2898000"/>
    <n v="0.45748792270531402"/>
    <x v="9"/>
    <s v="Jawa Tengah"/>
    <x v="0"/>
    <s v="Scoopy"/>
    <s v="Matic Stylish"/>
    <n v="23158000"/>
    <n v="9263000"/>
    <s v="High"/>
    <x v="5"/>
    <x v="0"/>
    <n v="0.14499999999999999"/>
    <n v="1325800"/>
    <n v="15909000"/>
    <x v="0"/>
    <x v="0"/>
    <n v="0"/>
    <n v="0"/>
    <n v="1"/>
    <s v="ok"/>
    <n v="4"/>
    <n v="1"/>
    <n v="1"/>
    <n v="0"/>
    <n v="6"/>
    <s v="Low Risk"/>
    <n v="8"/>
    <s v="6-11 bulan"/>
  </r>
  <r>
    <x v="1577"/>
    <x v="137"/>
    <x v="0"/>
    <x v="599"/>
    <s v="42792511566813"/>
    <n v="23"/>
    <s v="Lakilaki"/>
    <x v="0"/>
    <n v="7661000"/>
    <n v="8.7847539485706824E-2"/>
    <x v="14"/>
    <s v="DKI Jakarta"/>
    <x v="0"/>
    <s v="Scoopy"/>
    <s v="Matic Stylish"/>
    <n v="24052000"/>
    <n v="3608000"/>
    <s v="Medium"/>
    <x v="0"/>
    <x v="2"/>
    <n v="0.14499999999999999"/>
    <n v="673000"/>
    <n v="32302000"/>
    <x v="0"/>
    <x v="1"/>
    <n v="77"/>
    <n v="2"/>
    <n v="2"/>
    <s v="verifikasi"/>
    <n v="1"/>
    <n v="2"/>
    <n v="3"/>
    <n v="2"/>
    <n v="8"/>
    <s v="Medium Risk"/>
    <n v="4"/>
    <s v="0-5 bulan"/>
  </r>
  <r>
    <x v="1578"/>
    <x v="90"/>
    <x v="3"/>
    <x v="283"/>
    <s v="67751610981519"/>
    <n v="57"/>
    <s v="Lakilaki"/>
    <x v="3"/>
    <n v="6441000"/>
    <n v="0.27441391088340322"/>
    <x v="7"/>
    <s v="Jawa Barat"/>
    <x v="1"/>
    <s v="R15"/>
    <s v="Sport"/>
    <n v="43846000"/>
    <n v="10962000"/>
    <s v="Medium"/>
    <x v="1"/>
    <x v="5"/>
    <n v="0.14499999999999999"/>
    <n v="1767500"/>
    <n v="42421000"/>
    <x v="0"/>
    <x v="0"/>
    <n v="0"/>
    <n v="0"/>
    <n v="1"/>
    <s v="verifikasi"/>
    <n v="2"/>
    <n v="2"/>
    <n v="1"/>
    <n v="0"/>
    <n v="5"/>
    <s v="Low Risk"/>
    <n v="8"/>
    <s v="6-11 bulan"/>
  </r>
  <r>
    <x v="1579"/>
    <x v="187"/>
    <x v="12"/>
    <x v="120"/>
    <s v="82261001835823"/>
    <n v="45"/>
    <s v="Lakilaki"/>
    <x v="0"/>
    <n v="5483000"/>
    <n v="0.12462155754149189"/>
    <x v="4"/>
    <s v="Kalimantan Selatan"/>
    <x v="0"/>
    <s v="Vario 160"/>
    <s v="Matic Mid"/>
    <n v="29710000"/>
    <n v="5942000"/>
    <s v="Medium"/>
    <x v="2"/>
    <x v="1"/>
    <n v="0.14499999999999999"/>
    <n v="683300"/>
    <n v="41001000"/>
    <x v="0"/>
    <x v="0"/>
    <n v="0"/>
    <n v="0"/>
    <n v="1"/>
    <s v="verifikasi"/>
    <n v="1"/>
    <n v="2"/>
    <n v="4"/>
    <n v="0"/>
    <n v="7"/>
    <s v="Medium Risk"/>
    <n v="3"/>
    <s v="0-5 bulan"/>
  </r>
  <r>
    <x v="1580"/>
    <x v="38"/>
    <x v="4"/>
    <x v="368"/>
    <s v="Invalid"/>
    <n v="53"/>
    <s v="Perempuan"/>
    <x v="0"/>
    <n v="7212000"/>
    <n v="0.1074597892401553"/>
    <x v="12"/>
    <s v="DKI Jakarta"/>
    <x v="0"/>
    <s v="Vario 160"/>
    <s v="Matic Mid"/>
    <n v="29953000"/>
    <n v="2995000"/>
    <s v="Low"/>
    <x v="6"/>
    <x v="1"/>
    <n v="0.14499999999999999"/>
    <n v="775000"/>
    <n v="46502000"/>
    <x v="0"/>
    <x v="1"/>
    <n v="81"/>
    <n v="3"/>
    <n v="2"/>
    <s v="survey ulang"/>
    <n v="1"/>
    <n v="3"/>
    <n v="4"/>
    <n v="4"/>
    <n v="12"/>
    <s v="High Risk"/>
    <n v="5"/>
    <s v="0-5 bulan"/>
  </r>
  <r>
    <x v="1581"/>
    <x v="146"/>
    <x v="2"/>
    <x v="151"/>
    <s v="88991110936977"/>
    <n v="49"/>
    <s v="Lakilaki"/>
    <x v="0"/>
    <n v="4970000"/>
    <n v="9.561368209255533E-2"/>
    <x v="2"/>
    <s v="Riau"/>
    <x v="0"/>
    <s v="Beat Street"/>
    <s v="Matic Entry"/>
    <n v="18342000"/>
    <n v="6420000"/>
    <s v="High"/>
    <x v="4"/>
    <x v="4"/>
    <n v="0.14499999999999999"/>
    <n v="475200"/>
    <n v="17109000"/>
    <x v="0"/>
    <x v="0"/>
    <n v="0"/>
    <n v="0"/>
    <n v="1"/>
    <s v="data kurang"/>
    <n v="1"/>
    <n v="1"/>
    <n v="2"/>
    <n v="0"/>
    <n v="4"/>
    <s v="Low Risk"/>
    <n v="6"/>
    <s v="6-11 bulan"/>
  </r>
  <r>
    <x v="1582"/>
    <x v="10"/>
    <x v="2"/>
    <x v="203"/>
    <s v="93992803635126"/>
    <n v="36"/>
    <s v="Perempuan"/>
    <x v="9"/>
    <n v="5274000"/>
    <n v="0.32762609025407663"/>
    <x v="7"/>
    <s v="Jawa Barat"/>
    <x v="1"/>
    <s v="NMAX 155"/>
    <s v="Matic Premium"/>
    <n v="36494000"/>
    <n v="10948000"/>
    <s v="High"/>
    <x v="3"/>
    <x v="3"/>
    <n v="0.14499999999999999"/>
    <n v="1727900"/>
    <n v="31102000"/>
    <x v="0"/>
    <x v="0"/>
    <n v="0"/>
    <n v="0"/>
    <n v="1"/>
    <m/>
    <n v="3"/>
    <n v="1"/>
    <n v="1"/>
    <n v="0"/>
    <n v="5"/>
    <s v="Low Risk"/>
    <n v="6"/>
    <s v="6-11 bulan"/>
  </r>
  <r>
    <x v="1583"/>
    <x v="64"/>
    <x v="2"/>
    <x v="249"/>
    <s v="82452007623870"/>
    <n v="35"/>
    <s v="Perempuan"/>
    <x v="1"/>
    <n v="13916000"/>
    <n v="2.8700776085081921E-2"/>
    <x v="15"/>
    <s v="DKI Jakarta"/>
    <x v="0"/>
    <s v="Revo X"/>
    <s v="Bebek"/>
    <n v="17336000"/>
    <n v="5201000"/>
    <s v="High"/>
    <x v="3"/>
    <x v="2"/>
    <n v="0.14499999999999999"/>
    <n v="399400"/>
    <n v="19173000"/>
    <x v="0"/>
    <x v="0"/>
    <n v="0"/>
    <n v="0"/>
    <n v="1"/>
    <s v="data kurang"/>
    <n v="1"/>
    <n v="1"/>
    <n v="3"/>
    <n v="0"/>
    <n v="5"/>
    <s v="Low Risk"/>
    <n v="5"/>
    <s v="0-5 bulan"/>
  </r>
  <r>
    <x v="1584"/>
    <x v="185"/>
    <x v="5"/>
    <x v="387"/>
    <s v="91951611693242"/>
    <n v="42"/>
    <s v="Lakilaki"/>
    <x v="0"/>
    <n v="4583000"/>
    <n v="0.13220597861662667"/>
    <x v="2"/>
    <s v="Riau"/>
    <x v="3"/>
    <s v="Dazz"/>
    <s v="Matic Entry"/>
    <n v="16103000"/>
    <n v="4831000"/>
    <s v="High"/>
    <x v="3"/>
    <x v="5"/>
    <n v="0.14499999999999999"/>
    <n v="605900"/>
    <n v="14541000"/>
    <x v="0"/>
    <x v="0"/>
    <n v="0"/>
    <n v="0"/>
    <n v="1"/>
    <s v="data kurang"/>
    <n v="1"/>
    <n v="1"/>
    <n v="1"/>
    <n v="0"/>
    <n v="3"/>
    <s v="Low Risk"/>
    <n v="8"/>
    <s v="6-11 bulan"/>
  </r>
  <r>
    <x v="1585"/>
    <x v="204"/>
    <x v="6"/>
    <x v="439"/>
    <s v="89811511925970"/>
    <n v="35"/>
    <s v="Perempuan"/>
    <x v="5"/>
    <n v="3639000"/>
    <n v="0.20923330585325639"/>
    <x v="7"/>
    <s v="Jawa Barat"/>
    <x v="3"/>
    <s v="Dazz"/>
    <s v="Matic Entry"/>
    <n v="16665000"/>
    <n v="2500000"/>
    <s v="Medium"/>
    <x v="0"/>
    <x v="5"/>
    <n v="0.14499999999999999"/>
    <n v="761400"/>
    <n v="18273000"/>
    <x v="0"/>
    <x v="0"/>
    <n v="0"/>
    <n v="0"/>
    <n v="1"/>
    <m/>
    <n v="2"/>
    <n v="2"/>
    <n v="1"/>
    <n v="0"/>
    <n v="5"/>
    <s v="Low Risk"/>
    <n v="0"/>
    <s v="0-5 bulan"/>
  </r>
  <r>
    <x v="1586"/>
    <x v="34"/>
    <x v="4"/>
    <x v="40"/>
    <s v="90331106538047"/>
    <n v="23"/>
    <s v="Lakilaki"/>
    <x v="1"/>
    <n v="9914000"/>
    <n v="3.3578777486382889E-2"/>
    <x v="13"/>
    <s v="Jawa Barat"/>
    <x v="0"/>
    <s v="Beat Street"/>
    <s v="Matic Entry"/>
    <n v="19299000"/>
    <n v="7719000"/>
    <s v="High"/>
    <x v="5"/>
    <x v="1"/>
    <n v="0.14499999999999999"/>
    <n v="332900"/>
    <n v="19975000"/>
    <x v="0"/>
    <x v="0"/>
    <n v="0"/>
    <n v="0"/>
    <n v="1"/>
    <s v="verifikasi"/>
    <n v="1"/>
    <n v="1"/>
    <n v="4"/>
    <n v="0"/>
    <n v="6"/>
    <s v="Low Risk"/>
    <n v="5"/>
    <s v="0-5 bulan"/>
  </r>
  <r>
    <x v="1587"/>
    <x v="115"/>
    <x v="5"/>
    <x v="508"/>
    <s v="85901105711893"/>
    <n v="51"/>
    <s v="Perempuan"/>
    <x v="0"/>
    <n v="6494000"/>
    <n v="7.2436094856790881E-2"/>
    <x v="17"/>
    <s v="Jawa Barat"/>
    <x v="1"/>
    <s v="Mio M3"/>
    <s v="Matic Entry"/>
    <n v="18181000"/>
    <n v="1818000"/>
    <s v="Low"/>
    <x v="6"/>
    <x v="1"/>
    <n v="0.14499999999999999"/>
    <n v="470400"/>
    <n v="28227000"/>
    <x v="0"/>
    <x v="0"/>
    <n v="0"/>
    <n v="0"/>
    <n v="1"/>
    <m/>
    <n v="1"/>
    <n v="3"/>
    <n v="4"/>
    <n v="0"/>
    <n v="8"/>
    <s v="Medium Risk"/>
    <n v="8"/>
    <s v="6-11 bulan"/>
  </r>
  <r>
    <x v="1588"/>
    <x v="154"/>
    <x v="8"/>
    <x v="156"/>
    <s v="46832103822291"/>
    <n v="34"/>
    <s v="Perempuan"/>
    <x v="0"/>
    <n v="7343000"/>
    <n v="0.20610104861773118"/>
    <x v="7"/>
    <s v="Jawa Barat"/>
    <x v="1"/>
    <s v="MT15"/>
    <s v="Sport Naked"/>
    <n v="37542000"/>
    <n v="9385000"/>
    <s v="Medium"/>
    <x v="1"/>
    <x v="5"/>
    <n v="0.14499999999999999"/>
    <n v="1513400"/>
    <n v="36322000"/>
    <x v="0"/>
    <x v="0"/>
    <n v="0"/>
    <n v="0"/>
    <n v="1"/>
    <s v="ok"/>
    <n v="2"/>
    <n v="2"/>
    <n v="1"/>
    <n v="0"/>
    <n v="5"/>
    <s v="Low Risk"/>
    <n v="1"/>
    <s v="0-5 bulan"/>
  </r>
  <r>
    <x v="1589"/>
    <x v="91"/>
    <x v="4"/>
    <x v="513"/>
    <s v="72772911673379"/>
    <n v="45"/>
    <s v="Perempuan"/>
    <x v="1"/>
    <n v="8148000"/>
    <n v="0.19122484045164456"/>
    <x v="5"/>
    <s v="Kalimantan Timur"/>
    <x v="0"/>
    <s v="Beat Street"/>
    <s v="Matic Entry"/>
    <n v="18144000"/>
    <n v="1814000"/>
    <s v="Low"/>
    <x v="6"/>
    <x v="0"/>
    <n v="0.14499999999999999"/>
    <n v="1558100"/>
    <n v="18698000"/>
    <x v="0"/>
    <x v="0"/>
    <n v="0"/>
    <n v="0"/>
    <n v="1"/>
    <s v="ok"/>
    <n v="1"/>
    <n v="3"/>
    <n v="1"/>
    <n v="0"/>
    <n v="5"/>
    <s v="Low Risk"/>
    <n v="4"/>
    <s v="0-5 bulan"/>
  </r>
  <r>
    <x v="1590"/>
    <x v="1"/>
    <x v="1"/>
    <x v="337"/>
    <s v="37911708997386"/>
    <n v="35"/>
    <s v="Lakilaki"/>
    <x v="1"/>
    <n v="8553000"/>
    <n v="0.13550800888577108"/>
    <x v="16"/>
    <s v="Jawa Timur"/>
    <x v="1"/>
    <s v="R15"/>
    <s v="Sport"/>
    <n v="41536000"/>
    <n v="12461000"/>
    <s v="High"/>
    <x v="3"/>
    <x v="4"/>
    <n v="0.14499999999999999"/>
    <n v="1159000"/>
    <n v="41722000"/>
    <x v="0"/>
    <x v="0"/>
    <n v="0"/>
    <n v="0"/>
    <n v="1"/>
    <s v="ok"/>
    <n v="1"/>
    <n v="1"/>
    <n v="2"/>
    <n v="0"/>
    <n v="4"/>
    <s v="Low Risk"/>
    <n v="7"/>
    <s v="6-11 bulan"/>
  </r>
  <r>
    <x v="1591"/>
    <x v="93"/>
    <x v="4"/>
    <x v="429"/>
    <s v="33511809946336"/>
    <n v="44"/>
    <s v="Lakilaki"/>
    <x v="6"/>
    <n v="4908000"/>
    <n v="0.41114506927465361"/>
    <x v="11"/>
    <s v="Sumatera Utara"/>
    <x v="1"/>
    <s v="R15"/>
    <s v="Sport"/>
    <n v="41714000"/>
    <n v="4171000"/>
    <s v="Low"/>
    <x v="6"/>
    <x v="5"/>
    <n v="0.14499999999999999"/>
    <n v="2017900"/>
    <n v="48431000"/>
    <x v="0"/>
    <x v="0"/>
    <n v="0"/>
    <n v="0"/>
    <n v="1"/>
    <s v="survey ulang"/>
    <n v="4"/>
    <n v="3"/>
    <n v="1"/>
    <n v="0"/>
    <n v="8"/>
    <s v="Medium Risk"/>
    <n v="4"/>
    <s v="0-5 bulan"/>
  </r>
  <r>
    <x v="1592"/>
    <x v="14"/>
    <x v="2"/>
    <x v="287"/>
    <s v="83592709966661"/>
    <n v="49"/>
    <s v="Perempuan"/>
    <x v="8"/>
    <n v="2937000"/>
    <n v="0.56121893088185226"/>
    <x v="12"/>
    <s v="DKI Jakarta"/>
    <x v="4"/>
    <s v="KLX 150"/>
    <s v="Trail"/>
    <n v="38332000"/>
    <n v="7666000"/>
    <s v="Medium"/>
    <x v="2"/>
    <x v="5"/>
    <n v="0.14499999999999999"/>
    <n v="1648300"/>
    <n v="39559000"/>
    <x v="0"/>
    <x v="0"/>
    <n v="0"/>
    <n v="0"/>
    <n v="1"/>
    <m/>
    <n v="4"/>
    <n v="2"/>
    <n v="1"/>
    <n v="0"/>
    <n v="7"/>
    <s v="Medium Risk"/>
    <n v="6"/>
    <s v="6-11 bulan"/>
  </r>
  <r>
    <x v="1593"/>
    <x v="27"/>
    <x v="4"/>
    <x v="613"/>
    <s v="57631108557449"/>
    <n v="36"/>
    <s v="Perempuan"/>
    <x v="1"/>
    <n v="14847000"/>
    <n v="0.14798275745941941"/>
    <x v="19"/>
    <s v="Jawa Barat"/>
    <x v="4"/>
    <s v="KLX 150"/>
    <s v="Trail"/>
    <n v="38377000"/>
    <n v="15351000"/>
    <s v="High"/>
    <x v="5"/>
    <x v="0"/>
    <n v="0.14499999999999999"/>
    <n v="2197100"/>
    <n v="26365000"/>
    <x v="0"/>
    <x v="0"/>
    <n v="0"/>
    <n v="0"/>
    <n v="1"/>
    <m/>
    <n v="1"/>
    <n v="1"/>
    <n v="1"/>
    <n v="0"/>
    <n v="3"/>
    <s v="Low Risk"/>
    <n v="4"/>
    <s v="0-5 bulan"/>
  </r>
  <r>
    <x v="1594"/>
    <x v="28"/>
    <x v="1"/>
    <x v="296"/>
    <s v="89291207627404"/>
    <n v="50"/>
    <s v="Lakilaki"/>
    <x v="3"/>
    <n v="7819000"/>
    <n v="5.9585624760199511E-2"/>
    <x v="0"/>
    <s v="Bali"/>
    <x v="3"/>
    <s v="Dazz"/>
    <s v="Matic Entry"/>
    <n v="16651000"/>
    <n v="2498000"/>
    <s v="Medium"/>
    <x v="0"/>
    <x v="2"/>
    <n v="0.14499999999999999"/>
    <n v="465900"/>
    <n v="22361000"/>
    <x v="0"/>
    <x v="0"/>
    <n v="0"/>
    <n v="0"/>
    <n v="1"/>
    <s v="approved"/>
    <n v="1"/>
    <n v="2"/>
    <n v="3"/>
    <n v="0"/>
    <n v="6"/>
    <s v="Low Risk"/>
    <n v="7"/>
    <s v="6-11 bulan"/>
  </r>
  <r>
    <x v="1595"/>
    <x v="119"/>
    <x v="5"/>
    <x v="493"/>
    <s v="77851911695507"/>
    <n v="30"/>
    <s v="Perempuan"/>
    <x v="1"/>
    <n v="3570000"/>
    <n v="0.20857142857142857"/>
    <x v="20"/>
    <s v="DKI Jakarta"/>
    <x v="0"/>
    <s v="Beat Street"/>
    <s v="Matic Entry"/>
    <n v="18348000"/>
    <n v="7339000"/>
    <s v="High"/>
    <x v="5"/>
    <x v="3"/>
    <n v="0.14499999999999999"/>
    <n v="744600"/>
    <n v="13404000"/>
    <x v="0"/>
    <x v="0"/>
    <n v="0"/>
    <n v="0"/>
    <n v="1"/>
    <s v="data kurang"/>
    <n v="2"/>
    <n v="1"/>
    <n v="1"/>
    <n v="0"/>
    <n v="4"/>
    <s v="Low Risk"/>
    <n v="9"/>
    <s v="6-11 bulan"/>
  </r>
  <r>
    <x v="1596"/>
    <x v="137"/>
    <x v="0"/>
    <x v="59"/>
    <s v="53261012741720"/>
    <n v="40"/>
    <s v="Perempuan"/>
    <x v="1"/>
    <n v="10829000"/>
    <n v="0.15794625542524701"/>
    <x v="17"/>
    <s v="Jawa Barat"/>
    <x v="1"/>
    <s v="XMAX 250"/>
    <s v="Maxi Scooter"/>
    <n v="61131000"/>
    <n v="9170000"/>
    <s v="Medium"/>
    <x v="0"/>
    <x v="2"/>
    <n v="0.14499999999999999"/>
    <n v="1710400"/>
    <n v="82099000"/>
    <x v="0"/>
    <x v="0"/>
    <n v="0"/>
    <n v="0"/>
    <n v="1"/>
    <m/>
    <n v="1"/>
    <n v="2"/>
    <n v="3"/>
    <n v="0"/>
    <n v="6"/>
    <s v="Low Risk"/>
    <n v="4"/>
    <s v="0-5 bulan"/>
  </r>
  <r>
    <x v="1597"/>
    <x v="125"/>
    <x v="1"/>
    <x v="51"/>
    <s v="44141007551704"/>
    <n v="23"/>
    <s v="Lakilaki"/>
    <x v="4"/>
    <n v="4943000"/>
    <n v="0.10378312765527008"/>
    <x v="9"/>
    <s v="Jawa Tengah"/>
    <x v="1"/>
    <s v="Mio M3"/>
    <s v="Matic Entry"/>
    <n v="18385000"/>
    <n v="5515000"/>
    <s v="High"/>
    <x v="3"/>
    <x v="4"/>
    <n v="0.14499999999999999"/>
    <n v="513000"/>
    <n v="18468000"/>
    <x v="0"/>
    <x v="0"/>
    <n v="0"/>
    <n v="0"/>
    <n v="1"/>
    <m/>
    <n v="1"/>
    <n v="1"/>
    <n v="2"/>
    <n v="0"/>
    <n v="4"/>
    <s v="Low Risk"/>
    <n v="7"/>
    <s v="6-11 bulan"/>
  </r>
  <r>
    <x v="1598"/>
    <x v="49"/>
    <x v="4"/>
    <x v="78"/>
    <s v="36061209543114"/>
    <n v="51"/>
    <s v="Lakilaki"/>
    <x v="6"/>
    <n v="5127000"/>
    <n v="0.14556270723620052"/>
    <x v="15"/>
    <s v="DKI Jakarta"/>
    <x v="1"/>
    <s v="R15"/>
    <s v="Sport"/>
    <n v="43266000"/>
    <n v="17306000"/>
    <s v="High"/>
    <x v="5"/>
    <x v="1"/>
    <n v="0.14499999999999999"/>
    <n v="746300"/>
    <n v="44780000"/>
    <x v="0"/>
    <x v="0"/>
    <n v="0"/>
    <n v="0"/>
    <n v="1"/>
    <s v="verifikasi"/>
    <n v="1"/>
    <n v="1"/>
    <n v="4"/>
    <n v="0"/>
    <n v="6"/>
    <s v="Low Risk"/>
    <n v="5"/>
    <s v="0-5 bulan"/>
  </r>
  <r>
    <x v="1599"/>
    <x v="84"/>
    <x v="0"/>
    <x v="142"/>
    <s v="61811110838239"/>
    <n v="32"/>
    <s v="Perempuan"/>
    <x v="6"/>
    <n v="5235000"/>
    <n v="0.15915950334288442"/>
    <x v="10"/>
    <s v="Jawa Timur"/>
    <x v="0"/>
    <s v="CB150R"/>
    <s v="Sport"/>
    <n v="32155000"/>
    <n v="11254000"/>
    <s v="High"/>
    <x v="4"/>
    <x v="4"/>
    <n v="0.14499999999999999"/>
    <n v="833200"/>
    <n v="29994000"/>
    <x v="0"/>
    <x v="0"/>
    <n v="0"/>
    <n v="0"/>
    <n v="1"/>
    <m/>
    <n v="1"/>
    <n v="1"/>
    <n v="2"/>
    <n v="0"/>
    <n v="4"/>
    <s v="Low Risk"/>
    <n v="4"/>
    <s v="0-5 bulan"/>
  </r>
  <r>
    <x v="1600"/>
    <x v="120"/>
    <x v="5"/>
    <x v="314"/>
    <s v="50071012986004"/>
    <n v="35"/>
    <s v="Lakilaki"/>
    <x v="6"/>
    <n v="4083000"/>
    <n v="0.11322556943423953"/>
    <x v="6"/>
    <s v="DIY"/>
    <x v="0"/>
    <s v="Scoopy"/>
    <s v="Matic Stylish"/>
    <n v="22970000"/>
    <n v="6891000"/>
    <s v="High"/>
    <x v="3"/>
    <x v="1"/>
    <n v="0.14499999999999999"/>
    <n v="462300"/>
    <n v="27736000"/>
    <x v="0"/>
    <x v="0"/>
    <n v="0"/>
    <n v="0"/>
    <n v="1"/>
    <m/>
    <n v="1"/>
    <n v="1"/>
    <n v="4"/>
    <n v="0"/>
    <n v="6"/>
    <s v="Low Risk"/>
    <n v="9"/>
    <s v="6-11 bulan"/>
  </r>
  <r>
    <x v="1601"/>
    <x v="117"/>
    <x v="1"/>
    <x v="208"/>
    <s v="73601204841387"/>
    <n v="54"/>
    <s v="Lakilaki"/>
    <x v="9"/>
    <n v="6135000"/>
    <n v="0.43056234718826408"/>
    <x v="11"/>
    <s v="Sumatera Utara"/>
    <x v="1"/>
    <s v="MT15"/>
    <s v="Sport Naked"/>
    <n v="39548000"/>
    <n v="11864000"/>
    <s v="High"/>
    <x v="3"/>
    <x v="0"/>
    <n v="0.14499999999999999"/>
    <n v="2641500"/>
    <n v="31698000"/>
    <x v="0"/>
    <x v="0"/>
    <n v="0"/>
    <n v="0"/>
    <n v="1"/>
    <s v="verifikasi"/>
    <n v="4"/>
    <n v="1"/>
    <n v="1"/>
    <n v="0"/>
    <n v="6"/>
    <s v="Low Risk"/>
    <n v="7"/>
    <s v="6-11 bulan"/>
  </r>
  <r>
    <x v="1602"/>
    <x v="141"/>
    <x v="2"/>
    <x v="429"/>
    <s v="75522306756044"/>
    <n v="23"/>
    <s v="Perempuan"/>
    <x v="4"/>
    <n v="4891000"/>
    <n v="7.0885299529748522E-2"/>
    <x v="12"/>
    <s v="DKI Jakarta"/>
    <x v="1"/>
    <s v="Mio M3"/>
    <s v="Matic Entry"/>
    <n v="18554000"/>
    <n v="6494000"/>
    <s v="High"/>
    <x v="4"/>
    <x v="1"/>
    <n v="0.14499999999999999"/>
    <n v="346700"/>
    <n v="20804000"/>
    <x v="0"/>
    <x v="0"/>
    <n v="0"/>
    <n v="0"/>
    <n v="1"/>
    <s v="survey ulang"/>
    <n v="1"/>
    <n v="1"/>
    <n v="4"/>
    <n v="0"/>
    <n v="6"/>
    <s v="Low Risk"/>
    <n v="6"/>
    <s v="6-11 bulan"/>
  </r>
  <r>
    <x v="1603"/>
    <x v="178"/>
    <x v="3"/>
    <x v="145"/>
    <s v="36592407606399"/>
    <n v="51"/>
    <s v="Lakilaki"/>
    <x v="1"/>
    <n v="5916000"/>
    <n v="0.23213319810682895"/>
    <x v="5"/>
    <s v="Kalimantan Timur"/>
    <x v="0"/>
    <s v="Vario 160"/>
    <s v="Matic Mid"/>
    <n v="30060000"/>
    <n v="4509000"/>
    <s v="Medium"/>
    <x v="0"/>
    <x v="5"/>
    <n v="0.14499999999999999"/>
    <n v="1373300"/>
    <n v="32960000"/>
    <x v="0"/>
    <x v="0"/>
    <n v="0"/>
    <n v="0"/>
    <n v="1"/>
    <s v="verifikasi"/>
    <n v="2"/>
    <n v="2"/>
    <n v="1"/>
    <n v="0"/>
    <n v="5"/>
    <s v="Low Risk"/>
    <n v="8"/>
    <s v="6-11 bulan"/>
  </r>
  <r>
    <x v="1604"/>
    <x v="164"/>
    <x v="4"/>
    <x v="228"/>
    <s v="93662908642751"/>
    <n v="53"/>
    <s v="Lakilaki"/>
    <x v="0"/>
    <n v="6828000"/>
    <n v="0.16603690685413006"/>
    <x v="12"/>
    <s v="DKI Jakarta"/>
    <x v="3"/>
    <s v="Dazz"/>
    <s v="Matic Entry"/>
    <n v="15843000"/>
    <n v="3961000"/>
    <s v="Medium"/>
    <x v="1"/>
    <x v="0"/>
    <n v="0.14499999999999999"/>
    <n v="1133700"/>
    <n v="13604000"/>
    <x v="0"/>
    <x v="0"/>
    <n v="0"/>
    <n v="0"/>
    <n v="1"/>
    <m/>
    <n v="1"/>
    <n v="2"/>
    <n v="1"/>
    <n v="0"/>
    <n v="4"/>
    <s v="Low Risk"/>
    <n v="5"/>
    <s v="0-5 bulan"/>
  </r>
  <r>
    <x v="1605"/>
    <x v="60"/>
    <x v="1"/>
    <x v="216"/>
    <s v="94641109922980"/>
    <n v="37"/>
    <s v="Perempuan"/>
    <x v="0"/>
    <n v="5825000"/>
    <n v="0.15569098712446353"/>
    <x v="6"/>
    <s v="DIY"/>
    <x v="1"/>
    <s v="NMAX 155"/>
    <s v="Matic Premium"/>
    <n v="34439000"/>
    <n v="6888000"/>
    <s v="Medium"/>
    <x v="2"/>
    <x v="2"/>
    <n v="0.14499999999999999"/>
    <n v="906900"/>
    <n v="43530000"/>
    <x v="0"/>
    <x v="0"/>
    <n v="0"/>
    <n v="0"/>
    <n v="1"/>
    <s v="ok"/>
    <n v="1"/>
    <n v="2"/>
    <n v="3"/>
    <n v="0"/>
    <n v="6"/>
    <s v="Low Risk"/>
    <n v="7"/>
    <s v="6-11 bulan"/>
  </r>
  <r>
    <x v="1606"/>
    <x v="41"/>
    <x v="3"/>
    <x v="614"/>
    <s v="79121904708874"/>
    <n v="35"/>
    <s v="Perempuan"/>
    <x v="6"/>
    <n v="6958000"/>
    <n v="7.1830985915492959E-2"/>
    <x v="17"/>
    <s v="Jawa Barat"/>
    <x v="1"/>
    <s v="Freego"/>
    <s v="Matic Mid"/>
    <n v="23359000"/>
    <n v="8176000"/>
    <s v="High"/>
    <x v="4"/>
    <x v="2"/>
    <n v="0.14499999999999999"/>
    <n v="499800"/>
    <n v="23990000"/>
    <x v="0"/>
    <x v="0"/>
    <n v="0"/>
    <n v="0"/>
    <n v="1"/>
    <s v="survey ulang"/>
    <n v="1"/>
    <n v="1"/>
    <n v="3"/>
    <n v="0"/>
    <n v="5"/>
    <s v="Low Risk"/>
    <n v="7"/>
    <s v="6-11 bulan"/>
  </r>
  <r>
    <x v="1607"/>
    <x v="156"/>
    <x v="3"/>
    <x v="33"/>
    <s v="Invalid"/>
    <n v="21"/>
    <s v="Perempuan"/>
    <x v="6"/>
    <n v="6609000"/>
    <n v="0.12243909819942503"/>
    <x v="6"/>
    <s v="DIY"/>
    <x v="0"/>
    <s v="CB150R"/>
    <s v="Sport"/>
    <n v="30729000"/>
    <n v="6146000"/>
    <s v="Medium"/>
    <x v="2"/>
    <x v="2"/>
    <n v="0.14499999999999999"/>
    <n v="809200"/>
    <n v="38842000"/>
    <x v="0"/>
    <x v="0"/>
    <n v="0"/>
    <n v="0"/>
    <n v="1"/>
    <s v="survey ulang"/>
    <n v="1"/>
    <n v="2"/>
    <n v="3"/>
    <n v="0"/>
    <n v="6"/>
    <s v="Low Risk"/>
    <n v="8"/>
    <s v="6-11 bulan"/>
  </r>
  <r>
    <x v="1608"/>
    <x v="129"/>
    <x v="2"/>
    <x v="153"/>
    <s v="31521507645962"/>
    <n v="46"/>
    <s v="Perempuan"/>
    <x v="2"/>
    <n v="2726000"/>
    <n v="0.35704328686720471"/>
    <x v="5"/>
    <s v="Kalimantan Timur"/>
    <x v="4"/>
    <s v="KLX 150"/>
    <s v="Trail"/>
    <n v="37615000"/>
    <n v="3761000"/>
    <s v="Low"/>
    <x v="6"/>
    <x v="1"/>
    <n v="0.14499999999999999"/>
    <n v="973300"/>
    <n v="58398000"/>
    <x v="0"/>
    <x v="0"/>
    <n v="0"/>
    <n v="0"/>
    <n v="1"/>
    <s v="survey ulang"/>
    <n v="3"/>
    <n v="3"/>
    <n v="4"/>
    <n v="0"/>
    <n v="10"/>
    <s v="High Risk"/>
    <n v="6"/>
    <s v="6-11 bulan"/>
  </r>
  <r>
    <x v="1609"/>
    <x v="151"/>
    <x v="0"/>
    <x v="464"/>
    <s v="67652603554639"/>
    <n v="33"/>
    <s v="Perempuan"/>
    <x v="0"/>
    <n v="6641000"/>
    <n v="0.34637855744616775"/>
    <x v="15"/>
    <s v="DKI Jakarta"/>
    <x v="1"/>
    <s v="XMAX 250"/>
    <s v="Maxi Scooter"/>
    <n v="61138000"/>
    <n v="18341000"/>
    <s v="High"/>
    <x v="3"/>
    <x v="5"/>
    <n v="0.14499999999999999"/>
    <n v="2300300"/>
    <n v="55208000"/>
    <x v="0"/>
    <x v="0"/>
    <n v="0"/>
    <n v="0"/>
    <n v="1"/>
    <m/>
    <n v="3"/>
    <n v="1"/>
    <n v="1"/>
    <n v="0"/>
    <n v="5"/>
    <s v="Low Risk"/>
    <n v="4"/>
    <s v="0-5 bulan"/>
  </r>
  <r>
    <x v="1610"/>
    <x v="101"/>
    <x v="4"/>
    <x v="615"/>
    <s v="80592411567837"/>
    <n v="33"/>
    <s v="Perempuan"/>
    <x v="7"/>
    <n v="4427000"/>
    <n v="0.20903546419697311"/>
    <x v="12"/>
    <s v="DKI Jakarta"/>
    <x v="1"/>
    <s v="NMAX 155"/>
    <s v="Matic Premium"/>
    <n v="35764000"/>
    <n v="3576000"/>
    <s v="Low"/>
    <x v="6"/>
    <x v="1"/>
    <n v="0.14499999999999999"/>
    <n v="925400"/>
    <n v="55524000"/>
    <x v="0"/>
    <x v="0"/>
    <n v="0"/>
    <n v="0"/>
    <n v="1"/>
    <s v="verifikasi"/>
    <n v="2"/>
    <n v="3"/>
    <n v="4"/>
    <n v="0"/>
    <n v="9"/>
    <s v="High Risk"/>
    <n v="5"/>
    <s v="0-5 bulan"/>
  </r>
  <r>
    <x v="1611"/>
    <x v="14"/>
    <x v="2"/>
    <x v="616"/>
    <s v="61111101899258"/>
    <n v="56"/>
    <s v="Perempuan"/>
    <x v="9"/>
    <n v="6271000"/>
    <n v="5.1092329771966191E-2"/>
    <x v="6"/>
    <s v="DIY"/>
    <x v="0"/>
    <s v="Beat Street"/>
    <s v="Matic Entry"/>
    <n v="18572000"/>
    <n v="7429000"/>
    <s v="High"/>
    <x v="5"/>
    <x v="1"/>
    <n v="0.14499999999999999"/>
    <n v="320400"/>
    <n v="19222000"/>
    <x v="0"/>
    <x v="2"/>
    <n v="0"/>
    <n v="0"/>
    <n v="0"/>
    <s v="approved"/>
    <n v="1"/>
    <n v="1"/>
    <n v="4"/>
    <n v="0"/>
    <n v="6"/>
    <s v="Low Risk"/>
    <n v="6"/>
    <s v="6-11 bulan"/>
  </r>
  <r>
    <x v="1612"/>
    <x v="50"/>
    <x v="1"/>
    <x v="416"/>
    <s v="86671107936683"/>
    <n v="47"/>
    <s v="Lakilaki"/>
    <x v="1"/>
    <n v="12556000"/>
    <n v="9.1390570245301048E-2"/>
    <x v="20"/>
    <s v="DKI Jakarta"/>
    <x v="1"/>
    <s v="MT15"/>
    <s v="Sport Naked"/>
    <n v="38385000"/>
    <n v="9596000"/>
    <s v="Medium"/>
    <x v="1"/>
    <x v="4"/>
    <n v="0.14499999999999999"/>
    <n v="1147500"/>
    <n v="41312000"/>
    <x v="0"/>
    <x v="0"/>
    <n v="0"/>
    <n v="0"/>
    <n v="1"/>
    <m/>
    <n v="1"/>
    <n v="2"/>
    <n v="2"/>
    <n v="0"/>
    <n v="5"/>
    <s v="Low Risk"/>
    <n v="6"/>
    <s v="6-11 bulan"/>
  </r>
  <r>
    <x v="1613"/>
    <x v="59"/>
    <x v="5"/>
    <x v="172"/>
    <s v="75181306747010"/>
    <n v="37"/>
    <s v="Perempuan"/>
    <x v="2"/>
    <n v="1991000"/>
    <n v="0.50617780010045199"/>
    <x v="3"/>
    <s v="Sulawesi Selatan"/>
    <x v="1"/>
    <s v="Aerox 155"/>
    <s v="Matic Sport"/>
    <n v="31250000"/>
    <n v="12500000"/>
    <s v="High"/>
    <x v="5"/>
    <x v="5"/>
    <n v="0.14499999999999999"/>
    <n v="1007800"/>
    <n v="24188000"/>
    <x v="0"/>
    <x v="0"/>
    <n v="0"/>
    <n v="0"/>
    <n v="1"/>
    <m/>
    <n v="4"/>
    <n v="1"/>
    <n v="1"/>
    <n v="0"/>
    <n v="6"/>
    <s v="Low Risk"/>
    <n v="9"/>
    <s v="6-11 bulan"/>
  </r>
  <r>
    <x v="1614"/>
    <x v="144"/>
    <x v="3"/>
    <x v="612"/>
    <s v="90552310742522"/>
    <n v="48"/>
    <s v="Lakilaki"/>
    <x v="8"/>
    <n v="3784000"/>
    <n v="0.36841966173361523"/>
    <x v="11"/>
    <s v="Sumatera Utara"/>
    <x v="4"/>
    <s v="KLX 150"/>
    <s v="Trail"/>
    <n v="37053000"/>
    <n v="11116000"/>
    <s v="High"/>
    <x v="3"/>
    <x v="5"/>
    <n v="0.14499999999999999"/>
    <n v="1394100"/>
    <n v="33459000"/>
    <x v="0"/>
    <x v="0"/>
    <n v="0"/>
    <n v="0"/>
    <n v="1"/>
    <s v="survey ulang"/>
    <n v="3"/>
    <n v="1"/>
    <n v="1"/>
    <n v="0"/>
    <n v="5"/>
    <s v="Low Risk"/>
    <n v="7"/>
    <s v="6-11 bulan"/>
  </r>
  <r>
    <x v="1615"/>
    <x v="134"/>
    <x v="5"/>
    <x v="137"/>
    <s v="87061904717919"/>
    <n v="51"/>
    <s v="Perempuan"/>
    <x v="0"/>
    <n v="6961000"/>
    <n v="0.27998850739836229"/>
    <x v="14"/>
    <s v="DKI Jakarta"/>
    <x v="1"/>
    <s v="Aerox 155"/>
    <s v="Matic Sport"/>
    <n v="31425000"/>
    <n v="10999000"/>
    <s v="High"/>
    <x v="4"/>
    <x v="0"/>
    <n v="0.14499999999999999"/>
    <n v="1949000"/>
    <n v="23388000"/>
    <x v="0"/>
    <x v="0"/>
    <n v="0"/>
    <n v="0"/>
    <n v="1"/>
    <m/>
    <n v="2"/>
    <n v="1"/>
    <n v="1"/>
    <n v="0"/>
    <n v="4"/>
    <s v="Low Risk"/>
    <n v="9"/>
    <s v="6-11 bulan"/>
  </r>
  <r>
    <x v="1616"/>
    <x v="87"/>
    <x v="4"/>
    <x v="617"/>
    <s v="75041509758330"/>
    <n v="49"/>
    <s v="Lakilaki"/>
    <x v="0"/>
    <n v="6215000"/>
    <n v="0.37668543845534996"/>
    <x v="8"/>
    <s v="Banten"/>
    <x v="1"/>
    <s v="NMAX 155"/>
    <s v="Matic Premium"/>
    <n v="35051000"/>
    <n v="10515000"/>
    <s v="High"/>
    <x v="3"/>
    <x v="0"/>
    <n v="0.14499999999999999"/>
    <n v="2341100"/>
    <n v="28094000"/>
    <x v="0"/>
    <x v="0"/>
    <n v="0"/>
    <n v="0"/>
    <n v="1"/>
    <s v="survey ulang"/>
    <n v="3"/>
    <n v="1"/>
    <n v="1"/>
    <n v="0"/>
    <n v="5"/>
    <s v="Low Risk"/>
    <n v="5"/>
    <s v="0-5 bulan"/>
  </r>
  <r>
    <x v="1617"/>
    <x v="118"/>
    <x v="2"/>
    <x v="4"/>
    <s v="47092112782866"/>
    <n v="51"/>
    <s v="Lakilaki"/>
    <x v="0"/>
    <n v="5638000"/>
    <n v="5.5303299042213552E-2"/>
    <x v="2"/>
    <s v="Riau"/>
    <x v="1"/>
    <s v="Mio M3"/>
    <s v="Matic Entry"/>
    <n v="18077000"/>
    <n v="7231000"/>
    <s v="High"/>
    <x v="5"/>
    <x v="1"/>
    <n v="0.14499999999999999"/>
    <n v="311800"/>
    <n v="18710000"/>
    <x v="0"/>
    <x v="0"/>
    <n v="0"/>
    <n v="0"/>
    <n v="1"/>
    <s v="ok"/>
    <n v="1"/>
    <n v="1"/>
    <n v="4"/>
    <n v="0"/>
    <n v="6"/>
    <s v="Low Risk"/>
    <n v="5"/>
    <s v="0-5 bulan"/>
  </r>
  <r>
    <x v="1618"/>
    <x v="87"/>
    <x v="4"/>
    <x v="210"/>
    <s v="68212606778406"/>
    <n v="31"/>
    <s v="Perempuan"/>
    <x v="0"/>
    <n v="5283000"/>
    <n v="0.17891349611962901"/>
    <x v="13"/>
    <s v="Jawa Barat"/>
    <x v="1"/>
    <s v="Lexi LX 155"/>
    <s v="Matic Mid"/>
    <n v="29308000"/>
    <n v="11723000"/>
    <s v="High"/>
    <x v="5"/>
    <x v="5"/>
    <n v="0.14499999999999999"/>
    <n v="945200"/>
    <n v="22684000"/>
    <x v="0"/>
    <x v="0"/>
    <n v="0"/>
    <n v="0"/>
    <n v="1"/>
    <m/>
    <n v="1"/>
    <n v="1"/>
    <n v="1"/>
    <n v="0"/>
    <n v="3"/>
    <s v="Low Risk"/>
    <n v="5"/>
    <s v="0-5 bulan"/>
  </r>
  <r>
    <x v="1619"/>
    <x v="31"/>
    <x v="1"/>
    <x v="361"/>
    <s v="76792609768774"/>
    <n v="28"/>
    <s v="Lakilaki"/>
    <x v="0"/>
    <n v="7663000"/>
    <n v="0.11875244682239332"/>
    <x v="14"/>
    <s v="DKI Jakarta"/>
    <x v="1"/>
    <s v="MT15"/>
    <s v="Sport Naked"/>
    <n v="39563000"/>
    <n v="7913000"/>
    <s v="Medium"/>
    <x v="2"/>
    <x v="1"/>
    <n v="0.14499999999999999"/>
    <n v="910000"/>
    <n v="54597000"/>
    <x v="0"/>
    <x v="0"/>
    <n v="0"/>
    <n v="0"/>
    <n v="1"/>
    <m/>
    <n v="1"/>
    <n v="2"/>
    <n v="4"/>
    <n v="0"/>
    <n v="7"/>
    <s v="Medium Risk"/>
    <n v="7"/>
    <s v="6-11 bulan"/>
  </r>
  <r>
    <x v="1620"/>
    <x v="172"/>
    <x v="2"/>
    <x v="116"/>
    <s v="43102108881868"/>
    <n v="55"/>
    <s v="Perempuan"/>
    <x v="1"/>
    <n v="9830000"/>
    <n v="9.497456765005087E-2"/>
    <x v="17"/>
    <s v="Jawa Barat"/>
    <x v="1"/>
    <s v="Aerox 155"/>
    <s v="Matic Sport"/>
    <n v="31516000"/>
    <n v="3152000"/>
    <s v="Low"/>
    <x v="6"/>
    <x v="2"/>
    <n v="0.14499999999999999"/>
    <n v="933600"/>
    <n v="44815000"/>
    <x v="0"/>
    <x v="0"/>
    <n v="0"/>
    <n v="0"/>
    <n v="1"/>
    <s v="ok"/>
    <n v="1"/>
    <n v="3"/>
    <n v="3"/>
    <n v="0"/>
    <n v="7"/>
    <s v="Medium Risk"/>
    <n v="6"/>
    <s v="6-11 bulan"/>
  </r>
  <r>
    <x v="1621"/>
    <x v="169"/>
    <x v="2"/>
    <x v="618"/>
    <s v="53922108565987"/>
    <n v="40"/>
    <s v="Lakilaki"/>
    <x v="9"/>
    <n v="6430000"/>
    <n v="0.10199066874027994"/>
    <x v="6"/>
    <s v="DIY"/>
    <x v="1"/>
    <s v="Freego"/>
    <s v="Matic Mid"/>
    <n v="22138000"/>
    <n v="2214000"/>
    <s v="Low"/>
    <x v="6"/>
    <x v="2"/>
    <n v="0.14499999999999999"/>
    <n v="655800"/>
    <n v="31480000"/>
    <x v="0"/>
    <x v="0"/>
    <n v="0"/>
    <n v="0"/>
    <n v="1"/>
    <s v="survey ulang"/>
    <n v="1"/>
    <n v="3"/>
    <n v="3"/>
    <n v="0"/>
    <n v="7"/>
    <s v="Medium Risk"/>
    <n v="6"/>
    <s v="6-11 bulan"/>
  </r>
  <r>
    <x v="1622"/>
    <x v="175"/>
    <x v="6"/>
    <x v="225"/>
    <s v="42891204705738"/>
    <n v="41"/>
    <s v="Perempuan"/>
    <x v="5"/>
    <n v="3303000"/>
    <n v="0.56736300333030576"/>
    <x v="3"/>
    <s v="Sulawesi Selatan"/>
    <x v="1"/>
    <s v="NMAX 155"/>
    <s v="Matic Premium"/>
    <n v="36942000"/>
    <n v="9235000"/>
    <s v="Medium"/>
    <x v="1"/>
    <x v="3"/>
    <n v="0.14499999999999999"/>
    <n v="1874000"/>
    <n v="33733000"/>
    <x v="0"/>
    <x v="0"/>
    <n v="0"/>
    <n v="0"/>
    <n v="1"/>
    <s v="verifikasi"/>
    <n v="4"/>
    <n v="2"/>
    <n v="1"/>
    <n v="0"/>
    <n v="7"/>
    <s v="Medium Risk"/>
    <n v="0"/>
    <s v="0-5 bulan"/>
  </r>
  <r>
    <x v="1623"/>
    <x v="156"/>
    <x v="3"/>
    <x v="369"/>
    <s v="62961106885132"/>
    <n v="56"/>
    <s v="Perempuan"/>
    <x v="9"/>
    <n v="4392000"/>
    <n v="0.39813296903460837"/>
    <x v="17"/>
    <s v="Jawa Barat"/>
    <x v="1"/>
    <s v="XMAX 250"/>
    <s v="Maxi Scooter"/>
    <n v="62496000"/>
    <n v="9374000"/>
    <s v="Medium"/>
    <x v="0"/>
    <x v="2"/>
    <n v="0.14499999999999999"/>
    <n v="1748600"/>
    <n v="83933000"/>
    <x v="0"/>
    <x v="0"/>
    <n v="0"/>
    <n v="0"/>
    <n v="1"/>
    <m/>
    <n v="3"/>
    <n v="2"/>
    <n v="3"/>
    <n v="0"/>
    <n v="8"/>
    <s v="Medium Risk"/>
    <n v="8"/>
    <s v="6-11 bulan"/>
  </r>
  <r>
    <x v="1624"/>
    <x v="18"/>
    <x v="4"/>
    <x v="75"/>
    <s v="51231912567985"/>
    <n v="41"/>
    <s v="Perempuan"/>
    <x v="5"/>
    <n v="4663000"/>
    <n v="0.10613339052112374"/>
    <x v="15"/>
    <s v="DKI Jakarta"/>
    <x v="2"/>
    <s v="Nex II"/>
    <s v="Matic Entry"/>
    <n v="16707000"/>
    <n v="1671000"/>
    <s v="Low"/>
    <x v="6"/>
    <x v="2"/>
    <n v="0.14499999999999999"/>
    <n v="494900"/>
    <n v="23757000"/>
    <x v="0"/>
    <x v="0"/>
    <n v="0"/>
    <n v="0"/>
    <n v="1"/>
    <s v="survey ulang"/>
    <n v="1"/>
    <n v="3"/>
    <n v="3"/>
    <n v="0"/>
    <n v="7"/>
    <s v="Medium Risk"/>
    <n v="5"/>
    <s v="0-5 bulan"/>
  </r>
  <r>
    <x v="1625"/>
    <x v="64"/>
    <x v="2"/>
    <x v="254"/>
    <s v="44882904925423"/>
    <n v="31"/>
    <s v="Lakilaki"/>
    <x v="0"/>
    <n v="7630000"/>
    <n v="0.10926605504587156"/>
    <x v="20"/>
    <s v="DKI Jakarta"/>
    <x v="0"/>
    <s v="Scoopy"/>
    <s v="Matic Stylish"/>
    <n v="23863000"/>
    <n v="8352000"/>
    <s v="High"/>
    <x v="4"/>
    <x v="5"/>
    <n v="0.14499999999999999"/>
    <n v="833700"/>
    <n v="20010000"/>
    <x v="0"/>
    <x v="0"/>
    <n v="0"/>
    <n v="0"/>
    <n v="1"/>
    <s v="survey ulang"/>
    <n v="1"/>
    <n v="1"/>
    <n v="1"/>
    <n v="0"/>
    <n v="3"/>
    <s v="Low Risk"/>
    <n v="5"/>
    <s v="0-5 bulan"/>
  </r>
  <r>
    <x v="1626"/>
    <x v="5"/>
    <x v="1"/>
    <x v="179"/>
    <s v="63222101868007"/>
    <n v="51"/>
    <s v="Perempuan"/>
    <x v="8"/>
    <n v="2999000"/>
    <n v="0.27402467489163057"/>
    <x v="2"/>
    <s v="Riau"/>
    <x v="0"/>
    <s v="CB150R"/>
    <s v="Sport"/>
    <n v="31759000"/>
    <n v="3176000"/>
    <s v="Low"/>
    <x v="6"/>
    <x v="1"/>
    <n v="0.14499999999999999"/>
    <n v="821800"/>
    <n v="49306000"/>
    <x v="0"/>
    <x v="0"/>
    <n v="0"/>
    <n v="0"/>
    <n v="1"/>
    <s v="approved"/>
    <n v="2"/>
    <n v="3"/>
    <n v="4"/>
    <n v="0"/>
    <n v="9"/>
    <s v="High Risk"/>
    <n v="7"/>
    <s v="6-11 bulan"/>
  </r>
  <r>
    <x v="1627"/>
    <x v="70"/>
    <x v="3"/>
    <x v="254"/>
    <s v="84541701528923"/>
    <n v="25"/>
    <s v="Perempuan"/>
    <x v="0"/>
    <n v="7556000"/>
    <n v="8.4224457384859716E-2"/>
    <x v="7"/>
    <s v="Jawa Barat"/>
    <x v="0"/>
    <s v="Vario 125"/>
    <s v="Matic Mid"/>
    <n v="24596000"/>
    <n v="2460000"/>
    <s v="Low"/>
    <x v="6"/>
    <x v="1"/>
    <n v="0.14499999999999999"/>
    <n v="636400"/>
    <n v="38184000"/>
    <x v="0"/>
    <x v="0"/>
    <n v="0"/>
    <n v="0"/>
    <n v="1"/>
    <s v="survey ulang"/>
    <n v="1"/>
    <n v="3"/>
    <n v="4"/>
    <n v="0"/>
    <n v="8"/>
    <s v="Medium Risk"/>
    <n v="8"/>
    <s v="6-11 bulan"/>
  </r>
  <r>
    <x v="1628"/>
    <x v="35"/>
    <x v="7"/>
    <x v="33"/>
    <s v="Data Tidak Lengkap"/>
    <n v="42"/>
    <s v="Lakilaki"/>
    <x v="0"/>
    <n v="6111000"/>
    <n v="0.13118965799378171"/>
    <x v="18"/>
    <s v="Sumatera Utara"/>
    <x v="1"/>
    <s v="MT15"/>
    <s v="Sport Naked"/>
    <n v="39836427"/>
    <n v="11951000"/>
    <s v="High"/>
    <x v="3"/>
    <x v="1"/>
    <n v="0.14499999999999999"/>
    <n v="801700"/>
    <n v="48102000"/>
    <x v="0"/>
    <x v="0"/>
    <n v="0"/>
    <n v="0"/>
    <n v="1"/>
    <m/>
    <n v="1"/>
    <n v="1"/>
    <n v="4"/>
    <n v="0"/>
    <n v="6"/>
    <s v="Low Risk"/>
    <s v="N/A"/>
    <s v="N/A"/>
  </r>
  <r>
    <x v="1629"/>
    <x v="92"/>
    <x v="5"/>
    <x v="4"/>
    <s v="59211202801225"/>
    <n v="44"/>
    <s v="Lakilaki"/>
    <x v="0"/>
    <n v="5607000"/>
    <n v="0.19545211342964153"/>
    <x v="12"/>
    <s v="DKI Jakarta"/>
    <x v="0"/>
    <s v="Scoopy"/>
    <s v="Matic Stylish"/>
    <n v="23987000"/>
    <n v="3598000"/>
    <s v="Medium"/>
    <x v="0"/>
    <x v="5"/>
    <n v="0.14499999999999999"/>
    <n v="1095900"/>
    <n v="26301000"/>
    <x v="0"/>
    <x v="0"/>
    <n v="0"/>
    <n v="0"/>
    <n v="1"/>
    <s v="ok"/>
    <n v="1"/>
    <n v="2"/>
    <n v="1"/>
    <n v="0"/>
    <n v="4"/>
    <s v="Low Risk"/>
    <n v="9"/>
    <s v="6-11 bulan"/>
  </r>
  <r>
    <x v="1630"/>
    <x v="99"/>
    <x v="1"/>
    <x v="362"/>
    <s v="42461712835047"/>
    <n v="57"/>
    <s v="Perempuan"/>
    <x v="4"/>
    <n v="5831000"/>
    <n v="0.1751500600240096"/>
    <x v="4"/>
    <s v="Kalimantan Selatan"/>
    <x v="1"/>
    <s v="Aerox 155"/>
    <s v="Matic Sport"/>
    <n v="31667000"/>
    <n v="12667000"/>
    <s v="High"/>
    <x v="5"/>
    <x v="5"/>
    <n v="0.14499999999999999"/>
    <n v="1021300"/>
    <n v="24511000"/>
    <x v="0"/>
    <x v="0"/>
    <n v="0"/>
    <n v="0"/>
    <n v="1"/>
    <s v="survey ulang"/>
    <n v="1"/>
    <n v="1"/>
    <n v="1"/>
    <n v="0"/>
    <n v="3"/>
    <s v="Low Risk"/>
    <n v="7"/>
    <s v="6-11 bulan"/>
  </r>
  <r>
    <x v="1631"/>
    <x v="176"/>
    <x v="5"/>
    <x v="396"/>
    <s v="67031702585361"/>
    <n v="49"/>
    <s v="Perempuan"/>
    <x v="1"/>
    <n v="10537000"/>
    <n v="9.6052007212679133E-2"/>
    <x v="11"/>
    <s v="Sumatera Utara"/>
    <x v="0"/>
    <s v="ADV 160"/>
    <s v="Adventure"/>
    <n v="41418000"/>
    <n v="6213000"/>
    <s v="Medium"/>
    <x v="0"/>
    <x v="1"/>
    <n v="0.14499999999999999"/>
    <n v="1012100"/>
    <n v="60729000"/>
    <x v="0"/>
    <x v="0"/>
    <n v="0"/>
    <n v="0"/>
    <n v="1"/>
    <m/>
    <n v="1"/>
    <n v="2"/>
    <n v="4"/>
    <n v="0"/>
    <n v="7"/>
    <s v="Medium Risk"/>
    <n v="8"/>
    <s v="6-11 bulan"/>
  </r>
  <r>
    <x v="1632"/>
    <x v="23"/>
    <x v="0"/>
    <x v="36"/>
    <s v="74262103678741"/>
    <n v="37"/>
    <s v="Lakilaki"/>
    <x v="5"/>
    <n v="3616000"/>
    <n v="0.13199668141592921"/>
    <x v="0"/>
    <s v="Bali"/>
    <x v="1"/>
    <s v="Freego"/>
    <s v="Matic Mid"/>
    <n v="22309000"/>
    <n v="7808000"/>
    <s v="High"/>
    <x v="4"/>
    <x v="2"/>
    <n v="0.14499999999999999"/>
    <n v="477300"/>
    <n v="22912000"/>
    <x v="0"/>
    <x v="0"/>
    <n v="0"/>
    <n v="0"/>
    <n v="1"/>
    <m/>
    <n v="1"/>
    <n v="1"/>
    <n v="3"/>
    <n v="0"/>
    <n v="5"/>
    <s v="Low Risk"/>
    <n v="4"/>
    <s v="0-5 bulan"/>
  </r>
  <r>
    <x v="1633"/>
    <x v="64"/>
    <x v="2"/>
    <x v="333"/>
    <s v="42801810969956"/>
    <n v="51"/>
    <s v="Lakilaki"/>
    <x v="6"/>
    <n v="5876000"/>
    <n v="0.12981620149761744"/>
    <x v="14"/>
    <s v="DKI Jakarta"/>
    <x v="0"/>
    <s v="ADV 160"/>
    <s v="Adventure"/>
    <n v="44222000"/>
    <n v="17689000"/>
    <s v="High"/>
    <x v="5"/>
    <x v="1"/>
    <n v="0.14499999999999999"/>
    <n v="762800"/>
    <n v="45769000"/>
    <x v="0"/>
    <x v="0"/>
    <n v="0"/>
    <n v="0"/>
    <n v="1"/>
    <s v="ok"/>
    <n v="1"/>
    <n v="1"/>
    <n v="4"/>
    <n v="0"/>
    <n v="6"/>
    <s v="Low Risk"/>
    <n v="5"/>
    <s v="0-5 bulan"/>
  </r>
  <r>
    <x v="1634"/>
    <x v="144"/>
    <x v="3"/>
    <x v="619"/>
    <s v="61841904516291"/>
    <n v="52"/>
    <s v="Lakilaki"/>
    <x v="4"/>
    <n v="5916000"/>
    <n v="0.23723799864773495"/>
    <x v="10"/>
    <s v="Jawa Timur"/>
    <x v="0"/>
    <s v="ADV 160"/>
    <s v="Adventure"/>
    <n v="41425000"/>
    <n v="6214000"/>
    <s v="Medium"/>
    <x v="0"/>
    <x v="4"/>
    <n v="0.14499999999999999"/>
    <n v="1403500"/>
    <n v="50527000"/>
    <x v="0"/>
    <x v="0"/>
    <n v="0"/>
    <n v="0"/>
    <n v="1"/>
    <s v="approved"/>
    <n v="2"/>
    <n v="2"/>
    <n v="2"/>
    <n v="0"/>
    <n v="6"/>
    <s v="Low Risk"/>
    <n v="7"/>
    <s v="6-11 bulan"/>
  </r>
  <r>
    <x v="1635"/>
    <x v="22"/>
    <x v="4"/>
    <x v="620"/>
    <s v="91432603977233"/>
    <n v="40"/>
    <s v="Lakilaki"/>
    <x v="6"/>
    <n v="6438000"/>
    <n v="4.9285492388940665E-2"/>
    <x v="5"/>
    <s v="Kalimantan Timur"/>
    <x v="0"/>
    <s v="Beat Street"/>
    <s v="Matic Entry"/>
    <n v="18396000"/>
    <n v="7358000"/>
    <s v="High"/>
    <x v="5"/>
    <x v="1"/>
    <n v="0.14499999999999999"/>
    <n v="317300"/>
    <n v="19040000"/>
    <x v="0"/>
    <x v="0"/>
    <n v="0"/>
    <n v="0"/>
    <n v="1"/>
    <s v="data kurang"/>
    <n v="1"/>
    <n v="1"/>
    <n v="4"/>
    <n v="0"/>
    <n v="6"/>
    <s v="Low Risk"/>
    <n v="5"/>
    <s v="0-5 bulan"/>
  </r>
  <r>
    <x v="1636"/>
    <x v="26"/>
    <x v="4"/>
    <x v="561"/>
    <s v="32442702638476"/>
    <n v="49"/>
    <s v="Lakilaki"/>
    <x v="0"/>
    <n v="7421000"/>
    <n v="0.42610160355747206"/>
    <x v="20"/>
    <s v="DKI Jakarta"/>
    <x v="1"/>
    <s v="XMAX 250"/>
    <s v="Maxi Scooter"/>
    <n v="62332000"/>
    <n v="15583000"/>
    <s v="Medium"/>
    <x v="1"/>
    <x v="3"/>
    <n v="0.14499999999999999"/>
    <n v="3162100"/>
    <n v="56917000"/>
    <x v="0"/>
    <x v="0"/>
    <n v="0"/>
    <n v="0"/>
    <n v="1"/>
    <s v="data kurang"/>
    <n v="4"/>
    <n v="2"/>
    <n v="1"/>
    <n v="0"/>
    <n v="7"/>
    <s v="Medium Risk"/>
    <n v="4"/>
    <s v="0-5 bulan"/>
  </r>
  <r>
    <x v="1637"/>
    <x v="176"/>
    <x v="5"/>
    <x v="383"/>
    <s v="43692807991040"/>
    <n v="57"/>
    <s v="Perempuan"/>
    <x v="1"/>
    <n v="10596000"/>
    <n v="0.12590600226500567"/>
    <x v="13"/>
    <s v="Jawa Barat"/>
    <x v="1"/>
    <s v="Freego"/>
    <s v="Matic Mid"/>
    <n v="21915000"/>
    <n v="2192000"/>
    <s v="Low"/>
    <x v="6"/>
    <x v="3"/>
    <n v="0.14499999999999999"/>
    <n v="1334100"/>
    <n v="24013000"/>
    <x v="0"/>
    <x v="0"/>
    <n v="0"/>
    <n v="0"/>
    <n v="1"/>
    <s v="data kurang"/>
    <n v="1"/>
    <n v="3"/>
    <n v="1"/>
    <n v="0"/>
    <n v="5"/>
    <s v="Low Risk"/>
    <n v="8"/>
    <s v="6-11 bulan"/>
  </r>
  <r>
    <x v="1638"/>
    <x v="74"/>
    <x v="3"/>
    <x v="109"/>
    <s v="64601312528907"/>
    <n v="34"/>
    <s v="Perempuan"/>
    <x v="0"/>
    <n v="4977000"/>
    <n v="0.17000200924251557"/>
    <x v="14"/>
    <s v="DKI Jakarta"/>
    <x v="0"/>
    <s v="PCX 160"/>
    <s v="Matic Premium"/>
    <n v="36722000"/>
    <n v="11017000"/>
    <s v="High"/>
    <x v="3"/>
    <x v="2"/>
    <n v="0.14499999999999999"/>
    <n v="846100"/>
    <n v="40613000"/>
    <x v="0"/>
    <x v="0"/>
    <n v="0"/>
    <n v="0"/>
    <n v="1"/>
    <m/>
    <n v="1"/>
    <n v="1"/>
    <n v="3"/>
    <n v="0"/>
    <n v="5"/>
    <s v="Low Risk"/>
    <n v="8"/>
    <s v="6-11 bulan"/>
  </r>
  <r>
    <x v="1639"/>
    <x v="185"/>
    <x v="5"/>
    <x v="16"/>
    <s v="81242406836073"/>
    <n v="51"/>
    <s v="Perempuan"/>
    <x v="8"/>
    <n v="3916000"/>
    <n v="0.38107763023493363"/>
    <x v="7"/>
    <s v="Jawa Barat"/>
    <x v="0"/>
    <s v="Scoopy"/>
    <s v="Matic Stylish"/>
    <n v="24513000"/>
    <n v="2451000"/>
    <s v="Low"/>
    <x v="6"/>
    <x v="3"/>
    <n v="0.14499999999999999"/>
    <n v="1492300"/>
    <n v="26861000"/>
    <x v="0"/>
    <x v="0"/>
    <n v="0"/>
    <n v="0"/>
    <n v="1"/>
    <s v="survey ulang"/>
    <n v="3"/>
    <n v="3"/>
    <n v="1"/>
    <n v="0"/>
    <n v="7"/>
    <s v="Medium Risk"/>
    <n v="8"/>
    <s v="6-11 bulan"/>
  </r>
  <r>
    <x v="1640"/>
    <x v="35"/>
    <x v="7"/>
    <x v="33"/>
    <s v="Data Tidak Lengkap"/>
    <n v="43"/>
    <s v="Lakilaki"/>
    <x v="3"/>
    <n v="5689000"/>
    <n v="0.26503779223062052"/>
    <x v="18"/>
    <s v="Sumatera Selatan"/>
    <x v="1"/>
    <s v="NMAX 155"/>
    <s v="Matic Premium"/>
    <n v="37153506"/>
    <n v="14861000"/>
    <s v="High"/>
    <x v="5"/>
    <x v="3"/>
    <n v="0.14499999999999999"/>
    <n v="1507800"/>
    <n v="27141000"/>
    <x v="0"/>
    <x v="0"/>
    <n v="0"/>
    <n v="0"/>
    <n v="1"/>
    <s v="ok"/>
    <n v="2"/>
    <n v="1"/>
    <n v="1"/>
    <n v="0"/>
    <n v="4"/>
    <s v="Low Risk"/>
    <s v="N/A"/>
    <s v="N/A"/>
  </r>
  <r>
    <x v="1641"/>
    <x v="107"/>
    <x v="3"/>
    <x v="604"/>
    <s v="72492011519867"/>
    <n v="29"/>
    <s v="Perempuan"/>
    <x v="7"/>
    <n v="3351000"/>
    <n v="0.34661295135780362"/>
    <x v="4"/>
    <s v="Kalimantan Selatan"/>
    <x v="1"/>
    <s v="NMAX 155"/>
    <s v="Matic Premium"/>
    <n v="36015000"/>
    <n v="14406000"/>
    <s v="High"/>
    <x v="5"/>
    <x v="5"/>
    <n v="0.14499999999999999"/>
    <n v="1161500"/>
    <n v="27876000"/>
    <x v="0"/>
    <x v="0"/>
    <n v="0"/>
    <n v="0"/>
    <n v="1"/>
    <s v="verifikasi"/>
    <n v="3"/>
    <n v="1"/>
    <n v="1"/>
    <n v="0"/>
    <n v="5"/>
    <s v="Low Risk"/>
    <n v="8"/>
    <s v="6-11 bulan"/>
  </r>
  <r>
    <x v="1642"/>
    <x v="14"/>
    <x v="2"/>
    <x v="200"/>
    <s v="59381411555138"/>
    <n v="27"/>
    <s v="Lakilaki"/>
    <x v="1"/>
    <n v="4009000"/>
    <n v="0.12389623347468197"/>
    <x v="11"/>
    <s v="Sumatera Utara"/>
    <x v="0"/>
    <s v="Scoopy"/>
    <s v="Matic Stylish"/>
    <n v="23212000"/>
    <n v="8124000"/>
    <s v="High"/>
    <x v="4"/>
    <x v="2"/>
    <n v="0.14499999999999999"/>
    <n v="496700"/>
    <n v="23840000"/>
    <x v="0"/>
    <x v="0"/>
    <n v="0"/>
    <n v="0"/>
    <n v="1"/>
    <s v="approved"/>
    <n v="1"/>
    <n v="1"/>
    <n v="3"/>
    <n v="0"/>
    <n v="5"/>
    <s v="Low Risk"/>
    <n v="6"/>
    <s v="6-11 bulan"/>
  </r>
  <r>
    <x v="1643"/>
    <x v="139"/>
    <x v="3"/>
    <x v="592"/>
    <s v="58131409549209"/>
    <n v="34"/>
    <s v="Lakilaki"/>
    <x v="0"/>
    <n v="5234000"/>
    <n v="9.7248758119984721E-2"/>
    <x v="3"/>
    <s v="Sulawesi Selatan"/>
    <x v="0"/>
    <s v="Genio"/>
    <s v="Matic Entry"/>
    <n v="19673000"/>
    <n v="1967000"/>
    <s v="Low"/>
    <x v="6"/>
    <x v="1"/>
    <n v="0.14499999999999999"/>
    <n v="509000"/>
    <n v="30542000"/>
    <x v="0"/>
    <x v="0"/>
    <n v="0"/>
    <n v="0"/>
    <n v="1"/>
    <s v="data kurang"/>
    <n v="1"/>
    <n v="3"/>
    <n v="4"/>
    <n v="0"/>
    <n v="8"/>
    <s v="Medium Risk"/>
    <n v="8"/>
    <s v="6-11 bulan"/>
  </r>
  <r>
    <x v="1644"/>
    <x v="83"/>
    <x v="3"/>
    <x v="291"/>
    <s v="31262402741709"/>
    <n v="44"/>
    <s v="Lakilaki"/>
    <x v="6"/>
    <n v="6443000"/>
    <n v="0.18790935899425734"/>
    <x v="16"/>
    <s v="Jawa Timur"/>
    <x v="0"/>
    <s v="Scoopy"/>
    <s v="Matic Stylish"/>
    <n v="23866000"/>
    <n v="5967000"/>
    <s v="Medium"/>
    <x v="1"/>
    <x v="3"/>
    <n v="0.14499999999999999"/>
    <n v="1210700"/>
    <n v="21792000"/>
    <x v="0"/>
    <x v="0"/>
    <n v="0"/>
    <n v="0"/>
    <n v="1"/>
    <m/>
    <n v="1"/>
    <n v="2"/>
    <n v="1"/>
    <n v="0"/>
    <n v="4"/>
    <s v="Low Risk"/>
    <n v="7"/>
    <s v="6-11 bulan"/>
  </r>
  <r>
    <x v="1645"/>
    <x v="61"/>
    <x v="1"/>
    <x v="226"/>
    <s v="96332504502052"/>
    <n v="46"/>
    <s v="Perempuan"/>
    <x v="0"/>
    <n v="6753000"/>
    <n v="0.15714497260476826"/>
    <x v="11"/>
    <s v="Sumatera Utara"/>
    <x v="0"/>
    <s v="ADV 160"/>
    <s v="Adventure"/>
    <n v="43423000"/>
    <n v="6513000"/>
    <s v="Medium"/>
    <x v="0"/>
    <x v="1"/>
    <n v="0.14499999999999999"/>
    <n v="1061200"/>
    <n v="63670000"/>
    <x v="0"/>
    <x v="0"/>
    <n v="0"/>
    <n v="0"/>
    <n v="1"/>
    <s v="approved"/>
    <n v="1"/>
    <n v="2"/>
    <n v="4"/>
    <n v="0"/>
    <n v="7"/>
    <s v="Medium Risk"/>
    <n v="7"/>
    <s v="6-11 bulan"/>
  </r>
  <r>
    <x v="1646"/>
    <x v="102"/>
    <x v="3"/>
    <x v="551"/>
    <s v="46002501844390"/>
    <n v="41"/>
    <s v="Perempuan"/>
    <x v="0"/>
    <n v="5199000"/>
    <n v="0.48686285824196962"/>
    <x v="3"/>
    <s v="Sulawesi Selatan"/>
    <x v="0"/>
    <s v="ADV 160"/>
    <s v="Adventure"/>
    <n v="41581000"/>
    <n v="4158000"/>
    <s v="Low"/>
    <x v="6"/>
    <x v="3"/>
    <n v="0.14499999999999999"/>
    <n v="2531200"/>
    <n v="45562000"/>
    <x v="0"/>
    <x v="0"/>
    <n v="0"/>
    <n v="0"/>
    <n v="1"/>
    <m/>
    <n v="4"/>
    <n v="3"/>
    <n v="1"/>
    <n v="0"/>
    <n v="8"/>
    <s v="Medium Risk"/>
    <n v="8"/>
    <s v="6-11 bulan"/>
  </r>
  <r>
    <x v="1647"/>
    <x v="124"/>
    <x v="1"/>
    <x v="33"/>
    <s v="Invalid"/>
    <n v="50"/>
    <s v="Perempuan"/>
    <x v="7"/>
    <n v="2915000"/>
    <n v="0.30298456260720413"/>
    <x v="15"/>
    <s v="DKI Jakarta"/>
    <x v="1"/>
    <s v="Mio M3"/>
    <s v="Matic Entry"/>
    <n v="17411000"/>
    <n v="4353000"/>
    <s v="Medium"/>
    <x v="1"/>
    <x v="3"/>
    <n v="0.14499999999999999"/>
    <n v="883200"/>
    <n v="15898000"/>
    <x v="0"/>
    <x v="0"/>
    <n v="0"/>
    <n v="0"/>
    <n v="1"/>
    <s v="ok"/>
    <n v="3"/>
    <n v="2"/>
    <n v="1"/>
    <n v="0"/>
    <n v="6"/>
    <s v="Low Risk"/>
    <n v="7"/>
    <s v="6-11 bulan"/>
  </r>
  <r>
    <x v="1648"/>
    <x v="66"/>
    <x v="1"/>
    <x v="50"/>
    <s v="58251811775680"/>
    <n v="51"/>
    <s v="Lakilaki"/>
    <x v="1"/>
    <n v="14736000"/>
    <n v="4.9952497285559172E-2"/>
    <x v="16"/>
    <s v="Jawa Timur"/>
    <x v="2"/>
    <s v="Address"/>
    <s v="Matic Mid"/>
    <n v="20518000"/>
    <n v="2052000"/>
    <s v="Low"/>
    <x v="6"/>
    <x v="4"/>
    <n v="0.14499999999999999"/>
    <n v="736100"/>
    <n v="26499000"/>
    <x v="0"/>
    <x v="0"/>
    <n v="0"/>
    <n v="0"/>
    <n v="1"/>
    <s v="survey ulang"/>
    <n v="1"/>
    <n v="3"/>
    <n v="2"/>
    <n v="0"/>
    <n v="6"/>
    <s v="Low Risk"/>
    <n v="6"/>
    <s v="6-11 bulan"/>
  </r>
  <r>
    <x v="1649"/>
    <x v="99"/>
    <x v="1"/>
    <x v="320"/>
    <s v="88101809609980"/>
    <n v="22"/>
    <s v="Lakilaki"/>
    <x v="3"/>
    <n v="4750000"/>
    <n v="7.010526315789474E-2"/>
    <x v="7"/>
    <s v="Jawa Barat"/>
    <x v="2"/>
    <s v="Nex II"/>
    <s v="Matic Entry"/>
    <n v="16545000"/>
    <n v="4963000"/>
    <s v="High"/>
    <x v="3"/>
    <x v="1"/>
    <n v="0.14499999999999999"/>
    <n v="333000"/>
    <n v="19979000"/>
    <x v="0"/>
    <x v="0"/>
    <n v="0"/>
    <n v="0"/>
    <n v="1"/>
    <s v="data kurang"/>
    <n v="1"/>
    <n v="1"/>
    <n v="4"/>
    <n v="0"/>
    <n v="6"/>
    <s v="Low Risk"/>
    <n v="7"/>
    <s v="6-11 bulan"/>
  </r>
  <r>
    <x v="1650"/>
    <x v="57"/>
    <x v="1"/>
    <x v="65"/>
    <s v="55312501628955"/>
    <n v="40"/>
    <s v="Lakilaki"/>
    <x v="9"/>
    <n v="4547000"/>
    <n v="0.10101165603694744"/>
    <x v="15"/>
    <s v="DKI Jakarta"/>
    <x v="1"/>
    <s v="Mio M3"/>
    <s v="Matic Entry"/>
    <n v="17440000"/>
    <n v="3488000"/>
    <s v="Medium"/>
    <x v="2"/>
    <x v="2"/>
    <n v="0.14499999999999999"/>
    <n v="459300"/>
    <n v="22045000"/>
    <x v="0"/>
    <x v="2"/>
    <n v="0"/>
    <n v="0"/>
    <n v="0"/>
    <s v="approved"/>
    <n v="1"/>
    <n v="2"/>
    <n v="3"/>
    <n v="0"/>
    <n v="6"/>
    <s v="Low Risk"/>
    <n v="7"/>
    <s v="6-11 bulan"/>
  </r>
  <r>
    <x v="1651"/>
    <x v="173"/>
    <x v="4"/>
    <x v="428"/>
    <s v="82032309616395"/>
    <n v="29"/>
    <s v="Perempuan"/>
    <x v="1"/>
    <n v="7353000"/>
    <n v="0.24747722018223856"/>
    <x v="11"/>
    <s v="Sumatera Utara"/>
    <x v="4"/>
    <s v="KLX 150"/>
    <s v="Trail"/>
    <n v="38433000"/>
    <n v="11530000"/>
    <s v="High"/>
    <x v="3"/>
    <x v="3"/>
    <n v="0.14499999999999999"/>
    <n v="1819700"/>
    <n v="32755000"/>
    <x v="0"/>
    <x v="0"/>
    <n v="0"/>
    <n v="0"/>
    <n v="1"/>
    <s v="survey ulang"/>
    <n v="2"/>
    <n v="1"/>
    <n v="1"/>
    <n v="0"/>
    <n v="4"/>
    <s v="Low Risk"/>
    <n v="5"/>
    <s v="0-5 bulan"/>
  </r>
  <r>
    <x v="1652"/>
    <x v="7"/>
    <x v="3"/>
    <x v="461"/>
    <s v="53871511914222"/>
    <n v="39"/>
    <s v="Perempuan"/>
    <x v="1"/>
    <n v="13677000"/>
    <n v="9.6314981355560436E-2"/>
    <x v="6"/>
    <s v="DIY"/>
    <x v="2"/>
    <s v="Nex II"/>
    <s v="Matic Entry"/>
    <n v="17258000"/>
    <n v="3452000"/>
    <s v="Medium"/>
    <x v="2"/>
    <x v="0"/>
    <n v="0.14499999999999999"/>
    <n v="1317300"/>
    <n v="15807000"/>
    <x v="0"/>
    <x v="0"/>
    <n v="0"/>
    <n v="0"/>
    <n v="1"/>
    <m/>
    <n v="1"/>
    <n v="2"/>
    <n v="1"/>
    <n v="0"/>
    <n v="4"/>
    <s v="Low Risk"/>
    <n v="8"/>
    <s v="6-11 bulan"/>
  </r>
  <r>
    <x v="1653"/>
    <x v="144"/>
    <x v="3"/>
    <x v="554"/>
    <s v="48352301609695"/>
    <n v="58"/>
    <s v="Perempuan"/>
    <x v="8"/>
    <n v="3877000"/>
    <n v="0.42176940933711632"/>
    <x v="3"/>
    <s v="Sulawesi Selatan"/>
    <x v="0"/>
    <s v="Scoopy"/>
    <s v="Matic Stylish"/>
    <n v="22849000"/>
    <n v="5712000"/>
    <s v="Medium"/>
    <x v="1"/>
    <x v="0"/>
    <n v="0.14499999999999999"/>
    <n v="1635200"/>
    <n v="19622000"/>
    <x v="1"/>
    <x v="4"/>
    <n v="266"/>
    <n v="12"/>
    <n v="5"/>
    <m/>
    <n v="4"/>
    <n v="2"/>
    <n v="1"/>
    <n v="4"/>
    <n v="11"/>
    <s v="High Risk"/>
    <n v="7"/>
    <s v="6-11 bulan"/>
  </r>
  <r>
    <x v="1654"/>
    <x v="153"/>
    <x v="5"/>
    <x v="33"/>
    <s v="Invalid"/>
    <n v="55"/>
    <s v="Lakilaki"/>
    <x v="1"/>
    <n v="4063000"/>
    <n v="9.003199606202314E-2"/>
    <x v="6"/>
    <s v="DIY"/>
    <x v="0"/>
    <s v="Genio"/>
    <s v="Matic Entry"/>
    <n v="19575000"/>
    <n v="6851000"/>
    <s v="High"/>
    <x v="4"/>
    <x v="1"/>
    <n v="0.14499999999999999"/>
    <n v="365800"/>
    <n v="21949000"/>
    <x v="0"/>
    <x v="0"/>
    <n v="0"/>
    <n v="0"/>
    <n v="1"/>
    <s v="ok"/>
    <n v="1"/>
    <n v="1"/>
    <n v="4"/>
    <n v="0"/>
    <n v="6"/>
    <s v="Low Risk"/>
    <n v="9"/>
    <s v="6-11 bulan"/>
  </r>
  <r>
    <x v="1655"/>
    <x v="185"/>
    <x v="5"/>
    <x v="55"/>
    <s v="77681107868060"/>
    <n v="58"/>
    <s v="Perempuan"/>
    <x v="1"/>
    <n v="14110000"/>
    <n v="8.5591778880226788E-2"/>
    <x v="19"/>
    <s v="Jawa Barat"/>
    <x v="0"/>
    <s v="ADV 160"/>
    <s v="Adventure"/>
    <n v="43165000"/>
    <n v="6475000"/>
    <s v="Medium"/>
    <x v="0"/>
    <x v="2"/>
    <n v="0.14499999999999999"/>
    <n v="1207700"/>
    <n v="57970000"/>
    <x v="1"/>
    <x v="4"/>
    <n v="230"/>
    <n v="12"/>
    <n v="5"/>
    <m/>
    <n v="1"/>
    <n v="2"/>
    <n v="3"/>
    <n v="4"/>
    <n v="10"/>
    <s v="High Risk"/>
    <n v="8"/>
    <s v="6-11 bulan"/>
  </r>
  <r>
    <x v="1656"/>
    <x v="6"/>
    <x v="4"/>
    <x v="501"/>
    <s v="46481508789255"/>
    <n v="37"/>
    <s v="Lakilaki"/>
    <x v="4"/>
    <n v="7171000"/>
    <n v="0.19757356017291869"/>
    <x v="12"/>
    <s v="DKI Jakarta"/>
    <x v="1"/>
    <s v="R15"/>
    <s v="Sport"/>
    <n v="43931000"/>
    <n v="17572000"/>
    <s v="High"/>
    <x v="5"/>
    <x v="5"/>
    <n v="0.14499999999999999"/>
    <n v="1416800"/>
    <n v="34003000"/>
    <x v="0"/>
    <x v="0"/>
    <n v="0"/>
    <n v="0"/>
    <n v="1"/>
    <s v="verifikasi"/>
    <n v="1"/>
    <n v="1"/>
    <n v="1"/>
    <n v="0"/>
    <n v="3"/>
    <s v="Low Risk"/>
    <n v="5"/>
    <s v="0-5 bulan"/>
  </r>
  <r>
    <x v="1657"/>
    <x v="165"/>
    <x v="4"/>
    <x v="551"/>
    <s v="44672507765699"/>
    <n v="26"/>
    <s v="Perempuan"/>
    <x v="0"/>
    <n v="7195000"/>
    <n v="0.12379430159833217"/>
    <x v="16"/>
    <s v="Jawa Timur"/>
    <x v="2"/>
    <s v="Address"/>
    <s v="Matic Mid"/>
    <n v="20258000"/>
    <n v="7090000"/>
    <s v="High"/>
    <x v="4"/>
    <x v="3"/>
    <n v="0.14499999999999999"/>
    <n v="890700"/>
    <n v="16033000"/>
    <x v="0"/>
    <x v="0"/>
    <n v="0"/>
    <n v="0"/>
    <n v="1"/>
    <s v="survey ulang"/>
    <n v="1"/>
    <n v="1"/>
    <n v="1"/>
    <n v="0"/>
    <n v="3"/>
    <s v="Low Risk"/>
    <n v="5"/>
    <s v="0-5 bulan"/>
  </r>
  <r>
    <x v="1658"/>
    <x v="9"/>
    <x v="1"/>
    <x v="262"/>
    <s v="61541912954072"/>
    <n v="36"/>
    <s v="Lakilaki"/>
    <x v="8"/>
    <n v="3043000"/>
    <n v="0.30088728228721656"/>
    <x v="7"/>
    <s v="Jawa Barat"/>
    <x v="1"/>
    <s v="NMAX 155"/>
    <s v="Matic Premium"/>
    <n v="35384000"/>
    <n v="3538000"/>
    <s v="Low"/>
    <x v="6"/>
    <x v="1"/>
    <n v="0.14499999999999999"/>
    <n v="915600"/>
    <n v="54934000"/>
    <x v="0"/>
    <x v="0"/>
    <n v="0"/>
    <n v="0"/>
    <n v="1"/>
    <s v="ok"/>
    <n v="3"/>
    <n v="3"/>
    <n v="4"/>
    <n v="0"/>
    <n v="10"/>
    <s v="High Risk"/>
    <n v="6"/>
    <s v="6-11 bulan"/>
  </r>
  <r>
    <x v="1659"/>
    <x v="62"/>
    <x v="1"/>
    <x v="198"/>
    <s v="92931906712786"/>
    <n v="31"/>
    <s v="Perempuan"/>
    <x v="1"/>
    <n v="5253000"/>
    <n v="0.13660765276984579"/>
    <x v="3"/>
    <s v="Sulawesi Selatan"/>
    <x v="0"/>
    <s v="Beat Street"/>
    <s v="Matic Entry"/>
    <n v="19072000"/>
    <n v="5722000"/>
    <s v="High"/>
    <x v="3"/>
    <x v="5"/>
    <n v="0.14499999999999999"/>
    <n v="717600"/>
    <n v="17222000"/>
    <x v="0"/>
    <x v="0"/>
    <n v="0"/>
    <n v="0"/>
    <n v="1"/>
    <m/>
    <n v="1"/>
    <n v="1"/>
    <n v="1"/>
    <n v="0"/>
    <n v="3"/>
    <s v="Low Risk"/>
    <n v="7"/>
    <s v="6-11 bulan"/>
  </r>
  <r>
    <x v="1660"/>
    <x v="165"/>
    <x v="4"/>
    <x v="369"/>
    <s v="81411412539961"/>
    <n v="43"/>
    <s v="Perempuan"/>
    <x v="8"/>
    <n v="3850000"/>
    <n v="0.31153246753246755"/>
    <x v="13"/>
    <s v="Jawa Barat"/>
    <x v="1"/>
    <s v="Freego"/>
    <s v="Matic Mid"/>
    <n v="22166000"/>
    <n v="4433000"/>
    <s v="Medium"/>
    <x v="2"/>
    <x v="3"/>
    <n v="0.14499999999999999"/>
    <n v="1199400"/>
    <n v="21590000"/>
    <x v="0"/>
    <x v="0"/>
    <n v="0"/>
    <n v="0"/>
    <n v="1"/>
    <m/>
    <n v="3"/>
    <n v="2"/>
    <n v="1"/>
    <n v="0"/>
    <n v="6"/>
    <s v="Low Risk"/>
    <n v="5"/>
    <s v="0-5 bulan"/>
  </r>
  <r>
    <x v="1661"/>
    <x v="117"/>
    <x v="1"/>
    <x v="529"/>
    <s v="Invalid"/>
    <n v="38"/>
    <s v="Lakilaki"/>
    <x v="0"/>
    <n v="6416000"/>
    <n v="7.9099127182044884E-2"/>
    <x v="19"/>
    <s v="Jawa Barat"/>
    <x v="0"/>
    <s v="Vario 125"/>
    <s v="Matic Mid"/>
    <n v="25218000"/>
    <n v="7565000"/>
    <s v="High"/>
    <x v="3"/>
    <x v="1"/>
    <n v="0.14499999999999999"/>
    <n v="507500"/>
    <n v="30451000"/>
    <x v="0"/>
    <x v="0"/>
    <n v="0"/>
    <n v="0"/>
    <n v="1"/>
    <s v="survey ulang"/>
    <n v="1"/>
    <n v="1"/>
    <n v="4"/>
    <n v="0"/>
    <n v="6"/>
    <s v="Low Risk"/>
    <n v="7"/>
    <s v="6-11 bulan"/>
  </r>
  <r>
    <x v="1662"/>
    <x v="27"/>
    <x v="4"/>
    <x v="559"/>
    <s v="37571506511724"/>
    <n v="51"/>
    <s v="Perempuan"/>
    <x v="8"/>
    <n v="2770000"/>
    <n v="0.29223826714801443"/>
    <x v="2"/>
    <s v="Riau"/>
    <x v="1"/>
    <s v="Lexi LX 155"/>
    <s v="Matic Mid"/>
    <n v="27323000"/>
    <n v="2732000"/>
    <s v="Low"/>
    <x v="6"/>
    <x v="2"/>
    <n v="0.14499999999999999"/>
    <n v="809500"/>
    <n v="38854000"/>
    <x v="0"/>
    <x v="0"/>
    <n v="0"/>
    <n v="0"/>
    <n v="1"/>
    <m/>
    <n v="2"/>
    <n v="3"/>
    <n v="3"/>
    <n v="0"/>
    <n v="8"/>
    <s v="Medium Risk"/>
    <n v="4"/>
    <s v="0-5 bulan"/>
  </r>
  <r>
    <x v="1663"/>
    <x v="77"/>
    <x v="3"/>
    <x v="565"/>
    <s v="34851404999504"/>
    <n v="43"/>
    <s v="Lakilaki"/>
    <x v="9"/>
    <n v="4487000"/>
    <n v="9.0394472921774008E-2"/>
    <x v="19"/>
    <s v="Jawa Barat"/>
    <x v="0"/>
    <s v="Genio"/>
    <s v="Matic Entry"/>
    <n v="20153000"/>
    <n v="6046000"/>
    <s v="High"/>
    <x v="3"/>
    <x v="1"/>
    <n v="0.14499999999999999"/>
    <n v="405600"/>
    <n v="24335000"/>
    <x v="0"/>
    <x v="0"/>
    <n v="0"/>
    <n v="0"/>
    <n v="1"/>
    <s v="approved"/>
    <n v="1"/>
    <n v="1"/>
    <n v="4"/>
    <n v="0"/>
    <n v="6"/>
    <s v="Low Risk"/>
    <n v="8"/>
    <s v="6-11 bulan"/>
  </r>
  <r>
    <x v="1664"/>
    <x v="168"/>
    <x v="1"/>
    <x v="142"/>
    <s v="81172109996872"/>
    <n v="31"/>
    <s v="Lakilaki"/>
    <x v="0"/>
    <n v="5234000"/>
    <n v="9.6140619029423002E-2"/>
    <x v="3"/>
    <s v="Sulawesi Selatan"/>
    <x v="2"/>
    <s v="Nex II"/>
    <s v="Matic Entry"/>
    <n v="16833000"/>
    <n v="4208000"/>
    <s v="Medium"/>
    <x v="1"/>
    <x v="4"/>
    <n v="0.14499999999999999"/>
    <n v="503200"/>
    <n v="18116000"/>
    <x v="0"/>
    <x v="0"/>
    <n v="0"/>
    <n v="0"/>
    <n v="1"/>
    <s v="data kurang"/>
    <n v="1"/>
    <n v="2"/>
    <n v="2"/>
    <n v="0"/>
    <n v="5"/>
    <s v="Low Risk"/>
    <n v="7"/>
    <s v="6-11 bulan"/>
  </r>
  <r>
    <x v="1665"/>
    <x v="160"/>
    <x v="2"/>
    <x v="621"/>
    <s v="41652312771459"/>
    <n v="32"/>
    <s v="Perempuan"/>
    <x v="1"/>
    <n v="5900000"/>
    <n v="9.5423728813559316E-2"/>
    <x v="7"/>
    <s v="Jawa Barat"/>
    <x v="1"/>
    <s v="Aerox 155"/>
    <s v="Matic Sport"/>
    <n v="32638000"/>
    <n v="13055000"/>
    <s v="High"/>
    <x v="5"/>
    <x v="1"/>
    <n v="0.14499999999999999"/>
    <n v="563000"/>
    <n v="33781000"/>
    <x v="0"/>
    <x v="0"/>
    <n v="0"/>
    <n v="0"/>
    <n v="1"/>
    <m/>
    <n v="1"/>
    <n v="1"/>
    <n v="4"/>
    <n v="0"/>
    <n v="6"/>
    <s v="Low Risk"/>
    <n v="5"/>
    <s v="0-5 bulan"/>
  </r>
  <r>
    <x v="1666"/>
    <x v="86"/>
    <x v="2"/>
    <x v="68"/>
    <s v="97151603763750"/>
    <n v="49"/>
    <s v="Lakilaki"/>
    <x v="5"/>
    <n v="3633000"/>
    <n v="0.27134599504541701"/>
    <x v="19"/>
    <s v="Jawa Barat"/>
    <x v="0"/>
    <s v="Revo X"/>
    <s v="Bebek"/>
    <n v="18219000"/>
    <n v="3644000"/>
    <s v="Medium"/>
    <x v="2"/>
    <x v="3"/>
    <n v="0.14499999999999999"/>
    <n v="985800"/>
    <n v="17745000"/>
    <x v="0"/>
    <x v="0"/>
    <n v="0"/>
    <n v="0"/>
    <n v="1"/>
    <s v="verifikasi"/>
    <n v="2"/>
    <n v="2"/>
    <n v="1"/>
    <n v="0"/>
    <n v="5"/>
    <s v="Low Risk"/>
    <n v="6"/>
    <s v="6-11 bulan"/>
  </r>
  <r>
    <x v="1667"/>
    <x v="109"/>
    <x v="0"/>
    <x v="290"/>
    <s v="89221605505825"/>
    <n v="56"/>
    <s v="Lakilaki"/>
    <x v="3"/>
    <n v="4038000"/>
    <n v="0.11629519564140664"/>
    <x v="13"/>
    <s v="Jawa Barat"/>
    <x v="3"/>
    <s v="Dazz"/>
    <s v="Matic Entry"/>
    <n v="15851000"/>
    <n v="1585000"/>
    <s v="Low"/>
    <x v="6"/>
    <x v="2"/>
    <n v="0.14499999999999999"/>
    <n v="469600"/>
    <n v="22540000"/>
    <x v="0"/>
    <x v="0"/>
    <n v="0"/>
    <n v="0"/>
    <n v="1"/>
    <s v="ok"/>
    <n v="1"/>
    <n v="3"/>
    <n v="3"/>
    <n v="0"/>
    <n v="7"/>
    <s v="Medium Risk"/>
    <n v="4"/>
    <s v="0-5 bulan"/>
  </r>
  <r>
    <x v="1668"/>
    <x v="16"/>
    <x v="1"/>
    <x v="600"/>
    <s v="56442307854349"/>
    <n v="30"/>
    <s v="Lakilaki"/>
    <x v="5"/>
    <n v="3834000"/>
    <n v="0.21969222743870631"/>
    <x v="20"/>
    <s v="DKI Jakarta"/>
    <x v="0"/>
    <s v="Beat Street"/>
    <s v="Matic Entry"/>
    <n v="18436000"/>
    <n v="2765000"/>
    <s v="Medium"/>
    <x v="0"/>
    <x v="5"/>
    <n v="0.14499999999999999"/>
    <n v="842300"/>
    <n v="20216000"/>
    <x v="0"/>
    <x v="0"/>
    <n v="0"/>
    <n v="0"/>
    <n v="1"/>
    <s v="survey ulang"/>
    <n v="2"/>
    <n v="2"/>
    <n v="1"/>
    <n v="0"/>
    <n v="5"/>
    <s v="Low Risk"/>
    <n v="6"/>
    <s v="6-11 bulan"/>
  </r>
  <r>
    <x v="1669"/>
    <x v="77"/>
    <x v="3"/>
    <x v="589"/>
    <s v="53951106736081"/>
    <n v="46"/>
    <s v="Perempuan"/>
    <x v="1"/>
    <n v="10631000"/>
    <n v="8.4310036685166026E-2"/>
    <x v="12"/>
    <s v="DKI Jakarta"/>
    <x v="1"/>
    <s v="Freego"/>
    <s v="Matic Mid"/>
    <n v="22233000"/>
    <n v="5558000"/>
    <s v="Medium"/>
    <x v="1"/>
    <x v="5"/>
    <n v="0.14499999999999999"/>
    <n v="896300"/>
    <n v="21510000"/>
    <x v="0"/>
    <x v="0"/>
    <n v="0"/>
    <n v="0"/>
    <n v="1"/>
    <m/>
    <n v="1"/>
    <n v="2"/>
    <n v="1"/>
    <n v="0"/>
    <n v="4"/>
    <s v="Low Risk"/>
    <n v="8"/>
    <s v="6-11 bulan"/>
  </r>
  <r>
    <x v="1670"/>
    <x v="67"/>
    <x v="4"/>
    <x v="447"/>
    <s v="74061209533917"/>
    <n v="33"/>
    <s v="Perempuan"/>
    <x v="9"/>
    <n v="5214000"/>
    <n v="0.28588415803605677"/>
    <x v="17"/>
    <s v="Jawa Barat"/>
    <x v="1"/>
    <s v="NMAX 155"/>
    <s v="Matic Premium"/>
    <n v="34666000"/>
    <n v="6933000"/>
    <s v="Medium"/>
    <x v="2"/>
    <x v="5"/>
    <n v="0.14499999999999999"/>
    <n v="1490600"/>
    <n v="35775000"/>
    <x v="0"/>
    <x v="0"/>
    <n v="0"/>
    <n v="0"/>
    <n v="1"/>
    <s v="ok"/>
    <n v="2"/>
    <n v="2"/>
    <n v="1"/>
    <n v="0"/>
    <n v="5"/>
    <s v="Low Risk"/>
    <n v="5"/>
    <s v="0-5 bulan"/>
  </r>
  <r>
    <x v="1671"/>
    <x v="196"/>
    <x v="3"/>
    <x v="535"/>
    <s v="84441312911394"/>
    <n v="38"/>
    <s v="Perempuan"/>
    <x v="9"/>
    <n v="4760000"/>
    <n v="0.10762605042016807"/>
    <x v="19"/>
    <s v="Jawa Barat"/>
    <x v="2"/>
    <s v="Address"/>
    <s v="Matic Mid"/>
    <n v="21419000"/>
    <n v="8567000"/>
    <s v="High"/>
    <x v="5"/>
    <x v="4"/>
    <n v="0.14499999999999999"/>
    <n v="512300"/>
    <n v="18442000"/>
    <x v="0"/>
    <x v="0"/>
    <n v="0"/>
    <n v="0"/>
    <n v="1"/>
    <m/>
    <n v="1"/>
    <n v="1"/>
    <n v="2"/>
    <n v="0"/>
    <n v="4"/>
    <s v="Low Risk"/>
    <n v="8"/>
    <s v="6-11 bulan"/>
  </r>
  <r>
    <x v="1672"/>
    <x v="187"/>
    <x v="12"/>
    <x v="173"/>
    <s v="83812104866548"/>
    <n v="42"/>
    <s v="Lakilaki"/>
    <x v="1"/>
    <n v="13756000"/>
    <n v="7.0674614713579526E-2"/>
    <x v="19"/>
    <s v="Jawa Barat"/>
    <x v="1"/>
    <s v="Aerox 155"/>
    <s v="Matic Sport"/>
    <n v="32519000"/>
    <n v="8130000"/>
    <s v="Medium"/>
    <x v="1"/>
    <x v="4"/>
    <n v="0.14499999999999999"/>
    <n v="972200"/>
    <n v="34999000"/>
    <x v="0"/>
    <x v="0"/>
    <n v="0"/>
    <n v="0"/>
    <n v="1"/>
    <m/>
    <n v="1"/>
    <n v="2"/>
    <n v="2"/>
    <n v="0"/>
    <n v="5"/>
    <s v="Low Risk"/>
    <n v="3"/>
    <s v="0-5 bulan"/>
  </r>
  <r>
    <x v="1673"/>
    <x v="158"/>
    <x v="5"/>
    <x v="432"/>
    <s v="67452808944303"/>
    <n v="39"/>
    <s v="Lakilaki"/>
    <x v="0"/>
    <n v="5198000"/>
    <n v="7.8030011542901109E-2"/>
    <x v="16"/>
    <s v="Jawa Timur"/>
    <x v="0"/>
    <s v="Revo X"/>
    <s v="Bebek"/>
    <n v="17602000"/>
    <n v="5281000"/>
    <s v="High"/>
    <x v="3"/>
    <x v="2"/>
    <n v="0.14499999999999999"/>
    <n v="405600"/>
    <n v="19468000"/>
    <x v="0"/>
    <x v="0"/>
    <n v="0"/>
    <n v="0"/>
    <n v="1"/>
    <s v="survey ulang"/>
    <n v="1"/>
    <n v="1"/>
    <n v="3"/>
    <n v="0"/>
    <n v="5"/>
    <s v="Low Risk"/>
    <n v="9"/>
    <s v="6-11 bulan"/>
  </r>
  <r>
    <x v="1674"/>
    <x v="52"/>
    <x v="0"/>
    <x v="14"/>
    <s v="70251005847646"/>
    <n v="35"/>
    <s v="Lakilaki"/>
    <x v="9"/>
    <n v="5556000"/>
    <n v="0.16695464362850973"/>
    <x v="9"/>
    <s v="Jawa Tengah"/>
    <x v="0"/>
    <s v="Vario 125"/>
    <s v="Matic Mid"/>
    <n v="25856000"/>
    <n v="2586000"/>
    <s v="Low"/>
    <x v="6"/>
    <x v="4"/>
    <n v="0.14499999999999999"/>
    <n v="927600"/>
    <n v="33393000"/>
    <x v="0"/>
    <x v="0"/>
    <n v="0"/>
    <n v="0"/>
    <n v="1"/>
    <s v="ok"/>
    <n v="1"/>
    <n v="3"/>
    <n v="2"/>
    <n v="0"/>
    <n v="6"/>
    <s v="Low Risk"/>
    <n v="4"/>
    <s v="0-5 bulan"/>
  </r>
  <r>
    <x v="1675"/>
    <x v="176"/>
    <x v="5"/>
    <x v="18"/>
    <s v="51702207632664"/>
    <n v="43"/>
    <s v="Perempuan"/>
    <x v="2"/>
    <n v="2798000"/>
    <n v="0.15518227305218013"/>
    <x v="1"/>
    <s v="Sumatera Selatan"/>
    <x v="0"/>
    <s v="Vario 125"/>
    <s v="Matic Mid"/>
    <n v="25173000"/>
    <n v="10069000"/>
    <s v="High"/>
    <x v="5"/>
    <x v="1"/>
    <n v="0.14499999999999999"/>
    <n v="434200"/>
    <n v="26054000"/>
    <x v="0"/>
    <x v="0"/>
    <n v="0"/>
    <n v="0"/>
    <n v="1"/>
    <s v="ok"/>
    <n v="1"/>
    <n v="1"/>
    <n v="4"/>
    <n v="0"/>
    <n v="6"/>
    <s v="Low Risk"/>
    <n v="8"/>
    <s v="6-11 bulan"/>
  </r>
  <r>
    <x v="1676"/>
    <x v="84"/>
    <x v="0"/>
    <x v="448"/>
    <s v="51891108796375"/>
    <n v="54"/>
    <s v="Perempuan"/>
    <x v="0"/>
    <n v="6691000"/>
    <n v="0.31007323270064263"/>
    <x v="4"/>
    <s v="Kalimantan Selatan"/>
    <x v="1"/>
    <s v="R15"/>
    <s v="Sport"/>
    <n v="43819000"/>
    <n v="13146000"/>
    <s v="High"/>
    <x v="3"/>
    <x v="3"/>
    <n v="0.14499999999999999"/>
    <n v="2074700"/>
    <n v="37345000"/>
    <x v="0"/>
    <x v="0"/>
    <n v="0"/>
    <n v="0"/>
    <n v="1"/>
    <s v="survey ulang"/>
    <n v="3"/>
    <n v="1"/>
    <n v="1"/>
    <n v="0"/>
    <n v="5"/>
    <s v="Low Risk"/>
    <n v="4"/>
    <s v="0-5 bulan"/>
  </r>
  <r>
    <x v="1677"/>
    <x v="59"/>
    <x v="5"/>
    <x v="54"/>
    <s v="61832509686594"/>
    <n v="22"/>
    <s v="Lakilaki"/>
    <x v="0"/>
    <n v="4876000"/>
    <n v="0.14862592288761281"/>
    <x v="2"/>
    <s v="Riau"/>
    <x v="1"/>
    <s v="Mio M3"/>
    <s v="Matic Entry"/>
    <n v="17857000"/>
    <n v="7143000"/>
    <s v="High"/>
    <x v="5"/>
    <x v="3"/>
    <n v="0.14499999999999999"/>
    <n v="724700"/>
    <n v="13044000"/>
    <x v="0"/>
    <x v="0"/>
    <n v="0"/>
    <n v="0"/>
    <n v="1"/>
    <s v="ok"/>
    <n v="1"/>
    <n v="1"/>
    <n v="1"/>
    <n v="0"/>
    <n v="3"/>
    <s v="Low Risk"/>
    <n v="9"/>
    <s v="6-11 bulan"/>
  </r>
  <r>
    <x v="1678"/>
    <x v="57"/>
    <x v="1"/>
    <x v="39"/>
    <s v="84032604507435"/>
    <n v="53"/>
    <s v="Lakilaki"/>
    <x v="0"/>
    <n v="4784000"/>
    <n v="0.32729933110367893"/>
    <x v="0"/>
    <s v="Bali"/>
    <x v="1"/>
    <s v="Freego"/>
    <s v="Matic Mid"/>
    <n v="21880000"/>
    <n v="5470000"/>
    <s v="Medium"/>
    <x v="1"/>
    <x v="0"/>
    <n v="0.14499999999999999"/>
    <n v="1565800"/>
    <n v="18790000"/>
    <x v="0"/>
    <x v="0"/>
    <n v="0"/>
    <n v="0"/>
    <n v="1"/>
    <s v="survey ulang"/>
    <n v="3"/>
    <n v="2"/>
    <n v="1"/>
    <n v="0"/>
    <n v="6"/>
    <s v="Low Risk"/>
    <n v="7"/>
    <s v="6-11 bulan"/>
  </r>
  <r>
    <x v="1679"/>
    <x v="167"/>
    <x v="5"/>
    <x v="272"/>
    <s v="93811607847567"/>
    <n v="38"/>
    <s v="Perempuan"/>
    <x v="8"/>
    <n v="3878000"/>
    <n v="0.32694687983496645"/>
    <x v="2"/>
    <s v="Riau"/>
    <x v="3"/>
    <s v="Dazz"/>
    <s v="Matic Entry"/>
    <n v="15633000"/>
    <n v="2345000"/>
    <s v="Medium"/>
    <x v="0"/>
    <x v="0"/>
    <n v="0.14499999999999999"/>
    <n v="1267900"/>
    <n v="15215000"/>
    <x v="0"/>
    <x v="0"/>
    <n v="0"/>
    <n v="0"/>
    <n v="1"/>
    <s v="data kurang"/>
    <n v="3"/>
    <n v="2"/>
    <n v="1"/>
    <n v="0"/>
    <n v="6"/>
    <s v="Low Risk"/>
    <n v="9"/>
    <s v="6-11 bulan"/>
  </r>
  <r>
    <x v="1680"/>
    <x v="90"/>
    <x v="3"/>
    <x v="170"/>
    <s v="92812701838098"/>
    <n v="39"/>
    <s v="Perempuan"/>
    <x v="9"/>
    <n v="3949000"/>
    <n v="0.18893390731830842"/>
    <x v="10"/>
    <s v="Jawa Timur"/>
    <x v="1"/>
    <s v="R15"/>
    <s v="Sport"/>
    <n v="43251000"/>
    <n v="17300000"/>
    <s v="High"/>
    <x v="5"/>
    <x v="1"/>
    <n v="0.14499999999999999"/>
    <n v="746100"/>
    <n v="44765000"/>
    <x v="0"/>
    <x v="0"/>
    <n v="0"/>
    <n v="0"/>
    <n v="1"/>
    <s v="ok"/>
    <n v="1"/>
    <n v="1"/>
    <n v="4"/>
    <n v="0"/>
    <n v="6"/>
    <s v="Low Risk"/>
    <n v="8"/>
    <s v="6-11 bulan"/>
  </r>
  <r>
    <x v="1681"/>
    <x v="164"/>
    <x v="4"/>
    <x v="360"/>
    <s v="73931001959410"/>
    <n v="43"/>
    <s v="Lakilaki"/>
    <x v="9"/>
    <n v="5759000"/>
    <n v="9.5433234936620939E-2"/>
    <x v="2"/>
    <s v="Riau"/>
    <x v="2"/>
    <s v="Nex II"/>
    <s v="Matic Entry"/>
    <n v="17043000"/>
    <n v="6817000"/>
    <s v="High"/>
    <x v="5"/>
    <x v="5"/>
    <n v="0.14499999999999999"/>
    <n v="549600"/>
    <n v="13191000"/>
    <x v="0"/>
    <x v="0"/>
    <n v="0"/>
    <n v="0"/>
    <n v="1"/>
    <m/>
    <n v="1"/>
    <n v="1"/>
    <n v="1"/>
    <n v="0"/>
    <n v="3"/>
    <s v="Low Risk"/>
    <n v="5"/>
    <s v="0-5 bulan"/>
  </r>
  <r>
    <x v="1682"/>
    <x v="25"/>
    <x v="3"/>
    <x v="581"/>
    <s v="78691502749704"/>
    <n v="55"/>
    <s v="Lakilaki"/>
    <x v="1"/>
    <n v="13127000"/>
    <n v="0.12976308372057591"/>
    <x v="13"/>
    <s v="Jawa Barat"/>
    <x v="0"/>
    <s v="Vario 125"/>
    <s v="Matic Mid"/>
    <n v="25503000"/>
    <n v="7651000"/>
    <s v="High"/>
    <x v="3"/>
    <x v="0"/>
    <n v="0.14499999999999999"/>
    <n v="1703400"/>
    <n v="20440000"/>
    <x v="0"/>
    <x v="0"/>
    <n v="0"/>
    <n v="0"/>
    <n v="1"/>
    <m/>
    <n v="1"/>
    <n v="1"/>
    <n v="1"/>
    <n v="0"/>
    <n v="3"/>
    <s v="Low Risk"/>
    <n v="8"/>
    <s v="6-11 bulan"/>
  </r>
  <r>
    <x v="1683"/>
    <x v="97"/>
    <x v="3"/>
    <x v="158"/>
    <s v="72652009589397"/>
    <n v="43"/>
    <s v="Lakilaki"/>
    <x v="7"/>
    <n v="2078000"/>
    <n v="0.67454282964388834"/>
    <x v="11"/>
    <s v="Sumatera Utara"/>
    <x v="0"/>
    <s v="Revo X"/>
    <s v="Bebek"/>
    <n v="18364000"/>
    <n v="3673000"/>
    <s v="Medium"/>
    <x v="2"/>
    <x v="0"/>
    <n v="0.14499999999999999"/>
    <n v="1401700"/>
    <n v="16821000"/>
    <x v="0"/>
    <x v="0"/>
    <n v="0"/>
    <n v="0"/>
    <n v="1"/>
    <s v="survey ulang"/>
    <n v="4"/>
    <n v="2"/>
    <n v="1"/>
    <n v="0"/>
    <n v="7"/>
    <s v="Medium Risk"/>
    <n v="7"/>
    <s v="6-11 bulan"/>
  </r>
  <r>
    <x v="1684"/>
    <x v="177"/>
    <x v="3"/>
    <x v="5"/>
    <s v="35681103702567"/>
    <n v="50"/>
    <s v="Lakilaki"/>
    <x v="6"/>
    <n v="4405000"/>
    <n v="0.49314415437003406"/>
    <x v="11"/>
    <s v="Sumatera Utara"/>
    <x v="0"/>
    <s v="Vario 160"/>
    <s v="Matic Mid"/>
    <n v="30356000"/>
    <n v="7589000"/>
    <s v="Medium"/>
    <x v="1"/>
    <x v="0"/>
    <n v="0.14499999999999999"/>
    <n v="2172300"/>
    <n v="26068000"/>
    <x v="0"/>
    <x v="0"/>
    <n v="0"/>
    <n v="0"/>
    <n v="1"/>
    <s v="ok"/>
    <n v="4"/>
    <n v="2"/>
    <n v="1"/>
    <n v="0"/>
    <n v="7"/>
    <s v="Medium Risk"/>
    <n v="8"/>
    <s v="6-11 bulan"/>
  </r>
  <r>
    <x v="1685"/>
    <x v="106"/>
    <x v="3"/>
    <x v="137"/>
    <s v="40641412756922"/>
    <n v="56"/>
    <s v="Perempuan"/>
    <x v="0"/>
    <n v="5999000"/>
    <n v="0.2229204867477913"/>
    <x v="16"/>
    <s v="Jawa Timur"/>
    <x v="1"/>
    <s v="Lexi LX 155"/>
    <s v="Matic Mid"/>
    <n v="29269000"/>
    <n v="4390000"/>
    <s v="Medium"/>
    <x v="0"/>
    <x v="5"/>
    <n v="0.14499999999999999"/>
    <n v="1337300"/>
    <n v="32094000"/>
    <x v="0"/>
    <x v="0"/>
    <n v="0"/>
    <n v="0"/>
    <n v="1"/>
    <s v="survey ulang"/>
    <n v="2"/>
    <n v="2"/>
    <n v="1"/>
    <n v="0"/>
    <n v="5"/>
    <s v="Low Risk"/>
    <n v="8"/>
    <s v="6-11 bulan"/>
  </r>
  <r>
    <x v="1686"/>
    <x v="99"/>
    <x v="1"/>
    <x v="326"/>
    <s v="89911002973748"/>
    <n v="31"/>
    <s v="Perempuan"/>
    <x v="3"/>
    <n v="4241000"/>
    <n v="0.18630040084885641"/>
    <x v="15"/>
    <s v="DKI Jakarta"/>
    <x v="0"/>
    <s v="Scoopy"/>
    <s v="Matic Stylish"/>
    <n v="23320000"/>
    <n v="3498000"/>
    <s v="Medium"/>
    <x v="0"/>
    <x v="4"/>
    <n v="0.14499999999999999"/>
    <n v="790100"/>
    <n v="28445000"/>
    <x v="0"/>
    <x v="0"/>
    <n v="0"/>
    <n v="0"/>
    <n v="1"/>
    <m/>
    <n v="1"/>
    <n v="2"/>
    <n v="2"/>
    <n v="0"/>
    <n v="5"/>
    <s v="Low Risk"/>
    <n v="7"/>
    <s v="6-11 bulan"/>
  </r>
  <r>
    <x v="1687"/>
    <x v="46"/>
    <x v="2"/>
    <x v="225"/>
    <s v="61342705934085"/>
    <n v="29"/>
    <s v="Lakilaki"/>
    <x v="7"/>
    <n v="3674000"/>
    <n v="0.20593358737071313"/>
    <x v="10"/>
    <s v="Jawa Timur"/>
    <x v="1"/>
    <s v="MT15"/>
    <s v="Sport Naked"/>
    <n v="38310000"/>
    <n v="15324000"/>
    <s v="High"/>
    <x v="5"/>
    <x v="2"/>
    <n v="0.14499999999999999"/>
    <n v="756600"/>
    <n v="36317000"/>
    <x v="0"/>
    <x v="0"/>
    <n v="0"/>
    <n v="0"/>
    <n v="1"/>
    <s v="survey ulang"/>
    <n v="2"/>
    <n v="1"/>
    <n v="3"/>
    <n v="0"/>
    <n v="6"/>
    <s v="Low Risk"/>
    <n v="6"/>
    <s v="6-11 bulan"/>
  </r>
  <r>
    <x v="1688"/>
    <x v="173"/>
    <x v="4"/>
    <x v="150"/>
    <s v="87401405916672"/>
    <n v="27"/>
    <s v="Perempuan"/>
    <x v="8"/>
    <n v="3154000"/>
    <n v="0.29400760938490805"/>
    <x v="7"/>
    <s v="Jawa Barat"/>
    <x v="2"/>
    <s v="Nex II"/>
    <s v="Matic Entry"/>
    <n v="17136000"/>
    <n v="3427000"/>
    <s v="Medium"/>
    <x v="2"/>
    <x v="3"/>
    <n v="0.14499999999999999"/>
    <n v="927300"/>
    <n v="16691000"/>
    <x v="0"/>
    <x v="0"/>
    <n v="0"/>
    <n v="0"/>
    <n v="1"/>
    <m/>
    <n v="2"/>
    <n v="2"/>
    <n v="1"/>
    <n v="0"/>
    <n v="5"/>
    <s v="Low Risk"/>
    <n v="5"/>
    <s v="0-5 bulan"/>
  </r>
  <r>
    <x v="1689"/>
    <x v="94"/>
    <x v="2"/>
    <x v="472"/>
    <s v="38892402743624"/>
    <n v="47"/>
    <s v="Lakilaki"/>
    <x v="4"/>
    <n v="5618000"/>
    <n v="0.40428978284086864"/>
    <x v="10"/>
    <s v="Jawa Timur"/>
    <x v="1"/>
    <s v="NMAX 155"/>
    <s v="Matic Premium"/>
    <n v="36621000"/>
    <n v="12817000"/>
    <s v="High"/>
    <x v="4"/>
    <x v="0"/>
    <n v="0.14499999999999999"/>
    <n v="2271300"/>
    <n v="27255000"/>
    <x v="0"/>
    <x v="0"/>
    <n v="0"/>
    <n v="0"/>
    <n v="1"/>
    <m/>
    <n v="4"/>
    <n v="1"/>
    <n v="1"/>
    <n v="0"/>
    <n v="6"/>
    <s v="Low Risk"/>
    <n v="5"/>
    <s v="0-5 bulan"/>
  </r>
  <r>
    <x v="1690"/>
    <x v="116"/>
    <x v="5"/>
    <x v="407"/>
    <s v="71762203852426"/>
    <n v="33"/>
    <s v="Perempuan"/>
    <x v="0"/>
    <n v="7052000"/>
    <n v="0.15937322745320476"/>
    <x v="16"/>
    <s v="Jawa Timur"/>
    <x v="0"/>
    <s v="ADV 160"/>
    <s v="Adventure"/>
    <n v="43377000"/>
    <n v="15182000"/>
    <s v="High"/>
    <x v="4"/>
    <x v="4"/>
    <n v="0.14499999999999999"/>
    <n v="1123900"/>
    <n v="40460000"/>
    <x v="0"/>
    <x v="0"/>
    <n v="0"/>
    <n v="0"/>
    <n v="1"/>
    <s v="survey ulang"/>
    <n v="1"/>
    <n v="1"/>
    <n v="2"/>
    <n v="0"/>
    <n v="4"/>
    <s v="Low Risk"/>
    <n v="9"/>
    <s v="6-11 bulan"/>
  </r>
  <r>
    <x v="1691"/>
    <x v="162"/>
    <x v="4"/>
    <x v="195"/>
    <s v="65831004784813"/>
    <n v="24"/>
    <s v="Lakilaki"/>
    <x v="8"/>
    <n v="3109000"/>
    <n v="0.55355419749115475"/>
    <x v="14"/>
    <s v="DKI Jakarta"/>
    <x v="0"/>
    <s v="PCX 160"/>
    <s v="Matic Premium"/>
    <n v="35575000"/>
    <n v="3557000"/>
    <s v="Low"/>
    <x v="6"/>
    <x v="5"/>
    <n v="0.14499999999999999"/>
    <n v="1721000"/>
    <n v="41303000"/>
    <x v="0"/>
    <x v="0"/>
    <n v="0"/>
    <n v="0"/>
    <n v="1"/>
    <s v="data kurang"/>
    <n v="4"/>
    <n v="3"/>
    <n v="1"/>
    <n v="0"/>
    <n v="8"/>
    <s v="Medium Risk"/>
    <n v="5"/>
    <s v="0-5 bulan"/>
  </r>
  <r>
    <x v="1692"/>
    <x v="71"/>
    <x v="1"/>
    <x v="183"/>
    <s v="99761908678152"/>
    <n v="43"/>
    <s v="Lakilaki"/>
    <x v="6"/>
    <n v="5803000"/>
    <n v="0.42417714975012927"/>
    <x v="10"/>
    <s v="Jawa Timur"/>
    <x v="1"/>
    <s v="R15"/>
    <s v="Sport"/>
    <n v="42814000"/>
    <n v="6422000"/>
    <s v="Medium"/>
    <x v="0"/>
    <x v="3"/>
    <n v="0.14499999999999999"/>
    <n v="2461500"/>
    <n v="44307000"/>
    <x v="0"/>
    <x v="0"/>
    <n v="0"/>
    <n v="0"/>
    <n v="1"/>
    <s v="ok"/>
    <n v="4"/>
    <n v="2"/>
    <n v="1"/>
    <n v="0"/>
    <n v="7"/>
    <s v="Medium Risk"/>
    <n v="7"/>
    <s v="6-11 bulan"/>
  </r>
  <r>
    <x v="1693"/>
    <x v="157"/>
    <x v="4"/>
    <x v="9"/>
    <s v="63772211878682"/>
    <n v="35"/>
    <s v="Lakilaki"/>
    <x v="0"/>
    <n v="7873000"/>
    <n v="9.9758668868284009E-2"/>
    <x v="7"/>
    <s v="Jawa Barat"/>
    <x v="0"/>
    <s v="Vario 125"/>
    <s v="Matic Mid"/>
    <n v="24630000"/>
    <n v="4926000"/>
    <s v="Medium"/>
    <x v="2"/>
    <x v="4"/>
    <n v="0.14499999999999999"/>
    <n v="785400"/>
    <n v="28276000"/>
    <x v="0"/>
    <x v="0"/>
    <n v="0"/>
    <n v="0"/>
    <n v="1"/>
    <s v="verifikasi"/>
    <n v="1"/>
    <n v="2"/>
    <n v="2"/>
    <n v="0"/>
    <n v="5"/>
    <s v="Low Risk"/>
    <n v="4"/>
    <s v="0-5 bulan"/>
  </r>
  <r>
    <x v="1694"/>
    <x v="112"/>
    <x v="2"/>
    <x v="430"/>
    <s v="55942908893428"/>
    <n v="54"/>
    <s v="Lakilaki"/>
    <x v="0"/>
    <n v="5364000"/>
    <n v="0.25913497390007456"/>
    <x v="3"/>
    <s v="Sulawesi Selatan"/>
    <x v="0"/>
    <s v="Vario 125"/>
    <s v="Matic Mid"/>
    <n v="24177000"/>
    <n v="3627000"/>
    <s v="Medium"/>
    <x v="0"/>
    <x v="3"/>
    <n v="0.14499999999999999"/>
    <n v="1390000"/>
    <n v="25020000"/>
    <x v="0"/>
    <x v="0"/>
    <n v="0"/>
    <n v="0"/>
    <n v="1"/>
    <s v="verifikasi"/>
    <n v="2"/>
    <n v="2"/>
    <n v="1"/>
    <n v="0"/>
    <n v="5"/>
    <s v="Low Risk"/>
    <n v="5"/>
    <s v="0-5 bulan"/>
  </r>
  <r>
    <x v="1695"/>
    <x v="172"/>
    <x v="2"/>
    <x v="225"/>
    <s v="Invalid"/>
    <n v="31"/>
    <s v="Perempuan"/>
    <x v="2"/>
    <n v="2828000"/>
    <n v="0.41428571428571431"/>
    <x v="3"/>
    <s v="Sulawesi Selatan"/>
    <x v="0"/>
    <s v="CB150R"/>
    <s v="Sport"/>
    <n v="31140000"/>
    <n v="9342000"/>
    <s v="High"/>
    <x v="3"/>
    <x v="5"/>
    <n v="0.14499999999999999"/>
    <n v="1171600"/>
    <n v="28119000"/>
    <x v="0"/>
    <x v="0"/>
    <n v="0"/>
    <n v="0"/>
    <n v="1"/>
    <m/>
    <n v="4"/>
    <n v="1"/>
    <n v="1"/>
    <n v="0"/>
    <n v="6"/>
    <s v="Low Risk"/>
    <n v="6"/>
    <s v="6-11 bulan"/>
  </r>
  <r>
    <x v="1696"/>
    <x v="30"/>
    <x v="1"/>
    <x v="283"/>
    <s v="97532104861228"/>
    <n v="50"/>
    <s v="Perempuan"/>
    <x v="0"/>
    <n v="7598000"/>
    <n v="6.9149776256909712E-2"/>
    <x v="11"/>
    <s v="Sumatera Utara"/>
    <x v="0"/>
    <s v="Revo X"/>
    <s v="Bebek"/>
    <n v="17737000"/>
    <n v="1774000"/>
    <s v="Low"/>
    <x v="6"/>
    <x v="2"/>
    <n v="0.14499999999999999"/>
    <n v="525400"/>
    <n v="25221000"/>
    <x v="0"/>
    <x v="0"/>
    <n v="0"/>
    <n v="0"/>
    <n v="1"/>
    <m/>
    <n v="1"/>
    <n v="3"/>
    <n v="3"/>
    <n v="0"/>
    <n v="7"/>
    <s v="Medium Risk"/>
    <n v="6"/>
    <s v="6-11 bulan"/>
  </r>
  <r>
    <x v="1697"/>
    <x v="144"/>
    <x v="3"/>
    <x v="16"/>
    <s v="87922110767581"/>
    <n v="28"/>
    <s v="Lakilaki"/>
    <x v="3"/>
    <n v="6407000"/>
    <n v="9.7331044170438585E-2"/>
    <x v="12"/>
    <s v="DKI Jakarta"/>
    <x v="2"/>
    <s v="Address"/>
    <s v="Matic Mid"/>
    <n v="21050000"/>
    <n v="2105000"/>
    <s v="Low"/>
    <x v="6"/>
    <x v="2"/>
    <n v="0.14499999999999999"/>
    <n v="623600"/>
    <n v="29933000"/>
    <x v="0"/>
    <x v="0"/>
    <n v="0"/>
    <n v="0"/>
    <n v="1"/>
    <m/>
    <n v="1"/>
    <n v="3"/>
    <n v="3"/>
    <n v="0"/>
    <n v="7"/>
    <s v="Medium Risk"/>
    <n v="7"/>
    <s v="6-11 bulan"/>
  </r>
  <r>
    <x v="1698"/>
    <x v="62"/>
    <x v="1"/>
    <x v="622"/>
    <s v="55651510781865"/>
    <n v="44"/>
    <s v="Lakilaki"/>
    <x v="9"/>
    <n v="5312000"/>
    <n v="0.10090361445783133"/>
    <x v="9"/>
    <s v="Jawa Tengah"/>
    <x v="0"/>
    <s v="Revo X"/>
    <s v="Bebek"/>
    <n v="17931000"/>
    <n v="4483000"/>
    <s v="Medium"/>
    <x v="1"/>
    <x v="4"/>
    <n v="0.14499999999999999"/>
    <n v="536000"/>
    <n v="19298000"/>
    <x v="0"/>
    <x v="0"/>
    <n v="0"/>
    <n v="0"/>
    <n v="1"/>
    <s v="data kurang"/>
    <n v="1"/>
    <n v="2"/>
    <n v="2"/>
    <n v="0"/>
    <n v="5"/>
    <s v="Low Risk"/>
    <n v="7"/>
    <s v="6-11 bulan"/>
  </r>
  <r>
    <x v="1699"/>
    <x v="20"/>
    <x v="2"/>
    <x v="590"/>
    <s v="87451111948652"/>
    <n v="27"/>
    <s v="Perempuan"/>
    <x v="8"/>
    <n v="3576000"/>
    <n v="0.36177293064876959"/>
    <x v="1"/>
    <s v="Sumatera Selatan"/>
    <x v="0"/>
    <s v="PCX 160"/>
    <s v="Matic Premium"/>
    <n v="36061000"/>
    <n v="3606000"/>
    <s v="Low"/>
    <x v="6"/>
    <x v="4"/>
    <n v="0.14499999999999999"/>
    <n v="1293700"/>
    <n v="46573000"/>
    <x v="1"/>
    <x v="3"/>
    <n v="20"/>
    <n v="1"/>
    <n v="3"/>
    <m/>
    <n v="3"/>
    <n v="3"/>
    <n v="2"/>
    <n v="2"/>
    <n v="10"/>
    <s v="High Risk"/>
    <n v="6"/>
    <s v="6-11 bulan"/>
  </r>
  <r>
    <x v="1700"/>
    <x v="199"/>
    <x v="1"/>
    <x v="597"/>
    <s v="82181109566853"/>
    <n v="40"/>
    <s v="Perempuan"/>
    <x v="0"/>
    <n v="5360000"/>
    <n v="9.6697761194029855E-2"/>
    <x v="15"/>
    <s v="DKI Jakarta"/>
    <x v="0"/>
    <s v="Genio"/>
    <s v="Matic Entry"/>
    <n v="19684000"/>
    <n v="3937000"/>
    <s v="Medium"/>
    <x v="2"/>
    <x v="2"/>
    <n v="0.14499999999999999"/>
    <n v="518300"/>
    <n v="24881000"/>
    <x v="0"/>
    <x v="0"/>
    <n v="0"/>
    <n v="0"/>
    <n v="1"/>
    <s v="ok"/>
    <n v="1"/>
    <n v="2"/>
    <n v="3"/>
    <n v="0"/>
    <n v="6"/>
    <s v="Low Risk"/>
    <n v="7"/>
    <s v="6-11 bulan"/>
  </r>
  <r>
    <x v="1701"/>
    <x v="143"/>
    <x v="2"/>
    <x v="379"/>
    <s v="31252305742153"/>
    <n v="55"/>
    <s v="Perempuan"/>
    <x v="3"/>
    <n v="4215000"/>
    <n v="0.35665480427046264"/>
    <x v="1"/>
    <s v="Sumatera Selatan"/>
    <x v="0"/>
    <s v="PCX 160"/>
    <s v="Matic Premium"/>
    <n v="34960000"/>
    <n v="6992000"/>
    <s v="Medium"/>
    <x v="2"/>
    <x v="5"/>
    <n v="0.14499999999999999"/>
    <n v="1503300"/>
    <n v="36079000"/>
    <x v="0"/>
    <x v="1"/>
    <n v="41"/>
    <n v="3"/>
    <n v="2"/>
    <s v="ok"/>
    <n v="3"/>
    <n v="2"/>
    <n v="1"/>
    <n v="4"/>
    <n v="10"/>
    <s v="High Risk"/>
    <n v="6"/>
    <s v="6-11 bulan"/>
  </r>
  <r>
    <x v="1702"/>
    <x v="14"/>
    <x v="2"/>
    <x v="329"/>
    <s v="59011206779842"/>
    <n v="57"/>
    <s v="Lakilaki"/>
    <x v="1"/>
    <n v="13541000"/>
    <n v="9.4143711690421683E-2"/>
    <x v="16"/>
    <s v="Jawa Timur"/>
    <x v="1"/>
    <s v="Aerox 155"/>
    <s v="Matic Sport"/>
    <n v="31622000"/>
    <n v="7905000"/>
    <s v="Medium"/>
    <x v="1"/>
    <x v="5"/>
    <n v="0.14499999999999999"/>
    <n v="1274800"/>
    <n v="30594000"/>
    <x v="0"/>
    <x v="0"/>
    <n v="0"/>
    <n v="0"/>
    <n v="1"/>
    <s v="verifikasi"/>
    <n v="1"/>
    <n v="2"/>
    <n v="1"/>
    <n v="0"/>
    <n v="4"/>
    <s v="Low Risk"/>
    <n v="6"/>
    <s v="6-11 bulan"/>
  </r>
  <r>
    <x v="1703"/>
    <x v="107"/>
    <x v="3"/>
    <x v="173"/>
    <s v="43371009662046"/>
    <n v="45"/>
    <s v="Lakilaki"/>
    <x v="5"/>
    <n v="3178000"/>
    <n v="0.58511642542479547"/>
    <x v="19"/>
    <s v="Jawa Barat"/>
    <x v="1"/>
    <s v="NMAX 155"/>
    <s v="Matic Premium"/>
    <n v="36655000"/>
    <n v="9164000"/>
    <s v="Medium"/>
    <x v="1"/>
    <x v="3"/>
    <n v="0.14499999999999999"/>
    <n v="1859500"/>
    <n v="33471000"/>
    <x v="0"/>
    <x v="0"/>
    <n v="0"/>
    <n v="0"/>
    <n v="1"/>
    <m/>
    <n v="4"/>
    <n v="2"/>
    <n v="1"/>
    <n v="0"/>
    <n v="7"/>
    <s v="Medium Risk"/>
    <n v="8"/>
    <s v="6-11 bulan"/>
  </r>
  <r>
    <x v="1704"/>
    <x v="57"/>
    <x v="1"/>
    <x v="31"/>
    <s v="52751311747216"/>
    <n v="34"/>
    <s v="Lakilaki"/>
    <x v="1"/>
    <n v="10308000"/>
    <n v="9.3703919285991463E-2"/>
    <x v="0"/>
    <s v="Bali"/>
    <x v="0"/>
    <s v="ADV 160"/>
    <s v="Adventure"/>
    <n v="41922000"/>
    <n v="12577000"/>
    <s v="High"/>
    <x v="3"/>
    <x v="2"/>
    <n v="0.14499999999999999"/>
    <n v="965900"/>
    <n v="46365000"/>
    <x v="0"/>
    <x v="0"/>
    <n v="0"/>
    <n v="0"/>
    <n v="1"/>
    <s v="survey ulang"/>
    <n v="1"/>
    <n v="1"/>
    <n v="3"/>
    <n v="0"/>
    <n v="5"/>
    <s v="Low Risk"/>
    <n v="7"/>
    <s v="6-11 bulan"/>
  </r>
  <r>
    <x v="1705"/>
    <x v="10"/>
    <x v="2"/>
    <x v="90"/>
    <s v="58732411584578"/>
    <n v="31"/>
    <s v="Perempuan"/>
    <x v="0"/>
    <n v="5940000"/>
    <n v="7.3636363636363639E-2"/>
    <x v="7"/>
    <s v="Jawa Barat"/>
    <x v="3"/>
    <s v="Dazz"/>
    <s v="Matic Entry"/>
    <n v="15675000"/>
    <n v="4703000"/>
    <s v="High"/>
    <x v="3"/>
    <x v="4"/>
    <n v="0.14499999999999999"/>
    <n v="437400"/>
    <n v="15745000"/>
    <x v="0"/>
    <x v="0"/>
    <n v="0"/>
    <n v="0"/>
    <n v="1"/>
    <s v="approved"/>
    <n v="1"/>
    <n v="1"/>
    <n v="2"/>
    <n v="0"/>
    <n v="4"/>
    <s v="Low Risk"/>
    <n v="6"/>
    <s v="6-11 bulan"/>
  </r>
  <r>
    <x v="1706"/>
    <x v="21"/>
    <x v="4"/>
    <x v="244"/>
    <s v="80292204892219"/>
    <n v="27"/>
    <s v="Perempuan"/>
    <x v="8"/>
    <n v="3987000"/>
    <n v="0.24474542262352647"/>
    <x v="9"/>
    <s v="Jawa Tengah"/>
    <x v="0"/>
    <s v="Vario 125"/>
    <s v="Matic Mid"/>
    <n v="25935000"/>
    <n v="7781000"/>
    <s v="High"/>
    <x v="3"/>
    <x v="5"/>
    <n v="0.14499999999999999"/>
    <n v="975800"/>
    <n v="23419000"/>
    <x v="0"/>
    <x v="0"/>
    <n v="0"/>
    <n v="0"/>
    <n v="1"/>
    <s v="ok"/>
    <n v="2"/>
    <n v="1"/>
    <n v="1"/>
    <n v="0"/>
    <n v="4"/>
    <s v="Low Risk"/>
    <n v="5"/>
    <s v="0-5 bulan"/>
  </r>
  <r>
    <x v="1707"/>
    <x v="38"/>
    <x v="4"/>
    <x v="376"/>
    <s v="70432711909718"/>
    <n v="55"/>
    <s v="Perempuan"/>
    <x v="9"/>
    <n v="5274000"/>
    <n v="0.33775123246113009"/>
    <x v="2"/>
    <s v="Riau"/>
    <x v="1"/>
    <s v="Lexi LX 155"/>
    <s v="Matic Mid"/>
    <n v="28722000"/>
    <n v="10053000"/>
    <s v="High"/>
    <x v="4"/>
    <x v="0"/>
    <n v="0.14499999999999999"/>
    <n v="1781300"/>
    <n v="21376000"/>
    <x v="0"/>
    <x v="0"/>
    <n v="0"/>
    <n v="0"/>
    <n v="1"/>
    <m/>
    <n v="3"/>
    <n v="1"/>
    <n v="1"/>
    <n v="0"/>
    <n v="5"/>
    <s v="Low Risk"/>
    <n v="5"/>
    <s v="0-5 bulan"/>
  </r>
  <r>
    <x v="1708"/>
    <x v="136"/>
    <x v="5"/>
    <x v="519"/>
    <s v="45371808551845"/>
    <n v="48"/>
    <s v="Lakilaki"/>
    <x v="5"/>
    <n v="2802000"/>
    <n v="0.82901498929336193"/>
    <x v="7"/>
    <s v="Jawa Barat"/>
    <x v="0"/>
    <s v="CB150R"/>
    <s v="Sport"/>
    <n v="32460000"/>
    <n v="8115000"/>
    <s v="Medium"/>
    <x v="1"/>
    <x v="0"/>
    <n v="0.14499999999999999"/>
    <n v="2322900"/>
    <n v="27875000"/>
    <x v="0"/>
    <x v="0"/>
    <n v="0"/>
    <n v="0"/>
    <n v="1"/>
    <m/>
    <n v="4"/>
    <n v="2"/>
    <n v="1"/>
    <n v="0"/>
    <n v="7"/>
    <s v="Medium Risk"/>
    <n v="8"/>
    <s v="6-11 bulan"/>
  </r>
  <r>
    <x v="1709"/>
    <x v="34"/>
    <x v="4"/>
    <x v="424"/>
    <s v="49081802619814"/>
    <n v="50"/>
    <s v="Lakilaki"/>
    <x v="8"/>
    <n v="2505000"/>
    <n v="0.22487025948103792"/>
    <x v="2"/>
    <s v="Riau"/>
    <x v="1"/>
    <s v="Lexi LX 155"/>
    <s v="Matic Mid"/>
    <n v="27990000"/>
    <n v="8397000"/>
    <s v="High"/>
    <x v="3"/>
    <x v="1"/>
    <n v="0.14499999999999999"/>
    <n v="563300"/>
    <n v="33797000"/>
    <x v="0"/>
    <x v="0"/>
    <n v="0"/>
    <n v="0"/>
    <n v="1"/>
    <s v="approved"/>
    <n v="2"/>
    <n v="1"/>
    <n v="4"/>
    <n v="0"/>
    <n v="7"/>
    <s v="Medium Risk"/>
    <n v="5"/>
    <s v="0-5 bulan"/>
  </r>
  <r>
    <x v="1710"/>
    <x v="182"/>
    <x v="6"/>
    <x v="399"/>
    <s v="89411011998818"/>
    <n v="42"/>
    <s v="Perempuan"/>
    <x v="0"/>
    <n v="7336000"/>
    <n v="0.19036259541984732"/>
    <x v="13"/>
    <s v="Jawa Barat"/>
    <x v="1"/>
    <s v="XMAX 250"/>
    <s v="Maxi Scooter"/>
    <n v="58391000"/>
    <n v="23356000"/>
    <s v="High"/>
    <x v="5"/>
    <x v="4"/>
    <n v="0.14499999999999999"/>
    <n v="1396500"/>
    <n v="50275000"/>
    <x v="0"/>
    <x v="0"/>
    <n v="0"/>
    <n v="0"/>
    <n v="1"/>
    <s v="verifikasi"/>
    <n v="1"/>
    <n v="1"/>
    <n v="2"/>
    <n v="0"/>
    <n v="4"/>
    <s v="Low Risk"/>
    <n v="0"/>
    <s v="0-5 bulan"/>
  </r>
  <r>
    <x v="1711"/>
    <x v="116"/>
    <x v="5"/>
    <x v="462"/>
    <s v="92132301624641"/>
    <n v="34"/>
    <s v="Lakilaki"/>
    <x v="0"/>
    <n v="5213000"/>
    <n v="0.24387109150201419"/>
    <x v="1"/>
    <s v="Sumatera Selatan"/>
    <x v="0"/>
    <s v="PCX 160"/>
    <s v="Matic Premium"/>
    <n v="35438000"/>
    <n v="3544000"/>
    <s v="Low"/>
    <x v="6"/>
    <x v="4"/>
    <n v="0.14499999999999999"/>
    <n v="1271300"/>
    <n v="45768000"/>
    <x v="0"/>
    <x v="0"/>
    <n v="0"/>
    <n v="0"/>
    <n v="1"/>
    <s v="data kurang"/>
    <n v="2"/>
    <n v="3"/>
    <n v="2"/>
    <n v="0"/>
    <n v="7"/>
    <s v="Medium Risk"/>
    <n v="9"/>
    <s v="6-11 bulan"/>
  </r>
  <r>
    <x v="1712"/>
    <x v="16"/>
    <x v="1"/>
    <x v="64"/>
    <s v="44931412884035"/>
    <n v="26"/>
    <s v="Lakilaki"/>
    <x v="0"/>
    <n v="6454000"/>
    <n v="0.51428571428571423"/>
    <x v="11"/>
    <s v="Sumatera Utara"/>
    <x v="4"/>
    <s v="KLX 150"/>
    <s v="Trail"/>
    <n v="38652000"/>
    <n v="3865000"/>
    <s v="Low"/>
    <x v="6"/>
    <x v="0"/>
    <n v="0.14499999999999999"/>
    <n v="3319200"/>
    <n v="39831000"/>
    <x v="0"/>
    <x v="0"/>
    <n v="0"/>
    <n v="0"/>
    <n v="1"/>
    <s v="ok"/>
    <n v="4"/>
    <n v="3"/>
    <n v="1"/>
    <n v="0"/>
    <n v="8"/>
    <s v="Medium Risk"/>
    <n v="6"/>
    <s v="6-11 bulan"/>
  </r>
  <r>
    <x v="1713"/>
    <x v="53"/>
    <x v="1"/>
    <x v="347"/>
    <s v="90361709515734"/>
    <n v="29"/>
    <s v="Perempuan"/>
    <x v="9"/>
    <n v="5494000"/>
    <n v="0.55347651983982527"/>
    <x v="17"/>
    <s v="Jawa Barat"/>
    <x v="1"/>
    <s v="NMAX 155"/>
    <s v="Matic Premium"/>
    <n v="35410000"/>
    <n v="3541000"/>
    <s v="Low"/>
    <x v="6"/>
    <x v="0"/>
    <n v="0.14499999999999999"/>
    <n v="3040800"/>
    <n v="36490000"/>
    <x v="0"/>
    <x v="0"/>
    <n v="0"/>
    <n v="0"/>
    <n v="1"/>
    <s v="survey ulang"/>
    <n v="4"/>
    <n v="3"/>
    <n v="1"/>
    <n v="0"/>
    <n v="8"/>
    <s v="Medium Risk"/>
    <n v="6"/>
    <s v="6-11 bulan"/>
  </r>
  <r>
    <x v="1714"/>
    <x v="110"/>
    <x v="0"/>
    <x v="272"/>
    <s v="73951703766372"/>
    <n v="36"/>
    <s v="Lakilaki"/>
    <x v="5"/>
    <n v="2857000"/>
    <n v="0.216100805040252"/>
    <x v="17"/>
    <s v="Jawa Barat"/>
    <x v="0"/>
    <s v="CB150R"/>
    <s v="Sport"/>
    <n v="30679000"/>
    <n v="9204000"/>
    <s v="High"/>
    <x v="3"/>
    <x v="1"/>
    <n v="0.14499999999999999"/>
    <n v="617400"/>
    <n v="37044000"/>
    <x v="0"/>
    <x v="0"/>
    <n v="0"/>
    <n v="0"/>
    <n v="1"/>
    <m/>
    <n v="2"/>
    <n v="1"/>
    <n v="4"/>
    <n v="0"/>
    <n v="7"/>
    <s v="Medium Risk"/>
    <n v="4"/>
    <s v="0-5 bulan"/>
  </r>
  <r>
    <x v="1715"/>
    <x v="131"/>
    <x v="4"/>
    <x v="431"/>
    <s v="66712004562754"/>
    <n v="35"/>
    <s v="Lakilaki"/>
    <x v="7"/>
    <n v="2930000"/>
    <n v="0.14201365187713311"/>
    <x v="14"/>
    <s v="DKI Jakarta"/>
    <x v="2"/>
    <s v="Address"/>
    <s v="Matic Mid"/>
    <n v="21067000"/>
    <n v="8427000"/>
    <s v="High"/>
    <x v="5"/>
    <x v="2"/>
    <n v="0.14499999999999999"/>
    <n v="416100"/>
    <n v="19971000"/>
    <x v="0"/>
    <x v="1"/>
    <n v="42"/>
    <n v="2"/>
    <n v="2"/>
    <s v="ok"/>
    <n v="1"/>
    <n v="1"/>
    <n v="3"/>
    <n v="2"/>
    <n v="7"/>
    <s v="Medium Risk"/>
    <n v="5"/>
    <s v="0-5 bulan"/>
  </r>
  <r>
    <x v="1716"/>
    <x v="62"/>
    <x v="1"/>
    <x v="313"/>
    <s v="84151012709950"/>
    <n v="56"/>
    <s v="Perempuan"/>
    <x v="0"/>
    <n v="7276000"/>
    <n v="0.35325728422210007"/>
    <x v="0"/>
    <s v="Bali"/>
    <x v="1"/>
    <s v="XMAX 250"/>
    <s v="Maxi Scooter"/>
    <n v="59774000"/>
    <n v="11955000"/>
    <s v="Medium"/>
    <x v="2"/>
    <x v="5"/>
    <n v="0.14499999999999999"/>
    <n v="2570300"/>
    <n v="61687000"/>
    <x v="0"/>
    <x v="0"/>
    <n v="0"/>
    <n v="0"/>
    <n v="1"/>
    <m/>
    <n v="3"/>
    <n v="2"/>
    <n v="1"/>
    <n v="0"/>
    <n v="6"/>
    <s v="Low Risk"/>
    <n v="7"/>
    <s v="6-11 bulan"/>
  </r>
  <r>
    <x v="1717"/>
    <x v="150"/>
    <x v="4"/>
    <x v="623"/>
    <s v="48991107561118"/>
    <n v="25"/>
    <s v="Perempuan"/>
    <x v="0"/>
    <n v="7067000"/>
    <n v="0.12595160605631811"/>
    <x v="19"/>
    <s v="Jawa Barat"/>
    <x v="0"/>
    <s v="Beat Street"/>
    <s v="Matic Entry"/>
    <n v="18798000"/>
    <n v="5639000"/>
    <s v="High"/>
    <x v="3"/>
    <x v="3"/>
    <n v="0.14499999999999999"/>
    <n v="890100"/>
    <n v="16021000"/>
    <x v="1"/>
    <x v="3"/>
    <n v="27"/>
    <n v="1"/>
    <n v="3"/>
    <s v="ok"/>
    <n v="1"/>
    <n v="1"/>
    <n v="1"/>
    <n v="2"/>
    <n v="5"/>
    <s v="Low Risk"/>
    <n v="4"/>
    <s v="0-5 bulan"/>
  </r>
  <r>
    <x v="1718"/>
    <x v="25"/>
    <x v="3"/>
    <x v="87"/>
    <s v="38092209636709"/>
    <n v="24"/>
    <s v="Perempuan"/>
    <x v="0"/>
    <n v="7091000"/>
    <n v="0.15064165844027641"/>
    <x v="17"/>
    <s v="Jawa Barat"/>
    <x v="1"/>
    <s v="NMAX 155"/>
    <s v="Matic Premium"/>
    <n v="35732000"/>
    <n v="8933000"/>
    <s v="Medium"/>
    <x v="1"/>
    <x v="4"/>
    <n v="0.14499999999999999"/>
    <n v="1068200"/>
    <n v="38457000"/>
    <x v="0"/>
    <x v="0"/>
    <n v="0"/>
    <n v="0"/>
    <n v="1"/>
    <s v="data kurang"/>
    <n v="1"/>
    <n v="2"/>
    <n v="2"/>
    <n v="0"/>
    <n v="5"/>
    <s v="Low Risk"/>
    <n v="8"/>
    <s v="6-11 bulan"/>
  </r>
  <r>
    <x v="1719"/>
    <x v="76"/>
    <x v="3"/>
    <x v="498"/>
    <s v="74611110698491"/>
    <n v="45"/>
    <s v="Perempuan"/>
    <x v="2"/>
    <n v="2172000"/>
    <n v="0.42868324125230201"/>
    <x v="5"/>
    <s v="Kalimantan Timur"/>
    <x v="0"/>
    <s v="PCX 160"/>
    <s v="Matic Premium"/>
    <n v="35936000"/>
    <n v="12578000"/>
    <s v="High"/>
    <x v="4"/>
    <x v="4"/>
    <n v="0.14499999999999999"/>
    <n v="931100"/>
    <n v="33519000"/>
    <x v="0"/>
    <x v="0"/>
    <n v="0"/>
    <n v="0"/>
    <n v="1"/>
    <s v="data kurang"/>
    <n v="4"/>
    <n v="1"/>
    <n v="2"/>
    <n v="0"/>
    <n v="7"/>
    <s v="Medium Risk"/>
    <n v="8"/>
    <s v="6-11 bulan"/>
  </r>
  <r>
    <x v="1720"/>
    <x v="100"/>
    <x v="3"/>
    <x v="42"/>
    <s v="86242307809576"/>
    <n v="39"/>
    <s v="Perempuan"/>
    <x v="8"/>
    <n v="3696000"/>
    <n v="0.14339826839826839"/>
    <x v="7"/>
    <s v="Jawa Barat"/>
    <x v="1"/>
    <s v="Freego"/>
    <s v="Matic Mid"/>
    <n v="23001000"/>
    <n v="6900000"/>
    <s v="High"/>
    <x v="3"/>
    <x v="2"/>
    <n v="0.14499999999999999"/>
    <n v="530000"/>
    <n v="25439000"/>
    <x v="0"/>
    <x v="0"/>
    <n v="0"/>
    <n v="0"/>
    <n v="1"/>
    <m/>
    <n v="1"/>
    <n v="1"/>
    <n v="3"/>
    <n v="0"/>
    <n v="5"/>
    <s v="Low Risk"/>
    <n v="8"/>
    <s v="6-11 bulan"/>
  </r>
  <r>
    <x v="1721"/>
    <x v="77"/>
    <x v="3"/>
    <x v="71"/>
    <s v="56461305883055"/>
    <n v="56"/>
    <s v="Perempuan"/>
    <x v="1"/>
    <n v="10433000"/>
    <n v="0.23981596856129589"/>
    <x v="20"/>
    <s v="DKI Jakarta"/>
    <x v="1"/>
    <s v="Aerox 155"/>
    <s v="Matic Sport"/>
    <n v="32778000"/>
    <n v="6556000"/>
    <s v="Medium"/>
    <x v="2"/>
    <x v="0"/>
    <n v="0.14499999999999999"/>
    <n v="2502000"/>
    <n v="30024000"/>
    <x v="0"/>
    <x v="0"/>
    <n v="0"/>
    <n v="0"/>
    <n v="1"/>
    <m/>
    <n v="2"/>
    <n v="2"/>
    <n v="1"/>
    <n v="0"/>
    <n v="5"/>
    <s v="Low Risk"/>
    <n v="8"/>
    <s v="6-11 bulan"/>
  </r>
  <r>
    <x v="1722"/>
    <x v="172"/>
    <x v="2"/>
    <x v="604"/>
    <s v="49041109983786"/>
    <n v="43"/>
    <s v="Perempuan"/>
    <x v="8"/>
    <n v="2556000"/>
    <n v="0.45539906103286387"/>
    <x v="15"/>
    <s v="DKI Jakarta"/>
    <x v="1"/>
    <s v="Lexi LX 155"/>
    <s v="Matic Mid"/>
    <n v="28681000"/>
    <n v="11473000"/>
    <s v="High"/>
    <x v="5"/>
    <x v="3"/>
    <n v="0.14499999999999999"/>
    <n v="1164000"/>
    <n v="20951000"/>
    <x v="0"/>
    <x v="0"/>
    <n v="0"/>
    <n v="0"/>
    <n v="1"/>
    <m/>
    <n v="4"/>
    <n v="1"/>
    <n v="1"/>
    <n v="0"/>
    <n v="6"/>
    <s v="Low Risk"/>
    <n v="6"/>
    <s v="6-11 bulan"/>
  </r>
  <r>
    <x v="1723"/>
    <x v="87"/>
    <x v="4"/>
    <x v="500"/>
    <s v="94061805529412"/>
    <n v="29"/>
    <s v="Lakilaki"/>
    <x v="6"/>
    <n v="5212000"/>
    <n v="0.19198004604758251"/>
    <x v="11"/>
    <s v="Sumatera Utara"/>
    <x v="1"/>
    <s v="Lexi LX 155"/>
    <s v="Matic Mid"/>
    <n v="28640000"/>
    <n v="10024000"/>
    <s v="High"/>
    <x v="4"/>
    <x v="5"/>
    <n v="0.14499999999999999"/>
    <n v="1000600"/>
    <n v="24014000"/>
    <x v="0"/>
    <x v="0"/>
    <n v="0"/>
    <n v="0"/>
    <n v="1"/>
    <s v="ok"/>
    <n v="1"/>
    <n v="1"/>
    <n v="1"/>
    <n v="0"/>
    <n v="3"/>
    <s v="Low Risk"/>
    <n v="5"/>
    <s v="0-5 bulan"/>
  </r>
  <r>
    <x v="1724"/>
    <x v="74"/>
    <x v="3"/>
    <x v="33"/>
    <s v="Invalid"/>
    <n v="33"/>
    <s v="Perempuan"/>
    <x v="8"/>
    <n v="3860000"/>
    <n v="0.25683937823834196"/>
    <x v="13"/>
    <s v="Jawa Barat"/>
    <x v="2"/>
    <s v="Nex II"/>
    <s v="Matic Entry"/>
    <n v="17244000"/>
    <n v="2587000"/>
    <s v="Medium"/>
    <x v="0"/>
    <x v="3"/>
    <n v="0.14499999999999999"/>
    <n v="991400"/>
    <n v="17845000"/>
    <x v="0"/>
    <x v="0"/>
    <n v="0"/>
    <n v="0"/>
    <n v="1"/>
    <s v="survey ulang"/>
    <n v="2"/>
    <n v="2"/>
    <n v="1"/>
    <n v="0"/>
    <n v="5"/>
    <s v="Low Risk"/>
    <n v="8"/>
    <s v="6-11 bulan"/>
  </r>
  <r>
    <x v="1725"/>
    <x v="17"/>
    <x v="2"/>
    <x v="449"/>
    <s v="95852705882364"/>
    <n v="26"/>
    <s v="Perempuan"/>
    <x v="0"/>
    <n v="5915000"/>
    <n v="0.23467455621301775"/>
    <x v="17"/>
    <s v="Jawa Barat"/>
    <x v="1"/>
    <s v="Aerox 155"/>
    <s v="Matic Sport"/>
    <n v="31572000"/>
    <n v="11050000"/>
    <s v="High"/>
    <x v="4"/>
    <x v="3"/>
    <n v="0.14499999999999999"/>
    <n v="1388100"/>
    <n v="24986000"/>
    <x v="0"/>
    <x v="0"/>
    <n v="0"/>
    <n v="0"/>
    <n v="1"/>
    <s v="survey ulang"/>
    <n v="2"/>
    <n v="1"/>
    <n v="1"/>
    <n v="0"/>
    <n v="4"/>
    <s v="Low Risk"/>
    <n v="6"/>
    <s v="6-11 bulan"/>
  </r>
  <r>
    <x v="1726"/>
    <x v="17"/>
    <x v="2"/>
    <x v="143"/>
    <s v="60712007606699"/>
    <n v="42"/>
    <s v="Lakilaki"/>
    <x v="9"/>
    <n v="5393000"/>
    <n v="0.10782495827925088"/>
    <x v="0"/>
    <s v="Bali"/>
    <x v="0"/>
    <s v="Vario 160"/>
    <s v="Matic Mid"/>
    <n v="29443000"/>
    <n v="11777000"/>
    <s v="High"/>
    <x v="5"/>
    <x v="2"/>
    <n v="0.14499999999999999"/>
    <n v="581500"/>
    <n v="27912000"/>
    <x v="0"/>
    <x v="0"/>
    <n v="0"/>
    <n v="0"/>
    <n v="1"/>
    <s v="approved"/>
    <n v="1"/>
    <n v="1"/>
    <n v="3"/>
    <n v="0"/>
    <n v="5"/>
    <s v="Low Risk"/>
    <n v="6"/>
    <s v="6-11 bulan"/>
  </r>
  <r>
    <x v="1727"/>
    <x v="160"/>
    <x v="2"/>
    <x v="513"/>
    <s v="93131601949656"/>
    <n v="28"/>
    <s v="Lakilaki"/>
    <x v="0"/>
    <n v="4931000"/>
    <n v="6.177245994727236E-2"/>
    <x v="3"/>
    <s v="Sulawesi Selatan"/>
    <x v="1"/>
    <s v="Mio M3"/>
    <s v="Matic Entry"/>
    <n v="17657000"/>
    <n v="7063000"/>
    <s v="High"/>
    <x v="5"/>
    <x v="1"/>
    <n v="0.14499999999999999"/>
    <n v="304600"/>
    <n v="18274000"/>
    <x v="0"/>
    <x v="0"/>
    <n v="0"/>
    <n v="0"/>
    <n v="1"/>
    <s v="verifikasi"/>
    <n v="1"/>
    <n v="1"/>
    <n v="4"/>
    <n v="0"/>
    <n v="6"/>
    <s v="Low Risk"/>
    <n v="5"/>
    <s v="0-5 bulan"/>
  </r>
  <r>
    <x v="1728"/>
    <x v="169"/>
    <x v="2"/>
    <x v="268"/>
    <s v="59412706997579"/>
    <n v="38"/>
    <s v="Perempuan"/>
    <x v="6"/>
    <n v="5095000"/>
    <n v="0.28602551521099118"/>
    <x v="5"/>
    <s v="Kalimantan Timur"/>
    <x v="0"/>
    <s v="Genio"/>
    <s v="Matic Entry"/>
    <n v="19092000"/>
    <n v="3818000"/>
    <s v="Medium"/>
    <x v="2"/>
    <x v="0"/>
    <n v="0.14499999999999999"/>
    <n v="1457300"/>
    <n v="17488000"/>
    <x v="0"/>
    <x v="0"/>
    <n v="0"/>
    <n v="0"/>
    <n v="1"/>
    <s v="data kurang"/>
    <n v="2"/>
    <n v="2"/>
    <n v="1"/>
    <n v="0"/>
    <n v="5"/>
    <s v="Low Risk"/>
    <n v="6"/>
    <s v="6-11 bulan"/>
  </r>
  <r>
    <x v="1729"/>
    <x v="33"/>
    <x v="5"/>
    <x v="163"/>
    <s v="83042109863290"/>
    <n v="54"/>
    <s v="Perempuan"/>
    <x v="1"/>
    <n v="4832000"/>
    <n v="9.0314569536423847E-2"/>
    <x v="2"/>
    <s v="Riau"/>
    <x v="0"/>
    <s v="Revo X"/>
    <s v="Bebek"/>
    <n v="17675000"/>
    <n v="4419000"/>
    <s v="Medium"/>
    <x v="1"/>
    <x v="2"/>
    <n v="0.14499999999999999"/>
    <n v="436400"/>
    <n v="20945000"/>
    <x v="0"/>
    <x v="1"/>
    <n v="47"/>
    <n v="2"/>
    <n v="2"/>
    <m/>
    <n v="1"/>
    <n v="2"/>
    <n v="3"/>
    <n v="2"/>
    <n v="8"/>
    <s v="Medium Risk"/>
    <n v="9"/>
    <s v="6-11 bulan"/>
  </r>
  <r>
    <x v="1730"/>
    <x v="170"/>
    <x v="5"/>
    <x v="527"/>
    <s v="68662907979483"/>
    <n v="52"/>
    <s v="Lakilaki"/>
    <x v="7"/>
    <n v="4192000"/>
    <n v="0.17895992366412214"/>
    <x v="19"/>
    <s v="Jawa Barat"/>
    <x v="4"/>
    <s v="KLX 150"/>
    <s v="Trail"/>
    <n v="37275000"/>
    <n v="11183000"/>
    <s v="High"/>
    <x v="3"/>
    <x v="1"/>
    <n v="0.14499999999999999"/>
    <n v="750200"/>
    <n v="45009000"/>
    <x v="0"/>
    <x v="0"/>
    <n v="0"/>
    <n v="0"/>
    <n v="1"/>
    <s v="data kurang"/>
    <n v="1"/>
    <n v="1"/>
    <n v="4"/>
    <n v="0"/>
    <n v="6"/>
    <s v="Low Risk"/>
    <n v="9"/>
    <s v="6-11 bulan"/>
  </r>
  <r>
    <x v="1731"/>
    <x v="26"/>
    <x v="4"/>
    <x v="398"/>
    <s v="45141909777886"/>
    <n v="22"/>
    <s v="Perempuan"/>
    <x v="0"/>
    <n v="7199000"/>
    <n v="0.24482567023197666"/>
    <x v="0"/>
    <s v="Bali"/>
    <x v="1"/>
    <s v="R15"/>
    <s v="Sport"/>
    <n v="43430000"/>
    <n v="17372000"/>
    <s v="High"/>
    <x v="5"/>
    <x v="3"/>
    <n v="0.14499999999999999"/>
    <n v="1762500"/>
    <n v="31726000"/>
    <x v="0"/>
    <x v="0"/>
    <n v="0"/>
    <n v="0"/>
    <n v="1"/>
    <m/>
    <n v="2"/>
    <n v="1"/>
    <n v="1"/>
    <n v="0"/>
    <n v="4"/>
    <s v="Low Risk"/>
    <n v="4"/>
    <s v="0-5 bulan"/>
  </r>
  <r>
    <x v="1732"/>
    <x v="32"/>
    <x v="4"/>
    <x v="424"/>
    <s v="66161604603107"/>
    <n v="21"/>
    <s v="Lakilaki"/>
    <x v="0"/>
    <n v="7327000"/>
    <n v="0.19597379555070288"/>
    <x v="16"/>
    <s v="Jawa Timur"/>
    <x v="1"/>
    <s v="NMAX 155"/>
    <s v="Matic Premium"/>
    <n v="35381000"/>
    <n v="14152000"/>
    <s v="High"/>
    <x v="5"/>
    <x v="3"/>
    <n v="0.14499999999999999"/>
    <n v="1435900"/>
    <n v="25846000"/>
    <x v="0"/>
    <x v="0"/>
    <n v="0"/>
    <n v="0"/>
    <n v="1"/>
    <s v="verifikasi"/>
    <n v="1"/>
    <n v="1"/>
    <n v="1"/>
    <n v="0"/>
    <n v="3"/>
    <s v="Low Risk"/>
    <n v="5"/>
    <s v="0-5 bulan"/>
  </r>
  <r>
    <x v="1733"/>
    <x v="12"/>
    <x v="2"/>
    <x v="54"/>
    <s v="73842301915332"/>
    <n v="22"/>
    <s v="Lakilaki"/>
    <x v="9"/>
    <n v="4430000"/>
    <n v="9.8103837471783292E-2"/>
    <x v="3"/>
    <s v="Sulawesi Selatan"/>
    <x v="2"/>
    <s v="Address"/>
    <s v="Matic Mid"/>
    <n v="20154000"/>
    <n v="5038000"/>
    <s v="Medium"/>
    <x v="1"/>
    <x v="1"/>
    <n v="0.14499999999999999"/>
    <n v="434600"/>
    <n v="26075000"/>
    <x v="0"/>
    <x v="0"/>
    <n v="0"/>
    <n v="0"/>
    <n v="1"/>
    <m/>
    <n v="1"/>
    <n v="2"/>
    <n v="4"/>
    <n v="0"/>
    <n v="7"/>
    <s v="Medium Risk"/>
    <n v="6"/>
    <s v="6-11 bulan"/>
  </r>
  <r>
    <x v="1734"/>
    <x v="38"/>
    <x v="4"/>
    <x v="320"/>
    <s v="72061809882815"/>
    <n v="51"/>
    <s v="Lakilaki"/>
    <x v="1"/>
    <n v="11808000"/>
    <n v="0.18136009485094851"/>
    <x v="19"/>
    <s v="Jawa Barat"/>
    <x v="1"/>
    <s v="NMAX 155"/>
    <s v="Matic Premium"/>
    <n v="34530000"/>
    <n v="12086000"/>
    <s v="High"/>
    <x v="4"/>
    <x v="0"/>
    <n v="0.14499999999999999"/>
    <n v="2141500"/>
    <n v="25699000"/>
    <x v="0"/>
    <x v="1"/>
    <n v="72"/>
    <n v="1"/>
    <n v="2"/>
    <m/>
    <n v="1"/>
    <n v="1"/>
    <n v="1"/>
    <n v="2"/>
    <n v="5"/>
    <s v="Low Risk"/>
    <n v="5"/>
    <s v="0-5 bulan"/>
  </r>
  <r>
    <x v="1735"/>
    <x v="177"/>
    <x v="3"/>
    <x v="395"/>
    <s v="69482808772360"/>
    <n v="26"/>
    <s v="Lakilaki"/>
    <x v="1"/>
    <n v="11311000"/>
    <n v="0.10736451242153655"/>
    <x v="19"/>
    <s v="Jawa Barat"/>
    <x v="0"/>
    <s v="Beat Street"/>
    <s v="Matic Entry"/>
    <n v="18182000"/>
    <n v="5454000"/>
    <s v="High"/>
    <x v="3"/>
    <x v="0"/>
    <n v="0.14499999999999999"/>
    <n v="1214400"/>
    <n v="14573000"/>
    <x v="0"/>
    <x v="0"/>
    <n v="0"/>
    <n v="0"/>
    <n v="1"/>
    <s v="verifikasi"/>
    <n v="1"/>
    <n v="1"/>
    <n v="1"/>
    <n v="0"/>
    <n v="3"/>
    <s v="Low Risk"/>
    <n v="8"/>
    <s v="6-11 bulan"/>
  </r>
  <r>
    <x v="1736"/>
    <x v="73"/>
    <x v="3"/>
    <x v="209"/>
    <s v="47572003581061"/>
    <n v="40"/>
    <s v="Perempuan"/>
    <x v="6"/>
    <n v="4389000"/>
    <n v="0.86965140123034856"/>
    <x v="10"/>
    <s v="Jawa Timur"/>
    <x v="1"/>
    <s v="XMAX 250"/>
    <s v="Maxi Scooter"/>
    <n v="62701000"/>
    <n v="6270000"/>
    <s v="Low"/>
    <x v="6"/>
    <x v="3"/>
    <n v="0.14499999999999999"/>
    <n v="3816900"/>
    <n v="68705000"/>
    <x v="0"/>
    <x v="0"/>
    <n v="0"/>
    <n v="0"/>
    <n v="1"/>
    <s v="verifikasi"/>
    <n v="4"/>
    <n v="3"/>
    <n v="1"/>
    <n v="0"/>
    <n v="8"/>
    <s v="Medium Risk"/>
    <n v="8"/>
    <s v="6-11 bulan"/>
  </r>
  <r>
    <x v="1737"/>
    <x v="118"/>
    <x v="2"/>
    <x v="426"/>
    <s v="66222012944717"/>
    <n v="22"/>
    <s v="Lakilaki"/>
    <x v="1"/>
    <n v="13782000"/>
    <n v="5.3569873748367434E-2"/>
    <x v="17"/>
    <s v="Jawa Barat"/>
    <x v="1"/>
    <s v="Aerox 155"/>
    <s v="Matic Sport"/>
    <n v="32099000"/>
    <n v="6420000"/>
    <s v="Medium"/>
    <x v="2"/>
    <x v="1"/>
    <n v="0.14499999999999999"/>
    <n v="738300"/>
    <n v="44296000"/>
    <x v="0"/>
    <x v="0"/>
    <n v="0"/>
    <n v="0"/>
    <n v="1"/>
    <m/>
    <n v="1"/>
    <n v="2"/>
    <n v="4"/>
    <n v="0"/>
    <n v="7"/>
    <s v="Medium Risk"/>
    <n v="5"/>
    <s v="0-5 bulan"/>
  </r>
  <r>
    <x v="1738"/>
    <x v="132"/>
    <x v="12"/>
    <x v="347"/>
    <s v="71732504933039"/>
    <n v="56"/>
    <s v="Lakilaki"/>
    <x v="1"/>
    <n v="6782000"/>
    <n v="9.3010911235623717E-2"/>
    <x v="10"/>
    <s v="Jawa Timur"/>
    <x v="3"/>
    <s v="Dazz"/>
    <s v="Matic Entry"/>
    <n v="15544000"/>
    <n v="6218000"/>
    <s v="High"/>
    <x v="5"/>
    <x v="3"/>
    <n v="0.14499999999999999"/>
    <n v="630800"/>
    <n v="11354000"/>
    <x v="0"/>
    <x v="0"/>
    <n v="0"/>
    <n v="0"/>
    <n v="1"/>
    <m/>
    <n v="1"/>
    <n v="1"/>
    <n v="1"/>
    <n v="0"/>
    <n v="3"/>
    <s v="Low Risk"/>
    <n v="3"/>
    <s v="0-5 bulan"/>
  </r>
  <r>
    <x v="1739"/>
    <x v="18"/>
    <x v="4"/>
    <x v="98"/>
    <s v="58572201842961"/>
    <n v="38"/>
    <s v="Perempuan"/>
    <x v="4"/>
    <n v="6355000"/>
    <n v="0.18361919748229741"/>
    <x v="14"/>
    <s v="DKI Jakarta"/>
    <x v="1"/>
    <s v="Lexi LX 155"/>
    <s v="Matic Mid"/>
    <n v="28753000"/>
    <n v="11501000"/>
    <s v="High"/>
    <x v="5"/>
    <x v="3"/>
    <n v="0.14499999999999999"/>
    <n v="1166900"/>
    <n v="21005000"/>
    <x v="0"/>
    <x v="0"/>
    <n v="0"/>
    <n v="0"/>
    <n v="1"/>
    <s v="verifikasi"/>
    <n v="1"/>
    <n v="1"/>
    <n v="1"/>
    <n v="0"/>
    <n v="3"/>
    <s v="Low Risk"/>
    <n v="5"/>
    <s v="0-5 bulan"/>
  </r>
  <r>
    <x v="1740"/>
    <x v="8"/>
    <x v="4"/>
    <x v="116"/>
    <s v="75981004999635"/>
    <n v="21"/>
    <s v="Perempuan"/>
    <x v="0"/>
    <n v="6735000"/>
    <n v="0.10558277654046028"/>
    <x v="15"/>
    <s v="DKI Jakarta"/>
    <x v="0"/>
    <s v="Vario 160"/>
    <s v="Matic Mid"/>
    <n v="30918000"/>
    <n v="6184000"/>
    <s v="Medium"/>
    <x v="2"/>
    <x v="1"/>
    <n v="0.14499999999999999"/>
    <n v="711100"/>
    <n v="42666000"/>
    <x v="0"/>
    <x v="0"/>
    <n v="0"/>
    <n v="0"/>
    <n v="1"/>
    <s v="approved"/>
    <n v="1"/>
    <n v="2"/>
    <n v="4"/>
    <n v="0"/>
    <n v="7"/>
    <s v="Medium Risk"/>
    <n v="5"/>
    <s v="0-5 bulan"/>
  </r>
  <r>
    <x v="1741"/>
    <x v="186"/>
    <x v="2"/>
    <x v="475"/>
    <s v="99651304633559"/>
    <n v="57"/>
    <s v="Lakilaki"/>
    <x v="6"/>
    <n v="6889000"/>
    <n v="6.9545652489475973E-2"/>
    <x v="3"/>
    <s v="Sulawesi Selatan"/>
    <x v="0"/>
    <s v="Genio"/>
    <s v="Matic Entry"/>
    <n v="19408000"/>
    <n v="4852000"/>
    <s v="Medium"/>
    <x v="1"/>
    <x v="2"/>
    <n v="0.14499999999999999"/>
    <n v="479100"/>
    <n v="22999000"/>
    <x v="0"/>
    <x v="0"/>
    <n v="0"/>
    <n v="0"/>
    <n v="1"/>
    <s v="data kurang"/>
    <n v="1"/>
    <n v="2"/>
    <n v="3"/>
    <n v="0"/>
    <n v="6"/>
    <s v="Low Risk"/>
    <n v="5"/>
    <s v="0-5 bulan"/>
  </r>
  <r>
    <x v="1742"/>
    <x v="86"/>
    <x v="2"/>
    <x v="377"/>
    <s v="31991101716376"/>
    <n v="44"/>
    <s v="Perempuan"/>
    <x v="1"/>
    <n v="7159000"/>
    <n v="0.10458164548121246"/>
    <x v="15"/>
    <s v="DKI Jakarta"/>
    <x v="1"/>
    <s v="Mio M3"/>
    <s v="Matic Entry"/>
    <n v="18450000"/>
    <n v="7380000"/>
    <s v="High"/>
    <x v="5"/>
    <x v="3"/>
    <n v="0.14499999999999999"/>
    <n v="748700"/>
    <n v="13477000"/>
    <x v="0"/>
    <x v="0"/>
    <n v="0"/>
    <n v="0"/>
    <n v="1"/>
    <m/>
    <n v="1"/>
    <n v="1"/>
    <n v="1"/>
    <n v="0"/>
    <n v="3"/>
    <s v="Low Risk"/>
    <n v="6"/>
    <s v="6-11 bulan"/>
  </r>
  <r>
    <x v="1743"/>
    <x v="101"/>
    <x v="4"/>
    <x v="470"/>
    <s v="67962809624746"/>
    <n v="47"/>
    <s v="Lakilaki"/>
    <x v="1"/>
    <n v="12999000"/>
    <n v="0.31021617047465189"/>
    <x v="15"/>
    <s v="DKI Jakarta"/>
    <x v="1"/>
    <s v="XMAX 250"/>
    <s v="Maxi Scooter"/>
    <n v="60375000"/>
    <n v="18113000"/>
    <s v="High"/>
    <x v="3"/>
    <x v="0"/>
    <n v="0.14499999999999999"/>
    <n v="4032500"/>
    <n v="48390000"/>
    <x v="0"/>
    <x v="0"/>
    <n v="0"/>
    <n v="0"/>
    <n v="1"/>
    <s v="ok"/>
    <n v="3"/>
    <n v="1"/>
    <n v="1"/>
    <n v="0"/>
    <n v="5"/>
    <s v="Low Risk"/>
    <n v="5"/>
    <s v="0-5 bulan"/>
  </r>
  <r>
    <x v="1744"/>
    <x v="25"/>
    <x v="3"/>
    <x v="194"/>
    <s v="40912209545429"/>
    <n v="43"/>
    <s v="Lakilaki"/>
    <x v="6"/>
    <n v="6278000"/>
    <n v="0.16908251035361579"/>
    <x v="1"/>
    <s v="Sumatera Selatan"/>
    <x v="4"/>
    <s v="KLX 150"/>
    <s v="Trail"/>
    <n v="38042000"/>
    <n v="11413000"/>
    <s v="High"/>
    <x v="3"/>
    <x v="4"/>
    <n v="0.14499999999999999"/>
    <n v="1061500"/>
    <n v="38213000"/>
    <x v="0"/>
    <x v="0"/>
    <n v="0"/>
    <n v="0"/>
    <n v="1"/>
    <m/>
    <n v="1"/>
    <n v="1"/>
    <n v="2"/>
    <n v="0"/>
    <n v="4"/>
    <s v="Low Risk"/>
    <n v="8"/>
    <s v="6-11 bulan"/>
  </r>
  <r>
    <x v="1745"/>
    <x v="146"/>
    <x v="2"/>
    <x v="586"/>
    <s v="77861807928282"/>
    <n v="32"/>
    <s v="Lakilaki"/>
    <x v="0"/>
    <n v="5131000"/>
    <n v="0.25749366595205614"/>
    <x v="8"/>
    <s v="Banten"/>
    <x v="0"/>
    <s v="CB150R"/>
    <s v="Sport"/>
    <n v="30725000"/>
    <n v="6145000"/>
    <s v="Medium"/>
    <x v="2"/>
    <x v="5"/>
    <n v="0.14499999999999999"/>
    <n v="1321200"/>
    <n v="31709000"/>
    <x v="0"/>
    <x v="0"/>
    <n v="0"/>
    <n v="0"/>
    <n v="1"/>
    <m/>
    <n v="2"/>
    <n v="2"/>
    <n v="1"/>
    <n v="0"/>
    <n v="5"/>
    <s v="Low Risk"/>
    <n v="6"/>
    <s v="6-11 bulan"/>
  </r>
  <r>
    <x v="1746"/>
    <x v="146"/>
    <x v="2"/>
    <x v="532"/>
    <s v="99591109996549"/>
    <n v="33"/>
    <s v="Perempuan"/>
    <x v="5"/>
    <n v="2997000"/>
    <n v="0.48478478478478476"/>
    <x v="11"/>
    <s v="Sumatera Utara"/>
    <x v="1"/>
    <s v="Aerox 155"/>
    <s v="Matic Sport"/>
    <n v="33046000"/>
    <n v="11566000"/>
    <s v="High"/>
    <x v="4"/>
    <x v="3"/>
    <n v="0.14499999999999999"/>
    <n v="1452900"/>
    <n v="26152000"/>
    <x v="0"/>
    <x v="0"/>
    <n v="0"/>
    <n v="0"/>
    <n v="1"/>
    <s v="approved"/>
    <n v="4"/>
    <n v="1"/>
    <n v="1"/>
    <n v="0"/>
    <n v="6"/>
    <s v="Low Risk"/>
    <n v="6"/>
    <s v="6-11 bulan"/>
  </r>
  <r>
    <x v="1747"/>
    <x v="55"/>
    <x v="5"/>
    <x v="556"/>
    <s v="68842407902477"/>
    <n v="46"/>
    <s v="Perempuan"/>
    <x v="4"/>
    <n v="4926000"/>
    <n v="0.31488022736500204"/>
    <x v="17"/>
    <s v="Jawa Barat"/>
    <x v="0"/>
    <s v="Beat Street"/>
    <s v="Matic Entry"/>
    <n v="19125000"/>
    <n v="2869000"/>
    <s v="Medium"/>
    <x v="0"/>
    <x v="0"/>
    <n v="0.14499999999999999"/>
    <n v="1551100"/>
    <n v="18613000"/>
    <x v="0"/>
    <x v="0"/>
    <n v="0"/>
    <n v="0"/>
    <n v="1"/>
    <s v="ok"/>
    <n v="3"/>
    <n v="2"/>
    <n v="1"/>
    <n v="0"/>
    <n v="6"/>
    <s v="Low Risk"/>
    <n v="8"/>
    <s v="6-11 bulan"/>
  </r>
  <r>
    <x v="1748"/>
    <x v="2"/>
    <x v="2"/>
    <x v="167"/>
    <s v="52031211865289"/>
    <n v="27"/>
    <s v="Lakilaki"/>
    <x v="5"/>
    <n v="2981000"/>
    <n v="1.2226769540422677"/>
    <x v="13"/>
    <s v="Jawa Barat"/>
    <x v="0"/>
    <s v="ADV 160"/>
    <s v="Adventure"/>
    <n v="42443000"/>
    <n v="4244000"/>
    <s v="Low"/>
    <x v="6"/>
    <x v="0"/>
    <n v="0.14499999999999999"/>
    <n v="3644800"/>
    <n v="43738000"/>
    <x v="0"/>
    <x v="0"/>
    <n v="0"/>
    <n v="0"/>
    <n v="1"/>
    <m/>
    <n v="4"/>
    <n v="3"/>
    <n v="1"/>
    <n v="0"/>
    <n v="8"/>
    <s v="Medium Risk"/>
    <n v="6"/>
    <s v="6-11 bulan"/>
  </r>
  <r>
    <x v="1749"/>
    <x v="44"/>
    <x v="0"/>
    <x v="522"/>
    <s v="57342906773655"/>
    <n v="57"/>
    <s v="Lakilaki"/>
    <x v="5"/>
    <n v="4138000"/>
    <n v="0.30350410826486224"/>
    <x v="7"/>
    <s v="Jawa Barat"/>
    <x v="2"/>
    <s v="Address"/>
    <s v="Matic Mid"/>
    <n v="20251000"/>
    <n v="7088000"/>
    <s v="High"/>
    <x v="4"/>
    <x v="0"/>
    <n v="0.14499999999999999"/>
    <n v="1255900"/>
    <n v="15071000"/>
    <x v="0"/>
    <x v="0"/>
    <n v="0"/>
    <n v="0"/>
    <n v="1"/>
    <m/>
    <n v="3"/>
    <n v="1"/>
    <n v="1"/>
    <n v="0"/>
    <n v="5"/>
    <s v="Low Risk"/>
    <n v="4"/>
    <s v="0-5 bulan"/>
  </r>
  <r>
    <x v="1750"/>
    <x v="4"/>
    <x v="1"/>
    <x v="624"/>
    <s v="31431811916417"/>
    <n v="56"/>
    <s v="Perempuan"/>
    <x v="2"/>
    <n v="3354000"/>
    <n v="0.54451401311866432"/>
    <x v="16"/>
    <s v="Jawa Timur"/>
    <x v="1"/>
    <s v="Aerox 155"/>
    <s v="Matic Sport"/>
    <n v="31900000"/>
    <n v="12760000"/>
    <s v="High"/>
    <x v="5"/>
    <x v="0"/>
    <n v="0.14499999999999999"/>
    <n v="1826300"/>
    <n v="21916000"/>
    <x v="0"/>
    <x v="0"/>
    <n v="0"/>
    <n v="0"/>
    <n v="1"/>
    <s v="data kurang"/>
    <n v="4"/>
    <n v="1"/>
    <n v="1"/>
    <n v="0"/>
    <n v="6"/>
    <s v="Low Risk"/>
    <n v="7"/>
    <s v="6-11 bulan"/>
  </r>
  <r>
    <x v="1751"/>
    <x v="200"/>
    <x v="0"/>
    <x v="259"/>
    <s v="37902206716920"/>
    <n v="51"/>
    <s v="Lakilaki"/>
    <x v="8"/>
    <n v="3089000"/>
    <n v="0.38834574295888635"/>
    <x v="3"/>
    <s v="Sulawesi Selatan"/>
    <x v="1"/>
    <s v="Aerox 155"/>
    <s v="Matic Sport"/>
    <n v="31882000"/>
    <n v="9565000"/>
    <s v="High"/>
    <x v="3"/>
    <x v="5"/>
    <n v="0.14499999999999999"/>
    <n v="1199600"/>
    <n v="28790000"/>
    <x v="0"/>
    <x v="0"/>
    <n v="0"/>
    <n v="0"/>
    <n v="1"/>
    <s v="approved"/>
    <n v="3"/>
    <n v="1"/>
    <n v="1"/>
    <n v="0"/>
    <n v="5"/>
    <s v="Low Risk"/>
    <n v="4"/>
    <s v="0-5 bulan"/>
  </r>
  <r>
    <x v="1752"/>
    <x v="124"/>
    <x v="1"/>
    <x v="305"/>
    <s v="36902504896129"/>
    <n v="43"/>
    <s v="Lakilaki"/>
    <x v="6"/>
    <n v="6793000"/>
    <n v="8.9121154129250701E-2"/>
    <x v="16"/>
    <s v="Jawa Timur"/>
    <x v="0"/>
    <s v="Vario 160"/>
    <s v="Matic Mid"/>
    <n v="30655000"/>
    <n v="12262000"/>
    <s v="High"/>
    <x v="5"/>
    <x v="2"/>
    <n v="0.14499999999999999"/>
    <n v="605400"/>
    <n v="29061000"/>
    <x v="0"/>
    <x v="0"/>
    <n v="0"/>
    <n v="0"/>
    <n v="1"/>
    <m/>
    <n v="1"/>
    <n v="1"/>
    <n v="3"/>
    <n v="0"/>
    <n v="5"/>
    <s v="Low Risk"/>
    <n v="7"/>
    <s v="6-11 bulan"/>
  </r>
  <r>
    <x v="1753"/>
    <x v="129"/>
    <x v="2"/>
    <x v="496"/>
    <s v="60822507838661"/>
    <n v="21"/>
    <s v="Lakilaki"/>
    <x v="0"/>
    <n v="7253000"/>
    <n v="8.9190679718737079E-2"/>
    <x v="4"/>
    <s v="Kalimantan Selatan"/>
    <x v="4"/>
    <s v="KLX 150"/>
    <s v="Trail"/>
    <n v="37499000"/>
    <n v="14999000"/>
    <s v="High"/>
    <x v="5"/>
    <x v="1"/>
    <n v="0.14499999999999999"/>
    <n v="646900"/>
    <n v="38812000"/>
    <x v="0"/>
    <x v="0"/>
    <n v="0"/>
    <n v="0"/>
    <n v="1"/>
    <s v="survey ulang"/>
    <n v="1"/>
    <n v="1"/>
    <n v="4"/>
    <n v="0"/>
    <n v="6"/>
    <s v="Low Risk"/>
    <n v="6"/>
    <s v="6-11 bulan"/>
  </r>
  <r>
    <x v="1754"/>
    <x v="59"/>
    <x v="5"/>
    <x v="74"/>
    <s v="94741104633903"/>
    <n v="48"/>
    <s v="Perempuan"/>
    <x v="8"/>
    <n v="3854000"/>
    <n v="0.15768033212247015"/>
    <x v="2"/>
    <s v="Riau"/>
    <x v="0"/>
    <s v="Revo X"/>
    <s v="Bebek"/>
    <n v="17937000"/>
    <n v="2691000"/>
    <s v="Medium"/>
    <x v="0"/>
    <x v="4"/>
    <n v="0.14499999999999999"/>
    <n v="607700"/>
    <n v="21879000"/>
    <x v="0"/>
    <x v="0"/>
    <n v="0"/>
    <n v="0"/>
    <n v="1"/>
    <s v="ok"/>
    <n v="1"/>
    <n v="2"/>
    <n v="2"/>
    <n v="0"/>
    <n v="5"/>
    <s v="Low Risk"/>
    <n v="9"/>
    <s v="6-11 bulan"/>
  </r>
  <r>
    <x v="1755"/>
    <x v="109"/>
    <x v="0"/>
    <x v="625"/>
    <s v="49522007934420"/>
    <n v="44"/>
    <s v="Perempuan"/>
    <x v="5"/>
    <n v="3453000"/>
    <n v="0.29160150593686651"/>
    <x v="16"/>
    <s v="Jawa Timur"/>
    <x v="0"/>
    <s v="PCX 160"/>
    <s v="Matic Premium"/>
    <n v="36087000"/>
    <n v="10826000"/>
    <s v="High"/>
    <x v="3"/>
    <x v="4"/>
    <n v="0.14499999999999999"/>
    <n v="1006900"/>
    <n v="36249000"/>
    <x v="0"/>
    <x v="0"/>
    <n v="0"/>
    <n v="0"/>
    <n v="1"/>
    <m/>
    <n v="2"/>
    <n v="1"/>
    <n v="2"/>
    <n v="0"/>
    <n v="5"/>
    <s v="Low Risk"/>
    <n v="4"/>
    <s v="0-5 bulan"/>
  </r>
  <r>
    <x v="1756"/>
    <x v="58"/>
    <x v="2"/>
    <x v="384"/>
    <s v="63062710902034"/>
    <n v="40"/>
    <s v="Perempuan"/>
    <x v="0"/>
    <n v="7098000"/>
    <n v="0.23406593406593407"/>
    <x v="11"/>
    <s v="Sumatera Utara"/>
    <x v="1"/>
    <s v="Lexi LX 155"/>
    <s v="Matic Mid"/>
    <n v="29020000"/>
    <n v="11608000"/>
    <s v="High"/>
    <x v="5"/>
    <x v="0"/>
    <n v="0.14499999999999999"/>
    <n v="1661400"/>
    <n v="19937000"/>
    <x v="0"/>
    <x v="0"/>
    <n v="0"/>
    <n v="0"/>
    <n v="1"/>
    <m/>
    <n v="2"/>
    <n v="1"/>
    <n v="1"/>
    <n v="0"/>
    <n v="4"/>
    <s v="Low Risk"/>
    <n v="6"/>
    <s v="6-11 bulan"/>
  </r>
  <r>
    <x v="1757"/>
    <x v="146"/>
    <x v="2"/>
    <x v="528"/>
    <s v="48052702916732"/>
    <n v="39"/>
    <s v="Perempuan"/>
    <x v="8"/>
    <n v="2920000"/>
    <n v="0.23178082191780822"/>
    <x v="13"/>
    <s v="Jawa Barat"/>
    <x v="0"/>
    <s v="CB150R"/>
    <s v="Sport"/>
    <n v="31631000"/>
    <n v="11071000"/>
    <s v="High"/>
    <x v="4"/>
    <x v="2"/>
    <n v="0.14499999999999999"/>
    <n v="676800"/>
    <n v="32485000"/>
    <x v="0"/>
    <x v="0"/>
    <n v="0"/>
    <n v="0"/>
    <n v="1"/>
    <s v="survey ulang"/>
    <n v="2"/>
    <n v="1"/>
    <n v="3"/>
    <n v="0"/>
    <n v="6"/>
    <s v="Low Risk"/>
    <n v="6"/>
    <s v="6-11 bulan"/>
  </r>
  <r>
    <x v="1758"/>
    <x v="72"/>
    <x v="3"/>
    <x v="626"/>
    <s v="31631903748143"/>
    <n v="31"/>
    <s v="Perempuan"/>
    <x v="0"/>
    <n v="6242000"/>
    <n v="0.12031400192246075"/>
    <x v="15"/>
    <s v="DKI Jakarta"/>
    <x v="1"/>
    <s v="Freego"/>
    <s v="Matic Mid"/>
    <n v="22165000"/>
    <n v="3325000"/>
    <s v="Medium"/>
    <x v="0"/>
    <x v="4"/>
    <n v="0.14499999999999999"/>
    <n v="751000"/>
    <n v="27035000"/>
    <x v="0"/>
    <x v="0"/>
    <n v="0"/>
    <n v="0"/>
    <n v="1"/>
    <s v="data kurang"/>
    <n v="1"/>
    <n v="2"/>
    <n v="2"/>
    <n v="0"/>
    <n v="5"/>
    <s v="Low Risk"/>
    <n v="8"/>
    <s v="6-11 bulan"/>
  </r>
  <r>
    <x v="1759"/>
    <x v="72"/>
    <x v="3"/>
    <x v="131"/>
    <s v="38351405936447"/>
    <n v="38"/>
    <s v="Perempuan"/>
    <x v="9"/>
    <n v="4107000"/>
    <n v="0.36445093742391038"/>
    <x v="3"/>
    <s v="Sulawesi Selatan"/>
    <x v="1"/>
    <s v="MT15"/>
    <s v="Sport Naked"/>
    <n v="37130000"/>
    <n v="9282000"/>
    <s v="Medium"/>
    <x v="1"/>
    <x v="5"/>
    <n v="0.14499999999999999"/>
    <n v="1496800"/>
    <n v="35924000"/>
    <x v="0"/>
    <x v="0"/>
    <n v="0"/>
    <n v="0"/>
    <n v="1"/>
    <m/>
    <n v="3"/>
    <n v="2"/>
    <n v="1"/>
    <n v="0"/>
    <n v="6"/>
    <s v="Low Risk"/>
    <n v="8"/>
    <s v="6-11 bulan"/>
  </r>
  <r>
    <x v="1760"/>
    <x v="86"/>
    <x v="2"/>
    <x v="33"/>
    <s v="Invalid"/>
    <n v="28"/>
    <s v="Lakilaki"/>
    <x v="1"/>
    <n v="8936000"/>
    <n v="0.16639435989256937"/>
    <x v="14"/>
    <s v="DKI Jakarta"/>
    <x v="1"/>
    <s v="Aerox 155"/>
    <s v="Matic Sport"/>
    <n v="32545701"/>
    <n v="4882000"/>
    <s v="Medium"/>
    <x v="0"/>
    <x v="5"/>
    <n v="0.14499999999999999"/>
    <n v="1486900"/>
    <n v="35686000"/>
    <x v="0"/>
    <x v="2"/>
    <n v="0"/>
    <n v="0"/>
    <n v="0"/>
    <m/>
    <n v="1"/>
    <n v="2"/>
    <n v="1"/>
    <n v="0"/>
    <n v="4"/>
    <s v="Low Risk"/>
    <n v="6"/>
    <s v="6-11 bulan"/>
  </r>
  <r>
    <x v="1761"/>
    <x v="163"/>
    <x v="12"/>
    <x v="127"/>
    <s v="91811508751017"/>
    <n v="51"/>
    <s v="Lakilaki"/>
    <x v="1"/>
    <n v="4999000"/>
    <n v="9.6199239847969589E-2"/>
    <x v="7"/>
    <s v="Jawa Barat"/>
    <x v="2"/>
    <s v="Nex II"/>
    <s v="Matic Entry"/>
    <n v="16087000"/>
    <n v="4022000"/>
    <s v="Medium"/>
    <x v="1"/>
    <x v="4"/>
    <n v="0.14499999999999999"/>
    <n v="480900"/>
    <n v="17313000"/>
    <x v="0"/>
    <x v="0"/>
    <n v="0"/>
    <n v="0"/>
    <n v="1"/>
    <m/>
    <n v="1"/>
    <n v="2"/>
    <n v="2"/>
    <n v="0"/>
    <n v="5"/>
    <s v="Low Risk"/>
    <n v="3"/>
    <s v="0-5 bulan"/>
  </r>
  <r>
    <x v="1762"/>
    <x v="10"/>
    <x v="2"/>
    <x v="54"/>
    <s v="94721211863880"/>
    <n v="43"/>
    <s v="Perempuan"/>
    <x v="0"/>
    <n v="5529000"/>
    <n v="0.2797069994574064"/>
    <x v="19"/>
    <s v="Jawa Barat"/>
    <x v="1"/>
    <s v="Lexi LX 155"/>
    <s v="Matic Mid"/>
    <n v="28581000"/>
    <n v="5716000"/>
    <s v="Medium"/>
    <x v="2"/>
    <x v="3"/>
    <n v="0.14499999999999999"/>
    <n v="1546500"/>
    <n v="27838000"/>
    <x v="0"/>
    <x v="0"/>
    <n v="0"/>
    <n v="0"/>
    <n v="1"/>
    <m/>
    <n v="2"/>
    <n v="2"/>
    <n v="1"/>
    <n v="0"/>
    <n v="5"/>
    <s v="Low Risk"/>
    <n v="6"/>
    <s v="6-11 bulan"/>
  </r>
  <r>
    <x v="1763"/>
    <x v="91"/>
    <x v="4"/>
    <x v="37"/>
    <s v="35361708727353"/>
    <n v="47"/>
    <s v="Lakilaki"/>
    <x v="5"/>
    <n v="3080000"/>
    <n v="0.28266233766233767"/>
    <x v="4"/>
    <s v="Kalimantan Selatan"/>
    <x v="0"/>
    <s v="Vario 125"/>
    <s v="Matic Mid"/>
    <n v="24920000"/>
    <n v="8722000"/>
    <s v="High"/>
    <x v="4"/>
    <x v="5"/>
    <n v="0.14499999999999999"/>
    <n v="870600"/>
    <n v="20895000"/>
    <x v="0"/>
    <x v="0"/>
    <n v="0"/>
    <n v="0"/>
    <n v="1"/>
    <s v="approved"/>
    <n v="2"/>
    <n v="1"/>
    <n v="1"/>
    <n v="0"/>
    <n v="4"/>
    <s v="Low Risk"/>
    <n v="4"/>
    <s v="0-5 bulan"/>
  </r>
  <r>
    <x v="1764"/>
    <x v="10"/>
    <x v="2"/>
    <x v="627"/>
    <s v="85282610648257"/>
    <n v="57"/>
    <s v="Lakilaki"/>
    <x v="4"/>
    <n v="5601000"/>
    <n v="0.18682378146759507"/>
    <x v="5"/>
    <s v="Kalimantan Timur"/>
    <x v="2"/>
    <s v="Nex II"/>
    <s v="Matic Entry"/>
    <n v="16873000"/>
    <n v="5906000"/>
    <s v="High"/>
    <x v="4"/>
    <x v="0"/>
    <n v="0.14499999999999999"/>
    <n v="1046400"/>
    <n v="12557000"/>
    <x v="0"/>
    <x v="0"/>
    <n v="0"/>
    <n v="0"/>
    <n v="1"/>
    <m/>
    <n v="1"/>
    <n v="1"/>
    <n v="1"/>
    <n v="0"/>
    <n v="3"/>
    <s v="Low Risk"/>
    <n v="6"/>
    <s v="6-11 bulan"/>
  </r>
  <r>
    <x v="1765"/>
    <x v="157"/>
    <x v="4"/>
    <x v="152"/>
    <s v="41472208504393"/>
    <n v="41"/>
    <s v="Lakilaki"/>
    <x v="1"/>
    <n v="9464000"/>
    <n v="7.1851225697379548E-2"/>
    <x v="10"/>
    <s v="Jawa Timur"/>
    <x v="0"/>
    <s v="Scoopy"/>
    <s v="Matic Stylish"/>
    <n v="24305000"/>
    <n v="3646000"/>
    <s v="Medium"/>
    <x v="0"/>
    <x v="2"/>
    <n v="0.14499999999999999"/>
    <n v="680000"/>
    <n v="32641000"/>
    <x v="0"/>
    <x v="0"/>
    <n v="0"/>
    <n v="0"/>
    <n v="1"/>
    <m/>
    <n v="1"/>
    <n v="2"/>
    <n v="3"/>
    <n v="0"/>
    <n v="6"/>
    <s v="Low Risk"/>
    <n v="4"/>
    <s v="0-5 bulan"/>
  </r>
  <r>
    <x v="1766"/>
    <x v="36"/>
    <x v="2"/>
    <x v="19"/>
    <s v="43172711691525"/>
    <n v="39"/>
    <s v="Lakilaki"/>
    <x v="0"/>
    <n v="6079000"/>
    <n v="0.21936173712781706"/>
    <x v="9"/>
    <s v="Jawa Tengah"/>
    <x v="2"/>
    <s v="Address"/>
    <s v="Matic Mid"/>
    <n v="19965000"/>
    <n v="5990000"/>
    <s v="High"/>
    <x v="3"/>
    <x v="0"/>
    <n v="0.14499999999999999"/>
    <n v="1333500"/>
    <n v="16002000"/>
    <x v="0"/>
    <x v="0"/>
    <n v="0"/>
    <n v="0"/>
    <n v="1"/>
    <s v="data kurang"/>
    <n v="2"/>
    <n v="1"/>
    <n v="1"/>
    <n v="0"/>
    <n v="4"/>
    <s v="Low Risk"/>
    <n v="6"/>
    <s v="6-11 bulan"/>
  </r>
  <r>
    <x v="1767"/>
    <x v="32"/>
    <x v="4"/>
    <x v="607"/>
    <s v="36211909611754"/>
    <n v="36"/>
    <s v="Lakilaki"/>
    <x v="7"/>
    <n v="2246000"/>
    <n v="0.66803205699020485"/>
    <x v="16"/>
    <s v="Jawa Timur"/>
    <x v="1"/>
    <s v="R15"/>
    <s v="Sport"/>
    <n v="41824000"/>
    <n v="4182000"/>
    <s v="Low"/>
    <x v="6"/>
    <x v="4"/>
    <n v="0.14499999999999999"/>
    <n v="1500400"/>
    <n v="54016000"/>
    <x v="0"/>
    <x v="0"/>
    <n v="0"/>
    <n v="0"/>
    <n v="1"/>
    <s v="ok"/>
    <n v="4"/>
    <n v="3"/>
    <n v="2"/>
    <n v="0"/>
    <n v="9"/>
    <s v="High Risk"/>
    <n v="5"/>
    <s v="0-5 bulan"/>
  </r>
  <r>
    <x v="1768"/>
    <x v="20"/>
    <x v="2"/>
    <x v="628"/>
    <s v="80511702975226"/>
    <n v="38"/>
    <s v="Lakilaki"/>
    <x v="1"/>
    <n v="8770000"/>
    <n v="0.21388825541619155"/>
    <x v="15"/>
    <s v="DKI Jakarta"/>
    <x v="1"/>
    <s v="Aerox 155"/>
    <s v="Matic Sport"/>
    <n v="32765000"/>
    <n v="13106000"/>
    <s v="High"/>
    <x v="5"/>
    <x v="0"/>
    <n v="0.14499999999999999"/>
    <n v="1875800"/>
    <n v="22509000"/>
    <x v="0"/>
    <x v="0"/>
    <n v="0"/>
    <n v="0"/>
    <n v="1"/>
    <s v="data kurang"/>
    <n v="2"/>
    <n v="1"/>
    <n v="1"/>
    <n v="0"/>
    <n v="4"/>
    <s v="Low Risk"/>
    <n v="6"/>
    <s v="6-11 bulan"/>
  </r>
  <r>
    <x v="1769"/>
    <x v="58"/>
    <x v="2"/>
    <x v="270"/>
    <s v="44042801712880"/>
    <n v="36"/>
    <s v="Perempuan"/>
    <x v="1"/>
    <n v="12737000"/>
    <n v="7.7899034309492035E-2"/>
    <x v="15"/>
    <s v="DKI Jakarta"/>
    <x v="0"/>
    <s v="CB150R"/>
    <s v="Sport"/>
    <n v="30766000"/>
    <n v="12306000"/>
    <s v="High"/>
    <x v="5"/>
    <x v="5"/>
    <n v="0.14499999999999999"/>
    <n v="992200"/>
    <n v="23813000"/>
    <x v="0"/>
    <x v="2"/>
    <n v="0"/>
    <n v="0"/>
    <n v="0"/>
    <m/>
    <n v="1"/>
    <n v="1"/>
    <n v="1"/>
    <n v="0"/>
    <n v="3"/>
    <s v="Low Risk"/>
    <n v="6"/>
    <s v="6-11 bulan"/>
  </r>
  <r>
    <x v="1770"/>
    <x v="160"/>
    <x v="2"/>
    <x v="504"/>
    <s v="83212608865585"/>
    <n v="52"/>
    <s v="Perempuan"/>
    <x v="4"/>
    <n v="4985000"/>
    <n v="0.29504513540621868"/>
    <x v="15"/>
    <s v="DKI Jakarta"/>
    <x v="0"/>
    <s v="ADV 160"/>
    <s v="Adventure"/>
    <n v="42098000"/>
    <n v="14734000"/>
    <s v="High"/>
    <x v="4"/>
    <x v="5"/>
    <n v="0.14499999999999999"/>
    <n v="1470800"/>
    <n v="35299000"/>
    <x v="0"/>
    <x v="0"/>
    <n v="0"/>
    <n v="0"/>
    <n v="1"/>
    <s v="approved"/>
    <n v="2"/>
    <n v="1"/>
    <n v="1"/>
    <n v="0"/>
    <n v="4"/>
    <s v="Low Risk"/>
    <n v="5"/>
    <s v="0-5 bulan"/>
  </r>
  <r>
    <x v="1771"/>
    <x v="118"/>
    <x v="2"/>
    <x v="444"/>
    <s v="38052304553295"/>
    <n v="21"/>
    <s v="Lakilaki"/>
    <x v="9"/>
    <n v="4650000"/>
    <n v="0.26591397849462367"/>
    <x v="8"/>
    <s v="Banten"/>
    <x v="4"/>
    <s v="KLX 150"/>
    <s v="Trail"/>
    <n v="36495000"/>
    <n v="5474000"/>
    <s v="Medium"/>
    <x v="0"/>
    <x v="4"/>
    <n v="0.14499999999999999"/>
    <n v="1236500"/>
    <n v="44515000"/>
    <x v="0"/>
    <x v="0"/>
    <n v="0"/>
    <n v="0"/>
    <n v="1"/>
    <s v="ok"/>
    <n v="2"/>
    <n v="2"/>
    <n v="2"/>
    <n v="0"/>
    <n v="6"/>
    <s v="Low Risk"/>
    <n v="5"/>
    <s v="0-5 bulan"/>
  </r>
  <r>
    <x v="1772"/>
    <x v="135"/>
    <x v="1"/>
    <x v="527"/>
    <s v="35472007616485"/>
    <n v="28"/>
    <s v="Lakilaki"/>
    <x v="1"/>
    <n v="9960000"/>
    <n v="7.4357429718875503E-2"/>
    <x v="9"/>
    <s v="Jawa Tengah"/>
    <x v="1"/>
    <s v="Lexi LX 155"/>
    <s v="Matic Mid"/>
    <n v="28123000"/>
    <n v="5625000"/>
    <s v="Medium"/>
    <x v="2"/>
    <x v="2"/>
    <n v="0.14499999999999999"/>
    <n v="740600"/>
    <n v="35547000"/>
    <x v="0"/>
    <x v="0"/>
    <n v="0"/>
    <n v="0"/>
    <n v="1"/>
    <s v="ok"/>
    <n v="1"/>
    <n v="2"/>
    <n v="3"/>
    <n v="0"/>
    <n v="6"/>
    <s v="Low Risk"/>
    <n v="6"/>
    <s v="6-11 bulan"/>
  </r>
  <r>
    <x v="1773"/>
    <x v="136"/>
    <x v="5"/>
    <x v="303"/>
    <s v="43401806867916"/>
    <n v="23"/>
    <s v="Lakilaki"/>
    <x v="0"/>
    <n v="5019000"/>
    <n v="0.37752540346682606"/>
    <x v="12"/>
    <s v="DKI Jakarta"/>
    <x v="1"/>
    <s v="Freego"/>
    <s v="Matic Mid"/>
    <n v="23362000"/>
    <n v="3504000"/>
    <s v="Medium"/>
    <x v="0"/>
    <x v="0"/>
    <n v="0.14499999999999999"/>
    <n v="1894800"/>
    <n v="22737000"/>
    <x v="0"/>
    <x v="0"/>
    <n v="0"/>
    <n v="0"/>
    <n v="1"/>
    <s v="verifikasi"/>
    <n v="3"/>
    <n v="2"/>
    <n v="1"/>
    <n v="0"/>
    <n v="6"/>
    <s v="Low Risk"/>
    <n v="8"/>
    <s v="6-11 bulan"/>
  </r>
  <r>
    <x v="1774"/>
    <x v="134"/>
    <x v="5"/>
    <x v="192"/>
    <s v="62061506927903"/>
    <n v="43"/>
    <s v="Perempuan"/>
    <x v="4"/>
    <n v="4912000"/>
    <n v="0.22510179153094462"/>
    <x v="15"/>
    <s v="DKI Jakarta"/>
    <x v="0"/>
    <s v="Beat Street"/>
    <s v="Matic Entry"/>
    <n v="19313000"/>
    <n v="7725000"/>
    <s v="High"/>
    <x v="5"/>
    <x v="0"/>
    <n v="0.14499999999999999"/>
    <n v="1105700"/>
    <n v="13268000"/>
    <x v="0"/>
    <x v="0"/>
    <n v="0"/>
    <n v="0"/>
    <n v="1"/>
    <s v="data kurang"/>
    <n v="2"/>
    <n v="1"/>
    <n v="1"/>
    <n v="0"/>
    <n v="4"/>
    <s v="Low Risk"/>
    <n v="9"/>
    <s v="6-11 bulan"/>
  </r>
  <r>
    <x v="1775"/>
    <x v="182"/>
    <x v="6"/>
    <x v="557"/>
    <s v="94522207657558"/>
    <n v="36"/>
    <s v="Lakilaki"/>
    <x v="9"/>
    <n v="3948000"/>
    <n v="0.61132218844984798"/>
    <x v="4"/>
    <s v="Kalimantan Selatan"/>
    <x v="1"/>
    <s v="R15"/>
    <s v="Sport"/>
    <n v="42157000"/>
    <n v="16863000"/>
    <s v="High"/>
    <x v="5"/>
    <x v="0"/>
    <n v="0.14499999999999999"/>
    <n v="2413500"/>
    <n v="28962000"/>
    <x v="0"/>
    <x v="0"/>
    <n v="0"/>
    <n v="0"/>
    <n v="1"/>
    <s v="approved"/>
    <n v="4"/>
    <n v="1"/>
    <n v="1"/>
    <n v="0"/>
    <n v="6"/>
    <s v="Low Risk"/>
    <n v="0"/>
    <s v="0-5 bulan"/>
  </r>
  <r>
    <x v="1776"/>
    <x v="9"/>
    <x v="1"/>
    <x v="254"/>
    <s v="32032210815647"/>
    <n v="37"/>
    <s v="Perempuan"/>
    <x v="3"/>
    <n v="7670000"/>
    <n v="0.20464146023468058"/>
    <x v="19"/>
    <s v="Jawa Barat"/>
    <x v="1"/>
    <s v="XMAX 250"/>
    <s v="Maxi Scooter"/>
    <n v="60660000"/>
    <n v="6066000"/>
    <s v="Low"/>
    <x v="6"/>
    <x v="1"/>
    <n v="0.14499999999999999"/>
    <n v="1569600"/>
    <n v="94174000"/>
    <x v="0"/>
    <x v="0"/>
    <n v="0"/>
    <n v="0"/>
    <n v="1"/>
    <m/>
    <n v="2"/>
    <n v="3"/>
    <n v="4"/>
    <n v="0"/>
    <n v="9"/>
    <s v="High Risk"/>
    <n v="6"/>
    <s v="6-11 bulan"/>
  </r>
  <r>
    <x v="1777"/>
    <x v="0"/>
    <x v="0"/>
    <x v="456"/>
    <s v="56212301711429"/>
    <n v="49"/>
    <s v="Lakilaki"/>
    <x v="8"/>
    <n v="3408000"/>
    <n v="0.11490610328638498"/>
    <x v="9"/>
    <s v="Jawa Tengah"/>
    <x v="0"/>
    <s v="Beat Street"/>
    <s v="Matic Entry"/>
    <n v="18304000"/>
    <n v="6406000"/>
    <s v="High"/>
    <x v="4"/>
    <x v="2"/>
    <n v="0.14499999999999999"/>
    <n v="391600"/>
    <n v="18799000"/>
    <x v="0"/>
    <x v="0"/>
    <n v="0"/>
    <n v="0"/>
    <n v="1"/>
    <s v="data kurang"/>
    <n v="1"/>
    <n v="1"/>
    <n v="3"/>
    <n v="0"/>
    <n v="5"/>
    <s v="Low Risk"/>
    <n v="4"/>
    <s v="0-5 bulan"/>
  </r>
  <r>
    <x v="1778"/>
    <x v="177"/>
    <x v="3"/>
    <x v="99"/>
    <s v="99511010653226"/>
    <n v="56"/>
    <s v="Lakilaki"/>
    <x v="0"/>
    <n v="7033000"/>
    <n v="9.7725010664012513E-2"/>
    <x v="12"/>
    <s v="DKI Jakarta"/>
    <x v="0"/>
    <s v="Vario 160"/>
    <s v="Matic Mid"/>
    <n v="28736000"/>
    <n v="11494000"/>
    <s v="High"/>
    <x v="5"/>
    <x v="4"/>
    <n v="0.14499999999999999"/>
    <n v="687300"/>
    <n v="24742000"/>
    <x v="1"/>
    <x v="4"/>
    <n v="248"/>
    <n v="11"/>
    <n v="5"/>
    <m/>
    <n v="1"/>
    <n v="1"/>
    <n v="2"/>
    <n v="4"/>
    <n v="8"/>
    <s v="Medium Risk"/>
    <n v="8"/>
    <s v="6-11 bulan"/>
  </r>
  <r>
    <x v="1779"/>
    <x v="72"/>
    <x v="3"/>
    <x v="629"/>
    <s v="59382205615731"/>
    <n v="52"/>
    <s v="Lakilaki"/>
    <x v="6"/>
    <n v="6700000"/>
    <n v="0.19534328358208955"/>
    <x v="2"/>
    <s v="Riau"/>
    <x v="4"/>
    <s v="KLX 150"/>
    <s v="Trail"/>
    <n v="36482000"/>
    <n v="3648000"/>
    <s v="Low"/>
    <x v="6"/>
    <x v="4"/>
    <n v="0.14499999999999999"/>
    <n v="1308800"/>
    <n v="47116000"/>
    <x v="0"/>
    <x v="0"/>
    <n v="0"/>
    <n v="0"/>
    <n v="1"/>
    <s v="approved"/>
    <n v="1"/>
    <n v="3"/>
    <n v="2"/>
    <n v="0"/>
    <n v="6"/>
    <s v="Low Risk"/>
    <n v="8"/>
    <s v="6-11 bulan"/>
  </r>
  <r>
    <x v="1780"/>
    <x v="137"/>
    <x v="0"/>
    <x v="313"/>
    <s v="63641001958815"/>
    <n v="38"/>
    <s v="Perempuan"/>
    <x v="7"/>
    <n v="4421000"/>
    <n v="0.24541958832843247"/>
    <x v="2"/>
    <s v="Riau"/>
    <x v="4"/>
    <s v="KLX 150"/>
    <s v="Trail"/>
    <n v="36623000"/>
    <n v="3662000"/>
    <s v="Low"/>
    <x v="6"/>
    <x v="2"/>
    <n v="0.14499999999999999"/>
    <n v="1085000"/>
    <n v="52078000"/>
    <x v="0"/>
    <x v="0"/>
    <n v="0"/>
    <n v="0"/>
    <n v="1"/>
    <s v="data kurang"/>
    <n v="2"/>
    <n v="3"/>
    <n v="3"/>
    <n v="0"/>
    <n v="8"/>
    <s v="Medium Risk"/>
    <n v="4"/>
    <s v="0-5 bulan"/>
  </r>
  <r>
    <x v="1781"/>
    <x v="35"/>
    <x v="7"/>
    <x v="33"/>
    <s v="Data Tidak Lengkap"/>
    <n v="54"/>
    <s v="Lakilaki"/>
    <x v="1"/>
    <n v="8936000"/>
    <n v="0.32394807520143243"/>
    <x v="18"/>
    <s v="DKI Jakarta"/>
    <x v="1"/>
    <s v="MT15"/>
    <s v="Sport Naked"/>
    <n v="37922003"/>
    <n v="7584000"/>
    <s v="Medium"/>
    <x v="2"/>
    <x v="0"/>
    <n v="0.14499999999999999"/>
    <n v="2894800"/>
    <n v="34737000"/>
    <x v="0"/>
    <x v="0"/>
    <n v="0"/>
    <n v="0"/>
    <n v="1"/>
    <m/>
    <n v="3"/>
    <n v="2"/>
    <n v="1"/>
    <n v="0"/>
    <n v="6"/>
    <s v="Low Risk"/>
    <s v="N/A"/>
    <s v="N/A"/>
  </r>
  <r>
    <x v="1782"/>
    <x v="44"/>
    <x v="0"/>
    <x v="630"/>
    <s v="72741307712645"/>
    <n v="34"/>
    <s v="Lakilaki"/>
    <x v="9"/>
    <n v="5598000"/>
    <n v="8.0100035727045368E-2"/>
    <x v="11"/>
    <s v="Sumatera Utara"/>
    <x v="0"/>
    <s v="Beat Street"/>
    <s v="Matic Entry"/>
    <n v="18746000"/>
    <n v="7498000"/>
    <s v="High"/>
    <x v="5"/>
    <x v="4"/>
    <n v="0.14499999999999999"/>
    <n v="448400"/>
    <n v="16141000"/>
    <x v="0"/>
    <x v="0"/>
    <n v="0"/>
    <n v="0"/>
    <n v="1"/>
    <s v="ok"/>
    <n v="1"/>
    <n v="1"/>
    <n v="2"/>
    <n v="0"/>
    <n v="4"/>
    <s v="Low Risk"/>
    <n v="4"/>
    <s v="0-5 bulan"/>
  </r>
  <r>
    <x v="1783"/>
    <x v="54"/>
    <x v="5"/>
    <x v="315"/>
    <s v="75001210656745"/>
    <n v="25"/>
    <s v="Perempuan"/>
    <x v="8"/>
    <n v="2713000"/>
    <n v="0.35108735716918538"/>
    <x v="1"/>
    <s v="Sumatera Selatan"/>
    <x v="1"/>
    <s v="R15"/>
    <s v="Sport"/>
    <n v="41413000"/>
    <n v="8283000"/>
    <s v="Medium"/>
    <x v="2"/>
    <x v="1"/>
    <n v="0.14499999999999999"/>
    <n v="952500"/>
    <n v="57149000"/>
    <x v="0"/>
    <x v="0"/>
    <n v="0"/>
    <n v="0"/>
    <n v="1"/>
    <m/>
    <n v="3"/>
    <n v="2"/>
    <n v="4"/>
    <n v="0"/>
    <n v="9"/>
    <s v="High Risk"/>
    <n v="9"/>
    <s v="6-11 bulan"/>
  </r>
  <r>
    <x v="1784"/>
    <x v="99"/>
    <x v="1"/>
    <x v="22"/>
    <s v="90112208967742"/>
    <n v="29"/>
    <s v="Lakilaki"/>
    <x v="0"/>
    <n v="5083000"/>
    <n v="0.39218965178044463"/>
    <x v="8"/>
    <s v="Banten"/>
    <x v="1"/>
    <s v="NMAX 155"/>
    <s v="Matic Premium"/>
    <n v="36840000"/>
    <n v="7368000"/>
    <s v="Medium"/>
    <x v="2"/>
    <x v="3"/>
    <n v="0.14499999999999999"/>
    <n v="1993500"/>
    <n v="35882000"/>
    <x v="0"/>
    <x v="0"/>
    <n v="0"/>
    <n v="0"/>
    <n v="1"/>
    <s v="survey ulang"/>
    <n v="3"/>
    <n v="2"/>
    <n v="1"/>
    <n v="0"/>
    <n v="6"/>
    <s v="Low Risk"/>
    <n v="7"/>
    <s v="6-11 bulan"/>
  </r>
  <r>
    <x v="1785"/>
    <x v="12"/>
    <x v="2"/>
    <x v="499"/>
    <s v="55492402941022"/>
    <n v="51"/>
    <s v="Perempuan"/>
    <x v="1"/>
    <n v="8244000"/>
    <n v="0.12086365841824358"/>
    <x v="19"/>
    <s v="Jawa Barat"/>
    <x v="4"/>
    <s v="KLX 150"/>
    <s v="Trail"/>
    <n v="37839000"/>
    <n v="7568000"/>
    <s v="Medium"/>
    <x v="2"/>
    <x v="2"/>
    <n v="0.14499999999999999"/>
    <n v="996400"/>
    <n v="47828000"/>
    <x v="1"/>
    <x v="3"/>
    <n v="15"/>
    <n v="1"/>
    <n v="3"/>
    <s v="approved"/>
    <n v="1"/>
    <n v="2"/>
    <n v="3"/>
    <n v="2"/>
    <n v="8"/>
    <s v="Medium Risk"/>
    <n v="6"/>
    <s v="6-11 bulan"/>
  </r>
  <r>
    <x v="1786"/>
    <x v="153"/>
    <x v="5"/>
    <x v="488"/>
    <s v="47681705826805"/>
    <n v="55"/>
    <s v="Lakilaki"/>
    <x v="8"/>
    <n v="2826000"/>
    <n v="0.21939136588818117"/>
    <x v="7"/>
    <s v="Jawa Barat"/>
    <x v="2"/>
    <s v="Address"/>
    <s v="Matic Mid"/>
    <n v="20928000"/>
    <n v="2093000"/>
    <s v="Low"/>
    <x v="6"/>
    <x v="2"/>
    <n v="0.14499999999999999"/>
    <n v="620000"/>
    <n v="29759000"/>
    <x v="0"/>
    <x v="0"/>
    <n v="0"/>
    <n v="0"/>
    <n v="1"/>
    <m/>
    <n v="2"/>
    <n v="3"/>
    <n v="3"/>
    <n v="0"/>
    <n v="8"/>
    <s v="Medium Risk"/>
    <n v="9"/>
    <s v="6-11 bulan"/>
  </r>
  <r>
    <x v="1787"/>
    <x v="45"/>
    <x v="5"/>
    <x v="494"/>
    <s v="84161104576966"/>
    <n v="48"/>
    <s v="Perempuan"/>
    <x v="3"/>
    <n v="6792000"/>
    <n v="7.8975265017667842E-2"/>
    <x v="5"/>
    <s v="Kalimantan Timur"/>
    <x v="0"/>
    <s v="Revo X"/>
    <s v="Bebek"/>
    <n v="17944000"/>
    <n v="4486000"/>
    <s v="Medium"/>
    <x v="1"/>
    <x v="4"/>
    <n v="0.14499999999999999"/>
    <n v="536400"/>
    <n v="19312000"/>
    <x v="0"/>
    <x v="0"/>
    <n v="0"/>
    <n v="0"/>
    <n v="1"/>
    <m/>
    <n v="1"/>
    <n v="2"/>
    <n v="2"/>
    <n v="0"/>
    <n v="5"/>
    <s v="Low Risk"/>
    <n v="9"/>
    <s v="6-11 bulan"/>
  </r>
  <r>
    <x v="1788"/>
    <x v="157"/>
    <x v="4"/>
    <x v="240"/>
    <s v="87232605814172"/>
    <n v="30"/>
    <s v="Perempuan"/>
    <x v="0"/>
    <n v="5446000"/>
    <n v="0.10190965846492839"/>
    <x v="4"/>
    <s v="Kalimantan Selatan"/>
    <x v="1"/>
    <s v="Freego"/>
    <s v="Matic Mid"/>
    <n v="23205000"/>
    <n v="9282000"/>
    <s v="High"/>
    <x v="5"/>
    <x v="4"/>
    <n v="0.14499999999999999"/>
    <n v="555000"/>
    <n v="19979000"/>
    <x v="0"/>
    <x v="2"/>
    <n v="0"/>
    <n v="0"/>
    <n v="0"/>
    <m/>
    <n v="1"/>
    <n v="1"/>
    <n v="2"/>
    <n v="0"/>
    <n v="4"/>
    <s v="Low Risk"/>
    <n v="4"/>
    <s v="0-5 bulan"/>
  </r>
  <r>
    <x v="1789"/>
    <x v="22"/>
    <x v="4"/>
    <x v="631"/>
    <s v="31331203566782"/>
    <n v="32"/>
    <s v="Perempuan"/>
    <x v="0"/>
    <n v="7289000"/>
    <n v="5.2997667718479899E-2"/>
    <x v="10"/>
    <s v="Jawa Timur"/>
    <x v="0"/>
    <s v="Revo X"/>
    <s v="Bebek"/>
    <n v="17914000"/>
    <n v="4478000"/>
    <s v="Medium"/>
    <x v="1"/>
    <x v="1"/>
    <n v="0.14499999999999999"/>
    <n v="386300"/>
    <n v="23177000"/>
    <x v="0"/>
    <x v="0"/>
    <n v="0"/>
    <n v="0"/>
    <n v="1"/>
    <m/>
    <n v="1"/>
    <n v="2"/>
    <n v="4"/>
    <n v="0"/>
    <n v="7"/>
    <s v="Medium Risk"/>
    <n v="5"/>
    <s v="0-5 bulan"/>
  </r>
  <r>
    <x v="1790"/>
    <x v="82"/>
    <x v="1"/>
    <x v="86"/>
    <s v="57442006725158"/>
    <n v="51"/>
    <s v="Perempuan"/>
    <x v="2"/>
    <n v="1910000"/>
    <n v="0.43942408376963349"/>
    <x v="17"/>
    <s v="Jawa Barat"/>
    <x v="1"/>
    <s v="Lexi LX 155"/>
    <s v="Matic Mid"/>
    <n v="28075000"/>
    <n v="7019000"/>
    <s v="Medium"/>
    <x v="1"/>
    <x v="4"/>
    <n v="0.14499999999999999"/>
    <n v="839300"/>
    <n v="30215000"/>
    <x v="0"/>
    <x v="0"/>
    <n v="0"/>
    <n v="0"/>
    <n v="1"/>
    <m/>
    <n v="4"/>
    <n v="2"/>
    <n v="2"/>
    <n v="0"/>
    <n v="8"/>
    <s v="Medium Risk"/>
    <n v="7"/>
    <s v="6-11 bulan"/>
  </r>
  <r>
    <x v="1791"/>
    <x v="87"/>
    <x v="4"/>
    <x v="33"/>
    <s v="Invalid"/>
    <n v="32"/>
    <s v="Lakilaki"/>
    <x v="5"/>
    <n v="3747000"/>
    <n v="0.20258873765679211"/>
    <x v="8"/>
    <s v="Banten"/>
    <x v="0"/>
    <s v="Genio"/>
    <s v="Matic Entry"/>
    <n v="18704678"/>
    <n v="7482000"/>
    <s v="High"/>
    <x v="5"/>
    <x v="3"/>
    <n v="0.14499999999999999"/>
    <n v="759100"/>
    <n v="13664000"/>
    <x v="0"/>
    <x v="0"/>
    <n v="0"/>
    <n v="0"/>
    <n v="1"/>
    <m/>
    <n v="2"/>
    <n v="1"/>
    <n v="1"/>
    <n v="0"/>
    <n v="4"/>
    <s v="Low Risk"/>
    <n v="5"/>
    <s v="0-5 bulan"/>
  </r>
  <r>
    <x v="1792"/>
    <x v="114"/>
    <x v="0"/>
    <x v="547"/>
    <s v="88262410517350"/>
    <n v="35"/>
    <s v="Perempuan"/>
    <x v="5"/>
    <n v="4466000"/>
    <n v="0.20871025526197939"/>
    <x v="20"/>
    <s v="DKI Jakarta"/>
    <x v="0"/>
    <s v="Vario 160"/>
    <s v="Matic Mid"/>
    <n v="28904000"/>
    <n v="11562000"/>
    <s v="High"/>
    <x v="5"/>
    <x v="5"/>
    <n v="0.14499999999999999"/>
    <n v="932100"/>
    <n v="22371000"/>
    <x v="0"/>
    <x v="0"/>
    <n v="0"/>
    <n v="0"/>
    <n v="1"/>
    <m/>
    <n v="2"/>
    <n v="1"/>
    <n v="1"/>
    <n v="0"/>
    <n v="4"/>
    <s v="Low Risk"/>
    <n v="4"/>
    <s v="0-5 bulan"/>
  </r>
  <r>
    <x v="1793"/>
    <x v="127"/>
    <x v="0"/>
    <x v="454"/>
    <s v="66951204974436"/>
    <n v="33"/>
    <s v="Lakilaki"/>
    <x v="0"/>
    <n v="7390000"/>
    <n v="9.2029769959404595E-2"/>
    <x v="7"/>
    <s v="Jawa Barat"/>
    <x v="0"/>
    <s v="Scoopy"/>
    <s v="Matic Stylish"/>
    <n v="24308000"/>
    <n v="3646000"/>
    <s v="Medium"/>
    <x v="0"/>
    <x v="2"/>
    <n v="0.14499999999999999"/>
    <n v="680100"/>
    <n v="32646000"/>
    <x v="1"/>
    <x v="3"/>
    <n v="27"/>
    <n v="2"/>
    <n v="3"/>
    <s v="data kurang"/>
    <n v="1"/>
    <n v="2"/>
    <n v="3"/>
    <n v="2"/>
    <n v="8"/>
    <s v="Medium Risk"/>
    <n v="4"/>
    <s v="0-5 bulan"/>
  </r>
  <r>
    <x v="1794"/>
    <x v="104"/>
    <x v="1"/>
    <x v="80"/>
    <s v="73892005733106"/>
    <n v="22"/>
    <s v="Perempuan"/>
    <x v="7"/>
    <n v="2793000"/>
    <n v="0.16487647690655211"/>
    <x v="2"/>
    <s v="Riau"/>
    <x v="3"/>
    <s v="Dazz"/>
    <s v="Matic Entry"/>
    <n v="16505000"/>
    <n v="4952000"/>
    <s v="High"/>
    <x v="3"/>
    <x v="4"/>
    <n v="0.14499999999999999"/>
    <n v="460500"/>
    <n v="16579000"/>
    <x v="0"/>
    <x v="0"/>
    <n v="0"/>
    <n v="0"/>
    <n v="1"/>
    <s v="ok"/>
    <n v="1"/>
    <n v="1"/>
    <n v="2"/>
    <n v="0"/>
    <n v="4"/>
    <s v="Low Risk"/>
    <n v="7"/>
    <s v="6-11 bulan"/>
  </r>
  <r>
    <x v="1795"/>
    <x v="29"/>
    <x v="2"/>
    <x v="107"/>
    <s v="75301808878514"/>
    <n v="49"/>
    <s v="Lakilaki"/>
    <x v="2"/>
    <n v="1680000"/>
    <n v="1.6026190476190476"/>
    <x v="17"/>
    <s v="Jawa Barat"/>
    <x v="1"/>
    <s v="MT15"/>
    <s v="Sport Naked"/>
    <n v="37624000"/>
    <n v="9406000"/>
    <s v="Medium"/>
    <x v="1"/>
    <x v="0"/>
    <n v="0.14499999999999999"/>
    <n v="2692400"/>
    <n v="32309000"/>
    <x v="0"/>
    <x v="0"/>
    <n v="0"/>
    <n v="0"/>
    <n v="1"/>
    <m/>
    <n v="4"/>
    <n v="2"/>
    <n v="1"/>
    <n v="0"/>
    <n v="7"/>
    <s v="Medium Risk"/>
    <n v="5"/>
    <s v="0-5 bulan"/>
  </r>
  <r>
    <x v="1796"/>
    <x v="177"/>
    <x v="3"/>
    <x v="554"/>
    <s v="36292104865889"/>
    <n v="49"/>
    <s v="Lakilaki"/>
    <x v="6"/>
    <n v="5989000"/>
    <n v="0.15718817832693271"/>
    <x v="13"/>
    <s v="Jawa Barat"/>
    <x v="0"/>
    <s v="CB150R"/>
    <s v="Sport"/>
    <n v="31489000"/>
    <n v="7872000"/>
    <s v="Medium"/>
    <x v="1"/>
    <x v="4"/>
    <n v="0.14499999999999999"/>
    <n v="941400"/>
    <n v="33890000"/>
    <x v="0"/>
    <x v="0"/>
    <n v="0"/>
    <n v="0"/>
    <n v="1"/>
    <m/>
    <n v="1"/>
    <n v="2"/>
    <n v="2"/>
    <n v="0"/>
    <n v="5"/>
    <s v="Low Risk"/>
    <n v="8"/>
    <s v="6-11 bulan"/>
  </r>
  <r>
    <x v="1797"/>
    <x v="148"/>
    <x v="11"/>
    <x v="249"/>
    <s v="47051406845696"/>
    <n v="50"/>
    <s v="Perempuan"/>
    <x v="8"/>
    <n v="2892000"/>
    <n v="0.15376901798063625"/>
    <x v="13"/>
    <s v="Jawa Barat"/>
    <x v="1"/>
    <s v="Mio M3"/>
    <s v="Matic Entry"/>
    <n v="18595000"/>
    <n v="7438000"/>
    <s v="High"/>
    <x v="5"/>
    <x v="4"/>
    <n v="0.14499999999999999"/>
    <n v="444700"/>
    <n v="16011000"/>
    <x v="0"/>
    <x v="0"/>
    <n v="0"/>
    <n v="0"/>
    <n v="1"/>
    <m/>
    <n v="1"/>
    <n v="1"/>
    <n v="2"/>
    <n v="0"/>
    <n v="4"/>
    <s v="Low Risk"/>
    <s v="N/A"/>
    <s v="N/A"/>
  </r>
  <r>
    <x v="1798"/>
    <x v="76"/>
    <x v="3"/>
    <x v="178"/>
    <s v="31641710507216"/>
    <n v="22"/>
    <s v="Perempuan"/>
    <x v="5"/>
    <n v="3561000"/>
    <n v="0.23482167930356643"/>
    <x v="7"/>
    <s v="Jawa Barat"/>
    <x v="4"/>
    <s v="KLX 150"/>
    <s v="Trail"/>
    <n v="36292000"/>
    <n v="10888000"/>
    <s v="High"/>
    <x v="3"/>
    <x v="2"/>
    <n v="0.14499999999999999"/>
    <n v="836200"/>
    <n v="40139000"/>
    <x v="0"/>
    <x v="0"/>
    <n v="0"/>
    <n v="0"/>
    <n v="1"/>
    <m/>
    <n v="2"/>
    <n v="1"/>
    <n v="3"/>
    <n v="0"/>
    <n v="6"/>
    <s v="Low Risk"/>
    <n v="8"/>
    <s v="6-11 bulan"/>
  </r>
  <r>
    <x v="1799"/>
    <x v="18"/>
    <x v="4"/>
    <x v="511"/>
    <s v="62052407797965"/>
    <n v="53"/>
    <s v="Perempuan"/>
    <x v="0"/>
    <n v="6986000"/>
    <n v="0.16670483824792443"/>
    <x v="0"/>
    <s v="Bali"/>
    <x v="0"/>
    <s v="ADV 160"/>
    <s v="Adventure"/>
    <n v="41625000"/>
    <n v="6244000"/>
    <s v="Medium"/>
    <x v="0"/>
    <x v="2"/>
    <n v="0.14499999999999999"/>
    <n v="1164600"/>
    <n v="55902000"/>
    <x v="0"/>
    <x v="0"/>
    <n v="0"/>
    <n v="0"/>
    <n v="1"/>
    <s v="ok"/>
    <n v="1"/>
    <n v="2"/>
    <n v="3"/>
    <n v="0"/>
    <n v="6"/>
    <s v="Low Risk"/>
    <n v="5"/>
    <s v="0-5 bulan"/>
  </r>
  <r>
    <x v="1800"/>
    <x v="32"/>
    <x v="4"/>
    <x v="238"/>
    <s v="76831211813848"/>
    <n v="37"/>
    <s v="Perempuan"/>
    <x v="7"/>
    <n v="3130000"/>
    <n v="0.166741214057508"/>
    <x v="5"/>
    <s v="Kalimantan Timur"/>
    <x v="0"/>
    <s v="Genio"/>
    <s v="Matic Entry"/>
    <n v="19818000"/>
    <n v="3964000"/>
    <s v="Medium"/>
    <x v="2"/>
    <x v="2"/>
    <n v="0.14499999999999999"/>
    <n v="521900"/>
    <n v="25050000"/>
    <x v="0"/>
    <x v="0"/>
    <n v="0"/>
    <n v="0"/>
    <n v="1"/>
    <m/>
    <n v="1"/>
    <n v="2"/>
    <n v="3"/>
    <n v="0"/>
    <n v="6"/>
    <s v="Low Risk"/>
    <n v="5"/>
    <s v="0-5 bulan"/>
  </r>
  <r>
    <x v="1801"/>
    <x v="104"/>
    <x v="1"/>
    <x v="199"/>
    <s v="58221712966074"/>
    <n v="49"/>
    <s v="Lakilaki"/>
    <x v="3"/>
    <n v="6913000"/>
    <n v="0.16100101258498481"/>
    <x v="10"/>
    <s v="Jawa Timur"/>
    <x v="1"/>
    <s v="Freego"/>
    <s v="Matic Mid"/>
    <n v="23007000"/>
    <n v="2301000"/>
    <s v="Low"/>
    <x v="6"/>
    <x v="5"/>
    <n v="0.14499999999999999"/>
    <n v="1113000"/>
    <n v="26711000"/>
    <x v="0"/>
    <x v="0"/>
    <n v="0"/>
    <n v="0"/>
    <n v="1"/>
    <m/>
    <n v="1"/>
    <n v="3"/>
    <n v="1"/>
    <n v="0"/>
    <n v="5"/>
    <s v="Low Risk"/>
    <n v="7"/>
    <s v="6-11 bulan"/>
  </r>
  <r>
    <x v="1802"/>
    <x v="7"/>
    <x v="3"/>
    <x v="74"/>
    <s v="47751103687812"/>
    <n v="36"/>
    <s v="Perempuan"/>
    <x v="0"/>
    <n v="5145000"/>
    <n v="0.13869776482021379"/>
    <x v="4"/>
    <s v="Kalimantan Selatan"/>
    <x v="4"/>
    <s v="KLX 150"/>
    <s v="Trail"/>
    <n v="38188000"/>
    <n v="13366000"/>
    <s v="High"/>
    <x v="4"/>
    <x v="1"/>
    <n v="0.14499999999999999"/>
    <n v="713600"/>
    <n v="42818000"/>
    <x v="0"/>
    <x v="0"/>
    <n v="0"/>
    <n v="0"/>
    <n v="1"/>
    <s v="verifikasi"/>
    <n v="1"/>
    <n v="1"/>
    <n v="4"/>
    <n v="0"/>
    <n v="6"/>
    <s v="Low Risk"/>
    <n v="8"/>
    <s v="6-11 bulan"/>
  </r>
  <r>
    <x v="1803"/>
    <x v="183"/>
    <x v="9"/>
    <x v="146"/>
    <s v="71461805537744"/>
    <n v="58"/>
    <s v="Perempuan"/>
    <x v="8"/>
    <n v="2550000"/>
    <n v="0.37898039215686274"/>
    <x v="11"/>
    <s v="Sumatera Utara"/>
    <x v="1"/>
    <s v="NMAX 155"/>
    <s v="Matic Premium"/>
    <n v="36699000"/>
    <n v="7340000"/>
    <s v="Medium"/>
    <x v="2"/>
    <x v="2"/>
    <n v="0.14499999999999999"/>
    <n v="966400"/>
    <n v="46387000"/>
    <x v="0"/>
    <x v="0"/>
    <n v="0"/>
    <n v="0"/>
    <n v="1"/>
    <s v="data kurang"/>
    <n v="3"/>
    <n v="2"/>
    <n v="3"/>
    <n v="0"/>
    <n v="8"/>
    <s v="Medium Risk"/>
    <n v="2"/>
    <s v="0-5 bulan"/>
  </r>
  <r>
    <x v="1804"/>
    <x v="110"/>
    <x v="0"/>
    <x v="326"/>
    <s v="95511501672741"/>
    <n v="46"/>
    <s v="Lakilaki"/>
    <x v="8"/>
    <n v="2760000"/>
    <n v="0.14391304347826087"/>
    <x v="19"/>
    <s v="Jawa Barat"/>
    <x v="1"/>
    <s v="Freego"/>
    <s v="Matic Mid"/>
    <n v="23028000"/>
    <n v="9211000"/>
    <s v="High"/>
    <x v="5"/>
    <x v="1"/>
    <n v="0.14499999999999999"/>
    <n v="397200"/>
    <n v="23834000"/>
    <x v="0"/>
    <x v="0"/>
    <n v="0"/>
    <n v="0"/>
    <n v="1"/>
    <s v="data kurang"/>
    <n v="1"/>
    <n v="1"/>
    <n v="4"/>
    <n v="0"/>
    <n v="6"/>
    <s v="Low Risk"/>
    <n v="4"/>
    <s v="0-5 bulan"/>
  </r>
  <r>
    <x v="1805"/>
    <x v="151"/>
    <x v="0"/>
    <x v="447"/>
    <s v="35432908815842"/>
    <n v="27"/>
    <s v="Perempuan"/>
    <x v="2"/>
    <n v="2333000"/>
    <n v="0.16579511358765539"/>
    <x v="17"/>
    <s v="Jawa Barat"/>
    <x v="1"/>
    <s v="Mio M3"/>
    <s v="Matic Entry"/>
    <n v="18079000"/>
    <n v="6328000"/>
    <s v="High"/>
    <x v="4"/>
    <x v="2"/>
    <n v="0.14499999999999999"/>
    <n v="386800"/>
    <n v="18567000"/>
    <x v="0"/>
    <x v="0"/>
    <n v="0"/>
    <n v="0"/>
    <n v="1"/>
    <s v="verifikasi"/>
    <n v="1"/>
    <n v="1"/>
    <n v="3"/>
    <n v="0"/>
    <n v="5"/>
    <s v="Low Risk"/>
    <n v="4"/>
    <s v="0-5 bulan"/>
  </r>
  <r>
    <x v="1806"/>
    <x v="108"/>
    <x v="1"/>
    <x v="632"/>
    <s v="67001808612601"/>
    <n v="25"/>
    <s v="Lakilaki"/>
    <x v="0"/>
    <n v="7079000"/>
    <n v="0.14897584404576919"/>
    <x v="9"/>
    <s v="Jawa Tengah"/>
    <x v="0"/>
    <s v="PCX 160"/>
    <s v="Matic Premium"/>
    <n v="35599000"/>
    <n v="3560000"/>
    <s v="Low"/>
    <x v="6"/>
    <x v="2"/>
    <n v="0.14499999999999999"/>
    <n v="1054600"/>
    <n v="50622000"/>
    <x v="0"/>
    <x v="0"/>
    <n v="0"/>
    <n v="0"/>
    <n v="1"/>
    <s v="approved"/>
    <n v="1"/>
    <n v="3"/>
    <n v="3"/>
    <n v="0"/>
    <n v="7"/>
    <s v="Medium Risk"/>
    <n v="7"/>
    <s v="6-11 bulan"/>
  </r>
  <r>
    <x v="1807"/>
    <x v="93"/>
    <x v="4"/>
    <x v="619"/>
    <s v="65502911759201"/>
    <n v="25"/>
    <s v="Perempuan"/>
    <x v="1"/>
    <n v="7311000"/>
    <n v="0.10742716454657365"/>
    <x v="5"/>
    <s v="Kalimantan Timur"/>
    <x v="0"/>
    <s v="PCX 160"/>
    <s v="Matic Premium"/>
    <n v="36706000"/>
    <n v="12847000"/>
    <s v="High"/>
    <x v="4"/>
    <x v="2"/>
    <n v="0.14499999999999999"/>
    <n v="785400"/>
    <n v="37698000"/>
    <x v="0"/>
    <x v="0"/>
    <n v="0"/>
    <n v="0"/>
    <n v="1"/>
    <m/>
    <n v="1"/>
    <n v="1"/>
    <n v="3"/>
    <n v="0"/>
    <n v="5"/>
    <s v="Low Risk"/>
    <n v="4"/>
    <s v="0-5 bulan"/>
  </r>
  <r>
    <x v="1808"/>
    <x v="167"/>
    <x v="5"/>
    <x v="233"/>
    <s v="83362409545779"/>
    <n v="49"/>
    <s v="Lakilaki"/>
    <x v="8"/>
    <n v="3658000"/>
    <n v="0.40667031164570805"/>
    <x v="16"/>
    <s v="Jawa Timur"/>
    <x v="1"/>
    <s v="R15"/>
    <s v="Sport"/>
    <n v="43904000"/>
    <n v="6586000"/>
    <s v="Medium"/>
    <x v="0"/>
    <x v="4"/>
    <n v="0.14499999999999999"/>
    <n v="1487600"/>
    <n v="53552000"/>
    <x v="0"/>
    <x v="0"/>
    <n v="0"/>
    <n v="0"/>
    <n v="1"/>
    <s v="approved"/>
    <n v="4"/>
    <n v="2"/>
    <n v="2"/>
    <n v="0"/>
    <n v="8"/>
    <s v="Medium Risk"/>
    <n v="9"/>
    <s v="6-11 bulan"/>
  </r>
  <r>
    <x v="1809"/>
    <x v="156"/>
    <x v="3"/>
    <x v="341"/>
    <s v="41111910585581"/>
    <n v="37"/>
    <s v="Lakilaki"/>
    <x v="8"/>
    <n v="3994000"/>
    <n v="0.24972458688032048"/>
    <x v="9"/>
    <s v="Jawa Tengah"/>
    <x v="1"/>
    <s v="Freego"/>
    <s v="Matic Mid"/>
    <n v="21831000"/>
    <n v="3275000"/>
    <s v="Medium"/>
    <x v="0"/>
    <x v="5"/>
    <n v="0.14499999999999999"/>
    <n v="997400"/>
    <n v="23937000"/>
    <x v="0"/>
    <x v="0"/>
    <n v="0"/>
    <n v="0"/>
    <n v="1"/>
    <s v="approved"/>
    <n v="2"/>
    <n v="2"/>
    <n v="1"/>
    <n v="0"/>
    <n v="5"/>
    <s v="Low Risk"/>
    <n v="8"/>
    <s v="6-11 bulan"/>
  </r>
  <r>
    <x v="1810"/>
    <x v="33"/>
    <x v="5"/>
    <x v="217"/>
    <s v="47912807711139"/>
    <n v="57"/>
    <s v="Lakilaki"/>
    <x v="0"/>
    <n v="7294000"/>
    <n v="0.14555799287085275"/>
    <x v="16"/>
    <s v="Jawa Timur"/>
    <x v="1"/>
    <s v="Aerox 155"/>
    <s v="Matic Sport"/>
    <n v="31336000"/>
    <n v="4700000"/>
    <s v="Medium"/>
    <x v="0"/>
    <x v="4"/>
    <n v="0.14499999999999999"/>
    <n v="1061700"/>
    <n v="38222000"/>
    <x v="0"/>
    <x v="0"/>
    <n v="0"/>
    <n v="0"/>
    <n v="1"/>
    <s v="ok"/>
    <n v="1"/>
    <n v="2"/>
    <n v="2"/>
    <n v="0"/>
    <n v="5"/>
    <s v="Low Risk"/>
    <n v="9"/>
    <s v="6-11 bulan"/>
  </r>
  <r>
    <x v="1811"/>
    <x v="66"/>
    <x v="1"/>
    <x v="419"/>
    <s v="90972410758613"/>
    <n v="30"/>
    <s v="Perempuan"/>
    <x v="5"/>
    <n v="3031000"/>
    <n v="0.48046849224678323"/>
    <x v="10"/>
    <s v="Jawa Timur"/>
    <x v="0"/>
    <s v="Beat Street"/>
    <s v="Matic Entry"/>
    <n v="19078000"/>
    <n v="3816000"/>
    <s v="Medium"/>
    <x v="2"/>
    <x v="0"/>
    <n v="0.14499999999999999"/>
    <n v="1456300"/>
    <n v="17475000"/>
    <x v="0"/>
    <x v="0"/>
    <n v="0"/>
    <n v="0"/>
    <n v="1"/>
    <m/>
    <n v="4"/>
    <n v="2"/>
    <n v="1"/>
    <n v="0"/>
    <n v="7"/>
    <s v="Medium Risk"/>
    <n v="6"/>
    <s v="6-11 bulan"/>
  </r>
  <r>
    <x v="1812"/>
    <x v="118"/>
    <x v="2"/>
    <x v="438"/>
    <s v="58162303734210"/>
    <n v="58"/>
    <s v="Lakilaki"/>
    <x v="5"/>
    <n v="3476000"/>
    <n v="0.36717491369390104"/>
    <x v="4"/>
    <s v="Kalimantan Selatan"/>
    <x v="0"/>
    <s v="Scoopy"/>
    <s v="Matic Stylish"/>
    <n v="23588000"/>
    <n v="4718000"/>
    <s v="Medium"/>
    <x v="2"/>
    <x v="3"/>
    <n v="0.14499999999999999"/>
    <n v="1276300"/>
    <n v="22974000"/>
    <x v="0"/>
    <x v="0"/>
    <n v="0"/>
    <n v="0"/>
    <n v="1"/>
    <s v="data kurang"/>
    <n v="3"/>
    <n v="2"/>
    <n v="1"/>
    <n v="0"/>
    <n v="6"/>
    <s v="Low Risk"/>
    <n v="5"/>
    <s v="0-5 bulan"/>
  </r>
  <r>
    <x v="1813"/>
    <x v="20"/>
    <x v="2"/>
    <x v="369"/>
    <s v="32712008569318"/>
    <n v="42"/>
    <s v="Lakilaki"/>
    <x v="6"/>
    <n v="5350000"/>
    <n v="8.085981308411215E-2"/>
    <x v="0"/>
    <s v="Bali"/>
    <x v="2"/>
    <s v="Address"/>
    <s v="Matic Mid"/>
    <n v="20219000"/>
    <n v="7077000"/>
    <s v="High"/>
    <x v="4"/>
    <x v="2"/>
    <n v="0.14499999999999999"/>
    <n v="432600"/>
    <n v="20764000"/>
    <x v="0"/>
    <x v="0"/>
    <n v="0"/>
    <n v="0"/>
    <n v="1"/>
    <s v="verifikasi"/>
    <n v="1"/>
    <n v="1"/>
    <n v="3"/>
    <n v="0"/>
    <n v="5"/>
    <s v="Low Risk"/>
    <n v="6"/>
    <s v="6-11 bulan"/>
  </r>
  <r>
    <x v="1814"/>
    <x v="172"/>
    <x v="2"/>
    <x v="630"/>
    <s v="55482507653615"/>
    <n v="43"/>
    <s v="Perempuan"/>
    <x v="6"/>
    <n v="6187000"/>
    <n v="0.19930499434297722"/>
    <x v="8"/>
    <s v="Banten"/>
    <x v="1"/>
    <s v="R15"/>
    <s v="Sport"/>
    <n v="41623000"/>
    <n v="4162000"/>
    <s v="Low"/>
    <x v="6"/>
    <x v="2"/>
    <n v="0.14499999999999999"/>
    <n v="1233100"/>
    <n v="59188000"/>
    <x v="0"/>
    <x v="0"/>
    <n v="0"/>
    <n v="0"/>
    <n v="1"/>
    <s v="approved"/>
    <n v="1"/>
    <n v="3"/>
    <n v="3"/>
    <n v="0"/>
    <n v="7"/>
    <s v="Medium Risk"/>
    <n v="6"/>
    <s v="6-11 bulan"/>
  </r>
  <r>
    <x v="1815"/>
    <x v="96"/>
    <x v="0"/>
    <x v="471"/>
    <s v="71282007679015"/>
    <n v="37"/>
    <s v="Perempuan"/>
    <x v="2"/>
    <n v="3057000"/>
    <n v="0.51547268563951587"/>
    <x v="0"/>
    <s v="Bali"/>
    <x v="1"/>
    <s v="Freego"/>
    <s v="Matic Mid"/>
    <n v="23593000"/>
    <n v="7078000"/>
    <s v="High"/>
    <x v="3"/>
    <x v="0"/>
    <n v="0.14499999999999999"/>
    <n v="1575800"/>
    <n v="18910000"/>
    <x v="0"/>
    <x v="0"/>
    <n v="0"/>
    <n v="0"/>
    <n v="1"/>
    <m/>
    <n v="4"/>
    <n v="1"/>
    <n v="1"/>
    <n v="0"/>
    <n v="6"/>
    <s v="Low Risk"/>
    <n v="4"/>
    <s v="0-5 bulan"/>
  </r>
  <r>
    <x v="1816"/>
    <x v="196"/>
    <x v="3"/>
    <x v="33"/>
    <s v="Invalid"/>
    <n v="39"/>
    <s v="Lakilaki"/>
    <x v="0"/>
    <n v="5291000"/>
    <n v="0.12084672084672085"/>
    <x v="2"/>
    <s v="Riau"/>
    <x v="1"/>
    <s v="Freego"/>
    <s v="Matic Mid"/>
    <n v="22852000"/>
    <n v="3428000"/>
    <s v="Medium"/>
    <x v="0"/>
    <x v="2"/>
    <n v="0.14499999999999999"/>
    <n v="639400"/>
    <n v="30690000"/>
    <x v="0"/>
    <x v="1"/>
    <n v="60"/>
    <n v="1"/>
    <n v="2"/>
    <s v="approved"/>
    <n v="1"/>
    <n v="2"/>
    <n v="3"/>
    <n v="2"/>
    <n v="8"/>
    <s v="Medium Risk"/>
    <n v="8"/>
    <s v="6-11 bulan"/>
  </r>
  <r>
    <x v="1817"/>
    <x v="11"/>
    <x v="3"/>
    <x v="371"/>
    <s v="35202109927584"/>
    <n v="36"/>
    <s v="Perempuan"/>
    <x v="8"/>
    <n v="2588000"/>
    <n v="0.15571870170015456"/>
    <x v="13"/>
    <s v="Jawa Barat"/>
    <x v="0"/>
    <s v="Genio"/>
    <s v="Matic Entry"/>
    <n v="18834000"/>
    <n v="6592000"/>
    <s v="High"/>
    <x v="4"/>
    <x v="2"/>
    <n v="0.14499999999999999"/>
    <n v="403000"/>
    <n v="19343000"/>
    <x v="0"/>
    <x v="0"/>
    <n v="0"/>
    <n v="0"/>
    <n v="1"/>
    <m/>
    <n v="1"/>
    <n v="1"/>
    <n v="3"/>
    <n v="0"/>
    <n v="5"/>
    <s v="Low Risk"/>
    <n v="8"/>
    <s v="6-11 bulan"/>
  </r>
  <r>
    <x v="1818"/>
    <x v="68"/>
    <x v="4"/>
    <x v="115"/>
    <s v="97992612797646"/>
    <n v="26"/>
    <s v="Lakilaki"/>
    <x v="1"/>
    <n v="7446000"/>
    <n v="9.9771689497716892E-2"/>
    <x v="3"/>
    <s v="Sulawesi Selatan"/>
    <x v="0"/>
    <s v="CB150R"/>
    <s v="Sport"/>
    <n v="30092000"/>
    <n v="7523000"/>
    <s v="Medium"/>
    <x v="1"/>
    <x v="2"/>
    <n v="0.14499999999999999"/>
    <n v="742900"/>
    <n v="35659000"/>
    <x v="0"/>
    <x v="0"/>
    <n v="0"/>
    <n v="0"/>
    <n v="1"/>
    <m/>
    <n v="1"/>
    <n v="2"/>
    <n v="3"/>
    <n v="0"/>
    <n v="6"/>
    <s v="Low Risk"/>
    <n v="4"/>
    <s v="0-5 bulan"/>
  </r>
  <r>
    <x v="1819"/>
    <x v="85"/>
    <x v="5"/>
    <x v="584"/>
    <s v="48152508952746"/>
    <n v="41"/>
    <s v="Lakilaki"/>
    <x v="6"/>
    <n v="5066000"/>
    <n v="0.27360836952230555"/>
    <x v="7"/>
    <s v="Jawa Barat"/>
    <x v="4"/>
    <s v="KLX 150"/>
    <s v="Trail"/>
    <n v="38638000"/>
    <n v="3864000"/>
    <s v="Low"/>
    <x v="6"/>
    <x v="4"/>
    <n v="0.14499999999999999"/>
    <n v="1386100"/>
    <n v="49901000"/>
    <x v="0"/>
    <x v="1"/>
    <n v="33"/>
    <n v="3"/>
    <n v="2"/>
    <s v="survey ulang"/>
    <n v="2"/>
    <n v="3"/>
    <n v="2"/>
    <n v="4"/>
    <n v="11"/>
    <s v="High Risk"/>
    <n v="9"/>
    <s v="6-11 bulan"/>
  </r>
  <r>
    <x v="1820"/>
    <x v="180"/>
    <x v="4"/>
    <x v="33"/>
    <s v="Invalid"/>
    <n v="29"/>
    <s v="Lakilaki"/>
    <x v="1"/>
    <n v="4292000"/>
    <n v="0.50496272134203168"/>
    <x v="12"/>
    <s v="DKI Jakarta"/>
    <x v="0"/>
    <s v="ADV 160"/>
    <s v="Adventure"/>
    <n v="42723000"/>
    <n v="10681000"/>
    <s v="Medium"/>
    <x v="1"/>
    <x v="3"/>
    <n v="0.14499999999999999"/>
    <n v="2167300"/>
    <n v="39011000"/>
    <x v="0"/>
    <x v="0"/>
    <n v="0"/>
    <n v="0"/>
    <n v="1"/>
    <s v="verifikasi"/>
    <n v="4"/>
    <n v="2"/>
    <n v="1"/>
    <n v="0"/>
    <n v="7"/>
    <s v="Medium Risk"/>
    <n v="5"/>
    <s v="0-5 bulan"/>
  </r>
  <r>
    <x v="1821"/>
    <x v="125"/>
    <x v="1"/>
    <x v="102"/>
    <s v="77242002904881"/>
    <n v="50"/>
    <s v="Lakilaki"/>
    <x v="1"/>
    <n v="8400000"/>
    <n v="3.5678571428571428E-2"/>
    <x v="13"/>
    <s v="Jawa Barat"/>
    <x v="3"/>
    <s v="Dazz"/>
    <s v="Matic Entry"/>
    <n v="16038000"/>
    <n v="5613000"/>
    <s v="High"/>
    <x v="4"/>
    <x v="1"/>
    <n v="0.14499999999999999"/>
    <n v="299700"/>
    <n v="17983000"/>
    <x v="0"/>
    <x v="0"/>
    <n v="0"/>
    <n v="0"/>
    <n v="1"/>
    <m/>
    <n v="1"/>
    <n v="1"/>
    <n v="4"/>
    <n v="0"/>
    <n v="6"/>
    <s v="Low Risk"/>
    <n v="7"/>
    <s v="6-11 bulan"/>
  </r>
  <r>
    <x v="1822"/>
    <x v="31"/>
    <x v="1"/>
    <x v="335"/>
    <s v="47461507704928"/>
    <n v="36"/>
    <s v="Perempuan"/>
    <x v="1"/>
    <n v="11208000"/>
    <n v="0.11233940042826553"/>
    <x v="12"/>
    <s v="DKI Jakarta"/>
    <x v="1"/>
    <s v="Freego"/>
    <s v="Matic Mid"/>
    <n v="21901000"/>
    <n v="3285000"/>
    <s v="Medium"/>
    <x v="0"/>
    <x v="3"/>
    <n v="0.14499999999999999"/>
    <n v="1259100"/>
    <n v="22664000"/>
    <x v="0"/>
    <x v="0"/>
    <n v="0"/>
    <n v="0"/>
    <n v="1"/>
    <m/>
    <n v="1"/>
    <n v="2"/>
    <n v="1"/>
    <n v="0"/>
    <n v="4"/>
    <s v="Low Risk"/>
    <n v="7"/>
    <s v="6-11 bulan"/>
  </r>
  <r>
    <x v="1823"/>
    <x v="113"/>
    <x v="5"/>
    <x v="172"/>
    <s v="34061011756109"/>
    <n v="55"/>
    <s v="Lakilaki"/>
    <x v="1"/>
    <n v="9028000"/>
    <n v="0.11206247230837395"/>
    <x v="16"/>
    <s v="Jawa Timur"/>
    <x v="1"/>
    <s v="R15"/>
    <s v="Sport"/>
    <n v="42301000"/>
    <n v="16921000"/>
    <s v="High"/>
    <x v="5"/>
    <x v="4"/>
    <n v="0.14499999999999999"/>
    <n v="1011700"/>
    <n v="36421000"/>
    <x v="0"/>
    <x v="0"/>
    <n v="0"/>
    <n v="0"/>
    <n v="1"/>
    <m/>
    <n v="1"/>
    <n v="1"/>
    <n v="2"/>
    <n v="0"/>
    <n v="4"/>
    <s v="Low Risk"/>
    <n v="9"/>
    <s v="6-11 bulan"/>
  </r>
  <r>
    <x v="1824"/>
    <x v="151"/>
    <x v="0"/>
    <x v="633"/>
    <s v="73591710656111"/>
    <n v="39"/>
    <s v="Lakilaki"/>
    <x v="4"/>
    <n v="7305000"/>
    <n v="0.10940451745379877"/>
    <x v="2"/>
    <s v="Riau"/>
    <x v="1"/>
    <s v="Lexi LX 155"/>
    <s v="Matic Mid"/>
    <n v="28641000"/>
    <n v="8592000"/>
    <s v="High"/>
    <x v="3"/>
    <x v="4"/>
    <n v="0.14499999999999999"/>
    <n v="799200"/>
    <n v="28771000"/>
    <x v="0"/>
    <x v="0"/>
    <n v="0"/>
    <n v="0"/>
    <n v="1"/>
    <s v="data kurang"/>
    <n v="1"/>
    <n v="1"/>
    <n v="2"/>
    <n v="0"/>
    <n v="4"/>
    <s v="Low Risk"/>
    <n v="4"/>
    <s v="0-5 bulan"/>
  </r>
  <r>
    <x v="1825"/>
    <x v="84"/>
    <x v="0"/>
    <x v="94"/>
    <s v="73451002575117"/>
    <n v="40"/>
    <s v="Lakilaki"/>
    <x v="1"/>
    <n v="6053000"/>
    <n v="0.28813811333223194"/>
    <x v="9"/>
    <s v="Jawa Tengah"/>
    <x v="0"/>
    <s v="CB150R"/>
    <s v="Sport"/>
    <n v="30335000"/>
    <n v="4550000"/>
    <s v="Medium"/>
    <x v="0"/>
    <x v="3"/>
    <n v="0.14499999999999999"/>
    <n v="1744100"/>
    <n v="31393000"/>
    <x v="0"/>
    <x v="0"/>
    <n v="0"/>
    <n v="0"/>
    <n v="1"/>
    <m/>
    <n v="2"/>
    <n v="2"/>
    <n v="1"/>
    <n v="0"/>
    <n v="5"/>
    <s v="Low Risk"/>
    <n v="4"/>
    <s v="0-5 bulan"/>
  </r>
  <r>
    <x v="1826"/>
    <x v="127"/>
    <x v="0"/>
    <x v="487"/>
    <s v="61812401639382"/>
    <n v="42"/>
    <s v="Perempuan"/>
    <x v="8"/>
    <n v="3454000"/>
    <n v="0.40020266357845974"/>
    <x v="5"/>
    <s v="Kalimantan Timur"/>
    <x v="1"/>
    <s v="MT15"/>
    <s v="Sport Naked"/>
    <n v="38530000"/>
    <n v="3853000"/>
    <s v="Low"/>
    <x v="6"/>
    <x v="4"/>
    <n v="0.14499999999999999"/>
    <n v="1382300"/>
    <n v="49761000"/>
    <x v="0"/>
    <x v="0"/>
    <n v="0"/>
    <n v="0"/>
    <n v="1"/>
    <m/>
    <n v="4"/>
    <n v="3"/>
    <n v="2"/>
    <n v="0"/>
    <n v="9"/>
    <s v="High Risk"/>
    <n v="4"/>
    <s v="0-5 bulan"/>
  </r>
  <r>
    <x v="1827"/>
    <x v="88"/>
    <x v="5"/>
    <x v="9"/>
    <s v="35391602761176"/>
    <n v="55"/>
    <s v="Lakilaki"/>
    <x v="6"/>
    <n v="6831000"/>
    <n v="0.24615722441809398"/>
    <x v="6"/>
    <s v="DIY"/>
    <x v="1"/>
    <s v="Freego"/>
    <s v="Matic Mid"/>
    <n v="22029000"/>
    <n v="4406000"/>
    <s v="Medium"/>
    <x v="2"/>
    <x v="0"/>
    <n v="0.14499999999999999"/>
    <n v="1681500"/>
    <n v="20178000"/>
    <x v="0"/>
    <x v="0"/>
    <n v="0"/>
    <n v="0"/>
    <n v="1"/>
    <m/>
    <n v="2"/>
    <n v="2"/>
    <n v="1"/>
    <n v="0"/>
    <n v="5"/>
    <s v="Low Risk"/>
    <n v="9"/>
    <s v="6-11 bulan"/>
  </r>
  <r>
    <x v="1828"/>
    <x v="91"/>
    <x v="4"/>
    <x v="626"/>
    <s v="51372506771126"/>
    <n v="22"/>
    <s v="Perempuan"/>
    <x v="9"/>
    <n v="4542000"/>
    <n v="6.8295904887714656E-2"/>
    <x v="10"/>
    <s v="Jawa Timur"/>
    <x v="3"/>
    <s v="Dazz"/>
    <s v="Matic Entry"/>
    <n v="15705000"/>
    <n v="6282000"/>
    <s v="High"/>
    <x v="5"/>
    <x v="2"/>
    <n v="0.14499999999999999"/>
    <n v="310200"/>
    <n v="14889000"/>
    <x v="0"/>
    <x v="0"/>
    <n v="0"/>
    <n v="0"/>
    <n v="1"/>
    <m/>
    <n v="1"/>
    <n v="1"/>
    <n v="3"/>
    <n v="0"/>
    <n v="5"/>
    <s v="Low Risk"/>
    <n v="4"/>
    <s v="0-5 bulan"/>
  </r>
  <r>
    <x v="1829"/>
    <x v="1"/>
    <x v="1"/>
    <x v="72"/>
    <s v="64612109904937"/>
    <n v="30"/>
    <s v="Lakilaki"/>
    <x v="0"/>
    <n v="5182000"/>
    <n v="0.32089926669239677"/>
    <x v="11"/>
    <s v="Sumatera Utara"/>
    <x v="1"/>
    <s v="NMAX 155"/>
    <s v="Matic Premium"/>
    <n v="35121000"/>
    <n v="10536000"/>
    <s v="High"/>
    <x v="3"/>
    <x v="3"/>
    <n v="0.14499999999999999"/>
    <n v="1662900"/>
    <n v="29933000"/>
    <x v="0"/>
    <x v="0"/>
    <n v="0"/>
    <n v="0"/>
    <n v="1"/>
    <s v="survey ulang"/>
    <n v="3"/>
    <n v="1"/>
    <n v="1"/>
    <n v="0"/>
    <n v="5"/>
    <s v="Low Risk"/>
    <n v="7"/>
    <s v="6-11 bulan"/>
  </r>
  <r>
    <x v="1830"/>
    <x v="8"/>
    <x v="4"/>
    <x v="29"/>
    <s v="58401602812883"/>
    <n v="53"/>
    <s v="Perempuan"/>
    <x v="1"/>
    <n v="5820000"/>
    <n v="0.1579209621993127"/>
    <x v="5"/>
    <s v="Kalimantan Timur"/>
    <x v="0"/>
    <s v="PCX 160"/>
    <s v="Matic Premium"/>
    <n v="37231000"/>
    <n v="9308000"/>
    <s v="Medium"/>
    <x v="1"/>
    <x v="2"/>
    <n v="0.14499999999999999"/>
    <n v="919100"/>
    <n v="44118000"/>
    <x v="0"/>
    <x v="2"/>
    <n v="0"/>
    <n v="0"/>
    <n v="0"/>
    <m/>
    <n v="1"/>
    <n v="2"/>
    <n v="3"/>
    <n v="0"/>
    <n v="6"/>
    <s v="Low Risk"/>
    <n v="5"/>
    <s v="0-5 bulan"/>
  </r>
  <r>
    <x v="1831"/>
    <x v="20"/>
    <x v="2"/>
    <x v="337"/>
    <s v="68011106986600"/>
    <n v="38"/>
    <s v="Lakilaki"/>
    <x v="0"/>
    <n v="6095000"/>
    <n v="0.1412797374897457"/>
    <x v="5"/>
    <s v="Kalimantan Timur"/>
    <x v="0"/>
    <s v="ADV 160"/>
    <s v="Adventure"/>
    <n v="43601000"/>
    <n v="17440000"/>
    <s v="High"/>
    <x v="5"/>
    <x v="2"/>
    <n v="0.14499999999999999"/>
    <n v="861100"/>
    <n v="41334000"/>
    <x v="0"/>
    <x v="0"/>
    <n v="0"/>
    <n v="0"/>
    <n v="1"/>
    <s v="data kurang"/>
    <n v="1"/>
    <n v="1"/>
    <n v="3"/>
    <n v="0"/>
    <n v="5"/>
    <s v="Low Risk"/>
    <n v="6"/>
    <s v="6-11 bulan"/>
  </r>
  <r>
    <x v="1832"/>
    <x v="12"/>
    <x v="2"/>
    <x v="547"/>
    <s v="76641806609656"/>
    <n v="57"/>
    <s v="Lakilaki"/>
    <x v="1"/>
    <n v="8648000"/>
    <n v="6.3852913968547642E-2"/>
    <x v="7"/>
    <s v="Jawa Barat"/>
    <x v="2"/>
    <s v="Address"/>
    <s v="Matic Mid"/>
    <n v="21342000"/>
    <n v="2134000"/>
    <s v="Low"/>
    <x v="6"/>
    <x v="1"/>
    <n v="0.14499999999999999"/>
    <n v="552200"/>
    <n v="33134000"/>
    <x v="0"/>
    <x v="0"/>
    <n v="0"/>
    <n v="0"/>
    <n v="1"/>
    <s v="ok"/>
    <n v="1"/>
    <n v="3"/>
    <n v="4"/>
    <n v="0"/>
    <n v="8"/>
    <s v="Medium Risk"/>
    <n v="6"/>
    <s v="6-11 bulan"/>
  </r>
  <r>
    <x v="1833"/>
    <x v="164"/>
    <x v="4"/>
    <x v="397"/>
    <s v="98171002839433"/>
    <n v="31"/>
    <s v="Perempuan"/>
    <x v="1"/>
    <n v="7234000"/>
    <n v="0.27858722698368815"/>
    <x v="13"/>
    <s v="Jawa Barat"/>
    <x v="1"/>
    <s v="Aerox 155"/>
    <s v="Matic Sport"/>
    <n v="32493000"/>
    <n v="11372000"/>
    <s v="High"/>
    <x v="4"/>
    <x v="0"/>
    <n v="0.14499999999999999"/>
    <n v="2015300"/>
    <n v="24183000"/>
    <x v="0"/>
    <x v="0"/>
    <n v="0"/>
    <n v="0"/>
    <n v="1"/>
    <m/>
    <n v="2"/>
    <n v="1"/>
    <n v="1"/>
    <n v="0"/>
    <n v="4"/>
    <s v="Low Risk"/>
    <n v="5"/>
    <s v="0-5 bulan"/>
  </r>
  <r>
    <x v="1834"/>
    <x v="178"/>
    <x v="3"/>
    <x v="559"/>
    <s v="79222402523854"/>
    <n v="46"/>
    <s v="Perempuan"/>
    <x v="3"/>
    <n v="7515000"/>
    <n v="0.20349966733200267"/>
    <x v="20"/>
    <s v="DKI Jakarta"/>
    <x v="0"/>
    <s v="Beat Street"/>
    <s v="Matic Entry"/>
    <n v="18856000"/>
    <n v="2828000"/>
    <s v="Medium"/>
    <x v="0"/>
    <x v="0"/>
    <n v="0.14499999999999999"/>
    <n v="1529300"/>
    <n v="18352000"/>
    <x v="0"/>
    <x v="0"/>
    <n v="0"/>
    <n v="0"/>
    <n v="1"/>
    <s v="data kurang"/>
    <n v="2"/>
    <n v="2"/>
    <n v="1"/>
    <n v="0"/>
    <n v="5"/>
    <s v="Low Risk"/>
    <n v="8"/>
    <s v="6-11 bulan"/>
  </r>
  <r>
    <x v="1835"/>
    <x v="184"/>
    <x v="1"/>
    <x v="576"/>
    <s v="68871712703092"/>
    <n v="43"/>
    <s v="Lakilaki"/>
    <x v="8"/>
    <n v="3050000"/>
    <n v="0.35655737704918034"/>
    <x v="6"/>
    <s v="DIY"/>
    <x v="1"/>
    <s v="R15"/>
    <s v="Sport"/>
    <n v="42030000"/>
    <n v="4203000"/>
    <s v="Low"/>
    <x v="6"/>
    <x v="1"/>
    <n v="0.14499999999999999"/>
    <n v="1087500"/>
    <n v="65252000"/>
    <x v="0"/>
    <x v="0"/>
    <n v="0"/>
    <n v="0"/>
    <n v="1"/>
    <m/>
    <n v="3"/>
    <n v="3"/>
    <n v="4"/>
    <n v="0"/>
    <n v="10"/>
    <s v="High Risk"/>
    <n v="6"/>
    <s v="6-11 bulan"/>
  </r>
  <r>
    <x v="1836"/>
    <x v="9"/>
    <x v="1"/>
    <x v="261"/>
    <s v="41421011886694"/>
    <n v="57"/>
    <s v="Perempuan"/>
    <x v="7"/>
    <n v="3054000"/>
    <n v="0.35890635232481993"/>
    <x v="17"/>
    <s v="Jawa Barat"/>
    <x v="1"/>
    <s v="R15"/>
    <s v="Sport"/>
    <n v="42363000"/>
    <n v="4236000"/>
    <s v="Low"/>
    <x v="6"/>
    <x v="1"/>
    <n v="0.14499999999999999"/>
    <n v="1096100"/>
    <n v="65769000"/>
    <x v="0"/>
    <x v="0"/>
    <n v="0"/>
    <n v="0"/>
    <n v="1"/>
    <s v="verifikasi"/>
    <n v="3"/>
    <n v="3"/>
    <n v="4"/>
    <n v="0"/>
    <n v="10"/>
    <s v="High Risk"/>
    <n v="6"/>
    <s v="6-11 bulan"/>
  </r>
  <r>
    <x v="1837"/>
    <x v="153"/>
    <x v="5"/>
    <x v="349"/>
    <s v="32092502609168"/>
    <n v="55"/>
    <s v="Lakilaki"/>
    <x v="3"/>
    <n v="5327000"/>
    <n v="0.10125774357048996"/>
    <x v="3"/>
    <s v="Sulawesi Selatan"/>
    <x v="0"/>
    <s v="Revo X"/>
    <s v="Bebek"/>
    <n v="18044000"/>
    <n v="4511000"/>
    <s v="Medium"/>
    <x v="1"/>
    <x v="4"/>
    <n v="0.14499999999999999"/>
    <n v="539400"/>
    <n v="19420000"/>
    <x v="0"/>
    <x v="0"/>
    <n v="0"/>
    <n v="0"/>
    <n v="1"/>
    <m/>
    <n v="1"/>
    <n v="2"/>
    <n v="2"/>
    <n v="0"/>
    <n v="5"/>
    <s v="Low Risk"/>
    <n v="9"/>
    <s v="6-11 bulan"/>
  </r>
  <r>
    <x v="1838"/>
    <x v="52"/>
    <x v="0"/>
    <x v="266"/>
    <s v="79982203983783"/>
    <n v="35"/>
    <s v="Perempuan"/>
    <x v="5"/>
    <n v="4077000"/>
    <n v="0.18623988226637234"/>
    <x v="12"/>
    <s v="DKI Jakarta"/>
    <x v="1"/>
    <s v="Aerox 155"/>
    <s v="Matic Sport"/>
    <n v="31072000"/>
    <n v="4661000"/>
    <s v="Medium"/>
    <x v="0"/>
    <x v="1"/>
    <n v="0.14499999999999999"/>
    <n v="759300"/>
    <n v="45559000"/>
    <x v="0"/>
    <x v="0"/>
    <n v="0"/>
    <n v="0"/>
    <n v="1"/>
    <m/>
    <n v="1"/>
    <n v="2"/>
    <n v="4"/>
    <n v="0"/>
    <n v="7"/>
    <s v="Medium Risk"/>
    <n v="4"/>
    <s v="0-5 bulan"/>
  </r>
  <r>
    <x v="1839"/>
    <x v="48"/>
    <x v="0"/>
    <x v="166"/>
    <s v="55121603937773"/>
    <n v="40"/>
    <s v="Lakilaki"/>
    <x v="0"/>
    <n v="6302000"/>
    <n v="8.6210726753411612E-2"/>
    <x v="6"/>
    <s v="DIY"/>
    <x v="1"/>
    <s v="Lexi LX 155"/>
    <s v="Matic Mid"/>
    <n v="29071000"/>
    <n v="10175000"/>
    <s v="High"/>
    <x v="4"/>
    <x v="1"/>
    <n v="0.14499999999999999"/>
    <n v="543300"/>
    <n v="32595000"/>
    <x v="0"/>
    <x v="0"/>
    <n v="0"/>
    <n v="0"/>
    <n v="1"/>
    <s v="approved"/>
    <n v="1"/>
    <n v="1"/>
    <n v="4"/>
    <n v="0"/>
    <n v="6"/>
    <s v="Low Risk"/>
    <n v="4"/>
    <s v="0-5 bulan"/>
  </r>
  <r>
    <x v="1840"/>
    <x v="94"/>
    <x v="2"/>
    <x v="510"/>
    <s v="32461008787611"/>
    <n v="43"/>
    <s v="Lakilaki"/>
    <x v="4"/>
    <n v="6053000"/>
    <n v="8.7758136461258879E-2"/>
    <x v="19"/>
    <s v="Jawa Barat"/>
    <x v="0"/>
    <s v="Beat Street"/>
    <s v="Matic Entry"/>
    <n v="18987000"/>
    <n v="2848000"/>
    <s v="Medium"/>
    <x v="0"/>
    <x v="2"/>
    <n v="0.14499999999999999"/>
    <n v="531200"/>
    <n v="25499000"/>
    <x v="0"/>
    <x v="0"/>
    <n v="0"/>
    <n v="0"/>
    <n v="1"/>
    <s v="ok"/>
    <n v="1"/>
    <n v="2"/>
    <n v="3"/>
    <n v="0"/>
    <n v="6"/>
    <s v="Low Risk"/>
    <n v="5"/>
    <s v="0-5 bulan"/>
  </r>
  <r>
    <x v="1841"/>
    <x v="127"/>
    <x v="0"/>
    <x v="481"/>
    <s v="96782310847048"/>
    <n v="50"/>
    <s v="Lakilaki"/>
    <x v="8"/>
    <n v="3776000"/>
    <n v="0.12960805084745763"/>
    <x v="1"/>
    <s v="Sumatera Selatan"/>
    <x v="0"/>
    <s v="Beat Street"/>
    <s v="Matic Entry"/>
    <n v="18889000"/>
    <n v="6611000"/>
    <s v="High"/>
    <x v="4"/>
    <x v="4"/>
    <n v="0.14499999999999999"/>
    <n v="489400"/>
    <n v="17619000"/>
    <x v="0"/>
    <x v="0"/>
    <n v="0"/>
    <n v="0"/>
    <n v="1"/>
    <s v="verifikasi"/>
    <n v="1"/>
    <n v="1"/>
    <n v="2"/>
    <n v="0"/>
    <n v="4"/>
    <s v="Low Risk"/>
    <n v="4"/>
    <s v="0-5 bulan"/>
  </r>
  <r>
    <x v="1842"/>
    <x v="76"/>
    <x v="3"/>
    <x v="71"/>
    <s v="62381502901735"/>
    <n v="24"/>
    <s v="Perempuan"/>
    <x v="4"/>
    <n v="6516000"/>
    <n v="0.1212707182320442"/>
    <x v="6"/>
    <s v="DIY"/>
    <x v="0"/>
    <s v="CB150R"/>
    <s v="Sport"/>
    <n v="30540000"/>
    <n v="3054000"/>
    <s v="Low"/>
    <x v="6"/>
    <x v="1"/>
    <n v="0.14499999999999999"/>
    <n v="790200"/>
    <n v="47413000"/>
    <x v="0"/>
    <x v="0"/>
    <n v="0"/>
    <n v="0"/>
    <n v="1"/>
    <s v="approved"/>
    <n v="1"/>
    <n v="3"/>
    <n v="4"/>
    <n v="0"/>
    <n v="8"/>
    <s v="Medium Risk"/>
    <n v="8"/>
    <s v="6-11 bulan"/>
  </r>
  <r>
    <x v="1843"/>
    <x v="143"/>
    <x v="2"/>
    <x v="548"/>
    <s v="92782706962127"/>
    <n v="31"/>
    <s v="Perempuan"/>
    <x v="0"/>
    <n v="7709000"/>
    <n v="8.4784018679465556E-2"/>
    <x v="15"/>
    <s v="DKI Jakarta"/>
    <x v="0"/>
    <s v="Beat Street"/>
    <s v="Matic Entry"/>
    <n v="18219000"/>
    <n v="1822000"/>
    <s v="Low"/>
    <x v="6"/>
    <x v="4"/>
    <n v="0.14499999999999999"/>
    <n v="653600"/>
    <n v="23529000"/>
    <x v="0"/>
    <x v="0"/>
    <n v="0"/>
    <n v="0"/>
    <n v="1"/>
    <s v="survey ulang"/>
    <n v="1"/>
    <n v="3"/>
    <n v="2"/>
    <n v="0"/>
    <n v="6"/>
    <s v="Low Risk"/>
    <n v="6"/>
    <s v="6-11 bulan"/>
  </r>
  <r>
    <x v="1844"/>
    <x v="112"/>
    <x v="2"/>
    <x v="530"/>
    <s v="44132210812508"/>
    <n v="50"/>
    <s v="Perempuan"/>
    <x v="8"/>
    <n v="2783000"/>
    <n v="0.44944304707150556"/>
    <x v="14"/>
    <s v="DKI Jakarta"/>
    <x v="1"/>
    <s v="Mio M3"/>
    <s v="Matic Entry"/>
    <n v="17478000"/>
    <n v="4370000"/>
    <s v="Medium"/>
    <x v="1"/>
    <x v="0"/>
    <n v="0.14499999999999999"/>
    <n v="1250800"/>
    <n v="15009000"/>
    <x v="0"/>
    <x v="0"/>
    <n v="0"/>
    <n v="0"/>
    <n v="1"/>
    <s v="approved"/>
    <n v="4"/>
    <n v="2"/>
    <n v="1"/>
    <n v="0"/>
    <n v="7"/>
    <s v="Medium Risk"/>
    <n v="5"/>
    <s v="0-5 bulan"/>
  </r>
  <r>
    <x v="1845"/>
    <x v="0"/>
    <x v="0"/>
    <x v="634"/>
    <s v="57482108778272"/>
    <n v="33"/>
    <s v="Perempuan"/>
    <x v="1"/>
    <n v="3797000"/>
    <n v="0.29807742954964445"/>
    <x v="6"/>
    <s v="DIY"/>
    <x v="0"/>
    <s v="CB150R"/>
    <s v="Sport"/>
    <n v="32394000"/>
    <n v="11338000"/>
    <s v="High"/>
    <x v="4"/>
    <x v="5"/>
    <n v="0.14499999999999999"/>
    <n v="1131800"/>
    <n v="27163000"/>
    <x v="0"/>
    <x v="0"/>
    <n v="0"/>
    <n v="0"/>
    <n v="1"/>
    <s v="data kurang"/>
    <n v="2"/>
    <n v="1"/>
    <n v="1"/>
    <n v="0"/>
    <n v="4"/>
    <s v="Low Risk"/>
    <n v="4"/>
    <s v="0-5 bulan"/>
  </r>
  <r>
    <x v="1846"/>
    <x v="35"/>
    <x v="7"/>
    <x v="33"/>
    <s v="Data Tidak Lengkap"/>
    <n v="25"/>
    <s v="Lakilaki"/>
    <x v="0"/>
    <n v="6111000"/>
    <n v="0.24036982490590739"/>
    <x v="18"/>
    <s v="Jawa Timur"/>
    <x v="0"/>
    <s v="Vario 125"/>
    <s v="Matic Mid"/>
    <n v="25549519"/>
    <n v="3832000"/>
    <s v="Medium"/>
    <x v="0"/>
    <x v="3"/>
    <n v="0.14499999999999999"/>
    <n v="1468900"/>
    <n v="26441000"/>
    <x v="0"/>
    <x v="0"/>
    <n v="0"/>
    <n v="0"/>
    <n v="1"/>
    <s v="ok"/>
    <n v="2"/>
    <n v="2"/>
    <n v="1"/>
    <n v="0"/>
    <n v="5"/>
    <s v="Low Risk"/>
    <s v="N/A"/>
    <s v="N/A"/>
  </r>
  <r>
    <x v="1847"/>
    <x v="122"/>
    <x v="4"/>
    <x v="501"/>
    <s v="77311706894526"/>
    <n v="51"/>
    <s v="Perempuan"/>
    <x v="1"/>
    <n v="4438000"/>
    <n v="0.33442992338891392"/>
    <x v="15"/>
    <s v="DKI Jakarta"/>
    <x v="0"/>
    <s v="Vario 125"/>
    <s v="Matic Mid"/>
    <n v="25815000"/>
    <n v="3872000"/>
    <s v="Medium"/>
    <x v="0"/>
    <x v="3"/>
    <n v="0.14499999999999999"/>
    <n v="1484200"/>
    <n v="26716000"/>
    <x v="0"/>
    <x v="0"/>
    <n v="0"/>
    <n v="0"/>
    <n v="1"/>
    <m/>
    <n v="3"/>
    <n v="2"/>
    <n v="1"/>
    <n v="0"/>
    <n v="6"/>
    <s v="Low Risk"/>
    <n v="4"/>
    <s v="0-5 bulan"/>
  </r>
  <r>
    <x v="1848"/>
    <x v="113"/>
    <x v="5"/>
    <x v="576"/>
    <s v="69912308582243"/>
    <n v="34"/>
    <s v="Perempuan"/>
    <x v="6"/>
    <n v="6562000"/>
    <n v="0.12287412374276135"/>
    <x v="11"/>
    <s v="Sumatera Utara"/>
    <x v="0"/>
    <s v="CB150R"/>
    <s v="Sport"/>
    <n v="31162000"/>
    <n v="3116000"/>
    <s v="Low"/>
    <x v="6"/>
    <x v="1"/>
    <n v="0.14499999999999999"/>
    <n v="806300"/>
    <n v="48379000"/>
    <x v="0"/>
    <x v="0"/>
    <n v="0"/>
    <n v="0"/>
    <n v="1"/>
    <m/>
    <n v="1"/>
    <n v="3"/>
    <n v="4"/>
    <n v="0"/>
    <n v="8"/>
    <s v="Medium Risk"/>
    <n v="9"/>
    <s v="6-11 bulan"/>
  </r>
  <r>
    <x v="1849"/>
    <x v="118"/>
    <x v="2"/>
    <x v="555"/>
    <s v="95171702866409"/>
    <n v="34"/>
    <s v="Lakilaki"/>
    <x v="1"/>
    <n v="4396000"/>
    <n v="0.1590764331210191"/>
    <x v="10"/>
    <s v="Jawa Timur"/>
    <x v="1"/>
    <s v="Lexi LX 155"/>
    <s v="Matic Mid"/>
    <n v="28617000"/>
    <n v="4292000"/>
    <s v="Medium"/>
    <x v="0"/>
    <x v="1"/>
    <n v="0.14499999999999999"/>
    <n v="699300"/>
    <n v="41960000"/>
    <x v="0"/>
    <x v="0"/>
    <n v="0"/>
    <n v="0"/>
    <n v="1"/>
    <s v="data kurang"/>
    <n v="1"/>
    <n v="2"/>
    <n v="4"/>
    <n v="0"/>
    <n v="7"/>
    <s v="Medium Risk"/>
    <n v="5"/>
    <s v="0-5 bulan"/>
  </r>
  <r>
    <x v="1850"/>
    <x v="13"/>
    <x v="5"/>
    <x v="339"/>
    <s v="99551104573475"/>
    <n v="44"/>
    <s v="Perempuan"/>
    <x v="0"/>
    <n v="6433000"/>
    <n v="0.14461371055495104"/>
    <x v="16"/>
    <s v="Jawa Timur"/>
    <x v="0"/>
    <s v="PCX 160"/>
    <s v="Matic Premium"/>
    <n v="35329000"/>
    <n v="7066000"/>
    <s v="Medium"/>
    <x v="2"/>
    <x v="2"/>
    <n v="0.14499999999999999"/>
    <n v="930300"/>
    <n v="44655000"/>
    <x v="0"/>
    <x v="0"/>
    <n v="0"/>
    <n v="0"/>
    <n v="1"/>
    <s v="approved"/>
    <n v="1"/>
    <n v="2"/>
    <n v="3"/>
    <n v="0"/>
    <n v="6"/>
    <s v="Low Risk"/>
    <n v="9"/>
    <s v="6-11 bulan"/>
  </r>
  <r>
    <x v="1851"/>
    <x v="115"/>
    <x v="5"/>
    <x v="72"/>
    <s v="60881602604628"/>
    <n v="39"/>
    <s v="Perempuan"/>
    <x v="9"/>
    <n v="4842000"/>
    <n v="0.1758570838496489"/>
    <x v="20"/>
    <s v="DKI Jakarta"/>
    <x v="1"/>
    <s v="NMAX 155"/>
    <s v="Matic Premium"/>
    <n v="34846000"/>
    <n v="5227000"/>
    <s v="Medium"/>
    <x v="0"/>
    <x v="1"/>
    <n v="0.14499999999999999"/>
    <n v="851500"/>
    <n v="51092000"/>
    <x v="0"/>
    <x v="0"/>
    <n v="0"/>
    <n v="0"/>
    <n v="1"/>
    <s v="survey ulang"/>
    <n v="1"/>
    <n v="2"/>
    <n v="4"/>
    <n v="0"/>
    <n v="7"/>
    <s v="Medium Risk"/>
    <n v="8"/>
    <s v="6-11 bulan"/>
  </r>
  <r>
    <x v="1852"/>
    <x v="167"/>
    <x v="5"/>
    <x v="472"/>
    <s v="82421802909532"/>
    <n v="37"/>
    <s v="Lakilaki"/>
    <x v="5"/>
    <n v="2991000"/>
    <n v="0.43423604145770645"/>
    <x v="12"/>
    <s v="DKI Jakarta"/>
    <x v="1"/>
    <s v="Lexi LX 155"/>
    <s v="Matic Mid"/>
    <n v="27431000"/>
    <n v="8229000"/>
    <s v="High"/>
    <x v="3"/>
    <x v="3"/>
    <n v="0.14499999999999999"/>
    <n v="1298800"/>
    <n v="23379000"/>
    <x v="0"/>
    <x v="0"/>
    <n v="0"/>
    <n v="0"/>
    <n v="1"/>
    <s v="data kurang"/>
    <n v="4"/>
    <n v="1"/>
    <n v="1"/>
    <n v="0"/>
    <n v="6"/>
    <s v="Low Risk"/>
    <n v="9"/>
    <s v="6-11 bulan"/>
  </r>
  <r>
    <x v="1853"/>
    <x v="152"/>
    <x v="2"/>
    <x v="543"/>
    <s v="44862405853689"/>
    <n v="25"/>
    <s v="Perempuan"/>
    <x v="9"/>
    <n v="5715000"/>
    <n v="0.30054243219597548"/>
    <x v="5"/>
    <s v="Kalimantan Timur"/>
    <x v="1"/>
    <s v="XMAX 250"/>
    <s v="Maxi Scooter"/>
    <n v="61388000"/>
    <n v="9208000"/>
    <s v="Medium"/>
    <x v="0"/>
    <x v="2"/>
    <n v="0.14499999999999999"/>
    <n v="1717600"/>
    <n v="82444000"/>
    <x v="0"/>
    <x v="0"/>
    <n v="0"/>
    <n v="0"/>
    <n v="1"/>
    <s v="survey ulang"/>
    <n v="3"/>
    <n v="2"/>
    <n v="3"/>
    <n v="0"/>
    <n v="8"/>
    <s v="Medium Risk"/>
    <n v="5"/>
    <s v="0-5 bulan"/>
  </r>
  <r>
    <x v="1854"/>
    <x v="176"/>
    <x v="5"/>
    <x v="378"/>
    <s v="50112507671671"/>
    <n v="54"/>
    <s v="Lakilaki"/>
    <x v="0"/>
    <n v="5026000"/>
    <n v="0.29430959013131713"/>
    <x v="14"/>
    <s v="DKI Jakarta"/>
    <x v="4"/>
    <s v="KLX 150"/>
    <s v="Trail"/>
    <n v="36693000"/>
    <n v="9173000"/>
    <s v="Medium"/>
    <x v="1"/>
    <x v="5"/>
    <n v="0.14499999999999999"/>
    <n v="1479200"/>
    <n v="35501000"/>
    <x v="0"/>
    <x v="0"/>
    <n v="0"/>
    <n v="0"/>
    <n v="1"/>
    <s v="ok"/>
    <n v="2"/>
    <n v="2"/>
    <n v="1"/>
    <n v="0"/>
    <n v="5"/>
    <s v="Low Risk"/>
    <n v="8"/>
    <s v="6-11 bulan"/>
  </r>
  <r>
    <x v="1855"/>
    <x v="128"/>
    <x v="1"/>
    <x v="504"/>
    <s v="36971905714295"/>
    <n v="24"/>
    <s v="Perempuan"/>
    <x v="0"/>
    <n v="5196000"/>
    <n v="0.2062933025404157"/>
    <x v="13"/>
    <s v="Jawa Barat"/>
    <x v="0"/>
    <s v="CB150R"/>
    <s v="Sport"/>
    <n v="30681000"/>
    <n v="10738000"/>
    <s v="High"/>
    <x v="4"/>
    <x v="5"/>
    <n v="0.14499999999999999"/>
    <n v="1071900"/>
    <n v="25727000"/>
    <x v="0"/>
    <x v="0"/>
    <n v="0"/>
    <n v="0"/>
    <n v="1"/>
    <s v="approved"/>
    <n v="2"/>
    <n v="1"/>
    <n v="1"/>
    <n v="0"/>
    <n v="4"/>
    <s v="Low Risk"/>
    <n v="6"/>
    <s v="6-11 bulan"/>
  </r>
  <r>
    <x v="1856"/>
    <x v="97"/>
    <x v="3"/>
    <x v="303"/>
    <s v="33082805556259"/>
    <n v="24"/>
    <s v="Perempuan"/>
    <x v="0"/>
    <n v="7203000"/>
    <n v="0.10086075246425101"/>
    <x v="15"/>
    <s v="DKI Jakarta"/>
    <x v="0"/>
    <s v="Genio"/>
    <s v="Matic Entry"/>
    <n v="19308000"/>
    <n v="5792000"/>
    <s v="High"/>
    <x v="3"/>
    <x v="5"/>
    <n v="0.14499999999999999"/>
    <n v="726500"/>
    <n v="17436000"/>
    <x v="0"/>
    <x v="0"/>
    <n v="0"/>
    <n v="0"/>
    <n v="1"/>
    <s v="ok"/>
    <n v="1"/>
    <n v="1"/>
    <n v="1"/>
    <n v="0"/>
    <n v="3"/>
    <s v="Low Risk"/>
    <n v="7"/>
    <s v="6-11 bulan"/>
  </r>
  <r>
    <x v="1857"/>
    <x v="0"/>
    <x v="0"/>
    <x v="301"/>
    <s v="55862902859893"/>
    <n v="45"/>
    <s v="Lakilaki"/>
    <x v="8"/>
    <n v="3279000"/>
    <n v="0.23525465080817323"/>
    <x v="11"/>
    <s v="Sumatera Utara"/>
    <x v="1"/>
    <s v="Aerox 155"/>
    <s v="Matic Sport"/>
    <n v="31247000"/>
    <n v="7812000"/>
    <s v="Medium"/>
    <x v="1"/>
    <x v="2"/>
    <n v="0.14499999999999999"/>
    <n v="771400"/>
    <n v="37028000"/>
    <x v="0"/>
    <x v="0"/>
    <n v="0"/>
    <n v="0"/>
    <n v="1"/>
    <s v="ok"/>
    <n v="2"/>
    <n v="2"/>
    <n v="3"/>
    <n v="0"/>
    <n v="7"/>
    <s v="Medium Risk"/>
    <n v="4"/>
    <s v="0-5 bulan"/>
  </r>
  <r>
    <x v="1858"/>
    <x v="140"/>
    <x v="5"/>
    <x v="198"/>
    <s v="48991108869392"/>
    <n v="56"/>
    <s v="Perempuan"/>
    <x v="1"/>
    <n v="12045000"/>
    <n v="4.8111249481112492E-2"/>
    <x v="4"/>
    <s v="Kalimantan Selatan"/>
    <x v="0"/>
    <s v="Vario 125"/>
    <s v="Matic Mid"/>
    <n v="25148000"/>
    <n v="7544000"/>
    <s v="High"/>
    <x v="3"/>
    <x v="2"/>
    <n v="0.14499999999999999"/>
    <n v="579500"/>
    <n v="27814000"/>
    <x v="0"/>
    <x v="0"/>
    <n v="0"/>
    <n v="0"/>
    <n v="1"/>
    <s v="approved"/>
    <n v="1"/>
    <n v="1"/>
    <n v="3"/>
    <n v="0"/>
    <n v="5"/>
    <s v="Low Risk"/>
    <n v="8"/>
    <s v="6-11 bulan"/>
  </r>
  <r>
    <x v="1859"/>
    <x v="41"/>
    <x v="3"/>
    <x v="332"/>
    <s v="50342911864640"/>
    <n v="39"/>
    <s v="Perempuan"/>
    <x v="5"/>
    <n v="3380000"/>
    <n v="0.59597633136094674"/>
    <x v="7"/>
    <s v="Jawa Barat"/>
    <x v="0"/>
    <s v="ADV 160"/>
    <s v="Adventure"/>
    <n v="42545000"/>
    <n v="12763000"/>
    <s v="High"/>
    <x v="3"/>
    <x v="3"/>
    <n v="0.14499999999999999"/>
    <n v="2014400"/>
    <n v="36259000"/>
    <x v="0"/>
    <x v="0"/>
    <n v="0"/>
    <n v="0"/>
    <n v="1"/>
    <s v="verifikasi"/>
    <n v="4"/>
    <n v="1"/>
    <n v="1"/>
    <n v="0"/>
    <n v="6"/>
    <s v="Low Risk"/>
    <n v="7"/>
    <s v="6-11 bulan"/>
  </r>
  <r>
    <x v="1860"/>
    <x v="145"/>
    <x v="3"/>
    <x v="384"/>
    <s v="90781910665857"/>
    <n v="39"/>
    <s v="Lakilaki"/>
    <x v="6"/>
    <n v="5260000"/>
    <n v="0.15174904942965781"/>
    <x v="8"/>
    <s v="Banten"/>
    <x v="3"/>
    <s v="Dazz"/>
    <s v="Matic Entry"/>
    <n v="15735000"/>
    <n v="3934000"/>
    <s v="Medium"/>
    <x v="1"/>
    <x v="3"/>
    <n v="0.14499999999999999"/>
    <n v="798200"/>
    <n v="14368000"/>
    <x v="0"/>
    <x v="0"/>
    <n v="0"/>
    <n v="0"/>
    <n v="1"/>
    <s v="data kurang"/>
    <n v="1"/>
    <n v="2"/>
    <n v="1"/>
    <n v="0"/>
    <n v="4"/>
    <s v="Low Risk"/>
    <n v="8"/>
    <s v="6-11 bulan"/>
  </r>
  <r>
    <x v="1861"/>
    <x v="117"/>
    <x v="1"/>
    <x v="367"/>
    <s v="75302612585739"/>
    <n v="55"/>
    <s v="Lakilaki"/>
    <x v="3"/>
    <n v="5417000"/>
    <n v="0.1022706294997231"/>
    <x v="8"/>
    <s v="Banten"/>
    <x v="2"/>
    <s v="Address"/>
    <s v="Matic Mid"/>
    <n v="21039000"/>
    <n v="4208000"/>
    <s v="Medium"/>
    <x v="2"/>
    <x v="2"/>
    <n v="0.14499999999999999"/>
    <n v="554000"/>
    <n v="26594000"/>
    <x v="0"/>
    <x v="0"/>
    <n v="0"/>
    <n v="0"/>
    <n v="1"/>
    <s v="data kurang"/>
    <n v="1"/>
    <n v="2"/>
    <n v="3"/>
    <n v="0"/>
    <n v="6"/>
    <s v="Low Risk"/>
    <n v="7"/>
    <s v="6-11 bulan"/>
  </r>
  <r>
    <x v="1862"/>
    <x v="46"/>
    <x v="2"/>
    <x v="103"/>
    <s v="46422406776734"/>
    <n v="46"/>
    <s v="Lakilaki"/>
    <x v="1"/>
    <n v="6040000"/>
    <n v="6.127483443708609E-2"/>
    <x v="0"/>
    <s v="Bali"/>
    <x v="0"/>
    <s v="Beat Street"/>
    <s v="Matic Entry"/>
    <n v="18391000"/>
    <n v="5517000"/>
    <s v="High"/>
    <x v="3"/>
    <x v="1"/>
    <n v="0.14499999999999999"/>
    <n v="370100"/>
    <n v="22208000"/>
    <x v="0"/>
    <x v="0"/>
    <n v="0"/>
    <n v="0"/>
    <n v="1"/>
    <m/>
    <n v="1"/>
    <n v="1"/>
    <n v="4"/>
    <n v="0"/>
    <n v="6"/>
    <s v="Low Risk"/>
    <n v="6"/>
    <s v="6-11 bulan"/>
  </r>
  <r>
    <x v="1863"/>
    <x v="127"/>
    <x v="0"/>
    <x v="294"/>
    <s v="33932702767148"/>
    <n v="37"/>
    <s v="Lakilaki"/>
    <x v="8"/>
    <n v="2656000"/>
    <n v="0.16204819277108434"/>
    <x v="4"/>
    <s v="Kalimantan Selatan"/>
    <x v="0"/>
    <s v="Genio"/>
    <s v="Matic Entry"/>
    <n v="18680000"/>
    <n v="5604000"/>
    <s v="High"/>
    <x v="3"/>
    <x v="2"/>
    <n v="0.14499999999999999"/>
    <n v="430400"/>
    <n v="20659000"/>
    <x v="0"/>
    <x v="0"/>
    <n v="0"/>
    <n v="0"/>
    <n v="1"/>
    <m/>
    <n v="1"/>
    <n v="1"/>
    <n v="3"/>
    <n v="0"/>
    <n v="5"/>
    <s v="Low Risk"/>
    <n v="4"/>
    <s v="0-5 bulan"/>
  </r>
  <r>
    <x v="1864"/>
    <x v="21"/>
    <x v="4"/>
    <x v="6"/>
    <s v="61041504826404"/>
    <n v="32"/>
    <s v="Perempuan"/>
    <x v="5"/>
    <n v="3619000"/>
    <n v="0.61693838076816798"/>
    <x v="14"/>
    <s v="DKI Jakarta"/>
    <x v="1"/>
    <s v="NMAX 155"/>
    <s v="Matic Premium"/>
    <n v="36000000"/>
    <n v="12600000"/>
    <s v="High"/>
    <x v="4"/>
    <x v="0"/>
    <n v="0.14499999999999999"/>
    <n v="2232700"/>
    <n v="26793000"/>
    <x v="0"/>
    <x v="0"/>
    <n v="0"/>
    <n v="0"/>
    <n v="1"/>
    <s v="survey ulang"/>
    <n v="4"/>
    <n v="1"/>
    <n v="1"/>
    <n v="0"/>
    <n v="6"/>
    <s v="Low Risk"/>
    <n v="5"/>
    <s v="0-5 bulan"/>
  </r>
  <r>
    <x v="1865"/>
    <x v="169"/>
    <x v="2"/>
    <x v="463"/>
    <s v="55531005946623"/>
    <n v="40"/>
    <s v="Perempuan"/>
    <x v="8"/>
    <n v="2863000"/>
    <n v="0.36873908487600421"/>
    <x v="6"/>
    <s v="DIY"/>
    <x v="1"/>
    <s v="Aerox 155"/>
    <s v="Matic Sport"/>
    <n v="31157000"/>
    <n v="4674000"/>
    <s v="Medium"/>
    <x v="0"/>
    <x v="4"/>
    <n v="0.14499999999999999"/>
    <n v="1055700"/>
    <n v="38003000"/>
    <x v="0"/>
    <x v="0"/>
    <n v="0"/>
    <n v="0"/>
    <n v="1"/>
    <s v="data kurang"/>
    <n v="3"/>
    <n v="2"/>
    <n v="2"/>
    <n v="0"/>
    <n v="7"/>
    <s v="Medium Risk"/>
    <n v="6"/>
    <s v="6-11 bulan"/>
  </r>
  <r>
    <x v="1866"/>
    <x v="126"/>
    <x v="5"/>
    <x v="86"/>
    <s v="71601202596137"/>
    <n v="47"/>
    <s v="Lakilaki"/>
    <x v="1"/>
    <n v="10078000"/>
    <n v="3.3439174439372894E-2"/>
    <x v="12"/>
    <s v="DKI Jakarta"/>
    <x v="3"/>
    <s v="Dazz"/>
    <s v="Matic Entry"/>
    <n v="15749000"/>
    <n v="5512000"/>
    <s v="High"/>
    <x v="4"/>
    <x v="2"/>
    <n v="0.14499999999999999"/>
    <n v="337000"/>
    <n v="16175000"/>
    <x v="0"/>
    <x v="0"/>
    <n v="0"/>
    <n v="0"/>
    <n v="1"/>
    <s v="approved"/>
    <n v="1"/>
    <n v="1"/>
    <n v="3"/>
    <n v="0"/>
    <n v="5"/>
    <s v="Low Risk"/>
    <n v="8"/>
    <s v="6-11 bulan"/>
  </r>
  <r>
    <x v="1867"/>
    <x v="38"/>
    <x v="4"/>
    <x v="537"/>
    <s v="61222504857804"/>
    <n v="27"/>
    <s v="Lakilaki"/>
    <x v="0"/>
    <n v="7503000"/>
    <n v="0.16630681060908969"/>
    <x v="17"/>
    <s v="Jawa Barat"/>
    <x v="2"/>
    <s v="Address"/>
    <s v="Matic Mid"/>
    <n v="20497000"/>
    <n v="2050000"/>
    <s v="Low"/>
    <x v="6"/>
    <x v="3"/>
    <n v="0.14499999999999999"/>
    <n v="1247800"/>
    <n v="22460000"/>
    <x v="0"/>
    <x v="0"/>
    <n v="0"/>
    <n v="0"/>
    <n v="1"/>
    <m/>
    <n v="1"/>
    <n v="3"/>
    <n v="1"/>
    <n v="0"/>
    <n v="5"/>
    <s v="Low Risk"/>
    <n v="5"/>
    <s v="0-5 bulan"/>
  </r>
  <r>
    <x v="1868"/>
    <x v="84"/>
    <x v="0"/>
    <x v="635"/>
    <s v="69112309873170"/>
    <n v="29"/>
    <s v="Perempuan"/>
    <x v="1"/>
    <n v="11064000"/>
    <n v="0.19991865509761389"/>
    <x v="17"/>
    <s v="Jawa Barat"/>
    <x v="1"/>
    <s v="Aerox 155"/>
    <s v="Matic Sport"/>
    <n v="30909000"/>
    <n v="7727000"/>
    <s v="Medium"/>
    <x v="1"/>
    <x v="0"/>
    <n v="0.14499999999999999"/>
    <n v="2211900"/>
    <n v="26543000"/>
    <x v="0"/>
    <x v="0"/>
    <n v="0"/>
    <n v="0"/>
    <n v="1"/>
    <s v="survey ulang"/>
    <n v="1"/>
    <n v="2"/>
    <n v="1"/>
    <n v="0"/>
    <n v="4"/>
    <s v="Low Risk"/>
    <n v="4"/>
    <s v="0-5 bulan"/>
  </r>
  <r>
    <x v="1869"/>
    <x v="119"/>
    <x v="5"/>
    <x v="382"/>
    <s v="61212802801702"/>
    <n v="39"/>
    <s v="Perempuan"/>
    <x v="4"/>
    <n v="5370000"/>
    <n v="0.15445065176908751"/>
    <x v="7"/>
    <s v="Jawa Barat"/>
    <x v="0"/>
    <s v="CB150R"/>
    <s v="Sport"/>
    <n v="32009000"/>
    <n v="11203000"/>
    <s v="High"/>
    <x v="4"/>
    <x v="4"/>
    <n v="0.14499999999999999"/>
    <n v="829400"/>
    <n v="29857000"/>
    <x v="0"/>
    <x v="0"/>
    <n v="0"/>
    <n v="0"/>
    <n v="1"/>
    <s v="ok"/>
    <n v="1"/>
    <n v="1"/>
    <n v="2"/>
    <n v="0"/>
    <n v="4"/>
    <s v="Low Risk"/>
    <n v="9"/>
    <s v="6-11 bulan"/>
  </r>
  <r>
    <x v="1870"/>
    <x v="50"/>
    <x v="1"/>
    <x v="134"/>
    <s v="94922903791482"/>
    <n v="44"/>
    <s v="Lakilaki"/>
    <x v="5"/>
    <n v="4557000"/>
    <n v="0.1729427254772877"/>
    <x v="19"/>
    <s v="Jawa Barat"/>
    <x v="1"/>
    <s v="Mio M3"/>
    <s v="Matic Entry"/>
    <n v="17926000"/>
    <n v="6274000"/>
    <s v="High"/>
    <x v="4"/>
    <x v="3"/>
    <n v="0.14499999999999999"/>
    <n v="788100"/>
    <n v="14186000"/>
    <x v="0"/>
    <x v="0"/>
    <n v="0"/>
    <n v="0"/>
    <n v="1"/>
    <s v="data kurang"/>
    <n v="1"/>
    <n v="1"/>
    <n v="1"/>
    <n v="0"/>
    <n v="3"/>
    <s v="Low Risk"/>
    <n v="6"/>
    <s v="6-11 bulan"/>
  </r>
  <r>
    <x v="1871"/>
    <x v="8"/>
    <x v="4"/>
    <x v="132"/>
    <s v="67441212802762"/>
    <n v="53"/>
    <s v="Lakilaki"/>
    <x v="6"/>
    <n v="4047000"/>
    <n v="1.2539906103286385"/>
    <x v="7"/>
    <s v="Jawa Barat"/>
    <x v="1"/>
    <s v="XMAX 250"/>
    <s v="Maxi Scooter"/>
    <n v="62572000"/>
    <n v="9386000"/>
    <s v="Medium"/>
    <x v="0"/>
    <x v="0"/>
    <n v="0.14499999999999999"/>
    <n v="5074900"/>
    <n v="60898000"/>
    <x v="0"/>
    <x v="0"/>
    <n v="0"/>
    <n v="0"/>
    <n v="1"/>
    <m/>
    <n v="4"/>
    <n v="2"/>
    <n v="1"/>
    <n v="0"/>
    <n v="7"/>
    <s v="Medium Risk"/>
    <n v="5"/>
    <s v="0-5 bulan"/>
  </r>
  <r>
    <x v="1872"/>
    <x v="122"/>
    <x v="4"/>
    <x v="175"/>
    <s v="91932601681508"/>
    <n v="56"/>
    <s v="Perempuan"/>
    <x v="7"/>
    <n v="3214000"/>
    <n v="0.23979464841319229"/>
    <x v="2"/>
    <s v="Riau"/>
    <x v="0"/>
    <s v="CB150R"/>
    <s v="Sport"/>
    <n v="31540000"/>
    <n v="4731000"/>
    <s v="Medium"/>
    <x v="0"/>
    <x v="1"/>
    <n v="0.14499999999999999"/>
    <n v="770700"/>
    <n v="46245000"/>
    <x v="0"/>
    <x v="0"/>
    <n v="0"/>
    <n v="0"/>
    <n v="1"/>
    <s v="data kurang"/>
    <n v="2"/>
    <n v="2"/>
    <n v="4"/>
    <n v="0"/>
    <n v="8"/>
    <s v="Medium Risk"/>
    <n v="4"/>
    <s v="0-5 bulan"/>
  </r>
  <r>
    <x v="1873"/>
    <x v="10"/>
    <x v="2"/>
    <x v="486"/>
    <s v="82842710929629"/>
    <n v="31"/>
    <s v="Lakilaki"/>
    <x v="8"/>
    <n v="3306000"/>
    <n v="0.36228070175438598"/>
    <x v="17"/>
    <s v="Jawa Barat"/>
    <x v="1"/>
    <s v="Freego"/>
    <s v="Matic Mid"/>
    <n v="23611000"/>
    <n v="5903000"/>
    <s v="Medium"/>
    <x v="1"/>
    <x v="3"/>
    <n v="0.14499999999999999"/>
    <n v="1197700"/>
    <n v="21559000"/>
    <x v="0"/>
    <x v="0"/>
    <n v="0"/>
    <n v="0"/>
    <n v="1"/>
    <m/>
    <n v="3"/>
    <n v="2"/>
    <n v="1"/>
    <n v="0"/>
    <n v="6"/>
    <s v="Low Risk"/>
    <n v="6"/>
    <s v="6-11 bulan"/>
  </r>
  <r>
    <x v="1874"/>
    <x v="4"/>
    <x v="1"/>
    <x v="508"/>
    <s v="73101603932590"/>
    <n v="56"/>
    <s v="Perempuan"/>
    <x v="3"/>
    <n v="5963000"/>
    <n v="0.21227570015093075"/>
    <x v="11"/>
    <s v="Sumatera Utara"/>
    <x v="1"/>
    <s v="NMAX 155"/>
    <s v="Matic Premium"/>
    <n v="35285000"/>
    <n v="3529000"/>
    <s v="Low"/>
    <x v="6"/>
    <x v="4"/>
    <n v="0.14499999999999999"/>
    <n v="1265800"/>
    <n v="45570000"/>
    <x v="0"/>
    <x v="0"/>
    <n v="0"/>
    <n v="0"/>
    <n v="1"/>
    <m/>
    <n v="2"/>
    <n v="3"/>
    <n v="2"/>
    <n v="0"/>
    <n v="7"/>
    <s v="Medium Risk"/>
    <n v="7"/>
    <s v="6-11 bulan"/>
  </r>
  <r>
    <x v="1875"/>
    <x v="80"/>
    <x v="3"/>
    <x v="107"/>
    <s v="72201506676218"/>
    <n v="36"/>
    <s v="Lakilaki"/>
    <x v="0"/>
    <n v="4882000"/>
    <n v="0.24321999180663662"/>
    <x v="12"/>
    <s v="DKI Jakarta"/>
    <x v="1"/>
    <s v="R15"/>
    <s v="Sport"/>
    <n v="42555000"/>
    <n v="12766000"/>
    <s v="High"/>
    <x v="3"/>
    <x v="4"/>
    <n v="0.14499999999999999"/>
    <n v="1187400"/>
    <n v="42747000"/>
    <x v="0"/>
    <x v="0"/>
    <n v="0"/>
    <n v="0"/>
    <n v="1"/>
    <s v="ok"/>
    <n v="2"/>
    <n v="1"/>
    <n v="2"/>
    <n v="0"/>
    <n v="5"/>
    <s v="Low Risk"/>
    <n v="7"/>
    <s v="6-11 bulan"/>
  </r>
  <r>
    <x v="1876"/>
    <x v="120"/>
    <x v="5"/>
    <x v="264"/>
    <s v="54582401599833"/>
    <n v="21"/>
    <s v="Lakilaki"/>
    <x v="4"/>
    <n v="5266000"/>
    <n v="0.25919103684010636"/>
    <x v="13"/>
    <s v="Jawa Barat"/>
    <x v="1"/>
    <s v="Aerox 155"/>
    <s v="Matic Sport"/>
    <n v="31741000"/>
    <n v="6348000"/>
    <s v="Medium"/>
    <x v="2"/>
    <x v="5"/>
    <n v="0.14499999999999999"/>
    <n v="1364900"/>
    <n v="32757000"/>
    <x v="0"/>
    <x v="0"/>
    <n v="0"/>
    <n v="0"/>
    <n v="1"/>
    <s v="verifikasi"/>
    <n v="2"/>
    <n v="2"/>
    <n v="1"/>
    <n v="0"/>
    <n v="5"/>
    <s v="Low Risk"/>
    <n v="9"/>
    <s v="6-11 bulan"/>
  </r>
  <r>
    <x v="1877"/>
    <x v="79"/>
    <x v="5"/>
    <x v="154"/>
    <s v="76421711625402"/>
    <n v="33"/>
    <s v="Perempuan"/>
    <x v="3"/>
    <n v="3346000"/>
    <n v="0.30908547519426183"/>
    <x v="15"/>
    <s v="DKI Jakarta"/>
    <x v="4"/>
    <s v="KLX 150"/>
    <s v="Trail"/>
    <n v="36963000"/>
    <n v="5544000"/>
    <s v="Medium"/>
    <x v="0"/>
    <x v="2"/>
    <n v="0.14499999999999999"/>
    <n v="1034200"/>
    <n v="49642000"/>
    <x v="0"/>
    <x v="0"/>
    <n v="0"/>
    <n v="0"/>
    <n v="1"/>
    <s v="survey ulang"/>
    <n v="3"/>
    <n v="2"/>
    <n v="3"/>
    <n v="0"/>
    <n v="8"/>
    <s v="Medium Risk"/>
    <n v="8"/>
    <s v="6-11 bulan"/>
  </r>
  <r>
    <x v="1878"/>
    <x v="50"/>
    <x v="1"/>
    <x v="457"/>
    <s v="40822501754559"/>
    <n v="28"/>
    <s v="Perempuan"/>
    <x v="8"/>
    <n v="2890000"/>
    <n v="0.20743944636678199"/>
    <x v="17"/>
    <s v="Jawa Barat"/>
    <x v="0"/>
    <s v="Vario 160"/>
    <s v="Matic Mid"/>
    <n v="30354000"/>
    <n v="12142000"/>
    <s v="High"/>
    <x v="5"/>
    <x v="2"/>
    <n v="0.14499999999999999"/>
    <n v="599500"/>
    <n v="28775000"/>
    <x v="0"/>
    <x v="0"/>
    <n v="0"/>
    <n v="0"/>
    <n v="1"/>
    <s v="data kurang"/>
    <n v="2"/>
    <n v="1"/>
    <n v="3"/>
    <n v="0"/>
    <n v="6"/>
    <s v="Low Risk"/>
    <n v="6"/>
    <s v="6-11 bulan"/>
  </r>
  <r>
    <x v="1879"/>
    <x v="54"/>
    <x v="5"/>
    <x v="365"/>
    <s v="38362705974713"/>
    <n v="54"/>
    <s v="Lakilaki"/>
    <x v="1"/>
    <n v="10924000"/>
    <n v="3.9399487367264736E-2"/>
    <x v="5"/>
    <s v="Kalimantan Timur"/>
    <x v="1"/>
    <s v="Mio M3"/>
    <s v="Matic Entry"/>
    <n v="17611000"/>
    <n v="2642000"/>
    <s v="Medium"/>
    <x v="0"/>
    <x v="1"/>
    <n v="0.14499999999999999"/>
    <n v="430400"/>
    <n v="25821000"/>
    <x v="0"/>
    <x v="0"/>
    <n v="0"/>
    <n v="0"/>
    <n v="1"/>
    <s v="survey ulang"/>
    <n v="1"/>
    <n v="2"/>
    <n v="4"/>
    <n v="0"/>
    <n v="7"/>
    <s v="Medium Risk"/>
    <n v="9"/>
    <s v="6-11 bulan"/>
  </r>
  <r>
    <x v="1880"/>
    <x v="95"/>
    <x v="0"/>
    <x v="37"/>
    <s v="90522405812382"/>
    <n v="54"/>
    <s v="Perempuan"/>
    <x v="0"/>
    <n v="6374000"/>
    <n v="0.32359585817383119"/>
    <x v="11"/>
    <s v="Sumatera Utara"/>
    <x v="1"/>
    <s v="R15"/>
    <s v="Sport"/>
    <n v="43563000"/>
    <n v="13069000"/>
    <s v="High"/>
    <x v="3"/>
    <x v="3"/>
    <n v="0.14499999999999999"/>
    <n v="2062600"/>
    <n v="37126000"/>
    <x v="0"/>
    <x v="0"/>
    <n v="0"/>
    <n v="0"/>
    <n v="1"/>
    <s v="data kurang"/>
    <n v="3"/>
    <n v="1"/>
    <n v="1"/>
    <n v="0"/>
    <n v="5"/>
    <s v="Low Risk"/>
    <n v="4"/>
    <s v="0-5 bulan"/>
  </r>
  <r>
    <x v="1881"/>
    <x v="21"/>
    <x v="4"/>
    <x v="433"/>
    <s v="61432302724486"/>
    <n v="52"/>
    <s v="Perempuan"/>
    <x v="6"/>
    <n v="5263000"/>
    <n v="0.13946418392551777"/>
    <x v="10"/>
    <s v="Jawa Timur"/>
    <x v="1"/>
    <s v="Lexi LX 155"/>
    <s v="Matic Mid"/>
    <n v="27872000"/>
    <n v="5574000"/>
    <s v="Medium"/>
    <x v="2"/>
    <x v="2"/>
    <n v="0.14499999999999999"/>
    <n v="734000"/>
    <n v="35230000"/>
    <x v="0"/>
    <x v="0"/>
    <n v="0"/>
    <n v="0"/>
    <n v="1"/>
    <s v="survey ulang"/>
    <n v="1"/>
    <n v="2"/>
    <n v="3"/>
    <n v="0"/>
    <n v="6"/>
    <s v="Low Risk"/>
    <n v="5"/>
    <s v="0-5 bulan"/>
  </r>
  <r>
    <x v="1882"/>
    <x v="140"/>
    <x v="5"/>
    <x v="634"/>
    <s v="56112109545001"/>
    <n v="33"/>
    <s v="Lakilaki"/>
    <x v="1"/>
    <n v="9412000"/>
    <n v="7.8368040798980021E-2"/>
    <x v="7"/>
    <s v="Jawa Barat"/>
    <x v="1"/>
    <s v="MT15"/>
    <s v="Sport Naked"/>
    <n v="37349000"/>
    <n v="14940000"/>
    <s v="High"/>
    <x v="5"/>
    <x v="2"/>
    <n v="0.14499999999999999"/>
    <n v="737600"/>
    <n v="35407000"/>
    <x v="0"/>
    <x v="0"/>
    <n v="0"/>
    <n v="0"/>
    <n v="1"/>
    <m/>
    <n v="1"/>
    <n v="1"/>
    <n v="3"/>
    <n v="0"/>
    <n v="5"/>
    <s v="Low Risk"/>
    <n v="8"/>
    <s v="6-11 bulan"/>
  </r>
  <r>
    <x v="1883"/>
    <x v="49"/>
    <x v="4"/>
    <x v="140"/>
    <s v="74742804968202"/>
    <n v="50"/>
    <s v="Perempuan"/>
    <x v="6"/>
    <n v="6217000"/>
    <n v="0.10875020106160528"/>
    <x v="12"/>
    <s v="DKI Jakarta"/>
    <x v="0"/>
    <s v="Vario 160"/>
    <s v="Matic Mid"/>
    <n v="29397000"/>
    <n v="5879000"/>
    <s v="Medium"/>
    <x v="2"/>
    <x v="1"/>
    <n v="0.14499999999999999"/>
    <n v="676100"/>
    <n v="40568000"/>
    <x v="0"/>
    <x v="0"/>
    <n v="0"/>
    <n v="0"/>
    <n v="1"/>
    <m/>
    <n v="1"/>
    <n v="2"/>
    <n v="4"/>
    <n v="0"/>
    <n v="7"/>
    <s v="Medium Risk"/>
    <n v="5"/>
    <s v="0-5 bulan"/>
  </r>
  <r>
    <x v="1884"/>
    <x v="144"/>
    <x v="3"/>
    <x v="536"/>
    <s v="55532305658628"/>
    <n v="30"/>
    <s v="Lakilaki"/>
    <x v="9"/>
    <n v="3836000"/>
    <n v="0.44781021897810219"/>
    <x v="17"/>
    <s v="Jawa Barat"/>
    <x v="0"/>
    <s v="ADV 160"/>
    <s v="Adventure"/>
    <n v="42328000"/>
    <n v="16931000"/>
    <s v="High"/>
    <x v="5"/>
    <x v="3"/>
    <n v="0.14499999999999999"/>
    <n v="1717800"/>
    <n v="30920000"/>
    <x v="0"/>
    <x v="0"/>
    <n v="0"/>
    <n v="0"/>
    <n v="1"/>
    <s v="data kurang"/>
    <n v="4"/>
    <n v="1"/>
    <n v="1"/>
    <n v="0"/>
    <n v="6"/>
    <s v="Low Risk"/>
    <n v="7"/>
    <s v="6-11 bulan"/>
  </r>
  <r>
    <x v="1885"/>
    <x v="16"/>
    <x v="1"/>
    <x v="527"/>
    <s v="95362104567566"/>
    <n v="47"/>
    <s v="Lakilaki"/>
    <x v="5"/>
    <n v="4920000"/>
    <n v="0.35705284552845529"/>
    <x v="17"/>
    <s v="Jawa Barat"/>
    <x v="0"/>
    <s v="Scoopy"/>
    <s v="Matic Stylish"/>
    <n v="23014000"/>
    <n v="4603000"/>
    <s v="Medium"/>
    <x v="2"/>
    <x v="0"/>
    <n v="0.14499999999999999"/>
    <n v="1756700"/>
    <n v="21081000"/>
    <x v="0"/>
    <x v="0"/>
    <n v="0"/>
    <n v="0"/>
    <n v="1"/>
    <s v="ok"/>
    <n v="3"/>
    <n v="2"/>
    <n v="1"/>
    <n v="0"/>
    <n v="6"/>
    <s v="Low Risk"/>
    <n v="6"/>
    <s v="6-11 bulan"/>
  </r>
  <r>
    <x v="1886"/>
    <x v="55"/>
    <x v="5"/>
    <x v="317"/>
    <s v="59101612664751"/>
    <n v="21"/>
    <s v="Perempuan"/>
    <x v="4"/>
    <n v="5383000"/>
    <n v="0.24075794166821474"/>
    <x v="5"/>
    <s v="Kalimantan Timur"/>
    <x v="1"/>
    <s v="NMAX 155"/>
    <s v="Matic Premium"/>
    <n v="36125000"/>
    <n v="3612000"/>
    <s v="Low"/>
    <x v="6"/>
    <x v="4"/>
    <n v="0.14499999999999999"/>
    <n v="1296000"/>
    <n v="46656000"/>
    <x v="0"/>
    <x v="0"/>
    <n v="0"/>
    <n v="0"/>
    <n v="1"/>
    <m/>
    <n v="2"/>
    <n v="3"/>
    <n v="2"/>
    <n v="0"/>
    <n v="7"/>
    <s v="Medium Risk"/>
    <n v="8"/>
    <s v="6-11 bulan"/>
  </r>
  <r>
    <x v="1887"/>
    <x v="0"/>
    <x v="0"/>
    <x v="46"/>
    <s v="Invalid"/>
    <n v="21"/>
    <s v="Lakilaki"/>
    <x v="1"/>
    <n v="4542000"/>
    <n v="0.39368119771025978"/>
    <x v="20"/>
    <s v="DKI Jakarta"/>
    <x v="1"/>
    <s v="XMAX 250"/>
    <s v="Maxi Scooter"/>
    <n v="60357000"/>
    <n v="6036000"/>
    <s v="Low"/>
    <x v="6"/>
    <x v="2"/>
    <n v="0.14499999999999999"/>
    <n v="1788100"/>
    <n v="85828000"/>
    <x v="0"/>
    <x v="0"/>
    <n v="0"/>
    <n v="0"/>
    <n v="1"/>
    <m/>
    <n v="3"/>
    <n v="3"/>
    <n v="3"/>
    <n v="0"/>
    <n v="9"/>
    <s v="High Risk"/>
    <n v="4"/>
    <s v="0-5 bulan"/>
  </r>
  <r>
    <x v="1888"/>
    <x v="137"/>
    <x v="0"/>
    <x v="107"/>
    <s v="50611502761069"/>
    <n v="47"/>
    <s v="Lakilaki"/>
    <x v="7"/>
    <n v="4488000"/>
    <n v="0.1787878787878788"/>
    <x v="16"/>
    <s v="Jawa Timur"/>
    <x v="1"/>
    <s v="Lexi LX 155"/>
    <s v="Matic Mid"/>
    <n v="28756000"/>
    <n v="8627000"/>
    <s v="High"/>
    <x v="3"/>
    <x v="4"/>
    <n v="0.14499999999999999"/>
    <n v="802400"/>
    <n v="28886000"/>
    <x v="0"/>
    <x v="0"/>
    <n v="0"/>
    <n v="0"/>
    <n v="1"/>
    <s v="verifikasi"/>
    <n v="1"/>
    <n v="1"/>
    <n v="2"/>
    <n v="0"/>
    <n v="4"/>
    <s v="Low Risk"/>
    <n v="4"/>
    <s v="0-5 bulan"/>
  </r>
  <r>
    <x v="1889"/>
    <x v="36"/>
    <x v="2"/>
    <x v="162"/>
    <s v="91322309824775"/>
    <n v="39"/>
    <s v="Perempuan"/>
    <x v="9"/>
    <n v="5620000"/>
    <n v="0.2200711743772242"/>
    <x v="0"/>
    <s v="Bali"/>
    <x v="0"/>
    <s v="Revo X"/>
    <s v="Bebek"/>
    <n v="18517000"/>
    <n v="5555000"/>
    <s v="High"/>
    <x v="3"/>
    <x v="0"/>
    <n v="0.14499999999999999"/>
    <n v="1236800"/>
    <n v="14841000"/>
    <x v="0"/>
    <x v="0"/>
    <n v="0"/>
    <n v="0"/>
    <n v="1"/>
    <s v="survey ulang"/>
    <n v="2"/>
    <n v="1"/>
    <n v="1"/>
    <n v="0"/>
    <n v="4"/>
    <s v="Low Risk"/>
    <n v="6"/>
    <s v="6-11 bulan"/>
  </r>
  <r>
    <x v="1890"/>
    <x v="169"/>
    <x v="2"/>
    <x v="437"/>
    <s v="87472711749861"/>
    <n v="37"/>
    <s v="Perempuan"/>
    <x v="0"/>
    <n v="4704000"/>
    <n v="0.29719387755102039"/>
    <x v="12"/>
    <s v="DKI Jakarta"/>
    <x v="1"/>
    <s v="MT15"/>
    <s v="Sport Naked"/>
    <n v="37155000"/>
    <n v="11146000"/>
    <s v="High"/>
    <x v="3"/>
    <x v="5"/>
    <n v="0.14499999999999999"/>
    <n v="1398000"/>
    <n v="33551000"/>
    <x v="0"/>
    <x v="0"/>
    <n v="0"/>
    <n v="0"/>
    <n v="1"/>
    <m/>
    <n v="2"/>
    <n v="1"/>
    <n v="1"/>
    <n v="0"/>
    <n v="4"/>
    <s v="Low Risk"/>
    <n v="6"/>
    <s v="6-11 bulan"/>
  </r>
  <r>
    <x v="1891"/>
    <x v="196"/>
    <x v="3"/>
    <x v="318"/>
    <s v="74621410615344"/>
    <n v="29"/>
    <s v="Lakilaki"/>
    <x v="0"/>
    <n v="5997000"/>
    <n v="0.12974820743705187"/>
    <x v="15"/>
    <s v="DKI Jakarta"/>
    <x v="1"/>
    <s v="Lexi LX 155"/>
    <s v="Matic Mid"/>
    <n v="27809000"/>
    <n v="4171000"/>
    <s v="Medium"/>
    <x v="0"/>
    <x v="2"/>
    <n v="0.14499999999999999"/>
    <n v="778100"/>
    <n v="37349000"/>
    <x v="0"/>
    <x v="0"/>
    <n v="0"/>
    <n v="0"/>
    <n v="1"/>
    <m/>
    <n v="1"/>
    <n v="2"/>
    <n v="3"/>
    <n v="0"/>
    <n v="6"/>
    <s v="Low Risk"/>
    <n v="8"/>
    <s v="6-11 bulan"/>
  </r>
  <r>
    <x v="1892"/>
    <x v="0"/>
    <x v="0"/>
    <x v="488"/>
    <s v="35981903599307"/>
    <n v="38"/>
    <s v="Perempuan"/>
    <x v="0"/>
    <n v="4684000"/>
    <n v="0.36848847139197266"/>
    <x v="0"/>
    <s v="Bali"/>
    <x v="4"/>
    <s v="KLX 150"/>
    <s v="Trail"/>
    <n v="37779000"/>
    <n v="5667000"/>
    <s v="Medium"/>
    <x v="0"/>
    <x v="5"/>
    <n v="0.14499999999999999"/>
    <n v="1726000"/>
    <n v="41425000"/>
    <x v="0"/>
    <x v="0"/>
    <n v="0"/>
    <n v="0"/>
    <n v="1"/>
    <s v="data kurang"/>
    <n v="3"/>
    <n v="2"/>
    <n v="1"/>
    <n v="0"/>
    <n v="6"/>
    <s v="Low Risk"/>
    <n v="4"/>
    <s v="0-5 bulan"/>
  </r>
  <r>
    <x v="1893"/>
    <x v="16"/>
    <x v="1"/>
    <x v="18"/>
    <s v="71082803812370"/>
    <n v="51"/>
    <s v="Lakilaki"/>
    <x v="0"/>
    <n v="6154000"/>
    <n v="9.7952551186220344E-2"/>
    <x v="5"/>
    <s v="Kalimantan Timur"/>
    <x v="1"/>
    <s v="Mio M3"/>
    <s v="Matic Entry"/>
    <n v="18692000"/>
    <n v="7477000"/>
    <s v="High"/>
    <x v="5"/>
    <x v="5"/>
    <n v="0.14499999999999999"/>
    <n v="602800"/>
    <n v="14467000"/>
    <x v="0"/>
    <x v="0"/>
    <n v="0"/>
    <n v="0"/>
    <n v="1"/>
    <m/>
    <n v="1"/>
    <n v="1"/>
    <n v="1"/>
    <n v="0"/>
    <n v="3"/>
    <s v="Low Risk"/>
    <n v="6"/>
    <s v="6-11 bulan"/>
  </r>
  <r>
    <x v="1894"/>
    <x v="96"/>
    <x v="0"/>
    <x v="520"/>
    <s v="90411108777441"/>
    <n v="50"/>
    <s v="Perempuan"/>
    <x v="0"/>
    <n v="6551000"/>
    <n v="0.3968401770722027"/>
    <x v="4"/>
    <s v="Kalimantan Selatan"/>
    <x v="1"/>
    <s v="R15"/>
    <s v="Sport"/>
    <n v="41916000"/>
    <n v="14671000"/>
    <s v="High"/>
    <x v="4"/>
    <x v="0"/>
    <n v="0.14499999999999999"/>
    <n v="2599700"/>
    <n v="31196000"/>
    <x v="0"/>
    <x v="0"/>
    <n v="0"/>
    <n v="0"/>
    <n v="1"/>
    <m/>
    <n v="3"/>
    <n v="1"/>
    <n v="1"/>
    <n v="0"/>
    <n v="5"/>
    <s v="Low Risk"/>
    <n v="4"/>
    <s v="0-5 bulan"/>
  </r>
  <r>
    <x v="1895"/>
    <x v="141"/>
    <x v="2"/>
    <x v="289"/>
    <s v="31071405906617"/>
    <n v="46"/>
    <s v="Lakilaki"/>
    <x v="0"/>
    <n v="7932000"/>
    <n v="0.17816439737771053"/>
    <x v="6"/>
    <s v="DIY"/>
    <x v="0"/>
    <s v="Vario 125"/>
    <s v="Matic Mid"/>
    <n v="24580000"/>
    <n v="3687000"/>
    <s v="Medium"/>
    <x v="0"/>
    <x v="3"/>
    <n v="0.14499999999999999"/>
    <n v="1413200"/>
    <n v="25437000"/>
    <x v="0"/>
    <x v="0"/>
    <n v="0"/>
    <n v="0"/>
    <n v="1"/>
    <m/>
    <n v="1"/>
    <n v="2"/>
    <n v="1"/>
    <n v="0"/>
    <n v="4"/>
    <s v="Low Risk"/>
    <n v="6"/>
    <s v="6-11 bulan"/>
  </r>
  <r>
    <x v="1896"/>
    <x v="74"/>
    <x v="3"/>
    <x v="367"/>
    <s v="89711101993865"/>
    <n v="24"/>
    <s v="Perempuan"/>
    <x v="6"/>
    <n v="4590000"/>
    <n v="0.33494553376906316"/>
    <x v="15"/>
    <s v="DKI Jakarta"/>
    <x v="0"/>
    <s v="ADV 160"/>
    <s v="Adventure"/>
    <n v="42854000"/>
    <n v="4285000"/>
    <s v="Low"/>
    <x v="6"/>
    <x v="4"/>
    <n v="0.14499999999999999"/>
    <n v="1537400"/>
    <n v="55347000"/>
    <x v="0"/>
    <x v="0"/>
    <n v="0"/>
    <n v="0"/>
    <n v="1"/>
    <s v="verifikasi"/>
    <n v="3"/>
    <n v="3"/>
    <n v="2"/>
    <n v="0"/>
    <n v="8"/>
    <s v="Medium Risk"/>
    <n v="8"/>
    <s v="6-11 bulan"/>
  </r>
  <r>
    <x v="1897"/>
    <x v="102"/>
    <x v="3"/>
    <x v="510"/>
    <s v="52222408838887"/>
    <n v="33"/>
    <s v="Lakilaki"/>
    <x v="6"/>
    <n v="5353000"/>
    <n v="0.27143657762002615"/>
    <x v="14"/>
    <s v="DKI Jakarta"/>
    <x v="0"/>
    <s v="PCX 160"/>
    <s v="Matic Premium"/>
    <n v="36044000"/>
    <n v="9011000"/>
    <s v="Medium"/>
    <x v="1"/>
    <x v="5"/>
    <n v="0.14499999999999999"/>
    <n v="1453000"/>
    <n v="34872000"/>
    <x v="0"/>
    <x v="0"/>
    <n v="0"/>
    <n v="0"/>
    <n v="1"/>
    <m/>
    <n v="2"/>
    <n v="2"/>
    <n v="1"/>
    <n v="0"/>
    <n v="5"/>
    <s v="Low Risk"/>
    <n v="8"/>
    <s v="6-11 bulan"/>
  </r>
  <r>
    <x v="1898"/>
    <x v="4"/>
    <x v="1"/>
    <x v="347"/>
    <s v="38512005865102"/>
    <n v="38"/>
    <s v="Lakilaki"/>
    <x v="2"/>
    <n v="2779000"/>
    <n v="0.46138898884490825"/>
    <x v="3"/>
    <s v="Sulawesi Selatan"/>
    <x v="2"/>
    <s v="Address"/>
    <s v="Matic Mid"/>
    <n v="20674000"/>
    <n v="7236000"/>
    <s v="High"/>
    <x v="4"/>
    <x v="0"/>
    <n v="0.14499999999999999"/>
    <n v="1282200"/>
    <n v="15387000"/>
    <x v="0"/>
    <x v="0"/>
    <n v="0"/>
    <n v="0"/>
    <n v="1"/>
    <s v="ok"/>
    <n v="4"/>
    <n v="1"/>
    <n v="1"/>
    <n v="0"/>
    <n v="6"/>
    <s v="Low Risk"/>
    <n v="7"/>
    <s v="6-11 bulan"/>
  </r>
  <r>
    <x v="1899"/>
    <x v="44"/>
    <x v="0"/>
    <x v="321"/>
    <s v="93791311784226"/>
    <n v="53"/>
    <s v="Perempuan"/>
    <x v="8"/>
    <n v="3434000"/>
    <n v="0.15230052417006407"/>
    <x v="11"/>
    <s v="Sumatera Utara"/>
    <x v="2"/>
    <s v="Nex II"/>
    <s v="Matic Entry"/>
    <n v="16400000"/>
    <n v="3280000"/>
    <s v="Medium"/>
    <x v="2"/>
    <x v="4"/>
    <n v="0.14499999999999999"/>
    <n v="523000"/>
    <n v="18827000"/>
    <x v="0"/>
    <x v="0"/>
    <n v="0"/>
    <n v="0"/>
    <n v="1"/>
    <s v="approved"/>
    <n v="1"/>
    <n v="2"/>
    <n v="2"/>
    <n v="0"/>
    <n v="5"/>
    <s v="Low Risk"/>
    <n v="4"/>
    <s v="0-5 bulan"/>
  </r>
  <r>
    <x v="1900"/>
    <x v="18"/>
    <x v="4"/>
    <x v="262"/>
    <s v="34681503941262"/>
    <n v="34"/>
    <s v="Perempuan"/>
    <x v="9"/>
    <n v="6059000"/>
    <n v="0.21884799471860042"/>
    <x v="4"/>
    <s v="Kalimantan Selatan"/>
    <x v="0"/>
    <s v="PCX 160"/>
    <s v="Matic Premium"/>
    <n v="35241000"/>
    <n v="10572000"/>
    <s v="High"/>
    <x v="3"/>
    <x v="5"/>
    <n v="0.14499999999999999"/>
    <n v="1326000"/>
    <n v="31823000"/>
    <x v="0"/>
    <x v="0"/>
    <n v="0"/>
    <n v="0"/>
    <n v="1"/>
    <m/>
    <n v="2"/>
    <n v="1"/>
    <n v="1"/>
    <n v="0"/>
    <n v="4"/>
    <s v="Low Risk"/>
    <n v="5"/>
    <s v="0-5 bulan"/>
  </r>
  <r>
    <x v="1901"/>
    <x v="35"/>
    <x v="7"/>
    <x v="33"/>
    <s v="Data Tidak Lengkap"/>
    <n v="24"/>
    <s v="Lakilaki"/>
    <x v="9"/>
    <n v="5141000"/>
    <n v="0.10130324839525384"/>
    <x v="18"/>
    <s v="Jawa Barat"/>
    <x v="1"/>
    <s v="Mio M3"/>
    <s v="Matic Entry"/>
    <n v="18615131"/>
    <n v="2792000"/>
    <s v="Medium"/>
    <x v="0"/>
    <x v="2"/>
    <n v="0.14499999999999999"/>
    <n v="520800"/>
    <n v="25001000"/>
    <x v="0"/>
    <x v="0"/>
    <n v="0"/>
    <n v="0"/>
    <n v="1"/>
    <s v="data kurang"/>
    <n v="1"/>
    <n v="2"/>
    <n v="3"/>
    <n v="0"/>
    <n v="6"/>
    <s v="Low Risk"/>
    <s v="N/A"/>
    <s v="N/A"/>
  </r>
  <r>
    <x v="1902"/>
    <x v="178"/>
    <x v="3"/>
    <x v="421"/>
    <s v="84941807838625"/>
    <n v="30"/>
    <s v="Lakilaki"/>
    <x v="9"/>
    <n v="3843000"/>
    <n v="0.39846474108769192"/>
    <x v="12"/>
    <s v="DKI Jakarta"/>
    <x v="4"/>
    <s v="KLX 150"/>
    <s v="Trail"/>
    <n v="37986000"/>
    <n v="9496000"/>
    <s v="Medium"/>
    <x v="1"/>
    <x v="5"/>
    <n v="0.14499999999999999"/>
    <n v="1531300"/>
    <n v="36752000"/>
    <x v="0"/>
    <x v="0"/>
    <n v="0"/>
    <n v="0"/>
    <n v="1"/>
    <s v="approved"/>
    <n v="3"/>
    <n v="2"/>
    <n v="1"/>
    <n v="0"/>
    <n v="6"/>
    <s v="Low Risk"/>
    <n v="8"/>
    <s v="6-11 bulan"/>
  </r>
  <r>
    <x v="1903"/>
    <x v="141"/>
    <x v="2"/>
    <x v="287"/>
    <s v="31002911931353"/>
    <n v="36"/>
    <s v="Lakilaki"/>
    <x v="8"/>
    <n v="3758000"/>
    <n v="0.1535391165513571"/>
    <x v="10"/>
    <s v="Jawa Timur"/>
    <x v="0"/>
    <s v="Vario 160"/>
    <s v="Matic Mid"/>
    <n v="29218000"/>
    <n v="11687000"/>
    <s v="High"/>
    <x v="5"/>
    <x v="2"/>
    <n v="0.14499999999999999"/>
    <n v="577000"/>
    <n v="27698000"/>
    <x v="0"/>
    <x v="2"/>
    <n v="0"/>
    <n v="0"/>
    <n v="0"/>
    <m/>
    <n v="1"/>
    <n v="1"/>
    <n v="3"/>
    <n v="0"/>
    <n v="5"/>
    <s v="Low Risk"/>
    <n v="6"/>
    <s v="6-11 bulan"/>
  </r>
  <r>
    <x v="1904"/>
    <x v="141"/>
    <x v="2"/>
    <x v="29"/>
    <s v="88651612686565"/>
    <n v="41"/>
    <s v="Perempuan"/>
    <x v="7"/>
    <n v="2813000"/>
    <n v="0.15616779239246356"/>
    <x v="13"/>
    <s v="Jawa Barat"/>
    <x v="0"/>
    <s v="Genio"/>
    <s v="Matic Entry"/>
    <n v="19099000"/>
    <n v="3820000"/>
    <s v="Medium"/>
    <x v="2"/>
    <x v="1"/>
    <n v="0.14499999999999999"/>
    <n v="439300"/>
    <n v="26357000"/>
    <x v="0"/>
    <x v="0"/>
    <n v="0"/>
    <n v="0"/>
    <n v="1"/>
    <m/>
    <n v="1"/>
    <n v="2"/>
    <n v="4"/>
    <n v="0"/>
    <n v="7"/>
    <s v="Medium Risk"/>
    <n v="6"/>
    <s v="6-11 bulan"/>
  </r>
  <r>
    <x v="1905"/>
    <x v="46"/>
    <x v="2"/>
    <x v="331"/>
    <s v="64111302814051"/>
    <n v="27"/>
    <s v="Lakilaki"/>
    <x v="1"/>
    <n v="9298000"/>
    <n v="4.2632824263282423E-2"/>
    <x v="7"/>
    <s v="Jawa Barat"/>
    <x v="2"/>
    <s v="Nex II"/>
    <s v="Matic Entry"/>
    <n v="16222000"/>
    <n v="2433000"/>
    <s v="Medium"/>
    <x v="0"/>
    <x v="1"/>
    <n v="0.14499999999999999"/>
    <n v="396400"/>
    <n v="23786000"/>
    <x v="0"/>
    <x v="0"/>
    <n v="0"/>
    <n v="0"/>
    <n v="1"/>
    <m/>
    <n v="1"/>
    <n v="2"/>
    <n v="4"/>
    <n v="0"/>
    <n v="7"/>
    <s v="Medium Risk"/>
    <n v="6"/>
    <s v="6-11 bulan"/>
  </r>
  <r>
    <x v="1906"/>
    <x v="143"/>
    <x v="2"/>
    <x v="157"/>
    <s v="39901006919825"/>
    <n v="27"/>
    <s v="Perempuan"/>
    <x v="0"/>
    <n v="6592000"/>
    <n v="7.2451456310679618E-2"/>
    <x v="14"/>
    <s v="DKI Jakarta"/>
    <x v="0"/>
    <s v="Revo X"/>
    <s v="Bebek"/>
    <n v="18433000"/>
    <n v="6452000"/>
    <s v="High"/>
    <x v="4"/>
    <x v="4"/>
    <n v="0.14499999999999999"/>
    <n v="477600"/>
    <n v="17193000"/>
    <x v="0"/>
    <x v="0"/>
    <n v="0"/>
    <n v="0"/>
    <n v="1"/>
    <s v="verifikasi"/>
    <n v="1"/>
    <n v="1"/>
    <n v="2"/>
    <n v="0"/>
    <n v="4"/>
    <s v="Low Risk"/>
    <n v="6"/>
    <s v="6-11 bulan"/>
  </r>
  <r>
    <x v="1907"/>
    <x v="53"/>
    <x v="1"/>
    <x v="19"/>
    <s v="36022605783917"/>
    <n v="26"/>
    <s v="Lakilaki"/>
    <x v="1"/>
    <n v="14725000"/>
    <n v="0.10728692699490662"/>
    <x v="4"/>
    <s v="Kalimantan Selatan"/>
    <x v="1"/>
    <s v="XMAX 250"/>
    <s v="Maxi Scooter"/>
    <n v="60974000"/>
    <n v="21341000"/>
    <s v="High"/>
    <x v="4"/>
    <x v="4"/>
    <n v="0.14499999999999999"/>
    <n v="1579800"/>
    <n v="56874000"/>
    <x v="0"/>
    <x v="0"/>
    <n v="0"/>
    <n v="0"/>
    <n v="1"/>
    <m/>
    <n v="1"/>
    <n v="1"/>
    <n v="2"/>
    <n v="0"/>
    <n v="4"/>
    <s v="Low Risk"/>
    <n v="6"/>
    <s v="6-11 bulan"/>
  </r>
  <r>
    <x v="1908"/>
    <x v="66"/>
    <x v="1"/>
    <x v="457"/>
    <s v="92221510875502"/>
    <n v="41"/>
    <s v="Perempuan"/>
    <x v="0"/>
    <n v="5904000"/>
    <n v="0.52340785907859078"/>
    <x v="11"/>
    <s v="Sumatera Utara"/>
    <x v="1"/>
    <s v="XMAX 250"/>
    <s v="Maxi Scooter"/>
    <n v="60915000"/>
    <n v="15229000"/>
    <s v="Medium"/>
    <x v="1"/>
    <x v="3"/>
    <n v="0.14499999999999999"/>
    <n v="3090200"/>
    <n v="55623000"/>
    <x v="1"/>
    <x v="4"/>
    <n v="331"/>
    <n v="10"/>
    <n v="5"/>
    <s v="approved"/>
    <n v="4"/>
    <n v="2"/>
    <n v="1"/>
    <n v="4"/>
    <n v="11"/>
    <s v="High Risk"/>
    <n v="6"/>
    <s v="6-11 bulan"/>
  </r>
  <r>
    <x v="1909"/>
    <x v="21"/>
    <x v="4"/>
    <x v="37"/>
    <s v="37632202705597"/>
    <n v="48"/>
    <s v="Lakilaki"/>
    <x v="9"/>
    <n v="5438000"/>
    <n v="0.16616403089371093"/>
    <x v="11"/>
    <s v="Sumatera Utara"/>
    <x v="1"/>
    <s v="Aerox 155"/>
    <s v="Matic Sport"/>
    <n v="32384000"/>
    <n v="9715000"/>
    <s v="High"/>
    <x v="3"/>
    <x v="4"/>
    <n v="0.14499999999999999"/>
    <n v="903600"/>
    <n v="32531000"/>
    <x v="0"/>
    <x v="0"/>
    <n v="0"/>
    <n v="0"/>
    <n v="1"/>
    <m/>
    <n v="1"/>
    <n v="1"/>
    <n v="2"/>
    <n v="0"/>
    <n v="4"/>
    <s v="Low Risk"/>
    <n v="5"/>
    <s v="0-5 bulan"/>
  </r>
  <r>
    <x v="1910"/>
    <x v="42"/>
    <x v="0"/>
    <x v="33"/>
    <s v="Invalid"/>
    <n v="35"/>
    <s v="Lakilaki"/>
    <x v="8"/>
    <n v="3195000"/>
    <n v="0.40688575899843504"/>
    <x v="17"/>
    <s v="Jawa Barat"/>
    <x v="1"/>
    <s v="Mio M3"/>
    <s v="Matic Entry"/>
    <n v="18165184"/>
    <n v="4541000"/>
    <s v="Medium"/>
    <x v="1"/>
    <x v="0"/>
    <n v="0.14499999999999999"/>
    <n v="1300000"/>
    <n v="15600000"/>
    <x v="0"/>
    <x v="0"/>
    <n v="0"/>
    <n v="0"/>
    <n v="1"/>
    <s v="verifikasi"/>
    <n v="4"/>
    <n v="2"/>
    <n v="1"/>
    <n v="0"/>
    <n v="7"/>
    <s v="Medium Risk"/>
    <n v="4"/>
    <s v="0-5 bulan"/>
  </r>
  <r>
    <x v="1911"/>
    <x v="91"/>
    <x v="4"/>
    <x v="410"/>
    <s v="31732409925319"/>
    <n v="43"/>
    <s v="Lakilaki"/>
    <x v="7"/>
    <n v="3010000"/>
    <n v="0.1506312292358804"/>
    <x v="1"/>
    <s v="Sumatera Selatan"/>
    <x v="0"/>
    <s v="Vario 125"/>
    <s v="Matic Mid"/>
    <n v="24261000"/>
    <n v="8491000"/>
    <s v="High"/>
    <x v="4"/>
    <x v="1"/>
    <n v="0.14499999999999999"/>
    <n v="453400"/>
    <n v="27203000"/>
    <x v="0"/>
    <x v="0"/>
    <n v="0"/>
    <n v="0"/>
    <n v="1"/>
    <s v="verifikasi"/>
    <n v="1"/>
    <n v="1"/>
    <n v="4"/>
    <n v="0"/>
    <n v="6"/>
    <s v="Low Risk"/>
    <n v="4"/>
    <s v="0-5 bulan"/>
  </r>
  <r>
    <x v="1912"/>
    <x v="141"/>
    <x v="2"/>
    <x v="398"/>
    <s v="80802908991458"/>
    <n v="41"/>
    <s v="Lakilaki"/>
    <x v="0"/>
    <n v="7177000"/>
    <n v="0.17561655287724676"/>
    <x v="9"/>
    <s v="Jawa Tengah"/>
    <x v="2"/>
    <s v="Address"/>
    <s v="Matic Mid"/>
    <n v="20704000"/>
    <n v="2070000"/>
    <s v="Low"/>
    <x v="6"/>
    <x v="3"/>
    <n v="0.14499999999999999"/>
    <n v="1260400"/>
    <n v="22686000"/>
    <x v="0"/>
    <x v="0"/>
    <n v="0"/>
    <n v="0"/>
    <n v="1"/>
    <s v="survey ulang"/>
    <n v="1"/>
    <n v="3"/>
    <n v="1"/>
    <n v="0"/>
    <n v="5"/>
    <s v="Low Risk"/>
    <n v="6"/>
    <s v="6-11 bulan"/>
  </r>
  <r>
    <x v="1913"/>
    <x v="18"/>
    <x v="4"/>
    <x v="636"/>
    <s v="38862008866046"/>
    <n v="22"/>
    <s v="Lakilaki"/>
    <x v="0"/>
    <n v="6883000"/>
    <n v="0.11062036902513439"/>
    <x v="17"/>
    <s v="Jawa Barat"/>
    <x v="0"/>
    <s v="CB150R"/>
    <s v="Sport"/>
    <n v="31157000"/>
    <n v="4674000"/>
    <s v="Medium"/>
    <x v="0"/>
    <x v="1"/>
    <n v="0.14499999999999999"/>
    <n v="761400"/>
    <n v="45684000"/>
    <x v="0"/>
    <x v="0"/>
    <n v="0"/>
    <n v="0"/>
    <n v="1"/>
    <s v="survey ulang"/>
    <n v="1"/>
    <n v="2"/>
    <n v="4"/>
    <n v="0"/>
    <n v="7"/>
    <s v="Medium Risk"/>
    <n v="5"/>
    <s v="0-5 bulan"/>
  </r>
  <r>
    <x v="1914"/>
    <x v="88"/>
    <x v="5"/>
    <x v="60"/>
    <s v="97222910556106"/>
    <n v="55"/>
    <s v="Perempuan"/>
    <x v="8"/>
    <n v="3503000"/>
    <n v="0.38932343705395378"/>
    <x v="9"/>
    <s v="Jawa Tengah"/>
    <x v="0"/>
    <s v="Revo X"/>
    <s v="Bebek"/>
    <n v="17866000"/>
    <n v="3573000"/>
    <s v="Medium"/>
    <x v="2"/>
    <x v="0"/>
    <n v="0.14499999999999999"/>
    <n v="1363800"/>
    <n v="16366000"/>
    <x v="0"/>
    <x v="0"/>
    <n v="0"/>
    <n v="0"/>
    <n v="1"/>
    <s v="verifikasi"/>
    <n v="3"/>
    <n v="2"/>
    <n v="1"/>
    <n v="0"/>
    <n v="6"/>
    <s v="Low Risk"/>
    <n v="9"/>
    <s v="6-11 bulan"/>
  </r>
  <r>
    <x v="1915"/>
    <x v="147"/>
    <x v="1"/>
    <x v="637"/>
    <s v="34981405535990"/>
    <n v="40"/>
    <s v="Lakilaki"/>
    <x v="6"/>
    <n v="5421000"/>
    <n v="9.6236856668511339E-2"/>
    <x v="9"/>
    <s v="Jawa Tengah"/>
    <x v="0"/>
    <s v="Genio"/>
    <s v="Matic Entry"/>
    <n v="18698000"/>
    <n v="5609000"/>
    <s v="High"/>
    <x v="3"/>
    <x v="4"/>
    <n v="0.14499999999999999"/>
    <n v="521700"/>
    <n v="18782000"/>
    <x v="0"/>
    <x v="0"/>
    <n v="0"/>
    <n v="0"/>
    <n v="1"/>
    <m/>
    <n v="1"/>
    <n v="1"/>
    <n v="2"/>
    <n v="0"/>
    <n v="4"/>
    <s v="Low Risk"/>
    <n v="7"/>
    <s v="6-11 bulan"/>
  </r>
  <r>
    <x v="1916"/>
    <x v="96"/>
    <x v="0"/>
    <x v="66"/>
    <s v="40411105858727"/>
    <n v="35"/>
    <s v="Perempuan"/>
    <x v="4"/>
    <n v="7349000"/>
    <n v="0.26908422914682267"/>
    <x v="13"/>
    <s v="Jawa Barat"/>
    <x v="0"/>
    <s v="ADV 160"/>
    <s v="Adventure"/>
    <n v="43282000"/>
    <n v="6492000"/>
    <s v="Medium"/>
    <x v="0"/>
    <x v="5"/>
    <n v="0.14499999999999999"/>
    <n v="1977500"/>
    <n v="47460000"/>
    <x v="0"/>
    <x v="0"/>
    <n v="0"/>
    <n v="0"/>
    <n v="1"/>
    <m/>
    <n v="2"/>
    <n v="2"/>
    <n v="1"/>
    <n v="0"/>
    <n v="5"/>
    <s v="Low Risk"/>
    <n v="4"/>
    <s v="0-5 bulan"/>
  </r>
  <r>
    <x v="1917"/>
    <x v="110"/>
    <x v="0"/>
    <x v="127"/>
    <s v="90982602579583"/>
    <n v="46"/>
    <s v="Perempuan"/>
    <x v="3"/>
    <n v="4354000"/>
    <n v="6.4813964170877356E-2"/>
    <x v="6"/>
    <s v="DIY"/>
    <x v="2"/>
    <s v="Nex II"/>
    <s v="Matic Entry"/>
    <n v="16359000"/>
    <n v="6544000"/>
    <s v="High"/>
    <x v="5"/>
    <x v="1"/>
    <n v="0.14499999999999999"/>
    <n v="282200"/>
    <n v="16931000"/>
    <x v="0"/>
    <x v="0"/>
    <n v="0"/>
    <n v="0"/>
    <n v="1"/>
    <m/>
    <n v="1"/>
    <n v="1"/>
    <n v="4"/>
    <n v="0"/>
    <n v="6"/>
    <s v="Low Risk"/>
    <n v="4"/>
    <s v="0-5 bulan"/>
  </r>
  <r>
    <x v="1918"/>
    <x v="173"/>
    <x v="4"/>
    <x v="33"/>
    <s v="Invalid"/>
    <n v="58"/>
    <s v="Lakilaki"/>
    <x v="1"/>
    <n v="6630000"/>
    <n v="8.2820512820512823E-2"/>
    <x v="12"/>
    <s v="DKI Jakarta"/>
    <x v="0"/>
    <s v="Vario 160"/>
    <s v="Matic Mid"/>
    <n v="29381000"/>
    <n v="10283000"/>
    <s v="High"/>
    <x v="4"/>
    <x v="1"/>
    <n v="0.14499999999999999"/>
    <n v="549100"/>
    <n v="32944000"/>
    <x v="0"/>
    <x v="0"/>
    <n v="0"/>
    <n v="0"/>
    <n v="1"/>
    <s v="survey ulang"/>
    <n v="1"/>
    <n v="1"/>
    <n v="4"/>
    <n v="0"/>
    <n v="6"/>
    <s v="Low Risk"/>
    <n v="5"/>
    <s v="0-5 bulan"/>
  </r>
  <r>
    <x v="1919"/>
    <x v="143"/>
    <x v="2"/>
    <x v="539"/>
    <s v="76711310598004"/>
    <n v="24"/>
    <s v="Lakilaki"/>
    <x v="0"/>
    <n v="6088000"/>
    <n v="0.16816688567674112"/>
    <x v="11"/>
    <s v="Sumatera Utara"/>
    <x v="0"/>
    <s v="Scoopy"/>
    <s v="Matic Stylish"/>
    <n v="23287000"/>
    <n v="8151000"/>
    <s v="High"/>
    <x v="4"/>
    <x v="3"/>
    <n v="0.14499999999999999"/>
    <n v="1023800"/>
    <n v="18429000"/>
    <x v="0"/>
    <x v="0"/>
    <n v="0"/>
    <n v="0"/>
    <n v="1"/>
    <s v="verifikasi"/>
    <n v="1"/>
    <n v="1"/>
    <n v="1"/>
    <n v="0"/>
    <n v="3"/>
    <s v="Low Risk"/>
    <n v="6"/>
    <s v="6-11 bulan"/>
  </r>
  <r>
    <x v="1920"/>
    <x v="50"/>
    <x v="1"/>
    <x v="624"/>
    <s v="46422811932360"/>
    <n v="24"/>
    <s v="Lakilaki"/>
    <x v="4"/>
    <n v="4857000"/>
    <n v="0.1266213712168005"/>
    <x v="20"/>
    <s v="DKI Jakarta"/>
    <x v="1"/>
    <s v="Aerox 155"/>
    <s v="Matic Sport"/>
    <n v="32908000"/>
    <n v="11518000"/>
    <s v="High"/>
    <x v="4"/>
    <x v="1"/>
    <n v="0.14499999999999999"/>
    <n v="615000"/>
    <n v="36899000"/>
    <x v="0"/>
    <x v="0"/>
    <n v="0"/>
    <n v="0"/>
    <n v="1"/>
    <s v="verifikasi"/>
    <n v="1"/>
    <n v="1"/>
    <n v="4"/>
    <n v="0"/>
    <n v="6"/>
    <s v="Low Risk"/>
    <n v="6"/>
    <s v="6-11 bulan"/>
  </r>
  <r>
    <x v="1921"/>
    <x v="4"/>
    <x v="1"/>
    <x v="403"/>
    <s v="50111911847625"/>
    <n v="42"/>
    <s v="Lakilaki"/>
    <x v="8"/>
    <n v="3551000"/>
    <n v="0.17400732188116025"/>
    <x v="8"/>
    <s v="Banten"/>
    <x v="1"/>
    <s v="NMAX 155"/>
    <s v="Matic Premium"/>
    <n v="35822000"/>
    <n v="14329000"/>
    <s v="High"/>
    <x v="5"/>
    <x v="1"/>
    <n v="0.14499999999999999"/>
    <n v="617900"/>
    <n v="37076000"/>
    <x v="0"/>
    <x v="0"/>
    <n v="0"/>
    <n v="0"/>
    <n v="1"/>
    <s v="data kurang"/>
    <n v="1"/>
    <n v="1"/>
    <n v="4"/>
    <n v="0"/>
    <n v="6"/>
    <s v="Low Risk"/>
    <n v="7"/>
    <s v="6-11 bulan"/>
  </r>
  <r>
    <x v="1922"/>
    <x v="142"/>
    <x v="4"/>
    <x v="197"/>
    <s v="93742211918655"/>
    <n v="55"/>
    <s v="Lakilaki"/>
    <x v="8"/>
    <n v="3934000"/>
    <n v="0.14331469242501271"/>
    <x v="12"/>
    <s v="DKI Jakarta"/>
    <x v="2"/>
    <s v="Address"/>
    <s v="Matic Mid"/>
    <n v="20150000"/>
    <n v="3022000"/>
    <s v="Medium"/>
    <x v="0"/>
    <x v="2"/>
    <n v="0.14499999999999999"/>
    <n v="563800"/>
    <n v="27062000"/>
    <x v="0"/>
    <x v="0"/>
    <n v="0"/>
    <n v="0"/>
    <n v="1"/>
    <m/>
    <n v="1"/>
    <n v="2"/>
    <n v="3"/>
    <n v="0"/>
    <n v="6"/>
    <s v="Low Risk"/>
    <n v="5"/>
    <s v="0-5 bulan"/>
  </r>
  <r>
    <x v="1923"/>
    <x v="199"/>
    <x v="1"/>
    <x v="377"/>
    <s v="98112512553897"/>
    <n v="32"/>
    <s v="Lakilaki"/>
    <x v="5"/>
    <n v="4353000"/>
    <n v="0.16930852285779921"/>
    <x v="15"/>
    <s v="DKI Jakarta"/>
    <x v="1"/>
    <s v="NMAX 155"/>
    <s v="Matic Premium"/>
    <n v="34444000"/>
    <n v="12055000"/>
    <s v="High"/>
    <x v="4"/>
    <x v="2"/>
    <n v="0.14499999999999999"/>
    <n v="737000"/>
    <n v="35374000"/>
    <x v="0"/>
    <x v="0"/>
    <n v="0"/>
    <n v="0"/>
    <n v="1"/>
    <s v="ok"/>
    <n v="1"/>
    <n v="1"/>
    <n v="3"/>
    <n v="0"/>
    <n v="5"/>
    <s v="Low Risk"/>
    <n v="7"/>
    <s v="6-11 bulan"/>
  </r>
  <r>
    <x v="1924"/>
    <x v="140"/>
    <x v="5"/>
    <x v="214"/>
    <s v="53531409721839"/>
    <n v="24"/>
    <s v="Lakilaki"/>
    <x v="6"/>
    <n v="6101000"/>
    <n v="0.2028683822324209"/>
    <x v="19"/>
    <s v="Jawa Barat"/>
    <x v="2"/>
    <s v="Address"/>
    <s v="Matic Mid"/>
    <n v="19955000"/>
    <n v="6984000"/>
    <s v="High"/>
    <x v="4"/>
    <x v="0"/>
    <n v="0.14499999999999999"/>
    <n v="1237700"/>
    <n v="14852000"/>
    <x v="0"/>
    <x v="0"/>
    <n v="0"/>
    <n v="0"/>
    <n v="1"/>
    <m/>
    <n v="2"/>
    <n v="1"/>
    <n v="1"/>
    <n v="0"/>
    <n v="4"/>
    <s v="Low Risk"/>
    <n v="8"/>
    <s v="6-11 bulan"/>
  </r>
  <r>
    <x v="1925"/>
    <x v="121"/>
    <x v="1"/>
    <x v="638"/>
    <s v="79952001722076"/>
    <n v="58"/>
    <s v="Lakilaki"/>
    <x v="2"/>
    <n v="1759000"/>
    <n v="0.76242183058556001"/>
    <x v="6"/>
    <s v="DIY"/>
    <x v="1"/>
    <s v="XMAX 250"/>
    <s v="Maxi Scooter"/>
    <n v="58203000"/>
    <n v="17461000"/>
    <s v="High"/>
    <x v="3"/>
    <x v="2"/>
    <n v="0.14499999999999999"/>
    <n v="1341100"/>
    <n v="64372000"/>
    <x v="0"/>
    <x v="0"/>
    <n v="0"/>
    <n v="0"/>
    <n v="1"/>
    <m/>
    <n v="4"/>
    <n v="1"/>
    <n v="3"/>
    <n v="0"/>
    <n v="8"/>
    <s v="Medium Risk"/>
    <n v="7"/>
    <s v="6-11 bulan"/>
  </r>
  <r>
    <x v="1926"/>
    <x v="75"/>
    <x v="5"/>
    <x v="400"/>
    <s v="Invalid"/>
    <n v="53"/>
    <s v="Perempuan"/>
    <x v="1"/>
    <n v="5809000"/>
    <n v="0.12163883628851782"/>
    <x v="8"/>
    <s v="Banten"/>
    <x v="0"/>
    <s v="Vario 160"/>
    <s v="Matic Mid"/>
    <n v="28623000"/>
    <n v="7156000"/>
    <s v="Medium"/>
    <x v="1"/>
    <x v="2"/>
    <n v="0.14499999999999999"/>
    <n v="706600"/>
    <n v="33918000"/>
    <x v="0"/>
    <x v="0"/>
    <n v="0"/>
    <n v="0"/>
    <n v="1"/>
    <s v="ok"/>
    <n v="1"/>
    <n v="2"/>
    <n v="3"/>
    <n v="0"/>
    <n v="6"/>
    <s v="Low Risk"/>
    <n v="9"/>
    <s v="6-11 bulan"/>
  </r>
  <r>
    <x v="1927"/>
    <x v="7"/>
    <x v="3"/>
    <x v="33"/>
    <s v="Invalid"/>
    <n v="21"/>
    <s v="Perempuan"/>
    <x v="5"/>
    <n v="3747000"/>
    <n v="0.23231918868428075"/>
    <x v="13"/>
    <s v="Jawa Barat"/>
    <x v="0"/>
    <s v="Beat Street"/>
    <s v="Matic Entry"/>
    <n v="17993992"/>
    <n v="1799000"/>
    <s v="Low"/>
    <x v="6"/>
    <x v="5"/>
    <n v="0.14499999999999999"/>
    <n v="870500"/>
    <n v="20892000"/>
    <x v="0"/>
    <x v="0"/>
    <n v="0"/>
    <n v="0"/>
    <n v="1"/>
    <s v="ok"/>
    <n v="2"/>
    <n v="3"/>
    <n v="1"/>
    <n v="0"/>
    <n v="6"/>
    <s v="Low Risk"/>
    <n v="8"/>
    <s v="6-11 bulan"/>
  </r>
  <r>
    <x v="1928"/>
    <x v="27"/>
    <x v="4"/>
    <x v="639"/>
    <s v="87001706623445"/>
    <n v="38"/>
    <s v="Perempuan"/>
    <x v="3"/>
    <n v="6997000"/>
    <n v="0.14077461769329713"/>
    <x v="2"/>
    <s v="Riau"/>
    <x v="0"/>
    <s v="PCX 160"/>
    <s v="Matic Premium"/>
    <n v="35204000"/>
    <n v="5281000"/>
    <s v="Medium"/>
    <x v="0"/>
    <x v="2"/>
    <n v="0.14499999999999999"/>
    <n v="985000"/>
    <n v="47279000"/>
    <x v="0"/>
    <x v="0"/>
    <n v="0"/>
    <n v="0"/>
    <n v="1"/>
    <s v="verifikasi"/>
    <n v="1"/>
    <n v="2"/>
    <n v="3"/>
    <n v="0"/>
    <n v="6"/>
    <s v="Low Risk"/>
    <n v="4"/>
    <s v="0-5 bulan"/>
  </r>
  <r>
    <x v="1929"/>
    <x v="126"/>
    <x v="5"/>
    <x v="36"/>
    <s v="94692610672707"/>
    <n v="55"/>
    <s v="Perempuan"/>
    <x v="3"/>
    <n v="5819000"/>
    <n v="0.13598556452998797"/>
    <x v="10"/>
    <s v="Jawa Timur"/>
    <x v="0"/>
    <s v="CB150R"/>
    <s v="Sport"/>
    <n v="30542000"/>
    <n v="10690000"/>
    <s v="High"/>
    <x v="4"/>
    <x v="4"/>
    <n v="0.14499999999999999"/>
    <n v="791300"/>
    <n v="28488000"/>
    <x v="0"/>
    <x v="0"/>
    <n v="0"/>
    <n v="0"/>
    <n v="1"/>
    <m/>
    <n v="1"/>
    <n v="1"/>
    <n v="2"/>
    <n v="0"/>
    <n v="4"/>
    <s v="Low Risk"/>
    <n v="8"/>
    <s v="6-11 bulan"/>
  </r>
  <r>
    <x v="1930"/>
    <x v="180"/>
    <x v="4"/>
    <x v="447"/>
    <s v="57142703993759"/>
    <n v="43"/>
    <s v="Perempuan"/>
    <x v="9"/>
    <n v="4388000"/>
    <n v="0.11943938012762079"/>
    <x v="12"/>
    <s v="DKI Jakarta"/>
    <x v="2"/>
    <s v="Nex II"/>
    <s v="Matic Entry"/>
    <n v="16251000"/>
    <n v="6500000"/>
    <s v="High"/>
    <x v="5"/>
    <x v="5"/>
    <n v="0.14499999999999999"/>
    <n v="524100"/>
    <n v="12579000"/>
    <x v="0"/>
    <x v="0"/>
    <n v="0"/>
    <n v="0"/>
    <n v="1"/>
    <m/>
    <n v="1"/>
    <n v="1"/>
    <n v="1"/>
    <n v="0"/>
    <n v="3"/>
    <s v="Low Risk"/>
    <n v="5"/>
    <s v="0-5 bulan"/>
  </r>
  <r>
    <x v="1931"/>
    <x v="114"/>
    <x v="0"/>
    <x v="539"/>
    <s v="44772512597037"/>
    <n v="50"/>
    <s v="Lakilaki"/>
    <x v="3"/>
    <n v="3963000"/>
    <n v="0.19545798637395911"/>
    <x v="17"/>
    <s v="Jawa Barat"/>
    <x v="0"/>
    <s v="Beat Street"/>
    <s v="Matic Entry"/>
    <n v="19216000"/>
    <n v="4804000"/>
    <s v="Medium"/>
    <x v="1"/>
    <x v="5"/>
    <n v="0.14499999999999999"/>
    <n v="774600"/>
    <n v="18591000"/>
    <x v="0"/>
    <x v="0"/>
    <n v="0"/>
    <n v="0"/>
    <n v="1"/>
    <s v="ok"/>
    <n v="1"/>
    <n v="2"/>
    <n v="1"/>
    <n v="0"/>
    <n v="4"/>
    <s v="Low Risk"/>
    <n v="4"/>
    <s v="0-5 bulan"/>
  </r>
  <r>
    <x v="1932"/>
    <x v="184"/>
    <x v="1"/>
    <x v="189"/>
    <s v="85831309535560"/>
    <n v="36"/>
    <s v="Lakilaki"/>
    <x v="1"/>
    <n v="8942000"/>
    <n v="0.10965108476850817"/>
    <x v="11"/>
    <s v="Sumatera Utara"/>
    <x v="1"/>
    <s v="MT15"/>
    <s v="Sport Naked"/>
    <n v="37232000"/>
    <n v="7446000"/>
    <s v="Medium"/>
    <x v="2"/>
    <x v="2"/>
    <n v="0.14499999999999999"/>
    <n v="980500"/>
    <n v="47062000"/>
    <x v="0"/>
    <x v="0"/>
    <n v="0"/>
    <n v="0"/>
    <n v="1"/>
    <m/>
    <n v="1"/>
    <n v="2"/>
    <n v="3"/>
    <n v="0"/>
    <n v="6"/>
    <s v="Low Risk"/>
    <n v="6"/>
    <s v="6-11 bulan"/>
  </r>
  <r>
    <x v="1933"/>
    <x v="128"/>
    <x v="1"/>
    <x v="120"/>
    <s v="47382110954757"/>
    <n v="30"/>
    <s v="Perempuan"/>
    <x v="8"/>
    <n v="2863000"/>
    <n v="0.2662591687041565"/>
    <x v="19"/>
    <s v="Jawa Barat"/>
    <x v="0"/>
    <s v="Vario 125"/>
    <s v="Matic Mid"/>
    <n v="25733000"/>
    <n v="2573000"/>
    <s v="Low"/>
    <x v="6"/>
    <x v="2"/>
    <n v="0.14499999999999999"/>
    <n v="762300"/>
    <n v="36593000"/>
    <x v="0"/>
    <x v="2"/>
    <n v="0"/>
    <n v="0"/>
    <n v="0"/>
    <s v="ok"/>
    <n v="2"/>
    <n v="3"/>
    <n v="3"/>
    <n v="0"/>
    <n v="8"/>
    <s v="Medium Risk"/>
    <n v="6"/>
    <s v="6-11 bulan"/>
  </r>
  <r>
    <x v="1934"/>
    <x v="142"/>
    <x v="4"/>
    <x v="508"/>
    <s v="83691708751252"/>
    <n v="32"/>
    <s v="Lakilaki"/>
    <x v="3"/>
    <n v="3103000"/>
    <n v="1.2235256203673863"/>
    <x v="12"/>
    <s v="DKI Jakarta"/>
    <x v="1"/>
    <s v="XMAX 250"/>
    <s v="Maxi Scooter"/>
    <n v="62368000"/>
    <n v="6237000"/>
    <s v="Low"/>
    <x v="6"/>
    <x v="3"/>
    <n v="0.14499999999999999"/>
    <n v="3796600"/>
    <n v="68339000"/>
    <x v="0"/>
    <x v="0"/>
    <n v="0"/>
    <n v="0"/>
    <n v="1"/>
    <m/>
    <n v="4"/>
    <n v="3"/>
    <n v="1"/>
    <n v="0"/>
    <n v="8"/>
    <s v="Medium Risk"/>
    <n v="5"/>
    <s v="0-5 bulan"/>
  </r>
  <r>
    <x v="1935"/>
    <x v="117"/>
    <x v="1"/>
    <x v="640"/>
    <s v="47462909773222"/>
    <n v="45"/>
    <s v="Lakilaki"/>
    <x v="5"/>
    <n v="4982000"/>
    <n v="0.20369329586511442"/>
    <x v="15"/>
    <s v="DKI Jakarta"/>
    <x v="1"/>
    <s v="MT15"/>
    <s v="Sport Naked"/>
    <n v="39168000"/>
    <n v="13709000"/>
    <s v="High"/>
    <x v="4"/>
    <x v="4"/>
    <n v="0.14499999999999999"/>
    <n v="1014800"/>
    <n v="36534000"/>
    <x v="0"/>
    <x v="0"/>
    <n v="0"/>
    <n v="0"/>
    <n v="1"/>
    <m/>
    <n v="2"/>
    <n v="1"/>
    <n v="2"/>
    <n v="0"/>
    <n v="5"/>
    <s v="Low Risk"/>
    <n v="7"/>
    <s v="6-11 bulan"/>
  </r>
  <r>
    <x v="1936"/>
    <x v="97"/>
    <x v="3"/>
    <x v="402"/>
    <s v="84541101797976"/>
    <n v="42"/>
    <s v="Perempuan"/>
    <x v="0"/>
    <n v="5364000"/>
    <n v="0.17382550335570471"/>
    <x v="8"/>
    <s v="Banten"/>
    <x v="1"/>
    <s v="Lexi LX 155"/>
    <s v="Matic Mid"/>
    <n v="29239000"/>
    <n v="5848000"/>
    <s v="Medium"/>
    <x v="2"/>
    <x v="4"/>
    <n v="0.14499999999999999"/>
    <n v="932400"/>
    <n v="33566000"/>
    <x v="0"/>
    <x v="0"/>
    <n v="0"/>
    <n v="0"/>
    <n v="1"/>
    <s v="verifikasi"/>
    <n v="1"/>
    <n v="2"/>
    <n v="2"/>
    <n v="0"/>
    <n v="5"/>
    <s v="Low Risk"/>
    <n v="7"/>
    <s v="6-11 bulan"/>
  </r>
  <r>
    <x v="1937"/>
    <x v="32"/>
    <x v="4"/>
    <x v="389"/>
    <s v="60232609522894"/>
    <n v="33"/>
    <s v="Lakilaki"/>
    <x v="6"/>
    <n v="5434000"/>
    <n v="0.14184762605815238"/>
    <x v="17"/>
    <s v="Jawa Barat"/>
    <x v="4"/>
    <s v="KLX 150"/>
    <s v="Trail"/>
    <n v="36024000"/>
    <n v="12608000"/>
    <s v="High"/>
    <x v="4"/>
    <x v="2"/>
    <n v="0.14499999999999999"/>
    <n v="770800"/>
    <n v="36997000"/>
    <x v="0"/>
    <x v="0"/>
    <n v="0"/>
    <n v="0"/>
    <n v="1"/>
    <s v="approved"/>
    <n v="1"/>
    <n v="1"/>
    <n v="3"/>
    <n v="0"/>
    <n v="5"/>
    <s v="Low Risk"/>
    <n v="5"/>
    <s v="0-5 bulan"/>
  </r>
  <r>
    <x v="1938"/>
    <x v="43"/>
    <x v="5"/>
    <x v="605"/>
    <s v="47032901892036"/>
    <n v="41"/>
    <s v="Lakilaki"/>
    <x v="5"/>
    <n v="3343000"/>
    <n v="0.17894107089440622"/>
    <x v="6"/>
    <s v="DIY"/>
    <x v="1"/>
    <s v="Aerox 155"/>
    <s v="Matic Sport"/>
    <n v="32011000"/>
    <n v="11204000"/>
    <s v="High"/>
    <x v="4"/>
    <x v="1"/>
    <n v="0.14499999999999999"/>
    <n v="598200"/>
    <n v="35892000"/>
    <x v="1"/>
    <x v="3"/>
    <n v="15"/>
    <n v="1"/>
    <n v="3"/>
    <s v="verifikasi"/>
    <n v="1"/>
    <n v="1"/>
    <n v="4"/>
    <n v="2"/>
    <n v="8"/>
    <s v="Medium Risk"/>
    <n v="9"/>
    <s v="6-11 bulan"/>
  </r>
  <r>
    <x v="1939"/>
    <x v="45"/>
    <x v="5"/>
    <x v="120"/>
    <s v="79101503816573"/>
    <n v="46"/>
    <s v="Perempuan"/>
    <x v="6"/>
    <n v="6645000"/>
    <n v="0.23804364183596688"/>
    <x v="17"/>
    <s v="Jawa Barat"/>
    <x v="1"/>
    <s v="XMAX 250"/>
    <s v="Maxi Scooter"/>
    <n v="61131000"/>
    <n v="6113000"/>
    <s v="Low"/>
    <x v="6"/>
    <x v="1"/>
    <n v="0.14499999999999999"/>
    <n v="1581800"/>
    <n v="94906000"/>
    <x v="0"/>
    <x v="0"/>
    <n v="0"/>
    <n v="0"/>
    <n v="1"/>
    <m/>
    <n v="2"/>
    <n v="3"/>
    <n v="4"/>
    <n v="0"/>
    <n v="9"/>
    <s v="High Risk"/>
    <n v="9"/>
    <s v="6-11 bulan"/>
  </r>
  <r>
    <x v="1940"/>
    <x v="2"/>
    <x v="2"/>
    <x v="202"/>
    <s v="69001510732959"/>
    <n v="56"/>
    <s v="Perempuan"/>
    <x v="4"/>
    <n v="6029000"/>
    <n v="4.9096035826836956E-2"/>
    <x v="5"/>
    <s v="Kalimantan Timur"/>
    <x v="3"/>
    <s v="Dazz"/>
    <s v="Matic Entry"/>
    <n v="15839000"/>
    <n v="5544000"/>
    <s v="High"/>
    <x v="4"/>
    <x v="1"/>
    <n v="0.14499999999999999"/>
    <n v="296000"/>
    <n v="17758000"/>
    <x v="0"/>
    <x v="0"/>
    <n v="0"/>
    <n v="0"/>
    <n v="1"/>
    <m/>
    <n v="1"/>
    <n v="1"/>
    <n v="4"/>
    <n v="0"/>
    <n v="6"/>
    <s v="Low Risk"/>
    <n v="6"/>
    <s v="6-11 bulan"/>
  </r>
  <r>
    <x v="1941"/>
    <x v="139"/>
    <x v="3"/>
    <x v="641"/>
    <s v="52802503855956"/>
    <n v="23"/>
    <s v="Lakilaki"/>
    <x v="1"/>
    <n v="6718000"/>
    <n v="0.20690681750520989"/>
    <x v="9"/>
    <s v="Jawa Tengah"/>
    <x v="1"/>
    <s v="Freego"/>
    <s v="Matic Mid"/>
    <n v="22411000"/>
    <n v="7844000"/>
    <s v="High"/>
    <x v="4"/>
    <x v="0"/>
    <n v="0.14499999999999999"/>
    <n v="1390000"/>
    <n v="16680000"/>
    <x v="0"/>
    <x v="0"/>
    <n v="0"/>
    <n v="0"/>
    <n v="1"/>
    <s v="approved"/>
    <n v="2"/>
    <n v="1"/>
    <n v="1"/>
    <n v="0"/>
    <n v="4"/>
    <s v="Low Risk"/>
    <n v="8"/>
    <s v="6-11 bulan"/>
  </r>
  <r>
    <x v="1942"/>
    <x v="0"/>
    <x v="0"/>
    <x v="55"/>
    <s v="86381602537359"/>
    <n v="25"/>
    <s v="Lakilaki"/>
    <x v="2"/>
    <n v="3435000"/>
    <n v="0.12823871906841339"/>
    <x v="11"/>
    <s v="Sumatera Utara"/>
    <x v="2"/>
    <s v="Nex II"/>
    <s v="Matic Entry"/>
    <n v="16730000"/>
    <n v="3346000"/>
    <s v="Medium"/>
    <x v="2"/>
    <x v="2"/>
    <n v="0.14499999999999999"/>
    <n v="440500"/>
    <n v="21146000"/>
    <x v="0"/>
    <x v="0"/>
    <n v="0"/>
    <n v="0"/>
    <n v="1"/>
    <s v="survey ulang"/>
    <n v="1"/>
    <n v="2"/>
    <n v="3"/>
    <n v="0"/>
    <n v="6"/>
    <s v="Low Risk"/>
    <n v="4"/>
    <s v="0-5 bulan"/>
  </r>
  <r>
    <x v="1943"/>
    <x v="53"/>
    <x v="1"/>
    <x v="312"/>
    <s v="85461908564559"/>
    <n v="53"/>
    <s v="Lakilaki"/>
    <x v="0"/>
    <n v="4914000"/>
    <n v="0.1783068783068783"/>
    <x v="1"/>
    <s v="Sumatera Selatan"/>
    <x v="1"/>
    <s v="Mio M3"/>
    <s v="Matic Entry"/>
    <n v="18113000"/>
    <n v="1811000"/>
    <s v="Low"/>
    <x v="6"/>
    <x v="5"/>
    <n v="0.14499999999999999"/>
    <n v="876200"/>
    <n v="21030000"/>
    <x v="0"/>
    <x v="0"/>
    <n v="0"/>
    <n v="0"/>
    <n v="1"/>
    <s v="verifikasi"/>
    <n v="1"/>
    <n v="3"/>
    <n v="1"/>
    <n v="0"/>
    <n v="5"/>
    <s v="Low Risk"/>
    <n v="6"/>
    <s v="6-11 bulan"/>
  </r>
  <r>
    <x v="1944"/>
    <x v="153"/>
    <x v="5"/>
    <x v="506"/>
    <s v="70412903756664"/>
    <n v="47"/>
    <s v="Perempuan"/>
    <x v="6"/>
    <n v="5807000"/>
    <n v="0.18293438952987773"/>
    <x v="10"/>
    <s v="Jawa Timur"/>
    <x v="1"/>
    <s v="Freego"/>
    <s v="Matic Mid"/>
    <n v="23252000"/>
    <n v="3488000"/>
    <s v="Medium"/>
    <x v="0"/>
    <x v="5"/>
    <n v="0.14499999999999999"/>
    <n v="1062300"/>
    <n v="25495000"/>
    <x v="0"/>
    <x v="0"/>
    <n v="0"/>
    <n v="0"/>
    <n v="1"/>
    <s v="survey ulang"/>
    <n v="1"/>
    <n v="2"/>
    <n v="1"/>
    <n v="0"/>
    <n v="4"/>
    <s v="Low Risk"/>
    <n v="9"/>
    <s v="6-11 bulan"/>
  </r>
  <r>
    <x v="1945"/>
    <x v="141"/>
    <x v="2"/>
    <x v="404"/>
    <s v="81172411958325"/>
    <n v="38"/>
    <s v="Perempuan"/>
    <x v="0"/>
    <n v="6590000"/>
    <n v="0.27097116843702579"/>
    <x v="4"/>
    <s v="Kalimantan Selatan"/>
    <x v="1"/>
    <s v="Aerox 155"/>
    <s v="Matic Sport"/>
    <n v="33000000"/>
    <n v="6600000"/>
    <s v="Medium"/>
    <x v="2"/>
    <x v="3"/>
    <n v="0.14499999999999999"/>
    <n v="1785700"/>
    <n v="32142000"/>
    <x v="0"/>
    <x v="0"/>
    <n v="0"/>
    <n v="0"/>
    <n v="1"/>
    <s v="ok"/>
    <n v="2"/>
    <n v="2"/>
    <n v="1"/>
    <n v="0"/>
    <n v="5"/>
    <s v="Low Risk"/>
    <n v="6"/>
    <s v="6-11 bulan"/>
  </r>
  <r>
    <x v="1946"/>
    <x v="5"/>
    <x v="1"/>
    <x v="257"/>
    <s v="80171908607340"/>
    <n v="35"/>
    <s v="Lakilaki"/>
    <x v="9"/>
    <n v="4636000"/>
    <n v="0.17737273511647972"/>
    <x v="1"/>
    <s v="Sumatera Selatan"/>
    <x v="0"/>
    <s v="Vario 125"/>
    <s v="Matic Mid"/>
    <n v="24268000"/>
    <n v="3640000"/>
    <s v="Medium"/>
    <x v="0"/>
    <x v="4"/>
    <n v="0.14499999999999999"/>
    <n v="822300"/>
    <n v="29602000"/>
    <x v="0"/>
    <x v="0"/>
    <n v="0"/>
    <n v="0"/>
    <n v="1"/>
    <s v="approved"/>
    <n v="1"/>
    <n v="2"/>
    <n v="2"/>
    <n v="0"/>
    <n v="5"/>
    <s v="Low Risk"/>
    <n v="7"/>
    <s v="6-11 bulan"/>
  </r>
  <r>
    <x v="1947"/>
    <x v="93"/>
    <x v="4"/>
    <x v="642"/>
    <s v="36222001576210"/>
    <n v="29"/>
    <s v="Perempuan"/>
    <x v="0"/>
    <n v="5982000"/>
    <n v="0.26034770979605482"/>
    <x v="9"/>
    <s v="Jawa Tengah"/>
    <x v="0"/>
    <s v="CB150R"/>
    <s v="Sport"/>
    <n v="30700000"/>
    <n v="7675000"/>
    <s v="Medium"/>
    <x v="1"/>
    <x v="3"/>
    <n v="0.14499999999999999"/>
    <n v="1557400"/>
    <n v="28033000"/>
    <x v="0"/>
    <x v="0"/>
    <n v="0"/>
    <n v="0"/>
    <n v="1"/>
    <s v="survey ulang"/>
    <n v="2"/>
    <n v="2"/>
    <n v="1"/>
    <n v="0"/>
    <n v="5"/>
    <s v="Low Risk"/>
    <n v="4"/>
    <s v="0-5 bulan"/>
  </r>
  <r>
    <x v="1948"/>
    <x v="55"/>
    <x v="5"/>
    <x v="425"/>
    <s v="31591510791793"/>
    <n v="44"/>
    <s v="Perempuan"/>
    <x v="6"/>
    <n v="6897000"/>
    <n v="6.0229085109467888E-2"/>
    <x v="8"/>
    <s v="Banten"/>
    <x v="0"/>
    <s v="Genio"/>
    <s v="Matic Entry"/>
    <n v="19264000"/>
    <n v="4816000"/>
    <s v="Medium"/>
    <x v="1"/>
    <x v="1"/>
    <n v="0.14499999999999999"/>
    <n v="415400"/>
    <n v="24922000"/>
    <x v="0"/>
    <x v="0"/>
    <n v="0"/>
    <n v="0"/>
    <n v="1"/>
    <s v="ok"/>
    <n v="1"/>
    <n v="2"/>
    <n v="4"/>
    <n v="0"/>
    <n v="7"/>
    <s v="Medium Risk"/>
    <n v="8"/>
    <s v="6-11 bulan"/>
  </r>
  <r>
    <x v="1949"/>
    <x v="116"/>
    <x v="5"/>
    <x v="420"/>
    <s v="76831211641471"/>
    <n v="26"/>
    <s v="Lakilaki"/>
    <x v="0"/>
    <n v="6423000"/>
    <n v="0.28503814416939127"/>
    <x v="19"/>
    <s v="Jawa Barat"/>
    <x v="1"/>
    <s v="Aerox 155"/>
    <s v="Matic Sport"/>
    <n v="31978000"/>
    <n v="12791000"/>
    <s v="High"/>
    <x v="5"/>
    <x v="0"/>
    <n v="0.14499999999999999"/>
    <n v="1830800"/>
    <n v="21969000"/>
    <x v="0"/>
    <x v="0"/>
    <n v="0"/>
    <n v="0"/>
    <n v="1"/>
    <s v="data kurang"/>
    <n v="2"/>
    <n v="1"/>
    <n v="1"/>
    <n v="0"/>
    <n v="4"/>
    <s v="Low Risk"/>
    <n v="9"/>
    <s v="6-11 bulan"/>
  </r>
  <r>
    <x v="1950"/>
    <x v="201"/>
    <x v="12"/>
    <x v="510"/>
    <s v="45481807753551"/>
    <n v="29"/>
    <s v="Lakilaki"/>
    <x v="1"/>
    <n v="3931000"/>
    <n v="0.22513355380310354"/>
    <x v="16"/>
    <s v="Jawa Timur"/>
    <x v="0"/>
    <s v="Beat Street"/>
    <s v="Matic Entry"/>
    <n v="18693000"/>
    <n v="5608000"/>
    <s v="High"/>
    <x v="3"/>
    <x v="3"/>
    <n v="0.14499999999999999"/>
    <n v="885000"/>
    <n v="15931000"/>
    <x v="0"/>
    <x v="0"/>
    <n v="0"/>
    <n v="0"/>
    <n v="1"/>
    <s v="approved"/>
    <n v="2"/>
    <n v="1"/>
    <n v="1"/>
    <n v="0"/>
    <n v="4"/>
    <s v="Low Risk"/>
    <n v="3"/>
    <s v="0-5 bulan"/>
  </r>
  <r>
    <x v="1951"/>
    <x v="138"/>
    <x v="2"/>
    <x v="288"/>
    <s v="75652111658385"/>
    <n v="55"/>
    <s v="Perempuan"/>
    <x v="2"/>
    <n v="1601000"/>
    <n v="0.95696439725171767"/>
    <x v="13"/>
    <s v="Jawa Barat"/>
    <x v="1"/>
    <s v="NMAX 155"/>
    <s v="Matic Premium"/>
    <n v="34849000"/>
    <n v="12197000"/>
    <s v="High"/>
    <x v="4"/>
    <x v="3"/>
    <n v="0.14499999999999999"/>
    <n v="1532100"/>
    <n v="27579000"/>
    <x v="0"/>
    <x v="0"/>
    <n v="0"/>
    <n v="0"/>
    <n v="1"/>
    <s v="survey ulang"/>
    <n v="4"/>
    <n v="1"/>
    <n v="1"/>
    <n v="0"/>
    <n v="6"/>
    <s v="Low Risk"/>
    <n v="6"/>
    <s v="6-11 bulan"/>
  </r>
  <r>
    <x v="1952"/>
    <x v="139"/>
    <x v="3"/>
    <x v="394"/>
    <s v="71861205779349"/>
    <n v="23"/>
    <s v="Perempuan"/>
    <x v="3"/>
    <n v="4009000"/>
    <n v="0.27672736343227738"/>
    <x v="10"/>
    <s v="Jawa Timur"/>
    <x v="1"/>
    <s v="Aerox 155"/>
    <s v="Matic Sport"/>
    <n v="32742000"/>
    <n v="4911000"/>
    <s v="Medium"/>
    <x v="0"/>
    <x v="4"/>
    <n v="0.14499999999999999"/>
    <n v="1109400"/>
    <n v="39938000"/>
    <x v="0"/>
    <x v="0"/>
    <n v="0"/>
    <n v="0"/>
    <n v="1"/>
    <s v="verifikasi"/>
    <n v="2"/>
    <n v="2"/>
    <n v="2"/>
    <n v="0"/>
    <n v="6"/>
    <s v="Low Risk"/>
    <n v="8"/>
    <s v="6-11 bulan"/>
  </r>
  <r>
    <x v="1953"/>
    <x v="162"/>
    <x v="4"/>
    <x v="190"/>
    <s v="92792108982220"/>
    <n v="45"/>
    <s v="Perempuan"/>
    <x v="0"/>
    <n v="4597000"/>
    <n v="0.17652817054600828"/>
    <x v="12"/>
    <s v="DKI Jakarta"/>
    <x v="0"/>
    <s v="Revo X"/>
    <s v="Bebek"/>
    <n v="18457000"/>
    <n v="6460000"/>
    <s v="High"/>
    <x v="4"/>
    <x v="3"/>
    <n v="0.14499999999999999"/>
    <n v="811500"/>
    <n v="14606000"/>
    <x v="0"/>
    <x v="0"/>
    <n v="0"/>
    <n v="0"/>
    <n v="1"/>
    <s v="survey ulang"/>
    <n v="1"/>
    <n v="1"/>
    <n v="1"/>
    <n v="0"/>
    <n v="3"/>
    <s v="Low Risk"/>
    <n v="5"/>
    <s v="0-5 bulan"/>
  </r>
  <r>
    <x v="1954"/>
    <x v="201"/>
    <x v="12"/>
    <x v="123"/>
    <s v="55551705884630"/>
    <n v="57"/>
    <s v="Perempuan"/>
    <x v="9"/>
    <n v="4323000"/>
    <n v="0.23784408975248669"/>
    <x v="6"/>
    <s v="DIY"/>
    <x v="1"/>
    <s v="NMAX 155"/>
    <s v="Matic Premium"/>
    <n v="36751000"/>
    <n v="5513000"/>
    <s v="Medium"/>
    <x v="0"/>
    <x v="2"/>
    <n v="0.14499999999999999"/>
    <n v="1028200"/>
    <n v="49355000"/>
    <x v="0"/>
    <x v="0"/>
    <n v="0"/>
    <n v="0"/>
    <n v="1"/>
    <m/>
    <n v="2"/>
    <n v="2"/>
    <n v="3"/>
    <n v="0"/>
    <n v="7"/>
    <s v="Medium Risk"/>
    <n v="3"/>
    <s v="0-5 bulan"/>
  </r>
  <r>
    <x v="1955"/>
    <x v="62"/>
    <x v="1"/>
    <x v="421"/>
    <s v="56002606732595"/>
    <n v="33"/>
    <s v="Lakilaki"/>
    <x v="9"/>
    <n v="3881000"/>
    <n v="9.8376707034269512E-2"/>
    <x v="2"/>
    <s v="Riau"/>
    <x v="3"/>
    <s v="Dazz"/>
    <s v="Matic Entry"/>
    <n v="16569000"/>
    <n v="4971000"/>
    <s v="High"/>
    <x v="3"/>
    <x v="2"/>
    <n v="0.14499999999999999"/>
    <n v="381800"/>
    <n v="18325000"/>
    <x v="0"/>
    <x v="0"/>
    <n v="0"/>
    <n v="0"/>
    <n v="1"/>
    <s v="survey ulang"/>
    <n v="1"/>
    <n v="1"/>
    <n v="3"/>
    <n v="0"/>
    <n v="5"/>
    <s v="Low Risk"/>
    <n v="7"/>
    <s v="6-11 bulan"/>
  </r>
  <r>
    <x v="1956"/>
    <x v="111"/>
    <x v="4"/>
    <x v="308"/>
    <s v="47661007672181"/>
    <n v="47"/>
    <s v="Lakilaki"/>
    <x v="8"/>
    <n v="3187000"/>
    <n v="0.24571697521179792"/>
    <x v="4"/>
    <s v="Kalimantan Selatan"/>
    <x v="0"/>
    <s v="Beat Street"/>
    <s v="Matic Entry"/>
    <n v="18213000"/>
    <n v="3643000"/>
    <s v="Medium"/>
    <x v="2"/>
    <x v="5"/>
    <n v="0.14499999999999999"/>
    <n v="783100"/>
    <n v="18795000"/>
    <x v="0"/>
    <x v="0"/>
    <n v="0"/>
    <n v="0"/>
    <n v="1"/>
    <s v="verifikasi"/>
    <n v="2"/>
    <n v="2"/>
    <n v="1"/>
    <n v="0"/>
    <n v="5"/>
    <s v="Low Risk"/>
    <n v="4"/>
    <s v="0-5 bulan"/>
  </r>
  <r>
    <x v="1957"/>
    <x v="93"/>
    <x v="4"/>
    <x v="292"/>
    <s v="32982702729564"/>
    <n v="30"/>
    <s v="Perempuan"/>
    <x v="9"/>
    <n v="4078000"/>
    <n v="0.16319274153997057"/>
    <x v="13"/>
    <s v="Jawa Barat"/>
    <x v="2"/>
    <s v="Nex II"/>
    <s v="Matic Entry"/>
    <n v="16508000"/>
    <n v="4127000"/>
    <s v="Medium"/>
    <x v="1"/>
    <x v="5"/>
    <n v="0.14499999999999999"/>
    <n v="665500"/>
    <n v="15972000"/>
    <x v="0"/>
    <x v="0"/>
    <n v="0"/>
    <n v="0"/>
    <n v="1"/>
    <s v="survey ulang"/>
    <n v="1"/>
    <n v="2"/>
    <n v="1"/>
    <n v="0"/>
    <n v="4"/>
    <s v="Low Risk"/>
    <n v="4"/>
    <s v="0-5 bulan"/>
  </r>
  <r>
    <x v="1958"/>
    <x v="160"/>
    <x v="2"/>
    <x v="442"/>
    <s v="66732303562805"/>
    <n v="32"/>
    <s v="Lakilaki"/>
    <x v="0"/>
    <n v="7463000"/>
    <n v="8.4617446067265178E-2"/>
    <x v="9"/>
    <s v="Jawa Tengah"/>
    <x v="2"/>
    <s v="Address"/>
    <s v="Matic Mid"/>
    <n v="21124000"/>
    <n v="5281000"/>
    <s v="Medium"/>
    <x v="1"/>
    <x v="4"/>
    <n v="0.14499999999999999"/>
    <n v="631500"/>
    <n v="22735000"/>
    <x v="0"/>
    <x v="0"/>
    <n v="0"/>
    <n v="0"/>
    <n v="1"/>
    <s v="approved"/>
    <n v="1"/>
    <n v="2"/>
    <n v="2"/>
    <n v="0"/>
    <n v="5"/>
    <s v="Low Risk"/>
    <n v="5"/>
    <s v="0-5 bulan"/>
  </r>
  <r>
    <x v="1959"/>
    <x v="195"/>
    <x v="8"/>
    <x v="497"/>
    <s v="36441401722997"/>
    <n v="22"/>
    <s v="Perempuan"/>
    <x v="6"/>
    <n v="4257000"/>
    <n v="0.17641531595019966"/>
    <x v="17"/>
    <s v="Jawa Barat"/>
    <x v="1"/>
    <s v="R15"/>
    <s v="Sport"/>
    <n v="43539000"/>
    <n v="17416000"/>
    <s v="High"/>
    <x v="5"/>
    <x v="1"/>
    <n v="0.14499999999999999"/>
    <n v="751000"/>
    <n v="45063000"/>
    <x v="0"/>
    <x v="0"/>
    <n v="0"/>
    <n v="0"/>
    <n v="1"/>
    <m/>
    <n v="1"/>
    <n v="1"/>
    <n v="4"/>
    <n v="0"/>
    <n v="6"/>
    <s v="Low Risk"/>
    <n v="1"/>
    <s v="0-5 bulan"/>
  </r>
  <r>
    <x v="1960"/>
    <x v="106"/>
    <x v="3"/>
    <x v="403"/>
    <s v="64142005575738"/>
    <n v="29"/>
    <s v="Lakilaki"/>
    <x v="9"/>
    <n v="5366000"/>
    <n v="0.13635855385762208"/>
    <x v="20"/>
    <s v="DKI Jakarta"/>
    <x v="0"/>
    <s v="Revo X"/>
    <s v="Bebek"/>
    <n v="18030000"/>
    <n v="7212000"/>
    <s v="High"/>
    <x v="5"/>
    <x v="3"/>
    <n v="0.14499999999999999"/>
    <n v="731700"/>
    <n v="13170000"/>
    <x v="0"/>
    <x v="0"/>
    <n v="0"/>
    <n v="0"/>
    <n v="1"/>
    <s v="ok"/>
    <n v="1"/>
    <n v="1"/>
    <n v="1"/>
    <n v="0"/>
    <n v="3"/>
    <s v="Low Risk"/>
    <n v="8"/>
    <s v="6-11 bulan"/>
  </r>
  <r>
    <x v="1961"/>
    <x v="100"/>
    <x v="3"/>
    <x v="238"/>
    <s v="80132302762528"/>
    <n v="34"/>
    <s v="Lakilaki"/>
    <x v="4"/>
    <n v="4798000"/>
    <n v="0.3720508545227178"/>
    <x v="9"/>
    <s v="Jawa Tengah"/>
    <x v="1"/>
    <s v="MT15"/>
    <s v="Sport Naked"/>
    <n v="36902000"/>
    <n v="3690000"/>
    <s v="Low"/>
    <x v="6"/>
    <x v="5"/>
    <n v="0.14499999999999999"/>
    <n v="1785100"/>
    <n v="42843000"/>
    <x v="0"/>
    <x v="0"/>
    <n v="0"/>
    <n v="0"/>
    <n v="1"/>
    <m/>
    <n v="3"/>
    <n v="3"/>
    <n v="1"/>
    <n v="0"/>
    <n v="7"/>
    <s v="Medium Risk"/>
    <n v="8"/>
    <s v="6-11 bulan"/>
  </r>
  <r>
    <x v="1962"/>
    <x v="151"/>
    <x v="0"/>
    <x v="392"/>
    <s v="50942308841113"/>
    <n v="36"/>
    <s v="Perempuan"/>
    <x v="1"/>
    <n v="6935000"/>
    <n v="0.17062725306416726"/>
    <x v="20"/>
    <s v="DKI Jakarta"/>
    <x v="0"/>
    <s v="Vario 160"/>
    <s v="Matic Mid"/>
    <n v="29353000"/>
    <n v="7338000"/>
    <s v="Medium"/>
    <x v="1"/>
    <x v="5"/>
    <n v="0.14499999999999999"/>
    <n v="1183300"/>
    <n v="28399000"/>
    <x v="0"/>
    <x v="0"/>
    <n v="0"/>
    <n v="0"/>
    <n v="1"/>
    <m/>
    <n v="1"/>
    <n v="2"/>
    <n v="1"/>
    <n v="0"/>
    <n v="4"/>
    <s v="Low Risk"/>
    <n v="4"/>
    <s v="0-5 bulan"/>
  </r>
  <r>
    <x v="1963"/>
    <x v="113"/>
    <x v="5"/>
    <x v="380"/>
    <s v="79981206798597"/>
    <n v="58"/>
    <s v="Perempuan"/>
    <x v="1"/>
    <n v="8506000"/>
    <n v="3.794968257700447E-2"/>
    <x v="6"/>
    <s v="DIY"/>
    <x v="0"/>
    <s v="Beat Street"/>
    <s v="Matic Entry"/>
    <n v="18711000"/>
    <n v="7484000"/>
    <s v="High"/>
    <x v="5"/>
    <x v="1"/>
    <n v="0.14499999999999999"/>
    <n v="322800"/>
    <n v="19366000"/>
    <x v="0"/>
    <x v="0"/>
    <n v="0"/>
    <n v="0"/>
    <n v="1"/>
    <m/>
    <n v="1"/>
    <n v="1"/>
    <n v="4"/>
    <n v="0"/>
    <n v="6"/>
    <s v="Low Risk"/>
    <n v="9"/>
    <s v="6-11 bulan"/>
  </r>
  <r>
    <x v="1964"/>
    <x v="145"/>
    <x v="3"/>
    <x v="364"/>
    <s v="95532308761282"/>
    <n v="44"/>
    <s v="Perempuan"/>
    <x v="1"/>
    <n v="12373000"/>
    <n v="0.11980117998868504"/>
    <x v="16"/>
    <s v="Jawa Timur"/>
    <x v="2"/>
    <s v="Nex II"/>
    <s v="Matic Entry"/>
    <n v="17261000"/>
    <n v="1726000"/>
    <s v="Low"/>
    <x v="6"/>
    <x v="0"/>
    <n v="0.14499999999999999"/>
    <n v="1482300"/>
    <n v="17788000"/>
    <x v="0"/>
    <x v="0"/>
    <n v="0"/>
    <n v="0"/>
    <n v="1"/>
    <s v="survey ulang"/>
    <n v="1"/>
    <n v="3"/>
    <n v="1"/>
    <n v="0"/>
    <n v="5"/>
    <s v="Low Risk"/>
    <n v="8"/>
    <s v="6-11 bulan"/>
  </r>
  <r>
    <x v="1965"/>
    <x v="126"/>
    <x v="5"/>
    <x v="112"/>
    <s v="40662508716036"/>
    <n v="22"/>
    <s v="Perempuan"/>
    <x v="1"/>
    <n v="12165000"/>
    <n v="6.2679819153308669E-2"/>
    <x v="3"/>
    <s v="Sulawesi Selatan"/>
    <x v="2"/>
    <s v="Address"/>
    <s v="Matic Mid"/>
    <n v="21255000"/>
    <n v="2125000"/>
    <s v="Low"/>
    <x v="6"/>
    <x v="4"/>
    <n v="0.14499999999999999"/>
    <n v="762500"/>
    <n v="27451000"/>
    <x v="0"/>
    <x v="0"/>
    <n v="0"/>
    <n v="0"/>
    <n v="1"/>
    <s v="verifikasi"/>
    <n v="1"/>
    <n v="3"/>
    <n v="2"/>
    <n v="0"/>
    <n v="6"/>
    <s v="Low Risk"/>
    <n v="8"/>
    <s v="6-11 bulan"/>
  </r>
  <r>
    <x v="1966"/>
    <x v="186"/>
    <x v="2"/>
    <x v="354"/>
    <s v="65711710691948"/>
    <n v="33"/>
    <s v="Perempuan"/>
    <x v="7"/>
    <n v="2539000"/>
    <n v="0.30488381252461599"/>
    <x v="8"/>
    <s v="Banten"/>
    <x v="1"/>
    <s v="Mio M3"/>
    <s v="Matic Entry"/>
    <n v="18002000"/>
    <n v="3600000"/>
    <s v="Medium"/>
    <x v="2"/>
    <x v="5"/>
    <n v="0.14499999999999999"/>
    <n v="774100"/>
    <n v="18579000"/>
    <x v="0"/>
    <x v="0"/>
    <n v="0"/>
    <n v="0"/>
    <n v="1"/>
    <s v="data kurang"/>
    <n v="3"/>
    <n v="2"/>
    <n v="1"/>
    <n v="0"/>
    <n v="6"/>
    <s v="Low Risk"/>
    <n v="5"/>
    <s v="0-5 bulan"/>
  </r>
  <r>
    <x v="1967"/>
    <x v="76"/>
    <x v="3"/>
    <x v="482"/>
    <s v="70042105631948"/>
    <n v="33"/>
    <s v="Perempuan"/>
    <x v="1"/>
    <n v="7006000"/>
    <n v="0.10048529831572937"/>
    <x v="7"/>
    <s v="Jawa Barat"/>
    <x v="3"/>
    <s v="Dazz"/>
    <s v="Matic Entry"/>
    <n v="16373000"/>
    <n v="3275000"/>
    <s v="Medium"/>
    <x v="2"/>
    <x v="5"/>
    <n v="0.14499999999999999"/>
    <n v="704000"/>
    <n v="16897000"/>
    <x v="0"/>
    <x v="0"/>
    <n v="0"/>
    <n v="0"/>
    <n v="1"/>
    <s v="survey ulang"/>
    <n v="1"/>
    <n v="2"/>
    <n v="1"/>
    <n v="0"/>
    <n v="4"/>
    <s v="Low Risk"/>
    <n v="8"/>
    <s v="6-11 bulan"/>
  </r>
  <r>
    <x v="1968"/>
    <x v="204"/>
    <x v="6"/>
    <x v="309"/>
    <s v="62111811511969"/>
    <n v="53"/>
    <s v="Perempuan"/>
    <x v="1"/>
    <n v="14937000"/>
    <n v="0.1803307223672759"/>
    <x v="6"/>
    <s v="DIY"/>
    <x v="0"/>
    <s v="PCX 160"/>
    <s v="Matic Premium"/>
    <n v="37640000"/>
    <n v="9410000"/>
    <s v="Medium"/>
    <x v="1"/>
    <x v="0"/>
    <n v="0.14499999999999999"/>
    <n v="2693600"/>
    <n v="32323000"/>
    <x v="0"/>
    <x v="0"/>
    <n v="0"/>
    <n v="0"/>
    <n v="1"/>
    <s v="data kurang"/>
    <n v="1"/>
    <n v="2"/>
    <n v="1"/>
    <n v="0"/>
    <n v="4"/>
    <s v="Low Risk"/>
    <n v="0"/>
    <s v="0-5 bulan"/>
  </r>
  <r>
    <x v="1969"/>
    <x v="23"/>
    <x v="0"/>
    <x v="177"/>
    <s v="68292710688971"/>
    <n v="47"/>
    <s v="Lakilaki"/>
    <x v="3"/>
    <n v="5383000"/>
    <n v="8.2686234441761097E-2"/>
    <x v="4"/>
    <s v="Kalimantan Selatan"/>
    <x v="2"/>
    <s v="Nex II"/>
    <s v="Matic Entry"/>
    <n v="16901000"/>
    <n v="3380000"/>
    <s v="Medium"/>
    <x v="2"/>
    <x v="2"/>
    <n v="0.14499999999999999"/>
    <n v="445100"/>
    <n v="21363000"/>
    <x v="0"/>
    <x v="0"/>
    <n v="0"/>
    <n v="0"/>
    <n v="1"/>
    <s v="data kurang"/>
    <n v="1"/>
    <n v="2"/>
    <n v="3"/>
    <n v="0"/>
    <n v="6"/>
    <s v="Low Risk"/>
    <n v="4"/>
    <s v="0-5 bulan"/>
  </r>
  <r>
    <x v="1970"/>
    <x v="57"/>
    <x v="1"/>
    <x v="104"/>
    <s v="44572001625492"/>
    <n v="35"/>
    <s v="Perempuan"/>
    <x v="9"/>
    <n v="6316000"/>
    <n v="9.0357821405953137E-2"/>
    <x v="17"/>
    <s v="Jawa Barat"/>
    <x v="1"/>
    <s v="Mio M3"/>
    <s v="Matic Entry"/>
    <n v="17695000"/>
    <n v="7078000"/>
    <s v="High"/>
    <x v="5"/>
    <x v="5"/>
    <n v="0.14499999999999999"/>
    <n v="570700"/>
    <n v="13696000"/>
    <x v="0"/>
    <x v="0"/>
    <n v="0"/>
    <n v="0"/>
    <n v="1"/>
    <m/>
    <n v="1"/>
    <n v="1"/>
    <n v="1"/>
    <n v="0"/>
    <n v="3"/>
    <s v="Low Risk"/>
    <n v="7"/>
    <s v="6-11 bulan"/>
  </r>
  <r>
    <x v="1971"/>
    <x v="128"/>
    <x v="1"/>
    <x v="394"/>
    <s v="32732904704101"/>
    <n v="52"/>
    <s v="Perempuan"/>
    <x v="0"/>
    <n v="5794000"/>
    <n v="0.10935450465999309"/>
    <x v="14"/>
    <s v="DKI Jakarta"/>
    <x v="1"/>
    <s v="Lexi LX 155"/>
    <s v="Matic Mid"/>
    <n v="29385000"/>
    <n v="7346000"/>
    <s v="Medium"/>
    <x v="1"/>
    <x v="1"/>
    <n v="0.14499999999999999"/>
    <n v="633600"/>
    <n v="38017000"/>
    <x v="0"/>
    <x v="0"/>
    <n v="0"/>
    <n v="0"/>
    <n v="1"/>
    <s v="data kurang"/>
    <n v="1"/>
    <n v="2"/>
    <n v="4"/>
    <n v="0"/>
    <n v="7"/>
    <s v="Medium Risk"/>
    <n v="6"/>
    <s v="6-11 bulan"/>
  </r>
  <r>
    <x v="1972"/>
    <x v="176"/>
    <x v="5"/>
    <x v="134"/>
    <s v="50461110517369"/>
    <n v="24"/>
    <s v="Perempuan"/>
    <x v="1"/>
    <n v="9857000"/>
    <n v="7.8735923709039257E-2"/>
    <x v="9"/>
    <s v="Jawa Tengah"/>
    <x v="0"/>
    <s v="Revo X"/>
    <s v="Bebek"/>
    <n v="18049000"/>
    <n v="3610000"/>
    <s v="Medium"/>
    <x v="2"/>
    <x v="5"/>
    <n v="0.14499999999999999"/>
    <n v="776100"/>
    <n v="18626000"/>
    <x v="0"/>
    <x v="0"/>
    <n v="0"/>
    <n v="0"/>
    <n v="1"/>
    <m/>
    <n v="1"/>
    <n v="2"/>
    <n v="1"/>
    <n v="0"/>
    <n v="4"/>
    <s v="Low Risk"/>
    <n v="8"/>
    <s v="6-11 bulan"/>
  </r>
  <r>
    <x v="1973"/>
    <x v="56"/>
    <x v="4"/>
    <x v="132"/>
    <s v="66881608787727"/>
    <n v="53"/>
    <s v="Lakilaki"/>
    <x v="6"/>
    <n v="5827000"/>
    <n v="0.50199073279560669"/>
    <x v="15"/>
    <s v="DKI Jakarta"/>
    <x v="1"/>
    <s v="XMAX 250"/>
    <s v="Maxi Scooter"/>
    <n v="60467000"/>
    <n v="6047000"/>
    <s v="Low"/>
    <x v="6"/>
    <x v="5"/>
    <n v="0.14499999999999999"/>
    <n v="2925100"/>
    <n v="70202000"/>
    <x v="0"/>
    <x v="0"/>
    <n v="0"/>
    <n v="0"/>
    <n v="1"/>
    <m/>
    <n v="4"/>
    <n v="3"/>
    <n v="1"/>
    <n v="0"/>
    <n v="8"/>
    <s v="Medium Risk"/>
    <n v="5"/>
    <s v="0-5 bulan"/>
  </r>
  <r>
    <x v="1974"/>
    <x v="177"/>
    <x v="3"/>
    <x v="197"/>
    <s v="37511512755312"/>
    <n v="35"/>
    <s v="Lakilaki"/>
    <x v="0"/>
    <n v="4719000"/>
    <n v="0.1154481881754609"/>
    <x v="2"/>
    <s v="Riau"/>
    <x v="0"/>
    <s v="Vario 125"/>
    <s v="Matic Mid"/>
    <n v="25264000"/>
    <n v="6316000"/>
    <s v="Medium"/>
    <x v="1"/>
    <x v="1"/>
    <n v="0.14499999999999999"/>
    <n v="544800"/>
    <n v="32686000"/>
    <x v="0"/>
    <x v="0"/>
    <n v="0"/>
    <n v="0"/>
    <n v="1"/>
    <s v="survey ulang"/>
    <n v="1"/>
    <n v="2"/>
    <n v="4"/>
    <n v="0"/>
    <n v="7"/>
    <s v="Medium Risk"/>
    <n v="8"/>
    <s v="6-11 bulan"/>
  </r>
  <r>
    <x v="1975"/>
    <x v="68"/>
    <x v="4"/>
    <x v="603"/>
    <s v="79301212567574"/>
    <n v="39"/>
    <s v="Lakilaki"/>
    <x v="3"/>
    <n v="4310000"/>
    <n v="0.33865429234338745"/>
    <x v="0"/>
    <s v="Bali"/>
    <x v="1"/>
    <s v="Aerox 155"/>
    <s v="Matic Sport"/>
    <n v="31947000"/>
    <n v="4792000"/>
    <s v="Medium"/>
    <x v="0"/>
    <x v="5"/>
    <n v="0.14499999999999999"/>
    <n v="1459600"/>
    <n v="35030000"/>
    <x v="0"/>
    <x v="0"/>
    <n v="0"/>
    <n v="0"/>
    <n v="1"/>
    <s v="approved"/>
    <n v="3"/>
    <n v="2"/>
    <n v="1"/>
    <n v="0"/>
    <n v="6"/>
    <s v="Low Risk"/>
    <n v="4"/>
    <s v="0-5 bulan"/>
  </r>
  <r>
    <x v="1976"/>
    <x v="80"/>
    <x v="3"/>
    <x v="192"/>
    <s v="35802408651880"/>
    <n v="40"/>
    <s v="Lakilaki"/>
    <x v="6"/>
    <n v="4182000"/>
    <n v="0.21661884265901482"/>
    <x v="20"/>
    <s v="DKI Jakarta"/>
    <x v="1"/>
    <s v="NMAX 155"/>
    <s v="Matic Premium"/>
    <n v="36694000"/>
    <n v="9174000"/>
    <s v="Medium"/>
    <x v="1"/>
    <x v="2"/>
    <n v="0.14499999999999999"/>
    <n v="905900"/>
    <n v="43482000"/>
    <x v="0"/>
    <x v="0"/>
    <n v="0"/>
    <n v="0"/>
    <n v="1"/>
    <s v="verifikasi"/>
    <n v="2"/>
    <n v="2"/>
    <n v="3"/>
    <n v="0"/>
    <n v="7"/>
    <s v="Medium Risk"/>
    <n v="7"/>
    <s v="6-11 bulan"/>
  </r>
  <r>
    <x v="1977"/>
    <x v="160"/>
    <x v="2"/>
    <x v="367"/>
    <s v="83671307597329"/>
    <n v="48"/>
    <s v="Lakilaki"/>
    <x v="0"/>
    <n v="4936000"/>
    <n v="0.41736223662884925"/>
    <x v="1"/>
    <s v="Sumatera Selatan"/>
    <x v="0"/>
    <s v="ADV 160"/>
    <s v="Adventure"/>
    <n v="42585000"/>
    <n v="4258000"/>
    <s v="Low"/>
    <x v="6"/>
    <x v="5"/>
    <n v="0.14499999999999999"/>
    <n v="2060100"/>
    <n v="49442000"/>
    <x v="1"/>
    <x v="4"/>
    <n v="169"/>
    <n v="5"/>
    <n v="5"/>
    <m/>
    <n v="4"/>
    <n v="3"/>
    <n v="1"/>
    <n v="4"/>
    <n v="12"/>
    <s v="High Risk"/>
    <n v="5"/>
    <s v="0-5 bulan"/>
  </r>
  <r>
    <x v="1978"/>
    <x v="131"/>
    <x v="4"/>
    <x v="232"/>
    <s v="92451209875275"/>
    <n v="31"/>
    <s v="Lakilaki"/>
    <x v="5"/>
    <n v="4101000"/>
    <n v="0.12494513533284565"/>
    <x v="2"/>
    <s v="Riau"/>
    <x v="0"/>
    <s v="Vario 125"/>
    <s v="Matic Mid"/>
    <n v="25461000"/>
    <n v="7638000"/>
    <s v="High"/>
    <x v="3"/>
    <x v="1"/>
    <n v="0.14499999999999999"/>
    <n v="512400"/>
    <n v="30744000"/>
    <x v="0"/>
    <x v="0"/>
    <n v="0"/>
    <n v="0"/>
    <n v="1"/>
    <s v="survey ulang"/>
    <n v="1"/>
    <n v="1"/>
    <n v="4"/>
    <n v="0"/>
    <n v="6"/>
    <s v="Low Risk"/>
    <n v="5"/>
    <s v="0-5 bulan"/>
  </r>
  <r>
    <x v="1979"/>
    <x v="157"/>
    <x v="4"/>
    <x v="557"/>
    <s v="92411005909026"/>
    <n v="28"/>
    <s v="Perempuan"/>
    <x v="8"/>
    <n v="2598000"/>
    <n v="0.42197844495765974"/>
    <x v="5"/>
    <s v="Kalimantan Timur"/>
    <x v="0"/>
    <s v="Genio"/>
    <s v="Matic Entry"/>
    <n v="19068000"/>
    <n v="2860000"/>
    <s v="Medium"/>
    <x v="0"/>
    <x v="3"/>
    <n v="0.14499999999999999"/>
    <n v="1096300"/>
    <n v="19734000"/>
    <x v="0"/>
    <x v="0"/>
    <n v="0"/>
    <n v="0"/>
    <n v="1"/>
    <m/>
    <n v="4"/>
    <n v="2"/>
    <n v="1"/>
    <n v="0"/>
    <n v="7"/>
    <s v="Medium Risk"/>
    <n v="4"/>
    <s v="0-5 bulan"/>
  </r>
  <r>
    <x v="1980"/>
    <x v="8"/>
    <x v="4"/>
    <x v="263"/>
    <s v="72541307856934"/>
    <n v="32"/>
    <s v="Lakilaki"/>
    <x v="6"/>
    <n v="4663000"/>
    <n v="0.21205232682822217"/>
    <x v="11"/>
    <s v="Sumatera Utara"/>
    <x v="1"/>
    <s v="Lexi LX 155"/>
    <s v="Matic Mid"/>
    <n v="29185000"/>
    <n v="4378000"/>
    <s v="Medium"/>
    <x v="0"/>
    <x v="4"/>
    <n v="0.14499999999999999"/>
    <n v="988800"/>
    <n v="35599000"/>
    <x v="0"/>
    <x v="0"/>
    <n v="0"/>
    <n v="0"/>
    <n v="1"/>
    <s v="verifikasi"/>
    <n v="2"/>
    <n v="2"/>
    <n v="2"/>
    <n v="0"/>
    <n v="6"/>
    <s v="Low Risk"/>
    <n v="5"/>
    <s v="0-5 bulan"/>
  </r>
  <r>
    <x v="1981"/>
    <x v="17"/>
    <x v="2"/>
    <x v="261"/>
    <s v="71002206807105"/>
    <n v="58"/>
    <s v="Perempuan"/>
    <x v="7"/>
    <n v="2079000"/>
    <n v="0.27859547859547862"/>
    <x v="0"/>
    <s v="Bali"/>
    <x v="2"/>
    <s v="Nex II"/>
    <s v="Matic Entry"/>
    <n v="17094000"/>
    <n v="2564000"/>
    <s v="Medium"/>
    <x v="0"/>
    <x v="4"/>
    <n v="0.14499999999999999"/>
    <n v="579200"/>
    <n v="20850000"/>
    <x v="0"/>
    <x v="0"/>
    <n v="0"/>
    <n v="0"/>
    <n v="1"/>
    <m/>
    <n v="2"/>
    <n v="2"/>
    <n v="2"/>
    <n v="0"/>
    <n v="6"/>
    <s v="Low Risk"/>
    <n v="6"/>
    <s v="6-11 bulan"/>
  </r>
  <r>
    <x v="1982"/>
    <x v="119"/>
    <x v="5"/>
    <x v="595"/>
    <s v="80361605965875"/>
    <n v="41"/>
    <s v="Lakilaki"/>
    <x v="7"/>
    <n v="2865000"/>
    <n v="0.96739965095986036"/>
    <x v="20"/>
    <s v="DKI Jakarta"/>
    <x v="1"/>
    <s v="Aerox 155"/>
    <s v="Matic Sport"/>
    <n v="32275000"/>
    <n v="3228000"/>
    <s v="Low"/>
    <x v="6"/>
    <x v="0"/>
    <n v="0.14499999999999999"/>
    <n v="2771600"/>
    <n v="33259000"/>
    <x v="0"/>
    <x v="0"/>
    <n v="0"/>
    <n v="0"/>
    <n v="1"/>
    <s v="approved"/>
    <n v="4"/>
    <n v="3"/>
    <n v="1"/>
    <n v="0"/>
    <n v="8"/>
    <s v="Medium Risk"/>
    <n v="9"/>
    <s v="6-11 bulan"/>
  </r>
  <r>
    <x v="1983"/>
    <x v="66"/>
    <x v="1"/>
    <x v="451"/>
    <s v="44651005802858"/>
    <n v="52"/>
    <s v="Lakilaki"/>
    <x v="0"/>
    <n v="6422000"/>
    <n v="0.32678293366552474"/>
    <x v="10"/>
    <s v="Jawa Timur"/>
    <x v="4"/>
    <s v="KLX 150"/>
    <s v="Trail"/>
    <n v="38783000"/>
    <n v="7757000"/>
    <s v="Medium"/>
    <x v="2"/>
    <x v="3"/>
    <n v="0.14499999999999999"/>
    <n v="2098600"/>
    <n v="37774000"/>
    <x v="0"/>
    <x v="0"/>
    <n v="0"/>
    <n v="0"/>
    <n v="1"/>
    <s v="ok"/>
    <n v="3"/>
    <n v="2"/>
    <n v="1"/>
    <n v="0"/>
    <n v="6"/>
    <s v="Low Risk"/>
    <n v="6"/>
    <s v="6-11 bulan"/>
  </r>
  <r>
    <x v="1984"/>
    <x v="184"/>
    <x v="1"/>
    <x v="643"/>
    <s v="55471202621112"/>
    <n v="49"/>
    <s v="Lakilaki"/>
    <x v="0"/>
    <n v="5412000"/>
    <n v="0.25567257945306726"/>
    <x v="10"/>
    <s v="Jawa Timur"/>
    <x v="1"/>
    <s v="Freego"/>
    <s v="Matic Mid"/>
    <n v="22309000"/>
    <n v="7808000"/>
    <s v="High"/>
    <x v="4"/>
    <x v="0"/>
    <n v="0.14499999999999999"/>
    <n v="1383700"/>
    <n v="16604000"/>
    <x v="0"/>
    <x v="0"/>
    <n v="0"/>
    <n v="0"/>
    <n v="1"/>
    <m/>
    <n v="2"/>
    <n v="1"/>
    <n v="1"/>
    <n v="0"/>
    <n v="4"/>
    <s v="Low Risk"/>
    <n v="6"/>
    <s v="6-11 bulan"/>
  </r>
  <r>
    <x v="1985"/>
    <x v="145"/>
    <x v="3"/>
    <x v="454"/>
    <s v="84841209588345"/>
    <n v="41"/>
    <s v="Lakilaki"/>
    <x v="1"/>
    <n v="4642000"/>
    <n v="0.35891856958207669"/>
    <x v="6"/>
    <s v="DIY"/>
    <x v="1"/>
    <s v="Freego"/>
    <s v="Matic Mid"/>
    <n v="23282000"/>
    <n v="5821000"/>
    <s v="Medium"/>
    <x v="1"/>
    <x v="0"/>
    <n v="0.14499999999999999"/>
    <n v="1666100"/>
    <n v="19993000"/>
    <x v="0"/>
    <x v="0"/>
    <n v="0"/>
    <n v="0"/>
    <n v="1"/>
    <s v="data kurang"/>
    <n v="3"/>
    <n v="2"/>
    <n v="1"/>
    <n v="0"/>
    <n v="6"/>
    <s v="Low Risk"/>
    <n v="8"/>
    <s v="6-11 bulan"/>
  </r>
  <r>
    <x v="1986"/>
    <x v="147"/>
    <x v="1"/>
    <x v="644"/>
    <s v="69622512534011"/>
    <n v="45"/>
    <s v="Lakilaki"/>
    <x v="1"/>
    <n v="7364000"/>
    <n v="0.29807170016295492"/>
    <x v="6"/>
    <s v="DIY"/>
    <x v="0"/>
    <s v="CB150R"/>
    <s v="Sport"/>
    <n v="30673000"/>
    <n v="7668000"/>
    <s v="Medium"/>
    <x v="1"/>
    <x v="0"/>
    <n v="0.14499999999999999"/>
    <n v="2195000"/>
    <n v="26341000"/>
    <x v="0"/>
    <x v="0"/>
    <n v="0"/>
    <n v="0"/>
    <n v="1"/>
    <s v="survey ulang"/>
    <n v="2"/>
    <n v="2"/>
    <n v="1"/>
    <n v="0"/>
    <n v="5"/>
    <s v="Low Risk"/>
    <n v="7"/>
    <s v="6-11 bulan"/>
  </r>
  <r>
    <x v="1987"/>
    <x v="95"/>
    <x v="0"/>
    <x v="540"/>
    <s v="67002510884530"/>
    <n v="27"/>
    <s v="Perempuan"/>
    <x v="5"/>
    <n v="3833000"/>
    <n v="0.44549960866162275"/>
    <x v="17"/>
    <s v="Jawa Barat"/>
    <x v="0"/>
    <s v="Vario 160"/>
    <s v="Matic Mid"/>
    <n v="29826000"/>
    <n v="11930000"/>
    <s v="High"/>
    <x v="5"/>
    <x v="0"/>
    <n v="0.14499999999999999"/>
    <n v="1707600"/>
    <n v="20491000"/>
    <x v="0"/>
    <x v="0"/>
    <n v="0"/>
    <n v="0"/>
    <n v="1"/>
    <s v="survey ulang"/>
    <n v="4"/>
    <n v="1"/>
    <n v="1"/>
    <n v="0"/>
    <n v="6"/>
    <s v="Low Risk"/>
    <n v="4"/>
    <s v="0-5 bulan"/>
  </r>
  <r>
    <x v="1988"/>
    <x v="4"/>
    <x v="1"/>
    <x v="586"/>
    <s v="69242103738875"/>
    <n v="34"/>
    <s v="Perempuan"/>
    <x v="2"/>
    <n v="3179000"/>
    <n v="0.25202893991821329"/>
    <x v="17"/>
    <s v="Jawa Barat"/>
    <x v="0"/>
    <s v="Genio"/>
    <s v="Matic Entry"/>
    <n v="19744000"/>
    <n v="7898000"/>
    <s v="High"/>
    <x v="5"/>
    <x v="3"/>
    <n v="0.14499999999999999"/>
    <n v="801200"/>
    <n v="14422000"/>
    <x v="0"/>
    <x v="0"/>
    <n v="0"/>
    <n v="0"/>
    <n v="1"/>
    <m/>
    <n v="2"/>
    <n v="1"/>
    <n v="1"/>
    <n v="0"/>
    <n v="4"/>
    <s v="Low Risk"/>
    <n v="7"/>
    <s v="6-11 bulan"/>
  </r>
  <r>
    <x v="1989"/>
    <x v="53"/>
    <x v="1"/>
    <x v="78"/>
    <s v="59542501593914"/>
    <n v="45"/>
    <s v="Perempuan"/>
    <x v="8"/>
    <n v="2660000"/>
    <n v="0.22657894736842105"/>
    <x v="4"/>
    <s v="Kalimantan Selatan"/>
    <x v="1"/>
    <s v="Aerox 155"/>
    <s v="Matic Sport"/>
    <n v="32253000"/>
    <n v="11289000"/>
    <s v="High"/>
    <x v="4"/>
    <x v="1"/>
    <n v="0.14499999999999999"/>
    <n v="602700"/>
    <n v="36163000"/>
    <x v="0"/>
    <x v="0"/>
    <n v="0"/>
    <n v="0"/>
    <n v="1"/>
    <s v="approved"/>
    <n v="2"/>
    <n v="1"/>
    <n v="4"/>
    <n v="0"/>
    <n v="7"/>
    <s v="Medium Risk"/>
    <n v="6"/>
    <s v="6-11 bulan"/>
  </r>
  <r>
    <x v="1990"/>
    <x v="54"/>
    <x v="5"/>
    <x v="576"/>
    <s v="40252402745051"/>
    <n v="35"/>
    <s v="Lakilaki"/>
    <x v="1"/>
    <n v="5962000"/>
    <n v="0.10023482053002349"/>
    <x v="8"/>
    <s v="Banten"/>
    <x v="3"/>
    <s v="Dazz"/>
    <s v="Matic Entry"/>
    <n v="15883000"/>
    <n v="4765000"/>
    <s v="High"/>
    <x v="3"/>
    <x v="5"/>
    <n v="0.14499999999999999"/>
    <n v="597600"/>
    <n v="14342000"/>
    <x v="0"/>
    <x v="0"/>
    <n v="0"/>
    <n v="0"/>
    <n v="1"/>
    <s v="survey ulang"/>
    <n v="1"/>
    <n v="1"/>
    <n v="1"/>
    <n v="0"/>
    <n v="3"/>
    <s v="Low Risk"/>
    <n v="9"/>
    <s v="6-11 bulan"/>
  </r>
  <r>
    <x v="1991"/>
    <x v="55"/>
    <x v="5"/>
    <x v="89"/>
    <s v="57971505574964"/>
    <n v="35"/>
    <s v="Lakilaki"/>
    <x v="1"/>
    <n v="6368000"/>
    <n v="4.9905778894472362E-2"/>
    <x v="15"/>
    <s v="DKI Jakarta"/>
    <x v="3"/>
    <s v="Dazz"/>
    <s v="Matic Entry"/>
    <n v="16093000"/>
    <n v="6437000"/>
    <s v="High"/>
    <x v="5"/>
    <x v="2"/>
    <n v="0.14499999999999999"/>
    <n v="317800"/>
    <n v="15257000"/>
    <x v="0"/>
    <x v="0"/>
    <n v="0"/>
    <n v="0"/>
    <n v="1"/>
    <s v="data kurang"/>
    <n v="1"/>
    <n v="1"/>
    <n v="3"/>
    <n v="0"/>
    <n v="5"/>
    <s v="Low Risk"/>
    <n v="8"/>
    <s v="6-11 bulan"/>
  </r>
  <r>
    <x v="1992"/>
    <x v="116"/>
    <x v="5"/>
    <x v="645"/>
    <s v="34631807648006"/>
    <n v="25"/>
    <s v="Perempuan"/>
    <x v="5"/>
    <n v="3166000"/>
    <n v="0.2956727732154138"/>
    <x v="14"/>
    <s v="DKI Jakarta"/>
    <x v="0"/>
    <s v="CB150R"/>
    <s v="Sport"/>
    <n v="31311000"/>
    <n v="7828000"/>
    <s v="Medium"/>
    <x v="1"/>
    <x v="4"/>
    <n v="0.14499999999999999"/>
    <n v="936100"/>
    <n v="33698000"/>
    <x v="0"/>
    <x v="0"/>
    <n v="0"/>
    <n v="0"/>
    <n v="1"/>
    <m/>
    <n v="2"/>
    <n v="2"/>
    <n v="2"/>
    <n v="0"/>
    <n v="6"/>
    <s v="Low Risk"/>
    <n v="9"/>
    <s v="6-11 bulan"/>
  </r>
  <r>
    <x v="1993"/>
    <x v="173"/>
    <x v="4"/>
    <x v="155"/>
    <s v="48321708601363"/>
    <n v="39"/>
    <s v="Lakilaki"/>
    <x v="1"/>
    <n v="13558000"/>
    <n v="8.3566897772532817E-2"/>
    <x v="5"/>
    <s v="Kalimantan Timur"/>
    <x v="1"/>
    <s v="Freego"/>
    <s v="Matic Mid"/>
    <n v="23421000"/>
    <n v="2342000"/>
    <s v="Low"/>
    <x v="6"/>
    <x v="5"/>
    <n v="0.14499999999999999"/>
    <n v="1133000"/>
    <n v="27192000"/>
    <x v="0"/>
    <x v="0"/>
    <n v="0"/>
    <n v="0"/>
    <n v="1"/>
    <s v="survey ulang"/>
    <n v="1"/>
    <n v="3"/>
    <n v="1"/>
    <n v="0"/>
    <n v="5"/>
    <s v="Low Risk"/>
    <n v="5"/>
    <s v="0-5 bulan"/>
  </r>
  <r>
    <x v="1994"/>
    <x v="146"/>
    <x v="2"/>
    <x v="232"/>
    <s v="82492302644812"/>
    <n v="49"/>
    <s v="Perempuan"/>
    <x v="9"/>
    <n v="4465000"/>
    <n v="0.24730123180291153"/>
    <x v="6"/>
    <s v="DIY"/>
    <x v="0"/>
    <s v="ADV 160"/>
    <s v="Adventure"/>
    <n v="41932000"/>
    <n v="8386000"/>
    <s v="Medium"/>
    <x v="2"/>
    <x v="2"/>
    <n v="0.14499999999999999"/>
    <n v="1104200"/>
    <n v="53003000"/>
    <x v="0"/>
    <x v="0"/>
    <n v="0"/>
    <n v="0"/>
    <n v="1"/>
    <s v="survey ulang"/>
    <n v="2"/>
    <n v="2"/>
    <n v="3"/>
    <n v="0"/>
    <n v="7"/>
    <s v="Medium Risk"/>
    <n v="6"/>
    <s v="6-11 bulan"/>
  </r>
  <r>
    <x v="1995"/>
    <x v="84"/>
    <x v="0"/>
    <x v="485"/>
    <s v="91031305972221"/>
    <n v="42"/>
    <s v="Perempuan"/>
    <x v="8"/>
    <n v="3886000"/>
    <n v="0.46114256304683482"/>
    <x v="15"/>
    <s v="DKI Jakarta"/>
    <x v="0"/>
    <s v="ADV 160"/>
    <s v="Adventure"/>
    <n v="44156000"/>
    <n v="17662000"/>
    <s v="High"/>
    <x v="5"/>
    <x v="3"/>
    <n v="0.14499999999999999"/>
    <n v="1792000"/>
    <n v="32257000"/>
    <x v="0"/>
    <x v="0"/>
    <n v="0"/>
    <n v="0"/>
    <n v="1"/>
    <s v="ok"/>
    <n v="4"/>
    <n v="1"/>
    <n v="1"/>
    <n v="0"/>
    <n v="6"/>
    <s v="Low Risk"/>
    <n v="4"/>
    <s v="0-5 bulan"/>
  </r>
  <r>
    <x v="1996"/>
    <x v="14"/>
    <x v="2"/>
    <x v="185"/>
    <s v="84581602864497"/>
    <n v="40"/>
    <s v="Lakilaki"/>
    <x v="1"/>
    <n v="4236000"/>
    <n v="0.59948064211520302"/>
    <x v="3"/>
    <s v="Sulawesi Selatan"/>
    <x v="0"/>
    <s v="CB150R"/>
    <s v="Sport"/>
    <n v="31310000"/>
    <n v="4696000"/>
    <s v="Medium"/>
    <x v="0"/>
    <x v="0"/>
    <n v="0.14499999999999999"/>
    <n v="2539400"/>
    <n v="30473000"/>
    <x v="0"/>
    <x v="0"/>
    <n v="0"/>
    <n v="0"/>
    <n v="1"/>
    <s v="verifikasi"/>
    <n v="4"/>
    <n v="2"/>
    <n v="1"/>
    <n v="0"/>
    <n v="7"/>
    <s v="Medium Risk"/>
    <n v="6"/>
    <s v="6-11 bulan"/>
  </r>
  <r>
    <x v="1997"/>
    <x v="9"/>
    <x v="1"/>
    <x v="429"/>
    <s v="67802605899906"/>
    <n v="35"/>
    <s v="Perempuan"/>
    <x v="0"/>
    <n v="7090000"/>
    <n v="0.14126939351198872"/>
    <x v="0"/>
    <s v="Bali"/>
    <x v="0"/>
    <s v="Beat Street"/>
    <s v="Matic Entry"/>
    <n v="18511000"/>
    <n v="3702000"/>
    <s v="Medium"/>
    <x v="2"/>
    <x v="3"/>
    <n v="0.14499999999999999"/>
    <n v="1001600"/>
    <n v="18029000"/>
    <x v="0"/>
    <x v="0"/>
    <n v="0"/>
    <n v="0"/>
    <n v="1"/>
    <s v="survey ulang"/>
    <n v="1"/>
    <n v="2"/>
    <n v="1"/>
    <n v="0"/>
    <n v="4"/>
    <s v="Low Risk"/>
    <n v="6"/>
    <s v="6-11 bulan"/>
  </r>
  <r>
    <x v="1998"/>
    <x v="162"/>
    <x v="4"/>
    <x v="466"/>
    <s v="58851412879047"/>
    <n v="25"/>
    <s v="Perempuan"/>
    <x v="6"/>
    <n v="4774000"/>
    <n v="0.10825303728529535"/>
    <x v="4"/>
    <s v="Kalimantan Selatan"/>
    <x v="2"/>
    <s v="Address"/>
    <s v="Matic Mid"/>
    <n v="19944000"/>
    <n v="6980000"/>
    <s v="High"/>
    <x v="4"/>
    <x v="4"/>
    <n v="0.14499999999999999"/>
    <n v="516800"/>
    <n v="18603000"/>
    <x v="0"/>
    <x v="0"/>
    <n v="0"/>
    <n v="0"/>
    <n v="1"/>
    <m/>
    <n v="1"/>
    <n v="1"/>
    <n v="2"/>
    <n v="0"/>
    <n v="4"/>
    <s v="Low Risk"/>
    <n v="5"/>
    <s v="0-5 bulan"/>
  </r>
  <r>
    <x v="1999"/>
    <x v="110"/>
    <x v="0"/>
    <x v="417"/>
    <s v="62891105642557"/>
    <n v="36"/>
    <s v="Lakilaki"/>
    <x v="8"/>
    <n v="3458000"/>
    <n v="0.3075477154424523"/>
    <x v="5"/>
    <s v="Kalimantan Timur"/>
    <x v="0"/>
    <s v="ADV 160"/>
    <s v="Adventure"/>
    <n v="44467000"/>
    <n v="17787000"/>
    <s v="High"/>
    <x v="5"/>
    <x v="4"/>
    <n v="0.14499999999999999"/>
    <n v="1063500"/>
    <n v="38286000"/>
    <x v="0"/>
    <x v="0"/>
    <n v="0"/>
    <n v="0"/>
    <n v="1"/>
    <s v="approved"/>
    <n v="3"/>
    <n v="1"/>
    <n v="2"/>
    <n v="0"/>
    <n v="6"/>
    <s v="Low Risk"/>
    <n v="4"/>
    <s v="0-5 bulan"/>
  </r>
  <r>
    <x v="2000"/>
    <x v="157"/>
    <x v="4"/>
    <x v="581"/>
    <s v="72922303856597"/>
    <n v="58"/>
    <s v="Perempuan"/>
    <x v="0"/>
    <n v="6897000"/>
    <n v="0.20529215600985937"/>
    <x v="9"/>
    <s v="Jawa Tengah"/>
    <x v="2"/>
    <s v="Address"/>
    <s v="Matic Mid"/>
    <n v="21199000"/>
    <n v="6360000"/>
    <s v="High"/>
    <x v="3"/>
    <x v="0"/>
    <n v="0.14499999999999999"/>
    <n v="1415900"/>
    <n v="16991000"/>
    <x v="0"/>
    <x v="0"/>
    <n v="0"/>
    <n v="0"/>
    <n v="1"/>
    <s v="approved"/>
    <n v="2"/>
    <n v="1"/>
    <n v="1"/>
    <n v="0"/>
    <n v="4"/>
    <s v="Low Risk"/>
    <n v="4"/>
    <s v="0-5 bulan"/>
  </r>
  <r>
    <x v="2001"/>
    <x v="184"/>
    <x v="1"/>
    <x v="173"/>
    <s v="83612509961067"/>
    <n v="50"/>
    <s v="Lakilaki"/>
    <x v="6"/>
    <n v="5617000"/>
    <n v="0.15369414278084387"/>
    <x v="1"/>
    <s v="Sumatera Selatan"/>
    <x v="1"/>
    <s v="NMAX 155"/>
    <s v="Matic Premium"/>
    <n v="34968000"/>
    <n v="8742000"/>
    <s v="Medium"/>
    <x v="1"/>
    <x v="2"/>
    <n v="0.14499999999999999"/>
    <n v="863300"/>
    <n v="41437000"/>
    <x v="0"/>
    <x v="0"/>
    <n v="0"/>
    <n v="0"/>
    <n v="1"/>
    <m/>
    <n v="1"/>
    <n v="2"/>
    <n v="3"/>
    <n v="0"/>
    <n v="6"/>
    <s v="Low Risk"/>
    <n v="6"/>
    <s v="6-11 bulan"/>
  </r>
  <r>
    <x v="2002"/>
    <x v="192"/>
    <x v="8"/>
    <x v="545"/>
    <s v="73292403965220"/>
    <n v="44"/>
    <s v="Lakilaki"/>
    <x v="7"/>
    <n v="3477000"/>
    <n v="0.3928098935864251"/>
    <x v="11"/>
    <s v="Sumatera Utara"/>
    <x v="1"/>
    <s v="Aerox 155"/>
    <s v="Matic Sport"/>
    <n v="31066000"/>
    <n v="10873000"/>
    <s v="High"/>
    <x v="4"/>
    <x v="3"/>
    <n v="0.14499999999999999"/>
    <n v="1365800"/>
    <n v="24585000"/>
    <x v="0"/>
    <x v="0"/>
    <n v="0"/>
    <n v="0"/>
    <n v="1"/>
    <s v="verifikasi"/>
    <n v="3"/>
    <n v="1"/>
    <n v="1"/>
    <n v="0"/>
    <n v="5"/>
    <s v="Low Risk"/>
    <n v="1"/>
    <s v="0-5 bulan"/>
  </r>
  <r>
    <x v="2003"/>
    <x v="34"/>
    <x v="4"/>
    <x v="268"/>
    <s v="31462403734288"/>
    <n v="58"/>
    <s v="Perempuan"/>
    <x v="0"/>
    <n v="5247000"/>
    <n v="0.18067467124070899"/>
    <x v="20"/>
    <s v="DKI Jakarta"/>
    <x v="1"/>
    <s v="Lexi LX 155"/>
    <s v="Matic Mid"/>
    <n v="29395000"/>
    <n v="11758000"/>
    <s v="High"/>
    <x v="5"/>
    <x v="5"/>
    <n v="0.14499999999999999"/>
    <n v="948000"/>
    <n v="22751000"/>
    <x v="0"/>
    <x v="0"/>
    <n v="0"/>
    <n v="0"/>
    <n v="1"/>
    <s v="ok"/>
    <n v="1"/>
    <n v="1"/>
    <n v="1"/>
    <n v="0"/>
    <n v="3"/>
    <s v="Low Risk"/>
    <n v="5"/>
    <s v="0-5 bulan"/>
  </r>
  <r>
    <x v="2004"/>
    <x v="95"/>
    <x v="0"/>
    <x v="142"/>
    <s v="60971501577282"/>
    <n v="43"/>
    <s v="Lakilaki"/>
    <x v="4"/>
    <n v="6114000"/>
    <n v="7.028132155708211E-2"/>
    <x v="8"/>
    <s v="Banten"/>
    <x v="1"/>
    <s v="Freego"/>
    <s v="Matic Mid"/>
    <n v="22993000"/>
    <n v="8047000"/>
    <s v="High"/>
    <x v="4"/>
    <x v="1"/>
    <n v="0.14499999999999999"/>
    <n v="429700"/>
    <n v="25781000"/>
    <x v="0"/>
    <x v="2"/>
    <n v="0"/>
    <n v="0"/>
    <n v="0"/>
    <m/>
    <n v="1"/>
    <n v="1"/>
    <n v="4"/>
    <n v="0"/>
    <n v="6"/>
    <s v="Low Risk"/>
    <n v="4"/>
    <s v="0-5 bulan"/>
  </r>
  <r>
    <x v="2005"/>
    <x v="83"/>
    <x v="3"/>
    <x v="142"/>
    <s v="76252310567595"/>
    <n v="56"/>
    <s v="Perempuan"/>
    <x v="9"/>
    <n v="4987000"/>
    <n v="0.33258472027270902"/>
    <x v="1"/>
    <s v="Sumatera Selatan"/>
    <x v="0"/>
    <s v="PCX 160"/>
    <s v="Matic Premium"/>
    <n v="35032000"/>
    <n v="10510000"/>
    <s v="High"/>
    <x v="3"/>
    <x v="3"/>
    <n v="0.14499999999999999"/>
    <n v="1658600"/>
    <n v="29856000"/>
    <x v="0"/>
    <x v="0"/>
    <n v="0"/>
    <n v="0"/>
    <n v="1"/>
    <s v="approved"/>
    <n v="3"/>
    <n v="1"/>
    <n v="1"/>
    <n v="0"/>
    <n v="5"/>
    <s v="Low Risk"/>
    <n v="7"/>
    <s v="6-11 bulan"/>
  </r>
  <r>
    <x v="2006"/>
    <x v="131"/>
    <x v="4"/>
    <x v="307"/>
    <s v="63062603984021"/>
    <n v="58"/>
    <s v="Perempuan"/>
    <x v="8"/>
    <n v="3295000"/>
    <n v="0.17899848254931713"/>
    <x v="4"/>
    <s v="Kalimantan Selatan"/>
    <x v="0"/>
    <s v="Vario 160"/>
    <s v="Matic Mid"/>
    <n v="29863000"/>
    <n v="11945000"/>
    <s v="High"/>
    <x v="5"/>
    <x v="2"/>
    <n v="0.14499999999999999"/>
    <n v="589800"/>
    <n v="28310000"/>
    <x v="0"/>
    <x v="0"/>
    <n v="0"/>
    <n v="0"/>
    <n v="1"/>
    <m/>
    <n v="1"/>
    <n v="1"/>
    <n v="3"/>
    <n v="0"/>
    <n v="5"/>
    <s v="Low Risk"/>
    <n v="5"/>
    <s v="0-5 bulan"/>
  </r>
  <r>
    <x v="2007"/>
    <x v="144"/>
    <x v="3"/>
    <x v="626"/>
    <s v="87302701735322"/>
    <n v="46"/>
    <s v="Lakilaki"/>
    <x v="4"/>
    <n v="7426000"/>
    <n v="4.9730676003231888E-2"/>
    <x v="19"/>
    <s v="Jawa Barat"/>
    <x v="2"/>
    <s v="Nex II"/>
    <s v="Matic Entry"/>
    <n v="16028000"/>
    <n v="4808000"/>
    <s v="High"/>
    <x v="3"/>
    <x v="2"/>
    <n v="0.14499999999999999"/>
    <n v="369300"/>
    <n v="17727000"/>
    <x v="0"/>
    <x v="0"/>
    <n v="0"/>
    <n v="0"/>
    <n v="1"/>
    <s v="survey ulang"/>
    <n v="1"/>
    <n v="1"/>
    <n v="3"/>
    <n v="0"/>
    <n v="5"/>
    <s v="Low Risk"/>
    <n v="7"/>
    <s v="6-11 bulan"/>
  </r>
  <r>
    <x v="2008"/>
    <x v="110"/>
    <x v="0"/>
    <x v="32"/>
    <s v="33172506514664"/>
    <n v="34"/>
    <s v="Perempuan"/>
    <x v="8"/>
    <n v="3932000"/>
    <n v="0.32174465920651069"/>
    <x v="1"/>
    <s v="Sumatera Selatan"/>
    <x v="0"/>
    <s v="ADV 160"/>
    <s v="Adventure"/>
    <n v="42317000"/>
    <n v="10579000"/>
    <s v="Medium"/>
    <x v="1"/>
    <x v="4"/>
    <n v="0.14499999999999999"/>
    <n v="1265100"/>
    <n v="45544000"/>
    <x v="0"/>
    <x v="0"/>
    <n v="0"/>
    <n v="0"/>
    <n v="1"/>
    <m/>
    <n v="3"/>
    <n v="2"/>
    <n v="2"/>
    <n v="0"/>
    <n v="7"/>
    <s v="Medium Risk"/>
    <n v="4"/>
    <s v="0-5 bulan"/>
  </r>
  <r>
    <x v="2009"/>
    <x v="7"/>
    <x v="3"/>
    <x v="646"/>
    <s v="49231810703138"/>
    <n v="46"/>
    <s v="Lakilaki"/>
    <x v="7"/>
    <n v="3517000"/>
    <n v="0.14990048336650555"/>
    <x v="12"/>
    <s v="DKI Jakarta"/>
    <x v="2"/>
    <s v="Nex II"/>
    <s v="Matic Entry"/>
    <n v="16346000"/>
    <n v="6538000"/>
    <s v="High"/>
    <x v="5"/>
    <x v="5"/>
    <n v="0.14499999999999999"/>
    <n v="527200"/>
    <n v="12652000"/>
    <x v="0"/>
    <x v="0"/>
    <n v="0"/>
    <n v="0"/>
    <n v="1"/>
    <m/>
    <n v="1"/>
    <n v="1"/>
    <n v="1"/>
    <n v="0"/>
    <n v="3"/>
    <s v="Low Risk"/>
    <n v="8"/>
    <s v="6-11 bulan"/>
  </r>
  <r>
    <x v="2010"/>
    <x v="19"/>
    <x v="5"/>
    <x v="116"/>
    <s v="55422111552422"/>
    <n v="45"/>
    <s v="Perempuan"/>
    <x v="1"/>
    <n v="11960000"/>
    <n v="6.3887959866220742E-2"/>
    <x v="9"/>
    <s v="Jawa Tengah"/>
    <x v="0"/>
    <s v="PCX 160"/>
    <s v="Matic Premium"/>
    <n v="35711000"/>
    <n v="12499000"/>
    <s v="High"/>
    <x v="4"/>
    <x v="2"/>
    <n v="0.14499999999999999"/>
    <n v="764100"/>
    <n v="36676000"/>
    <x v="0"/>
    <x v="0"/>
    <n v="0"/>
    <n v="0"/>
    <n v="1"/>
    <m/>
    <n v="1"/>
    <n v="1"/>
    <n v="3"/>
    <n v="0"/>
    <n v="5"/>
    <s v="Low Risk"/>
    <n v="9"/>
    <s v="6-11 bulan"/>
  </r>
  <r>
    <x v="2011"/>
    <x v="190"/>
    <x v="12"/>
    <x v="187"/>
    <s v="47881902647643"/>
    <n v="28"/>
    <s v="Lakilaki"/>
    <x v="8"/>
    <n v="3338000"/>
    <n v="0.32309766327142003"/>
    <x v="3"/>
    <s v="Sulawesi Selatan"/>
    <x v="1"/>
    <s v="R15"/>
    <s v="Sport"/>
    <n v="41682000"/>
    <n v="4168000"/>
    <s v="Low"/>
    <x v="6"/>
    <x v="1"/>
    <n v="0.14499999999999999"/>
    <n v="1078500"/>
    <n v="64712000"/>
    <x v="0"/>
    <x v="2"/>
    <n v="0"/>
    <n v="0"/>
    <n v="0"/>
    <m/>
    <n v="3"/>
    <n v="3"/>
    <n v="4"/>
    <n v="0"/>
    <n v="10"/>
    <s v="High Risk"/>
    <n v="3"/>
    <s v="0-5 bulan"/>
  </r>
  <r>
    <x v="2012"/>
    <x v="173"/>
    <x v="4"/>
    <x v="647"/>
    <s v="98591107624854"/>
    <n v="55"/>
    <s v="Perempuan"/>
    <x v="9"/>
    <n v="5573000"/>
    <n v="8.6129553202942757E-2"/>
    <x v="10"/>
    <s v="Jawa Timur"/>
    <x v="2"/>
    <s v="Nex II"/>
    <s v="Matic Entry"/>
    <n v="16201000"/>
    <n v="1620000"/>
    <s v="Low"/>
    <x v="6"/>
    <x v="2"/>
    <n v="0.14499999999999999"/>
    <n v="480000"/>
    <n v="23038000"/>
    <x v="0"/>
    <x v="0"/>
    <n v="0"/>
    <n v="0"/>
    <n v="1"/>
    <s v="ok"/>
    <n v="1"/>
    <n v="3"/>
    <n v="3"/>
    <n v="0"/>
    <n v="7"/>
    <s v="Medium Risk"/>
    <n v="5"/>
    <s v="0-5 bulan"/>
  </r>
  <r>
    <x v="2013"/>
    <x v="131"/>
    <x v="4"/>
    <x v="508"/>
    <s v="34341605976421"/>
    <n v="47"/>
    <s v="Perempuan"/>
    <x v="6"/>
    <n v="6641000"/>
    <n v="0.40927571148923353"/>
    <x v="2"/>
    <s v="Riau"/>
    <x v="0"/>
    <s v="PCX 160"/>
    <s v="Matic Premium"/>
    <n v="35608000"/>
    <n v="7122000"/>
    <s v="Medium"/>
    <x v="2"/>
    <x v="0"/>
    <n v="0.14499999999999999"/>
    <n v="2718000"/>
    <n v="32617000"/>
    <x v="0"/>
    <x v="0"/>
    <n v="0"/>
    <n v="0"/>
    <n v="1"/>
    <m/>
    <n v="4"/>
    <n v="2"/>
    <n v="1"/>
    <n v="0"/>
    <n v="7"/>
    <s v="Medium Risk"/>
    <n v="5"/>
    <s v="0-5 bulan"/>
  </r>
  <r>
    <x v="2014"/>
    <x v="3"/>
    <x v="3"/>
    <x v="568"/>
    <s v="32742008844541"/>
    <n v="24"/>
    <s v="Perempuan"/>
    <x v="8"/>
    <n v="3669000"/>
    <n v="0.19795584627964022"/>
    <x v="0"/>
    <s v="Bali"/>
    <x v="0"/>
    <s v="Beat Street"/>
    <s v="Matic Entry"/>
    <n v="18017000"/>
    <n v="4504000"/>
    <s v="Medium"/>
    <x v="1"/>
    <x v="5"/>
    <n v="0.14499999999999999"/>
    <n v="726300"/>
    <n v="17431000"/>
    <x v="0"/>
    <x v="0"/>
    <n v="0"/>
    <n v="0"/>
    <n v="1"/>
    <m/>
    <n v="1"/>
    <n v="2"/>
    <n v="1"/>
    <n v="0"/>
    <n v="4"/>
    <s v="Low Risk"/>
    <n v="7"/>
    <s v="6-11 bulan"/>
  </r>
  <r>
    <x v="2015"/>
    <x v="85"/>
    <x v="5"/>
    <x v="129"/>
    <s v="35122705919011"/>
    <n v="43"/>
    <s v="Lakilaki"/>
    <x v="1"/>
    <n v="5766000"/>
    <n v="0.21874783211932014"/>
    <x v="14"/>
    <s v="DKI Jakarta"/>
    <x v="1"/>
    <s v="Aerox 155"/>
    <s v="Matic Sport"/>
    <n v="31287000"/>
    <n v="7822000"/>
    <s v="Medium"/>
    <x v="1"/>
    <x v="5"/>
    <n v="0.14499999999999999"/>
    <n v="1261300"/>
    <n v="30270000"/>
    <x v="0"/>
    <x v="0"/>
    <n v="0"/>
    <n v="0"/>
    <n v="1"/>
    <m/>
    <n v="2"/>
    <n v="2"/>
    <n v="1"/>
    <n v="0"/>
    <n v="5"/>
    <s v="Low Risk"/>
    <n v="9"/>
    <s v="6-11 bulan"/>
  </r>
  <r>
    <x v="2016"/>
    <x v="17"/>
    <x v="2"/>
    <x v="648"/>
    <s v="70841308652668"/>
    <n v="52"/>
    <s v="Lakilaki"/>
    <x v="4"/>
    <n v="4517000"/>
    <n v="0.13699357980960813"/>
    <x v="9"/>
    <s v="Jawa Tengah"/>
    <x v="0"/>
    <s v="Scoopy"/>
    <s v="Matic Stylish"/>
    <n v="23499000"/>
    <n v="4700000"/>
    <s v="Medium"/>
    <x v="2"/>
    <x v="2"/>
    <n v="0.14499999999999999"/>
    <n v="618800"/>
    <n v="29703000"/>
    <x v="0"/>
    <x v="0"/>
    <n v="0"/>
    <n v="0"/>
    <n v="1"/>
    <m/>
    <n v="1"/>
    <n v="2"/>
    <n v="3"/>
    <n v="0"/>
    <n v="6"/>
    <s v="Low Risk"/>
    <n v="6"/>
    <s v="6-11 bulan"/>
  </r>
  <r>
    <x v="2017"/>
    <x v="12"/>
    <x v="2"/>
    <x v="33"/>
    <s v="Invalid"/>
    <n v="28"/>
    <s v="Lakilaki"/>
    <x v="1"/>
    <n v="8936000"/>
    <n v="0.25260743061772606"/>
    <x v="4"/>
    <s v="Kalimantan Selatan"/>
    <x v="1"/>
    <s v="Lexi LX 155"/>
    <s v="Matic Mid"/>
    <n v="27832546"/>
    <n v="4175000"/>
    <s v="Medium"/>
    <x v="0"/>
    <x v="0"/>
    <n v="0.14499999999999999"/>
    <n v="2257300"/>
    <n v="27088000"/>
    <x v="0"/>
    <x v="0"/>
    <n v="0"/>
    <n v="0"/>
    <n v="1"/>
    <m/>
    <n v="2"/>
    <n v="2"/>
    <n v="1"/>
    <n v="0"/>
    <n v="5"/>
    <s v="Low Risk"/>
    <n v="6"/>
    <s v="6-11 bulan"/>
  </r>
  <r>
    <x v="2018"/>
    <x v="41"/>
    <x v="3"/>
    <x v="8"/>
    <s v="34701012558303"/>
    <n v="48"/>
    <s v="Lakilaki"/>
    <x v="0"/>
    <n v="7580000"/>
    <n v="0.1300395778364116"/>
    <x v="0"/>
    <s v="Bali"/>
    <x v="3"/>
    <s v="Dazz"/>
    <s v="Matic Entry"/>
    <n v="15892000"/>
    <n v="5562000"/>
    <s v="High"/>
    <x v="4"/>
    <x v="0"/>
    <n v="0.14499999999999999"/>
    <n v="985700"/>
    <n v="11828000"/>
    <x v="0"/>
    <x v="0"/>
    <n v="0"/>
    <n v="0"/>
    <n v="1"/>
    <m/>
    <n v="1"/>
    <n v="1"/>
    <n v="1"/>
    <n v="0"/>
    <n v="3"/>
    <s v="Low Risk"/>
    <n v="7"/>
    <s v="6-11 bulan"/>
  </r>
  <r>
    <x v="2019"/>
    <x v="23"/>
    <x v="0"/>
    <x v="69"/>
    <s v="95471802678248"/>
    <n v="33"/>
    <s v="Perempuan"/>
    <x v="5"/>
    <n v="4353000"/>
    <n v="0.2085917757868137"/>
    <x v="15"/>
    <s v="DKI Jakarta"/>
    <x v="4"/>
    <s v="KLX 150"/>
    <s v="Trail"/>
    <n v="37964000"/>
    <n v="15185000"/>
    <s v="High"/>
    <x v="5"/>
    <x v="4"/>
    <n v="0.14499999999999999"/>
    <n v="908000"/>
    <n v="32688000"/>
    <x v="0"/>
    <x v="0"/>
    <n v="0"/>
    <n v="0"/>
    <n v="1"/>
    <m/>
    <n v="2"/>
    <n v="1"/>
    <n v="2"/>
    <n v="0"/>
    <n v="5"/>
    <s v="Low Risk"/>
    <n v="4"/>
    <s v="0-5 bulan"/>
  </r>
  <r>
    <x v="2020"/>
    <x v="110"/>
    <x v="0"/>
    <x v="575"/>
    <s v="78681605992595"/>
    <n v="37"/>
    <s v="Perempuan"/>
    <x v="3"/>
    <n v="6290000"/>
    <n v="5.9077901430842607E-2"/>
    <x v="11"/>
    <s v="Sumatera Utara"/>
    <x v="0"/>
    <s v="Genio"/>
    <s v="Matic Entry"/>
    <n v="18814000"/>
    <n v="7526000"/>
    <s v="High"/>
    <x v="5"/>
    <x v="2"/>
    <n v="0.14499999999999999"/>
    <n v="371600"/>
    <n v="17835000"/>
    <x v="0"/>
    <x v="0"/>
    <n v="0"/>
    <n v="0"/>
    <n v="1"/>
    <s v="data kurang"/>
    <n v="1"/>
    <n v="1"/>
    <n v="3"/>
    <n v="0"/>
    <n v="5"/>
    <s v="Low Risk"/>
    <n v="4"/>
    <s v="0-5 bulan"/>
  </r>
  <r>
    <x v="2021"/>
    <x v="21"/>
    <x v="4"/>
    <x v="435"/>
    <s v="46401510854483"/>
    <n v="21"/>
    <s v="Lakilaki"/>
    <x v="6"/>
    <n v="4022000"/>
    <n v="0.445574341123819"/>
    <x v="14"/>
    <s v="DKI Jakarta"/>
    <x v="1"/>
    <s v="MT15"/>
    <s v="Sport Naked"/>
    <n v="37047000"/>
    <n v="3705000"/>
    <s v="Low"/>
    <x v="6"/>
    <x v="5"/>
    <n v="0.14499999999999999"/>
    <n v="1792100"/>
    <n v="43011000"/>
    <x v="0"/>
    <x v="0"/>
    <n v="0"/>
    <n v="0"/>
    <n v="1"/>
    <s v="data kurang"/>
    <n v="4"/>
    <n v="3"/>
    <n v="1"/>
    <n v="0"/>
    <n v="8"/>
    <s v="Medium Risk"/>
    <n v="5"/>
    <s v="0-5 bulan"/>
  </r>
  <r>
    <x v="2022"/>
    <x v="38"/>
    <x v="4"/>
    <x v="649"/>
    <s v="77391401805989"/>
    <n v="25"/>
    <s v="Lakilaki"/>
    <x v="2"/>
    <n v="3421000"/>
    <n v="0.53130663548669976"/>
    <x v="9"/>
    <s v="Jawa Tengah"/>
    <x v="0"/>
    <s v="ADV 160"/>
    <s v="Adventure"/>
    <n v="41341000"/>
    <n v="14469000"/>
    <s v="High"/>
    <x v="4"/>
    <x v="3"/>
    <n v="0.14499999999999999"/>
    <n v="1817600"/>
    <n v="32717000"/>
    <x v="0"/>
    <x v="0"/>
    <n v="0"/>
    <n v="0"/>
    <n v="1"/>
    <s v="survey ulang"/>
    <n v="4"/>
    <n v="1"/>
    <n v="1"/>
    <n v="0"/>
    <n v="6"/>
    <s v="Low Risk"/>
    <n v="5"/>
    <s v="0-5 bulan"/>
  </r>
  <r>
    <x v="2023"/>
    <x v="178"/>
    <x v="3"/>
    <x v="153"/>
    <s v="67482608788366"/>
    <n v="38"/>
    <s v="Lakilaki"/>
    <x v="1"/>
    <n v="9638000"/>
    <n v="5.1110188835858064E-2"/>
    <x v="1"/>
    <s v="Sumatera Selatan"/>
    <x v="0"/>
    <s v="Revo X"/>
    <s v="Bebek"/>
    <n v="17655000"/>
    <n v="5296000"/>
    <s v="High"/>
    <x v="3"/>
    <x v="4"/>
    <n v="0.14499999999999999"/>
    <n v="492600"/>
    <n v="17735000"/>
    <x v="0"/>
    <x v="0"/>
    <n v="0"/>
    <n v="0"/>
    <n v="1"/>
    <m/>
    <n v="1"/>
    <n v="1"/>
    <n v="2"/>
    <n v="0"/>
    <n v="4"/>
    <s v="Low Risk"/>
    <n v="8"/>
    <s v="6-11 bulan"/>
  </r>
  <r>
    <x v="2024"/>
    <x v="18"/>
    <x v="4"/>
    <x v="226"/>
    <s v="Invalid"/>
    <n v="51"/>
    <s v="Perempuan"/>
    <x v="3"/>
    <n v="7790000"/>
    <n v="0.13781771501925547"/>
    <x v="12"/>
    <s v="DKI Jakarta"/>
    <x v="1"/>
    <s v="Mio M3"/>
    <s v="Matic Entry"/>
    <n v="18753000"/>
    <n v="7501000"/>
    <s v="High"/>
    <x v="5"/>
    <x v="0"/>
    <n v="0.14499999999999999"/>
    <n v="1073600"/>
    <n v="12884000"/>
    <x v="0"/>
    <x v="0"/>
    <n v="0"/>
    <n v="0"/>
    <n v="1"/>
    <s v="data kurang"/>
    <n v="1"/>
    <n v="1"/>
    <n v="1"/>
    <n v="0"/>
    <n v="3"/>
    <s v="Low Risk"/>
    <n v="5"/>
    <s v="0-5 bulan"/>
  </r>
  <r>
    <x v="2025"/>
    <x v="8"/>
    <x v="4"/>
    <x v="184"/>
    <s v="40941302719742"/>
    <n v="26"/>
    <s v="Lakilaki"/>
    <x v="6"/>
    <n v="4259000"/>
    <n v="0.12646161070673867"/>
    <x v="8"/>
    <s v="Banten"/>
    <x v="1"/>
    <s v="Aerox 155"/>
    <s v="Matic Sport"/>
    <n v="31221000"/>
    <n v="12488000"/>
    <s v="High"/>
    <x v="5"/>
    <x v="1"/>
    <n v="0.14499999999999999"/>
    <n v="538600"/>
    <n v="32315000"/>
    <x v="0"/>
    <x v="0"/>
    <n v="0"/>
    <n v="0"/>
    <n v="1"/>
    <m/>
    <n v="1"/>
    <n v="1"/>
    <n v="4"/>
    <n v="0"/>
    <n v="6"/>
    <s v="Low Risk"/>
    <n v="5"/>
    <s v="0-5 bulan"/>
  </r>
  <r>
    <x v="2026"/>
    <x v="31"/>
    <x v="1"/>
    <x v="600"/>
    <s v="88081603728970"/>
    <n v="56"/>
    <s v="Lakilaki"/>
    <x v="2"/>
    <n v="3365000"/>
    <n v="0.26832095096582464"/>
    <x v="5"/>
    <s v="Kalimantan Timur"/>
    <x v="0"/>
    <s v="ADV 160"/>
    <s v="Adventure"/>
    <n v="41876000"/>
    <n v="10469000"/>
    <s v="Medium"/>
    <x v="1"/>
    <x v="1"/>
    <n v="0.14499999999999999"/>
    <n v="902900"/>
    <n v="54177000"/>
    <x v="0"/>
    <x v="0"/>
    <n v="0"/>
    <n v="0"/>
    <n v="1"/>
    <s v="approved"/>
    <n v="2"/>
    <n v="2"/>
    <n v="4"/>
    <n v="0"/>
    <n v="8"/>
    <s v="Medium Risk"/>
    <n v="7"/>
    <s v="6-11 bulan"/>
  </r>
  <r>
    <x v="2027"/>
    <x v="61"/>
    <x v="1"/>
    <x v="418"/>
    <s v="64511809857487"/>
    <n v="57"/>
    <s v="Lakilaki"/>
    <x v="7"/>
    <n v="2879000"/>
    <n v="0.58120875303924979"/>
    <x v="0"/>
    <s v="Bali"/>
    <x v="0"/>
    <s v="PCX 160"/>
    <s v="Matic Premium"/>
    <n v="35341000"/>
    <n v="10602000"/>
    <s v="High"/>
    <x v="3"/>
    <x v="3"/>
    <n v="0.14499999999999999"/>
    <n v="1673300"/>
    <n v="30120000"/>
    <x v="0"/>
    <x v="0"/>
    <n v="0"/>
    <n v="0"/>
    <n v="1"/>
    <s v="approved"/>
    <n v="4"/>
    <n v="1"/>
    <n v="1"/>
    <n v="0"/>
    <n v="6"/>
    <s v="Low Risk"/>
    <n v="7"/>
    <s v="6-11 bulan"/>
  </r>
  <r>
    <x v="2028"/>
    <x v="111"/>
    <x v="4"/>
    <x v="373"/>
    <s v="61351104807479"/>
    <n v="36"/>
    <s v="Perempuan"/>
    <x v="2"/>
    <n v="3436000"/>
    <n v="0.49880675203725261"/>
    <x v="3"/>
    <s v="Sulawesi Selatan"/>
    <x v="1"/>
    <s v="MT15"/>
    <s v="Sport Naked"/>
    <n v="39859000"/>
    <n v="7972000"/>
    <s v="Medium"/>
    <x v="2"/>
    <x v="5"/>
    <n v="0.14499999999999999"/>
    <n v="1713900"/>
    <n v="41135000"/>
    <x v="0"/>
    <x v="0"/>
    <n v="0"/>
    <n v="0"/>
    <n v="1"/>
    <s v="approved"/>
    <n v="4"/>
    <n v="2"/>
    <n v="1"/>
    <n v="0"/>
    <n v="7"/>
    <s v="Medium Risk"/>
    <n v="4"/>
    <s v="0-5 bulan"/>
  </r>
  <r>
    <x v="2029"/>
    <x v="25"/>
    <x v="3"/>
    <x v="344"/>
    <s v="51372409837493"/>
    <n v="41"/>
    <s v="Lakilaki"/>
    <x v="5"/>
    <n v="3722000"/>
    <n v="0.31179473401397101"/>
    <x v="8"/>
    <s v="Banten"/>
    <x v="0"/>
    <s v="Revo X"/>
    <s v="Bebek"/>
    <n v="17374000"/>
    <n v="5212000"/>
    <s v="High"/>
    <x v="3"/>
    <x v="0"/>
    <n v="0.14499999999999999"/>
    <n v="1160500"/>
    <n v="13926000"/>
    <x v="0"/>
    <x v="0"/>
    <n v="0"/>
    <n v="0"/>
    <n v="1"/>
    <s v="approved"/>
    <n v="3"/>
    <n v="1"/>
    <n v="1"/>
    <n v="0"/>
    <n v="5"/>
    <s v="Low Risk"/>
    <n v="8"/>
    <s v="6-11 bulan"/>
  </r>
  <r>
    <x v="2030"/>
    <x v="63"/>
    <x v="4"/>
    <x v="152"/>
    <s v="80842908585482"/>
    <n v="53"/>
    <s v="Perempuan"/>
    <x v="6"/>
    <n v="5898000"/>
    <n v="0.24611732790776533"/>
    <x v="7"/>
    <s v="Jawa Barat"/>
    <x v="0"/>
    <s v="PCX 160"/>
    <s v="Matic Premium"/>
    <n v="36009000"/>
    <n v="9002000"/>
    <s v="Medium"/>
    <x v="1"/>
    <x v="5"/>
    <n v="0.14499999999999999"/>
    <n v="1451600"/>
    <n v="34839000"/>
    <x v="0"/>
    <x v="0"/>
    <n v="0"/>
    <n v="0"/>
    <n v="1"/>
    <s v="data kurang"/>
    <n v="2"/>
    <n v="2"/>
    <n v="1"/>
    <n v="0"/>
    <n v="5"/>
    <s v="Low Risk"/>
    <n v="5"/>
    <s v="0-5 bulan"/>
  </r>
  <r>
    <x v="2031"/>
    <x v="169"/>
    <x v="2"/>
    <x v="125"/>
    <s v="41111807623715"/>
    <n v="50"/>
    <s v="Perempuan"/>
    <x v="9"/>
    <n v="4092000"/>
    <n v="0.31304985337243402"/>
    <x v="3"/>
    <s v="Sulawesi Selatan"/>
    <x v="1"/>
    <s v="Freego"/>
    <s v="Matic Mid"/>
    <n v="22376000"/>
    <n v="8950000"/>
    <s v="High"/>
    <x v="5"/>
    <x v="0"/>
    <n v="0.14499999999999999"/>
    <n v="1281000"/>
    <n v="15372000"/>
    <x v="0"/>
    <x v="0"/>
    <n v="0"/>
    <n v="0"/>
    <n v="1"/>
    <s v="data kurang"/>
    <n v="3"/>
    <n v="1"/>
    <n v="1"/>
    <n v="0"/>
    <n v="5"/>
    <s v="Low Risk"/>
    <n v="6"/>
    <s v="6-11 bulan"/>
  </r>
  <r>
    <x v="2032"/>
    <x v="34"/>
    <x v="4"/>
    <x v="514"/>
    <s v="58682610584828"/>
    <n v="21"/>
    <s v="Perempuan"/>
    <x v="3"/>
    <n v="6134000"/>
    <n v="0.18082817085099445"/>
    <x v="5"/>
    <s v="Kalimantan Timur"/>
    <x v="0"/>
    <s v="PCX 160"/>
    <s v="Matic Premium"/>
    <n v="37104000"/>
    <n v="9276000"/>
    <s v="Medium"/>
    <x v="1"/>
    <x v="4"/>
    <n v="0.14499999999999999"/>
    <n v="1109200"/>
    <n v="39933000"/>
    <x v="0"/>
    <x v="0"/>
    <n v="0"/>
    <n v="0"/>
    <n v="1"/>
    <s v="data kurang"/>
    <n v="1"/>
    <n v="2"/>
    <n v="2"/>
    <n v="0"/>
    <n v="5"/>
    <s v="Low Risk"/>
    <n v="5"/>
    <s v="0-5 bulan"/>
  </r>
  <r>
    <x v="2033"/>
    <x v="152"/>
    <x v="2"/>
    <x v="200"/>
    <s v="Invalid"/>
    <n v="54"/>
    <s v="Lakilaki"/>
    <x v="0"/>
    <n v="4717000"/>
    <n v="0.28376086495654018"/>
    <x v="3"/>
    <s v="Sulawesi Selatan"/>
    <x v="4"/>
    <s v="KLX 150"/>
    <s v="Trail"/>
    <n v="37309000"/>
    <n v="3731000"/>
    <s v="Low"/>
    <x v="6"/>
    <x v="4"/>
    <n v="0.14499999999999999"/>
    <n v="1338500"/>
    <n v="48185000"/>
    <x v="0"/>
    <x v="0"/>
    <n v="0"/>
    <n v="0"/>
    <n v="1"/>
    <m/>
    <n v="2"/>
    <n v="3"/>
    <n v="2"/>
    <n v="0"/>
    <n v="7"/>
    <s v="Medium Risk"/>
    <n v="5"/>
    <s v="0-5 bulan"/>
  </r>
  <r>
    <x v="2034"/>
    <x v="133"/>
    <x v="2"/>
    <x v="367"/>
    <s v="97921504825701"/>
    <n v="54"/>
    <s v="Perempuan"/>
    <x v="6"/>
    <n v="5525000"/>
    <n v="0.28564705882352942"/>
    <x v="7"/>
    <s v="Jawa Barat"/>
    <x v="0"/>
    <s v="PCX 160"/>
    <s v="Matic Premium"/>
    <n v="36703000"/>
    <n v="7341000"/>
    <s v="Medium"/>
    <x v="2"/>
    <x v="5"/>
    <n v="0.14499999999999999"/>
    <n v="1578200"/>
    <n v="37877000"/>
    <x v="0"/>
    <x v="0"/>
    <n v="0"/>
    <n v="0"/>
    <n v="1"/>
    <m/>
    <n v="2"/>
    <n v="2"/>
    <n v="1"/>
    <n v="0"/>
    <n v="5"/>
    <s v="Low Risk"/>
    <n v="6"/>
    <s v="6-11 bulan"/>
  </r>
  <r>
    <x v="2035"/>
    <x v="3"/>
    <x v="3"/>
    <x v="619"/>
    <s v="94142606782381"/>
    <n v="21"/>
    <s v="Perempuan"/>
    <x v="8"/>
    <n v="3236000"/>
    <n v="0.29153275648949323"/>
    <x v="16"/>
    <s v="Jawa Timur"/>
    <x v="1"/>
    <s v="Lexi LX 155"/>
    <s v="Matic Mid"/>
    <n v="27844000"/>
    <n v="4177000"/>
    <s v="Medium"/>
    <x v="0"/>
    <x v="4"/>
    <n v="0.14499999999999999"/>
    <n v="943400"/>
    <n v="33962000"/>
    <x v="0"/>
    <x v="0"/>
    <n v="0"/>
    <n v="0"/>
    <n v="1"/>
    <m/>
    <n v="2"/>
    <n v="2"/>
    <n v="2"/>
    <n v="0"/>
    <n v="6"/>
    <s v="Low Risk"/>
    <n v="7"/>
    <s v="6-11 bulan"/>
  </r>
  <r>
    <x v="2036"/>
    <x v="131"/>
    <x v="4"/>
    <x v="30"/>
    <s v="42331605572662"/>
    <n v="31"/>
    <s v="Lakilaki"/>
    <x v="1"/>
    <n v="6221000"/>
    <n v="0.4317633820929111"/>
    <x v="8"/>
    <s v="Banten"/>
    <x v="0"/>
    <s v="PCX 160"/>
    <s v="Matic Premium"/>
    <n v="35189000"/>
    <n v="7038000"/>
    <s v="Medium"/>
    <x v="2"/>
    <x v="0"/>
    <n v="0.14499999999999999"/>
    <n v="2686000"/>
    <n v="32232000"/>
    <x v="0"/>
    <x v="0"/>
    <n v="0"/>
    <n v="0"/>
    <n v="1"/>
    <s v="approved"/>
    <n v="4"/>
    <n v="2"/>
    <n v="1"/>
    <n v="0"/>
    <n v="7"/>
    <s v="Medium Risk"/>
    <n v="5"/>
    <s v="0-5 bulan"/>
  </r>
  <r>
    <x v="2037"/>
    <x v="181"/>
    <x v="6"/>
    <x v="413"/>
    <s v="42591908807119"/>
    <n v="43"/>
    <s v="Lakilaki"/>
    <x v="1"/>
    <n v="4630000"/>
    <n v="0.31598272138228944"/>
    <x v="15"/>
    <s v="DKI Jakarta"/>
    <x v="0"/>
    <s v="Vario 160"/>
    <s v="Matic Mid"/>
    <n v="30242000"/>
    <n v="3024000"/>
    <s v="Low"/>
    <x v="6"/>
    <x v="5"/>
    <n v="0.14499999999999999"/>
    <n v="1463000"/>
    <n v="35111000"/>
    <x v="0"/>
    <x v="0"/>
    <n v="0"/>
    <n v="0"/>
    <n v="1"/>
    <m/>
    <n v="3"/>
    <n v="3"/>
    <n v="1"/>
    <n v="0"/>
    <n v="7"/>
    <s v="Medium Risk"/>
    <n v="0"/>
    <s v="0-5 bulan"/>
  </r>
  <r>
    <x v="2038"/>
    <x v="130"/>
    <x v="5"/>
    <x v="650"/>
    <s v="85202409971102"/>
    <n v="37"/>
    <s v="Lakilaki"/>
    <x v="0"/>
    <n v="7094000"/>
    <n v="7.6684522131378635E-2"/>
    <x v="12"/>
    <s v="DKI Jakarta"/>
    <x v="1"/>
    <s v="Freego"/>
    <s v="Matic Mid"/>
    <n v="22745000"/>
    <n v="9098000"/>
    <s v="High"/>
    <x v="5"/>
    <x v="4"/>
    <n v="0.14499999999999999"/>
    <n v="544000"/>
    <n v="19583000"/>
    <x v="0"/>
    <x v="0"/>
    <n v="0"/>
    <n v="0"/>
    <n v="1"/>
    <s v="ok"/>
    <n v="1"/>
    <n v="1"/>
    <n v="2"/>
    <n v="0"/>
    <n v="4"/>
    <s v="Low Risk"/>
    <n v="8"/>
    <s v="6-11 bulan"/>
  </r>
  <r>
    <x v="2039"/>
    <x v="60"/>
    <x v="1"/>
    <x v="104"/>
    <s v="94111512647529"/>
    <n v="30"/>
    <s v="Perempuan"/>
    <x v="5"/>
    <n v="3819000"/>
    <n v="0.49615082482325218"/>
    <x v="2"/>
    <s v="Riau"/>
    <x v="1"/>
    <s v="Aerox 155"/>
    <s v="Matic Sport"/>
    <n v="31126000"/>
    <n v="3113000"/>
    <s v="Low"/>
    <x v="6"/>
    <x v="3"/>
    <n v="0.14499999999999999"/>
    <n v="1894800"/>
    <n v="34106000"/>
    <x v="0"/>
    <x v="0"/>
    <n v="0"/>
    <n v="0"/>
    <n v="1"/>
    <m/>
    <n v="4"/>
    <n v="3"/>
    <n v="1"/>
    <n v="0"/>
    <n v="8"/>
    <s v="Medium Risk"/>
    <n v="7"/>
    <s v="6-11 bulan"/>
  </r>
  <r>
    <x v="2040"/>
    <x v="21"/>
    <x v="4"/>
    <x v="346"/>
    <s v="52651205911659"/>
    <n v="42"/>
    <s v="Lakilaki"/>
    <x v="6"/>
    <n v="4086000"/>
    <n v="0.20937347038668624"/>
    <x v="14"/>
    <s v="DKI Jakarta"/>
    <x v="0"/>
    <s v="Vario 160"/>
    <s v="Matic Mid"/>
    <n v="30661000"/>
    <n v="9198000"/>
    <s v="High"/>
    <x v="3"/>
    <x v="4"/>
    <n v="0.14499999999999999"/>
    <n v="855500"/>
    <n v="30799000"/>
    <x v="0"/>
    <x v="0"/>
    <n v="0"/>
    <n v="0"/>
    <n v="1"/>
    <s v="approved"/>
    <n v="2"/>
    <n v="1"/>
    <n v="2"/>
    <n v="0"/>
    <n v="5"/>
    <s v="Low Risk"/>
    <n v="5"/>
    <s v="0-5 bulan"/>
  </r>
  <r>
    <x v="2041"/>
    <x v="143"/>
    <x v="2"/>
    <x v="651"/>
    <s v="44852101584677"/>
    <n v="53"/>
    <s v="Lakilaki"/>
    <x v="8"/>
    <n v="2621000"/>
    <n v="0.45127813811522322"/>
    <x v="17"/>
    <s v="Jawa Barat"/>
    <x v="1"/>
    <s v="Mio M3"/>
    <s v="Matic Entry"/>
    <n v="17709000"/>
    <n v="5313000"/>
    <s v="High"/>
    <x v="3"/>
    <x v="0"/>
    <n v="0.14499999999999999"/>
    <n v="1182800"/>
    <n v="14193000"/>
    <x v="0"/>
    <x v="0"/>
    <n v="0"/>
    <n v="0"/>
    <n v="1"/>
    <m/>
    <n v="4"/>
    <n v="1"/>
    <n v="1"/>
    <n v="0"/>
    <n v="6"/>
    <s v="Low Risk"/>
    <n v="6"/>
    <s v="6-11 bulan"/>
  </r>
  <r>
    <x v="2042"/>
    <x v="78"/>
    <x v="9"/>
    <x v="340"/>
    <s v="97432505527376"/>
    <n v="44"/>
    <s v="Lakilaki"/>
    <x v="4"/>
    <n v="6835000"/>
    <n v="0.26289685442574984"/>
    <x v="3"/>
    <s v="Sulawesi Selatan"/>
    <x v="1"/>
    <s v="MT15"/>
    <s v="Sport Naked"/>
    <n v="37146000"/>
    <n v="3715000"/>
    <s v="Low"/>
    <x v="6"/>
    <x v="5"/>
    <n v="0.14499999999999999"/>
    <n v="1796900"/>
    <n v="43126000"/>
    <x v="0"/>
    <x v="0"/>
    <n v="0"/>
    <n v="0"/>
    <n v="1"/>
    <s v="ok"/>
    <n v="2"/>
    <n v="3"/>
    <n v="1"/>
    <n v="0"/>
    <n v="6"/>
    <s v="Low Risk"/>
    <n v="2"/>
    <s v="0-5 bulan"/>
  </r>
  <r>
    <x v="2043"/>
    <x v="43"/>
    <x v="5"/>
    <x v="266"/>
    <s v="47852712822455"/>
    <n v="46"/>
    <s v="Perempuan"/>
    <x v="5"/>
    <n v="4856000"/>
    <n v="0.20766062602965404"/>
    <x v="14"/>
    <s v="DKI Jakarta"/>
    <x v="1"/>
    <s v="Freego"/>
    <s v="Matic Mid"/>
    <n v="22935000"/>
    <n v="8027000"/>
    <s v="High"/>
    <x v="4"/>
    <x v="3"/>
    <n v="0.14499999999999999"/>
    <n v="1008400"/>
    <n v="18151000"/>
    <x v="0"/>
    <x v="0"/>
    <n v="0"/>
    <n v="0"/>
    <n v="1"/>
    <m/>
    <n v="2"/>
    <n v="1"/>
    <n v="1"/>
    <n v="0"/>
    <n v="4"/>
    <s v="Low Risk"/>
    <n v="9"/>
    <s v="6-11 bulan"/>
  </r>
  <r>
    <x v="2044"/>
    <x v="42"/>
    <x v="0"/>
    <x v="250"/>
    <s v="49282709553332"/>
    <n v="50"/>
    <s v="Perempuan"/>
    <x v="0"/>
    <n v="7541000"/>
    <n v="0.10924280599390002"/>
    <x v="10"/>
    <s v="Jawa Timur"/>
    <x v="4"/>
    <s v="KLX 150"/>
    <s v="Trail"/>
    <n v="38206000"/>
    <n v="9552000"/>
    <s v="Medium"/>
    <x v="1"/>
    <x v="1"/>
    <n v="0.14499999999999999"/>
    <n v="823800"/>
    <n v="49429000"/>
    <x v="0"/>
    <x v="0"/>
    <n v="0"/>
    <n v="0"/>
    <n v="1"/>
    <s v="data kurang"/>
    <n v="1"/>
    <n v="2"/>
    <n v="4"/>
    <n v="0"/>
    <n v="7"/>
    <s v="Medium Risk"/>
    <n v="4"/>
    <s v="0-5 bulan"/>
  </r>
  <r>
    <x v="2045"/>
    <x v="71"/>
    <x v="1"/>
    <x v="117"/>
    <s v="57831512782547"/>
    <n v="55"/>
    <s v="Lakilaki"/>
    <x v="0"/>
    <n v="7532000"/>
    <n v="4.669410515135422E-2"/>
    <x v="3"/>
    <s v="Sulawesi Selatan"/>
    <x v="3"/>
    <s v="Dazz"/>
    <s v="Matic Entry"/>
    <n v="16438000"/>
    <n v="5753000"/>
    <s v="High"/>
    <x v="4"/>
    <x v="2"/>
    <n v="0.14499999999999999"/>
    <n v="351700"/>
    <n v="16882000"/>
    <x v="0"/>
    <x v="0"/>
    <n v="0"/>
    <n v="0"/>
    <n v="1"/>
    <s v="data kurang"/>
    <n v="1"/>
    <n v="1"/>
    <n v="3"/>
    <n v="0"/>
    <n v="5"/>
    <s v="Low Risk"/>
    <n v="7"/>
    <s v="6-11 bulan"/>
  </r>
  <r>
    <x v="2046"/>
    <x v="172"/>
    <x v="2"/>
    <x v="344"/>
    <s v="39922506672106"/>
    <n v="35"/>
    <s v="Lakilaki"/>
    <x v="6"/>
    <n v="6415000"/>
    <n v="0.25471551052221358"/>
    <x v="19"/>
    <s v="Jawa Barat"/>
    <x v="1"/>
    <s v="XMAX 250"/>
    <s v="Maxi Scooter"/>
    <n v="58558000"/>
    <n v="17567000"/>
    <s v="High"/>
    <x v="3"/>
    <x v="4"/>
    <n v="0.14499999999999999"/>
    <n v="1634000"/>
    <n v="58822000"/>
    <x v="0"/>
    <x v="0"/>
    <n v="0"/>
    <n v="0"/>
    <n v="1"/>
    <s v="verifikasi"/>
    <n v="2"/>
    <n v="1"/>
    <n v="2"/>
    <n v="0"/>
    <n v="5"/>
    <s v="Low Risk"/>
    <n v="6"/>
    <s v="6-11 bulan"/>
  </r>
  <r>
    <x v="2047"/>
    <x v="52"/>
    <x v="0"/>
    <x v="356"/>
    <s v="59691401532124"/>
    <n v="22"/>
    <s v="Lakilaki"/>
    <x v="2"/>
    <n v="2091000"/>
    <n v="0.41305595408895268"/>
    <x v="16"/>
    <s v="Jawa Timur"/>
    <x v="0"/>
    <s v="Beat Street"/>
    <s v="Matic Entry"/>
    <n v="18243000"/>
    <n v="5473000"/>
    <s v="High"/>
    <x v="3"/>
    <x v="3"/>
    <n v="0.14499999999999999"/>
    <n v="863700"/>
    <n v="15547000"/>
    <x v="0"/>
    <x v="0"/>
    <n v="0"/>
    <n v="0"/>
    <n v="1"/>
    <s v="verifikasi"/>
    <n v="4"/>
    <n v="1"/>
    <n v="1"/>
    <n v="0"/>
    <n v="6"/>
    <s v="Low Risk"/>
    <n v="4"/>
    <s v="0-5 bulan"/>
  </r>
  <r>
    <x v="2048"/>
    <x v="57"/>
    <x v="1"/>
    <x v="290"/>
    <s v="60061001856689"/>
    <n v="22"/>
    <s v="Lakilaki"/>
    <x v="1"/>
    <n v="11585000"/>
    <n v="0.1479499352611135"/>
    <x v="9"/>
    <s v="Jawa Tengah"/>
    <x v="1"/>
    <s v="NMAX 155"/>
    <s v="Matic Premium"/>
    <n v="35431000"/>
    <n v="3543000"/>
    <s v="Low"/>
    <x v="6"/>
    <x v="5"/>
    <n v="0.14499999999999999"/>
    <n v="1714000"/>
    <n v="41136000"/>
    <x v="0"/>
    <x v="0"/>
    <n v="0"/>
    <n v="0"/>
    <n v="1"/>
    <s v="data kurang"/>
    <n v="1"/>
    <n v="3"/>
    <n v="1"/>
    <n v="0"/>
    <n v="5"/>
    <s v="Low Risk"/>
    <n v="7"/>
    <s v="6-11 bulan"/>
  </r>
  <r>
    <x v="2049"/>
    <x v="142"/>
    <x v="4"/>
    <x v="372"/>
    <s v="99792410544188"/>
    <n v="58"/>
    <s v="Lakilaki"/>
    <x v="8"/>
    <n v="3912000"/>
    <n v="0.24266359918200409"/>
    <x v="0"/>
    <s v="Bali"/>
    <x v="3"/>
    <s v="Dazz"/>
    <s v="Matic Entry"/>
    <n v="15593000"/>
    <n v="1559000"/>
    <s v="Low"/>
    <x v="6"/>
    <x v="3"/>
    <n v="0.14499999999999999"/>
    <n v="949300"/>
    <n v="17087000"/>
    <x v="0"/>
    <x v="0"/>
    <n v="0"/>
    <n v="0"/>
    <n v="1"/>
    <m/>
    <n v="2"/>
    <n v="3"/>
    <n v="1"/>
    <n v="0"/>
    <n v="6"/>
    <s v="Low Risk"/>
    <n v="5"/>
    <s v="0-5 bulan"/>
  </r>
  <r>
    <x v="2050"/>
    <x v="90"/>
    <x v="3"/>
    <x v="610"/>
    <s v="81621209995577"/>
    <n v="57"/>
    <s v="Lakilaki"/>
    <x v="8"/>
    <n v="3894000"/>
    <n v="0.15934771443246021"/>
    <x v="16"/>
    <s v="Jawa Timur"/>
    <x v="4"/>
    <s v="KLX 150"/>
    <s v="Trail"/>
    <n v="35971000"/>
    <n v="14388000"/>
    <s v="High"/>
    <x v="5"/>
    <x v="1"/>
    <n v="0.14499999999999999"/>
    <n v="620500"/>
    <n v="37231000"/>
    <x v="0"/>
    <x v="0"/>
    <n v="0"/>
    <n v="0"/>
    <n v="1"/>
    <m/>
    <n v="1"/>
    <n v="1"/>
    <n v="4"/>
    <n v="0"/>
    <n v="6"/>
    <s v="Low Risk"/>
    <n v="8"/>
    <s v="6-11 bulan"/>
  </r>
  <r>
    <x v="2051"/>
    <x v="145"/>
    <x v="3"/>
    <x v="48"/>
    <s v="77222212743468"/>
    <n v="44"/>
    <s v="Lakilaki"/>
    <x v="3"/>
    <n v="7185000"/>
    <n v="0.12037578288100209"/>
    <x v="13"/>
    <s v="Jawa Barat"/>
    <x v="0"/>
    <s v="PCX 160"/>
    <s v="Matic Premium"/>
    <n v="35036000"/>
    <n v="8759000"/>
    <s v="Medium"/>
    <x v="1"/>
    <x v="2"/>
    <n v="0.14499999999999999"/>
    <n v="864900"/>
    <n v="41517000"/>
    <x v="0"/>
    <x v="0"/>
    <n v="0"/>
    <n v="0"/>
    <n v="1"/>
    <m/>
    <n v="1"/>
    <n v="2"/>
    <n v="3"/>
    <n v="0"/>
    <n v="6"/>
    <s v="Low Risk"/>
    <n v="8"/>
    <s v="6-11 bulan"/>
  </r>
  <r>
    <x v="2052"/>
    <x v="78"/>
    <x v="9"/>
    <x v="160"/>
    <s v="59191006596396"/>
    <n v="43"/>
    <s v="Perempuan"/>
    <x v="8"/>
    <n v="3352000"/>
    <n v="0.44773269689737472"/>
    <x v="1"/>
    <s v="Sumatera Selatan"/>
    <x v="1"/>
    <s v="R15"/>
    <s v="Sport"/>
    <n v="41833000"/>
    <n v="4183000"/>
    <s v="Low"/>
    <x v="6"/>
    <x v="4"/>
    <n v="0.14499999999999999"/>
    <n v="1500800"/>
    <n v="54027000"/>
    <x v="0"/>
    <x v="0"/>
    <n v="0"/>
    <n v="0"/>
    <n v="1"/>
    <m/>
    <n v="4"/>
    <n v="3"/>
    <n v="2"/>
    <n v="0"/>
    <n v="9"/>
    <s v="High Risk"/>
    <n v="2"/>
    <s v="0-5 bulan"/>
  </r>
  <r>
    <x v="2053"/>
    <x v="71"/>
    <x v="1"/>
    <x v="245"/>
    <s v="94271508514374"/>
    <n v="49"/>
    <s v="Perempuan"/>
    <x v="1"/>
    <n v="5290000"/>
    <n v="0.20871455576559547"/>
    <x v="7"/>
    <s v="Jawa Barat"/>
    <x v="1"/>
    <s v="Mio M3"/>
    <s v="Matic Entry"/>
    <n v="18137000"/>
    <n v="1814000"/>
    <s v="Low"/>
    <x v="6"/>
    <x v="3"/>
    <n v="0.14499999999999999"/>
    <n v="1104100"/>
    <n v="19873000"/>
    <x v="0"/>
    <x v="0"/>
    <n v="0"/>
    <n v="0"/>
    <n v="1"/>
    <s v="verifikasi"/>
    <n v="2"/>
    <n v="3"/>
    <n v="1"/>
    <n v="0"/>
    <n v="6"/>
    <s v="Low Risk"/>
    <n v="7"/>
    <s v="6-11 bulan"/>
  </r>
  <r>
    <x v="2054"/>
    <x v="101"/>
    <x v="4"/>
    <x v="426"/>
    <s v="40532109735752"/>
    <n v="29"/>
    <s v="Perempuan"/>
    <x v="0"/>
    <n v="4678000"/>
    <n v="0.11628901239846089"/>
    <x v="8"/>
    <s v="Banten"/>
    <x v="0"/>
    <s v="Vario 125"/>
    <s v="Matic Mid"/>
    <n v="25227000"/>
    <n v="6307000"/>
    <s v="Medium"/>
    <x v="1"/>
    <x v="1"/>
    <n v="0.14499999999999999"/>
    <n v="544000"/>
    <n v="32638000"/>
    <x v="0"/>
    <x v="0"/>
    <n v="0"/>
    <n v="0"/>
    <n v="1"/>
    <m/>
    <n v="1"/>
    <n v="2"/>
    <n v="4"/>
    <n v="0"/>
    <n v="7"/>
    <s v="Medium Risk"/>
    <n v="5"/>
    <s v="0-5 bulan"/>
  </r>
  <r>
    <x v="2055"/>
    <x v="4"/>
    <x v="1"/>
    <x v="222"/>
    <s v="44041807756887"/>
    <n v="26"/>
    <s v="Perempuan"/>
    <x v="8"/>
    <n v="2583000"/>
    <n v="0.30089043747580335"/>
    <x v="19"/>
    <s v="Jawa Barat"/>
    <x v="0"/>
    <s v="Genio"/>
    <s v="Matic Entry"/>
    <n v="19280000"/>
    <n v="4820000"/>
    <s v="Medium"/>
    <x v="1"/>
    <x v="5"/>
    <n v="0.14499999999999999"/>
    <n v="777200"/>
    <n v="18653000"/>
    <x v="0"/>
    <x v="0"/>
    <n v="0"/>
    <n v="0"/>
    <n v="1"/>
    <s v="verifikasi"/>
    <n v="3"/>
    <n v="2"/>
    <n v="1"/>
    <n v="0"/>
    <n v="6"/>
    <s v="Low Risk"/>
    <n v="7"/>
    <s v="6-11 bulan"/>
  </r>
  <r>
    <x v="2056"/>
    <x v="86"/>
    <x v="2"/>
    <x v="50"/>
    <s v="68542604571282"/>
    <n v="41"/>
    <s v="Perempuan"/>
    <x v="1"/>
    <n v="11373000"/>
    <n v="0.13852985140244439"/>
    <x v="14"/>
    <s v="DKI Jakarta"/>
    <x v="1"/>
    <s v="R15"/>
    <s v="Sport"/>
    <n v="41875000"/>
    <n v="12563000"/>
    <s v="High"/>
    <x v="3"/>
    <x v="5"/>
    <n v="0.14499999999999999"/>
    <n v="1575500"/>
    <n v="37813000"/>
    <x v="0"/>
    <x v="0"/>
    <n v="0"/>
    <n v="0"/>
    <n v="1"/>
    <s v="ok"/>
    <n v="1"/>
    <n v="1"/>
    <n v="1"/>
    <n v="0"/>
    <n v="3"/>
    <s v="Low Risk"/>
    <n v="6"/>
    <s v="6-11 bulan"/>
  </r>
  <r>
    <x v="2057"/>
    <x v="77"/>
    <x v="3"/>
    <x v="644"/>
    <s v="36962306692105"/>
    <n v="43"/>
    <s v="Perempuan"/>
    <x v="8"/>
    <n v="2566000"/>
    <n v="0.36161340607950115"/>
    <x v="10"/>
    <s v="Jawa Timur"/>
    <x v="0"/>
    <s v="Genio"/>
    <s v="Matic Entry"/>
    <n v="19182000"/>
    <n v="1918000"/>
    <s v="Low"/>
    <x v="6"/>
    <x v="5"/>
    <n v="0.14499999999999999"/>
    <n v="927900"/>
    <n v="22270000"/>
    <x v="0"/>
    <x v="0"/>
    <n v="0"/>
    <n v="0"/>
    <n v="1"/>
    <m/>
    <n v="3"/>
    <n v="3"/>
    <n v="1"/>
    <n v="0"/>
    <n v="7"/>
    <s v="Medium Risk"/>
    <n v="8"/>
    <s v="6-11 bulan"/>
  </r>
  <r>
    <x v="2058"/>
    <x v="46"/>
    <x v="2"/>
    <x v="627"/>
    <s v="75021212961612"/>
    <n v="58"/>
    <s v="Perempuan"/>
    <x v="1"/>
    <n v="10049000"/>
    <n v="6.2533585431386207E-2"/>
    <x v="11"/>
    <s v="Sumatera Utara"/>
    <x v="3"/>
    <s v="Dazz"/>
    <s v="Matic Entry"/>
    <n v="15589000"/>
    <n v="3897000"/>
    <s v="Medium"/>
    <x v="1"/>
    <x v="5"/>
    <n v="0.14499999999999999"/>
    <n v="628400"/>
    <n v="15082000"/>
    <x v="1"/>
    <x v="3"/>
    <n v="27"/>
    <n v="1"/>
    <n v="3"/>
    <s v="data kurang"/>
    <n v="1"/>
    <n v="2"/>
    <n v="1"/>
    <n v="2"/>
    <n v="6"/>
    <s v="Low Risk"/>
    <n v="6"/>
    <s v="6-11 bulan"/>
  </r>
  <r>
    <x v="2059"/>
    <x v="30"/>
    <x v="1"/>
    <x v="344"/>
    <s v="71632811838913"/>
    <n v="57"/>
    <s v="Perempuan"/>
    <x v="8"/>
    <n v="2931000"/>
    <n v="0.1297509382463323"/>
    <x v="0"/>
    <s v="Bali"/>
    <x v="3"/>
    <s v="Dazz"/>
    <s v="Matic Entry"/>
    <n v="16503000"/>
    <n v="4951000"/>
    <s v="High"/>
    <x v="3"/>
    <x v="2"/>
    <n v="0.14499999999999999"/>
    <n v="380300"/>
    <n v="18253000"/>
    <x v="0"/>
    <x v="0"/>
    <n v="0"/>
    <n v="0"/>
    <n v="1"/>
    <m/>
    <n v="1"/>
    <n v="1"/>
    <n v="3"/>
    <n v="0"/>
    <n v="5"/>
    <s v="Low Risk"/>
    <n v="6"/>
    <s v="6-11 bulan"/>
  </r>
  <r>
    <x v="2060"/>
    <x v="118"/>
    <x v="2"/>
    <x v="184"/>
    <s v="51501806678401"/>
    <n v="27"/>
    <s v="Lakilaki"/>
    <x v="0"/>
    <n v="4731000"/>
    <n v="0.13825829634326781"/>
    <x v="2"/>
    <s v="Riau"/>
    <x v="1"/>
    <s v="Freego"/>
    <s v="Matic Mid"/>
    <n v="21881000"/>
    <n v="5470000"/>
    <s v="Medium"/>
    <x v="1"/>
    <x v="4"/>
    <n v="0.14499999999999999"/>
    <n v="654100"/>
    <n v="23549000"/>
    <x v="0"/>
    <x v="0"/>
    <n v="0"/>
    <n v="0"/>
    <n v="1"/>
    <s v="data kurang"/>
    <n v="1"/>
    <n v="2"/>
    <n v="2"/>
    <n v="0"/>
    <n v="5"/>
    <s v="Low Risk"/>
    <n v="5"/>
    <s v="0-5 bulan"/>
  </r>
  <r>
    <x v="2061"/>
    <x v="94"/>
    <x v="2"/>
    <x v="181"/>
    <s v="95672112836448"/>
    <n v="32"/>
    <s v="Perempuan"/>
    <x v="0"/>
    <n v="7926000"/>
    <n v="6.8016654049962155E-2"/>
    <x v="10"/>
    <s v="Jawa Timur"/>
    <x v="0"/>
    <s v="Scoopy"/>
    <s v="Matic Stylish"/>
    <n v="23398000"/>
    <n v="7019000"/>
    <s v="High"/>
    <x v="3"/>
    <x v="2"/>
    <n v="0.14499999999999999"/>
    <n v="539100"/>
    <n v="25879000"/>
    <x v="0"/>
    <x v="0"/>
    <n v="0"/>
    <n v="0"/>
    <n v="1"/>
    <m/>
    <n v="1"/>
    <n v="1"/>
    <n v="3"/>
    <n v="0"/>
    <n v="5"/>
    <s v="Low Risk"/>
    <n v="5"/>
    <s v="0-5 bulan"/>
  </r>
  <r>
    <x v="2062"/>
    <x v="114"/>
    <x v="0"/>
    <x v="517"/>
    <s v="61511510942140"/>
    <n v="30"/>
    <s v="Perempuan"/>
    <x v="5"/>
    <n v="4739000"/>
    <n v="0.15688963916438067"/>
    <x v="9"/>
    <s v="Jawa Tengah"/>
    <x v="2"/>
    <s v="Nex II"/>
    <s v="Matic Entry"/>
    <n v="17290000"/>
    <n v="3458000"/>
    <s v="Medium"/>
    <x v="2"/>
    <x v="5"/>
    <n v="0.14499999999999999"/>
    <n v="743500"/>
    <n v="17844000"/>
    <x v="0"/>
    <x v="2"/>
    <n v="0"/>
    <n v="0"/>
    <n v="0"/>
    <s v="data kurang"/>
    <n v="1"/>
    <n v="2"/>
    <n v="1"/>
    <n v="0"/>
    <n v="4"/>
    <s v="Low Risk"/>
    <n v="4"/>
    <s v="0-5 bulan"/>
  </r>
  <r>
    <x v="2063"/>
    <x v="106"/>
    <x v="3"/>
    <x v="625"/>
    <s v="42721507938149"/>
    <n v="52"/>
    <s v="Perempuan"/>
    <x v="1"/>
    <n v="11588000"/>
    <n v="3.6632723507076283E-2"/>
    <x v="12"/>
    <s v="DKI Jakarta"/>
    <x v="3"/>
    <s v="Dazz"/>
    <s v="Matic Entry"/>
    <n v="16121000"/>
    <n v="3224000"/>
    <s v="Medium"/>
    <x v="2"/>
    <x v="2"/>
    <n v="0.14499999999999999"/>
    <n v="424500"/>
    <n v="20377000"/>
    <x v="0"/>
    <x v="0"/>
    <n v="0"/>
    <n v="0"/>
    <n v="1"/>
    <m/>
    <n v="1"/>
    <n v="2"/>
    <n v="3"/>
    <n v="0"/>
    <n v="6"/>
    <s v="Low Risk"/>
    <n v="8"/>
    <s v="6-11 bulan"/>
  </r>
  <r>
    <x v="2064"/>
    <x v="35"/>
    <x v="7"/>
    <x v="33"/>
    <s v="Data Tidak Lengkap"/>
    <n v="32"/>
    <s v="Lakilaki"/>
    <x v="1"/>
    <n v="8936000"/>
    <n v="0.20071620411817367"/>
    <x v="18"/>
    <s v="Jawa Barat"/>
    <x v="1"/>
    <s v="XMAX 250"/>
    <s v="Maxi Scooter"/>
    <n v="60544199"/>
    <n v="6054000"/>
    <s v="Low"/>
    <x v="6"/>
    <x v="2"/>
    <n v="0.14499999999999999"/>
    <n v="1793600"/>
    <n v="86095000"/>
    <x v="0"/>
    <x v="0"/>
    <n v="0"/>
    <n v="0"/>
    <n v="1"/>
    <s v="approved"/>
    <n v="2"/>
    <n v="3"/>
    <n v="3"/>
    <n v="0"/>
    <n v="8"/>
    <s v="Medium Risk"/>
    <s v="N/A"/>
    <s v="N/A"/>
  </r>
  <r>
    <x v="2065"/>
    <x v="187"/>
    <x v="12"/>
    <x v="238"/>
    <s v="95811203963283"/>
    <n v="31"/>
    <s v="Perempuan"/>
    <x v="1"/>
    <n v="5891000"/>
    <n v="0.33732812765235104"/>
    <x v="9"/>
    <s v="Jawa Tengah"/>
    <x v="0"/>
    <s v="Vario 125"/>
    <s v="Matic Mid"/>
    <n v="24501000"/>
    <n v="3675000"/>
    <s v="Medium"/>
    <x v="0"/>
    <x v="0"/>
    <n v="0.14499999999999999"/>
    <n v="1987200"/>
    <n v="23846000"/>
    <x v="0"/>
    <x v="0"/>
    <n v="0"/>
    <n v="0"/>
    <n v="1"/>
    <s v="survey ulang"/>
    <n v="3"/>
    <n v="2"/>
    <n v="1"/>
    <n v="0"/>
    <n v="6"/>
    <s v="Low Risk"/>
    <n v="3"/>
    <s v="0-5 bulan"/>
  </r>
  <r>
    <x v="2066"/>
    <x v="87"/>
    <x v="4"/>
    <x v="402"/>
    <s v="89281201842400"/>
    <n v="31"/>
    <s v="Lakilaki"/>
    <x v="4"/>
    <n v="4508000"/>
    <n v="7.9303460514640642E-2"/>
    <x v="1"/>
    <s v="Sumatera Selatan"/>
    <x v="0"/>
    <s v="Beat Street"/>
    <s v="Matic Entry"/>
    <n v="18100000"/>
    <n v="7240000"/>
    <s v="High"/>
    <x v="5"/>
    <x v="2"/>
    <n v="0.14499999999999999"/>
    <n v="357500"/>
    <n v="17159000"/>
    <x v="0"/>
    <x v="0"/>
    <n v="0"/>
    <n v="0"/>
    <n v="1"/>
    <m/>
    <n v="1"/>
    <n v="1"/>
    <n v="3"/>
    <n v="0"/>
    <n v="5"/>
    <s v="Low Risk"/>
    <n v="5"/>
    <s v="0-5 bulan"/>
  </r>
  <r>
    <x v="2067"/>
    <x v="122"/>
    <x v="4"/>
    <x v="652"/>
    <s v="94242401762260"/>
    <n v="25"/>
    <s v="Lakilaki"/>
    <x v="9"/>
    <n v="5343000"/>
    <n v="0.26133258469024895"/>
    <x v="14"/>
    <s v="DKI Jakarta"/>
    <x v="0"/>
    <s v="ADV 160"/>
    <s v="Adventure"/>
    <n v="43296000"/>
    <n v="17319000"/>
    <s v="High"/>
    <x v="5"/>
    <x v="5"/>
    <n v="0.14499999999999999"/>
    <n v="1396300"/>
    <n v="33511000"/>
    <x v="0"/>
    <x v="0"/>
    <n v="0"/>
    <n v="0"/>
    <n v="1"/>
    <s v="ok"/>
    <n v="2"/>
    <n v="1"/>
    <n v="1"/>
    <n v="0"/>
    <n v="4"/>
    <s v="Low Risk"/>
    <n v="4"/>
    <s v="0-5 bulan"/>
  </r>
  <r>
    <x v="2068"/>
    <x v="86"/>
    <x v="2"/>
    <x v="225"/>
    <s v="37082409943803"/>
    <n v="50"/>
    <s v="Lakilaki"/>
    <x v="9"/>
    <n v="6428000"/>
    <n v="6.3021157436216557E-2"/>
    <x v="6"/>
    <s v="DIY"/>
    <x v="2"/>
    <s v="Address"/>
    <s v="Matic Mid"/>
    <n v="20129000"/>
    <n v="6039000"/>
    <s v="High"/>
    <x v="3"/>
    <x v="1"/>
    <n v="0.14499999999999999"/>
    <n v="405100"/>
    <n v="24306000"/>
    <x v="1"/>
    <x v="4"/>
    <n v="258"/>
    <n v="6"/>
    <n v="5"/>
    <s v="ok"/>
    <n v="1"/>
    <n v="1"/>
    <n v="4"/>
    <n v="4"/>
    <n v="10"/>
    <s v="High Risk"/>
    <n v="6"/>
    <s v="6-11 bulan"/>
  </r>
  <r>
    <x v="2069"/>
    <x v="157"/>
    <x v="4"/>
    <x v="617"/>
    <s v="53282805637649"/>
    <n v="39"/>
    <s v="Perempuan"/>
    <x v="8"/>
    <n v="3390000"/>
    <n v="0.34734513274336282"/>
    <x v="14"/>
    <s v="DKI Jakarta"/>
    <x v="1"/>
    <s v="R15"/>
    <s v="Sport"/>
    <n v="42202000"/>
    <n v="12661000"/>
    <s v="High"/>
    <x v="3"/>
    <x v="4"/>
    <n v="0.14499999999999999"/>
    <n v="1177500"/>
    <n v="42391000"/>
    <x v="0"/>
    <x v="0"/>
    <n v="0"/>
    <n v="0"/>
    <n v="1"/>
    <m/>
    <n v="3"/>
    <n v="1"/>
    <n v="2"/>
    <n v="0"/>
    <n v="6"/>
    <s v="Low Risk"/>
    <n v="4"/>
    <s v="0-5 bulan"/>
  </r>
  <r>
    <x v="2070"/>
    <x v="61"/>
    <x v="1"/>
    <x v="0"/>
    <s v="66392912589024"/>
    <n v="23"/>
    <s v="Perempuan"/>
    <x v="1"/>
    <n v="4006000"/>
    <n v="0.13567149276085871"/>
    <x v="6"/>
    <s v="DIY"/>
    <x v="0"/>
    <s v="Revo X"/>
    <s v="Bebek"/>
    <n v="18344000"/>
    <n v="1834000"/>
    <s v="Low"/>
    <x v="6"/>
    <x v="2"/>
    <n v="0.14499999999999999"/>
    <n v="543500"/>
    <n v="26086000"/>
    <x v="0"/>
    <x v="0"/>
    <n v="0"/>
    <n v="0"/>
    <n v="1"/>
    <s v="ok"/>
    <n v="1"/>
    <n v="3"/>
    <n v="3"/>
    <n v="0"/>
    <n v="7"/>
    <s v="Medium Risk"/>
    <n v="7"/>
    <s v="6-11 bulan"/>
  </r>
  <r>
    <x v="2071"/>
    <x v="185"/>
    <x v="5"/>
    <x v="594"/>
    <s v="97611806602615"/>
    <n v="34"/>
    <s v="Perempuan"/>
    <x v="0"/>
    <n v="6391000"/>
    <n v="9.8263182600532004E-2"/>
    <x v="7"/>
    <s v="Jawa Barat"/>
    <x v="1"/>
    <s v="Aerox 155"/>
    <s v="Matic Sport"/>
    <n v="31798000"/>
    <n v="12719000"/>
    <s v="High"/>
    <x v="5"/>
    <x v="2"/>
    <n v="0.14499999999999999"/>
    <n v="628000"/>
    <n v="30144000"/>
    <x v="0"/>
    <x v="0"/>
    <n v="0"/>
    <n v="0"/>
    <n v="1"/>
    <s v="approved"/>
    <n v="1"/>
    <n v="1"/>
    <n v="3"/>
    <n v="0"/>
    <n v="5"/>
    <s v="Low Risk"/>
    <n v="8"/>
    <s v="6-11 bulan"/>
  </r>
  <r>
    <x v="2072"/>
    <x v="66"/>
    <x v="1"/>
    <x v="164"/>
    <s v="91221010627664"/>
    <n v="46"/>
    <s v="Lakilaki"/>
    <x v="6"/>
    <n v="5749000"/>
    <n v="0.3926943816315881"/>
    <x v="20"/>
    <s v="DKI Jakarta"/>
    <x v="4"/>
    <s v="KLX 150"/>
    <s v="Trail"/>
    <n v="36401000"/>
    <n v="12741000"/>
    <s v="High"/>
    <x v="4"/>
    <x v="0"/>
    <n v="0.14499999999999999"/>
    <n v="2257600"/>
    <n v="27091000"/>
    <x v="0"/>
    <x v="2"/>
    <n v="0"/>
    <n v="0"/>
    <n v="0"/>
    <s v="data kurang"/>
    <n v="3"/>
    <n v="1"/>
    <n v="1"/>
    <n v="0"/>
    <n v="5"/>
    <s v="Low Risk"/>
    <n v="6"/>
    <s v="6-11 bulan"/>
  </r>
  <r>
    <x v="2073"/>
    <x v="195"/>
    <x v="8"/>
    <x v="415"/>
    <s v="78801910926002"/>
    <n v="26"/>
    <s v="Perempuan"/>
    <x v="9"/>
    <n v="4167000"/>
    <n v="0.29335253179745618"/>
    <x v="14"/>
    <s v="DKI Jakarta"/>
    <x v="0"/>
    <s v="Genio"/>
    <s v="Matic Entry"/>
    <n v="19709000"/>
    <n v="6898000"/>
    <s v="High"/>
    <x v="4"/>
    <x v="0"/>
    <n v="0.14499999999999999"/>
    <n v="1222400"/>
    <n v="14669000"/>
    <x v="0"/>
    <x v="0"/>
    <n v="0"/>
    <n v="0"/>
    <n v="1"/>
    <s v="ok"/>
    <n v="2"/>
    <n v="1"/>
    <n v="1"/>
    <n v="0"/>
    <n v="4"/>
    <s v="Low Risk"/>
    <n v="1"/>
    <s v="0-5 bulan"/>
  </r>
  <r>
    <x v="2074"/>
    <x v="108"/>
    <x v="1"/>
    <x v="17"/>
    <s v="59561701684788"/>
    <n v="49"/>
    <s v="Lakilaki"/>
    <x v="9"/>
    <n v="6133000"/>
    <n v="7.5444317625957935E-2"/>
    <x v="14"/>
    <s v="DKI Jakarta"/>
    <x v="0"/>
    <s v="Revo X"/>
    <s v="Bebek"/>
    <n v="17881000"/>
    <n v="1788000"/>
    <s v="Low"/>
    <x v="6"/>
    <x v="1"/>
    <n v="0.14499999999999999"/>
    <n v="462700"/>
    <n v="27761000"/>
    <x v="0"/>
    <x v="0"/>
    <n v="0"/>
    <n v="0"/>
    <n v="1"/>
    <m/>
    <n v="1"/>
    <n v="3"/>
    <n v="4"/>
    <n v="0"/>
    <n v="8"/>
    <s v="Medium Risk"/>
    <n v="7"/>
    <s v="6-11 bulan"/>
  </r>
  <r>
    <x v="2075"/>
    <x v="123"/>
    <x v="11"/>
    <x v="287"/>
    <s v="69531602586894"/>
    <n v="42"/>
    <s v="Lakilaki"/>
    <x v="7"/>
    <n v="2940000"/>
    <n v="0.22537414965986394"/>
    <x v="10"/>
    <s v="Jawa Timur"/>
    <x v="0"/>
    <s v="CB150R"/>
    <s v="Sport"/>
    <n v="30728000"/>
    <n v="7682000"/>
    <s v="Medium"/>
    <x v="1"/>
    <x v="1"/>
    <n v="0.14499999999999999"/>
    <n v="662600"/>
    <n v="39754000"/>
    <x v="1"/>
    <x v="3"/>
    <n v="20"/>
    <n v="1"/>
    <n v="3"/>
    <s v="survey ulang"/>
    <n v="2"/>
    <n v="2"/>
    <n v="4"/>
    <n v="2"/>
    <n v="10"/>
    <s v="High Risk"/>
    <s v="N/A"/>
    <s v="N/A"/>
  </r>
  <r>
    <x v="2076"/>
    <x v="169"/>
    <x v="2"/>
    <x v="618"/>
    <s v="92422102984197"/>
    <n v="51"/>
    <s v="Lakilaki"/>
    <x v="1"/>
    <n v="8568000"/>
    <n v="0.13258636788048553"/>
    <x v="0"/>
    <s v="Bali"/>
    <x v="1"/>
    <s v="MT15"/>
    <s v="Sport Naked"/>
    <n v="38348000"/>
    <n v="3835000"/>
    <s v="Low"/>
    <x v="6"/>
    <x v="2"/>
    <n v="0.14499999999999999"/>
    <n v="1136000"/>
    <n v="54530000"/>
    <x v="0"/>
    <x v="0"/>
    <n v="0"/>
    <n v="0"/>
    <n v="1"/>
    <m/>
    <n v="1"/>
    <n v="3"/>
    <n v="3"/>
    <n v="0"/>
    <n v="7"/>
    <s v="Medium Risk"/>
    <n v="6"/>
    <s v="6-11 bulan"/>
  </r>
  <r>
    <x v="2077"/>
    <x v="52"/>
    <x v="0"/>
    <x v="329"/>
    <s v="38971308982498"/>
    <n v="44"/>
    <s v="Lakilaki"/>
    <x v="0"/>
    <n v="6059000"/>
    <n v="0.49055949826704076"/>
    <x v="10"/>
    <s v="Jawa Timur"/>
    <x v="0"/>
    <s v="ADV 160"/>
    <s v="Adventure"/>
    <n v="41534000"/>
    <n v="10383000"/>
    <s v="Medium"/>
    <x v="1"/>
    <x v="0"/>
    <n v="0.14499999999999999"/>
    <n v="2972300"/>
    <n v="35668000"/>
    <x v="0"/>
    <x v="0"/>
    <n v="0"/>
    <n v="0"/>
    <n v="1"/>
    <s v="ok"/>
    <n v="4"/>
    <n v="2"/>
    <n v="1"/>
    <n v="0"/>
    <n v="7"/>
    <s v="Medium Risk"/>
    <n v="4"/>
    <s v="0-5 bulan"/>
  </r>
  <r>
    <x v="2078"/>
    <x v="130"/>
    <x v="5"/>
    <x v="316"/>
    <s v="52202403838347"/>
    <n v="49"/>
    <s v="Lakilaki"/>
    <x v="1"/>
    <n v="6225000"/>
    <n v="7.3670682730923698E-2"/>
    <x v="19"/>
    <s v="Jawa Barat"/>
    <x v="0"/>
    <s v="Vario 125"/>
    <s v="Matic Mid"/>
    <n v="24541000"/>
    <n v="8589000"/>
    <s v="High"/>
    <x v="4"/>
    <x v="1"/>
    <n v="0.14499999999999999"/>
    <n v="458600"/>
    <n v="27517000"/>
    <x v="0"/>
    <x v="0"/>
    <n v="0"/>
    <n v="0"/>
    <n v="1"/>
    <s v="survey ulang"/>
    <n v="1"/>
    <n v="1"/>
    <n v="4"/>
    <n v="0"/>
    <n v="6"/>
    <s v="Low Risk"/>
    <n v="8"/>
    <s v="6-11 bulan"/>
  </r>
  <r>
    <x v="2079"/>
    <x v="4"/>
    <x v="1"/>
    <x v="151"/>
    <s v="97832110678018"/>
    <n v="25"/>
    <s v="Perempuan"/>
    <x v="7"/>
    <n v="2137000"/>
    <n v="1.2759943846513804"/>
    <x v="9"/>
    <s v="Jawa Tengah"/>
    <x v="4"/>
    <s v="KLX 150"/>
    <s v="Trail"/>
    <n v="38104000"/>
    <n v="9526000"/>
    <s v="Medium"/>
    <x v="1"/>
    <x v="0"/>
    <n v="0.14499999999999999"/>
    <n v="2726800"/>
    <n v="32721000"/>
    <x v="0"/>
    <x v="0"/>
    <n v="0"/>
    <n v="0"/>
    <n v="1"/>
    <m/>
    <n v="4"/>
    <n v="2"/>
    <n v="1"/>
    <n v="0"/>
    <n v="7"/>
    <s v="Medium Risk"/>
    <n v="7"/>
    <s v="6-11 bulan"/>
  </r>
  <r>
    <x v="2080"/>
    <x v="200"/>
    <x v="0"/>
    <x v="60"/>
    <s v="94791708505770"/>
    <n v="22"/>
    <s v="Lakilaki"/>
    <x v="0"/>
    <n v="7360000"/>
    <n v="0.10953804347826086"/>
    <x v="13"/>
    <s v="Jawa Barat"/>
    <x v="1"/>
    <s v="Lexi LX 155"/>
    <s v="Matic Mid"/>
    <n v="28814000"/>
    <n v="4322000"/>
    <s v="Medium"/>
    <x v="0"/>
    <x v="2"/>
    <n v="0.14499999999999999"/>
    <n v="806200"/>
    <n v="38697000"/>
    <x v="0"/>
    <x v="0"/>
    <n v="0"/>
    <n v="0"/>
    <n v="1"/>
    <s v="approved"/>
    <n v="1"/>
    <n v="2"/>
    <n v="3"/>
    <n v="0"/>
    <n v="6"/>
    <s v="Low Risk"/>
    <n v="4"/>
    <s v="0-5 bulan"/>
  </r>
  <r>
    <x v="2081"/>
    <x v="156"/>
    <x v="3"/>
    <x v="233"/>
    <s v="74392702662409"/>
    <n v="36"/>
    <s v="Lakilaki"/>
    <x v="1"/>
    <n v="7998000"/>
    <n v="7.995748937234308E-2"/>
    <x v="19"/>
    <s v="Jawa Barat"/>
    <x v="1"/>
    <s v="Aerox 155"/>
    <s v="Matic Sport"/>
    <n v="32380000"/>
    <n v="12952000"/>
    <s v="High"/>
    <x v="5"/>
    <x v="2"/>
    <n v="0.14499999999999999"/>
    <n v="639500"/>
    <n v="30696000"/>
    <x v="1"/>
    <x v="3"/>
    <n v="19"/>
    <n v="2"/>
    <n v="3"/>
    <s v="approved"/>
    <n v="1"/>
    <n v="1"/>
    <n v="3"/>
    <n v="2"/>
    <n v="7"/>
    <s v="Medium Risk"/>
    <n v="8"/>
    <s v="6-11 bulan"/>
  </r>
  <r>
    <x v="2082"/>
    <x v="160"/>
    <x v="2"/>
    <x v="395"/>
    <s v="39892405675925"/>
    <n v="56"/>
    <s v="Perempuan"/>
    <x v="5"/>
    <n v="2858000"/>
    <n v="0.1410076976906928"/>
    <x v="13"/>
    <s v="Jawa Barat"/>
    <x v="0"/>
    <s v="Genio"/>
    <s v="Matic Entry"/>
    <n v="20027000"/>
    <n v="6008000"/>
    <s v="High"/>
    <x v="3"/>
    <x v="1"/>
    <n v="0.14499999999999999"/>
    <n v="403000"/>
    <n v="24183000"/>
    <x v="0"/>
    <x v="0"/>
    <n v="0"/>
    <n v="0"/>
    <n v="1"/>
    <m/>
    <n v="1"/>
    <n v="1"/>
    <n v="4"/>
    <n v="0"/>
    <n v="6"/>
    <s v="Low Risk"/>
    <n v="5"/>
    <s v="0-5 bulan"/>
  </r>
  <r>
    <x v="2083"/>
    <x v="38"/>
    <x v="4"/>
    <x v="653"/>
    <s v="88142703769772"/>
    <n v="57"/>
    <s v="Lakilaki"/>
    <x v="1"/>
    <n v="13994000"/>
    <n v="0.14897813348577962"/>
    <x v="16"/>
    <s v="Jawa Timur"/>
    <x v="1"/>
    <s v="Lexi LX 155"/>
    <s v="Matic Mid"/>
    <n v="29133000"/>
    <n v="7283000"/>
    <s v="Medium"/>
    <x v="1"/>
    <x v="0"/>
    <n v="0.14499999999999999"/>
    <n v="2084800"/>
    <n v="25018000"/>
    <x v="0"/>
    <x v="0"/>
    <n v="0"/>
    <n v="0"/>
    <n v="1"/>
    <s v="survey ulang"/>
    <n v="1"/>
    <n v="2"/>
    <n v="1"/>
    <n v="0"/>
    <n v="4"/>
    <s v="Low Risk"/>
    <n v="5"/>
    <s v="0-5 bulan"/>
  </r>
  <r>
    <x v="2084"/>
    <x v="3"/>
    <x v="3"/>
    <x v="122"/>
    <s v="56791810724976"/>
    <n v="55"/>
    <s v="Perempuan"/>
    <x v="3"/>
    <n v="4226000"/>
    <n v="0.29148130619971602"/>
    <x v="8"/>
    <s v="Banten"/>
    <x v="1"/>
    <s v="R15"/>
    <s v="Sport"/>
    <n v="41578000"/>
    <n v="4158000"/>
    <s v="Low"/>
    <x v="6"/>
    <x v="2"/>
    <n v="0.14499999999999999"/>
    <n v="1231800"/>
    <n v="59124000"/>
    <x v="0"/>
    <x v="1"/>
    <n v="68"/>
    <n v="1"/>
    <n v="2"/>
    <m/>
    <n v="2"/>
    <n v="3"/>
    <n v="3"/>
    <n v="2"/>
    <n v="10"/>
    <s v="High Risk"/>
    <n v="7"/>
    <s v="6-11 bulan"/>
  </r>
  <r>
    <x v="2085"/>
    <x v="130"/>
    <x v="5"/>
    <x v="270"/>
    <s v="Invalid"/>
    <n v="50"/>
    <s v="Lakilaki"/>
    <x v="3"/>
    <n v="5307000"/>
    <n v="0.19626907857546635"/>
    <x v="2"/>
    <s v="Riau"/>
    <x v="0"/>
    <s v="ADV 160"/>
    <s v="Adventure"/>
    <n v="42622000"/>
    <n v="6393000"/>
    <s v="Medium"/>
    <x v="0"/>
    <x v="1"/>
    <n v="0.14499999999999999"/>
    <n v="1041600"/>
    <n v="62495000"/>
    <x v="0"/>
    <x v="0"/>
    <n v="0"/>
    <n v="0"/>
    <n v="1"/>
    <s v="approved"/>
    <n v="1"/>
    <n v="2"/>
    <n v="4"/>
    <n v="0"/>
    <n v="7"/>
    <s v="Medium Risk"/>
    <n v="8"/>
    <s v="6-11 bulan"/>
  </r>
  <r>
    <x v="2086"/>
    <x v="143"/>
    <x v="2"/>
    <x v="60"/>
    <s v="54242701629979"/>
    <n v="58"/>
    <s v="Lakilaki"/>
    <x v="2"/>
    <n v="2819000"/>
    <n v="1.3773678609435971"/>
    <x v="13"/>
    <s v="Jawa Barat"/>
    <x v="1"/>
    <s v="XMAX 250"/>
    <s v="Maxi Scooter"/>
    <n v="62605000"/>
    <n v="21912000"/>
    <s v="High"/>
    <x v="4"/>
    <x v="0"/>
    <n v="0.14499999999999999"/>
    <n v="3882800"/>
    <n v="46594000"/>
    <x v="0"/>
    <x v="0"/>
    <n v="0"/>
    <n v="0"/>
    <n v="1"/>
    <m/>
    <n v="4"/>
    <n v="1"/>
    <n v="1"/>
    <n v="0"/>
    <n v="6"/>
    <s v="Low Risk"/>
    <n v="6"/>
    <s v="6-11 bulan"/>
  </r>
  <r>
    <x v="2087"/>
    <x v="22"/>
    <x v="4"/>
    <x v="297"/>
    <s v="72602203718182"/>
    <n v="30"/>
    <s v="Perempuan"/>
    <x v="8"/>
    <n v="3730000"/>
    <n v="0.15485254691689007"/>
    <x v="10"/>
    <s v="Jawa Timur"/>
    <x v="2"/>
    <s v="Address"/>
    <s v="Matic Mid"/>
    <n v="20701000"/>
    <n v="6210000"/>
    <s v="High"/>
    <x v="3"/>
    <x v="4"/>
    <n v="0.14499999999999999"/>
    <n v="577600"/>
    <n v="20794000"/>
    <x v="0"/>
    <x v="0"/>
    <n v="0"/>
    <n v="0"/>
    <n v="1"/>
    <m/>
    <n v="1"/>
    <n v="1"/>
    <n v="2"/>
    <n v="0"/>
    <n v="4"/>
    <s v="Low Risk"/>
    <n v="5"/>
    <s v="0-5 bulan"/>
  </r>
  <r>
    <x v="2088"/>
    <x v="12"/>
    <x v="2"/>
    <x v="654"/>
    <s v="43861303621594"/>
    <n v="36"/>
    <s v="Perempuan"/>
    <x v="0"/>
    <n v="6059000"/>
    <n v="0.30298729163228255"/>
    <x v="0"/>
    <s v="Bali"/>
    <x v="4"/>
    <s v="KLX 150"/>
    <s v="Trail"/>
    <n v="38771000"/>
    <n v="11631000"/>
    <s v="High"/>
    <x v="3"/>
    <x v="3"/>
    <n v="0.14499999999999999"/>
    <n v="1835800"/>
    <n v="33044000"/>
    <x v="0"/>
    <x v="0"/>
    <n v="0"/>
    <n v="0"/>
    <n v="1"/>
    <m/>
    <n v="3"/>
    <n v="1"/>
    <n v="1"/>
    <n v="0"/>
    <n v="5"/>
    <s v="Low Risk"/>
    <n v="6"/>
    <s v="6-11 bulan"/>
  </r>
  <r>
    <x v="2089"/>
    <x v="141"/>
    <x v="2"/>
    <x v="438"/>
    <s v="87321611601518"/>
    <n v="43"/>
    <s v="Lakilaki"/>
    <x v="0"/>
    <n v="6230000"/>
    <n v="7.134831460674157E-2"/>
    <x v="2"/>
    <s v="Riau"/>
    <x v="0"/>
    <s v="Scoopy"/>
    <s v="Matic Stylish"/>
    <n v="23784000"/>
    <n v="8324000"/>
    <s v="High"/>
    <x v="4"/>
    <x v="1"/>
    <n v="0.14499999999999999"/>
    <n v="444500"/>
    <n v="26668000"/>
    <x v="1"/>
    <x v="4"/>
    <n v="135"/>
    <n v="11"/>
    <n v="5"/>
    <s v="verifikasi"/>
    <n v="1"/>
    <n v="1"/>
    <n v="4"/>
    <n v="4"/>
    <n v="10"/>
    <s v="High Risk"/>
    <n v="6"/>
    <s v="6-11 bulan"/>
  </r>
  <r>
    <x v="2090"/>
    <x v="113"/>
    <x v="5"/>
    <x v="590"/>
    <s v="74762801659770"/>
    <n v="49"/>
    <s v="Perempuan"/>
    <x v="0"/>
    <n v="5092000"/>
    <n v="0.19848782403770621"/>
    <x v="11"/>
    <s v="Sumatera Utara"/>
    <x v="1"/>
    <s v="XMAX 250"/>
    <s v="Maxi Scooter"/>
    <n v="58589000"/>
    <n v="23436000"/>
    <s v="High"/>
    <x v="5"/>
    <x v="1"/>
    <n v="0.14499999999999999"/>
    <n v="1010700"/>
    <n v="60639000"/>
    <x v="0"/>
    <x v="0"/>
    <n v="0"/>
    <n v="0"/>
    <n v="1"/>
    <s v="approved"/>
    <n v="1"/>
    <n v="1"/>
    <n v="4"/>
    <n v="0"/>
    <n v="6"/>
    <s v="Low Risk"/>
    <n v="9"/>
    <s v="6-11 bulan"/>
  </r>
  <r>
    <x v="2091"/>
    <x v="57"/>
    <x v="1"/>
    <x v="244"/>
    <s v="31062609616917"/>
    <n v="29"/>
    <s v="Lakilaki"/>
    <x v="4"/>
    <n v="5094000"/>
    <n v="9.4895956026698078E-2"/>
    <x v="7"/>
    <s v="Jawa Barat"/>
    <x v="2"/>
    <s v="Nex II"/>
    <s v="Matic Entry"/>
    <n v="17277000"/>
    <n v="2592000"/>
    <s v="Medium"/>
    <x v="0"/>
    <x v="2"/>
    <n v="0.14499999999999999"/>
    <n v="483400"/>
    <n v="23202000"/>
    <x v="0"/>
    <x v="0"/>
    <n v="0"/>
    <n v="0"/>
    <n v="1"/>
    <s v="data kurang"/>
    <n v="1"/>
    <n v="2"/>
    <n v="3"/>
    <n v="0"/>
    <n v="6"/>
    <s v="Low Risk"/>
    <n v="7"/>
    <s v="6-11 bulan"/>
  </r>
  <r>
    <x v="2092"/>
    <x v="35"/>
    <x v="7"/>
    <x v="33"/>
    <s v="Data Tidak Lengkap"/>
    <n v="33"/>
    <s v="Lakilaki"/>
    <x v="7"/>
    <n v="3030500"/>
    <n v="0.32496287741296814"/>
    <x v="18"/>
    <s v="Jawa Timur"/>
    <x v="1"/>
    <s v="R15"/>
    <s v="Sport"/>
    <n v="42737710"/>
    <n v="12821000"/>
    <s v="High"/>
    <x v="3"/>
    <x v="2"/>
    <n v="0.14499999999999999"/>
    <n v="984800"/>
    <n v="47268000"/>
    <x v="0"/>
    <x v="0"/>
    <n v="0"/>
    <n v="0"/>
    <n v="1"/>
    <s v="data kurang"/>
    <n v="3"/>
    <n v="1"/>
    <n v="3"/>
    <n v="0"/>
    <n v="7"/>
    <s v="Medium Risk"/>
    <s v="N/A"/>
    <s v="N/A"/>
  </r>
  <r>
    <x v="2093"/>
    <x v="34"/>
    <x v="4"/>
    <x v="445"/>
    <s v="85522812531579"/>
    <n v="28"/>
    <s v="Perempuan"/>
    <x v="7"/>
    <n v="3561000"/>
    <n v="0.20053355798932884"/>
    <x v="12"/>
    <s v="DKI Jakarta"/>
    <x v="1"/>
    <s v="Lexi LX 155"/>
    <s v="Matic Mid"/>
    <n v="28926000"/>
    <n v="7231000"/>
    <s v="Medium"/>
    <x v="1"/>
    <x v="2"/>
    <n v="0.14499999999999999"/>
    <n v="714100"/>
    <n v="34278000"/>
    <x v="0"/>
    <x v="0"/>
    <n v="0"/>
    <n v="0"/>
    <n v="1"/>
    <m/>
    <n v="2"/>
    <n v="2"/>
    <n v="3"/>
    <n v="0"/>
    <n v="7"/>
    <s v="Medium Risk"/>
    <n v="5"/>
    <s v="0-5 bulan"/>
  </r>
  <r>
    <x v="2094"/>
    <x v="28"/>
    <x v="1"/>
    <x v="316"/>
    <s v="60902111771094"/>
    <n v="33"/>
    <s v="Perempuan"/>
    <x v="1"/>
    <n v="11969000"/>
    <n v="4.2409558024897653E-2"/>
    <x v="4"/>
    <s v="Kalimantan Selatan"/>
    <x v="1"/>
    <s v="Lexi LX 155"/>
    <s v="Matic Mid"/>
    <n v="27165000"/>
    <n v="9508000"/>
    <s v="High"/>
    <x v="4"/>
    <x v="1"/>
    <n v="0.14499999999999999"/>
    <n v="507600"/>
    <n v="30458000"/>
    <x v="0"/>
    <x v="0"/>
    <n v="0"/>
    <n v="0"/>
    <n v="1"/>
    <m/>
    <n v="1"/>
    <n v="1"/>
    <n v="4"/>
    <n v="0"/>
    <n v="6"/>
    <s v="Low Risk"/>
    <n v="7"/>
    <s v="6-11 bulan"/>
  </r>
  <r>
    <x v="2095"/>
    <x v="142"/>
    <x v="4"/>
    <x v="109"/>
    <s v="41932506646431"/>
    <n v="45"/>
    <s v="Lakilaki"/>
    <x v="2"/>
    <n v="2652000"/>
    <n v="0.17499999999999999"/>
    <x v="0"/>
    <s v="Bali"/>
    <x v="1"/>
    <s v="Freego"/>
    <s v="Matic Mid"/>
    <n v="23499000"/>
    <n v="9400000"/>
    <s v="High"/>
    <x v="5"/>
    <x v="2"/>
    <n v="0.14499999999999999"/>
    <n v="464100"/>
    <n v="22277000"/>
    <x v="0"/>
    <x v="0"/>
    <n v="0"/>
    <n v="0"/>
    <n v="1"/>
    <m/>
    <n v="1"/>
    <n v="1"/>
    <n v="3"/>
    <n v="0"/>
    <n v="5"/>
    <s v="Low Risk"/>
    <n v="5"/>
    <s v="0-5 bulan"/>
  </r>
  <r>
    <x v="2096"/>
    <x v="176"/>
    <x v="5"/>
    <x v="324"/>
    <s v="40962801873191"/>
    <n v="21"/>
    <s v="Lakilaki"/>
    <x v="8"/>
    <n v="3971000"/>
    <n v="0.28609921934021659"/>
    <x v="9"/>
    <s v="Jawa Tengah"/>
    <x v="0"/>
    <s v="Beat Street"/>
    <s v="Matic Entry"/>
    <n v="18662000"/>
    <n v="1866000"/>
    <s v="Low"/>
    <x v="6"/>
    <x v="3"/>
    <n v="0.14499999999999999"/>
    <n v="1136100"/>
    <n v="20449000"/>
    <x v="0"/>
    <x v="0"/>
    <n v="0"/>
    <n v="0"/>
    <n v="1"/>
    <m/>
    <n v="2"/>
    <n v="3"/>
    <n v="1"/>
    <n v="0"/>
    <n v="6"/>
    <s v="Low Risk"/>
    <n v="8"/>
    <s v="6-11 bulan"/>
  </r>
  <r>
    <x v="2097"/>
    <x v="143"/>
    <x v="2"/>
    <x v="12"/>
    <s v="77192906801819"/>
    <n v="43"/>
    <s v="Lakilaki"/>
    <x v="7"/>
    <n v="3850000"/>
    <n v="0.1"/>
    <x v="1"/>
    <s v="Sumatera Selatan"/>
    <x v="2"/>
    <s v="Nex II"/>
    <s v="Matic Entry"/>
    <n v="16710000"/>
    <n v="5013000"/>
    <s v="High"/>
    <x v="3"/>
    <x v="2"/>
    <n v="0.14499999999999999"/>
    <n v="385000"/>
    <n v="18482000"/>
    <x v="0"/>
    <x v="0"/>
    <n v="0"/>
    <n v="0"/>
    <n v="1"/>
    <s v="verifikasi"/>
    <n v="1"/>
    <n v="1"/>
    <n v="3"/>
    <n v="0"/>
    <n v="5"/>
    <s v="Low Risk"/>
    <n v="6"/>
    <s v="6-11 bulan"/>
  </r>
  <r>
    <x v="2098"/>
    <x v="8"/>
    <x v="4"/>
    <x v="421"/>
    <s v="85481810949305"/>
    <n v="54"/>
    <s v="Lakilaki"/>
    <x v="6"/>
    <n v="4018000"/>
    <n v="0.72381781981085114"/>
    <x v="15"/>
    <s v="DKI Jakarta"/>
    <x v="1"/>
    <s v="MT15"/>
    <s v="Sport Naked"/>
    <n v="38100000"/>
    <n v="7620000"/>
    <s v="Medium"/>
    <x v="2"/>
    <x v="0"/>
    <n v="0.14499999999999999"/>
    <n v="2908300"/>
    <n v="34899000"/>
    <x v="0"/>
    <x v="0"/>
    <n v="0"/>
    <n v="0"/>
    <n v="1"/>
    <s v="verifikasi"/>
    <n v="4"/>
    <n v="2"/>
    <n v="1"/>
    <n v="0"/>
    <n v="7"/>
    <s v="Medium Risk"/>
    <n v="5"/>
    <s v="0-5 bulan"/>
  </r>
  <r>
    <x v="2099"/>
    <x v="40"/>
    <x v="4"/>
    <x v="153"/>
    <s v="70612602632148"/>
    <n v="30"/>
    <s v="Perempuan"/>
    <x v="1"/>
    <n v="6525000"/>
    <n v="0.16597701149425287"/>
    <x v="16"/>
    <s v="Jawa Timur"/>
    <x v="0"/>
    <s v="ADV 160"/>
    <s v="Adventure"/>
    <n v="41853000"/>
    <n v="4185000"/>
    <s v="Low"/>
    <x v="6"/>
    <x v="1"/>
    <n v="0.14499999999999999"/>
    <n v="1083000"/>
    <n v="64977000"/>
    <x v="0"/>
    <x v="0"/>
    <n v="0"/>
    <n v="0"/>
    <n v="1"/>
    <s v="survey ulang"/>
    <n v="1"/>
    <n v="3"/>
    <n v="4"/>
    <n v="0"/>
    <n v="8"/>
    <s v="Medium Risk"/>
    <n v="5"/>
    <s v="0-5 bulan"/>
  </r>
  <r>
    <x v="2100"/>
    <x v="184"/>
    <x v="1"/>
    <x v="205"/>
    <s v="77121105574076"/>
    <n v="29"/>
    <s v="Lakilaki"/>
    <x v="1"/>
    <n v="8249000"/>
    <n v="0.36361983270699477"/>
    <x v="0"/>
    <s v="Bali"/>
    <x v="1"/>
    <s v="MT15"/>
    <s v="Sport Naked"/>
    <n v="36984000"/>
    <n v="5548000"/>
    <s v="Medium"/>
    <x v="0"/>
    <x v="0"/>
    <n v="0.14499999999999999"/>
    <n v="2999500"/>
    <n v="35995000"/>
    <x v="0"/>
    <x v="0"/>
    <n v="0"/>
    <n v="0"/>
    <n v="1"/>
    <s v="ok"/>
    <n v="3"/>
    <n v="2"/>
    <n v="1"/>
    <n v="0"/>
    <n v="6"/>
    <s v="Low Risk"/>
    <n v="6"/>
    <s v="6-11 bulan"/>
  </r>
  <r>
    <x v="2101"/>
    <x v="75"/>
    <x v="5"/>
    <x v="1"/>
    <s v="49792810853250"/>
    <n v="46"/>
    <s v="Perempuan"/>
    <x v="8"/>
    <n v="2541000"/>
    <n v="0.18964974419519873"/>
    <x v="0"/>
    <s v="Bali"/>
    <x v="0"/>
    <s v="Genio"/>
    <s v="Matic Entry"/>
    <n v="20146000"/>
    <n v="8058000"/>
    <s v="High"/>
    <x v="5"/>
    <x v="4"/>
    <n v="0.14499999999999999"/>
    <n v="481900"/>
    <n v="17347000"/>
    <x v="0"/>
    <x v="0"/>
    <n v="0"/>
    <n v="0"/>
    <n v="1"/>
    <s v="approved"/>
    <n v="1"/>
    <n v="1"/>
    <n v="2"/>
    <n v="0"/>
    <n v="4"/>
    <s v="Low Risk"/>
    <n v="9"/>
    <s v="6-11 bulan"/>
  </r>
  <r>
    <x v="2102"/>
    <x v="60"/>
    <x v="1"/>
    <x v="107"/>
    <s v="43522312902666"/>
    <n v="41"/>
    <s v="Perempuan"/>
    <x v="8"/>
    <n v="2734000"/>
    <n v="1.1719824433065107"/>
    <x v="0"/>
    <s v="Bali"/>
    <x v="1"/>
    <s v="XMAX 250"/>
    <s v="Maxi Scooter"/>
    <n v="59216000"/>
    <n v="11843000"/>
    <s v="Medium"/>
    <x v="2"/>
    <x v="3"/>
    <n v="0.14499999999999999"/>
    <n v="3204200"/>
    <n v="57676000"/>
    <x v="0"/>
    <x v="0"/>
    <n v="0"/>
    <n v="0"/>
    <n v="1"/>
    <m/>
    <n v="4"/>
    <n v="2"/>
    <n v="1"/>
    <n v="0"/>
    <n v="7"/>
    <s v="Medium Risk"/>
    <n v="7"/>
    <s v="6-11 bulan"/>
  </r>
  <r>
    <x v="2103"/>
    <x v="88"/>
    <x v="5"/>
    <x v="544"/>
    <s v="35772710965947"/>
    <n v="35"/>
    <s v="Perempuan"/>
    <x v="3"/>
    <n v="3437000"/>
    <n v="0.18059354087867327"/>
    <x v="14"/>
    <s v="DKI Jakarta"/>
    <x v="0"/>
    <s v="Vario 125"/>
    <s v="Matic Mid"/>
    <n v="25144000"/>
    <n v="6286000"/>
    <s v="Medium"/>
    <x v="1"/>
    <x v="2"/>
    <n v="0.14499999999999999"/>
    <n v="620700"/>
    <n v="29795000"/>
    <x v="0"/>
    <x v="0"/>
    <n v="0"/>
    <n v="0"/>
    <n v="1"/>
    <s v="ok"/>
    <n v="1"/>
    <n v="2"/>
    <n v="3"/>
    <n v="0"/>
    <n v="6"/>
    <s v="Low Risk"/>
    <n v="9"/>
    <s v="6-11 bulan"/>
  </r>
  <r>
    <x v="2104"/>
    <x v="5"/>
    <x v="1"/>
    <x v="193"/>
    <s v="59361408663841"/>
    <n v="38"/>
    <s v="Perempuan"/>
    <x v="0"/>
    <n v="5320000"/>
    <n v="0.47253759398496242"/>
    <x v="15"/>
    <s v="DKI Jakarta"/>
    <x v="1"/>
    <s v="Aerox 155"/>
    <s v="Matic Sport"/>
    <n v="30997000"/>
    <n v="4650000"/>
    <s v="Medium"/>
    <x v="0"/>
    <x v="0"/>
    <n v="0.14499999999999999"/>
    <n v="2513900"/>
    <n v="30167000"/>
    <x v="0"/>
    <x v="0"/>
    <n v="0"/>
    <n v="0"/>
    <n v="1"/>
    <s v="verifikasi"/>
    <n v="4"/>
    <n v="2"/>
    <n v="1"/>
    <n v="0"/>
    <n v="7"/>
    <s v="Medium Risk"/>
    <n v="7"/>
    <s v="6-11 bulan"/>
  </r>
  <r>
    <x v="2105"/>
    <x v="141"/>
    <x v="2"/>
    <x v="425"/>
    <s v="95841507744280"/>
    <n v="56"/>
    <s v="Perempuan"/>
    <x v="0"/>
    <n v="5699000"/>
    <n v="0.11340586067731181"/>
    <x v="17"/>
    <s v="Jawa Barat"/>
    <x v="1"/>
    <s v="MT15"/>
    <s v="Sport Naked"/>
    <n v="37466000"/>
    <n v="14986000"/>
    <s v="High"/>
    <x v="5"/>
    <x v="1"/>
    <n v="0.14499999999999999"/>
    <n v="646300"/>
    <n v="38778000"/>
    <x v="0"/>
    <x v="0"/>
    <n v="0"/>
    <n v="0"/>
    <n v="1"/>
    <s v="data kurang"/>
    <n v="1"/>
    <n v="1"/>
    <n v="4"/>
    <n v="0"/>
    <n v="6"/>
    <s v="Low Risk"/>
    <n v="6"/>
    <s v="6-11 bulan"/>
  </r>
  <r>
    <x v="2106"/>
    <x v="71"/>
    <x v="1"/>
    <x v="543"/>
    <s v="97721911993440"/>
    <n v="51"/>
    <s v="Lakilaki"/>
    <x v="5"/>
    <n v="3755000"/>
    <n v="0.33121171770972035"/>
    <x v="10"/>
    <s v="Jawa Timur"/>
    <x v="0"/>
    <s v="ADV 160"/>
    <s v="Adventure"/>
    <n v="41601000"/>
    <n v="10400000"/>
    <s v="Medium"/>
    <x v="1"/>
    <x v="4"/>
    <n v="0.14499999999999999"/>
    <n v="1243700"/>
    <n v="44774000"/>
    <x v="0"/>
    <x v="0"/>
    <n v="0"/>
    <n v="0"/>
    <n v="1"/>
    <s v="data kurang"/>
    <n v="3"/>
    <n v="2"/>
    <n v="2"/>
    <n v="0"/>
    <n v="7"/>
    <s v="Medium Risk"/>
    <n v="7"/>
    <s v="6-11 bulan"/>
  </r>
  <r>
    <x v="2107"/>
    <x v="101"/>
    <x v="4"/>
    <x v="117"/>
    <s v="78492906882722"/>
    <n v="50"/>
    <s v="Lakilaki"/>
    <x v="1"/>
    <n v="9516000"/>
    <n v="8.1672971836906263E-2"/>
    <x v="0"/>
    <s v="Bali"/>
    <x v="1"/>
    <s v="Aerox 155"/>
    <s v="Matic Sport"/>
    <n v="31803000"/>
    <n v="4770000"/>
    <s v="Medium"/>
    <x v="0"/>
    <x v="1"/>
    <n v="0.14499999999999999"/>
    <n v="777200"/>
    <n v="46632000"/>
    <x v="0"/>
    <x v="0"/>
    <n v="0"/>
    <n v="0"/>
    <n v="1"/>
    <s v="approved"/>
    <n v="1"/>
    <n v="2"/>
    <n v="4"/>
    <n v="0"/>
    <n v="7"/>
    <s v="Medium Risk"/>
    <n v="5"/>
    <s v="0-5 bulan"/>
  </r>
  <r>
    <x v="2108"/>
    <x v="59"/>
    <x v="5"/>
    <x v="169"/>
    <s v="71022809611882"/>
    <n v="57"/>
    <s v="Lakilaki"/>
    <x v="4"/>
    <n v="6572000"/>
    <n v="4.943700547778454E-2"/>
    <x v="5"/>
    <s v="Kalimantan Timur"/>
    <x v="3"/>
    <s v="Dazz"/>
    <s v="Matic Entry"/>
    <n v="16142000"/>
    <n v="4843000"/>
    <s v="High"/>
    <x v="3"/>
    <x v="1"/>
    <n v="0.14499999999999999"/>
    <n v="324900"/>
    <n v="19492000"/>
    <x v="0"/>
    <x v="0"/>
    <n v="0"/>
    <n v="0"/>
    <n v="1"/>
    <s v="verifikasi"/>
    <n v="1"/>
    <n v="1"/>
    <n v="4"/>
    <n v="0"/>
    <n v="6"/>
    <s v="Low Risk"/>
    <n v="9"/>
    <s v="6-11 bulan"/>
  </r>
  <r>
    <x v="2109"/>
    <x v="10"/>
    <x v="2"/>
    <x v="581"/>
    <s v="48582702899040"/>
    <n v="31"/>
    <s v="Perempuan"/>
    <x v="6"/>
    <n v="4739000"/>
    <n v="0.43215868326651191"/>
    <x v="15"/>
    <s v="DKI Jakarta"/>
    <x v="0"/>
    <s v="ADV 160"/>
    <s v="Adventure"/>
    <n v="43256000"/>
    <n v="12977000"/>
    <s v="High"/>
    <x v="3"/>
    <x v="3"/>
    <n v="0.14499999999999999"/>
    <n v="2048000"/>
    <n v="36865000"/>
    <x v="0"/>
    <x v="0"/>
    <n v="0"/>
    <n v="0"/>
    <n v="1"/>
    <m/>
    <n v="4"/>
    <n v="1"/>
    <n v="1"/>
    <n v="0"/>
    <n v="6"/>
    <s v="Low Risk"/>
    <n v="6"/>
    <s v="6-11 bulan"/>
  </r>
  <r>
    <x v="2110"/>
    <x v="118"/>
    <x v="2"/>
    <x v="477"/>
    <s v="55772904933855"/>
    <n v="28"/>
    <s v="Perempuan"/>
    <x v="0"/>
    <n v="4777000"/>
    <n v="0.15262717186518734"/>
    <x v="19"/>
    <s v="Jawa Barat"/>
    <x v="0"/>
    <s v="Beat Street"/>
    <s v="Matic Entry"/>
    <n v="18086000"/>
    <n v="4521000"/>
    <s v="Medium"/>
    <x v="1"/>
    <x v="5"/>
    <n v="0.14499999999999999"/>
    <n v="729100"/>
    <n v="17498000"/>
    <x v="0"/>
    <x v="0"/>
    <n v="0"/>
    <n v="0"/>
    <n v="1"/>
    <s v="data kurang"/>
    <n v="1"/>
    <n v="2"/>
    <n v="1"/>
    <n v="0"/>
    <n v="4"/>
    <s v="Low Risk"/>
    <n v="5"/>
    <s v="0-5 bulan"/>
  </r>
  <r>
    <x v="2111"/>
    <x v="18"/>
    <x v="4"/>
    <x v="603"/>
    <s v="83051802535456"/>
    <n v="40"/>
    <s v="Perempuan"/>
    <x v="0"/>
    <n v="5557000"/>
    <n v="0.13429908223861797"/>
    <x v="16"/>
    <s v="Jawa Timur"/>
    <x v="0"/>
    <s v="Scoopy"/>
    <s v="Matic Stylish"/>
    <n v="23401000"/>
    <n v="4680000"/>
    <s v="Medium"/>
    <x v="2"/>
    <x v="4"/>
    <n v="0.14499999999999999"/>
    <n v="746300"/>
    <n v="26865000"/>
    <x v="0"/>
    <x v="0"/>
    <n v="0"/>
    <n v="0"/>
    <n v="1"/>
    <s v="survey ulang"/>
    <n v="1"/>
    <n v="2"/>
    <n v="2"/>
    <n v="0"/>
    <n v="5"/>
    <s v="Low Risk"/>
    <n v="5"/>
    <s v="0-5 bulan"/>
  </r>
  <r>
    <x v="2112"/>
    <x v="119"/>
    <x v="5"/>
    <x v="584"/>
    <s v="72261003736318"/>
    <n v="28"/>
    <s v="Lakilaki"/>
    <x v="0"/>
    <n v="7117000"/>
    <n v="0.51698749473092598"/>
    <x v="8"/>
    <s v="Banten"/>
    <x v="1"/>
    <s v="XMAX 250"/>
    <s v="Maxi Scooter"/>
    <n v="59325000"/>
    <n v="20764000"/>
    <s v="High"/>
    <x v="4"/>
    <x v="0"/>
    <n v="0.14499999999999999"/>
    <n v="3679400"/>
    <n v="44153000"/>
    <x v="0"/>
    <x v="0"/>
    <n v="0"/>
    <n v="0"/>
    <n v="1"/>
    <m/>
    <n v="4"/>
    <n v="1"/>
    <n v="1"/>
    <n v="0"/>
    <n v="6"/>
    <s v="Low Risk"/>
    <n v="9"/>
    <s v="6-11 bulan"/>
  </r>
  <r>
    <x v="2113"/>
    <x v="41"/>
    <x v="3"/>
    <x v="629"/>
    <s v="91421906612136"/>
    <n v="57"/>
    <s v="Perempuan"/>
    <x v="4"/>
    <n v="5678000"/>
    <n v="0.25993307502641777"/>
    <x v="11"/>
    <s v="Sumatera Utara"/>
    <x v="1"/>
    <s v="XMAX 250"/>
    <s v="Maxi Scooter"/>
    <n v="61708000"/>
    <n v="24683000"/>
    <s v="High"/>
    <x v="5"/>
    <x v="4"/>
    <n v="0.14499999999999999"/>
    <n v="1475900"/>
    <n v="53131000"/>
    <x v="0"/>
    <x v="0"/>
    <n v="0"/>
    <n v="0"/>
    <n v="1"/>
    <s v="data kurang"/>
    <n v="2"/>
    <n v="1"/>
    <n v="2"/>
    <n v="0"/>
    <n v="5"/>
    <s v="Low Risk"/>
    <n v="7"/>
    <s v="6-11 bulan"/>
  </r>
  <r>
    <x v="2114"/>
    <x v="106"/>
    <x v="3"/>
    <x v="162"/>
    <s v="48141103936866"/>
    <n v="56"/>
    <s v="Perempuan"/>
    <x v="0"/>
    <n v="6061000"/>
    <n v="0.19143705659132157"/>
    <x v="17"/>
    <s v="Jawa Barat"/>
    <x v="0"/>
    <s v="Vario 125"/>
    <s v="Matic Mid"/>
    <n v="25397000"/>
    <n v="3810000"/>
    <s v="Medium"/>
    <x v="0"/>
    <x v="5"/>
    <n v="0.14499999999999999"/>
    <n v="1160300"/>
    <n v="27847000"/>
    <x v="0"/>
    <x v="0"/>
    <n v="0"/>
    <n v="0"/>
    <n v="1"/>
    <m/>
    <n v="1"/>
    <n v="2"/>
    <n v="1"/>
    <n v="0"/>
    <n v="4"/>
    <s v="Low Risk"/>
    <n v="8"/>
    <s v="6-11 bulan"/>
  </r>
  <r>
    <x v="2115"/>
    <x v="20"/>
    <x v="2"/>
    <x v="471"/>
    <s v="93571904736324"/>
    <n v="23"/>
    <s v="Perempuan"/>
    <x v="0"/>
    <n v="6573000"/>
    <n v="0.23575232009736802"/>
    <x v="12"/>
    <s v="DKI Jakarta"/>
    <x v="0"/>
    <s v="PCX 160"/>
    <s v="Matic Premium"/>
    <n v="35247000"/>
    <n v="12337000"/>
    <s v="High"/>
    <x v="4"/>
    <x v="3"/>
    <n v="0.14499999999999999"/>
    <n v="1549600"/>
    <n v="27893000"/>
    <x v="0"/>
    <x v="0"/>
    <n v="0"/>
    <n v="0"/>
    <n v="1"/>
    <s v="data kurang"/>
    <n v="2"/>
    <n v="1"/>
    <n v="1"/>
    <n v="0"/>
    <n v="4"/>
    <s v="Low Risk"/>
    <n v="6"/>
    <s v="6-11 bulan"/>
  </r>
  <r>
    <x v="2116"/>
    <x v="131"/>
    <x v="4"/>
    <x v="345"/>
    <s v="51961908835485"/>
    <n v="35"/>
    <s v="Perempuan"/>
    <x v="8"/>
    <n v="2912000"/>
    <n v="0.60336538461538458"/>
    <x v="8"/>
    <s v="Banten"/>
    <x v="1"/>
    <s v="XMAX 250"/>
    <s v="Maxi Scooter"/>
    <n v="62970000"/>
    <n v="18891000"/>
    <s v="High"/>
    <x v="3"/>
    <x v="4"/>
    <n v="0.14499999999999999"/>
    <n v="1757000"/>
    <n v="63254000"/>
    <x v="0"/>
    <x v="0"/>
    <n v="0"/>
    <n v="0"/>
    <n v="1"/>
    <s v="ok"/>
    <n v="4"/>
    <n v="1"/>
    <n v="2"/>
    <n v="0"/>
    <n v="7"/>
    <s v="Medium Risk"/>
    <n v="5"/>
    <s v="0-5 bulan"/>
  </r>
  <r>
    <x v="2117"/>
    <x v="14"/>
    <x v="2"/>
    <x v="298"/>
    <s v="Invalid"/>
    <n v="41"/>
    <s v="Perempuan"/>
    <x v="3"/>
    <n v="4145000"/>
    <n v="0.49872135102533172"/>
    <x v="0"/>
    <s v="Bali"/>
    <x v="1"/>
    <s v="R15"/>
    <s v="Sport"/>
    <n v="40749000"/>
    <n v="10187000"/>
    <s v="Medium"/>
    <x v="1"/>
    <x v="3"/>
    <n v="0.14499999999999999"/>
    <n v="2067200"/>
    <n v="37209000"/>
    <x v="0"/>
    <x v="0"/>
    <n v="0"/>
    <n v="0"/>
    <n v="1"/>
    <s v="approved"/>
    <n v="4"/>
    <n v="2"/>
    <n v="1"/>
    <n v="0"/>
    <n v="7"/>
    <s v="Medium Risk"/>
    <n v="6"/>
    <s v="6-11 bulan"/>
  </r>
  <r>
    <x v="2118"/>
    <x v="130"/>
    <x v="5"/>
    <x v="330"/>
    <s v="60652603664317"/>
    <n v="50"/>
    <s v="Lakilaki"/>
    <x v="0"/>
    <n v="6300000"/>
    <n v="0.10474603174603174"/>
    <x v="4"/>
    <s v="Kalimantan Selatan"/>
    <x v="4"/>
    <s v="KLX 150"/>
    <s v="Trail"/>
    <n v="38256000"/>
    <n v="15302000"/>
    <s v="High"/>
    <x v="5"/>
    <x v="1"/>
    <n v="0.14499999999999999"/>
    <n v="659900"/>
    <n v="39596000"/>
    <x v="0"/>
    <x v="0"/>
    <n v="0"/>
    <n v="0"/>
    <n v="1"/>
    <s v="ok"/>
    <n v="1"/>
    <n v="1"/>
    <n v="4"/>
    <n v="0"/>
    <n v="6"/>
    <s v="Low Risk"/>
    <n v="8"/>
    <s v="6-11 bulan"/>
  </r>
  <r>
    <x v="2119"/>
    <x v="13"/>
    <x v="5"/>
    <x v="290"/>
    <s v="46192909852949"/>
    <n v="51"/>
    <s v="Lakilaki"/>
    <x v="0"/>
    <n v="5434000"/>
    <n v="8.5241074714758919E-2"/>
    <x v="3"/>
    <s v="Sulawesi Selatan"/>
    <x v="2"/>
    <s v="Address"/>
    <s v="Matic Mid"/>
    <n v="20105000"/>
    <n v="6032000"/>
    <s v="High"/>
    <x v="3"/>
    <x v="2"/>
    <n v="0.14499999999999999"/>
    <n v="463200"/>
    <n v="22236000"/>
    <x v="0"/>
    <x v="0"/>
    <n v="0"/>
    <n v="0"/>
    <n v="1"/>
    <s v="survey ulang"/>
    <n v="1"/>
    <n v="1"/>
    <n v="3"/>
    <n v="0"/>
    <n v="5"/>
    <s v="Low Risk"/>
    <n v="9"/>
    <s v="6-11 bulan"/>
  </r>
  <r>
    <x v="2120"/>
    <x v="164"/>
    <x v="4"/>
    <x v="398"/>
    <s v="74112211666836"/>
    <n v="42"/>
    <s v="Perempuan"/>
    <x v="0"/>
    <n v="7820000"/>
    <n v="0.15274936061381075"/>
    <x v="6"/>
    <s v="DIY"/>
    <x v="0"/>
    <s v="Vario 160"/>
    <s v="Matic Mid"/>
    <n v="29631000"/>
    <n v="7408000"/>
    <s v="Medium"/>
    <x v="1"/>
    <x v="5"/>
    <n v="0.14499999999999999"/>
    <n v="1194500"/>
    <n v="28668000"/>
    <x v="0"/>
    <x v="0"/>
    <n v="0"/>
    <n v="0"/>
    <n v="1"/>
    <s v="verifikasi"/>
    <n v="1"/>
    <n v="2"/>
    <n v="1"/>
    <n v="0"/>
    <n v="4"/>
    <s v="Low Risk"/>
    <n v="5"/>
    <s v="0-5 bulan"/>
  </r>
  <r>
    <x v="2121"/>
    <x v="73"/>
    <x v="3"/>
    <x v="20"/>
    <s v="80111305784961"/>
    <n v="45"/>
    <s v="Lakilaki"/>
    <x v="1"/>
    <n v="12788000"/>
    <n v="3.1756334063184233E-2"/>
    <x v="5"/>
    <s v="Kalimantan Timur"/>
    <x v="1"/>
    <s v="Freego"/>
    <s v="Matic Mid"/>
    <n v="23542000"/>
    <n v="9417000"/>
    <s v="High"/>
    <x v="5"/>
    <x v="1"/>
    <n v="0.14499999999999999"/>
    <n v="406100"/>
    <n v="24366000"/>
    <x v="0"/>
    <x v="0"/>
    <n v="0"/>
    <n v="0"/>
    <n v="1"/>
    <s v="approved"/>
    <n v="1"/>
    <n v="1"/>
    <n v="4"/>
    <n v="0"/>
    <n v="6"/>
    <s v="Low Risk"/>
    <n v="8"/>
    <s v="6-11 bulan"/>
  </r>
  <r>
    <x v="2122"/>
    <x v="109"/>
    <x v="0"/>
    <x v="554"/>
    <s v="60732005659542"/>
    <n v="53"/>
    <s v="Perempuan"/>
    <x v="3"/>
    <n v="4327000"/>
    <n v="0.10806563438872198"/>
    <x v="17"/>
    <s v="Jawa Barat"/>
    <x v="1"/>
    <s v="Mio M3"/>
    <s v="Matic Entry"/>
    <n v="18071000"/>
    <n v="1807000"/>
    <s v="Low"/>
    <x v="6"/>
    <x v="1"/>
    <n v="0.14499999999999999"/>
    <n v="467600"/>
    <n v="28055000"/>
    <x v="0"/>
    <x v="0"/>
    <n v="0"/>
    <n v="0"/>
    <n v="1"/>
    <s v="survey ulang"/>
    <n v="1"/>
    <n v="3"/>
    <n v="4"/>
    <n v="0"/>
    <n v="8"/>
    <s v="Medium Risk"/>
    <n v="4"/>
    <s v="0-5 bulan"/>
  </r>
  <r>
    <x v="2123"/>
    <x v="61"/>
    <x v="1"/>
    <x v="108"/>
    <s v="71582402679574"/>
    <n v="48"/>
    <s v="Perempuan"/>
    <x v="0"/>
    <n v="5940000"/>
    <n v="9.0993265993265987E-2"/>
    <x v="2"/>
    <s v="Riau"/>
    <x v="1"/>
    <s v="Freego"/>
    <s v="Matic Mid"/>
    <n v="23499000"/>
    <n v="4700000"/>
    <s v="Medium"/>
    <x v="2"/>
    <x v="1"/>
    <n v="0.14499999999999999"/>
    <n v="540500"/>
    <n v="32428000"/>
    <x v="0"/>
    <x v="0"/>
    <n v="0"/>
    <n v="0"/>
    <n v="1"/>
    <m/>
    <n v="1"/>
    <n v="2"/>
    <n v="4"/>
    <n v="0"/>
    <n v="7"/>
    <s v="Medium Risk"/>
    <n v="7"/>
    <s v="6-11 bulan"/>
  </r>
  <r>
    <x v="2124"/>
    <x v="8"/>
    <x v="4"/>
    <x v="135"/>
    <s v="59171805796417"/>
    <n v="21"/>
    <s v="Lakilaki"/>
    <x v="4"/>
    <n v="6404000"/>
    <n v="0.13891317926296065"/>
    <x v="17"/>
    <s v="Jawa Barat"/>
    <x v="0"/>
    <s v="ADV 160"/>
    <s v="Adventure"/>
    <n v="41255000"/>
    <n v="10314000"/>
    <s v="Medium"/>
    <x v="1"/>
    <x v="1"/>
    <n v="0.14499999999999999"/>
    <n v="889600"/>
    <n v="53373000"/>
    <x v="0"/>
    <x v="0"/>
    <n v="0"/>
    <n v="0"/>
    <n v="1"/>
    <s v="approved"/>
    <n v="1"/>
    <n v="2"/>
    <n v="4"/>
    <n v="0"/>
    <n v="7"/>
    <s v="Medium Risk"/>
    <n v="5"/>
    <s v="0-5 bulan"/>
  </r>
  <r>
    <x v="2125"/>
    <x v="0"/>
    <x v="0"/>
    <x v="478"/>
    <s v="51471708961359"/>
    <n v="54"/>
    <s v="Perempuan"/>
    <x v="4"/>
    <n v="4868000"/>
    <n v="0.24176253081347576"/>
    <x v="4"/>
    <s v="Kalimantan Selatan"/>
    <x v="1"/>
    <s v="XMAX 250"/>
    <s v="Maxi Scooter"/>
    <n v="59589000"/>
    <n v="23836000"/>
    <s v="High"/>
    <x v="5"/>
    <x v="2"/>
    <n v="0.14499999999999999"/>
    <n v="1176900"/>
    <n v="56491000"/>
    <x v="0"/>
    <x v="0"/>
    <n v="0"/>
    <n v="0"/>
    <n v="1"/>
    <s v="data kurang"/>
    <n v="2"/>
    <n v="1"/>
    <n v="3"/>
    <n v="0"/>
    <n v="6"/>
    <s v="Low Risk"/>
    <n v="4"/>
    <s v="0-5 bulan"/>
  </r>
  <r>
    <x v="2126"/>
    <x v="173"/>
    <x v="4"/>
    <x v="379"/>
    <s v="55261906963408"/>
    <n v="37"/>
    <s v="Lakilaki"/>
    <x v="1"/>
    <n v="10018000"/>
    <n v="0.15120782591335596"/>
    <x v="11"/>
    <s v="Sumatera Utara"/>
    <x v="1"/>
    <s v="R15"/>
    <s v="Sport"/>
    <n v="43356000"/>
    <n v="15175000"/>
    <s v="High"/>
    <x v="4"/>
    <x v="5"/>
    <n v="0.14499999999999999"/>
    <n v="1514800"/>
    <n v="36354000"/>
    <x v="0"/>
    <x v="0"/>
    <n v="0"/>
    <n v="0"/>
    <n v="1"/>
    <s v="approved"/>
    <n v="1"/>
    <n v="1"/>
    <n v="1"/>
    <n v="0"/>
    <n v="3"/>
    <s v="Low Risk"/>
    <n v="5"/>
    <s v="0-5 bulan"/>
  </r>
  <r>
    <x v="2127"/>
    <x v="0"/>
    <x v="0"/>
    <x v="317"/>
    <s v="97781212904254"/>
    <n v="23"/>
    <s v="Lakilaki"/>
    <x v="1"/>
    <n v="10007000"/>
    <n v="0.30935345258319175"/>
    <x v="1"/>
    <s v="Sumatera Selatan"/>
    <x v="1"/>
    <s v="R15"/>
    <s v="Sport"/>
    <n v="43259000"/>
    <n v="10815000"/>
    <s v="Medium"/>
    <x v="1"/>
    <x v="0"/>
    <n v="0.14499999999999999"/>
    <n v="3095700"/>
    <n v="37149000"/>
    <x v="0"/>
    <x v="0"/>
    <n v="0"/>
    <n v="0"/>
    <n v="1"/>
    <m/>
    <n v="3"/>
    <n v="2"/>
    <n v="1"/>
    <n v="0"/>
    <n v="6"/>
    <s v="Low Risk"/>
    <n v="4"/>
    <s v="0-5 bulan"/>
  </r>
  <r>
    <x v="2128"/>
    <x v="185"/>
    <x v="5"/>
    <x v="336"/>
    <s v="60291701522315"/>
    <n v="25"/>
    <s v="Lakilaki"/>
    <x v="8"/>
    <n v="3262000"/>
    <n v="0.18997547516860822"/>
    <x v="3"/>
    <s v="Sulawesi Selatan"/>
    <x v="0"/>
    <s v="Scoopy"/>
    <s v="Matic Stylish"/>
    <n v="23534000"/>
    <n v="4707000"/>
    <s v="Medium"/>
    <x v="2"/>
    <x v="2"/>
    <n v="0.14499999999999999"/>
    <n v="619700"/>
    <n v="29747000"/>
    <x v="0"/>
    <x v="0"/>
    <n v="0"/>
    <n v="0"/>
    <n v="1"/>
    <s v="verifikasi"/>
    <n v="1"/>
    <n v="2"/>
    <n v="3"/>
    <n v="0"/>
    <n v="6"/>
    <s v="Low Risk"/>
    <n v="8"/>
    <s v="6-11 bulan"/>
  </r>
  <r>
    <x v="2129"/>
    <x v="176"/>
    <x v="5"/>
    <x v="312"/>
    <s v="60882711666312"/>
    <n v="53"/>
    <s v="Perempuan"/>
    <x v="3"/>
    <n v="3697000"/>
    <n v="0.30987286989450907"/>
    <x v="13"/>
    <s v="Jawa Barat"/>
    <x v="0"/>
    <s v="CB150R"/>
    <s v="Sport"/>
    <n v="30448000"/>
    <n v="9134000"/>
    <s v="High"/>
    <x v="3"/>
    <x v="5"/>
    <n v="0.14499999999999999"/>
    <n v="1145600"/>
    <n v="27495000"/>
    <x v="0"/>
    <x v="0"/>
    <n v="0"/>
    <n v="0"/>
    <n v="1"/>
    <s v="verifikasi"/>
    <n v="3"/>
    <n v="1"/>
    <n v="1"/>
    <n v="0"/>
    <n v="5"/>
    <s v="Low Risk"/>
    <n v="8"/>
    <s v="6-11 bulan"/>
  </r>
  <r>
    <x v="2130"/>
    <x v="180"/>
    <x v="4"/>
    <x v="410"/>
    <s v="45251902907525"/>
    <n v="47"/>
    <s v="Lakilaki"/>
    <x v="0"/>
    <n v="6176000"/>
    <n v="0.1016839378238342"/>
    <x v="20"/>
    <s v="DKI Jakarta"/>
    <x v="0"/>
    <s v="CB150R"/>
    <s v="Sport"/>
    <n v="31798000"/>
    <n v="12719000"/>
    <s v="High"/>
    <x v="5"/>
    <x v="2"/>
    <n v="0.14499999999999999"/>
    <n v="628000"/>
    <n v="30145000"/>
    <x v="0"/>
    <x v="0"/>
    <n v="0"/>
    <n v="0"/>
    <n v="1"/>
    <s v="survey ulang"/>
    <n v="1"/>
    <n v="1"/>
    <n v="3"/>
    <n v="0"/>
    <n v="5"/>
    <s v="Low Risk"/>
    <n v="5"/>
    <s v="0-5 bulan"/>
  </r>
  <r>
    <x v="2131"/>
    <x v="59"/>
    <x v="5"/>
    <x v="516"/>
    <s v="37972803976989"/>
    <n v="41"/>
    <s v="Perempuan"/>
    <x v="4"/>
    <n v="4781000"/>
    <n v="0.31363731436937881"/>
    <x v="3"/>
    <s v="Sulawesi Selatan"/>
    <x v="0"/>
    <s v="Revo X"/>
    <s v="Bebek"/>
    <n v="17461000"/>
    <n v="1746000"/>
    <s v="Low"/>
    <x v="6"/>
    <x v="0"/>
    <n v="0.14499999999999999"/>
    <n v="1499500"/>
    <n v="17994000"/>
    <x v="0"/>
    <x v="0"/>
    <n v="0"/>
    <n v="0"/>
    <n v="1"/>
    <s v="survey ulang"/>
    <n v="3"/>
    <n v="3"/>
    <n v="1"/>
    <n v="0"/>
    <n v="7"/>
    <s v="Medium Risk"/>
    <n v="9"/>
    <s v="6-11 bulan"/>
  </r>
  <r>
    <x v="2132"/>
    <x v="12"/>
    <x v="2"/>
    <x v="169"/>
    <s v="99102802616222"/>
    <n v="49"/>
    <s v="Perempuan"/>
    <x v="1"/>
    <n v="11753000"/>
    <n v="0.14361439632434272"/>
    <x v="0"/>
    <s v="Bali"/>
    <x v="0"/>
    <s v="Vario 125"/>
    <s v="Matic Mid"/>
    <n v="25271000"/>
    <n v="7581000"/>
    <s v="High"/>
    <x v="3"/>
    <x v="0"/>
    <n v="0.14499999999999999"/>
    <n v="1687900"/>
    <n v="20255000"/>
    <x v="0"/>
    <x v="0"/>
    <n v="0"/>
    <n v="0"/>
    <n v="1"/>
    <m/>
    <n v="1"/>
    <n v="1"/>
    <n v="1"/>
    <n v="0"/>
    <n v="3"/>
    <s v="Low Risk"/>
    <n v="6"/>
    <s v="6-11 bulan"/>
  </r>
  <r>
    <x v="2133"/>
    <x v="95"/>
    <x v="0"/>
    <x v="26"/>
    <s v="33412908564053"/>
    <n v="23"/>
    <s v="Lakilaki"/>
    <x v="0"/>
    <n v="7640000"/>
    <n v="6.4777486910994761E-2"/>
    <x v="17"/>
    <s v="Jawa Barat"/>
    <x v="0"/>
    <s v="Revo X"/>
    <s v="Bebek"/>
    <n v="17689000"/>
    <n v="2653000"/>
    <s v="Medium"/>
    <x v="0"/>
    <x v="2"/>
    <n v="0.14499999999999999"/>
    <n v="494900"/>
    <n v="23758000"/>
    <x v="0"/>
    <x v="0"/>
    <n v="0"/>
    <n v="0"/>
    <n v="1"/>
    <s v="approved"/>
    <n v="1"/>
    <n v="2"/>
    <n v="3"/>
    <n v="0"/>
    <n v="6"/>
    <s v="Low Risk"/>
    <n v="4"/>
    <s v="0-5 bulan"/>
  </r>
  <r>
    <x v="2134"/>
    <x v="135"/>
    <x v="1"/>
    <x v="566"/>
    <s v="88741003622282"/>
    <n v="42"/>
    <s v="Lakilaki"/>
    <x v="9"/>
    <n v="6332000"/>
    <n v="0.15933354390397977"/>
    <x v="12"/>
    <s v="DKI Jakarta"/>
    <x v="0"/>
    <s v="Vario 160"/>
    <s v="Matic Mid"/>
    <n v="29776000"/>
    <n v="4466000"/>
    <s v="Medium"/>
    <x v="0"/>
    <x v="4"/>
    <n v="0.14499999999999999"/>
    <n v="1008900"/>
    <n v="36320000"/>
    <x v="0"/>
    <x v="0"/>
    <n v="0"/>
    <n v="0"/>
    <n v="1"/>
    <m/>
    <n v="1"/>
    <n v="2"/>
    <n v="2"/>
    <n v="0"/>
    <n v="5"/>
    <s v="Low Risk"/>
    <n v="6"/>
    <s v="6-11 bulan"/>
  </r>
  <r>
    <x v="2135"/>
    <x v="159"/>
    <x v="2"/>
    <x v="637"/>
    <s v="87571107972591"/>
    <n v="54"/>
    <s v="Lakilaki"/>
    <x v="0"/>
    <n v="5402000"/>
    <n v="0.13724546464272491"/>
    <x v="3"/>
    <s v="Sulawesi Selatan"/>
    <x v="2"/>
    <s v="Address"/>
    <s v="Matic Mid"/>
    <n v="20667000"/>
    <n v="2067000"/>
    <s v="Low"/>
    <x v="6"/>
    <x v="4"/>
    <n v="0.14499999999999999"/>
    <n v="741400"/>
    <n v="26690000"/>
    <x v="0"/>
    <x v="0"/>
    <n v="0"/>
    <n v="0"/>
    <n v="1"/>
    <s v="verifikasi"/>
    <n v="1"/>
    <n v="3"/>
    <n v="2"/>
    <n v="0"/>
    <n v="6"/>
    <s v="Low Risk"/>
    <n v="6"/>
    <s v="6-11 bulan"/>
  </r>
  <r>
    <x v="2136"/>
    <x v="9"/>
    <x v="1"/>
    <x v="655"/>
    <s v="56481408968760"/>
    <n v="24"/>
    <s v="Lakilaki"/>
    <x v="6"/>
    <n v="6865000"/>
    <n v="9.6809905316824471E-2"/>
    <x v="13"/>
    <s v="Jawa Barat"/>
    <x v="2"/>
    <s v="Nex II"/>
    <s v="Matic Entry"/>
    <n v="16375000"/>
    <n v="6550000"/>
    <s v="High"/>
    <x v="5"/>
    <x v="3"/>
    <n v="0.14499999999999999"/>
    <n v="664600"/>
    <n v="11962000"/>
    <x v="0"/>
    <x v="0"/>
    <n v="0"/>
    <n v="0"/>
    <n v="1"/>
    <s v="approved"/>
    <n v="1"/>
    <n v="1"/>
    <n v="1"/>
    <n v="0"/>
    <n v="3"/>
    <s v="Low Risk"/>
    <n v="6"/>
    <s v="6-11 bulan"/>
  </r>
  <r>
    <x v="2137"/>
    <x v="108"/>
    <x v="1"/>
    <x v="102"/>
    <s v="42472209744955"/>
    <n v="21"/>
    <s v="Lakilaki"/>
    <x v="1"/>
    <n v="12841000"/>
    <n v="0.11918074916283779"/>
    <x v="3"/>
    <s v="Sulawesi Selatan"/>
    <x v="1"/>
    <s v="XMAX 250"/>
    <s v="Maxi Scooter"/>
    <n v="61989000"/>
    <n v="15497000"/>
    <s v="Medium"/>
    <x v="1"/>
    <x v="2"/>
    <n v="0.14499999999999999"/>
    <n v="1530400"/>
    <n v="73457000"/>
    <x v="0"/>
    <x v="0"/>
    <n v="0"/>
    <n v="0"/>
    <n v="1"/>
    <m/>
    <n v="1"/>
    <n v="2"/>
    <n v="3"/>
    <n v="0"/>
    <n v="6"/>
    <s v="Low Risk"/>
    <n v="7"/>
    <s v="6-11 bulan"/>
  </r>
  <r>
    <x v="2138"/>
    <x v="61"/>
    <x v="1"/>
    <x v="202"/>
    <s v="46801901518923"/>
    <n v="32"/>
    <s v="Lakilaki"/>
    <x v="2"/>
    <n v="2349000"/>
    <n v="1.0445721583652618"/>
    <x v="6"/>
    <s v="DIY"/>
    <x v="1"/>
    <s v="XMAX 250"/>
    <s v="Maxi Scooter"/>
    <n v="60867000"/>
    <n v="15217000"/>
    <s v="Medium"/>
    <x v="1"/>
    <x v="5"/>
    <n v="0.14499999999999999"/>
    <n v="2453700"/>
    <n v="58888000"/>
    <x v="0"/>
    <x v="0"/>
    <n v="0"/>
    <n v="0"/>
    <n v="1"/>
    <m/>
    <n v="4"/>
    <n v="2"/>
    <n v="1"/>
    <n v="0"/>
    <n v="7"/>
    <s v="Medium Risk"/>
    <n v="7"/>
    <s v="6-11 bulan"/>
  </r>
  <r>
    <x v="2139"/>
    <x v="111"/>
    <x v="4"/>
    <x v="420"/>
    <s v="77742507662642"/>
    <n v="49"/>
    <s v="Lakilaki"/>
    <x v="2"/>
    <n v="2133000"/>
    <n v="0.556305672761369"/>
    <x v="4"/>
    <s v="Kalimantan Selatan"/>
    <x v="0"/>
    <s v="Genio"/>
    <s v="Matic Entry"/>
    <n v="19133000"/>
    <n v="6697000"/>
    <s v="High"/>
    <x v="4"/>
    <x v="0"/>
    <n v="0.14499999999999999"/>
    <n v="1186600"/>
    <n v="14239000"/>
    <x v="0"/>
    <x v="0"/>
    <n v="0"/>
    <n v="0"/>
    <n v="1"/>
    <m/>
    <n v="4"/>
    <n v="1"/>
    <n v="1"/>
    <n v="0"/>
    <n v="6"/>
    <s v="Low Risk"/>
    <n v="4"/>
    <s v="0-5 bulan"/>
  </r>
  <r>
    <x v="2140"/>
    <x v="0"/>
    <x v="0"/>
    <x v="446"/>
    <s v="84981304966449"/>
    <n v="48"/>
    <s v="Lakilaki"/>
    <x v="0"/>
    <n v="5288000"/>
    <n v="0.19228441754916792"/>
    <x v="2"/>
    <s v="Riau"/>
    <x v="2"/>
    <s v="Address"/>
    <s v="Matic Mid"/>
    <n v="20044000"/>
    <n v="5011000"/>
    <s v="Medium"/>
    <x v="1"/>
    <x v="3"/>
    <n v="0.14499999999999999"/>
    <n v="1016800"/>
    <n v="18303000"/>
    <x v="0"/>
    <x v="0"/>
    <n v="0"/>
    <n v="0"/>
    <n v="1"/>
    <m/>
    <n v="1"/>
    <n v="2"/>
    <n v="1"/>
    <n v="0"/>
    <n v="4"/>
    <s v="Low Risk"/>
    <n v="4"/>
    <s v="0-5 bulan"/>
  </r>
  <r>
    <x v="2141"/>
    <x v="105"/>
    <x v="2"/>
    <x v="38"/>
    <s v="48221708891053"/>
    <n v="21"/>
    <s v="Lakilaki"/>
    <x v="5"/>
    <n v="4392000"/>
    <n v="0.44704007285974501"/>
    <x v="4"/>
    <s v="Kalimantan Selatan"/>
    <x v="4"/>
    <s v="KLX 150"/>
    <s v="Trail"/>
    <n v="36284000"/>
    <n v="7257000"/>
    <s v="Medium"/>
    <x v="2"/>
    <x v="3"/>
    <n v="0.14499999999999999"/>
    <n v="1963400"/>
    <n v="35341000"/>
    <x v="0"/>
    <x v="0"/>
    <n v="0"/>
    <n v="0"/>
    <n v="1"/>
    <m/>
    <n v="4"/>
    <n v="2"/>
    <n v="1"/>
    <n v="0"/>
    <n v="7"/>
    <s v="Medium Risk"/>
    <n v="6"/>
    <s v="6-11 bulan"/>
  </r>
  <r>
    <x v="2142"/>
    <x v="159"/>
    <x v="2"/>
    <x v="450"/>
    <s v="56102105663669"/>
    <n v="23"/>
    <s v="Perempuan"/>
    <x v="3"/>
    <n v="5054000"/>
    <n v="0.1517609814008706"/>
    <x v="5"/>
    <s v="Kalimantan Timur"/>
    <x v="1"/>
    <s v="Aerox 155"/>
    <s v="Matic Sport"/>
    <n v="31388000"/>
    <n v="4708000"/>
    <s v="Medium"/>
    <x v="0"/>
    <x v="1"/>
    <n v="0.14499999999999999"/>
    <n v="767000"/>
    <n v="46023000"/>
    <x v="0"/>
    <x v="0"/>
    <n v="0"/>
    <n v="0"/>
    <n v="1"/>
    <s v="ok"/>
    <n v="1"/>
    <n v="2"/>
    <n v="4"/>
    <n v="0"/>
    <n v="7"/>
    <s v="Medium Risk"/>
    <n v="6"/>
    <s v="6-11 bulan"/>
  </r>
  <r>
    <x v="2143"/>
    <x v="97"/>
    <x v="3"/>
    <x v="52"/>
    <s v="41042807716546"/>
    <n v="53"/>
    <s v="Perempuan"/>
    <x v="8"/>
    <n v="3350000"/>
    <n v="0.19149253731343283"/>
    <x v="4"/>
    <s v="Kalimantan Selatan"/>
    <x v="1"/>
    <s v="NMAX 155"/>
    <s v="Matic Premium"/>
    <n v="37192000"/>
    <n v="14877000"/>
    <s v="High"/>
    <x v="5"/>
    <x v="1"/>
    <n v="0.14499999999999999"/>
    <n v="641500"/>
    <n v="38493000"/>
    <x v="0"/>
    <x v="0"/>
    <n v="0"/>
    <n v="0"/>
    <n v="1"/>
    <s v="survey ulang"/>
    <n v="1"/>
    <n v="1"/>
    <n v="4"/>
    <n v="0"/>
    <n v="6"/>
    <s v="Low Risk"/>
    <n v="7"/>
    <s v="6-11 bulan"/>
  </r>
  <r>
    <x v="2144"/>
    <x v="109"/>
    <x v="0"/>
    <x v="351"/>
    <s v="53211808633562"/>
    <n v="50"/>
    <s v="Perempuan"/>
    <x v="3"/>
    <n v="6895000"/>
    <n v="6.4800580130529375E-2"/>
    <x v="7"/>
    <s v="Jawa Barat"/>
    <x v="2"/>
    <s v="Nex II"/>
    <s v="Matic Entry"/>
    <n v="16013000"/>
    <n v="4804000"/>
    <s v="High"/>
    <x v="3"/>
    <x v="4"/>
    <n v="0.14499999999999999"/>
    <n v="446800"/>
    <n v="16084000"/>
    <x v="0"/>
    <x v="0"/>
    <n v="0"/>
    <n v="0"/>
    <n v="1"/>
    <m/>
    <n v="1"/>
    <n v="1"/>
    <n v="2"/>
    <n v="0"/>
    <n v="4"/>
    <s v="Low Risk"/>
    <n v="4"/>
    <s v="0-5 bulan"/>
  </r>
  <r>
    <x v="2145"/>
    <x v="1"/>
    <x v="1"/>
    <x v="169"/>
    <s v="51441203862375"/>
    <n v="34"/>
    <s v="Lakilaki"/>
    <x v="1"/>
    <n v="12922000"/>
    <n v="7.3494815044110817E-2"/>
    <x v="9"/>
    <s v="Jawa Tengah"/>
    <x v="1"/>
    <s v="Freego"/>
    <s v="Matic Mid"/>
    <n v="23559000"/>
    <n v="5890000"/>
    <s v="Medium"/>
    <x v="1"/>
    <x v="5"/>
    <n v="0.14499999999999999"/>
    <n v="949700"/>
    <n v="22793000"/>
    <x v="0"/>
    <x v="0"/>
    <n v="0"/>
    <n v="0"/>
    <n v="1"/>
    <m/>
    <n v="1"/>
    <n v="2"/>
    <n v="1"/>
    <n v="0"/>
    <n v="4"/>
    <s v="Low Risk"/>
    <n v="7"/>
    <s v="6-11 bulan"/>
  </r>
  <r>
    <x v="2146"/>
    <x v="24"/>
    <x v="0"/>
    <x v="404"/>
    <s v="99362209943429"/>
    <n v="28"/>
    <s v="Perempuan"/>
    <x v="0"/>
    <n v="5140000"/>
    <n v="0.10998054474708172"/>
    <x v="8"/>
    <s v="Banten"/>
    <x v="0"/>
    <s v="Vario 125"/>
    <s v="Matic Mid"/>
    <n v="24580000"/>
    <n v="4916000"/>
    <s v="Medium"/>
    <x v="2"/>
    <x v="1"/>
    <n v="0.14499999999999999"/>
    <n v="565300"/>
    <n v="33920000"/>
    <x v="0"/>
    <x v="0"/>
    <n v="0"/>
    <n v="0"/>
    <n v="1"/>
    <s v="survey ulang"/>
    <n v="1"/>
    <n v="2"/>
    <n v="4"/>
    <n v="0"/>
    <n v="7"/>
    <s v="Medium Risk"/>
    <n v="4"/>
    <s v="0-5 bulan"/>
  </r>
  <r>
    <x v="2147"/>
    <x v="38"/>
    <x v="4"/>
    <x v="118"/>
    <s v="82231709577969"/>
    <n v="42"/>
    <s v="Lakilaki"/>
    <x v="9"/>
    <n v="4533000"/>
    <n v="0.22887712331789103"/>
    <x v="3"/>
    <s v="Sulawesi Selatan"/>
    <x v="1"/>
    <s v="Freego"/>
    <s v="Matic Mid"/>
    <n v="23598000"/>
    <n v="8259000"/>
    <s v="High"/>
    <x v="4"/>
    <x v="3"/>
    <n v="0.14499999999999999"/>
    <n v="1037500"/>
    <n v="18675000"/>
    <x v="0"/>
    <x v="0"/>
    <n v="0"/>
    <n v="0"/>
    <n v="1"/>
    <m/>
    <n v="2"/>
    <n v="1"/>
    <n v="1"/>
    <n v="0"/>
    <n v="4"/>
    <s v="Low Risk"/>
    <n v="5"/>
    <s v="0-5 bulan"/>
  </r>
  <r>
    <x v="2148"/>
    <x v="171"/>
    <x v="0"/>
    <x v="455"/>
    <s v="53151812682836"/>
    <n v="41"/>
    <s v="Lakilaki"/>
    <x v="0"/>
    <n v="4598000"/>
    <n v="0.20219660722053068"/>
    <x v="5"/>
    <s v="Kalimantan Timur"/>
    <x v="0"/>
    <s v="Scoopy"/>
    <s v="Matic Stylish"/>
    <n v="23063000"/>
    <n v="5766000"/>
    <s v="Medium"/>
    <x v="1"/>
    <x v="5"/>
    <n v="0.14499999999999999"/>
    <n v="929700"/>
    <n v="22313000"/>
    <x v="0"/>
    <x v="0"/>
    <n v="0"/>
    <n v="0"/>
    <n v="1"/>
    <m/>
    <n v="2"/>
    <n v="2"/>
    <n v="1"/>
    <n v="0"/>
    <n v="5"/>
    <s v="Low Risk"/>
    <n v="4"/>
    <s v="0-5 bulan"/>
  </r>
  <r>
    <x v="2149"/>
    <x v="71"/>
    <x v="1"/>
    <x v="364"/>
    <s v="57481311812539"/>
    <n v="54"/>
    <s v="Perempuan"/>
    <x v="0"/>
    <n v="5323000"/>
    <n v="0.33993988352432841"/>
    <x v="6"/>
    <s v="DIY"/>
    <x v="1"/>
    <s v="R15"/>
    <s v="Sport"/>
    <n v="41157000"/>
    <n v="14405000"/>
    <s v="High"/>
    <x v="4"/>
    <x v="3"/>
    <n v="0.14499999999999999"/>
    <n v="1809500"/>
    <n v="32571000"/>
    <x v="0"/>
    <x v="0"/>
    <n v="0"/>
    <n v="0"/>
    <n v="1"/>
    <s v="approved"/>
    <n v="3"/>
    <n v="1"/>
    <n v="1"/>
    <n v="0"/>
    <n v="5"/>
    <s v="Low Risk"/>
    <n v="7"/>
    <s v="6-11 bulan"/>
  </r>
  <r>
    <x v="2150"/>
    <x v="79"/>
    <x v="5"/>
    <x v="459"/>
    <s v="86751010975224"/>
    <n v="47"/>
    <s v="Perempuan"/>
    <x v="1"/>
    <n v="7396000"/>
    <n v="0.23802055164954028"/>
    <x v="8"/>
    <s v="Banten"/>
    <x v="0"/>
    <s v="ADV 160"/>
    <s v="Adventure"/>
    <n v="43376000"/>
    <n v="17350000"/>
    <s v="High"/>
    <x v="5"/>
    <x v="3"/>
    <n v="0.14499999999999999"/>
    <n v="1760400"/>
    <n v="31686000"/>
    <x v="0"/>
    <x v="0"/>
    <n v="0"/>
    <n v="0"/>
    <n v="1"/>
    <s v="verifikasi"/>
    <n v="2"/>
    <n v="1"/>
    <n v="1"/>
    <n v="0"/>
    <n v="4"/>
    <s v="Low Risk"/>
    <n v="8"/>
    <s v="6-11 bulan"/>
  </r>
  <r>
    <x v="2151"/>
    <x v="86"/>
    <x v="2"/>
    <x v="93"/>
    <s v="50572807801884"/>
    <n v="43"/>
    <s v="Lakilaki"/>
    <x v="0"/>
    <n v="5855000"/>
    <n v="0.12384286934244236"/>
    <x v="20"/>
    <s v="DKI Jakarta"/>
    <x v="1"/>
    <s v="Freego"/>
    <s v="Matic Mid"/>
    <n v="22484000"/>
    <n v="8994000"/>
    <s v="High"/>
    <x v="5"/>
    <x v="5"/>
    <n v="0.14499999999999999"/>
    <n v="725100"/>
    <n v="17403000"/>
    <x v="0"/>
    <x v="0"/>
    <n v="0"/>
    <n v="0"/>
    <n v="1"/>
    <s v="verifikasi"/>
    <n v="1"/>
    <n v="1"/>
    <n v="1"/>
    <n v="0"/>
    <n v="3"/>
    <s v="Low Risk"/>
    <n v="6"/>
    <s v="6-11 bulan"/>
  </r>
  <r>
    <x v="2152"/>
    <x v="36"/>
    <x v="2"/>
    <x v="282"/>
    <s v="59221901672291"/>
    <n v="49"/>
    <s v="Lakilaki"/>
    <x v="1"/>
    <n v="8625000"/>
    <n v="0.43129275362318842"/>
    <x v="3"/>
    <s v="Sulawesi Selatan"/>
    <x v="0"/>
    <s v="ADV 160"/>
    <s v="Adventure"/>
    <n v="43318000"/>
    <n v="4332000"/>
    <s v="Low"/>
    <x v="6"/>
    <x v="0"/>
    <n v="0.14499999999999999"/>
    <n v="3719900"/>
    <n v="44639000"/>
    <x v="0"/>
    <x v="0"/>
    <n v="0"/>
    <n v="0"/>
    <n v="1"/>
    <s v="data kurang"/>
    <n v="4"/>
    <n v="3"/>
    <n v="1"/>
    <n v="0"/>
    <n v="8"/>
    <s v="Medium Risk"/>
    <n v="6"/>
    <s v="6-11 bulan"/>
  </r>
  <r>
    <x v="2153"/>
    <x v="33"/>
    <x v="5"/>
    <x v="353"/>
    <s v="92732108776334"/>
    <n v="27"/>
    <s v="Lakilaki"/>
    <x v="7"/>
    <n v="4072000"/>
    <n v="0.28261296660117879"/>
    <x v="12"/>
    <s v="DKI Jakarta"/>
    <x v="0"/>
    <s v="Genio"/>
    <s v="Matic Entry"/>
    <n v="20101000"/>
    <n v="8040000"/>
    <s v="High"/>
    <x v="5"/>
    <x v="0"/>
    <n v="0.14499999999999999"/>
    <n v="1150800"/>
    <n v="13810000"/>
    <x v="0"/>
    <x v="0"/>
    <n v="0"/>
    <n v="0"/>
    <n v="1"/>
    <s v="data kurang"/>
    <n v="2"/>
    <n v="1"/>
    <n v="1"/>
    <n v="0"/>
    <n v="4"/>
    <s v="Low Risk"/>
    <n v="9"/>
    <s v="6-11 bulan"/>
  </r>
  <r>
    <x v="2154"/>
    <x v="117"/>
    <x v="1"/>
    <x v="484"/>
    <s v="59492903971951"/>
    <n v="54"/>
    <s v="Perempuan"/>
    <x v="0"/>
    <n v="7919000"/>
    <n v="0.15709054173506756"/>
    <x v="16"/>
    <s v="Jawa Timur"/>
    <x v="0"/>
    <s v="Genio"/>
    <s v="Matic Entry"/>
    <n v="18625000"/>
    <n v="5588000"/>
    <s v="High"/>
    <x v="3"/>
    <x v="0"/>
    <n v="0.14499999999999999"/>
    <n v="1244000"/>
    <n v="14928000"/>
    <x v="0"/>
    <x v="0"/>
    <n v="0"/>
    <n v="0"/>
    <n v="1"/>
    <m/>
    <n v="1"/>
    <n v="1"/>
    <n v="1"/>
    <n v="0"/>
    <n v="3"/>
    <s v="Low Risk"/>
    <n v="7"/>
    <s v="6-11 bulan"/>
  </r>
  <r>
    <x v="2155"/>
    <x v="35"/>
    <x v="7"/>
    <x v="33"/>
    <s v="Data Tidak Lengkap"/>
    <n v="28"/>
    <s v="Lakilaki"/>
    <x v="6"/>
    <n v="5514000"/>
    <n v="0.22635110627493651"/>
    <x v="18"/>
    <s v="DKI Jakarta"/>
    <x v="4"/>
    <s v="KLX 150"/>
    <s v="Trail"/>
    <n v="36835058"/>
    <n v="5525000"/>
    <s v="Medium"/>
    <x v="0"/>
    <x v="4"/>
    <n v="0.14499999999999999"/>
    <n v="1248100"/>
    <n v="44930000"/>
    <x v="0"/>
    <x v="0"/>
    <n v="0"/>
    <n v="0"/>
    <n v="1"/>
    <s v="data kurang"/>
    <n v="2"/>
    <n v="2"/>
    <n v="2"/>
    <n v="0"/>
    <n v="6"/>
    <s v="Low Risk"/>
    <s v="N/A"/>
    <s v="N/A"/>
  </r>
  <r>
    <x v="2156"/>
    <x v="95"/>
    <x v="0"/>
    <x v="452"/>
    <s v="84132902655105"/>
    <n v="49"/>
    <s v="Lakilaki"/>
    <x v="2"/>
    <n v="2386000"/>
    <n v="1.2416596814752725"/>
    <x v="2"/>
    <s v="Riau"/>
    <x v="1"/>
    <s v="NMAX 155"/>
    <s v="Matic Premium"/>
    <n v="34499000"/>
    <n v="3450000"/>
    <s v="Low"/>
    <x v="6"/>
    <x v="0"/>
    <n v="0.14499999999999999"/>
    <n v="2962600"/>
    <n v="35552000"/>
    <x v="0"/>
    <x v="0"/>
    <n v="0"/>
    <n v="0"/>
    <n v="1"/>
    <s v="verifikasi"/>
    <n v="4"/>
    <n v="3"/>
    <n v="1"/>
    <n v="0"/>
    <n v="8"/>
    <s v="Medium Risk"/>
    <n v="4"/>
    <s v="0-5 bulan"/>
  </r>
  <r>
    <x v="2157"/>
    <x v="100"/>
    <x v="3"/>
    <x v="423"/>
    <s v="95611305722380"/>
    <n v="54"/>
    <s v="Lakilaki"/>
    <x v="3"/>
    <n v="3216000"/>
    <n v="0.80370024875621893"/>
    <x v="15"/>
    <s v="DKI Jakarta"/>
    <x v="4"/>
    <s v="KLX 150"/>
    <s v="Trail"/>
    <n v="36119000"/>
    <n v="9030000"/>
    <s v="Medium"/>
    <x v="1"/>
    <x v="0"/>
    <n v="0.14499999999999999"/>
    <n v="2584700"/>
    <n v="31017000"/>
    <x v="0"/>
    <x v="0"/>
    <n v="0"/>
    <n v="0"/>
    <n v="1"/>
    <m/>
    <n v="4"/>
    <n v="2"/>
    <n v="1"/>
    <n v="0"/>
    <n v="7"/>
    <s v="Medium Risk"/>
    <n v="8"/>
    <s v="6-11 bulan"/>
  </r>
  <r>
    <x v="2158"/>
    <x v="88"/>
    <x v="5"/>
    <x v="440"/>
    <s v="70051307869284"/>
    <n v="44"/>
    <s v="Lakilaki"/>
    <x v="9"/>
    <n v="3946000"/>
    <n v="0.35002534211860109"/>
    <x v="7"/>
    <s v="Jawa Barat"/>
    <x v="1"/>
    <s v="Lexi LX 155"/>
    <s v="Matic Mid"/>
    <n v="27227000"/>
    <n v="6807000"/>
    <s v="Medium"/>
    <x v="1"/>
    <x v="3"/>
    <n v="0.14499999999999999"/>
    <n v="1381200"/>
    <n v="24861000"/>
    <x v="0"/>
    <x v="0"/>
    <n v="0"/>
    <n v="0"/>
    <n v="1"/>
    <s v="approved"/>
    <n v="3"/>
    <n v="2"/>
    <n v="1"/>
    <n v="0"/>
    <n v="6"/>
    <s v="Low Risk"/>
    <n v="9"/>
    <s v="6-11 bulan"/>
  </r>
  <r>
    <x v="2159"/>
    <x v="200"/>
    <x v="0"/>
    <x v="199"/>
    <s v="52101004857613"/>
    <n v="33"/>
    <s v="Lakilaki"/>
    <x v="4"/>
    <n v="6414000"/>
    <n v="0.10459931400062364"/>
    <x v="10"/>
    <s v="Jawa Timur"/>
    <x v="0"/>
    <s v="Scoopy"/>
    <s v="Matic Stylish"/>
    <n v="23979000"/>
    <n v="3597000"/>
    <s v="Medium"/>
    <x v="0"/>
    <x v="2"/>
    <n v="0.14499999999999999"/>
    <n v="670900"/>
    <n v="32203000"/>
    <x v="0"/>
    <x v="0"/>
    <n v="0"/>
    <n v="0"/>
    <n v="1"/>
    <m/>
    <n v="1"/>
    <n v="2"/>
    <n v="3"/>
    <n v="0"/>
    <n v="6"/>
    <s v="Low Risk"/>
    <n v="4"/>
    <s v="0-5 bulan"/>
  </r>
  <r>
    <x v="2160"/>
    <x v="56"/>
    <x v="4"/>
    <x v="17"/>
    <s v="31942409801172"/>
    <n v="57"/>
    <s v="Lakilaki"/>
    <x v="8"/>
    <n v="2607000"/>
    <n v="0.60375911008822403"/>
    <x v="2"/>
    <s v="Riau"/>
    <x v="0"/>
    <s v="Vario 125"/>
    <s v="Matic Mid"/>
    <n v="25378000"/>
    <n v="8882000"/>
    <s v="High"/>
    <x v="4"/>
    <x v="0"/>
    <n v="0.14499999999999999"/>
    <n v="1574000"/>
    <n v="18887000"/>
    <x v="0"/>
    <x v="0"/>
    <n v="0"/>
    <n v="0"/>
    <n v="1"/>
    <s v="survey ulang"/>
    <n v="4"/>
    <n v="1"/>
    <n v="1"/>
    <n v="0"/>
    <n v="6"/>
    <s v="Low Risk"/>
    <n v="5"/>
    <s v="0-5 bulan"/>
  </r>
  <r>
    <x v="2161"/>
    <x v="21"/>
    <x v="4"/>
    <x v="491"/>
    <s v="Invalid"/>
    <n v="40"/>
    <s v="Perempuan"/>
    <x v="8"/>
    <n v="3310000"/>
    <n v="0.24625377643504531"/>
    <x v="10"/>
    <s v="Jawa Timur"/>
    <x v="2"/>
    <s v="Nex II"/>
    <s v="Matic Entry"/>
    <n v="17216000"/>
    <n v="5165000"/>
    <s v="High"/>
    <x v="3"/>
    <x v="3"/>
    <n v="0.14499999999999999"/>
    <n v="815100"/>
    <n v="14672000"/>
    <x v="0"/>
    <x v="0"/>
    <n v="0"/>
    <n v="0"/>
    <n v="1"/>
    <s v="survey ulang"/>
    <n v="2"/>
    <n v="1"/>
    <n v="1"/>
    <n v="0"/>
    <n v="4"/>
    <s v="Low Risk"/>
    <n v="5"/>
    <s v="0-5 bulan"/>
  </r>
  <r>
    <x v="2162"/>
    <x v="29"/>
    <x v="2"/>
    <x v="33"/>
    <s v="Invalid"/>
    <n v="34"/>
    <s v="Lakilaki"/>
    <x v="0"/>
    <n v="6111000"/>
    <n v="0.55598101783668796"/>
    <x v="7"/>
    <s v="Jawa Barat"/>
    <x v="0"/>
    <s v="ADV 160"/>
    <s v="Adventure"/>
    <n v="44510151"/>
    <n v="8902000"/>
    <s v="Medium"/>
    <x v="2"/>
    <x v="0"/>
    <n v="0.14499999999999999"/>
    <n v="3397600"/>
    <n v="40771000"/>
    <x v="0"/>
    <x v="0"/>
    <n v="0"/>
    <n v="0"/>
    <n v="1"/>
    <s v="survey ulang"/>
    <n v="4"/>
    <n v="2"/>
    <n v="1"/>
    <n v="0"/>
    <n v="7"/>
    <s v="Medium Risk"/>
    <n v="5"/>
    <s v="0-5 bulan"/>
  </r>
  <r>
    <x v="2163"/>
    <x v="172"/>
    <x v="2"/>
    <x v="436"/>
    <s v="47431103637132"/>
    <n v="34"/>
    <s v="Perempuan"/>
    <x v="4"/>
    <n v="5370000"/>
    <n v="0.35711359404096832"/>
    <x v="7"/>
    <s v="Jawa Barat"/>
    <x v="0"/>
    <s v="ADV 160"/>
    <s v="Adventure"/>
    <n v="43618000"/>
    <n v="15266000"/>
    <s v="High"/>
    <x v="4"/>
    <x v="3"/>
    <n v="0.14499999999999999"/>
    <n v="1917700"/>
    <n v="34518000"/>
    <x v="0"/>
    <x v="0"/>
    <n v="0"/>
    <n v="0"/>
    <n v="1"/>
    <m/>
    <n v="3"/>
    <n v="1"/>
    <n v="1"/>
    <n v="0"/>
    <n v="5"/>
    <s v="Low Risk"/>
    <n v="6"/>
    <s v="6-11 bulan"/>
  </r>
  <r>
    <x v="2164"/>
    <x v="127"/>
    <x v="0"/>
    <x v="656"/>
    <s v="82661809802697"/>
    <n v="57"/>
    <s v="Lakilaki"/>
    <x v="8"/>
    <n v="2993000"/>
    <n v="0.27246909455395923"/>
    <x v="19"/>
    <s v="Jawa Barat"/>
    <x v="1"/>
    <s v="R15"/>
    <s v="Sport"/>
    <n v="43641000"/>
    <n v="15274000"/>
    <s v="High"/>
    <x v="4"/>
    <x v="1"/>
    <n v="0.14499999999999999"/>
    <n v="815500"/>
    <n v="48932000"/>
    <x v="0"/>
    <x v="0"/>
    <n v="0"/>
    <n v="0"/>
    <n v="1"/>
    <s v="data kurang"/>
    <n v="2"/>
    <n v="1"/>
    <n v="4"/>
    <n v="0"/>
    <n v="7"/>
    <s v="Medium Risk"/>
    <n v="4"/>
    <s v="0-5 bulan"/>
  </r>
  <r>
    <x v="2165"/>
    <x v="117"/>
    <x v="1"/>
    <x v="357"/>
    <s v="86332409535080"/>
    <n v="35"/>
    <s v="Lakilaki"/>
    <x v="4"/>
    <n v="6165000"/>
    <n v="0.17656123276561234"/>
    <x v="16"/>
    <s v="Jawa Timur"/>
    <x v="0"/>
    <s v="Genio"/>
    <s v="Matic Entry"/>
    <n v="18934000"/>
    <n v="2840000"/>
    <s v="Medium"/>
    <x v="0"/>
    <x v="3"/>
    <n v="0.14499999999999999"/>
    <n v="1088500"/>
    <n v="19594000"/>
    <x v="0"/>
    <x v="0"/>
    <n v="0"/>
    <n v="0"/>
    <n v="1"/>
    <s v="data kurang"/>
    <n v="1"/>
    <n v="2"/>
    <n v="1"/>
    <n v="0"/>
    <n v="4"/>
    <s v="Low Risk"/>
    <n v="7"/>
    <s v="6-11 bulan"/>
  </r>
  <r>
    <x v="2166"/>
    <x v="88"/>
    <x v="5"/>
    <x v="33"/>
    <s v="Invalid"/>
    <n v="52"/>
    <s v="Perempuan"/>
    <x v="0"/>
    <n v="6111000"/>
    <n v="0.20684012436589755"/>
    <x v="1"/>
    <s v="Sumatera Selatan"/>
    <x v="0"/>
    <s v="CB150R"/>
    <s v="Sport"/>
    <n v="31354987"/>
    <n v="7839000"/>
    <s v="Medium"/>
    <x v="1"/>
    <x v="5"/>
    <n v="0.14499999999999999"/>
    <n v="1264000"/>
    <n v="30336000"/>
    <x v="0"/>
    <x v="0"/>
    <n v="0"/>
    <n v="0"/>
    <n v="1"/>
    <m/>
    <n v="2"/>
    <n v="2"/>
    <n v="1"/>
    <n v="0"/>
    <n v="5"/>
    <s v="Low Risk"/>
    <n v="9"/>
    <s v="6-11 bulan"/>
  </r>
  <r>
    <x v="2167"/>
    <x v="55"/>
    <x v="5"/>
    <x v="279"/>
    <s v="68791207609706"/>
    <n v="53"/>
    <s v="Perempuan"/>
    <x v="0"/>
    <n v="6807000"/>
    <n v="8.8041721757014843E-2"/>
    <x v="19"/>
    <s v="Jawa Barat"/>
    <x v="3"/>
    <s v="Dazz"/>
    <s v="Matic Entry"/>
    <n v="15928000"/>
    <n v="4778000"/>
    <s v="High"/>
    <x v="3"/>
    <x v="5"/>
    <n v="0.14499999999999999"/>
    <n v="599300"/>
    <n v="14384000"/>
    <x v="0"/>
    <x v="0"/>
    <n v="0"/>
    <n v="0"/>
    <n v="1"/>
    <s v="survey ulang"/>
    <n v="1"/>
    <n v="1"/>
    <n v="1"/>
    <n v="0"/>
    <n v="3"/>
    <s v="Low Risk"/>
    <n v="8"/>
    <s v="6-11 bulan"/>
  </r>
  <r>
    <x v="2168"/>
    <x v="186"/>
    <x v="2"/>
    <x v="650"/>
    <s v="84901806537955"/>
    <n v="43"/>
    <s v="Lakilaki"/>
    <x v="0"/>
    <n v="5044000"/>
    <n v="0.29589611419508327"/>
    <x v="20"/>
    <s v="DKI Jakarta"/>
    <x v="0"/>
    <s v="Vario 160"/>
    <s v="Matic Mid"/>
    <n v="29421000"/>
    <n v="7355000"/>
    <s v="Medium"/>
    <x v="1"/>
    <x v="3"/>
    <n v="0.14499999999999999"/>
    <n v="1492500"/>
    <n v="26865000"/>
    <x v="0"/>
    <x v="0"/>
    <n v="0"/>
    <n v="0"/>
    <n v="1"/>
    <s v="ok"/>
    <n v="2"/>
    <n v="2"/>
    <n v="1"/>
    <n v="0"/>
    <n v="5"/>
    <s v="Low Risk"/>
    <n v="5"/>
    <s v="0-5 bulan"/>
  </r>
  <r>
    <x v="2169"/>
    <x v="68"/>
    <x v="4"/>
    <x v="81"/>
    <s v="49802003699295"/>
    <n v="31"/>
    <s v="Lakilaki"/>
    <x v="0"/>
    <n v="6993000"/>
    <n v="0.26374946374946373"/>
    <x v="14"/>
    <s v="DKI Jakarta"/>
    <x v="0"/>
    <s v="Vario 160"/>
    <s v="Matic Mid"/>
    <n v="29739000"/>
    <n v="10409000"/>
    <s v="High"/>
    <x v="4"/>
    <x v="0"/>
    <n v="0.14499999999999999"/>
    <n v="1844400"/>
    <n v="22132000"/>
    <x v="0"/>
    <x v="0"/>
    <n v="0"/>
    <n v="0"/>
    <n v="1"/>
    <s v="survey ulang"/>
    <n v="2"/>
    <n v="1"/>
    <n v="1"/>
    <n v="0"/>
    <n v="4"/>
    <s v="Low Risk"/>
    <n v="4"/>
    <s v="0-5 bulan"/>
  </r>
  <r>
    <x v="2170"/>
    <x v="31"/>
    <x v="1"/>
    <x v="455"/>
    <s v="35142901624515"/>
    <n v="36"/>
    <s v="Perempuan"/>
    <x v="7"/>
    <n v="3686000"/>
    <n v="0.15648399348887684"/>
    <x v="16"/>
    <s v="Jawa Timur"/>
    <x v="2"/>
    <s v="Nex II"/>
    <s v="Matic Entry"/>
    <n v="16511000"/>
    <n v="5779000"/>
    <s v="High"/>
    <x v="4"/>
    <x v="5"/>
    <n v="0.14499999999999999"/>
    <n v="576800"/>
    <n v="13844000"/>
    <x v="0"/>
    <x v="0"/>
    <n v="0"/>
    <n v="0"/>
    <n v="1"/>
    <s v="data kurang"/>
    <n v="1"/>
    <n v="1"/>
    <n v="1"/>
    <n v="0"/>
    <n v="3"/>
    <s v="Low Risk"/>
    <n v="7"/>
    <s v="6-11 bulan"/>
  </r>
  <r>
    <x v="2171"/>
    <x v="161"/>
    <x v="3"/>
    <x v="440"/>
    <s v="94622010601456"/>
    <n v="22"/>
    <s v="Perempuan"/>
    <x v="0"/>
    <n v="7892000"/>
    <n v="0.27638114546376075"/>
    <x v="13"/>
    <s v="Jawa Barat"/>
    <x v="1"/>
    <s v="XMAX 250"/>
    <s v="Maxi Scooter"/>
    <n v="60799000"/>
    <n v="6080000"/>
    <s v="Low"/>
    <x v="6"/>
    <x v="4"/>
    <n v="0.14499999999999999"/>
    <n v="2181200"/>
    <n v="78522000"/>
    <x v="0"/>
    <x v="0"/>
    <n v="0"/>
    <n v="0"/>
    <n v="1"/>
    <s v="survey ulang"/>
    <n v="2"/>
    <n v="3"/>
    <n v="2"/>
    <n v="0"/>
    <n v="7"/>
    <s v="Medium Risk"/>
    <n v="8"/>
    <s v="6-11 bulan"/>
  </r>
  <r>
    <x v="2172"/>
    <x v="111"/>
    <x v="4"/>
    <x v="533"/>
    <s v="70002602749069"/>
    <n v="41"/>
    <s v="Perempuan"/>
    <x v="1"/>
    <n v="5496000"/>
    <n v="0.27893013100436681"/>
    <x v="20"/>
    <s v="DKI Jakarta"/>
    <x v="0"/>
    <s v="ADV 160"/>
    <s v="Adventure"/>
    <n v="42732000"/>
    <n v="4273000"/>
    <s v="Low"/>
    <x v="6"/>
    <x v="4"/>
    <n v="0.14499999999999999"/>
    <n v="1533000"/>
    <n v="55188000"/>
    <x v="0"/>
    <x v="0"/>
    <n v="0"/>
    <n v="0"/>
    <n v="1"/>
    <m/>
    <n v="2"/>
    <n v="3"/>
    <n v="2"/>
    <n v="0"/>
    <n v="7"/>
    <s v="Medium Risk"/>
    <n v="4"/>
    <s v="0-5 bulan"/>
  </r>
  <r>
    <x v="2173"/>
    <x v="10"/>
    <x v="2"/>
    <x v="10"/>
    <s v="72882312534002"/>
    <n v="45"/>
    <s v="Lakilaki"/>
    <x v="6"/>
    <n v="6125000"/>
    <n v="4.9044897959183674E-2"/>
    <x v="13"/>
    <s v="Jawa Barat"/>
    <x v="2"/>
    <s v="Nex II"/>
    <s v="Matic Entry"/>
    <n v="16073000"/>
    <n v="5626000"/>
    <s v="High"/>
    <x v="4"/>
    <x v="1"/>
    <n v="0.14499999999999999"/>
    <n v="300400"/>
    <n v="18022000"/>
    <x v="0"/>
    <x v="0"/>
    <n v="0"/>
    <n v="0"/>
    <n v="1"/>
    <s v="ok"/>
    <n v="1"/>
    <n v="1"/>
    <n v="4"/>
    <n v="0"/>
    <n v="6"/>
    <s v="Low Risk"/>
    <n v="6"/>
    <s v="6-11 bulan"/>
  </r>
  <r>
    <x v="2174"/>
    <x v="96"/>
    <x v="0"/>
    <x v="488"/>
    <s v="79021409531434"/>
    <n v="50"/>
    <s v="Perempuan"/>
    <x v="8"/>
    <n v="3720000"/>
    <n v="8.4354838709677415E-2"/>
    <x v="20"/>
    <s v="DKI Jakarta"/>
    <x v="0"/>
    <s v="Revo X"/>
    <s v="Bebek"/>
    <n v="18194000"/>
    <n v="7278000"/>
    <s v="High"/>
    <x v="5"/>
    <x v="1"/>
    <n v="0.14499999999999999"/>
    <n v="313800"/>
    <n v="18830000"/>
    <x v="0"/>
    <x v="0"/>
    <n v="0"/>
    <n v="0"/>
    <n v="1"/>
    <m/>
    <n v="1"/>
    <n v="1"/>
    <n v="4"/>
    <n v="0"/>
    <n v="6"/>
    <s v="Low Risk"/>
    <n v="4"/>
    <s v="0-5 bulan"/>
  </r>
  <r>
    <x v="2175"/>
    <x v="1"/>
    <x v="1"/>
    <x v="481"/>
    <s v="42722107681590"/>
    <n v="52"/>
    <s v="Perempuan"/>
    <x v="0"/>
    <n v="6837000"/>
    <n v="0.22316805616498464"/>
    <x v="8"/>
    <s v="Banten"/>
    <x v="4"/>
    <s v="KLX 150"/>
    <s v="Trail"/>
    <n v="37849000"/>
    <n v="9462000"/>
    <s v="Medium"/>
    <x v="1"/>
    <x v="5"/>
    <n v="0.14499999999999999"/>
    <n v="1525800"/>
    <n v="36620000"/>
    <x v="0"/>
    <x v="0"/>
    <n v="0"/>
    <n v="0"/>
    <n v="1"/>
    <s v="data kurang"/>
    <n v="2"/>
    <n v="2"/>
    <n v="1"/>
    <n v="0"/>
    <n v="5"/>
    <s v="Low Risk"/>
    <n v="7"/>
    <s v="6-11 bulan"/>
  </r>
  <r>
    <x v="2176"/>
    <x v="205"/>
    <x v="10"/>
    <x v="416"/>
    <s v="88412501596038"/>
    <n v="53"/>
    <s v="Lakilaki"/>
    <x v="6"/>
    <n v="6225000"/>
    <n v="8.7694779116465865E-2"/>
    <x v="15"/>
    <s v="DKI Jakarta"/>
    <x v="0"/>
    <s v="Genio"/>
    <s v="Matic Entry"/>
    <n v="19510000"/>
    <n v="2926000"/>
    <s v="Medium"/>
    <x v="0"/>
    <x v="2"/>
    <n v="0.14499999999999999"/>
    <n v="545900"/>
    <n v="26202000"/>
    <x v="0"/>
    <x v="2"/>
    <n v="0"/>
    <n v="0"/>
    <n v="0"/>
    <s v="data kurang"/>
    <n v="1"/>
    <n v="2"/>
    <n v="3"/>
    <n v="0"/>
    <n v="6"/>
    <s v="Low Risk"/>
    <s v="N/A"/>
    <s v="N/A"/>
  </r>
  <r>
    <x v="2177"/>
    <x v="38"/>
    <x v="4"/>
    <x v="477"/>
    <s v="63141111825313"/>
    <n v="52"/>
    <s v="Lakilaki"/>
    <x v="0"/>
    <n v="5238000"/>
    <n v="0.12773959526536846"/>
    <x v="20"/>
    <s v="DKI Jakarta"/>
    <x v="1"/>
    <s v="Freego"/>
    <s v="Matic Mid"/>
    <n v="22381000"/>
    <n v="5595000"/>
    <s v="Medium"/>
    <x v="1"/>
    <x v="4"/>
    <n v="0.14499999999999999"/>
    <n v="669100"/>
    <n v="24087000"/>
    <x v="0"/>
    <x v="0"/>
    <n v="0"/>
    <n v="0"/>
    <n v="1"/>
    <s v="verifikasi"/>
    <n v="1"/>
    <n v="2"/>
    <n v="2"/>
    <n v="0"/>
    <n v="5"/>
    <s v="Low Risk"/>
    <n v="5"/>
    <s v="0-5 bulan"/>
  </r>
  <r>
    <x v="2178"/>
    <x v="167"/>
    <x v="5"/>
    <x v="124"/>
    <s v="49132312796073"/>
    <n v="37"/>
    <s v="Perempuan"/>
    <x v="0"/>
    <n v="5802000"/>
    <n v="0.11737331954498449"/>
    <x v="16"/>
    <s v="Jawa Timur"/>
    <x v="0"/>
    <s v="Genio"/>
    <s v="Matic Entry"/>
    <n v="19492000"/>
    <n v="6822000"/>
    <s v="High"/>
    <x v="4"/>
    <x v="5"/>
    <n v="0.14499999999999999"/>
    <n v="681000"/>
    <n v="16344000"/>
    <x v="0"/>
    <x v="0"/>
    <n v="0"/>
    <n v="0"/>
    <n v="1"/>
    <m/>
    <n v="1"/>
    <n v="1"/>
    <n v="1"/>
    <n v="0"/>
    <n v="3"/>
    <s v="Low Risk"/>
    <n v="9"/>
    <s v="6-11 bulan"/>
  </r>
  <r>
    <x v="2179"/>
    <x v="47"/>
    <x v="1"/>
    <x v="367"/>
    <s v="81902010801123"/>
    <n v="53"/>
    <s v="Perempuan"/>
    <x v="4"/>
    <n v="5278000"/>
    <n v="0.23476695718075027"/>
    <x v="4"/>
    <s v="Kalimantan Selatan"/>
    <x v="0"/>
    <s v="Beat Street"/>
    <s v="Matic Entry"/>
    <n v="18552000"/>
    <n v="5566000"/>
    <s v="High"/>
    <x v="3"/>
    <x v="0"/>
    <n v="0.14499999999999999"/>
    <n v="1239100"/>
    <n v="14869000"/>
    <x v="0"/>
    <x v="0"/>
    <n v="0"/>
    <n v="0"/>
    <n v="1"/>
    <s v="ok"/>
    <n v="2"/>
    <n v="1"/>
    <n v="1"/>
    <n v="0"/>
    <n v="4"/>
    <s v="Low Risk"/>
    <n v="7"/>
    <s v="6-11 bulan"/>
  </r>
  <r>
    <x v="2180"/>
    <x v="10"/>
    <x v="2"/>
    <x v="422"/>
    <s v="45232608824205"/>
    <n v="43"/>
    <s v="Perempuan"/>
    <x v="7"/>
    <n v="3760000"/>
    <n v="0.1064627659574468"/>
    <x v="16"/>
    <s v="Jawa Timur"/>
    <x v="0"/>
    <s v="Beat Street"/>
    <s v="Matic Entry"/>
    <n v="18566000"/>
    <n v="4641000"/>
    <s v="Medium"/>
    <x v="1"/>
    <x v="1"/>
    <n v="0.14499999999999999"/>
    <n v="400300"/>
    <n v="24020000"/>
    <x v="0"/>
    <x v="0"/>
    <n v="0"/>
    <n v="0"/>
    <n v="1"/>
    <s v="survey ulang"/>
    <n v="1"/>
    <n v="2"/>
    <n v="4"/>
    <n v="0"/>
    <n v="7"/>
    <s v="Medium Risk"/>
    <n v="6"/>
    <s v="6-11 bulan"/>
  </r>
  <r>
    <x v="2181"/>
    <x v="7"/>
    <x v="3"/>
    <x v="270"/>
    <s v="37712703509160"/>
    <n v="39"/>
    <s v="Perempuan"/>
    <x v="3"/>
    <n v="3703000"/>
    <n v="0.24906832298136647"/>
    <x v="13"/>
    <s v="Jawa Barat"/>
    <x v="2"/>
    <s v="Address"/>
    <s v="Matic Mid"/>
    <n v="20188000"/>
    <n v="3028000"/>
    <s v="Medium"/>
    <x v="0"/>
    <x v="5"/>
    <n v="0.14499999999999999"/>
    <n v="922300"/>
    <n v="22136000"/>
    <x v="0"/>
    <x v="0"/>
    <n v="0"/>
    <n v="0"/>
    <n v="1"/>
    <m/>
    <n v="2"/>
    <n v="2"/>
    <n v="1"/>
    <n v="0"/>
    <n v="5"/>
    <s v="Low Risk"/>
    <n v="8"/>
    <s v="6-11 bulan"/>
  </r>
  <r>
    <x v="2182"/>
    <x v="137"/>
    <x v="0"/>
    <x v="26"/>
    <s v="73591412518313"/>
    <n v="40"/>
    <s v="Perempuan"/>
    <x v="0"/>
    <n v="7457000"/>
    <n v="0.19837736355102589"/>
    <x v="6"/>
    <s v="DIY"/>
    <x v="1"/>
    <s v="NMAX 155"/>
    <s v="Matic Premium"/>
    <n v="36697000"/>
    <n v="9174000"/>
    <s v="Medium"/>
    <x v="1"/>
    <x v="5"/>
    <n v="0.14499999999999999"/>
    <n v="1479300"/>
    <n v="35504000"/>
    <x v="0"/>
    <x v="0"/>
    <n v="0"/>
    <n v="0"/>
    <n v="1"/>
    <s v="survey ulang"/>
    <n v="1"/>
    <n v="2"/>
    <n v="1"/>
    <n v="0"/>
    <n v="4"/>
    <s v="Low Risk"/>
    <n v="4"/>
    <s v="0-5 bulan"/>
  </r>
  <r>
    <x v="2183"/>
    <x v="72"/>
    <x v="3"/>
    <x v="645"/>
    <s v="88862103963186"/>
    <n v="25"/>
    <s v="Perempuan"/>
    <x v="6"/>
    <n v="4460000"/>
    <n v="0.17318385650224216"/>
    <x v="0"/>
    <s v="Bali"/>
    <x v="3"/>
    <s v="Dazz"/>
    <s v="Matic Entry"/>
    <n v="15967000"/>
    <n v="1597000"/>
    <s v="Low"/>
    <x v="6"/>
    <x v="5"/>
    <n v="0.14499999999999999"/>
    <n v="772400"/>
    <n v="18537000"/>
    <x v="0"/>
    <x v="0"/>
    <n v="0"/>
    <n v="0"/>
    <n v="1"/>
    <s v="verifikasi"/>
    <n v="1"/>
    <n v="3"/>
    <n v="1"/>
    <n v="0"/>
    <n v="5"/>
    <s v="Low Risk"/>
    <n v="8"/>
    <s v="6-11 bulan"/>
  </r>
  <r>
    <x v="2184"/>
    <x v="70"/>
    <x v="3"/>
    <x v="135"/>
    <s v="37272408898957"/>
    <n v="28"/>
    <s v="Perempuan"/>
    <x v="8"/>
    <n v="3786000"/>
    <n v="0.48906497622820921"/>
    <x v="13"/>
    <s v="Jawa Barat"/>
    <x v="4"/>
    <s v="KLX 150"/>
    <s v="Trail"/>
    <n v="36500000"/>
    <n v="9125000"/>
    <s v="Medium"/>
    <x v="1"/>
    <x v="3"/>
    <n v="0.14499999999999999"/>
    <n v="1851600"/>
    <n v="33329000"/>
    <x v="0"/>
    <x v="0"/>
    <n v="0"/>
    <n v="0"/>
    <n v="1"/>
    <m/>
    <n v="4"/>
    <n v="2"/>
    <n v="1"/>
    <n v="0"/>
    <n v="7"/>
    <s v="Medium Risk"/>
    <n v="8"/>
    <s v="6-11 bulan"/>
  </r>
  <r>
    <x v="2185"/>
    <x v="19"/>
    <x v="5"/>
    <x v="139"/>
    <s v="52231212952849"/>
    <n v="26"/>
    <s v="Lakilaki"/>
    <x v="1"/>
    <n v="4093000"/>
    <n v="0.92235524065477648"/>
    <x v="15"/>
    <s v="DKI Jakarta"/>
    <x v="1"/>
    <s v="XMAX 250"/>
    <s v="Maxi Scooter"/>
    <n v="62015000"/>
    <n v="6201000"/>
    <s v="Low"/>
    <x v="6"/>
    <x v="3"/>
    <n v="0.14499999999999999"/>
    <n v="3775200"/>
    <n v="67953000"/>
    <x v="0"/>
    <x v="0"/>
    <n v="0"/>
    <n v="0"/>
    <n v="1"/>
    <m/>
    <n v="4"/>
    <n v="3"/>
    <n v="1"/>
    <n v="0"/>
    <n v="8"/>
    <s v="Medium Risk"/>
    <n v="9"/>
    <s v="6-11 bulan"/>
  </r>
  <r>
    <x v="2186"/>
    <x v="18"/>
    <x v="4"/>
    <x v="413"/>
    <s v="89542412525789"/>
    <n v="28"/>
    <s v="Perempuan"/>
    <x v="0"/>
    <n v="5765000"/>
    <n v="0.1245793581960104"/>
    <x v="12"/>
    <s v="DKI Jakarta"/>
    <x v="0"/>
    <s v="Vario 125"/>
    <s v="Matic Mid"/>
    <n v="25669000"/>
    <n v="3850000"/>
    <s v="Medium"/>
    <x v="0"/>
    <x v="2"/>
    <n v="0.14499999999999999"/>
    <n v="718200"/>
    <n v="34475000"/>
    <x v="0"/>
    <x v="0"/>
    <n v="0"/>
    <n v="0"/>
    <n v="1"/>
    <s v="ok"/>
    <n v="1"/>
    <n v="2"/>
    <n v="3"/>
    <n v="0"/>
    <n v="6"/>
    <s v="Low Risk"/>
    <n v="5"/>
    <s v="0-5 bulan"/>
  </r>
  <r>
    <x v="2187"/>
    <x v="36"/>
    <x v="2"/>
    <x v="373"/>
    <s v="95501308899190"/>
    <n v="21"/>
    <s v="Perempuan"/>
    <x v="6"/>
    <n v="6476000"/>
    <n v="8.6874613959234098E-2"/>
    <x v="5"/>
    <s v="Kalimantan Timur"/>
    <x v="0"/>
    <s v="Scoopy"/>
    <s v="Matic Stylish"/>
    <n v="23020000"/>
    <n v="3453000"/>
    <s v="Medium"/>
    <x v="0"/>
    <x v="1"/>
    <n v="0.14499999999999999"/>
    <n v="562600"/>
    <n v="33754000"/>
    <x v="0"/>
    <x v="0"/>
    <n v="0"/>
    <n v="0"/>
    <n v="1"/>
    <s v="survey ulang"/>
    <n v="1"/>
    <n v="2"/>
    <n v="4"/>
    <n v="0"/>
    <n v="7"/>
    <s v="Medium Risk"/>
    <n v="6"/>
    <s v="6-11 bulan"/>
  </r>
  <r>
    <x v="2188"/>
    <x v="141"/>
    <x v="2"/>
    <x v="218"/>
    <s v="70991309598469"/>
    <n v="27"/>
    <s v="Lakilaki"/>
    <x v="0"/>
    <n v="7795000"/>
    <n v="0.1430532392559333"/>
    <x v="11"/>
    <s v="Sumatera Utara"/>
    <x v="0"/>
    <s v="Scoopy"/>
    <s v="Matic Stylish"/>
    <n v="23552000"/>
    <n v="7066000"/>
    <s v="High"/>
    <x v="3"/>
    <x v="3"/>
    <n v="0.14499999999999999"/>
    <n v="1115100"/>
    <n v="20072000"/>
    <x v="0"/>
    <x v="0"/>
    <n v="0"/>
    <n v="0"/>
    <n v="1"/>
    <s v="ok"/>
    <n v="1"/>
    <n v="1"/>
    <n v="1"/>
    <n v="0"/>
    <n v="3"/>
    <s v="Low Risk"/>
    <n v="6"/>
    <s v="6-11 bulan"/>
  </r>
  <r>
    <x v="2189"/>
    <x v="93"/>
    <x v="4"/>
    <x v="236"/>
    <s v="60971403754066"/>
    <n v="21"/>
    <s v="Perempuan"/>
    <x v="3"/>
    <n v="4927000"/>
    <n v="0.17609092754211489"/>
    <x v="20"/>
    <s v="DKI Jakarta"/>
    <x v="1"/>
    <s v="NMAX 155"/>
    <s v="Matic Premium"/>
    <n v="36277000"/>
    <n v="14511000"/>
    <s v="High"/>
    <x v="5"/>
    <x v="4"/>
    <n v="0.14499999999999999"/>
    <n v="867600"/>
    <n v="31234000"/>
    <x v="0"/>
    <x v="0"/>
    <n v="0"/>
    <n v="0"/>
    <n v="1"/>
    <s v="approved"/>
    <n v="1"/>
    <n v="1"/>
    <n v="2"/>
    <n v="0"/>
    <n v="4"/>
    <s v="Low Risk"/>
    <n v="4"/>
    <s v="0-5 bulan"/>
  </r>
  <r>
    <x v="2190"/>
    <x v="88"/>
    <x v="5"/>
    <x v="33"/>
    <s v="Invalid"/>
    <n v="46"/>
    <s v="Perempuan"/>
    <x v="5"/>
    <n v="3166000"/>
    <n v="0.26291850915982312"/>
    <x v="0"/>
    <s v="Bali"/>
    <x v="0"/>
    <s v="Beat Street"/>
    <s v="Matic Entry"/>
    <n v="19358000"/>
    <n v="3872000"/>
    <s v="Medium"/>
    <x v="2"/>
    <x v="5"/>
    <n v="0.14499999999999999"/>
    <n v="832400"/>
    <n v="19977000"/>
    <x v="0"/>
    <x v="0"/>
    <n v="0"/>
    <n v="0"/>
    <n v="1"/>
    <m/>
    <n v="2"/>
    <n v="2"/>
    <n v="1"/>
    <n v="0"/>
    <n v="5"/>
    <s v="Low Risk"/>
    <n v="9"/>
    <s v="6-11 bulan"/>
  </r>
  <r>
    <x v="2191"/>
    <x v="59"/>
    <x v="5"/>
    <x v="91"/>
    <s v="79461104592404"/>
    <n v="37"/>
    <s v="Lakilaki"/>
    <x v="1"/>
    <n v="4872000"/>
    <n v="0.13967569786535303"/>
    <x v="15"/>
    <s v="DKI Jakarta"/>
    <x v="1"/>
    <s v="NMAX 155"/>
    <s v="Matic Premium"/>
    <n v="36413000"/>
    <n v="12744000"/>
    <s v="High"/>
    <x v="4"/>
    <x v="1"/>
    <n v="0.14499999999999999"/>
    <n v="680500"/>
    <n v="40828000"/>
    <x v="0"/>
    <x v="0"/>
    <n v="0"/>
    <n v="0"/>
    <n v="1"/>
    <m/>
    <n v="1"/>
    <n v="1"/>
    <n v="4"/>
    <n v="0"/>
    <n v="6"/>
    <s v="Low Risk"/>
    <n v="9"/>
    <s v="6-11 bulan"/>
  </r>
  <r>
    <x v="2192"/>
    <x v="66"/>
    <x v="1"/>
    <x v="535"/>
    <s v="89861006895094"/>
    <n v="52"/>
    <s v="Perempuan"/>
    <x v="0"/>
    <n v="5542000"/>
    <n v="0.24875496210754242"/>
    <x v="9"/>
    <s v="Jawa Tengah"/>
    <x v="1"/>
    <s v="Lexi LX 155"/>
    <s v="Matic Mid"/>
    <n v="28498000"/>
    <n v="2850000"/>
    <s v="Low"/>
    <x v="6"/>
    <x v="5"/>
    <n v="0.14499999999999999"/>
    <n v="1378600"/>
    <n v="33086000"/>
    <x v="0"/>
    <x v="0"/>
    <n v="0"/>
    <n v="0"/>
    <n v="1"/>
    <m/>
    <n v="2"/>
    <n v="3"/>
    <n v="1"/>
    <n v="0"/>
    <n v="6"/>
    <s v="Low Risk"/>
    <n v="6"/>
    <s v="6-11 bulan"/>
  </r>
  <r>
    <x v="2193"/>
    <x v="18"/>
    <x v="4"/>
    <x v="469"/>
    <s v="36212008521809"/>
    <n v="53"/>
    <s v="Lakilaki"/>
    <x v="0"/>
    <n v="4737000"/>
    <n v="7.508971923158117E-2"/>
    <x v="14"/>
    <s v="DKI Jakarta"/>
    <x v="0"/>
    <s v="Genio"/>
    <s v="Matic Entry"/>
    <n v="19033000"/>
    <n v="6662000"/>
    <s v="High"/>
    <x v="4"/>
    <x v="1"/>
    <n v="0.14499999999999999"/>
    <n v="355700"/>
    <n v="21340000"/>
    <x v="0"/>
    <x v="0"/>
    <n v="0"/>
    <n v="0"/>
    <n v="1"/>
    <s v="ok"/>
    <n v="1"/>
    <n v="1"/>
    <n v="4"/>
    <n v="0"/>
    <n v="6"/>
    <s v="Low Risk"/>
    <n v="5"/>
    <s v="0-5 bulan"/>
  </r>
  <r>
    <x v="2194"/>
    <x v="21"/>
    <x v="4"/>
    <x v="498"/>
    <s v="39012706521201"/>
    <n v="47"/>
    <s v="Lakilaki"/>
    <x v="0"/>
    <n v="4795000"/>
    <n v="0.15897810218978103"/>
    <x v="11"/>
    <s v="Sumatera Utara"/>
    <x v="1"/>
    <s v="Mio M3"/>
    <s v="Matic Entry"/>
    <n v="17727000"/>
    <n v="3545000"/>
    <s v="Medium"/>
    <x v="2"/>
    <x v="5"/>
    <n v="0.14499999999999999"/>
    <n v="762300"/>
    <n v="18295000"/>
    <x v="0"/>
    <x v="0"/>
    <n v="0"/>
    <n v="0"/>
    <n v="1"/>
    <s v="verifikasi"/>
    <n v="1"/>
    <n v="2"/>
    <n v="1"/>
    <n v="0"/>
    <n v="4"/>
    <s v="Low Risk"/>
    <n v="5"/>
    <s v="0-5 bulan"/>
  </r>
  <r>
    <x v="2195"/>
    <x v="108"/>
    <x v="1"/>
    <x v="222"/>
    <s v="65881803754731"/>
    <n v="35"/>
    <s v="Perempuan"/>
    <x v="8"/>
    <n v="2768000"/>
    <n v="1.0676300578034683"/>
    <x v="16"/>
    <s v="Jawa Timur"/>
    <x v="4"/>
    <s v="KLX 150"/>
    <s v="Trail"/>
    <n v="36436000"/>
    <n v="5465000"/>
    <s v="Medium"/>
    <x v="0"/>
    <x v="0"/>
    <n v="0.14499999999999999"/>
    <n v="2955200"/>
    <n v="35462000"/>
    <x v="0"/>
    <x v="0"/>
    <n v="0"/>
    <n v="0"/>
    <n v="1"/>
    <s v="data kurang"/>
    <n v="4"/>
    <n v="2"/>
    <n v="1"/>
    <n v="0"/>
    <n v="7"/>
    <s v="Medium Risk"/>
    <n v="7"/>
    <s v="6-11 bulan"/>
  </r>
  <r>
    <x v="2196"/>
    <x v="35"/>
    <x v="7"/>
    <x v="33"/>
    <s v="Data Tidak Lengkap"/>
    <n v="51"/>
    <s v="Lakilaki"/>
    <x v="0"/>
    <n v="6111000"/>
    <n v="0.14182621502209131"/>
    <x v="18"/>
    <s v="Jawa Barat"/>
    <x v="1"/>
    <s v="NMAX 155"/>
    <s v="Matic Premium"/>
    <n v="36237748"/>
    <n v="14495000"/>
    <s v="High"/>
    <x v="5"/>
    <x v="4"/>
    <n v="0.14499999999999999"/>
    <n v="866700"/>
    <n v="31201000"/>
    <x v="0"/>
    <x v="0"/>
    <n v="0"/>
    <n v="0"/>
    <n v="1"/>
    <m/>
    <n v="1"/>
    <n v="1"/>
    <n v="2"/>
    <n v="0"/>
    <n v="4"/>
    <s v="Low Risk"/>
    <s v="N/A"/>
    <s v="N/A"/>
  </r>
  <r>
    <x v="2197"/>
    <x v="4"/>
    <x v="1"/>
    <x v="409"/>
    <s v="59931608714278"/>
    <n v="43"/>
    <s v="Perempuan"/>
    <x v="0"/>
    <n v="7859000"/>
    <n v="6.1496373584425501E-2"/>
    <x v="5"/>
    <s v="Kalimantan Timur"/>
    <x v="0"/>
    <s v="Beat Street"/>
    <s v="Matic Entry"/>
    <n v="18655000"/>
    <n v="6529000"/>
    <s v="High"/>
    <x v="4"/>
    <x v="4"/>
    <n v="0.14499999999999999"/>
    <n v="483300"/>
    <n v="17401000"/>
    <x v="0"/>
    <x v="0"/>
    <n v="0"/>
    <n v="0"/>
    <n v="1"/>
    <s v="approved"/>
    <n v="1"/>
    <n v="1"/>
    <n v="2"/>
    <n v="0"/>
    <n v="4"/>
    <s v="Low Risk"/>
    <n v="7"/>
    <s v="6-11 bulan"/>
  </r>
  <r>
    <x v="2198"/>
    <x v="56"/>
    <x v="4"/>
    <x v="225"/>
    <s v="37961305539301"/>
    <n v="21"/>
    <s v="Lakilaki"/>
    <x v="8"/>
    <n v="3798000"/>
    <n v="0.30905739863085835"/>
    <x v="4"/>
    <s v="Kalimantan Selatan"/>
    <x v="1"/>
    <s v="Lexi LX 155"/>
    <s v="Matic Mid"/>
    <n v="27298000"/>
    <n v="5460000"/>
    <s v="Medium"/>
    <x v="2"/>
    <x v="5"/>
    <n v="0.14499999999999999"/>
    <n v="1173800"/>
    <n v="28171000"/>
    <x v="0"/>
    <x v="0"/>
    <n v="0"/>
    <n v="0"/>
    <n v="1"/>
    <m/>
    <n v="3"/>
    <n v="2"/>
    <n v="1"/>
    <n v="0"/>
    <n v="6"/>
    <s v="Low Risk"/>
    <n v="5"/>
    <s v="0-5 bulan"/>
  </r>
  <r>
    <x v="2199"/>
    <x v="173"/>
    <x v="4"/>
    <x v="604"/>
    <s v="64441601578534"/>
    <n v="37"/>
    <s v="Perempuan"/>
    <x v="6"/>
    <n v="5739000"/>
    <n v="0.10845094964279491"/>
    <x v="20"/>
    <s v="DKI Jakarta"/>
    <x v="0"/>
    <s v="Scoopy"/>
    <s v="Matic Stylish"/>
    <n v="24054000"/>
    <n v="2405000"/>
    <s v="Low"/>
    <x v="6"/>
    <x v="1"/>
    <n v="0.14499999999999999"/>
    <n v="622400"/>
    <n v="37344000"/>
    <x v="0"/>
    <x v="0"/>
    <n v="0"/>
    <n v="0"/>
    <n v="1"/>
    <s v="ok"/>
    <n v="1"/>
    <n v="3"/>
    <n v="4"/>
    <n v="0"/>
    <n v="8"/>
    <s v="Medium Risk"/>
    <n v="5"/>
    <s v="0-5 bulan"/>
  </r>
  <r>
    <x v="2200"/>
    <x v="138"/>
    <x v="2"/>
    <x v="63"/>
    <s v="31612709674765"/>
    <n v="43"/>
    <s v="Perempuan"/>
    <x v="5"/>
    <n v="3158000"/>
    <n v="0.46428119062697909"/>
    <x v="19"/>
    <s v="Jawa Barat"/>
    <x v="0"/>
    <s v="Beat Street"/>
    <s v="Matic Entry"/>
    <n v="19208000"/>
    <n v="3842000"/>
    <s v="Medium"/>
    <x v="2"/>
    <x v="0"/>
    <n v="0.14499999999999999"/>
    <n v="1466200"/>
    <n v="17594000"/>
    <x v="0"/>
    <x v="0"/>
    <n v="0"/>
    <n v="0"/>
    <n v="1"/>
    <m/>
    <n v="4"/>
    <n v="2"/>
    <n v="1"/>
    <n v="0"/>
    <n v="7"/>
    <s v="Medium Risk"/>
    <n v="6"/>
    <s v="6-11 bulan"/>
  </r>
  <r>
    <x v="2201"/>
    <x v="121"/>
    <x v="1"/>
    <x v="112"/>
    <s v="54782803546657"/>
    <n v="29"/>
    <s v="Perempuan"/>
    <x v="1"/>
    <n v="11692000"/>
    <n v="4.2541908997605203E-2"/>
    <x v="4"/>
    <s v="Kalimantan Selatan"/>
    <x v="2"/>
    <s v="Address"/>
    <s v="Matic Mid"/>
    <n v="20797000"/>
    <n v="8319000"/>
    <s v="High"/>
    <x v="5"/>
    <x v="4"/>
    <n v="0.14499999999999999"/>
    <n v="497400"/>
    <n v="17906000"/>
    <x v="0"/>
    <x v="0"/>
    <n v="0"/>
    <n v="0"/>
    <n v="1"/>
    <s v="data kurang"/>
    <n v="1"/>
    <n v="1"/>
    <n v="2"/>
    <n v="0"/>
    <n v="4"/>
    <s v="Low Risk"/>
    <n v="7"/>
    <s v="6-11 bulan"/>
  </r>
  <r>
    <x v="2202"/>
    <x v="30"/>
    <x v="1"/>
    <x v="316"/>
    <s v="89311204644742"/>
    <n v="52"/>
    <s v="Perempuan"/>
    <x v="0"/>
    <n v="7494000"/>
    <n v="0.13881772084334135"/>
    <x v="11"/>
    <s v="Sumatera Utara"/>
    <x v="0"/>
    <s v="Vario 160"/>
    <s v="Matic Mid"/>
    <n v="28998000"/>
    <n v="2900000"/>
    <s v="Low"/>
    <x v="6"/>
    <x v="4"/>
    <n v="0.14499999999999999"/>
    <n v="1040300"/>
    <n v="37451000"/>
    <x v="0"/>
    <x v="0"/>
    <n v="0"/>
    <n v="0"/>
    <n v="1"/>
    <s v="ok"/>
    <n v="1"/>
    <n v="3"/>
    <n v="2"/>
    <n v="0"/>
    <n v="6"/>
    <s v="Low Risk"/>
    <n v="6"/>
    <s v="6-11 bulan"/>
  </r>
  <r>
    <x v="2203"/>
    <x v="12"/>
    <x v="2"/>
    <x v="191"/>
    <s v="89191804745094"/>
    <n v="51"/>
    <s v="Perempuan"/>
    <x v="5"/>
    <n v="4401000"/>
    <n v="0.46750738468529879"/>
    <x v="9"/>
    <s v="Jawa Tengah"/>
    <x v="1"/>
    <s v="XMAX 250"/>
    <s v="Maxi Scooter"/>
    <n v="60725000"/>
    <n v="9109000"/>
    <s v="Medium"/>
    <x v="0"/>
    <x v="4"/>
    <n v="0.14499999999999999"/>
    <n v="2057500"/>
    <n v="74068000"/>
    <x v="0"/>
    <x v="0"/>
    <n v="0"/>
    <n v="0"/>
    <n v="1"/>
    <m/>
    <n v="4"/>
    <n v="2"/>
    <n v="2"/>
    <n v="0"/>
    <n v="8"/>
    <s v="Medium Risk"/>
    <n v="6"/>
    <s v="6-11 bulan"/>
  </r>
  <r>
    <x v="2204"/>
    <x v="130"/>
    <x v="5"/>
    <x v="264"/>
    <s v="33372310699083"/>
    <n v="22"/>
    <s v="Lakilaki"/>
    <x v="1"/>
    <n v="9985000"/>
    <n v="0.11671507260891337"/>
    <x v="15"/>
    <s v="DKI Jakarta"/>
    <x v="1"/>
    <s v="MT15"/>
    <s v="Sport Naked"/>
    <n v="39338000"/>
    <n v="3934000"/>
    <s v="Low"/>
    <x v="6"/>
    <x v="2"/>
    <n v="0.14499999999999999"/>
    <n v="1165400"/>
    <n v="55939000"/>
    <x v="0"/>
    <x v="0"/>
    <n v="0"/>
    <n v="0"/>
    <n v="1"/>
    <m/>
    <n v="1"/>
    <n v="3"/>
    <n v="3"/>
    <n v="0"/>
    <n v="7"/>
    <s v="Medium Risk"/>
    <n v="8"/>
    <s v="6-11 bulan"/>
  </r>
  <r>
    <x v="2205"/>
    <x v="5"/>
    <x v="1"/>
    <x v="657"/>
    <s v="53862112586585"/>
    <n v="43"/>
    <s v="Perempuan"/>
    <x v="6"/>
    <n v="4586000"/>
    <n v="0.10835150457915395"/>
    <x v="14"/>
    <s v="DKI Jakarta"/>
    <x v="0"/>
    <s v="Vario 125"/>
    <s v="Matic Mid"/>
    <n v="24690000"/>
    <n v="7407000"/>
    <s v="High"/>
    <x v="3"/>
    <x v="1"/>
    <n v="0.14499999999999999"/>
    <n v="496900"/>
    <n v="29814000"/>
    <x v="0"/>
    <x v="0"/>
    <n v="0"/>
    <n v="0"/>
    <n v="1"/>
    <s v="verifikasi"/>
    <n v="1"/>
    <n v="1"/>
    <n v="4"/>
    <n v="0"/>
    <n v="6"/>
    <s v="Low Risk"/>
    <n v="7"/>
    <s v="6-11 bulan"/>
  </r>
  <r>
    <x v="2206"/>
    <x v="115"/>
    <x v="5"/>
    <x v="213"/>
    <s v="73902405791955"/>
    <n v="50"/>
    <s v="Lakilaki"/>
    <x v="6"/>
    <n v="4504000"/>
    <n v="6.3410301953818832E-2"/>
    <x v="10"/>
    <s v="Jawa Timur"/>
    <x v="2"/>
    <s v="Nex II"/>
    <s v="Matic Entry"/>
    <n v="16559000"/>
    <n v="6624000"/>
    <s v="High"/>
    <x v="5"/>
    <x v="1"/>
    <n v="0.14499999999999999"/>
    <n v="285600"/>
    <n v="17138000"/>
    <x v="0"/>
    <x v="0"/>
    <n v="0"/>
    <n v="0"/>
    <n v="1"/>
    <s v="verifikasi"/>
    <n v="1"/>
    <n v="1"/>
    <n v="4"/>
    <n v="0"/>
    <n v="6"/>
    <s v="Low Risk"/>
    <n v="8"/>
    <s v="6-11 bulan"/>
  </r>
  <r>
    <x v="2207"/>
    <x v="72"/>
    <x v="3"/>
    <x v="558"/>
    <s v="70501202535505"/>
    <n v="51"/>
    <s v="Perempuan"/>
    <x v="0"/>
    <n v="5054000"/>
    <n v="0.16844083893945389"/>
    <x v="4"/>
    <s v="Kalimantan Selatan"/>
    <x v="1"/>
    <s v="NMAX 155"/>
    <s v="Matic Premium"/>
    <n v="37013000"/>
    <n v="7403000"/>
    <s v="Medium"/>
    <x v="2"/>
    <x v="1"/>
    <n v="0.14499999999999999"/>
    <n v="851300"/>
    <n v="51077000"/>
    <x v="0"/>
    <x v="0"/>
    <n v="0"/>
    <n v="0"/>
    <n v="1"/>
    <s v="approved"/>
    <n v="1"/>
    <n v="2"/>
    <n v="4"/>
    <n v="0"/>
    <n v="7"/>
    <s v="Medium Risk"/>
    <n v="8"/>
    <s v="6-11 bulan"/>
  </r>
  <r>
    <x v="2208"/>
    <x v="12"/>
    <x v="2"/>
    <x v="653"/>
    <s v="70751604606377"/>
    <n v="32"/>
    <s v="Lakilaki"/>
    <x v="0"/>
    <n v="5708000"/>
    <n v="0.37076033637000699"/>
    <x v="1"/>
    <s v="Sumatera Selatan"/>
    <x v="1"/>
    <s v="R15"/>
    <s v="Sport"/>
    <n v="41718000"/>
    <n v="10430000"/>
    <s v="Medium"/>
    <x v="1"/>
    <x v="3"/>
    <n v="0.14499999999999999"/>
    <n v="2116300"/>
    <n v="38094000"/>
    <x v="0"/>
    <x v="0"/>
    <n v="0"/>
    <n v="0"/>
    <n v="1"/>
    <s v="survey ulang"/>
    <n v="3"/>
    <n v="2"/>
    <n v="1"/>
    <n v="0"/>
    <n v="6"/>
    <s v="Low Risk"/>
    <n v="6"/>
    <s v="6-11 bulan"/>
  </r>
  <r>
    <x v="2209"/>
    <x v="85"/>
    <x v="5"/>
    <x v="597"/>
    <s v="91062405718221"/>
    <n v="48"/>
    <s v="Perempuan"/>
    <x v="5"/>
    <n v="3074000"/>
    <n v="0.46314248536109304"/>
    <x v="7"/>
    <s v="Jawa Barat"/>
    <x v="2"/>
    <s v="Address"/>
    <s v="Matic Mid"/>
    <n v="19894000"/>
    <n v="4974000"/>
    <s v="Medium"/>
    <x v="1"/>
    <x v="0"/>
    <n v="0.14499999999999999"/>
    <n v="1423700"/>
    <n v="17084000"/>
    <x v="0"/>
    <x v="0"/>
    <n v="0"/>
    <n v="0"/>
    <n v="1"/>
    <s v="survey ulang"/>
    <n v="4"/>
    <n v="2"/>
    <n v="1"/>
    <n v="0"/>
    <n v="7"/>
    <s v="Medium Risk"/>
    <n v="9"/>
    <s v="6-11 bulan"/>
  </r>
  <r>
    <x v="2210"/>
    <x v="177"/>
    <x v="3"/>
    <x v="19"/>
    <s v="81792001945466"/>
    <n v="21"/>
    <s v="Lakilaki"/>
    <x v="6"/>
    <n v="5999000"/>
    <n v="0.29833305550925154"/>
    <x v="8"/>
    <s v="Banten"/>
    <x v="1"/>
    <s v="Lexi LX 155"/>
    <s v="Matic Mid"/>
    <n v="28855000"/>
    <n v="10099000"/>
    <s v="High"/>
    <x v="4"/>
    <x v="0"/>
    <n v="0.14499999999999999"/>
    <n v="1789700"/>
    <n v="21476000"/>
    <x v="0"/>
    <x v="0"/>
    <n v="0"/>
    <n v="0"/>
    <n v="1"/>
    <m/>
    <n v="2"/>
    <n v="1"/>
    <n v="1"/>
    <n v="0"/>
    <n v="4"/>
    <s v="Low Risk"/>
    <n v="8"/>
    <s v="6-11 bulan"/>
  </r>
  <r>
    <x v="2211"/>
    <x v="110"/>
    <x v="0"/>
    <x v="408"/>
    <s v="68201306941975"/>
    <n v="47"/>
    <s v="Lakilaki"/>
    <x v="0"/>
    <n v="5582000"/>
    <n v="0.11078466499462558"/>
    <x v="9"/>
    <s v="Jawa Tengah"/>
    <x v="1"/>
    <s v="NMAX 155"/>
    <s v="Matic Premium"/>
    <n v="35851000"/>
    <n v="14340000"/>
    <s v="High"/>
    <x v="5"/>
    <x v="1"/>
    <n v="0.14499999999999999"/>
    <n v="618400"/>
    <n v="37106000"/>
    <x v="0"/>
    <x v="0"/>
    <n v="0"/>
    <n v="0"/>
    <n v="1"/>
    <s v="ok"/>
    <n v="1"/>
    <n v="1"/>
    <n v="4"/>
    <n v="0"/>
    <n v="6"/>
    <s v="Low Risk"/>
    <n v="4"/>
    <s v="0-5 bulan"/>
  </r>
  <r>
    <x v="2212"/>
    <x v="112"/>
    <x v="2"/>
    <x v="11"/>
    <s v="71442304627351"/>
    <n v="22"/>
    <s v="Lakilaki"/>
    <x v="0"/>
    <n v="5150000"/>
    <n v="0.30530097087378638"/>
    <x v="2"/>
    <s v="Riau"/>
    <x v="1"/>
    <s v="R15"/>
    <s v="Sport"/>
    <n v="43828000"/>
    <n v="4383000"/>
    <s v="Low"/>
    <x v="6"/>
    <x v="4"/>
    <n v="0.14499999999999999"/>
    <n v="1572300"/>
    <n v="56604000"/>
    <x v="0"/>
    <x v="0"/>
    <n v="0"/>
    <n v="0"/>
    <n v="1"/>
    <s v="verifikasi"/>
    <n v="3"/>
    <n v="3"/>
    <n v="2"/>
    <n v="0"/>
    <n v="8"/>
    <s v="Medium Risk"/>
    <n v="5"/>
    <s v="0-5 bulan"/>
  </r>
  <r>
    <x v="2213"/>
    <x v="31"/>
    <x v="1"/>
    <x v="445"/>
    <s v="39911310838813"/>
    <n v="28"/>
    <s v="Perempuan"/>
    <x v="0"/>
    <n v="6940000"/>
    <n v="6.9207492795389056E-2"/>
    <x v="12"/>
    <s v="DKI Jakarta"/>
    <x v="1"/>
    <s v="Freego"/>
    <s v="Matic Mid"/>
    <n v="22274000"/>
    <n v="5569000"/>
    <s v="Medium"/>
    <x v="1"/>
    <x v="1"/>
    <n v="0.14499999999999999"/>
    <n v="480300"/>
    <n v="28816000"/>
    <x v="0"/>
    <x v="0"/>
    <n v="0"/>
    <n v="0"/>
    <n v="1"/>
    <m/>
    <n v="1"/>
    <n v="2"/>
    <n v="4"/>
    <n v="0"/>
    <n v="7"/>
    <s v="Medium Risk"/>
    <n v="7"/>
    <s v="6-11 bulan"/>
  </r>
  <r>
    <x v="2214"/>
    <x v="168"/>
    <x v="1"/>
    <x v="563"/>
    <s v="41511003536619"/>
    <n v="41"/>
    <s v="Lakilaki"/>
    <x v="6"/>
    <n v="4177000"/>
    <n v="0.19734259037586785"/>
    <x v="15"/>
    <s v="DKI Jakarta"/>
    <x v="1"/>
    <s v="NMAX 155"/>
    <s v="Matic Premium"/>
    <n v="34464000"/>
    <n v="13786000"/>
    <s v="High"/>
    <x v="5"/>
    <x v="4"/>
    <n v="0.14499999999999999"/>
    <n v="824300"/>
    <n v="29673000"/>
    <x v="0"/>
    <x v="0"/>
    <n v="0"/>
    <n v="0"/>
    <n v="1"/>
    <s v="approved"/>
    <n v="1"/>
    <n v="1"/>
    <n v="2"/>
    <n v="0"/>
    <n v="4"/>
    <s v="Low Risk"/>
    <n v="7"/>
    <s v="6-11 bulan"/>
  </r>
  <r>
    <x v="2215"/>
    <x v="16"/>
    <x v="1"/>
    <x v="130"/>
    <s v="89311811747627"/>
    <n v="58"/>
    <s v="Perempuan"/>
    <x v="8"/>
    <n v="3108000"/>
    <n v="0.25086872586872588"/>
    <x v="9"/>
    <s v="Jawa Tengah"/>
    <x v="0"/>
    <s v="Scoopy"/>
    <s v="Matic Stylish"/>
    <n v="24451000"/>
    <n v="4890000"/>
    <s v="Medium"/>
    <x v="2"/>
    <x v="4"/>
    <n v="0.14499999999999999"/>
    <n v="779700"/>
    <n v="28070000"/>
    <x v="0"/>
    <x v="0"/>
    <n v="0"/>
    <n v="0"/>
    <n v="1"/>
    <m/>
    <n v="2"/>
    <n v="2"/>
    <n v="2"/>
    <n v="0"/>
    <n v="6"/>
    <s v="Low Risk"/>
    <n v="6"/>
    <s v="6-11 bulan"/>
  </r>
  <r>
    <x v="2216"/>
    <x v="205"/>
    <x v="10"/>
    <x v="88"/>
    <s v="48161711839631"/>
    <n v="50"/>
    <s v="Perempuan"/>
    <x v="0"/>
    <n v="6893000"/>
    <n v="8.5550558537646884E-2"/>
    <x v="20"/>
    <s v="DKI Jakarta"/>
    <x v="2"/>
    <s v="Address"/>
    <s v="Matic Mid"/>
    <n v="21077000"/>
    <n v="3162000"/>
    <s v="Medium"/>
    <x v="0"/>
    <x v="2"/>
    <n v="0.14499999999999999"/>
    <n v="589700"/>
    <n v="28306000"/>
    <x v="0"/>
    <x v="0"/>
    <n v="0"/>
    <n v="0"/>
    <n v="1"/>
    <s v="data kurang"/>
    <n v="1"/>
    <n v="2"/>
    <n v="3"/>
    <n v="0"/>
    <n v="6"/>
    <s v="Low Risk"/>
    <s v="N/A"/>
    <s v="N/A"/>
  </r>
  <r>
    <x v="2217"/>
    <x v="33"/>
    <x v="5"/>
    <x v="346"/>
    <s v="71682110666036"/>
    <n v="48"/>
    <s v="Lakilaki"/>
    <x v="9"/>
    <n v="4254000"/>
    <n v="0.29243065350258579"/>
    <x v="11"/>
    <s v="Sumatera Utara"/>
    <x v="0"/>
    <s v="PCX 160"/>
    <s v="Matic Premium"/>
    <n v="35606000"/>
    <n v="12462000"/>
    <s v="High"/>
    <x v="4"/>
    <x v="5"/>
    <n v="0.14499999999999999"/>
    <n v="1244000"/>
    <n v="29856000"/>
    <x v="0"/>
    <x v="0"/>
    <n v="0"/>
    <n v="0"/>
    <n v="1"/>
    <m/>
    <n v="2"/>
    <n v="1"/>
    <n v="1"/>
    <n v="0"/>
    <n v="4"/>
    <s v="Low Risk"/>
    <n v="9"/>
    <s v="6-11 bulan"/>
  </r>
  <r>
    <x v="2218"/>
    <x v="157"/>
    <x v="4"/>
    <x v="141"/>
    <s v="86601406601334"/>
    <n v="28"/>
    <s v="Perempuan"/>
    <x v="1"/>
    <n v="9269000"/>
    <n v="0.11293559175747114"/>
    <x v="1"/>
    <s v="Sumatera Selatan"/>
    <x v="1"/>
    <s v="MT15"/>
    <s v="Sport Naked"/>
    <n v="37514000"/>
    <n v="11254000"/>
    <s v="High"/>
    <x v="3"/>
    <x v="4"/>
    <n v="0.14499999999999999"/>
    <n v="1046800"/>
    <n v="37684000"/>
    <x v="0"/>
    <x v="0"/>
    <n v="0"/>
    <n v="0"/>
    <n v="1"/>
    <m/>
    <n v="1"/>
    <n v="1"/>
    <n v="2"/>
    <n v="0"/>
    <n v="4"/>
    <s v="Low Risk"/>
    <n v="4"/>
    <s v="0-5 bulan"/>
  </r>
  <r>
    <x v="2219"/>
    <x v="95"/>
    <x v="0"/>
    <x v="283"/>
    <s v="90872208641226"/>
    <n v="38"/>
    <s v="Lakilaki"/>
    <x v="0"/>
    <n v="6658000"/>
    <n v="0.1021477921297687"/>
    <x v="4"/>
    <s v="Kalimantan Selatan"/>
    <x v="1"/>
    <s v="Freego"/>
    <s v="Matic Mid"/>
    <n v="22958000"/>
    <n v="2296000"/>
    <s v="Low"/>
    <x v="6"/>
    <x v="2"/>
    <n v="0.14499999999999999"/>
    <n v="680100"/>
    <n v="32646000"/>
    <x v="0"/>
    <x v="0"/>
    <n v="0"/>
    <n v="0"/>
    <n v="1"/>
    <s v="verifikasi"/>
    <n v="1"/>
    <n v="3"/>
    <n v="3"/>
    <n v="0"/>
    <n v="7"/>
    <s v="Medium Risk"/>
    <n v="4"/>
    <s v="0-5 bulan"/>
  </r>
  <r>
    <x v="2220"/>
    <x v="48"/>
    <x v="0"/>
    <x v="443"/>
    <s v="49872110578576"/>
    <n v="38"/>
    <s v="Perempuan"/>
    <x v="0"/>
    <n v="6268000"/>
    <n v="0.13690172303765155"/>
    <x v="6"/>
    <s v="DIY"/>
    <x v="1"/>
    <s v="MT15"/>
    <s v="Sport Naked"/>
    <n v="37309000"/>
    <n v="7462000"/>
    <s v="Medium"/>
    <x v="2"/>
    <x v="1"/>
    <n v="0.14499999999999999"/>
    <n v="858100"/>
    <n v="51485000"/>
    <x v="0"/>
    <x v="0"/>
    <n v="0"/>
    <n v="0"/>
    <n v="1"/>
    <s v="ok"/>
    <n v="1"/>
    <n v="2"/>
    <n v="4"/>
    <n v="0"/>
    <n v="7"/>
    <s v="Medium Risk"/>
    <n v="4"/>
    <s v="0-5 bulan"/>
  </r>
  <r>
    <x v="2221"/>
    <x v="106"/>
    <x v="3"/>
    <x v="573"/>
    <s v="40822504978902"/>
    <n v="48"/>
    <s v="Perempuan"/>
    <x v="0"/>
    <n v="4730000"/>
    <n v="0.15509513742071881"/>
    <x v="14"/>
    <s v="DKI Jakarta"/>
    <x v="0"/>
    <s v="Vario 160"/>
    <s v="Matic Mid"/>
    <n v="30672000"/>
    <n v="12269000"/>
    <s v="High"/>
    <x v="5"/>
    <x v="4"/>
    <n v="0.14499999999999999"/>
    <n v="733600"/>
    <n v="26408000"/>
    <x v="0"/>
    <x v="0"/>
    <n v="0"/>
    <n v="0"/>
    <n v="1"/>
    <s v="verifikasi"/>
    <n v="1"/>
    <n v="1"/>
    <n v="2"/>
    <n v="0"/>
    <n v="4"/>
    <s v="Low Risk"/>
    <n v="8"/>
    <s v="6-11 bulan"/>
  </r>
  <r>
    <x v="2222"/>
    <x v="45"/>
    <x v="5"/>
    <x v="465"/>
    <s v="37432012697724"/>
    <n v="40"/>
    <s v="Perempuan"/>
    <x v="4"/>
    <n v="6737000"/>
    <n v="0.16324773638117857"/>
    <x v="3"/>
    <s v="Sulawesi Selatan"/>
    <x v="0"/>
    <s v="PCX 160"/>
    <s v="Matic Premium"/>
    <n v="37123000"/>
    <n v="3712000"/>
    <s v="Low"/>
    <x v="6"/>
    <x v="2"/>
    <n v="0.14499999999999999"/>
    <n v="1099800"/>
    <n v="52789000"/>
    <x v="0"/>
    <x v="0"/>
    <n v="0"/>
    <n v="0"/>
    <n v="1"/>
    <s v="data kurang"/>
    <n v="1"/>
    <n v="3"/>
    <n v="3"/>
    <n v="0"/>
    <n v="7"/>
    <s v="Medium Risk"/>
    <n v="9"/>
    <s v="6-11 bulan"/>
  </r>
  <r>
    <x v="2223"/>
    <x v="179"/>
    <x v="9"/>
    <x v="271"/>
    <s v="54652112731211"/>
    <n v="26"/>
    <s v="Lakilaki"/>
    <x v="8"/>
    <n v="3167000"/>
    <n v="0.5143984843700663"/>
    <x v="11"/>
    <s v="Sumatera Utara"/>
    <x v="1"/>
    <s v="XMAX 250"/>
    <s v="Maxi Scooter"/>
    <n v="58225000"/>
    <n v="8734000"/>
    <s v="Medium"/>
    <x v="0"/>
    <x v="2"/>
    <n v="0.14499999999999999"/>
    <n v="1629100"/>
    <n v="78196000"/>
    <x v="0"/>
    <x v="0"/>
    <n v="0"/>
    <n v="0"/>
    <n v="1"/>
    <s v="ok"/>
    <n v="4"/>
    <n v="2"/>
    <n v="3"/>
    <n v="0"/>
    <n v="9"/>
    <s v="High Risk"/>
    <n v="2"/>
    <s v="0-5 bulan"/>
  </r>
  <r>
    <x v="2224"/>
    <x v="185"/>
    <x v="5"/>
    <x v="486"/>
    <s v="45052305748741"/>
    <n v="37"/>
    <s v="Lakilaki"/>
    <x v="8"/>
    <n v="3714000"/>
    <n v="0.76787829833064081"/>
    <x v="1"/>
    <s v="Sumatera Selatan"/>
    <x v="1"/>
    <s v="XMAX 250"/>
    <s v="Maxi Scooter"/>
    <n v="58953000"/>
    <n v="5895000"/>
    <s v="Low"/>
    <x v="6"/>
    <x v="5"/>
    <n v="0.14499999999999999"/>
    <n v="2851900"/>
    <n v="68445000"/>
    <x v="0"/>
    <x v="0"/>
    <n v="0"/>
    <n v="0"/>
    <n v="1"/>
    <m/>
    <n v="4"/>
    <n v="3"/>
    <n v="1"/>
    <n v="0"/>
    <n v="8"/>
    <s v="Medium Risk"/>
    <n v="8"/>
    <s v="6-11 bulan"/>
  </r>
  <r>
    <x v="2225"/>
    <x v="159"/>
    <x v="2"/>
    <x v="77"/>
    <s v="92022003686196"/>
    <n v="36"/>
    <s v="Lakilaki"/>
    <x v="2"/>
    <n v="2315000"/>
    <n v="0.92686825053995681"/>
    <x v="15"/>
    <s v="DKI Jakarta"/>
    <x v="4"/>
    <s v="KLX 150"/>
    <s v="Trail"/>
    <n v="37321000"/>
    <n v="5598000"/>
    <s v="Medium"/>
    <x v="0"/>
    <x v="3"/>
    <n v="0.14499999999999999"/>
    <n v="2145700"/>
    <n v="38623000"/>
    <x v="0"/>
    <x v="0"/>
    <n v="0"/>
    <n v="0"/>
    <n v="1"/>
    <m/>
    <n v="4"/>
    <n v="2"/>
    <n v="1"/>
    <n v="0"/>
    <n v="7"/>
    <s v="Medium Risk"/>
    <n v="6"/>
    <s v="6-11 bulan"/>
  </r>
  <r>
    <x v="2226"/>
    <x v="120"/>
    <x v="5"/>
    <x v="451"/>
    <s v="44731410881458"/>
    <n v="43"/>
    <s v="Lakilaki"/>
    <x v="0"/>
    <n v="5618000"/>
    <n v="0.22070131719473121"/>
    <x v="16"/>
    <s v="Jawa Timur"/>
    <x v="0"/>
    <s v="CB150R"/>
    <s v="Sport"/>
    <n v="30551000"/>
    <n v="12220000"/>
    <s v="High"/>
    <x v="5"/>
    <x v="3"/>
    <n v="0.14499999999999999"/>
    <n v="1239900"/>
    <n v="22317000"/>
    <x v="0"/>
    <x v="0"/>
    <n v="0"/>
    <n v="0"/>
    <n v="1"/>
    <s v="approved"/>
    <n v="2"/>
    <n v="1"/>
    <n v="1"/>
    <n v="0"/>
    <n v="4"/>
    <s v="Low Risk"/>
    <n v="9"/>
    <s v="6-11 bulan"/>
  </r>
  <r>
    <x v="2227"/>
    <x v="54"/>
    <x v="5"/>
    <x v="589"/>
    <s v="32092406833028"/>
    <n v="38"/>
    <s v="Lakilaki"/>
    <x v="9"/>
    <n v="3890000"/>
    <n v="0.27642673521850902"/>
    <x v="0"/>
    <s v="Bali"/>
    <x v="0"/>
    <s v="Vario 160"/>
    <s v="Matic Mid"/>
    <n v="29974000"/>
    <n v="2997000"/>
    <s v="Low"/>
    <x v="6"/>
    <x v="4"/>
    <n v="0.14499999999999999"/>
    <n v="1075300"/>
    <n v="38712000"/>
    <x v="0"/>
    <x v="0"/>
    <n v="0"/>
    <n v="0"/>
    <n v="1"/>
    <s v="survey ulang"/>
    <n v="2"/>
    <n v="3"/>
    <n v="2"/>
    <n v="0"/>
    <n v="7"/>
    <s v="Medium Risk"/>
    <n v="9"/>
    <s v="6-11 bulan"/>
  </r>
  <r>
    <x v="2228"/>
    <x v="82"/>
    <x v="1"/>
    <x v="252"/>
    <s v="77181706666012"/>
    <n v="47"/>
    <s v="Perempuan"/>
    <x v="6"/>
    <n v="6097000"/>
    <n v="0.56199770378874858"/>
    <x v="20"/>
    <s v="DKI Jakarta"/>
    <x v="1"/>
    <s v="R15"/>
    <s v="Sport"/>
    <n v="42248000"/>
    <n v="6337000"/>
    <s v="Medium"/>
    <x v="0"/>
    <x v="0"/>
    <n v="0.14499999999999999"/>
    <n v="3426500"/>
    <n v="41118000"/>
    <x v="0"/>
    <x v="0"/>
    <n v="0"/>
    <n v="0"/>
    <n v="1"/>
    <s v="verifikasi"/>
    <n v="4"/>
    <n v="2"/>
    <n v="1"/>
    <n v="0"/>
    <n v="7"/>
    <s v="Medium Risk"/>
    <n v="7"/>
    <s v="6-11 bulan"/>
  </r>
  <r>
    <x v="2229"/>
    <x v="170"/>
    <x v="5"/>
    <x v="67"/>
    <s v="36792304654368"/>
    <n v="55"/>
    <s v="Perempuan"/>
    <x v="6"/>
    <n v="6889000"/>
    <n v="0.19722746407316011"/>
    <x v="3"/>
    <s v="Sulawesi Selatan"/>
    <x v="3"/>
    <s v="Dazz"/>
    <s v="Matic Entry"/>
    <n v="15821000"/>
    <n v="1582000"/>
    <s v="Low"/>
    <x v="6"/>
    <x v="0"/>
    <n v="0.14499999999999999"/>
    <n v="1358700"/>
    <n v="16304000"/>
    <x v="0"/>
    <x v="0"/>
    <n v="0"/>
    <n v="0"/>
    <n v="1"/>
    <m/>
    <n v="1"/>
    <n v="3"/>
    <n v="1"/>
    <n v="0"/>
    <n v="5"/>
    <s v="Low Risk"/>
    <n v="9"/>
    <s v="6-11 bulan"/>
  </r>
  <r>
    <x v="2230"/>
    <x v="94"/>
    <x v="2"/>
    <x v="157"/>
    <s v="99282610706575"/>
    <n v="49"/>
    <s v="Perempuan"/>
    <x v="5"/>
    <n v="2808000"/>
    <n v="0.232514245014245"/>
    <x v="4"/>
    <s v="Kalimantan Selatan"/>
    <x v="4"/>
    <s v="KLX 150"/>
    <s v="Trail"/>
    <n v="37850000"/>
    <n v="15140000"/>
    <s v="High"/>
    <x v="5"/>
    <x v="1"/>
    <n v="0.14499999999999999"/>
    <n v="652900"/>
    <n v="39174000"/>
    <x v="0"/>
    <x v="0"/>
    <n v="0"/>
    <n v="0"/>
    <n v="1"/>
    <m/>
    <n v="2"/>
    <n v="1"/>
    <n v="4"/>
    <n v="0"/>
    <n v="7"/>
    <s v="Medium Risk"/>
    <n v="5"/>
    <s v="0-5 bulan"/>
  </r>
  <r>
    <x v="2231"/>
    <x v="118"/>
    <x v="2"/>
    <x v="552"/>
    <s v="95811001767125"/>
    <n v="25"/>
    <s v="Lakilaki"/>
    <x v="0"/>
    <n v="5922000"/>
    <n v="7.6528199932455257E-2"/>
    <x v="6"/>
    <s v="DIY"/>
    <x v="0"/>
    <s v="Genio"/>
    <s v="Matic Entry"/>
    <n v="19705000"/>
    <n v="3941000"/>
    <s v="Medium"/>
    <x v="2"/>
    <x v="1"/>
    <n v="0.14499999999999999"/>
    <n v="453200"/>
    <n v="27193000"/>
    <x v="0"/>
    <x v="0"/>
    <n v="0"/>
    <n v="0"/>
    <n v="1"/>
    <m/>
    <n v="1"/>
    <n v="2"/>
    <n v="4"/>
    <n v="0"/>
    <n v="7"/>
    <s v="Medium Risk"/>
    <n v="5"/>
    <s v="0-5 bulan"/>
  </r>
  <r>
    <x v="2232"/>
    <x v="101"/>
    <x v="4"/>
    <x v="647"/>
    <s v="95491908891168"/>
    <n v="57"/>
    <s v="Perempuan"/>
    <x v="0"/>
    <n v="7343000"/>
    <n v="6.1214762358708971E-2"/>
    <x v="17"/>
    <s v="Jawa Barat"/>
    <x v="0"/>
    <s v="Beat Street"/>
    <s v="Matic Entry"/>
    <n v="18797000"/>
    <n v="7519000"/>
    <s v="High"/>
    <x v="5"/>
    <x v="4"/>
    <n v="0.14499999999999999"/>
    <n v="449500"/>
    <n v="16183000"/>
    <x v="0"/>
    <x v="0"/>
    <n v="0"/>
    <n v="0"/>
    <n v="1"/>
    <m/>
    <n v="1"/>
    <n v="1"/>
    <n v="2"/>
    <n v="0"/>
    <n v="4"/>
    <s v="Low Risk"/>
    <n v="5"/>
    <s v="0-5 bulan"/>
  </r>
  <r>
    <x v="2233"/>
    <x v="35"/>
    <x v="7"/>
    <x v="33"/>
    <s v="Data Tidak Lengkap"/>
    <n v="25"/>
    <s v="Lakilaki"/>
    <x v="3"/>
    <n v="5689000"/>
    <n v="0.24723149938477765"/>
    <x v="18"/>
    <s v="DKI Jakarta"/>
    <x v="1"/>
    <s v="XMAX 250"/>
    <s v="Maxi Scooter"/>
    <n v="61043252"/>
    <n v="18313000"/>
    <s v="High"/>
    <x v="3"/>
    <x v="2"/>
    <n v="0.14499999999999999"/>
    <n v="1406500"/>
    <n v="67514000"/>
    <x v="0"/>
    <x v="0"/>
    <n v="0"/>
    <n v="0"/>
    <n v="1"/>
    <s v="approved"/>
    <n v="2"/>
    <n v="1"/>
    <n v="3"/>
    <n v="0"/>
    <n v="6"/>
    <s v="Low Risk"/>
    <s v="N/A"/>
    <s v="N/A"/>
  </r>
  <r>
    <x v="2234"/>
    <x v="94"/>
    <x v="2"/>
    <x v="521"/>
    <s v="32842603511675"/>
    <n v="50"/>
    <s v="Lakilaki"/>
    <x v="0"/>
    <n v="6447000"/>
    <n v="0.12365441290522723"/>
    <x v="0"/>
    <s v="Bali"/>
    <x v="0"/>
    <s v="Revo X"/>
    <s v="Bebek"/>
    <n v="18132000"/>
    <n v="6346000"/>
    <s v="High"/>
    <x v="4"/>
    <x v="3"/>
    <n v="0.14499999999999999"/>
    <n v="797200"/>
    <n v="14350000"/>
    <x v="0"/>
    <x v="2"/>
    <n v="0"/>
    <n v="0"/>
    <n v="0"/>
    <m/>
    <n v="1"/>
    <n v="1"/>
    <n v="1"/>
    <n v="0"/>
    <n v="3"/>
    <s v="Low Risk"/>
    <n v="5"/>
    <s v="0-5 bulan"/>
  </r>
  <r>
    <x v="2235"/>
    <x v="32"/>
    <x v="4"/>
    <x v="243"/>
    <s v="68702504906234"/>
    <n v="28"/>
    <s v="Perempuan"/>
    <x v="2"/>
    <n v="3337000"/>
    <n v="0.31390470482469285"/>
    <x v="14"/>
    <s v="DKI Jakarta"/>
    <x v="1"/>
    <s v="Mio M3"/>
    <s v="Matic Entry"/>
    <n v="18219000"/>
    <n v="2733000"/>
    <s v="Medium"/>
    <x v="0"/>
    <x v="3"/>
    <n v="0.14499999999999999"/>
    <n v="1047500"/>
    <n v="18854000"/>
    <x v="0"/>
    <x v="0"/>
    <n v="0"/>
    <n v="0"/>
    <n v="1"/>
    <s v="verifikasi"/>
    <n v="3"/>
    <n v="2"/>
    <n v="1"/>
    <n v="0"/>
    <n v="6"/>
    <s v="Low Risk"/>
    <n v="5"/>
    <s v="0-5 bulan"/>
  </r>
  <r>
    <x v="2236"/>
    <x v="35"/>
    <x v="7"/>
    <x v="33"/>
    <s v="Data Tidak Lengkap"/>
    <n v="41"/>
    <s v="Perempuan"/>
    <x v="1"/>
    <n v="8936000"/>
    <n v="0.12846911369740377"/>
    <x v="18"/>
    <s v="Kalimantan Timur"/>
    <x v="1"/>
    <s v="Mio M3"/>
    <s v="Matic Entry"/>
    <n v="18509211"/>
    <n v="6478000"/>
    <s v="High"/>
    <x v="4"/>
    <x v="0"/>
    <n v="0.14499999999999999"/>
    <n v="1148000"/>
    <n v="13776000"/>
    <x v="0"/>
    <x v="0"/>
    <n v="0"/>
    <n v="0"/>
    <n v="1"/>
    <s v="approved"/>
    <n v="1"/>
    <n v="1"/>
    <n v="1"/>
    <n v="0"/>
    <n v="3"/>
    <s v="Low Risk"/>
    <s v="N/A"/>
    <s v="N/A"/>
  </r>
  <r>
    <x v="2237"/>
    <x v="157"/>
    <x v="4"/>
    <x v="434"/>
    <s v="94642306966408"/>
    <n v="37"/>
    <s v="Lakilaki"/>
    <x v="0"/>
    <n v="5633000"/>
    <n v="5.8796378483933959E-2"/>
    <x v="19"/>
    <s v="Jawa Barat"/>
    <x v="2"/>
    <s v="Nex II"/>
    <s v="Matic Entry"/>
    <n v="16771000"/>
    <n v="6708000"/>
    <s v="High"/>
    <x v="5"/>
    <x v="2"/>
    <n v="0.14499999999999999"/>
    <n v="331200"/>
    <n v="15900000"/>
    <x v="0"/>
    <x v="2"/>
    <n v="0"/>
    <n v="0"/>
    <n v="0"/>
    <s v="approved"/>
    <n v="1"/>
    <n v="1"/>
    <n v="3"/>
    <n v="0"/>
    <n v="5"/>
    <s v="Low Risk"/>
    <n v="4"/>
    <s v="0-5 bulan"/>
  </r>
  <r>
    <x v="2238"/>
    <x v="120"/>
    <x v="5"/>
    <x v="366"/>
    <s v="34542010926698"/>
    <n v="32"/>
    <s v="Perempuan"/>
    <x v="6"/>
    <n v="6336000"/>
    <n v="0.19311868686868686"/>
    <x v="3"/>
    <s v="Sulawesi Selatan"/>
    <x v="0"/>
    <s v="Vario 125"/>
    <s v="Matic Mid"/>
    <n v="25293000"/>
    <n v="2529000"/>
    <s v="Low"/>
    <x v="6"/>
    <x v="5"/>
    <n v="0.14499999999999999"/>
    <n v="1223600"/>
    <n v="29365000"/>
    <x v="0"/>
    <x v="0"/>
    <n v="0"/>
    <n v="0"/>
    <n v="1"/>
    <s v="ok"/>
    <n v="1"/>
    <n v="3"/>
    <n v="1"/>
    <n v="0"/>
    <n v="5"/>
    <s v="Low Risk"/>
    <n v="9"/>
    <s v="6-11 bulan"/>
  </r>
  <r>
    <x v="2239"/>
    <x v="90"/>
    <x v="3"/>
    <x v="25"/>
    <s v="50132009953778"/>
    <n v="49"/>
    <s v="Lakilaki"/>
    <x v="5"/>
    <n v="3333000"/>
    <n v="0.13084308430843083"/>
    <x v="5"/>
    <s v="Kalimantan Timur"/>
    <x v="0"/>
    <s v="Revo X"/>
    <s v="Bebek"/>
    <n v="18236000"/>
    <n v="7294000"/>
    <s v="High"/>
    <x v="5"/>
    <x v="4"/>
    <n v="0.14499999999999999"/>
    <n v="436100"/>
    <n v="15701000"/>
    <x v="0"/>
    <x v="0"/>
    <n v="0"/>
    <n v="0"/>
    <n v="1"/>
    <s v="verifikasi"/>
    <n v="1"/>
    <n v="1"/>
    <n v="2"/>
    <n v="0"/>
    <n v="4"/>
    <s v="Low Risk"/>
    <n v="8"/>
    <s v="6-11 bulan"/>
  </r>
  <r>
    <x v="2240"/>
    <x v="99"/>
    <x v="1"/>
    <x v="535"/>
    <s v="94921506979437"/>
    <n v="26"/>
    <s v="Lakilaki"/>
    <x v="1"/>
    <n v="10138000"/>
    <n v="3.4572894061945157E-2"/>
    <x v="16"/>
    <s v="Jawa Timur"/>
    <x v="2"/>
    <s v="Address"/>
    <s v="Matic Mid"/>
    <n v="20316000"/>
    <n v="8126000"/>
    <s v="High"/>
    <x v="5"/>
    <x v="1"/>
    <n v="0.14499999999999999"/>
    <n v="350500"/>
    <n v="21028000"/>
    <x v="0"/>
    <x v="0"/>
    <n v="0"/>
    <n v="0"/>
    <n v="1"/>
    <s v="survey ulang"/>
    <n v="1"/>
    <n v="1"/>
    <n v="4"/>
    <n v="0"/>
    <n v="6"/>
    <s v="Low Risk"/>
    <n v="7"/>
    <s v="6-11 bulan"/>
  </r>
  <r>
    <x v="2241"/>
    <x v="143"/>
    <x v="2"/>
    <x v="459"/>
    <s v="72971005646404"/>
    <n v="41"/>
    <s v="Perempuan"/>
    <x v="1"/>
    <n v="6378000"/>
    <n v="0.12579178425838822"/>
    <x v="20"/>
    <s v="DKI Jakarta"/>
    <x v="0"/>
    <s v="Vario 160"/>
    <s v="Matic Mid"/>
    <n v="30966000"/>
    <n v="10838000"/>
    <s v="High"/>
    <x v="4"/>
    <x v="4"/>
    <n v="0.14499999999999999"/>
    <n v="802300"/>
    <n v="28884000"/>
    <x v="0"/>
    <x v="0"/>
    <n v="0"/>
    <n v="0"/>
    <n v="1"/>
    <s v="verifikasi"/>
    <n v="1"/>
    <n v="1"/>
    <n v="2"/>
    <n v="0"/>
    <n v="4"/>
    <s v="Low Risk"/>
    <n v="6"/>
    <s v="6-11 bulan"/>
  </r>
  <r>
    <x v="2242"/>
    <x v="112"/>
    <x v="2"/>
    <x v="658"/>
    <s v="89201009876559"/>
    <n v="37"/>
    <s v="Lakilaki"/>
    <x v="1"/>
    <n v="14733000"/>
    <n v="2.4937215774112537E-2"/>
    <x v="2"/>
    <s v="Riau"/>
    <x v="1"/>
    <s v="Mio M3"/>
    <s v="Matic Entry"/>
    <n v="18256000"/>
    <n v="5477000"/>
    <s v="High"/>
    <x v="3"/>
    <x v="1"/>
    <n v="0.14499999999999999"/>
    <n v="367400"/>
    <n v="22045000"/>
    <x v="0"/>
    <x v="0"/>
    <n v="0"/>
    <n v="0"/>
    <n v="1"/>
    <s v="survey ulang"/>
    <n v="1"/>
    <n v="1"/>
    <n v="4"/>
    <n v="0"/>
    <n v="6"/>
    <s v="Low Risk"/>
    <n v="5"/>
    <s v="0-5 bulan"/>
  </r>
  <r>
    <x v="2243"/>
    <x v="172"/>
    <x v="2"/>
    <x v="219"/>
    <s v="87242701552198"/>
    <n v="50"/>
    <s v="Perempuan"/>
    <x v="8"/>
    <n v="3056000"/>
    <n v="0.72185863874345546"/>
    <x v="13"/>
    <s v="Jawa Barat"/>
    <x v="0"/>
    <s v="Vario 160"/>
    <s v="Matic Mid"/>
    <n v="30827000"/>
    <n v="7707000"/>
    <s v="Medium"/>
    <x v="1"/>
    <x v="0"/>
    <n v="0.14499999999999999"/>
    <n v="2206000"/>
    <n v="26472000"/>
    <x v="0"/>
    <x v="0"/>
    <n v="0"/>
    <n v="0"/>
    <n v="1"/>
    <s v="ok"/>
    <n v="4"/>
    <n v="2"/>
    <n v="1"/>
    <n v="0"/>
    <n v="7"/>
    <s v="Medium Risk"/>
    <n v="6"/>
    <s v="6-11 bulan"/>
  </r>
  <r>
    <x v="2244"/>
    <x v="177"/>
    <x v="3"/>
    <x v="46"/>
    <s v="63351612941644"/>
    <n v="22"/>
    <s v="Lakilaki"/>
    <x v="0"/>
    <n v="4760000"/>
    <n v="0.17004201680672268"/>
    <x v="10"/>
    <s v="Jawa Timur"/>
    <x v="0"/>
    <s v="Genio"/>
    <s v="Matic Entry"/>
    <n v="18823000"/>
    <n v="3765000"/>
    <s v="Medium"/>
    <x v="2"/>
    <x v="5"/>
    <n v="0.14499999999999999"/>
    <n v="809400"/>
    <n v="19424000"/>
    <x v="0"/>
    <x v="0"/>
    <n v="0"/>
    <n v="0"/>
    <n v="1"/>
    <s v="data kurang"/>
    <n v="1"/>
    <n v="2"/>
    <n v="1"/>
    <n v="0"/>
    <n v="4"/>
    <s v="Low Risk"/>
    <n v="8"/>
    <s v="6-11 bulan"/>
  </r>
  <r>
    <x v="2245"/>
    <x v="28"/>
    <x v="1"/>
    <x v="294"/>
    <s v="75311606626724"/>
    <n v="22"/>
    <s v="Perempuan"/>
    <x v="8"/>
    <n v="3043000"/>
    <n v="0.22934604009201445"/>
    <x v="14"/>
    <s v="DKI Jakarta"/>
    <x v="0"/>
    <s v="Vario 160"/>
    <s v="Matic Mid"/>
    <n v="30344000"/>
    <n v="6069000"/>
    <s v="Medium"/>
    <x v="2"/>
    <x v="1"/>
    <n v="0.14499999999999999"/>
    <n v="697900"/>
    <n v="41874000"/>
    <x v="0"/>
    <x v="0"/>
    <n v="0"/>
    <n v="0"/>
    <n v="1"/>
    <m/>
    <n v="2"/>
    <n v="2"/>
    <n v="4"/>
    <n v="0"/>
    <n v="8"/>
    <s v="Medium Risk"/>
    <n v="7"/>
    <s v="6-11 bulan"/>
  </r>
  <r>
    <x v="2246"/>
    <x v="94"/>
    <x v="2"/>
    <x v="82"/>
    <s v="91942506846989"/>
    <n v="37"/>
    <s v="Lakilaki"/>
    <x v="1"/>
    <n v="9272000"/>
    <n v="0.15903796376186369"/>
    <x v="3"/>
    <s v="Sulawesi Selatan"/>
    <x v="0"/>
    <s v="PCX 160"/>
    <s v="Matic Premium"/>
    <n v="36335000"/>
    <n v="14534000"/>
    <s v="High"/>
    <x v="5"/>
    <x v="3"/>
    <n v="0.14499999999999999"/>
    <n v="1474600"/>
    <n v="26543000"/>
    <x v="0"/>
    <x v="0"/>
    <n v="0"/>
    <n v="0"/>
    <n v="1"/>
    <s v="ok"/>
    <n v="1"/>
    <n v="1"/>
    <n v="1"/>
    <n v="0"/>
    <n v="3"/>
    <s v="Low Risk"/>
    <n v="5"/>
    <s v="0-5 bulan"/>
  </r>
  <r>
    <x v="2247"/>
    <x v="59"/>
    <x v="5"/>
    <x v="2"/>
    <s v="41721308875904"/>
    <n v="49"/>
    <s v="Perempuan"/>
    <x v="8"/>
    <n v="2869000"/>
    <n v="0.56197281282676892"/>
    <x v="2"/>
    <s v="Riau"/>
    <x v="0"/>
    <s v="Genio"/>
    <s v="Matic Entry"/>
    <n v="18774000"/>
    <n v="1877000"/>
    <s v="Low"/>
    <x v="6"/>
    <x v="0"/>
    <n v="0.14499999999999999"/>
    <n v="1612300"/>
    <n v="19347000"/>
    <x v="0"/>
    <x v="0"/>
    <n v="0"/>
    <n v="0"/>
    <n v="1"/>
    <s v="data kurang"/>
    <n v="4"/>
    <n v="3"/>
    <n v="1"/>
    <n v="0"/>
    <n v="8"/>
    <s v="Medium Risk"/>
    <n v="9"/>
    <s v="6-11 bulan"/>
  </r>
  <r>
    <x v="2248"/>
    <x v="113"/>
    <x v="5"/>
    <x v="498"/>
    <s v="71091202742027"/>
    <n v="44"/>
    <s v="Perempuan"/>
    <x v="6"/>
    <n v="5577000"/>
    <n v="0.22524654832347141"/>
    <x v="6"/>
    <s v="DIY"/>
    <x v="1"/>
    <s v="Freego"/>
    <s v="Matic Mid"/>
    <n v="21849000"/>
    <n v="3277000"/>
    <s v="Medium"/>
    <x v="0"/>
    <x v="3"/>
    <n v="0.14499999999999999"/>
    <n v="1256200"/>
    <n v="22612000"/>
    <x v="0"/>
    <x v="0"/>
    <n v="0"/>
    <n v="0"/>
    <n v="1"/>
    <m/>
    <n v="2"/>
    <n v="2"/>
    <n v="1"/>
    <n v="0"/>
    <n v="5"/>
    <s v="Low Risk"/>
    <n v="9"/>
    <s v="6-11 bulan"/>
  </r>
  <r>
    <x v="2249"/>
    <x v="74"/>
    <x v="3"/>
    <x v="117"/>
    <s v="98901002502020"/>
    <n v="46"/>
    <s v="Perempuan"/>
    <x v="7"/>
    <n v="2746000"/>
    <n v="0.14490167516387473"/>
    <x v="13"/>
    <s v="Jawa Barat"/>
    <x v="2"/>
    <s v="Address"/>
    <s v="Matic Mid"/>
    <n v="20145000"/>
    <n v="8058000"/>
    <s v="High"/>
    <x v="5"/>
    <x v="2"/>
    <n v="0.14499999999999999"/>
    <n v="397900"/>
    <n v="19097000"/>
    <x v="0"/>
    <x v="0"/>
    <n v="0"/>
    <n v="0"/>
    <n v="1"/>
    <s v="ok"/>
    <n v="1"/>
    <n v="1"/>
    <n v="3"/>
    <n v="0"/>
    <n v="5"/>
    <s v="Low Risk"/>
    <n v="8"/>
    <s v="6-11 bulan"/>
  </r>
  <r>
    <x v="2250"/>
    <x v="116"/>
    <x v="5"/>
    <x v="70"/>
    <s v="33182508589534"/>
    <n v="31"/>
    <s v="Lakilaki"/>
    <x v="8"/>
    <n v="3040000"/>
    <n v="0.25845394736842103"/>
    <x v="14"/>
    <s v="DKI Jakarta"/>
    <x v="0"/>
    <s v="CB150R"/>
    <s v="Sport"/>
    <n v="30325000"/>
    <n v="10614000"/>
    <s v="High"/>
    <x v="4"/>
    <x v="4"/>
    <n v="0.14499999999999999"/>
    <n v="785700"/>
    <n v="28285000"/>
    <x v="0"/>
    <x v="0"/>
    <n v="0"/>
    <n v="0"/>
    <n v="1"/>
    <s v="approved"/>
    <n v="2"/>
    <n v="1"/>
    <n v="2"/>
    <n v="0"/>
    <n v="5"/>
    <s v="Low Risk"/>
    <n v="9"/>
    <s v="6-11 bulan"/>
  </r>
  <r>
    <x v="2251"/>
    <x v="91"/>
    <x v="4"/>
    <x v="0"/>
    <s v="94072605536355"/>
    <n v="33"/>
    <s v="Lakilaki"/>
    <x v="0"/>
    <n v="6169000"/>
    <n v="0.36015561679364566"/>
    <x v="7"/>
    <s v="Jawa Barat"/>
    <x v="1"/>
    <s v="XMAX 250"/>
    <s v="Maxi Scooter"/>
    <n v="59052000"/>
    <n v="17716000"/>
    <s v="High"/>
    <x v="3"/>
    <x v="5"/>
    <n v="0.14499999999999999"/>
    <n v="2221800"/>
    <n v="53323000"/>
    <x v="0"/>
    <x v="0"/>
    <n v="0"/>
    <n v="0"/>
    <n v="1"/>
    <s v="data kurang"/>
    <n v="3"/>
    <n v="1"/>
    <n v="1"/>
    <n v="0"/>
    <n v="5"/>
    <s v="Low Risk"/>
    <n v="4"/>
    <s v="0-5 bulan"/>
  </r>
  <r>
    <x v="2252"/>
    <x v="95"/>
    <x v="0"/>
    <x v="284"/>
    <s v="65101006841008"/>
    <n v="55"/>
    <s v="Perempuan"/>
    <x v="0"/>
    <n v="6671000"/>
    <n v="0.11022335481936742"/>
    <x v="10"/>
    <s v="Jawa Timur"/>
    <x v="0"/>
    <s v="Scoopy"/>
    <s v="Matic Stylish"/>
    <n v="24594000"/>
    <n v="6148000"/>
    <s v="Medium"/>
    <x v="1"/>
    <x v="4"/>
    <n v="0.14499999999999999"/>
    <n v="735300"/>
    <n v="26470000"/>
    <x v="0"/>
    <x v="0"/>
    <n v="0"/>
    <n v="0"/>
    <n v="1"/>
    <m/>
    <n v="1"/>
    <n v="2"/>
    <n v="2"/>
    <n v="0"/>
    <n v="5"/>
    <s v="Low Risk"/>
    <n v="4"/>
    <s v="0-5 bulan"/>
  </r>
  <r>
    <x v="2253"/>
    <x v="90"/>
    <x v="3"/>
    <x v="172"/>
    <s v="46402311916613"/>
    <n v="35"/>
    <s v="Perempuan"/>
    <x v="7"/>
    <n v="2691000"/>
    <n v="0.28970642883686359"/>
    <x v="3"/>
    <s v="Sulawesi Selatan"/>
    <x v="1"/>
    <s v="NMAX 155"/>
    <s v="Matic Premium"/>
    <n v="36439000"/>
    <n v="12754000"/>
    <s v="High"/>
    <x v="4"/>
    <x v="2"/>
    <n v="0.14499999999999999"/>
    <n v="779600"/>
    <n v="37422000"/>
    <x v="0"/>
    <x v="0"/>
    <n v="0"/>
    <n v="0"/>
    <n v="1"/>
    <s v="approved"/>
    <n v="2"/>
    <n v="1"/>
    <n v="3"/>
    <n v="0"/>
    <n v="6"/>
    <s v="Low Risk"/>
    <n v="8"/>
    <s v="6-11 bulan"/>
  </r>
  <r>
    <x v="2254"/>
    <x v="128"/>
    <x v="1"/>
    <x v="33"/>
    <s v="Invalid"/>
    <n v="28"/>
    <s v="Lakilaki"/>
    <x v="0"/>
    <n v="6314000"/>
    <n v="0.40771301868862847"/>
    <x v="11"/>
    <s v="Sumatera Utara"/>
    <x v="0"/>
    <s v="ADV 160"/>
    <s v="Adventure"/>
    <n v="42289000"/>
    <n v="4229000"/>
    <s v="Low"/>
    <x v="6"/>
    <x v="3"/>
    <n v="0.14499999999999999"/>
    <n v="2574300"/>
    <n v="46338000"/>
    <x v="0"/>
    <x v="0"/>
    <n v="0"/>
    <n v="0"/>
    <n v="1"/>
    <s v="verifikasi"/>
    <n v="4"/>
    <n v="3"/>
    <n v="1"/>
    <n v="0"/>
    <n v="8"/>
    <s v="Medium Risk"/>
    <n v="6"/>
    <s v="6-11 bulan"/>
  </r>
  <r>
    <x v="2255"/>
    <x v="133"/>
    <x v="2"/>
    <x v="524"/>
    <s v="43321508519330"/>
    <n v="44"/>
    <s v="Perempuan"/>
    <x v="1"/>
    <n v="10595000"/>
    <n v="4.4539877300613498E-2"/>
    <x v="6"/>
    <s v="DIY"/>
    <x v="0"/>
    <s v="Revo X"/>
    <s v="Bebek"/>
    <n v="17919000"/>
    <n v="3584000"/>
    <s v="Medium"/>
    <x v="2"/>
    <x v="2"/>
    <n v="0.14499999999999999"/>
    <n v="471900"/>
    <n v="22650000"/>
    <x v="0"/>
    <x v="1"/>
    <n v="85"/>
    <n v="1"/>
    <n v="2"/>
    <s v="survey ulang"/>
    <n v="1"/>
    <n v="2"/>
    <n v="3"/>
    <n v="2"/>
    <n v="8"/>
    <s v="Medium Risk"/>
    <n v="6"/>
    <s v="6-11 bulan"/>
  </r>
  <r>
    <x v="2256"/>
    <x v="167"/>
    <x v="5"/>
    <x v="659"/>
    <s v="84151802845050"/>
    <n v="25"/>
    <s v="Lakilaki"/>
    <x v="1"/>
    <n v="8480000"/>
    <n v="0.10060141509433962"/>
    <x v="16"/>
    <s v="Jawa Timur"/>
    <x v="1"/>
    <s v="R15"/>
    <s v="Sport"/>
    <n v="43195000"/>
    <n v="17278000"/>
    <s v="High"/>
    <x v="5"/>
    <x v="2"/>
    <n v="0.14499999999999999"/>
    <n v="853100"/>
    <n v="40950000"/>
    <x v="0"/>
    <x v="0"/>
    <n v="0"/>
    <n v="0"/>
    <n v="1"/>
    <m/>
    <n v="1"/>
    <n v="1"/>
    <n v="3"/>
    <n v="0"/>
    <n v="5"/>
    <s v="Low Risk"/>
    <n v="9"/>
    <s v="6-11 bulan"/>
  </r>
  <r>
    <x v="2257"/>
    <x v="83"/>
    <x v="3"/>
    <x v="507"/>
    <s v="76691310795477"/>
    <n v="42"/>
    <s v="Perempuan"/>
    <x v="6"/>
    <n v="6078000"/>
    <n v="0.3548700230338927"/>
    <x v="11"/>
    <s v="Sumatera Utara"/>
    <x v="1"/>
    <s v="MT15"/>
    <s v="Sport Naked"/>
    <n v="37676000"/>
    <n v="15070000"/>
    <s v="High"/>
    <x v="5"/>
    <x v="0"/>
    <n v="0.14499999999999999"/>
    <n v="2156900"/>
    <n v="25883000"/>
    <x v="0"/>
    <x v="0"/>
    <n v="0"/>
    <n v="0"/>
    <n v="1"/>
    <m/>
    <n v="3"/>
    <n v="1"/>
    <n v="1"/>
    <n v="0"/>
    <n v="5"/>
    <s v="Low Risk"/>
    <n v="7"/>
    <s v="6-11 bulan"/>
  </r>
  <r>
    <x v="2258"/>
    <x v="91"/>
    <x v="4"/>
    <x v="72"/>
    <s v="70432304806437"/>
    <n v="58"/>
    <s v="Lakilaki"/>
    <x v="8"/>
    <n v="3912000"/>
    <n v="0.45835889570552146"/>
    <x v="8"/>
    <s v="Banten"/>
    <x v="0"/>
    <s v="PCX 160"/>
    <s v="Matic Premium"/>
    <n v="35346000"/>
    <n v="8836000"/>
    <s v="Medium"/>
    <x v="1"/>
    <x v="3"/>
    <n v="0.14499999999999999"/>
    <n v="1793100"/>
    <n v="32276000"/>
    <x v="0"/>
    <x v="0"/>
    <n v="0"/>
    <n v="0"/>
    <n v="1"/>
    <m/>
    <n v="4"/>
    <n v="2"/>
    <n v="1"/>
    <n v="0"/>
    <n v="7"/>
    <s v="Medium Risk"/>
    <n v="4"/>
    <s v="0-5 bulan"/>
  </r>
  <r>
    <x v="2259"/>
    <x v="87"/>
    <x v="4"/>
    <x v="541"/>
    <s v="57902101544809"/>
    <n v="57"/>
    <s v="Lakilaki"/>
    <x v="8"/>
    <n v="3676000"/>
    <n v="0.18174646354733406"/>
    <x v="20"/>
    <s v="DKI Jakarta"/>
    <x v="0"/>
    <s v="Genio"/>
    <s v="Matic Entry"/>
    <n v="19124000"/>
    <n v="6693000"/>
    <s v="High"/>
    <x v="4"/>
    <x v="5"/>
    <n v="0.14499999999999999"/>
    <n v="668100"/>
    <n v="16035000"/>
    <x v="0"/>
    <x v="0"/>
    <n v="0"/>
    <n v="0"/>
    <n v="1"/>
    <s v="verifikasi"/>
    <n v="1"/>
    <n v="1"/>
    <n v="1"/>
    <n v="0"/>
    <n v="3"/>
    <s v="Low Risk"/>
    <n v="5"/>
    <s v="0-5 bulan"/>
  </r>
  <r>
    <x v="2260"/>
    <x v="17"/>
    <x v="2"/>
    <x v="47"/>
    <s v="89292808583752"/>
    <n v="39"/>
    <s v="Lakilaki"/>
    <x v="1"/>
    <n v="6661000"/>
    <n v="0.17710553970875245"/>
    <x v="12"/>
    <s v="DKI Jakarta"/>
    <x v="0"/>
    <s v="ADV 160"/>
    <s v="Adventure"/>
    <n v="42162000"/>
    <n v="6324000"/>
    <s v="Medium"/>
    <x v="0"/>
    <x v="2"/>
    <n v="0.14499999999999999"/>
    <n v="1179700"/>
    <n v="56624000"/>
    <x v="0"/>
    <x v="0"/>
    <n v="0"/>
    <n v="0"/>
    <n v="1"/>
    <m/>
    <n v="1"/>
    <n v="2"/>
    <n v="3"/>
    <n v="0"/>
    <n v="6"/>
    <s v="Low Risk"/>
    <n v="6"/>
    <s v="6-11 bulan"/>
  </r>
  <r>
    <x v="2261"/>
    <x v="71"/>
    <x v="1"/>
    <x v="81"/>
    <s v="49642507697260"/>
    <n v="38"/>
    <s v="Lakilaki"/>
    <x v="1"/>
    <n v="14956000"/>
    <n v="4.7826959079967903E-2"/>
    <x v="0"/>
    <s v="Bali"/>
    <x v="1"/>
    <s v="Lexi LX 155"/>
    <s v="Matic Mid"/>
    <n v="28975000"/>
    <n v="7244000"/>
    <s v="Medium"/>
    <x v="1"/>
    <x v="2"/>
    <n v="0.14499999999999999"/>
    <n v="715300"/>
    <n v="34334000"/>
    <x v="0"/>
    <x v="0"/>
    <n v="0"/>
    <n v="0"/>
    <n v="1"/>
    <s v="approved"/>
    <n v="1"/>
    <n v="2"/>
    <n v="3"/>
    <n v="0"/>
    <n v="6"/>
    <s v="Low Risk"/>
    <n v="7"/>
    <s v="6-11 bulan"/>
  </r>
  <r>
    <x v="2262"/>
    <x v="182"/>
    <x v="6"/>
    <x v="279"/>
    <s v="37221709662395"/>
    <n v="54"/>
    <s v="Lakilaki"/>
    <x v="0"/>
    <n v="7241000"/>
    <n v="0.40408783317221381"/>
    <x v="17"/>
    <s v="Jawa Barat"/>
    <x v="1"/>
    <s v="NMAX 155"/>
    <s v="Matic Premium"/>
    <n v="36077000"/>
    <n v="5411000"/>
    <s v="Medium"/>
    <x v="0"/>
    <x v="0"/>
    <n v="0.14499999999999999"/>
    <n v="2926000"/>
    <n v="35112000"/>
    <x v="0"/>
    <x v="0"/>
    <n v="0"/>
    <n v="0"/>
    <n v="1"/>
    <s v="ok"/>
    <n v="4"/>
    <n v="2"/>
    <n v="1"/>
    <n v="0"/>
    <n v="7"/>
    <s v="Medium Risk"/>
    <n v="0"/>
    <s v="0-5 bulan"/>
  </r>
  <r>
    <x v="2263"/>
    <x v="82"/>
    <x v="1"/>
    <x v="216"/>
    <s v="48592109992448"/>
    <n v="46"/>
    <s v="Perempuan"/>
    <x v="2"/>
    <n v="1848000"/>
    <n v="0.25086580086580085"/>
    <x v="15"/>
    <s v="DKI Jakarta"/>
    <x v="1"/>
    <s v="Mio M3"/>
    <s v="Matic Entry"/>
    <n v="17604000"/>
    <n v="3521000"/>
    <s v="Medium"/>
    <x v="2"/>
    <x v="2"/>
    <n v="0.14499999999999999"/>
    <n v="463600"/>
    <n v="22251000"/>
    <x v="0"/>
    <x v="0"/>
    <n v="0"/>
    <n v="0"/>
    <n v="1"/>
    <s v="approved"/>
    <n v="2"/>
    <n v="2"/>
    <n v="3"/>
    <n v="0"/>
    <n v="7"/>
    <s v="Medium Risk"/>
    <n v="7"/>
    <s v="6-11 bulan"/>
  </r>
  <r>
    <x v="2264"/>
    <x v="57"/>
    <x v="1"/>
    <x v="461"/>
    <s v="34052507586772"/>
    <n v="46"/>
    <s v="Perempuan"/>
    <x v="9"/>
    <n v="4813000"/>
    <n v="0.42917099522127572"/>
    <x v="15"/>
    <s v="DKI Jakarta"/>
    <x v="1"/>
    <s v="NMAX 155"/>
    <s v="Matic Premium"/>
    <n v="35928000"/>
    <n v="5389000"/>
    <s v="Medium"/>
    <x v="0"/>
    <x v="3"/>
    <n v="0.14499999999999999"/>
    <n v="2065600"/>
    <n v="37181000"/>
    <x v="0"/>
    <x v="0"/>
    <n v="0"/>
    <n v="0"/>
    <n v="1"/>
    <m/>
    <n v="4"/>
    <n v="2"/>
    <n v="1"/>
    <n v="0"/>
    <n v="7"/>
    <s v="Medium Risk"/>
    <n v="7"/>
    <s v="6-11 bulan"/>
  </r>
  <r>
    <x v="2265"/>
    <x v="107"/>
    <x v="3"/>
    <x v="98"/>
    <s v="58671601764811"/>
    <n v="28"/>
    <s v="Perempuan"/>
    <x v="1"/>
    <n v="5700000"/>
    <n v="6.1771929824561402E-2"/>
    <x v="4"/>
    <s v="Kalimantan Selatan"/>
    <x v="0"/>
    <s v="Genio"/>
    <s v="Matic Entry"/>
    <n v="18840000"/>
    <n v="6594000"/>
    <s v="High"/>
    <x v="4"/>
    <x v="1"/>
    <n v="0.14499999999999999"/>
    <n v="352100"/>
    <n v="21125000"/>
    <x v="0"/>
    <x v="0"/>
    <n v="0"/>
    <n v="0"/>
    <n v="1"/>
    <m/>
    <n v="1"/>
    <n v="1"/>
    <n v="4"/>
    <n v="0"/>
    <n v="6"/>
    <s v="Low Risk"/>
    <n v="8"/>
    <s v="6-11 bulan"/>
  </r>
  <r>
    <x v="2266"/>
    <x v="106"/>
    <x v="3"/>
    <x v="208"/>
    <s v="64442804746510"/>
    <n v="55"/>
    <s v="Perempuan"/>
    <x v="5"/>
    <n v="3924000"/>
    <n v="0.23083588175331293"/>
    <x v="4"/>
    <s v="Kalimantan Selatan"/>
    <x v="1"/>
    <s v="MT15"/>
    <s v="Sport Naked"/>
    <n v="39382000"/>
    <n v="7876000"/>
    <s v="Medium"/>
    <x v="2"/>
    <x v="1"/>
    <n v="0.14499999999999999"/>
    <n v="905800"/>
    <n v="54348000"/>
    <x v="0"/>
    <x v="0"/>
    <n v="0"/>
    <n v="0"/>
    <n v="1"/>
    <s v="approved"/>
    <n v="2"/>
    <n v="2"/>
    <n v="4"/>
    <n v="0"/>
    <n v="8"/>
    <s v="Medium Risk"/>
    <n v="8"/>
    <s v="6-11 bulan"/>
  </r>
  <r>
    <x v="2267"/>
    <x v="172"/>
    <x v="2"/>
    <x v="354"/>
    <s v="41121011727515"/>
    <n v="43"/>
    <s v="Lakilaki"/>
    <x v="0"/>
    <n v="7856000"/>
    <n v="0.12960794297352343"/>
    <x v="20"/>
    <s v="DKI Jakarta"/>
    <x v="1"/>
    <s v="MT15"/>
    <s v="Sport Naked"/>
    <n v="39350000"/>
    <n v="3935000"/>
    <s v="Low"/>
    <x v="6"/>
    <x v="1"/>
    <n v="0.14499999999999999"/>
    <n v="1018200"/>
    <n v="61090000"/>
    <x v="0"/>
    <x v="0"/>
    <n v="0"/>
    <n v="0"/>
    <n v="1"/>
    <m/>
    <n v="1"/>
    <n v="3"/>
    <n v="4"/>
    <n v="0"/>
    <n v="8"/>
    <s v="Medium Risk"/>
    <n v="6"/>
    <s v="6-11 bulan"/>
  </r>
  <r>
    <x v="2268"/>
    <x v="176"/>
    <x v="5"/>
    <x v="360"/>
    <s v="40961510672790"/>
    <n v="54"/>
    <s v="Lakilaki"/>
    <x v="0"/>
    <n v="5010000"/>
    <n v="6.6087824351297411E-2"/>
    <x v="13"/>
    <s v="Jawa Barat"/>
    <x v="2"/>
    <s v="Nex II"/>
    <s v="Matic Entry"/>
    <n v="16763000"/>
    <n v="6705000"/>
    <s v="High"/>
    <x v="5"/>
    <x v="2"/>
    <n v="0.14499999999999999"/>
    <n v="331100"/>
    <n v="15892000"/>
    <x v="0"/>
    <x v="0"/>
    <n v="0"/>
    <n v="0"/>
    <n v="1"/>
    <s v="survey ulang"/>
    <n v="1"/>
    <n v="1"/>
    <n v="3"/>
    <n v="0"/>
    <n v="5"/>
    <s v="Low Risk"/>
    <n v="8"/>
    <s v="6-11 bulan"/>
  </r>
  <r>
    <x v="2269"/>
    <x v="66"/>
    <x v="1"/>
    <x v="321"/>
    <s v="95511405517679"/>
    <n v="35"/>
    <s v="Perempuan"/>
    <x v="0"/>
    <n v="5412000"/>
    <n v="0.21326681448632667"/>
    <x v="6"/>
    <s v="DIY"/>
    <x v="0"/>
    <s v="Scoopy"/>
    <s v="Matic Stylish"/>
    <n v="24379000"/>
    <n v="7314000"/>
    <s v="High"/>
    <x v="3"/>
    <x v="3"/>
    <n v="0.14499999999999999"/>
    <n v="1154200"/>
    <n v="20776000"/>
    <x v="0"/>
    <x v="0"/>
    <n v="0"/>
    <n v="0"/>
    <n v="1"/>
    <s v="data kurang"/>
    <n v="2"/>
    <n v="1"/>
    <n v="1"/>
    <n v="0"/>
    <n v="4"/>
    <s v="Low Risk"/>
    <n v="6"/>
    <s v="6-11 bulan"/>
  </r>
  <r>
    <x v="2270"/>
    <x v="90"/>
    <x v="3"/>
    <x v="159"/>
    <s v="51061412733802"/>
    <n v="39"/>
    <s v="Lakilaki"/>
    <x v="0"/>
    <n v="4800000"/>
    <n v="0.14629166666666665"/>
    <x v="2"/>
    <s v="Riau"/>
    <x v="0"/>
    <s v="Genio"/>
    <s v="Matic Entry"/>
    <n v="18664000"/>
    <n v="5599000"/>
    <s v="High"/>
    <x v="3"/>
    <x v="5"/>
    <n v="0.14499999999999999"/>
    <n v="702200"/>
    <n v="16854000"/>
    <x v="0"/>
    <x v="0"/>
    <n v="0"/>
    <n v="0"/>
    <n v="1"/>
    <m/>
    <n v="1"/>
    <n v="1"/>
    <n v="1"/>
    <n v="0"/>
    <n v="3"/>
    <s v="Low Risk"/>
    <n v="8"/>
    <s v="6-11 bulan"/>
  </r>
  <r>
    <x v="2271"/>
    <x v="200"/>
    <x v="0"/>
    <x v="442"/>
    <s v="36092805856272"/>
    <n v="35"/>
    <s v="Lakilaki"/>
    <x v="1"/>
    <n v="6194000"/>
    <n v="0.21226993865030674"/>
    <x v="13"/>
    <s v="Jawa Barat"/>
    <x v="0"/>
    <s v="Scoopy"/>
    <s v="Matic Stylish"/>
    <n v="22967000"/>
    <n v="9187000"/>
    <s v="High"/>
    <x v="5"/>
    <x v="0"/>
    <n v="0.14499999999999999"/>
    <n v="1314800"/>
    <n v="15778000"/>
    <x v="0"/>
    <x v="0"/>
    <n v="0"/>
    <n v="0"/>
    <n v="1"/>
    <s v="survey ulang"/>
    <n v="2"/>
    <n v="1"/>
    <n v="1"/>
    <n v="0"/>
    <n v="4"/>
    <s v="Low Risk"/>
    <n v="4"/>
    <s v="0-5 bulan"/>
  </r>
  <r>
    <x v="2272"/>
    <x v="23"/>
    <x v="0"/>
    <x v="233"/>
    <s v="71802703649730"/>
    <n v="43"/>
    <s v="Lakilaki"/>
    <x v="8"/>
    <n v="2661000"/>
    <n v="0.26463735437805336"/>
    <x v="7"/>
    <s v="Jawa Barat"/>
    <x v="1"/>
    <s v="Freego"/>
    <s v="Matic Mid"/>
    <n v="21835000"/>
    <n v="8734000"/>
    <s v="High"/>
    <x v="5"/>
    <x v="5"/>
    <n v="0.14499999999999999"/>
    <n v="704200"/>
    <n v="16901000"/>
    <x v="0"/>
    <x v="0"/>
    <n v="0"/>
    <n v="0"/>
    <n v="1"/>
    <m/>
    <n v="2"/>
    <n v="1"/>
    <n v="1"/>
    <n v="0"/>
    <n v="4"/>
    <s v="Low Risk"/>
    <n v="4"/>
    <s v="0-5 bulan"/>
  </r>
  <r>
    <x v="2273"/>
    <x v="168"/>
    <x v="1"/>
    <x v="553"/>
    <s v="39372007944232"/>
    <n v="24"/>
    <s v="Lakilaki"/>
    <x v="1"/>
    <n v="9095000"/>
    <n v="4.6619021440351842E-2"/>
    <x v="0"/>
    <s v="Bali"/>
    <x v="0"/>
    <s v="Revo X"/>
    <s v="Bebek"/>
    <n v="17350000"/>
    <n v="2602000"/>
    <s v="Medium"/>
    <x v="0"/>
    <x v="1"/>
    <n v="0.14499999999999999"/>
    <n v="424000"/>
    <n v="25440000"/>
    <x v="0"/>
    <x v="0"/>
    <n v="0"/>
    <n v="0"/>
    <n v="1"/>
    <m/>
    <n v="1"/>
    <n v="2"/>
    <n v="4"/>
    <n v="0"/>
    <n v="7"/>
    <s v="Medium Risk"/>
    <n v="7"/>
    <s v="6-11 bulan"/>
  </r>
  <r>
    <x v="2274"/>
    <x v="21"/>
    <x v="4"/>
    <x v="97"/>
    <s v="85282212928899"/>
    <n v="27"/>
    <s v="Lakilaki"/>
    <x v="6"/>
    <n v="6382000"/>
    <n v="7.3378251331870883E-2"/>
    <x v="7"/>
    <s v="Jawa Barat"/>
    <x v="0"/>
    <s v="Revo X"/>
    <s v="Bebek"/>
    <n v="18073000"/>
    <n v="6325000"/>
    <s v="High"/>
    <x v="4"/>
    <x v="4"/>
    <n v="0.14499999999999999"/>
    <n v="468300"/>
    <n v="16858000"/>
    <x v="0"/>
    <x v="0"/>
    <n v="0"/>
    <n v="0"/>
    <n v="1"/>
    <s v="data kurang"/>
    <n v="1"/>
    <n v="1"/>
    <n v="2"/>
    <n v="0"/>
    <n v="4"/>
    <s v="Low Risk"/>
    <n v="5"/>
    <s v="0-5 bulan"/>
  </r>
  <r>
    <x v="2275"/>
    <x v="122"/>
    <x v="4"/>
    <x v="333"/>
    <s v="86871911921815"/>
    <n v="47"/>
    <s v="Lakilaki"/>
    <x v="4"/>
    <n v="5744000"/>
    <n v="0.23946727019498606"/>
    <x v="17"/>
    <s v="Jawa Barat"/>
    <x v="1"/>
    <s v="Aerox 155"/>
    <s v="Matic Sport"/>
    <n v="31284000"/>
    <n v="10949000"/>
    <s v="High"/>
    <x v="4"/>
    <x v="3"/>
    <n v="0.14499999999999999"/>
    <n v="1375500"/>
    <n v="24758000"/>
    <x v="0"/>
    <x v="0"/>
    <n v="0"/>
    <n v="0"/>
    <n v="1"/>
    <s v="verifikasi"/>
    <n v="2"/>
    <n v="1"/>
    <n v="1"/>
    <n v="0"/>
    <n v="4"/>
    <s v="Low Risk"/>
    <n v="4"/>
    <s v="0-5 bulan"/>
  </r>
  <r>
    <x v="2276"/>
    <x v="74"/>
    <x v="3"/>
    <x v="44"/>
    <s v="35402312923430"/>
    <n v="42"/>
    <s v="Lakilaki"/>
    <x v="0"/>
    <n v="5745000"/>
    <n v="0.12816362053959965"/>
    <x v="15"/>
    <s v="DKI Jakarta"/>
    <x v="4"/>
    <s v="KLX 150"/>
    <s v="Trail"/>
    <n v="36586000"/>
    <n v="10976000"/>
    <s v="High"/>
    <x v="3"/>
    <x v="1"/>
    <n v="0.14499999999999999"/>
    <n v="736300"/>
    <n v="44177000"/>
    <x v="0"/>
    <x v="0"/>
    <n v="0"/>
    <n v="0"/>
    <n v="1"/>
    <m/>
    <n v="1"/>
    <n v="1"/>
    <n v="4"/>
    <n v="0"/>
    <n v="6"/>
    <s v="Low Risk"/>
    <n v="8"/>
    <s v="6-11 bulan"/>
  </r>
  <r>
    <x v="2277"/>
    <x v="144"/>
    <x v="3"/>
    <x v="209"/>
    <s v="66362004623552"/>
    <n v="26"/>
    <s v="Lakilaki"/>
    <x v="0"/>
    <n v="4521000"/>
    <n v="9.3673965936739656E-2"/>
    <x v="4"/>
    <s v="Kalimantan Selatan"/>
    <x v="0"/>
    <s v="Genio"/>
    <s v="Matic Entry"/>
    <n v="19793000"/>
    <n v="6928000"/>
    <s v="High"/>
    <x v="4"/>
    <x v="2"/>
    <n v="0.14499999999999999"/>
    <n v="423500"/>
    <n v="20327000"/>
    <x v="0"/>
    <x v="0"/>
    <n v="0"/>
    <n v="0"/>
    <n v="1"/>
    <s v="approved"/>
    <n v="1"/>
    <n v="1"/>
    <n v="3"/>
    <n v="0"/>
    <n v="5"/>
    <s v="Low Risk"/>
    <n v="7"/>
    <s v="6-11 bulan"/>
  </r>
  <r>
    <x v="2278"/>
    <x v="82"/>
    <x v="1"/>
    <x v="474"/>
    <s v="40732003951032"/>
    <n v="36"/>
    <s v="Perempuan"/>
    <x v="8"/>
    <n v="3496000"/>
    <n v="0.16350114416475972"/>
    <x v="8"/>
    <s v="Banten"/>
    <x v="0"/>
    <s v="Beat Street"/>
    <s v="Matic Entry"/>
    <n v="19119000"/>
    <n v="4780000"/>
    <s v="Medium"/>
    <x v="1"/>
    <x v="4"/>
    <n v="0.14499999999999999"/>
    <n v="571600"/>
    <n v="20576000"/>
    <x v="0"/>
    <x v="0"/>
    <n v="0"/>
    <n v="0"/>
    <n v="1"/>
    <m/>
    <n v="1"/>
    <n v="2"/>
    <n v="2"/>
    <n v="0"/>
    <n v="5"/>
    <s v="Low Risk"/>
    <n v="7"/>
    <s v="6-11 bulan"/>
  </r>
  <r>
    <x v="2279"/>
    <x v="164"/>
    <x v="4"/>
    <x v="446"/>
    <s v="86481002874372"/>
    <n v="40"/>
    <s v="Lakilaki"/>
    <x v="9"/>
    <n v="6326000"/>
    <n v="0.31215618084097374"/>
    <x v="6"/>
    <s v="DIY"/>
    <x v="1"/>
    <s v="XMAX 250"/>
    <s v="Maxi Scooter"/>
    <n v="61232000"/>
    <n v="24493000"/>
    <s v="High"/>
    <x v="5"/>
    <x v="5"/>
    <n v="0.14499999999999999"/>
    <n v="1974700"/>
    <n v="47393000"/>
    <x v="0"/>
    <x v="0"/>
    <n v="0"/>
    <n v="0"/>
    <n v="1"/>
    <s v="ok"/>
    <n v="3"/>
    <n v="1"/>
    <n v="1"/>
    <n v="0"/>
    <n v="5"/>
    <s v="Low Risk"/>
    <n v="5"/>
    <s v="0-5 bulan"/>
  </r>
  <r>
    <x v="2280"/>
    <x v="126"/>
    <x v="5"/>
    <x v="130"/>
    <s v="49552910534572"/>
    <n v="34"/>
    <s v="Lakilaki"/>
    <x v="8"/>
    <n v="3034000"/>
    <n v="0.43391562294001318"/>
    <x v="17"/>
    <s v="Jawa Barat"/>
    <x v="1"/>
    <s v="Freego"/>
    <s v="Matic Mid"/>
    <n v="22996000"/>
    <n v="9198000"/>
    <s v="High"/>
    <x v="5"/>
    <x v="0"/>
    <n v="0.14499999999999999"/>
    <n v="1316500"/>
    <n v="15798000"/>
    <x v="0"/>
    <x v="0"/>
    <n v="0"/>
    <n v="0"/>
    <n v="1"/>
    <s v="ok"/>
    <n v="4"/>
    <n v="1"/>
    <n v="1"/>
    <n v="0"/>
    <n v="6"/>
    <s v="Low Risk"/>
    <n v="8"/>
    <s v="6-11 bulan"/>
  </r>
  <r>
    <x v="2281"/>
    <x v="168"/>
    <x v="1"/>
    <x v="132"/>
    <s v="90371911662166"/>
    <n v="48"/>
    <s v="Lakilaki"/>
    <x v="1"/>
    <n v="9390000"/>
    <n v="7.0000000000000007E-2"/>
    <x v="15"/>
    <s v="DKI Jakarta"/>
    <x v="0"/>
    <s v="Beat Street"/>
    <s v="Matic Entry"/>
    <n v="18322000"/>
    <n v="1832000"/>
    <s v="Low"/>
    <x v="6"/>
    <x v="4"/>
    <n v="0.14499999999999999"/>
    <n v="657300"/>
    <n v="23663000"/>
    <x v="0"/>
    <x v="0"/>
    <n v="0"/>
    <n v="0"/>
    <n v="1"/>
    <s v="survey ulang"/>
    <n v="1"/>
    <n v="3"/>
    <n v="2"/>
    <n v="0"/>
    <n v="6"/>
    <s v="Low Risk"/>
    <n v="7"/>
    <s v="6-11 bulan"/>
  </r>
  <r>
    <x v="2282"/>
    <x v="190"/>
    <x v="12"/>
    <x v="272"/>
    <s v="91222407682865"/>
    <n v="53"/>
    <s v="Perempuan"/>
    <x v="0"/>
    <n v="6666000"/>
    <n v="0.17886288628862887"/>
    <x v="16"/>
    <s v="Jawa Timur"/>
    <x v="0"/>
    <s v="Beat Street"/>
    <s v="Matic Entry"/>
    <n v="19224000"/>
    <n v="6728000"/>
    <s v="High"/>
    <x v="4"/>
    <x v="0"/>
    <n v="0.14499999999999999"/>
    <n v="1192300"/>
    <n v="14308000"/>
    <x v="0"/>
    <x v="0"/>
    <n v="0"/>
    <n v="0"/>
    <n v="1"/>
    <s v="verifikasi"/>
    <n v="1"/>
    <n v="1"/>
    <n v="1"/>
    <n v="0"/>
    <n v="3"/>
    <s v="Low Risk"/>
    <n v="3"/>
    <s v="0-5 bulan"/>
  </r>
  <r>
    <x v="2283"/>
    <x v="88"/>
    <x v="5"/>
    <x v="660"/>
    <s v="35722505833387"/>
    <n v="32"/>
    <s v="Lakilaki"/>
    <x v="9"/>
    <n v="4103000"/>
    <n v="0.30597124055569097"/>
    <x v="6"/>
    <s v="DIY"/>
    <x v="3"/>
    <s v="Dazz"/>
    <s v="Matic Entry"/>
    <n v="15479000"/>
    <n v="2322000"/>
    <s v="Medium"/>
    <x v="0"/>
    <x v="0"/>
    <n v="0.14499999999999999"/>
    <n v="1255400"/>
    <n v="15065000"/>
    <x v="0"/>
    <x v="0"/>
    <n v="0"/>
    <n v="0"/>
    <n v="1"/>
    <s v="verifikasi"/>
    <n v="3"/>
    <n v="2"/>
    <n v="1"/>
    <n v="0"/>
    <n v="6"/>
    <s v="Low Risk"/>
    <n v="9"/>
    <s v="6-11 bulan"/>
  </r>
  <r>
    <x v="2284"/>
    <x v="94"/>
    <x v="2"/>
    <x v="652"/>
    <s v="96032501704583"/>
    <n v="41"/>
    <s v="Perempuan"/>
    <x v="6"/>
    <n v="4396000"/>
    <n v="0.10247952684258417"/>
    <x v="10"/>
    <s v="Jawa Timur"/>
    <x v="2"/>
    <s v="Address"/>
    <s v="Matic Mid"/>
    <n v="21054000"/>
    <n v="7369000"/>
    <s v="High"/>
    <x v="4"/>
    <x v="2"/>
    <n v="0.14499999999999999"/>
    <n v="450500"/>
    <n v="21622000"/>
    <x v="0"/>
    <x v="0"/>
    <n v="0"/>
    <n v="0"/>
    <n v="1"/>
    <m/>
    <n v="1"/>
    <n v="1"/>
    <n v="3"/>
    <n v="0"/>
    <n v="5"/>
    <s v="Low Risk"/>
    <n v="5"/>
    <s v="0-5 bulan"/>
  </r>
  <r>
    <x v="2285"/>
    <x v="157"/>
    <x v="4"/>
    <x v="172"/>
    <s v="53381912804289"/>
    <n v="45"/>
    <s v="Lakilaki"/>
    <x v="3"/>
    <n v="5701000"/>
    <n v="6.5479740396421682E-2"/>
    <x v="20"/>
    <s v="DKI Jakarta"/>
    <x v="0"/>
    <s v="Genio"/>
    <s v="Matic Entry"/>
    <n v="18900000"/>
    <n v="7560000"/>
    <s v="High"/>
    <x v="5"/>
    <x v="2"/>
    <n v="0.14499999999999999"/>
    <n v="373300"/>
    <n v="17917000"/>
    <x v="0"/>
    <x v="0"/>
    <n v="0"/>
    <n v="0"/>
    <n v="1"/>
    <m/>
    <n v="1"/>
    <n v="1"/>
    <n v="3"/>
    <n v="0"/>
    <n v="5"/>
    <s v="Low Risk"/>
    <n v="4"/>
    <s v="0-5 bulan"/>
  </r>
  <r>
    <x v="2286"/>
    <x v="138"/>
    <x v="2"/>
    <x v="595"/>
    <s v="61462509859034"/>
    <n v="30"/>
    <s v="Lakilaki"/>
    <x v="9"/>
    <n v="5546000"/>
    <n v="0.32351244139920665"/>
    <x v="10"/>
    <s v="Jawa Timur"/>
    <x v="0"/>
    <s v="Vario 160"/>
    <s v="Matic Mid"/>
    <n v="29473000"/>
    <n v="2947000"/>
    <s v="Low"/>
    <x v="6"/>
    <x v="3"/>
    <n v="0.14499999999999999"/>
    <n v="1794200"/>
    <n v="32295000"/>
    <x v="0"/>
    <x v="0"/>
    <n v="0"/>
    <n v="0"/>
    <n v="1"/>
    <m/>
    <n v="3"/>
    <n v="3"/>
    <n v="1"/>
    <n v="0"/>
    <n v="7"/>
    <s v="Medium Risk"/>
    <n v="6"/>
    <s v="6-11 bulan"/>
  </r>
  <r>
    <x v="2287"/>
    <x v="52"/>
    <x v="0"/>
    <x v="15"/>
    <s v="86612207759811"/>
    <n v="25"/>
    <s v="Perempuan"/>
    <x v="0"/>
    <n v="5744000"/>
    <n v="0.2314240947075209"/>
    <x v="9"/>
    <s v="Jawa Tengah"/>
    <x v="1"/>
    <s v="Lexi LX 155"/>
    <s v="Matic Mid"/>
    <n v="29095000"/>
    <n v="4364000"/>
    <s v="Medium"/>
    <x v="0"/>
    <x v="5"/>
    <n v="0.14499999999999999"/>
    <n v="1329300"/>
    <n v="31903000"/>
    <x v="0"/>
    <x v="0"/>
    <n v="0"/>
    <n v="0"/>
    <n v="1"/>
    <s v="ok"/>
    <n v="2"/>
    <n v="2"/>
    <n v="1"/>
    <n v="0"/>
    <n v="5"/>
    <s v="Low Risk"/>
    <n v="4"/>
    <s v="0-5 bulan"/>
  </r>
  <r>
    <x v="2288"/>
    <x v="75"/>
    <x v="5"/>
    <x v="398"/>
    <s v="45842908604831"/>
    <n v="34"/>
    <s v="Perempuan"/>
    <x v="5"/>
    <n v="3410000"/>
    <n v="0.19214076246334311"/>
    <x v="15"/>
    <s v="DKI Jakarta"/>
    <x v="3"/>
    <s v="Dazz"/>
    <s v="Matic Entry"/>
    <n v="16252000"/>
    <n v="4063000"/>
    <s v="Medium"/>
    <x v="1"/>
    <x v="5"/>
    <n v="0.14499999999999999"/>
    <n v="655200"/>
    <n v="15724000"/>
    <x v="0"/>
    <x v="0"/>
    <n v="0"/>
    <n v="0"/>
    <n v="1"/>
    <s v="ok"/>
    <n v="1"/>
    <n v="2"/>
    <n v="1"/>
    <n v="0"/>
    <n v="4"/>
    <s v="Low Risk"/>
    <n v="9"/>
    <s v="6-11 bulan"/>
  </r>
  <r>
    <x v="2289"/>
    <x v="8"/>
    <x v="4"/>
    <x v="111"/>
    <s v="58911905811850"/>
    <n v="21"/>
    <s v="Lakilaki"/>
    <x v="1"/>
    <n v="9278000"/>
    <n v="0.12047855141194223"/>
    <x v="17"/>
    <s v="Jawa Barat"/>
    <x v="2"/>
    <s v="Address"/>
    <s v="Matic Mid"/>
    <n v="20658000"/>
    <n v="4132000"/>
    <s v="Medium"/>
    <x v="2"/>
    <x v="3"/>
    <n v="0.14499999999999999"/>
    <n v="1117800"/>
    <n v="20120000"/>
    <x v="0"/>
    <x v="0"/>
    <n v="0"/>
    <n v="0"/>
    <n v="1"/>
    <m/>
    <n v="1"/>
    <n v="2"/>
    <n v="1"/>
    <n v="0"/>
    <n v="4"/>
    <s v="Low Risk"/>
    <n v="5"/>
    <s v="0-5 bulan"/>
  </r>
  <r>
    <x v="2290"/>
    <x v="5"/>
    <x v="1"/>
    <x v="504"/>
    <s v="38592511855637"/>
    <n v="37"/>
    <s v="Perempuan"/>
    <x v="1"/>
    <n v="12234000"/>
    <n v="4.3387281347065557E-2"/>
    <x v="6"/>
    <s v="DIY"/>
    <x v="1"/>
    <s v="Freego"/>
    <s v="Matic Mid"/>
    <n v="23079000"/>
    <n v="4616000"/>
    <s v="Medium"/>
    <x v="2"/>
    <x v="1"/>
    <n v="0.14499999999999999"/>
    <n v="530800"/>
    <n v="31849000"/>
    <x v="0"/>
    <x v="0"/>
    <n v="0"/>
    <n v="0"/>
    <n v="1"/>
    <s v="verifikasi"/>
    <n v="1"/>
    <n v="2"/>
    <n v="4"/>
    <n v="0"/>
    <n v="7"/>
    <s v="Medium Risk"/>
    <n v="7"/>
    <s v="6-11 bulan"/>
  </r>
  <r>
    <x v="2291"/>
    <x v="97"/>
    <x v="3"/>
    <x v="545"/>
    <s v="75562710842386"/>
    <n v="37"/>
    <s v="Lakilaki"/>
    <x v="1"/>
    <n v="12657000"/>
    <n v="5.9429564667772772E-2"/>
    <x v="9"/>
    <s v="Jawa Tengah"/>
    <x v="1"/>
    <s v="Freego"/>
    <s v="Matic Mid"/>
    <n v="23324000"/>
    <n v="9330000"/>
    <s v="High"/>
    <x v="5"/>
    <x v="5"/>
    <n v="0.14499999999999999"/>
    <n v="752200"/>
    <n v="18053000"/>
    <x v="0"/>
    <x v="0"/>
    <n v="0"/>
    <n v="0"/>
    <n v="1"/>
    <s v="verifikasi"/>
    <n v="1"/>
    <n v="1"/>
    <n v="1"/>
    <n v="0"/>
    <n v="3"/>
    <s v="Low Risk"/>
    <n v="7"/>
    <s v="6-11 bulan"/>
  </r>
  <r>
    <x v="2292"/>
    <x v="13"/>
    <x v="5"/>
    <x v="480"/>
    <s v="35642806935826"/>
    <n v="55"/>
    <s v="Lakilaki"/>
    <x v="0"/>
    <n v="7155000"/>
    <n v="0.29544374563242487"/>
    <x v="13"/>
    <s v="Jawa Barat"/>
    <x v="1"/>
    <s v="MT15"/>
    <s v="Sport Naked"/>
    <n v="36923000"/>
    <n v="14769000"/>
    <s v="High"/>
    <x v="5"/>
    <x v="0"/>
    <n v="0.14499999999999999"/>
    <n v="2113900"/>
    <n v="25367000"/>
    <x v="0"/>
    <x v="0"/>
    <n v="0"/>
    <n v="0"/>
    <n v="1"/>
    <s v="verifikasi"/>
    <n v="2"/>
    <n v="1"/>
    <n v="1"/>
    <n v="0"/>
    <n v="4"/>
    <s v="Low Risk"/>
    <n v="9"/>
    <s v="6-11 bulan"/>
  </r>
  <r>
    <x v="2293"/>
    <x v="91"/>
    <x v="4"/>
    <x v="111"/>
    <s v="40141411503993"/>
    <n v="37"/>
    <s v="Lakilaki"/>
    <x v="0"/>
    <n v="4719000"/>
    <n v="0.13346047891502438"/>
    <x v="16"/>
    <s v="Jawa Timur"/>
    <x v="0"/>
    <s v="Scoopy"/>
    <s v="Matic Stylish"/>
    <n v="24341000"/>
    <n v="2434000"/>
    <s v="Low"/>
    <x v="6"/>
    <x v="1"/>
    <n v="0.14499999999999999"/>
    <n v="629800"/>
    <n v="37789000"/>
    <x v="0"/>
    <x v="0"/>
    <n v="0"/>
    <n v="0"/>
    <n v="1"/>
    <m/>
    <n v="1"/>
    <n v="3"/>
    <n v="4"/>
    <n v="0"/>
    <n v="8"/>
    <s v="Medium Risk"/>
    <n v="4"/>
    <s v="0-5 bulan"/>
  </r>
  <r>
    <x v="2294"/>
    <x v="117"/>
    <x v="1"/>
    <x v="331"/>
    <s v="57681312769963"/>
    <n v="53"/>
    <s v="Perempuan"/>
    <x v="0"/>
    <n v="5804000"/>
    <n v="9.8466574776016544E-2"/>
    <x v="0"/>
    <s v="Bali"/>
    <x v="2"/>
    <s v="Address"/>
    <s v="Matic Mid"/>
    <n v="20425000"/>
    <n v="3064000"/>
    <s v="Medium"/>
    <x v="0"/>
    <x v="2"/>
    <n v="0.14499999999999999"/>
    <n v="571500"/>
    <n v="27430000"/>
    <x v="0"/>
    <x v="0"/>
    <n v="0"/>
    <n v="0"/>
    <n v="1"/>
    <s v="data kurang"/>
    <n v="1"/>
    <n v="2"/>
    <n v="3"/>
    <n v="0"/>
    <n v="6"/>
    <s v="Low Risk"/>
    <n v="7"/>
    <s v="6-11 bulan"/>
  </r>
  <r>
    <x v="2295"/>
    <x v="101"/>
    <x v="4"/>
    <x v="31"/>
    <s v="60912802721744"/>
    <n v="29"/>
    <s v="Lakilaki"/>
    <x v="5"/>
    <n v="4045000"/>
    <n v="0.15189122373300371"/>
    <x v="1"/>
    <s v="Sumatera Selatan"/>
    <x v="1"/>
    <s v="Mio M3"/>
    <s v="Matic Entry"/>
    <n v="18134000"/>
    <n v="2720000"/>
    <s v="Medium"/>
    <x v="0"/>
    <x v="4"/>
    <n v="0.14499999999999999"/>
    <n v="614400"/>
    <n v="22119000"/>
    <x v="0"/>
    <x v="0"/>
    <n v="0"/>
    <n v="0"/>
    <n v="1"/>
    <s v="approved"/>
    <n v="1"/>
    <n v="2"/>
    <n v="2"/>
    <n v="0"/>
    <n v="5"/>
    <s v="Low Risk"/>
    <n v="5"/>
    <s v="0-5 bulan"/>
  </r>
  <r>
    <x v="2296"/>
    <x v="9"/>
    <x v="1"/>
    <x v="370"/>
    <s v="81952107539241"/>
    <n v="56"/>
    <s v="Perempuan"/>
    <x v="0"/>
    <n v="5554000"/>
    <n v="0.11645660785019805"/>
    <x v="2"/>
    <s v="Riau"/>
    <x v="0"/>
    <s v="Scoopy"/>
    <s v="Matic Stylish"/>
    <n v="24560000"/>
    <n v="4912000"/>
    <s v="Medium"/>
    <x v="2"/>
    <x v="2"/>
    <n v="0.14499999999999999"/>
    <n v="646800"/>
    <n v="31045000"/>
    <x v="0"/>
    <x v="0"/>
    <n v="0"/>
    <n v="0"/>
    <n v="1"/>
    <m/>
    <n v="1"/>
    <n v="2"/>
    <n v="3"/>
    <n v="0"/>
    <n v="6"/>
    <s v="Low Risk"/>
    <n v="6"/>
    <s v="6-11 bulan"/>
  </r>
  <r>
    <x v="2297"/>
    <x v="116"/>
    <x v="5"/>
    <x v="283"/>
    <s v="95792211803317"/>
    <n v="48"/>
    <s v="Perempuan"/>
    <x v="0"/>
    <n v="5390000"/>
    <n v="0.20669758812615954"/>
    <x v="11"/>
    <s v="Sumatera Utara"/>
    <x v="0"/>
    <s v="PCX 160"/>
    <s v="Matic Premium"/>
    <n v="34936000"/>
    <n v="6987000"/>
    <s v="Medium"/>
    <x v="2"/>
    <x v="4"/>
    <n v="0.14499999999999999"/>
    <n v="1114100"/>
    <n v="40107000"/>
    <x v="0"/>
    <x v="0"/>
    <n v="0"/>
    <n v="0"/>
    <n v="1"/>
    <s v="survey ulang"/>
    <n v="2"/>
    <n v="2"/>
    <n v="2"/>
    <n v="0"/>
    <n v="6"/>
    <s v="Low Risk"/>
    <n v="9"/>
    <s v="6-11 bulan"/>
  </r>
  <r>
    <x v="2298"/>
    <x v="34"/>
    <x v="4"/>
    <x v="265"/>
    <s v="53132511788991"/>
    <n v="56"/>
    <s v="Lakilaki"/>
    <x v="0"/>
    <n v="6171000"/>
    <n v="0.13007616269648356"/>
    <x v="3"/>
    <s v="Sulawesi Selatan"/>
    <x v="1"/>
    <s v="Freego"/>
    <s v="Matic Mid"/>
    <n v="22375000"/>
    <n v="2238000"/>
    <s v="Low"/>
    <x v="6"/>
    <x v="4"/>
    <n v="0.14499999999999999"/>
    <n v="802700"/>
    <n v="28897000"/>
    <x v="0"/>
    <x v="0"/>
    <n v="0"/>
    <n v="0"/>
    <n v="1"/>
    <s v="approved"/>
    <n v="1"/>
    <n v="3"/>
    <n v="2"/>
    <n v="0"/>
    <n v="6"/>
    <s v="Low Risk"/>
    <n v="5"/>
    <s v="0-5 bulan"/>
  </r>
  <r>
    <x v="2299"/>
    <x v="67"/>
    <x v="4"/>
    <x v="121"/>
    <s v="45001207853298"/>
    <n v="45"/>
    <s v="Lakilaki"/>
    <x v="1"/>
    <n v="4330000"/>
    <n v="0.57404157043879911"/>
    <x v="16"/>
    <s v="Jawa Timur"/>
    <x v="1"/>
    <s v="XMAX 250"/>
    <s v="Maxi Scooter"/>
    <n v="61657000"/>
    <n v="15414000"/>
    <s v="Medium"/>
    <x v="1"/>
    <x v="5"/>
    <n v="0.14499999999999999"/>
    <n v="2485600"/>
    <n v="59653000"/>
    <x v="1"/>
    <x v="3"/>
    <n v="28"/>
    <n v="2"/>
    <n v="3"/>
    <s v="approved"/>
    <n v="4"/>
    <n v="2"/>
    <n v="1"/>
    <n v="2"/>
    <n v="9"/>
    <s v="High Risk"/>
    <n v="5"/>
    <s v="0-5 bulan"/>
  </r>
  <r>
    <x v="2300"/>
    <x v="196"/>
    <x v="3"/>
    <x v="22"/>
    <s v="67512110777242"/>
    <n v="44"/>
    <s v="Lakilaki"/>
    <x v="0"/>
    <n v="7208000"/>
    <n v="7.9786348501664814E-2"/>
    <x v="4"/>
    <s v="Kalimantan Selatan"/>
    <x v="1"/>
    <s v="Freego"/>
    <s v="Matic Mid"/>
    <n v="23295000"/>
    <n v="5824000"/>
    <s v="Medium"/>
    <x v="1"/>
    <x v="2"/>
    <n v="0.14499999999999999"/>
    <n v="575100"/>
    <n v="27604000"/>
    <x v="0"/>
    <x v="0"/>
    <n v="0"/>
    <n v="0"/>
    <n v="1"/>
    <s v="survey ulang"/>
    <n v="1"/>
    <n v="2"/>
    <n v="3"/>
    <n v="0"/>
    <n v="6"/>
    <s v="Low Risk"/>
    <n v="8"/>
    <s v="6-11 bulan"/>
  </r>
  <r>
    <x v="2301"/>
    <x v="132"/>
    <x v="12"/>
    <x v="144"/>
    <s v="85871204579114"/>
    <n v="24"/>
    <s v="Perempuan"/>
    <x v="5"/>
    <n v="3026000"/>
    <n v="0.16606080634500991"/>
    <x v="8"/>
    <s v="Banten"/>
    <x v="0"/>
    <s v="Beat Street"/>
    <s v="Matic Entry"/>
    <n v="19419000"/>
    <n v="1942000"/>
    <s v="Low"/>
    <x v="6"/>
    <x v="1"/>
    <n v="0.14499999999999999"/>
    <n v="502500"/>
    <n v="30147000"/>
    <x v="0"/>
    <x v="0"/>
    <n v="0"/>
    <n v="0"/>
    <n v="1"/>
    <m/>
    <n v="1"/>
    <n v="3"/>
    <n v="4"/>
    <n v="0"/>
    <n v="8"/>
    <s v="Medium Risk"/>
    <n v="3"/>
    <s v="0-5 bulan"/>
  </r>
  <r>
    <x v="2302"/>
    <x v="133"/>
    <x v="2"/>
    <x v="325"/>
    <s v="40042204533654"/>
    <n v="35"/>
    <s v="Lakilaki"/>
    <x v="1"/>
    <n v="4343000"/>
    <n v="0.29111213446926087"/>
    <x v="3"/>
    <s v="Sulawesi Selatan"/>
    <x v="0"/>
    <s v="Vario 160"/>
    <s v="Matic Mid"/>
    <n v="29404000"/>
    <n v="5881000"/>
    <s v="Medium"/>
    <x v="2"/>
    <x v="5"/>
    <n v="0.14499999999999999"/>
    <n v="1264300"/>
    <n v="30344000"/>
    <x v="0"/>
    <x v="0"/>
    <n v="0"/>
    <n v="0"/>
    <n v="1"/>
    <s v="survey ulang"/>
    <n v="2"/>
    <n v="2"/>
    <n v="1"/>
    <n v="0"/>
    <n v="5"/>
    <s v="Low Risk"/>
    <n v="6"/>
    <s v="6-11 bulan"/>
  </r>
  <r>
    <x v="2303"/>
    <x v="13"/>
    <x v="5"/>
    <x v="370"/>
    <s v="55481412902896"/>
    <n v="45"/>
    <s v="Perempuan"/>
    <x v="3"/>
    <n v="4135000"/>
    <n v="0.59168077388149942"/>
    <x v="13"/>
    <s v="Jawa Barat"/>
    <x v="0"/>
    <s v="Vario 160"/>
    <s v="Matic Mid"/>
    <n v="30167000"/>
    <n v="4525000"/>
    <s v="Medium"/>
    <x v="0"/>
    <x v="0"/>
    <n v="0.14499999999999999"/>
    <n v="2446600"/>
    <n v="29360000"/>
    <x v="0"/>
    <x v="0"/>
    <n v="0"/>
    <n v="0"/>
    <n v="1"/>
    <m/>
    <n v="4"/>
    <n v="2"/>
    <n v="1"/>
    <n v="0"/>
    <n v="7"/>
    <s v="Medium Risk"/>
    <n v="9"/>
    <s v="6-11 bulan"/>
  </r>
  <r>
    <x v="2304"/>
    <x v="178"/>
    <x v="3"/>
    <x v="196"/>
    <s v="62061907569024"/>
    <n v="54"/>
    <s v="Perempuan"/>
    <x v="9"/>
    <n v="5340000"/>
    <n v="0.1402059925093633"/>
    <x v="2"/>
    <s v="Riau"/>
    <x v="0"/>
    <s v="PCX 160"/>
    <s v="Matic Premium"/>
    <n v="34991000"/>
    <n v="12247000"/>
    <s v="High"/>
    <x v="4"/>
    <x v="2"/>
    <n v="0.14499999999999999"/>
    <n v="748700"/>
    <n v="35936000"/>
    <x v="0"/>
    <x v="0"/>
    <n v="0"/>
    <n v="0"/>
    <n v="1"/>
    <s v="verifikasi"/>
    <n v="1"/>
    <n v="1"/>
    <n v="3"/>
    <n v="0"/>
    <n v="5"/>
    <s v="Low Risk"/>
    <n v="8"/>
    <s v="6-11 bulan"/>
  </r>
  <r>
    <x v="2305"/>
    <x v="79"/>
    <x v="5"/>
    <x v="63"/>
    <s v="70831404853759"/>
    <n v="23"/>
    <s v="Perempuan"/>
    <x v="6"/>
    <n v="5716000"/>
    <n v="8.2925122463261017E-2"/>
    <x v="1"/>
    <s v="Sumatera Selatan"/>
    <x v="0"/>
    <s v="Revo X"/>
    <s v="Bebek"/>
    <n v="18295000"/>
    <n v="6403000"/>
    <s v="High"/>
    <x v="4"/>
    <x v="4"/>
    <n v="0.14499999999999999"/>
    <n v="474000"/>
    <n v="17065000"/>
    <x v="0"/>
    <x v="0"/>
    <n v="0"/>
    <n v="0"/>
    <n v="1"/>
    <s v="data kurang"/>
    <n v="1"/>
    <n v="1"/>
    <n v="2"/>
    <n v="0"/>
    <n v="4"/>
    <s v="Low Risk"/>
    <n v="8"/>
    <s v="6-11 bulan"/>
  </r>
  <r>
    <x v="2306"/>
    <x v="64"/>
    <x v="2"/>
    <x v="95"/>
    <s v="63562511863619"/>
    <n v="38"/>
    <s v="Perempuan"/>
    <x v="0"/>
    <n v="7242000"/>
    <n v="6.9511184755592384E-2"/>
    <x v="9"/>
    <s v="Jawa Tengah"/>
    <x v="0"/>
    <s v="Vario 160"/>
    <s v="Matic Mid"/>
    <n v="29184000"/>
    <n v="11674000"/>
    <s v="High"/>
    <x v="5"/>
    <x v="1"/>
    <n v="0.14499999999999999"/>
    <n v="503400"/>
    <n v="30205000"/>
    <x v="0"/>
    <x v="0"/>
    <n v="0"/>
    <n v="0"/>
    <n v="1"/>
    <s v="ok"/>
    <n v="1"/>
    <n v="1"/>
    <n v="4"/>
    <n v="0"/>
    <n v="6"/>
    <s v="Low Risk"/>
    <n v="5"/>
    <s v="0-5 bulan"/>
  </r>
  <r>
    <x v="2307"/>
    <x v="103"/>
    <x v="2"/>
    <x v="386"/>
    <s v="91102808685606"/>
    <n v="25"/>
    <s v="Lakilaki"/>
    <x v="8"/>
    <n v="2774000"/>
    <n v="0.20966113914924298"/>
    <x v="3"/>
    <s v="Sulawesi Selatan"/>
    <x v="1"/>
    <s v="Lexi LX 155"/>
    <s v="Matic Mid"/>
    <n v="27183000"/>
    <n v="9514000"/>
    <s v="High"/>
    <x v="4"/>
    <x v="2"/>
    <n v="0.14499999999999999"/>
    <n v="581600"/>
    <n v="27917000"/>
    <x v="0"/>
    <x v="0"/>
    <n v="0"/>
    <n v="0"/>
    <n v="1"/>
    <m/>
    <n v="2"/>
    <n v="1"/>
    <n v="3"/>
    <n v="0"/>
    <n v="6"/>
    <s v="Low Risk"/>
    <n v="6"/>
    <s v="6-11 bulan"/>
  </r>
  <r>
    <x v="2308"/>
    <x v="144"/>
    <x v="3"/>
    <x v="598"/>
    <s v="66161709893050"/>
    <n v="56"/>
    <s v="Perempuan"/>
    <x v="5"/>
    <n v="3724000"/>
    <n v="0.24559613319011817"/>
    <x v="6"/>
    <s v="DIY"/>
    <x v="0"/>
    <s v="Genio"/>
    <s v="Matic Entry"/>
    <n v="18907000"/>
    <n v="1891000"/>
    <s v="Low"/>
    <x v="6"/>
    <x v="5"/>
    <n v="0.14499999999999999"/>
    <n v="914600"/>
    <n v="21951000"/>
    <x v="0"/>
    <x v="0"/>
    <n v="0"/>
    <n v="0"/>
    <n v="1"/>
    <s v="ok"/>
    <n v="2"/>
    <n v="3"/>
    <n v="1"/>
    <n v="0"/>
    <n v="6"/>
    <s v="Low Risk"/>
    <n v="7"/>
    <s v="6-11 bulan"/>
  </r>
  <r>
    <x v="2309"/>
    <x v="17"/>
    <x v="2"/>
    <x v="661"/>
    <s v="93902607512668"/>
    <n v="36"/>
    <s v="Lakilaki"/>
    <x v="0"/>
    <n v="5397000"/>
    <n v="0.27971095052807116"/>
    <x v="10"/>
    <s v="Jawa Timur"/>
    <x v="1"/>
    <s v="Aerox 155"/>
    <s v="Matic Sport"/>
    <n v="33041000"/>
    <n v="4956000"/>
    <s v="Medium"/>
    <x v="0"/>
    <x v="5"/>
    <n v="0.14499999999999999"/>
    <n v="1509600"/>
    <n v="36230000"/>
    <x v="0"/>
    <x v="0"/>
    <n v="0"/>
    <n v="0"/>
    <n v="1"/>
    <m/>
    <n v="2"/>
    <n v="2"/>
    <n v="1"/>
    <n v="0"/>
    <n v="5"/>
    <s v="Low Risk"/>
    <n v="6"/>
    <s v="6-11 bulan"/>
  </r>
  <r>
    <x v="2310"/>
    <x v="17"/>
    <x v="2"/>
    <x v="610"/>
    <s v="87992908526492"/>
    <n v="36"/>
    <s v="Perempuan"/>
    <x v="1"/>
    <n v="12106000"/>
    <n v="3.1802412027094003E-2"/>
    <x v="6"/>
    <s v="DIY"/>
    <x v="1"/>
    <s v="Mio M3"/>
    <s v="Matic Entry"/>
    <n v="17992000"/>
    <n v="6297000"/>
    <s v="High"/>
    <x v="4"/>
    <x v="2"/>
    <n v="0.14499999999999999"/>
    <n v="385000"/>
    <n v="18479000"/>
    <x v="0"/>
    <x v="0"/>
    <n v="0"/>
    <n v="0"/>
    <n v="1"/>
    <s v="survey ulang"/>
    <n v="1"/>
    <n v="1"/>
    <n v="3"/>
    <n v="0"/>
    <n v="5"/>
    <s v="Low Risk"/>
    <n v="6"/>
    <s v="6-11 bulan"/>
  </r>
  <r>
    <x v="2311"/>
    <x v="1"/>
    <x v="1"/>
    <x v="586"/>
    <s v="94182908615280"/>
    <n v="55"/>
    <s v="Lakilaki"/>
    <x v="2"/>
    <n v="2645000"/>
    <n v="0.38060491493383741"/>
    <x v="13"/>
    <s v="Jawa Barat"/>
    <x v="1"/>
    <s v="NMAX 155"/>
    <s v="Matic Premium"/>
    <n v="35980000"/>
    <n v="5397000"/>
    <s v="Medium"/>
    <x v="0"/>
    <x v="2"/>
    <n v="0.14499999999999999"/>
    <n v="1006700"/>
    <n v="48321000"/>
    <x v="0"/>
    <x v="0"/>
    <n v="0"/>
    <n v="0"/>
    <n v="1"/>
    <s v="ok"/>
    <n v="3"/>
    <n v="2"/>
    <n v="3"/>
    <n v="0"/>
    <n v="8"/>
    <s v="Medium Risk"/>
    <n v="7"/>
    <s v="6-11 bulan"/>
  </r>
  <r>
    <x v="2312"/>
    <x v="172"/>
    <x v="2"/>
    <x v="4"/>
    <s v="70622404941227"/>
    <n v="44"/>
    <s v="Lakilaki"/>
    <x v="1"/>
    <n v="11936000"/>
    <n v="8.6712466487935652E-2"/>
    <x v="1"/>
    <s v="Sumatera Selatan"/>
    <x v="3"/>
    <s v="Dazz"/>
    <s v="Matic Entry"/>
    <n v="15496000"/>
    <n v="4649000"/>
    <s v="High"/>
    <x v="3"/>
    <x v="0"/>
    <n v="0.14499999999999999"/>
    <n v="1035000"/>
    <n v="12420000"/>
    <x v="0"/>
    <x v="0"/>
    <n v="0"/>
    <n v="0"/>
    <n v="1"/>
    <m/>
    <n v="1"/>
    <n v="1"/>
    <n v="1"/>
    <n v="0"/>
    <n v="3"/>
    <s v="Low Risk"/>
    <n v="6"/>
    <s v="6-11 bulan"/>
  </r>
  <r>
    <x v="2313"/>
    <x v="75"/>
    <x v="5"/>
    <x v="417"/>
    <s v="31172508716802"/>
    <n v="21"/>
    <s v="Lakilaki"/>
    <x v="3"/>
    <n v="4280000"/>
    <n v="0.31880841121495329"/>
    <x v="20"/>
    <s v="DKI Jakarta"/>
    <x v="1"/>
    <s v="Freego"/>
    <s v="Matic Mid"/>
    <n v="22000000"/>
    <n v="7700000"/>
    <s v="High"/>
    <x v="4"/>
    <x v="0"/>
    <n v="0.14499999999999999"/>
    <n v="1364500"/>
    <n v="16374000"/>
    <x v="0"/>
    <x v="0"/>
    <n v="0"/>
    <n v="0"/>
    <n v="1"/>
    <s v="verifikasi"/>
    <n v="3"/>
    <n v="1"/>
    <n v="1"/>
    <n v="0"/>
    <n v="5"/>
    <s v="Low Risk"/>
    <n v="9"/>
    <s v="6-11 bulan"/>
  </r>
  <r>
    <x v="2314"/>
    <x v="14"/>
    <x v="2"/>
    <x v="11"/>
    <s v="39162905813497"/>
    <n v="54"/>
    <s v="Lakilaki"/>
    <x v="7"/>
    <n v="2075000"/>
    <n v="1.3424578313253013"/>
    <x v="0"/>
    <s v="Bali"/>
    <x v="0"/>
    <s v="PCX 160"/>
    <s v="Matic Premium"/>
    <n v="36493000"/>
    <n v="7299000"/>
    <s v="Medium"/>
    <x v="2"/>
    <x v="0"/>
    <n v="0.14499999999999999"/>
    <n v="2785600"/>
    <n v="33428000"/>
    <x v="1"/>
    <x v="3"/>
    <n v="20"/>
    <n v="2"/>
    <n v="3"/>
    <s v="data kurang"/>
    <n v="4"/>
    <n v="2"/>
    <n v="1"/>
    <n v="2"/>
    <n v="9"/>
    <s v="High Risk"/>
    <n v="6"/>
    <s v="6-11 bulan"/>
  </r>
  <r>
    <x v="2315"/>
    <x v="54"/>
    <x v="5"/>
    <x v="263"/>
    <s v="34341705806753"/>
    <n v="32"/>
    <s v="Lakilaki"/>
    <x v="8"/>
    <n v="3598000"/>
    <n v="0.30333518621456362"/>
    <x v="20"/>
    <s v="DKI Jakarta"/>
    <x v="1"/>
    <s v="Mio M3"/>
    <s v="Matic Entry"/>
    <n v="17929000"/>
    <n v="1793000"/>
    <s v="Low"/>
    <x v="6"/>
    <x v="3"/>
    <n v="0.14499999999999999"/>
    <n v="1091400"/>
    <n v="19646000"/>
    <x v="0"/>
    <x v="0"/>
    <n v="0"/>
    <n v="0"/>
    <n v="1"/>
    <s v="data kurang"/>
    <n v="3"/>
    <n v="3"/>
    <n v="1"/>
    <n v="0"/>
    <n v="7"/>
    <s v="Medium Risk"/>
    <n v="9"/>
    <s v="6-11 bulan"/>
  </r>
  <r>
    <x v="2316"/>
    <x v="167"/>
    <x v="5"/>
    <x v="248"/>
    <s v="93491501557359"/>
    <n v="50"/>
    <s v="Perempuan"/>
    <x v="6"/>
    <n v="4245000"/>
    <n v="0.10946996466431096"/>
    <x v="20"/>
    <s v="DKI Jakarta"/>
    <x v="0"/>
    <s v="Scoopy"/>
    <s v="Matic Stylish"/>
    <n v="23530000"/>
    <n v="9412000"/>
    <s v="High"/>
    <x v="5"/>
    <x v="2"/>
    <n v="0.14499999999999999"/>
    <n v="464700"/>
    <n v="22307000"/>
    <x v="0"/>
    <x v="0"/>
    <n v="0"/>
    <n v="0"/>
    <n v="1"/>
    <s v="verifikasi"/>
    <n v="1"/>
    <n v="1"/>
    <n v="3"/>
    <n v="0"/>
    <n v="5"/>
    <s v="Low Risk"/>
    <n v="9"/>
    <s v="6-11 bulan"/>
  </r>
  <r>
    <x v="2317"/>
    <x v="168"/>
    <x v="1"/>
    <x v="540"/>
    <s v="66941107867424"/>
    <n v="46"/>
    <s v="Perempuan"/>
    <x v="0"/>
    <n v="7856000"/>
    <n v="0.16573319755600815"/>
    <x v="3"/>
    <s v="Sulawesi Selatan"/>
    <x v="2"/>
    <s v="Nex II"/>
    <s v="Matic Entry"/>
    <n v="16054000"/>
    <n v="2408000"/>
    <s v="Medium"/>
    <x v="0"/>
    <x v="0"/>
    <n v="0.14499999999999999"/>
    <n v="1302000"/>
    <n v="15624000"/>
    <x v="0"/>
    <x v="0"/>
    <n v="0"/>
    <n v="0"/>
    <n v="1"/>
    <s v="data kurang"/>
    <n v="1"/>
    <n v="2"/>
    <n v="1"/>
    <n v="0"/>
    <n v="4"/>
    <s v="Low Risk"/>
    <n v="7"/>
    <s v="6-11 bulan"/>
  </r>
  <r>
    <x v="2318"/>
    <x v="10"/>
    <x v="2"/>
    <x v="33"/>
    <s v="Invalid"/>
    <n v="55"/>
    <s v="Lakilaki"/>
    <x v="1"/>
    <n v="13754000"/>
    <n v="0.11941980514759343"/>
    <x v="1"/>
    <s v="Sumatera Selatan"/>
    <x v="2"/>
    <s v="Address"/>
    <s v="Matic Mid"/>
    <n v="21517000"/>
    <n v="4303000"/>
    <s v="Medium"/>
    <x v="2"/>
    <x v="0"/>
    <n v="0.14499999999999999"/>
    <n v="1642500"/>
    <n v="19710000"/>
    <x v="0"/>
    <x v="0"/>
    <n v="0"/>
    <n v="0"/>
    <n v="1"/>
    <s v="survey ulang"/>
    <n v="1"/>
    <n v="2"/>
    <n v="1"/>
    <n v="0"/>
    <n v="4"/>
    <s v="Low Risk"/>
    <n v="6"/>
    <s v="6-11 bulan"/>
  </r>
  <r>
    <x v="2319"/>
    <x v="134"/>
    <x v="5"/>
    <x v="662"/>
    <s v="38112509854511"/>
    <n v="48"/>
    <s v="Lakilaki"/>
    <x v="9"/>
    <n v="4866000"/>
    <n v="6.7242087957254421E-2"/>
    <x v="4"/>
    <s v="Kalimantan Selatan"/>
    <x v="2"/>
    <s v="Nex II"/>
    <s v="Matic Entry"/>
    <n v="16568000"/>
    <n v="6627000"/>
    <s v="High"/>
    <x v="5"/>
    <x v="2"/>
    <n v="0.14499999999999999"/>
    <n v="327200"/>
    <n v="15707000"/>
    <x v="0"/>
    <x v="0"/>
    <n v="0"/>
    <n v="0"/>
    <n v="1"/>
    <s v="data kurang"/>
    <n v="1"/>
    <n v="1"/>
    <n v="3"/>
    <n v="0"/>
    <n v="5"/>
    <s v="Low Risk"/>
    <n v="9"/>
    <s v="6-11 bulan"/>
  </r>
  <r>
    <x v="2320"/>
    <x v="9"/>
    <x v="1"/>
    <x v="201"/>
    <s v="75732411506374"/>
    <n v="23"/>
    <s v="Lakilaki"/>
    <x v="0"/>
    <n v="7786000"/>
    <n v="0.15183662984844593"/>
    <x v="5"/>
    <s v="Kalimantan Timur"/>
    <x v="1"/>
    <s v="Lexi LX 155"/>
    <s v="Matic Mid"/>
    <n v="29327000"/>
    <n v="7332000"/>
    <s v="Medium"/>
    <x v="1"/>
    <x v="5"/>
    <n v="0.14499999999999999"/>
    <n v="1182200"/>
    <n v="28373000"/>
    <x v="0"/>
    <x v="0"/>
    <n v="0"/>
    <n v="0"/>
    <n v="1"/>
    <s v="verifikasi"/>
    <n v="1"/>
    <n v="2"/>
    <n v="1"/>
    <n v="0"/>
    <n v="4"/>
    <s v="Low Risk"/>
    <n v="6"/>
    <s v="6-11 bulan"/>
  </r>
  <r>
    <x v="2321"/>
    <x v="67"/>
    <x v="4"/>
    <x v="663"/>
    <s v="55541908623733"/>
    <n v="40"/>
    <s v="Lakilaki"/>
    <x v="4"/>
    <n v="4513000"/>
    <n v="0.33350321294039442"/>
    <x v="6"/>
    <s v="DIY"/>
    <x v="1"/>
    <s v="XMAX 250"/>
    <s v="Maxi Scooter"/>
    <n v="61590000"/>
    <n v="9239000"/>
    <s v="Medium"/>
    <x v="0"/>
    <x v="1"/>
    <n v="0.14499999999999999"/>
    <n v="1505100"/>
    <n v="90306000"/>
    <x v="0"/>
    <x v="2"/>
    <n v="0"/>
    <n v="0"/>
    <n v="0"/>
    <s v="data kurang"/>
    <n v="3"/>
    <n v="2"/>
    <n v="4"/>
    <n v="0"/>
    <n v="9"/>
    <s v="High Risk"/>
    <n v="5"/>
    <s v="0-5 bulan"/>
  </r>
  <r>
    <x v="2322"/>
    <x v="22"/>
    <x v="4"/>
    <x v="490"/>
    <s v="57781603734202"/>
    <n v="26"/>
    <s v="Perempuan"/>
    <x v="0"/>
    <n v="7561000"/>
    <n v="0.15050919190583256"/>
    <x v="3"/>
    <s v="Sulawesi Selatan"/>
    <x v="1"/>
    <s v="XMAX 250"/>
    <s v="Maxi Scooter"/>
    <n v="60898000"/>
    <n v="21314000"/>
    <s v="High"/>
    <x v="4"/>
    <x v="1"/>
    <n v="0.14499999999999999"/>
    <n v="1138000"/>
    <n v="68282000"/>
    <x v="0"/>
    <x v="0"/>
    <n v="0"/>
    <n v="0"/>
    <n v="1"/>
    <s v="ok"/>
    <n v="1"/>
    <n v="1"/>
    <n v="4"/>
    <n v="0"/>
    <n v="6"/>
    <s v="Low Risk"/>
    <n v="5"/>
    <s v="0-5 bulan"/>
  </r>
  <r>
    <x v="2323"/>
    <x v="82"/>
    <x v="1"/>
    <x v="92"/>
    <s v="34541003533326"/>
    <n v="36"/>
    <s v="Lakilaki"/>
    <x v="6"/>
    <n v="6681000"/>
    <n v="0.1398892381380033"/>
    <x v="1"/>
    <s v="Sumatera Selatan"/>
    <x v="0"/>
    <s v="Beat Street"/>
    <s v="Matic Entry"/>
    <n v="18424000"/>
    <n v="4606000"/>
    <s v="Medium"/>
    <x v="1"/>
    <x v="3"/>
    <n v="0.14499999999999999"/>
    <n v="934600"/>
    <n v="16823000"/>
    <x v="0"/>
    <x v="0"/>
    <n v="0"/>
    <n v="0"/>
    <n v="1"/>
    <m/>
    <n v="1"/>
    <n v="2"/>
    <n v="1"/>
    <n v="0"/>
    <n v="4"/>
    <s v="Low Risk"/>
    <n v="7"/>
    <s v="6-11 bulan"/>
  </r>
  <r>
    <x v="2324"/>
    <x v="126"/>
    <x v="5"/>
    <x v="14"/>
    <s v="53571509596043"/>
    <n v="22"/>
    <s v="Perempuan"/>
    <x v="8"/>
    <n v="3191000"/>
    <n v="0.29937323722970854"/>
    <x v="1"/>
    <s v="Sumatera Selatan"/>
    <x v="1"/>
    <s v="Lexi LX 155"/>
    <s v="Matic Mid"/>
    <n v="28194000"/>
    <n v="4229000"/>
    <s v="Medium"/>
    <x v="0"/>
    <x v="4"/>
    <n v="0.14499999999999999"/>
    <n v="955300"/>
    <n v="34390000"/>
    <x v="0"/>
    <x v="0"/>
    <n v="0"/>
    <n v="0"/>
    <n v="1"/>
    <m/>
    <n v="2"/>
    <n v="2"/>
    <n v="2"/>
    <n v="0"/>
    <n v="6"/>
    <s v="Low Risk"/>
    <n v="8"/>
    <s v="6-11 bulan"/>
  </r>
  <r>
    <x v="2325"/>
    <x v="126"/>
    <x v="5"/>
    <x v="27"/>
    <s v="89901204794926"/>
    <n v="38"/>
    <s v="Lakilaki"/>
    <x v="8"/>
    <n v="3855000"/>
    <n v="0.20539559014267186"/>
    <x v="16"/>
    <s v="Jawa Timur"/>
    <x v="0"/>
    <s v="PCX 160"/>
    <s v="Matic Premium"/>
    <n v="37009000"/>
    <n v="12953000"/>
    <s v="High"/>
    <x v="4"/>
    <x v="2"/>
    <n v="0.14499999999999999"/>
    <n v="791800"/>
    <n v="38008000"/>
    <x v="0"/>
    <x v="0"/>
    <n v="0"/>
    <n v="0"/>
    <n v="1"/>
    <s v="ok"/>
    <n v="2"/>
    <n v="1"/>
    <n v="3"/>
    <n v="0"/>
    <n v="6"/>
    <s v="Low Risk"/>
    <n v="8"/>
    <s v="6-11 bulan"/>
  </r>
  <r>
    <x v="2326"/>
    <x v="25"/>
    <x v="3"/>
    <x v="53"/>
    <s v="31171003568268"/>
    <n v="23"/>
    <s v="Perempuan"/>
    <x v="1"/>
    <n v="9612000"/>
    <n v="0.18752600915522263"/>
    <x v="6"/>
    <s v="DIY"/>
    <x v="0"/>
    <s v="ADV 160"/>
    <s v="Adventure"/>
    <n v="44416000"/>
    <n v="17766000"/>
    <s v="High"/>
    <x v="5"/>
    <x v="3"/>
    <n v="0.14499999999999999"/>
    <n v="1802500"/>
    <n v="32446000"/>
    <x v="0"/>
    <x v="0"/>
    <n v="0"/>
    <n v="0"/>
    <n v="1"/>
    <s v="verifikasi"/>
    <n v="1"/>
    <n v="1"/>
    <n v="1"/>
    <n v="0"/>
    <n v="3"/>
    <s v="Low Risk"/>
    <n v="8"/>
    <s v="6-11 bulan"/>
  </r>
  <r>
    <x v="2327"/>
    <x v="97"/>
    <x v="3"/>
    <x v="58"/>
    <s v="62191501506913"/>
    <n v="25"/>
    <s v="Perempuan"/>
    <x v="5"/>
    <n v="4770000"/>
    <n v="0.37287211740041931"/>
    <x v="13"/>
    <s v="Jawa Barat"/>
    <x v="0"/>
    <s v="Vario 160"/>
    <s v="Matic Mid"/>
    <n v="30936000"/>
    <n v="4640000"/>
    <s v="Medium"/>
    <x v="0"/>
    <x v="3"/>
    <n v="0.14499999999999999"/>
    <n v="1778600"/>
    <n v="32015000"/>
    <x v="0"/>
    <x v="0"/>
    <n v="0"/>
    <n v="0"/>
    <n v="1"/>
    <s v="ok"/>
    <n v="3"/>
    <n v="2"/>
    <n v="1"/>
    <n v="0"/>
    <n v="6"/>
    <s v="Low Risk"/>
    <n v="7"/>
    <s v="6-11 bulan"/>
  </r>
  <r>
    <x v="2328"/>
    <x v="44"/>
    <x v="0"/>
    <x v="32"/>
    <s v="95882511778678"/>
    <n v="52"/>
    <s v="Lakilaki"/>
    <x v="0"/>
    <n v="5130000"/>
    <n v="0.13366471734892788"/>
    <x v="8"/>
    <s v="Banten"/>
    <x v="1"/>
    <s v="Aerox 155"/>
    <s v="Matic Sport"/>
    <n v="31803000"/>
    <n v="7951000"/>
    <s v="Medium"/>
    <x v="1"/>
    <x v="1"/>
    <n v="0.14499999999999999"/>
    <n v="685700"/>
    <n v="41144000"/>
    <x v="0"/>
    <x v="0"/>
    <n v="0"/>
    <n v="0"/>
    <n v="1"/>
    <m/>
    <n v="1"/>
    <n v="2"/>
    <n v="4"/>
    <n v="0"/>
    <n v="7"/>
    <s v="Medium Risk"/>
    <n v="4"/>
    <s v="0-5 bulan"/>
  </r>
  <r>
    <x v="2329"/>
    <x v="5"/>
    <x v="1"/>
    <x v="456"/>
    <s v="56691902974164"/>
    <n v="52"/>
    <s v="Perempuan"/>
    <x v="9"/>
    <n v="4076000"/>
    <n v="0.3985034347399411"/>
    <x v="2"/>
    <s v="Riau"/>
    <x v="1"/>
    <s v="R15"/>
    <s v="Sport"/>
    <n v="43172000"/>
    <n v="12952000"/>
    <s v="High"/>
    <x v="3"/>
    <x v="5"/>
    <n v="0.14499999999999999"/>
    <n v="1624300"/>
    <n v="38984000"/>
    <x v="0"/>
    <x v="0"/>
    <n v="0"/>
    <n v="0"/>
    <n v="1"/>
    <m/>
    <n v="3"/>
    <n v="1"/>
    <n v="1"/>
    <n v="0"/>
    <n v="5"/>
    <s v="Low Risk"/>
    <n v="7"/>
    <s v="6-11 bulan"/>
  </r>
  <r>
    <x v="2330"/>
    <x v="9"/>
    <x v="1"/>
    <x v="548"/>
    <s v="46422908834442"/>
    <n v="33"/>
    <s v="Lakilaki"/>
    <x v="9"/>
    <n v="6008000"/>
    <n v="0.28764980026631159"/>
    <x v="10"/>
    <s v="Jawa Timur"/>
    <x v="2"/>
    <s v="Address"/>
    <s v="Matic Mid"/>
    <n v="21308000"/>
    <n v="3196000"/>
    <s v="Medium"/>
    <x v="0"/>
    <x v="0"/>
    <n v="0.14499999999999999"/>
    <n v="1728200"/>
    <n v="20738000"/>
    <x v="0"/>
    <x v="0"/>
    <n v="0"/>
    <n v="0"/>
    <n v="1"/>
    <s v="survey ulang"/>
    <n v="2"/>
    <n v="2"/>
    <n v="1"/>
    <n v="0"/>
    <n v="5"/>
    <s v="Low Risk"/>
    <n v="6"/>
    <s v="6-11 bulan"/>
  </r>
  <r>
    <x v="2331"/>
    <x v="12"/>
    <x v="2"/>
    <x v="315"/>
    <s v="86471408619572"/>
    <n v="53"/>
    <s v="Lakilaki"/>
    <x v="2"/>
    <n v="2067000"/>
    <n v="0.37677793904209"/>
    <x v="6"/>
    <s v="DIY"/>
    <x v="1"/>
    <s v="R15"/>
    <s v="Sport"/>
    <n v="41676000"/>
    <n v="14587000"/>
    <s v="High"/>
    <x v="4"/>
    <x v="1"/>
    <n v="0.14499999999999999"/>
    <n v="778800"/>
    <n v="46729000"/>
    <x v="0"/>
    <x v="0"/>
    <n v="0"/>
    <n v="0"/>
    <n v="1"/>
    <s v="approved"/>
    <n v="3"/>
    <n v="1"/>
    <n v="4"/>
    <n v="0"/>
    <n v="8"/>
    <s v="Medium Risk"/>
    <n v="6"/>
    <s v="6-11 bulan"/>
  </r>
  <r>
    <x v="2332"/>
    <x v="21"/>
    <x v="4"/>
    <x v="283"/>
    <s v="42261107549497"/>
    <n v="26"/>
    <s v="Lakilaki"/>
    <x v="7"/>
    <n v="2117000"/>
    <n v="0.16329711856400567"/>
    <x v="4"/>
    <s v="Kalimantan Selatan"/>
    <x v="2"/>
    <s v="Nex II"/>
    <s v="Matic Entry"/>
    <n v="16159000"/>
    <n v="5656000"/>
    <s v="High"/>
    <x v="4"/>
    <x v="2"/>
    <n v="0.14499999999999999"/>
    <n v="345700"/>
    <n v="16594000"/>
    <x v="0"/>
    <x v="0"/>
    <n v="0"/>
    <n v="0"/>
    <n v="1"/>
    <s v="survey ulang"/>
    <n v="1"/>
    <n v="1"/>
    <n v="3"/>
    <n v="0"/>
    <n v="5"/>
    <s v="Low Risk"/>
    <n v="5"/>
    <s v="0-5 bulan"/>
  </r>
  <r>
    <x v="2333"/>
    <x v="105"/>
    <x v="2"/>
    <x v="664"/>
    <s v="74251701719358"/>
    <n v="41"/>
    <s v="Lakilaki"/>
    <x v="9"/>
    <n v="4529000"/>
    <n v="0.16261867962022522"/>
    <x v="1"/>
    <s v="Sumatera Selatan"/>
    <x v="0"/>
    <s v="Vario 125"/>
    <s v="Matic Mid"/>
    <n v="24861000"/>
    <n v="2486000"/>
    <s v="Low"/>
    <x v="6"/>
    <x v="2"/>
    <n v="0.14499999999999999"/>
    <n v="736500"/>
    <n v="35353000"/>
    <x v="0"/>
    <x v="0"/>
    <n v="0"/>
    <n v="0"/>
    <n v="1"/>
    <s v="approved"/>
    <n v="1"/>
    <n v="3"/>
    <n v="3"/>
    <n v="0"/>
    <n v="7"/>
    <s v="Medium Risk"/>
    <n v="6"/>
    <s v="6-11 bulan"/>
  </r>
  <r>
    <x v="2334"/>
    <x v="115"/>
    <x v="5"/>
    <x v="392"/>
    <s v="69911710708338"/>
    <n v="22"/>
    <s v="Perempuan"/>
    <x v="1"/>
    <n v="7070000"/>
    <n v="0.19937765205091937"/>
    <x v="15"/>
    <s v="DKI Jakarta"/>
    <x v="1"/>
    <s v="Lexi LX 155"/>
    <s v="Matic Mid"/>
    <n v="29140000"/>
    <n v="2914000"/>
    <s v="Low"/>
    <x v="6"/>
    <x v="5"/>
    <n v="0.14499999999999999"/>
    <n v="1409600"/>
    <n v="33832000"/>
    <x v="0"/>
    <x v="0"/>
    <n v="0"/>
    <n v="0"/>
    <n v="1"/>
    <m/>
    <n v="1"/>
    <n v="3"/>
    <n v="1"/>
    <n v="0"/>
    <n v="5"/>
    <s v="Low Risk"/>
    <n v="8"/>
    <s v="6-11 bulan"/>
  </r>
  <r>
    <x v="2335"/>
    <x v="108"/>
    <x v="1"/>
    <x v="257"/>
    <s v="76481501853447"/>
    <n v="53"/>
    <s v="Perempuan"/>
    <x v="0"/>
    <n v="4662000"/>
    <n v="0.39631059631059629"/>
    <x v="6"/>
    <s v="DIY"/>
    <x v="2"/>
    <s v="Address"/>
    <s v="Matic Mid"/>
    <n v="21515000"/>
    <n v="2151000"/>
    <s v="Low"/>
    <x v="6"/>
    <x v="0"/>
    <n v="0.14499999999999999"/>
    <n v="1847600"/>
    <n v="22171000"/>
    <x v="0"/>
    <x v="0"/>
    <n v="0"/>
    <n v="0"/>
    <n v="1"/>
    <s v="verifikasi"/>
    <n v="3"/>
    <n v="3"/>
    <n v="1"/>
    <n v="0"/>
    <n v="7"/>
    <s v="Medium Risk"/>
    <n v="7"/>
    <s v="6-11 bulan"/>
  </r>
  <r>
    <x v="2336"/>
    <x v="110"/>
    <x v="0"/>
    <x v="334"/>
    <s v="Invalid"/>
    <n v="38"/>
    <s v="Perempuan"/>
    <x v="1"/>
    <n v="12559000"/>
    <n v="8.1718289672744651E-2"/>
    <x v="16"/>
    <s v="Jawa Timur"/>
    <x v="1"/>
    <s v="Freego"/>
    <s v="Matic Mid"/>
    <n v="22462000"/>
    <n v="3369000"/>
    <s v="Medium"/>
    <x v="0"/>
    <x v="5"/>
    <n v="0.14499999999999999"/>
    <n v="1026300"/>
    <n v="24630000"/>
    <x v="0"/>
    <x v="0"/>
    <n v="0"/>
    <n v="0"/>
    <n v="1"/>
    <s v="ok"/>
    <n v="1"/>
    <n v="2"/>
    <n v="1"/>
    <n v="0"/>
    <n v="4"/>
    <s v="Low Risk"/>
    <n v="4"/>
    <s v="0-5 bulan"/>
  </r>
  <r>
    <x v="2337"/>
    <x v="186"/>
    <x v="2"/>
    <x v="302"/>
    <s v="46191507846545"/>
    <n v="25"/>
    <s v="Lakilaki"/>
    <x v="0"/>
    <n v="7391000"/>
    <n v="9.2057908266810984E-2"/>
    <x v="14"/>
    <s v="DKI Jakarta"/>
    <x v="0"/>
    <s v="Revo X"/>
    <s v="Bebek"/>
    <n v="18084000"/>
    <n v="5425000"/>
    <s v="High"/>
    <x v="3"/>
    <x v="5"/>
    <n v="0.14499999999999999"/>
    <n v="680400"/>
    <n v="16330000"/>
    <x v="0"/>
    <x v="0"/>
    <n v="0"/>
    <n v="0"/>
    <n v="1"/>
    <s v="verifikasi"/>
    <n v="1"/>
    <n v="1"/>
    <n v="1"/>
    <n v="0"/>
    <n v="3"/>
    <s v="Low Risk"/>
    <n v="5"/>
    <s v="0-5 bulan"/>
  </r>
  <r>
    <x v="2338"/>
    <x v="199"/>
    <x v="1"/>
    <x v="384"/>
    <s v="58632707933090"/>
    <n v="40"/>
    <s v="Lakilaki"/>
    <x v="0"/>
    <n v="5437000"/>
    <n v="0.26875114953099133"/>
    <x v="0"/>
    <s v="Bali"/>
    <x v="0"/>
    <s v="Vario 125"/>
    <s v="Matic Mid"/>
    <n v="25524000"/>
    <n v="10210000"/>
    <s v="High"/>
    <x v="5"/>
    <x v="0"/>
    <n v="0.14499999999999999"/>
    <n v="1461200"/>
    <n v="17535000"/>
    <x v="0"/>
    <x v="0"/>
    <n v="0"/>
    <n v="0"/>
    <n v="1"/>
    <m/>
    <n v="2"/>
    <n v="1"/>
    <n v="1"/>
    <n v="0"/>
    <n v="4"/>
    <s v="Low Risk"/>
    <n v="7"/>
    <s v="6-11 bulan"/>
  </r>
  <r>
    <x v="2339"/>
    <x v="107"/>
    <x v="3"/>
    <x v="461"/>
    <s v="38332708503517"/>
    <n v="32"/>
    <s v="Lakilaki"/>
    <x v="0"/>
    <n v="7451000"/>
    <n v="0.15717353375385854"/>
    <x v="7"/>
    <s v="Jawa Barat"/>
    <x v="0"/>
    <s v="Vario 125"/>
    <s v="Matic Mid"/>
    <n v="24736000"/>
    <n v="7421000"/>
    <s v="High"/>
    <x v="3"/>
    <x v="3"/>
    <n v="0.14499999999999999"/>
    <n v="1171100"/>
    <n v="21080000"/>
    <x v="0"/>
    <x v="0"/>
    <n v="0"/>
    <n v="0"/>
    <n v="1"/>
    <m/>
    <n v="1"/>
    <n v="1"/>
    <n v="1"/>
    <n v="0"/>
    <n v="3"/>
    <s v="Low Risk"/>
    <n v="8"/>
    <s v="6-11 bulan"/>
  </r>
  <r>
    <x v="2340"/>
    <x v="83"/>
    <x v="3"/>
    <x v="520"/>
    <s v="47481602557063"/>
    <n v="30"/>
    <s v="Perempuan"/>
    <x v="5"/>
    <n v="3649000"/>
    <n v="0.20060290490545354"/>
    <x v="7"/>
    <s v="Jawa Barat"/>
    <x v="2"/>
    <s v="Address"/>
    <s v="Matic Mid"/>
    <n v="20954000"/>
    <n v="7334000"/>
    <s v="High"/>
    <x v="4"/>
    <x v="5"/>
    <n v="0.14499999999999999"/>
    <n v="732000"/>
    <n v="17569000"/>
    <x v="0"/>
    <x v="0"/>
    <n v="0"/>
    <n v="0"/>
    <n v="1"/>
    <s v="survey ulang"/>
    <n v="2"/>
    <n v="1"/>
    <n v="1"/>
    <n v="0"/>
    <n v="4"/>
    <s v="Low Risk"/>
    <n v="7"/>
    <s v="6-11 bulan"/>
  </r>
  <r>
    <x v="2341"/>
    <x v="12"/>
    <x v="2"/>
    <x v="110"/>
    <s v="66062408759882"/>
    <n v="49"/>
    <s v="Lakilaki"/>
    <x v="0"/>
    <n v="5610000"/>
    <n v="8.4901960784313724E-2"/>
    <x v="10"/>
    <s v="Jawa Timur"/>
    <x v="0"/>
    <s v="Beat Street"/>
    <s v="Matic Entry"/>
    <n v="18384000"/>
    <n v="6434000"/>
    <s v="High"/>
    <x v="4"/>
    <x v="4"/>
    <n v="0.14499999999999999"/>
    <n v="476300"/>
    <n v="17148000"/>
    <x v="0"/>
    <x v="0"/>
    <n v="0"/>
    <n v="0"/>
    <n v="1"/>
    <m/>
    <n v="1"/>
    <n v="1"/>
    <n v="2"/>
    <n v="0"/>
    <n v="4"/>
    <s v="Low Risk"/>
    <n v="6"/>
    <s v="6-11 bulan"/>
  </r>
  <r>
    <x v="2342"/>
    <x v="77"/>
    <x v="3"/>
    <x v="590"/>
    <s v="62492311993461"/>
    <n v="42"/>
    <s v="Lakilaki"/>
    <x v="0"/>
    <n v="6806000"/>
    <n v="7.0599471054951513E-2"/>
    <x v="7"/>
    <s v="Jawa Barat"/>
    <x v="2"/>
    <s v="Address"/>
    <s v="Matic Mid"/>
    <n v="20091000"/>
    <n v="8036000"/>
    <s v="High"/>
    <x v="5"/>
    <x v="4"/>
    <n v="0.14499999999999999"/>
    <n v="480500"/>
    <n v="17299000"/>
    <x v="0"/>
    <x v="0"/>
    <n v="0"/>
    <n v="0"/>
    <n v="1"/>
    <m/>
    <n v="1"/>
    <n v="1"/>
    <n v="2"/>
    <n v="0"/>
    <n v="4"/>
    <s v="Low Risk"/>
    <n v="8"/>
    <s v="6-11 bulan"/>
  </r>
  <r>
    <x v="2343"/>
    <x v="153"/>
    <x v="5"/>
    <x v="27"/>
    <s v="74272512932289"/>
    <n v="23"/>
    <s v="Lakilaki"/>
    <x v="4"/>
    <n v="6028000"/>
    <n v="0.17682481751824816"/>
    <x v="12"/>
    <s v="DKI Jakarta"/>
    <x v="1"/>
    <s v="R15"/>
    <s v="Sport"/>
    <n v="43176000"/>
    <n v="10794000"/>
    <s v="Medium"/>
    <x v="1"/>
    <x v="2"/>
    <n v="0.14499999999999999"/>
    <n v="1065900"/>
    <n v="51163000"/>
    <x v="0"/>
    <x v="0"/>
    <n v="0"/>
    <n v="0"/>
    <n v="1"/>
    <m/>
    <n v="1"/>
    <n v="2"/>
    <n v="3"/>
    <n v="0"/>
    <n v="6"/>
    <s v="Low Risk"/>
    <n v="9"/>
    <s v="6-11 bulan"/>
  </r>
  <r>
    <x v="2344"/>
    <x v="104"/>
    <x v="1"/>
    <x v="665"/>
    <s v="75862205526993"/>
    <n v="47"/>
    <s v="Lakilaki"/>
    <x v="3"/>
    <n v="4808000"/>
    <n v="0.10825707154742097"/>
    <x v="4"/>
    <s v="Kalimantan Selatan"/>
    <x v="0"/>
    <s v="Vario 125"/>
    <s v="Matic Mid"/>
    <n v="24328000"/>
    <n v="8515000"/>
    <s v="High"/>
    <x v="4"/>
    <x v="2"/>
    <n v="0.14499999999999999"/>
    <n v="520500"/>
    <n v="24985000"/>
    <x v="1"/>
    <x v="4"/>
    <n v="104"/>
    <n v="6"/>
    <n v="5"/>
    <s v="survey ulang"/>
    <n v="1"/>
    <n v="1"/>
    <n v="3"/>
    <n v="4"/>
    <n v="9"/>
    <s v="High Risk"/>
    <n v="7"/>
    <s v="6-11 bulan"/>
  </r>
  <r>
    <x v="2345"/>
    <x v="161"/>
    <x v="3"/>
    <x v="654"/>
    <s v="95591004692591"/>
    <n v="41"/>
    <s v="Lakilaki"/>
    <x v="5"/>
    <n v="3288000"/>
    <n v="0.37496958637469585"/>
    <x v="20"/>
    <s v="DKI Jakarta"/>
    <x v="1"/>
    <s v="Aerox 155"/>
    <s v="Matic Sport"/>
    <n v="32768000"/>
    <n v="9830000"/>
    <s v="High"/>
    <x v="3"/>
    <x v="5"/>
    <n v="0.14499999999999999"/>
    <n v="1232900"/>
    <n v="29589000"/>
    <x v="0"/>
    <x v="0"/>
    <n v="0"/>
    <n v="0"/>
    <n v="1"/>
    <s v="data kurang"/>
    <n v="3"/>
    <n v="1"/>
    <n v="1"/>
    <n v="0"/>
    <n v="5"/>
    <s v="Low Risk"/>
    <n v="8"/>
    <s v="6-11 bulan"/>
  </r>
  <r>
    <x v="2346"/>
    <x v="16"/>
    <x v="1"/>
    <x v="366"/>
    <s v="97151007919058"/>
    <n v="35"/>
    <s v="Lakilaki"/>
    <x v="4"/>
    <n v="5411000"/>
    <n v="0.38148216595823325"/>
    <x v="17"/>
    <s v="Jawa Barat"/>
    <x v="0"/>
    <s v="Scoopy"/>
    <s v="Matic Stylish"/>
    <n v="24037000"/>
    <n v="2404000"/>
    <s v="Low"/>
    <x v="6"/>
    <x v="0"/>
    <n v="0.14499999999999999"/>
    <n v="2064200"/>
    <n v="24770000"/>
    <x v="0"/>
    <x v="0"/>
    <n v="0"/>
    <n v="0"/>
    <n v="1"/>
    <s v="verifikasi"/>
    <n v="3"/>
    <n v="3"/>
    <n v="1"/>
    <n v="0"/>
    <n v="7"/>
    <s v="Medium Risk"/>
    <n v="6"/>
    <s v="6-11 bulan"/>
  </r>
  <r>
    <x v="2347"/>
    <x v="95"/>
    <x v="0"/>
    <x v="482"/>
    <s v="97792705532460"/>
    <n v="40"/>
    <s v="Lakilaki"/>
    <x v="3"/>
    <n v="4394000"/>
    <n v="9.2694583522985888E-2"/>
    <x v="3"/>
    <s v="Sulawesi Selatan"/>
    <x v="0"/>
    <s v="Genio"/>
    <s v="Matic Entry"/>
    <n v="19038000"/>
    <n v="6663000"/>
    <s v="High"/>
    <x v="4"/>
    <x v="2"/>
    <n v="0.14499999999999999"/>
    <n v="407300"/>
    <n v="19552000"/>
    <x v="0"/>
    <x v="0"/>
    <n v="0"/>
    <n v="0"/>
    <n v="1"/>
    <s v="data kurang"/>
    <n v="1"/>
    <n v="1"/>
    <n v="3"/>
    <n v="0"/>
    <n v="5"/>
    <s v="Low Risk"/>
    <n v="4"/>
    <s v="0-5 bulan"/>
  </r>
  <r>
    <x v="2348"/>
    <x v="173"/>
    <x v="4"/>
    <x v="377"/>
    <s v="81792112597299"/>
    <n v="45"/>
    <s v="Lakilaki"/>
    <x v="3"/>
    <n v="6781000"/>
    <n v="8.4707270314112959E-2"/>
    <x v="5"/>
    <s v="Kalimantan Timur"/>
    <x v="2"/>
    <s v="Address"/>
    <s v="Matic Mid"/>
    <n v="20586000"/>
    <n v="6176000"/>
    <s v="High"/>
    <x v="3"/>
    <x v="4"/>
    <n v="0.14499999999999999"/>
    <n v="574400"/>
    <n v="20679000"/>
    <x v="0"/>
    <x v="0"/>
    <n v="0"/>
    <n v="0"/>
    <n v="1"/>
    <m/>
    <n v="1"/>
    <n v="1"/>
    <n v="2"/>
    <n v="0"/>
    <n v="4"/>
    <s v="Low Risk"/>
    <n v="5"/>
    <s v="0-5 bulan"/>
  </r>
  <r>
    <x v="2349"/>
    <x v="79"/>
    <x v="5"/>
    <x v="92"/>
    <s v="70702010531580"/>
    <n v="41"/>
    <s v="Lakilaki"/>
    <x v="1"/>
    <n v="3928000"/>
    <n v="0.27293788187372708"/>
    <x v="16"/>
    <s v="Jawa Timur"/>
    <x v="0"/>
    <s v="Beat Street"/>
    <s v="Matic Entry"/>
    <n v="18726000"/>
    <n v="7490000"/>
    <s v="High"/>
    <x v="5"/>
    <x v="0"/>
    <n v="0.14499999999999999"/>
    <n v="1072100"/>
    <n v="12865000"/>
    <x v="0"/>
    <x v="0"/>
    <n v="0"/>
    <n v="0"/>
    <n v="1"/>
    <m/>
    <n v="2"/>
    <n v="1"/>
    <n v="1"/>
    <n v="0"/>
    <n v="4"/>
    <s v="Low Risk"/>
    <n v="8"/>
    <s v="6-11 bulan"/>
  </r>
  <r>
    <x v="2350"/>
    <x v="35"/>
    <x v="7"/>
    <x v="33"/>
    <s v="Data Tidak Lengkap"/>
    <n v="26"/>
    <s v="Lakilaki"/>
    <x v="6"/>
    <n v="5514000"/>
    <n v="8.5110627493652516E-2"/>
    <x v="18"/>
    <s v="Jawa Tengah"/>
    <x v="0"/>
    <s v="Scoopy"/>
    <s v="Matic Stylish"/>
    <n v="23762461"/>
    <n v="9505000"/>
    <s v="High"/>
    <x v="5"/>
    <x v="2"/>
    <n v="0.14499999999999999"/>
    <n v="469300"/>
    <n v="22527000"/>
    <x v="0"/>
    <x v="0"/>
    <n v="0"/>
    <n v="0"/>
    <n v="1"/>
    <s v="approved"/>
    <n v="1"/>
    <n v="1"/>
    <n v="3"/>
    <n v="0"/>
    <n v="5"/>
    <s v="Low Risk"/>
    <s v="N/A"/>
    <s v="N/A"/>
  </r>
  <r>
    <x v="2351"/>
    <x v="168"/>
    <x v="1"/>
    <x v="88"/>
    <s v="91951511611672"/>
    <n v="28"/>
    <s v="Perempuan"/>
    <x v="9"/>
    <n v="5446000"/>
    <n v="0.1987146529562982"/>
    <x v="20"/>
    <s v="DKI Jakarta"/>
    <x v="0"/>
    <s v="Vario 125"/>
    <s v="Matic Mid"/>
    <n v="24614000"/>
    <n v="8615000"/>
    <s v="High"/>
    <x v="4"/>
    <x v="3"/>
    <n v="0.14499999999999999"/>
    <n v="1082200"/>
    <n v="19479000"/>
    <x v="0"/>
    <x v="0"/>
    <n v="0"/>
    <n v="0"/>
    <n v="1"/>
    <m/>
    <n v="1"/>
    <n v="1"/>
    <n v="1"/>
    <n v="0"/>
    <n v="3"/>
    <s v="Low Risk"/>
    <n v="7"/>
    <s v="6-11 bulan"/>
  </r>
  <r>
    <x v="2352"/>
    <x v="142"/>
    <x v="4"/>
    <x v="458"/>
    <s v="70471412897412"/>
    <n v="22"/>
    <s v="Perempuan"/>
    <x v="6"/>
    <n v="5604000"/>
    <n v="0.14172019985724482"/>
    <x v="3"/>
    <s v="Sulawesi Selatan"/>
    <x v="0"/>
    <s v="Scoopy"/>
    <s v="Matic Stylish"/>
    <n v="24627000"/>
    <n v="9851000"/>
    <s v="High"/>
    <x v="5"/>
    <x v="5"/>
    <n v="0.14499999999999999"/>
    <n v="794200"/>
    <n v="19061000"/>
    <x v="0"/>
    <x v="0"/>
    <n v="0"/>
    <n v="0"/>
    <n v="1"/>
    <m/>
    <n v="1"/>
    <n v="1"/>
    <n v="1"/>
    <n v="0"/>
    <n v="3"/>
    <s v="Low Risk"/>
    <n v="5"/>
    <s v="0-5 bulan"/>
  </r>
  <r>
    <x v="2353"/>
    <x v="32"/>
    <x v="4"/>
    <x v="352"/>
    <s v="40491506572508"/>
    <n v="54"/>
    <s v="Perempuan"/>
    <x v="3"/>
    <n v="4304000"/>
    <n v="0.17093401486988846"/>
    <x v="11"/>
    <s v="Sumatera Utara"/>
    <x v="0"/>
    <s v="PCX 160"/>
    <s v="Matic Premium"/>
    <n v="36554000"/>
    <n v="10966000"/>
    <s v="High"/>
    <x v="3"/>
    <x v="1"/>
    <n v="0.14499999999999999"/>
    <n v="735700"/>
    <n v="44139000"/>
    <x v="0"/>
    <x v="0"/>
    <n v="0"/>
    <n v="0"/>
    <n v="1"/>
    <s v="data kurang"/>
    <n v="1"/>
    <n v="1"/>
    <n v="4"/>
    <n v="0"/>
    <n v="6"/>
    <s v="Low Risk"/>
    <n v="5"/>
    <s v="0-5 bulan"/>
  </r>
  <r>
    <x v="2354"/>
    <x v="131"/>
    <x v="4"/>
    <x v="331"/>
    <s v="51652111676650"/>
    <n v="23"/>
    <s v="Perempuan"/>
    <x v="0"/>
    <n v="5031000"/>
    <n v="0.70993838203140525"/>
    <x v="6"/>
    <s v="DIY"/>
    <x v="1"/>
    <s v="XMAX 250"/>
    <s v="Maxi Scooter"/>
    <n v="62123000"/>
    <n v="9318000"/>
    <s v="Medium"/>
    <x v="0"/>
    <x v="3"/>
    <n v="0.14499999999999999"/>
    <n v="3571700"/>
    <n v="64290000"/>
    <x v="0"/>
    <x v="0"/>
    <n v="0"/>
    <n v="0"/>
    <n v="1"/>
    <m/>
    <n v="4"/>
    <n v="2"/>
    <n v="1"/>
    <n v="0"/>
    <n v="7"/>
    <s v="Medium Risk"/>
    <n v="5"/>
    <s v="0-5 bulan"/>
  </r>
  <r>
    <x v="2355"/>
    <x v="49"/>
    <x v="4"/>
    <x v="15"/>
    <s v="80541202854888"/>
    <n v="48"/>
    <s v="Perempuan"/>
    <x v="3"/>
    <n v="4488000"/>
    <n v="0.15267379679144386"/>
    <x v="1"/>
    <s v="Sumatera Selatan"/>
    <x v="2"/>
    <s v="Address"/>
    <s v="Matic Mid"/>
    <n v="21246000"/>
    <n v="8498000"/>
    <s v="High"/>
    <x v="5"/>
    <x v="5"/>
    <n v="0.14499999999999999"/>
    <n v="685200"/>
    <n v="16445000"/>
    <x v="0"/>
    <x v="0"/>
    <n v="0"/>
    <n v="0"/>
    <n v="1"/>
    <s v="verifikasi"/>
    <n v="1"/>
    <n v="1"/>
    <n v="1"/>
    <n v="0"/>
    <n v="3"/>
    <s v="Low Risk"/>
    <n v="5"/>
    <s v="0-5 bulan"/>
  </r>
  <r>
    <x v="2356"/>
    <x v="12"/>
    <x v="2"/>
    <x v="351"/>
    <s v="43662010539705"/>
    <n v="58"/>
    <s v="Lakilaki"/>
    <x v="6"/>
    <n v="4750000"/>
    <n v="0.41141052631578945"/>
    <x v="19"/>
    <s v="Jawa Barat"/>
    <x v="0"/>
    <s v="Scoopy"/>
    <s v="Matic Stylish"/>
    <n v="24094000"/>
    <n v="3614000"/>
    <s v="Medium"/>
    <x v="0"/>
    <x v="0"/>
    <n v="0.14499999999999999"/>
    <n v="1954200"/>
    <n v="23450000"/>
    <x v="0"/>
    <x v="0"/>
    <n v="0"/>
    <n v="0"/>
    <n v="1"/>
    <s v="ok"/>
    <n v="4"/>
    <n v="2"/>
    <n v="1"/>
    <n v="0"/>
    <n v="7"/>
    <s v="Medium Risk"/>
    <n v="6"/>
    <s v="6-11 bulan"/>
  </r>
  <r>
    <x v="2357"/>
    <x v="71"/>
    <x v="1"/>
    <x v="138"/>
    <s v="52672308731123"/>
    <n v="31"/>
    <s v="Perempuan"/>
    <x v="0"/>
    <n v="7402000"/>
    <n v="0.39400162118346393"/>
    <x v="9"/>
    <s v="Jawa Tengah"/>
    <x v="1"/>
    <s v="R15"/>
    <s v="Sport"/>
    <n v="40754000"/>
    <n v="10189000"/>
    <s v="Medium"/>
    <x v="1"/>
    <x v="0"/>
    <n v="0.14499999999999999"/>
    <n v="2916400"/>
    <n v="34997000"/>
    <x v="0"/>
    <x v="0"/>
    <n v="0"/>
    <n v="0"/>
    <n v="1"/>
    <m/>
    <n v="3"/>
    <n v="2"/>
    <n v="1"/>
    <n v="0"/>
    <n v="6"/>
    <s v="Low Risk"/>
    <n v="7"/>
    <s v="6-11 bulan"/>
  </r>
  <r>
    <x v="2358"/>
    <x v="7"/>
    <x v="3"/>
    <x v="14"/>
    <s v="85472512556640"/>
    <n v="24"/>
    <s v="Lakilaki"/>
    <x v="0"/>
    <n v="7835000"/>
    <n v="0.30613911933631144"/>
    <x v="20"/>
    <s v="DKI Jakarta"/>
    <x v="1"/>
    <s v="MT15"/>
    <s v="Sport Naked"/>
    <n v="38674000"/>
    <n v="13536000"/>
    <s v="High"/>
    <x v="4"/>
    <x v="0"/>
    <n v="0.14499999999999999"/>
    <n v="2398600"/>
    <n v="28783000"/>
    <x v="0"/>
    <x v="0"/>
    <n v="0"/>
    <n v="0"/>
    <n v="1"/>
    <s v="survey ulang"/>
    <n v="3"/>
    <n v="1"/>
    <n v="1"/>
    <n v="0"/>
    <n v="5"/>
    <s v="Low Risk"/>
    <n v="8"/>
    <s v="6-11 bulan"/>
  </r>
  <r>
    <x v="2359"/>
    <x v="173"/>
    <x v="4"/>
    <x v="324"/>
    <s v="53632610722996"/>
    <n v="47"/>
    <s v="Perempuan"/>
    <x v="7"/>
    <n v="3845000"/>
    <n v="0.23245773732119637"/>
    <x v="2"/>
    <s v="Riau"/>
    <x v="1"/>
    <s v="NMAX 155"/>
    <s v="Matic Premium"/>
    <n v="34496000"/>
    <n v="12074000"/>
    <s v="High"/>
    <x v="4"/>
    <x v="4"/>
    <n v="0.14499999999999999"/>
    <n v="893800"/>
    <n v="32176000"/>
    <x v="0"/>
    <x v="0"/>
    <n v="0"/>
    <n v="0"/>
    <n v="1"/>
    <m/>
    <n v="2"/>
    <n v="1"/>
    <n v="2"/>
    <n v="0"/>
    <n v="5"/>
    <s v="Low Risk"/>
    <n v="5"/>
    <s v="0-5 bulan"/>
  </r>
  <r>
    <x v="2360"/>
    <x v="20"/>
    <x v="2"/>
    <x v="665"/>
    <s v="35391203817624"/>
    <n v="31"/>
    <s v="Perempuan"/>
    <x v="1"/>
    <n v="11530000"/>
    <n v="5.5732870771899395E-2"/>
    <x v="13"/>
    <s v="Jawa Barat"/>
    <x v="0"/>
    <s v="Vario 125"/>
    <s v="Matic Mid"/>
    <n v="24403000"/>
    <n v="4881000"/>
    <s v="Medium"/>
    <x v="2"/>
    <x v="2"/>
    <n v="0.14499999999999999"/>
    <n v="642600"/>
    <n v="30845000"/>
    <x v="0"/>
    <x v="0"/>
    <n v="0"/>
    <n v="0"/>
    <n v="1"/>
    <s v="survey ulang"/>
    <n v="1"/>
    <n v="2"/>
    <n v="3"/>
    <n v="0"/>
    <n v="6"/>
    <s v="Low Risk"/>
    <n v="6"/>
    <s v="6-11 bulan"/>
  </r>
  <r>
    <x v="2361"/>
    <x v="39"/>
    <x v="3"/>
    <x v="655"/>
    <s v="53382207817392"/>
    <n v="57"/>
    <s v="Perempuan"/>
    <x v="0"/>
    <n v="6574000"/>
    <n v="0.17588986918162458"/>
    <x v="6"/>
    <s v="DIY"/>
    <x v="1"/>
    <s v="MT15"/>
    <s v="Sport Naked"/>
    <n v="38678000"/>
    <n v="9670000"/>
    <s v="Medium"/>
    <x v="1"/>
    <x v="4"/>
    <n v="0.14499999999999999"/>
    <n v="1156300"/>
    <n v="41627000"/>
    <x v="0"/>
    <x v="0"/>
    <n v="0"/>
    <n v="0"/>
    <n v="1"/>
    <s v="verifikasi"/>
    <n v="1"/>
    <n v="2"/>
    <n v="2"/>
    <n v="0"/>
    <n v="5"/>
    <s v="Low Risk"/>
    <n v="8"/>
    <s v="6-11 bulan"/>
  </r>
  <r>
    <x v="2362"/>
    <x v="21"/>
    <x v="4"/>
    <x v="627"/>
    <s v="85082906638113"/>
    <n v="35"/>
    <s v="Perempuan"/>
    <x v="9"/>
    <n v="6376000"/>
    <n v="0.17043601003764117"/>
    <x v="6"/>
    <s v="DIY"/>
    <x v="0"/>
    <s v="Vario 125"/>
    <s v="Matic Mid"/>
    <n v="25271000"/>
    <n v="5054000"/>
    <s v="Medium"/>
    <x v="2"/>
    <x v="5"/>
    <n v="0.14499999999999999"/>
    <n v="1086700"/>
    <n v="26080000"/>
    <x v="0"/>
    <x v="0"/>
    <n v="0"/>
    <n v="0"/>
    <n v="1"/>
    <s v="data kurang"/>
    <n v="1"/>
    <n v="2"/>
    <n v="1"/>
    <n v="0"/>
    <n v="4"/>
    <s v="Low Risk"/>
    <n v="5"/>
    <s v="0-5 bulan"/>
  </r>
  <r>
    <x v="2363"/>
    <x v="2"/>
    <x v="2"/>
    <x v="69"/>
    <s v="99891908803278"/>
    <n v="26"/>
    <s v="Perempuan"/>
    <x v="9"/>
    <n v="4026000"/>
    <n v="0.39344262295081966"/>
    <x v="7"/>
    <s v="Jawa Barat"/>
    <x v="1"/>
    <s v="Lexi LX 155"/>
    <s v="Matic Mid"/>
    <n v="29273000"/>
    <n v="5855000"/>
    <s v="Medium"/>
    <x v="2"/>
    <x v="3"/>
    <n v="0.14499999999999999"/>
    <n v="1584000"/>
    <n v="28512000"/>
    <x v="0"/>
    <x v="0"/>
    <n v="0"/>
    <n v="0"/>
    <n v="1"/>
    <m/>
    <n v="3"/>
    <n v="2"/>
    <n v="1"/>
    <n v="0"/>
    <n v="6"/>
    <s v="Low Risk"/>
    <n v="6"/>
    <s v="6-11 bulan"/>
  </r>
  <r>
    <x v="2364"/>
    <x v="88"/>
    <x v="5"/>
    <x v="582"/>
    <s v="47032901814381"/>
    <n v="35"/>
    <s v="Perempuan"/>
    <x v="6"/>
    <n v="6882000"/>
    <n v="9.8198198198198194E-2"/>
    <x v="10"/>
    <s v="Jawa Timur"/>
    <x v="1"/>
    <s v="MT15"/>
    <s v="Sport Naked"/>
    <n v="39180000"/>
    <n v="15672000"/>
    <s v="High"/>
    <x v="5"/>
    <x v="1"/>
    <n v="0.14499999999999999"/>
    <n v="675800"/>
    <n v="40551000"/>
    <x v="0"/>
    <x v="0"/>
    <n v="0"/>
    <n v="0"/>
    <n v="1"/>
    <s v="data kurang"/>
    <n v="1"/>
    <n v="1"/>
    <n v="4"/>
    <n v="0"/>
    <n v="6"/>
    <s v="Low Risk"/>
    <n v="9"/>
    <s v="6-11 bulan"/>
  </r>
  <r>
    <x v="2365"/>
    <x v="14"/>
    <x v="2"/>
    <x v="469"/>
    <s v="39181304811658"/>
    <n v="32"/>
    <s v="Perempuan"/>
    <x v="0"/>
    <n v="4523000"/>
    <n v="0.18003537475127129"/>
    <x v="3"/>
    <s v="Sulawesi Selatan"/>
    <x v="1"/>
    <s v="Aerox 155"/>
    <s v="Matic Sport"/>
    <n v="30923000"/>
    <n v="6185000"/>
    <s v="Medium"/>
    <x v="2"/>
    <x v="2"/>
    <n v="0.14499999999999999"/>
    <n v="814300"/>
    <n v="39087000"/>
    <x v="0"/>
    <x v="0"/>
    <n v="0"/>
    <n v="0"/>
    <n v="1"/>
    <m/>
    <n v="1"/>
    <n v="2"/>
    <n v="3"/>
    <n v="0"/>
    <n v="6"/>
    <s v="Low Risk"/>
    <n v="6"/>
    <s v="6-11 bulan"/>
  </r>
  <r>
    <x v="2366"/>
    <x v="106"/>
    <x v="3"/>
    <x v="388"/>
    <s v="76922709902720"/>
    <n v="56"/>
    <s v="Lakilaki"/>
    <x v="0"/>
    <n v="7832000"/>
    <n v="6.2231869254341161E-2"/>
    <x v="11"/>
    <s v="Sumatera Utara"/>
    <x v="0"/>
    <s v="Genio"/>
    <s v="Matic Entry"/>
    <n v="18812000"/>
    <n v="6584000"/>
    <s v="High"/>
    <x v="4"/>
    <x v="4"/>
    <n v="0.14499999999999999"/>
    <n v="487400"/>
    <n v="17547000"/>
    <x v="0"/>
    <x v="0"/>
    <n v="0"/>
    <n v="0"/>
    <n v="1"/>
    <s v="verifikasi"/>
    <n v="1"/>
    <n v="1"/>
    <n v="2"/>
    <n v="0"/>
    <n v="4"/>
    <s v="Low Risk"/>
    <n v="8"/>
    <s v="6-11 bulan"/>
  </r>
  <r>
    <x v="2367"/>
    <x v="179"/>
    <x v="9"/>
    <x v="351"/>
    <s v="67431311915313"/>
    <n v="56"/>
    <s v="Perempuan"/>
    <x v="5"/>
    <n v="3944000"/>
    <n v="0.7130831643002028"/>
    <x v="20"/>
    <s v="DKI Jakarta"/>
    <x v="1"/>
    <s v="NMAX 155"/>
    <s v="Matic Premium"/>
    <n v="34676000"/>
    <n v="5201000"/>
    <s v="Medium"/>
    <x v="0"/>
    <x v="0"/>
    <n v="0.14499999999999999"/>
    <n v="2812400"/>
    <n v="33749000"/>
    <x v="0"/>
    <x v="0"/>
    <n v="0"/>
    <n v="0"/>
    <n v="1"/>
    <m/>
    <n v="4"/>
    <n v="2"/>
    <n v="1"/>
    <n v="0"/>
    <n v="7"/>
    <s v="Medium Risk"/>
    <n v="2"/>
    <s v="0-5 bulan"/>
  </r>
  <r>
    <x v="2368"/>
    <x v="39"/>
    <x v="3"/>
    <x v="97"/>
    <s v="99462401627364"/>
    <n v="46"/>
    <s v="Perempuan"/>
    <x v="0"/>
    <n v="7668000"/>
    <n v="0.18275952008346374"/>
    <x v="5"/>
    <s v="Kalimantan Timur"/>
    <x v="3"/>
    <s v="Dazz"/>
    <s v="Matic Entry"/>
    <n v="16319000"/>
    <n v="1632000"/>
    <s v="Low"/>
    <x v="6"/>
    <x v="0"/>
    <n v="0.14499999999999999"/>
    <n v="1401400"/>
    <n v="16817000"/>
    <x v="0"/>
    <x v="0"/>
    <n v="0"/>
    <n v="0"/>
    <n v="1"/>
    <s v="verifikasi"/>
    <n v="1"/>
    <n v="3"/>
    <n v="1"/>
    <n v="0"/>
    <n v="5"/>
    <s v="Low Risk"/>
    <n v="8"/>
    <s v="6-11 bulan"/>
  </r>
  <r>
    <x v="2369"/>
    <x v="139"/>
    <x v="3"/>
    <x v="55"/>
    <s v="92071705578298"/>
    <n v="55"/>
    <s v="Lakilaki"/>
    <x v="0"/>
    <n v="6344000"/>
    <n v="6.9278058007566201E-2"/>
    <x v="4"/>
    <s v="Kalimantan Selatan"/>
    <x v="0"/>
    <s v="Vario 125"/>
    <s v="Matic Mid"/>
    <n v="25479000"/>
    <n v="10192000"/>
    <s v="High"/>
    <x v="5"/>
    <x v="1"/>
    <n v="0.14499999999999999"/>
    <n v="439500"/>
    <n v="26371000"/>
    <x v="0"/>
    <x v="0"/>
    <n v="0"/>
    <n v="0"/>
    <n v="1"/>
    <m/>
    <n v="1"/>
    <n v="1"/>
    <n v="4"/>
    <n v="0"/>
    <n v="6"/>
    <s v="Low Risk"/>
    <n v="8"/>
    <s v="6-11 bulan"/>
  </r>
  <r>
    <x v="2370"/>
    <x v="176"/>
    <x v="5"/>
    <x v="52"/>
    <s v="51452409898459"/>
    <n v="36"/>
    <s v="Lakilaki"/>
    <x v="6"/>
    <n v="5903000"/>
    <n v="7.4402846010503135E-2"/>
    <x v="12"/>
    <s v="DKI Jakarta"/>
    <x v="1"/>
    <s v="Freego"/>
    <s v="Matic Mid"/>
    <n v="22239000"/>
    <n v="8895000"/>
    <s v="High"/>
    <x v="5"/>
    <x v="2"/>
    <n v="0.14499999999999999"/>
    <n v="439200"/>
    <n v="21083000"/>
    <x v="0"/>
    <x v="0"/>
    <n v="0"/>
    <n v="0"/>
    <n v="1"/>
    <m/>
    <n v="1"/>
    <n v="1"/>
    <n v="3"/>
    <n v="0"/>
    <n v="5"/>
    <s v="Low Risk"/>
    <n v="8"/>
    <s v="6-11 bulan"/>
  </r>
  <r>
    <x v="2371"/>
    <x v="11"/>
    <x v="3"/>
    <x v="324"/>
    <s v="91682907904312"/>
    <n v="38"/>
    <s v="Perempuan"/>
    <x v="7"/>
    <n v="3331000"/>
    <n v="0.51651155809066351"/>
    <x v="7"/>
    <s v="Jawa Barat"/>
    <x v="0"/>
    <s v="Genio"/>
    <s v="Matic Entry"/>
    <n v="20036000"/>
    <n v="2004000"/>
    <s v="Low"/>
    <x v="6"/>
    <x v="0"/>
    <n v="0.14499999999999999"/>
    <n v="1720500"/>
    <n v="20646000"/>
    <x v="0"/>
    <x v="0"/>
    <n v="0"/>
    <n v="0"/>
    <n v="1"/>
    <m/>
    <n v="4"/>
    <n v="3"/>
    <n v="1"/>
    <n v="0"/>
    <n v="8"/>
    <s v="Medium Risk"/>
    <n v="8"/>
    <s v="6-11 bulan"/>
  </r>
  <r>
    <x v="2372"/>
    <x v="126"/>
    <x v="5"/>
    <x v="271"/>
    <s v="34641912633647"/>
    <n v="36"/>
    <s v="Perempuan"/>
    <x v="8"/>
    <n v="3098000"/>
    <n v="0.3936410587475791"/>
    <x v="5"/>
    <s v="Kalimantan Timur"/>
    <x v="1"/>
    <s v="Aerox 155"/>
    <s v="Matic Sport"/>
    <n v="32413000"/>
    <n v="9724000"/>
    <s v="High"/>
    <x v="3"/>
    <x v="5"/>
    <n v="0.14499999999999999"/>
    <n v="1219500"/>
    <n v="29268000"/>
    <x v="0"/>
    <x v="0"/>
    <n v="0"/>
    <n v="0"/>
    <n v="1"/>
    <s v="survey ulang"/>
    <n v="3"/>
    <n v="1"/>
    <n v="1"/>
    <n v="0"/>
    <n v="5"/>
    <s v="Low Risk"/>
    <n v="8"/>
    <s v="6-11 bulan"/>
  </r>
  <r>
    <x v="2373"/>
    <x v="73"/>
    <x v="3"/>
    <x v="634"/>
    <s v="31841502781957"/>
    <n v="22"/>
    <s v="Lakilaki"/>
    <x v="9"/>
    <n v="4464000"/>
    <n v="0.20784050179211469"/>
    <x v="20"/>
    <s v="DKI Jakarta"/>
    <x v="1"/>
    <s v="Lexi LX 155"/>
    <s v="Matic Mid"/>
    <n v="28768000"/>
    <n v="11507000"/>
    <s v="High"/>
    <x v="5"/>
    <x v="5"/>
    <n v="0.14499999999999999"/>
    <n v="927800"/>
    <n v="22266000"/>
    <x v="0"/>
    <x v="0"/>
    <n v="0"/>
    <n v="0"/>
    <n v="1"/>
    <s v="approved"/>
    <n v="2"/>
    <n v="1"/>
    <n v="1"/>
    <n v="0"/>
    <n v="4"/>
    <s v="Low Risk"/>
    <n v="8"/>
    <s v="6-11 bulan"/>
  </r>
  <r>
    <x v="2374"/>
    <x v="18"/>
    <x v="4"/>
    <x v="82"/>
    <s v="53292505997281"/>
    <n v="28"/>
    <s v="Perempuan"/>
    <x v="3"/>
    <n v="4496000"/>
    <n v="0.5177491103202847"/>
    <x v="15"/>
    <s v="DKI Jakarta"/>
    <x v="1"/>
    <s v="Lexi LX 155"/>
    <s v="Matic Mid"/>
    <n v="28701000"/>
    <n v="4305000"/>
    <s v="Medium"/>
    <x v="0"/>
    <x v="0"/>
    <n v="0.14499999999999999"/>
    <n v="2327800"/>
    <n v="27933000"/>
    <x v="0"/>
    <x v="0"/>
    <n v="0"/>
    <n v="0"/>
    <n v="1"/>
    <s v="ok"/>
    <n v="4"/>
    <n v="2"/>
    <n v="1"/>
    <n v="0"/>
    <n v="7"/>
    <s v="Medium Risk"/>
    <n v="5"/>
    <s v="0-5 bulan"/>
  </r>
  <r>
    <x v="2375"/>
    <x v="116"/>
    <x v="5"/>
    <x v="64"/>
    <s v="70932608813593"/>
    <n v="56"/>
    <s v="Lakilaki"/>
    <x v="3"/>
    <n v="5620000"/>
    <n v="0.11048042704626335"/>
    <x v="0"/>
    <s v="Bali"/>
    <x v="1"/>
    <s v="NMAX 155"/>
    <s v="Matic Premium"/>
    <n v="35994000"/>
    <n v="14397000"/>
    <s v="High"/>
    <x v="5"/>
    <x v="1"/>
    <n v="0.14499999999999999"/>
    <n v="620900"/>
    <n v="37254000"/>
    <x v="0"/>
    <x v="0"/>
    <n v="0"/>
    <n v="0"/>
    <n v="1"/>
    <s v="survey ulang"/>
    <n v="1"/>
    <n v="1"/>
    <n v="4"/>
    <n v="0"/>
    <n v="6"/>
    <s v="Low Risk"/>
    <n v="9"/>
    <s v="6-11 bulan"/>
  </r>
  <r>
    <x v="2376"/>
    <x v="157"/>
    <x v="4"/>
    <x v="262"/>
    <s v="64771810899041"/>
    <n v="26"/>
    <s v="Perempuan"/>
    <x v="5"/>
    <n v="2930000"/>
    <n v="0.48245733788395906"/>
    <x v="12"/>
    <s v="DKI Jakarta"/>
    <x v="0"/>
    <s v="CB150R"/>
    <s v="Sport"/>
    <n v="30940000"/>
    <n v="4641000"/>
    <s v="Medium"/>
    <x v="0"/>
    <x v="5"/>
    <n v="0.14499999999999999"/>
    <n v="1413600"/>
    <n v="33925000"/>
    <x v="0"/>
    <x v="0"/>
    <n v="0"/>
    <n v="0"/>
    <n v="1"/>
    <m/>
    <n v="4"/>
    <n v="2"/>
    <n v="1"/>
    <n v="0"/>
    <n v="7"/>
    <s v="Medium Risk"/>
    <n v="4"/>
    <s v="0-5 bulan"/>
  </r>
  <r>
    <x v="2377"/>
    <x v="76"/>
    <x v="3"/>
    <x v="521"/>
    <s v="48901007862189"/>
    <n v="29"/>
    <s v="Lakilaki"/>
    <x v="4"/>
    <n v="6688000"/>
    <n v="0.16372607655502391"/>
    <x v="1"/>
    <s v="Sumatera Selatan"/>
    <x v="3"/>
    <s v="Dazz"/>
    <s v="Matic Entry"/>
    <n v="16393000"/>
    <n v="4918000"/>
    <s v="High"/>
    <x v="3"/>
    <x v="0"/>
    <n v="0.14499999999999999"/>
    <n v="1095000"/>
    <n v="13139000"/>
    <x v="1"/>
    <x v="4"/>
    <n v="175"/>
    <n v="8"/>
    <n v="5"/>
    <m/>
    <n v="1"/>
    <n v="1"/>
    <n v="1"/>
    <n v="4"/>
    <n v="7"/>
    <s v="Medium Risk"/>
    <n v="8"/>
    <s v="6-11 bulan"/>
  </r>
  <r>
    <x v="2378"/>
    <x v="114"/>
    <x v="0"/>
    <x v="490"/>
    <s v="71422910987355"/>
    <n v="22"/>
    <s v="Perempuan"/>
    <x v="3"/>
    <n v="6212000"/>
    <n v="0.18208306503541533"/>
    <x v="12"/>
    <s v="DKI Jakarta"/>
    <x v="0"/>
    <s v="CB150R"/>
    <s v="Sport"/>
    <n v="31529000"/>
    <n v="3153000"/>
    <s v="Low"/>
    <x v="6"/>
    <x v="4"/>
    <n v="0.14499999999999999"/>
    <n v="1131100"/>
    <n v="40719000"/>
    <x v="0"/>
    <x v="0"/>
    <n v="0"/>
    <n v="0"/>
    <n v="1"/>
    <s v="approved"/>
    <n v="1"/>
    <n v="3"/>
    <n v="2"/>
    <n v="0"/>
    <n v="6"/>
    <s v="Low Risk"/>
    <n v="4"/>
    <s v="0-5 bulan"/>
  </r>
  <r>
    <x v="2379"/>
    <x v="69"/>
    <x v="2"/>
    <x v="448"/>
    <s v="78312105745362"/>
    <n v="52"/>
    <s v="Perempuan"/>
    <x v="9"/>
    <n v="6203000"/>
    <n v="0.20157988070288571"/>
    <x v="8"/>
    <s v="Banten"/>
    <x v="1"/>
    <s v="MT15"/>
    <s v="Sport Naked"/>
    <n v="39212000"/>
    <n v="7842000"/>
    <s v="Medium"/>
    <x v="2"/>
    <x v="4"/>
    <n v="0.14499999999999999"/>
    <n v="1250400"/>
    <n v="45015000"/>
    <x v="0"/>
    <x v="0"/>
    <n v="0"/>
    <n v="0"/>
    <n v="1"/>
    <s v="approved"/>
    <n v="2"/>
    <n v="2"/>
    <n v="2"/>
    <n v="0"/>
    <n v="6"/>
    <s v="Low Risk"/>
    <n v="6"/>
    <s v="6-11 bulan"/>
  </r>
  <r>
    <x v="2380"/>
    <x v="147"/>
    <x v="1"/>
    <x v="575"/>
    <s v="36701708834127"/>
    <n v="56"/>
    <s v="Lakilaki"/>
    <x v="7"/>
    <n v="2894000"/>
    <n v="0.18921907394609536"/>
    <x v="0"/>
    <s v="Bali"/>
    <x v="0"/>
    <s v="Vario 160"/>
    <s v="Matic Mid"/>
    <n v="29300000"/>
    <n v="10255000"/>
    <s v="High"/>
    <x v="4"/>
    <x v="1"/>
    <n v="0.14499999999999999"/>
    <n v="547600"/>
    <n v="32853000"/>
    <x v="0"/>
    <x v="0"/>
    <n v="0"/>
    <n v="0"/>
    <n v="1"/>
    <m/>
    <n v="1"/>
    <n v="1"/>
    <n v="4"/>
    <n v="0"/>
    <n v="6"/>
    <s v="Low Risk"/>
    <n v="7"/>
    <s v="6-11 bulan"/>
  </r>
  <r>
    <x v="2381"/>
    <x v="8"/>
    <x v="4"/>
    <x v="121"/>
    <s v="81661007761974"/>
    <n v="25"/>
    <s v="Lakilaki"/>
    <x v="0"/>
    <n v="7096000"/>
    <n v="0.19317925591882751"/>
    <x v="5"/>
    <s v="Kalimantan Timur"/>
    <x v="4"/>
    <s v="KLX 150"/>
    <s v="Trail"/>
    <n v="38209000"/>
    <n v="3821000"/>
    <s v="Low"/>
    <x v="6"/>
    <x v="4"/>
    <n v="0.14499999999999999"/>
    <n v="1370800"/>
    <n v="49347000"/>
    <x v="0"/>
    <x v="0"/>
    <n v="0"/>
    <n v="0"/>
    <n v="1"/>
    <s v="approved"/>
    <n v="1"/>
    <n v="3"/>
    <n v="2"/>
    <n v="0"/>
    <n v="6"/>
    <s v="Low Risk"/>
    <n v="5"/>
    <s v="0-5 bulan"/>
  </r>
  <r>
    <x v="2382"/>
    <x v="117"/>
    <x v="1"/>
    <x v="283"/>
    <s v="39301208641704"/>
    <n v="46"/>
    <s v="Lakilaki"/>
    <x v="0"/>
    <n v="4828000"/>
    <n v="0.24370339685169842"/>
    <x v="11"/>
    <s v="Sumatera Utara"/>
    <x v="3"/>
    <s v="Dazz"/>
    <s v="Matic Entry"/>
    <n v="16442000"/>
    <n v="4111000"/>
    <s v="Medium"/>
    <x v="1"/>
    <x v="0"/>
    <n v="0.14499999999999999"/>
    <n v="1176600"/>
    <n v="14119000"/>
    <x v="0"/>
    <x v="0"/>
    <n v="0"/>
    <n v="0"/>
    <n v="1"/>
    <s v="survey ulang"/>
    <n v="2"/>
    <n v="2"/>
    <n v="1"/>
    <n v="0"/>
    <n v="5"/>
    <s v="Low Risk"/>
    <n v="7"/>
    <s v="6-11 bulan"/>
  </r>
  <r>
    <x v="2383"/>
    <x v="128"/>
    <x v="1"/>
    <x v="656"/>
    <s v="87301512737943"/>
    <n v="47"/>
    <s v="Perempuan"/>
    <x v="5"/>
    <n v="4277000"/>
    <n v="0.1513911620294599"/>
    <x v="6"/>
    <s v="DIY"/>
    <x v="1"/>
    <s v="Lexi LX 155"/>
    <s v="Matic Mid"/>
    <n v="28103000"/>
    <n v="8431000"/>
    <s v="High"/>
    <x v="3"/>
    <x v="2"/>
    <n v="0.14499999999999999"/>
    <n v="647500"/>
    <n v="31082000"/>
    <x v="0"/>
    <x v="0"/>
    <n v="0"/>
    <n v="0"/>
    <n v="1"/>
    <s v="verifikasi"/>
    <n v="1"/>
    <n v="1"/>
    <n v="3"/>
    <n v="0"/>
    <n v="5"/>
    <s v="Low Risk"/>
    <n v="6"/>
    <s v="6-11 bulan"/>
  </r>
  <r>
    <x v="2384"/>
    <x v="159"/>
    <x v="2"/>
    <x v="159"/>
    <s v="77901801703853"/>
    <n v="30"/>
    <s v="Lakilaki"/>
    <x v="4"/>
    <n v="4947000"/>
    <n v="0.11695977360016171"/>
    <x v="6"/>
    <s v="DIY"/>
    <x v="0"/>
    <s v="Vario 160"/>
    <s v="Matic Mid"/>
    <n v="29296000"/>
    <n v="11718000"/>
    <s v="High"/>
    <x v="5"/>
    <x v="2"/>
    <n v="0.14499999999999999"/>
    <n v="578600"/>
    <n v="27772000"/>
    <x v="0"/>
    <x v="0"/>
    <n v="0"/>
    <n v="0"/>
    <n v="1"/>
    <s v="verifikasi"/>
    <n v="1"/>
    <n v="1"/>
    <n v="3"/>
    <n v="0"/>
    <n v="5"/>
    <s v="Low Risk"/>
    <n v="6"/>
    <s v="6-11 bulan"/>
  </r>
  <r>
    <x v="2385"/>
    <x v="103"/>
    <x v="2"/>
    <x v="136"/>
    <s v="41191812592057"/>
    <n v="34"/>
    <s v="Lakilaki"/>
    <x v="0"/>
    <n v="6151000"/>
    <n v="0.41417655665745406"/>
    <x v="15"/>
    <s v="DKI Jakarta"/>
    <x v="1"/>
    <s v="R15"/>
    <s v="Sport"/>
    <n v="41077000"/>
    <n v="14377000"/>
    <s v="High"/>
    <x v="4"/>
    <x v="0"/>
    <n v="0.14499999999999999"/>
    <n v="2547600"/>
    <n v="30571000"/>
    <x v="0"/>
    <x v="0"/>
    <n v="0"/>
    <n v="0"/>
    <n v="1"/>
    <s v="data kurang"/>
    <n v="4"/>
    <n v="1"/>
    <n v="1"/>
    <n v="0"/>
    <n v="6"/>
    <s v="Low Risk"/>
    <n v="6"/>
    <s v="6-11 bulan"/>
  </r>
  <r>
    <x v="2386"/>
    <x v="185"/>
    <x v="5"/>
    <x v="190"/>
    <s v="46972701676826"/>
    <n v="28"/>
    <s v="Lakilaki"/>
    <x v="1"/>
    <n v="8749000"/>
    <n v="8.1289290204594813E-2"/>
    <x v="6"/>
    <s v="DIY"/>
    <x v="2"/>
    <s v="Nex II"/>
    <s v="Matic Entry"/>
    <n v="16539000"/>
    <n v="3308000"/>
    <s v="Medium"/>
    <x v="2"/>
    <x v="5"/>
    <n v="0.14499999999999999"/>
    <n v="711200"/>
    <n v="17069000"/>
    <x v="0"/>
    <x v="0"/>
    <n v="0"/>
    <n v="0"/>
    <n v="1"/>
    <s v="survey ulang"/>
    <n v="1"/>
    <n v="2"/>
    <n v="1"/>
    <n v="0"/>
    <n v="4"/>
    <s v="Low Risk"/>
    <n v="8"/>
    <s v="6-11 bulan"/>
  </r>
  <r>
    <x v="2387"/>
    <x v="106"/>
    <x v="3"/>
    <x v="359"/>
    <s v="91692704655825"/>
    <n v="22"/>
    <s v="Perempuan"/>
    <x v="6"/>
    <n v="5578000"/>
    <n v="0.24055216923628542"/>
    <x v="1"/>
    <s v="Sumatera Selatan"/>
    <x v="1"/>
    <s v="R15"/>
    <s v="Sport"/>
    <n v="42077000"/>
    <n v="8415000"/>
    <s v="Medium"/>
    <x v="2"/>
    <x v="4"/>
    <n v="0.14499999999999999"/>
    <n v="1341800"/>
    <n v="48305000"/>
    <x v="0"/>
    <x v="0"/>
    <n v="0"/>
    <n v="0"/>
    <n v="1"/>
    <s v="data kurang"/>
    <n v="2"/>
    <n v="2"/>
    <n v="2"/>
    <n v="0"/>
    <n v="6"/>
    <s v="Low Risk"/>
    <n v="8"/>
    <s v="6-11 bulan"/>
  </r>
  <r>
    <x v="2388"/>
    <x v="117"/>
    <x v="1"/>
    <x v="635"/>
    <s v="96702511706125"/>
    <n v="52"/>
    <s v="Lakilaki"/>
    <x v="1"/>
    <n v="12345000"/>
    <n v="5.8712029161603889E-2"/>
    <x v="17"/>
    <s v="Jawa Barat"/>
    <x v="0"/>
    <s v="Scoopy"/>
    <s v="Matic Stylish"/>
    <n v="24466000"/>
    <n v="2447000"/>
    <s v="Low"/>
    <x v="6"/>
    <x v="2"/>
    <n v="0.14499999999999999"/>
    <n v="724800"/>
    <n v="34790000"/>
    <x v="0"/>
    <x v="0"/>
    <n v="0"/>
    <n v="0"/>
    <n v="1"/>
    <s v="data kurang"/>
    <n v="1"/>
    <n v="3"/>
    <n v="3"/>
    <n v="0"/>
    <n v="7"/>
    <s v="Medium Risk"/>
    <n v="7"/>
    <s v="6-11 bulan"/>
  </r>
  <r>
    <x v="2389"/>
    <x v="70"/>
    <x v="3"/>
    <x v="438"/>
    <s v="96432110786264"/>
    <n v="50"/>
    <s v="Lakilaki"/>
    <x v="9"/>
    <n v="5122000"/>
    <n v="0.10158141351034752"/>
    <x v="0"/>
    <s v="Bali"/>
    <x v="0"/>
    <s v="Scoopy"/>
    <s v="Matic Stylish"/>
    <n v="24128000"/>
    <n v="6032000"/>
    <s v="Medium"/>
    <x v="1"/>
    <x v="1"/>
    <n v="0.14499999999999999"/>
    <n v="520300"/>
    <n v="31215000"/>
    <x v="0"/>
    <x v="0"/>
    <n v="0"/>
    <n v="0"/>
    <n v="1"/>
    <s v="approved"/>
    <n v="1"/>
    <n v="2"/>
    <n v="4"/>
    <n v="0"/>
    <n v="7"/>
    <s v="Medium Risk"/>
    <n v="8"/>
    <s v="6-11 bulan"/>
  </r>
  <r>
    <x v="2390"/>
    <x v="171"/>
    <x v="0"/>
    <x v="29"/>
    <s v="41832005591149"/>
    <n v="43"/>
    <s v="Lakilaki"/>
    <x v="8"/>
    <n v="3767000"/>
    <n v="0.1591717547119724"/>
    <x v="15"/>
    <s v="DKI Jakarta"/>
    <x v="0"/>
    <s v="Vario 160"/>
    <s v="Matic Mid"/>
    <n v="29792000"/>
    <n v="8938000"/>
    <s v="High"/>
    <x v="3"/>
    <x v="1"/>
    <n v="0.14499999999999999"/>
    <n v="599600"/>
    <n v="35974000"/>
    <x v="0"/>
    <x v="0"/>
    <n v="0"/>
    <n v="0"/>
    <n v="1"/>
    <m/>
    <n v="1"/>
    <n v="1"/>
    <n v="4"/>
    <n v="0"/>
    <n v="6"/>
    <s v="Low Risk"/>
    <n v="4"/>
    <s v="0-5 bulan"/>
  </r>
  <r>
    <x v="2391"/>
    <x v="1"/>
    <x v="1"/>
    <x v="586"/>
    <s v="41251104799485"/>
    <n v="46"/>
    <s v="Perempuan"/>
    <x v="8"/>
    <n v="3269000"/>
    <n v="0.40412970327317221"/>
    <x v="1"/>
    <s v="Sumatera Selatan"/>
    <x v="1"/>
    <s v="R15"/>
    <s v="Sport"/>
    <n v="41427000"/>
    <n v="8285000"/>
    <s v="Medium"/>
    <x v="2"/>
    <x v="4"/>
    <n v="0.14499999999999999"/>
    <n v="1321100"/>
    <n v="47559000"/>
    <x v="0"/>
    <x v="0"/>
    <n v="0"/>
    <n v="0"/>
    <n v="1"/>
    <m/>
    <n v="4"/>
    <n v="2"/>
    <n v="2"/>
    <n v="0"/>
    <n v="8"/>
    <s v="Medium Risk"/>
    <n v="7"/>
    <s v="6-11 bulan"/>
  </r>
  <r>
    <x v="2392"/>
    <x v="59"/>
    <x v="5"/>
    <x v="4"/>
    <s v="97172108513723"/>
    <n v="28"/>
    <s v="Lakilaki"/>
    <x v="1"/>
    <n v="6732000"/>
    <n v="0.15898692810457515"/>
    <x v="17"/>
    <s v="Jawa Barat"/>
    <x v="0"/>
    <s v="Scoopy"/>
    <s v="Matic Stylish"/>
    <n v="24343000"/>
    <n v="8520000"/>
    <s v="High"/>
    <x v="4"/>
    <x v="3"/>
    <n v="0.14499999999999999"/>
    <n v="1070300"/>
    <n v="19265000"/>
    <x v="0"/>
    <x v="0"/>
    <n v="0"/>
    <n v="0"/>
    <n v="1"/>
    <s v="verifikasi"/>
    <n v="1"/>
    <n v="1"/>
    <n v="1"/>
    <n v="0"/>
    <n v="3"/>
    <s v="Low Risk"/>
    <n v="9"/>
    <s v="6-11 bulan"/>
  </r>
  <r>
    <x v="2393"/>
    <x v="55"/>
    <x v="5"/>
    <x v="323"/>
    <s v="48971605538432"/>
    <n v="53"/>
    <s v="Lakilaki"/>
    <x v="1"/>
    <n v="6617000"/>
    <n v="0.25295451110775274"/>
    <x v="10"/>
    <s v="Jawa Timur"/>
    <x v="1"/>
    <s v="NMAX 155"/>
    <s v="Matic Premium"/>
    <n v="36636000"/>
    <n v="5495000"/>
    <s v="Medium"/>
    <x v="0"/>
    <x v="5"/>
    <n v="0.14499999999999999"/>
    <n v="1673800"/>
    <n v="40172000"/>
    <x v="0"/>
    <x v="0"/>
    <n v="0"/>
    <n v="0"/>
    <n v="1"/>
    <s v="verifikasi"/>
    <n v="2"/>
    <n v="2"/>
    <n v="1"/>
    <n v="0"/>
    <n v="5"/>
    <s v="Low Risk"/>
    <n v="8"/>
    <s v="6-11 bulan"/>
  </r>
  <r>
    <x v="2394"/>
    <x v="53"/>
    <x v="1"/>
    <x v="99"/>
    <s v="95502802836270"/>
    <n v="47"/>
    <s v="Lakilaki"/>
    <x v="4"/>
    <n v="6520000"/>
    <n v="0.10963190184049079"/>
    <x v="6"/>
    <s v="DIY"/>
    <x v="1"/>
    <s v="Aerox 155"/>
    <s v="Matic Sport"/>
    <n v="31080000"/>
    <n v="6216000"/>
    <s v="Medium"/>
    <x v="2"/>
    <x v="1"/>
    <n v="0.14499999999999999"/>
    <n v="714800"/>
    <n v="42891000"/>
    <x v="0"/>
    <x v="0"/>
    <n v="0"/>
    <n v="0"/>
    <n v="1"/>
    <s v="verifikasi"/>
    <n v="1"/>
    <n v="2"/>
    <n v="4"/>
    <n v="0"/>
    <n v="7"/>
    <s v="Medium Risk"/>
    <n v="6"/>
    <s v="6-11 bulan"/>
  </r>
  <r>
    <x v="2395"/>
    <x v="73"/>
    <x v="3"/>
    <x v="192"/>
    <s v="39891109839062"/>
    <n v="53"/>
    <s v="Lakilaki"/>
    <x v="5"/>
    <n v="4165000"/>
    <n v="0.18965186074429771"/>
    <x v="19"/>
    <s v="Jawa Barat"/>
    <x v="0"/>
    <s v="Revo X"/>
    <s v="Bebek"/>
    <n v="17289000"/>
    <n v="2593000"/>
    <s v="Medium"/>
    <x v="0"/>
    <x v="5"/>
    <n v="0.14499999999999999"/>
    <n v="789900"/>
    <n v="18958000"/>
    <x v="1"/>
    <x v="4"/>
    <n v="212"/>
    <n v="3"/>
    <n v="5"/>
    <m/>
    <n v="1"/>
    <n v="2"/>
    <n v="1"/>
    <n v="4"/>
    <n v="8"/>
    <s v="Medium Risk"/>
    <n v="8"/>
    <s v="6-11 bulan"/>
  </r>
  <r>
    <x v="2396"/>
    <x v="155"/>
    <x v="11"/>
    <x v="666"/>
    <s v="54701404905845"/>
    <n v="45"/>
    <s v="Lakilaki"/>
    <x v="0"/>
    <n v="7516000"/>
    <n v="5.2195316657796698E-2"/>
    <x v="4"/>
    <s v="Kalimantan Selatan"/>
    <x v="1"/>
    <s v="Freego"/>
    <s v="Matic Mid"/>
    <n v="22740000"/>
    <n v="9096000"/>
    <s v="High"/>
    <x v="5"/>
    <x v="1"/>
    <n v="0.14499999999999999"/>
    <n v="392300"/>
    <n v="23535000"/>
    <x v="0"/>
    <x v="0"/>
    <n v="0"/>
    <n v="0"/>
    <n v="1"/>
    <m/>
    <n v="1"/>
    <n v="1"/>
    <n v="4"/>
    <n v="0"/>
    <n v="6"/>
    <s v="Low Risk"/>
    <s v="N/A"/>
    <s v="N/A"/>
  </r>
  <r>
    <x v="2397"/>
    <x v="22"/>
    <x v="4"/>
    <x v="478"/>
    <s v="39962806617735"/>
    <n v="31"/>
    <s v="Perempuan"/>
    <x v="4"/>
    <n v="7027000"/>
    <n v="0.12960011384659173"/>
    <x v="9"/>
    <s v="Jawa Tengah"/>
    <x v="0"/>
    <s v="PCX 160"/>
    <s v="Matic Premium"/>
    <n v="35149000"/>
    <n v="12302000"/>
    <s v="High"/>
    <x v="4"/>
    <x v="4"/>
    <n v="0.14499999999999999"/>
    <n v="910700"/>
    <n v="32786000"/>
    <x v="0"/>
    <x v="0"/>
    <n v="0"/>
    <n v="0"/>
    <n v="1"/>
    <s v="ok"/>
    <n v="1"/>
    <n v="1"/>
    <n v="2"/>
    <n v="0"/>
    <n v="4"/>
    <s v="Low Risk"/>
    <n v="5"/>
    <s v="0-5 bulan"/>
  </r>
  <r>
    <x v="2398"/>
    <x v="134"/>
    <x v="5"/>
    <x v="345"/>
    <s v="72811509895296"/>
    <n v="47"/>
    <s v="Perempuan"/>
    <x v="1"/>
    <n v="7761000"/>
    <n v="0.38355881973972428"/>
    <x v="7"/>
    <s v="Jawa Barat"/>
    <x v="0"/>
    <s v="ADV 160"/>
    <s v="Adventure"/>
    <n v="41598000"/>
    <n v="10400000"/>
    <s v="Medium"/>
    <x v="1"/>
    <x v="0"/>
    <n v="0.14499999999999999"/>
    <n v="2976800"/>
    <n v="35722000"/>
    <x v="0"/>
    <x v="0"/>
    <n v="0"/>
    <n v="0"/>
    <n v="1"/>
    <s v="verifikasi"/>
    <n v="3"/>
    <n v="2"/>
    <n v="1"/>
    <n v="0"/>
    <n v="6"/>
    <s v="Low Risk"/>
    <n v="9"/>
    <s v="6-11 bulan"/>
  </r>
  <r>
    <x v="2399"/>
    <x v="17"/>
    <x v="2"/>
    <x v="303"/>
    <s v="99082808766152"/>
    <n v="49"/>
    <s v="Lakilaki"/>
    <x v="6"/>
    <n v="4394000"/>
    <n v="0.11527082385070551"/>
    <x v="11"/>
    <s v="Sumatera Utara"/>
    <x v="2"/>
    <s v="Address"/>
    <s v="Matic Mid"/>
    <n v="21180000"/>
    <n v="8472000"/>
    <s v="High"/>
    <x v="5"/>
    <x v="4"/>
    <n v="0.14499999999999999"/>
    <n v="506500"/>
    <n v="18236000"/>
    <x v="0"/>
    <x v="0"/>
    <n v="0"/>
    <n v="0"/>
    <n v="1"/>
    <m/>
    <n v="1"/>
    <n v="1"/>
    <n v="2"/>
    <n v="0"/>
    <n v="4"/>
    <s v="Low Risk"/>
    <n v="6"/>
    <s v="6-11 bulan"/>
  </r>
  <r>
    <x v="2400"/>
    <x v="22"/>
    <x v="4"/>
    <x v="361"/>
    <s v="91511102961300"/>
    <n v="29"/>
    <s v="Lakilaki"/>
    <x v="0"/>
    <n v="5800000"/>
    <n v="0.12772413793103449"/>
    <x v="20"/>
    <s v="DKI Jakarta"/>
    <x v="1"/>
    <s v="Mio M3"/>
    <s v="Matic Entry"/>
    <n v="18376000"/>
    <n v="4594000"/>
    <s v="Medium"/>
    <x v="1"/>
    <x v="5"/>
    <n v="0.14499999999999999"/>
    <n v="740800"/>
    <n v="17778000"/>
    <x v="0"/>
    <x v="0"/>
    <n v="0"/>
    <n v="0"/>
    <n v="1"/>
    <m/>
    <n v="1"/>
    <n v="2"/>
    <n v="1"/>
    <n v="0"/>
    <n v="4"/>
    <s v="Low Risk"/>
    <n v="5"/>
    <s v="0-5 bulan"/>
  </r>
  <r>
    <x v="2401"/>
    <x v="82"/>
    <x v="1"/>
    <x v="311"/>
    <s v="87532904772670"/>
    <n v="49"/>
    <s v="Perempuan"/>
    <x v="6"/>
    <n v="5417000"/>
    <n v="0.19368654236662358"/>
    <x v="5"/>
    <s v="Kalimantan Timur"/>
    <x v="0"/>
    <s v="Genio"/>
    <s v="Matic Entry"/>
    <n v="19390000"/>
    <n v="3878000"/>
    <s v="Medium"/>
    <x v="2"/>
    <x v="3"/>
    <n v="0.14499999999999999"/>
    <n v="1049200"/>
    <n v="18886000"/>
    <x v="0"/>
    <x v="0"/>
    <n v="0"/>
    <n v="0"/>
    <n v="1"/>
    <s v="approved"/>
    <n v="1"/>
    <n v="2"/>
    <n v="1"/>
    <n v="0"/>
    <n v="4"/>
    <s v="Low Risk"/>
    <n v="7"/>
    <s v="6-11 bulan"/>
  </r>
  <r>
    <x v="2402"/>
    <x v="146"/>
    <x v="2"/>
    <x v="455"/>
    <s v="54611904966571"/>
    <n v="57"/>
    <s v="Perempuan"/>
    <x v="0"/>
    <n v="6839000"/>
    <n v="0.12963883608714724"/>
    <x v="17"/>
    <s v="Jawa Barat"/>
    <x v="0"/>
    <s v="Beat Street"/>
    <s v="Matic Entry"/>
    <n v="19407000"/>
    <n v="2911000"/>
    <s v="Medium"/>
    <x v="0"/>
    <x v="5"/>
    <n v="0.14499999999999999"/>
    <n v="886600"/>
    <n v="21280000"/>
    <x v="0"/>
    <x v="0"/>
    <n v="0"/>
    <n v="0"/>
    <n v="1"/>
    <s v="ok"/>
    <n v="1"/>
    <n v="2"/>
    <n v="1"/>
    <n v="0"/>
    <n v="4"/>
    <s v="Low Risk"/>
    <n v="6"/>
    <s v="6-11 bulan"/>
  </r>
  <r>
    <x v="2403"/>
    <x v="186"/>
    <x v="2"/>
    <x v="43"/>
    <s v="56961606706510"/>
    <n v="30"/>
    <s v="Perempuan"/>
    <x v="7"/>
    <n v="3433000"/>
    <n v="0.44471307893970291"/>
    <x v="10"/>
    <s v="Jawa Timur"/>
    <x v="1"/>
    <s v="XMAX 250"/>
    <s v="Maxi Scooter"/>
    <n v="62472000"/>
    <n v="9371000"/>
    <s v="Medium"/>
    <x v="0"/>
    <x v="1"/>
    <n v="0.14499999999999999"/>
    <n v="1526700"/>
    <n v="91600000"/>
    <x v="0"/>
    <x v="0"/>
    <n v="0"/>
    <n v="0"/>
    <n v="1"/>
    <s v="ok"/>
    <n v="4"/>
    <n v="2"/>
    <n v="4"/>
    <n v="0"/>
    <n v="10"/>
    <s v="High Risk"/>
    <n v="5"/>
    <s v="0-5 bulan"/>
  </r>
  <r>
    <x v="2404"/>
    <x v="93"/>
    <x v="4"/>
    <x v="454"/>
    <s v="55531009568016"/>
    <n v="30"/>
    <s v="Lakilaki"/>
    <x v="0"/>
    <n v="5385000"/>
    <n v="0.10636954503249768"/>
    <x v="4"/>
    <s v="Kalimantan Selatan"/>
    <x v="1"/>
    <s v="Mio M3"/>
    <s v="Matic Entry"/>
    <n v="17963000"/>
    <n v="3593000"/>
    <s v="Medium"/>
    <x v="2"/>
    <x v="4"/>
    <n v="0.14499999999999999"/>
    <n v="572800"/>
    <n v="20621000"/>
    <x v="0"/>
    <x v="0"/>
    <n v="0"/>
    <n v="0"/>
    <n v="1"/>
    <s v="approved"/>
    <n v="1"/>
    <n v="2"/>
    <n v="2"/>
    <n v="0"/>
    <n v="5"/>
    <s v="Low Risk"/>
    <n v="4"/>
    <s v="0-5 bulan"/>
  </r>
  <r>
    <x v="2405"/>
    <x v="146"/>
    <x v="2"/>
    <x v="615"/>
    <s v="41042005755082"/>
    <n v="41"/>
    <s v="Lakilaki"/>
    <x v="0"/>
    <n v="4946000"/>
    <n v="0.20022240194096239"/>
    <x v="7"/>
    <s v="Jawa Barat"/>
    <x v="0"/>
    <s v="CB150R"/>
    <s v="Sport"/>
    <n v="31056000"/>
    <n v="6211000"/>
    <s v="Medium"/>
    <x v="2"/>
    <x v="4"/>
    <n v="0.14499999999999999"/>
    <n v="990300"/>
    <n v="35652000"/>
    <x v="0"/>
    <x v="0"/>
    <n v="0"/>
    <n v="0"/>
    <n v="1"/>
    <s v="ok"/>
    <n v="2"/>
    <n v="2"/>
    <n v="2"/>
    <n v="0"/>
    <n v="6"/>
    <s v="Low Risk"/>
    <n v="6"/>
    <s v="6-11 bulan"/>
  </r>
  <r>
    <x v="2406"/>
    <x v="137"/>
    <x v="0"/>
    <x v="34"/>
    <s v="84291203932918"/>
    <n v="43"/>
    <s v="Perempuan"/>
    <x v="1"/>
    <n v="12624000"/>
    <n v="6.8306400506970844E-2"/>
    <x v="14"/>
    <s v="DKI Jakarta"/>
    <x v="0"/>
    <s v="Vario 125"/>
    <s v="Matic Mid"/>
    <n v="25449000"/>
    <n v="3817000"/>
    <s v="Medium"/>
    <x v="0"/>
    <x v="4"/>
    <n v="0.14499999999999999"/>
    <n v="862300"/>
    <n v="31041000"/>
    <x v="0"/>
    <x v="0"/>
    <n v="0"/>
    <n v="0"/>
    <n v="1"/>
    <m/>
    <n v="1"/>
    <n v="2"/>
    <n v="2"/>
    <n v="0"/>
    <n v="5"/>
    <s v="Low Risk"/>
    <n v="4"/>
    <s v="0-5 bulan"/>
  </r>
  <r>
    <x v="2407"/>
    <x v="67"/>
    <x v="4"/>
    <x v="556"/>
    <s v="42421705937437"/>
    <n v="24"/>
    <s v="Perempuan"/>
    <x v="0"/>
    <n v="5058000"/>
    <n v="0.126433372874654"/>
    <x v="5"/>
    <s v="Kalimantan Timur"/>
    <x v="1"/>
    <s v="Aerox 155"/>
    <s v="Matic Sport"/>
    <n v="32379000"/>
    <n v="12952000"/>
    <s v="High"/>
    <x v="5"/>
    <x v="2"/>
    <n v="0.14499999999999999"/>
    <n v="639500"/>
    <n v="30695000"/>
    <x v="0"/>
    <x v="2"/>
    <n v="0"/>
    <n v="0"/>
    <n v="0"/>
    <s v="ok"/>
    <n v="1"/>
    <n v="1"/>
    <n v="3"/>
    <n v="0"/>
    <n v="5"/>
    <s v="Low Risk"/>
    <n v="5"/>
    <s v="0-5 bulan"/>
  </r>
  <r>
    <x v="2408"/>
    <x v="100"/>
    <x v="3"/>
    <x v="572"/>
    <s v="49441210559023"/>
    <n v="52"/>
    <s v="Perempuan"/>
    <x v="6"/>
    <n v="6467000"/>
    <n v="0.19288696458945415"/>
    <x v="4"/>
    <s v="Kalimantan Selatan"/>
    <x v="1"/>
    <s v="Mio M3"/>
    <s v="Matic Entry"/>
    <n v="18676000"/>
    <n v="5603000"/>
    <s v="High"/>
    <x v="3"/>
    <x v="0"/>
    <n v="0.14499999999999999"/>
    <n v="1247400"/>
    <n v="14969000"/>
    <x v="0"/>
    <x v="0"/>
    <n v="0"/>
    <n v="0"/>
    <n v="1"/>
    <s v="approved"/>
    <n v="1"/>
    <n v="1"/>
    <n v="1"/>
    <n v="0"/>
    <n v="3"/>
    <s v="Low Risk"/>
    <n v="8"/>
    <s v="6-11 bulan"/>
  </r>
  <r>
    <x v="2409"/>
    <x v="177"/>
    <x v="3"/>
    <x v="56"/>
    <s v="48192102503130"/>
    <n v="53"/>
    <s v="Perempuan"/>
    <x v="5"/>
    <n v="2862000"/>
    <n v="1.2438504542278128"/>
    <x v="9"/>
    <s v="Jawa Tengah"/>
    <x v="0"/>
    <s v="ADV 160"/>
    <s v="Adventure"/>
    <n v="41455000"/>
    <n v="4146000"/>
    <s v="Low"/>
    <x v="6"/>
    <x v="0"/>
    <n v="0.14499999999999999"/>
    <n v="3559900"/>
    <n v="42719000"/>
    <x v="0"/>
    <x v="0"/>
    <n v="0"/>
    <n v="0"/>
    <n v="1"/>
    <s v="ok"/>
    <n v="4"/>
    <n v="3"/>
    <n v="1"/>
    <n v="0"/>
    <n v="8"/>
    <s v="Medium Risk"/>
    <n v="8"/>
    <s v="6-11 bulan"/>
  </r>
  <r>
    <x v="2410"/>
    <x v="72"/>
    <x v="3"/>
    <x v="93"/>
    <s v="34772609752980"/>
    <n v="33"/>
    <s v="Perempuan"/>
    <x v="0"/>
    <n v="5149000"/>
    <n v="0.26834336764420275"/>
    <x v="2"/>
    <s v="Riau"/>
    <x v="2"/>
    <s v="Nex II"/>
    <s v="Matic Entry"/>
    <n v="16089000"/>
    <n v="1609000"/>
    <s v="Low"/>
    <x v="6"/>
    <x v="0"/>
    <n v="0.14499999999999999"/>
    <n v="1381700"/>
    <n v="16580000"/>
    <x v="0"/>
    <x v="0"/>
    <n v="0"/>
    <n v="0"/>
    <n v="1"/>
    <s v="data kurang"/>
    <n v="2"/>
    <n v="3"/>
    <n v="1"/>
    <n v="0"/>
    <n v="6"/>
    <s v="Low Risk"/>
    <n v="8"/>
    <s v="6-11 bulan"/>
  </r>
  <r>
    <x v="2411"/>
    <x v="141"/>
    <x v="2"/>
    <x v="547"/>
    <s v="72282308684792"/>
    <n v="47"/>
    <s v="Lakilaki"/>
    <x v="1"/>
    <n v="4286000"/>
    <n v="0.16497900139990668"/>
    <x v="10"/>
    <s v="Jawa Timur"/>
    <x v="0"/>
    <s v="CB150R"/>
    <s v="Sport"/>
    <n v="30686000"/>
    <n v="9206000"/>
    <s v="High"/>
    <x v="3"/>
    <x v="2"/>
    <n v="0.14499999999999999"/>
    <n v="707100"/>
    <n v="33939000"/>
    <x v="0"/>
    <x v="0"/>
    <n v="0"/>
    <n v="0"/>
    <n v="1"/>
    <m/>
    <n v="1"/>
    <n v="1"/>
    <n v="3"/>
    <n v="0"/>
    <n v="5"/>
    <s v="Low Risk"/>
    <n v="6"/>
    <s v="6-11 bulan"/>
  </r>
  <r>
    <x v="2412"/>
    <x v="42"/>
    <x v="0"/>
    <x v="496"/>
    <s v="45081807887975"/>
    <n v="46"/>
    <s v="Perempuan"/>
    <x v="0"/>
    <n v="6688000"/>
    <n v="0.1621561004784689"/>
    <x v="17"/>
    <s v="Jawa Barat"/>
    <x v="2"/>
    <s v="Address"/>
    <s v="Matic Mid"/>
    <n v="21377000"/>
    <n v="5344000"/>
    <s v="Medium"/>
    <x v="1"/>
    <x v="3"/>
    <n v="0.14499999999999999"/>
    <n v="1084500"/>
    <n v="19520000"/>
    <x v="0"/>
    <x v="0"/>
    <n v="0"/>
    <n v="0"/>
    <n v="1"/>
    <s v="data kurang"/>
    <n v="1"/>
    <n v="2"/>
    <n v="1"/>
    <n v="0"/>
    <n v="4"/>
    <s v="Low Risk"/>
    <n v="4"/>
    <s v="0-5 bulan"/>
  </r>
  <r>
    <x v="2413"/>
    <x v="35"/>
    <x v="7"/>
    <x v="33"/>
    <s v="Data Tidak Lengkap"/>
    <n v="57"/>
    <s v="Perempuan"/>
    <x v="1"/>
    <n v="8936000"/>
    <n v="0.15181289167412712"/>
    <x v="18"/>
    <s v="Sumatera Utara"/>
    <x v="1"/>
    <s v="MT15"/>
    <s v="Sport Naked"/>
    <n v="38830756"/>
    <n v="13591000"/>
    <s v="High"/>
    <x v="4"/>
    <x v="5"/>
    <n v="0.14499999999999999"/>
    <n v="1356600"/>
    <n v="32559000"/>
    <x v="0"/>
    <x v="0"/>
    <n v="0"/>
    <n v="0"/>
    <n v="1"/>
    <s v="ok"/>
    <n v="1"/>
    <n v="1"/>
    <n v="1"/>
    <n v="0"/>
    <n v="3"/>
    <s v="Low Risk"/>
    <s v="N/A"/>
    <s v="N/A"/>
  </r>
  <r>
    <x v="2414"/>
    <x v="130"/>
    <x v="5"/>
    <x v="221"/>
    <s v="81342101803856"/>
    <n v="29"/>
    <s v="Lakilaki"/>
    <x v="0"/>
    <n v="5537000"/>
    <n v="0.24708325808199386"/>
    <x v="8"/>
    <s v="Banten"/>
    <x v="1"/>
    <s v="Mio M3"/>
    <s v="Matic Entry"/>
    <n v="17923000"/>
    <n v="3585000"/>
    <s v="Medium"/>
    <x v="2"/>
    <x v="0"/>
    <n v="0.14499999999999999"/>
    <n v="1368100"/>
    <n v="16417000"/>
    <x v="0"/>
    <x v="2"/>
    <n v="0"/>
    <n v="0"/>
    <n v="0"/>
    <m/>
    <n v="2"/>
    <n v="2"/>
    <n v="1"/>
    <n v="0"/>
    <n v="5"/>
    <s v="Low Risk"/>
    <n v="8"/>
    <s v="6-11 bulan"/>
  </r>
  <r>
    <x v="2415"/>
    <x v="135"/>
    <x v="1"/>
    <x v="416"/>
    <s v="91381704628366"/>
    <n v="35"/>
    <s v="Perempuan"/>
    <x v="0"/>
    <n v="7132000"/>
    <n v="9.0241166573191256E-2"/>
    <x v="20"/>
    <s v="DKI Jakarta"/>
    <x v="0"/>
    <s v="Beat Street"/>
    <s v="Matic Entry"/>
    <n v="18997000"/>
    <n v="2850000"/>
    <s v="Medium"/>
    <x v="0"/>
    <x v="4"/>
    <n v="0.14499999999999999"/>
    <n v="643600"/>
    <n v="23171000"/>
    <x v="0"/>
    <x v="0"/>
    <n v="0"/>
    <n v="0"/>
    <n v="1"/>
    <s v="verifikasi"/>
    <n v="1"/>
    <n v="2"/>
    <n v="2"/>
    <n v="0"/>
    <n v="5"/>
    <s v="Low Risk"/>
    <n v="6"/>
    <s v="6-11 bulan"/>
  </r>
  <r>
    <x v="2416"/>
    <x v="77"/>
    <x v="3"/>
    <x v="508"/>
    <s v="39851110804772"/>
    <n v="52"/>
    <s v="Lakilaki"/>
    <x v="0"/>
    <n v="5414000"/>
    <n v="0.13269301810121906"/>
    <x v="7"/>
    <s v="Jawa Barat"/>
    <x v="1"/>
    <s v="Lexi LX 155"/>
    <s v="Matic Mid"/>
    <n v="29399000"/>
    <n v="4410000"/>
    <s v="Medium"/>
    <x v="0"/>
    <x v="1"/>
    <n v="0.14499999999999999"/>
    <n v="718400"/>
    <n v="43106000"/>
    <x v="0"/>
    <x v="0"/>
    <n v="0"/>
    <n v="0"/>
    <n v="1"/>
    <s v="verifikasi"/>
    <n v="1"/>
    <n v="2"/>
    <n v="4"/>
    <n v="0"/>
    <n v="7"/>
    <s v="Medium Risk"/>
    <n v="8"/>
    <s v="6-11 bulan"/>
  </r>
  <r>
    <x v="2417"/>
    <x v="22"/>
    <x v="4"/>
    <x v="212"/>
    <s v="64892507814210"/>
    <n v="52"/>
    <s v="Lakilaki"/>
    <x v="0"/>
    <n v="4639000"/>
    <n v="0.79655098081483078"/>
    <x v="8"/>
    <s v="Banten"/>
    <x v="1"/>
    <s v="XMAX 250"/>
    <s v="Maxi Scooter"/>
    <n v="60702000"/>
    <n v="6070000"/>
    <s v="Low"/>
    <x v="6"/>
    <x v="3"/>
    <n v="0.14499999999999999"/>
    <n v="3695200"/>
    <n v="66514000"/>
    <x v="0"/>
    <x v="0"/>
    <n v="0"/>
    <n v="0"/>
    <n v="1"/>
    <s v="verifikasi"/>
    <n v="4"/>
    <n v="3"/>
    <n v="1"/>
    <n v="0"/>
    <n v="8"/>
    <s v="Medium Risk"/>
    <n v="5"/>
    <s v="0-5 bulan"/>
  </r>
  <r>
    <x v="2418"/>
    <x v="91"/>
    <x v="4"/>
    <x v="260"/>
    <s v="76882912981823"/>
    <n v="55"/>
    <s v="Perempuan"/>
    <x v="0"/>
    <n v="7616000"/>
    <n v="0.37364758403361342"/>
    <x v="5"/>
    <s v="Kalimantan Timur"/>
    <x v="1"/>
    <s v="NMAX 155"/>
    <s v="Matic Premium"/>
    <n v="35087000"/>
    <n v="5263000"/>
    <s v="Medium"/>
    <x v="0"/>
    <x v="0"/>
    <n v="0.14499999999999999"/>
    <n v="2845700"/>
    <n v="34148000"/>
    <x v="0"/>
    <x v="0"/>
    <n v="0"/>
    <n v="0"/>
    <n v="1"/>
    <s v="ok"/>
    <n v="3"/>
    <n v="2"/>
    <n v="1"/>
    <n v="0"/>
    <n v="6"/>
    <s v="Low Risk"/>
    <n v="4"/>
    <s v="0-5 bulan"/>
  </r>
  <r>
    <x v="2419"/>
    <x v="56"/>
    <x v="4"/>
    <x v="340"/>
    <s v="81002804852564"/>
    <n v="31"/>
    <s v="Perempuan"/>
    <x v="1"/>
    <n v="12694000"/>
    <n v="0.14944855837403498"/>
    <x v="19"/>
    <s v="Jawa Barat"/>
    <x v="1"/>
    <s v="XMAX 250"/>
    <s v="Maxi Scooter"/>
    <n v="58826000"/>
    <n v="23530000"/>
    <s v="High"/>
    <x v="5"/>
    <x v="5"/>
    <n v="0.14499999999999999"/>
    <n v="1897100"/>
    <n v="45531000"/>
    <x v="0"/>
    <x v="0"/>
    <n v="0"/>
    <n v="0"/>
    <n v="1"/>
    <m/>
    <n v="1"/>
    <n v="1"/>
    <n v="1"/>
    <n v="0"/>
    <n v="3"/>
    <s v="Low Risk"/>
    <n v="5"/>
    <s v="0-5 bulan"/>
  </r>
  <r>
    <x v="2420"/>
    <x v="96"/>
    <x v="0"/>
    <x v="480"/>
    <s v="45552506925309"/>
    <n v="52"/>
    <s v="Lakilaki"/>
    <x v="0"/>
    <n v="6017000"/>
    <n v="0.53275718796742566"/>
    <x v="16"/>
    <s v="Jawa Timur"/>
    <x v="1"/>
    <s v="XMAX 250"/>
    <s v="Maxi Scooter"/>
    <n v="59241000"/>
    <n v="11848000"/>
    <s v="Medium"/>
    <x v="2"/>
    <x v="3"/>
    <n v="0.14499999999999999"/>
    <n v="3205600"/>
    <n v="57701000"/>
    <x v="0"/>
    <x v="0"/>
    <n v="0"/>
    <n v="0"/>
    <n v="1"/>
    <s v="survey ulang"/>
    <n v="4"/>
    <n v="2"/>
    <n v="1"/>
    <n v="0"/>
    <n v="7"/>
    <s v="Medium Risk"/>
    <n v="4"/>
    <s v="0-5 bulan"/>
  </r>
  <r>
    <x v="2421"/>
    <x v="135"/>
    <x v="1"/>
    <x v="658"/>
    <s v="74671909738195"/>
    <n v="39"/>
    <s v="Perempuan"/>
    <x v="7"/>
    <n v="4304000"/>
    <n v="0.15673791821561339"/>
    <x v="19"/>
    <s v="Jawa Barat"/>
    <x v="0"/>
    <s v="Vario 160"/>
    <s v="Matic Mid"/>
    <n v="29331000"/>
    <n v="5866000"/>
    <s v="Medium"/>
    <x v="2"/>
    <x v="1"/>
    <n v="0.14499999999999999"/>
    <n v="674600"/>
    <n v="40478000"/>
    <x v="0"/>
    <x v="0"/>
    <n v="0"/>
    <n v="0"/>
    <n v="1"/>
    <s v="approved"/>
    <n v="1"/>
    <n v="2"/>
    <n v="4"/>
    <n v="0"/>
    <n v="7"/>
    <s v="Medium Risk"/>
    <n v="6"/>
    <s v="6-11 bulan"/>
  </r>
  <r>
    <x v="2422"/>
    <x v="151"/>
    <x v="0"/>
    <x v="126"/>
    <s v="67301310836160"/>
    <n v="50"/>
    <s v="Perempuan"/>
    <x v="4"/>
    <n v="4658000"/>
    <n v="0.66365392872477458"/>
    <x v="0"/>
    <s v="Bali"/>
    <x v="1"/>
    <s v="R15"/>
    <s v="Sport"/>
    <n v="43197000"/>
    <n v="10799000"/>
    <s v="Medium"/>
    <x v="1"/>
    <x v="0"/>
    <n v="0.14499999999999999"/>
    <n v="3091300"/>
    <n v="37096000"/>
    <x v="0"/>
    <x v="0"/>
    <n v="0"/>
    <n v="0"/>
    <n v="1"/>
    <m/>
    <n v="4"/>
    <n v="2"/>
    <n v="1"/>
    <n v="0"/>
    <n v="7"/>
    <s v="Medium Risk"/>
    <n v="4"/>
    <s v="0-5 bulan"/>
  </r>
  <r>
    <x v="2423"/>
    <x v="107"/>
    <x v="3"/>
    <x v="13"/>
    <s v="40631907893367"/>
    <n v="46"/>
    <s v="Perempuan"/>
    <x v="6"/>
    <n v="4836000"/>
    <n v="0.12291149710504549"/>
    <x v="4"/>
    <s v="Kalimantan Selatan"/>
    <x v="0"/>
    <s v="CB150R"/>
    <s v="Sport"/>
    <n v="31807000"/>
    <n v="11132000"/>
    <s v="High"/>
    <x v="4"/>
    <x v="1"/>
    <n v="0.14499999999999999"/>
    <n v="594400"/>
    <n v="35664000"/>
    <x v="0"/>
    <x v="0"/>
    <n v="0"/>
    <n v="0"/>
    <n v="1"/>
    <s v="verifikasi"/>
    <n v="1"/>
    <n v="1"/>
    <n v="4"/>
    <n v="0"/>
    <n v="6"/>
    <s v="Low Risk"/>
    <n v="8"/>
    <s v="6-11 bulan"/>
  </r>
  <r>
    <x v="2424"/>
    <x v="13"/>
    <x v="5"/>
    <x v="551"/>
    <s v="72591504504233"/>
    <n v="25"/>
    <s v="Lakilaki"/>
    <x v="1"/>
    <n v="6278000"/>
    <n v="0.41446320484230648"/>
    <x v="4"/>
    <s v="Kalimantan Selatan"/>
    <x v="1"/>
    <s v="R15"/>
    <s v="Sport"/>
    <n v="42744000"/>
    <n v="4274000"/>
    <s v="Low"/>
    <x v="6"/>
    <x v="3"/>
    <n v="0.14499999999999999"/>
    <n v="2602000"/>
    <n v="46837000"/>
    <x v="0"/>
    <x v="0"/>
    <n v="0"/>
    <n v="0"/>
    <n v="1"/>
    <s v="data kurang"/>
    <n v="4"/>
    <n v="3"/>
    <n v="1"/>
    <n v="0"/>
    <n v="8"/>
    <s v="Medium Risk"/>
    <n v="9"/>
    <s v="6-11 bulan"/>
  </r>
  <r>
    <x v="2425"/>
    <x v="44"/>
    <x v="0"/>
    <x v="609"/>
    <s v="77512604857412"/>
    <n v="27"/>
    <s v="Perempuan"/>
    <x v="0"/>
    <n v="5651000"/>
    <n v="0.10053087949035569"/>
    <x v="15"/>
    <s v="DKI Jakarta"/>
    <x v="1"/>
    <s v="Lexi LX 155"/>
    <s v="Matic Mid"/>
    <n v="28229000"/>
    <n v="8469000"/>
    <s v="High"/>
    <x v="3"/>
    <x v="1"/>
    <n v="0.14499999999999999"/>
    <n v="568100"/>
    <n v="34085000"/>
    <x v="0"/>
    <x v="0"/>
    <n v="0"/>
    <n v="0"/>
    <n v="1"/>
    <m/>
    <n v="1"/>
    <n v="1"/>
    <n v="4"/>
    <n v="0"/>
    <n v="6"/>
    <s v="Low Risk"/>
    <n v="4"/>
    <s v="0-5 bulan"/>
  </r>
  <r>
    <x v="2426"/>
    <x v="35"/>
    <x v="7"/>
    <x v="33"/>
    <s v="Data Tidak Lengkap"/>
    <n v="38"/>
    <s v="Lakilaki"/>
    <x v="1"/>
    <n v="8936000"/>
    <n v="0.13005819158460161"/>
    <x v="18"/>
    <s v="Jawa Barat"/>
    <x v="0"/>
    <s v="Genio"/>
    <s v="Matic Entry"/>
    <n v="19091503"/>
    <n v="1909000"/>
    <s v="Low"/>
    <x v="6"/>
    <x v="3"/>
    <n v="0.14499999999999999"/>
    <n v="1162200"/>
    <n v="20920000"/>
    <x v="0"/>
    <x v="0"/>
    <n v="0"/>
    <n v="0"/>
    <n v="1"/>
    <s v="data kurang"/>
    <n v="1"/>
    <n v="3"/>
    <n v="1"/>
    <n v="0"/>
    <n v="5"/>
    <s v="Low Risk"/>
    <s v="N/A"/>
    <s v="N/A"/>
  </r>
  <r>
    <x v="2427"/>
    <x v="108"/>
    <x v="1"/>
    <x v="8"/>
    <s v="38221811524682"/>
    <n v="38"/>
    <s v="Lakilaki"/>
    <x v="1"/>
    <n v="10962000"/>
    <n v="8.8569604086845471E-2"/>
    <x v="17"/>
    <s v="Jawa Barat"/>
    <x v="0"/>
    <s v="ADV 160"/>
    <s v="Adventure"/>
    <n v="42139000"/>
    <n v="12642000"/>
    <s v="High"/>
    <x v="3"/>
    <x v="2"/>
    <n v="0.14499999999999999"/>
    <n v="970900"/>
    <n v="46605000"/>
    <x v="0"/>
    <x v="0"/>
    <n v="0"/>
    <n v="0"/>
    <n v="1"/>
    <m/>
    <n v="1"/>
    <n v="1"/>
    <n v="3"/>
    <n v="0"/>
    <n v="5"/>
    <s v="Low Risk"/>
    <n v="7"/>
    <s v="6-11 bulan"/>
  </r>
  <r>
    <x v="2428"/>
    <x v="141"/>
    <x v="2"/>
    <x v="623"/>
    <s v="72901004889848"/>
    <n v="55"/>
    <s v="Perempuan"/>
    <x v="8"/>
    <n v="2593000"/>
    <n v="0.52298495950636326"/>
    <x v="1"/>
    <s v="Sumatera Selatan"/>
    <x v="1"/>
    <s v="Freego"/>
    <s v="Matic Mid"/>
    <n v="21866000"/>
    <n v="7653000"/>
    <s v="High"/>
    <x v="4"/>
    <x v="0"/>
    <n v="0.14499999999999999"/>
    <n v="1356100"/>
    <n v="16274000"/>
    <x v="0"/>
    <x v="0"/>
    <n v="0"/>
    <n v="0"/>
    <n v="1"/>
    <m/>
    <n v="4"/>
    <n v="1"/>
    <n v="1"/>
    <n v="0"/>
    <n v="6"/>
    <s v="Low Risk"/>
    <n v="6"/>
    <s v="6-11 bulan"/>
  </r>
  <r>
    <x v="2429"/>
    <x v="120"/>
    <x v="5"/>
    <x v="419"/>
    <s v="33041502944176"/>
    <n v="28"/>
    <s v="Lakilaki"/>
    <x v="1"/>
    <n v="4042000"/>
    <n v="0.29430974764967838"/>
    <x v="6"/>
    <s v="DIY"/>
    <x v="1"/>
    <s v="MT15"/>
    <s v="Sport Naked"/>
    <n v="37305000"/>
    <n v="7461000"/>
    <s v="Medium"/>
    <x v="2"/>
    <x v="4"/>
    <n v="0.14499999999999999"/>
    <n v="1189600"/>
    <n v="42826000"/>
    <x v="0"/>
    <x v="0"/>
    <n v="0"/>
    <n v="0"/>
    <n v="1"/>
    <s v="ok"/>
    <n v="2"/>
    <n v="2"/>
    <n v="2"/>
    <n v="0"/>
    <n v="6"/>
    <s v="Low Risk"/>
    <n v="9"/>
    <s v="6-11 bulan"/>
  </r>
  <r>
    <x v="2430"/>
    <x v="77"/>
    <x v="3"/>
    <x v="362"/>
    <s v="61761110701301"/>
    <n v="33"/>
    <s v="Perempuan"/>
    <x v="2"/>
    <n v="1704000"/>
    <n v="0.99624413145539903"/>
    <x v="1"/>
    <s v="Sumatera Selatan"/>
    <x v="4"/>
    <s v="KLX 150"/>
    <s v="Trail"/>
    <n v="38612000"/>
    <n v="13514000"/>
    <s v="High"/>
    <x v="4"/>
    <x v="3"/>
    <n v="0.14499999999999999"/>
    <n v="1697600"/>
    <n v="30556000"/>
    <x v="0"/>
    <x v="0"/>
    <n v="0"/>
    <n v="0"/>
    <n v="1"/>
    <s v="verifikasi"/>
    <n v="4"/>
    <n v="1"/>
    <n v="1"/>
    <n v="0"/>
    <n v="6"/>
    <s v="Low Risk"/>
    <n v="8"/>
    <s v="6-11 bulan"/>
  </r>
  <r>
    <x v="2431"/>
    <x v="19"/>
    <x v="5"/>
    <x v="160"/>
    <s v="31642704894157"/>
    <n v="22"/>
    <s v="Lakilaki"/>
    <x v="3"/>
    <n v="6610000"/>
    <n v="9.5007564296520422E-2"/>
    <x v="9"/>
    <s v="Jawa Tengah"/>
    <x v="0"/>
    <s v="PCX 160"/>
    <s v="Matic Premium"/>
    <n v="36405000"/>
    <n v="14562000"/>
    <s v="High"/>
    <x v="5"/>
    <x v="1"/>
    <n v="0.14499999999999999"/>
    <n v="628000"/>
    <n v="37679000"/>
    <x v="0"/>
    <x v="0"/>
    <n v="0"/>
    <n v="0"/>
    <n v="1"/>
    <s v="verifikasi"/>
    <n v="1"/>
    <n v="1"/>
    <n v="4"/>
    <n v="0"/>
    <n v="6"/>
    <s v="Low Risk"/>
    <n v="9"/>
    <s v="6-11 bulan"/>
  </r>
  <r>
    <x v="2432"/>
    <x v="109"/>
    <x v="0"/>
    <x v="584"/>
    <s v="77901312532101"/>
    <n v="26"/>
    <s v="Lakilaki"/>
    <x v="8"/>
    <n v="3529000"/>
    <n v="0.4581751204307169"/>
    <x v="9"/>
    <s v="Jawa Tengah"/>
    <x v="1"/>
    <s v="Lexi LX 155"/>
    <s v="Matic Mid"/>
    <n v="28123000"/>
    <n v="4218000"/>
    <s v="Medium"/>
    <x v="0"/>
    <x v="3"/>
    <n v="0.14499999999999999"/>
    <n v="1616900"/>
    <n v="29104000"/>
    <x v="0"/>
    <x v="0"/>
    <n v="0"/>
    <n v="0"/>
    <n v="1"/>
    <s v="verifikasi"/>
    <n v="4"/>
    <n v="2"/>
    <n v="1"/>
    <n v="0"/>
    <n v="7"/>
    <s v="Medium Risk"/>
    <n v="4"/>
    <s v="0-5 bulan"/>
  </r>
  <r>
    <x v="2433"/>
    <x v="185"/>
    <x v="5"/>
    <x v="436"/>
    <s v="56031305512879"/>
    <n v="30"/>
    <s v="Perempuan"/>
    <x v="4"/>
    <n v="6006000"/>
    <n v="0.12887112887112886"/>
    <x v="17"/>
    <s v="Jawa Barat"/>
    <x v="1"/>
    <s v="Aerox 155"/>
    <s v="Matic Sport"/>
    <n v="31352000"/>
    <n v="7838000"/>
    <s v="Medium"/>
    <x v="1"/>
    <x v="2"/>
    <n v="0.14499999999999999"/>
    <n v="774000"/>
    <n v="37151000"/>
    <x v="0"/>
    <x v="0"/>
    <n v="0"/>
    <n v="0"/>
    <n v="1"/>
    <s v="survey ulang"/>
    <n v="1"/>
    <n v="2"/>
    <n v="3"/>
    <n v="0"/>
    <n v="6"/>
    <s v="Low Risk"/>
    <n v="8"/>
    <s v="6-11 bulan"/>
  </r>
  <r>
    <x v="2434"/>
    <x v="184"/>
    <x v="1"/>
    <x v="187"/>
    <s v="85282905588164"/>
    <n v="46"/>
    <s v="Perempuan"/>
    <x v="0"/>
    <n v="5714000"/>
    <n v="0.22185859292964649"/>
    <x v="1"/>
    <s v="Sumatera Selatan"/>
    <x v="1"/>
    <s v="XMAX 250"/>
    <s v="Maxi Scooter"/>
    <n v="58793000"/>
    <n v="14698000"/>
    <s v="Medium"/>
    <x v="1"/>
    <x v="1"/>
    <n v="0.14499999999999999"/>
    <n v="1267700"/>
    <n v="76064000"/>
    <x v="0"/>
    <x v="0"/>
    <n v="0"/>
    <n v="0"/>
    <n v="1"/>
    <m/>
    <n v="2"/>
    <n v="2"/>
    <n v="4"/>
    <n v="0"/>
    <n v="8"/>
    <s v="Medium Risk"/>
    <n v="6"/>
    <s v="6-11 bulan"/>
  </r>
  <r>
    <x v="2435"/>
    <x v="102"/>
    <x v="3"/>
    <x v="91"/>
    <s v="92342810649890"/>
    <n v="27"/>
    <s v="Perempuan"/>
    <x v="0"/>
    <n v="5363000"/>
    <n v="0.27932127540555657"/>
    <x v="0"/>
    <s v="Bali"/>
    <x v="1"/>
    <s v="XMAX 250"/>
    <s v="Maxi Scooter"/>
    <n v="62635000"/>
    <n v="25054000"/>
    <s v="High"/>
    <x v="5"/>
    <x v="4"/>
    <n v="0.14499999999999999"/>
    <n v="1498000"/>
    <n v="53929000"/>
    <x v="0"/>
    <x v="0"/>
    <n v="0"/>
    <n v="0"/>
    <n v="1"/>
    <m/>
    <n v="2"/>
    <n v="1"/>
    <n v="2"/>
    <n v="0"/>
    <n v="5"/>
    <s v="Low Risk"/>
    <n v="8"/>
    <s v="6-11 bulan"/>
  </r>
  <r>
    <x v="2436"/>
    <x v="140"/>
    <x v="5"/>
    <x v="68"/>
    <s v="37221101713512"/>
    <n v="46"/>
    <s v="Lakilaki"/>
    <x v="1"/>
    <n v="14826000"/>
    <n v="4.5622554970996897E-2"/>
    <x v="14"/>
    <s v="DKI Jakarta"/>
    <x v="0"/>
    <s v="Beat Street"/>
    <s v="Matic Entry"/>
    <n v="19361000"/>
    <n v="6776000"/>
    <s v="High"/>
    <x v="4"/>
    <x v="5"/>
    <n v="0.14499999999999999"/>
    <n v="676400"/>
    <n v="16234000"/>
    <x v="0"/>
    <x v="0"/>
    <n v="0"/>
    <n v="0"/>
    <n v="1"/>
    <m/>
    <n v="1"/>
    <n v="1"/>
    <n v="1"/>
    <n v="0"/>
    <n v="3"/>
    <s v="Low Risk"/>
    <n v="8"/>
    <s v="6-11 bulan"/>
  </r>
  <r>
    <x v="2437"/>
    <x v="150"/>
    <x v="4"/>
    <x v="564"/>
    <s v="69541705529213"/>
    <n v="47"/>
    <s v="Lakilaki"/>
    <x v="0"/>
    <n v="5840000"/>
    <n v="0.21602739726027398"/>
    <x v="4"/>
    <s v="Kalimantan Selatan"/>
    <x v="0"/>
    <s v="PCX 160"/>
    <s v="Matic Premium"/>
    <n v="35166000"/>
    <n v="3517000"/>
    <s v="Low"/>
    <x v="6"/>
    <x v="4"/>
    <n v="0.14499999999999999"/>
    <n v="1261600"/>
    <n v="45416000"/>
    <x v="0"/>
    <x v="0"/>
    <n v="0"/>
    <n v="0"/>
    <n v="1"/>
    <m/>
    <n v="2"/>
    <n v="3"/>
    <n v="2"/>
    <n v="0"/>
    <n v="7"/>
    <s v="Medium Risk"/>
    <n v="4"/>
    <s v="0-5 bulan"/>
  </r>
  <r>
    <x v="2438"/>
    <x v="192"/>
    <x v="8"/>
    <x v="103"/>
    <s v="Invalid"/>
    <n v="21"/>
    <s v="Perempuan"/>
    <x v="5"/>
    <n v="3723000"/>
    <n v="0.12285791028740263"/>
    <x v="4"/>
    <s v="Kalimantan Selatan"/>
    <x v="1"/>
    <s v="Freego"/>
    <s v="Matic Mid"/>
    <n v="23158000"/>
    <n v="9263000"/>
    <s v="High"/>
    <x v="5"/>
    <x v="2"/>
    <n v="0.14499999999999999"/>
    <n v="457400"/>
    <n v="21955000"/>
    <x v="0"/>
    <x v="0"/>
    <n v="0"/>
    <n v="0"/>
    <n v="1"/>
    <m/>
    <n v="1"/>
    <n v="1"/>
    <n v="3"/>
    <n v="0"/>
    <n v="5"/>
    <s v="Low Risk"/>
    <n v="1"/>
    <s v="0-5 bulan"/>
  </r>
  <r>
    <x v="2439"/>
    <x v="43"/>
    <x v="5"/>
    <x v="570"/>
    <s v="66812810748457"/>
    <n v="46"/>
    <s v="Perempuan"/>
    <x v="9"/>
    <n v="6358000"/>
    <n v="0.35663730732934884"/>
    <x v="3"/>
    <s v="Sulawesi Selatan"/>
    <x v="1"/>
    <s v="MT15"/>
    <s v="Sport Naked"/>
    <n v="39606000"/>
    <n v="15842000"/>
    <s v="High"/>
    <x v="5"/>
    <x v="0"/>
    <n v="0.14499999999999999"/>
    <n v="2267500"/>
    <n v="27210000"/>
    <x v="0"/>
    <x v="0"/>
    <n v="0"/>
    <n v="0"/>
    <n v="1"/>
    <m/>
    <n v="3"/>
    <n v="1"/>
    <n v="1"/>
    <n v="0"/>
    <n v="5"/>
    <s v="Low Risk"/>
    <n v="9"/>
    <s v="6-11 bulan"/>
  </r>
  <r>
    <x v="2440"/>
    <x v="156"/>
    <x v="3"/>
    <x v="449"/>
    <s v="35822811861936"/>
    <n v="27"/>
    <s v="Lakilaki"/>
    <x v="5"/>
    <n v="3641000"/>
    <n v="0.2745948915133205"/>
    <x v="17"/>
    <s v="Jawa Barat"/>
    <x v="4"/>
    <s v="KLX 150"/>
    <s v="Trail"/>
    <n v="38589000"/>
    <n v="13506000"/>
    <s v="High"/>
    <x v="4"/>
    <x v="4"/>
    <n v="0.14499999999999999"/>
    <n v="999800"/>
    <n v="35994000"/>
    <x v="0"/>
    <x v="0"/>
    <n v="0"/>
    <n v="0"/>
    <n v="1"/>
    <m/>
    <n v="2"/>
    <n v="1"/>
    <n v="2"/>
    <n v="0"/>
    <n v="5"/>
    <s v="Low Risk"/>
    <n v="8"/>
    <s v="6-11 bulan"/>
  </r>
  <r>
    <x v="2441"/>
    <x v="201"/>
    <x v="12"/>
    <x v="260"/>
    <s v="99942707577932"/>
    <n v="35"/>
    <s v="Perempuan"/>
    <x v="0"/>
    <n v="6174000"/>
    <n v="0.3266439909297052"/>
    <x v="15"/>
    <s v="DKI Jakarta"/>
    <x v="0"/>
    <s v="PCX 160"/>
    <s v="Matic Premium"/>
    <n v="35078000"/>
    <n v="5262000"/>
    <s v="Medium"/>
    <x v="0"/>
    <x v="3"/>
    <n v="0.14499999999999999"/>
    <n v="2016700"/>
    <n v="36301000"/>
    <x v="0"/>
    <x v="0"/>
    <n v="0"/>
    <n v="0"/>
    <n v="1"/>
    <s v="ok"/>
    <n v="3"/>
    <n v="2"/>
    <n v="1"/>
    <n v="0"/>
    <n v="6"/>
    <s v="Low Risk"/>
    <n v="3"/>
    <s v="0-5 bulan"/>
  </r>
  <r>
    <x v="2442"/>
    <x v="176"/>
    <x v="5"/>
    <x v="592"/>
    <s v="90062805527456"/>
    <n v="45"/>
    <s v="Lakilaki"/>
    <x v="0"/>
    <n v="5262000"/>
    <n v="8.0938806537438235E-2"/>
    <x v="15"/>
    <s v="DKI Jakarta"/>
    <x v="0"/>
    <s v="Revo X"/>
    <s v="Bebek"/>
    <n v="17427000"/>
    <n v="2614000"/>
    <s v="Medium"/>
    <x v="0"/>
    <x v="1"/>
    <n v="0.14499999999999999"/>
    <n v="425900"/>
    <n v="25553000"/>
    <x v="0"/>
    <x v="0"/>
    <n v="0"/>
    <n v="0"/>
    <n v="1"/>
    <s v="data kurang"/>
    <n v="1"/>
    <n v="2"/>
    <n v="4"/>
    <n v="0"/>
    <n v="7"/>
    <s v="Medium Risk"/>
    <n v="8"/>
    <s v="6-11 bulan"/>
  </r>
  <r>
    <x v="2443"/>
    <x v="63"/>
    <x v="4"/>
    <x v="641"/>
    <s v="32531309622647"/>
    <n v="54"/>
    <s v="Perempuan"/>
    <x v="0"/>
    <n v="6101000"/>
    <n v="0.19364038682183249"/>
    <x v="0"/>
    <s v="Bali"/>
    <x v="0"/>
    <s v="Vario 160"/>
    <s v="Matic Mid"/>
    <n v="29305000"/>
    <n v="7326000"/>
    <s v="Medium"/>
    <x v="1"/>
    <x v="5"/>
    <n v="0.14499999999999999"/>
    <n v="1181400"/>
    <n v="28352000"/>
    <x v="0"/>
    <x v="0"/>
    <n v="0"/>
    <n v="0"/>
    <n v="1"/>
    <m/>
    <n v="1"/>
    <n v="2"/>
    <n v="1"/>
    <n v="0"/>
    <n v="4"/>
    <s v="Low Risk"/>
    <n v="5"/>
    <s v="0-5 bulan"/>
  </r>
  <r>
    <x v="2444"/>
    <x v="25"/>
    <x v="3"/>
    <x v="550"/>
    <s v="32992902722693"/>
    <n v="46"/>
    <s v="Lakilaki"/>
    <x v="3"/>
    <n v="4276000"/>
    <n v="0.14398971000935454"/>
    <x v="13"/>
    <s v="Jawa Barat"/>
    <x v="0"/>
    <s v="Revo X"/>
    <s v="Bebek"/>
    <n v="17623000"/>
    <n v="6168000"/>
    <s v="High"/>
    <x v="4"/>
    <x v="5"/>
    <n v="0.14499999999999999"/>
    <n v="615700"/>
    <n v="14777000"/>
    <x v="0"/>
    <x v="0"/>
    <n v="0"/>
    <n v="0"/>
    <n v="1"/>
    <s v="survey ulang"/>
    <n v="1"/>
    <n v="1"/>
    <n v="1"/>
    <n v="0"/>
    <n v="3"/>
    <s v="Low Risk"/>
    <n v="8"/>
    <s v="6-11 bulan"/>
  </r>
  <r>
    <x v="2445"/>
    <x v="140"/>
    <x v="5"/>
    <x v="367"/>
    <s v="94401704732521"/>
    <n v="44"/>
    <s v="Perempuan"/>
    <x v="3"/>
    <n v="4167000"/>
    <n v="0.35553155747540199"/>
    <x v="20"/>
    <s v="DKI Jakarta"/>
    <x v="1"/>
    <s v="MT15"/>
    <s v="Sport Naked"/>
    <n v="39376000"/>
    <n v="11813000"/>
    <s v="High"/>
    <x v="3"/>
    <x v="5"/>
    <n v="0.14499999999999999"/>
    <n v="1481500"/>
    <n v="35557000"/>
    <x v="0"/>
    <x v="0"/>
    <n v="0"/>
    <n v="0"/>
    <n v="1"/>
    <m/>
    <n v="3"/>
    <n v="1"/>
    <n v="1"/>
    <n v="0"/>
    <n v="5"/>
    <s v="Low Risk"/>
    <n v="8"/>
    <s v="6-11 bulan"/>
  </r>
  <r>
    <x v="2446"/>
    <x v="40"/>
    <x v="4"/>
    <x v="452"/>
    <s v="31582303693365"/>
    <n v="45"/>
    <s v="Perempuan"/>
    <x v="9"/>
    <n v="5213000"/>
    <n v="0.40182236715902553"/>
    <x v="4"/>
    <s v="Kalimantan Selatan"/>
    <x v="1"/>
    <s v="R15"/>
    <s v="Sport"/>
    <n v="41291000"/>
    <n v="10323000"/>
    <s v="Medium"/>
    <x v="1"/>
    <x v="3"/>
    <n v="0.14499999999999999"/>
    <n v="2094700"/>
    <n v="37704000"/>
    <x v="0"/>
    <x v="0"/>
    <n v="0"/>
    <n v="0"/>
    <n v="1"/>
    <s v="data kurang"/>
    <n v="4"/>
    <n v="2"/>
    <n v="1"/>
    <n v="0"/>
    <n v="7"/>
    <s v="Medium Risk"/>
    <n v="5"/>
    <s v="0-5 bulan"/>
  </r>
  <r>
    <x v="2447"/>
    <x v="2"/>
    <x v="2"/>
    <x v="171"/>
    <s v="93521601724735"/>
    <n v="21"/>
    <s v="Lakilaki"/>
    <x v="1"/>
    <n v="12262000"/>
    <n v="0.1095090523568749"/>
    <x v="14"/>
    <s v="DKI Jakarta"/>
    <x v="1"/>
    <s v="Freego"/>
    <s v="Matic Mid"/>
    <n v="23456000"/>
    <n v="9383000"/>
    <s v="High"/>
    <x v="5"/>
    <x v="0"/>
    <n v="0.14499999999999999"/>
    <n v="1342800"/>
    <n v="16114000"/>
    <x v="0"/>
    <x v="0"/>
    <n v="0"/>
    <n v="0"/>
    <n v="1"/>
    <s v="approved"/>
    <n v="1"/>
    <n v="1"/>
    <n v="1"/>
    <n v="0"/>
    <n v="3"/>
    <s v="Low Risk"/>
    <n v="6"/>
    <s v="6-11 bulan"/>
  </r>
  <r>
    <x v="2448"/>
    <x v="180"/>
    <x v="4"/>
    <x v="112"/>
    <s v="73592305943101"/>
    <n v="27"/>
    <s v="Lakilaki"/>
    <x v="6"/>
    <n v="5946000"/>
    <n v="0.1412041708711739"/>
    <x v="9"/>
    <s v="Jawa Tengah"/>
    <x v="0"/>
    <s v="Genio"/>
    <s v="Matic Entry"/>
    <n v="19526000"/>
    <n v="3905000"/>
    <s v="Medium"/>
    <x v="2"/>
    <x v="5"/>
    <n v="0.14499999999999999"/>
    <n v="839600"/>
    <n v="20151000"/>
    <x v="0"/>
    <x v="0"/>
    <n v="0"/>
    <n v="0"/>
    <n v="1"/>
    <m/>
    <n v="1"/>
    <n v="2"/>
    <n v="1"/>
    <n v="0"/>
    <n v="4"/>
    <s v="Low Risk"/>
    <n v="5"/>
    <s v="0-5 bulan"/>
  </r>
  <r>
    <x v="2449"/>
    <x v="77"/>
    <x v="3"/>
    <x v="197"/>
    <s v="66321111643728"/>
    <n v="56"/>
    <s v="Lakilaki"/>
    <x v="6"/>
    <n v="5665000"/>
    <n v="0.38081200353045014"/>
    <x v="10"/>
    <s v="Jawa Timur"/>
    <x v="0"/>
    <s v="PCX 160"/>
    <s v="Matic Premium"/>
    <n v="37523000"/>
    <n v="5628000"/>
    <s v="Medium"/>
    <x v="0"/>
    <x v="3"/>
    <n v="0.14499999999999999"/>
    <n v="2157300"/>
    <n v="38832000"/>
    <x v="0"/>
    <x v="0"/>
    <n v="0"/>
    <n v="0"/>
    <n v="1"/>
    <s v="approved"/>
    <n v="3"/>
    <n v="2"/>
    <n v="1"/>
    <n v="0"/>
    <n v="6"/>
    <s v="Low Risk"/>
    <n v="8"/>
    <s v="6-11 bulan"/>
  </r>
  <r>
    <x v="2450"/>
    <x v="186"/>
    <x v="2"/>
    <x v="600"/>
    <s v="77361101705130"/>
    <n v="39"/>
    <s v="Perempuan"/>
    <x v="0"/>
    <n v="4813000"/>
    <n v="0.15131934344483691"/>
    <x v="0"/>
    <s v="Bali"/>
    <x v="1"/>
    <s v="Lexi LX 155"/>
    <s v="Matic Mid"/>
    <n v="28145000"/>
    <n v="2814000"/>
    <s v="Low"/>
    <x v="6"/>
    <x v="1"/>
    <n v="0.14499999999999999"/>
    <n v="728300"/>
    <n v="43696000"/>
    <x v="1"/>
    <x v="3"/>
    <n v="16"/>
    <n v="1"/>
    <n v="3"/>
    <m/>
    <n v="1"/>
    <n v="3"/>
    <n v="4"/>
    <n v="2"/>
    <n v="10"/>
    <s v="High Risk"/>
    <n v="5"/>
    <s v="0-5 bulan"/>
  </r>
  <r>
    <x v="2451"/>
    <x v="2"/>
    <x v="2"/>
    <x v="307"/>
    <s v="77781610966418"/>
    <n v="47"/>
    <s v="Perempuan"/>
    <x v="0"/>
    <n v="6151000"/>
    <n v="0.30364168427897903"/>
    <x v="11"/>
    <s v="Sumatera Utara"/>
    <x v="0"/>
    <s v="ADV 160"/>
    <s v="Adventure"/>
    <n v="43436000"/>
    <n v="8687000"/>
    <s v="Medium"/>
    <x v="2"/>
    <x v="5"/>
    <n v="0.14499999999999999"/>
    <n v="1867700"/>
    <n v="44826000"/>
    <x v="0"/>
    <x v="0"/>
    <n v="0"/>
    <n v="0"/>
    <n v="1"/>
    <s v="data kurang"/>
    <n v="3"/>
    <n v="2"/>
    <n v="1"/>
    <n v="0"/>
    <n v="6"/>
    <s v="Low Risk"/>
    <n v="6"/>
    <s v="6-11 bulan"/>
  </r>
  <r>
    <x v="2452"/>
    <x v="13"/>
    <x v="5"/>
    <x v="404"/>
    <s v="82372205896463"/>
    <n v="31"/>
    <s v="Lakilaki"/>
    <x v="0"/>
    <n v="6476000"/>
    <n v="0.1679431747992588"/>
    <x v="8"/>
    <s v="Banten"/>
    <x v="0"/>
    <s v="Vario 125"/>
    <s v="Matic Mid"/>
    <n v="24737000"/>
    <n v="8658000"/>
    <s v="High"/>
    <x v="4"/>
    <x v="3"/>
    <n v="0.14499999999999999"/>
    <n v="1087600"/>
    <n v="19576000"/>
    <x v="0"/>
    <x v="0"/>
    <n v="0"/>
    <n v="0"/>
    <n v="1"/>
    <m/>
    <n v="1"/>
    <n v="1"/>
    <n v="1"/>
    <n v="0"/>
    <n v="3"/>
    <s v="Low Risk"/>
    <n v="9"/>
    <s v="6-11 bulan"/>
  </r>
  <r>
    <x v="2453"/>
    <x v="161"/>
    <x v="3"/>
    <x v="87"/>
    <s v="42692110961655"/>
    <n v="28"/>
    <s v="Lakilaki"/>
    <x v="4"/>
    <n v="6169000"/>
    <n v="0.21624250283676447"/>
    <x v="3"/>
    <s v="Sulawesi Selatan"/>
    <x v="4"/>
    <s v="KLX 150"/>
    <s v="Trail"/>
    <n v="37186000"/>
    <n v="3719000"/>
    <s v="Low"/>
    <x v="6"/>
    <x v="4"/>
    <n v="0.14499999999999999"/>
    <n v="1334000"/>
    <n v="48025000"/>
    <x v="0"/>
    <x v="0"/>
    <n v="0"/>
    <n v="0"/>
    <n v="1"/>
    <m/>
    <n v="2"/>
    <n v="3"/>
    <n v="2"/>
    <n v="0"/>
    <n v="7"/>
    <s v="Medium Risk"/>
    <n v="8"/>
    <s v="6-11 bulan"/>
  </r>
  <r>
    <x v="2454"/>
    <x v="182"/>
    <x v="6"/>
    <x v="224"/>
    <s v="60321610719369"/>
    <n v="55"/>
    <s v="Lakilaki"/>
    <x v="6"/>
    <n v="5440000"/>
    <n v="0.36056985294117649"/>
    <x v="15"/>
    <s v="DKI Jakarta"/>
    <x v="0"/>
    <s v="PCX 160"/>
    <s v="Matic Premium"/>
    <n v="36250000"/>
    <n v="7250000"/>
    <s v="Medium"/>
    <x v="2"/>
    <x v="3"/>
    <n v="0.14499999999999999"/>
    <n v="1961500"/>
    <n v="35307000"/>
    <x v="0"/>
    <x v="0"/>
    <n v="0"/>
    <n v="0"/>
    <n v="1"/>
    <s v="approved"/>
    <n v="3"/>
    <n v="2"/>
    <n v="1"/>
    <n v="0"/>
    <n v="6"/>
    <s v="Low Risk"/>
    <n v="0"/>
    <s v="0-5 bulan"/>
  </r>
  <r>
    <x v="2455"/>
    <x v="122"/>
    <x v="4"/>
    <x v="56"/>
    <s v="80552401563489"/>
    <n v="52"/>
    <s v="Perempuan"/>
    <x v="1"/>
    <n v="4812000"/>
    <n v="0.22067747298420615"/>
    <x v="10"/>
    <s v="Jawa Timur"/>
    <x v="0"/>
    <s v="CB150R"/>
    <s v="Sport"/>
    <n v="30396000"/>
    <n v="10639000"/>
    <s v="High"/>
    <x v="4"/>
    <x v="5"/>
    <n v="0.14499999999999999"/>
    <n v="1061900"/>
    <n v="25487000"/>
    <x v="0"/>
    <x v="0"/>
    <n v="0"/>
    <n v="0"/>
    <n v="1"/>
    <s v="data kurang"/>
    <n v="2"/>
    <n v="1"/>
    <n v="1"/>
    <n v="0"/>
    <n v="4"/>
    <s v="Low Risk"/>
    <n v="4"/>
    <s v="0-5 bulan"/>
  </r>
  <r>
    <x v="2456"/>
    <x v="121"/>
    <x v="1"/>
    <x v="120"/>
    <s v="47982110953439"/>
    <n v="40"/>
    <s v="Lakilaki"/>
    <x v="0"/>
    <n v="7817000"/>
    <n v="0.27870026864526032"/>
    <x v="0"/>
    <s v="Bali"/>
    <x v="0"/>
    <s v="Vario 125"/>
    <s v="Matic Mid"/>
    <n v="25370000"/>
    <n v="2537000"/>
    <s v="Low"/>
    <x v="6"/>
    <x v="0"/>
    <n v="0.14499999999999999"/>
    <n v="2178600"/>
    <n v="26144000"/>
    <x v="0"/>
    <x v="0"/>
    <n v="0"/>
    <n v="0"/>
    <n v="1"/>
    <m/>
    <n v="2"/>
    <n v="3"/>
    <n v="1"/>
    <n v="0"/>
    <n v="6"/>
    <s v="Low Risk"/>
    <n v="7"/>
    <s v="6-11 bulan"/>
  </r>
  <r>
    <x v="2457"/>
    <x v="167"/>
    <x v="5"/>
    <x v="116"/>
    <s v="56311811591316"/>
    <n v="29"/>
    <s v="Lakilaki"/>
    <x v="1"/>
    <n v="11251000"/>
    <n v="0.18135276864278732"/>
    <x v="1"/>
    <s v="Sumatera Selatan"/>
    <x v="1"/>
    <s v="XMAX 250"/>
    <s v="Maxi Scooter"/>
    <n v="58401000"/>
    <n v="20440000"/>
    <s v="High"/>
    <x v="4"/>
    <x v="5"/>
    <n v="0.14499999999999999"/>
    <n v="2040400"/>
    <n v="48969000"/>
    <x v="0"/>
    <x v="0"/>
    <n v="0"/>
    <n v="0"/>
    <n v="1"/>
    <m/>
    <n v="1"/>
    <n v="1"/>
    <n v="1"/>
    <n v="0"/>
    <n v="3"/>
    <s v="Low Risk"/>
    <n v="9"/>
    <s v="6-11 bulan"/>
  </r>
  <r>
    <x v="2458"/>
    <x v="22"/>
    <x v="4"/>
    <x v="230"/>
    <s v="60852611707603"/>
    <n v="40"/>
    <s v="Perempuan"/>
    <x v="5"/>
    <n v="4344000"/>
    <n v="0.25046040515653778"/>
    <x v="17"/>
    <s v="Jawa Barat"/>
    <x v="0"/>
    <s v="ADV 160"/>
    <s v="Adventure"/>
    <n v="41316000"/>
    <n v="8263000"/>
    <s v="Medium"/>
    <x v="2"/>
    <x v="2"/>
    <n v="0.14499999999999999"/>
    <n v="1088000"/>
    <n v="52224000"/>
    <x v="0"/>
    <x v="0"/>
    <n v="0"/>
    <n v="0"/>
    <n v="1"/>
    <m/>
    <n v="2"/>
    <n v="2"/>
    <n v="3"/>
    <n v="0"/>
    <n v="7"/>
    <s v="Medium Risk"/>
    <n v="5"/>
    <s v="0-5 bulan"/>
  </r>
  <r>
    <x v="2459"/>
    <x v="134"/>
    <x v="5"/>
    <x v="139"/>
    <s v="69181210532410"/>
    <n v="55"/>
    <s v="Perempuan"/>
    <x v="0"/>
    <n v="7450000"/>
    <n v="0.11311409395973154"/>
    <x v="1"/>
    <s v="Sumatera Selatan"/>
    <x v="0"/>
    <s v="Revo X"/>
    <s v="Bebek"/>
    <n v="18445000"/>
    <n v="2767000"/>
    <s v="Medium"/>
    <x v="0"/>
    <x v="5"/>
    <n v="0.14499999999999999"/>
    <n v="842700"/>
    <n v="20225000"/>
    <x v="0"/>
    <x v="2"/>
    <n v="0"/>
    <n v="0"/>
    <n v="0"/>
    <s v="survey ulang"/>
    <n v="1"/>
    <n v="2"/>
    <n v="1"/>
    <n v="0"/>
    <n v="4"/>
    <s v="Low Risk"/>
    <n v="9"/>
    <s v="6-11 bulan"/>
  </r>
  <r>
    <x v="2460"/>
    <x v="177"/>
    <x v="3"/>
    <x v="549"/>
    <s v="92122808625240"/>
    <n v="36"/>
    <s v="Perempuan"/>
    <x v="1"/>
    <n v="6608000"/>
    <n v="0.11301452784503632"/>
    <x v="3"/>
    <s v="Sulawesi Selatan"/>
    <x v="0"/>
    <s v="Vario 125"/>
    <s v="Matic Mid"/>
    <n v="25208000"/>
    <n v="2521000"/>
    <s v="Low"/>
    <x v="6"/>
    <x v="2"/>
    <n v="0.14499999999999999"/>
    <n v="746800"/>
    <n v="35846000"/>
    <x v="0"/>
    <x v="0"/>
    <n v="0"/>
    <n v="0"/>
    <n v="1"/>
    <s v="approved"/>
    <n v="1"/>
    <n v="3"/>
    <n v="3"/>
    <n v="0"/>
    <n v="7"/>
    <s v="Medium Risk"/>
    <n v="8"/>
    <s v="6-11 bulan"/>
  </r>
  <r>
    <x v="2461"/>
    <x v="157"/>
    <x v="4"/>
    <x v="505"/>
    <s v="78432802776872"/>
    <n v="37"/>
    <s v="Perempuan"/>
    <x v="1"/>
    <n v="11982000"/>
    <n v="9.4984142880988151E-2"/>
    <x v="15"/>
    <s v="DKI Jakarta"/>
    <x v="1"/>
    <s v="Aerox 155"/>
    <s v="Matic Sport"/>
    <n v="32575000"/>
    <n v="11401000"/>
    <s v="High"/>
    <x v="4"/>
    <x v="5"/>
    <n v="0.14499999999999999"/>
    <n v="1138100"/>
    <n v="27315000"/>
    <x v="0"/>
    <x v="0"/>
    <n v="0"/>
    <n v="0"/>
    <n v="1"/>
    <s v="verifikasi"/>
    <n v="1"/>
    <n v="1"/>
    <n v="1"/>
    <n v="0"/>
    <n v="3"/>
    <s v="Low Risk"/>
    <n v="4"/>
    <s v="0-5 bulan"/>
  </r>
  <r>
    <x v="2462"/>
    <x v="99"/>
    <x v="1"/>
    <x v="95"/>
    <s v="86151212844054"/>
    <n v="35"/>
    <s v="Perempuan"/>
    <x v="3"/>
    <n v="4756000"/>
    <n v="0.11190075693860387"/>
    <x v="12"/>
    <s v="DKI Jakarta"/>
    <x v="0"/>
    <s v="Vario 160"/>
    <s v="Matic Mid"/>
    <n v="30854000"/>
    <n v="12342000"/>
    <s v="High"/>
    <x v="5"/>
    <x v="1"/>
    <n v="0.14499999999999999"/>
    <n v="532200"/>
    <n v="31934000"/>
    <x v="0"/>
    <x v="0"/>
    <n v="0"/>
    <n v="0"/>
    <n v="1"/>
    <s v="verifikasi"/>
    <n v="1"/>
    <n v="1"/>
    <n v="4"/>
    <n v="0"/>
    <n v="6"/>
    <s v="Low Risk"/>
    <n v="7"/>
    <s v="6-11 bulan"/>
  </r>
  <r>
    <x v="2463"/>
    <x v="64"/>
    <x v="2"/>
    <x v="500"/>
    <s v="56941109726659"/>
    <n v="23"/>
    <s v="Lakilaki"/>
    <x v="1"/>
    <n v="4418000"/>
    <n v="0.11358080579447714"/>
    <x v="5"/>
    <s v="Kalimantan Timur"/>
    <x v="0"/>
    <s v="Revo X"/>
    <s v="Bebek"/>
    <n v="17983000"/>
    <n v="5395000"/>
    <s v="High"/>
    <x v="3"/>
    <x v="4"/>
    <n v="0.14499999999999999"/>
    <n v="501800"/>
    <n v="18064000"/>
    <x v="0"/>
    <x v="0"/>
    <n v="0"/>
    <n v="0"/>
    <n v="1"/>
    <s v="data kurang"/>
    <n v="1"/>
    <n v="1"/>
    <n v="2"/>
    <n v="0"/>
    <n v="4"/>
    <s v="Low Risk"/>
    <n v="5"/>
    <s v="0-5 bulan"/>
  </r>
  <r>
    <x v="2464"/>
    <x v="54"/>
    <x v="5"/>
    <x v="585"/>
    <s v="75461611692340"/>
    <n v="39"/>
    <s v="Perempuan"/>
    <x v="7"/>
    <n v="3109000"/>
    <n v="0.3326149887423609"/>
    <x v="15"/>
    <s v="DKI Jakarta"/>
    <x v="2"/>
    <s v="Address"/>
    <s v="Matic Mid"/>
    <n v="20384000"/>
    <n v="5096000"/>
    <s v="Medium"/>
    <x v="1"/>
    <x v="3"/>
    <n v="0.14499999999999999"/>
    <n v="1034100"/>
    <n v="18614000"/>
    <x v="0"/>
    <x v="0"/>
    <n v="0"/>
    <n v="0"/>
    <n v="1"/>
    <s v="verifikasi"/>
    <n v="3"/>
    <n v="2"/>
    <n v="1"/>
    <n v="0"/>
    <n v="6"/>
    <s v="Low Risk"/>
    <n v="9"/>
    <s v="6-11 bulan"/>
  </r>
  <r>
    <x v="2465"/>
    <x v="19"/>
    <x v="5"/>
    <x v="26"/>
    <s v="63871204599593"/>
    <n v="32"/>
    <s v="Lakilaki"/>
    <x v="7"/>
    <n v="2317000"/>
    <n v="0.48523953388001728"/>
    <x v="20"/>
    <s v="DKI Jakarta"/>
    <x v="1"/>
    <s v="Aerox 155"/>
    <s v="Matic Sport"/>
    <n v="31340000"/>
    <n v="3134000"/>
    <s v="Low"/>
    <x v="6"/>
    <x v="4"/>
    <n v="0.14499999999999999"/>
    <n v="1124300"/>
    <n v="40476000"/>
    <x v="0"/>
    <x v="0"/>
    <n v="0"/>
    <n v="0"/>
    <n v="1"/>
    <m/>
    <n v="4"/>
    <n v="3"/>
    <n v="2"/>
    <n v="0"/>
    <n v="9"/>
    <s v="High Risk"/>
    <n v="9"/>
    <s v="6-11 bulan"/>
  </r>
  <r>
    <x v="2466"/>
    <x v="170"/>
    <x v="5"/>
    <x v="433"/>
    <s v="73901802877954"/>
    <n v="22"/>
    <s v="Perempuan"/>
    <x v="5"/>
    <n v="4644000"/>
    <n v="0.24804048234280793"/>
    <x v="19"/>
    <s v="Jawa Barat"/>
    <x v="1"/>
    <s v="MT15"/>
    <s v="Sport Naked"/>
    <n v="38883000"/>
    <n v="3888000"/>
    <s v="Low"/>
    <x v="6"/>
    <x v="2"/>
    <n v="0.14499999999999999"/>
    <n v="1151900"/>
    <n v="55293000"/>
    <x v="0"/>
    <x v="0"/>
    <n v="0"/>
    <n v="0"/>
    <n v="1"/>
    <s v="data kurang"/>
    <n v="2"/>
    <n v="3"/>
    <n v="3"/>
    <n v="0"/>
    <n v="8"/>
    <s v="Medium Risk"/>
    <n v="9"/>
    <s v="6-11 bulan"/>
  </r>
  <r>
    <x v="2467"/>
    <x v="124"/>
    <x v="1"/>
    <x v="550"/>
    <s v="69852704957601"/>
    <n v="57"/>
    <s v="Lakilaki"/>
    <x v="8"/>
    <n v="3384000"/>
    <n v="0.1250886524822695"/>
    <x v="3"/>
    <s v="Sulawesi Selatan"/>
    <x v="2"/>
    <s v="Address"/>
    <s v="Matic Mid"/>
    <n v="21433000"/>
    <n v="8573000"/>
    <s v="High"/>
    <x v="5"/>
    <x v="2"/>
    <n v="0.14499999999999999"/>
    <n v="423300"/>
    <n v="20319000"/>
    <x v="0"/>
    <x v="0"/>
    <n v="0"/>
    <n v="0"/>
    <n v="1"/>
    <s v="approved"/>
    <n v="1"/>
    <n v="1"/>
    <n v="3"/>
    <n v="0"/>
    <n v="5"/>
    <s v="Low Risk"/>
    <n v="7"/>
    <s v="6-11 bulan"/>
  </r>
  <r>
    <x v="2468"/>
    <x v="9"/>
    <x v="1"/>
    <x v="514"/>
    <s v="64742101629481"/>
    <n v="35"/>
    <s v="Lakilaki"/>
    <x v="0"/>
    <n v="4766000"/>
    <n v="0.16271506504406211"/>
    <x v="5"/>
    <s v="Kalimantan Timur"/>
    <x v="1"/>
    <s v="Aerox 155"/>
    <s v="Matic Sport"/>
    <n v="31733000"/>
    <n v="4760000"/>
    <s v="Medium"/>
    <x v="0"/>
    <x v="1"/>
    <n v="0.14499999999999999"/>
    <n v="775500"/>
    <n v="46528000"/>
    <x v="0"/>
    <x v="0"/>
    <n v="0"/>
    <n v="0"/>
    <n v="1"/>
    <m/>
    <n v="1"/>
    <n v="2"/>
    <n v="4"/>
    <n v="0"/>
    <n v="7"/>
    <s v="Medium Risk"/>
    <n v="6"/>
    <s v="6-11 bulan"/>
  </r>
  <r>
    <x v="2469"/>
    <x v="96"/>
    <x v="0"/>
    <x v="548"/>
    <s v="94722106647077"/>
    <n v="51"/>
    <s v="Perempuan"/>
    <x v="8"/>
    <n v="3436000"/>
    <n v="0.60058207217694992"/>
    <x v="6"/>
    <s v="DIY"/>
    <x v="4"/>
    <s v="KLX 150"/>
    <s v="Trail"/>
    <n v="38137000"/>
    <n v="7627000"/>
    <s v="Medium"/>
    <x v="2"/>
    <x v="3"/>
    <n v="0.14499999999999999"/>
    <n v="2063600"/>
    <n v="37146000"/>
    <x v="0"/>
    <x v="0"/>
    <n v="0"/>
    <n v="0"/>
    <n v="1"/>
    <m/>
    <n v="4"/>
    <n v="2"/>
    <n v="1"/>
    <n v="0"/>
    <n v="7"/>
    <s v="Medium Risk"/>
    <n v="4"/>
    <s v="0-5 bulan"/>
  </r>
  <r>
    <x v="2470"/>
    <x v="97"/>
    <x v="3"/>
    <x v="459"/>
    <s v="87131102584473"/>
    <n v="45"/>
    <s v="Lakilaki"/>
    <x v="7"/>
    <n v="2818000"/>
    <n v="0.91916252661462028"/>
    <x v="20"/>
    <s v="DKI Jakarta"/>
    <x v="1"/>
    <s v="XMAX 250"/>
    <s v="Maxi Scooter"/>
    <n v="60238000"/>
    <n v="12048000"/>
    <s v="Medium"/>
    <x v="2"/>
    <x v="5"/>
    <n v="0.14499999999999999"/>
    <n v="2590200"/>
    <n v="62165000"/>
    <x v="0"/>
    <x v="0"/>
    <n v="0"/>
    <n v="0"/>
    <n v="1"/>
    <m/>
    <n v="4"/>
    <n v="2"/>
    <n v="1"/>
    <n v="0"/>
    <n v="7"/>
    <s v="Medium Risk"/>
    <n v="7"/>
    <s v="6-11 bulan"/>
  </r>
  <r>
    <x v="2471"/>
    <x v="9"/>
    <x v="1"/>
    <x v="557"/>
    <s v="83201907846228"/>
    <n v="41"/>
    <s v="Perempuan"/>
    <x v="0"/>
    <n v="6396000"/>
    <n v="0.12862726704190119"/>
    <x v="4"/>
    <s v="Kalimantan Selatan"/>
    <x v="1"/>
    <s v="Mio M3"/>
    <s v="Matic Entry"/>
    <n v="18713000"/>
    <n v="6550000"/>
    <s v="High"/>
    <x v="4"/>
    <x v="3"/>
    <n v="0.14499999999999999"/>
    <n v="822700"/>
    <n v="14809000"/>
    <x v="0"/>
    <x v="0"/>
    <n v="0"/>
    <n v="0"/>
    <n v="1"/>
    <s v="verifikasi"/>
    <n v="1"/>
    <n v="1"/>
    <n v="1"/>
    <n v="0"/>
    <n v="3"/>
    <s v="Low Risk"/>
    <n v="6"/>
    <s v="6-11 bulan"/>
  </r>
  <r>
    <x v="2472"/>
    <x v="126"/>
    <x v="5"/>
    <x v="223"/>
    <s v="94892009503170"/>
    <n v="28"/>
    <s v="Lakilaki"/>
    <x v="2"/>
    <n v="1877000"/>
    <n v="0.50063931806073525"/>
    <x v="19"/>
    <s v="Jawa Barat"/>
    <x v="1"/>
    <s v="Freego"/>
    <s v="Matic Mid"/>
    <n v="23153000"/>
    <n v="9261000"/>
    <s v="High"/>
    <x v="5"/>
    <x v="3"/>
    <n v="0.14499999999999999"/>
    <n v="939700"/>
    <n v="16914000"/>
    <x v="0"/>
    <x v="0"/>
    <n v="0"/>
    <n v="0"/>
    <n v="1"/>
    <s v="data kurang"/>
    <n v="4"/>
    <n v="1"/>
    <n v="1"/>
    <n v="0"/>
    <n v="6"/>
    <s v="Low Risk"/>
    <n v="8"/>
    <s v="6-11 bulan"/>
  </r>
  <r>
    <x v="2473"/>
    <x v="16"/>
    <x v="1"/>
    <x v="609"/>
    <s v="43942505573343"/>
    <n v="46"/>
    <s v="Perempuan"/>
    <x v="8"/>
    <n v="3349000"/>
    <n v="0.23233801134667065"/>
    <x v="9"/>
    <s v="Jawa Tengah"/>
    <x v="3"/>
    <s v="Dazz"/>
    <s v="Matic Entry"/>
    <n v="16434000"/>
    <n v="4930000"/>
    <s v="High"/>
    <x v="3"/>
    <x v="3"/>
    <n v="0.14499999999999999"/>
    <n v="778100"/>
    <n v="14007000"/>
    <x v="0"/>
    <x v="0"/>
    <n v="0"/>
    <n v="0"/>
    <n v="1"/>
    <s v="verifikasi"/>
    <n v="2"/>
    <n v="1"/>
    <n v="1"/>
    <n v="0"/>
    <n v="4"/>
    <s v="Low Risk"/>
    <n v="6"/>
    <s v="6-11 bulan"/>
  </r>
  <r>
    <x v="2474"/>
    <x v="127"/>
    <x v="0"/>
    <x v="76"/>
    <s v="46572004966415"/>
    <n v="29"/>
    <s v="Perempuan"/>
    <x v="9"/>
    <n v="6460000"/>
    <n v="0.19986068111455108"/>
    <x v="7"/>
    <s v="Jawa Barat"/>
    <x v="0"/>
    <s v="CB150R"/>
    <s v="Sport"/>
    <n v="31814000"/>
    <n v="12726000"/>
    <s v="High"/>
    <x v="5"/>
    <x v="3"/>
    <n v="0.14499999999999999"/>
    <n v="1291100"/>
    <n v="23240000"/>
    <x v="0"/>
    <x v="0"/>
    <n v="0"/>
    <n v="0"/>
    <n v="1"/>
    <m/>
    <n v="1"/>
    <n v="1"/>
    <n v="1"/>
    <n v="0"/>
    <n v="3"/>
    <s v="Low Risk"/>
    <n v="4"/>
    <s v="0-5 bulan"/>
  </r>
  <r>
    <x v="2475"/>
    <x v="55"/>
    <x v="5"/>
    <x v="661"/>
    <s v="33612409957297"/>
    <n v="51"/>
    <s v="Perempuan"/>
    <x v="0"/>
    <n v="6045000"/>
    <n v="8.0330851943755166E-2"/>
    <x v="16"/>
    <s v="Jawa Timur"/>
    <x v="1"/>
    <s v="Mio M3"/>
    <s v="Matic Entry"/>
    <n v="18766000"/>
    <n v="1877000"/>
    <s v="Low"/>
    <x v="6"/>
    <x v="1"/>
    <n v="0.14499999999999999"/>
    <n v="485600"/>
    <n v="29134000"/>
    <x v="0"/>
    <x v="1"/>
    <n v="64"/>
    <n v="3"/>
    <n v="2"/>
    <s v="approved"/>
    <n v="1"/>
    <n v="3"/>
    <n v="4"/>
    <n v="4"/>
    <n v="12"/>
    <s v="High Risk"/>
    <n v="8"/>
    <s v="6-11 bulan"/>
  </r>
  <r>
    <x v="2476"/>
    <x v="183"/>
    <x v="9"/>
    <x v="621"/>
    <s v="32222809786738"/>
    <n v="44"/>
    <s v="Lakilaki"/>
    <x v="1"/>
    <n v="13455000"/>
    <n v="5.1096246748420664E-2"/>
    <x v="13"/>
    <s v="Jawa Barat"/>
    <x v="0"/>
    <s v="Scoopy"/>
    <s v="Matic Stylish"/>
    <n v="22997000"/>
    <n v="5749000"/>
    <s v="Medium"/>
    <x v="1"/>
    <x v="4"/>
    <n v="0.14499999999999999"/>
    <n v="687500"/>
    <n v="24751000"/>
    <x v="0"/>
    <x v="0"/>
    <n v="0"/>
    <n v="0"/>
    <n v="1"/>
    <m/>
    <n v="1"/>
    <n v="2"/>
    <n v="2"/>
    <n v="0"/>
    <n v="5"/>
    <s v="Low Risk"/>
    <n v="2"/>
    <s v="0-5 bulan"/>
  </r>
  <r>
    <x v="2477"/>
    <x v="126"/>
    <x v="5"/>
    <x v="559"/>
    <s v="82602904613394"/>
    <n v="33"/>
    <s v="Lakilaki"/>
    <x v="8"/>
    <n v="3642000"/>
    <n v="0.28412959912136188"/>
    <x v="12"/>
    <s v="DKI Jakarta"/>
    <x v="0"/>
    <s v="Vario 125"/>
    <s v="Matic Mid"/>
    <n v="24064000"/>
    <n v="4813000"/>
    <s v="Medium"/>
    <x v="2"/>
    <x v="5"/>
    <n v="0.14499999999999999"/>
    <n v="1034800"/>
    <n v="24834000"/>
    <x v="0"/>
    <x v="0"/>
    <n v="0"/>
    <n v="0"/>
    <n v="1"/>
    <m/>
    <n v="2"/>
    <n v="2"/>
    <n v="1"/>
    <n v="0"/>
    <n v="5"/>
    <s v="Low Risk"/>
    <n v="8"/>
    <s v="6-11 bulan"/>
  </r>
  <r>
    <x v="2478"/>
    <x v="121"/>
    <x v="1"/>
    <x v="412"/>
    <s v="37612008876733"/>
    <n v="30"/>
    <s v="Perempuan"/>
    <x v="6"/>
    <n v="5819000"/>
    <n v="0.17348341639456952"/>
    <x v="9"/>
    <s v="Jawa Tengah"/>
    <x v="1"/>
    <s v="Mio M3"/>
    <s v="Matic Entry"/>
    <n v="17633000"/>
    <n v="7053000"/>
    <s v="High"/>
    <x v="5"/>
    <x v="0"/>
    <n v="0.14499999999999999"/>
    <n v="1009500"/>
    <n v="12114000"/>
    <x v="0"/>
    <x v="0"/>
    <n v="0"/>
    <n v="0"/>
    <n v="1"/>
    <s v="verifikasi"/>
    <n v="1"/>
    <n v="1"/>
    <n v="1"/>
    <n v="0"/>
    <n v="3"/>
    <s v="Low Risk"/>
    <n v="7"/>
    <s v="6-11 bulan"/>
  </r>
  <r>
    <x v="2479"/>
    <x v="112"/>
    <x v="2"/>
    <x v="481"/>
    <s v="51731305955320"/>
    <n v="49"/>
    <s v="Perempuan"/>
    <x v="8"/>
    <n v="2842000"/>
    <n v="0.27821956368754397"/>
    <x v="11"/>
    <s v="Sumatera Utara"/>
    <x v="1"/>
    <s v="Lexi LX 155"/>
    <s v="Matic Mid"/>
    <n v="28339000"/>
    <n v="8502000"/>
    <s v="High"/>
    <x v="3"/>
    <x v="4"/>
    <n v="0.14499999999999999"/>
    <n v="790700"/>
    <n v="28466000"/>
    <x v="0"/>
    <x v="0"/>
    <n v="0"/>
    <n v="0"/>
    <n v="1"/>
    <s v="survey ulang"/>
    <n v="2"/>
    <n v="1"/>
    <n v="2"/>
    <n v="0"/>
    <n v="5"/>
    <s v="Low Risk"/>
    <n v="5"/>
    <s v="0-5 bulan"/>
  </r>
  <r>
    <x v="2480"/>
    <x v="77"/>
    <x v="3"/>
    <x v="322"/>
    <s v="52441302688187"/>
    <n v="39"/>
    <s v="Perempuan"/>
    <x v="6"/>
    <n v="4378000"/>
    <n v="0.27261306532663315"/>
    <x v="3"/>
    <s v="Sulawesi Selatan"/>
    <x v="3"/>
    <s v="Dazz"/>
    <s v="Matic Entry"/>
    <n v="15635000"/>
    <n v="3127000"/>
    <s v="Medium"/>
    <x v="2"/>
    <x v="0"/>
    <n v="0.14499999999999999"/>
    <n v="1193500"/>
    <n v="14322000"/>
    <x v="0"/>
    <x v="0"/>
    <n v="0"/>
    <n v="0"/>
    <n v="1"/>
    <s v="approved"/>
    <n v="2"/>
    <n v="2"/>
    <n v="1"/>
    <n v="0"/>
    <n v="5"/>
    <s v="Low Risk"/>
    <n v="8"/>
    <s v="6-11 bulan"/>
  </r>
  <r>
    <x v="2481"/>
    <x v="34"/>
    <x v="4"/>
    <x v="459"/>
    <s v="45161903797495"/>
    <n v="53"/>
    <s v="Perempuan"/>
    <x v="4"/>
    <n v="6730000"/>
    <n v="0.21915304606240713"/>
    <x v="10"/>
    <s v="Jawa Timur"/>
    <x v="1"/>
    <s v="NMAX 155"/>
    <s v="Matic Premium"/>
    <n v="36586000"/>
    <n v="9146000"/>
    <s v="Medium"/>
    <x v="1"/>
    <x v="5"/>
    <n v="0.14499999999999999"/>
    <n v="1474900"/>
    <n v="35397000"/>
    <x v="0"/>
    <x v="0"/>
    <n v="0"/>
    <n v="0"/>
    <n v="1"/>
    <s v="approved"/>
    <n v="2"/>
    <n v="2"/>
    <n v="1"/>
    <n v="0"/>
    <n v="5"/>
    <s v="Low Risk"/>
    <n v="5"/>
    <s v="0-5 bulan"/>
  </r>
  <r>
    <x v="2482"/>
    <x v="70"/>
    <x v="3"/>
    <x v="273"/>
    <s v="34462812975092"/>
    <n v="53"/>
    <s v="Lakilaki"/>
    <x v="9"/>
    <n v="4345000"/>
    <n v="0.2087686996547756"/>
    <x v="10"/>
    <s v="Jawa Timur"/>
    <x v="1"/>
    <s v="Lexi LX 155"/>
    <s v="Matic Mid"/>
    <n v="28129000"/>
    <n v="11252000"/>
    <s v="High"/>
    <x v="5"/>
    <x v="5"/>
    <n v="0.14499999999999999"/>
    <n v="907100"/>
    <n v="21771000"/>
    <x v="0"/>
    <x v="0"/>
    <n v="0"/>
    <n v="0"/>
    <n v="1"/>
    <s v="survey ulang"/>
    <n v="2"/>
    <n v="1"/>
    <n v="1"/>
    <n v="0"/>
    <n v="4"/>
    <s v="Low Risk"/>
    <n v="8"/>
    <s v="6-11 bulan"/>
  </r>
  <r>
    <x v="2483"/>
    <x v="178"/>
    <x v="3"/>
    <x v="230"/>
    <s v="91942701814522"/>
    <n v="43"/>
    <s v="Perempuan"/>
    <x v="6"/>
    <n v="4265000"/>
    <n v="0.32065650644783117"/>
    <x v="5"/>
    <s v="Kalimantan Timur"/>
    <x v="1"/>
    <s v="R15"/>
    <s v="Sport"/>
    <n v="42406000"/>
    <n v="16962000"/>
    <s v="High"/>
    <x v="5"/>
    <x v="5"/>
    <n v="0.14499999999999999"/>
    <n v="1367600"/>
    <n v="32822000"/>
    <x v="0"/>
    <x v="0"/>
    <n v="0"/>
    <n v="0"/>
    <n v="1"/>
    <s v="ok"/>
    <n v="3"/>
    <n v="1"/>
    <n v="1"/>
    <n v="0"/>
    <n v="5"/>
    <s v="Low Risk"/>
    <n v="8"/>
    <s v="6-11 bulan"/>
  </r>
  <r>
    <x v="2484"/>
    <x v="147"/>
    <x v="1"/>
    <x v="129"/>
    <s v="87571706554328"/>
    <n v="57"/>
    <s v="Lakilaki"/>
    <x v="9"/>
    <n v="4940000"/>
    <n v="9.7692307692307689E-2"/>
    <x v="8"/>
    <s v="Banten"/>
    <x v="2"/>
    <s v="Address"/>
    <s v="Matic Mid"/>
    <n v="20982000"/>
    <n v="4196000"/>
    <s v="Medium"/>
    <x v="2"/>
    <x v="1"/>
    <n v="0.14499999999999999"/>
    <n v="482600"/>
    <n v="28956000"/>
    <x v="0"/>
    <x v="0"/>
    <n v="0"/>
    <n v="0"/>
    <n v="1"/>
    <m/>
    <n v="1"/>
    <n v="2"/>
    <n v="4"/>
    <n v="0"/>
    <n v="7"/>
    <s v="Medium Risk"/>
    <n v="7"/>
    <s v="6-11 bulan"/>
  </r>
  <r>
    <x v="2485"/>
    <x v="100"/>
    <x v="3"/>
    <x v="57"/>
    <s v="84362809769978"/>
    <n v="34"/>
    <s v="Lakilaki"/>
    <x v="8"/>
    <n v="3593000"/>
    <n v="0.24803785137767881"/>
    <x v="12"/>
    <s v="DKI Jakarta"/>
    <x v="0"/>
    <s v="Genio"/>
    <s v="Matic Entry"/>
    <n v="18822000"/>
    <n v="5647000"/>
    <s v="High"/>
    <x v="3"/>
    <x v="3"/>
    <n v="0.14499999999999999"/>
    <n v="891200"/>
    <n v="16041000"/>
    <x v="0"/>
    <x v="0"/>
    <n v="0"/>
    <n v="0"/>
    <n v="1"/>
    <s v="data kurang"/>
    <n v="2"/>
    <n v="1"/>
    <n v="1"/>
    <n v="0"/>
    <n v="4"/>
    <s v="Low Risk"/>
    <n v="8"/>
    <s v="6-11 bulan"/>
  </r>
  <r>
    <x v="2486"/>
    <x v="135"/>
    <x v="1"/>
    <x v="374"/>
    <s v="93361009549124"/>
    <n v="26"/>
    <s v="Lakilaki"/>
    <x v="5"/>
    <n v="2862000"/>
    <n v="0.2404262753319357"/>
    <x v="4"/>
    <s v="Kalimantan Selatan"/>
    <x v="2"/>
    <s v="Address"/>
    <s v="Matic Mid"/>
    <n v="21336000"/>
    <n v="8535000"/>
    <s v="High"/>
    <x v="5"/>
    <x v="5"/>
    <n v="0.14499999999999999"/>
    <n v="688100"/>
    <n v="16514000"/>
    <x v="0"/>
    <x v="0"/>
    <n v="0"/>
    <n v="0"/>
    <n v="1"/>
    <s v="survey ulang"/>
    <n v="2"/>
    <n v="1"/>
    <n v="1"/>
    <n v="0"/>
    <n v="4"/>
    <s v="Low Risk"/>
    <n v="6"/>
    <s v="6-11 bulan"/>
  </r>
  <r>
    <x v="2487"/>
    <x v="24"/>
    <x v="0"/>
    <x v="184"/>
    <s v="77362001718000"/>
    <n v="43"/>
    <s v="Perempuan"/>
    <x v="9"/>
    <n v="4971000"/>
    <n v="0.2852544759605713"/>
    <x v="20"/>
    <s v="DKI Jakarta"/>
    <x v="0"/>
    <s v="CB150R"/>
    <s v="Sport"/>
    <n v="31037000"/>
    <n v="4656000"/>
    <s v="Medium"/>
    <x v="0"/>
    <x v="5"/>
    <n v="0.14499999999999999"/>
    <n v="1418000"/>
    <n v="34031000"/>
    <x v="0"/>
    <x v="0"/>
    <n v="0"/>
    <n v="0"/>
    <n v="1"/>
    <s v="survey ulang"/>
    <n v="2"/>
    <n v="2"/>
    <n v="1"/>
    <n v="0"/>
    <n v="5"/>
    <s v="Low Risk"/>
    <n v="4"/>
    <s v="0-5 bulan"/>
  </r>
  <r>
    <x v="2488"/>
    <x v="129"/>
    <x v="2"/>
    <x v="547"/>
    <s v="53461601636574"/>
    <n v="51"/>
    <s v="Lakilaki"/>
    <x v="1"/>
    <n v="14158000"/>
    <n v="6.0919621415454157E-2"/>
    <x v="17"/>
    <s v="Jawa Barat"/>
    <x v="0"/>
    <s v="Vario 160"/>
    <s v="Matic Mid"/>
    <n v="30909000"/>
    <n v="9273000"/>
    <s v="High"/>
    <x v="3"/>
    <x v="4"/>
    <n v="0.14499999999999999"/>
    <n v="862500"/>
    <n v="31048000"/>
    <x v="1"/>
    <x v="4"/>
    <n v="120"/>
    <n v="10"/>
    <n v="5"/>
    <s v="ok"/>
    <n v="1"/>
    <n v="1"/>
    <n v="2"/>
    <n v="4"/>
    <n v="8"/>
    <s v="Medium Risk"/>
    <n v="6"/>
    <s v="6-11 bulan"/>
  </r>
  <r>
    <x v="2489"/>
    <x v="61"/>
    <x v="1"/>
    <x v="303"/>
    <s v="48911603765636"/>
    <n v="58"/>
    <s v="Perempuan"/>
    <x v="0"/>
    <n v="4630000"/>
    <n v="9.4859611231101509E-2"/>
    <x v="15"/>
    <s v="DKI Jakarta"/>
    <x v="1"/>
    <s v="Freego"/>
    <s v="Matic Mid"/>
    <n v="23503000"/>
    <n v="8226000"/>
    <s v="High"/>
    <x v="4"/>
    <x v="1"/>
    <n v="0.14499999999999999"/>
    <n v="439200"/>
    <n v="26353000"/>
    <x v="0"/>
    <x v="0"/>
    <n v="0"/>
    <n v="0"/>
    <n v="1"/>
    <s v="verifikasi"/>
    <n v="1"/>
    <n v="1"/>
    <n v="4"/>
    <n v="0"/>
    <n v="6"/>
    <s v="Low Risk"/>
    <n v="7"/>
    <s v="6-11 bulan"/>
  </r>
  <r>
    <x v="2490"/>
    <x v="20"/>
    <x v="2"/>
    <x v="154"/>
    <s v="66222803936001"/>
    <n v="42"/>
    <s v="Lakilaki"/>
    <x v="0"/>
    <n v="5632000"/>
    <n v="5.2663352272727275E-2"/>
    <x v="1"/>
    <s v="Sumatera Selatan"/>
    <x v="2"/>
    <s v="Nex II"/>
    <s v="Matic Entry"/>
    <n v="17196000"/>
    <n v="6878000"/>
    <s v="High"/>
    <x v="5"/>
    <x v="1"/>
    <n v="0.14499999999999999"/>
    <n v="296600"/>
    <n v="17798000"/>
    <x v="0"/>
    <x v="0"/>
    <n v="0"/>
    <n v="0"/>
    <n v="1"/>
    <s v="approved"/>
    <n v="1"/>
    <n v="1"/>
    <n v="4"/>
    <n v="0"/>
    <n v="6"/>
    <s v="Low Risk"/>
    <n v="6"/>
    <s v="6-11 bulan"/>
  </r>
  <r>
    <x v="2491"/>
    <x v="171"/>
    <x v="0"/>
    <x v="117"/>
    <s v="54941507745025"/>
    <n v="22"/>
    <s v="Perempuan"/>
    <x v="5"/>
    <n v="3872000"/>
    <n v="0.26986053719008263"/>
    <x v="4"/>
    <s v="Kalimantan Selatan"/>
    <x v="1"/>
    <s v="NMAX 155"/>
    <s v="Matic Premium"/>
    <n v="35271000"/>
    <n v="3527000"/>
    <s v="Low"/>
    <x v="6"/>
    <x v="2"/>
    <n v="0.14499999999999999"/>
    <n v="1044900"/>
    <n v="50155000"/>
    <x v="0"/>
    <x v="2"/>
    <n v="0"/>
    <n v="0"/>
    <n v="0"/>
    <m/>
    <n v="2"/>
    <n v="3"/>
    <n v="3"/>
    <n v="0"/>
    <n v="8"/>
    <s v="Medium Risk"/>
    <n v="4"/>
    <s v="0-5 bulan"/>
  </r>
  <r>
    <x v="2492"/>
    <x v="180"/>
    <x v="4"/>
    <x v="410"/>
    <s v="54272204686855"/>
    <n v="58"/>
    <s v="Lakilaki"/>
    <x v="4"/>
    <n v="6646000"/>
    <n v="0.19556123984351489"/>
    <x v="9"/>
    <s v="Jawa Tengah"/>
    <x v="0"/>
    <s v="Genio"/>
    <s v="Matic Entry"/>
    <n v="19458000"/>
    <n v="5837000"/>
    <s v="High"/>
    <x v="3"/>
    <x v="0"/>
    <n v="0.14499999999999999"/>
    <n v="1299700"/>
    <n v="15596000"/>
    <x v="0"/>
    <x v="2"/>
    <n v="0"/>
    <n v="0"/>
    <n v="0"/>
    <s v="approved"/>
    <n v="1"/>
    <n v="1"/>
    <n v="1"/>
    <n v="0"/>
    <n v="3"/>
    <s v="Low Risk"/>
    <n v="5"/>
    <s v="0-5 bulan"/>
  </r>
  <r>
    <x v="2493"/>
    <x v="76"/>
    <x v="3"/>
    <x v="473"/>
    <s v="72022309955429"/>
    <n v="45"/>
    <s v="Perempuan"/>
    <x v="7"/>
    <n v="2018000"/>
    <n v="0.61580773042616455"/>
    <x v="10"/>
    <s v="Jawa Timur"/>
    <x v="0"/>
    <s v="Vario 160"/>
    <s v="Matic Mid"/>
    <n v="28900000"/>
    <n v="5780000"/>
    <s v="Medium"/>
    <x v="2"/>
    <x v="5"/>
    <n v="0.14499999999999999"/>
    <n v="1242700"/>
    <n v="29825000"/>
    <x v="0"/>
    <x v="0"/>
    <n v="0"/>
    <n v="0"/>
    <n v="1"/>
    <m/>
    <n v="4"/>
    <n v="2"/>
    <n v="1"/>
    <n v="0"/>
    <n v="7"/>
    <s v="Medium Risk"/>
    <n v="8"/>
    <s v="6-11 bulan"/>
  </r>
  <r>
    <x v="2494"/>
    <x v="0"/>
    <x v="0"/>
    <x v="33"/>
    <s v="Invalid"/>
    <n v="51"/>
    <s v="Lakilaki"/>
    <x v="8"/>
    <n v="3195000"/>
    <n v="0.26757433489827859"/>
    <x v="3"/>
    <s v="Sulawesi Selatan"/>
    <x v="1"/>
    <s v="Mio M3"/>
    <s v="Matic Entry"/>
    <n v="18711808"/>
    <n v="2807000"/>
    <s v="Medium"/>
    <x v="0"/>
    <x v="5"/>
    <n v="0.14499999999999999"/>
    <n v="854900"/>
    <n v="20517000"/>
    <x v="0"/>
    <x v="0"/>
    <n v="0"/>
    <n v="0"/>
    <n v="1"/>
    <s v="approved"/>
    <n v="2"/>
    <n v="2"/>
    <n v="1"/>
    <n v="0"/>
    <n v="5"/>
    <s v="Low Risk"/>
    <n v="4"/>
    <s v="0-5 bulan"/>
  </r>
  <r>
    <x v="2495"/>
    <x v="6"/>
    <x v="4"/>
    <x v="402"/>
    <s v="96592707931839"/>
    <n v="53"/>
    <s v="Lakilaki"/>
    <x v="3"/>
    <n v="7796000"/>
    <n v="6.6174961518727551E-2"/>
    <x v="8"/>
    <s v="Banten"/>
    <x v="0"/>
    <s v="Vario 125"/>
    <s v="Matic Mid"/>
    <n v="24114000"/>
    <n v="8440000"/>
    <s v="High"/>
    <x v="4"/>
    <x v="2"/>
    <n v="0.14499999999999999"/>
    <n v="515900"/>
    <n v="24765000"/>
    <x v="0"/>
    <x v="0"/>
    <n v="0"/>
    <n v="0"/>
    <n v="1"/>
    <m/>
    <n v="1"/>
    <n v="1"/>
    <n v="3"/>
    <n v="0"/>
    <n v="5"/>
    <s v="Low Risk"/>
    <n v="5"/>
    <s v="0-5 bulan"/>
  </r>
  <r>
    <x v="2496"/>
    <x v="112"/>
    <x v="2"/>
    <x v="614"/>
    <s v="79881104683170"/>
    <n v="37"/>
    <s v="Lakilaki"/>
    <x v="5"/>
    <n v="2991000"/>
    <n v="0.50063523905048479"/>
    <x v="8"/>
    <s v="Banten"/>
    <x v="0"/>
    <s v="Revo X"/>
    <s v="Bebek"/>
    <n v="17437000"/>
    <n v="1744000"/>
    <s v="Low"/>
    <x v="6"/>
    <x v="0"/>
    <n v="0.14499999999999999"/>
    <n v="1497400"/>
    <n v="17969000"/>
    <x v="0"/>
    <x v="0"/>
    <n v="0"/>
    <n v="0"/>
    <n v="1"/>
    <m/>
    <n v="4"/>
    <n v="3"/>
    <n v="1"/>
    <n v="0"/>
    <n v="8"/>
    <s v="Medium Risk"/>
    <n v="5"/>
    <s v="0-5 bulan"/>
  </r>
  <r>
    <x v="2497"/>
    <x v="12"/>
    <x v="2"/>
    <x v="117"/>
    <s v="32452807613557"/>
    <n v="36"/>
    <s v="Perempuan"/>
    <x v="5"/>
    <n v="4873000"/>
    <n v="7.7426636568848753E-2"/>
    <x v="17"/>
    <s v="Jawa Barat"/>
    <x v="3"/>
    <s v="Dazz"/>
    <s v="Matic Entry"/>
    <n v="16406000"/>
    <n v="3281000"/>
    <s v="Medium"/>
    <x v="2"/>
    <x v="1"/>
    <n v="0.14499999999999999"/>
    <n v="377300"/>
    <n v="22641000"/>
    <x v="0"/>
    <x v="0"/>
    <n v="0"/>
    <n v="0"/>
    <n v="1"/>
    <s v="ok"/>
    <n v="1"/>
    <n v="2"/>
    <n v="4"/>
    <n v="0"/>
    <n v="7"/>
    <s v="Medium Risk"/>
    <n v="6"/>
    <s v="6-11 bulan"/>
  </r>
  <r>
    <x v="2498"/>
    <x v="105"/>
    <x v="2"/>
    <x v="406"/>
    <s v="94481607749204"/>
    <n v="27"/>
    <s v="Lakilaki"/>
    <x v="4"/>
    <n v="5432000"/>
    <n v="0.16794918998527245"/>
    <x v="19"/>
    <s v="Jawa Barat"/>
    <x v="3"/>
    <s v="Dazz"/>
    <s v="Matic Entry"/>
    <n v="15867000"/>
    <n v="2380000"/>
    <s v="Medium"/>
    <x v="0"/>
    <x v="3"/>
    <n v="0.14499999999999999"/>
    <n v="912300"/>
    <n v="16421000"/>
    <x v="0"/>
    <x v="0"/>
    <n v="0"/>
    <n v="0"/>
    <n v="1"/>
    <m/>
    <n v="1"/>
    <n v="2"/>
    <n v="1"/>
    <n v="0"/>
    <n v="4"/>
    <s v="Low Risk"/>
    <n v="6"/>
    <s v="6-11 bulan"/>
  </r>
  <r>
    <x v="2499"/>
    <x v="127"/>
    <x v="0"/>
    <x v="595"/>
    <s v="95832509829343"/>
    <n v="38"/>
    <s v="Perempuan"/>
    <x v="0"/>
    <n v="7115000"/>
    <n v="0.10549543218552354"/>
    <x v="7"/>
    <s v="Jawa Barat"/>
    <x v="0"/>
    <s v="Vario 125"/>
    <s v="Matic Mid"/>
    <n v="25105000"/>
    <n v="6276000"/>
    <s v="Medium"/>
    <x v="1"/>
    <x v="4"/>
    <n v="0.14499999999999999"/>
    <n v="750600"/>
    <n v="27020000"/>
    <x v="0"/>
    <x v="0"/>
    <n v="0"/>
    <n v="0"/>
    <n v="1"/>
    <s v="ok"/>
    <n v="1"/>
    <n v="2"/>
    <n v="2"/>
    <n v="0"/>
    <n v="5"/>
    <s v="Low Risk"/>
    <n v="4"/>
    <s v="0-5 bulan"/>
  </r>
  <r>
    <x v="2500"/>
    <x v="187"/>
    <x v="12"/>
    <x v="549"/>
    <s v="72811505574071"/>
    <n v="58"/>
    <s v="Lakilaki"/>
    <x v="7"/>
    <n v="3675000"/>
    <n v="0.39050340136054423"/>
    <x v="20"/>
    <s v="DKI Jakarta"/>
    <x v="4"/>
    <s v="KLX 150"/>
    <s v="Trail"/>
    <n v="38143000"/>
    <n v="11443000"/>
    <s v="High"/>
    <x v="3"/>
    <x v="5"/>
    <n v="0.14499999999999999"/>
    <n v="1435100"/>
    <n v="34443000"/>
    <x v="0"/>
    <x v="0"/>
    <n v="0"/>
    <n v="0"/>
    <n v="1"/>
    <m/>
    <n v="3"/>
    <n v="1"/>
    <n v="1"/>
    <n v="0"/>
    <n v="5"/>
    <s v="Low Risk"/>
    <n v="3"/>
    <s v="0-5 bulan"/>
  </r>
  <r>
    <x v="2501"/>
    <x v="102"/>
    <x v="3"/>
    <x v="362"/>
    <s v="91272912689314"/>
    <n v="33"/>
    <s v="Lakilaki"/>
    <x v="0"/>
    <n v="6419000"/>
    <n v="0.12092226203458482"/>
    <x v="19"/>
    <s v="Jawa Barat"/>
    <x v="0"/>
    <s v="Vario 125"/>
    <s v="Matic Mid"/>
    <n v="24343000"/>
    <n v="4869000"/>
    <s v="Medium"/>
    <x v="2"/>
    <x v="4"/>
    <n v="0.14499999999999999"/>
    <n v="776200"/>
    <n v="27945000"/>
    <x v="0"/>
    <x v="0"/>
    <n v="0"/>
    <n v="0"/>
    <n v="1"/>
    <s v="data kurang"/>
    <n v="1"/>
    <n v="2"/>
    <n v="2"/>
    <n v="0"/>
    <n v="5"/>
    <s v="Low Risk"/>
    <n v="8"/>
    <s v="6-11 bulan"/>
  </r>
  <r>
    <x v="2502"/>
    <x v="99"/>
    <x v="1"/>
    <x v="665"/>
    <s v="94561304976601"/>
    <n v="27"/>
    <s v="Lakilaki"/>
    <x v="0"/>
    <n v="5548000"/>
    <n v="0.26607786589762078"/>
    <x v="17"/>
    <s v="Jawa Barat"/>
    <x v="0"/>
    <s v="Revo X"/>
    <s v="Bebek"/>
    <n v="18201000"/>
    <n v="2730000"/>
    <s v="Medium"/>
    <x v="0"/>
    <x v="0"/>
    <n v="0.14499999999999999"/>
    <n v="1476200"/>
    <n v="17715000"/>
    <x v="0"/>
    <x v="0"/>
    <n v="0"/>
    <n v="0"/>
    <n v="1"/>
    <m/>
    <n v="2"/>
    <n v="2"/>
    <n v="1"/>
    <n v="0"/>
    <n v="5"/>
    <s v="Low Risk"/>
    <n v="7"/>
    <s v="6-11 bulan"/>
  </r>
  <r>
    <x v="2503"/>
    <x v="9"/>
    <x v="1"/>
    <x v="655"/>
    <s v="71292106727702"/>
    <n v="35"/>
    <s v="Perempuan"/>
    <x v="7"/>
    <n v="2282000"/>
    <n v="0.15359333917616128"/>
    <x v="3"/>
    <s v="Sulawesi Selatan"/>
    <x v="3"/>
    <s v="Dazz"/>
    <s v="Matic Entry"/>
    <n v="16257000"/>
    <n v="4064000"/>
    <s v="Medium"/>
    <x v="1"/>
    <x v="1"/>
    <n v="0.14499999999999999"/>
    <n v="350500"/>
    <n v="21032000"/>
    <x v="0"/>
    <x v="0"/>
    <n v="0"/>
    <n v="0"/>
    <n v="1"/>
    <s v="survey ulang"/>
    <n v="1"/>
    <n v="2"/>
    <n v="4"/>
    <n v="0"/>
    <n v="7"/>
    <s v="Medium Risk"/>
    <n v="6"/>
    <s v="6-11 bulan"/>
  </r>
  <r>
    <x v="2504"/>
    <x v="53"/>
    <x v="1"/>
    <x v="636"/>
    <s v="82761210577608"/>
    <n v="25"/>
    <s v="Lakilaki"/>
    <x v="3"/>
    <n v="7922000"/>
    <n v="8.2428679626356985E-2"/>
    <x v="5"/>
    <s v="Kalimantan Timur"/>
    <x v="1"/>
    <s v="Mio M3"/>
    <s v="Matic Entry"/>
    <n v="18689000"/>
    <n v="6541000"/>
    <s v="High"/>
    <x v="4"/>
    <x v="5"/>
    <n v="0.14499999999999999"/>
    <n v="653000"/>
    <n v="15671000"/>
    <x v="0"/>
    <x v="0"/>
    <n v="0"/>
    <n v="0"/>
    <n v="1"/>
    <s v="verifikasi"/>
    <n v="1"/>
    <n v="1"/>
    <n v="1"/>
    <n v="0"/>
    <n v="3"/>
    <s v="Low Risk"/>
    <n v="6"/>
    <s v="6-11 bulan"/>
  </r>
  <r>
    <x v="2505"/>
    <x v="115"/>
    <x v="5"/>
    <x v="316"/>
    <s v="73562405619369"/>
    <n v="53"/>
    <s v="Lakilaki"/>
    <x v="0"/>
    <n v="4570000"/>
    <n v="0.23168490153172866"/>
    <x v="3"/>
    <s v="Sulawesi Selatan"/>
    <x v="1"/>
    <s v="Mio M3"/>
    <s v="Matic Entry"/>
    <n v="17392000"/>
    <n v="1739000"/>
    <s v="Low"/>
    <x v="6"/>
    <x v="3"/>
    <n v="0.14499999999999999"/>
    <n v="1058800"/>
    <n v="19058000"/>
    <x v="0"/>
    <x v="0"/>
    <n v="0"/>
    <n v="0"/>
    <n v="1"/>
    <m/>
    <n v="2"/>
    <n v="3"/>
    <n v="1"/>
    <n v="0"/>
    <n v="6"/>
    <s v="Low Risk"/>
    <n v="8"/>
    <s v="6-11 bulan"/>
  </r>
  <r>
    <x v="2506"/>
    <x v="50"/>
    <x v="1"/>
    <x v="307"/>
    <s v="55331004579423"/>
    <n v="28"/>
    <s v="Perempuan"/>
    <x v="0"/>
    <n v="5243000"/>
    <n v="0.3620255578867061"/>
    <x v="13"/>
    <s v="Jawa Barat"/>
    <x v="1"/>
    <s v="MT15"/>
    <s v="Sport Naked"/>
    <n v="39238000"/>
    <n v="3924000"/>
    <s v="Low"/>
    <x v="6"/>
    <x v="5"/>
    <n v="0.14499999999999999"/>
    <n v="1898100"/>
    <n v="45555000"/>
    <x v="0"/>
    <x v="0"/>
    <n v="0"/>
    <n v="0"/>
    <n v="1"/>
    <m/>
    <n v="3"/>
    <n v="3"/>
    <n v="1"/>
    <n v="0"/>
    <n v="7"/>
    <s v="Medium Risk"/>
    <n v="6"/>
    <s v="6-11 bulan"/>
  </r>
  <r>
    <x v="2507"/>
    <x v="107"/>
    <x v="3"/>
    <x v="176"/>
    <s v="62842105612339"/>
    <n v="48"/>
    <s v="Perempuan"/>
    <x v="1"/>
    <n v="8720000"/>
    <n v="0.20612385321100918"/>
    <x v="15"/>
    <s v="DKI Jakarta"/>
    <x v="1"/>
    <s v="MT15"/>
    <s v="Sport Naked"/>
    <n v="37962000"/>
    <n v="11389000"/>
    <s v="High"/>
    <x v="3"/>
    <x v="3"/>
    <n v="0.14499999999999999"/>
    <n v="1797400"/>
    <n v="32353000"/>
    <x v="0"/>
    <x v="0"/>
    <n v="0"/>
    <n v="0"/>
    <n v="1"/>
    <s v="verifikasi"/>
    <n v="2"/>
    <n v="1"/>
    <n v="1"/>
    <n v="0"/>
    <n v="4"/>
    <s v="Low Risk"/>
    <n v="8"/>
    <s v="6-11 bulan"/>
  </r>
  <r>
    <x v="2508"/>
    <x v="151"/>
    <x v="0"/>
    <x v="431"/>
    <s v="51621308942336"/>
    <n v="51"/>
    <s v="Perempuan"/>
    <x v="1"/>
    <n v="7762000"/>
    <n v="5.8863694923988664E-2"/>
    <x v="2"/>
    <s v="Riau"/>
    <x v="0"/>
    <s v="Genio"/>
    <s v="Matic Entry"/>
    <n v="19827000"/>
    <n v="5948000"/>
    <s v="High"/>
    <x v="3"/>
    <x v="2"/>
    <n v="0.14499999999999999"/>
    <n v="456900"/>
    <n v="21929000"/>
    <x v="0"/>
    <x v="0"/>
    <n v="0"/>
    <n v="0"/>
    <n v="1"/>
    <m/>
    <n v="1"/>
    <n v="1"/>
    <n v="3"/>
    <n v="0"/>
    <n v="5"/>
    <s v="Low Risk"/>
    <n v="4"/>
    <s v="0-5 bulan"/>
  </r>
  <r>
    <x v="2509"/>
    <x v="0"/>
    <x v="0"/>
    <x v="577"/>
    <s v="92072105811066"/>
    <n v="52"/>
    <s v="Lakilaki"/>
    <x v="8"/>
    <n v="3169000"/>
    <n v="0.31738718838750396"/>
    <x v="16"/>
    <s v="Jawa Timur"/>
    <x v="1"/>
    <s v="NMAX 155"/>
    <s v="Matic Premium"/>
    <n v="36046000"/>
    <n v="10814000"/>
    <s v="High"/>
    <x v="3"/>
    <x v="4"/>
    <n v="0.14499999999999999"/>
    <n v="1005800"/>
    <n v="36208000"/>
    <x v="0"/>
    <x v="0"/>
    <n v="0"/>
    <n v="0"/>
    <n v="1"/>
    <s v="ok"/>
    <n v="3"/>
    <n v="1"/>
    <n v="2"/>
    <n v="0"/>
    <n v="6"/>
    <s v="Low Risk"/>
    <n v="4"/>
    <s v="0-5 bulan"/>
  </r>
  <r>
    <x v="2510"/>
    <x v="161"/>
    <x v="3"/>
    <x v="63"/>
    <s v="85121803855653"/>
    <n v="39"/>
    <s v="Perempuan"/>
    <x v="0"/>
    <n v="7683000"/>
    <n v="6.6718729662892093E-2"/>
    <x v="11"/>
    <s v="Sumatera Utara"/>
    <x v="0"/>
    <s v="Genio"/>
    <s v="Matic Entry"/>
    <n v="19810000"/>
    <n v="1981000"/>
    <s v="Low"/>
    <x v="6"/>
    <x v="1"/>
    <n v="0.14499999999999999"/>
    <n v="512600"/>
    <n v="30756000"/>
    <x v="0"/>
    <x v="2"/>
    <n v="0"/>
    <n v="0"/>
    <n v="0"/>
    <m/>
    <n v="1"/>
    <n v="3"/>
    <n v="4"/>
    <n v="0"/>
    <n v="8"/>
    <s v="Medium Risk"/>
    <n v="8"/>
    <s v="6-11 bulan"/>
  </r>
  <r>
    <x v="2511"/>
    <x v="43"/>
    <x v="5"/>
    <x v="100"/>
    <s v="38921709906527"/>
    <n v="35"/>
    <s v="Perempuan"/>
    <x v="8"/>
    <n v="3438000"/>
    <n v="0.22422920302501453"/>
    <x v="13"/>
    <s v="Jawa Barat"/>
    <x v="1"/>
    <s v="Mio M3"/>
    <s v="Matic Entry"/>
    <n v="17927000"/>
    <n v="3585000"/>
    <s v="Medium"/>
    <x v="2"/>
    <x v="5"/>
    <n v="0.14499999999999999"/>
    <n v="770900"/>
    <n v="18501000"/>
    <x v="0"/>
    <x v="0"/>
    <n v="0"/>
    <n v="0"/>
    <n v="1"/>
    <s v="approved"/>
    <n v="2"/>
    <n v="2"/>
    <n v="1"/>
    <n v="0"/>
    <n v="5"/>
    <s v="Low Risk"/>
    <n v="9"/>
    <s v="6-11 bulan"/>
  </r>
  <r>
    <x v="2512"/>
    <x v="54"/>
    <x v="5"/>
    <x v="328"/>
    <s v="54691507641495"/>
    <n v="33"/>
    <s v="Perempuan"/>
    <x v="0"/>
    <n v="5778000"/>
    <n v="0.34662512980269988"/>
    <x v="11"/>
    <s v="Sumatera Utara"/>
    <x v="1"/>
    <s v="Aerox 155"/>
    <s v="Matic Sport"/>
    <n v="32900000"/>
    <n v="3290000"/>
    <s v="Low"/>
    <x v="6"/>
    <x v="3"/>
    <n v="0.14499999999999999"/>
    <n v="2002800"/>
    <n v="36050000"/>
    <x v="0"/>
    <x v="0"/>
    <n v="0"/>
    <n v="0"/>
    <n v="1"/>
    <m/>
    <n v="3"/>
    <n v="3"/>
    <n v="1"/>
    <n v="0"/>
    <n v="7"/>
    <s v="Medium Risk"/>
    <n v="9"/>
    <s v="6-11 bulan"/>
  </r>
  <r>
    <x v="2513"/>
    <x v="42"/>
    <x v="0"/>
    <x v="585"/>
    <s v="85422504808550"/>
    <n v="46"/>
    <s v="Perempuan"/>
    <x v="3"/>
    <n v="5690000"/>
    <n v="0.35702987697715288"/>
    <x v="7"/>
    <s v="Jawa Barat"/>
    <x v="1"/>
    <s v="R15"/>
    <s v="Sport"/>
    <n v="41995000"/>
    <n v="4199000"/>
    <s v="Low"/>
    <x v="6"/>
    <x v="5"/>
    <n v="0.14499999999999999"/>
    <n v="2031500"/>
    <n v="48757000"/>
    <x v="0"/>
    <x v="0"/>
    <n v="0"/>
    <n v="0"/>
    <n v="1"/>
    <s v="verifikasi"/>
    <n v="3"/>
    <n v="3"/>
    <n v="1"/>
    <n v="0"/>
    <n v="7"/>
    <s v="Medium Risk"/>
    <n v="4"/>
    <s v="0-5 bulan"/>
  </r>
  <r>
    <x v="2514"/>
    <x v="104"/>
    <x v="1"/>
    <x v="535"/>
    <s v="46792011505573"/>
    <n v="32"/>
    <s v="Lakilaki"/>
    <x v="5"/>
    <n v="4658000"/>
    <n v="0.36350364963503651"/>
    <x v="12"/>
    <s v="DKI Jakarta"/>
    <x v="2"/>
    <s v="Address"/>
    <s v="Matic Mid"/>
    <n v="20878000"/>
    <n v="3132000"/>
    <s v="Medium"/>
    <x v="0"/>
    <x v="0"/>
    <n v="0.14499999999999999"/>
    <n v="1693200"/>
    <n v="20319000"/>
    <x v="0"/>
    <x v="0"/>
    <n v="0"/>
    <n v="0"/>
    <n v="1"/>
    <s v="survey ulang"/>
    <n v="3"/>
    <n v="2"/>
    <n v="1"/>
    <n v="0"/>
    <n v="6"/>
    <s v="Low Risk"/>
    <n v="7"/>
    <s v="6-11 bulan"/>
  </r>
  <r>
    <x v="2515"/>
    <x v="97"/>
    <x v="3"/>
    <x v="246"/>
    <s v="48981903581561"/>
    <n v="58"/>
    <s v="Perempuan"/>
    <x v="9"/>
    <n v="6385000"/>
    <n v="0.35700861393891936"/>
    <x v="16"/>
    <s v="Jawa Timur"/>
    <x v="0"/>
    <s v="PCX 160"/>
    <s v="Matic Premium"/>
    <n v="36754000"/>
    <n v="12864000"/>
    <s v="High"/>
    <x v="4"/>
    <x v="0"/>
    <n v="0.14499999999999999"/>
    <n v="2279500"/>
    <n v="27354000"/>
    <x v="0"/>
    <x v="0"/>
    <n v="0"/>
    <n v="0"/>
    <n v="1"/>
    <s v="data kurang"/>
    <n v="3"/>
    <n v="1"/>
    <n v="1"/>
    <n v="0"/>
    <n v="5"/>
    <s v="Low Risk"/>
    <n v="7"/>
    <s v="6-11 bulan"/>
  </r>
  <r>
    <x v="2516"/>
    <x v="143"/>
    <x v="2"/>
    <x v="377"/>
    <s v="57221210729943"/>
    <n v="50"/>
    <s v="Perempuan"/>
    <x v="5"/>
    <n v="3218000"/>
    <n v="0.48306401491609696"/>
    <x v="6"/>
    <s v="DIY"/>
    <x v="1"/>
    <s v="XMAX 250"/>
    <s v="Maxi Scooter"/>
    <n v="59995000"/>
    <n v="20998000"/>
    <s v="High"/>
    <x v="4"/>
    <x v="4"/>
    <n v="0.14499999999999999"/>
    <n v="1554500"/>
    <n v="55961000"/>
    <x v="0"/>
    <x v="0"/>
    <n v="0"/>
    <n v="0"/>
    <n v="1"/>
    <s v="survey ulang"/>
    <n v="4"/>
    <n v="1"/>
    <n v="2"/>
    <n v="0"/>
    <n v="7"/>
    <s v="Medium Risk"/>
    <n v="6"/>
    <s v="6-11 bulan"/>
  </r>
  <r>
    <x v="2517"/>
    <x v="142"/>
    <x v="4"/>
    <x v="338"/>
    <s v="60911303772196"/>
    <n v="43"/>
    <s v="Lakilaki"/>
    <x v="5"/>
    <n v="4847000"/>
    <n v="0.57414895811842381"/>
    <x v="2"/>
    <s v="Riau"/>
    <x v="1"/>
    <s v="R15"/>
    <s v="Sport"/>
    <n v="41666000"/>
    <n v="12500000"/>
    <s v="High"/>
    <x v="3"/>
    <x v="0"/>
    <n v="0.14499999999999999"/>
    <n v="2782900"/>
    <n v="33395000"/>
    <x v="0"/>
    <x v="0"/>
    <n v="0"/>
    <n v="0"/>
    <n v="1"/>
    <s v="approved"/>
    <n v="4"/>
    <n v="1"/>
    <n v="1"/>
    <n v="0"/>
    <n v="6"/>
    <s v="Low Risk"/>
    <n v="5"/>
    <s v="0-5 bulan"/>
  </r>
  <r>
    <x v="2518"/>
    <x v="22"/>
    <x v="4"/>
    <x v="589"/>
    <s v="68611601992427"/>
    <n v="40"/>
    <s v="Lakilaki"/>
    <x v="5"/>
    <n v="3412000"/>
    <n v="0.27669988276670576"/>
    <x v="17"/>
    <s v="Jawa Barat"/>
    <x v="0"/>
    <s v="Genio"/>
    <s v="Matic Entry"/>
    <n v="19940000"/>
    <n v="5982000"/>
    <s v="High"/>
    <x v="3"/>
    <x v="3"/>
    <n v="0.14499999999999999"/>
    <n v="944100"/>
    <n v="16993000"/>
    <x v="0"/>
    <x v="0"/>
    <n v="0"/>
    <n v="0"/>
    <n v="1"/>
    <s v="approved"/>
    <n v="2"/>
    <n v="1"/>
    <n v="1"/>
    <n v="0"/>
    <n v="4"/>
    <s v="Low Risk"/>
    <n v="5"/>
    <s v="0-5 bulan"/>
  </r>
  <r>
    <x v="2519"/>
    <x v="92"/>
    <x v="5"/>
    <x v="139"/>
    <s v="48062508508717"/>
    <n v="58"/>
    <s v="Perempuan"/>
    <x v="8"/>
    <n v="3183000"/>
    <n v="0.24115614200439836"/>
    <x v="3"/>
    <s v="Sulawesi Selatan"/>
    <x v="1"/>
    <s v="NMAX 155"/>
    <s v="Matic Premium"/>
    <n v="35599000"/>
    <n v="8900000"/>
    <s v="Medium"/>
    <x v="1"/>
    <x v="1"/>
    <n v="0.14499999999999999"/>
    <n v="767600"/>
    <n v="46056000"/>
    <x v="0"/>
    <x v="0"/>
    <n v="0"/>
    <n v="0"/>
    <n v="1"/>
    <m/>
    <n v="2"/>
    <n v="2"/>
    <n v="4"/>
    <n v="0"/>
    <n v="8"/>
    <s v="Medium Risk"/>
    <n v="9"/>
    <s v="6-11 bulan"/>
  </r>
  <r>
    <x v="2520"/>
    <x v="65"/>
    <x v="9"/>
    <x v="667"/>
    <s v="53451706723014"/>
    <n v="28"/>
    <s v="Perempuan"/>
    <x v="0"/>
    <n v="4759000"/>
    <n v="0.20821601176717797"/>
    <x v="1"/>
    <s v="Sumatera Selatan"/>
    <x v="2"/>
    <s v="Nex II"/>
    <s v="Matic Entry"/>
    <n v="17308000"/>
    <n v="6923000"/>
    <s v="High"/>
    <x v="5"/>
    <x v="0"/>
    <n v="0.14499999999999999"/>
    <n v="990900"/>
    <n v="11891000"/>
    <x v="0"/>
    <x v="0"/>
    <n v="0"/>
    <n v="0"/>
    <n v="1"/>
    <s v="data kurang"/>
    <n v="2"/>
    <n v="1"/>
    <n v="1"/>
    <n v="0"/>
    <n v="4"/>
    <s v="Low Risk"/>
    <n v="2"/>
    <s v="0-5 bulan"/>
  </r>
  <r>
    <x v="2521"/>
    <x v="123"/>
    <x v="11"/>
    <x v="393"/>
    <s v="38631701878776"/>
    <n v="28"/>
    <s v="Perempuan"/>
    <x v="5"/>
    <n v="2856000"/>
    <n v="0.45742296918767505"/>
    <x v="3"/>
    <s v="Sulawesi Selatan"/>
    <x v="4"/>
    <s v="KLX 150"/>
    <s v="Trail"/>
    <n v="36416000"/>
    <n v="3642000"/>
    <s v="Low"/>
    <x v="6"/>
    <x v="4"/>
    <n v="0.14499999999999999"/>
    <n v="1306400"/>
    <n v="47030000"/>
    <x v="0"/>
    <x v="0"/>
    <n v="0"/>
    <n v="0"/>
    <n v="1"/>
    <m/>
    <n v="4"/>
    <n v="3"/>
    <n v="2"/>
    <n v="0"/>
    <n v="9"/>
    <s v="High Risk"/>
    <s v="N/A"/>
    <s v="N/A"/>
  </r>
  <r>
    <x v="2522"/>
    <x v="124"/>
    <x v="1"/>
    <x v="627"/>
    <s v="87761412781824"/>
    <n v="32"/>
    <s v="Perempuan"/>
    <x v="9"/>
    <n v="4931000"/>
    <n v="0.18671669032650579"/>
    <x v="20"/>
    <s v="DKI Jakarta"/>
    <x v="4"/>
    <s v="KLX 150"/>
    <s v="Trail"/>
    <n v="37296000"/>
    <n v="9324000"/>
    <s v="Medium"/>
    <x v="1"/>
    <x v="2"/>
    <n v="0.14499999999999999"/>
    <n v="920700"/>
    <n v="44195000"/>
    <x v="0"/>
    <x v="0"/>
    <n v="0"/>
    <n v="0"/>
    <n v="1"/>
    <s v="survey ulang"/>
    <n v="1"/>
    <n v="2"/>
    <n v="3"/>
    <n v="0"/>
    <n v="6"/>
    <s v="Low Risk"/>
    <n v="7"/>
    <s v="6-11 bulan"/>
  </r>
  <r>
    <x v="2523"/>
    <x v="77"/>
    <x v="3"/>
    <x v="382"/>
    <s v="78712407637826"/>
    <n v="36"/>
    <s v="Perempuan"/>
    <x v="1"/>
    <n v="8795000"/>
    <n v="6.4832291074474135E-2"/>
    <x v="8"/>
    <s v="Banten"/>
    <x v="0"/>
    <s v="CB150R"/>
    <s v="Sport"/>
    <n v="30513000"/>
    <n v="10680000"/>
    <s v="High"/>
    <x v="4"/>
    <x v="1"/>
    <n v="0.14499999999999999"/>
    <n v="570200"/>
    <n v="34213000"/>
    <x v="0"/>
    <x v="0"/>
    <n v="0"/>
    <n v="0"/>
    <n v="1"/>
    <s v="verifikasi"/>
    <n v="1"/>
    <n v="1"/>
    <n v="4"/>
    <n v="0"/>
    <n v="6"/>
    <s v="Low Risk"/>
    <n v="8"/>
    <s v="6-11 bulan"/>
  </r>
  <r>
    <x v="2524"/>
    <x v="14"/>
    <x v="2"/>
    <x v="446"/>
    <s v="92661312525023"/>
    <n v="55"/>
    <s v="Lakilaki"/>
    <x v="8"/>
    <n v="2853000"/>
    <n v="0.39768664563617245"/>
    <x v="1"/>
    <s v="Sumatera Selatan"/>
    <x v="4"/>
    <s v="KLX 150"/>
    <s v="Trail"/>
    <n v="37952000"/>
    <n v="9488000"/>
    <s v="Medium"/>
    <x v="1"/>
    <x v="4"/>
    <n v="0.14499999999999999"/>
    <n v="1134600"/>
    <n v="40846000"/>
    <x v="0"/>
    <x v="0"/>
    <n v="0"/>
    <n v="0"/>
    <n v="1"/>
    <m/>
    <n v="3"/>
    <n v="2"/>
    <n v="2"/>
    <n v="0"/>
    <n v="7"/>
    <s v="Medium Risk"/>
    <n v="6"/>
    <s v="6-11 bulan"/>
  </r>
  <r>
    <x v="2525"/>
    <x v="38"/>
    <x v="4"/>
    <x v="138"/>
    <s v="44562106595016"/>
    <n v="47"/>
    <s v="Lakilaki"/>
    <x v="5"/>
    <n v="3923000"/>
    <n v="0.51256691307672697"/>
    <x v="8"/>
    <s v="Banten"/>
    <x v="1"/>
    <s v="XMAX 250"/>
    <s v="Maxi Scooter"/>
    <n v="62349000"/>
    <n v="24939000"/>
    <s v="High"/>
    <x v="5"/>
    <x v="5"/>
    <n v="0.14499999999999999"/>
    <n v="2010800"/>
    <n v="48258000"/>
    <x v="0"/>
    <x v="0"/>
    <n v="0"/>
    <n v="0"/>
    <n v="1"/>
    <s v="data kurang"/>
    <n v="4"/>
    <n v="1"/>
    <n v="1"/>
    <n v="0"/>
    <n v="6"/>
    <s v="Low Risk"/>
    <n v="5"/>
    <s v="0-5 bulan"/>
  </r>
  <r>
    <x v="2526"/>
    <x v="2"/>
    <x v="2"/>
    <x v="86"/>
    <s v="35191507583313"/>
    <n v="28"/>
    <s v="Perempuan"/>
    <x v="0"/>
    <n v="7650000"/>
    <n v="0.15397385620915033"/>
    <x v="12"/>
    <s v="DKI Jakarta"/>
    <x v="0"/>
    <s v="Vario 160"/>
    <s v="Matic Mid"/>
    <n v="29219000"/>
    <n v="7305000"/>
    <s v="Medium"/>
    <x v="1"/>
    <x v="5"/>
    <n v="0.14499999999999999"/>
    <n v="1177900"/>
    <n v="28269000"/>
    <x v="0"/>
    <x v="0"/>
    <n v="0"/>
    <n v="0"/>
    <n v="1"/>
    <s v="ok"/>
    <n v="1"/>
    <n v="2"/>
    <n v="1"/>
    <n v="0"/>
    <n v="4"/>
    <s v="Low Risk"/>
    <n v="6"/>
    <s v="6-11 bulan"/>
  </r>
  <r>
    <x v="2527"/>
    <x v="3"/>
    <x v="3"/>
    <x v="354"/>
    <s v="38322312922069"/>
    <n v="48"/>
    <s v="Perempuan"/>
    <x v="3"/>
    <n v="3840000"/>
    <n v="0.28184895833333334"/>
    <x v="3"/>
    <s v="Sulawesi Selatan"/>
    <x v="0"/>
    <s v="CB150R"/>
    <s v="Sport"/>
    <n v="31945000"/>
    <n v="4792000"/>
    <s v="Medium"/>
    <x v="0"/>
    <x v="4"/>
    <n v="0.14499999999999999"/>
    <n v="1082300"/>
    <n v="38965000"/>
    <x v="0"/>
    <x v="0"/>
    <n v="0"/>
    <n v="0"/>
    <n v="1"/>
    <m/>
    <n v="2"/>
    <n v="2"/>
    <n v="2"/>
    <n v="0"/>
    <n v="6"/>
    <s v="Low Risk"/>
    <n v="7"/>
    <s v="6-11 bulan"/>
  </r>
  <r>
    <x v="2528"/>
    <x v="141"/>
    <x v="2"/>
    <x v="313"/>
    <s v="37901404503223"/>
    <n v="54"/>
    <s v="Perempuan"/>
    <x v="5"/>
    <n v="4500000"/>
    <n v="0.58471111111111107"/>
    <x v="0"/>
    <s v="Bali"/>
    <x v="0"/>
    <s v="CB150R"/>
    <s v="Sport"/>
    <n v="30640000"/>
    <n v="3064000"/>
    <s v="Low"/>
    <x v="6"/>
    <x v="0"/>
    <n v="0.14499999999999999"/>
    <n v="2631200"/>
    <n v="31575000"/>
    <x v="0"/>
    <x v="0"/>
    <n v="0"/>
    <n v="0"/>
    <n v="1"/>
    <s v="survey ulang"/>
    <n v="4"/>
    <n v="3"/>
    <n v="1"/>
    <n v="0"/>
    <n v="8"/>
    <s v="Medium Risk"/>
    <n v="6"/>
    <s v="6-11 bulan"/>
  </r>
  <r>
    <x v="2529"/>
    <x v="105"/>
    <x v="2"/>
    <x v="650"/>
    <s v="80672706537956"/>
    <n v="32"/>
    <s v="Perempuan"/>
    <x v="6"/>
    <n v="5738000"/>
    <n v="8.9351690484489363E-2"/>
    <x v="1"/>
    <s v="Sumatera Selatan"/>
    <x v="3"/>
    <s v="Dazz"/>
    <s v="Matic Entry"/>
    <n v="16079000"/>
    <n v="3216000"/>
    <s v="Medium"/>
    <x v="2"/>
    <x v="4"/>
    <n v="0.14499999999999999"/>
    <n v="512700"/>
    <n v="18459000"/>
    <x v="0"/>
    <x v="0"/>
    <n v="0"/>
    <n v="0"/>
    <n v="1"/>
    <s v="verifikasi"/>
    <n v="1"/>
    <n v="2"/>
    <n v="2"/>
    <n v="0"/>
    <n v="5"/>
    <s v="Low Risk"/>
    <n v="6"/>
    <s v="6-11 bulan"/>
  </r>
  <r>
    <x v="2530"/>
    <x v="14"/>
    <x v="2"/>
    <x v="642"/>
    <s v="87011009675420"/>
    <n v="25"/>
    <s v="Lakilaki"/>
    <x v="5"/>
    <n v="3491000"/>
    <n v="0.89653394442853052"/>
    <x v="13"/>
    <s v="Jawa Barat"/>
    <x v="1"/>
    <s v="MT15"/>
    <s v="Sport Naked"/>
    <n v="38591000"/>
    <n v="5789000"/>
    <s v="Medium"/>
    <x v="0"/>
    <x v="0"/>
    <n v="0.14499999999999999"/>
    <n v="3129800"/>
    <n v="37558000"/>
    <x v="0"/>
    <x v="0"/>
    <n v="0"/>
    <n v="0"/>
    <n v="1"/>
    <s v="approved"/>
    <n v="4"/>
    <n v="2"/>
    <n v="1"/>
    <n v="0"/>
    <n v="7"/>
    <s v="Medium Risk"/>
    <n v="6"/>
    <s v="6-11 bulan"/>
  </r>
  <r>
    <x v="2531"/>
    <x v="139"/>
    <x v="3"/>
    <x v="136"/>
    <s v="83801905743950"/>
    <n v="29"/>
    <s v="Perempuan"/>
    <x v="6"/>
    <n v="5308000"/>
    <n v="0.40109269027882444"/>
    <x v="17"/>
    <s v="Jawa Barat"/>
    <x v="1"/>
    <s v="XMAX 250"/>
    <s v="Maxi Scooter"/>
    <n v="62835000"/>
    <n v="9425000"/>
    <s v="Medium"/>
    <x v="0"/>
    <x v="4"/>
    <n v="0.14499999999999999"/>
    <n v="2129000"/>
    <n v="76644000"/>
    <x v="0"/>
    <x v="0"/>
    <n v="0"/>
    <n v="0"/>
    <n v="1"/>
    <s v="data kurang"/>
    <n v="4"/>
    <n v="2"/>
    <n v="2"/>
    <n v="0"/>
    <n v="8"/>
    <s v="Medium Risk"/>
    <n v="8"/>
    <s v="6-11 bulan"/>
  </r>
  <r>
    <x v="2532"/>
    <x v="44"/>
    <x v="0"/>
    <x v="628"/>
    <s v="72761907732773"/>
    <n v="22"/>
    <s v="Perempuan"/>
    <x v="0"/>
    <n v="6140000"/>
    <n v="0.10330618892508144"/>
    <x v="9"/>
    <s v="Jawa Tengah"/>
    <x v="2"/>
    <s v="Nex II"/>
    <s v="Matic Entry"/>
    <n v="16858000"/>
    <n v="5057000"/>
    <s v="High"/>
    <x v="3"/>
    <x v="5"/>
    <n v="0.14499999999999999"/>
    <n v="634300"/>
    <n v="15223000"/>
    <x v="0"/>
    <x v="0"/>
    <n v="0"/>
    <n v="0"/>
    <n v="1"/>
    <s v="ok"/>
    <n v="1"/>
    <n v="1"/>
    <n v="1"/>
    <n v="0"/>
    <n v="3"/>
    <s v="Low Risk"/>
    <n v="4"/>
    <s v="0-5 bulan"/>
  </r>
  <r>
    <x v="2533"/>
    <x v="70"/>
    <x v="3"/>
    <x v="308"/>
    <s v="55952311561243"/>
    <n v="49"/>
    <s v="Perempuan"/>
    <x v="4"/>
    <n v="6196000"/>
    <n v="0.2620400258231117"/>
    <x v="13"/>
    <s v="Jawa Barat"/>
    <x v="1"/>
    <s v="XMAX 250"/>
    <s v="Maxi Scooter"/>
    <n v="62663000"/>
    <n v="21932000"/>
    <s v="High"/>
    <x v="4"/>
    <x v="4"/>
    <n v="0.14499999999999999"/>
    <n v="1623600"/>
    <n v="58449000"/>
    <x v="0"/>
    <x v="1"/>
    <n v="40"/>
    <n v="3"/>
    <n v="2"/>
    <m/>
    <n v="2"/>
    <n v="1"/>
    <n v="2"/>
    <n v="4"/>
    <n v="9"/>
    <s v="High Risk"/>
    <n v="8"/>
    <s v="6-11 bulan"/>
  </r>
  <r>
    <x v="2534"/>
    <x v="55"/>
    <x v="5"/>
    <x v="537"/>
    <s v="38502106675166"/>
    <n v="37"/>
    <s v="Perempuan"/>
    <x v="1"/>
    <n v="3841000"/>
    <n v="0.23137203853163238"/>
    <x v="15"/>
    <s v="DKI Jakarta"/>
    <x v="4"/>
    <s v="KLX 150"/>
    <s v="Trail"/>
    <n v="36367000"/>
    <n v="5455000"/>
    <s v="Medium"/>
    <x v="0"/>
    <x v="1"/>
    <n v="0.14499999999999999"/>
    <n v="888700"/>
    <n v="53323000"/>
    <x v="0"/>
    <x v="0"/>
    <n v="0"/>
    <n v="0"/>
    <n v="1"/>
    <m/>
    <n v="2"/>
    <n v="2"/>
    <n v="4"/>
    <n v="0"/>
    <n v="8"/>
    <s v="Medium Risk"/>
    <n v="8"/>
    <s v="6-11 bulan"/>
  </r>
  <r>
    <x v="2535"/>
    <x v="200"/>
    <x v="0"/>
    <x v="668"/>
    <s v="82901202645849"/>
    <n v="49"/>
    <s v="Lakilaki"/>
    <x v="0"/>
    <n v="4678000"/>
    <n v="0.12592988456605386"/>
    <x v="11"/>
    <s v="Sumatera Utara"/>
    <x v="0"/>
    <s v="Vario 160"/>
    <s v="Matic Mid"/>
    <n v="29271000"/>
    <n v="8781000"/>
    <s v="High"/>
    <x v="3"/>
    <x v="1"/>
    <n v="0.14499999999999999"/>
    <n v="589100"/>
    <n v="35344000"/>
    <x v="1"/>
    <x v="4"/>
    <n v="109"/>
    <n v="6"/>
    <n v="5"/>
    <m/>
    <n v="1"/>
    <n v="1"/>
    <n v="4"/>
    <n v="4"/>
    <n v="10"/>
    <s v="High Risk"/>
    <n v="4"/>
    <s v="0-5 bulan"/>
  </r>
  <r>
    <x v="2536"/>
    <x v="5"/>
    <x v="1"/>
    <x v="424"/>
    <s v="56381010733954"/>
    <n v="46"/>
    <s v="Perempuan"/>
    <x v="1"/>
    <n v="13223000"/>
    <n v="8.7279739847235874E-2"/>
    <x v="19"/>
    <s v="Jawa Barat"/>
    <x v="3"/>
    <s v="Dazz"/>
    <s v="Matic Entry"/>
    <n v="16128000"/>
    <n v="4032000"/>
    <s v="Medium"/>
    <x v="1"/>
    <x v="0"/>
    <n v="0.14499999999999999"/>
    <n v="1154100"/>
    <n v="13850000"/>
    <x v="0"/>
    <x v="0"/>
    <n v="0"/>
    <n v="0"/>
    <n v="1"/>
    <s v="survey ulang"/>
    <n v="1"/>
    <n v="2"/>
    <n v="1"/>
    <n v="0"/>
    <n v="4"/>
    <s v="Low Risk"/>
    <n v="7"/>
    <s v="6-11 bulan"/>
  </r>
  <r>
    <x v="2537"/>
    <x v="113"/>
    <x v="5"/>
    <x v="164"/>
    <s v="64451101865722"/>
    <n v="51"/>
    <s v="Lakilaki"/>
    <x v="1"/>
    <n v="4803000"/>
    <n v="0.3224651259629398"/>
    <x v="20"/>
    <s v="DKI Jakarta"/>
    <x v="1"/>
    <s v="R15"/>
    <s v="Sport"/>
    <n v="41165000"/>
    <n v="12350000"/>
    <s v="High"/>
    <x v="3"/>
    <x v="5"/>
    <n v="0.14499999999999999"/>
    <n v="1548800"/>
    <n v="37172000"/>
    <x v="0"/>
    <x v="0"/>
    <n v="0"/>
    <n v="0"/>
    <n v="1"/>
    <m/>
    <n v="3"/>
    <n v="1"/>
    <n v="1"/>
    <n v="0"/>
    <n v="5"/>
    <s v="Low Risk"/>
    <n v="9"/>
    <s v="6-11 bulan"/>
  </r>
  <r>
    <x v="2538"/>
    <x v="185"/>
    <x v="5"/>
    <x v="170"/>
    <s v="53991903624622"/>
    <n v="24"/>
    <s v="Perempuan"/>
    <x v="6"/>
    <n v="4357000"/>
    <n v="0.53807665825109019"/>
    <x v="8"/>
    <s v="Banten"/>
    <x v="0"/>
    <s v="Vario 160"/>
    <s v="Matic Mid"/>
    <n v="30713000"/>
    <n v="6143000"/>
    <s v="Medium"/>
    <x v="2"/>
    <x v="0"/>
    <n v="0.14499999999999999"/>
    <n v="2344400"/>
    <n v="28132000"/>
    <x v="0"/>
    <x v="0"/>
    <n v="0"/>
    <n v="0"/>
    <n v="1"/>
    <m/>
    <n v="4"/>
    <n v="2"/>
    <n v="1"/>
    <n v="0"/>
    <n v="7"/>
    <s v="Medium Risk"/>
    <n v="8"/>
    <s v="6-11 bulan"/>
  </r>
  <r>
    <x v="2539"/>
    <x v="133"/>
    <x v="2"/>
    <x v="449"/>
    <s v="79192812944269"/>
    <n v="29"/>
    <s v="Perempuan"/>
    <x v="3"/>
    <n v="5486000"/>
    <n v="0.21352533722201969"/>
    <x v="14"/>
    <s v="DKI Jakarta"/>
    <x v="0"/>
    <s v="Beat Street"/>
    <s v="Matic Entry"/>
    <n v="18888000"/>
    <n v="6611000"/>
    <s v="High"/>
    <x v="4"/>
    <x v="0"/>
    <n v="0.14499999999999999"/>
    <n v="1171400"/>
    <n v="14057000"/>
    <x v="0"/>
    <x v="0"/>
    <n v="0"/>
    <n v="0"/>
    <n v="1"/>
    <s v="ok"/>
    <n v="2"/>
    <n v="1"/>
    <n v="1"/>
    <n v="0"/>
    <n v="4"/>
    <s v="Low Risk"/>
    <n v="6"/>
    <s v="6-11 bulan"/>
  </r>
  <r>
    <x v="2540"/>
    <x v="120"/>
    <x v="5"/>
    <x v="538"/>
    <s v="92821003957797"/>
    <n v="37"/>
    <s v="Lakilaki"/>
    <x v="2"/>
    <n v="3367000"/>
    <n v="0.35111375111375109"/>
    <x v="4"/>
    <s v="Kalimantan Selatan"/>
    <x v="1"/>
    <s v="MT15"/>
    <s v="Sport Naked"/>
    <n v="37073000"/>
    <n v="7415000"/>
    <s v="Medium"/>
    <x v="2"/>
    <x v="4"/>
    <n v="0.14499999999999999"/>
    <n v="1182200"/>
    <n v="42559000"/>
    <x v="0"/>
    <x v="0"/>
    <n v="0"/>
    <n v="0"/>
    <n v="1"/>
    <m/>
    <n v="3"/>
    <n v="2"/>
    <n v="2"/>
    <n v="0"/>
    <n v="7"/>
    <s v="Medium Risk"/>
    <n v="9"/>
    <s v="6-11 bulan"/>
  </r>
  <r>
    <x v="2541"/>
    <x v="58"/>
    <x v="2"/>
    <x v="207"/>
    <s v="62471303518166"/>
    <n v="32"/>
    <s v="Lakilaki"/>
    <x v="6"/>
    <n v="5514000"/>
    <n v="0.142183532825535"/>
    <x v="5"/>
    <s v="Kalimantan Timur"/>
    <x v="4"/>
    <s v="KLX 150"/>
    <s v="Trail"/>
    <n v="36361000"/>
    <n v="9090000"/>
    <s v="Medium"/>
    <x v="1"/>
    <x v="1"/>
    <n v="0.14499999999999999"/>
    <n v="784000"/>
    <n v="47043000"/>
    <x v="0"/>
    <x v="0"/>
    <n v="0"/>
    <n v="0"/>
    <n v="1"/>
    <s v="data kurang"/>
    <n v="1"/>
    <n v="2"/>
    <n v="4"/>
    <n v="0"/>
    <n v="7"/>
    <s v="Medium Risk"/>
    <n v="6"/>
    <s v="6-11 bulan"/>
  </r>
  <r>
    <x v="2542"/>
    <x v="44"/>
    <x v="0"/>
    <x v="279"/>
    <s v="83952207957974"/>
    <n v="50"/>
    <s v="Lakilaki"/>
    <x v="6"/>
    <n v="5287000"/>
    <n v="0.27783241914128998"/>
    <x v="8"/>
    <s v="Banten"/>
    <x v="0"/>
    <s v="Vario 125"/>
    <s v="Matic Mid"/>
    <n v="25658000"/>
    <n v="10263000"/>
    <s v="High"/>
    <x v="5"/>
    <x v="0"/>
    <n v="0.14499999999999999"/>
    <n v="1468900"/>
    <n v="17627000"/>
    <x v="0"/>
    <x v="0"/>
    <n v="0"/>
    <n v="0"/>
    <n v="1"/>
    <s v="data kurang"/>
    <n v="2"/>
    <n v="1"/>
    <n v="1"/>
    <n v="0"/>
    <n v="4"/>
    <s v="Low Risk"/>
    <n v="4"/>
    <s v="0-5 bulan"/>
  </r>
  <r>
    <x v="2543"/>
    <x v="196"/>
    <x v="3"/>
    <x v="88"/>
    <s v="58231601534146"/>
    <n v="29"/>
    <s v="Perempuan"/>
    <x v="1"/>
    <n v="13873000"/>
    <n v="6.4247098680890943E-2"/>
    <x v="13"/>
    <s v="Jawa Barat"/>
    <x v="4"/>
    <s v="KLX 150"/>
    <s v="Trail"/>
    <n v="36471000"/>
    <n v="5471000"/>
    <s v="Medium"/>
    <x v="0"/>
    <x v="1"/>
    <n v="0.14499999999999999"/>
    <n v="891300"/>
    <n v="53475000"/>
    <x v="0"/>
    <x v="0"/>
    <n v="0"/>
    <n v="0"/>
    <n v="1"/>
    <s v="verifikasi"/>
    <n v="1"/>
    <n v="2"/>
    <n v="4"/>
    <n v="0"/>
    <n v="7"/>
    <s v="Medium Risk"/>
    <n v="8"/>
    <s v="6-11 bulan"/>
  </r>
  <r>
    <x v="2544"/>
    <x v="3"/>
    <x v="3"/>
    <x v="0"/>
    <s v="64331209845469"/>
    <n v="45"/>
    <s v="Lakilaki"/>
    <x v="1"/>
    <n v="12721000"/>
    <n v="5.7000235830516471E-2"/>
    <x v="11"/>
    <s v="Sumatera Utara"/>
    <x v="4"/>
    <s v="KLX 150"/>
    <s v="Trail"/>
    <n v="38801000"/>
    <n v="13580000"/>
    <s v="High"/>
    <x v="4"/>
    <x v="1"/>
    <n v="0.14499999999999999"/>
    <n v="725100"/>
    <n v="43506000"/>
    <x v="0"/>
    <x v="0"/>
    <n v="0"/>
    <n v="0"/>
    <n v="1"/>
    <s v="survey ulang"/>
    <n v="1"/>
    <n v="1"/>
    <n v="4"/>
    <n v="0"/>
    <n v="6"/>
    <s v="Low Risk"/>
    <n v="7"/>
    <s v="6-11 bulan"/>
  </r>
  <r>
    <x v="2545"/>
    <x v="76"/>
    <x v="3"/>
    <x v="182"/>
    <s v="90971706952573"/>
    <n v="54"/>
    <s v="Perempuan"/>
    <x v="3"/>
    <n v="5865000"/>
    <n v="0.42596760443307757"/>
    <x v="2"/>
    <s v="Riau"/>
    <x v="1"/>
    <s v="Lexi LX 155"/>
    <s v="Matic Mid"/>
    <n v="29092000"/>
    <n v="2909000"/>
    <s v="Low"/>
    <x v="6"/>
    <x v="0"/>
    <n v="0.14499999999999999"/>
    <n v="2498300"/>
    <n v="29980000"/>
    <x v="0"/>
    <x v="0"/>
    <n v="0"/>
    <n v="0"/>
    <n v="1"/>
    <s v="data kurang"/>
    <n v="4"/>
    <n v="3"/>
    <n v="1"/>
    <n v="0"/>
    <n v="8"/>
    <s v="Medium Risk"/>
    <n v="8"/>
    <s v="6-11 bulan"/>
  </r>
  <r>
    <x v="2546"/>
    <x v="13"/>
    <x v="5"/>
    <x v="125"/>
    <s v="34212705762374"/>
    <n v="30"/>
    <s v="Lakilaki"/>
    <x v="5"/>
    <n v="4223000"/>
    <n v="0.42427184466019419"/>
    <x v="6"/>
    <s v="DIY"/>
    <x v="2"/>
    <s v="Address"/>
    <s v="Matic Mid"/>
    <n v="20863000"/>
    <n v="2086000"/>
    <s v="Low"/>
    <x v="6"/>
    <x v="0"/>
    <n v="0.14499999999999999"/>
    <n v="1791700"/>
    <n v="21500000"/>
    <x v="0"/>
    <x v="0"/>
    <n v="0"/>
    <n v="0"/>
    <n v="1"/>
    <s v="survey ulang"/>
    <n v="4"/>
    <n v="3"/>
    <n v="1"/>
    <n v="0"/>
    <n v="8"/>
    <s v="Medium Risk"/>
    <n v="9"/>
    <s v="6-11 bulan"/>
  </r>
  <r>
    <x v="2547"/>
    <x v="101"/>
    <x v="4"/>
    <x v="621"/>
    <s v="68171106971878"/>
    <n v="27"/>
    <s v="Lakilaki"/>
    <x v="0"/>
    <n v="6766000"/>
    <n v="0.28949157552468224"/>
    <x v="16"/>
    <s v="Jawa Timur"/>
    <x v="0"/>
    <s v="Scoopy"/>
    <s v="Matic Stylish"/>
    <n v="22809000"/>
    <n v="2281000"/>
    <s v="Low"/>
    <x v="6"/>
    <x v="0"/>
    <n v="0.14499999999999999"/>
    <n v="1958700"/>
    <n v="23504000"/>
    <x v="0"/>
    <x v="0"/>
    <n v="0"/>
    <n v="0"/>
    <n v="1"/>
    <m/>
    <n v="2"/>
    <n v="3"/>
    <n v="1"/>
    <n v="0"/>
    <n v="6"/>
    <s v="Low Risk"/>
    <n v="5"/>
    <s v="0-5 bulan"/>
  </r>
  <r>
    <x v="2548"/>
    <x v="177"/>
    <x v="3"/>
    <x v="653"/>
    <s v="50042807695133"/>
    <n v="53"/>
    <s v="Lakilaki"/>
    <x v="7"/>
    <n v="2967000"/>
    <n v="0.29915739804516345"/>
    <x v="9"/>
    <s v="Jawa Tengah"/>
    <x v="1"/>
    <s v="Mio M3"/>
    <s v="Matic Entry"/>
    <n v="18349000"/>
    <n v="1835000"/>
    <s v="Low"/>
    <x v="6"/>
    <x v="5"/>
    <n v="0.14499999999999999"/>
    <n v="887600"/>
    <n v="21302000"/>
    <x v="0"/>
    <x v="0"/>
    <n v="0"/>
    <n v="0"/>
    <n v="1"/>
    <s v="verifikasi"/>
    <n v="2"/>
    <n v="3"/>
    <n v="1"/>
    <n v="0"/>
    <n v="6"/>
    <s v="Low Risk"/>
    <n v="8"/>
    <s v="6-11 bulan"/>
  </r>
  <r>
    <x v="2549"/>
    <x v="19"/>
    <x v="5"/>
    <x v="150"/>
    <s v="79922308553630"/>
    <n v="25"/>
    <s v="Perempuan"/>
    <x v="0"/>
    <n v="5052000"/>
    <n v="0.30659144893111639"/>
    <x v="11"/>
    <s v="Sumatera Utara"/>
    <x v="1"/>
    <s v="R15"/>
    <s v="Sport"/>
    <n v="41167000"/>
    <n v="12350000"/>
    <s v="High"/>
    <x v="3"/>
    <x v="5"/>
    <n v="0.14499999999999999"/>
    <n v="1548900"/>
    <n v="37174000"/>
    <x v="0"/>
    <x v="0"/>
    <n v="0"/>
    <n v="0"/>
    <n v="1"/>
    <s v="verifikasi"/>
    <n v="3"/>
    <n v="1"/>
    <n v="1"/>
    <n v="0"/>
    <n v="5"/>
    <s v="Low Risk"/>
    <n v="9"/>
    <s v="6-11 bulan"/>
  </r>
  <r>
    <x v="2550"/>
    <x v="46"/>
    <x v="2"/>
    <x v="318"/>
    <s v="83892605564597"/>
    <n v="22"/>
    <s v="Perempuan"/>
    <x v="8"/>
    <n v="3587000"/>
    <n v="0.4499860607750209"/>
    <x v="3"/>
    <s v="Sulawesi Selatan"/>
    <x v="1"/>
    <s v="Aerox 155"/>
    <s v="Matic Sport"/>
    <n v="31819000"/>
    <n v="7955000"/>
    <s v="Medium"/>
    <x v="1"/>
    <x v="3"/>
    <n v="0.14499999999999999"/>
    <n v="1614100"/>
    <n v="29054000"/>
    <x v="0"/>
    <x v="0"/>
    <n v="0"/>
    <n v="0"/>
    <n v="1"/>
    <m/>
    <n v="4"/>
    <n v="2"/>
    <n v="1"/>
    <n v="0"/>
    <n v="7"/>
    <s v="Medium Risk"/>
    <n v="6"/>
    <s v="6-11 bulan"/>
  </r>
  <r>
    <x v="2551"/>
    <x v="120"/>
    <x v="5"/>
    <x v="363"/>
    <s v="65041303738763"/>
    <n v="26"/>
    <s v="Perempuan"/>
    <x v="8"/>
    <n v="2847000"/>
    <n v="0.5152792413066386"/>
    <x v="14"/>
    <s v="DKI Jakarta"/>
    <x v="1"/>
    <s v="XMAX 250"/>
    <s v="Maxi Scooter"/>
    <n v="60032000"/>
    <n v="9005000"/>
    <s v="Medium"/>
    <x v="0"/>
    <x v="1"/>
    <n v="0.14499999999999999"/>
    <n v="1467000"/>
    <n v="88022000"/>
    <x v="0"/>
    <x v="0"/>
    <n v="0"/>
    <n v="0"/>
    <n v="1"/>
    <s v="ok"/>
    <n v="4"/>
    <n v="2"/>
    <n v="4"/>
    <n v="0"/>
    <n v="10"/>
    <s v="High Risk"/>
    <n v="9"/>
    <s v="6-11 bulan"/>
  </r>
  <r>
    <x v="2552"/>
    <x v="115"/>
    <x v="5"/>
    <x v="567"/>
    <s v="86561701885489"/>
    <n v="27"/>
    <s v="Lakilaki"/>
    <x v="0"/>
    <n v="4862000"/>
    <n v="0.24997943233237352"/>
    <x v="17"/>
    <s v="Jawa Barat"/>
    <x v="1"/>
    <s v="R15"/>
    <s v="Sport"/>
    <n v="43558000"/>
    <n v="13067000"/>
    <s v="High"/>
    <x v="3"/>
    <x v="4"/>
    <n v="0.14499999999999999"/>
    <n v="1215400"/>
    <n v="43754000"/>
    <x v="0"/>
    <x v="0"/>
    <n v="0"/>
    <n v="0"/>
    <n v="1"/>
    <s v="ok"/>
    <n v="2"/>
    <n v="1"/>
    <n v="2"/>
    <n v="0"/>
    <n v="5"/>
    <s v="Low Risk"/>
    <n v="8"/>
    <s v="6-11 bulan"/>
  </r>
  <r>
    <x v="2553"/>
    <x v="106"/>
    <x v="3"/>
    <x v="310"/>
    <s v="41062803596448"/>
    <n v="42"/>
    <s v="Perempuan"/>
    <x v="6"/>
    <n v="5074000"/>
    <n v="0.20975561687031927"/>
    <x v="8"/>
    <s v="Banten"/>
    <x v="4"/>
    <s v="KLX 150"/>
    <s v="Trail"/>
    <n v="38038000"/>
    <n v="5706000"/>
    <s v="Medium"/>
    <x v="0"/>
    <x v="2"/>
    <n v="0.14499999999999999"/>
    <n v="1064300"/>
    <n v="51085000"/>
    <x v="0"/>
    <x v="2"/>
    <n v="0"/>
    <n v="0"/>
    <n v="0"/>
    <s v="ok"/>
    <n v="2"/>
    <n v="2"/>
    <n v="3"/>
    <n v="0"/>
    <n v="7"/>
    <s v="Medium Risk"/>
    <n v="8"/>
    <s v="6-11 bulan"/>
  </r>
  <r>
    <x v="2554"/>
    <x v="100"/>
    <x v="3"/>
    <x v="303"/>
    <s v="86711506995685"/>
    <n v="37"/>
    <s v="Lakilaki"/>
    <x v="6"/>
    <n v="4424000"/>
    <n v="0.37805153707052441"/>
    <x v="14"/>
    <s v="DKI Jakarta"/>
    <x v="1"/>
    <s v="NMAX 155"/>
    <s v="Matic Premium"/>
    <n v="36607000"/>
    <n v="5491000"/>
    <s v="Medium"/>
    <x v="0"/>
    <x v="5"/>
    <n v="0.14499999999999999"/>
    <n v="1672500"/>
    <n v="40140000"/>
    <x v="0"/>
    <x v="0"/>
    <n v="0"/>
    <n v="0"/>
    <n v="1"/>
    <s v="verifikasi"/>
    <n v="3"/>
    <n v="2"/>
    <n v="1"/>
    <n v="0"/>
    <n v="6"/>
    <s v="Low Risk"/>
    <n v="8"/>
    <s v="6-11 bulan"/>
  </r>
  <r>
    <x v="2555"/>
    <x v="84"/>
    <x v="0"/>
    <x v="555"/>
    <s v="93202201845023"/>
    <n v="48"/>
    <s v="Lakilaki"/>
    <x v="8"/>
    <n v="3818000"/>
    <n v="0.13253012048192772"/>
    <x v="4"/>
    <s v="Kalimantan Selatan"/>
    <x v="3"/>
    <s v="Dazz"/>
    <s v="Matic Entry"/>
    <n v="15691000"/>
    <n v="6276000"/>
    <s v="High"/>
    <x v="5"/>
    <x v="5"/>
    <n v="0.14499999999999999"/>
    <n v="506000"/>
    <n v="12145000"/>
    <x v="0"/>
    <x v="0"/>
    <n v="0"/>
    <n v="0"/>
    <n v="1"/>
    <s v="data kurang"/>
    <n v="1"/>
    <n v="1"/>
    <n v="1"/>
    <n v="0"/>
    <n v="3"/>
    <s v="Low Risk"/>
    <n v="4"/>
    <s v="0-5 bulan"/>
  </r>
  <r>
    <x v="2556"/>
    <x v="18"/>
    <x v="4"/>
    <x v="137"/>
    <s v="65131904777429"/>
    <n v="47"/>
    <s v="Perempuan"/>
    <x v="2"/>
    <n v="1674000"/>
    <n v="0.36212664277180406"/>
    <x v="6"/>
    <s v="DIY"/>
    <x v="2"/>
    <s v="Nex II"/>
    <s v="Matic Entry"/>
    <n v="16898000"/>
    <n v="1690000"/>
    <s v="Low"/>
    <x v="6"/>
    <x v="4"/>
    <n v="0.14499999999999999"/>
    <n v="606200"/>
    <n v="21823000"/>
    <x v="0"/>
    <x v="0"/>
    <n v="0"/>
    <n v="0"/>
    <n v="1"/>
    <s v="data kurang"/>
    <n v="3"/>
    <n v="3"/>
    <n v="2"/>
    <n v="0"/>
    <n v="8"/>
    <s v="Medium Risk"/>
    <n v="5"/>
    <s v="0-5 bulan"/>
  </r>
  <r>
    <x v="2557"/>
    <x v="161"/>
    <x v="3"/>
    <x v="159"/>
    <s v="41672802585081"/>
    <n v="36"/>
    <s v="Lakilaki"/>
    <x v="9"/>
    <n v="5884000"/>
    <n v="0.27403127124405169"/>
    <x v="16"/>
    <s v="Jawa Timur"/>
    <x v="0"/>
    <s v="PCX 160"/>
    <s v="Matic Premium"/>
    <n v="37498000"/>
    <n v="7500000"/>
    <s v="Medium"/>
    <x v="2"/>
    <x v="5"/>
    <n v="0.14499999999999999"/>
    <n v="1612400"/>
    <n v="38698000"/>
    <x v="0"/>
    <x v="0"/>
    <n v="0"/>
    <n v="0"/>
    <n v="1"/>
    <s v="verifikasi"/>
    <n v="2"/>
    <n v="2"/>
    <n v="1"/>
    <n v="0"/>
    <n v="5"/>
    <s v="Low Risk"/>
    <n v="8"/>
    <s v="6-11 bulan"/>
  </r>
  <r>
    <x v="2558"/>
    <x v="141"/>
    <x v="2"/>
    <x v="591"/>
    <s v="71362111924540"/>
    <n v="43"/>
    <s v="Perempuan"/>
    <x v="1"/>
    <n v="7503000"/>
    <n v="0.10319872051179528"/>
    <x v="7"/>
    <s v="Jawa Barat"/>
    <x v="1"/>
    <s v="R15"/>
    <s v="Sport"/>
    <n v="41436000"/>
    <n v="14503000"/>
    <s v="High"/>
    <x v="4"/>
    <x v="1"/>
    <n v="0.14499999999999999"/>
    <n v="774300"/>
    <n v="46460000"/>
    <x v="0"/>
    <x v="0"/>
    <n v="0"/>
    <n v="0"/>
    <n v="1"/>
    <m/>
    <n v="1"/>
    <n v="1"/>
    <n v="4"/>
    <n v="0"/>
    <n v="6"/>
    <s v="Low Risk"/>
    <n v="6"/>
    <s v="6-11 bulan"/>
  </r>
  <r>
    <x v="2559"/>
    <x v="84"/>
    <x v="0"/>
    <x v="104"/>
    <s v="Invalid"/>
    <n v="41"/>
    <s v="Perempuan"/>
    <x v="5"/>
    <n v="3813000"/>
    <n v="0.27018095987411489"/>
    <x v="4"/>
    <s v="Kalimantan Selatan"/>
    <x v="1"/>
    <s v="NMAX 155"/>
    <s v="Matic Premium"/>
    <n v="36920000"/>
    <n v="11076000"/>
    <s v="High"/>
    <x v="3"/>
    <x v="4"/>
    <n v="0.14499999999999999"/>
    <n v="1030200"/>
    <n v="37086000"/>
    <x v="0"/>
    <x v="0"/>
    <n v="0"/>
    <n v="0"/>
    <n v="1"/>
    <m/>
    <n v="2"/>
    <n v="1"/>
    <n v="2"/>
    <n v="0"/>
    <n v="5"/>
    <s v="Low Risk"/>
    <n v="4"/>
    <s v="0-5 bulan"/>
  </r>
  <r>
    <x v="2560"/>
    <x v="52"/>
    <x v="0"/>
    <x v="413"/>
    <s v="84991201776773"/>
    <n v="47"/>
    <s v="Perempuan"/>
    <x v="6"/>
    <n v="4740000"/>
    <n v="0.22784810126582278"/>
    <x v="12"/>
    <s v="DKI Jakarta"/>
    <x v="1"/>
    <s v="R15"/>
    <s v="Sport"/>
    <n v="41739000"/>
    <n v="4174000"/>
    <s v="Low"/>
    <x v="6"/>
    <x v="1"/>
    <n v="0.14499999999999999"/>
    <n v="1080000"/>
    <n v="64800000"/>
    <x v="0"/>
    <x v="0"/>
    <n v="0"/>
    <n v="0"/>
    <n v="1"/>
    <s v="approved"/>
    <n v="2"/>
    <n v="3"/>
    <n v="4"/>
    <n v="0"/>
    <n v="9"/>
    <s v="High Risk"/>
    <n v="4"/>
    <s v="0-5 bulan"/>
  </r>
  <r>
    <x v="2561"/>
    <x v="104"/>
    <x v="1"/>
    <x v="525"/>
    <s v="55122803993254"/>
    <n v="35"/>
    <s v="Perempuan"/>
    <x v="0"/>
    <n v="4924000"/>
    <n v="0.43034118602761984"/>
    <x v="20"/>
    <s v="DKI Jakarta"/>
    <x v="1"/>
    <s v="NMAX 155"/>
    <s v="Matic Premium"/>
    <n v="34809000"/>
    <n v="3481000"/>
    <s v="Low"/>
    <x v="6"/>
    <x v="3"/>
    <n v="0.14499999999999999"/>
    <n v="2119000"/>
    <n v="38142000"/>
    <x v="0"/>
    <x v="0"/>
    <n v="0"/>
    <n v="0"/>
    <n v="1"/>
    <m/>
    <n v="4"/>
    <n v="3"/>
    <n v="1"/>
    <n v="0"/>
    <n v="8"/>
    <s v="Medium Risk"/>
    <n v="7"/>
    <s v="6-11 bulan"/>
  </r>
  <r>
    <x v="2562"/>
    <x v="74"/>
    <x v="3"/>
    <x v="387"/>
    <s v="40632310549488"/>
    <n v="54"/>
    <s v="Lakilaki"/>
    <x v="4"/>
    <n v="7173000"/>
    <n v="0.12365816255402202"/>
    <x v="0"/>
    <s v="Bali"/>
    <x v="0"/>
    <s v="Vario 125"/>
    <s v="Matic Mid"/>
    <n v="25390000"/>
    <n v="8887000"/>
    <s v="High"/>
    <x v="4"/>
    <x v="5"/>
    <n v="0.14499999999999999"/>
    <n v="887000"/>
    <n v="21289000"/>
    <x v="0"/>
    <x v="0"/>
    <n v="0"/>
    <n v="0"/>
    <n v="1"/>
    <s v="survey ulang"/>
    <n v="1"/>
    <n v="1"/>
    <n v="1"/>
    <n v="0"/>
    <n v="3"/>
    <s v="Low Risk"/>
    <n v="8"/>
    <s v="6-11 bulan"/>
  </r>
  <r>
    <x v="2563"/>
    <x v="113"/>
    <x v="5"/>
    <x v="635"/>
    <s v="79461909871757"/>
    <n v="28"/>
    <s v="Perempuan"/>
    <x v="7"/>
    <n v="2778000"/>
    <n v="0.239812814974802"/>
    <x v="3"/>
    <s v="Sulawesi Selatan"/>
    <x v="0"/>
    <s v="Beat Street"/>
    <s v="Matic Entry"/>
    <n v="19067000"/>
    <n v="6673000"/>
    <s v="High"/>
    <x v="4"/>
    <x v="5"/>
    <n v="0.14499999999999999"/>
    <n v="666200"/>
    <n v="15988000"/>
    <x v="0"/>
    <x v="0"/>
    <n v="0"/>
    <n v="0"/>
    <n v="1"/>
    <s v="data kurang"/>
    <n v="2"/>
    <n v="1"/>
    <n v="1"/>
    <n v="0"/>
    <n v="4"/>
    <s v="Low Risk"/>
    <n v="9"/>
    <s v="6-11 bulan"/>
  </r>
  <r>
    <x v="2564"/>
    <x v="114"/>
    <x v="0"/>
    <x v="546"/>
    <s v="31351105994449"/>
    <n v="39"/>
    <s v="Lakilaki"/>
    <x v="5"/>
    <n v="3424000"/>
    <n v="0.61355140186915891"/>
    <x v="7"/>
    <s v="Jawa Barat"/>
    <x v="1"/>
    <s v="Aerox 155"/>
    <s v="Matic Sport"/>
    <n v="31454000"/>
    <n v="9436000"/>
    <s v="High"/>
    <x v="3"/>
    <x v="0"/>
    <n v="0.14499999999999999"/>
    <n v="2100800"/>
    <n v="25210000"/>
    <x v="0"/>
    <x v="0"/>
    <n v="0"/>
    <n v="0"/>
    <n v="1"/>
    <m/>
    <n v="4"/>
    <n v="1"/>
    <n v="1"/>
    <n v="0"/>
    <n v="6"/>
    <s v="Low Risk"/>
    <n v="4"/>
    <s v="0-5 bulan"/>
  </r>
  <r>
    <x v="2565"/>
    <x v="99"/>
    <x v="1"/>
    <x v="596"/>
    <s v="63661306784407"/>
    <n v="44"/>
    <s v="Lakilaki"/>
    <x v="1"/>
    <n v="7031000"/>
    <n v="8.7213767600625797E-2"/>
    <x v="14"/>
    <s v="DKI Jakarta"/>
    <x v="2"/>
    <s v="Address"/>
    <s v="Matic Mid"/>
    <n v="20700000"/>
    <n v="2070000"/>
    <s v="Low"/>
    <x v="6"/>
    <x v="2"/>
    <n v="0.14499999999999999"/>
    <n v="613200"/>
    <n v="29435000"/>
    <x v="0"/>
    <x v="0"/>
    <n v="0"/>
    <n v="0"/>
    <n v="1"/>
    <m/>
    <n v="1"/>
    <n v="3"/>
    <n v="3"/>
    <n v="0"/>
    <n v="7"/>
    <s v="Medium Risk"/>
    <n v="7"/>
    <s v="6-11 bulan"/>
  </r>
  <r>
    <x v="2566"/>
    <x v="193"/>
    <x v="0"/>
    <x v="277"/>
    <s v="68582703849139"/>
    <n v="43"/>
    <s v="Lakilaki"/>
    <x v="7"/>
    <n v="3193000"/>
    <n v="0.13520200438459129"/>
    <x v="9"/>
    <s v="Jawa Tengah"/>
    <x v="0"/>
    <s v="Revo X"/>
    <s v="Bebek"/>
    <n v="18048000"/>
    <n v="7219000"/>
    <s v="High"/>
    <x v="5"/>
    <x v="4"/>
    <n v="0.14499999999999999"/>
    <n v="431700"/>
    <n v="15540000"/>
    <x v="0"/>
    <x v="0"/>
    <n v="0"/>
    <n v="0"/>
    <n v="1"/>
    <s v="data kurang"/>
    <n v="1"/>
    <n v="1"/>
    <n v="2"/>
    <n v="0"/>
    <n v="4"/>
    <s v="Low Risk"/>
    <n v="4"/>
    <s v="0-5 bulan"/>
  </r>
  <r>
    <x v="2567"/>
    <x v="25"/>
    <x v="3"/>
    <x v="606"/>
    <s v="74431106845225"/>
    <n v="22"/>
    <s v="Perempuan"/>
    <x v="0"/>
    <n v="5908000"/>
    <n v="0.47124238320920786"/>
    <x v="16"/>
    <s v="Jawa Timur"/>
    <x v="1"/>
    <s v="MT15"/>
    <s v="Sport Naked"/>
    <n v="38905000"/>
    <n v="9726000"/>
    <s v="Medium"/>
    <x v="1"/>
    <x v="0"/>
    <n v="0.14499999999999999"/>
    <n v="2784100"/>
    <n v="33410000"/>
    <x v="0"/>
    <x v="0"/>
    <n v="0"/>
    <n v="0"/>
    <n v="1"/>
    <m/>
    <n v="4"/>
    <n v="2"/>
    <n v="1"/>
    <n v="0"/>
    <n v="7"/>
    <s v="Medium Risk"/>
    <n v="8"/>
    <s v="6-11 bulan"/>
  </r>
  <r>
    <x v="2568"/>
    <x v="70"/>
    <x v="3"/>
    <x v="232"/>
    <s v="37842504507903"/>
    <n v="50"/>
    <s v="Lakilaki"/>
    <x v="0"/>
    <n v="5418000"/>
    <n v="0.23591731266149871"/>
    <x v="2"/>
    <s v="Riau"/>
    <x v="1"/>
    <s v="Lexi LX 155"/>
    <s v="Matic Mid"/>
    <n v="27978000"/>
    <n v="4197000"/>
    <s v="Medium"/>
    <x v="0"/>
    <x v="5"/>
    <n v="0.14499999999999999"/>
    <n v="1278200"/>
    <n v="30678000"/>
    <x v="0"/>
    <x v="0"/>
    <n v="0"/>
    <n v="0"/>
    <n v="1"/>
    <s v="approved"/>
    <n v="2"/>
    <n v="2"/>
    <n v="1"/>
    <n v="0"/>
    <n v="5"/>
    <s v="Low Risk"/>
    <n v="8"/>
    <s v="6-11 bulan"/>
  </r>
  <r>
    <x v="2569"/>
    <x v="165"/>
    <x v="4"/>
    <x v="451"/>
    <s v="33822210586376"/>
    <n v="41"/>
    <s v="Perempuan"/>
    <x v="9"/>
    <n v="4475000"/>
    <n v="0.33235754189944133"/>
    <x v="3"/>
    <s v="Sulawesi Selatan"/>
    <x v="1"/>
    <s v="NMAX 155"/>
    <s v="Matic Premium"/>
    <n v="36646000"/>
    <n v="14658000"/>
    <s v="High"/>
    <x v="5"/>
    <x v="3"/>
    <n v="0.14499999999999999"/>
    <n v="1487300"/>
    <n v="26771000"/>
    <x v="0"/>
    <x v="0"/>
    <n v="0"/>
    <n v="0"/>
    <n v="1"/>
    <s v="approved"/>
    <n v="3"/>
    <n v="1"/>
    <n v="1"/>
    <n v="0"/>
    <n v="5"/>
    <s v="Low Risk"/>
    <n v="5"/>
    <s v="0-5 bulan"/>
  </r>
  <r>
    <x v="2570"/>
    <x v="46"/>
    <x v="2"/>
    <x v="541"/>
    <s v="32901607844894"/>
    <n v="31"/>
    <s v="Lakilaki"/>
    <x v="0"/>
    <n v="5530000"/>
    <n v="0.19858951175406872"/>
    <x v="6"/>
    <s v="DIY"/>
    <x v="1"/>
    <s v="R15"/>
    <s v="Sport"/>
    <n v="41705000"/>
    <n v="8341000"/>
    <s v="Medium"/>
    <x v="2"/>
    <x v="2"/>
    <n v="0.14499999999999999"/>
    <n v="1098200"/>
    <n v="52714000"/>
    <x v="0"/>
    <x v="0"/>
    <n v="0"/>
    <n v="0"/>
    <n v="1"/>
    <m/>
    <n v="1"/>
    <n v="2"/>
    <n v="3"/>
    <n v="0"/>
    <n v="6"/>
    <s v="Low Risk"/>
    <n v="6"/>
    <s v="6-11 bulan"/>
  </r>
  <r>
    <x v="2571"/>
    <x v="199"/>
    <x v="1"/>
    <x v="486"/>
    <s v="94221105767184"/>
    <n v="56"/>
    <s v="Lakilaki"/>
    <x v="3"/>
    <n v="5521000"/>
    <n v="9.5797862706031522E-2"/>
    <x v="14"/>
    <s v="DKI Jakarta"/>
    <x v="0"/>
    <s v="Scoopy"/>
    <s v="Matic Stylish"/>
    <n v="22995000"/>
    <n v="4599000"/>
    <s v="Medium"/>
    <x v="2"/>
    <x v="1"/>
    <n v="0.14499999999999999"/>
    <n v="528900"/>
    <n v="31733000"/>
    <x v="0"/>
    <x v="0"/>
    <n v="0"/>
    <n v="0"/>
    <n v="1"/>
    <m/>
    <n v="1"/>
    <n v="2"/>
    <n v="4"/>
    <n v="0"/>
    <n v="7"/>
    <s v="Medium Risk"/>
    <n v="7"/>
    <s v="6-11 bulan"/>
  </r>
  <r>
    <x v="2572"/>
    <x v="23"/>
    <x v="0"/>
    <x v="33"/>
    <s v="Invalid"/>
    <n v="55"/>
    <s v="Perempuan"/>
    <x v="8"/>
    <n v="3688000"/>
    <n v="0.5684110629067245"/>
    <x v="9"/>
    <s v="Jawa Tengah"/>
    <x v="0"/>
    <s v="Vario 125"/>
    <s v="Matic Mid"/>
    <n v="24411000"/>
    <n v="2441000"/>
    <s v="Low"/>
    <x v="6"/>
    <x v="0"/>
    <n v="0.14499999999999999"/>
    <n v="2096300"/>
    <n v="25156000"/>
    <x v="0"/>
    <x v="0"/>
    <n v="0"/>
    <n v="0"/>
    <n v="1"/>
    <s v="survey ulang"/>
    <n v="4"/>
    <n v="3"/>
    <n v="1"/>
    <n v="0"/>
    <n v="8"/>
    <s v="Medium Risk"/>
    <n v="4"/>
    <s v="0-5 bulan"/>
  </r>
  <r>
    <x v="2573"/>
    <x v="26"/>
    <x v="4"/>
    <x v="398"/>
    <s v="73722101799893"/>
    <n v="25"/>
    <s v="Lakilaki"/>
    <x v="3"/>
    <n v="5727000"/>
    <n v="9.6298236423956698E-2"/>
    <x v="2"/>
    <s v="Riau"/>
    <x v="1"/>
    <s v="Lexi LX 155"/>
    <s v="Matic Mid"/>
    <n v="27403000"/>
    <n v="8221000"/>
    <s v="High"/>
    <x v="3"/>
    <x v="1"/>
    <n v="0.14499999999999999"/>
    <n v="551500"/>
    <n v="33090000"/>
    <x v="0"/>
    <x v="0"/>
    <n v="0"/>
    <n v="0"/>
    <n v="1"/>
    <s v="data kurang"/>
    <n v="1"/>
    <n v="1"/>
    <n v="4"/>
    <n v="0"/>
    <n v="6"/>
    <s v="Low Risk"/>
    <n v="4"/>
    <s v="0-5 bulan"/>
  </r>
  <r>
    <x v="2574"/>
    <x v="128"/>
    <x v="1"/>
    <x v="53"/>
    <s v="64771301824126"/>
    <n v="36"/>
    <s v="Lakilaki"/>
    <x v="5"/>
    <n v="3527000"/>
    <n v="0.19960306209242984"/>
    <x v="19"/>
    <s v="Jawa Barat"/>
    <x v="1"/>
    <s v="Aerox 155"/>
    <s v="Matic Sport"/>
    <n v="30608000"/>
    <n v="6122000"/>
    <s v="Medium"/>
    <x v="2"/>
    <x v="1"/>
    <n v="0.14499999999999999"/>
    <n v="704000"/>
    <n v="42238000"/>
    <x v="0"/>
    <x v="0"/>
    <n v="0"/>
    <n v="0"/>
    <n v="1"/>
    <s v="approved"/>
    <n v="1"/>
    <n v="2"/>
    <n v="4"/>
    <n v="0"/>
    <n v="7"/>
    <s v="Medium Risk"/>
    <n v="6"/>
    <s v="6-11 bulan"/>
  </r>
  <r>
    <x v="2575"/>
    <x v="143"/>
    <x v="2"/>
    <x v="655"/>
    <s v="86832503581744"/>
    <n v="46"/>
    <s v="Perempuan"/>
    <x v="1"/>
    <n v="11983000"/>
    <n v="9.7604940332137194E-2"/>
    <x v="17"/>
    <s v="Jawa Barat"/>
    <x v="1"/>
    <s v="XMAX 250"/>
    <s v="Maxi Scooter"/>
    <n v="59222000"/>
    <n v="23689000"/>
    <s v="High"/>
    <x v="5"/>
    <x v="2"/>
    <n v="0.14499999999999999"/>
    <n v="1169600"/>
    <n v="56142000"/>
    <x v="0"/>
    <x v="0"/>
    <n v="0"/>
    <n v="0"/>
    <n v="1"/>
    <m/>
    <n v="1"/>
    <n v="1"/>
    <n v="3"/>
    <n v="0"/>
    <n v="5"/>
    <s v="Low Risk"/>
    <n v="6"/>
    <s v="6-11 bulan"/>
  </r>
  <r>
    <x v="2576"/>
    <x v="61"/>
    <x v="1"/>
    <x v="469"/>
    <s v="68022901905016"/>
    <n v="56"/>
    <s v="Perempuan"/>
    <x v="9"/>
    <n v="5120000"/>
    <n v="0.11572265625"/>
    <x v="12"/>
    <s v="DKI Jakarta"/>
    <x v="3"/>
    <s v="Dazz"/>
    <s v="Matic Entry"/>
    <n v="16514000"/>
    <n v="1651000"/>
    <s v="Low"/>
    <x v="6"/>
    <x v="4"/>
    <n v="0.14499999999999999"/>
    <n v="592500"/>
    <n v="21328000"/>
    <x v="0"/>
    <x v="0"/>
    <n v="0"/>
    <n v="0"/>
    <n v="1"/>
    <s v="data kurang"/>
    <n v="1"/>
    <n v="3"/>
    <n v="2"/>
    <n v="0"/>
    <n v="6"/>
    <s v="Low Risk"/>
    <n v="7"/>
    <s v="6-11 bulan"/>
  </r>
  <r>
    <x v="2577"/>
    <x v="81"/>
    <x v="5"/>
    <x v="634"/>
    <s v="80721306952951"/>
    <n v="48"/>
    <s v="Lakilaki"/>
    <x v="1"/>
    <n v="11137000"/>
    <n v="9.6264703241447425E-2"/>
    <x v="20"/>
    <s v="DKI Jakarta"/>
    <x v="1"/>
    <s v="R15"/>
    <s v="Sport"/>
    <n v="41379000"/>
    <n v="14483000"/>
    <s v="High"/>
    <x v="4"/>
    <x v="4"/>
    <n v="0.14499999999999999"/>
    <n v="1072100"/>
    <n v="38596000"/>
    <x v="0"/>
    <x v="0"/>
    <n v="0"/>
    <n v="0"/>
    <n v="1"/>
    <s v="verifikasi"/>
    <n v="1"/>
    <n v="1"/>
    <n v="2"/>
    <n v="0"/>
    <n v="4"/>
    <s v="Low Risk"/>
    <n v="9"/>
    <s v="6-11 bulan"/>
  </r>
  <r>
    <x v="2578"/>
    <x v="83"/>
    <x v="3"/>
    <x v="370"/>
    <s v="70562509903842"/>
    <n v="38"/>
    <s v="Perempuan"/>
    <x v="0"/>
    <n v="7274000"/>
    <n v="0.17583172944734671"/>
    <x v="17"/>
    <s v="Jawa Barat"/>
    <x v="1"/>
    <s v="NMAX 155"/>
    <s v="Matic Premium"/>
    <n v="36608000"/>
    <n v="12813000"/>
    <s v="High"/>
    <x v="4"/>
    <x v="5"/>
    <n v="0.14499999999999999"/>
    <n v="1279000"/>
    <n v="30696000"/>
    <x v="0"/>
    <x v="0"/>
    <n v="0"/>
    <n v="0"/>
    <n v="1"/>
    <s v="approved"/>
    <n v="1"/>
    <n v="1"/>
    <n v="1"/>
    <n v="0"/>
    <n v="3"/>
    <s v="Low Risk"/>
    <n v="7"/>
    <s v="6-11 bulan"/>
  </r>
  <r>
    <x v="2579"/>
    <x v="170"/>
    <x v="5"/>
    <x v="529"/>
    <s v="45022905691770"/>
    <n v="50"/>
    <s v="Perempuan"/>
    <x v="1"/>
    <n v="13605000"/>
    <n v="4.2440279309077546E-2"/>
    <x v="15"/>
    <s v="DKI Jakarta"/>
    <x v="1"/>
    <s v="Aerox 155"/>
    <s v="Matic Sport"/>
    <n v="30896000"/>
    <n v="10814000"/>
    <s v="High"/>
    <x v="4"/>
    <x v="1"/>
    <n v="0.14499999999999999"/>
    <n v="577400"/>
    <n v="34642000"/>
    <x v="0"/>
    <x v="0"/>
    <n v="0"/>
    <n v="0"/>
    <n v="1"/>
    <m/>
    <n v="1"/>
    <n v="1"/>
    <n v="4"/>
    <n v="0"/>
    <n v="6"/>
    <s v="Low Risk"/>
    <n v="9"/>
    <s v="6-11 bulan"/>
  </r>
  <r>
    <x v="2580"/>
    <x v="71"/>
    <x v="1"/>
    <x v="557"/>
    <s v="57271906869019"/>
    <n v="49"/>
    <s v="Lakilaki"/>
    <x v="8"/>
    <n v="3307000"/>
    <n v="0.59053522830359839"/>
    <x v="20"/>
    <s v="DKI Jakarta"/>
    <x v="0"/>
    <s v="CB150R"/>
    <s v="Sport"/>
    <n v="31487000"/>
    <n v="11020000"/>
    <s v="High"/>
    <x v="4"/>
    <x v="0"/>
    <n v="0.14499999999999999"/>
    <n v="1952900"/>
    <n v="23435000"/>
    <x v="0"/>
    <x v="0"/>
    <n v="0"/>
    <n v="0"/>
    <n v="1"/>
    <m/>
    <n v="4"/>
    <n v="1"/>
    <n v="1"/>
    <n v="0"/>
    <n v="6"/>
    <s v="Low Risk"/>
    <n v="7"/>
    <s v="6-11 bulan"/>
  </r>
  <r>
    <x v="2581"/>
    <x v="34"/>
    <x v="4"/>
    <x v="283"/>
    <s v="97541903779182"/>
    <n v="58"/>
    <s v="Perempuan"/>
    <x v="0"/>
    <n v="6028000"/>
    <n v="0.30756469807564696"/>
    <x v="0"/>
    <s v="Bali"/>
    <x v="0"/>
    <s v="ADV 160"/>
    <s v="Adventure"/>
    <n v="43115000"/>
    <n v="8623000"/>
    <s v="Medium"/>
    <x v="2"/>
    <x v="5"/>
    <n v="0.14499999999999999"/>
    <n v="1854000"/>
    <n v="44495000"/>
    <x v="1"/>
    <x v="3"/>
    <n v="22"/>
    <n v="1"/>
    <n v="3"/>
    <s v="ok"/>
    <n v="3"/>
    <n v="2"/>
    <n v="1"/>
    <n v="2"/>
    <n v="8"/>
    <s v="Medium Risk"/>
    <n v="5"/>
    <s v="0-5 bulan"/>
  </r>
  <r>
    <x v="2582"/>
    <x v="108"/>
    <x v="1"/>
    <x v="82"/>
    <s v="40471104907570"/>
    <n v="36"/>
    <s v="Lakilaki"/>
    <x v="0"/>
    <n v="7718000"/>
    <n v="4.793988079813423E-2"/>
    <x v="0"/>
    <s v="Bali"/>
    <x v="3"/>
    <s v="Dazz"/>
    <s v="Matic Entry"/>
    <n v="16087000"/>
    <n v="3217000"/>
    <s v="Medium"/>
    <x v="2"/>
    <x v="1"/>
    <n v="0.14499999999999999"/>
    <n v="370000"/>
    <n v="22201000"/>
    <x v="0"/>
    <x v="0"/>
    <n v="0"/>
    <n v="0"/>
    <n v="1"/>
    <s v="survey ulang"/>
    <n v="1"/>
    <n v="2"/>
    <n v="4"/>
    <n v="0"/>
    <n v="7"/>
    <s v="Medium Risk"/>
    <n v="7"/>
    <s v="6-11 bulan"/>
  </r>
  <r>
    <x v="2583"/>
    <x v="105"/>
    <x v="2"/>
    <x v="52"/>
    <s v="86591906985888"/>
    <n v="30"/>
    <s v="Lakilaki"/>
    <x v="7"/>
    <n v="2649000"/>
    <n v="0.62801057002642502"/>
    <x v="7"/>
    <s v="Jawa Barat"/>
    <x v="1"/>
    <s v="XMAX 250"/>
    <s v="Maxi Scooter"/>
    <n v="59620000"/>
    <n v="17886000"/>
    <s v="High"/>
    <x v="3"/>
    <x v="4"/>
    <n v="0.14499999999999999"/>
    <n v="1663600"/>
    <n v="59888000"/>
    <x v="0"/>
    <x v="0"/>
    <n v="0"/>
    <n v="0"/>
    <n v="1"/>
    <m/>
    <n v="4"/>
    <n v="1"/>
    <n v="2"/>
    <n v="0"/>
    <n v="7"/>
    <s v="Medium Risk"/>
    <n v="6"/>
    <s v="6-11 bulan"/>
  </r>
  <r>
    <x v="2584"/>
    <x v="23"/>
    <x v="0"/>
    <x v="164"/>
    <s v="45562311548809"/>
    <n v="28"/>
    <s v="Lakilaki"/>
    <x v="5"/>
    <n v="4842000"/>
    <n v="0.13546055349029326"/>
    <x v="9"/>
    <s v="Jawa Tengah"/>
    <x v="0"/>
    <s v="Beat Street"/>
    <s v="Matic Entry"/>
    <n v="19359000"/>
    <n v="2904000"/>
    <s v="Medium"/>
    <x v="0"/>
    <x v="4"/>
    <n v="0.14499999999999999"/>
    <n v="655900"/>
    <n v="23614000"/>
    <x v="0"/>
    <x v="0"/>
    <n v="0"/>
    <n v="0"/>
    <n v="1"/>
    <s v="data kurang"/>
    <n v="1"/>
    <n v="2"/>
    <n v="2"/>
    <n v="0"/>
    <n v="5"/>
    <s v="Low Risk"/>
    <n v="4"/>
    <s v="0-5 bulan"/>
  </r>
  <r>
    <x v="2585"/>
    <x v="201"/>
    <x v="12"/>
    <x v="504"/>
    <s v="70001812726229"/>
    <n v="30"/>
    <s v="Lakilaki"/>
    <x v="1"/>
    <n v="8438000"/>
    <n v="0.1425456269258118"/>
    <x v="16"/>
    <s v="Jawa Timur"/>
    <x v="1"/>
    <s v="R15"/>
    <s v="Sport"/>
    <n v="43106000"/>
    <n v="12932000"/>
    <s v="High"/>
    <x v="3"/>
    <x v="4"/>
    <n v="0.14499999999999999"/>
    <n v="1202800"/>
    <n v="43299000"/>
    <x v="0"/>
    <x v="0"/>
    <n v="0"/>
    <n v="0"/>
    <n v="1"/>
    <m/>
    <n v="1"/>
    <n v="1"/>
    <n v="2"/>
    <n v="0"/>
    <n v="4"/>
    <s v="Low Risk"/>
    <n v="3"/>
    <s v="0-5 bulan"/>
  </r>
  <r>
    <x v="2586"/>
    <x v="84"/>
    <x v="0"/>
    <x v="446"/>
    <s v="38392506834691"/>
    <n v="41"/>
    <s v="Perempuan"/>
    <x v="0"/>
    <n v="5026000"/>
    <n v="0.29128531635495425"/>
    <x v="3"/>
    <s v="Sulawesi Selatan"/>
    <x v="0"/>
    <s v="PCX 160"/>
    <s v="Matic Premium"/>
    <n v="36073000"/>
    <n v="14429000"/>
    <s v="High"/>
    <x v="5"/>
    <x v="3"/>
    <n v="0.14499999999999999"/>
    <n v="1464000"/>
    <n v="26352000"/>
    <x v="0"/>
    <x v="0"/>
    <n v="0"/>
    <n v="0"/>
    <n v="1"/>
    <m/>
    <n v="2"/>
    <n v="1"/>
    <n v="1"/>
    <n v="0"/>
    <n v="4"/>
    <s v="Low Risk"/>
    <n v="4"/>
    <s v="0-5 bulan"/>
  </r>
  <r>
    <x v="2587"/>
    <x v="115"/>
    <x v="5"/>
    <x v="183"/>
    <s v="41911107975663"/>
    <n v="30"/>
    <s v="Perempuan"/>
    <x v="6"/>
    <n v="4509000"/>
    <n v="0.47839875803947662"/>
    <x v="11"/>
    <s v="Sumatera Utara"/>
    <x v="1"/>
    <s v="Aerox 155"/>
    <s v="Matic Sport"/>
    <n v="32295000"/>
    <n v="9688000"/>
    <s v="High"/>
    <x v="3"/>
    <x v="0"/>
    <n v="0.14499999999999999"/>
    <n v="2157100"/>
    <n v="25885000"/>
    <x v="0"/>
    <x v="0"/>
    <n v="0"/>
    <n v="0"/>
    <n v="1"/>
    <s v="approved"/>
    <n v="4"/>
    <n v="1"/>
    <n v="1"/>
    <n v="0"/>
    <n v="6"/>
    <s v="Low Risk"/>
    <n v="8"/>
    <s v="6-11 bulan"/>
  </r>
  <r>
    <x v="2588"/>
    <x v="190"/>
    <x v="12"/>
    <x v="33"/>
    <s v="Invalid"/>
    <n v="47"/>
    <s v="Lakilaki"/>
    <x v="6"/>
    <n v="4031000"/>
    <n v="0.11714214835028529"/>
    <x v="11"/>
    <s v="Sumatera Utara"/>
    <x v="0"/>
    <s v="Genio"/>
    <s v="Matic Entry"/>
    <n v="19322000"/>
    <n v="2898000"/>
    <s v="Medium"/>
    <x v="0"/>
    <x v="1"/>
    <n v="0.14499999999999999"/>
    <n v="472200"/>
    <n v="28331000"/>
    <x v="0"/>
    <x v="0"/>
    <n v="0"/>
    <n v="0"/>
    <n v="1"/>
    <s v="ok"/>
    <n v="1"/>
    <n v="2"/>
    <n v="4"/>
    <n v="0"/>
    <n v="7"/>
    <s v="Medium Risk"/>
    <n v="3"/>
    <s v="0-5 bulan"/>
  </r>
  <r>
    <x v="2589"/>
    <x v="56"/>
    <x v="4"/>
    <x v="337"/>
    <s v="64982509932280"/>
    <n v="58"/>
    <s v="Perempuan"/>
    <x v="9"/>
    <n v="5524000"/>
    <n v="0.25465242577842145"/>
    <x v="1"/>
    <s v="Sumatera Selatan"/>
    <x v="0"/>
    <s v="Scoopy"/>
    <s v="Matic Stylish"/>
    <n v="23109000"/>
    <n v="2311000"/>
    <s v="Low"/>
    <x v="6"/>
    <x v="3"/>
    <n v="0.14499999999999999"/>
    <n v="1406700"/>
    <n v="25321000"/>
    <x v="0"/>
    <x v="0"/>
    <n v="0"/>
    <n v="0"/>
    <n v="1"/>
    <m/>
    <n v="2"/>
    <n v="3"/>
    <n v="1"/>
    <n v="0"/>
    <n v="6"/>
    <s v="Low Risk"/>
    <n v="5"/>
    <s v="0-5 bulan"/>
  </r>
  <r>
    <x v="2590"/>
    <x v="113"/>
    <x v="5"/>
    <x v="213"/>
    <s v="92351003842829"/>
    <n v="41"/>
    <s v="Lakilaki"/>
    <x v="1"/>
    <n v="14504000"/>
    <n v="4.7448979591836735E-2"/>
    <x v="7"/>
    <s v="Jawa Barat"/>
    <x v="0"/>
    <s v="Vario 125"/>
    <s v="Matic Mid"/>
    <n v="24663000"/>
    <n v="7399000"/>
    <s v="High"/>
    <x v="3"/>
    <x v="4"/>
    <n v="0.14499999999999999"/>
    <n v="688200"/>
    <n v="24774000"/>
    <x v="0"/>
    <x v="0"/>
    <n v="0"/>
    <n v="0"/>
    <n v="1"/>
    <m/>
    <n v="1"/>
    <n v="1"/>
    <n v="2"/>
    <n v="0"/>
    <n v="4"/>
    <s v="Low Risk"/>
    <n v="9"/>
    <s v="6-11 bulan"/>
  </r>
  <r>
    <x v="2591"/>
    <x v="89"/>
    <x v="5"/>
    <x v="643"/>
    <s v="77832911611544"/>
    <n v="41"/>
    <s v="Perempuan"/>
    <x v="0"/>
    <n v="7388000"/>
    <n v="6.7271250676773142E-2"/>
    <x v="14"/>
    <s v="DKI Jakarta"/>
    <x v="0"/>
    <s v="Vario 125"/>
    <s v="Matic Mid"/>
    <n v="24695000"/>
    <n v="7408000"/>
    <s v="High"/>
    <x v="3"/>
    <x v="1"/>
    <n v="0.14499999999999999"/>
    <n v="497000"/>
    <n v="29820000"/>
    <x v="0"/>
    <x v="1"/>
    <n v="67"/>
    <n v="1"/>
    <n v="2"/>
    <s v="survey ulang"/>
    <n v="1"/>
    <n v="1"/>
    <n v="4"/>
    <n v="2"/>
    <n v="8"/>
    <s v="Medium Risk"/>
    <n v="9"/>
    <s v="6-11 bulan"/>
  </r>
  <r>
    <x v="2592"/>
    <x v="165"/>
    <x v="4"/>
    <x v="220"/>
    <s v="91732610791960"/>
    <n v="50"/>
    <s v="Lakilaki"/>
    <x v="9"/>
    <n v="5286000"/>
    <n v="9.6329928111993951E-2"/>
    <x v="13"/>
    <s v="Jawa Barat"/>
    <x v="3"/>
    <s v="Dazz"/>
    <s v="Matic Entry"/>
    <n v="15790000"/>
    <n v="6316000"/>
    <s v="High"/>
    <x v="5"/>
    <x v="5"/>
    <n v="0.14499999999999999"/>
    <n v="509200"/>
    <n v="12221000"/>
    <x v="0"/>
    <x v="0"/>
    <n v="0"/>
    <n v="0"/>
    <n v="1"/>
    <s v="data kurang"/>
    <n v="1"/>
    <n v="1"/>
    <n v="1"/>
    <n v="0"/>
    <n v="3"/>
    <s v="Low Risk"/>
    <n v="5"/>
    <s v="0-5 bulan"/>
  </r>
  <r>
    <x v="2593"/>
    <x v="178"/>
    <x v="3"/>
    <x v="669"/>
    <s v="35991809869648"/>
    <n v="21"/>
    <s v="Perempuan"/>
    <x v="1"/>
    <n v="9962000"/>
    <n v="0.13381851033928929"/>
    <x v="6"/>
    <s v="DIY"/>
    <x v="1"/>
    <s v="Aerox 155"/>
    <s v="Matic Sport"/>
    <n v="32850000"/>
    <n v="13140000"/>
    <s v="High"/>
    <x v="5"/>
    <x v="3"/>
    <n v="0.14499999999999999"/>
    <n v="1333100"/>
    <n v="23996000"/>
    <x v="0"/>
    <x v="0"/>
    <n v="0"/>
    <n v="0"/>
    <n v="1"/>
    <m/>
    <n v="1"/>
    <n v="1"/>
    <n v="1"/>
    <n v="0"/>
    <n v="3"/>
    <s v="Low Risk"/>
    <n v="8"/>
    <s v="6-11 bulan"/>
  </r>
  <r>
    <x v="2594"/>
    <x v="61"/>
    <x v="1"/>
    <x v="86"/>
    <s v="56171907945738"/>
    <n v="57"/>
    <s v="Perempuan"/>
    <x v="0"/>
    <n v="5291000"/>
    <n v="0.40572670572670572"/>
    <x v="8"/>
    <s v="Banten"/>
    <x v="1"/>
    <s v="R15"/>
    <s v="Sport"/>
    <n v="42317000"/>
    <n v="10579000"/>
    <s v="Medium"/>
    <x v="1"/>
    <x v="3"/>
    <n v="0.14499999999999999"/>
    <n v="2146700"/>
    <n v="38641000"/>
    <x v="0"/>
    <x v="0"/>
    <n v="0"/>
    <n v="0"/>
    <n v="1"/>
    <s v="survey ulang"/>
    <n v="4"/>
    <n v="2"/>
    <n v="1"/>
    <n v="0"/>
    <n v="7"/>
    <s v="Medium Risk"/>
    <n v="7"/>
    <s v="6-11 bulan"/>
  </r>
  <r>
    <x v="2595"/>
    <x v="67"/>
    <x v="4"/>
    <x v="65"/>
    <s v="98592511563072"/>
    <n v="55"/>
    <s v="Perempuan"/>
    <x v="1"/>
    <n v="8808000"/>
    <n v="0.10229336966394187"/>
    <x v="20"/>
    <s v="DKI Jakarta"/>
    <x v="1"/>
    <s v="Aerox 155"/>
    <s v="Matic Sport"/>
    <n v="32203000"/>
    <n v="4831000"/>
    <s v="Medium"/>
    <x v="0"/>
    <x v="2"/>
    <n v="0.14499999999999999"/>
    <n v="901000"/>
    <n v="43248000"/>
    <x v="0"/>
    <x v="0"/>
    <n v="0"/>
    <n v="0"/>
    <n v="1"/>
    <s v="survey ulang"/>
    <n v="1"/>
    <n v="2"/>
    <n v="3"/>
    <n v="0"/>
    <n v="6"/>
    <s v="Low Risk"/>
    <n v="5"/>
    <s v="0-5 bulan"/>
  </r>
  <r>
    <x v="2596"/>
    <x v="92"/>
    <x v="5"/>
    <x v="181"/>
    <s v="89392507632214"/>
    <n v="22"/>
    <s v="Lakilaki"/>
    <x v="0"/>
    <n v="4811000"/>
    <n v="0.12194969860735813"/>
    <x v="9"/>
    <s v="Jawa Tengah"/>
    <x v="1"/>
    <s v="Lexi LX 155"/>
    <s v="Matic Mid"/>
    <n v="29155000"/>
    <n v="8747000"/>
    <s v="High"/>
    <x v="3"/>
    <x v="1"/>
    <n v="0.14499999999999999"/>
    <n v="586700"/>
    <n v="35204000"/>
    <x v="0"/>
    <x v="0"/>
    <n v="0"/>
    <n v="0"/>
    <n v="1"/>
    <s v="verifikasi"/>
    <n v="1"/>
    <n v="1"/>
    <n v="4"/>
    <n v="0"/>
    <n v="6"/>
    <s v="Low Risk"/>
    <n v="9"/>
    <s v="6-11 bulan"/>
  </r>
  <r>
    <x v="2597"/>
    <x v="35"/>
    <x v="7"/>
    <x v="33"/>
    <s v="Data Tidak Lengkap"/>
    <n v="45"/>
    <s v="Lakilaki"/>
    <x v="0"/>
    <n v="6111000"/>
    <n v="0.23796432662412043"/>
    <x v="18"/>
    <s v="Kalimantan Timur"/>
    <x v="1"/>
    <s v="R15"/>
    <s v="Sport"/>
    <n v="41621104"/>
    <n v="14567000"/>
    <s v="High"/>
    <x v="4"/>
    <x v="5"/>
    <n v="0.14499999999999999"/>
    <n v="1454200"/>
    <n v="34900000"/>
    <x v="0"/>
    <x v="0"/>
    <n v="0"/>
    <n v="0"/>
    <n v="1"/>
    <s v="survey ulang"/>
    <n v="2"/>
    <n v="1"/>
    <n v="1"/>
    <n v="0"/>
    <n v="4"/>
    <s v="Low Risk"/>
    <s v="N/A"/>
    <s v="N/A"/>
  </r>
  <r>
    <x v="2598"/>
    <x v="112"/>
    <x v="2"/>
    <x v="247"/>
    <s v="57832906952687"/>
    <n v="48"/>
    <s v="Perempuan"/>
    <x v="8"/>
    <n v="3220000"/>
    <n v="0.97152173913043482"/>
    <x v="9"/>
    <s v="Jawa Tengah"/>
    <x v="0"/>
    <s v="ADV 160"/>
    <s v="Adventure"/>
    <n v="43714000"/>
    <n v="10928000"/>
    <s v="Medium"/>
    <x v="1"/>
    <x v="0"/>
    <n v="0.14499999999999999"/>
    <n v="3128300"/>
    <n v="37540000"/>
    <x v="0"/>
    <x v="0"/>
    <n v="0"/>
    <n v="0"/>
    <n v="1"/>
    <s v="approved"/>
    <n v="4"/>
    <n v="2"/>
    <n v="1"/>
    <n v="0"/>
    <n v="7"/>
    <s v="Medium Risk"/>
    <n v="5"/>
    <s v="0-5 bulan"/>
  </r>
  <r>
    <x v="2599"/>
    <x v="104"/>
    <x v="1"/>
    <x v="467"/>
    <s v="60271705536753"/>
    <n v="47"/>
    <s v="Lakilaki"/>
    <x v="0"/>
    <n v="5054000"/>
    <n v="0.36630391768895926"/>
    <x v="11"/>
    <s v="Sumatera Utara"/>
    <x v="1"/>
    <s v="NMAX 155"/>
    <s v="Matic Premium"/>
    <n v="36494000"/>
    <n v="9123000"/>
    <s v="Medium"/>
    <x v="1"/>
    <x v="3"/>
    <n v="0.14499999999999999"/>
    <n v="1851300"/>
    <n v="33324000"/>
    <x v="0"/>
    <x v="0"/>
    <n v="0"/>
    <n v="0"/>
    <n v="1"/>
    <m/>
    <n v="3"/>
    <n v="2"/>
    <n v="1"/>
    <n v="0"/>
    <n v="6"/>
    <s v="Low Risk"/>
    <n v="7"/>
    <s v="6-11 bulan"/>
  </r>
  <r>
    <x v="2600"/>
    <x v="12"/>
    <x v="2"/>
    <x v="670"/>
    <s v="54272504547133"/>
    <n v="52"/>
    <s v="Perempuan"/>
    <x v="7"/>
    <n v="3646000"/>
    <n v="0.81843115743280304"/>
    <x v="19"/>
    <s v="Jawa Barat"/>
    <x v="1"/>
    <s v="R15"/>
    <s v="Sport"/>
    <n v="41697000"/>
    <n v="10424000"/>
    <s v="Medium"/>
    <x v="1"/>
    <x v="0"/>
    <n v="0.14499999999999999"/>
    <n v="2984000"/>
    <n v="35808000"/>
    <x v="0"/>
    <x v="0"/>
    <n v="0"/>
    <n v="0"/>
    <n v="1"/>
    <s v="survey ulang"/>
    <n v="4"/>
    <n v="2"/>
    <n v="1"/>
    <n v="0"/>
    <n v="7"/>
    <s v="Medium Risk"/>
    <n v="6"/>
    <s v="6-11 bulan"/>
  </r>
  <r>
    <x v="2601"/>
    <x v="42"/>
    <x v="0"/>
    <x v="7"/>
    <s v="56882507646313"/>
    <n v="33"/>
    <s v="Lakilaki"/>
    <x v="1"/>
    <n v="11176000"/>
    <n v="0.11505905511811024"/>
    <x v="19"/>
    <s v="Jawa Barat"/>
    <x v="1"/>
    <s v="MT15"/>
    <s v="Sport Naked"/>
    <n v="39872000"/>
    <n v="15949000"/>
    <s v="High"/>
    <x v="5"/>
    <x v="5"/>
    <n v="0.14499999999999999"/>
    <n v="1285900"/>
    <n v="30861000"/>
    <x v="0"/>
    <x v="0"/>
    <n v="0"/>
    <n v="0"/>
    <n v="1"/>
    <s v="survey ulang"/>
    <n v="1"/>
    <n v="1"/>
    <n v="1"/>
    <n v="0"/>
    <n v="3"/>
    <s v="Low Risk"/>
    <n v="4"/>
    <s v="0-5 bulan"/>
  </r>
  <r>
    <x v="2602"/>
    <x v="59"/>
    <x v="5"/>
    <x v="383"/>
    <s v="92691704718452"/>
    <n v="28"/>
    <s v="Perempuan"/>
    <x v="3"/>
    <n v="6936000"/>
    <n v="0.18102652825836216"/>
    <x v="0"/>
    <s v="Bali"/>
    <x v="1"/>
    <s v="MT15"/>
    <s v="Sport Naked"/>
    <n v="38934000"/>
    <n v="15573000"/>
    <s v="High"/>
    <x v="5"/>
    <x v="5"/>
    <n v="0.14499999999999999"/>
    <n v="1255600"/>
    <n v="30135000"/>
    <x v="0"/>
    <x v="0"/>
    <n v="0"/>
    <n v="0"/>
    <n v="1"/>
    <s v="data kurang"/>
    <n v="1"/>
    <n v="1"/>
    <n v="1"/>
    <n v="0"/>
    <n v="3"/>
    <s v="Low Risk"/>
    <n v="9"/>
    <s v="6-11 bulan"/>
  </r>
  <r>
    <x v="2603"/>
    <x v="102"/>
    <x v="3"/>
    <x v="131"/>
    <s v="50282202745577"/>
    <n v="49"/>
    <s v="Perempuan"/>
    <x v="0"/>
    <n v="7406000"/>
    <n v="9.0156629759654328E-2"/>
    <x v="12"/>
    <s v="DKI Jakarta"/>
    <x v="1"/>
    <s v="Aerox 155"/>
    <s v="Matic Sport"/>
    <n v="31206000"/>
    <n v="10922000"/>
    <s v="High"/>
    <x v="4"/>
    <x v="2"/>
    <n v="0.14499999999999999"/>
    <n v="667700"/>
    <n v="32048000"/>
    <x v="0"/>
    <x v="0"/>
    <n v="0"/>
    <n v="0"/>
    <n v="1"/>
    <m/>
    <n v="1"/>
    <n v="1"/>
    <n v="3"/>
    <n v="0"/>
    <n v="5"/>
    <s v="Low Risk"/>
    <n v="8"/>
    <s v="6-11 bulan"/>
  </r>
  <r>
    <x v="2604"/>
    <x v="116"/>
    <x v="5"/>
    <x v="581"/>
    <s v="40822410577901"/>
    <n v="57"/>
    <s v="Lakilaki"/>
    <x v="3"/>
    <n v="3608000"/>
    <n v="0.21685144124168515"/>
    <x v="14"/>
    <s v="DKI Jakarta"/>
    <x v="1"/>
    <s v="Aerox 155"/>
    <s v="Matic Sport"/>
    <n v="32015000"/>
    <n v="4802000"/>
    <s v="Medium"/>
    <x v="0"/>
    <x v="1"/>
    <n v="0.14499999999999999"/>
    <n v="782400"/>
    <n v="46942000"/>
    <x v="0"/>
    <x v="0"/>
    <n v="0"/>
    <n v="0"/>
    <n v="1"/>
    <m/>
    <n v="2"/>
    <n v="2"/>
    <n v="4"/>
    <n v="0"/>
    <n v="8"/>
    <s v="Medium Risk"/>
    <n v="9"/>
    <s v="6-11 bulan"/>
  </r>
  <r>
    <x v="2605"/>
    <x v="91"/>
    <x v="4"/>
    <x v="547"/>
    <s v="72842811672448"/>
    <n v="24"/>
    <s v="Lakilaki"/>
    <x v="9"/>
    <n v="6306000"/>
    <n v="8.688550586742784E-2"/>
    <x v="12"/>
    <s v="DKI Jakarta"/>
    <x v="1"/>
    <s v="Freego"/>
    <s v="Matic Mid"/>
    <n v="22909000"/>
    <n v="9164000"/>
    <s v="High"/>
    <x v="5"/>
    <x v="4"/>
    <n v="0.14499999999999999"/>
    <n v="547900"/>
    <n v="19724000"/>
    <x v="0"/>
    <x v="0"/>
    <n v="0"/>
    <n v="0"/>
    <n v="1"/>
    <s v="data kurang"/>
    <n v="1"/>
    <n v="1"/>
    <n v="2"/>
    <n v="0"/>
    <n v="4"/>
    <s v="Low Risk"/>
    <n v="4"/>
    <s v="0-5 bulan"/>
  </r>
  <r>
    <x v="2606"/>
    <x v="41"/>
    <x v="3"/>
    <x v="186"/>
    <s v="74652611848168"/>
    <n v="47"/>
    <s v="Lakilaki"/>
    <x v="1"/>
    <n v="7310000"/>
    <n v="6.677154582763338E-2"/>
    <x v="14"/>
    <s v="DKI Jakarta"/>
    <x v="2"/>
    <s v="Address"/>
    <s v="Matic Mid"/>
    <n v="21185000"/>
    <n v="6356000"/>
    <s v="High"/>
    <x v="3"/>
    <x v="2"/>
    <n v="0.14499999999999999"/>
    <n v="488100"/>
    <n v="23430000"/>
    <x v="0"/>
    <x v="0"/>
    <n v="0"/>
    <n v="0"/>
    <n v="1"/>
    <m/>
    <n v="1"/>
    <n v="1"/>
    <n v="3"/>
    <n v="0"/>
    <n v="5"/>
    <s v="Low Risk"/>
    <n v="7"/>
    <s v="6-11 bulan"/>
  </r>
  <r>
    <x v="2607"/>
    <x v="193"/>
    <x v="0"/>
    <x v="581"/>
    <s v="97092201591245"/>
    <n v="28"/>
    <s v="Perempuan"/>
    <x v="0"/>
    <n v="7154000"/>
    <n v="0.12348336594911938"/>
    <x v="15"/>
    <s v="DKI Jakarta"/>
    <x v="1"/>
    <s v="Freego"/>
    <s v="Matic Mid"/>
    <n v="21914000"/>
    <n v="5478000"/>
    <s v="Medium"/>
    <x v="1"/>
    <x v="5"/>
    <n v="0.14499999999999999"/>
    <n v="883400"/>
    <n v="21202000"/>
    <x v="0"/>
    <x v="0"/>
    <n v="0"/>
    <n v="0"/>
    <n v="1"/>
    <s v="verifikasi"/>
    <n v="1"/>
    <n v="2"/>
    <n v="1"/>
    <n v="0"/>
    <n v="4"/>
    <s v="Low Risk"/>
    <n v="4"/>
    <s v="0-5 bulan"/>
  </r>
  <r>
    <x v="2608"/>
    <x v="39"/>
    <x v="3"/>
    <x v="624"/>
    <s v="52931804508019"/>
    <n v="43"/>
    <s v="Perempuan"/>
    <x v="5"/>
    <n v="4014000"/>
    <n v="0.61180866965620329"/>
    <x v="4"/>
    <s v="Kalimantan Selatan"/>
    <x v="1"/>
    <s v="XMAX 250"/>
    <s v="Maxi Scooter"/>
    <n v="60919000"/>
    <n v="15230000"/>
    <s v="Medium"/>
    <x v="1"/>
    <x v="5"/>
    <n v="0.14499999999999999"/>
    <n v="2455800"/>
    <n v="58939000"/>
    <x v="0"/>
    <x v="0"/>
    <n v="0"/>
    <n v="0"/>
    <n v="1"/>
    <s v="ok"/>
    <n v="4"/>
    <n v="2"/>
    <n v="1"/>
    <n v="0"/>
    <n v="7"/>
    <s v="Medium Risk"/>
    <n v="8"/>
    <s v="6-11 bulan"/>
  </r>
  <r>
    <x v="2609"/>
    <x v="12"/>
    <x v="2"/>
    <x v="355"/>
    <s v="31962410968772"/>
    <n v="35"/>
    <s v="Lakilaki"/>
    <x v="3"/>
    <n v="6121000"/>
    <n v="0.16211403365463159"/>
    <x v="13"/>
    <s v="Jawa Barat"/>
    <x v="2"/>
    <s v="Nex II"/>
    <s v="Matic Entry"/>
    <n v="16301000"/>
    <n v="1630000"/>
    <s v="Low"/>
    <x v="6"/>
    <x v="3"/>
    <n v="0.14499999999999999"/>
    <n v="992300"/>
    <n v="17862000"/>
    <x v="0"/>
    <x v="1"/>
    <n v="36"/>
    <n v="3"/>
    <n v="2"/>
    <s v="data kurang"/>
    <n v="1"/>
    <n v="3"/>
    <n v="1"/>
    <n v="4"/>
    <n v="9"/>
    <s v="High Risk"/>
    <n v="6"/>
    <s v="6-11 bulan"/>
  </r>
  <r>
    <x v="2610"/>
    <x v="17"/>
    <x v="2"/>
    <x v="462"/>
    <s v="69462308754723"/>
    <n v="57"/>
    <s v="Lakilaki"/>
    <x v="9"/>
    <n v="3818000"/>
    <n v="0.11369827134625458"/>
    <x v="17"/>
    <s v="Jawa Barat"/>
    <x v="1"/>
    <s v="Mio M3"/>
    <s v="Matic Entry"/>
    <n v="18151000"/>
    <n v="7260000"/>
    <s v="High"/>
    <x v="5"/>
    <x v="4"/>
    <n v="0.14499999999999999"/>
    <n v="434100"/>
    <n v="15628000"/>
    <x v="0"/>
    <x v="0"/>
    <n v="0"/>
    <n v="0"/>
    <n v="1"/>
    <s v="verifikasi"/>
    <n v="1"/>
    <n v="1"/>
    <n v="2"/>
    <n v="0"/>
    <n v="4"/>
    <s v="Low Risk"/>
    <n v="6"/>
    <s v="6-11 bulan"/>
  </r>
  <r>
    <x v="2611"/>
    <x v="23"/>
    <x v="0"/>
    <x v="214"/>
    <s v="51582911572238"/>
    <n v="36"/>
    <s v="Perempuan"/>
    <x v="0"/>
    <n v="7110000"/>
    <n v="0.14303797468354432"/>
    <x v="16"/>
    <s v="Jawa Timur"/>
    <x v="0"/>
    <s v="CB150R"/>
    <s v="Sport"/>
    <n v="31891000"/>
    <n v="6378000"/>
    <s v="Medium"/>
    <x v="2"/>
    <x v="4"/>
    <n v="0.14499999999999999"/>
    <n v="1017000"/>
    <n v="36611000"/>
    <x v="0"/>
    <x v="0"/>
    <n v="0"/>
    <n v="0"/>
    <n v="1"/>
    <s v="verifikasi"/>
    <n v="1"/>
    <n v="2"/>
    <n v="2"/>
    <n v="0"/>
    <n v="5"/>
    <s v="Low Risk"/>
    <n v="4"/>
    <s v="0-5 bulan"/>
  </r>
  <r>
    <x v="2612"/>
    <x v="12"/>
    <x v="2"/>
    <x v="484"/>
    <s v="62802004526641"/>
    <n v="39"/>
    <s v="Perempuan"/>
    <x v="8"/>
    <n v="3818000"/>
    <n v="0.19198533263488737"/>
    <x v="0"/>
    <s v="Bali"/>
    <x v="1"/>
    <s v="Lexi LX 155"/>
    <s v="Matic Mid"/>
    <n v="28292000"/>
    <n v="9902000"/>
    <s v="High"/>
    <x v="4"/>
    <x v="4"/>
    <n v="0.14499999999999999"/>
    <n v="733000"/>
    <n v="26389000"/>
    <x v="0"/>
    <x v="0"/>
    <n v="0"/>
    <n v="0"/>
    <n v="1"/>
    <s v="data kurang"/>
    <n v="1"/>
    <n v="1"/>
    <n v="2"/>
    <n v="0"/>
    <n v="4"/>
    <s v="Low Risk"/>
    <n v="6"/>
    <s v="6-11 bulan"/>
  </r>
  <r>
    <x v="2613"/>
    <x v="92"/>
    <x v="5"/>
    <x v="568"/>
    <s v="69622210505822"/>
    <n v="37"/>
    <s v="Perempuan"/>
    <x v="8"/>
    <n v="3118000"/>
    <n v="0.20243745991019885"/>
    <x v="13"/>
    <s v="Jawa Barat"/>
    <x v="0"/>
    <s v="Beat Street"/>
    <s v="Matic Entry"/>
    <n v="18630000"/>
    <n v="2794000"/>
    <s v="Medium"/>
    <x v="0"/>
    <x v="4"/>
    <n v="0.14499999999999999"/>
    <n v="631200"/>
    <n v="22724000"/>
    <x v="0"/>
    <x v="0"/>
    <n v="0"/>
    <n v="0"/>
    <n v="1"/>
    <s v="verifikasi"/>
    <n v="2"/>
    <n v="2"/>
    <n v="2"/>
    <n v="0"/>
    <n v="6"/>
    <s v="Low Risk"/>
    <n v="9"/>
    <s v="6-11 bulan"/>
  </r>
  <r>
    <x v="2614"/>
    <x v="13"/>
    <x v="5"/>
    <x v="422"/>
    <s v="91762507717345"/>
    <n v="47"/>
    <s v="Perempuan"/>
    <x v="8"/>
    <n v="2794000"/>
    <n v="0.62938439513242661"/>
    <x v="1"/>
    <s v="Sumatera Selatan"/>
    <x v="0"/>
    <s v="Scoopy"/>
    <s v="Matic Stylish"/>
    <n v="23038000"/>
    <n v="4608000"/>
    <s v="Medium"/>
    <x v="2"/>
    <x v="0"/>
    <n v="0.14499999999999999"/>
    <n v="1758500"/>
    <n v="21102000"/>
    <x v="0"/>
    <x v="0"/>
    <n v="0"/>
    <n v="0"/>
    <n v="1"/>
    <s v="data kurang"/>
    <n v="4"/>
    <n v="2"/>
    <n v="1"/>
    <n v="0"/>
    <n v="7"/>
    <s v="Medium Risk"/>
    <n v="9"/>
    <s v="6-11 bulan"/>
  </r>
  <r>
    <x v="2615"/>
    <x v="64"/>
    <x v="2"/>
    <x v="341"/>
    <s v="72992610725168"/>
    <n v="27"/>
    <s v="Perempuan"/>
    <x v="9"/>
    <n v="4080000"/>
    <n v="0.18365196078431373"/>
    <x v="13"/>
    <s v="Jawa Barat"/>
    <x v="0"/>
    <s v="CB150R"/>
    <s v="Sport"/>
    <n v="30349000"/>
    <n v="7587000"/>
    <s v="Medium"/>
    <x v="1"/>
    <x v="2"/>
    <n v="0.14499999999999999"/>
    <n v="749300"/>
    <n v="35964000"/>
    <x v="0"/>
    <x v="0"/>
    <n v="0"/>
    <n v="0"/>
    <n v="1"/>
    <m/>
    <n v="1"/>
    <n v="2"/>
    <n v="3"/>
    <n v="0"/>
    <n v="6"/>
    <s v="Low Risk"/>
    <n v="5"/>
    <s v="0-5 bulan"/>
  </r>
  <r>
    <x v="2616"/>
    <x v="192"/>
    <x v="8"/>
    <x v="238"/>
    <s v="61411102632694"/>
    <n v="49"/>
    <s v="Lakilaki"/>
    <x v="8"/>
    <n v="3426000"/>
    <n v="0.16109165207238763"/>
    <x v="2"/>
    <s v="Riau"/>
    <x v="0"/>
    <s v="Revo X"/>
    <s v="Bebek"/>
    <n v="18629000"/>
    <n v="1863000"/>
    <s v="Low"/>
    <x v="6"/>
    <x v="2"/>
    <n v="0.14499999999999999"/>
    <n v="551900"/>
    <n v="26490000"/>
    <x v="0"/>
    <x v="0"/>
    <n v="0"/>
    <n v="0"/>
    <n v="1"/>
    <s v="ok"/>
    <n v="1"/>
    <n v="3"/>
    <n v="3"/>
    <n v="0"/>
    <n v="7"/>
    <s v="Medium Risk"/>
    <n v="1"/>
    <s v="0-5 bulan"/>
  </r>
  <r>
    <x v="2617"/>
    <x v="3"/>
    <x v="3"/>
    <x v="552"/>
    <s v="88381001852373"/>
    <n v="55"/>
    <s v="Perempuan"/>
    <x v="9"/>
    <n v="5726000"/>
    <n v="0.11730702060775411"/>
    <x v="3"/>
    <s v="Sulawesi Selatan"/>
    <x v="0"/>
    <s v="Vario 125"/>
    <s v="Matic Mid"/>
    <n v="24072000"/>
    <n v="7222000"/>
    <s v="High"/>
    <x v="3"/>
    <x v="4"/>
    <n v="0.14499999999999999"/>
    <n v="671700"/>
    <n v="24180000"/>
    <x v="0"/>
    <x v="0"/>
    <n v="0"/>
    <n v="0"/>
    <n v="1"/>
    <s v="data kurang"/>
    <n v="1"/>
    <n v="1"/>
    <n v="2"/>
    <n v="0"/>
    <n v="4"/>
    <s v="Low Risk"/>
    <n v="7"/>
    <s v="6-11 bulan"/>
  </r>
  <r>
    <x v="2618"/>
    <x v="62"/>
    <x v="1"/>
    <x v="67"/>
    <s v="92951004991037"/>
    <n v="54"/>
    <s v="Lakilaki"/>
    <x v="1"/>
    <n v="6948000"/>
    <n v="0.22841105354058722"/>
    <x v="3"/>
    <s v="Sulawesi Selatan"/>
    <x v="0"/>
    <s v="Revo X"/>
    <s v="Bebek"/>
    <n v="18481000"/>
    <n v="1848000"/>
    <s v="Low"/>
    <x v="6"/>
    <x v="0"/>
    <n v="0.14499999999999999"/>
    <n v="1587000"/>
    <n v="19045000"/>
    <x v="0"/>
    <x v="0"/>
    <n v="0"/>
    <n v="0"/>
    <n v="1"/>
    <s v="data kurang"/>
    <n v="2"/>
    <n v="3"/>
    <n v="1"/>
    <n v="0"/>
    <n v="6"/>
    <s v="Low Risk"/>
    <n v="7"/>
    <s v="6-11 bulan"/>
  </r>
  <r>
    <x v="2619"/>
    <x v="90"/>
    <x v="3"/>
    <x v="351"/>
    <s v="60862408976925"/>
    <n v="43"/>
    <s v="Perempuan"/>
    <x v="6"/>
    <n v="6933000"/>
    <n v="0.17771527477282562"/>
    <x v="8"/>
    <s v="Banten"/>
    <x v="4"/>
    <s v="KLX 150"/>
    <s v="Trail"/>
    <n v="36363000"/>
    <n v="5454000"/>
    <s v="Medium"/>
    <x v="0"/>
    <x v="4"/>
    <n v="0.14499999999999999"/>
    <n v="1232100"/>
    <n v="44354000"/>
    <x v="0"/>
    <x v="0"/>
    <n v="0"/>
    <n v="0"/>
    <n v="1"/>
    <s v="verifikasi"/>
    <n v="1"/>
    <n v="2"/>
    <n v="2"/>
    <n v="0"/>
    <n v="5"/>
    <s v="Low Risk"/>
    <n v="8"/>
    <s v="6-11 bulan"/>
  </r>
  <r>
    <x v="2620"/>
    <x v="5"/>
    <x v="1"/>
    <x v="366"/>
    <s v="99671703665828"/>
    <n v="57"/>
    <s v="Perempuan"/>
    <x v="0"/>
    <n v="7153000"/>
    <n v="0.39635118132252201"/>
    <x v="0"/>
    <s v="Bali"/>
    <x v="1"/>
    <s v="Aerox 155"/>
    <s v="Matic Sport"/>
    <n v="33014000"/>
    <n v="3301000"/>
    <s v="Low"/>
    <x v="6"/>
    <x v="0"/>
    <n v="0.14499999999999999"/>
    <n v="2835100"/>
    <n v="34022000"/>
    <x v="0"/>
    <x v="0"/>
    <n v="0"/>
    <n v="0"/>
    <n v="1"/>
    <m/>
    <n v="3"/>
    <n v="3"/>
    <n v="1"/>
    <n v="0"/>
    <n v="7"/>
    <s v="Medium Risk"/>
    <n v="7"/>
    <s v="6-11 bulan"/>
  </r>
  <r>
    <x v="2621"/>
    <x v="175"/>
    <x v="6"/>
    <x v="15"/>
    <s v="42351304638189"/>
    <n v="37"/>
    <s v="Perempuan"/>
    <x v="4"/>
    <n v="6708000"/>
    <n v="0.15898926654740608"/>
    <x v="8"/>
    <s v="Banten"/>
    <x v="4"/>
    <s v="KLX 150"/>
    <s v="Trail"/>
    <n v="38221000"/>
    <n v="11466000"/>
    <s v="High"/>
    <x v="3"/>
    <x v="4"/>
    <n v="0.14499999999999999"/>
    <n v="1066500"/>
    <n v="38394000"/>
    <x v="0"/>
    <x v="0"/>
    <n v="0"/>
    <n v="0"/>
    <n v="1"/>
    <s v="verifikasi"/>
    <n v="1"/>
    <n v="1"/>
    <n v="2"/>
    <n v="0"/>
    <n v="4"/>
    <s v="Low Risk"/>
    <n v="0"/>
    <s v="0-5 bulan"/>
  </r>
  <r>
    <x v="2622"/>
    <x v="177"/>
    <x v="3"/>
    <x v="374"/>
    <s v="50521107556718"/>
    <n v="58"/>
    <s v="Perempuan"/>
    <x v="8"/>
    <n v="3677000"/>
    <n v="0.11917323905357628"/>
    <x v="19"/>
    <s v="Jawa Barat"/>
    <x v="1"/>
    <s v="Freego"/>
    <s v="Matic Mid"/>
    <n v="23447000"/>
    <n v="8206000"/>
    <s v="High"/>
    <x v="4"/>
    <x v="1"/>
    <n v="0.14499999999999999"/>
    <n v="438200"/>
    <n v="26291000"/>
    <x v="0"/>
    <x v="0"/>
    <n v="0"/>
    <n v="0"/>
    <n v="1"/>
    <s v="verifikasi"/>
    <n v="1"/>
    <n v="1"/>
    <n v="4"/>
    <n v="0"/>
    <n v="6"/>
    <s v="Low Risk"/>
    <n v="8"/>
    <s v="6-11 bulan"/>
  </r>
  <r>
    <x v="2623"/>
    <x v="89"/>
    <x v="5"/>
    <x v="124"/>
    <s v="74661503632735"/>
    <n v="35"/>
    <s v="Lakilaki"/>
    <x v="2"/>
    <n v="1893000"/>
    <n v="0.51262546222926575"/>
    <x v="4"/>
    <s v="Kalimantan Selatan"/>
    <x v="0"/>
    <s v="Vario 160"/>
    <s v="Matic Mid"/>
    <n v="30429000"/>
    <n v="6086000"/>
    <s v="Medium"/>
    <x v="2"/>
    <x v="4"/>
    <n v="0.14499999999999999"/>
    <n v="970400"/>
    <n v="34933000"/>
    <x v="0"/>
    <x v="0"/>
    <n v="0"/>
    <n v="0"/>
    <n v="1"/>
    <s v="verifikasi"/>
    <n v="4"/>
    <n v="2"/>
    <n v="2"/>
    <n v="0"/>
    <n v="8"/>
    <s v="Medium Risk"/>
    <n v="9"/>
    <s v="6-11 bulan"/>
  </r>
  <r>
    <x v="2624"/>
    <x v="135"/>
    <x v="1"/>
    <x v="652"/>
    <s v="50161010599301"/>
    <n v="27"/>
    <s v="Perempuan"/>
    <x v="0"/>
    <n v="6417000"/>
    <n v="0.10849306529530933"/>
    <x v="0"/>
    <s v="Bali"/>
    <x v="1"/>
    <s v="Freego"/>
    <s v="Matic Mid"/>
    <n v="23501000"/>
    <n v="2350000"/>
    <s v="Low"/>
    <x v="6"/>
    <x v="2"/>
    <n v="0.14499999999999999"/>
    <n v="696200"/>
    <n v="33419000"/>
    <x v="0"/>
    <x v="0"/>
    <n v="0"/>
    <n v="0"/>
    <n v="1"/>
    <s v="approved"/>
    <n v="1"/>
    <n v="3"/>
    <n v="3"/>
    <n v="0"/>
    <n v="7"/>
    <s v="Medium Risk"/>
    <n v="6"/>
    <s v="6-11 bulan"/>
  </r>
  <r>
    <x v="2625"/>
    <x v="110"/>
    <x v="0"/>
    <x v="246"/>
    <s v="91451002983554"/>
    <n v="29"/>
    <s v="Perempuan"/>
    <x v="0"/>
    <n v="6378000"/>
    <n v="0.27053935402947632"/>
    <x v="6"/>
    <s v="DIY"/>
    <x v="1"/>
    <s v="R15"/>
    <s v="Sport"/>
    <n v="42517000"/>
    <n v="17007000"/>
    <s v="High"/>
    <x v="5"/>
    <x v="3"/>
    <n v="0.14499999999999999"/>
    <n v="1725500"/>
    <n v="31059000"/>
    <x v="0"/>
    <x v="0"/>
    <n v="0"/>
    <n v="0"/>
    <n v="1"/>
    <s v="data kurang"/>
    <n v="2"/>
    <n v="1"/>
    <n v="1"/>
    <n v="0"/>
    <n v="4"/>
    <s v="Low Risk"/>
    <n v="4"/>
    <s v="0-5 bulan"/>
  </r>
  <r>
    <x v="2626"/>
    <x v="199"/>
    <x v="1"/>
    <x v="632"/>
    <s v="98262111691320"/>
    <n v="56"/>
    <s v="Lakilaki"/>
    <x v="1"/>
    <n v="13848000"/>
    <n v="0.15517042172154824"/>
    <x v="5"/>
    <s v="Kalimantan Timur"/>
    <x v="0"/>
    <s v="Vario 160"/>
    <s v="Matic Mid"/>
    <n v="30027000"/>
    <n v="7507000"/>
    <s v="Medium"/>
    <x v="1"/>
    <x v="0"/>
    <n v="0.14499999999999999"/>
    <n v="2148800"/>
    <n v="25786000"/>
    <x v="0"/>
    <x v="0"/>
    <n v="0"/>
    <n v="0"/>
    <n v="1"/>
    <s v="verifikasi"/>
    <n v="1"/>
    <n v="2"/>
    <n v="1"/>
    <n v="0"/>
    <n v="4"/>
    <s v="Low Risk"/>
    <n v="7"/>
    <s v="6-11 bulan"/>
  </r>
  <r>
    <x v="2627"/>
    <x v="185"/>
    <x v="5"/>
    <x v="475"/>
    <s v="85632512632725"/>
    <n v="44"/>
    <s v="Perempuan"/>
    <x v="8"/>
    <n v="3872000"/>
    <n v="0.39496384297520659"/>
    <x v="15"/>
    <s v="DKI Jakarta"/>
    <x v="0"/>
    <s v="CB150R"/>
    <s v="Sport"/>
    <n v="31613000"/>
    <n v="3161000"/>
    <s v="Low"/>
    <x v="6"/>
    <x v="5"/>
    <n v="0.14499999999999999"/>
    <n v="1529300"/>
    <n v="36704000"/>
    <x v="0"/>
    <x v="0"/>
    <n v="0"/>
    <n v="0"/>
    <n v="1"/>
    <m/>
    <n v="3"/>
    <n v="3"/>
    <n v="1"/>
    <n v="0"/>
    <n v="7"/>
    <s v="Medium Risk"/>
    <n v="8"/>
    <s v="6-11 bulan"/>
  </r>
  <r>
    <x v="2628"/>
    <x v="165"/>
    <x v="4"/>
    <x v="494"/>
    <s v="53482904928453"/>
    <n v="54"/>
    <s v="Lakilaki"/>
    <x v="8"/>
    <n v="3151000"/>
    <n v="0.28549666772453192"/>
    <x v="4"/>
    <s v="Kalimantan Selatan"/>
    <x v="2"/>
    <s v="Nex II"/>
    <s v="Matic Entry"/>
    <n v="16625000"/>
    <n v="3325000"/>
    <s v="Medium"/>
    <x v="2"/>
    <x v="3"/>
    <n v="0.14499999999999999"/>
    <n v="899600"/>
    <n v="16193000"/>
    <x v="0"/>
    <x v="0"/>
    <n v="0"/>
    <n v="0"/>
    <n v="1"/>
    <m/>
    <n v="2"/>
    <n v="2"/>
    <n v="1"/>
    <n v="0"/>
    <n v="5"/>
    <s v="Low Risk"/>
    <n v="5"/>
    <s v="0-5 bulan"/>
  </r>
  <r>
    <x v="2629"/>
    <x v="110"/>
    <x v="0"/>
    <x v="528"/>
    <s v="91261205543162"/>
    <n v="27"/>
    <s v="Perempuan"/>
    <x v="0"/>
    <n v="7148000"/>
    <n v="7.6203133743704535E-2"/>
    <x v="2"/>
    <s v="Riau"/>
    <x v="0"/>
    <s v="CB150R"/>
    <s v="Sport"/>
    <n v="31576000"/>
    <n v="12630000"/>
    <s v="High"/>
    <x v="5"/>
    <x v="1"/>
    <n v="0.14499999999999999"/>
    <n v="544700"/>
    <n v="32682000"/>
    <x v="0"/>
    <x v="0"/>
    <n v="0"/>
    <n v="0"/>
    <n v="1"/>
    <s v="ok"/>
    <n v="1"/>
    <n v="1"/>
    <n v="4"/>
    <n v="0"/>
    <n v="6"/>
    <s v="Low Risk"/>
    <n v="4"/>
    <s v="0-5 bulan"/>
  </r>
  <r>
    <x v="2630"/>
    <x v="13"/>
    <x v="5"/>
    <x v="404"/>
    <s v="61662908745089"/>
    <n v="24"/>
    <s v="Perempuan"/>
    <x v="8"/>
    <n v="2646000"/>
    <n v="0.18665910808767952"/>
    <x v="11"/>
    <s v="Sumatera Utara"/>
    <x v="2"/>
    <s v="Address"/>
    <s v="Matic Mid"/>
    <n v="21471000"/>
    <n v="4294000"/>
    <s v="Medium"/>
    <x v="2"/>
    <x v="1"/>
    <n v="0.14499999999999999"/>
    <n v="493900"/>
    <n v="29631000"/>
    <x v="0"/>
    <x v="0"/>
    <n v="0"/>
    <n v="0"/>
    <n v="1"/>
    <s v="approved"/>
    <n v="1"/>
    <n v="2"/>
    <n v="4"/>
    <n v="0"/>
    <n v="7"/>
    <s v="Medium Risk"/>
    <n v="9"/>
    <s v="6-11 bulan"/>
  </r>
  <r>
    <x v="2631"/>
    <x v="39"/>
    <x v="3"/>
    <x v="33"/>
    <s v="Invalid"/>
    <n v="34"/>
    <s v="Lakilaki"/>
    <x v="7"/>
    <n v="3030500"/>
    <n v="0.32443491173073752"/>
    <x v="12"/>
    <s v="DKI Jakarta"/>
    <x v="1"/>
    <s v="Mio M3"/>
    <s v="Matic Entry"/>
    <n v="18169970"/>
    <n v="3634000"/>
    <s v="Medium"/>
    <x v="2"/>
    <x v="3"/>
    <n v="0.14499999999999999"/>
    <n v="983200"/>
    <n v="17698000"/>
    <x v="0"/>
    <x v="0"/>
    <n v="0"/>
    <n v="0"/>
    <n v="1"/>
    <m/>
    <n v="3"/>
    <n v="2"/>
    <n v="1"/>
    <n v="0"/>
    <n v="6"/>
    <s v="Low Risk"/>
    <n v="8"/>
    <s v="6-11 bulan"/>
  </r>
  <r>
    <x v="2632"/>
    <x v="156"/>
    <x v="3"/>
    <x v="526"/>
    <s v="38272807505480"/>
    <n v="21"/>
    <s v="Perempuan"/>
    <x v="7"/>
    <n v="2009000"/>
    <n v="0.21836734693877552"/>
    <x v="15"/>
    <s v="DKI Jakarta"/>
    <x v="3"/>
    <s v="Dazz"/>
    <s v="Matic Entry"/>
    <n v="15678000"/>
    <n v="2352000"/>
    <s v="Medium"/>
    <x v="0"/>
    <x v="2"/>
    <n v="0.14499999999999999"/>
    <n v="438700"/>
    <n v="21056000"/>
    <x v="0"/>
    <x v="0"/>
    <n v="0"/>
    <n v="0"/>
    <n v="1"/>
    <s v="ok"/>
    <n v="2"/>
    <n v="2"/>
    <n v="3"/>
    <n v="0"/>
    <n v="7"/>
    <s v="Medium Risk"/>
    <n v="8"/>
    <s v="6-11 bulan"/>
  </r>
  <r>
    <x v="2633"/>
    <x v="48"/>
    <x v="0"/>
    <x v="293"/>
    <s v="96382304574869"/>
    <n v="57"/>
    <s v="Perempuan"/>
    <x v="8"/>
    <n v="2812000"/>
    <n v="0.83136557610241824"/>
    <x v="3"/>
    <s v="Sulawesi Selatan"/>
    <x v="4"/>
    <s v="KLX 150"/>
    <s v="Trail"/>
    <n v="37694000"/>
    <n v="13193000"/>
    <s v="High"/>
    <x v="4"/>
    <x v="0"/>
    <n v="0.14499999999999999"/>
    <n v="2337800"/>
    <n v="28053000"/>
    <x v="0"/>
    <x v="0"/>
    <n v="0"/>
    <n v="0"/>
    <n v="1"/>
    <s v="approved"/>
    <n v="4"/>
    <n v="1"/>
    <n v="1"/>
    <n v="0"/>
    <n v="6"/>
    <s v="Low Risk"/>
    <n v="4"/>
    <s v="0-5 bulan"/>
  </r>
  <r>
    <x v="2634"/>
    <x v="113"/>
    <x v="5"/>
    <x v="386"/>
    <s v="33462210927304"/>
    <n v="51"/>
    <s v="Perempuan"/>
    <x v="0"/>
    <n v="4551000"/>
    <n v="0.35785541639200175"/>
    <x v="14"/>
    <s v="DKI Jakarta"/>
    <x v="0"/>
    <s v="CB150R"/>
    <s v="Sport"/>
    <n v="30098000"/>
    <n v="6020000"/>
    <s v="Medium"/>
    <x v="2"/>
    <x v="3"/>
    <n v="0.14499999999999999"/>
    <n v="1628600"/>
    <n v="29315000"/>
    <x v="0"/>
    <x v="0"/>
    <n v="0"/>
    <n v="0"/>
    <n v="1"/>
    <m/>
    <n v="3"/>
    <n v="2"/>
    <n v="1"/>
    <n v="0"/>
    <n v="6"/>
    <s v="Low Risk"/>
    <n v="9"/>
    <s v="6-11 bulan"/>
  </r>
  <r>
    <x v="2635"/>
    <x v="24"/>
    <x v="0"/>
    <x v="246"/>
    <s v="81422306655458"/>
    <n v="49"/>
    <s v="Perempuan"/>
    <x v="1"/>
    <n v="7145000"/>
    <n v="4.7025892232330301E-2"/>
    <x v="7"/>
    <s v="Jawa Barat"/>
    <x v="0"/>
    <s v="Genio"/>
    <s v="Matic Entry"/>
    <n v="19479000"/>
    <n v="7792000"/>
    <s v="High"/>
    <x v="5"/>
    <x v="1"/>
    <n v="0.14499999999999999"/>
    <n v="336000"/>
    <n v="20161000"/>
    <x v="0"/>
    <x v="0"/>
    <n v="0"/>
    <n v="0"/>
    <n v="1"/>
    <s v="survey ulang"/>
    <n v="1"/>
    <n v="1"/>
    <n v="4"/>
    <n v="0"/>
    <n v="6"/>
    <s v="Low Risk"/>
    <n v="4"/>
    <s v="0-5 bulan"/>
  </r>
  <r>
    <x v="2636"/>
    <x v="85"/>
    <x v="5"/>
    <x v="194"/>
    <s v="40372502888780"/>
    <n v="28"/>
    <s v="Lakilaki"/>
    <x v="6"/>
    <n v="5092000"/>
    <n v="8.7961508248232526E-2"/>
    <x v="5"/>
    <s v="Kalimantan Timur"/>
    <x v="0"/>
    <s v="Revo X"/>
    <s v="Bebek"/>
    <n v="18328000"/>
    <n v="2749000"/>
    <s v="Medium"/>
    <x v="0"/>
    <x v="1"/>
    <n v="0.14499999999999999"/>
    <n v="447900"/>
    <n v="26874000"/>
    <x v="0"/>
    <x v="0"/>
    <n v="0"/>
    <n v="0"/>
    <n v="1"/>
    <m/>
    <n v="1"/>
    <n v="2"/>
    <n v="4"/>
    <n v="0"/>
    <n v="7"/>
    <s v="Medium Risk"/>
    <n v="9"/>
    <s v="6-11 bulan"/>
  </r>
  <r>
    <x v="2637"/>
    <x v="127"/>
    <x v="0"/>
    <x v="458"/>
    <s v="63992407612469"/>
    <n v="34"/>
    <s v="Lakilaki"/>
    <x v="5"/>
    <n v="3973000"/>
    <n v="0.64560785300780266"/>
    <x v="13"/>
    <s v="Jawa Barat"/>
    <x v="4"/>
    <s v="KLX 150"/>
    <s v="Trail"/>
    <n v="38403000"/>
    <n v="11521000"/>
    <s v="High"/>
    <x v="3"/>
    <x v="0"/>
    <n v="0.14499999999999999"/>
    <n v="2565000"/>
    <n v="30780000"/>
    <x v="0"/>
    <x v="0"/>
    <n v="0"/>
    <n v="0"/>
    <n v="1"/>
    <s v="ok"/>
    <n v="4"/>
    <n v="1"/>
    <n v="1"/>
    <n v="0"/>
    <n v="6"/>
    <s v="Low Risk"/>
    <n v="4"/>
    <s v="0-5 bulan"/>
  </r>
  <r>
    <x v="2638"/>
    <x v="12"/>
    <x v="2"/>
    <x v="433"/>
    <s v="97722906911250"/>
    <n v="56"/>
    <s v="Perempuan"/>
    <x v="6"/>
    <n v="5438000"/>
    <n v="0.1675432144170651"/>
    <x v="0"/>
    <s v="Bali"/>
    <x v="1"/>
    <s v="MT15"/>
    <s v="Sport Naked"/>
    <n v="39613000"/>
    <n v="7923000"/>
    <s v="Medium"/>
    <x v="2"/>
    <x v="1"/>
    <n v="0.14499999999999999"/>
    <n v="911100"/>
    <n v="54666000"/>
    <x v="0"/>
    <x v="0"/>
    <n v="0"/>
    <n v="0"/>
    <n v="1"/>
    <m/>
    <n v="1"/>
    <n v="2"/>
    <n v="4"/>
    <n v="0"/>
    <n v="7"/>
    <s v="Medium Risk"/>
    <n v="6"/>
    <s v="6-11 bulan"/>
  </r>
  <r>
    <x v="2639"/>
    <x v="66"/>
    <x v="1"/>
    <x v="379"/>
    <s v="51101910978460"/>
    <n v="44"/>
    <s v="Perempuan"/>
    <x v="4"/>
    <n v="5000000"/>
    <n v="0.10044"/>
    <x v="17"/>
    <s v="Jawa Barat"/>
    <x v="1"/>
    <s v="Mio M3"/>
    <s v="Matic Entry"/>
    <n v="17998000"/>
    <n v="5399000"/>
    <s v="High"/>
    <x v="3"/>
    <x v="4"/>
    <n v="0.14499999999999999"/>
    <n v="502200"/>
    <n v="18079000"/>
    <x v="0"/>
    <x v="0"/>
    <n v="0"/>
    <n v="0"/>
    <n v="1"/>
    <m/>
    <n v="1"/>
    <n v="1"/>
    <n v="2"/>
    <n v="0"/>
    <n v="4"/>
    <s v="Low Risk"/>
    <n v="6"/>
    <s v="6-11 bulan"/>
  </r>
  <r>
    <x v="2640"/>
    <x v="71"/>
    <x v="1"/>
    <x v="495"/>
    <s v="79731708648532"/>
    <n v="47"/>
    <s v="Perempuan"/>
    <x v="0"/>
    <n v="6135000"/>
    <n v="0.42764466177669114"/>
    <x v="4"/>
    <s v="Kalimantan Selatan"/>
    <x v="0"/>
    <s v="ADV 160"/>
    <s v="Adventure"/>
    <n v="43098000"/>
    <n v="4310000"/>
    <s v="Low"/>
    <x v="6"/>
    <x v="3"/>
    <n v="0.14499999999999999"/>
    <n v="2623600"/>
    <n v="47225000"/>
    <x v="0"/>
    <x v="0"/>
    <n v="0"/>
    <n v="0"/>
    <n v="1"/>
    <s v="approved"/>
    <n v="4"/>
    <n v="3"/>
    <n v="1"/>
    <n v="0"/>
    <n v="8"/>
    <s v="Medium Risk"/>
    <n v="7"/>
    <s v="6-11 bulan"/>
  </r>
  <r>
    <x v="2641"/>
    <x v="29"/>
    <x v="2"/>
    <x v="17"/>
    <s v="56192602519873"/>
    <n v="38"/>
    <s v="Perempuan"/>
    <x v="9"/>
    <n v="4786000"/>
    <n v="0.17572085248641872"/>
    <x v="7"/>
    <s v="Jawa Barat"/>
    <x v="0"/>
    <s v="ADV 160"/>
    <s v="Adventure"/>
    <n v="41789000"/>
    <n v="12537000"/>
    <s v="High"/>
    <x v="3"/>
    <x v="1"/>
    <n v="0.14499999999999999"/>
    <n v="841000"/>
    <n v="50460000"/>
    <x v="0"/>
    <x v="0"/>
    <n v="0"/>
    <n v="0"/>
    <n v="1"/>
    <s v="verifikasi"/>
    <n v="1"/>
    <n v="1"/>
    <n v="4"/>
    <n v="0"/>
    <n v="6"/>
    <s v="Low Risk"/>
    <n v="5"/>
    <s v="0-5 bulan"/>
  </r>
  <r>
    <x v="2642"/>
    <x v="143"/>
    <x v="2"/>
    <x v="205"/>
    <s v="70941209833367"/>
    <n v="52"/>
    <s v="Lakilaki"/>
    <x v="3"/>
    <n v="4278000"/>
    <n v="8.8195418419822341E-2"/>
    <x v="5"/>
    <s v="Kalimantan Timur"/>
    <x v="3"/>
    <s v="Dazz"/>
    <s v="Matic Entry"/>
    <n v="16403000"/>
    <n v="3281000"/>
    <s v="Medium"/>
    <x v="2"/>
    <x v="1"/>
    <n v="0.14499999999999999"/>
    <n v="377300"/>
    <n v="22636000"/>
    <x v="0"/>
    <x v="0"/>
    <n v="0"/>
    <n v="0"/>
    <n v="1"/>
    <m/>
    <n v="1"/>
    <n v="2"/>
    <n v="4"/>
    <n v="0"/>
    <n v="7"/>
    <s v="Medium Risk"/>
    <n v="6"/>
    <s v="6-11 bulan"/>
  </r>
  <r>
    <x v="2643"/>
    <x v="180"/>
    <x v="4"/>
    <x v="33"/>
    <s v="Invalid"/>
    <n v="57"/>
    <s v="Perempuan"/>
    <x v="3"/>
    <n v="5689000"/>
    <n v="0.15640710142380032"/>
    <x v="6"/>
    <s v="DIY"/>
    <x v="1"/>
    <s v="Aerox 155"/>
    <s v="Matic Sport"/>
    <n v="31801406"/>
    <n v="4770000"/>
    <s v="Medium"/>
    <x v="0"/>
    <x v="2"/>
    <n v="0.14499999999999999"/>
    <n v="889800"/>
    <n v="42710000"/>
    <x v="0"/>
    <x v="0"/>
    <n v="0"/>
    <n v="0"/>
    <n v="1"/>
    <m/>
    <n v="1"/>
    <n v="2"/>
    <n v="3"/>
    <n v="0"/>
    <n v="6"/>
    <s v="Low Risk"/>
    <n v="5"/>
    <s v="0-5 bulan"/>
  </r>
  <r>
    <x v="2644"/>
    <x v="6"/>
    <x v="4"/>
    <x v="566"/>
    <s v="87042704656328"/>
    <n v="38"/>
    <s v="Perempuan"/>
    <x v="9"/>
    <n v="4986000"/>
    <n v="0.28507821901323704"/>
    <x v="5"/>
    <s v="Kalimantan Timur"/>
    <x v="1"/>
    <s v="Aerox 155"/>
    <s v="Matic Sport"/>
    <n v="32329000"/>
    <n v="11315000"/>
    <s v="High"/>
    <x v="4"/>
    <x v="3"/>
    <n v="0.14499999999999999"/>
    <n v="1421400"/>
    <n v="25585000"/>
    <x v="0"/>
    <x v="0"/>
    <n v="0"/>
    <n v="0"/>
    <n v="1"/>
    <s v="approved"/>
    <n v="2"/>
    <n v="1"/>
    <n v="1"/>
    <n v="0"/>
    <n v="4"/>
    <s v="Low Risk"/>
    <n v="5"/>
    <s v="0-5 bulan"/>
  </r>
  <r>
    <x v="2645"/>
    <x v="4"/>
    <x v="1"/>
    <x v="633"/>
    <s v="70861311544622"/>
    <n v="34"/>
    <s v="Perempuan"/>
    <x v="0"/>
    <n v="5104000"/>
    <n v="0.14663009404388716"/>
    <x v="0"/>
    <s v="Bali"/>
    <x v="4"/>
    <s v="KLX 150"/>
    <s v="Trail"/>
    <n v="37190000"/>
    <n v="11157000"/>
    <s v="High"/>
    <x v="3"/>
    <x v="1"/>
    <n v="0.14499999999999999"/>
    <n v="748400"/>
    <n v="44906000"/>
    <x v="0"/>
    <x v="0"/>
    <n v="0"/>
    <n v="0"/>
    <n v="1"/>
    <s v="ok"/>
    <n v="1"/>
    <n v="1"/>
    <n v="4"/>
    <n v="0"/>
    <n v="6"/>
    <s v="Low Risk"/>
    <n v="7"/>
    <s v="6-11 bulan"/>
  </r>
  <r>
    <x v="2646"/>
    <x v="196"/>
    <x v="3"/>
    <x v="116"/>
    <s v="43391008827461"/>
    <n v="33"/>
    <s v="Lakilaki"/>
    <x v="5"/>
    <n v="3504000"/>
    <n v="8.327625570776255E-2"/>
    <x v="12"/>
    <s v="DKI Jakarta"/>
    <x v="2"/>
    <s v="Nex II"/>
    <s v="Matic Entry"/>
    <n v="16918000"/>
    <n v="6767000"/>
    <s v="High"/>
    <x v="5"/>
    <x v="1"/>
    <n v="0.14499999999999999"/>
    <n v="291800"/>
    <n v="17510000"/>
    <x v="0"/>
    <x v="0"/>
    <n v="0"/>
    <n v="0"/>
    <n v="1"/>
    <m/>
    <n v="1"/>
    <n v="1"/>
    <n v="4"/>
    <n v="0"/>
    <n v="6"/>
    <s v="Low Risk"/>
    <n v="8"/>
    <s v="6-11 bulan"/>
  </r>
  <r>
    <x v="2647"/>
    <x v="76"/>
    <x v="3"/>
    <x v="670"/>
    <s v="49032206878572"/>
    <n v="47"/>
    <s v="Perempuan"/>
    <x v="0"/>
    <n v="5949000"/>
    <n v="0.21252311312825686"/>
    <x v="0"/>
    <s v="Bali"/>
    <x v="1"/>
    <s v="XMAX 250"/>
    <s v="Maxi Scooter"/>
    <n v="59091000"/>
    <n v="20682000"/>
    <s v="High"/>
    <x v="4"/>
    <x v="2"/>
    <n v="0.14499999999999999"/>
    <n v="1264300"/>
    <n v="60685000"/>
    <x v="0"/>
    <x v="0"/>
    <n v="0"/>
    <n v="0"/>
    <n v="1"/>
    <m/>
    <n v="2"/>
    <n v="1"/>
    <n v="3"/>
    <n v="0"/>
    <n v="6"/>
    <s v="Low Risk"/>
    <n v="8"/>
    <s v="6-11 bulan"/>
  </r>
  <r>
    <x v="2648"/>
    <x v="180"/>
    <x v="4"/>
    <x v="243"/>
    <s v="40412012683093"/>
    <n v="23"/>
    <s v="Perempuan"/>
    <x v="6"/>
    <n v="4818000"/>
    <n v="0.23484848484848486"/>
    <x v="2"/>
    <s v="Riau"/>
    <x v="1"/>
    <s v="NMAX 155"/>
    <s v="Matic Premium"/>
    <n v="35484000"/>
    <n v="7097000"/>
    <s v="Medium"/>
    <x v="2"/>
    <x v="4"/>
    <n v="0.14499999999999999"/>
    <n v="1131500"/>
    <n v="40735000"/>
    <x v="0"/>
    <x v="0"/>
    <n v="0"/>
    <n v="0"/>
    <n v="1"/>
    <s v="ok"/>
    <n v="2"/>
    <n v="2"/>
    <n v="2"/>
    <n v="0"/>
    <n v="6"/>
    <s v="Low Risk"/>
    <n v="5"/>
    <s v="0-5 bulan"/>
  </r>
  <r>
    <x v="2649"/>
    <x v="52"/>
    <x v="0"/>
    <x v="303"/>
    <s v="66001905596588"/>
    <n v="57"/>
    <s v="Perempuan"/>
    <x v="1"/>
    <n v="12484000"/>
    <n v="0.14416052547260494"/>
    <x v="14"/>
    <s v="DKI Jakarta"/>
    <x v="0"/>
    <s v="Vario 160"/>
    <s v="Matic Mid"/>
    <n v="29019000"/>
    <n v="10157000"/>
    <s v="High"/>
    <x v="4"/>
    <x v="0"/>
    <n v="0.14499999999999999"/>
    <n v="1799700"/>
    <n v="21597000"/>
    <x v="0"/>
    <x v="0"/>
    <n v="0"/>
    <n v="0"/>
    <n v="1"/>
    <m/>
    <n v="1"/>
    <n v="1"/>
    <n v="1"/>
    <n v="0"/>
    <n v="3"/>
    <s v="Low Risk"/>
    <n v="4"/>
    <s v="0-5 bulan"/>
  </r>
  <r>
    <x v="2650"/>
    <x v="13"/>
    <x v="5"/>
    <x v="366"/>
    <s v="37771905711200"/>
    <n v="55"/>
    <s v="Perempuan"/>
    <x v="1"/>
    <n v="9612000"/>
    <n v="0.13074282147315855"/>
    <x v="11"/>
    <s v="Sumatera Utara"/>
    <x v="0"/>
    <s v="PCX 160"/>
    <s v="Matic Premium"/>
    <n v="37090000"/>
    <n v="5564000"/>
    <s v="Medium"/>
    <x v="0"/>
    <x v="4"/>
    <n v="0.14499999999999999"/>
    <n v="1256700"/>
    <n v="45240000"/>
    <x v="0"/>
    <x v="0"/>
    <n v="0"/>
    <n v="0"/>
    <n v="1"/>
    <s v="approved"/>
    <n v="1"/>
    <n v="2"/>
    <n v="2"/>
    <n v="0"/>
    <n v="5"/>
    <s v="Low Risk"/>
    <n v="9"/>
    <s v="6-11 bulan"/>
  </r>
  <r>
    <x v="2651"/>
    <x v="47"/>
    <x v="1"/>
    <x v="412"/>
    <s v="33652103586751"/>
    <n v="51"/>
    <s v="Lakilaki"/>
    <x v="8"/>
    <n v="2688000"/>
    <n v="0.26123511904761904"/>
    <x v="6"/>
    <s v="DIY"/>
    <x v="0"/>
    <s v="Vario 160"/>
    <s v="Matic Mid"/>
    <n v="28735000"/>
    <n v="4310000"/>
    <s v="Medium"/>
    <x v="0"/>
    <x v="1"/>
    <n v="0.14499999999999999"/>
    <n v="702200"/>
    <n v="42133000"/>
    <x v="0"/>
    <x v="0"/>
    <n v="0"/>
    <n v="0"/>
    <n v="1"/>
    <m/>
    <n v="2"/>
    <n v="2"/>
    <n v="4"/>
    <n v="0"/>
    <n v="8"/>
    <s v="Medium Risk"/>
    <n v="7"/>
    <s v="6-11 bulan"/>
  </r>
  <r>
    <x v="2652"/>
    <x v="200"/>
    <x v="0"/>
    <x v="545"/>
    <s v="79401801972275"/>
    <n v="30"/>
    <s v="Perempuan"/>
    <x v="4"/>
    <n v="6452000"/>
    <n v="0.15051146931184128"/>
    <x v="7"/>
    <s v="Jawa Barat"/>
    <x v="0"/>
    <s v="ADV 160"/>
    <s v="Adventure"/>
    <n v="42223000"/>
    <n v="8445000"/>
    <s v="Medium"/>
    <x v="2"/>
    <x v="1"/>
    <n v="0.14499999999999999"/>
    <n v="971100"/>
    <n v="58267000"/>
    <x v="0"/>
    <x v="2"/>
    <n v="0"/>
    <n v="0"/>
    <n v="0"/>
    <m/>
    <n v="1"/>
    <n v="2"/>
    <n v="4"/>
    <n v="0"/>
    <n v="7"/>
    <s v="Medium Risk"/>
    <n v="4"/>
    <s v="0-5 bulan"/>
  </r>
  <r>
    <x v="2653"/>
    <x v="133"/>
    <x v="2"/>
    <x v="72"/>
    <s v="38432110731365"/>
    <n v="23"/>
    <s v="Perempuan"/>
    <x v="8"/>
    <n v="3479000"/>
    <n v="0.19146306409887898"/>
    <x v="10"/>
    <s v="Jawa Timur"/>
    <x v="0"/>
    <s v="CB150R"/>
    <s v="Sport"/>
    <n v="30890000"/>
    <n v="7723000"/>
    <s v="Medium"/>
    <x v="1"/>
    <x v="1"/>
    <n v="0.14499999999999999"/>
    <n v="666100"/>
    <n v="39964000"/>
    <x v="0"/>
    <x v="0"/>
    <n v="0"/>
    <n v="0"/>
    <n v="1"/>
    <m/>
    <n v="1"/>
    <n v="2"/>
    <n v="4"/>
    <n v="0"/>
    <n v="7"/>
    <s v="Medium Risk"/>
    <n v="6"/>
    <s v="6-11 bulan"/>
  </r>
  <r>
    <x v="2654"/>
    <x v="80"/>
    <x v="3"/>
    <x v="210"/>
    <s v="60532612968891"/>
    <n v="26"/>
    <s v="Perempuan"/>
    <x v="0"/>
    <n v="5434000"/>
    <n v="0.12351858667648141"/>
    <x v="19"/>
    <s v="Jawa Barat"/>
    <x v="0"/>
    <s v="Beat Street"/>
    <s v="Matic Entry"/>
    <n v="18709000"/>
    <n v="1871000"/>
    <s v="Low"/>
    <x v="6"/>
    <x v="4"/>
    <n v="0.14499999999999999"/>
    <n v="671200"/>
    <n v="24163000"/>
    <x v="0"/>
    <x v="0"/>
    <n v="0"/>
    <n v="0"/>
    <n v="1"/>
    <m/>
    <n v="1"/>
    <n v="3"/>
    <n v="2"/>
    <n v="0"/>
    <n v="6"/>
    <s v="Low Risk"/>
    <n v="7"/>
    <s v="6-11 bulan"/>
  </r>
  <r>
    <x v="2655"/>
    <x v="147"/>
    <x v="1"/>
    <x v="81"/>
    <s v="71562405966295"/>
    <n v="27"/>
    <s v="Perempuan"/>
    <x v="0"/>
    <n v="5551000"/>
    <n v="9.1208791208791204E-2"/>
    <x v="20"/>
    <s v="DKI Jakarta"/>
    <x v="0"/>
    <s v="Genio"/>
    <s v="Matic Entry"/>
    <n v="19227000"/>
    <n v="3845000"/>
    <s v="Medium"/>
    <x v="2"/>
    <x v="2"/>
    <n v="0.14499999999999999"/>
    <n v="506300"/>
    <n v="24303000"/>
    <x v="0"/>
    <x v="0"/>
    <n v="0"/>
    <n v="0"/>
    <n v="1"/>
    <s v="data kurang"/>
    <n v="1"/>
    <n v="2"/>
    <n v="3"/>
    <n v="0"/>
    <n v="6"/>
    <s v="Low Risk"/>
    <n v="7"/>
    <s v="6-11 bulan"/>
  </r>
  <r>
    <x v="2656"/>
    <x v="115"/>
    <x v="5"/>
    <x v="157"/>
    <s v="71141705653854"/>
    <n v="40"/>
    <s v="Lakilaki"/>
    <x v="7"/>
    <n v="3708000"/>
    <n v="0.65951995685005393"/>
    <x v="14"/>
    <s v="DKI Jakarta"/>
    <x v="1"/>
    <s v="Aerox 155"/>
    <s v="Matic Sport"/>
    <n v="32037000"/>
    <n v="6407000"/>
    <s v="Medium"/>
    <x v="2"/>
    <x v="0"/>
    <n v="0.14499999999999999"/>
    <n v="2445500"/>
    <n v="29346000"/>
    <x v="0"/>
    <x v="0"/>
    <n v="0"/>
    <n v="0"/>
    <n v="1"/>
    <s v="ok"/>
    <n v="4"/>
    <n v="2"/>
    <n v="1"/>
    <n v="0"/>
    <n v="7"/>
    <s v="Medium Risk"/>
    <n v="8"/>
    <s v="6-11 bulan"/>
  </r>
  <r>
    <x v="2657"/>
    <x v="35"/>
    <x v="7"/>
    <x v="33"/>
    <s v="Data Tidak Lengkap"/>
    <n v="53"/>
    <s v="Lakilaki"/>
    <x v="4"/>
    <n v="6024000"/>
    <n v="0.33763280212483399"/>
    <x v="18"/>
    <s v="DKI Jakarta"/>
    <x v="1"/>
    <s v="MT15"/>
    <s v="Sport Naked"/>
    <n v="37586551"/>
    <n v="7517000"/>
    <s v="Medium"/>
    <x v="2"/>
    <x v="3"/>
    <n v="0.14499999999999999"/>
    <n v="2033900"/>
    <n v="36610000"/>
    <x v="0"/>
    <x v="0"/>
    <n v="0"/>
    <n v="0"/>
    <n v="1"/>
    <m/>
    <n v="3"/>
    <n v="2"/>
    <n v="1"/>
    <n v="0"/>
    <n v="6"/>
    <s v="Low Risk"/>
    <s v="N/A"/>
    <s v="N/A"/>
  </r>
  <r>
    <x v="2658"/>
    <x v="93"/>
    <x v="4"/>
    <x v="434"/>
    <s v="31022401589869"/>
    <n v="44"/>
    <s v="Perempuan"/>
    <x v="9"/>
    <n v="4329000"/>
    <n v="0.23367983367983369"/>
    <x v="11"/>
    <s v="Sumatera Utara"/>
    <x v="1"/>
    <s v="MT15"/>
    <s v="Sport Naked"/>
    <n v="38415000"/>
    <n v="7683000"/>
    <s v="Medium"/>
    <x v="2"/>
    <x v="2"/>
    <n v="0.14499999999999999"/>
    <n v="1011600"/>
    <n v="48557000"/>
    <x v="0"/>
    <x v="0"/>
    <n v="0"/>
    <n v="0"/>
    <n v="1"/>
    <s v="data kurang"/>
    <n v="2"/>
    <n v="2"/>
    <n v="3"/>
    <n v="0"/>
    <n v="7"/>
    <s v="Medium Risk"/>
    <n v="4"/>
    <s v="0-5 bulan"/>
  </r>
  <r>
    <x v="2659"/>
    <x v="71"/>
    <x v="1"/>
    <x v="337"/>
    <s v="68152703754440"/>
    <n v="45"/>
    <s v="Lakilaki"/>
    <x v="9"/>
    <n v="4168000"/>
    <n v="0.5330134357005758"/>
    <x v="17"/>
    <s v="Jawa Barat"/>
    <x v="0"/>
    <s v="Vario 160"/>
    <s v="Matic Mid"/>
    <n v="29104000"/>
    <n v="5821000"/>
    <s v="Medium"/>
    <x v="2"/>
    <x v="0"/>
    <n v="0.14499999999999999"/>
    <n v="2221600"/>
    <n v="26659000"/>
    <x v="0"/>
    <x v="0"/>
    <n v="0"/>
    <n v="0"/>
    <n v="1"/>
    <s v="data kurang"/>
    <n v="4"/>
    <n v="2"/>
    <n v="1"/>
    <n v="0"/>
    <n v="7"/>
    <s v="Medium Risk"/>
    <n v="7"/>
    <s v="6-11 bulan"/>
  </r>
  <r>
    <x v="2660"/>
    <x v="158"/>
    <x v="5"/>
    <x v="273"/>
    <s v="35361501884314"/>
    <n v="22"/>
    <s v="Perempuan"/>
    <x v="9"/>
    <n v="4682000"/>
    <n v="0.13987612131567706"/>
    <x v="12"/>
    <s v="DKI Jakarta"/>
    <x v="0"/>
    <s v="CB150R"/>
    <s v="Sport"/>
    <n v="32541000"/>
    <n v="9762000"/>
    <s v="High"/>
    <x v="3"/>
    <x v="1"/>
    <n v="0.14499999999999999"/>
    <n v="654900"/>
    <n v="39295000"/>
    <x v="0"/>
    <x v="1"/>
    <n v="81"/>
    <n v="3"/>
    <n v="2"/>
    <s v="data kurang"/>
    <n v="1"/>
    <n v="1"/>
    <n v="4"/>
    <n v="4"/>
    <n v="10"/>
    <s v="High Risk"/>
    <n v="9"/>
    <s v="6-11 bulan"/>
  </r>
  <r>
    <x v="2661"/>
    <x v="115"/>
    <x v="5"/>
    <x v="560"/>
    <s v="61902003572166"/>
    <n v="52"/>
    <s v="Perempuan"/>
    <x v="1"/>
    <n v="7945000"/>
    <n v="8.6721208307111386E-2"/>
    <x v="12"/>
    <s v="DKI Jakarta"/>
    <x v="0"/>
    <s v="Vario 160"/>
    <s v="Matic Mid"/>
    <n v="28806000"/>
    <n v="11522000"/>
    <s v="High"/>
    <x v="5"/>
    <x v="4"/>
    <n v="0.14499999999999999"/>
    <n v="689000"/>
    <n v="24803000"/>
    <x v="0"/>
    <x v="0"/>
    <n v="0"/>
    <n v="0"/>
    <n v="1"/>
    <m/>
    <n v="1"/>
    <n v="1"/>
    <n v="2"/>
    <n v="0"/>
    <n v="4"/>
    <s v="Low Risk"/>
    <n v="8"/>
    <s v="6-11 bulan"/>
  </r>
  <r>
    <x v="2662"/>
    <x v="69"/>
    <x v="2"/>
    <x v="5"/>
    <s v="99702803828448"/>
    <n v="51"/>
    <s v="Lakilaki"/>
    <x v="8"/>
    <n v="2565000"/>
    <n v="0.54553606237816765"/>
    <x v="16"/>
    <s v="Jawa Timur"/>
    <x v="1"/>
    <s v="XMAX 250"/>
    <s v="Maxi Scooter"/>
    <n v="60729000"/>
    <n v="18219000"/>
    <s v="High"/>
    <x v="3"/>
    <x v="2"/>
    <n v="0.14499999999999999"/>
    <n v="1399300"/>
    <n v="67166000"/>
    <x v="1"/>
    <x v="3"/>
    <n v="16"/>
    <n v="2"/>
    <n v="3"/>
    <s v="verifikasi"/>
    <n v="4"/>
    <n v="1"/>
    <n v="3"/>
    <n v="2"/>
    <n v="10"/>
    <s v="High Risk"/>
    <n v="6"/>
    <s v="6-11 bulan"/>
  </r>
  <r>
    <x v="2663"/>
    <x v="56"/>
    <x v="4"/>
    <x v="228"/>
    <s v="57272901944883"/>
    <n v="31"/>
    <s v="Perempuan"/>
    <x v="1"/>
    <n v="5667000"/>
    <n v="0.22440444679724722"/>
    <x v="14"/>
    <s v="DKI Jakarta"/>
    <x v="1"/>
    <s v="NMAX 155"/>
    <s v="Matic Premium"/>
    <n v="35447000"/>
    <n v="3545000"/>
    <s v="Low"/>
    <x v="6"/>
    <x v="4"/>
    <n v="0.14499999999999999"/>
    <n v="1271700"/>
    <n v="45780000"/>
    <x v="0"/>
    <x v="0"/>
    <n v="0"/>
    <n v="0"/>
    <n v="1"/>
    <s v="verifikasi"/>
    <n v="2"/>
    <n v="3"/>
    <n v="2"/>
    <n v="0"/>
    <n v="7"/>
    <s v="Medium Risk"/>
    <n v="5"/>
    <s v="0-5 bulan"/>
  </r>
  <r>
    <x v="2664"/>
    <x v="0"/>
    <x v="0"/>
    <x v="29"/>
    <s v="93922309757722"/>
    <n v="52"/>
    <s v="Perempuan"/>
    <x v="1"/>
    <n v="11712000"/>
    <n v="0.15631830601092897"/>
    <x v="16"/>
    <s v="Jawa Timur"/>
    <x v="1"/>
    <s v="R15"/>
    <s v="Sport"/>
    <n v="41642000"/>
    <n v="14575000"/>
    <s v="High"/>
    <x v="4"/>
    <x v="3"/>
    <n v="0.14499999999999999"/>
    <n v="1830800"/>
    <n v="32954000"/>
    <x v="0"/>
    <x v="0"/>
    <n v="0"/>
    <n v="0"/>
    <n v="1"/>
    <m/>
    <n v="1"/>
    <n v="1"/>
    <n v="1"/>
    <n v="0"/>
    <n v="3"/>
    <s v="Low Risk"/>
    <n v="4"/>
    <s v="0-5 bulan"/>
  </r>
  <r>
    <x v="2665"/>
    <x v="198"/>
    <x v="12"/>
    <x v="69"/>
    <s v="44122409779960"/>
    <n v="43"/>
    <s v="Perempuan"/>
    <x v="2"/>
    <n v="3066000"/>
    <n v="1.4140900195694717"/>
    <x v="14"/>
    <s v="DKI Jakarta"/>
    <x v="1"/>
    <s v="XMAX 250"/>
    <s v="Maxi Scooter"/>
    <n v="60585000"/>
    <n v="15146000"/>
    <s v="Medium"/>
    <x v="1"/>
    <x v="0"/>
    <n v="0.14499999999999999"/>
    <n v="4335600"/>
    <n v="52027000"/>
    <x v="0"/>
    <x v="0"/>
    <n v="0"/>
    <n v="0"/>
    <n v="1"/>
    <s v="survey ulang"/>
    <n v="4"/>
    <n v="2"/>
    <n v="1"/>
    <n v="0"/>
    <n v="7"/>
    <s v="Medium Risk"/>
    <n v="3"/>
    <s v="0-5 bulan"/>
  </r>
  <r>
    <x v="2666"/>
    <x v="63"/>
    <x v="4"/>
    <x v="33"/>
    <s v="Invalid"/>
    <n v="50"/>
    <s v="Lakilaki"/>
    <x v="5"/>
    <n v="2869000"/>
    <n v="0.28943882886023004"/>
    <x v="6"/>
    <s v="DIY"/>
    <x v="0"/>
    <s v="Beat Street"/>
    <s v="Matic Entry"/>
    <n v="18177000"/>
    <n v="2727000"/>
    <s v="Medium"/>
    <x v="0"/>
    <x v="5"/>
    <n v="0.14499999999999999"/>
    <n v="830400"/>
    <n v="19931000"/>
    <x v="0"/>
    <x v="0"/>
    <n v="0"/>
    <n v="0"/>
    <n v="1"/>
    <m/>
    <n v="2"/>
    <n v="2"/>
    <n v="1"/>
    <n v="0"/>
    <n v="5"/>
    <s v="Low Risk"/>
    <n v="5"/>
    <s v="0-5 bulan"/>
  </r>
  <r>
    <x v="2667"/>
    <x v="52"/>
    <x v="0"/>
    <x v="288"/>
    <s v="96152008783043"/>
    <n v="51"/>
    <s v="Perempuan"/>
    <x v="6"/>
    <n v="6445000"/>
    <n v="0.16229635376260668"/>
    <x v="2"/>
    <s v="Riau"/>
    <x v="0"/>
    <s v="Vario 160"/>
    <s v="Matic Mid"/>
    <n v="30871000"/>
    <n v="4631000"/>
    <s v="Medium"/>
    <x v="0"/>
    <x v="4"/>
    <n v="0.14499999999999999"/>
    <n v="1046000"/>
    <n v="37654000"/>
    <x v="0"/>
    <x v="0"/>
    <n v="0"/>
    <n v="0"/>
    <n v="1"/>
    <s v="approved"/>
    <n v="1"/>
    <n v="2"/>
    <n v="2"/>
    <n v="0"/>
    <n v="5"/>
    <s v="Low Risk"/>
    <n v="4"/>
    <s v="0-5 bulan"/>
  </r>
  <r>
    <x v="2668"/>
    <x v="116"/>
    <x v="5"/>
    <x v="450"/>
    <s v="40521512802484"/>
    <n v="31"/>
    <s v="Perempuan"/>
    <x v="0"/>
    <n v="4894000"/>
    <n v="0.38528810788720885"/>
    <x v="11"/>
    <s v="Sumatera Utara"/>
    <x v="0"/>
    <s v="ADV 160"/>
    <s v="Adventure"/>
    <n v="41272000"/>
    <n v="6191000"/>
    <s v="Medium"/>
    <x v="0"/>
    <x v="5"/>
    <n v="0.14499999999999999"/>
    <n v="1885600"/>
    <n v="45254000"/>
    <x v="0"/>
    <x v="0"/>
    <n v="0"/>
    <n v="0"/>
    <n v="1"/>
    <m/>
    <n v="3"/>
    <n v="2"/>
    <n v="1"/>
    <n v="0"/>
    <n v="6"/>
    <s v="Low Risk"/>
    <n v="9"/>
    <s v="6-11 bulan"/>
  </r>
  <r>
    <x v="2669"/>
    <x v="193"/>
    <x v="0"/>
    <x v="416"/>
    <s v="96571409626834"/>
    <n v="31"/>
    <s v="Perempuan"/>
    <x v="5"/>
    <n v="4029000"/>
    <n v="0.25825266815586995"/>
    <x v="19"/>
    <s v="Jawa Barat"/>
    <x v="1"/>
    <s v="Lexi LX 155"/>
    <s v="Matic Mid"/>
    <n v="27655000"/>
    <n v="8297000"/>
    <s v="High"/>
    <x v="3"/>
    <x v="5"/>
    <n v="0.14499999999999999"/>
    <n v="1040500"/>
    <n v="24972000"/>
    <x v="0"/>
    <x v="0"/>
    <n v="0"/>
    <n v="0"/>
    <n v="1"/>
    <s v="data kurang"/>
    <n v="2"/>
    <n v="1"/>
    <n v="1"/>
    <n v="0"/>
    <n v="4"/>
    <s v="Low Risk"/>
    <n v="4"/>
    <s v="0-5 bulan"/>
  </r>
  <r>
    <x v="2670"/>
    <x v="101"/>
    <x v="4"/>
    <x v="619"/>
    <s v="42072608879228"/>
    <n v="27"/>
    <s v="Perempuan"/>
    <x v="9"/>
    <n v="6334000"/>
    <n v="0.19188506473002842"/>
    <x v="8"/>
    <s v="Banten"/>
    <x v="0"/>
    <s v="Genio"/>
    <s v="Matic Entry"/>
    <n v="19966000"/>
    <n v="1997000"/>
    <s v="Low"/>
    <x v="6"/>
    <x v="3"/>
    <n v="0.14499999999999999"/>
    <n v="1215400"/>
    <n v="21877000"/>
    <x v="0"/>
    <x v="0"/>
    <n v="0"/>
    <n v="0"/>
    <n v="1"/>
    <m/>
    <n v="1"/>
    <n v="3"/>
    <n v="1"/>
    <n v="0"/>
    <n v="5"/>
    <s v="Low Risk"/>
    <n v="5"/>
    <s v="0-5 bulan"/>
  </r>
  <r>
    <x v="2671"/>
    <x v="162"/>
    <x v="4"/>
    <x v="464"/>
    <s v="83301004598895"/>
    <n v="44"/>
    <s v="Perempuan"/>
    <x v="8"/>
    <n v="2511000"/>
    <n v="0.77347670250896061"/>
    <x v="17"/>
    <s v="Jawa Barat"/>
    <x v="1"/>
    <s v="Aerox 155"/>
    <s v="Matic Sport"/>
    <n v="31905000"/>
    <n v="3190000"/>
    <s v="Low"/>
    <x v="6"/>
    <x v="3"/>
    <n v="0.14499999999999999"/>
    <n v="1942200"/>
    <n v="34960000"/>
    <x v="0"/>
    <x v="0"/>
    <n v="0"/>
    <n v="0"/>
    <n v="1"/>
    <s v="approved"/>
    <n v="4"/>
    <n v="3"/>
    <n v="1"/>
    <n v="0"/>
    <n v="8"/>
    <s v="Medium Risk"/>
    <n v="5"/>
    <s v="0-5 bulan"/>
  </r>
  <r>
    <x v="2672"/>
    <x v="150"/>
    <x v="4"/>
    <x v="529"/>
    <s v="38072210898599"/>
    <n v="51"/>
    <s v="Lakilaki"/>
    <x v="1"/>
    <n v="8467000"/>
    <n v="5.4907287114680521E-2"/>
    <x v="3"/>
    <s v="Sulawesi Selatan"/>
    <x v="3"/>
    <s v="Dazz"/>
    <s v="Matic Entry"/>
    <n v="16661000"/>
    <n v="4998000"/>
    <s v="High"/>
    <x v="3"/>
    <x v="4"/>
    <n v="0.14499999999999999"/>
    <n v="464900"/>
    <n v="16737000"/>
    <x v="0"/>
    <x v="0"/>
    <n v="0"/>
    <n v="0"/>
    <n v="1"/>
    <m/>
    <n v="1"/>
    <n v="1"/>
    <n v="2"/>
    <n v="0"/>
    <n v="4"/>
    <s v="Low Risk"/>
    <n v="4"/>
    <s v="0-5 bulan"/>
  </r>
  <r>
    <x v="2673"/>
    <x v="204"/>
    <x v="6"/>
    <x v="3"/>
    <s v="57141904732183"/>
    <n v="56"/>
    <s v="Perempuan"/>
    <x v="9"/>
    <n v="4485000"/>
    <n v="0.15788182831661093"/>
    <x v="10"/>
    <s v="Jawa Timur"/>
    <x v="1"/>
    <s v="Mio M3"/>
    <s v="Matic Entry"/>
    <n v="17448000"/>
    <n v="6979000"/>
    <s v="High"/>
    <x v="5"/>
    <x v="3"/>
    <n v="0.14499999999999999"/>
    <n v="708100"/>
    <n v="12746000"/>
    <x v="0"/>
    <x v="0"/>
    <n v="0"/>
    <n v="0"/>
    <n v="1"/>
    <m/>
    <n v="1"/>
    <n v="1"/>
    <n v="1"/>
    <n v="0"/>
    <n v="3"/>
    <s v="Low Risk"/>
    <n v="0"/>
    <s v="0-5 bulan"/>
  </r>
  <r>
    <x v="2674"/>
    <x v="168"/>
    <x v="1"/>
    <x v="84"/>
    <s v="41542804998725"/>
    <n v="34"/>
    <s v="Perempuan"/>
    <x v="2"/>
    <n v="1611000"/>
    <n v="0.38857852265673493"/>
    <x v="14"/>
    <s v="DKI Jakarta"/>
    <x v="0"/>
    <s v="Vario 125"/>
    <s v="Matic Mid"/>
    <n v="25617000"/>
    <n v="3843000"/>
    <s v="Medium"/>
    <x v="0"/>
    <x v="1"/>
    <n v="0.14499999999999999"/>
    <n v="626000"/>
    <n v="37561000"/>
    <x v="0"/>
    <x v="0"/>
    <n v="0"/>
    <n v="0"/>
    <n v="1"/>
    <s v="data kurang"/>
    <n v="3"/>
    <n v="2"/>
    <n v="4"/>
    <n v="0"/>
    <n v="9"/>
    <s v="High Risk"/>
    <n v="7"/>
    <s v="6-11 bulan"/>
  </r>
  <r>
    <x v="2675"/>
    <x v="84"/>
    <x v="0"/>
    <x v="256"/>
    <s v="61602611678689"/>
    <n v="34"/>
    <s v="Lakilaki"/>
    <x v="6"/>
    <n v="4108000"/>
    <n v="0.61365628042843234"/>
    <x v="10"/>
    <s v="Jawa Timur"/>
    <x v="0"/>
    <s v="Vario 160"/>
    <s v="Matic Mid"/>
    <n v="29355000"/>
    <n v="2935000"/>
    <s v="Low"/>
    <x v="6"/>
    <x v="0"/>
    <n v="0.14499999999999999"/>
    <n v="2520900"/>
    <n v="30251000"/>
    <x v="0"/>
    <x v="1"/>
    <n v="67"/>
    <n v="2"/>
    <n v="2"/>
    <m/>
    <n v="4"/>
    <n v="3"/>
    <n v="1"/>
    <n v="2"/>
    <n v="10"/>
    <s v="High Risk"/>
    <n v="4"/>
    <s v="0-5 bulan"/>
  </r>
  <r>
    <x v="2676"/>
    <x v="115"/>
    <x v="5"/>
    <x v="644"/>
    <s v="40041508992124"/>
    <n v="33"/>
    <s v="Lakilaki"/>
    <x v="1"/>
    <n v="13096000"/>
    <n v="2.3274282223579718E-2"/>
    <x v="17"/>
    <s v="Jawa Barat"/>
    <x v="3"/>
    <s v="Dazz"/>
    <s v="Matic Entry"/>
    <n v="15434000"/>
    <n v="6174000"/>
    <s v="High"/>
    <x v="5"/>
    <x v="2"/>
    <n v="0.14499999999999999"/>
    <n v="304800"/>
    <n v="14631000"/>
    <x v="0"/>
    <x v="0"/>
    <n v="0"/>
    <n v="0"/>
    <n v="1"/>
    <m/>
    <n v="1"/>
    <n v="1"/>
    <n v="3"/>
    <n v="0"/>
    <n v="5"/>
    <s v="Low Risk"/>
    <n v="8"/>
    <s v="6-11 bulan"/>
  </r>
  <r>
    <x v="2677"/>
    <x v="106"/>
    <x v="3"/>
    <x v="604"/>
    <s v="32141008973581"/>
    <n v="35"/>
    <s v="Lakilaki"/>
    <x v="5"/>
    <n v="3300000"/>
    <n v="0.12672727272727272"/>
    <x v="12"/>
    <s v="DKI Jakarta"/>
    <x v="1"/>
    <s v="Mio M3"/>
    <s v="Matic Entry"/>
    <n v="18149000"/>
    <n v="5445000"/>
    <s v="High"/>
    <x v="3"/>
    <x v="2"/>
    <n v="0.14499999999999999"/>
    <n v="418200"/>
    <n v="20072000"/>
    <x v="0"/>
    <x v="0"/>
    <n v="0"/>
    <n v="0"/>
    <n v="1"/>
    <s v="verifikasi"/>
    <n v="1"/>
    <n v="1"/>
    <n v="3"/>
    <n v="0"/>
    <n v="5"/>
    <s v="Low Risk"/>
    <n v="8"/>
    <s v="6-11 bulan"/>
  </r>
  <r>
    <x v="2678"/>
    <x v="118"/>
    <x v="2"/>
    <x v="605"/>
    <s v="69832706815006"/>
    <n v="42"/>
    <s v="Perempuan"/>
    <x v="9"/>
    <n v="6472000"/>
    <n v="0.30554697156983929"/>
    <x v="14"/>
    <s v="DKI Jakarta"/>
    <x v="1"/>
    <s v="R15"/>
    <s v="Sport"/>
    <n v="40878000"/>
    <n v="4088000"/>
    <s v="Low"/>
    <x v="6"/>
    <x v="5"/>
    <n v="0.14499999999999999"/>
    <n v="1977500"/>
    <n v="47459000"/>
    <x v="0"/>
    <x v="0"/>
    <n v="0"/>
    <n v="0"/>
    <n v="1"/>
    <s v="data kurang"/>
    <n v="3"/>
    <n v="3"/>
    <n v="1"/>
    <n v="0"/>
    <n v="7"/>
    <s v="Medium Risk"/>
    <n v="5"/>
    <s v="0-5 bulan"/>
  </r>
  <r>
    <x v="2679"/>
    <x v="135"/>
    <x v="1"/>
    <x v="397"/>
    <s v="72022710574305"/>
    <n v="35"/>
    <s v="Lakilaki"/>
    <x v="6"/>
    <n v="5325000"/>
    <n v="0.13472300469483567"/>
    <x v="13"/>
    <s v="Jawa Barat"/>
    <x v="3"/>
    <s v="Dazz"/>
    <s v="Matic Entry"/>
    <n v="16319000"/>
    <n v="5712000"/>
    <s v="High"/>
    <x v="4"/>
    <x v="3"/>
    <n v="0.14499999999999999"/>
    <n v="717400"/>
    <n v="12914000"/>
    <x v="0"/>
    <x v="0"/>
    <n v="0"/>
    <n v="0"/>
    <n v="1"/>
    <s v="approved"/>
    <n v="1"/>
    <n v="1"/>
    <n v="1"/>
    <n v="0"/>
    <n v="3"/>
    <s v="Low Risk"/>
    <n v="6"/>
    <s v="6-11 bulan"/>
  </r>
  <r>
    <x v="2680"/>
    <x v="61"/>
    <x v="1"/>
    <x v="535"/>
    <s v="98801804792738"/>
    <n v="27"/>
    <s v="Perempuan"/>
    <x v="2"/>
    <n v="2363000"/>
    <n v="0.15543800253914516"/>
    <x v="13"/>
    <s v="Jawa Barat"/>
    <x v="3"/>
    <s v="Dazz"/>
    <s v="Matic Entry"/>
    <n v="15939000"/>
    <n v="4782000"/>
    <s v="High"/>
    <x v="3"/>
    <x v="2"/>
    <n v="0.14499999999999999"/>
    <n v="367300"/>
    <n v="17628000"/>
    <x v="0"/>
    <x v="0"/>
    <n v="0"/>
    <n v="0"/>
    <n v="1"/>
    <s v="survey ulang"/>
    <n v="1"/>
    <n v="1"/>
    <n v="3"/>
    <n v="0"/>
    <n v="5"/>
    <s v="Low Risk"/>
    <n v="7"/>
    <s v="6-11 bulan"/>
  </r>
  <r>
    <x v="2681"/>
    <x v="63"/>
    <x v="4"/>
    <x v="595"/>
    <s v="39861108837419"/>
    <n v="41"/>
    <s v="Perempuan"/>
    <x v="1"/>
    <n v="7648000"/>
    <n v="0.25966265690376567"/>
    <x v="15"/>
    <s v="DKI Jakarta"/>
    <x v="0"/>
    <s v="Scoopy"/>
    <s v="Matic Stylish"/>
    <n v="24486000"/>
    <n v="3673000"/>
    <s v="Medium"/>
    <x v="0"/>
    <x v="0"/>
    <n v="0.14499999999999999"/>
    <n v="1985900"/>
    <n v="23831000"/>
    <x v="0"/>
    <x v="0"/>
    <n v="0"/>
    <n v="0"/>
    <n v="1"/>
    <s v="approved"/>
    <n v="2"/>
    <n v="2"/>
    <n v="1"/>
    <n v="0"/>
    <n v="5"/>
    <s v="Low Risk"/>
    <n v="5"/>
    <s v="0-5 bulan"/>
  </r>
  <r>
    <x v="2682"/>
    <x v="28"/>
    <x v="1"/>
    <x v="661"/>
    <s v="40121509641632"/>
    <n v="42"/>
    <s v="Perempuan"/>
    <x v="5"/>
    <n v="3450000"/>
    <n v="0.30791304347826087"/>
    <x v="8"/>
    <s v="Banten"/>
    <x v="1"/>
    <s v="Mio M3"/>
    <s v="Matic Entry"/>
    <n v="18478000"/>
    <n v="2772000"/>
    <s v="Medium"/>
    <x v="0"/>
    <x v="3"/>
    <n v="0.14499999999999999"/>
    <n v="1062300"/>
    <n v="19122000"/>
    <x v="1"/>
    <x v="3"/>
    <n v="16"/>
    <n v="1"/>
    <n v="3"/>
    <m/>
    <n v="3"/>
    <n v="2"/>
    <n v="1"/>
    <n v="2"/>
    <n v="8"/>
    <s v="Medium Risk"/>
    <n v="7"/>
    <s v="6-11 bulan"/>
  </r>
  <r>
    <x v="2683"/>
    <x v="172"/>
    <x v="2"/>
    <x v="610"/>
    <s v="41342406638603"/>
    <n v="45"/>
    <s v="Lakilaki"/>
    <x v="0"/>
    <n v="4996000"/>
    <n v="0.13224579663730984"/>
    <x v="3"/>
    <s v="Sulawesi Selatan"/>
    <x v="1"/>
    <s v="Freego"/>
    <s v="Matic Mid"/>
    <n v="22101000"/>
    <n v="5525000"/>
    <s v="Medium"/>
    <x v="1"/>
    <x v="4"/>
    <n v="0.14499999999999999"/>
    <n v="660700"/>
    <n v="23787000"/>
    <x v="0"/>
    <x v="1"/>
    <n v="36"/>
    <n v="1"/>
    <n v="2"/>
    <m/>
    <n v="1"/>
    <n v="2"/>
    <n v="2"/>
    <n v="2"/>
    <n v="7"/>
    <s v="Medium Risk"/>
    <n v="6"/>
    <s v="6-11 bulan"/>
  </r>
  <r>
    <x v="2684"/>
    <x v="72"/>
    <x v="3"/>
    <x v="201"/>
    <s v="49802211565315"/>
    <n v="39"/>
    <s v="Perempuan"/>
    <x v="5"/>
    <n v="4015000"/>
    <n v="0.20047322540473225"/>
    <x v="11"/>
    <s v="Sumatera Utara"/>
    <x v="4"/>
    <s v="KLX 150"/>
    <s v="Trail"/>
    <n v="37330000"/>
    <n v="9333000"/>
    <s v="Medium"/>
    <x v="1"/>
    <x v="1"/>
    <n v="0.14499999999999999"/>
    <n v="804900"/>
    <n v="48295000"/>
    <x v="0"/>
    <x v="0"/>
    <n v="0"/>
    <n v="0"/>
    <n v="1"/>
    <m/>
    <n v="2"/>
    <n v="2"/>
    <n v="4"/>
    <n v="0"/>
    <n v="8"/>
    <s v="Medium Risk"/>
    <n v="8"/>
    <s v="6-11 bulan"/>
  </r>
  <r>
    <x v="2685"/>
    <x v="126"/>
    <x v="5"/>
    <x v="380"/>
    <s v="48151606719102"/>
    <n v="49"/>
    <s v="Perempuan"/>
    <x v="0"/>
    <n v="7437000"/>
    <n v="7.6684146833400565E-2"/>
    <x v="4"/>
    <s v="Kalimantan Selatan"/>
    <x v="0"/>
    <s v="Genio"/>
    <s v="Matic Entry"/>
    <n v="19252000"/>
    <n v="1925000"/>
    <s v="Low"/>
    <x v="6"/>
    <x v="2"/>
    <n v="0.14499999999999999"/>
    <n v="570300"/>
    <n v="27376000"/>
    <x v="0"/>
    <x v="0"/>
    <n v="0"/>
    <n v="0"/>
    <n v="1"/>
    <m/>
    <n v="1"/>
    <n v="3"/>
    <n v="3"/>
    <n v="0"/>
    <n v="7"/>
    <s v="Medium Risk"/>
    <n v="8"/>
    <s v="6-11 bulan"/>
  </r>
  <r>
    <x v="2686"/>
    <x v="59"/>
    <x v="5"/>
    <x v="533"/>
    <s v="98701908519213"/>
    <n v="21"/>
    <s v="Perempuan"/>
    <x v="0"/>
    <n v="4722000"/>
    <n v="0.13663701821262178"/>
    <x v="16"/>
    <s v="Jawa Timur"/>
    <x v="1"/>
    <s v="Freego"/>
    <s v="Matic Mid"/>
    <n v="23061000"/>
    <n v="3459000"/>
    <s v="Medium"/>
    <x v="0"/>
    <x v="2"/>
    <n v="0.14499999999999999"/>
    <n v="645200"/>
    <n v="30971000"/>
    <x v="0"/>
    <x v="0"/>
    <n v="0"/>
    <n v="0"/>
    <n v="1"/>
    <s v="survey ulang"/>
    <n v="1"/>
    <n v="2"/>
    <n v="3"/>
    <n v="0"/>
    <n v="6"/>
    <s v="Low Risk"/>
    <n v="9"/>
    <s v="6-11 bulan"/>
  </r>
  <r>
    <x v="2687"/>
    <x v="76"/>
    <x v="3"/>
    <x v="457"/>
    <s v="47582404729889"/>
    <n v="49"/>
    <s v="Perempuan"/>
    <x v="6"/>
    <n v="4031000"/>
    <n v="0.36566608781939963"/>
    <x v="1"/>
    <s v="Sumatera Selatan"/>
    <x v="0"/>
    <s v="CB150R"/>
    <s v="Sport"/>
    <n v="31131000"/>
    <n v="9339000"/>
    <s v="High"/>
    <x v="3"/>
    <x v="3"/>
    <n v="0.14499999999999999"/>
    <n v="1474000"/>
    <n v="26532000"/>
    <x v="0"/>
    <x v="0"/>
    <n v="0"/>
    <n v="0"/>
    <n v="1"/>
    <s v="approved"/>
    <n v="3"/>
    <n v="1"/>
    <n v="1"/>
    <n v="0"/>
    <n v="5"/>
    <s v="Low Risk"/>
    <n v="8"/>
    <s v="6-11 bulan"/>
  </r>
  <r>
    <x v="2688"/>
    <x v="128"/>
    <x v="1"/>
    <x v="126"/>
    <s v="72251902565335"/>
    <n v="41"/>
    <s v="Perempuan"/>
    <x v="8"/>
    <n v="2532000"/>
    <n v="0.18372827804107425"/>
    <x v="16"/>
    <s v="Jawa Timur"/>
    <x v="0"/>
    <s v="Beat Street"/>
    <s v="Matic Entry"/>
    <n v="17955000"/>
    <n v="6284000"/>
    <s v="High"/>
    <x v="4"/>
    <x v="4"/>
    <n v="0.14499999999999999"/>
    <n v="465200"/>
    <n v="16749000"/>
    <x v="0"/>
    <x v="0"/>
    <n v="0"/>
    <n v="0"/>
    <n v="1"/>
    <s v="ok"/>
    <n v="1"/>
    <n v="1"/>
    <n v="2"/>
    <n v="0"/>
    <n v="4"/>
    <s v="Low Risk"/>
    <n v="6"/>
    <s v="6-11 bulan"/>
  </r>
  <r>
    <x v="2689"/>
    <x v="56"/>
    <x v="4"/>
    <x v="645"/>
    <s v="40781905871876"/>
    <n v="52"/>
    <s v="Lakilaki"/>
    <x v="1"/>
    <n v="9416000"/>
    <n v="0.49697323704333052"/>
    <x v="4"/>
    <s v="Kalimantan Selatan"/>
    <x v="1"/>
    <s v="XMAX 250"/>
    <s v="Maxi Scooter"/>
    <n v="61304000"/>
    <n v="12261000"/>
    <s v="Medium"/>
    <x v="2"/>
    <x v="0"/>
    <n v="0.14499999999999999"/>
    <n v="4679500"/>
    <n v="56155000"/>
    <x v="0"/>
    <x v="0"/>
    <n v="0"/>
    <n v="0"/>
    <n v="1"/>
    <m/>
    <n v="4"/>
    <n v="2"/>
    <n v="1"/>
    <n v="0"/>
    <n v="7"/>
    <s v="Medium Risk"/>
    <n v="5"/>
    <s v="0-5 bulan"/>
  </r>
  <r>
    <x v="2690"/>
    <x v="21"/>
    <x v="4"/>
    <x v="118"/>
    <s v="80671011624392"/>
    <n v="39"/>
    <s v="Lakilaki"/>
    <x v="0"/>
    <n v="5319000"/>
    <n v="0.24359842075578117"/>
    <x v="14"/>
    <s v="DKI Jakarta"/>
    <x v="1"/>
    <s v="MT15"/>
    <s v="Sport Naked"/>
    <n v="38242000"/>
    <n v="5736000"/>
    <s v="Medium"/>
    <x v="0"/>
    <x v="4"/>
    <n v="0.14499999999999999"/>
    <n v="1295700"/>
    <n v="46646000"/>
    <x v="0"/>
    <x v="0"/>
    <n v="0"/>
    <n v="0"/>
    <n v="1"/>
    <s v="survey ulang"/>
    <n v="2"/>
    <n v="2"/>
    <n v="2"/>
    <n v="0"/>
    <n v="6"/>
    <s v="Low Risk"/>
    <n v="5"/>
    <s v="0-5 bulan"/>
  </r>
  <r>
    <x v="2691"/>
    <x v="50"/>
    <x v="1"/>
    <x v="634"/>
    <s v="70412004915090"/>
    <n v="44"/>
    <s v="Lakilaki"/>
    <x v="9"/>
    <n v="5519000"/>
    <n v="0.17847436129733649"/>
    <x v="6"/>
    <s v="DIY"/>
    <x v="0"/>
    <s v="CB150R"/>
    <s v="Sport"/>
    <n v="30889000"/>
    <n v="6178000"/>
    <s v="Medium"/>
    <x v="2"/>
    <x v="4"/>
    <n v="0.14499999999999999"/>
    <n v="985000"/>
    <n v="35460000"/>
    <x v="0"/>
    <x v="0"/>
    <n v="0"/>
    <n v="0"/>
    <n v="1"/>
    <s v="approved"/>
    <n v="1"/>
    <n v="2"/>
    <n v="2"/>
    <n v="0"/>
    <n v="5"/>
    <s v="Low Risk"/>
    <n v="6"/>
    <s v="6-11 bulan"/>
  </r>
  <r>
    <x v="2692"/>
    <x v="10"/>
    <x v="2"/>
    <x v="565"/>
    <s v="40351003859290"/>
    <n v="29"/>
    <s v="Lakilaki"/>
    <x v="1"/>
    <n v="14171000"/>
    <n v="6.2522052078187854E-2"/>
    <x v="16"/>
    <s v="Jawa Timur"/>
    <x v="1"/>
    <s v="Lexi LX 155"/>
    <s v="Matic Mid"/>
    <n v="27474000"/>
    <n v="10990000"/>
    <s v="High"/>
    <x v="5"/>
    <x v="5"/>
    <n v="0.14499999999999999"/>
    <n v="886000"/>
    <n v="21264000"/>
    <x v="0"/>
    <x v="0"/>
    <n v="0"/>
    <n v="0"/>
    <n v="1"/>
    <m/>
    <n v="1"/>
    <n v="1"/>
    <n v="1"/>
    <n v="0"/>
    <n v="3"/>
    <s v="Low Risk"/>
    <n v="6"/>
    <s v="6-11 bulan"/>
  </r>
  <r>
    <x v="2693"/>
    <x v="157"/>
    <x v="4"/>
    <x v="79"/>
    <s v="90382306506887"/>
    <n v="57"/>
    <s v="Lakilaki"/>
    <x v="0"/>
    <n v="6950000"/>
    <n v="0.23741007194244604"/>
    <x v="0"/>
    <s v="Bali"/>
    <x v="1"/>
    <s v="MT15"/>
    <s v="Sport Naked"/>
    <n v="38373000"/>
    <n v="7675000"/>
    <s v="Medium"/>
    <x v="2"/>
    <x v="5"/>
    <n v="0.14499999999999999"/>
    <n v="1650000"/>
    <n v="39601000"/>
    <x v="0"/>
    <x v="0"/>
    <n v="0"/>
    <n v="0"/>
    <n v="1"/>
    <s v="ok"/>
    <n v="2"/>
    <n v="2"/>
    <n v="1"/>
    <n v="0"/>
    <n v="5"/>
    <s v="Low Risk"/>
    <n v="4"/>
    <s v="0-5 bulan"/>
  </r>
  <r>
    <x v="2694"/>
    <x v="103"/>
    <x v="2"/>
    <x v="490"/>
    <s v="32632709892765"/>
    <n v="46"/>
    <s v="Perempuan"/>
    <x v="1"/>
    <n v="13501000"/>
    <n v="3.9856306940226648E-2"/>
    <x v="0"/>
    <s v="Bali"/>
    <x v="2"/>
    <s v="Address"/>
    <s v="Matic Mid"/>
    <n v="20797000"/>
    <n v="2080000"/>
    <s v="Low"/>
    <x v="6"/>
    <x v="1"/>
    <n v="0.14499999999999999"/>
    <n v="538100"/>
    <n v="32286000"/>
    <x v="0"/>
    <x v="0"/>
    <n v="0"/>
    <n v="0"/>
    <n v="1"/>
    <m/>
    <n v="1"/>
    <n v="3"/>
    <n v="4"/>
    <n v="0"/>
    <n v="8"/>
    <s v="Medium Risk"/>
    <n v="6"/>
    <s v="6-11 bulan"/>
  </r>
  <r>
    <x v="2695"/>
    <x v="112"/>
    <x v="2"/>
    <x v="204"/>
    <s v="36791311994280"/>
    <n v="24"/>
    <s v="Lakilaki"/>
    <x v="0"/>
    <n v="6612000"/>
    <n v="0.10775862068965517"/>
    <x v="16"/>
    <s v="Jawa Timur"/>
    <x v="1"/>
    <s v="Lexi LX 155"/>
    <s v="Matic Mid"/>
    <n v="27499000"/>
    <n v="9625000"/>
    <s v="High"/>
    <x v="4"/>
    <x v="4"/>
    <n v="0.14499999999999999"/>
    <n v="712500"/>
    <n v="25649000"/>
    <x v="0"/>
    <x v="0"/>
    <n v="0"/>
    <n v="0"/>
    <n v="1"/>
    <s v="verifikasi"/>
    <n v="1"/>
    <n v="1"/>
    <n v="2"/>
    <n v="0"/>
    <n v="4"/>
    <s v="Low Risk"/>
    <n v="5"/>
    <s v="0-5 bulan"/>
  </r>
  <r>
    <x v="2696"/>
    <x v="139"/>
    <x v="3"/>
    <x v="294"/>
    <s v="64941212514364"/>
    <n v="30"/>
    <s v="Lakilaki"/>
    <x v="6"/>
    <n v="5246000"/>
    <n v="0.30590926420129622"/>
    <x v="17"/>
    <s v="Jawa Barat"/>
    <x v="0"/>
    <s v="Scoopy"/>
    <s v="Matic Stylish"/>
    <n v="24027000"/>
    <n v="7208000"/>
    <s v="High"/>
    <x v="3"/>
    <x v="0"/>
    <n v="0.14499999999999999"/>
    <n v="1604800"/>
    <n v="19258000"/>
    <x v="0"/>
    <x v="0"/>
    <n v="0"/>
    <n v="0"/>
    <n v="1"/>
    <s v="survey ulang"/>
    <n v="3"/>
    <n v="1"/>
    <n v="1"/>
    <n v="0"/>
    <n v="5"/>
    <s v="Low Risk"/>
    <n v="8"/>
    <s v="6-11 bulan"/>
  </r>
  <r>
    <x v="2697"/>
    <x v="19"/>
    <x v="5"/>
    <x v="582"/>
    <s v="56922405905655"/>
    <n v="27"/>
    <s v="Perempuan"/>
    <x v="1"/>
    <n v="5916000"/>
    <n v="0.10419202163624071"/>
    <x v="15"/>
    <s v="DKI Jakarta"/>
    <x v="0"/>
    <s v="Scoopy"/>
    <s v="Matic Stylish"/>
    <n v="23823000"/>
    <n v="2382000"/>
    <s v="Low"/>
    <x v="6"/>
    <x v="1"/>
    <n v="0.14499999999999999"/>
    <n v="616400"/>
    <n v="36986000"/>
    <x v="0"/>
    <x v="0"/>
    <n v="0"/>
    <n v="0"/>
    <n v="1"/>
    <s v="verifikasi"/>
    <n v="1"/>
    <n v="3"/>
    <n v="4"/>
    <n v="0"/>
    <n v="8"/>
    <s v="Medium Risk"/>
    <n v="9"/>
    <s v="6-11 bulan"/>
  </r>
  <r>
    <x v="2698"/>
    <x v="41"/>
    <x v="3"/>
    <x v="177"/>
    <s v="65961909627509"/>
    <n v="46"/>
    <s v="Perempuan"/>
    <x v="8"/>
    <n v="3494000"/>
    <n v="0.27796222095020034"/>
    <x v="1"/>
    <s v="Sumatera Selatan"/>
    <x v="0"/>
    <s v="Genio"/>
    <s v="Matic Entry"/>
    <n v="20076000"/>
    <n v="2008000"/>
    <s v="Low"/>
    <x v="6"/>
    <x v="5"/>
    <n v="0.14499999999999999"/>
    <n v="971200"/>
    <n v="23308000"/>
    <x v="0"/>
    <x v="0"/>
    <n v="0"/>
    <n v="0"/>
    <n v="1"/>
    <s v="verifikasi"/>
    <n v="2"/>
    <n v="3"/>
    <n v="1"/>
    <n v="0"/>
    <n v="6"/>
    <s v="Low Risk"/>
    <n v="7"/>
    <s v="6-11 bulan"/>
  </r>
  <r>
    <x v="2699"/>
    <x v="25"/>
    <x v="3"/>
    <x v="279"/>
    <s v="35482404818119"/>
    <n v="38"/>
    <s v="Lakilaki"/>
    <x v="6"/>
    <n v="6256000"/>
    <n v="0.28606138107416879"/>
    <x v="16"/>
    <s v="Jawa Timur"/>
    <x v="0"/>
    <s v="CB150R"/>
    <s v="Sport"/>
    <n v="31127000"/>
    <n v="4669000"/>
    <s v="Medium"/>
    <x v="0"/>
    <x v="3"/>
    <n v="0.14499999999999999"/>
    <n v="1789600"/>
    <n v="32213000"/>
    <x v="0"/>
    <x v="0"/>
    <n v="0"/>
    <n v="0"/>
    <n v="1"/>
    <s v="data kurang"/>
    <n v="2"/>
    <n v="2"/>
    <n v="1"/>
    <n v="0"/>
    <n v="5"/>
    <s v="Low Risk"/>
    <n v="8"/>
    <s v="6-11 bulan"/>
  </r>
  <r>
    <x v="2700"/>
    <x v="24"/>
    <x v="0"/>
    <x v="521"/>
    <s v="64261103945829"/>
    <n v="49"/>
    <s v="Lakilaki"/>
    <x v="8"/>
    <n v="3910000"/>
    <n v="0.17115089514066495"/>
    <x v="0"/>
    <s v="Bali"/>
    <x v="0"/>
    <s v="Vario 125"/>
    <s v="Matic Mid"/>
    <n v="25827000"/>
    <n v="9040000"/>
    <s v="High"/>
    <x v="4"/>
    <x v="4"/>
    <n v="0.14499999999999999"/>
    <n v="669200"/>
    <n v="24090000"/>
    <x v="0"/>
    <x v="0"/>
    <n v="0"/>
    <n v="0"/>
    <n v="1"/>
    <s v="approved"/>
    <n v="1"/>
    <n v="1"/>
    <n v="2"/>
    <n v="0"/>
    <n v="4"/>
    <s v="Low Risk"/>
    <n v="4"/>
    <s v="0-5 bulan"/>
  </r>
  <r>
    <x v="2701"/>
    <x v="33"/>
    <x v="5"/>
    <x v="294"/>
    <s v="75191508958763"/>
    <n v="36"/>
    <s v="Perempuan"/>
    <x v="9"/>
    <n v="6195000"/>
    <n v="5.5964487489911216E-2"/>
    <x v="5"/>
    <s v="Kalimantan Timur"/>
    <x v="3"/>
    <s v="Dazz"/>
    <s v="Matic Entry"/>
    <n v="16203000"/>
    <n v="5671000"/>
    <s v="High"/>
    <x v="4"/>
    <x v="2"/>
    <n v="0.14499999999999999"/>
    <n v="346700"/>
    <n v="16641000"/>
    <x v="0"/>
    <x v="0"/>
    <n v="0"/>
    <n v="0"/>
    <n v="1"/>
    <m/>
    <n v="1"/>
    <n v="1"/>
    <n v="3"/>
    <n v="0"/>
    <n v="5"/>
    <s v="Low Risk"/>
    <n v="9"/>
    <s v="6-11 bulan"/>
  </r>
  <r>
    <x v="2702"/>
    <x v="153"/>
    <x v="5"/>
    <x v="617"/>
    <s v="35752501657942"/>
    <n v="51"/>
    <s v="Lakilaki"/>
    <x v="9"/>
    <n v="4861000"/>
    <n v="0.16352602345196462"/>
    <x v="6"/>
    <s v="DIY"/>
    <x v="1"/>
    <s v="MT15"/>
    <s v="Sport Naked"/>
    <n v="39500000"/>
    <n v="11850000"/>
    <s v="High"/>
    <x v="3"/>
    <x v="1"/>
    <n v="0.14499999999999999"/>
    <n v="794900"/>
    <n v="47696000"/>
    <x v="0"/>
    <x v="0"/>
    <n v="0"/>
    <n v="0"/>
    <n v="1"/>
    <s v="approved"/>
    <n v="1"/>
    <n v="1"/>
    <n v="4"/>
    <n v="0"/>
    <n v="6"/>
    <s v="Low Risk"/>
    <n v="9"/>
    <s v="6-11 bulan"/>
  </r>
  <r>
    <x v="2703"/>
    <x v="111"/>
    <x v="4"/>
    <x v="359"/>
    <s v="97622609622067"/>
    <n v="55"/>
    <s v="Perempuan"/>
    <x v="5"/>
    <n v="4984000"/>
    <n v="0.29012841091492775"/>
    <x v="17"/>
    <s v="Jawa Barat"/>
    <x v="0"/>
    <s v="Vario 160"/>
    <s v="Matic Mid"/>
    <n v="30540000"/>
    <n v="9162000"/>
    <s v="High"/>
    <x v="3"/>
    <x v="3"/>
    <n v="0.14499999999999999"/>
    <n v="1446000"/>
    <n v="26028000"/>
    <x v="0"/>
    <x v="0"/>
    <n v="0"/>
    <n v="0"/>
    <n v="1"/>
    <s v="ok"/>
    <n v="2"/>
    <n v="1"/>
    <n v="1"/>
    <n v="0"/>
    <n v="4"/>
    <s v="Low Risk"/>
    <n v="4"/>
    <s v="0-5 bulan"/>
  </r>
  <r>
    <x v="2704"/>
    <x v="152"/>
    <x v="2"/>
    <x v="383"/>
    <s v="78522811606181"/>
    <n v="39"/>
    <s v="Perempuan"/>
    <x v="8"/>
    <n v="3835000"/>
    <n v="0.32638852672750979"/>
    <x v="2"/>
    <s v="Riau"/>
    <x v="1"/>
    <s v="Freego"/>
    <s v="Matic Mid"/>
    <n v="23133000"/>
    <n v="4627000"/>
    <s v="Medium"/>
    <x v="2"/>
    <x v="3"/>
    <n v="0.14499999999999999"/>
    <n v="1251700"/>
    <n v="22531000"/>
    <x v="0"/>
    <x v="0"/>
    <n v="0"/>
    <n v="0"/>
    <n v="1"/>
    <m/>
    <n v="3"/>
    <n v="2"/>
    <n v="1"/>
    <n v="0"/>
    <n v="6"/>
    <s v="Low Risk"/>
    <n v="5"/>
    <s v="0-5 bulan"/>
  </r>
  <r>
    <x v="2705"/>
    <x v="162"/>
    <x v="4"/>
    <x v="354"/>
    <s v="57232008781938"/>
    <n v="45"/>
    <s v="Perempuan"/>
    <x v="0"/>
    <n v="6099000"/>
    <n v="0.36807673389080175"/>
    <x v="2"/>
    <s v="Riau"/>
    <x v="4"/>
    <s v="KLX 150"/>
    <s v="Trail"/>
    <n v="36877000"/>
    <n v="3688000"/>
    <s v="Low"/>
    <x v="6"/>
    <x v="3"/>
    <n v="0.14499999999999999"/>
    <n v="2244900"/>
    <n v="40407000"/>
    <x v="0"/>
    <x v="0"/>
    <n v="0"/>
    <n v="0"/>
    <n v="1"/>
    <m/>
    <n v="3"/>
    <n v="3"/>
    <n v="1"/>
    <n v="0"/>
    <n v="7"/>
    <s v="Medium Risk"/>
    <n v="5"/>
    <s v="0-5 bulan"/>
  </r>
  <r>
    <x v="2706"/>
    <x v="140"/>
    <x v="5"/>
    <x v="452"/>
    <s v="96521008589579"/>
    <n v="31"/>
    <s v="Lakilaki"/>
    <x v="2"/>
    <n v="2586000"/>
    <n v="0.23302397525135343"/>
    <x v="4"/>
    <s v="Kalimantan Selatan"/>
    <x v="0"/>
    <s v="Scoopy"/>
    <s v="Matic Stylish"/>
    <n v="23259000"/>
    <n v="8141000"/>
    <s v="High"/>
    <x v="4"/>
    <x v="4"/>
    <n v="0.14499999999999999"/>
    <n v="602600"/>
    <n v="21694000"/>
    <x v="0"/>
    <x v="0"/>
    <n v="0"/>
    <n v="0"/>
    <n v="1"/>
    <s v="data kurang"/>
    <n v="2"/>
    <n v="1"/>
    <n v="2"/>
    <n v="0"/>
    <n v="5"/>
    <s v="Low Risk"/>
    <n v="8"/>
    <s v="6-11 bulan"/>
  </r>
  <r>
    <x v="2707"/>
    <x v="33"/>
    <x v="5"/>
    <x v="379"/>
    <s v="81901003666105"/>
    <n v="52"/>
    <s v="Perempuan"/>
    <x v="1"/>
    <n v="13121000"/>
    <n v="0.23643015014099536"/>
    <x v="14"/>
    <s v="DKI Jakarta"/>
    <x v="1"/>
    <s v="MT15"/>
    <s v="Sport Naked"/>
    <n v="38250000"/>
    <n v="5738000"/>
    <s v="Medium"/>
    <x v="0"/>
    <x v="0"/>
    <n v="0.14499999999999999"/>
    <n v="3102200"/>
    <n v="37227000"/>
    <x v="0"/>
    <x v="0"/>
    <n v="0"/>
    <n v="0"/>
    <n v="1"/>
    <m/>
    <n v="2"/>
    <n v="2"/>
    <n v="1"/>
    <n v="0"/>
    <n v="5"/>
    <s v="Low Risk"/>
    <n v="9"/>
    <s v="6-11 bulan"/>
  </r>
  <r>
    <x v="2708"/>
    <x v="95"/>
    <x v="0"/>
    <x v="671"/>
    <s v="38281805553962"/>
    <n v="35"/>
    <s v="Lakilaki"/>
    <x v="4"/>
    <n v="5410000"/>
    <n v="0.36580406654343806"/>
    <x v="17"/>
    <s v="Jawa Barat"/>
    <x v="1"/>
    <s v="NMAX 155"/>
    <s v="Matic Premium"/>
    <n v="36572000"/>
    <n v="7314000"/>
    <s v="Medium"/>
    <x v="2"/>
    <x v="3"/>
    <n v="0.14499999999999999"/>
    <n v="1979000"/>
    <n v="35621000"/>
    <x v="0"/>
    <x v="0"/>
    <n v="0"/>
    <n v="0"/>
    <n v="1"/>
    <m/>
    <n v="3"/>
    <n v="2"/>
    <n v="1"/>
    <n v="0"/>
    <n v="6"/>
    <s v="Low Risk"/>
    <n v="4"/>
    <s v="0-5 bulan"/>
  </r>
  <r>
    <x v="2709"/>
    <x v="99"/>
    <x v="1"/>
    <x v="92"/>
    <s v="68122212572094"/>
    <n v="35"/>
    <s v="Perempuan"/>
    <x v="9"/>
    <n v="4567000"/>
    <n v="0.23034814977008977"/>
    <x v="14"/>
    <s v="DKI Jakarta"/>
    <x v="1"/>
    <s v="R15"/>
    <s v="Sport"/>
    <n v="42611000"/>
    <n v="10653000"/>
    <s v="Medium"/>
    <x v="1"/>
    <x v="2"/>
    <n v="0.14499999999999999"/>
    <n v="1052000"/>
    <n v="50494000"/>
    <x v="0"/>
    <x v="0"/>
    <n v="0"/>
    <n v="0"/>
    <n v="1"/>
    <m/>
    <n v="2"/>
    <n v="2"/>
    <n v="3"/>
    <n v="0"/>
    <n v="7"/>
    <s v="Medium Risk"/>
    <n v="7"/>
    <s v="6-11 bulan"/>
  </r>
  <r>
    <x v="2710"/>
    <x v="192"/>
    <x v="8"/>
    <x v="345"/>
    <s v="91382408884219"/>
    <n v="56"/>
    <s v="Lakilaki"/>
    <x v="6"/>
    <n v="4329000"/>
    <n v="0.46798336798336798"/>
    <x v="5"/>
    <s v="Kalimantan Timur"/>
    <x v="0"/>
    <s v="PCX 160"/>
    <s v="Matic Premium"/>
    <n v="35237000"/>
    <n v="5286000"/>
    <s v="Medium"/>
    <x v="0"/>
    <x v="3"/>
    <n v="0.14499999999999999"/>
    <n v="2025900"/>
    <n v="36466000"/>
    <x v="0"/>
    <x v="0"/>
    <n v="0"/>
    <n v="0"/>
    <n v="1"/>
    <s v="approved"/>
    <n v="4"/>
    <n v="2"/>
    <n v="1"/>
    <n v="0"/>
    <n v="7"/>
    <s v="Medium Risk"/>
    <n v="1"/>
    <s v="0-5 bulan"/>
  </r>
  <r>
    <x v="2711"/>
    <x v="136"/>
    <x v="5"/>
    <x v="620"/>
    <s v="92422903894624"/>
    <n v="22"/>
    <s v="Lakilaki"/>
    <x v="2"/>
    <n v="2839000"/>
    <n v="0.47090524832687564"/>
    <x v="10"/>
    <s v="Jawa Timur"/>
    <x v="0"/>
    <s v="Beat Street"/>
    <s v="Matic Entry"/>
    <n v="18681000"/>
    <n v="4670000"/>
    <s v="Medium"/>
    <x v="1"/>
    <x v="0"/>
    <n v="0.14499999999999999"/>
    <n v="1336900"/>
    <n v="16042000"/>
    <x v="0"/>
    <x v="0"/>
    <n v="0"/>
    <n v="0"/>
    <n v="1"/>
    <m/>
    <n v="4"/>
    <n v="2"/>
    <n v="1"/>
    <n v="0"/>
    <n v="7"/>
    <s v="Medium Risk"/>
    <n v="8"/>
    <s v="6-11 bulan"/>
  </r>
  <r>
    <x v="2712"/>
    <x v="196"/>
    <x v="3"/>
    <x v="285"/>
    <s v="89342810784126"/>
    <n v="43"/>
    <s v="Perempuan"/>
    <x v="1"/>
    <n v="5583000"/>
    <n v="0.1015403904710729"/>
    <x v="19"/>
    <s v="Jawa Barat"/>
    <x v="0"/>
    <s v="CB150R"/>
    <s v="Sport"/>
    <n v="30334000"/>
    <n v="10617000"/>
    <s v="High"/>
    <x v="4"/>
    <x v="1"/>
    <n v="0.14499999999999999"/>
    <n v="566900"/>
    <n v="34013000"/>
    <x v="0"/>
    <x v="0"/>
    <n v="0"/>
    <n v="0"/>
    <n v="1"/>
    <s v="ok"/>
    <n v="1"/>
    <n v="1"/>
    <n v="4"/>
    <n v="0"/>
    <n v="6"/>
    <s v="Low Risk"/>
    <n v="8"/>
    <s v="6-11 bulan"/>
  </r>
  <r>
    <x v="2713"/>
    <x v="152"/>
    <x v="2"/>
    <x v="570"/>
    <s v="55482302902585"/>
    <n v="57"/>
    <s v="Perempuan"/>
    <x v="9"/>
    <n v="4737000"/>
    <n v="0.11401731053409331"/>
    <x v="20"/>
    <s v="DKI Jakarta"/>
    <x v="0"/>
    <s v="Beat Street"/>
    <s v="Matic Entry"/>
    <n v="18230000"/>
    <n v="1823000"/>
    <s v="Low"/>
    <x v="6"/>
    <x v="2"/>
    <n v="0.14499999999999999"/>
    <n v="540100"/>
    <n v="25923000"/>
    <x v="0"/>
    <x v="0"/>
    <n v="0"/>
    <n v="0"/>
    <n v="1"/>
    <s v="verifikasi"/>
    <n v="1"/>
    <n v="3"/>
    <n v="3"/>
    <n v="0"/>
    <n v="7"/>
    <s v="Medium Risk"/>
    <n v="5"/>
    <s v="0-5 bulan"/>
  </r>
  <r>
    <x v="2714"/>
    <x v="89"/>
    <x v="5"/>
    <x v="239"/>
    <s v="81431103688842"/>
    <n v="45"/>
    <s v="Lakilaki"/>
    <x v="4"/>
    <n v="4850000"/>
    <n v="8.4845360824742269E-2"/>
    <x v="7"/>
    <s v="Jawa Barat"/>
    <x v="1"/>
    <s v="Mio M3"/>
    <s v="Matic Entry"/>
    <n v="17858000"/>
    <n v="5357000"/>
    <s v="High"/>
    <x v="3"/>
    <x v="2"/>
    <n v="0.14499999999999999"/>
    <n v="411500"/>
    <n v="19752000"/>
    <x v="0"/>
    <x v="0"/>
    <n v="0"/>
    <n v="0"/>
    <n v="1"/>
    <s v="verifikasi"/>
    <n v="1"/>
    <n v="1"/>
    <n v="3"/>
    <n v="0"/>
    <n v="5"/>
    <s v="Low Risk"/>
    <n v="9"/>
    <s v="6-11 bulan"/>
  </r>
  <r>
    <x v="2715"/>
    <x v="58"/>
    <x v="2"/>
    <x v="654"/>
    <s v="66562901666130"/>
    <n v="52"/>
    <s v="Lakilaki"/>
    <x v="0"/>
    <n v="4609000"/>
    <n v="0.14857886743328272"/>
    <x v="19"/>
    <s v="Jawa Barat"/>
    <x v="0"/>
    <s v="Beat Street"/>
    <s v="Matic Entry"/>
    <n v="18202000"/>
    <n v="5461000"/>
    <s v="High"/>
    <x v="3"/>
    <x v="5"/>
    <n v="0.14499999999999999"/>
    <n v="684800"/>
    <n v="16436000"/>
    <x v="0"/>
    <x v="0"/>
    <n v="0"/>
    <n v="0"/>
    <n v="1"/>
    <m/>
    <n v="1"/>
    <n v="1"/>
    <n v="1"/>
    <n v="0"/>
    <n v="3"/>
    <s v="Low Risk"/>
    <n v="6"/>
    <s v="6-11 bulan"/>
  </r>
  <r>
    <x v="2716"/>
    <x v="62"/>
    <x v="1"/>
    <x v="568"/>
    <s v="38782312615930"/>
    <n v="22"/>
    <s v="Perempuan"/>
    <x v="9"/>
    <n v="5831000"/>
    <n v="0.40265820613959868"/>
    <x v="7"/>
    <s v="Jawa Barat"/>
    <x v="1"/>
    <s v="Lexi LX 155"/>
    <s v="Matic Mid"/>
    <n v="27341000"/>
    <n v="2734000"/>
    <s v="Low"/>
    <x v="6"/>
    <x v="0"/>
    <n v="0.14499999999999999"/>
    <n v="2347900"/>
    <n v="28175000"/>
    <x v="0"/>
    <x v="0"/>
    <n v="0"/>
    <n v="0"/>
    <n v="1"/>
    <s v="approved"/>
    <n v="4"/>
    <n v="3"/>
    <n v="1"/>
    <n v="0"/>
    <n v="8"/>
    <s v="Medium Risk"/>
    <n v="7"/>
    <s v="6-11 bulan"/>
  </r>
  <r>
    <x v="2717"/>
    <x v="70"/>
    <x v="3"/>
    <x v="448"/>
    <s v="93181809851415"/>
    <n v="28"/>
    <s v="Lakilaki"/>
    <x v="8"/>
    <n v="3027000"/>
    <n v="0.34010571522960026"/>
    <x v="6"/>
    <s v="DIY"/>
    <x v="3"/>
    <s v="Dazz"/>
    <s v="Matic Entry"/>
    <n v="16599000"/>
    <n v="5810000"/>
    <s v="High"/>
    <x v="4"/>
    <x v="0"/>
    <n v="0.14499999999999999"/>
    <n v="1029500"/>
    <n v="12354000"/>
    <x v="0"/>
    <x v="0"/>
    <n v="0"/>
    <n v="0"/>
    <n v="1"/>
    <s v="data kurang"/>
    <n v="3"/>
    <n v="1"/>
    <n v="1"/>
    <n v="0"/>
    <n v="5"/>
    <s v="Low Risk"/>
    <n v="8"/>
    <s v="6-11 bulan"/>
  </r>
  <r>
    <x v="2718"/>
    <x v="116"/>
    <x v="5"/>
    <x v="465"/>
    <s v="45421505852733"/>
    <n v="43"/>
    <s v="Perempuan"/>
    <x v="4"/>
    <n v="7078000"/>
    <n v="0.11770274088725628"/>
    <x v="13"/>
    <s v="Jawa Barat"/>
    <x v="0"/>
    <s v="ADV 160"/>
    <s v="Adventure"/>
    <n v="41399000"/>
    <n v="12420000"/>
    <s v="High"/>
    <x v="3"/>
    <x v="1"/>
    <n v="0.14499999999999999"/>
    <n v="833100"/>
    <n v="49988000"/>
    <x v="0"/>
    <x v="0"/>
    <n v="0"/>
    <n v="0"/>
    <n v="1"/>
    <s v="survey ulang"/>
    <n v="1"/>
    <n v="1"/>
    <n v="4"/>
    <n v="0"/>
    <n v="6"/>
    <s v="Low Risk"/>
    <n v="9"/>
    <s v="6-11 bulan"/>
  </r>
  <r>
    <x v="2719"/>
    <x v="173"/>
    <x v="4"/>
    <x v="164"/>
    <s v="92512303774475"/>
    <n v="41"/>
    <s v="Lakilaki"/>
    <x v="0"/>
    <n v="7299000"/>
    <n v="9.6917385943279907E-2"/>
    <x v="9"/>
    <s v="Jawa Tengah"/>
    <x v="0"/>
    <s v="Beat Street"/>
    <s v="Matic Entry"/>
    <n v="18801000"/>
    <n v="5640000"/>
    <s v="High"/>
    <x v="3"/>
    <x v="5"/>
    <n v="0.14499999999999999"/>
    <n v="707400"/>
    <n v="16978000"/>
    <x v="0"/>
    <x v="0"/>
    <n v="0"/>
    <n v="0"/>
    <n v="1"/>
    <m/>
    <n v="1"/>
    <n v="1"/>
    <n v="1"/>
    <n v="0"/>
    <n v="3"/>
    <s v="Low Risk"/>
    <n v="5"/>
    <s v="0-5 bulan"/>
  </r>
  <r>
    <x v="2720"/>
    <x v="116"/>
    <x v="5"/>
    <x v="607"/>
    <s v="57372002578338"/>
    <n v="28"/>
    <s v="Perempuan"/>
    <x v="8"/>
    <n v="3822000"/>
    <n v="0.35732600732600733"/>
    <x v="3"/>
    <s v="Sulawesi Selatan"/>
    <x v="1"/>
    <s v="Freego"/>
    <s v="Matic Mid"/>
    <n v="22020000"/>
    <n v="7707000"/>
    <s v="High"/>
    <x v="4"/>
    <x v="0"/>
    <n v="0.14499999999999999"/>
    <n v="1365700"/>
    <n v="16389000"/>
    <x v="0"/>
    <x v="0"/>
    <n v="0"/>
    <n v="0"/>
    <n v="1"/>
    <m/>
    <n v="3"/>
    <n v="1"/>
    <n v="1"/>
    <n v="0"/>
    <n v="5"/>
    <s v="Low Risk"/>
    <n v="9"/>
    <s v="6-11 bulan"/>
  </r>
  <r>
    <x v="2721"/>
    <x v="130"/>
    <x v="5"/>
    <x v="322"/>
    <s v="83761103587531"/>
    <n v="23"/>
    <s v="Lakilaki"/>
    <x v="5"/>
    <n v="4329000"/>
    <n v="0.1413952413952414"/>
    <x v="20"/>
    <s v="DKI Jakarta"/>
    <x v="2"/>
    <s v="Address"/>
    <s v="Matic Mid"/>
    <n v="20474000"/>
    <n v="5119000"/>
    <s v="Medium"/>
    <x v="1"/>
    <x v="4"/>
    <n v="0.14499999999999999"/>
    <n v="612100"/>
    <n v="22035000"/>
    <x v="0"/>
    <x v="0"/>
    <n v="0"/>
    <n v="0"/>
    <n v="1"/>
    <m/>
    <n v="1"/>
    <n v="2"/>
    <n v="2"/>
    <n v="0"/>
    <n v="5"/>
    <s v="Low Risk"/>
    <n v="8"/>
    <s v="6-11 bulan"/>
  </r>
  <r>
    <x v="2722"/>
    <x v="21"/>
    <x v="4"/>
    <x v="585"/>
    <s v="85482010531058"/>
    <n v="37"/>
    <s v="Perempuan"/>
    <x v="1"/>
    <n v="4473000"/>
    <n v="0.19760786943885536"/>
    <x v="15"/>
    <s v="DKI Jakarta"/>
    <x v="0"/>
    <s v="Vario 160"/>
    <s v="Matic Mid"/>
    <n v="29835000"/>
    <n v="2983000"/>
    <s v="Low"/>
    <x v="6"/>
    <x v="2"/>
    <n v="0.14499999999999999"/>
    <n v="883900"/>
    <n v="42426000"/>
    <x v="0"/>
    <x v="0"/>
    <n v="0"/>
    <n v="0"/>
    <n v="1"/>
    <s v="approved"/>
    <n v="1"/>
    <n v="3"/>
    <n v="3"/>
    <n v="0"/>
    <n v="7"/>
    <s v="Medium Risk"/>
    <n v="5"/>
    <s v="0-5 bulan"/>
  </r>
  <r>
    <x v="2723"/>
    <x v="164"/>
    <x v="4"/>
    <x v="443"/>
    <s v="49461906677357"/>
    <n v="27"/>
    <s v="Lakilaki"/>
    <x v="0"/>
    <n v="6281000"/>
    <n v="0.28594172902404075"/>
    <x v="0"/>
    <s v="Bali"/>
    <x v="1"/>
    <s v="Aerox 155"/>
    <s v="Matic Sport"/>
    <n v="31372000"/>
    <n v="12549000"/>
    <s v="High"/>
    <x v="5"/>
    <x v="0"/>
    <n v="0.14499999999999999"/>
    <n v="1796000"/>
    <n v="21552000"/>
    <x v="0"/>
    <x v="0"/>
    <n v="0"/>
    <n v="0"/>
    <n v="1"/>
    <s v="approved"/>
    <n v="2"/>
    <n v="1"/>
    <n v="1"/>
    <n v="0"/>
    <n v="4"/>
    <s v="Low Risk"/>
    <n v="5"/>
    <s v="0-5 bulan"/>
  </r>
  <r>
    <x v="2724"/>
    <x v="94"/>
    <x v="2"/>
    <x v="144"/>
    <s v="33741004831117"/>
    <n v="52"/>
    <s v="Lakilaki"/>
    <x v="0"/>
    <n v="5366000"/>
    <n v="0.15773387998509131"/>
    <x v="20"/>
    <s v="DKI Jakarta"/>
    <x v="0"/>
    <s v="Vario 160"/>
    <s v="Matic Mid"/>
    <n v="30334000"/>
    <n v="9100000"/>
    <s v="High"/>
    <x v="3"/>
    <x v="4"/>
    <n v="0.14499999999999999"/>
    <n v="846400"/>
    <n v="30471000"/>
    <x v="0"/>
    <x v="0"/>
    <n v="0"/>
    <n v="0"/>
    <n v="1"/>
    <m/>
    <n v="1"/>
    <n v="1"/>
    <n v="2"/>
    <n v="0"/>
    <n v="4"/>
    <s v="Low Risk"/>
    <n v="5"/>
    <s v="0-5 bulan"/>
  </r>
  <r>
    <x v="2725"/>
    <x v="46"/>
    <x v="2"/>
    <x v="29"/>
    <s v="72382403516390"/>
    <n v="23"/>
    <s v="Perempuan"/>
    <x v="9"/>
    <n v="6321000"/>
    <n v="0.32241733902863473"/>
    <x v="8"/>
    <s v="Banten"/>
    <x v="1"/>
    <s v="XMAX 250"/>
    <s v="Maxi Scooter"/>
    <n v="60151000"/>
    <n v="9023000"/>
    <s v="Medium"/>
    <x v="0"/>
    <x v="4"/>
    <n v="0.14499999999999999"/>
    <n v="2038000"/>
    <n v="73368000"/>
    <x v="0"/>
    <x v="0"/>
    <n v="0"/>
    <n v="0"/>
    <n v="1"/>
    <s v="verifikasi"/>
    <n v="3"/>
    <n v="2"/>
    <n v="2"/>
    <n v="0"/>
    <n v="7"/>
    <s v="Medium Risk"/>
    <n v="6"/>
    <s v="6-11 bulan"/>
  </r>
  <r>
    <x v="2726"/>
    <x v="54"/>
    <x v="5"/>
    <x v="128"/>
    <s v="46771101778307"/>
    <n v="36"/>
    <s v="Lakilaki"/>
    <x v="2"/>
    <n v="2903000"/>
    <n v="0.1374440234240441"/>
    <x v="0"/>
    <s v="Bali"/>
    <x v="0"/>
    <s v="Revo X"/>
    <s v="Bebek"/>
    <n v="17346000"/>
    <n v="3469000"/>
    <s v="Medium"/>
    <x v="2"/>
    <x v="1"/>
    <n v="0.14499999999999999"/>
    <n v="399000"/>
    <n v="23938000"/>
    <x v="0"/>
    <x v="0"/>
    <n v="0"/>
    <n v="0"/>
    <n v="1"/>
    <s v="survey ulang"/>
    <n v="1"/>
    <n v="2"/>
    <n v="4"/>
    <n v="0"/>
    <n v="7"/>
    <s v="Medium Risk"/>
    <n v="9"/>
    <s v="6-11 bulan"/>
  </r>
  <r>
    <x v="2727"/>
    <x v="196"/>
    <x v="3"/>
    <x v="555"/>
    <s v="53461812619534"/>
    <n v="22"/>
    <s v="Lakilaki"/>
    <x v="9"/>
    <n v="5138000"/>
    <n v="0.39696379914363566"/>
    <x v="17"/>
    <s v="Jawa Barat"/>
    <x v="4"/>
    <s v="KLX 150"/>
    <s v="Trail"/>
    <n v="37693000"/>
    <n v="7539000"/>
    <s v="Medium"/>
    <x v="2"/>
    <x v="3"/>
    <n v="0.14499999999999999"/>
    <n v="2039600"/>
    <n v="36712000"/>
    <x v="0"/>
    <x v="0"/>
    <n v="0"/>
    <n v="0"/>
    <n v="1"/>
    <s v="data kurang"/>
    <n v="3"/>
    <n v="2"/>
    <n v="1"/>
    <n v="0"/>
    <n v="6"/>
    <s v="Low Risk"/>
    <n v="8"/>
    <s v="6-11 bulan"/>
  </r>
  <r>
    <x v="2728"/>
    <x v="110"/>
    <x v="0"/>
    <x v="476"/>
    <s v="41991904974906"/>
    <n v="43"/>
    <s v="Lakilaki"/>
    <x v="6"/>
    <n v="4740000"/>
    <n v="0.30261603375527424"/>
    <x v="1"/>
    <s v="Sumatera Selatan"/>
    <x v="0"/>
    <s v="CB150R"/>
    <s v="Sport"/>
    <n v="30295000"/>
    <n v="9089000"/>
    <s v="High"/>
    <x v="3"/>
    <x v="3"/>
    <n v="0.14499999999999999"/>
    <n v="1434400"/>
    <n v="25818000"/>
    <x v="1"/>
    <x v="3"/>
    <n v="28"/>
    <n v="1"/>
    <n v="3"/>
    <m/>
    <n v="3"/>
    <n v="1"/>
    <n v="1"/>
    <n v="2"/>
    <n v="7"/>
    <s v="Medium Risk"/>
    <n v="4"/>
    <s v="0-5 bulan"/>
  </r>
  <r>
    <x v="2729"/>
    <x v="18"/>
    <x v="4"/>
    <x v="212"/>
    <s v="38122808656260"/>
    <n v="21"/>
    <s v="Perempuan"/>
    <x v="9"/>
    <n v="5338000"/>
    <n v="0.15243536905207944"/>
    <x v="9"/>
    <s v="Jawa Tengah"/>
    <x v="0"/>
    <s v="PCX 160"/>
    <s v="Matic Premium"/>
    <n v="35315000"/>
    <n v="10595000"/>
    <s v="High"/>
    <x v="3"/>
    <x v="2"/>
    <n v="0.14499999999999999"/>
    <n v="813700"/>
    <n v="39058000"/>
    <x v="0"/>
    <x v="0"/>
    <n v="0"/>
    <n v="0"/>
    <n v="1"/>
    <s v="approved"/>
    <n v="1"/>
    <n v="1"/>
    <n v="3"/>
    <n v="0"/>
    <n v="5"/>
    <s v="Low Risk"/>
    <n v="5"/>
    <s v="0-5 bulan"/>
  </r>
  <r>
    <x v="2730"/>
    <x v="90"/>
    <x v="3"/>
    <x v="43"/>
    <s v="88371501951283"/>
    <n v="33"/>
    <s v="Lakilaki"/>
    <x v="1"/>
    <n v="9947000"/>
    <n v="0.10460440333768975"/>
    <x v="6"/>
    <s v="DIY"/>
    <x v="3"/>
    <s v="Dazz"/>
    <s v="Matic Entry"/>
    <n v="15579000"/>
    <n v="4674000"/>
    <s v="High"/>
    <x v="3"/>
    <x v="0"/>
    <n v="0.14499999999999999"/>
    <n v="1040500"/>
    <n v="12486000"/>
    <x v="0"/>
    <x v="0"/>
    <n v="0"/>
    <n v="0"/>
    <n v="1"/>
    <m/>
    <n v="1"/>
    <n v="1"/>
    <n v="1"/>
    <n v="0"/>
    <n v="3"/>
    <s v="Low Risk"/>
    <n v="8"/>
    <s v="6-11 bulan"/>
  </r>
  <r>
    <x v="2731"/>
    <x v="91"/>
    <x v="4"/>
    <x v="145"/>
    <s v="88882810661161"/>
    <n v="58"/>
    <s v="Lakilaki"/>
    <x v="9"/>
    <n v="5032000"/>
    <n v="0.15616057233704292"/>
    <x v="15"/>
    <s v="DKI Jakarta"/>
    <x v="4"/>
    <s v="KLX 150"/>
    <s v="Trail"/>
    <n v="36727000"/>
    <n v="12854000"/>
    <s v="High"/>
    <x v="4"/>
    <x v="2"/>
    <n v="0.14499999999999999"/>
    <n v="785800"/>
    <n v="37719000"/>
    <x v="0"/>
    <x v="0"/>
    <n v="0"/>
    <n v="0"/>
    <n v="1"/>
    <m/>
    <n v="1"/>
    <n v="1"/>
    <n v="3"/>
    <n v="0"/>
    <n v="5"/>
    <s v="Low Risk"/>
    <n v="4"/>
    <s v="0-5 bulan"/>
  </r>
  <r>
    <x v="2732"/>
    <x v="160"/>
    <x v="2"/>
    <x v="92"/>
    <s v="69421106744661"/>
    <n v="24"/>
    <s v="Perempuan"/>
    <x v="4"/>
    <n v="7444000"/>
    <n v="6.2332079527135952E-2"/>
    <x v="1"/>
    <s v="Sumatera Selatan"/>
    <x v="0"/>
    <s v="Genio"/>
    <s v="Matic Entry"/>
    <n v="19398000"/>
    <n v="7759000"/>
    <s v="High"/>
    <x v="5"/>
    <x v="4"/>
    <n v="0.14499999999999999"/>
    <n v="464000"/>
    <n v="16702000"/>
    <x v="0"/>
    <x v="0"/>
    <n v="0"/>
    <n v="0"/>
    <n v="1"/>
    <m/>
    <n v="1"/>
    <n v="1"/>
    <n v="2"/>
    <n v="0"/>
    <n v="4"/>
    <s v="Low Risk"/>
    <n v="5"/>
    <s v="0-5 bulan"/>
  </r>
  <r>
    <x v="2733"/>
    <x v="43"/>
    <x v="5"/>
    <x v="272"/>
    <s v="50481405782593"/>
    <n v="49"/>
    <s v="Lakilaki"/>
    <x v="8"/>
    <n v="3750000"/>
    <n v="0.25298666666666669"/>
    <x v="8"/>
    <s v="Banten"/>
    <x v="1"/>
    <s v="NMAX 155"/>
    <s v="Matic Premium"/>
    <n v="36663000"/>
    <n v="3666000"/>
    <s v="Low"/>
    <x v="6"/>
    <x v="1"/>
    <n v="0.14499999999999999"/>
    <n v="948700"/>
    <n v="56919000"/>
    <x v="0"/>
    <x v="0"/>
    <n v="0"/>
    <n v="0"/>
    <n v="1"/>
    <m/>
    <n v="2"/>
    <n v="3"/>
    <n v="4"/>
    <n v="0"/>
    <n v="9"/>
    <s v="High Risk"/>
    <n v="9"/>
    <s v="6-11 bulan"/>
  </r>
  <r>
    <x v="2734"/>
    <x v="141"/>
    <x v="2"/>
    <x v="161"/>
    <s v="34761204511344"/>
    <n v="33"/>
    <s v="Perempuan"/>
    <x v="2"/>
    <n v="1823000"/>
    <n v="0.76319253976961055"/>
    <x v="15"/>
    <s v="DKI Jakarta"/>
    <x v="0"/>
    <s v="CB150R"/>
    <s v="Sport"/>
    <n v="30453000"/>
    <n v="4568000"/>
    <s v="Medium"/>
    <x v="0"/>
    <x v="5"/>
    <n v="0.14499999999999999"/>
    <n v="1391300"/>
    <n v="33391000"/>
    <x v="0"/>
    <x v="0"/>
    <n v="0"/>
    <n v="0"/>
    <n v="1"/>
    <s v="verifikasi"/>
    <n v="4"/>
    <n v="2"/>
    <n v="1"/>
    <n v="0"/>
    <n v="7"/>
    <s v="Medium Risk"/>
    <n v="6"/>
    <s v="6-11 bulan"/>
  </r>
  <r>
    <x v="2735"/>
    <x v="116"/>
    <x v="5"/>
    <x v="604"/>
    <s v="49781508759572"/>
    <n v="23"/>
    <s v="Perempuan"/>
    <x v="1"/>
    <n v="5735000"/>
    <n v="8.8491717523975583E-2"/>
    <x v="13"/>
    <s v="Jawa Barat"/>
    <x v="1"/>
    <s v="Mio M3"/>
    <s v="Matic Entry"/>
    <n v="18190000"/>
    <n v="5457000"/>
    <s v="High"/>
    <x v="3"/>
    <x v="4"/>
    <n v="0.14499999999999999"/>
    <n v="507500"/>
    <n v="18271000"/>
    <x v="0"/>
    <x v="0"/>
    <n v="0"/>
    <n v="0"/>
    <n v="1"/>
    <s v="ok"/>
    <n v="1"/>
    <n v="1"/>
    <n v="2"/>
    <n v="0"/>
    <n v="4"/>
    <s v="Low Risk"/>
    <n v="9"/>
    <s v="6-11 bulan"/>
  </r>
  <r>
    <x v="2736"/>
    <x v="28"/>
    <x v="1"/>
    <x v="582"/>
    <s v="62031706967148"/>
    <n v="32"/>
    <s v="Lakilaki"/>
    <x v="0"/>
    <n v="6027000"/>
    <n v="0.14813339970134395"/>
    <x v="9"/>
    <s v="Jawa Tengah"/>
    <x v="1"/>
    <s v="Mio M3"/>
    <s v="Matic Entry"/>
    <n v="18456000"/>
    <n v="1846000"/>
    <s v="Low"/>
    <x v="6"/>
    <x v="5"/>
    <n v="0.14499999999999999"/>
    <n v="892800"/>
    <n v="21426000"/>
    <x v="0"/>
    <x v="0"/>
    <n v="0"/>
    <n v="0"/>
    <n v="1"/>
    <m/>
    <n v="1"/>
    <n v="3"/>
    <n v="1"/>
    <n v="0"/>
    <n v="5"/>
    <s v="Low Risk"/>
    <n v="7"/>
    <s v="6-11 bulan"/>
  </r>
  <r>
    <x v="2737"/>
    <x v="42"/>
    <x v="0"/>
    <x v="580"/>
    <s v="67172312521058"/>
    <n v="55"/>
    <s v="Perempuan"/>
    <x v="8"/>
    <n v="2977000"/>
    <n v="0.23721867651998657"/>
    <x v="7"/>
    <s v="Jawa Barat"/>
    <x v="0"/>
    <s v="Genio"/>
    <s v="Matic Entry"/>
    <n v="19685000"/>
    <n v="1969000"/>
    <s v="Low"/>
    <x v="6"/>
    <x v="4"/>
    <n v="0.14499999999999999"/>
    <n v="706200"/>
    <n v="25423000"/>
    <x v="0"/>
    <x v="0"/>
    <n v="0"/>
    <n v="0"/>
    <n v="1"/>
    <s v="approved"/>
    <n v="2"/>
    <n v="3"/>
    <n v="2"/>
    <n v="0"/>
    <n v="7"/>
    <s v="Medium Risk"/>
    <n v="4"/>
    <s v="0-5 bulan"/>
  </r>
  <r>
    <x v="2738"/>
    <x v="111"/>
    <x v="4"/>
    <x v="33"/>
    <s v="Invalid"/>
    <n v="34"/>
    <s v="Lakilaki"/>
    <x v="1"/>
    <n v="8936000"/>
    <n v="6.5857206803939125E-2"/>
    <x v="10"/>
    <s v="Jawa Timur"/>
    <x v="0"/>
    <s v="Revo X"/>
    <s v="Bebek"/>
    <n v="18453883"/>
    <n v="3691000"/>
    <s v="Medium"/>
    <x v="2"/>
    <x v="4"/>
    <n v="0.14499999999999999"/>
    <n v="588500"/>
    <n v="21185000"/>
    <x v="0"/>
    <x v="0"/>
    <n v="0"/>
    <n v="0"/>
    <n v="1"/>
    <m/>
    <n v="1"/>
    <n v="2"/>
    <n v="2"/>
    <n v="0"/>
    <n v="5"/>
    <s v="Low Risk"/>
    <n v="4"/>
    <s v="0-5 bulan"/>
  </r>
  <r>
    <x v="2739"/>
    <x v="136"/>
    <x v="5"/>
    <x v="361"/>
    <s v="58342506724175"/>
    <n v="33"/>
    <s v="Perempuan"/>
    <x v="4"/>
    <n v="5370000"/>
    <n v="0.11733705772811918"/>
    <x v="6"/>
    <s v="DIY"/>
    <x v="3"/>
    <s v="Dazz"/>
    <s v="Matic Entry"/>
    <n v="15631000"/>
    <n v="3908000"/>
    <s v="Medium"/>
    <x v="1"/>
    <x v="5"/>
    <n v="0.14499999999999999"/>
    <n v="630100"/>
    <n v="15123000"/>
    <x v="0"/>
    <x v="0"/>
    <n v="0"/>
    <n v="0"/>
    <n v="1"/>
    <m/>
    <n v="1"/>
    <n v="2"/>
    <n v="1"/>
    <n v="0"/>
    <n v="4"/>
    <s v="Low Risk"/>
    <n v="8"/>
    <s v="6-11 bulan"/>
  </r>
  <r>
    <x v="2740"/>
    <x v="70"/>
    <x v="3"/>
    <x v="296"/>
    <s v="49412304632709"/>
    <n v="39"/>
    <s v="Perempuan"/>
    <x v="3"/>
    <n v="4389000"/>
    <n v="0.39377990430622012"/>
    <x v="10"/>
    <s v="Jawa Timur"/>
    <x v="2"/>
    <s v="Address"/>
    <s v="Matic Mid"/>
    <n v="21310000"/>
    <n v="3197000"/>
    <s v="Medium"/>
    <x v="0"/>
    <x v="0"/>
    <n v="0.14499999999999999"/>
    <n v="1728300"/>
    <n v="20740000"/>
    <x v="0"/>
    <x v="0"/>
    <n v="0"/>
    <n v="0"/>
    <n v="1"/>
    <s v="ok"/>
    <n v="3"/>
    <n v="2"/>
    <n v="1"/>
    <n v="0"/>
    <n v="6"/>
    <s v="Low Risk"/>
    <n v="8"/>
    <s v="6-11 bulan"/>
  </r>
  <r>
    <x v="2741"/>
    <x v="46"/>
    <x v="2"/>
    <x v="338"/>
    <s v="72121609963679"/>
    <n v="24"/>
    <s v="Perempuan"/>
    <x v="7"/>
    <n v="4199000"/>
    <n v="0.38132888783043584"/>
    <x v="9"/>
    <s v="Jawa Tengah"/>
    <x v="1"/>
    <s v="NMAX 155"/>
    <s v="Matic Premium"/>
    <n v="36419000"/>
    <n v="12747000"/>
    <s v="High"/>
    <x v="4"/>
    <x v="3"/>
    <n v="0.14499999999999999"/>
    <n v="1601200"/>
    <n v="28821000"/>
    <x v="0"/>
    <x v="0"/>
    <n v="0"/>
    <n v="0"/>
    <n v="1"/>
    <m/>
    <n v="3"/>
    <n v="1"/>
    <n v="1"/>
    <n v="0"/>
    <n v="5"/>
    <s v="Low Risk"/>
    <n v="6"/>
    <s v="6-11 bulan"/>
  </r>
  <r>
    <x v="2742"/>
    <x v="96"/>
    <x v="0"/>
    <x v="162"/>
    <s v="69901010996976"/>
    <n v="38"/>
    <s v="Perempuan"/>
    <x v="1"/>
    <n v="9640000"/>
    <n v="6.2334024896265564E-2"/>
    <x v="9"/>
    <s v="Jawa Tengah"/>
    <x v="2"/>
    <s v="Nex II"/>
    <s v="Matic Entry"/>
    <n v="17199000"/>
    <n v="6020000"/>
    <s v="High"/>
    <x v="4"/>
    <x v="5"/>
    <n v="0.14499999999999999"/>
    <n v="600900"/>
    <n v="14421000"/>
    <x v="0"/>
    <x v="0"/>
    <n v="0"/>
    <n v="0"/>
    <n v="1"/>
    <s v="survey ulang"/>
    <n v="1"/>
    <n v="1"/>
    <n v="1"/>
    <n v="0"/>
    <n v="3"/>
    <s v="Low Risk"/>
    <n v="4"/>
    <s v="0-5 bulan"/>
  </r>
  <r>
    <x v="2743"/>
    <x v="176"/>
    <x v="5"/>
    <x v="349"/>
    <s v="59162704995590"/>
    <n v="38"/>
    <s v="Perempuan"/>
    <x v="6"/>
    <n v="6973000"/>
    <n v="0.10252402122472394"/>
    <x v="4"/>
    <s v="Kalimantan Selatan"/>
    <x v="1"/>
    <s v="NMAX 155"/>
    <s v="Matic Premium"/>
    <n v="36198000"/>
    <n v="14479000"/>
    <s v="High"/>
    <x v="5"/>
    <x v="2"/>
    <n v="0.14499999999999999"/>
    <n v="714900"/>
    <n v="34315000"/>
    <x v="0"/>
    <x v="0"/>
    <n v="0"/>
    <n v="0"/>
    <n v="1"/>
    <m/>
    <n v="1"/>
    <n v="1"/>
    <n v="3"/>
    <n v="0"/>
    <n v="5"/>
    <s v="Low Risk"/>
    <n v="8"/>
    <s v="6-11 bulan"/>
  </r>
  <r>
    <x v="2744"/>
    <x v="182"/>
    <x v="6"/>
    <x v="293"/>
    <s v="60611410614691"/>
    <n v="58"/>
    <s v="Perempuan"/>
    <x v="6"/>
    <n v="4850000"/>
    <n v="9.4845360824742264E-2"/>
    <x v="2"/>
    <s v="Riau"/>
    <x v="3"/>
    <s v="Dazz"/>
    <s v="Matic Entry"/>
    <n v="16439000"/>
    <n v="2466000"/>
    <s v="Medium"/>
    <x v="0"/>
    <x v="2"/>
    <n v="0.14499999999999999"/>
    <n v="460000"/>
    <n v="22078000"/>
    <x v="0"/>
    <x v="0"/>
    <n v="0"/>
    <n v="0"/>
    <n v="1"/>
    <s v="verifikasi"/>
    <n v="1"/>
    <n v="2"/>
    <n v="3"/>
    <n v="0"/>
    <n v="6"/>
    <s v="Low Risk"/>
    <n v="0"/>
    <s v="0-5 bulan"/>
  </r>
  <r>
    <x v="2745"/>
    <x v="131"/>
    <x v="4"/>
    <x v="135"/>
    <s v="49731807772633"/>
    <n v="55"/>
    <s v="Lakilaki"/>
    <x v="8"/>
    <n v="3562000"/>
    <n v="0.28989331836047166"/>
    <x v="0"/>
    <s v="Bali"/>
    <x v="0"/>
    <s v="CB150R"/>
    <s v="Sport"/>
    <n v="32382000"/>
    <n v="6476000"/>
    <s v="Medium"/>
    <x v="2"/>
    <x v="4"/>
    <n v="0.14499999999999999"/>
    <n v="1032600"/>
    <n v="37175000"/>
    <x v="0"/>
    <x v="0"/>
    <n v="0"/>
    <n v="0"/>
    <n v="1"/>
    <m/>
    <n v="2"/>
    <n v="2"/>
    <n v="2"/>
    <n v="0"/>
    <n v="6"/>
    <s v="Low Risk"/>
    <n v="5"/>
    <s v="0-5 bulan"/>
  </r>
  <r>
    <x v="2746"/>
    <x v="35"/>
    <x v="7"/>
    <x v="33"/>
    <s v="Data Tidak Lengkap"/>
    <n v="28"/>
    <s v="Lakilaki"/>
    <x v="3"/>
    <n v="5689000"/>
    <n v="6.8096326243628061E-2"/>
    <x v="18"/>
    <s v="DKI Jakarta"/>
    <x v="3"/>
    <s v="Dazz"/>
    <s v="Matic Entry"/>
    <n v="15694232"/>
    <n v="3924000"/>
    <s v="Medium"/>
    <x v="1"/>
    <x v="2"/>
    <n v="0.14499999999999999"/>
    <n v="387400"/>
    <n v="18597000"/>
    <x v="0"/>
    <x v="0"/>
    <n v="0"/>
    <n v="0"/>
    <n v="1"/>
    <m/>
    <n v="1"/>
    <n v="2"/>
    <n v="3"/>
    <n v="0"/>
    <n v="6"/>
    <s v="Low Risk"/>
    <s v="N/A"/>
    <s v="N/A"/>
  </r>
  <r>
    <x v="2747"/>
    <x v="22"/>
    <x v="4"/>
    <x v="378"/>
    <s v="60581205553692"/>
    <n v="48"/>
    <s v="Perempuan"/>
    <x v="0"/>
    <n v="7375000"/>
    <n v="8.5966101694915253E-2"/>
    <x v="13"/>
    <s v="Jawa Barat"/>
    <x v="0"/>
    <s v="Scoopy"/>
    <s v="Matic Stylish"/>
    <n v="24469000"/>
    <n v="8564000"/>
    <s v="High"/>
    <x v="4"/>
    <x v="4"/>
    <n v="0.14499999999999999"/>
    <n v="634000"/>
    <n v="22824000"/>
    <x v="0"/>
    <x v="0"/>
    <n v="0"/>
    <n v="0"/>
    <n v="1"/>
    <s v="verifikasi"/>
    <n v="1"/>
    <n v="1"/>
    <n v="2"/>
    <n v="0"/>
    <n v="4"/>
    <s v="Low Risk"/>
    <n v="5"/>
    <s v="0-5 bulan"/>
  </r>
  <r>
    <x v="2748"/>
    <x v="8"/>
    <x v="4"/>
    <x v="154"/>
    <s v="75802809561307"/>
    <n v="50"/>
    <s v="Lakilaki"/>
    <x v="6"/>
    <n v="5951000"/>
    <n v="0.1714165686439254"/>
    <x v="6"/>
    <s v="DIY"/>
    <x v="1"/>
    <s v="NMAX 155"/>
    <s v="Matic Premium"/>
    <n v="36559000"/>
    <n v="10968000"/>
    <s v="High"/>
    <x v="3"/>
    <x v="4"/>
    <n v="0.14499999999999999"/>
    <n v="1020100"/>
    <n v="36724000"/>
    <x v="0"/>
    <x v="0"/>
    <n v="0"/>
    <n v="0"/>
    <n v="1"/>
    <s v="data kurang"/>
    <n v="1"/>
    <n v="1"/>
    <n v="2"/>
    <n v="0"/>
    <n v="4"/>
    <s v="Low Risk"/>
    <n v="5"/>
    <s v="0-5 bulan"/>
  </r>
  <r>
    <x v="2749"/>
    <x v="131"/>
    <x v="4"/>
    <x v="120"/>
    <s v="83091308929095"/>
    <n v="56"/>
    <s v="Perempuan"/>
    <x v="0"/>
    <n v="7011000"/>
    <n v="0.18448152902581658"/>
    <x v="3"/>
    <s v="Sulawesi Selatan"/>
    <x v="0"/>
    <s v="ADV 160"/>
    <s v="Adventure"/>
    <n v="43659000"/>
    <n v="4366000"/>
    <s v="Low"/>
    <x v="6"/>
    <x v="2"/>
    <n v="0.14499999999999999"/>
    <n v="1293400"/>
    <n v="62082000"/>
    <x v="0"/>
    <x v="0"/>
    <n v="0"/>
    <n v="0"/>
    <n v="1"/>
    <s v="ok"/>
    <n v="1"/>
    <n v="3"/>
    <n v="3"/>
    <n v="0"/>
    <n v="7"/>
    <s v="Medium Risk"/>
    <n v="5"/>
    <s v="0-5 bulan"/>
  </r>
  <r>
    <x v="2750"/>
    <x v="146"/>
    <x v="2"/>
    <x v="379"/>
    <s v="57161505709267"/>
    <n v="32"/>
    <s v="Perempuan"/>
    <x v="1"/>
    <n v="14220000"/>
    <n v="3.4620253164556962E-2"/>
    <x v="7"/>
    <s v="Jawa Barat"/>
    <x v="2"/>
    <s v="Nex II"/>
    <s v="Matic Entry"/>
    <n v="16619000"/>
    <n v="1662000"/>
    <s v="Low"/>
    <x v="6"/>
    <x v="2"/>
    <n v="0.14499999999999999"/>
    <n v="492300"/>
    <n v="23632000"/>
    <x v="0"/>
    <x v="0"/>
    <n v="0"/>
    <n v="0"/>
    <n v="1"/>
    <s v="approved"/>
    <n v="1"/>
    <n v="3"/>
    <n v="3"/>
    <n v="0"/>
    <n v="7"/>
    <s v="Medium Risk"/>
    <n v="6"/>
    <s v="6-11 bulan"/>
  </r>
  <r>
    <x v="2751"/>
    <x v="160"/>
    <x v="2"/>
    <x v="117"/>
    <s v="84002312697795"/>
    <n v="58"/>
    <s v="Lakilaki"/>
    <x v="5"/>
    <n v="4588000"/>
    <n v="0.43151700087183958"/>
    <x v="17"/>
    <s v="Jawa Barat"/>
    <x v="1"/>
    <s v="XMAX 250"/>
    <s v="Maxi Scooter"/>
    <n v="62085000"/>
    <n v="12417000"/>
    <s v="Medium"/>
    <x v="2"/>
    <x v="4"/>
    <n v="0.14499999999999999"/>
    <n v="1979800"/>
    <n v="71274000"/>
    <x v="0"/>
    <x v="0"/>
    <n v="0"/>
    <n v="0"/>
    <n v="1"/>
    <m/>
    <n v="4"/>
    <n v="2"/>
    <n v="2"/>
    <n v="0"/>
    <n v="8"/>
    <s v="Medium Risk"/>
    <n v="5"/>
    <s v="0-5 bulan"/>
  </r>
  <r>
    <x v="2752"/>
    <x v="80"/>
    <x v="3"/>
    <x v="182"/>
    <s v="88512806605600"/>
    <n v="50"/>
    <s v="Lakilaki"/>
    <x v="3"/>
    <n v="7333000"/>
    <n v="5.9620891858720854E-2"/>
    <x v="10"/>
    <s v="Jawa Timur"/>
    <x v="0"/>
    <s v="Beat Street"/>
    <s v="Matic Entry"/>
    <n v="18282000"/>
    <n v="7313000"/>
    <s v="High"/>
    <x v="5"/>
    <x v="4"/>
    <n v="0.14499999999999999"/>
    <n v="437200"/>
    <n v="15741000"/>
    <x v="0"/>
    <x v="0"/>
    <n v="0"/>
    <n v="0"/>
    <n v="1"/>
    <s v="verifikasi"/>
    <n v="1"/>
    <n v="1"/>
    <n v="2"/>
    <n v="0"/>
    <n v="4"/>
    <s v="Low Risk"/>
    <n v="7"/>
    <s v="6-11 bulan"/>
  </r>
  <r>
    <x v="2753"/>
    <x v="19"/>
    <x v="5"/>
    <x v="346"/>
    <s v="39661905544683"/>
    <n v="40"/>
    <s v="Perempuan"/>
    <x v="5"/>
    <n v="3768000"/>
    <n v="0.60989915074309975"/>
    <x v="3"/>
    <s v="Sulawesi Selatan"/>
    <x v="0"/>
    <s v="PCX 160"/>
    <s v="Matic Premium"/>
    <n v="37054000"/>
    <n v="12969000"/>
    <s v="High"/>
    <x v="4"/>
    <x v="0"/>
    <n v="0.14499999999999999"/>
    <n v="2298100"/>
    <n v="27577000"/>
    <x v="0"/>
    <x v="0"/>
    <n v="0"/>
    <n v="0"/>
    <n v="1"/>
    <s v="approved"/>
    <n v="4"/>
    <n v="1"/>
    <n v="1"/>
    <n v="0"/>
    <n v="6"/>
    <s v="Low Risk"/>
    <n v="9"/>
    <s v="6-11 bulan"/>
  </r>
  <r>
    <x v="2754"/>
    <x v="34"/>
    <x v="4"/>
    <x v="192"/>
    <s v="85901701665159"/>
    <n v="58"/>
    <s v="Lakilaki"/>
    <x v="1"/>
    <n v="11695000"/>
    <n v="5.0876442924326637E-2"/>
    <x v="9"/>
    <s v="Jawa Tengah"/>
    <x v="2"/>
    <s v="Address"/>
    <s v="Matic Mid"/>
    <n v="20083000"/>
    <n v="2008000"/>
    <s v="Low"/>
    <x v="6"/>
    <x v="2"/>
    <n v="0.14499999999999999"/>
    <n v="595000"/>
    <n v="28558000"/>
    <x v="0"/>
    <x v="0"/>
    <n v="0"/>
    <n v="0"/>
    <n v="1"/>
    <s v="data kurang"/>
    <n v="1"/>
    <n v="3"/>
    <n v="3"/>
    <n v="0"/>
    <n v="7"/>
    <s v="Medium Risk"/>
    <n v="5"/>
    <s v="0-5 bulan"/>
  </r>
  <r>
    <x v="2755"/>
    <x v="107"/>
    <x v="3"/>
    <x v="640"/>
    <s v="45972907868527"/>
    <n v="48"/>
    <s v="Perempuan"/>
    <x v="1"/>
    <n v="14675000"/>
    <n v="7.7117546848381596E-2"/>
    <x v="6"/>
    <s v="DIY"/>
    <x v="1"/>
    <s v="R15"/>
    <s v="Sport"/>
    <n v="42976000"/>
    <n v="8595000"/>
    <s v="Medium"/>
    <x v="2"/>
    <x v="2"/>
    <n v="0.14499999999999999"/>
    <n v="1131700"/>
    <n v="54322000"/>
    <x v="0"/>
    <x v="0"/>
    <n v="0"/>
    <n v="0"/>
    <n v="1"/>
    <m/>
    <n v="1"/>
    <n v="2"/>
    <n v="3"/>
    <n v="0"/>
    <n v="6"/>
    <s v="Low Risk"/>
    <n v="8"/>
    <s v="6-11 bulan"/>
  </r>
  <r>
    <x v="2756"/>
    <x v="203"/>
    <x v="10"/>
    <x v="396"/>
    <s v="72031410964286"/>
    <n v="50"/>
    <s v="Lakilaki"/>
    <x v="9"/>
    <n v="5943000"/>
    <n v="5.8943294632340569E-2"/>
    <x v="7"/>
    <s v="Jawa Barat"/>
    <x v="2"/>
    <s v="Nex II"/>
    <s v="Matic Entry"/>
    <n v="16247000"/>
    <n v="4062000"/>
    <s v="Medium"/>
    <x v="1"/>
    <x v="1"/>
    <n v="0.14499999999999999"/>
    <n v="350300"/>
    <n v="21018000"/>
    <x v="0"/>
    <x v="0"/>
    <n v="0"/>
    <n v="0"/>
    <n v="1"/>
    <m/>
    <n v="1"/>
    <n v="2"/>
    <n v="4"/>
    <n v="0"/>
    <n v="7"/>
    <s v="Medium Risk"/>
    <s v="N/A"/>
    <s v="N/A"/>
  </r>
  <r>
    <x v="2757"/>
    <x v="90"/>
    <x v="3"/>
    <x v="530"/>
    <s v="37331906733032"/>
    <n v="33"/>
    <s v="Lakilaki"/>
    <x v="5"/>
    <n v="3511000"/>
    <n v="0.22885217886641981"/>
    <x v="1"/>
    <s v="Sumatera Selatan"/>
    <x v="1"/>
    <s v="Aerox 155"/>
    <s v="Matic Sport"/>
    <n v="31054000"/>
    <n v="3105000"/>
    <s v="Low"/>
    <x v="6"/>
    <x v="1"/>
    <n v="0.14499999999999999"/>
    <n v="803500"/>
    <n v="48211000"/>
    <x v="0"/>
    <x v="0"/>
    <n v="0"/>
    <n v="0"/>
    <n v="1"/>
    <m/>
    <n v="2"/>
    <n v="3"/>
    <n v="4"/>
    <n v="0"/>
    <n v="9"/>
    <s v="High Risk"/>
    <n v="8"/>
    <s v="6-11 bulan"/>
  </r>
  <r>
    <x v="2758"/>
    <x v="177"/>
    <x v="3"/>
    <x v="662"/>
    <s v="63301807857382"/>
    <n v="31"/>
    <s v="Perempuan"/>
    <x v="8"/>
    <n v="2981000"/>
    <n v="1.1457564575645756"/>
    <x v="16"/>
    <s v="Jawa Timur"/>
    <x v="1"/>
    <s v="XMAX 250"/>
    <s v="Maxi Scooter"/>
    <n v="59659000"/>
    <n v="23864000"/>
    <s v="High"/>
    <x v="5"/>
    <x v="0"/>
    <n v="0.14499999999999999"/>
    <n v="3415500"/>
    <n v="40986000"/>
    <x v="0"/>
    <x v="0"/>
    <n v="0"/>
    <n v="0"/>
    <n v="1"/>
    <s v="ok"/>
    <n v="4"/>
    <n v="1"/>
    <n v="1"/>
    <n v="0"/>
    <n v="6"/>
    <s v="Low Risk"/>
    <n v="8"/>
    <s v="6-11 bulan"/>
  </r>
  <r>
    <x v="2759"/>
    <x v="81"/>
    <x v="5"/>
    <x v="285"/>
    <s v="72172007951994"/>
    <n v="28"/>
    <s v="Perempuan"/>
    <x v="0"/>
    <n v="5432000"/>
    <n v="0.30231958762886596"/>
    <x v="8"/>
    <s v="Banten"/>
    <x v="1"/>
    <s v="NMAX 155"/>
    <s v="Matic Premium"/>
    <n v="34684000"/>
    <n v="10405000"/>
    <s v="High"/>
    <x v="3"/>
    <x v="3"/>
    <n v="0.14499999999999999"/>
    <n v="1642200"/>
    <n v="29560000"/>
    <x v="0"/>
    <x v="0"/>
    <n v="0"/>
    <n v="0"/>
    <n v="1"/>
    <s v="approved"/>
    <n v="3"/>
    <n v="1"/>
    <n v="1"/>
    <n v="0"/>
    <n v="5"/>
    <s v="Low Risk"/>
    <n v="9"/>
    <s v="6-11 bulan"/>
  </r>
  <r>
    <x v="2760"/>
    <x v="84"/>
    <x v="0"/>
    <x v="26"/>
    <s v="56472611827693"/>
    <n v="55"/>
    <s v="Lakilaki"/>
    <x v="7"/>
    <n v="4393000"/>
    <n v="0.3057591623036649"/>
    <x v="6"/>
    <s v="DIY"/>
    <x v="0"/>
    <s v="Revo X"/>
    <s v="Bebek"/>
    <n v="17596000"/>
    <n v="3519000"/>
    <s v="Medium"/>
    <x v="2"/>
    <x v="0"/>
    <n v="0.14499999999999999"/>
    <n v="1343200"/>
    <n v="16118000"/>
    <x v="0"/>
    <x v="0"/>
    <n v="0"/>
    <n v="0"/>
    <n v="1"/>
    <s v="data kurang"/>
    <n v="3"/>
    <n v="2"/>
    <n v="1"/>
    <n v="0"/>
    <n v="6"/>
    <s v="Low Risk"/>
    <n v="4"/>
    <s v="0-5 bulan"/>
  </r>
  <r>
    <x v="2761"/>
    <x v="193"/>
    <x v="0"/>
    <x v="376"/>
    <s v="63651004888993"/>
    <n v="52"/>
    <s v="Lakilaki"/>
    <x v="1"/>
    <n v="4795000"/>
    <n v="0.44558915537017729"/>
    <x v="6"/>
    <s v="DIY"/>
    <x v="1"/>
    <s v="NMAX 155"/>
    <s v="Matic Premium"/>
    <n v="35099000"/>
    <n v="3510000"/>
    <s v="Low"/>
    <x v="6"/>
    <x v="3"/>
    <n v="0.14499999999999999"/>
    <n v="2136600"/>
    <n v="38459000"/>
    <x v="0"/>
    <x v="0"/>
    <n v="0"/>
    <n v="0"/>
    <n v="1"/>
    <s v="verifikasi"/>
    <n v="4"/>
    <n v="3"/>
    <n v="1"/>
    <n v="0"/>
    <n v="8"/>
    <s v="Medium Risk"/>
    <n v="4"/>
    <s v="0-5 bulan"/>
  </r>
  <r>
    <x v="2762"/>
    <x v="182"/>
    <x v="6"/>
    <x v="631"/>
    <s v="78242305925133"/>
    <n v="41"/>
    <s v="Lakilaki"/>
    <x v="0"/>
    <n v="7588000"/>
    <n v="5.7933579335793357E-2"/>
    <x v="6"/>
    <s v="DIY"/>
    <x v="0"/>
    <s v="Genio"/>
    <s v="Matic Entry"/>
    <n v="19113000"/>
    <n v="3823000"/>
    <s v="Medium"/>
    <x v="2"/>
    <x v="1"/>
    <n v="0.14499999999999999"/>
    <n v="439600"/>
    <n v="26376000"/>
    <x v="0"/>
    <x v="0"/>
    <n v="0"/>
    <n v="0"/>
    <n v="1"/>
    <s v="approved"/>
    <n v="1"/>
    <n v="2"/>
    <n v="4"/>
    <n v="0"/>
    <n v="7"/>
    <s v="Medium Risk"/>
    <n v="0"/>
    <s v="0-5 bulan"/>
  </r>
  <r>
    <x v="2763"/>
    <x v="26"/>
    <x v="4"/>
    <x v="327"/>
    <s v="75181307804537"/>
    <n v="46"/>
    <s v="Lakilaki"/>
    <x v="6"/>
    <n v="6173000"/>
    <n v="0.15255143366272478"/>
    <x v="6"/>
    <s v="DIY"/>
    <x v="1"/>
    <s v="R15"/>
    <s v="Sport"/>
    <n v="44014000"/>
    <n v="15405000"/>
    <s v="High"/>
    <x v="4"/>
    <x v="2"/>
    <n v="0.14499999999999999"/>
    <n v="941700"/>
    <n v="45203000"/>
    <x v="1"/>
    <x v="3"/>
    <n v="26"/>
    <n v="1"/>
    <n v="3"/>
    <s v="verifikasi"/>
    <n v="1"/>
    <n v="1"/>
    <n v="3"/>
    <n v="2"/>
    <n v="7"/>
    <s v="Medium Risk"/>
    <n v="4"/>
    <s v="0-5 bulan"/>
  </r>
  <r>
    <x v="2764"/>
    <x v="112"/>
    <x v="2"/>
    <x v="170"/>
    <s v="34351105734101"/>
    <n v="39"/>
    <s v="Perempuan"/>
    <x v="3"/>
    <n v="4590000"/>
    <n v="0.19854030501089326"/>
    <x v="0"/>
    <s v="Bali"/>
    <x v="1"/>
    <s v="MT15"/>
    <s v="Sport Naked"/>
    <n v="36915000"/>
    <n v="9229000"/>
    <s v="Medium"/>
    <x v="1"/>
    <x v="2"/>
    <n v="0.14499999999999999"/>
    <n v="911300"/>
    <n v="43744000"/>
    <x v="0"/>
    <x v="0"/>
    <n v="0"/>
    <n v="0"/>
    <n v="1"/>
    <s v="ok"/>
    <n v="1"/>
    <n v="2"/>
    <n v="3"/>
    <n v="0"/>
    <n v="6"/>
    <s v="Low Risk"/>
    <n v="5"/>
    <s v="0-5 bulan"/>
  </r>
  <r>
    <x v="2765"/>
    <x v="60"/>
    <x v="1"/>
    <x v="624"/>
    <s v="69441306677302"/>
    <n v="47"/>
    <s v="Lakilaki"/>
    <x v="2"/>
    <n v="3281000"/>
    <n v="0.19817128924108504"/>
    <x v="15"/>
    <s v="DKI Jakarta"/>
    <x v="0"/>
    <s v="PCX 160"/>
    <s v="Matic Premium"/>
    <n v="37692000"/>
    <n v="15077000"/>
    <s v="High"/>
    <x v="5"/>
    <x v="1"/>
    <n v="0.14499999999999999"/>
    <n v="650200"/>
    <n v="39012000"/>
    <x v="0"/>
    <x v="0"/>
    <n v="0"/>
    <n v="0"/>
    <n v="1"/>
    <s v="approved"/>
    <n v="1"/>
    <n v="1"/>
    <n v="4"/>
    <n v="0"/>
    <n v="6"/>
    <s v="Low Risk"/>
    <n v="7"/>
    <s v="6-11 bulan"/>
  </r>
  <r>
    <x v="2766"/>
    <x v="43"/>
    <x v="5"/>
    <x v="414"/>
    <s v="32592306865312"/>
    <n v="37"/>
    <s v="Perempuan"/>
    <x v="8"/>
    <n v="2665000"/>
    <n v="0.15185741088180113"/>
    <x v="5"/>
    <s v="Kalimantan Timur"/>
    <x v="2"/>
    <s v="Address"/>
    <s v="Matic Mid"/>
    <n v="20493000"/>
    <n v="8197000"/>
    <s v="High"/>
    <x v="5"/>
    <x v="2"/>
    <n v="0.14499999999999999"/>
    <n v="404700"/>
    <n v="19427000"/>
    <x v="0"/>
    <x v="0"/>
    <n v="0"/>
    <n v="0"/>
    <n v="1"/>
    <s v="data kurang"/>
    <n v="1"/>
    <n v="1"/>
    <n v="3"/>
    <n v="0"/>
    <n v="5"/>
    <s v="Low Risk"/>
    <n v="9"/>
    <s v="6-11 bulan"/>
  </r>
  <r>
    <x v="2767"/>
    <x v="26"/>
    <x v="4"/>
    <x v="32"/>
    <s v="45432004516173"/>
    <n v="58"/>
    <s v="Lakilaki"/>
    <x v="3"/>
    <n v="7493000"/>
    <n v="0.12785266248498597"/>
    <x v="6"/>
    <s v="DIY"/>
    <x v="1"/>
    <s v="Mio M3"/>
    <s v="Matic Entry"/>
    <n v="17705000"/>
    <n v="3541000"/>
    <s v="Medium"/>
    <x v="2"/>
    <x v="3"/>
    <n v="0.14499999999999999"/>
    <n v="958000"/>
    <n v="17244000"/>
    <x v="0"/>
    <x v="0"/>
    <n v="0"/>
    <n v="0"/>
    <n v="1"/>
    <s v="data kurang"/>
    <n v="1"/>
    <n v="2"/>
    <n v="1"/>
    <n v="0"/>
    <n v="4"/>
    <s v="Low Risk"/>
    <n v="4"/>
    <s v="0-5 bulan"/>
  </r>
  <r>
    <x v="2768"/>
    <x v="130"/>
    <x v="5"/>
    <x v="210"/>
    <s v="40591112635837"/>
    <n v="23"/>
    <s v="Perempuan"/>
    <x v="1"/>
    <n v="5614000"/>
    <n v="0.20306376914855717"/>
    <x v="12"/>
    <s v="DKI Jakarta"/>
    <x v="0"/>
    <s v="Scoopy"/>
    <s v="Matic Stylish"/>
    <n v="24077000"/>
    <n v="7223000"/>
    <s v="High"/>
    <x v="3"/>
    <x v="3"/>
    <n v="0.14499999999999999"/>
    <n v="1140000"/>
    <n v="20520000"/>
    <x v="0"/>
    <x v="0"/>
    <n v="0"/>
    <n v="0"/>
    <n v="1"/>
    <m/>
    <n v="2"/>
    <n v="1"/>
    <n v="1"/>
    <n v="0"/>
    <n v="4"/>
    <s v="Low Risk"/>
    <n v="8"/>
    <s v="6-11 bulan"/>
  </r>
  <r>
    <x v="2769"/>
    <x v="125"/>
    <x v="1"/>
    <x v="271"/>
    <s v="95041706846648"/>
    <n v="35"/>
    <s v="Lakilaki"/>
    <x v="9"/>
    <n v="5380000"/>
    <n v="7.8531598513011155E-2"/>
    <x v="6"/>
    <s v="DIY"/>
    <x v="0"/>
    <s v="Beat Street"/>
    <s v="Matic Entry"/>
    <n v="18369000"/>
    <n v="3674000"/>
    <s v="Medium"/>
    <x v="2"/>
    <x v="1"/>
    <n v="0.14499999999999999"/>
    <n v="422500"/>
    <n v="25349000"/>
    <x v="0"/>
    <x v="0"/>
    <n v="0"/>
    <n v="0"/>
    <n v="1"/>
    <s v="data kurang"/>
    <n v="1"/>
    <n v="2"/>
    <n v="4"/>
    <n v="0"/>
    <n v="7"/>
    <s v="Medium Risk"/>
    <n v="7"/>
    <s v="6-11 bulan"/>
  </r>
  <r>
    <x v="2770"/>
    <x v="118"/>
    <x v="2"/>
    <x v="32"/>
    <s v="72941303636537"/>
    <n v="58"/>
    <s v="Lakilaki"/>
    <x v="0"/>
    <n v="4541000"/>
    <n v="0.13411142920061661"/>
    <x v="19"/>
    <s v="Jawa Barat"/>
    <x v="1"/>
    <s v="Aerox 155"/>
    <s v="Matic Sport"/>
    <n v="32591000"/>
    <n v="11407000"/>
    <s v="High"/>
    <x v="4"/>
    <x v="1"/>
    <n v="0.14499999999999999"/>
    <n v="609000"/>
    <n v="36542000"/>
    <x v="0"/>
    <x v="0"/>
    <n v="0"/>
    <n v="0"/>
    <n v="1"/>
    <m/>
    <n v="1"/>
    <n v="1"/>
    <n v="4"/>
    <n v="0"/>
    <n v="6"/>
    <s v="Low Risk"/>
    <n v="5"/>
    <s v="0-5 bulan"/>
  </r>
  <r>
    <x v="2771"/>
    <x v="173"/>
    <x v="4"/>
    <x v="618"/>
    <s v="81172403757107"/>
    <n v="53"/>
    <s v="Lakilaki"/>
    <x v="8"/>
    <n v="2758000"/>
    <n v="0.25409717186366931"/>
    <x v="15"/>
    <s v="DKI Jakarta"/>
    <x v="0"/>
    <s v="Genio"/>
    <s v="Matic Entry"/>
    <n v="18627000"/>
    <n v="5588000"/>
    <s v="High"/>
    <x v="3"/>
    <x v="5"/>
    <n v="0.14499999999999999"/>
    <n v="700800"/>
    <n v="16820000"/>
    <x v="0"/>
    <x v="0"/>
    <n v="0"/>
    <n v="0"/>
    <n v="1"/>
    <s v="data kurang"/>
    <n v="2"/>
    <n v="1"/>
    <n v="1"/>
    <n v="0"/>
    <n v="4"/>
    <s v="Low Risk"/>
    <n v="5"/>
    <s v="0-5 bulan"/>
  </r>
  <r>
    <x v="2772"/>
    <x v="14"/>
    <x v="2"/>
    <x v="33"/>
    <s v="Invalid"/>
    <n v="32"/>
    <s v="Perempuan"/>
    <x v="1"/>
    <n v="8749000"/>
    <n v="4.3262087095668075E-2"/>
    <x v="5"/>
    <s v="Kalimantan Timur"/>
    <x v="1"/>
    <s v="Mio M3"/>
    <s v="Matic Entry"/>
    <n v="17554000"/>
    <n v="4388000"/>
    <s v="Medium"/>
    <x v="1"/>
    <x v="1"/>
    <n v="0.14499999999999999"/>
    <n v="378500"/>
    <n v="22711000"/>
    <x v="0"/>
    <x v="0"/>
    <n v="0"/>
    <n v="0"/>
    <n v="1"/>
    <s v="ok"/>
    <n v="1"/>
    <n v="2"/>
    <n v="4"/>
    <n v="0"/>
    <n v="7"/>
    <s v="Medium Risk"/>
    <n v="6"/>
    <s v="6-11 bulan"/>
  </r>
  <r>
    <x v="2773"/>
    <x v="115"/>
    <x v="5"/>
    <x v="12"/>
    <s v="73022903827404"/>
    <n v="23"/>
    <s v="Lakilaki"/>
    <x v="8"/>
    <n v="2617000"/>
    <n v="0.38865112724493694"/>
    <x v="20"/>
    <s v="DKI Jakarta"/>
    <x v="1"/>
    <s v="R15"/>
    <s v="Sport"/>
    <n v="42528000"/>
    <n v="17011000"/>
    <s v="High"/>
    <x v="5"/>
    <x v="4"/>
    <n v="0.14499999999999999"/>
    <n v="1017100"/>
    <n v="36617000"/>
    <x v="0"/>
    <x v="0"/>
    <n v="0"/>
    <n v="0"/>
    <n v="1"/>
    <s v="survey ulang"/>
    <n v="3"/>
    <n v="1"/>
    <n v="2"/>
    <n v="0"/>
    <n v="6"/>
    <s v="Low Risk"/>
    <n v="8"/>
    <s v="6-11 bulan"/>
  </r>
  <r>
    <x v="2774"/>
    <x v="1"/>
    <x v="1"/>
    <x v="41"/>
    <s v="77001811713027"/>
    <n v="34"/>
    <s v="Perempuan"/>
    <x v="8"/>
    <n v="2847000"/>
    <n v="0.68637161924833157"/>
    <x v="0"/>
    <s v="Bali"/>
    <x v="0"/>
    <s v="ADV 160"/>
    <s v="Adventure"/>
    <n v="44445000"/>
    <n v="15556000"/>
    <s v="High"/>
    <x v="4"/>
    <x v="3"/>
    <n v="0.14499999999999999"/>
    <n v="1954100"/>
    <n v="35173000"/>
    <x v="0"/>
    <x v="0"/>
    <n v="0"/>
    <n v="0"/>
    <n v="1"/>
    <s v="ok"/>
    <n v="4"/>
    <n v="1"/>
    <n v="1"/>
    <n v="0"/>
    <n v="6"/>
    <s v="Low Risk"/>
    <n v="7"/>
    <s v="6-11 bulan"/>
  </r>
  <r>
    <x v="2775"/>
    <x v="52"/>
    <x v="0"/>
    <x v="544"/>
    <s v="95861109857036"/>
    <n v="42"/>
    <s v="Lakilaki"/>
    <x v="5"/>
    <n v="4162000"/>
    <n v="0.29185487746275829"/>
    <x v="4"/>
    <s v="Kalimantan Selatan"/>
    <x v="1"/>
    <s v="Lexi LX 155"/>
    <s v="Matic Mid"/>
    <n v="28249000"/>
    <n v="5650000"/>
    <s v="Medium"/>
    <x v="2"/>
    <x v="5"/>
    <n v="0.14499999999999999"/>
    <n v="1214700"/>
    <n v="29153000"/>
    <x v="0"/>
    <x v="0"/>
    <n v="0"/>
    <n v="0"/>
    <n v="1"/>
    <m/>
    <n v="2"/>
    <n v="2"/>
    <n v="1"/>
    <n v="0"/>
    <n v="5"/>
    <s v="Low Risk"/>
    <n v="4"/>
    <s v="0-5 bulan"/>
  </r>
  <r>
    <x v="2776"/>
    <x v="59"/>
    <x v="5"/>
    <x v="376"/>
    <s v="32462108989117"/>
    <n v="22"/>
    <s v="Lakilaki"/>
    <x v="6"/>
    <n v="4038000"/>
    <n v="0.3463595839524517"/>
    <x v="11"/>
    <s v="Sumatera Utara"/>
    <x v="1"/>
    <s v="R15"/>
    <s v="Sport"/>
    <n v="43368000"/>
    <n v="17347000"/>
    <s v="High"/>
    <x v="5"/>
    <x v="5"/>
    <n v="0.14499999999999999"/>
    <n v="1398600"/>
    <n v="33567000"/>
    <x v="0"/>
    <x v="0"/>
    <n v="0"/>
    <n v="0"/>
    <n v="1"/>
    <m/>
    <n v="3"/>
    <n v="1"/>
    <n v="1"/>
    <n v="0"/>
    <n v="5"/>
    <s v="Low Risk"/>
    <n v="9"/>
    <s v="6-11 bulan"/>
  </r>
  <r>
    <x v="2777"/>
    <x v="89"/>
    <x v="5"/>
    <x v="103"/>
    <s v="38722302641666"/>
    <n v="51"/>
    <s v="Lakilaki"/>
    <x v="1"/>
    <n v="8744000"/>
    <n v="0.21659423604757547"/>
    <x v="15"/>
    <s v="DKI Jakarta"/>
    <x v="0"/>
    <s v="CB150R"/>
    <s v="Sport"/>
    <n v="30536000"/>
    <n v="10687000"/>
    <s v="High"/>
    <x v="4"/>
    <x v="0"/>
    <n v="0.14499999999999999"/>
    <n v="1893900"/>
    <n v="22727000"/>
    <x v="0"/>
    <x v="0"/>
    <n v="0"/>
    <n v="0"/>
    <n v="1"/>
    <m/>
    <n v="2"/>
    <n v="1"/>
    <n v="1"/>
    <n v="0"/>
    <n v="4"/>
    <s v="Low Risk"/>
    <n v="9"/>
    <s v="6-11 bulan"/>
  </r>
  <r>
    <x v="2778"/>
    <x v="84"/>
    <x v="0"/>
    <x v="466"/>
    <s v="36162308608879"/>
    <n v="53"/>
    <s v="Perempuan"/>
    <x v="0"/>
    <n v="7143000"/>
    <n v="0.26549069018619625"/>
    <x v="16"/>
    <s v="Jawa Timur"/>
    <x v="0"/>
    <s v="PCX 160"/>
    <s v="Matic Premium"/>
    <n v="35048000"/>
    <n v="7010000"/>
    <s v="Medium"/>
    <x v="2"/>
    <x v="3"/>
    <n v="0.14499999999999999"/>
    <n v="1896400"/>
    <n v="34136000"/>
    <x v="0"/>
    <x v="0"/>
    <n v="0"/>
    <n v="0"/>
    <n v="1"/>
    <s v="survey ulang"/>
    <n v="2"/>
    <n v="2"/>
    <n v="1"/>
    <n v="0"/>
    <n v="5"/>
    <s v="Low Risk"/>
    <n v="4"/>
    <s v="0-5 bulan"/>
  </r>
  <r>
    <x v="2779"/>
    <x v="86"/>
    <x v="2"/>
    <x v="24"/>
    <s v="47371108763499"/>
    <n v="31"/>
    <s v="Perempuan"/>
    <x v="8"/>
    <n v="3981000"/>
    <n v="0.18749058025621704"/>
    <x v="10"/>
    <s v="Jawa Timur"/>
    <x v="1"/>
    <s v="Freego"/>
    <s v="Matic Mid"/>
    <n v="22029000"/>
    <n v="3304000"/>
    <s v="Medium"/>
    <x v="0"/>
    <x v="4"/>
    <n v="0.14499999999999999"/>
    <n v="746400"/>
    <n v="26871000"/>
    <x v="0"/>
    <x v="0"/>
    <n v="0"/>
    <n v="0"/>
    <n v="1"/>
    <m/>
    <n v="1"/>
    <n v="2"/>
    <n v="2"/>
    <n v="0"/>
    <n v="5"/>
    <s v="Low Risk"/>
    <n v="6"/>
    <s v="6-11 bulan"/>
  </r>
  <r>
    <x v="2780"/>
    <x v="187"/>
    <x v="12"/>
    <x v="278"/>
    <s v="71311412807171"/>
    <n v="34"/>
    <s v="Lakilaki"/>
    <x v="0"/>
    <n v="7231000"/>
    <n v="0.11709307149771815"/>
    <x v="12"/>
    <s v="DKI Jakarta"/>
    <x v="1"/>
    <s v="Aerox 155"/>
    <s v="Matic Sport"/>
    <n v="32721000"/>
    <n v="3272000"/>
    <s v="Low"/>
    <x v="6"/>
    <x v="1"/>
    <n v="0.14499999999999999"/>
    <n v="846700"/>
    <n v="50800000"/>
    <x v="0"/>
    <x v="0"/>
    <n v="0"/>
    <n v="0"/>
    <n v="1"/>
    <s v="approved"/>
    <n v="1"/>
    <n v="3"/>
    <n v="4"/>
    <n v="0"/>
    <n v="8"/>
    <s v="Medium Risk"/>
    <n v="3"/>
    <s v="0-5 bulan"/>
  </r>
  <r>
    <x v="2781"/>
    <x v="167"/>
    <x v="5"/>
    <x v="405"/>
    <s v="53482112929721"/>
    <n v="44"/>
    <s v="Lakilaki"/>
    <x v="0"/>
    <n v="5054000"/>
    <n v="7.605856747130986E-2"/>
    <x v="6"/>
    <s v="DIY"/>
    <x v="2"/>
    <s v="Address"/>
    <s v="Matic Mid"/>
    <n v="20569000"/>
    <n v="7199000"/>
    <s v="High"/>
    <x v="4"/>
    <x v="1"/>
    <n v="0.14499999999999999"/>
    <n v="384400"/>
    <n v="23064000"/>
    <x v="0"/>
    <x v="0"/>
    <n v="0"/>
    <n v="0"/>
    <n v="1"/>
    <s v="ok"/>
    <n v="1"/>
    <n v="1"/>
    <n v="4"/>
    <n v="0"/>
    <n v="6"/>
    <s v="Low Risk"/>
    <n v="9"/>
    <s v="6-11 bulan"/>
  </r>
  <r>
    <x v="2782"/>
    <x v="170"/>
    <x v="5"/>
    <x v="347"/>
    <s v="93902908882975"/>
    <n v="52"/>
    <s v="Perempuan"/>
    <x v="0"/>
    <n v="6199000"/>
    <n v="0.15092756896273593"/>
    <x v="4"/>
    <s v="Kalimantan Selatan"/>
    <x v="0"/>
    <s v="ADV 160"/>
    <s v="Adventure"/>
    <n v="43390000"/>
    <n v="10848000"/>
    <s v="Medium"/>
    <x v="1"/>
    <x v="1"/>
    <n v="0.14499999999999999"/>
    <n v="935600"/>
    <n v="56135000"/>
    <x v="0"/>
    <x v="0"/>
    <n v="0"/>
    <n v="0"/>
    <n v="1"/>
    <s v="ok"/>
    <n v="1"/>
    <n v="2"/>
    <n v="4"/>
    <n v="0"/>
    <n v="7"/>
    <s v="Medium Risk"/>
    <n v="9"/>
    <s v="6-11 bulan"/>
  </r>
  <r>
    <x v="2783"/>
    <x v="190"/>
    <x v="12"/>
    <x v="174"/>
    <s v="41971310723574"/>
    <n v="29"/>
    <s v="Lakilaki"/>
    <x v="9"/>
    <n v="5676000"/>
    <n v="0.30914376321353065"/>
    <x v="3"/>
    <s v="Sulawesi Selatan"/>
    <x v="4"/>
    <s v="KLX 150"/>
    <s v="Trail"/>
    <n v="37060000"/>
    <n v="11118000"/>
    <s v="High"/>
    <x v="3"/>
    <x v="3"/>
    <n v="0.14499999999999999"/>
    <n v="1754700"/>
    <n v="31585000"/>
    <x v="0"/>
    <x v="0"/>
    <n v="0"/>
    <n v="0"/>
    <n v="1"/>
    <s v="approved"/>
    <n v="3"/>
    <n v="1"/>
    <n v="1"/>
    <n v="0"/>
    <n v="5"/>
    <s v="Low Risk"/>
    <n v="3"/>
    <s v="0-5 bulan"/>
  </r>
  <r>
    <x v="2784"/>
    <x v="151"/>
    <x v="0"/>
    <x v="12"/>
    <s v="36851105805570"/>
    <n v="36"/>
    <s v="Perempuan"/>
    <x v="8"/>
    <n v="3116000"/>
    <n v="0.50972400513478822"/>
    <x v="9"/>
    <s v="Jawa Tengah"/>
    <x v="0"/>
    <s v="Beat Street"/>
    <s v="Matic Entry"/>
    <n v="18496000"/>
    <n v="1850000"/>
    <s v="Low"/>
    <x v="6"/>
    <x v="0"/>
    <n v="0.14499999999999999"/>
    <n v="1588300"/>
    <n v="19060000"/>
    <x v="0"/>
    <x v="0"/>
    <n v="0"/>
    <n v="0"/>
    <n v="1"/>
    <m/>
    <n v="4"/>
    <n v="3"/>
    <n v="1"/>
    <n v="0"/>
    <n v="8"/>
    <s v="Medium Risk"/>
    <n v="4"/>
    <s v="0-5 bulan"/>
  </r>
  <r>
    <x v="2785"/>
    <x v="1"/>
    <x v="1"/>
    <x v="336"/>
    <s v="87841401565858"/>
    <n v="46"/>
    <s v="Perempuan"/>
    <x v="9"/>
    <n v="5687000"/>
    <n v="0.17571654650958327"/>
    <x v="17"/>
    <s v="Jawa Barat"/>
    <x v="0"/>
    <s v="Genio"/>
    <s v="Matic Entry"/>
    <n v="19699000"/>
    <n v="4925000"/>
    <s v="Medium"/>
    <x v="1"/>
    <x v="3"/>
    <n v="0.14499999999999999"/>
    <n v="999300"/>
    <n v="17988000"/>
    <x v="0"/>
    <x v="0"/>
    <n v="0"/>
    <n v="0"/>
    <n v="1"/>
    <s v="data kurang"/>
    <n v="1"/>
    <n v="2"/>
    <n v="1"/>
    <n v="0"/>
    <n v="4"/>
    <s v="Low Risk"/>
    <n v="7"/>
    <s v="6-11 bulan"/>
  </r>
  <r>
    <x v="2786"/>
    <x v="83"/>
    <x v="3"/>
    <x v="383"/>
    <s v="39362409838211"/>
    <n v="44"/>
    <s v="Lakilaki"/>
    <x v="4"/>
    <n v="7041000"/>
    <n v="7.8781423093310612E-2"/>
    <x v="8"/>
    <s v="Banten"/>
    <x v="0"/>
    <s v="Revo X"/>
    <s v="Bebek"/>
    <n v="18554000"/>
    <n v="4638000"/>
    <s v="Medium"/>
    <x v="1"/>
    <x v="4"/>
    <n v="0.14499999999999999"/>
    <n v="554700"/>
    <n v="19969000"/>
    <x v="0"/>
    <x v="0"/>
    <n v="0"/>
    <n v="0"/>
    <n v="1"/>
    <m/>
    <n v="1"/>
    <n v="2"/>
    <n v="2"/>
    <n v="0"/>
    <n v="5"/>
    <s v="Low Risk"/>
    <n v="7"/>
    <s v="6-11 bulan"/>
  </r>
  <r>
    <x v="2787"/>
    <x v="4"/>
    <x v="1"/>
    <x v="122"/>
    <s v="64752901851722"/>
    <n v="21"/>
    <s v="Lakilaki"/>
    <x v="1"/>
    <n v="12362000"/>
    <n v="7.0587283611066171E-2"/>
    <x v="6"/>
    <s v="DIY"/>
    <x v="2"/>
    <s v="Address"/>
    <s v="Matic Mid"/>
    <n v="20293000"/>
    <n v="4059000"/>
    <s v="Medium"/>
    <x v="2"/>
    <x v="5"/>
    <n v="0.14499999999999999"/>
    <n v="872600"/>
    <n v="20942000"/>
    <x v="0"/>
    <x v="0"/>
    <n v="0"/>
    <n v="0"/>
    <n v="1"/>
    <m/>
    <n v="1"/>
    <n v="2"/>
    <n v="1"/>
    <n v="0"/>
    <n v="4"/>
    <s v="Low Risk"/>
    <n v="7"/>
    <s v="6-11 bulan"/>
  </r>
  <r>
    <x v="2788"/>
    <x v="128"/>
    <x v="1"/>
    <x v="406"/>
    <s v="89911903922130"/>
    <n v="39"/>
    <s v="Lakilaki"/>
    <x v="6"/>
    <n v="4872000"/>
    <n v="0.10804597701149425"/>
    <x v="20"/>
    <s v="DKI Jakarta"/>
    <x v="0"/>
    <s v="Vario 160"/>
    <s v="Matic Mid"/>
    <n v="30513000"/>
    <n v="12205000"/>
    <s v="High"/>
    <x v="5"/>
    <x v="1"/>
    <n v="0.14499999999999999"/>
    <n v="526400"/>
    <n v="31582000"/>
    <x v="0"/>
    <x v="0"/>
    <n v="0"/>
    <n v="0"/>
    <n v="1"/>
    <m/>
    <n v="1"/>
    <n v="1"/>
    <n v="4"/>
    <n v="0"/>
    <n v="6"/>
    <s v="Low Risk"/>
    <n v="6"/>
    <s v="6-11 bulan"/>
  </r>
  <r>
    <x v="2789"/>
    <x v="153"/>
    <x v="5"/>
    <x v="549"/>
    <s v="34502411812169"/>
    <n v="28"/>
    <s v="Lakilaki"/>
    <x v="4"/>
    <n v="7206000"/>
    <n v="0.13201498751040799"/>
    <x v="0"/>
    <s v="Bali"/>
    <x v="4"/>
    <s v="KLX 150"/>
    <s v="Trail"/>
    <n v="36763000"/>
    <n v="3676000"/>
    <s v="Low"/>
    <x v="6"/>
    <x v="1"/>
    <n v="0.14499999999999999"/>
    <n v="951300"/>
    <n v="57075000"/>
    <x v="0"/>
    <x v="0"/>
    <n v="0"/>
    <n v="0"/>
    <n v="1"/>
    <s v="ok"/>
    <n v="1"/>
    <n v="3"/>
    <n v="4"/>
    <n v="0"/>
    <n v="8"/>
    <s v="Medium Risk"/>
    <n v="9"/>
    <s v="6-11 bulan"/>
  </r>
  <r>
    <x v="2790"/>
    <x v="74"/>
    <x v="3"/>
    <x v="601"/>
    <s v="76901706916084"/>
    <n v="57"/>
    <s v="Lakilaki"/>
    <x v="9"/>
    <n v="6468000"/>
    <n v="0.17479901051329622"/>
    <x v="9"/>
    <s v="Jawa Tengah"/>
    <x v="0"/>
    <s v="Vario 160"/>
    <s v="Matic Mid"/>
    <n v="30049000"/>
    <n v="9015000"/>
    <s v="High"/>
    <x v="3"/>
    <x v="5"/>
    <n v="0.14499999999999999"/>
    <n v="1130600"/>
    <n v="27134000"/>
    <x v="0"/>
    <x v="0"/>
    <n v="0"/>
    <n v="0"/>
    <n v="1"/>
    <s v="ok"/>
    <n v="1"/>
    <n v="1"/>
    <n v="1"/>
    <n v="0"/>
    <n v="3"/>
    <s v="Low Risk"/>
    <n v="8"/>
    <s v="6-11 bulan"/>
  </r>
  <r>
    <x v="2791"/>
    <x v="26"/>
    <x v="4"/>
    <x v="254"/>
    <s v="35172607555937"/>
    <n v="22"/>
    <s v="Perempuan"/>
    <x v="6"/>
    <n v="5033000"/>
    <n v="0.48007152791575602"/>
    <x v="15"/>
    <s v="DKI Jakarta"/>
    <x v="0"/>
    <s v="PCX 160"/>
    <s v="Matic Premium"/>
    <n v="36176000"/>
    <n v="10853000"/>
    <s v="High"/>
    <x v="3"/>
    <x v="0"/>
    <n v="0.14499999999999999"/>
    <n v="2416200"/>
    <n v="28994000"/>
    <x v="0"/>
    <x v="0"/>
    <n v="0"/>
    <n v="0"/>
    <n v="1"/>
    <m/>
    <n v="4"/>
    <n v="1"/>
    <n v="1"/>
    <n v="0"/>
    <n v="6"/>
    <s v="Low Risk"/>
    <n v="4"/>
    <s v="0-5 bulan"/>
  </r>
  <r>
    <x v="2792"/>
    <x v="165"/>
    <x v="4"/>
    <x v="462"/>
    <s v="54702005998792"/>
    <n v="55"/>
    <s v="Lakilaki"/>
    <x v="8"/>
    <n v="2853000"/>
    <n v="0.29453207150368033"/>
    <x v="0"/>
    <s v="Bali"/>
    <x v="0"/>
    <s v="Beat Street"/>
    <s v="Matic Entry"/>
    <n v="18393000"/>
    <n v="2759000"/>
    <s v="Medium"/>
    <x v="0"/>
    <x v="5"/>
    <n v="0.14499999999999999"/>
    <n v="840300"/>
    <n v="20168000"/>
    <x v="0"/>
    <x v="0"/>
    <n v="0"/>
    <n v="0"/>
    <n v="1"/>
    <s v="approved"/>
    <n v="2"/>
    <n v="2"/>
    <n v="1"/>
    <n v="0"/>
    <n v="5"/>
    <s v="Low Risk"/>
    <n v="5"/>
    <s v="0-5 bulan"/>
  </r>
  <r>
    <x v="2793"/>
    <x v="70"/>
    <x v="3"/>
    <x v="311"/>
    <s v="62111309591914"/>
    <n v="44"/>
    <s v="Perempuan"/>
    <x v="1"/>
    <n v="3597000"/>
    <n v="0.30033361134278563"/>
    <x v="5"/>
    <s v="Kalimantan Timur"/>
    <x v="4"/>
    <s v="KLX 150"/>
    <s v="Trail"/>
    <n v="38609000"/>
    <n v="5791000"/>
    <s v="Medium"/>
    <x v="0"/>
    <x v="2"/>
    <n v="0.14499999999999999"/>
    <n v="1080300"/>
    <n v="51853000"/>
    <x v="0"/>
    <x v="0"/>
    <n v="0"/>
    <n v="0"/>
    <n v="1"/>
    <s v="verifikasi"/>
    <n v="3"/>
    <n v="2"/>
    <n v="3"/>
    <n v="0"/>
    <n v="8"/>
    <s v="Medium Risk"/>
    <n v="8"/>
    <s v="6-11 bulan"/>
  </r>
  <r>
    <x v="2794"/>
    <x v="127"/>
    <x v="0"/>
    <x v="464"/>
    <s v="41891001582224"/>
    <n v="32"/>
    <s v="Lakilaki"/>
    <x v="0"/>
    <n v="5520000"/>
    <n v="9.7282608695652167E-2"/>
    <x v="7"/>
    <s v="Jawa Barat"/>
    <x v="1"/>
    <s v="Aerox 155"/>
    <s v="Matic Sport"/>
    <n v="31129000"/>
    <n v="12452000"/>
    <s v="High"/>
    <x v="5"/>
    <x v="1"/>
    <n v="0.14499999999999999"/>
    <n v="537000"/>
    <n v="32218000"/>
    <x v="0"/>
    <x v="0"/>
    <n v="0"/>
    <n v="0"/>
    <n v="1"/>
    <s v="ok"/>
    <n v="1"/>
    <n v="1"/>
    <n v="4"/>
    <n v="0"/>
    <n v="6"/>
    <s v="Low Risk"/>
    <n v="4"/>
    <s v="0-5 bulan"/>
  </r>
  <r>
    <x v="2795"/>
    <x v="47"/>
    <x v="1"/>
    <x v="343"/>
    <s v="56801306798209"/>
    <n v="52"/>
    <s v="Perempuan"/>
    <x v="0"/>
    <n v="6606000"/>
    <n v="0.17045110505600969"/>
    <x v="20"/>
    <s v="DKI Jakarta"/>
    <x v="1"/>
    <s v="Mio M3"/>
    <s v="Matic Entry"/>
    <n v="18156000"/>
    <n v="6355000"/>
    <s v="High"/>
    <x v="4"/>
    <x v="0"/>
    <n v="0.14499999999999999"/>
    <n v="1126000"/>
    <n v="13512000"/>
    <x v="0"/>
    <x v="0"/>
    <n v="0"/>
    <n v="0"/>
    <n v="1"/>
    <s v="data kurang"/>
    <n v="1"/>
    <n v="1"/>
    <n v="1"/>
    <n v="0"/>
    <n v="3"/>
    <s v="Low Risk"/>
    <n v="7"/>
    <s v="6-11 bulan"/>
  </r>
  <r>
    <x v="2796"/>
    <x v="102"/>
    <x v="3"/>
    <x v="306"/>
    <s v="74271307508498"/>
    <n v="23"/>
    <s v="Lakilaki"/>
    <x v="0"/>
    <n v="5140000"/>
    <n v="0.18982490272373539"/>
    <x v="17"/>
    <s v="Jawa Barat"/>
    <x v="1"/>
    <s v="Aerox 155"/>
    <s v="Matic Sport"/>
    <n v="32935000"/>
    <n v="3293000"/>
    <s v="Low"/>
    <x v="6"/>
    <x v="2"/>
    <n v="0.14499999999999999"/>
    <n v="975700"/>
    <n v="46834000"/>
    <x v="0"/>
    <x v="0"/>
    <n v="0"/>
    <n v="0"/>
    <n v="1"/>
    <s v="ok"/>
    <n v="1"/>
    <n v="3"/>
    <n v="3"/>
    <n v="0"/>
    <n v="7"/>
    <s v="Medium Risk"/>
    <n v="8"/>
    <s v="6-11 bulan"/>
  </r>
  <r>
    <x v="2797"/>
    <x v="172"/>
    <x v="2"/>
    <x v="368"/>
    <s v="85982704891591"/>
    <n v="39"/>
    <s v="Perempuan"/>
    <x v="6"/>
    <n v="5528000"/>
    <n v="0.26414616497829235"/>
    <x v="14"/>
    <s v="DKI Jakarta"/>
    <x v="0"/>
    <s v="PCX 160"/>
    <s v="Matic Premium"/>
    <n v="35980000"/>
    <n v="14392000"/>
    <s v="High"/>
    <x v="5"/>
    <x v="3"/>
    <n v="0.14499999999999999"/>
    <n v="1460200"/>
    <n v="26283000"/>
    <x v="1"/>
    <x v="3"/>
    <n v="18"/>
    <n v="1"/>
    <n v="3"/>
    <m/>
    <n v="2"/>
    <n v="1"/>
    <n v="1"/>
    <n v="2"/>
    <n v="6"/>
    <s v="Low Risk"/>
    <n v="6"/>
    <s v="6-11 bulan"/>
  </r>
  <r>
    <x v="2798"/>
    <x v="23"/>
    <x v="0"/>
    <x v="43"/>
    <s v="46471407534909"/>
    <n v="43"/>
    <s v="Perempuan"/>
    <x v="8"/>
    <n v="3599000"/>
    <n v="0.32959155320922479"/>
    <x v="10"/>
    <s v="Jawa Timur"/>
    <x v="0"/>
    <s v="PCX 160"/>
    <s v="Matic Premium"/>
    <n v="37198000"/>
    <n v="7440000"/>
    <s v="Medium"/>
    <x v="2"/>
    <x v="4"/>
    <n v="0.14499999999999999"/>
    <n v="1186200"/>
    <n v="42703000"/>
    <x v="0"/>
    <x v="0"/>
    <n v="0"/>
    <n v="0"/>
    <n v="1"/>
    <s v="verifikasi"/>
    <n v="3"/>
    <n v="2"/>
    <n v="2"/>
    <n v="0"/>
    <n v="7"/>
    <s v="Medium Risk"/>
    <n v="4"/>
    <s v="0-5 bulan"/>
  </r>
  <r>
    <x v="2799"/>
    <x v="77"/>
    <x v="3"/>
    <x v="300"/>
    <s v="84351712783795"/>
    <n v="29"/>
    <s v="Perempuan"/>
    <x v="6"/>
    <n v="4675000"/>
    <n v="0.4127486631016043"/>
    <x v="1"/>
    <s v="Sumatera Selatan"/>
    <x v="0"/>
    <s v="ADV 160"/>
    <s v="Adventure"/>
    <n v="42235000"/>
    <n v="6335000"/>
    <s v="Medium"/>
    <x v="0"/>
    <x v="5"/>
    <n v="0.14499999999999999"/>
    <n v="1929600"/>
    <n v="46311000"/>
    <x v="0"/>
    <x v="0"/>
    <n v="0"/>
    <n v="0"/>
    <n v="1"/>
    <m/>
    <n v="4"/>
    <n v="2"/>
    <n v="1"/>
    <n v="0"/>
    <n v="7"/>
    <s v="Medium Risk"/>
    <n v="8"/>
    <s v="6-11 bulan"/>
  </r>
  <r>
    <x v="2800"/>
    <x v="185"/>
    <x v="5"/>
    <x v="672"/>
    <s v="79891005876215"/>
    <n v="26"/>
    <s v="Lakilaki"/>
    <x v="4"/>
    <n v="7140000"/>
    <n v="0.15085434173669468"/>
    <x v="17"/>
    <s v="Jawa Barat"/>
    <x v="0"/>
    <s v="Vario 125"/>
    <s v="Matic Mid"/>
    <n v="25049000"/>
    <n v="5010000"/>
    <s v="Medium"/>
    <x v="2"/>
    <x v="5"/>
    <n v="0.14499999999999999"/>
    <n v="1077100"/>
    <n v="25850000"/>
    <x v="1"/>
    <x v="3"/>
    <n v="18"/>
    <n v="2"/>
    <n v="3"/>
    <m/>
    <n v="1"/>
    <n v="2"/>
    <n v="1"/>
    <n v="2"/>
    <n v="6"/>
    <s v="Low Risk"/>
    <n v="8"/>
    <s v="6-11 bulan"/>
  </r>
  <r>
    <x v="2801"/>
    <x v="56"/>
    <x v="4"/>
    <x v="575"/>
    <s v="42492401979090"/>
    <n v="37"/>
    <s v="Lakilaki"/>
    <x v="0"/>
    <n v="6302000"/>
    <n v="0.2597429387496033"/>
    <x v="7"/>
    <s v="Jawa Barat"/>
    <x v="0"/>
    <s v="PCX 160"/>
    <s v="Matic Premium"/>
    <n v="35827000"/>
    <n v="5374000"/>
    <s v="Medium"/>
    <x v="0"/>
    <x v="5"/>
    <n v="0.14499999999999999"/>
    <n v="1636900"/>
    <n v="39285000"/>
    <x v="0"/>
    <x v="0"/>
    <n v="0"/>
    <n v="0"/>
    <n v="1"/>
    <m/>
    <n v="2"/>
    <n v="2"/>
    <n v="1"/>
    <n v="0"/>
    <n v="5"/>
    <s v="Low Risk"/>
    <n v="5"/>
    <s v="0-5 bulan"/>
  </r>
  <r>
    <x v="2802"/>
    <x v="108"/>
    <x v="1"/>
    <x v="349"/>
    <s v="55282108587601"/>
    <n v="28"/>
    <s v="Perempuan"/>
    <x v="1"/>
    <n v="12652000"/>
    <n v="6.5135946885867851E-2"/>
    <x v="11"/>
    <s v="Sumatera Utara"/>
    <x v="0"/>
    <s v="Scoopy"/>
    <s v="Matic Stylish"/>
    <n v="24323000"/>
    <n v="3648000"/>
    <s v="Medium"/>
    <x v="0"/>
    <x v="4"/>
    <n v="0.14499999999999999"/>
    <n v="824100"/>
    <n v="29668000"/>
    <x v="0"/>
    <x v="0"/>
    <n v="0"/>
    <n v="0"/>
    <n v="1"/>
    <m/>
    <n v="1"/>
    <n v="2"/>
    <n v="2"/>
    <n v="0"/>
    <n v="5"/>
    <s v="Low Risk"/>
    <n v="7"/>
    <s v="6-11 bulan"/>
  </r>
  <r>
    <x v="2803"/>
    <x v="180"/>
    <x v="4"/>
    <x v="127"/>
    <s v="31191104751821"/>
    <n v="24"/>
    <s v="Perempuan"/>
    <x v="4"/>
    <n v="7120000"/>
    <n v="6.5323033707865172E-2"/>
    <x v="1"/>
    <s v="Sumatera Selatan"/>
    <x v="0"/>
    <s v="Revo X"/>
    <s v="Bebek"/>
    <n v="17974000"/>
    <n v="1797000"/>
    <s v="Low"/>
    <x v="6"/>
    <x v="1"/>
    <n v="0.14499999999999999"/>
    <n v="465100"/>
    <n v="27906000"/>
    <x v="0"/>
    <x v="0"/>
    <n v="0"/>
    <n v="0"/>
    <n v="1"/>
    <s v="data kurang"/>
    <n v="1"/>
    <n v="3"/>
    <n v="4"/>
    <n v="0"/>
    <n v="8"/>
    <s v="Medium Risk"/>
    <n v="5"/>
    <s v="0-5 bulan"/>
  </r>
  <r>
    <x v="2804"/>
    <x v="130"/>
    <x v="5"/>
    <x v="171"/>
    <s v="51682402638468"/>
    <n v="48"/>
    <s v="Lakilaki"/>
    <x v="1"/>
    <n v="5474000"/>
    <n v="0.15327000365363536"/>
    <x v="13"/>
    <s v="Jawa Barat"/>
    <x v="1"/>
    <s v="Aerox 155"/>
    <s v="Matic Sport"/>
    <n v="32425000"/>
    <n v="3243000"/>
    <s v="Low"/>
    <x v="6"/>
    <x v="1"/>
    <n v="0.14499999999999999"/>
    <n v="839000"/>
    <n v="50339000"/>
    <x v="0"/>
    <x v="0"/>
    <n v="0"/>
    <n v="0"/>
    <n v="1"/>
    <m/>
    <n v="1"/>
    <n v="3"/>
    <n v="4"/>
    <n v="0"/>
    <n v="8"/>
    <s v="Medium Risk"/>
    <n v="8"/>
    <s v="6-11 bulan"/>
  </r>
  <r>
    <x v="2805"/>
    <x v="72"/>
    <x v="3"/>
    <x v="440"/>
    <s v="60292111703327"/>
    <n v="32"/>
    <s v="Lakilaki"/>
    <x v="4"/>
    <n v="6112000"/>
    <n v="0.2026014397905759"/>
    <x v="16"/>
    <s v="Jawa Timur"/>
    <x v="1"/>
    <s v="Aerox 155"/>
    <s v="Matic Sport"/>
    <n v="32912000"/>
    <n v="9874000"/>
    <s v="High"/>
    <x v="3"/>
    <x v="5"/>
    <n v="0.14499999999999999"/>
    <n v="1238300"/>
    <n v="29719000"/>
    <x v="0"/>
    <x v="0"/>
    <n v="0"/>
    <n v="0"/>
    <n v="1"/>
    <m/>
    <n v="2"/>
    <n v="1"/>
    <n v="1"/>
    <n v="0"/>
    <n v="4"/>
    <s v="Low Risk"/>
    <n v="8"/>
    <s v="6-11 bulan"/>
  </r>
  <r>
    <x v="2806"/>
    <x v="4"/>
    <x v="1"/>
    <x v="201"/>
    <s v="85092512939505"/>
    <n v="39"/>
    <s v="Perempuan"/>
    <x v="1"/>
    <n v="9996000"/>
    <n v="0.10374149659863946"/>
    <x v="16"/>
    <s v="Jawa Timur"/>
    <x v="0"/>
    <s v="Beat Street"/>
    <s v="Matic Entry"/>
    <n v="18036000"/>
    <n v="2705000"/>
    <s v="Medium"/>
    <x v="0"/>
    <x v="3"/>
    <n v="0.14499999999999999"/>
    <n v="1037000"/>
    <n v="18666000"/>
    <x v="0"/>
    <x v="0"/>
    <n v="0"/>
    <n v="0"/>
    <n v="1"/>
    <s v="approved"/>
    <n v="1"/>
    <n v="2"/>
    <n v="1"/>
    <n v="0"/>
    <n v="4"/>
    <s v="Low Risk"/>
    <n v="7"/>
    <s v="6-11 bulan"/>
  </r>
  <r>
    <x v="2807"/>
    <x v="113"/>
    <x v="5"/>
    <x v="18"/>
    <s v="78792701916087"/>
    <n v="44"/>
    <s v="Perempuan"/>
    <x v="1"/>
    <n v="9839000"/>
    <n v="0.30907612562252262"/>
    <x v="14"/>
    <s v="DKI Jakarta"/>
    <x v="1"/>
    <s v="R15"/>
    <s v="Sport"/>
    <n v="42494000"/>
    <n v="10624000"/>
    <s v="Medium"/>
    <x v="1"/>
    <x v="0"/>
    <n v="0.14499999999999999"/>
    <n v="3041000"/>
    <n v="36491000"/>
    <x v="0"/>
    <x v="0"/>
    <n v="0"/>
    <n v="0"/>
    <n v="1"/>
    <s v="data kurang"/>
    <n v="3"/>
    <n v="2"/>
    <n v="1"/>
    <n v="0"/>
    <n v="6"/>
    <s v="Low Risk"/>
    <n v="9"/>
    <s v="6-11 bulan"/>
  </r>
  <r>
    <x v="2808"/>
    <x v="126"/>
    <x v="5"/>
    <x v="420"/>
    <s v="69932603971716"/>
    <n v="56"/>
    <s v="Lakilaki"/>
    <x v="5"/>
    <n v="3746000"/>
    <n v="0.25664709022957821"/>
    <x v="8"/>
    <s v="Banten"/>
    <x v="0"/>
    <s v="CB150R"/>
    <s v="Sport"/>
    <n v="32158000"/>
    <n v="8039000"/>
    <s v="Medium"/>
    <x v="1"/>
    <x v="4"/>
    <n v="0.14499999999999999"/>
    <n v="961400"/>
    <n v="34610000"/>
    <x v="0"/>
    <x v="0"/>
    <n v="0"/>
    <n v="0"/>
    <n v="1"/>
    <s v="verifikasi"/>
    <n v="2"/>
    <n v="2"/>
    <n v="2"/>
    <n v="0"/>
    <n v="6"/>
    <s v="Low Risk"/>
    <n v="8"/>
    <s v="6-11 bulan"/>
  </r>
  <r>
    <x v="2809"/>
    <x v="3"/>
    <x v="3"/>
    <x v="264"/>
    <s v="45892301719786"/>
    <n v="25"/>
    <s v="Lakilaki"/>
    <x v="0"/>
    <n v="7620000"/>
    <n v="9.1824146981627303E-2"/>
    <x v="15"/>
    <s v="DKI Jakarta"/>
    <x v="2"/>
    <s v="Nex II"/>
    <s v="Matic Entry"/>
    <n v="16272000"/>
    <n v="3254000"/>
    <s v="Medium"/>
    <x v="2"/>
    <x v="5"/>
    <n v="0.14499999999999999"/>
    <n v="699700"/>
    <n v="16793000"/>
    <x v="0"/>
    <x v="0"/>
    <n v="0"/>
    <n v="0"/>
    <n v="1"/>
    <s v="verifikasi"/>
    <n v="1"/>
    <n v="2"/>
    <n v="1"/>
    <n v="0"/>
    <n v="4"/>
    <s v="Low Risk"/>
    <n v="7"/>
    <s v="6-11 bulan"/>
  </r>
  <r>
    <x v="2810"/>
    <x v="35"/>
    <x v="7"/>
    <x v="33"/>
    <s v="Data Tidak Lengkap"/>
    <n v="21"/>
    <s v="Perempuan"/>
    <x v="9"/>
    <n v="5141000"/>
    <n v="0.72345847111456918"/>
    <x v="18"/>
    <s v="DKI Jakarta"/>
    <x v="1"/>
    <s v="R15"/>
    <s v="Sport"/>
    <n v="43310849"/>
    <n v="4331000"/>
    <s v="Low"/>
    <x v="6"/>
    <x v="0"/>
    <n v="0.14499999999999999"/>
    <n v="3719300"/>
    <n v="44632000"/>
    <x v="0"/>
    <x v="0"/>
    <n v="0"/>
    <n v="0"/>
    <n v="1"/>
    <s v="data kurang"/>
    <n v="4"/>
    <n v="3"/>
    <n v="1"/>
    <n v="0"/>
    <n v="8"/>
    <s v="Medium Risk"/>
    <s v="N/A"/>
    <s v="N/A"/>
  </r>
  <r>
    <x v="2811"/>
    <x v="169"/>
    <x v="2"/>
    <x v="582"/>
    <s v="65142707626059"/>
    <n v="26"/>
    <s v="Lakilaki"/>
    <x v="3"/>
    <n v="5365000"/>
    <n v="8.253494874184529E-2"/>
    <x v="14"/>
    <s v="DKI Jakarta"/>
    <x v="0"/>
    <s v="Revo X"/>
    <s v="Bebek"/>
    <n v="18513000"/>
    <n v="7405000"/>
    <s v="High"/>
    <x v="5"/>
    <x v="4"/>
    <n v="0.14499999999999999"/>
    <n v="442800"/>
    <n v="15939000"/>
    <x v="0"/>
    <x v="0"/>
    <n v="0"/>
    <n v="0"/>
    <n v="1"/>
    <m/>
    <n v="1"/>
    <n v="1"/>
    <n v="2"/>
    <n v="0"/>
    <n v="4"/>
    <s v="Low Risk"/>
    <n v="6"/>
    <s v="6-11 bulan"/>
  </r>
  <r>
    <x v="2812"/>
    <x v="168"/>
    <x v="1"/>
    <x v="360"/>
    <s v="93002002766300"/>
    <n v="33"/>
    <s v="Lakilaki"/>
    <x v="1"/>
    <n v="7980000"/>
    <n v="0.2974310776942356"/>
    <x v="14"/>
    <s v="DKI Jakarta"/>
    <x v="1"/>
    <s v="R15"/>
    <s v="Sport"/>
    <n v="41283000"/>
    <n v="6192000"/>
    <s v="Medium"/>
    <x v="0"/>
    <x v="3"/>
    <n v="0.14499999999999999"/>
    <n v="2373500"/>
    <n v="42723000"/>
    <x v="0"/>
    <x v="0"/>
    <n v="0"/>
    <n v="0"/>
    <n v="1"/>
    <s v="approved"/>
    <n v="2"/>
    <n v="2"/>
    <n v="1"/>
    <n v="0"/>
    <n v="5"/>
    <s v="Low Risk"/>
    <n v="7"/>
    <s v="6-11 bulan"/>
  </r>
  <r>
    <x v="2813"/>
    <x v="178"/>
    <x v="3"/>
    <x v="365"/>
    <s v="37692003588203"/>
    <n v="41"/>
    <s v="Lakilaki"/>
    <x v="7"/>
    <n v="4268000"/>
    <n v="0.21293345829428303"/>
    <x v="14"/>
    <s v="DKI Jakarta"/>
    <x v="1"/>
    <s v="MT15"/>
    <s v="Sport Naked"/>
    <n v="39442000"/>
    <n v="11833000"/>
    <s v="High"/>
    <x v="3"/>
    <x v="2"/>
    <n v="0.14499999999999999"/>
    <n v="908800"/>
    <n v="43622000"/>
    <x v="0"/>
    <x v="0"/>
    <n v="0"/>
    <n v="0"/>
    <n v="1"/>
    <m/>
    <n v="2"/>
    <n v="1"/>
    <n v="3"/>
    <n v="0"/>
    <n v="6"/>
    <s v="Low Risk"/>
    <n v="8"/>
    <s v="6-11 bulan"/>
  </r>
  <r>
    <x v="2814"/>
    <x v="117"/>
    <x v="1"/>
    <x v="313"/>
    <s v="60402905591764"/>
    <n v="30"/>
    <s v="Perempuan"/>
    <x v="8"/>
    <n v="3277000"/>
    <n v="0.2469636862984437"/>
    <x v="8"/>
    <s v="Banten"/>
    <x v="1"/>
    <s v="R15"/>
    <s v="Sport"/>
    <n v="43309000"/>
    <n v="15158000"/>
    <s v="High"/>
    <x v="4"/>
    <x v="1"/>
    <n v="0.14499999999999999"/>
    <n v="809300"/>
    <n v="48561000"/>
    <x v="0"/>
    <x v="0"/>
    <n v="0"/>
    <n v="0"/>
    <n v="1"/>
    <s v="verifikasi"/>
    <n v="2"/>
    <n v="1"/>
    <n v="4"/>
    <n v="0"/>
    <n v="7"/>
    <s v="Medium Risk"/>
    <n v="7"/>
    <s v="6-11 bulan"/>
  </r>
  <r>
    <x v="2815"/>
    <x v="152"/>
    <x v="2"/>
    <x v="125"/>
    <s v="41161410645728"/>
    <n v="37"/>
    <s v="Perempuan"/>
    <x v="8"/>
    <n v="2593000"/>
    <n v="0.50185113767836487"/>
    <x v="4"/>
    <s v="Kalimantan Selatan"/>
    <x v="1"/>
    <s v="NMAX 155"/>
    <s v="Matic Premium"/>
    <n v="37247000"/>
    <n v="13037000"/>
    <s v="High"/>
    <x v="4"/>
    <x v="5"/>
    <n v="0.14499999999999999"/>
    <n v="1301300"/>
    <n v="31231000"/>
    <x v="0"/>
    <x v="0"/>
    <n v="0"/>
    <n v="0"/>
    <n v="1"/>
    <s v="data kurang"/>
    <n v="4"/>
    <n v="1"/>
    <n v="1"/>
    <n v="0"/>
    <n v="6"/>
    <s v="Low Risk"/>
    <n v="5"/>
    <s v="0-5 bulan"/>
  </r>
  <r>
    <x v="2816"/>
    <x v="153"/>
    <x v="5"/>
    <x v="436"/>
    <s v="87241101749410"/>
    <n v="57"/>
    <s v="Lakilaki"/>
    <x v="4"/>
    <n v="6693000"/>
    <n v="0.17781264007171671"/>
    <x v="6"/>
    <s v="DIY"/>
    <x v="0"/>
    <s v="CB150R"/>
    <s v="Sport"/>
    <n v="31630000"/>
    <n v="9489000"/>
    <s v="High"/>
    <x v="3"/>
    <x v="5"/>
    <n v="0.14499999999999999"/>
    <n v="1190100"/>
    <n v="28562000"/>
    <x v="0"/>
    <x v="0"/>
    <n v="0"/>
    <n v="0"/>
    <n v="1"/>
    <s v="approved"/>
    <n v="1"/>
    <n v="1"/>
    <n v="1"/>
    <n v="0"/>
    <n v="3"/>
    <s v="Low Risk"/>
    <n v="9"/>
    <s v="6-11 bulan"/>
  </r>
  <r>
    <x v="2817"/>
    <x v="17"/>
    <x v="2"/>
    <x v="631"/>
    <s v="97532208882493"/>
    <n v="39"/>
    <s v="Lakilaki"/>
    <x v="8"/>
    <n v="3084000"/>
    <n v="0.17237354085603113"/>
    <x v="20"/>
    <s v="DKI Jakarta"/>
    <x v="0"/>
    <s v="Genio"/>
    <s v="Matic Entry"/>
    <n v="19000000"/>
    <n v="2850000"/>
    <s v="Medium"/>
    <x v="0"/>
    <x v="2"/>
    <n v="0.14499999999999999"/>
    <n v="531600"/>
    <n v="25517000"/>
    <x v="0"/>
    <x v="0"/>
    <n v="0"/>
    <n v="0"/>
    <n v="1"/>
    <s v="data kurang"/>
    <n v="1"/>
    <n v="2"/>
    <n v="3"/>
    <n v="0"/>
    <n v="6"/>
    <s v="Low Risk"/>
    <n v="6"/>
    <s v="6-11 bulan"/>
  </r>
  <r>
    <x v="2818"/>
    <x v="11"/>
    <x v="3"/>
    <x v="349"/>
    <s v="62941112691489"/>
    <n v="33"/>
    <s v="Perempuan"/>
    <x v="8"/>
    <n v="2791000"/>
    <n v="0.11959871013973486"/>
    <x v="20"/>
    <s v="DKI Jakarta"/>
    <x v="1"/>
    <s v="Mio M3"/>
    <s v="Matic Entry"/>
    <n v="17863000"/>
    <n v="6252000"/>
    <s v="High"/>
    <x v="4"/>
    <x v="1"/>
    <n v="0.14499999999999999"/>
    <n v="333800"/>
    <n v="20028000"/>
    <x v="0"/>
    <x v="0"/>
    <n v="0"/>
    <n v="0"/>
    <n v="1"/>
    <s v="data kurang"/>
    <n v="1"/>
    <n v="1"/>
    <n v="4"/>
    <n v="0"/>
    <n v="6"/>
    <s v="Low Risk"/>
    <n v="8"/>
    <s v="6-11 bulan"/>
  </r>
  <r>
    <x v="2819"/>
    <x v="140"/>
    <x v="5"/>
    <x v="168"/>
    <s v="98591610647821"/>
    <n v="25"/>
    <s v="Perempuan"/>
    <x v="0"/>
    <n v="7296000"/>
    <n v="0.14821820175438596"/>
    <x v="3"/>
    <s v="Sulawesi Selatan"/>
    <x v="0"/>
    <s v="Vario 160"/>
    <s v="Matic Mid"/>
    <n v="30951000"/>
    <n v="10833000"/>
    <s v="High"/>
    <x v="4"/>
    <x v="5"/>
    <n v="0.14499999999999999"/>
    <n v="1081400"/>
    <n v="25952000"/>
    <x v="1"/>
    <x v="3"/>
    <n v="24"/>
    <n v="2"/>
    <n v="3"/>
    <s v="approved"/>
    <n v="1"/>
    <n v="1"/>
    <n v="1"/>
    <n v="2"/>
    <n v="5"/>
    <s v="Low Risk"/>
    <n v="8"/>
    <s v="6-11 bulan"/>
  </r>
  <r>
    <x v="2820"/>
    <x v="96"/>
    <x v="0"/>
    <x v="421"/>
    <s v="80701301514505"/>
    <n v="23"/>
    <s v="Lakilaki"/>
    <x v="6"/>
    <n v="4592000"/>
    <n v="0.19006968641114982"/>
    <x v="8"/>
    <s v="Banten"/>
    <x v="1"/>
    <s v="MT15"/>
    <s v="Sport Naked"/>
    <n v="37882000"/>
    <n v="11365000"/>
    <s v="High"/>
    <x v="3"/>
    <x v="2"/>
    <n v="0.14499999999999999"/>
    <n v="872800"/>
    <n v="41896000"/>
    <x v="0"/>
    <x v="0"/>
    <n v="0"/>
    <n v="0"/>
    <n v="1"/>
    <s v="ok"/>
    <n v="1"/>
    <n v="1"/>
    <n v="3"/>
    <n v="0"/>
    <n v="5"/>
    <s v="Low Risk"/>
    <n v="4"/>
    <s v="0-5 bulan"/>
  </r>
  <r>
    <x v="2821"/>
    <x v="89"/>
    <x v="5"/>
    <x v="66"/>
    <s v="69381412993196"/>
    <n v="51"/>
    <s v="Lakilaki"/>
    <x v="1"/>
    <n v="14935000"/>
    <n v="0.11768998995647807"/>
    <x v="14"/>
    <s v="DKI Jakarta"/>
    <x v="1"/>
    <s v="XMAX 250"/>
    <s v="Maxi Scooter"/>
    <n v="62992000"/>
    <n v="18897000"/>
    <s v="High"/>
    <x v="3"/>
    <x v="4"/>
    <n v="0.14499999999999999"/>
    <n v="1757700"/>
    <n v="63276000"/>
    <x v="0"/>
    <x v="0"/>
    <n v="0"/>
    <n v="0"/>
    <n v="1"/>
    <m/>
    <n v="1"/>
    <n v="1"/>
    <n v="2"/>
    <n v="0"/>
    <n v="4"/>
    <s v="Low Risk"/>
    <n v="9"/>
    <s v="6-11 bulan"/>
  </r>
  <r>
    <x v="2822"/>
    <x v="52"/>
    <x v="0"/>
    <x v="673"/>
    <s v="62711308595936"/>
    <n v="50"/>
    <s v="Perempuan"/>
    <x v="2"/>
    <n v="2817000"/>
    <n v="0.1577209797657082"/>
    <x v="0"/>
    <s v="Bali"/>
    <x v="0"/>
    <s v="Revo X"/>
    <s v="Bebek"/>
    <n v="18182000"/>
    <n v="2727000"/>
    <s v="Medium"/>
    <x v="0"/>
    <x v="1"/>
    <n v="0.14499999999999999"/>
    <n v="444300"/>
    <n v="26660000"/>
    <x v="0"/>
    <x v="0"/>
    <n v="0"/>
    <n v="0"/>
    <n v="1"/>
    <s v="ok"/>
    <n v="1"/>
    <n v="2"/>
    <n v="4"/>
    <n v="0"/>
    <n v="7"/>
    <s v="Medium Risk"/>
    <n v="4"/>
    <s v="0-5 bulan"/>
  </r>
  <r>
    <x v="2823"/>
    <x v="81"/>
    <x v="5"/>
    <x v="506"/>
    <s v="43282201627182"/>
    <n v="33"/>
    <s v="Perempuan"/>
    <x v="7"/>
    <n v="3470000"/>
    <n v="0.23374639769452449"/>
    <x v="10"/>
    <s v="Jawa Timur"/>
    <x v="0"/>
    <s v="Genio"/>
    <s v="Matic Entry"/>
    <n v="19986000"/>
    <n v="7994000"/>
    <s v="High"/>
    <x v="5"/>
    <x v="3"/>
    <n v="0.14499999999999999"/>
    <n v="811100"/>
    <n v="14600000"/>
    <x v="0"/>
    <x v="0"/>
    <n v="0"/>
    <n v="0"/>
    <n v="1"/>
    <m/>
    <n v="2"/>
    <n v="1"/>
    <n v="1"/>
    <n v="0"/>
    <n v="4"/>
    <s v="Low Risk"/>
    <n v="9"/>
    <s v="6-11 bulan"/>
  </r>
  <r>
    <x v="2824"/>
    <x v="120"/>
    <x v="5"/>
    <x v="301"/>
    <s v="33122706948480"/>
    <n v="55"/>
    <s v="Lakilaki"/>
    <x v="1"/>
    <n v="5203000"/>
    <n v="0.21996924851047472"/>
    <x v="19"/>
    <s v="Jawa Barat"/>
    <x v="0"/>
    <s v="Beat Street"/>
    <s v="Matic Entry"/>
    <n v="18801000"/>
    <n v="1880000"/>
    <s v="Low"/>
    <x v="6"/>
    <x v="3"/>
    <n v="0.14499999999999999"/>
    <n v="1144500"/>
    <n v="20602000"/>
    <x v="0"/>
    <x v="0"/>
    <n v="0"/>
    <n v="0"/>
    <n v="1"/>
    <s v="verifikasi"/>
    <n v="2"/>
    <n v="3"/>
    <n v="1"/>
    <n v="0"/>
    <n v="6"/>
    <s v="Low Risk"/>
    <n v="9"/>
    <s v="6-11 bulan"/>
  </r>
  <r>
    <x v="2825"/>
    <x v="180"/>
    <x v="4"/>
    <x v="674"/>
    <s v="68412710689323"/>
    <n v="56"/>
    <s v="Perempuan"/>
    <x v="0"/>
    <n v="5783000"/>
    <n v="8.5076949680096839E-2"/>
    <x v="3"/>
    <s v="Sulawesi Selatan"/>
    <x v="0"/>
    <s v="Scoopy"/>
    <s v="Matic Stylish"/>
    <n v="22819000"/>
    <n v="5705000"/>
    <s v="Medium"/>
    <x v="1"/>
    <x v="1"/>
    <n v="0.14499999999999999"/>
    <n v="492000"/>
    <n v="29521000"/>
    <x v="0"/>
    <x v="0"/>
    <n v="0"/>
    <n v="0"/>
    <n v="1"/>
    <m/>
    <n v="1"/>
    <n v="2"/>
    <n v="4"/>
    <n v="0"/>
    <n v="7"/>
    <s v="Medium Risk"/>
    <n v="5"/>
    <s v="0-5 bulan"/>
  </r>
  <r>
    <x v="2826"/>
    <x v="0"/>
    <x v="0"/>
    <x v="112"/>
    <s v="Invalid"/>
    <n v="28"/>
    <s v="Perempuan"/>
    <x v="6"/>
    <n v="5430000"/>
    <n v="0.28793738489871085"/>
    <x v="10"/>
    <s v="Jawa Timur"/>
    <x v="1"/>
    <s v="R15"/>
    <s v="Sport"/>
    <n v="41554000"/>
    <n v="12466000"/>
    <s v="High"/>
    <x v="3"/>
    <x v="5"/>
    <n v="0.14499999999999999"/>
    <n v="1563500"/>
    <n v="37523000"/>
    <x v="0"/>
    <x v="0"/>
    <n v="0"/>
    <n v="0"/>
    <n v="1"/>
    <s v="verifikasi"/>
    <n v="2"/>
    <n v="1"/>
    <n v="1"/>
    <n v="0"/>
    <n v="4"/>
    <s v="Low Risk"/>
    <n v="4"/>
    <s v="0-5 bulan"/>
  </r>
  <r>
    <x v="2827"/>
    <x v="102"/>
    <x v="3"/>
    <x v="579"/>
    <s v="74482807836037"/>
    <n v="22"/>
    <s v="Perempuan"/>
    <x v="3"/>
    <n v="5585000"/>
    <n v="0.33656222023276633"/>
    <x v="3"/>
    <s v="Sulawesi Selatan"/>
    <x v="0"/>
    <s v="ADV 160"/>
    <s v="Adventure"/>
    <n v="43715000"/>
    <n v="8743000"/>
    <s v="Medium"/>
    <x v="2"/>
    <x v="5"/>
    <n v="0.14499999999999999"/>
    <n v="1879700"/>
    <n v="45113000"/>
    <x v="0"/>
    <x v="0"/>
    <n v="0"/>
    <n v="0"/>
    <n v="1"/>
    <s v="survey ulang"/>
    <n v="3"/>
    <n v="2"/>
    <n v="1"/>
    <n v="0"/>
    <n v="6"/>
    <s v="Low Risk"/>
    <n v="8"/>
    <s v="6-11 bulan"/>
  </r>
  <r>
    <x v="2828"/>
    <x v="47"/>
    <x v="1"/>
    <x v="665"/>
    <s v="39372404684442"/>
    <n v="23"/>
    <s v="Lakilaki"/>
    <x v="3"/>
    <n v="7967000"/>
    <n v="0.16627337768294215"/>
    <x v="7"/>
    <s v="Jawa Barat"/>
    <x v="1"/>
    <s v="R15"/>
    <s v="Sport"/>
    <n v="41077000"/>
    <n v="16431000"/>
    <s v="High"/>
    <x v="5"/>
    <x v="5"/>
    <n v="0.14499999999999999"/>
    <n v="1324700"/>
    <n v="31793000"/>
    <x v="0"/>
    <x v="0"/>
    <n v="0"/>
    <n v="0"/>
    <n v="1"/>
    <s v="data kurang"/>
    <n v="1"/>
    <n v="1"/>
    <n v="1"/>
    <n v="0"/>
    <n v="3"/>
    <s v="Low Risk"/>
    <n v="7"/>
    <s v="6-11 bulan"/>
  </r>
  <r>
    <x v="2829"/>
    <x v="165"/>
    <x v="4"/>
    <x v="42"/>
    <s v="66772209896416"/>
    <n v="38"/>
    <s v="Perempuan"/>
    <x v="8"/>
    <n v="3107000"/>
    <n v="0.16993884776311555"/>
    <x v="16"/>
    <s v="Jawa Timur"/>
    <x v="2"/>
    <s v="Address"/>
    <s v="Matic Mid"/>
    <n v="20051000"/>
    <n v="4010000"/>
    <s v="Medium"/>
    <x v="2"/>
    <x v="2"/>
    <n v="0.14499999999999999"/>
    <n v="528000"/>
    <n v="25344000"/>
    <x v="0"/>
    <x v="0"/>
    <n v="0"/>
    <n v="0"/>
    <n v="1"/>
    <s v="approved"/>
    <n v="1"/>
    <n v="2"/>
    <n v="3"/>
    <n v="0"/>
    <n v="6"/>
    <s v="Low Risk"/>
    <n v="5"/>
    <s v="0-5 bulan"/>
  </r>
  <r>
    <x v="2830"/>
    <x v="43"/>
    <x v="5"/>
    <x v="245"/>
    <s v="90872810929072"/>
    <n v="42"/>
    <s v="Perempuan"/>
    <x v="1"/>
    <n v="11454000"/>
    <n v="3.6223153483499214E-2"/>
    <x v="4"/>
    <s v="Kalimantan Selatan"/>
    <x v="3"/>
    <s v="Dazz"/>
    <s v="Matic Entry"/>
    <n v="15758000"/>
    <n v="3152000"/>
    <s v="Medium"/>
    <x v="2"/>
    <x v="2"/>
    <n v="0.14499999999999999"/>
    <n v="414900"/>
    <n v="19917000"/>
    <x v="1"/>
    <x v="3"/>
    <n v="16"/>
    <n v="2"/>
    <n v="3"/>
    <m/>
    <n v="1"/>
    <n v="2"/>
    <n v="3"/>
    <n v="2"/>
    <n v="8"/>
    <s v="Medium Risk"/>
    <n v="9"/>
    <s v="6-11 bulan"/>
  </r>
  <r>
    <x v="2831"/>
    <x v="72"/>
    <x v="3"/>
    <x v="298"/>
    <s v="78762008563825"/>
    <n v="40"/>
    <s v="Lakilaki"/>
    <x v="0"/>
    <n v="7548000"/>
    <n v="0.21526232114467408"/>
    <x v="16"/>
    <s v="Jawa Timur"/>
    <x v="0"/>
    <s v="Genio"/>
    <s v="Matic Entry"/>
    <n v="20034000"/>
    <n v="3005000"/>
    <s v="Medium"/>
    <x v="0"/>
    <x v="0"/>
    <n v="0.14499999999999999"/>
    <n v="1624800"/>
    <n v="19498000"/>
    <x v="0"/>
    <x v="0"/>
    <n v="0"/>
    <n v="0"/>
    <n v="1"/>
    <s v="data kurang"/>
    <n v="2"/>
    <n v="2"/>
    <n v="1"/>
    <n v="0"/>
    <n v="5"/>
    <s v="Low Risk"/>
    <n v="8"/>
    <s v="6-11 bulan"/>
  </r>
  <r>
    <x v="2832"/>
    <x v="0"/>
    <x v="0"/>
    <x v="545"/>
    <s v="40062502501580"/>
    <n v="37"/>
    <s v="Perempuan"/>
    <x v="6"/>
    <n v="4540000"/>
    <n v="1.1154845814977974"/>
    <x v="12"/>
    <s v="DKI Jakarta"/>
    <x v="1"/>
    <s v="XMAX 250"/>
    <s v="Maxi Scooter"/>
    <n v="62442000"/>
    <n v="9366000"/>
    <s v="Medium"/>
    <x v="0"/>
    <x v="0"/>
    <n v="0.14499999999999999"/>
    <n v="5064300"/>
    <n v="60772000"/>
    <x v="0"/>
    <x v="0"/>
    <n v="0"/>
    <n v="0"/>
    <n v="1"/>
    <s v="data kurang"/>
    <n v="4"/>
    <n v="2"/>
    <n v="1"/>
    <n v="0"/>
    <n v="7"/>
    <s v="Medium Risk"/>
    <n v="4"/>
    <s v="0-5 bulan"/>
  </r>
  <r>
    <x v="2833"/>
    <x v="133"/>
    <x v="2"/>
    <x v="4"/>
    <s v="53041008654669"/>
    <n v="50"/>
    <s v="Lakilaki"/>
    <x v="0"/>
    <n v="6699000"/>
    <n v="0.10068666965218689"/>
    <x v="4"/>
    <s v="Kalimantan Selatan"/>
    <x v="0"/>
    <s v="PCX 160"/>
    <s v="Matic Premium"/>
    <n v="36091000"/>
    <n v="12632000"/>
    <s v="High"/>
    <x v="4"/>
    <x v="1"/>
    <n v="0.14499999999999999"/>
    <n v="674500"/>
    <n v="40467000"/>
    <x v="0"/>
    <x v="0"/>
    <n v="0"/>
    <n v="0"/>
    <n v="1"/>
    <s v="data kurang"/>
    <n v="1"/>
    <n v="1"/>
    <n v="4"/>
    <n v="0"/>
    <n v="6"/>
    <s v="Low Risk"/>
    <n v="6"/>
    <s v="6-11 bulan"/>
  </r>
  <r>
    <x v="2834"/>
    <x v="10"/>
    <x v="2"/>
    <x v="375"/>
    <s v="98712508684105"/>
    <n v="58"/>
    <s v="Perempuan"/>
    <x v="5"/>
    <n v="3629000"/>
    <n v="0.43846789749242215"/>
    <x v="0"/>
    <s v="Bali"/>
    <x v="1"/>
    <s v="Lexi LX 155"/>
    <s v="Matic Mid"/>
    <n v="27794000"/>
    <n v="11118000"/>
    <s v="High"/>
    <x v="5"/>
    <x v="0"/>
    <n v="0.14499999999999999"/>
    <n v="1591200"/>
    <n v="19094000"/>
    <x v="0"/>
    <x v="0"/>
    <n v="0"/>
    <n v="0"/>
    <n v="1"/>
    <s v="data kurang"/>
    <n v="4"/>
    <n v="1"/>
    <n v="1"/>
    <n v="0"/>
    <n v="6"/>
    <s v="Low Risk"/>
    <n v="6"/>
    <s v="6-11 bulan"/>
  </r>
  <r>
    <x v="2835"/>
    <x v="7"/>
    <x v="3"/>
    <x v="51"/>
    <s v="33122110956024"/>
    <n v="36"/>
    <s v="Perempuan"/>
    <x v="2"/>
    <n v="2165000"/>
    <n v="0.22891454965357969"/>
    <x v="0"/>
    <s v="Bali"/>
    <x v="0"/>
    <s v="Vario 160"/>
    <s v="Matic Mid"/>
    <n v="28732000"/>
    <n v="11493000"/>
    <s v="High"/>
    <x v="5"/>
    <x v="1"/>
    <n v="0.14499999999999999"/>
    <n v="495600"/>
    <n v="29737000"/>
    <x v="0"/>
    <x v="0"/>
    <n v="0"/>
    <n v="0"/>
    <n v="1"/>
    <s v="data kurang"/>
    <n v="2"/>
    <n v="1"/>
    <n v="4"/>
    <n v="0"/>
    <n v="7"/>
    <s v="Medium Risk"/>
    <n v="8"/>
    <s v="6-11 bulan"/>
  </r>
  <r>
    <x v="2836"/>
    <x v="48"/>
    <x v="0"/>
    <x v="624"/>
    <s v="69162406882515"/>
    <n v="46"/>
    <s v="Lakilaki"/>
    <x v="6"/>
    <n v="5061000"/>
    <n v="0.19490219324244221"/>
    <x v="0"/>
    <s v="Bali"/>
    <x v="1"/>
    <s v="Aerox 155"/>
    <s v="Matic Sport"/>
    <n v="30932000"/>
    <n v="6186000"/>
    <s v="Medium"/>
    <x v="2"/>
    <x v="4"/>
    <n v="0.14499999999999999"/>
    <n v="986400"/>
    <n v="35510000"/>
    <x v="0"/>
    <x v="0"/>
    <n v="0"/>
    <n v="0"/>
    <n v="1"/>
    <s v="approved"/>
    <n v="1"/>
    <n v="2"/>
    <n v="2"/>
    <n v="0"/>
    <n v="5"/>
    <s v="Low Risk"/>
    <n v="4"/>
    <s v="0-5 bulan"/>
  </r>
  <r>
    <x v="2837"/>
    <x v="158"/>
    <x v="5"/>
    <x v="97"/>
    <s v="62301511597635"/>
    <n v="44"/>
    <s v="Perempuan"/>
    <x v="8"/>
    <n v="3616000"/>
    <n v="0.12533185840707964"/>
    <x v="15"/>
    <s v="DKI Jakarta"/>
    <x v="0"/>
    <s v="Genio"/>
    <s v="Matic Entry"/>
    <n v="19667000"/>
    <n v="5900000"/>
    <s v="High"/>
    <x v="3"/>
    <x v="2"/>
    <n v="0.14499999999999999"/>
    <n v="453200"/>
    <n v="21752000"/>
    <x v="0"/>
    <x v="0"/>
    <n v="0"/>
    <n v="0"/>
    <n v="1"/>
    <m/>
    <n v="1"/>
    <n v="1"/>
    <n v="3"/>
    <n v="0"/>
    <n v="5"/>
    <s v="Low Risk"/>
    <n v="9"/>
    <s v="6-11 bulan"/>
  </r>
  <r>
    <x v="2838"/>
    <x v="7"/>
    <x v="3"/>
    <x v="578"/>
    <s v="48611308941998"/>
    <n v="29"/>
    <s v="Lakilaki"/>
    <x v="5"/>
    <n v="4268000"/>
    <n v="0.61101218369259602"/>
    <x v="10"/>
    <s v="Jawa Timur"/>
    <x v="0"/>
    <s v="ADV 160"/>
    <s v="Adventure"/>
    <n v="42048000"/>
    <n v="14717000"/>
    <s v="High"/>
    <x v="4"/>
    <x v="0"/>
    <n v="0.14499999999999999"/>
    <n v="2607800"/>
    <n v="31293000"/>
    <x v="0"/>
    <x v="0"/>
    <n v="0"/>
    <n v="0"/>
    <n v="1"/>
    <s v="verifikasi"/>
    <n v="4"/>
    <n v="1"/>
    <n v="1"/>
    <n v="0"/>
    <n v="6"/>
    <s v="Low Risk"/>
    <n v="8"/>
    <s v="6-11 bulan"/>
  </r>
  <r>
    <x v="2839"/>
    <x v="71"/>
    <x v="1"/>
    <x v="660"/>
    <s v="77421007918216"/>
    <n v="39"/>
    <s v="Perempuan"/>
    <x v="0"/>
    <n v="7941000"/>
    <n v="8.2395164336985266E-2"/>
    <x v="9"/>
    <s v="Jawa Tengah"/>
    <x v="1"/>
    <s v="Freego"/>
    <s v="Matic Mid"/>
    <n v="23386000"/>
    <n v="3508000"/>
    <s v="Medium"/>
    <x v="0"/>
    <x v="2"/>
    <n v="0.14499999999999999"/>
    <n v="654300"/>
    <n v="31407000"/>
    <x v="0"/>
    <x v="0"/>
    <n v="0"/>
    <n v="0"/>
    <n v="1"/>
    <m/>
    <n v="1"/>
    <n v="2"/>
    <n v="3"/>
    <n v="0"/>
    <n v="6"/>
    <s v="Low Risk"/>
    <n v="7"/>
    <s v="6-11 bulan"/>
  </r>
  <r>
    <x v="2840"/>
    <x v="26"/>
    <x v="4"/>
    <x v="245"/>
    <s v="60551205969647"/>
    <n v="37"/>
    <s v="Lakilaki"/>
    <x v="1"/>
    <n v="14839000"/>
    <n v="0.10733876945885841"/>
    <x v="13"/>
    <s v="Jawa Barat"/>
    <x v="1"/>
    <s v="Mio M3"/>
    <s v="Matic Entry"/>
    <n v="18548000"/>
    <n v="1855000"/>
    <s v="Low"/>
    <x v="6"/>
    <x v="0"/>
    <n v="0.14499999999999999"/>
    <n v="1592800"/>
    <n v="19113000"/>
    <x v="0"/>
    <x v="0"/>
    <n v="0"/>
    <n v="0"/>
    <n v="1"/>
    <s v="data kurang"/>
    <n v="1"/>
    <n v="3"/>
    <n v="1"/>
    <n v="0"/>
    <n v="5"/>
    <s v="Low Risk"/>
    <n v="4"/>
    <s v="0-5 bulan"/>
  </r>
  <r>
    <x v="2841"/>
    <x v="170"/>
    <x v="5"/>
    <x v="541"/>
    <s v="74041411515516"/>
    <n v="48"/>
    <s v="Perempuan"/>
    <x v="5"/>
    <n v="4642000"/>
    <n v="0.10734597156398104"/>
    <x v="5"/>
    <s v="Kalimantan Timur"/>
    <x v="0"/>
    <s v="Genio"/>
    <s v="Matic Entry"/>
    <n v="19233000"/>
    <n v="6732000"/>
    <s v="High"/>
    <x v="4"/>
    <x v="4"/>
    <n v="0.14499999999999999"/>
    <n v="498300"/>
    <n v="17939000"/>
    <x v="0"/>
    <x v="0"/>
    <n v="0"/>
    <n v="0"/>
    <n v="1"/>
    <s v="verifikasi"/>
    <n v="1"/>
    <n v="1"/>
    <n v="2"/>
    <n v="0"/>
    <n v="4"/>
    <s v="Low Risk"/>
    <n v="9"/>
    <s v="6-11 bulan"/>
  </r>
  <r>
    <x v="2842"/>
    <x v="38"/>
    <x v="4"/>
    <x v="188"/>
    <s v="32621305989049"/>
    <n v="50"/>
    <s v="Lakilaki"/>
    <x v="4"/>
    <n v="5073000"/>
    <n v="0.18677311255667259"/>
    <x v="7"/>
    <s v="Jawa Barat"/>
    <x v="1"/>
    <s v="MT15"/>
    <s v="Sport Naked"/>
    <n v="38774000"/>
    <n v="5816000"/>
    <s v="Medium"/>
    <x v="0"/>
    <x v="1"/>
    <n v="0.14499999999999999"/>
    <n v="947500"/>
    <n v="56853000"/>
    <x v="0"/>
    <x v="0"/>
    <n v="0"/>
    <n v="0"/>
    <n v="1"/>
    <s v="data kurang"/>
    <n v="1"/>
    <n v="2"/>
    <n v="4"/>
    <n v="0"/>
    <n v="7"/>
    <s v="Medium Risk"/>
    <n v="5"/>
    <s v="0-5 bulan"/>
  </r>
  <r>
    <x v="2843"/>
    <x v="107"/>
    <x v="3"/>
    <x v="630"/>
    <s v="42331005952635"/>
    <n v="46"/>
    <s v="Lakilaki"/>
    <x v="0"/>
    <n v="4867000"/>
    <n v="0.20959523320320525"/>
    <x v="7"/>
    <s v="Jawa Barat"/>
    <x v="0"/>
    <s v="Vario 160"/>
    <s v="Matic Mid"/>
    <n v="29197000"/>
    <n v="10219000"/>
    <s v="High"/>
    <x v="4"/>
    <x v="5"/>
    <n v="0.14499999999999999"/>
    <n v="1020100"/>
    <n v="24481000"/>
    <x v="0"/>
    <x v="0"/>
    <n v="0"/>
    <n v="0"/>
    <n v="1"/>
    <s v="verifikasi"/>
    <n v="2"/>
    <n v="1"/>
    <n v="1"/>
    <n v="0"/>
    <n v="4"/>
    <s v="Low Risk"/>
    <n v="8"/>
    <s v="6-11 bulan"/>
  </r>
  <r>
    <x v="2844"/>
    <x v="42"/>
    <x v="0"/>
    <x v="532"/>
    <s v="76102006751825"/>
    <n v="49"/>
    <s v="Lakilaki"/>
    <x v="2"/>
    <n v="2593000"/>
    <n v="0.42846124180485923"/>
    <x v="9"/>
    <s v="Jawa Tengah"/>
    <x v="1"/>
    <s v="Freego"/>
    <s v="Matic Mid"/>
    <n v="23465000"/>
    <n v="7039000"/>
    <s v="High"/>
    <x v="3"/>
    <x v="3"/>
    <n v="0.14499999999999999"/>
    <n v="1111000"/>
    <n v="19999000"/>
    <x v="0"/>
    <x v="0"/>
    <n v="0"/>
    <n v="0"/>
    <n v="1"/>
    <m/>
    <n v="4"/>
    <n v="1"/>
    <n v="1"/>
    <n v="0"/>
    <n v="6"/>
    <s v="Low Risk"/>
    <n v="4"/>
    <s v="0-5 bulan"/>
  </r>
  <r>
    <x v="2845"/>
    <x v="38"/>
    <x v="4"/>
    <x v="10"/>
    <s v="90982512735702"/>
    <n v="22"/>
    <s v="Perempuan"/>
    <x v="7"/>
    <n v="2595000"/>
    <n v="0.54393063583815027"/>
    <x v="19"/>
    <s v="Jawa Barat"/>
    <x v="0"/>
    <s v="Vario 160"/>
    <s v="Matic Mid"/>
    <n v="30894000"/>
    <n v="4634000"/>
    <s v="Medium"/>
    <x v="0"/>
    <x v="5"/>
    <n v="0.14499999999999999"/>
    <n v="1411500"/>
    <n v="33875000"/>
    <x v="0"/>
    <x v="0"/>
    <n v="0"/>
    <n v="0"/>
    <n v="1"/>
    <s v="data kurang"/>
    <n v="4"/>
    <n v="2"/>
    <n v="1"/>
    <n v="0"/>
    <n v="7"/>
    <s v="Medium Risk"/>
    <n v="5"/>
    <s v="0-5 bulan"/>
  </r>
  <r>
    <x v="2846"/>
    <x v="3"/>
    <x v="3"/>
    <x v="498"/>
    <s v="64921911572536"/>
    <n v="40"/>
    <s v="Lakilaki"/>
    <x v="9"/>
    <n v="5696000"/>
    <n v="0.22159410112359551"/>
    <x v="7"/>
    <s v="Jawa Barat"/>
    <x v="4"/>
    <s v="KLX 150"/>
    <s v="Trail"/>
    <n v="37253000"/>
    <n v="5588000"/>
    <s v="Medium"/>
    <x v="0"/>
    <x v="4"/>
    <n v="0.14499999999999999"/>
    <n v="1262200"/>
    <n v="45439000"/>
    <x v="0"/>
    <x v="0"/>
    <n v="0"/>
    <n v="0"/>
    <n v="1"/>
    <s v="verifikasi"/>
    <n v="2"/>
    <n v="2"/>
    <n v="2"/>
    <n v="0"/>
    <n v="6"/>
    <s v="Low Risk"/>
    <n v="7"/>
    <s v="6-11 bulan"/>
  </r>
  <r>
    <x v="2847"/>
    <x v="49"/>
    <x v="4"/>
    <x v="371"/>
    <s v="84191306902748"/>
    <n v="34"/>
    <s v="Lakilaki"/>
    <x v="1"/>
    <n v="11942000"/>
    <n v="7.2684642438452518E-2"/>
    <x v="1"/>
    <s v="Sumatera Selatan"/>
    <x v="0"/>
    <s v="Genio"/>
    <s v="Matic Entry"/>
    <n v="18998000"/>
    <n v="2850000"/>
    <s v="Medium"/>
    <x v="0"/>
    <x v="5"/>
    <n v="0.14499999999999999"/>
    <n v="868000"/>
    <n v="20832000"/>
    <x v="0"/>
    <x v="0"/>
    <n v="0"/>
    <n v="0"/>
    <n v="1"/>
    <s v="verifikasi"/>
    <n v="1"/>
    <n v="2"/>
    <n v="1"/>
    <n v="0"/>
    <n v="4"/>
    <s v="Low Risk"/>
    <n v="5"/>
    <s v="0-5 bulan"/>
  </r>
  <r>
    <x v="2848"/>
    <x v="106"/>
    <x v="3"/>
    <x v="183"/>
    <s v="87522703988377"/>
    <n v="35"/>
    <s v="Lakilaki"/>
    <x v="8"/>
    <n v="2690000"/>
    <n v="0.26899628252788105"/>
    <x v="8"/>
    <s v="Banten"/>
    <x v="0"/>
    <s v="CB150R"/>
    <s v="Sport"/>
    <n v="30254000"/>
    <n v="12102000"/>
    <s v="High"/>
    <x v="5"/>
    <x v="4"/>
    <n v="0.14499999999999999"/>
    <n v="723600"/>
    <n v="26048000"/>
    <x v="0"/>
    <x v="0"/>
    <n v="0"/>
    <n v="0"/>
    <n v="1"/>
    <s v="data kurang"/>
    <n v="2"/>
    <n v="1"/>
    <n v="2"/>
    <n v="0"/>
    <n v="5"/>
    <s v="Low Risk"/>
    <n v="8"/>
    <s v="6-11 bulan"/>
  </r>
  <r>
    <x v="2849"/>
    <x v="196"/>
    <x v="3"/>
    <x v="12"/>
    <s v="90002112573796"/>
    <n v="38"/>
    <s v="Lakilaki"/>
    <x v="6"/>
    <n v="6216000"/>
    <n v="0.18201415701415702"/>
    <x v="20"/>
    <s v="DKI Jakarta"/>
    <x v="0"/>
    <s v="ADV 160"/>
    <s v="Adventure"/>
    <n v="43668000"/>
    <n v="15284000"/>
    <s v="High"/>
    <x v="4"/>
    <x v="4"/>
    <n v="0.14499999999999999"/>
    <n v="1131400"/>
    <n v="40732000"/>
    <x v="0"/>
    <x v="0"/>
    <n v="0"/>
    <n v="0"/>
    <n v="1"/>
    <m/>
    <n v="1"/>
    <n v="1"/>
    <n v="2"/>
    <n v="0"/>
    <n v="4"/>
    <s v="Low Risk"/>
    <n v="8"/>
    <s v="6-11 bulan"/>
  </r>
  <r>
    <x v="2850"/>
    <x v="74"/>
    <x v="3"/>
    <x v="469"/>
    <s v="47301808864170"/>
    <n v="25"/>
    <s v="Lakilaki"/>
    <x v="9"/>
    <n v="5262000"/>
    <n v="0.15558722919042189"/>
    <x v="13"/>
    <s v="Jawa Barat"/>
    <x v="0"/>
    <s v="Vario 125"/>
    <s v="Matic Mid"/>
    <n v="25387000"/>
    <n v="10155000"/>
    <s v="High"/>
    <x v="5"/>
    <x v="5"/>
    <n v="0.14499999999999999"/>
    <n v="818700"/>
    <n v="19649000"/>
    <x v="0"/>
    <x v="0"/>
    <n v="0"/>
    <n v="0"/>
    <n v="1"/>
    <m/>
    <n v="1"/>
    <n v="1"/>
    <n v="1"/>
    <n v="0"/>
    <n v="3"/>
    <s v="Low Risk"/>
    <n v="8"/>
    <s v="6-11 bulan"/>
  </r>
  <r>
    <x v="2851"/>
    <x v="143"/>
    <x v="2"/>
    <x v="144"/>
    <s v="58242705532857"/>
    <n v="42"/>
    <s v="Lakilaki"/>
    <x v="8"/>
    <n v="2838000"/>
    <n v="0.20454545454545456"/>
    <x v="20"/>
    <s v="DKI Jakarta"/>
    <x v="0"/>
    <s v="Scoopy"/>
    <s v="Matic Stylish"/>
    <n v="24271000"/>
    <n v="9708000"/>
    <s v="High"/>
    <x v="5"/>
    <x v="4"/>
    <n v="0.14499999999999999"/>
    <n v="580500"/>
    <n v="20898000"/>
    <x v="0"/>
    <x v="0"/>
    <n v="0"/>
    <n v="0"/>
    <n v="1"/>
    <s v="survey ulang"/>
    <n v="2"/>
    <n v="1"/>
    <n v="2"/>
    <n v="0"/>
    <n v="5"/>
    <s v="Low Risk"/>
    <n v="6"/>
    <s v="6-11 bulan"/>
  </r>
  <r>
    <x v="2852"/>
    <x v="16"/>
    <x v="1"/>
    <x v="429"/>
    <s v="71871704585035"/>
    <n v="57"/>
    <s v="Perempuan"/>
    <x v="9"/>
    <n v="3832000"/>
    <n v="0.4630480167014614"/>
    <x v="10"/>
    <s v="Jawa Timur"/>
    <x v="1"/>
    <s v="NMAX 155"/>
    <s v="Matic Premium"/>
    <n v="36679000"/>
    <n v="3668000"/>
    <s v="Low"/>
    <x v="6"/>
    <x v="5"/>
    <n v="0.14499999999999999"/>
    <n v="1774400"/>
    <n v="42585000"/>
    <x v="0"/>
    <x v="0"/>
    <n v="0"/>
    <n v="0"/>
    <n v="1"/>
    <m/>
    <n v="4"/>
    <n v="3"/>
    <n v="1"/>
    <n v="0"/>
    <n v="8"/>
    <s v="Medium Risk"/>
    <n v="6"/>
    <s v="6-11 bulan"/>
  </r>
  <r>
    <x v="2853"/>
    <x v="6"/>
    <x v="4"/>
    <x v="69"/>
    <s v="39151711685179"/>
    <n v="53"/>
    <s v="Perempuan"/>
    <x v="0"/>
    <n v="6181000"/>
    <n v="0.24141724640025886"/>
    <x v="9"/>
    <s v="Jawa Tengah"/>
    <x v="1"/>
    <s v="R15"/>
    <s v="Sport"/>
    <n v="42710000"/>
    <n v="14948000"/>
    <s v="High"/>
    <x v="4"/>
    <x v="5"/>
    <n v="0.14499999999999999"/>
    <n v="1492200"/>
    <n v="35813000"/>
    <x v="0"/>
    <x v="0"/>
    <n v="0"/>
    <n v="0"/>
    <n v="1"/>
    <m/>
    <n v="2"/>
    <n v="1"/>
    <n v="1"/>
    <n v="0"/>
    <n v="4"/>
    <s v="Low Risk"/>
    <n v="5"/>
    <s v="0-5 bulan"/>
  </r>
  <r>
    <x v="2854"/>
    <x v="69"/>
    <x v="2"/>
    <x v="436"/>
    <s v="80621104669499"/>
    <n v="56"/>
    <s v="Perempuan"/>
    <x v="0"/>
    <n v="7187000"/>
    <n v="7.715319326561848E-2"/>
    <x v="2"/>
    <s v="Riau"/>
    <x v="1"/>
    <s v="Freego"/>
    <s v="Matic Mid"/>
    <n v="22459000"/>
    <n v="5615000"/>
    <s v="Medium"/>
    <x v="1"/>
    <x v="2"/>
    <n v="0.14499999999999999"/>
    <n v="554500"/>
    <n v="26614000"/>
    <x v="0"/>
    <x v="0"/>
    <n v="0"/>
    <n v="0"/>
    <n v="1"/>
    <s v="approved"/>
    <n v="1"/>
    <n v="2"/>
    <n v="3"/>
    <n v="0"/>
    <n v="6"/>
    <s v="Low Risk"/>
    <n v="6"/>
    <s v="6-11 bulan"/>
  </r>
  <r>
    <x v="2855"/>
    <x v="156"/>
    <x v="3"/>
    <x v="197"/>
    <s v="69371206567799"/>
    <n v="53"/>
    <s v="Lakilaki"/>
    <x v="6"/>
    <n v="6046000"/>
    <n v="0.13301356268607345"/>
    <x v="4"/>
    <s v="Kalimantan Selatan"/>
    <x v="0"/>
    <s v="Revo X"/>
    <s v="Bebek"/>
    <n v="18293000"/>
    <n v="6403000"/>
    <s v="High"/>
    <x v="4"/>
    <x v="3"/>
    <n v="0.14499999999999999"/>
    <n v="804200"/>
    <n v="14476000"/>
    <x v="0"/>
    <x v="0"/>
    <n v="0"/>
    <n v="0"/>
    <n v="1"/>
    <s v="survey ulang"/>
    <n v="1"/>
    <n v="1"/>
    <n v="1"/>
    <n v="0"/>
    <n v="3"/>
    <s v="Low Risk"/>
    <n v="8"/>
    <s v="6-11 bulan"/>
  </r>
  <r>
    <x v="2856"/>
    <x v="82"/>
    <x v="1"/>
    <x v="605"/>
    <s v="73711301749045"/>
    <n v="56"/>
    <s v="Lakilaki"/>
    <x v="8"/>
    <n v="3489000"/>
    <n v="0.37755803955288048"/>
    <x v="17"/>
    <s v="Jawa Barat"/>
    <x v="1"/>
    <s v="Mio M3"/>
    <s v="Matic Entry"/>
    <n v="18407000"/>
    <n v="4602000"/>
    <s v="Medium"/>
    <x v="1"/>
    <x v="0"/>
    <n v="0.14499999999999999"/>
    <n v="1317300"/>
    <n v="15807000"/>
    <x v="0"/>
    <x v="0"/>
    <n v="0"/>
    <n v="0"/>
    <n v="1"/>
    <s v="data kurang"/>
    <n v="3"/>
    <n v="2"/>
    <n v="1"/>
    <n v="0"/>
    <n v="6"/>
    <s v="Low Risk"/>
    <n v="7"/>
    <s v="6-11 bulan"/>
  </r>
  <r>
    <x v="2857"/>
    <x v="102"/>
    <x v="3"/>
    <x v="303"/>
    <s v="54812803687923"/>
    <n v="25"/>
    <s v="Perempuan"/>
    <x v="8"/>
    <n v="3489000"/>
    <n v="0.20759529951275438"/>
    <x v="15"/>
    <s v="DKI Jakarta"/>
    <x v="0"/>
    <s v="Vario 125"/>
    <s v="Matic Mid"/>
    <n v="25888000"/>
    <n v="3883000"/>
    <s v="Medium"/>
    <x v="0"/>
    <x v="2"/>
    <n v="0.14499999999999999"/>
    <n v="724300"/>
    <n v="34768000"/>
    <x v="0"/>
    <x v="0"/>
    <n v="0"/>
    <n v="0"/>
    <n v="1"/>
    <s v="verifikasi"/>
    <n v="2"/>
    <n v="2"/>
    <n v="3"/>
    <n v="0"/>
    <n v="7"/>
    <s v="Medium Risk"/>
    <n v="8"/>
    <s v="6-11 bulan"/>
  </r>
  <r>
    <x v="2858"/>
    <x v="162"/>
    <x v="4"/>
    <x v="578"/>
    <s v="55882702798326"/>
    <n v="41"/>
    <s v="Perempuan"/>
    <x v="3"/>
    <n v="4957000"/>
    <n v="0.40219891063143032"/>
    <x v="9"/>
    <s v="Jawa Tengah"/>
    <x v="0"/>
    <s v="PCX 160"/>
    <s v="Matic Premium"/>
    <n v="36845000"/>
    <n v="7369000"/>
    <s v="Medium"/>
    <x v="2"/>
    <x v="3"/>
    <n v="0.14499999999999999"/>
    <n v="1993700"/>
    <n v="35887000"/>
    <x v="0"/>
    <x v="0"/>
    <n v="0"/>
    <n v="0"/>
    <n v="1"/>
    <s v="data kurang"/>
    <n v="4"/>
    <n v="2"/>
    <n v="1"/>
    <n v="0"/>
    <n v="7"/>
    <s v="Medium Risk"/>
    <n v="5"/>
    <s v="0-5 bulan"/>
  </r>
  <r>
    <x v="2859"/>
    <x v="45"/>
    <x v="5"/>
    <x v="590"/>
    <s v="96832504915805"/>
    <n v="26"/>
    <s v="Lakilaki"/>
    <x v="8"/>
    <n v="3941000"/>
    <n v="0.74042121289012941"/>
    <x v="7"/>
    <s v="Jawa Barat"/>
    <x v="0"/>
    <s v="PCX 160"/>
    <s v="Matic Premium"/>
    <n v="35979000"/>
    <n v="5397000"/>
    <s v="Medium"/>
    <x v="0"/>
    <x v="0"/>
    <n v="0.14499999999999999"/>
    <n v="2918000"/>
    <n v="35016000"/>
    <x v="0"/>
    <x v="0"/>
    <n v="0"/>
    <n v="0"/>
    <n v="1"/>
    <s v="survey ulang"/>
    <n v="4"/>
    <n v="2"/>
    <n v="1"/>
    <n v="0"/>
    <n v="7"/>
    <s v="Medium Risk"/>
    <n v="9"/>
    <s v="6-11 bulan"/>
  </r>
  <r>
    <x v="2860"/>
    <x v="126"/>
    <x v="5"/>
    <x v="601"/>
    <s v="64821605929798"/>
    <n v="29"/>
    <s v="Perempuan"/>
    <x v="5"/>
    <n v="3458000"/>
    <n v="0.40069404279930598"/>
    <x v="13"/>
    <s v="Jawa Barat"/>
    <x v="0"/>
    <s v="ADV 160"/>
    <s v="Adventure"/>
    <n v="42964000"/>
    <n v="17186000"/>
    <s v="High"/>
    <x v="5"/>
    <x v="5"/>
    <n v="0.14499999999999999"/>
    <n v="1385600"/>
    <n v="33253000"/>
    <x v="0"/>
    <x v="0"/>
    <n v="0"/>
    <n v="0"/>
    <n v="1"/>
    <s v="data kurang"/>
    <n v="4"/>
    <n v="1"/>
    <n v="1"/>
    <n v="0"/>
    <n v="6"/>
    <s v="Low Risk"/>
    <n v="8"/>
    <s v="6-11 bulan"/>
  </r>
  <r>
    <x v="2861"/>
    <x v="114"/>
    <x v="0"/>
    <x v="25"/>
    <s v="73971103821135"/>
    <n v="29"/>
    <s v="Perempuan"/>
    <x v="2"/>
    <n v="3001000"/>
    <n v="0.48967010996334553"/>
    <x v="17"/>
    <s v="Jawa Barat"/>
    <x v="0"/>
    <s v="Beat Street"/>
    <s v="Matic Entry"/>
    <n v="18119000"/>
    <n v="2718000"/>
    <s v="Medium"/>
    <x v="0"/>
    <x v="0"/>
    <n v="0.14499999999999999"/>
    <n v="1469500"/>
    <n v="17634000"/>
    <x v="0"/>
    <x v="0"/>
    <n v="0"/>
    <n v="0"/>
    <n v="1"/>
    <s v="approved"/>
    <n v="4"/>
    <n v="2"/>
    <n v="1"/>
    <n v="0"/>
    <n v="7"/>
    <s v="Medium Risk"/>
    <n v="4"/>
    <s v="0-5 bulan"/>
  </r>
  <r>
    <x v="2862"/>
    <x v="171"/>
    <x v="0"/>
    <x v="176"/>
    <s v="55021708978648"/>
    <n v="44"/>
    <s v="Perempuan"/>
    <x v="1"/>
    <n v="11867000"/>
    <n v="8.7064970085109966E-2"/>
    <x v="17"/>
    <s v="Jawa Barat"/>
    <x v="1"/>
    <s v="Aerox 155"/>
    <s v="Matic Sport"/>
    <n v="32038000"/>
    <n v="12815000"/>
    <s v="High"/>
    <x v="5"/>
    <x v="5"/>
    <n v="0.14499999999999999"/>
    <n v="1033200"/>
    <n v="24798000"/>
    <x v="0"/>
    <x v="1"/>
    <n v="48"/>
    <n v="1"/>
    <n v="2"/>
    <s v="survey ulang"/>
    <n v="1"/>
    <n v="1"/>
    <n v="1"/>
    <n v="2"/>
    <n v="5"/>
    <s v="Low Risk"/>
    <n v="4"/>
    <s v="0-5 bulan"/>
  </r>
  <r>
    <x v="2863"/>
    <x v="16"/>
    <x v="1"/>
    <x v="367"/>
    <s v="42861608501677"/>
    <n v="55"/>
    <s v="Perempuan"/>
    <x v="8"/>
    <n v="3736000"/>
    <n v="0.2979389721627409"/>
    <x v="15"/>
    <s v="DKI Jakarta"/>
    <x v="0"/>
    <s v="Vario 125"/>
    <s v="Matic Mid"/>
    <n v="25319000"/>
    <n v="8862000"/>
    <s v="High"/>
    <x v="4"/>
    <x v="3"/>
    <n v="0.14499999999999999"/>
    <n v="1113100"/>
    <n v="20037000"/>
    <x v="0"/>
    <x v="0"/>
    <n v="0"/>
    <n v="0"/>
    <n v="1"/>
    <s v="verifikasi"/>
    <n v="2"/>
    <n v="1"/>
    <n v="1"/>
    <n v="0"/>
    <n v="4"/>
    <s v="Low Risk"/>
    <n v="6"/>
    <s v="6-11 bulan"/>
  </r>
  <r>
    <x v="2864"/>
    <x v="195"/>
    <x v="8"/>
    <x v="418"/>
    <s v="57531201503437"/>
    <n v="48"/>
    <s v="Lakilaki"/>
    <x v="9"/>
    <n v="5177000"/>
    <n v="0.1720880819007147"/>
    <x v="5"/>
    <s v="Kalimantan Timur"/>
    <x v="0"/>
    <s v="PCX 160"/>
    <s v="Matic Premium"/>
    <n v="36456000"/>
    <n v="5468000"/>
    <s v="Medium"/>
    <x v="0"/>
    <x v="1"/>
    <n v="0.14499999999999999"/>
    <n v="890900"/>
    <n v="53455000"/>
    <x v="0"/>
    <x v="0"/>
    <n v="0"/>
    <n v="0"/>
    <n v="1"/>
    <m/>
    <n v="1"/>
    <n v="2"/>
    <n v="4"/>
    <n v="0"/>
    <n v="7"/>
    <s v="Medium Risk"/>
    <n v="1"/>
    <s v="0-5 bulan"/>
  </r>
  <r>
    <x v="2865"/>
    <x v="62"/>
    <x v="1"/>
    <x v="33"/>
    <s v="Invalid"/>
    <n v="22"/>
    <s v="Lakilaki"/>
    <x v="0"/>
    <n v="6111000"/>
    <n v="0.16884306987399772"/>
    <x v="12"/>
    <s v="DKI Jakarta"/>
    <x v="0"/>
    <s v="Beat Street"/>
    <s v="Matic Entry"/>
    <n v="19068900"/>
    <n v="3814000"/>
    <s v="Medium"/>
    <x v="2"/>
    <x v="3"/>
    <n v="0.14499999999999999"/>
    <n v="1031800"/>
    <n v="18573000"/>
    <x v="0"/>
    <x v="0"/>
    <n v="0"/>
    <n v="0"/>
    <n v="1"/>
    <m/>
    <n v="1"/>
    <n v="2"/>
    <n v="1"/>
    <n v="0"/>
    <n v="4"/>
    <s v="Low Risk"/>
    <n v="7"/>
    <s v="6-11 bulan"/>
  </r>
  <r>
    <x v="2866"/>
    <x v="28"/>
    <x v="1"/>
    <x v="486"/>
    <s v="32721306589877"/>
    <n v="34"/>
    <s v="Perempuan"/>
    <x v="1"/>
    <n v="11625000"/>
    <n v="0.13421935483870967"/>
    <x v="16"/>
    <s v="Jawa Timur"/>
    <x v="4"/>
    <s v="KLX 150"/>
    <s v="Trail"/>
    <n v="38706000"/>
    <n v="9677000"/>
    <s v="Medium"/>
    <x v="1"/>
    <x v="5"/>
    <n v="0.14499999999999999"/>
    <n v="1560300"/>
    <n v="37448000"/>
    <x v="0"/>
    <x v="0"/>
    <n v="0"/>
    <n v="0"/>
    <n v="1"/>
    <s v="survey ulang"/>
    <n v="1"/>
    <n v="2"/>
    <n v="1"/>
    <n v="0"/>
    <n v="4"/>
    <s v="Low Risk"/>
    <n v="7"/>
    <s v="6-11 bulan"/>
  </r>
  <r>
    <x v="2867"/>
    <x v="34"/>
    <x v="4"/>
    <x v="195"/>
    <s v="62232005543584"/>
    <n v="27"/>
    <s v="Perempuan"/>
    <x v="9"/>
    <n v="6003000"/>
    <n v="6.478427452940197E-2"/>
    <x v="6"/>
    <s v="DIY"/>
    <x v="2"/>
    <s v="Nex II"/>
    <s v="Matic Entry"/>
    <n v="16879000"/>
    <n v="5064000"/>
    <s v="High"/>
    <x v="3"/>
    <x v="2"/>
    <n v="0.14499999999999999"/>
    <n v="388900"/>
    <n v="18667000"/>
    <x v="1"/>
    <x v="4"/>
    <n v="362"/>
    <n v="3"/>
    <n v="5"/>
    <m/>
    <n v="1"/>
    <n v="1"/>
    <n v="3"/>
    <n v="4"/>
    <n v="9"/>
    <s v="High Risk"/>
    <n v="5"/>
    <s v="0-5 bulan"/>
  </r>
  <r>
    <x v="2868"/>
    <x v="94"/>
    <x v="2"/>
    <x v="463"/>
    <s v="74311203746436"/>
    <n v="30"/>
    <s v="Lakilaki"/>
    <x v="0"/>
    <n v="7003000"/>
    <n v="0.16567185491932029"/>
    <x v="12"/>
    <s v="DKI Jakarta"/>
    <x v="1"/>
    <s v="R15"/>
    <s v="Sport"/>
    <n v="44059000"/>
    <n v="8812000"/>
    <s v="Medium"/>
    <x v="2"/>
    <x v="2"/>
    <n v="0.14499999999999999"/>
    <n v="1160200"/>
    <n v="55691000"/>
    <x v="0"/>
    <x v="0"/>
    <n v="0"/>
    <n v="0"/>
    <n v="1"/>
    <s v="data kurang"/>
    <n v="1"/>
    <n v="2"/>
    <n v="3"/>
    <n v="0"/>
    <n v="6"/>
    <s v="Low Risk"/>
    <n v="5"/>
    <s v="0-5 bulan"/>
  </r>
  <r>
    <x v="2869"/>
    <x v="147"/>
    <x v="1"/>
    <x v="425"/>
    <s v="84721305909721"/>
    <n v="38"/>
    <s v="Lakilaki"/>
    <x v="1"/>
    <n v="4932000"/>
    <n v="0.16739659367396595"/>
    <x v="19"/>
    <s v="Jawa Barat"/>
    <x v="0"/>
    <s v="CB150R"/>
    <s v="Sport"/>
    <n v="31866000"/>
    <n v="11153000"/>
    <s v="High"/>
    <x v="4"/>
    <x v="4"/>
    <n v="0.14499999999999999"/>
    <n v="825600"/>
    <n v="29723000"/>
    <x v="0"/>
    <x v="0"/>
    <n v="0"/>
    <n v="0"/>
    <n v="1"/>
    <s v="survey ulang"/>
    <n v="1"/>
    <n v="1"/>
    <n v="2"/>
    <n v="0"/>
    <n v="4"/>
    <s v="Low Risk"/>
    <n v="7"/>
    <s v="6-11 bulan"/>
  </r>
  <r>
    <x v="2870"/>
    <x v="61"/>
    <x v="1"/>
    <x v="243"/>
    <s v="Invalid"/>
    <n v="57"/>
    <s v="Perempuan"/>
    <x v="3"/>
    <n v="7617000"/>
    <n v="5.8487593540764084E-2"/>
    <x v="5"/>
    <s v="Kalimantan Timur"/>
    <x v="1"/>
    <s v="Freego"/>
    <s v="Matic Mid"/>
    <n v="22136000"/>
    <n v="6641000"/>
    <s v="High"/>
    <x v="3"/>
    <x v="1"/>
    <n v="0.14499999999999999"/>
    <n v="445500"/>
    <n v="26729000"/>
    <x v="0"/>
    <x v="2"/>
    <n v="0"/>
    <n v="0"/>
    <n v="0"/>
    <s v="ok"/>
    <n v="1"/>
    <n v="1"/>
    <n v="4"/>
    <n v="0"/>
    <n v="6"/>
    <s v="Low Risk"/>
    <n v="7"/>
    <s v="6-11 bulan"/>
  </r>
  <r>
    <x v="2871"/>
    <x v="72"/>
    <x v="3"/>
    <x v="517"/>
    <s v="31431312799803"/>
    <n v="38"/>
    <s v="Lakilaki"/>
    <x v="8"/>
    <n v="2670000"/>
    <n v="0.46441947565543074"/>
    <x v="10"/>
    <s v="Jawa Timur"/>
    <x v="0"/>
    <s v="Scoopy"/>
    <s v="Matic Stylish"/>
    <n v="22916000"/>
    <n v="4583000"/>
    <s v="Medium"/>
    <x v="2"/>
    <x v="3"/>
    <n v="0.14499999999999999"/>
    <n v="1240000"/>
    <n v="22320000"/>
    <x v="0"/>
    <x v="0"/>
    <n v="0"/>
    <n v="0"/>
    <n v="1"/>
    <s v="survey ulang"/>
    <n v="4"/>
    <n v="2"/>
    <n v="1"/>
    <n v="0"/>
    <n v="7"/>
    <s v="Medium Risk"/>
    <n v="8"/>
    <s v="6-11 bulan"/>
  </r>
  <r>
    <x v="2872"/>
    <x v="108"/>
    <x v="1"/>
    <x v="61"/>
    <s v="36931502808505"/>
    <n v="50"/>
    <s v="Perempuan"/>
    <x v="4"/>
    <n v="6676000"/>
    <n v="0.16201318154583583"/>
    <x v="11"/>
    <s v="Sumatera Utara"/>
    <x v="0"/>
    <s v="Genio"/>
    <s v="Matic Entry"/>
    <n v="18813000"/>
    <n v="2822000"/>
    <s v="Medium"/>
    <x v="0"/>
    <x v="3"/>
    <n v="0.14499999999999999"/>
    <n v="1081600"/>
    <n v="19469000"/>
    <x v="0"/>
    <x v="0"/>
    <n v="0"/>
    <n v="0"/>
    <n v="1"/>
    <m/>
    <n v="1"/>
    <n v="2"/>
    <n v="1"/>
    <n v="0"/>
    <n v="4"/>
    <s v="Low Risk"/>
    <n v="7"/>
    <s v="6-11 bulan"/>
  </r>
  <r>
    <x v="2873"/>
    <x v="49"/>
    <x v="4"/>
    <x v="619"/>
    <s v="92501302749321"/>
    <n v="26"/>
    <s v="Lakilaki"/>
    <x v="5"/>
    <n v="3530000"/>
    <n v="0.16852691218130311"/>
    <x v="0"/>
    <s v="Bali"/>
    <x v="1"/>
    <s v="Aerox 155"/>
    <s v="Matic Sport"/>
    <n v="31836000"/>
    <n v="11143000"/>
    <s v="High"/>
    <x v="4"/>
    <x v="1"/>
    <n v="0.14499999999999999"/>
    <n v="594900"/>
    <n v="35695000"/>
    <x v="0"/>
    <x v="0"/>
    <n v="0"/>
    <n v="0"/>
    <n v="1"/>
    <s v="survey ulang"/>
    <n v="1"/>
    <n v="1"/>
    <n v="4"/>
    <n v="0"/>
    <n v="6"/>
    <s v="Low Risk"/>
    <n v="5"/>
    <s v="0-5 bulan"/>
  </r>
  <r>
    <x v="2874"/>
    <x v="88"/>
    <x v="5"/>
    <x v="140"/>
    <s v="68371203509861"/>
    <n v="46"/>
    <s v="Perempuan"/>
    <x v="7"/>
    <n v="2111000"/>
    <n v="0.45675035528185692"/>
    <x v="4"/>
    <s v="Kalimantan Selatan"/>
    <x v="1"/>
    <s v="Freego"/>
    <s v="Matic Mid"/>
    <n v="22422000"/>
    <n v="4484000"/>
    <s v="Medium"/>
    <x v="2"/>
    <x v="5"/>
    <n v="0.14499999999999999"/>
    <n v="964200"/>
    <n v="23140000"/>
    <x v="0"/>
    <x v="0"/>
    <n v="0"/>
    <n v="0"/>
    <n v="1"/>
    <s v="data kurang"/>
    <n v="4"/>
    <n v="2"/>
    <n v="1"/>
    <n v="0"/>
    <n v="7"/>
    <s v="Medium Risk"/>
    <n v="9"/>
    <s v="6-11 bulan"/>
  </r>
  <r>
    <x v="2875"/>
    <x v="173"/>
    <x v="4"/>
    <x v="335"/>
    <s v="62761006955126"/>
    <n v="34"/>
    <s v="Perempuan"/>
    <x v="1"/>
    <n v="9039000"/>
    <n v="0.19449054098904747"/>
    <x v="9"/>
    <s v="Jawa Tengah"/>
    <x v="1"/>
    <s v="NMAX 155"/>
    <s v="Matic Premium"/>
    <n v="37130000"/>
    <n v="11139000"/>
    <s v="High"/>
    <x v="3"/>
    <x v="3"/>
    <n v="0.14499999999999999"/>
    <n v="1758000"/>
    <n v="31643000"/>
    <x v="0"/>
    <x v="0"/>
    <n v="0"/>
    <n v="0"/>
    <n v="1"/>
    <s v="approved"/>
    <n v="1"/>
    <n v="1"/>
    <n v="1"/>
    <n v="0"/>
    <n v="3"/>
    <s v="Low Risk"/>
    <n v="5"/>
    <s v="0-5 bulan"/>
  </r>
  <r>
    <x v="2876"/>
    <x v="57"/>
    <x v="1"/>
    <x v="675"/>
    <s v="83932304999685"/>
    <n v="43"/>
    <s v="Lakilaki"/>
    <x v="8"/>
    <n v="3784000"/>
    <n v="0.44418604651162791"/>
    <x v="8"/>
    <s v="Banten"/>
    <x v="0"/>
    <s v="PCX 160"/>
    <s v="Matic Premium"/>
    <n v="36789000"/>
    <n v="5518000"/>
    <s v="Medium"/>
    <x v="0"/>
    <x v="5"/>
    <n v="0.14499999999999999"/>
    <n v="1680800"/>
    <n v="40340000"/>
    <x v="0"/>
    <x v="0"/>
    <n v="0"/>
    <n v="0"/>
    <n v="1"/>
    <s v="approved"/>
    <n v="4"/>
    <n v="2"/>
    <n v="1"/>
    <n v="0"/>
    <n v="7"/>
    <s v="Medium Risk"/>
    <n v="7"/>
    <s v="6-11 bulan"/>
  </r>
  <r>
    <x v="2877"/>
    <x v="102"/>
    <x v="3"/>
    <x v="633"/>
    <s v="70561902917068"/>
    <n v="43"/>
    <s v="Lakilaki"/>
    <x v="0"/>
    <n v="6909000"/>
    <n v="0.10233029381965553"/>
    <x v="1"/>
    <s v="Sumatera Selatan"/>
    <x v="1"/>
    <s v="Freego"/>
    <s v="Matic Mid"/>
    <n v="21922000"/>
    <n v="8769000"/>
    <s v="High"/>
    <x v="5"/>
    <x v="5"/>
    <n v="0.14499999999999999"/>
    <n v="707000"/>
    <n v="16968000"/>
    <x v="0"/>
    <x v="0"/>
    <n v="0"/>
    <n v="0"/>
    <n v="1"/>
    <s v="ok"/>
    <n v="1"/>
    <n v="1"/>
    <n v="1"/>
    <n v="0"/>
    <n v="3"/>
    <s v="Low Risk"/>
    <n v="8"/>
    <s v="6-11 bulan"/>
  </r>
  <r>
    <x v="2878"/>
    <x v="56"/>
    <x v="4"/>
    <x v="277"/>
    <s v="36072104694226"/>
    <n v="54"/>
    <s v="Lakilaki"/>
    <x v="5"/>
    <n v="3452000"/>
    <n v="0.245162224797219"/>
    <x v="17"/>
    <s v="Jawa Barat"/>
    <x v="1"/>
    <s v="Mio M3"/>
    <s v="Matic Entry"/>
    <n v="18525000"/>
    <n v="2779000"/>
    <s v="Medium"/>
    <x v="0"/>
    <x v="5"/>
    <n v="0.14499999999999999"/>
    <n v="846300"/>
    <n v="20312000"/>
    <x v="0"/>
    <x v="0"/>
    <n v="0"/>
    <n v="0"/>
    <n v="1"/>
    <s v="verifikasi"/>
    <n v="2"/>
    <n v="2"/>
    <n v="1"/>
    <n v="0"/>
    <n v="5"/>
    <s v="Low Risk"/>
    <n v="5"/>
    <s v="0-5 bulan"/>
  </r>
  <r>
    <x v="2879"/>
    <x v="13"/>
    <x v="5"/>
    <x v="157"/>
    <s v="53981801527720"/>
    <n v="22"/>
    <s v="Perempuan"/>
    <x v="1"/>
    <n v="11317000"/>
    <n v="0.11447380047715826"/>
    <x v="15"/>
    <s v="DKI Jakarta"/>
    <x v="0"/>
    <s v="ADV 160"/>
    <s v="Adventure"/>
    <n v="43731000"/>
    <n v="4373000"/>
    <s v="Low"/>
    <x v="6"/>
    <x v="2"/>
    <n v="0.14499999999999999"/>
    <n v="1295500"/>
    <n v="62185000"/>
    <x v="0"/>
    <x v="0"/>
    <n v="0"/>
    <n v="0"/>
    <n v="1"/>
    <m/>
    <n v="1"/>
    <n v="3"/>
    <n v="3"/>
    <n v="0"/>
    <n v="7"/>
    <s v="Medium Risk"/>
    <n v="9"/>
    <s v="6-11 bulan"/>
  </r>
  <r>
    <x v="2880"/>
    <x v="199"/>
    <x v="1"/>
    <x v="616"/>
    <s v="54192508817395"/>
    <n v="44"/>
    <s v="Lakilaki"/>
    <x v="2"/>
    <n v="2866000"/>
    <n v="0.16538729937194696"/>
    <x v="19"/>
    <s v="Jawa Barat"/>
    <x v="0"/>
    <s v="Genio"/>
    <s v="Matic Entry"/>
    <n v="19397000"/>
    <n v="2910000"/>
    <s v="Medium"/>
    <x v="0"/>
    <x v="1"/>
    <n v="0.14499999999999999"/>
    <n v="474000"/>
    <n v="28441000"/>
    <x v="0"/>
    <x v="0"/>
    <n v="0"/>
    <n v="0"/>
    <n v="1"/>
    <m/>
    <n v="1"/>
    <n v="2"/>
    <n v="4"/>
    <n v="0"/>
    <n v="7"/>
    <s v="Medium Risk"/>
    <n v="7"/>
    <s v="6-11 bulan"/>
  </r>
  <r>
    <x v="2881"/>
    <x v="184"/>
    <x v="1"/>
    <x v="635"/>
    <s v="38052205975544"/>
    <n v="44"/>
    <s v="Perempuan"/>
    <x v="0"/>
    <n v="5430000"/>
    <n v="0.22011049723756906"/>
    <x v="10"/>
    <s v="Jawa Timur"/>
    <x v="4"/>
    <s v="KLX 150"/>
    <s v="Trail"/>
    <n v="37480000"/>
    <n v="7496000"/>
    <s v="Medium"/>
    <x v="2"/>
    <x v="4"/>
    <n v="0.14499999999999999"/>
    <n v="1195200"/>
    <n v="43027000"/>
    <x v="0"/>
    <x v="0"/>
    <n v="0"/>
    <n v="0"/>
    <n v="1"/>
    <m/>
    <n v="2"/>
    <n v="2"/>
    <n v="2"/>
    <n v="0"/>
    <n v="6"/>
    <s v="Low Risk"/>
    <n v="6"/>
    <s v="6-11 bulan"/>
  </r>
  <r>
    <x v="2882"/>
    <x v="64"/>
    <x v="2"/>
    <x v="574"/>
    <s v="90892109703022"/>
    <n v="50"/>
    <s v="Perempuan"/>
    <x v="5"/>
    <n v="4265000"/>
    <n v="0.43500586166471278"/>
    <x v="3"/>
    <s v="Sulawesi Selatan"/>
    <x v="0"/>
    <s v="Scoopy"/>
    <s v="Matic Stylish"/>
    <n v="24305000"/>
    <n v="4861000"/>
    <s v="Medium"/>
    <x v="2"/>
    <x v="0"/>
    <n v="0.14499999999999999"/>
    <n v="1855300"/>
    <n v="22264000"/>
    <x v="0"/>
    <x v="0"/>
    <n v="0"/>
    <n v="0"/>
    <n v="1"/>
    <m/>
    <n v="4"/>
    <n v="2"/>
    <n v="1"/>
    <n v="0"/>
    <n v="7"/>
    <s v="Medium Risk"/>
    <n v="5"/>
    <s v="0-5 bulan"/>
  </r>
  <r>
    <x v="2883"/>
    <x v="160"/>
    <x v="2"/>
    <x v="454"/>
    <s v="51002509982352"/>
    <n v="37"/>
    <s v="Lakilaki"/>
    <x v="6"/>
    <n v="4476000"/>
    <n v="0.29492850759606792"/>
    <x v="0"/>
    <s v="Bali"/>
    <x v="0"/>
    <s v="Scoopy"/>
    <s v="Matic Stylish"/>
    <n v="23058000"/>
    <n v="9223000"/>
    <s v="High"/>
    <x v="5"/>
    <x v="0"/>
    <n v="0.14499999999999999"/>
    <n v="1320100"/>
    <n v="15841000"/>
    <x v="0"/>
    <x v="2"/>
    <n v="0"/>
    <n v="0"/>
    <n v="0"/>
    <s v="survey ulang"/>
    <n v="2"/>
    <n v="1"/>
    <n v="1"/>
    <n v="0"/>
    <n v="4"/>
    <s v="Low Risk"/>
    <n v="5"/>
    <s v="0-5 bulan"/>
  </r>
  <r>
    <x v="2884"/>
    <x v="120"/>
    <x v="5"/>
    <x v="540"/>
    <s v="79681810703657"/>
    <n v="51"/>
    <s v="Lakilaki"/>
    <x v="9"/>
    <n v="5815000"/>
    <n v="0.104402407566638"/>
    <x v="11"/>
    <s v="Sumatera Utara"/>
    <x v="0"/>
    <s v="Scoopy"/>
    <s v="Matic Stylish"/>
    <n v="23053000"/>
    <n v="4611000"/>
    <s v="Medium"/>
    <x v="2"/>
    <x v="2"/>
    <n v="0.14499999999999999"/>
    <n v="607100"/>
    <n v="29139000"/>
    <x v="0"/>
    <x v="0"/>
    <n v="0"/>
    <n v="0"/>
    <n v="1"/>
    <s v="verifikasi"/>
    <n v="1"/>
    <n v="2"/>
    <n v="3"/>
    <n v="0"/>
    <n v="6"/>
    <s v="Low Risk"/>
    <n v="9"/>
    <s v="6-11 bulan"/>
  </r>
  <r>
    <x v="2885"/>
    <x v="121"/>
    <x v="1"/>
    <x v="426"/>
    <s v="50772501909310"/>
    <n v="22"/>
    <s v="Lakilaki"/>
    <x v="1"/>
    <n v="9807000"/>
    <n v="0.11451004384623228"/>
    <x v="9"/>
    <s v="Jawa Tengah"/>
    <x v="1"/>
    <s v="MT15"/>
    <s v="Sport Naked"/>
    <n v="37907000"/>
    <n v="3791000"/>
    <s v="Low"/>
    <x v="6"/>
    <x v="2"/>
    <n v="0.14499999999999999"/>
    <n v="1123000"/>
    <n v="53903000"/>
    <x v="0"/>
    <x v="0"/>
    <n v="0"/>
    <n v="0"/>
    <n v="1"/>
    <s v="ok"/>
    <n v="1"/>
    <n v="3"/>
    <n v="3"/>
    <n v="0"/>
    <n v="7"/>
    <s v="Medium Risk"/>
    <n v="7"/>
    <s v="6-11 bulan"/>
  </r>
  <r>
    <x v="2886"/>
    <x v="86"/>
    <x v="2"/>
    <x v="372"/>
    <s v="63612502857357"/>
    <n v="51"/>
    <s v="Perempuan"/>
    <x v="0"/>
    <n v="7229000"/>
    <n v="7.3371144003319955E-2"/>
    <x v="1"/>
    <s v="Sumatera Selatan"/>
    <x v="0"/>
    <s v="Revo X"/>
    <s v="Bebek"/>
    <n v="17742000"/>
    <n v="4435000"/>
    <s v="Medium"/>
    <x v="1"/>
    <x v="4"/>
    <n v="0.14499999999999999"/>
    <n v="530400"/>
    <n v="19095000"/>
    <x v="0"/>
    <x v="0"/>
    <n v="0"/>
    <n v="0"/>
    <n v="1"/>
    <s v="data kurang"/>
    <n v="1"/>
    <n v="2"/>
    <n v="2"/>
    <n v="0"/>
    <n v="5"/>
    <s v="Low Risk"/>
    <n v="6"/>
    <s v="6-11 bulan"/>
  </r>
  <r>
    <x v="2887"/>
    <x v="171"/>
    <x v="0"/>
    <x v="635"/>
    <s v="39042706793870"/>
    <n v="50"/>
    <s v="Lakilaki"/>
    <x v="1"/>
    <n v="4340000"/>
    <n v="0.13398617511520738"/>
    <x v="1"/>
    <s v="Sumatera Selatan"/>
    <x v="2"/>
    <s v="Nex II"/>
    <s v="Matic Entry"/>
    <n v="17164000"/>
    <n v="2575000"/>
    <s v="Medium"/>
    <x v="0"/>
    <x v="4"/>
    <n v="0.14499999999999999"/>
    <n v="581500"/>
    <n v="20935000"/>
    <x v="0"/>
    <x v="0"/>
    <n v="0"/>
    <n v="0"/>
    <n v="1"/>
    <s v="survey ulang"/>
    <n v="1"/>
    <n v="2"/>
    <n v="2"/>
    <n v="0"/>
    <n v="5"/>
    <s v="Low Risk"/>
    <n v="4"/>
    <s v="0-5 bulan"/>
  </r>
  <r>
    <x v="2888"/>
    <x v="158"/>
    <x v="5"/>
    <x v="637"/>
    <s v="43181406551852"/>
    <n v="46"/>
    <s v="Lakilaki"/>
    <x v="8"/>
    <n v="3772000"/>
    <n v="0.56272534464475077"/>
    <x v="7"/>
    <s v="Jawa Barat"/>
    <x v="1"/>
    <s v="R15"/>
    <s v="Sport"/>
    <n v="43878000"/>
    <n v="4388000"/>
    <s v="Low"/>
    <x v="6"/>
    <x v="5"/>
    <n v="0.14499999999999999"/>
    <n v="2122600"/>
    <n v="50942000"/>
    <x v="0"/>
    <x v="0"/>
    <n v="0"/>
    <n v="0"/>
    <n v="1"/>
    <m/>
    <n v="4"/>
    <n v="3"/>
    <n v="1"/>
    <n v="0"/>
    <n v="8"/>
    <s v="Medium Risk"/>
    <n v="9"/>
    <s v="6-11 bulan"/>
  </r>
  <r>
    <x v="2889"/>
    <x v="150"/>
    <x v="4"/>
    <x v="465"/>
    <s v="44252103731169"/>
    <n v="24"/>
    <s v="Lakilaki"/>
    <x v="1"/>
    <n v="14471000"/>
    <n v="0.10102964549789234"/>
    <x v="2"/>
    <s v="Riau"/>
    <x v="0"/>
    <s v="Vario 125"/>
    <s v="Matic Mid"/>
    <n v="25430000"/>
    <n v="3815000"/>
    <s v="Medium"/>
    <x v="0"/>
    <x v="3"/>
    <n v="0.14499999999999999"/>
    <n v="1462000"/>
    <n v="26316000"/>
    <x v="0"/>
    <x v="0"/>
    <n v="0"/>
    <n v="0"/>
    <n v="1"/>
    <m/>
    <n v="1"/>
    <n v="2"/>
    <n v="1"/>
    <n v="0"/>
    <n v="4"/>
    <s v="Low Risk"/>
    <n v="4"/>
    <s v="0-5 bulan"/>
  </r>
  <r>
    <x v="2890"/>
    <x v="68"/>
    <x v="4"/>
    <x v="113"/>
    <s v="87152503504102"/>
    <n v="53"/>
    <s v="Perempuan"/>
    <x v="4"/>
    <n v="5165000"/>
    <n v="0.43680542110358178"/>
    <x v="10"/>
    <s v="Jawa Timur"/>
    <x v="1"/>
    <s v="XMAX 250"/>
    <s v="Maxi Scooter"/>
    <n v="62887000"/>
    <n v="6289000"/>
    <s v="Low"/>
    <x v="6"/>
    <x v="4"/>
    <n v="0.14499999999999999"/>
    <n v="2256100"/>
    <n v="81219000"/>
    <x v="0"/>
    <x v="0"/>
    <n v="0"/>
    <n v="0"/>
    <n v="1"/>
    <s v="survey ulang"/>
    <n v="4"/>
    <n v="3"/>
    <n v="2"/>
    <n v="0"/>
    <n v="9"/>
    <s v="High Risk"/>
    <n v="4"/>
    <s v="0-5 bulan"/>
  </r>
  <r>
    <x v="2891"/>
    <x v="113"/>
    <x v="5"/>
    <x v="496"/>
    <s v="69881411565630"/>
    <n v="53"/>
    <s v="Lakilaki"/>
    <x v="9"/>
    <n v="5874000"/>
    <n v="0.23004766768811713"/>
    <x v="19"/>
    <s v="Jawa Barat"/>
    <x v="1"/>
    <s v="Mio M3"/>
    <s v="Matic Entry"/>
    <n v="17702000"/>
    <n v="3540000"/>
    <s v="Medium"/>
    <x v="2"/>
    <x v="0"/>
    <n v="0.14499999999999999"/>
    <n v="1351300"/>
    <n v="16215000"/>
    <x v="0"/>
    <x v="0"/>
    <n v="0"/>
    <n v="0"/>
    <n v="1"/>
    <s v="ok"/>
    <n v="2"/>
    <n v="2"/>
    <n v="1"/>
    <n v="0"/>
    <n v="5"/>
    <s v="Low Risk"/>
    <n v="9"/>
    <s v="6-11 bulan"/>
  </r>
  <r>
    <x v="2892"/>
    <x v="164"/>
    <x v="4"/>
    <x v="232"/>
    <s v="45712206737460"/>
    <n v="43"/>
    <s v="Lakilaki"/>
    <x v="3"/>
    <n v="3520000"/>
    <n v="1.0580681818181819"/>
    <x v="19"/>
    <s v="Jawa Barat"/>
    <x v="0"/>
    <s v="ADV 160"/>
    <s v="Adventure"/>
    <n v="43370000"/>
    <n v="4337000"/>
    <s v="Low"/>
    <x v="6"/>
    <x v="0"/>
    <n v="0.14499999999999999"/>
    <n v="3724400"/>
    <n v="44693000"/>
    <x v="0"/>
    <x v="0"/>
    <n v="0"/>
    <n v="0"/>
    <n v="1"/>
    <s v="ok"/>
    <n v="4"/>
    <n v="3"/>
    <n v="1"/>
    <n v="0"/>
    <n v="8"/>
    <s v="Medium Risk"/>
    <n v="5"/>
    <s v="0-5 bulan"/>
  </r>
  <r>
    <x v="2893"/>
    <x v="92"/>
    <x v="5"/>
    <x v="153"/>
    <s v="56922312929408"/>
    <n v="43"/>
    <s v="Lakilaki"/>
    <x v="0"/>
    <n v="7138000"/>
    <n v="0.12754272905575792"/>
    <x v="3"/>
    <s v="Sulawesi Selatan"/>
    <x v="0"/>
    <s v="Vario 125"/>
    <s v="Matic Mid"/>
    <n v="24196000"/>
    <n v="7259000"/>
    <s v="High"/>
    <x v="3"/>
    <x v="5"/>
    <n v="0.14499999999999999"/>
    <n v="910400"/>
    <n v="21849000"/>
    <x v="0"/>
    <x v="0"/>
    <n v="0"/>
    <n v="0"/>
    <n v="1"/>
    <m/>
    <n v="1"/>
    <n v="1"/>
    <n v="1"/>
    <n v="0"/>
    <n v="3"/>
    <s v="Low Risk"/>
    <n v="9"/>
    <s v="6-11 bulan"/>
  </r>
  <r>
    <x v="2894"/>
    <x v="124"/>
    <x v="1"/>
    <x v="15"/>
    <s v="95072904598898"/>
    <n v="30"/>
    <s v="Perempuan"/>
    <x v="1"/>
    <n v="14241000"/>
    <n v="0.10879853942841093"/>
    <x v="4"/>
    <s v="Kalimantan Selatan"/>
    <x v="0"/>
    <s v="Vario 160"/>
    <s v="Matic Mid"/>
    <n v="28634000"/>
    <n v="5727000"/>
    <s v="Medium"/>
    <x v="2"/>
    <x v="3"/>
    <n v="0.14499999999999999"/>
    <n v="1549400"/>
    <n v="27889000"/>
    <x v="0"/>
    <x v="0"/>
    <n v="0"/>
    <n v="0"/>
    <n v="1"/>
    <s v="ok"/>
    <n v="1"/>
    <n v="2"/>
    <n v="1"/>
    <n v="0"/>
    <n v="4"/>
    <s v="Low Risk"/>
    <n v="7"/>
    <s v="6-11 bulan"/>
  </r>
  <r>
    <x v="2895"/>
    <x v="154"/>
    <x v="8"/>
    <x v="171"/>
    <s v="70092108647695"/>
    <n v="29"/>
    <s v="Lakilaki"/>
    <x v="1"/>
    <n v="10042000"/>
    <n v="0.1404003186616212"/>
    <x v="15"/>
    <s v="DKI Jakarta"/>
    <x v="4"/>
    <s v="KLX 150"/>
    <s v="Trail"/>
    <n v="37474000"/>
    <n v="11242000"/>
    <s v="High"/>
    <x v="3"/>
    <x v="5"/>
    <n v="0.14499999999999999"/>
    <n v="1409900"/>
    <n v="33839000"/>
    <x v="0"/>
    <x v="0"/>
    <n v="0"/>
    <n v="0"/>
    <n v="1"/>
    <s v="data kurang"/>
    <n v="1"/>
    <n v="1"/>
    <n v="1"/>
    <n v="0"/>
    <n v="3"/>
    <s v="Low Risk"/>
    <n v="1"/>
    <s v="0-5 bulan"/>
  </r>
  <r>
    <x v="2896"/>
    <x v="120"/>
    <x v="5"/>
    <x v="324"/>
    <s v="88571702872952"/>
    <n v="36"/>
    <s v="Lakilaki"/>
    <x v="0"/>
    <n v="4944000"/>
    <n v="0.23086569579288027"/>
    <x v="4"/>
    <s v="Kalimantan Selatan"/>
    <x v="2"/>
    <s v="Nex II"/>
    <s v="Matic Entry"/>
    <n v="17088000"/>
    <n v="5126000"/>
    <s v="High"/>
    <x v="3"/>
    <x v="0"/>
    <n v="0.14499999999999999"/>
    <n v="1141400"/>
    <n v="13697000"/>
    <x v="0"/>
    <x v="2"/>
    <n v="0"/>
    <n v="0"/>
    <n v="0"/>
    <m/>
    <n v="2"/>
    <n v="1"/>
    <n v="1"/>
    <n v="0"/>
    <n v="4"/>
    <s v="Low Risk"/>
    <n v="9"/>
    <s v="6-11 bulan"/>
  </r>
  <r>
    <x v="2897"/>
    <x v="193"/>
    <x v="0"/>
    <x v="589"/>
    <s v="93962806536587"/>
    <n v="39"/>
    <s v="Lakilaki"/>
    <x v="1"/>
    <n v="11539000"/>
    <n v="0.11604125140826761"/>
    <x v="3"/>
    <s v="Sulawesi Selatan"/>
    <x v="1"/>
    <s v="XMAX 250"/>
    <s v="Maxi Scooter"/>
    <n v="62583000"/>
    <n v="21904000"/>
    <s v="High"/>
    <x v="4"/>
    <x v="2"/>
    <n v="0.14499999999999999"/>
    <n v="1339000"/>
    <n v="64272000"/>
    <x v="0"/>
    <x v="0"/>
    <n v="0"/>
    <n v="0"/>
    <n v="1"/>
    <m/>
    <n v="1"/>
    <n v="1"/>
    <n v="3"/>
    <n v="0"/>
    <n v="5"/>
    <s v="Low Risk"/>
    <n v="4"/>
    <s v="0-5 bulan"/>
  </r>
  <r>
    <x v="2898"/>
    <x v="74"/>
    <x v="3"/>
    <x v="533"/>
    <s v="98552707856255"/>
    <n v="39"/>
    <s v="Perempuan"/>
    <x v="1"/>
    <n v="13133000"/>
    <n v="0.12527221503083835"/>
    <x v="20"/>
    <s v="DKI Jakarta"/>
    <x v="1"/>
    <s v="Lexi LX 155"/>
    <s v="Matic Mid"/>
    <n v="28737000"/>
    <n v="11495000"/>
    <s v="High"/>
    <x v="5"/>
    <x v="0"/>
    <n v="0.14499999999999999"/>
    <n v="1645200"/>
    <n v="19742000"/>
    <x v="0"/>
    <x v="0"/>
    <n v="0"/>
    <n v="0"/>
    <n v="1"/>
    <m/>
    <n v="1"/>
    <n v="1"/>
    <n v="1"/>
    <n v="0"/>
    <n v="3"/>
    <s v="Low Risk"/>
    <n v="8"/>
    <s v="6-11 bulan"/>
  </r>
  <r>
    <x v="2899"/>
    <x v="193"/>
    <x v="0"/>
    <x v="272"/>
    <s v="35042302594470"/>
    <n v="28"/>
    <s v="Lakilaki"/>
    <x v="9"/>
    <n v="5934000"/>
    <n v="0.12613751263902931"/>
    <x v="6"/>
    <s v="DIY"/>
    <x v="3"/>
    <s v="Dazz"/>
    <s v="Matic Entry"/>
    <n v="15809000"/>
    <n v="4743000"/>
    <s v="High"/>
    <x v="3"/>
    <x v="3"/>
    <n v="0.14499999999999999"/>
    <n v="748500"/>
    <n v="13473000"/>
    <x v="0"/>
    <x v="0"/>
    <n v="0"/>
    <n v="0"/>
    <n v="1"/>
    <s v="ok"/>
    <n v="1"/>
    <n v="1"/>
    <n v="1"/>
    <n v="0"/>
    <n v="3"/>
    <s v="Low Risk"/>
    <n v="4"/>
    <s v="0-5 bulan"/>
  </r>
  <r>
    <x v="2900"/>
    <x v="9"/>
    <x v="1"/>
    <x v="15"/>
    <s v="64251208831540"/>
    <n v="41"/>
    <s v="Perempuan"/>
    <x v="6"/>
    <n v="5209000"/>
    <n v="0.14058360529852179"/>
    <x v="15"/>
    <s v="DKI Jakarta"/>
    <x v="4"/>
    <s v="KLX 150"/>
    <s v="Trail"/>
    <n v="36385000"/>
    <n v="10915000"/>
    <s v="High"/>
    <x v="3"/>
    <x v="1"/>
    <n v="0.14499999999999999"/>
    <n v="732300"/>
    <n v="43935000"/>
    <x v="0"/>
    <x v="0"/>
    <n v="0"/>
    <n v="0"/>
    <n v="1"/>
    <m/>
    <n v="1"/>
    <n v="1"/>
    <n v="4"/>
    <n v="0"/>
    <n v="6"/>
    <s v="Low Risk"/>
    <n v="6"/>
    <s v="6-11 bulan"/>
  </r>
  <r>
    <x v="2901"/>
    <x v="119"/>
    <x v="5"/>
    <x v="459"/>
    <s v="79842105548550"/>
    <n v="45"/>
    <s v="Lakilaki"/>
    <x v="9"/>
    <n v="5890000"/>
    <n v="0.18066213921901528"/>
    <x v="0"/>
    <s v="Bali"/>
    <x v="1"/>
    <s v="R15"/>
    <s v="Sport"/>
    <n v="43545000"/>
    <n v="6532000"/>
    <s v="Medium"/>
    <x v="0"/>
    <x v="1"/>
    <n v="0.14499999999999999"/>
    <n v="1064100"/>
    <n v="63847000"/>
    <x v="0"/>
    <x v="0"/>
    <n v="0"/>
    <n v="0"/>
    <n v="1"/>
    <s v="approved"/>
    <n v="1"/>
    <n v="2"/>
    <n v="4"/>
    <n v="0"/>
    <n v="7"/>
    <s v="Medium Risk"/>
    <n v="9"/>
    <s v="6-11 bulan"/>
  </r>
  <r>
    <x v="2902"/>
    <x v="55"/>
    <x v="5"/>
    <x v="94"/>
    <s v="34832812895589"/>
    <n v="37"/>
    <s v="Perempuan"/>
    <x v="0"/>
    <n v="7475000"/>
    <n v="0.22523076923076923"/>
    <x v="12"/>
    <s v="DKI Jakarta"/>
    <x v="1"/>
    <s v="XMAX 250"/>
    <s v="Maxi Scooter"/>
    <n v="60337000"/>
    <n v="18101000"/>
    <s v="High"/>
    <x v="3"/>
    <x v="4"/>
    <n v="0.14499999999999999"/>
    <n v="1683600"/>
    <n v="60609000"/>
    <x v="0"/>
    <x v="0"/>
    <n v="0"/>
    <n v="0"/>
    <n v="1"/>
    <s v="ok"/>
    <n v="2"/>
    <n v="1"/>
    <n v="2"/>
    <n v="0"/>
    <n v="5"/>
    <s v="Low Risk"/>
    <n v="8"/>
    <s v="6-11 bulan"/>
  </r>
  <r>
    <x v="2903"/>
    <x v="10"/>
    <x v="2"/>
    <x v="300"/>
    <s v="69882207905826"/>
    <n v="54"/>
    <s v="Lakilaki"/>
    <x v="6"/>
    <n v="5068000"/>
    <n v="0.15552486187845305"/>
    <x v="12"/>
    <s v="DKI Jakarta"/>
    <x v="1"/>
    <s v="Mio M3"/>
    <s v="Matic Entry"/>
    <n v="17929000"/>
    <n v="6275000"/>
    <s v="High"/>
    <x v="4"/>
    <x v="3"/>
    <n v="0.14499999999999999"/>
    <n v="788200"/>
    <n v="14188000"/>
    <x v="0"/>
    <x v="0"/>
    <n v="0"/>
    <n v="0"/>
    <n v="1"/>
    <s v="survey ulang"/>
    <n v="1"/>
    <n v="1"/>
    <n v="1"/>
    <n v="0"/>
    <n v="3"/>
    <s v="Low Risk"/>
    <n v="6"/>
    <s v="6-11 bulan"/>
  </r>
  <r>
    <x v="2904"/>
    <x v="122"/>
    <x v="4"/>
    <x v="505"/>
    <s v="37161803866199"/>
    <n v="55"/>
    <s v="Perempuan"/>
    <x v="8"/>
    <n v="3795000"/>
    <n v="0.52263504611330702"/>
    <x v="0"/>
    <s v="Bali"/>
    <x v="1"/>
    <s v="Aerox 155"/>
    <s v="Matic Sport"/>
    <n v="32581000"/>
    <n v="3258000"/>
    <s v="Low"/>
    <x v="6"/>
    <x v="3"/>
    <n v="0.14499999999999999"/>
    <n v="1983400"/>
    <n v="35701000"/>
    <x v="0"/>
    <x v="0"/>
    <n v="0"/>
    <n v="0"/>
    <n v="1"/>
    <m/>
    <n v="4"/>
    <n v="3"/>
    <n v="1"/>
    <n v="0"/>
    <n v="8"/>
    <s v="Medium Risk"/>
    <n v="4"/>
    <s v="0-5 bulan"/>
  </r>
  <r>
    <x v="2905"/>
    <x v="176"/>
    <x v="5"/>
    <x v="181"/>
    <s v="91691412622275"/>
    <n v="22"/>
    <s v="Perempuan"/>
    <x v="1"/>
    <n v="14517000"/>
    <n v="0.11859888406695598"/>
    <x v="11"/>
    <s v="Sumatera Utara"/>
    <x v="0"/>
    <s v="CB150R"/>
    <s v="Sport"/>
    <n v="31817000"/>
    <n v="6363000"/>
    <s v="Medium"/>
    <x v="2"/>
    <x v="3"/>
    <n v="0.14499999999999999"/>
    <n v="1721700"/>
    <n v="30991000"/>
    <x v="0"/>
    <x v="1"/>
    <n v="52"/>
    <n v="3"/>
    <n v="2"/>
    <m/>
    <n v="1"/>
    <n v="2"/>
    <n v="1"/>
    <n v="4"/>
    <n v="8"/>
    <s v="Medium Risk"/>
    <n v="8"/>
    <s v="6-11 bulan"/>
  </r>
  <r>
    <x v="2906"/>
    <x v="141"/>
    <x v="2"/>
    <x v="387"/>
    <s v="40251908647589"/>
    <n v="28"/>
    <s v="Perempuan"/>
    <x v="0"/>
    <n v="6379000"/>
    <n v="0.12810785389559493"/>
    <x v="17"/>
    <s v="Jawa Barat"/>
    <x v="0"/>
    <s v="Vario 160"/>
    <s v="Matic Mid"/>
    <n v="29207000"/>
    <n v="4381000"/>
    <s v="Medium"/>
    <x v="0"/>
    <x v="2"/>
    <n v="0.14499999999999999"/>
    <n v="817200"/>
    <n v="39225000"/>
    <x v="0"/>
    <x v="1"/>
    <n v="86"/>
    <n v="2"/>
    <n v="2"/>
    <s v="verifikasi"/>
    <n v="1"/>
    <n v="2"/>
    <n v="3"/>
    <n v="2"/>
    <n v="8"/>
    <s v="Medium Risk"/>
    <n v="6"/>
    <s v="6-11 bulan"/>
  </r>
  <r>
    <x v="2907"/>
    <x v="140"/>
    <x v="5"/>
    <x v="336"/>
    <s v="80461103845257"/>
    <n v="38"/>
    <s v="Perempuan"/>
    <x v="4"/>
    <n v="5060000"/>
    <n v="0.10596837944664031"/>
    <x v="16"/>
    <s v="Jawa Timur"/>
    <x v="1"/>
    <s v="Freego"/>
    <s v="Matic Mid"/>
    <n v="23273000"/>
    <n v="6982000"/>
    <s v="High"/>
    <x v="3"/>
    <x v="2"/>
    <n v="0.14499999999999999"/>
    <n v="536200"/>
    <n v="25740000"/>
    <x v="0"/>
    <x v="0"/>
    <n v="0"/>
    <n v="0"/>
    <n v="1"/>
    <s v="verifikasi"/>
    <n v="1"/>
    <n v="1"/>
    <n v="3"/>
    <n v="0"/>
    <n v="5"/>
    <s v="Low Risk"/>
    <n v="8"/>
    <s v="6-11 bulan"/>
  </r>
  <r>
    <x v="2908"/>
    <x v="90"/>
    <x v="3"/>
    <x v="67"/>
    <s v="45542801746467"/>
    <n v="52"/>
    <s v="Lakilaki"/>
    <x v="7"/>
    <n v="3013000"/>
    <n v="0.63790242283438436"/>
    <x v="3"/>
    <s v="Sulawesi Selatan"/>
    <x v="1"/>
    <s v="Aerox 155"/>
    <s v="Matic Sport"/>
    <n v="30990000"/>
    <n v="10847000"/>
    <s v="High"/>
    <x v="4"/>
    <x v="0"/>
    <n v="0.14499999999999999"/>
    <n v="1922000"/>
    <n v="23064000"/>
    <x v="0"/>
    <x v="0"/>
    <n v="0"/>
    <n v="0"/>
    <n v="1"/>
    <s v="ok"/>
    <n v="4"/>
    <n v="1"/>
    <n v="1"/>
    <n v="0"/>
    <n v="6"/>
    <s v="Low Risk"/>
    <n v="8"/>
    <s v="6-11 bulan"/>
  </r>
  <r>
    <x v="2909"/>
    <x v="6"/>
    <x v="4"/>
    <x v="80"/>
    <s v="68801111691755"/>
    <n v="39"/>
    <s v="Perempuan"/>
    <x v="2"/>
    <n v="1938000"/>
    <n v="0.8782249742002064"/>
    <x v="16"/>
    <s v="Jawa Timur"/>
    <x v="0"/>
    <s v="PCX 160"/>
    <s v="Matic Premium"/>
    <n v="35184000"/>
    <n v="3518000"/>
    <s v="Low"/>
    <x v="6"/>
    <x v="5"/>
    <n v="0.14499999999999999"/>
    <n v="1702000"/>
    <n v="40849000"/>
    <x v="0"/>
    <x v="0"/>
    <n v="0"/>
    <n v="0"/>
    <n v="1"/>
    <s v="ok"/>
    <n v="4"/>
    <n v="3"/>
    <n v="1"/>
    <n v="0"/>
    <n v="8"/>
    <s v="Medium Risk"/>
    <n v="5"/>
    <s v="0-5 bulan"/>
  </r>
  <r>
    <x v="2910"/>
    <x v="122"/>
    <x v="4"/>
    <x v="503"/>
    <s v="57381710583707"/>
    <n v="50"/>
    <s v="Lakilaki"/>
    <x v="0"/>
    <n v="7932000"/>
    <n v="0.1006933938477055"/>
    <x v="6"/>
    <s v="DIY"/>
    <x v="2"/>
    <s v="Nex II"/>
    <s v="Matic Entry"/>
    <n v="16511000"/>
    <n v="1651000"/>
    <s v="Low"/>
    <x v="6"/>
    <x v="5"/>
    <n v="0.14499999999999999"/>
    <n v="798700"/>
    <n v="19170000"/>
    <x v="0"/>
    <x v="0"/>
    <n v="0"/>
    <n v="0"/>
    <n v="1"/>
    <m/>
    <n v="1"/>
    <n v="3"/>
    <n v="1"/>
    <n v="0"/>
    <n v="5"/>
    <s v="Low Risk"/>
    <n v="4"/>
    <s v="0-5 bulan"/>
  </r>
  <r>
    <x v="2911"/>
    <x v="136"/>
    <x v="5"/>
    <x v="321"/>
    <s v="72211408847740"/>
    <n v="29"/>
    <s v="Lakilaki"/>
    <x v="0"/>
    <n v="6461000"/>
    <n v="0.36759015632255071"/>
    <x v="20"/>
    <s v="DKI Jakarta"/>
    <x v="0"/>
    <s v="Vario 160"/>
    <s v="Matic Mid"/>
    <n v="29283000"/>
    <n v="4392000"/>
    <s v="Medium"/>
    <x v="0"/>
    <x v="0"/>
    <n v="0.14499999999999999"/>
    <n v="2375000"/>
    <n v="28500000"/>
    <x v="0"/>
    <x v="0"/>
    <n v="0"/>
    <n v="0"/>
    <n v="1"/>
    <m/>
    <n v="3"/>
    <n v="2"/>
    <n v="1"/>
    <n v="0"/>
    <n v="6"/>
    <s v="Low Risk"/>
    <n v="8"/>
    <s v="6-11 bulan"/>
  </r>
  <r>
    <x v="2912"/>
    <x v="0"/>
    <x v="0"/>
    <x v="508"/>
    <s v="42782109645424"/>
    <n v="57"/>
    <s v="Lakilaki"/>
    <x v="0"/>
    <n v="5023000"/>
    <n v="0.19277324308182361"/>
    <x v="0"/>
    <s v="Bali"/>
    <x v="0"/>
    <s v="CB150R"/>
    <s v="Sport"/>
    <n v="32388000"/>
    <n v="8097000"/>
    <s v="Medium"/>
    <x v="1"/>
    <x v="4"/>
    <n v="0.14499999999999999"/>
    <n v="968300"/>
    <n v="34857000"/>
    <x v="0"/>
    <x v="0"/>
    <n v="0"/>
    <n v="0"/>
    <n v="1"/>
    <s v="survey ulang"/>
    <n v="1"/>
    <n v="2"/>
    <n v="2"/>
    <n v="0"/>
    <n v="5"/>
    <s v="Low Risk"/>
    <n v="4"/>
    <s v="0-5 bulan"/>
  </r>
  <r>
    <x v="2913"/>
    <x v="137"/>
    <x v="0"/>
    <x v="217"/>
    <s v="31372608863595"/>
    <n v="31"/>
    <s v="Lakilaki"/>
    <x v="4"/>
    <n v="5225000"/>
    <n v="0.32089952153110046"/>
    <x v="14"/>
    <s v="DKI Jakarta"/>
    <x v="4"/>
    <s v="KLX 150"/>
    <s v="Trail"/>
    <n v="38137000"/>
    <n v="13348000"/>
    <s v="High"/>
    <x v="4"/>
    <x v="3"/>
    <n v="0.14499999999999999"/>
    <n v="1676700"/>
    <n v="30181000"/>
    <x v="0"/>
    <x v="0"/>
    <n v="0"/>
    <n v="0"/>
    <n v="1"/>
    <s v="data kurang"/>
    <n v="3"/>
    <n v="1"/>
    <n v="1"/>
    <n v="0"/>
    <n v="5"/>
    <s v="Low Risk"/>
    <n v="4"/>
    <s v="0-5 bulan"/>
  </r>
  <r>
    <x v="2914"/>
    <x v="108"/>
    <x v="1"/>
    <x v="3"/>
    <s v="50652007554509"/>
    <n v="54"/>
    <s v="Perempuan"/>
    <x v="1"/>
    <n v="5122000"/>
    <n v="0.2617141741507224"/>
    <x v="13"/>
    <s v="Jawa Barat"/>
    <x v="0"/>
    <s v="Vario 160"/>
    <s v="Matic Mid"/>
    <n v="30489000"/>
    <n v="10671000"/>
    <s v="High"/>
    <x v="4"/>
    <x v="3"/>
    <n v="0.14499999999999999"/>
    <n v="1340500"/>
    <n v="24128000"/>
    <x v="0"/>
    <x v="0"/>
    <n v="0"/>
    <n v="0"/>
    <n v="1"/>
    <m/>
    <n v="2"/>
    <n v="1"/>
    <n v="1"/>
    <n v="0"/>
    <n v="4"/>
    <s v="Low Risk"/>
    <n v="7"/>
    <s v="6-11 bulan"/>
  </r>
  <r>
    <x v="2915"/>
    <x v="157"/>
    <x v="4"/>
    <x v="627"/>
    <s v="86442608882643"/>
    <n v="56"/>
    <s v="Perempuan"/>
    <x v="6"/>
    <n v="5766000"/>
    <n v="0.20161290322580644"/>
    <x v="16"/>
    <s v="Jawa Timur"/>
    <x v="4"/>
    <s v="KLX 150"/>
    <s v="Trail"/>
    <n v="36046000"/>
    <n v="14419000"/>
    <s v="High"/>
    <x v="5"/>
    <x v="5"/>
    <n v="0.14499999999999999"/>
    <n v="1162500"/>
    <n v="27899000"/>
    <x v="0"/>
    <x v="0"/>
    <n v="0"/>
    <n v="0"/>
    <n v="1"/>
    <m/>
    <n v="2"/>
    <n v="1"/>
    <n v="1"/>
    <n v="0"/>
    <n v="4"/>
    <s v="Low Risk"/>
    <n v="4"/>
    <s v="0-5 bulan"/>
  </r>
  <r>
    <x v="2916"/>
    <x v="61"/>
    <x v="1"/>
    <x v="33"/>
    <s v="Invalid"/>
    <n v="46"/>
    <s v="Perempuan"/>
    <x v="3"/>
    <n v="3300000"/>
    <n v="0.43954545454545457"/>
    <x v="9"/>
    <s v="Jawa Tengah"/>
    <x v="1"/>
    <s v="XMAX 250"/>
    <s v="Maxi Scooter"/>
    <n v="58753000"/>
    <n v="14688000"/>
    <s v="Medium"/>
    <x v="1"/>
    <x v="2"/>
    <n v="0.14499999999999999"/>
    <n v="1450500"/>
    <n v="69622000"/>
    <x v="0"/>
    <x v="0"/>
    <n v="0"/>
    <n v="0"/>
    <n v="1"/>
    <s v="ok"/>
    <n v="4"/>
    <n v="2"/>
    <n v="3"/>
    <n v="0"/>
    <n v="9"/>
    <s v="High Risk"/>
    <n v="7"/>
    <s v="6-11 bulan"/>
  </r>
  <r>
    <x v="2917"/>
    <x v="82"/>
    <x v="1"/>
    <x v="540"/>
    <s v="94551703932167"/>
    <n v="22"/>
    <s v="Lakilaki"/>
    <x v="8"/>
    <n v="3594000"/>
    <n v="0.27729549248747914"/>
    <x v="17"/>
    <s v="Jawa Barat"/>
    <x v="0"/>
    <s v="PCX 160"/>
    <s v="Matic Premium"/>
    <n v="35620000"/>
    <n v="5343000"/>
    <s v="Medium"/>
    <x v="0"/>
    <x v="2"/>
    <n v="0.14499999999999999"/>
    <n v="996600"/>
    <n v="47837000"/>
    <x v="0"/>
    <x v="0"/>
    <n v="0"/>
    <n v="0"/>
    <n v="1"/>
    <s v="survey ulang"/>
    <n v="2"/>
    <n v="2"/>
    <n v="3"/>
    <n v="0"/>
    <n v="7"/>
    <s v="Medium Risk"/>
    <n v="7"/>
    <s v="6-11 bulan"/>
  </r>
  <r>
    <x v="2918"/>
    <x v="159"/>
    <x v="2"/>
    <x v="517"/>
    <s v="74501108573266"/>
    <n v="21"/>
    <s v="Perempuan"/>
    <x v="5"/>
    <n v="3843000"/>
    <n v="0.38313817330210775"/>
    <x v="5"/>
    <s v="Kalimantan Timur"/>
    <x v="0"/>
    <s v="Scoopy"/>
    <s v="Matic Stylish"/>
    <n v="23740000"/>
    <n v="8309000"/>
    <s v="High"/>
    <x v="4"/>
    <x v="0"/>
    <n v="0.14499999999999999"/>
    <n v="1472400"/>
    <n v="17668000"/>
    <x v="0"/>
    <x v="0"/>
    <n v="0"/>
    <n v="0"/>
    <n v="1"/>
    <s v="approved"/>
    <n v="3"/>
    <n v="1"/>
    <n v="1"/>
    <n v="0"/>
    <n v="5"/>
    <s v="Low Risk"/>
    <n v="6"/>
    <s v="6-11 bulan"/>
  </r>
  <r>
    <x v="2919"/>
    <x v="157"/>
    <x v="4"/>
    <x v="508"/>
    <s v="49211412874321"/>
    <n v="37"/>
    <s v="Perempuan"/>
    <x v="3"/>
    <n v="7035000"/>
    <n v="0.21957356076759063"/>
    <x v="0"/>
    <s v="Bali"/>
    <x v="0"/>
    <s v="Scoopy"/>
    <s v="Matic Stylish"/>
    <n v="23127000"/>
    <n v="6938000"/>
    <s v="High"/>
    <x v="3"/>
    <x v="0"/>
    <n v="0.14499999999999999"/>
    <n v="1544700"/>
    <n v="18537000"/>
    <x v="0"/>
    <x v="0"/>
    <n v="0"/>
    <n v="0"/>
    <n v="1"/>
    <s v="verifikasi"/>
    <n v="2"/>
    <n v="1"/>
    <n v="1"/>
    <n v="0"/>
    <n v="4"/>
    <s v="Low Risk"/>
    <n v="4"/>
    <s v="0-5 bulan"/>
  </r>
  <r>
    <x v="2920"/>
    <x v="141"/>
    <x v="2"/>
    <x v="225"/>
    <s v="84932402783764"/>
    <n v="28"/>
    <s v="Perempuan"/>
    <x v="0"/>
    <n v="7323000"/>
    <n v="0.11627748190632255"/>
    <x v="14"/>
    <s v="DKI Jakarta"/>
    <x v="0"/>
    <s v="Beat Street"/>
    <s v="Matic Entry"/>
    <n v="19368000"/>
    <n v="6779000"/>
    <s v="High"/>
    <x v="4"/>
    <x v="3"/>
    <n v="0.14499999999999999"/>
    <n v="851500"/>
    <n v="15328000"/>
    <x v="0"/>
    <x v="0"/>
    <n v="0"/>
    <n v="0"/>
    <n v="1"/>
    <s v="survey ulang"/>
    <n v="1"/>
    <n v="1"/>
    <n v="1"/>
    <n v="0"/>
    <n v="3"/>
    <s v="Low Risk"/>
    <n v="6"/>
    <s v="6-11 bulan"/>
  </r>
  <r>
    <x v="2921"/>
    <x v="65"/>
    <x v="9"/>
    <x v="301"/>
    <s v="45202804964069"/>
    <n v="48"/>
    <s v="Lakilaki"/>
    <x v="9"/>
    <n v="4832000"/>
    <n v="9.6192052980132448E-2"/>
    <x v="20"/>
    <s v="DKI Jakarta"/>
    <x v="0"/>
    <s v="Genio"/>
    <s v="Matic Entry"/>
    <n v="18827000"/>
    <n v="4707000"/>
    <s v="Medium"/>
    <x v="1"/>
    <x v="2"/>
    <n v="0.14499999999999999"/>
    <n v="464800"/>
    <n v="22310000"/>
    <x v="0"/>
    <x v="0"/>
    <n v="0"/>
    <n v="0"/>
    <n v="1"/>
    <s v="data kurang"/>
    <n v="1"/>
    <n v="2"/>
    <n v="3"/>
    <n v="0"/>
    <n v="6"/>
    <s v="Low Risk"/>
    <n v="2"/>
    <s v="0-5 bulan"/>
  </r>
  <r>
    <x v="2922"/>
    <x v="90"/>
    <x v="3"/>
    <x v="479"/>
    <s v="90732506933356"/>
    <n v="26"/>
    <s v="Lakilaki"/>
    <x v="3"/>
    <n v="3723000"/>
    <n v="0.36771420897125973"/>
    <x v="14"/>
    <s v="DKI Jakarta"/>
    <x v="2"/>
    <s v="Address"/>
    <s v="Matic Mid"/>
    <n v="20497000"/>
    <n v="6149000"/>
    <s v="High"/>
    <x v="3"/>
    <x v="0"/>
    <n v="0.14499999999999999"/>
    <n v="1369000"/>
    <n v="16428000"/>
    <x v="0"/>
    <x v="0"/>
    <n v="0"/>
    <n v="0"/>
    <n v="1"/>
    <m/>
    <n v="3"/>
    <n v="1"/>
    <n v="1"/>
    <n v="0"/>
    <n v="5"/>
    <s v="Low Risk"/>
    <n v="8"/>
    <s v="6-11 bulan"/>
  </r>
  <r>
    <x v="2923"/>
    <x v="10"/>
    <x v="2"/>
    <x v="255"/>
    <s v="46362202661265"/>
    <n v="55"/>
    <s v="Perempuan"/>
    <x v="1"/>
    <n v="7004000"/>
    <n v="0.20124214734437465"/>
    <x v="3"/>
    <s v="Sulawesi Selatan"/>
    <x v="0"/>
    <s v="Revo X"/>
    <s v="Bebek"/>
    <n v="18465000"/>
    <n v="3693000"/>
    <s v="Medium"/>
    <x v="2"/>
    <x v="0"/>
    <n v="0.14499999999999999"/>
    <n v="1409500"/>
    <n v="16914000"/>
    <x v="0"/>
    <x v="0"/>
    <n v="0"/>
    <n v="0"/>
    <n v="1"/>
    <s v="ok"/>
    <n v="2"/>
    <n v="2"/>
    <n v="1"/>
    <n v="0"/>
    <n v="5"/>
    <s v="Low Risk"/>
    <n v="6"/>
    <s v="6-11 bulan"/>
  </r>
  <r>
    <x v="2924"/>
    <x v="165"/>
    <x v="4"/>
    <x v="404"/>
    <s v="69471601888408"/>
    <n v="35"/>
    <s v="Lakilaki"/>
    <x v="8"/>
    <n v="2833000"/>
    <n v="0.1341687257324391"/>
    <x v="12"/>
    <s v="DKI Jakarta"/>
    <x v="3"/>
    <s v="Dazz"/>
    <s v="Matic Entry"/>
    <n v="15555000"/>
    <n v="2333000"/>
    <s v="Medium"/>
    <x v="0"/>
    <x v="1"/>
    <n v="0.14499999999999999"/>
    <n v="380100"/>
    <n v="22809000"/>
    <x v="0"/>
    <x v="0"/>
    <n v="0"/>
    <n v="0"/>
    <n v="1"/>
    <s v="verifikasi"/>
    <n v="1"/>
    <n v="2"/>
    <n v="4"/>
    <n v="0"/>
    <n v="7"/>
    <s v="Medium Risk"/>
    <n v="5"/>
    <s v="0-5 bulan"/>
  </r>
  <r>
    <x v="2925"/>
    <x v="69"/>
    <x v="2"/>
    <x v="608"/>
    <s v="42911205804043"/>
    <n v="37"/>
    <s v="Lakilaki"/>
    <x v="3"/>
    <n v="5790000"/>
    <n v="9.5544041450777203E-2"/>
    <x v="13"/>
    <s v="Jawa Barat"/>
    <x v="2"/>
    <s v="Address"/>
    <s v="Matic Mid"/>
    <n v="21378000"/>
    <n v="2138000"/>
    <s v="Low"/>
    <x v="6"/>
    <x v="1"/>
    <n v="0.14499999999999999"/>
    <n v="553200"/>
    <n v="33189000"/>
    <x v="0"/>
    <x v="0"/>
    <n v="0"/>
    <n v="0"/>
    <n v="1"/>
    <s v="approved"/>
    <n v="1"/>
    <n v="3"/>
    <n v="4"/>
    <n v="0"/>
    <n v="8"/>
    <s v="Medium Risk"/>
    <n v="6"/>
    <s v="6-11 bulan"/>
  </r>
  <r>
    <x v="2926"/>
    <x v="46"/>
    <x v="2"/>
    <x v="538"/>
    <s v="56992912586412"/>
    <n v="22"/>
    <s v="Lakilaki"/>
    <x v="0"/>
    <n v="7845000"/>
    <n v="0.25714467813894198"/>
    <x v="9"/>
    <s v="Jawa Tengah"/>
    <x v="1"/>
    <s v="Freego"/>
    <s v="Matic Mid"/>
    <n v="23491000"/>
    <n v="2349000"/>
    <s v="Low"/>
    <x v="6"/>
    <x v="0"/>
    <n v="0.14499999999999999"/>
    <n v="2017300"/>
    <n v="24207000"/>
    <x v="0"/>
    <x v="0"/>
    <n v="0"/>
    <n v="0"/>
    <n v="1"/>
    <m/>
    <n v="2"/>
    <n v="3"/>
    <n v="1"/>
    <n v="0"/>
    <n v="6"/>
    <s v="Low Risk"/>
    <n v="6"/>
    <s v="6-11 bulan"/>
  </r>
  <r>
    <x v="2927"/>
    <x v="54"/>
    <x v="5"/>
    <x v="676"/>
    <s v="96041704544244"/>
    <n v="53"/>
    <s v="Lakilaki"/>
    <x v="0"/>
    <n v="5724000"/>
    <n v="0.12356743535988819"/>
    <x v="7"/>
    <s v="Jawa Barat"/>
    <x v="2"/>
    <s v="Nex II"/>
    <s v="Matic Entry"/>
    <n v="16088000"/>
    <n v="5631000"/>
    <s v="High"/>
    <x v="4"/>
    <x v="3"/>
    <n v="0.14499999999999999"/>
    <n v="707300"/>
    <n v="12732000"/>
    <x v="0"/>
    <x v="0"/>
    <n v="0"/>
    <n v="0"/>
    <n v="1"/>
    <s v="approved"/>
    <n v="1"/>
    <n v="1"/>
    <n v="1"/>
    <n v="0"/>
    <n v="3"/>
    <s v="Low Risk"/>
    <n v="9"/>
    <s v="6-11 bulan"/>
  </r>
  <r>
    <x v="2928"/>
    <x v="65"/>
    <x v="9"/>
    <x v="341"/>
    <s v="85261208556233"/>
    <n v="48"/>
    <s v="Perempuan"/>
    <x v="8"/>
    <n v="3509000"/>
    <n v="0.23060701054431462"/>
    <x v="13"/>
    <s v="Jawa Barat"/>
    <x v="0"/>
    <s v="Vario 160"/>
    <s v="Matic Mid"/>
    <n v="29000000"/>
    <n v="8700000"/>
    <s v="High"/>
    <x v="3"/>
    <x v="4"/>
    <n v="0.14499999999999999"/>
    <n v="809200"/>
    <n v="29130000"/>
    <x v="0"/>
    <x v="0"/>
    <n v="0"/>
    <n v="0"/>
    <n v="1"/>
    <s v="data kurang"/>
    <n v="2"/>
    <n v="1"/>
    <n v="2"/>
    <n v="0"/>
    <n v="5"/>
    <s v="Low Risk"/>
    <n v="2"/>
    <s v="0-5 bulan"/>
  </r>
  <r>
    <x v="2929"/>
    <x v="124"/>
    <x v="1"/>
    <x v="257"/>
    <s v="45382309727883"/>
    <n v="41"/>
    <s v="Lakilaki"/>
    <x v="5"/>
    <n v="3919000"/>
    <n v="0.21837203368206176"/>
    <x v="5"/>
    <s v="Kalimantan Timur"/>
    <x v="1"/>
    <s v="NMAX 155"/>
    <s v="Matic Premium"/>
    <n v="34664000"/>
    <n v="8666000"/>
    <s v="Medium"/>
    <x v="1"/>
    <x v="2"/>
    <n v="0.14499999999999999"/>
    <n v="855800"/>
    <n v="41076000"/>
    <x v="0"/>
    <x v="0"/>
    <n v="0"/>
    <n v="0"/>
    <n v="1"/>
    <s v="data kurang"/>
    <n v="2"/>
    <n v="2"/>
    <n v="3"/>
    <n v="0"/>
    <n v="7"/>
    <s v="Medium Risk"/>
    <n v="7"/>
    <s v="6-11 bulan"/>
  </r>
  <r>
    <x v="2930"/>
    <x v="83"/>
    <x v="3"/>
    <x v="33"/>
    <s v="Invalid"/>
    <n v="57"/>
    <s v="Perempuan"/>
    <x v="5"/>
    <n v="3747000"/>
    <n v="0.26039498265278888"/>
    <x v="17"/>
    <s v="Jawa Barat"/>
    <x v="0"/>
    <s v="CB150R"/>
    <s v="Sport"/>
    <n v="30254210"/>
    <n v="12102000"/>
    <s v="High"/>
    <x v="5"/>
    <x v="5"/>
    <n v="0.14499999999999999"/>
    <n v="975700"/>
    <n v="23416000"/>
    <x v="0"/>
    <x v="0"/>
    <n v="0"/>
    <n v="0"/>
    <n v="1"/>
    <s v="survey ulang"/>
    <n v="2"/>
    <n v="1"/>
    <n v="1"/>
    <n v="0"/>
    <n v="4"/>
    <s v="Low Risk"/>
    <n v="7"/>
    <s v="6-11 bulan"/>
  </r>
  <r>
    <x v="2931"/>
    <x v="144"/>
    <x v="3"/>
    <x v="2"/>
    <s v="37231811777392"/>
    <n v="39"/>
    <s v="Perempuan"/>
    <x v="6"/>
    <n v="4054000"/>
    <n v="1.2481499753330045"/>
    <x v="16"/>
    <s v="Jawa Timur"/>
    <x v="1"/>
    <s v="XMAX 250"/>
    <s v="Maxi Scooter"/>
    <n v="58923000"/>
    <n v="5892000"/>
    <s v="Low"/>
    <x v="6"/>
    <x v="0"/>
    <n v="0.14499999999999999"/>
    <n v="5060000"/>
    <n v="60720000"/>
    <x v="0"/>
    <x v="0"/>
    <n v="0"/>
    <n v="0"/>
    <n v="1"/>
    <s v="verifikasi"/>
    <n v="4"/>
    <n v="3"/>
    <n v="1"/>
    <n v="0"/>
    <n v="8"/>
    <s v="Medium Risk"/>
    <n v="7"/>
    <s v="6-11 bulan"/>
  </r>
  <r>
    <x v="2932"/>
    <x v="43"/>
    <x v="5"/>
    <x v="164"/>
    <s v="97641801974454"/>
    <n v="31"/>
    <s v="Perempuan"/>
    <x v="6"/>
    <n v="6771000"/>
    <n v="0.16344705361098805"/>
    <x v="2"/>
    <s v="Riau"/>
    <x v="3"/>
    <s v="Dazz"/>
    <s v="Matic Entry"/>
    <n v="15465000"/>
    <n v="3866000"/>
    <s v="Medium"/>
    <x v="1"/>
    <x v="0"/>
    <n v="0.14499999999999999"/>
    <n v="1106700"/>
    <n v="13280000"/>
    <x v="0"/>
    <x v="0"/>
    <n v="0"/>
    <n v="0"/>
    <n v="1"/>
    <m/>
    <n v="1"/>
    <n v="2"/>
    <n v="1"/>
    <n v="0"/>
    <n v="4"/>
    <s v="Low Risk"/>
    <n v="9"/>
    <s v="6-11 bulan"/>
  </r>
  <r>
    <x v="2933"/>
    <x v="3"/>
    <x v="3"/>
    <x v="358"/>
    <s v="74211505735567"/>
    <n v="36"/>
    <s v="Lakilaki"/>
    <x v="6"/>
    <n v="5248000"/>
    <n v="0.16589176829268293"/>
    <x v="6"/>
    <s v="DIY"/>
    <x v="1"/>
    <s v="NMAX 155"/>
    <s v="Matic Premium"/>
    <n v="35265000"/>
    <n v="8816000"/>
    <s v="Medium"/>
    <x v="1"/>
    <x v="2"/>
    <n v="0.14499999999999999"/>
    <n v="870600"/>
    <n v="41789000"/>
    <x v="0"/>
    <x v="0"/>
    <n v="0"/>
    <n v="0"/>
    <n v="1"/>
    <s v="survey ulang"/>
    <n v="1"/>
    <n v="2"/>
    <n v="3"/>
    <n v="0"/>
    <n v="6"/>
    <s v="Low Risk"/>
    <n v="7"/>
    <s v="6-11 bulan"/>
  </r>
  <r>
    <x v="2934"/>
    <x v="171"/>
    <x v="0"/>
    <x v="326"/>
    <s v="96711507844010"/>
    <n v="36"/>
    <s v="Lakilaki"/>
    <x v="0"/>
    <n v="5358000"/>
    <n v="8.7532661440836129E-2"/>
    <x v="9"/>
    <s v="Jawa Tengah"/>
    <x v="0"/>
    <s v="Scoopy"/>
    <s v="Matic Stylish"/>
    <n v="23748000"/>
    <n v="9499000"/>
    <s v="High"/>
    <x v="5"/>
    <x v="2"/>
    <n v="0.14499999999999999"/>
    <n v="469000"/>
    <n v="22514000"/>
    <x v="0"/>
    <x v="0"/>
    <n v="0"/>
    <n v="0"/>
    <n v="1"/>
    <m/>
    <n v="1"/>
    <n v="1"/>
    <n v="3"/>
    <n v="0"/>
    <n v="5"/>
    <s v="Low Risk"/>
    <n v="4"/>
    <s v="0-5 bulan"/>
  </r>
  <r>
    <x v="2935"/>
    <x v="84"/>
    <x v="0"/>
    <x v="370"/>
    <s v="69971008579603"/>
    <n v="51"/>
    <s v="Lakilaki"/>
    <x v="3"/>
    <n v="6349000"/>
    <n v="0.26188376122223972"/>
    <x v="13"/>
    <s v="Jawa Barat"/>
    <x v="0"/>
    <s v="CB150R"/>
    <s v="Sport"/>
    <n v="30727000"/>
    <n v="6145000"/>
    <s v="Medium"/>
    <x v="2"/>
    <x v="3"/>
    <n v="0.14499999999999999"/>
    <n v="1662700"/>
    <n v="29929000"/>
    <x v="0"/>
    <x v="0"/>
    <n v="0"/>
    <n v="0"/>
    <n v="1"/>
    <s v="verifikasi"/>
    <n v="2"/>
    <n v="2"/>
    <n v="1"/>
    <n v="0"/>
    <n v="5"/>
    <s v="Low Risk"/>
    <n v="4"/>
    <s v="0-5 bulan"/>
  </r>
  <r>
    <x v="2936"/>
    <x v="41"/>
    <x v="3"/>
    <x v="8"/>
    <s v="71702310984637"/>
    <n v="31"/>
    <s v="Lakilaki"/>
    <x v="3"/>
    <n v="5394000"/>
    <n v="0.20893585465331851"/>
    <x v="1"/>
    <s v="Sumatera Selatan"/>
    <x v="0"/>
    <s v="Vario 125"/>
    <s v="Matic Mid"/>
    <n v="24667000"/>
    <n v="3700000"/>
    <s v="Medium"/>
    <x v="0"/>
    <x v="5"/>
    <n v="0.14499999999999999"/>
    <n v="1127000"/>
    <n v="27048000"/>
    <x v="0"/>
    <x v="0"/>
    <n v="0"/>
    <n v="0"/>
    <n v="1"/>
    <s v="survey ulang"/>
    <n v="2"/>
    <n v="2"/>
    <n v="1"/>
    <n v="0"/>
    <n v="5"/>
    <s v="Low Risk"/>
    <n v="7"/>
    <s v="6-11 bulan"/>
  </r>
  <r>
    <x v="2937"/>
    <x v="3"/>
    <x v="3"/>
    <x v="142"/>
    <s v="64681610708452"/>
    <n v="46"/>
    <s v="Perempuan"/>
    <x v="0"/>
    <n v="5435000"/>
    <n v="0.54163753449862007"/>
    <x v="6"/>
    <s v="DIY"/>
    <x v="1"/>
    <s v="R15"/>
    <s v="Sport"/>
    <n v="44074000"/>
    <n v="13222000"/>
    <s v="High"/>
    <x v="3"/>
    <x v="0"/>
    <n v="0.14499999999999999"/>
    <n v="2943800"/>
    <n v="35325000"/>
    <x v="0"/>
    <x v="0"/>
    <n v="0"/>
    <n v="0"/>
    <n v="1"/>
    <s v="verifikasi"/>
    <n v="4"/>
    <n v="1"/>
    <n v="1"/>
    <n v="0"/>
    <n v="6"/>
    <s v="Low Risk"/>
    <n v="7"/>
    <s v="6-11 bulan"/>
  </r>
  <r>
    <x v="2938"/>
    <x v="19"/>
    <x v="5"/>
    <x v="96"/>
    <s v="69601603999128"/>
    <n v="27"/>
    <s v="Lakilaki"/>
    <x v="5"/>
    <n v="4989000"/>
    <n v="0.6093004610142313"/>
    <x v="12"/>
    <s v="DKI Jakarta"/>
    <x v="1"/>
    <s v="MT15"/>
    <s v="Sport Naked"/>
    <n v="37480000"/>
    <n v="5622000"/>
    <s v="Medium"/>
    <x v="0"/>
    <x v="0"/>
    <n v="0.14499999999999999"/>
    <n v="3039800"/>
    <n v="36478000"/>
    <x v="0"/>
    <x v="0"/>
    <n v="0"/>
    <n v="0"/>
    <n v="1"/>
    <m/>
    <n v="4"/>
    <n v="2"/>
    <n v="1"/>
    <n v="0"/>
    <n v="7"/>
    <s v="Medium Risk"/>
    <n v="9"/>
    <s v="6-11 bulan"/>
  </r>
  <r>
    <x v="2939"/>
    <x v="91"/>
    <x v="4"/>
    <x v="604"/>
    <s v="74452104575536"/>
    <n v="23"/>
    <s v="Lakilaki"/>
    <x v="1"/>
    <n v="3887000"/>
    <n v="0.22935425778235144"/>
    <x v="17"/>
    <s v="Jawa Barat"/>
    <x v="1"/>
    <s v="Mio M3"/>
    <s v="Matic Entry"/>
    <n v="17575000"/>
    <n v="4394000"/>
    <s v="Medium"/>
    <x v="1"/>
    <x v="3"/>
    <n v="0.14499999999999999"/>
    <n v="891500"/>
    <n v="16048000"/>
    <x v="0"/>
    <x v="2"/>
    <n v="0"/>
    <n v="0"/>
    <n v="0"/>
    <s v="verifikasi"/>
    <n v="2"/>
    <n v="2"/>
    <n v="1"/>
    <n v="0"/>
    <n v="5"/>
    <s v="Low Risk"/>
    <n v="4"/>
    <s v="0-5 bulan"/>
  </r>
  <r>
    <x v="2940"/>
    <x v="18"/>
    <x v="4"/>
    <x v="582"/>
    <s v="81731501601388"/>
    <n v="48"/>
    <s v="Perempuan"/>
    <x v="1"/>
    <n v="3639000"/>
    <n v="0.21772464962901897"/>
    <x v="9"/>
    <s v="Jawa Tengah"/>
    <x v="4"/>
    <s v="KLX 150"/>
    <s v="Trail"/>
    <n v="36746000"/>
    <n v="9187000"/>
    <s v="Medium"/>
    <x v="1"/>
    <x v="1"/>
    <n v="0.14499999999999999"/>
    <n v="792300"/>
    <n v="47540000"/>
    <x v="0"/>
    <x v="0"/>
    <n v="0"/>
    <n v="0"/>
    <n v="1"/>
    <s v="data kurang"/>
    <n v="2"/>
    <n v="2"/>
    <n v="4"/>
    <n v="0"/>
    <n v="8"/>
    <s v="Medium Risk"/>
    <n v="5"/>
    <s v="0-5 bulan"/>
  </r>
  <r>
    <x v="2941"/>
    <x v="124"/>
    <x v="1"/>
    <x v="22"/>
    <s v="56151004911458"/>
    <n v="32"/>
    <s v="Perempuan"/>
    <x v="1"/>
    <n v="8251000"/>
    <n v="0.17083989819415829"/>
    <x v="5"/>
    <s v="Kalimantan Timur"/>
    <x v="1"/>
    <s v="Freego"/>
    <s v="Matic Mid"/>
    <n v="23156000"/>
    <n v="2316000"/>
    <s v="Low"/>
    <x v="6"/>
    <x v="3"/>
    <n v="0.14499999999999999"/>
    <n v="1409600"/>
    <n v="25373000"/>
    <x v="0"/>
    <x v="0"/>
    <n v="0"/>
    <n v="0"/>
    <n v="1"/>
    <s v="survey ulang"/>
    <n v="1"/>
    <n v="3"/>
    <n v="1"/>
    <n v="0"/>
    <n v="5"/>
    <s v="Low Risk"/>
    <n v="7"/>
    <s v="6-11 bulan"/>
  </r>
  <r>
    <x v="2942"/>
    <x v="119"/>
    <x v="5"/>
    <x v="105"/>
    <s v="86291906625880"/>
    <n v="22"/>
    <s v="Lakilaki"/>
    <x v="0"/>
    <n v="5169000"/>
    <n v="6.4577287676533174E-2"/>
    <x v="10"/>
    <s v="Jawa Timur"/>
    <x v="1"/>
    <s v="Mio M3"/>
    <s v="Matic Entry"/>
    <n v="17861000"/>
    <n v="6251000"/>
    <s v="High"/>
    <x v="4"/>
    <x v="1"/>
    <n v="0.14499999999999999"/>
    <n v="333800"/>
    <n v="20028000"/>
    <x v="0"/>
    <x v="0"/>
    <n v="0"/>
    <n v="0"/>
    <n v="1"/>
    <m/>
    <n v="1"/>
    <n v="1"/>
    <n v="4"/>
    <n v="0"/>
    <n v="6"/>
    <s v="Low Risk"/>
    <n v="9"/>
    <s v="6-11 bulan"/>
  </r>
  <r>
    <x v="2943"/>
    <x v="50"/>
    <x v="1"/>
    <x v="519"/>
    <s v="84752111881461"/>
    <n v="35"/>
    <s v="Perempuan"/>
    <x v="0"/>
    <n v="5327000"/>
    <n v="0.11704524122395345"/>
    <x v="15"/>
    <s v="DKI Jakarta"/>
    <x v="1"/>
    <s v="Mio M3"/>
    <s v="Matic Entry"/>
    <n v="18401000"/>
    <n v="2760000"/>
    <s v="Medium"/>
    <x v="0"/>
    <x v="4"/>
    <n v="0.14499999999999999"/>
    <n v="623500"/>
    <n v="22445000"/>
    <x v="0"/>
    <x v="0"/>
    <n v="0"/>
    <n v="0"/>
    <n v="1"/>
    <s v="survey ulang"/>
    <n v="1"/>
    <n v="2"/>
    <n v="2"/>
    <n v="0"/>
    <n v="5"/>
    <s v="Low Risk"/>
    <n v="6"/>
    <s v="6-11 bulan"/>
  </r>
  <r>
    <x v="2944"/>
    <x v="186"/>
    <x v="2"/>
    <x v="596"/>
    <s v="57932305595247"/>
    <n v="23"/>
    <s v="Perempuan"/>
    <x v="3"/>
    <n v="5692000"/>
    <n v="0.49636331693605062"/>
    <x v="20"/>
    <s v="DKI Jakarta"/>
    <x v="1"/>
    <s v="NMAX 155"/>
    <s v="Matic Premium"/>
    <n v="34836000"/>
    <n v="5225000"/>
    <s v="Medium"/>
    <x v="0"/>
    <x v="0"/>
    <n v="0.14499999999999999"/>
    <n v="2825300"/>
    <n v="33904000"/>
    <x v="0"/>
    <x v="0"/>
    <n v="0"/>
    <n v="0"/>
    <n v="1"/>
    <m/>
    <n v="4"/>
    <n v="2"/>
    <n v="1"/>
    <n v="0"/>
    <n v="7"/>
    <s v="Medium Risk"/>
    <n v="5"/>
    <s v="0-5 bulan"/>
  </r>
  <r>
    <x v="2945"/>
    <x v="204"/>
    <x v="6"/>
    <x v="632"/>
    <s v="45362401667674"/>
    <n v="37"/>
    <s v="Lakilaki"/>
    <x v="1"/>
    <n v="6358000"/>
    <n v="0.11340044039005977"/>
    <x v="3"/>
    <s v="Sulawesi Selatan"/>
    <x v="1"/>
    <s v="Lexi LX 155"/>
    <s v="Matic Mid"/>
    <n v="29207000"/>
    <n v="7302000"/>
    <s v="Medium"/>
    <x v="1"/>
    <x v="2"/>
    <n v="0.14499999999999999"/>
    <n v="721000"/>
    <n v="34610000"/>
    <x v="0"/>
    <x v="0"/>
    <n v="0"/>
    <n v="0"/>
    <n v="1"/>
    <m/>
    <n v="1"/>
    <n v="2"/>
    <n v="3"/>
    <n v="0"/>
    <n v="6"/>
    <s v="Low Risk"/>
    <n v="0"/>
    <s v="0-5 bulan"/>
  </r>
  <r>
    <x v="2946"/>
    <x v="11"/>
    <x v="3"/>
    <x v="405"/>
    <s v="38311807924565"/>
    <n v="44"/>
    <s v="Perempuan"/>
    <x v="6"/>
    <n v="5926000"/>
    <n v="6.9929125885926424E-2"/>
    <x v="20"/>
    <s v="DKI Jakarta"/>
    <x v="3"/>
    <s v="Dazz"/>
    <s v="Matic Entry"/>
    <n v="16016000"/>
    <n v="1602000"/>
    <s v="Low"/>
    <x v="6"/>
    <x v="1"/>
    <n v="0.14499999999999999"/>
    <n v="414400"/>
    <n v="24864000"/>
    <x v="1"/>
    <x v="4"/>
    <n v="210"/>
    <n v="6"/>
    <n v="5"/>
    <m/>
    <n v="1"/>
    <n v="3"/>
    <n v="4"/>
    <n v="4"/>
    <n v="12"/>
    <s v="High Risk"/>
    <n v="8"/>
    <s v="6-11 bulan"/>
  </r>
  <r>
    <x v="2947"/>
    <x v="9"/>
    <x v="1"/>
    <x v="390"/>
    <s v="33802706601658"/>
    <n v="58"/>
    <s v="Perempuan"/>
    <x v="8"/>
    <n v="2686000"/>
    <n v="0.37326880119136263"/>
    <x v="20"/>
    <s v="DKI Jakarta"/>
    <x v="2"/>
    <s v="Nex II"/>
    <s v="Matic Entry"/>
    <n v="16165000"/>
    <n v="5658000"/>
    <s v="High"/>
    <x v="4"/>
    <x v="0"/>
    <n v="0.14499999999999999"/>
    <n v="1002600"/>
    <n v="12031000"/>
    <x v="0"/>
    <x v="0"/>
    <n v="0"/>
    <n v="0"/>
    <n v="1"/>
    <s v="verifikasi"/>
    <n v="3"/>
    <n v="1"/>
    <n v="1"/>
    <n v="0"/>
    <n v="5"/>
    <s v="Low Risk"/>
    <n v="6"/>
    <s v="6-11 bulan"/>
  </r>
  <r>
    <x v="2948"/>
    <x v="159"/>
    <x v="2"/>
    <x v="26"/>
    <s v="49711111866790"/>
    <n v="38"/>
    <s v="Lakilaki"/>
    <x v="1"/>
    <n v="14193000"/>
    <n v="8.5781723384767139E-2"/>
    <x v="19"/>
    <s v="Jawa Barat"/>
    <x v="1"/>
    <s v="MT15"/>
    <s v="Sport Naked"/>
    <n v="37752000"/>
    <n v="15101000"/>
    <s v="High"/>
    <x v="5"/>
    <x v="5"/>
    <n v="0.14499999999999999"/>
    <n v="1217500"/>
    <n v="29219000"/>
    <x v="0"/>
    <x v="0"/>
    <n v="0"/>
    <n v="0"/>
    <n v="1"/>
    <s v="approved"/>
    <n v="1"/>
    <n v="1"/>
    <n v="1"/>
    <n v="0"/>
    <n v="3"/>
    <s v="Low Risk"/>
    <n v="6"/>
    <s v="6-11 bul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9">
  <r>
    <s v="KRM00001"/>
    <d v="2026-06-03T00:00:00"/>
    <x v="0"/>
    <s v="Ayu Susanti"/>
    <s v="90842510784931"/>
    <n v="21"/>
    <s v="Lakilaki"/>
    <x v="0"/>
    <n v="6765000"/>
    <n v="0.2960088691796009"/>
    <x v="0"/>
    <s v="Bali"/>
    <x v="0"/>
    <s v="Vario 125"/>
    <s v="Matic Mid"/>
    <n v="24690000"/>
    <n v="3703000"/>
    <s v="Medium"/>
    <n v="0.15"/>
    <x v="0"/>
    <n v="0.14499999999999999"/>
    <n v="2002500"/>
    <n v="24030000"/>
    <x v="0"/>
    <x v="0"/>
    <n v="0"/>
    <n v="0"/>
    <n v="1"/>
    <m/>
    <n v="2"/>
    <n v="2"/>
    <n v="1"/>
    <n v="0"/>
    <n v="5"/>
    <s v="Low Risk"/>
    <n v="4"/>
    <s v="0-5 bulan"/>
  </r>
  <r>
    <s v="KRM00002"/>
    <d v="2026-03-22T00:00:00"/>
    <x v="1"/>
    <s v="Putri Utami"/>
    <s v="96952212822250"/>
    <n v="42"/>
    <s v="Perempuan"/>
    <x v="1"/>
    <n v="3632000"/>
    <n v="0.11002202643171806"/>
    <x v="1"/>
    <s v="Sumatera Selatan"/>
    <x v="1"/>
    <s v="Mio M3"/>
    <s v="Matic Entry"/>
    <n v="18533000"/>
    <n v="4633000"/>
    <s v="Medium"/>
    <n v="0.25"/>
    <x v="1"/>
    <n v="0.14499999999999999"/>
    <n v="399600"/>
    <n v="23977000"/>
    <x v="0"/>
    <x v="0"/>
    <n v="0"/>
    <n v="0"/>
    <n v="1"/>
    <s v="data kurang"/>
    <n v="1"/>
    <n v="2"/>
    <n v="4"/>
    <n v="0"/>
    <n v="7"/>
    <s v="Medium Risk"/>
    <n v="7"/>
    <s v="6-11 bulan"/>
  </r>
  <r>
    <s v="KRM00003"/>
    <d v="2026-04-04T00:00:00"/>
    <x v="2"/>
    <s v="Reza Cahyono"/>
    <s v="76422502779296"/>
    <n v="52"/>
    <s v="Perempuan"/>
    <x v="2"/>
    <n v="2118000"/>
    <n v="0.29834749763928237"/>
    <x v="2"/>
    <s v="Riau"/>
    <x v="1"/>
    <s v="Lexi LX 155"/>
    <s v="Matic Mid"/>
    <n v="27476000"/>
    <n v="5495000"/>
    <s v="Medium"/>
    <n v="0.2"/>
    <x v="1"/>
    <n v="0.14499999999999999"/>
    <n v="631900"/>
    <n v="37917000"/>
    <x v="0"/>
    <x v="0"/>
    <n v="0"/>
    <n v="0"/>
    <n v="1"/>
    <s v="ok"/>
    <n v="2"/>
    <n v="2"/>
    <n v="4"/>
    <n v="0"/>
    <n v="8"/>
    <s v="Medium Risk"/>
    <n v="6"/>
    <s v="6-11 bulan"/>
  </r>
  <r>
    <s v="KRM00004"/>
    <d v="2026-02-27T00:00:00"/>
    <x v="3"/>
    <s v="Wahyu Nugroho"/>
    <s v="85921312898035"/>
    <n v="51"/>
    <s v="Perempuan"/>
    <x v="0"/>
    <n v="6295000"/>
    <n v="0.22710087370929308"/>
    <x v="3"/>
    <s v="Sulawesi Selatan"/>
    <x v="2"/>
    <s v="Address"/>
    <s v="Matic Mid"/>
    <n v="21404000"/>
    <n v="6421000"/>
    <s v="High"/>
    <n v="0.3"/>
    <x v="0"/>
    <n v="0.14499999999999999"/>
    <n v="1429600"/>
    <n v="17156000"/>
    <x v="0"/>
    <x v="0"/>
    <n v="0"/>
    <n v="0"/>
    <n v="1"/>
    <s v="verifikasi"/>
    <n v="2"/>
    <n v="1"/>
    <n v="1"/>
    <n v="0"/>
    <n v="4"/>
    <s v="Low Risk"/>
    <n v="7"/>
    <s v="6-11 bulan"/>
  </r>
  <r>
    <s v="KRM00005"/>
    <d v="2026-03-06T00:00:00"/>
    <x v="1"/>
    <s v="Fajar Susanti"/>
    <s v="96512612807585"/>
    <n v="48"/>
    <s v="Perempuan"/>
    <x v="1"/>
    <n v="11254000"/>
    <n v="4.5237248978141104E-2"/>
    <x v="1"/>
    <s v="Sumatera Selatan"/>
    <x v="0"/>
    <s v="Vario 125"/>
    <s v="Matic Mid"/>
    <n v="25299000"/>
    <n v="7590000"/>
    <s v="High"/>
    <n v="0.3"/>
    <x v="1"/>
    <n v="0.14499999999999999"/>
    <n v="509100"/>
    <n v="30549000"/>
    <x v="0"/>
    <x v="0"/>
    <n v="0"/>
    <n v="0"/>
    <n v="1"/>
    <s v="data kurang"/>
    <n v="1"/>
    <n v="1"/>
    <n v="4"/>
    <n v="0"/>
    <n v="6"/>
    <s v="Low Risk"/>
    <n v="7"/>
    <s v="6-11 bulan"/>
  </r>
  <r>
    <s v="KRM00006"/>
    <d v="2026-03-04T00:00:00"/>
    <x v="1"/>
    <s v="Bagus Wibowo"/>
    <s v="72882507851550"/>
    <n v="39"/>
    <s v="Perempuan"/>
    <x v="2"/>
    <n v="3421000"/>
    <n v="0.12984507453960831"/>
    <x v="4"/>
    <s v="Kalimantan Selatan"/>
    <x v="0"/>
    <s v="Beat Street"/>
    <s v="Matic Entry"/>
    <n v="17994000"/>
    <n v="4499000"/>
    <s v="Medium"/>
    <n v="0.25"/>
    <x v="2"/>
    <n v="0.14499999999999999"/>
    <n v="444200"/>
    <n v="21322000"/>
    <x v="0"/>
    <x v="0"/>
    <n v="0"/>
    <n v="0"/>
    <n v="1"/>
    <m/>
    <n v="1"/>
    <n v="2"/>
    <n v="3"/>
    <n v="0"/>
    <n v="6"/>
    <s v="Low Risk"/>
    <n v="7"/>
    <s v="6-11 bulan"/>
  </r>
  <r>
    <s v="KRM00007"/>
    <d v="2026-05-03T00:00:00"/>
    <x v="4"/>
    <s v="Reza Saputra"/>
    <s v="61321304977738"/>
    <n v="30"/>
    <s v="Lakilaki"/>
    <x v="0"/>
    <n v="5406000"/>
    <n v="0.26934887162412136"/>
    <x v="0"/>
    <s v="Bali"/>
    <x v="1"/>
    <s v="Lexi LX 155"/>
    <s v="Matic Mid"/>
    <n v="28704000"/>
    <n v="7176000"/>
    <s v="Medium"/>
    <n v="0.25"/>
    <x v="3"/>
    <n v="0.14499999999999999"/>
    <n v="1456100"/>
    <n v="26210000"/>
    <x v="0"/>
    <x v="0"/>
    <n v="0"/>
    <n v="0"/>
    <n v="1"/>
    <m/>
    <n v="2"/>
    <n v="2"/>
    <n v="1"/>
    <n v="0"/>
    <n v="5"/>
    <s v="Low Risk"/>
    <n v="5"/>
    <s v="0-5 bulan"/>
  </r>
  <r>
    <s v="KRM00008"/>
    <d v="2026-02-20T00:00:00"/>
    <x v="3"/>
    <s v="Tri Susanti"/>
    <s v="52992103506135"/>
    <n v="58"/>
    <s v="Perempuan"/>
    <x v="3"/>
    <n v="7661000"/>
    <n v="0.16227646521341862"/>
    <x v="5"/>
    <s v="Kalimantan Timur"/>
    <x v="0"/>
    <s v="Beat Street"/>
    <s v="Matic Entry"/>
    <n v="18613000"/>
    <n v="5584000"/>
    <s v="High"/>
    <n v="0.3"/>
    <x v="0"/>
    <n v="0.14499999999999999"/>
    <n v="1243200"/>
    <n v="14918000"/>
    <x v="0"/>
    <x v="0"/>
    <n v="0"/>
    <n v="0"/>
    <n v="1"/>
    <m/>
    <n v="1"/>
    <n v="1"/>
    <n v="1"/>
    <n v="0"/>
    <n v="3"/>
    <s v="Low Risk"/>
    <n v="8"/>
    <s v="6-11 bulan"/>
  </r>
  <r>
    <s v="KRM00009"/>
    <d v="2026-05-10T00:00:00"/>
    <x v="4"/>
    <s v="Ahmad Pratama"/>
    <s v="95172805827750"/>
    <n v="45"/>
    <s v="Lakilaki"/>
    <x v="4"/>
    <n v="4894000"/>
    <n v="7.1250510829587249E-2"/>
    <x v="2"/>
    <s v="Riau"/>
    <x v="2"/>
    <s v="Nex II"/>
    <s v="Matic Entry"/>
    <n v="16299000"/>
    <n v="5705000"/>
    <s v="High"/>
    <n v="0.35"/>
    <x v="2"/>
    <n v="0.14499999999999999"/>
    <n v="348700"/>
    <n v="16739000"/>
    <x v="0"/>
    <x v="0"/>
    <n v="0"/>
    <n v="0"/>
    <n v="1"/>
    <s v="ok"/>
    <n v="1"/>
    <n v="1"/>
    <n v="3"/>
    <n v="0"/>
    <n v="5"/>
    <s v="Low Risk"/>
    <n v="5"/>
    <s v="0-5 bulan"/>
  </r>
  <r>
    <s v="KRM00010"/>
    <d v="2026-03-30T00:00:00"/>
    <x v="1"/>
    <s v="Budi Santoso"/>
    <s v="72812506935975"/>
    <n v="49"/>
    <s v="Lakilaki"/>
    <x v="5"/>
    <n v="4753000"/>
    <n v="0.23324216284451926"/>
    <x v="6"/>
    <s v="DIY"/>
    <x v="0"/>
    <s v="Beat Street"/>
    <s v="Matic Entry"/>
    <n v="19364000"/>
    <n v="7746000"/>
    <s v="High"/>
    <n v="0.4"/>
    <x v="0"/>
    <n v="0.14499999999999999"/>
    <n v="1108600"/>
    <n v="13303000"/>
    <x v="0"/>
    <x v="0"/>
    <n v="0"/>
    <n v="0"/>
    <n v="1"/>
    <s v="approved"/>
    <n v="2"/>
    <n v="1"/>
    <n v="1"/>
    <n v="0"/>
    <n v="4"/>
    <s v="Low Risk"/>
    <n v="6"/>
    <s v="6-11 bulan"/>
  </r>
  <r>
    <s v="KRM00011"/>
    <d v="2026-04-22T00:00:00"/>
    <x v="2"/>
    <s v="Maya Anggraini"/>
    <s v="89231209751559"/>
    <n v="33"/>
    <s v="Lakilaki"/>
    <x v="6"/>
    <n v="4462000"/>
    <n v="0.17832810398924248"/>
    <x v="7"/>
    <s v="Jawa Barat"/>
    <x v="1"/>
    <s v="Lexi LX 155"/>
    <s v="Matic Mid"/>
    <n v="28440000"/>
    <n v="4266000"/>
    <s v="Medium"/>
    <n v="0.15"/>
    <x v="2"/>
    <n v="0.14499999999999999"/>
    <n v="795700"/>
    <n v="38196000"/>
    <x v="0"/>
    <x v="0"/>
    <n v="0"/>
    <n v="0"/>
    <n v="1"/>
    <m/>
    <n v="1"/>
    <n v="2"/>
    <n v="3"/>
    <n v="0"/>
    <n v="6"/>
    <s v="Low Risk"/>
    <n v="6"/>
    <s v="6-11 bulan"/>
  </r>
  <r>
    <s v="KRM00012"/>
    <d v="2026-02-03T00:00:00"/>
    <x v="3"/>
    <s v="Reza Nugroho"/>
    <s v="42281511617389"/>
    <n v="38"/>
    <s v="Perempuan"/>
    <x v="1"/>
    <n v="9064000"/>
    <n v="8.3086937334510155E-2"/>
    <x v="8"/>
    <s v="Banten"/>
    <x v="1"/>
    <s v="Lexi LX 155"/>
    <s v="Matic Mid"/>
    <n v="29105000"/>
    <n v="2910000"/>
    <s v="Low"/>
    <n v="0.1"/>
    <x v="1"/>
    <n v="0.14499999999999999"/>
    <n v="753100"/>
    <n v="45186000"/>
    <x v="0"/>
    <x v="0"/>
    <n v="0"/>
    <n v="0"/>
    <n v="1"/>
    <m/>
    <n v="1"/>
    <n v="3"/>
    <n v="4"/>
    <n v="0"/>
    <n v="8"/>
    <s v="Medium Risk"/>
    <n v="8"/>
    <s v="6-11 bulan"/>
  </r>
  <r>
    <s v="KRM00013"/>
    <d v="2026-04-17T00:00:00"/>
    <x v="2"/>
    <s v="Fitriani Saputra"/>
    <s v="67421309835486"/>
    <n v="27"/>
    <s v="Lakilaki"/>
    <x v="6"/>
    <n v="4524000"/>
    <n v="0.23328912466843502"/>
    <x v="9"/>
    <s v="Jawa Tengah"/>
    <x v="1"/>
    <s v="NMAX 155"/>
    <s v="Matic Premium"/>
    <n v="35301000"/>
    <n v="8825000"/>
    <s v="Medium"/>
    <n v="0.25"/>
    <x v="4"/>
    <n v="0.14499999999999999"/>
    <n v="1055400"/>
    <n v="37993000"/>
    <x v="0"/>
    <x v="0"/>
    <n v="0"/>
    <n v="0"/>
    <n v="1"/>
    <m/>
    <n v="2"/>
    <n v="2"/>
    <n v="2"/>
    <n v="0"/>
    <n v="6"/>
    <s v="Low Risk"/>
    <n v="6"/>
    <s v="6-11 bulan"/>
  </r>
  <r>
    <s v="KRM00014"/>
    <d v="2026-01-07T00:00:00"/>
    <x v="5"/>
    <s v="Rahmat Anggraini"/>
    <s v="77882704575595"/>
    <n v="56"/>
    <s v="Lakilaki"/>
    <x v="7"/>
    <n v="3020000"/>
    <n v="0.19781456953642385"/>
    <x v="10"/>
    <s v="Jawa Timur"/>
    <x v="0"/>
    <s v="Scoopy"/>
    <s v="Matic Stylish"/>
    <n v="24447000"/>
    <n v="3667000"/>
    <s v="Medium"/>
    <n v="0.15"/>
    <x v="1"/>
    <n v="0.14499999999999999"/>
    <n v="597400"/>
    <n v="35845000"/>
    <x v="0"/>
    <x v="0"/>
    <n v="0"/>
    <n v="0"/>
    <n v="1"/>
    <s v="data kurang"/>
    <n v="1"/>
    <n v="2"/>
    <n v="4"/>
    <n v="0"/>
    <n v="7"/>
    <s v="Medium Risk"/>
    <n v="9"/>
    <s v="6-11 bulan"/>
  </r>
  <r>
    <s v="KRM00015"/>
    <d v="2026-04-22T00:00:00"/>
    <x v="2"/>
    <s v="Tri Utami"/>
    <s v="90171511902741"/>
    <n v="53"/>
    <s v="Perempuan"/>
    <x v="0"/>
    <n v="4964000"/>
    <n v="0.19806607574536664"/>
    <x v="5"/>
    <s v="Kalimantan Timur"/>
    <x v="2"/>
    <s v="Address"/>
    <s v="Matic Mid"/>
    <n v="20325000"/>
    <n v="2032000"/>
    <s v="Low"/>
    <n v="0.1"/>
    <x v="5"/>
    <n v="0.14499999999999999"/>
    <n v="983200"/>
    <n v="23598000"/>
    <x v="0"/>
    <x v="0"/>
    <n v="0"/>
    <n v="0"/>
    <n v="1"/>
    <m/>
    <n v="1"/>
    <n v="3"/>
    <n v="1"/>
    <n v="0"/>
    <n v="5"/>
    <s v="Low Risk"/>
    <n v="6"/>
    <s v="6-11 bulan"/>
  </r>
  <r>
    <s v="KRM00016"/>
    <d v="2026-04-16T00:00:00"/>
    <x v="2"/>
    <s v="Dian Hakim"/>
    <s v="32261102651376"/>
    <n v="40"/>
    <s v="Lakilaki"/>
    <x v="1"/>
    <n v="6500000"/>
    <n v="0.24701538461538461"/>
    <x v="7"/>
    <s v="Jawa Barat"/>
    <x v="1"/>
    <s v="Mio M3"/>
    <s v="Matic Entry"/>
    <n v="18697000"/>
    <n v="1870000"/>
    <s v="Low"/>
    <n v="0.1"/>
    <x v="0"/>
    <n v="0.14499999999999999"/>
    <n v="1605600"/>
    <n v="19267000"/>
    <x v="0"/>
    <x v="0"/>
    <n v="0"/>
    <n v="0"/>
    <n v="1"/>
    <s v="survey ulang"/>
    <n v="2"/>
    <n v="3"/>
    <n v="1"/>
    <n v="0"/>
    <n v="6"/>
    <s v="Low Risk"/>
    <n v="6"/>
    <s v="6-11 bulan"/>
  </r>
  <r>
    <s v="KRM00017"/>
    <d v="2026-10-01T00:00:00"/>
    <x v="6"/>
    <s v="Nurul Prasetyo"/>
    <s v="68902311577130"/>
    <n v="53"/>
    <s v="Perempuan"/>
    <x v="4"/>
    <n v="6377000"/>
    <n v="7.3310334012858705E-2"/>
    <x v="4"/>
    <s v="Kalimantan Selatan"/>
    <x v="1"/>
    <s v="Freego"/>
    <s v="Matic Mid"/>
    <n v="23229000"/>
    <n v="6969000"/>
    <s v="High"/>
    <n v="0.3"/>
    <x v="1"/>
    <n v="0.14499999999999999"/>
    <n v="467500"/>
    <n v="28048000"/>
    <x v="0"/>
    <x v="0"/>
    <n v="0"/>
    <n v="0"/>
    <n v="1"/>
    <s v="data kurang"/>
    <n v="1"/>
    <n v="1"/>
    <n v="4"/>
    <n v="0"/>
    <n v="6"/>
    <s v="Low Risk"/>
    <n v="0"/>
    <s v="0-5 bulan"/>
  </r>
  <r>
    <s v="KRM00018"/>
    <d v="2026-03-26T00:00:00"/>
    <x v="1"/>
    <s v="Agus Lestari"/>
    <s v="55322306871332"/>
    <n v="55"/>
    <s v="Lakilaki"/>
    <x v="1"/>
    <n v="13602000"/>
    <n v="7.8856050580796935E-2"/>
    <x v="11"/>
    <s v="Sumatera Utara"/>
    <x v="1"/>
    <s v="Aerox 155"/>
    <s v="Matic Sport"/>
    <n v="30700000"/>
    <n v="10745000"/>
    <s v="High"/>
    <n v="0.35"/>
    <x v="5"/>
    <n v="0.14499999999999999"/>
    <n v="1072600"/>
    <n v="25742000"/>
    <x v="0"/>
    <x v="0"/>
    <n v="0"/>
    <n v="0"/>
    <n v="1"/>
    <m/>
    <n v="1"/>
    <n v="1"/>
    <n v="1"/>
    <n v="0"/>
    <n v="3"/>
    <s v="Low Risk"/>
    <n v="6"/>
    <s v="6-11 bulan"/>
  </r>
  <r>
    <s v="KRM00019"/>
    <d v="2026-04-01T00:00:00"/>
    <x v="2"/>
    <s v="Fajar Santoso"/>
    <s v="65792803727804"/>
    <n v="45"/>
    <s v="Lakilaki"/>
    <x v="8"/>
    <n v="2677000"/>
    <n v="0.43115427717594323"/>
    <x v="12"/>
    <s v="DKI Jakarta"/>
    <x v="0"/>
    <s v="Vario 125"/>
    <s v="Matic Mid"/>
    <n v="24378000"/>
    <n v="7313000"/>
    <s v="High"/>
    <n v="0.3"/>
    <x v="3"/>
    <n v="0.14499999999999999"/>
    <n v="1154200"/>
    <n v="20776000"/>
    <x v="0"/>
    <x v="0"/>
    <n v="0"/>
    <n v="0"/>
    <n v="1"/>
    <s v="ok"/>
    <n v="4"/>
    <n v="1"/>
    <n v="1"/>
    <n v="0"/>
    <n v="6"/>
    <s v="Low Risk"/>
    <n v="6"/>
    <s v="6-11 bulan"/>
  </r>
  <r>
    <s v="KRM00020"/>
    <d v="2026-05-19T00:00:00"/>
    <x v="4"/>
    <s v="Dian Pratama"/>
    <s v="49691001679866"/>
    <n v="51"/>
    <s v="Perempuan"/>
    <x v="3"/>
    <n v="5715000"/>
    <n v="0.10460192475940508"/>
    <x v="7"/>
    <s v="Jawa Barat"/>
    <x v="0"/>
    <s v="CB150R"/>
    <s v="Sport"/>
    <n v="31992000"/>
    <n v="11197000"/>
    <s v="High"/>
    <n v="0.35"/>
    <x v="1"/>
    <n v="0.14499999999999999"/>
    <n v="597800"/>
    <n v="35871000"/>
    <x v="0"/>
    <x v="0"/>
    <n v="0"/>
    <n v="0"/>
    <n v="1"/>
    <s v="survey ulang"/>
    <n v="1"/>
    <n v="1"/>
    <n v="4"/>
    <n v="0"/>
    <n v="6"/>
    <s v="Low Risk"/>
    <n v="5"/>
    <s v="0-5 bulan"/>
  </r>
  <r>
    <s v="KRM00021"/>
    <d v="2026-01-10T00:00:00"/>
    <x v="5"/>
    <s v="Fitriani Permata"/>
    <s v="58912612701921"/>
    <n v="21"/>
    <s v="Perempuan"/>
    <x v="0"/>
    <n v="4813000"/>
    <n v="0.30340743818824017"/>
    <x v="2"/>
    <s v="Riau"/>
    <x v="0"/>
    <s v="Vario 160"/>
    <s v="Matic Mid"/>
    <n v="30843000"/>
    <n v="9253000"/>
    <s v="High"/>
    <n v="0.3"/>
    <x v="3"/>
    <n v="0.14499999999999999"/>
    <n v="1460300"/>
    <n v="26286000"/>
    <x v="0"/>
    <x v="0"/>
    <n v="0"/>
    <n v="0"/>
    <n v="1"/>
    <m/>
    <n v="3"/>
    <n v="1"/>
    <n v="1"/>
    <n v="0"/>
    <n v="5"/>
    <s v="Low Risk"/>
    <n v="9"/>
    <s v="6-11 bulan"/>
  </r>
  <r>
    <s v="KRM00022"/>
    <d v="2026-04-03T00:00:00"/>
    <x v="2"/>
    <s v="Nia Permata"/>
    <s v="59151606728524"/>
    <n v="50"/>
    <s v="Perempuan"/>
    <x v="0"/>
    <n v="7745000"/>
    <n v="0.10622336991607488"/>
    <x v="13"/>
    <s v="Jawa Barat"/>
    <x v="0"/>
    <s v="CB150R"/>
    <s v="Sport"/>
    <n v="31754000"/>
    <n v="11114000"/>
    <s v="High"/>
    <n v="0.35"/>
    <x v="4"/>
    <n v="0.14499999999999999"/>
    <n v="822700"/>
    <n v="29619000"/>
    <x v="0"/>
    <x v="0"/>
    <n v="0"/>
    <n v="0"/>
    <n v="1"/>
    <s v="data kurang"/>
    <n v="1"/>
    <n v="1"/>
    <n v="2"/>
    <n v="0"/>
    <n v="4"/>
    <s v="Low Risk"/>
    <n v="6"/>
    <s v="6-11 bulan"/>
  </r>
  <r>
    <s v="KRM00023"/>
    <d v="2026-05-14T00:00:00"/>
    <x v="4"/>
    <s v="Joko Fauzi"/>
    <s v="37891906845342"/>
    <n v="29"/>
    <s v="Lakilaki"/>
    <x v="0"/>
    <n v="5038000"/>
    <n v="0.63277094084954344"/>
    <x v="11"/>
    <s v="Sumatera Utara"/>
    <x v="0"/>
    <s v="ADV 160"/>
    <s v="Adventure"/>
    <n v="41763000"/>
    <n v="8353000"/>
    <s v="Medium"/>
    <n v="0.2"/>
    <x v="0"/>
    <n v="0.14499999999999999"/>
    <n v="3187900"/>
    <n v="38255000"/>
    <x v="0"/>
    <x v="0"/>
    <n v="0"/>
    <n v="0"/>
    <n v="1"/>
    <s v="verifikasi"/>
    <n v="4"/>
    <n v="2"/>
    <n v="1"/>
    <n v="0"/>
    <n v="7"/>
    <s v="Medium Risk"/>
    <n v="5"/>
    <s v="0-5 bulan"/>
  </r>
  <r>
    <s v="KRM00024"/>
    <d v="2026-05-13T00:00:00"/>
    <x v="4"/>
    <s v="Fitriani Lestari"/>
    <s v="38001412746465"/>
    <n v="56"/>
    <s v="Perempuan"/>
    <x v="9"/>
    <n v="6380000"/>
    <n v="8.9169278996865206E-2"/>
    <x v="14"/>
    <s v="DKI Jakarta"/>
    <x v="2"/>
    <s v="Address"/>
    <s v="Matic Mid"/>
    <n v="20388000"/>
    <n v="6116000"/>
    <s v="High"/>
    <n v="0.3"/>
    <x v="4"/>
    <n v="0.14499999999999999"/>
    <n v="568900"/>
    <n v="20480000"/>
    <x v="0"/>
    <x v="0"/>
    <n v="0"/>
    <n v="0"/>
    <n v="1"/>
    <m/>
    <n v="1"/>
    <n v="1"/>
    <n v="2"/>
    <n v="0"/>
    <n v="4"/>
    <s v="Low Risk"/>
    <n v="5"/>
    <s v="0-5 bulan"/>
  </r>
  <r>
    <s v="KRM00025"/>
    <d v="2026-05-19T00:00:00"/>
    <x v="4"/>
    <s v="Rina Hidayah"/>
    <s v="92191010918864"/>
    <n v="48"/>
    <s v="Lakilaki"/>
    <x v="0"/>
    <n v="5068000"/>
    <n v="0.17794001578531965"/>
    <x v="8"/>
    <s v="Banten"/>
    <x v="2"/>
    <s v="Address"/>
    <s v="Matic Mid"/>
    <n v="20971000"/>
    <n v="4194000"/>
    <s v="Medium"/>
    <n v="0.2"/>
    <x v="5"/>
    <n v="0.14499999999999999"/>
    <n v="901800"/>
    <n v="21642000"/>
    <x v="0"/>
    <x v="0"/>
    <n v="0"/>
    <n v="0"/>
    <n v="1"/>
    <m/>
    <n v="1"/>
    <n v="2"/>
    <n v="1"/>
    <n v="0"/>
    <n v="4"/>
    <s v="Low Risk"/>
    <n v="5"/>
    <s v="0-5 bulan"/>
  </r>
  <r>
    <s v="KRM00026"/>
    <d v="2026-06-14T00:00:00"/>
    <x v="0"/>
    <s v="Andi Utami"/>
    <s v="55791609595065"/>
    <n v="29"/>
    <s v="Perempuan"/>
    <x v="2"/>
    <n v="1828000"/>
    <n v="1.3090262582056893"/>
    <x v="13"/>
    <s v="Jawa Barat"/>
    <x v="0"/>
    <s v="PCX 160"/>
    <s v="Matic Premium"/>
    <n v="35826000"/>
    <n v="10748000"/>
    <s v="High"/>
    <n v="0.3"/>
    <x v="0"/>
    <n v="0.14499999999999999"/>
    <n v="2392900"/>
    <n v="28715000"/>
    <x v="0"/>
    <x v="0"/>
    <n v="0"/>
    <n v="0"/>
    <n v="1"/>
    <s v="approved"/>
    <n v="4"/>
    <n v="1"/>
    <n v="1"/>
    <n v="0"/>
    <n v="6"/>
    <s v="Low Risk"/>
    <n v="4"/>
    <s v="0-5 bulan"/>
  </r>
  <r>
    <s v="KRM00027"/>
    <d v="2026-06-15T00:00:00"/>
    <x v="0"/>
    <s v="Bagus Lestari"/>
    <s v="76512604728470"/>
    <n v="58"/>
    <s v="Lakilaki"/>
    <x v="0"/>
    <n v="5834000"/>
    <n v="0.116403839561193"/>
    <x v="15"/>
    <s v="DKI Jakarta"/>
    <x v="0"/>
    <s v="Vario 125"/>
    <s v="Matic Mid"/>
    <n v="25790000"/>
    <n v="5158000"/>
    <s v="Medium"/>
    <n v="0.2"/>
    <x v="2"/>
    <n v="0.14499999999999999"/>
    <n v="679100"/>
    <n v="32599000"/>
    <x v="0"/>
    <x v="0"/>
    <n v="0"/>
    <n v="0"/>
    <n v="1"/>
    <m/>
    <n v="1"/>
    <n v="2"/>
    <n v="3"/>
    <n v="0"/>
    <n v="6"/>
    <s v="Low Risk"/>
    <n v="4"/>
    <s v="0-5 bulan"/>
  </r>
  <r>
    <s v="KRM00028"/>
    <d v="2026-02-13T00:00:00"/>
    <x v="3"/>
    <s v="Indah Setiawan"/>
    <s v="90292507703895"/>
    <n v="33"/>
    <s v="Lakilaki"/>
    <x v="0"/>
    <n v="5429000"/>
    <n v="0.10944925400626267"/>
    <x v="16"/>
    <s v="Jawa Timur"/>
    <x v="0"/>
    <s v="Scoopy"/>
    <s v="Matic Stylish"/>
    <n v="24315000"/>
    <n v="3647000"/>
    <s v="Medium"/>
    <n v="0.15"/>
    <x v="1"/>
    <n v="0.14499999999999999"/>
    <n v="594200"/>
    <n v="35652000"/>
    <x v="0"/>
    <x v="0"/>
    <n v="0"/>
    <n v="0"/>
    <n v="1"/>
    <s v="survey ulang"/>
    <n v="1"/>
    <n v="2"/>
    <n v="4"/>
    <n v="0"/>
    <n v="7"/>
    <s v="Medium Risk"/>
    <n v="8"/>
    <s v="6-11 bulan"/>
  </r>
  <r>
    <s v="KRM00029"/>
    <d v="2026-05-26T00:00:00"/>
    <x v="4"/>
    <s v="Dian Setiawan"/>
    <s v="99451306678281"/>
    <n v="37"/>
    <s v="Perempuan"/>
    <x v="1"/>
    <n v="7889000"/>
    <n v="0.20311826593991633"/>
    <x v="2"/>
    <s v="Riau"/>
    <x v="1"/>
    <s v="Aerox 155"/>
    <s v="Matic Sport"/>
    <n v="31587000"/>
    <n v="7897000"/>
    <s v="Medium"/>
    <n v="0.25"/>
    <x v="3"/>
    <n v="0.14499999999999999"/>
    <n v="1602400"/>
    <n v="28843000"/>
    <x v="0"/>
    <x v="0"/>
    <n v="0"/>
    <n v="0"/>
    <n v="1"/>
    <s v="verifikasi"/>
    <n v="2"/>
    <n v="2"/>
    <n v="1"/>
    <n v="0"/>
    <n v="5"/>
    <s v="Low Risk"/>
    <n v="4"/>
    <s v="0-5 bulan"/>
  </r>
  <r>
    <s v="KRM00030"/>
    <d v="2026-05-28T00:00:00"/>
    <x v="4"/>
    <s v="Budi Susanti"/>
    <s v="89692011766518"/>
    <n v="27"/>
    <s v="Lakilaki"/>
    <x v="8"/>
    <n v="3659000"/>
    <n v="0.27704290789833286"/>
    <x v="5"/>
    <s v="Kalimantan Timur"/>
    <x v="1"/>
    <s v="Freego"/>
    <s v="Matic Mid"/>
    <n v="23575000"/>
    <n v="4715000"/>
    <s v="Medium"/>
    <n v="0.2"/>
    <x v="5"/>
    <n v="0.14499999999999999"/>
    <n v="1013700"/>
    <n v="24329000"/>
    <x v="0"/>
    <x v="0"/>
    <n v="0"/>
    <n v="0"/>
    <n v="1"/>
    <s v="ok"/>
    <n v="2"/>
    <n v="2"/>
    <n v="1"/>
    <n v="0"/>
    <n v="5"/>
    <s v="Low Risk"/>
    <n v="4"/>
    <s v="0-5 bulan"/>
  </r>
  <r>
    <s v="KRM00031"/>
    <d v="2026-03-01T00:00:00"/>
    <x v="1"/>
    <s v="Rizky Setiawan"/>
    <s v="78422907998797"/>
    <n v="51"/>
    <s v="Lakilaki"/>
    <x v="7"/>
    <n v="4307000"/>
    <n v="0.18263292314836313"/>
    <x v="14"/>
    <s v="DKI Jakarta"/>
    <x v="1"/>
    <s v="Aerox 155"/>
    <s v="Matic Sport"/>
    <n v="32189000"/>
    <n v="4828000"/>
    <s v="Medium"/>
    <n v="0.15"/>
    <x v="1"/>
    <n v="0.14499999999999999"/>
    <n v="786600"/>
    <n v="47197000"/>
    <x v="0"/>
    <x v="0"/>
    <n v="0"/>
    <n v="0"/>
    <n v="1"/>
    <m/>
    <n v="1"/>
    <n v="2"/>
    <n v="4"/>
    <n v="0"/>
    <n v="7"/>
    <s v="Medium Risk"/>
    <n v="7"/>
    <s v="6-11 bulan"/>
  </r>
  <r>
    <s v="KRM00032"/>
    <d v="2026-04-28T00:00:00"/>
    <x v="2"/>
    <s v="Hendra Wijaya"/>
    <s v="76521609991186"/>
    <n v="27"/>
    <s v="Perempuan"/>
    <x v="8"/>
    <n v="2990000"/>
    <n v="0.42956521739130432"/>
    <x v="17"/>
    <s v="Jawa Barat"/>
    <x v="0"/>
    <s v="CB150R"/>
    <s v="Sport"/>
    <n v="31648000"/>
    <n v="12659000"/>
    <s v="High"/>
    <n v="0.4"/>
    <x v="3"/>
    <n v="0.14499999999999999"/>
    <n v="1284400"/>
    <n v="23119000"/>
    <x v="0"/>
    <x v="0"/>
    <n v="0"/>
    <n v="0"/>
    <n v="1"/>
    <s v="verifikasi"/>
    <n v="4"/>
    <n v="1"/>
    <n v="1"/>
    <n v="0"/>
    <n v="6"/>
    <s v="Low Risk"/>
    <n v="5"/>
    <s v="0-5 bulan"/>
  </r>
  <r>
    <s v="KRM00033"/>
    <d v="2026-04-17T00:00:00"/>
    <x v="2"/>
    <s v="Rahmat Pratama"/>
    <s v="39851005761728"/>
    <n v="32"/>
    <s v="Lakilaki"/>
    <x v="1"/>
    <n v="11613000"/>
    <n v="0.1588650650133471"/>
    <x v="7"/>
    <s v="Jawa Barat"/>
    <x v="1"/>
    <s v="Lexi LX 155"/>
    <s v="Matic Mid"/>
    <n v="27622000"/>
    <n v="8287000"/>
    <s v="High"/>
    <n v="0.3"/>
    <x v="0"/>
    <n v="0.14499999999999999"/>
    <n v="1844900"/>
    <n v="22139000"/>
    <x v="0"/>
    <x v="0"/>
    <n v="0"/>
    <n v="0"/>
    <n v="1"/>
    <s v="approved"/>
    <n v="1"/>
    <n v="1"/>
    <n v="1"/>
    <n v="0"/>
    <n v="3"/>
    <s v="Low Risk"/>
    <n v="6"/>
    <s v="6-11 bulan"/>
  </r>
  <r>
    <s v="KRM00034"/>
    <d v="2026-03-25T00:00:00"/>
    <x v="1"/>
    <s v="Tidak Diketahui"/>
    <s v="Invalid"/>
    <n v="33"/>
    <s v="Perempuan"/>
    <x v="1"/>
    <n v="8936000"/>
    <n v="0.10124216651745747"/>
    <x v="10"/>
    <s v="Jawa Timur"/>
    <x v="1"/>
    <s v="Freego"/>
    <s v="Matic Mid"/>
    <n v="22443404"/>
    <n v="5611000"/>
    <s v="Medium"/>
    <n v="0.25"/>
    <x v="5"/>
    <n v="0.14499999999999999"/>
    <n v="904700"/>
    <n v="21714000"/>
    <x v="0"/>
    <x v="0"/>
    <n v="0"/>
    <n v="0"/>
    <n v="1"/>
    <s v="ok"/>
    <n v="1"/>
    <n v="2"/>
    <n v="1"/>
    <n v="0"/>
    <n v="4"/>
    <s v="Low Risk"/>
    <n v="6"/>
    <s v="6-11 bulan"/>
  </r>
  <r>
    <s v="KRM00035"/>
    <d v="2026-06-15T00:00:00"/>
    <x v="0"/>
    <s v="Tri Kusuma"/>
    <s v="70532902829559"/>
    <n v="41"/>
    <s v="Perempuan"/>
    <x v="6"/>
    <n v="6445000"/>
    <n v="0.17010085337470907"/>
    <x v="14"/>
    <s v="DKI Jakarta"/>
    <x v="1"/>
    <s v="Mio M3"/>
    <s v="Matic Entry"/>
    <n v="17676000"/>
    <n v="6186000"/>
    <s v="High"/>
    <n v="0.35"/>
    <x v="0"/>
    <n v="0.14499999999999999"/>
    <n v="1096300"/>
    <n v="13156000"/>
    <x v="0"/>
    <x v="0"/>
    <n v="0"/>
    <n v="0"/>
    <n v="1"/>
    <s v="survey ulang"/>
    <n v="1"/>
    <n v="1"/>
    <n v="1"/>
    <n v="0"/>
    <n v="3"/>
    <s v="Low Risk"/>
    <n v="4"/>
    <s v="0-5 bulan"/>
  </r>
  <r>
    <s v="KRM00036"/>
    <d v="2026-03-07T00:00:00"/>
    <x v="1"/>
    <s v="Fitriani Nugroho"/>
    <s v="62361310631473"/>
    <n v="50"/>
    <s v="Lakilaki"/>
    <x v="1"/>
    <n v="13430000"/>
    <n v="9.3708116157855542E-2"/>
    <x v="5"/>
    <s v="Kalimantan Timur"/>
    <x v="1"/>
    <s v="Aerox 155"/>
    <s v="Matic Sport"/>
    <n v="31012000"/>
    <n v="12405000"/>
    <s v="High"/>
    <n v="0.4"/>
    <x v="3"/>
    <n v="0.14499999999999999"/>
    <n v="1258500"/>
    <n v="22653000"/>
    <x v="0"/>
    <x v="0"/>
    <n v="0"/>
    <n v="0"/>
    <n v="1"/>
    <s v="ok"/>
    <n v="1"/>
    <n v="1"/>
    <n v="1"/>
    <n v="0"/>
    <n v="3"/>
    <s v="Low Risk"/>
    <n v="7"/>
    <s v="6-11 bulan"/>
  </r>
  <r>
    <s v="KRM00037"/>
    <d v="2026-05-06T00:00:00"/>
    <x v="4"/>
    <s v="Fitra Setiawan"/>
    <s v="60792209899832"/>
    <n v="33"/>
    <s v="Lakilaki"/>
    <x v="4"/>
    <n v="6041000"/>
    <n v="0.23284224466147987"/>
    <x v="13"/>
    <s v="Jawa Barat"/>
    <x v="1"/>
    <s v="R15"/>
    <s v="Sport"/>
    <n v="43614000"/>
    <n v="17446000"/>
    <s v="High"/>
    <n v="0.4"/>
    <x v="5"/>
    <n v="0.14499999999999999"/>
    <n v="1406600"/>
    <n v="33757000"/>
    <x v="0"/>
    <x v="0"/>
    <n v="0"/>
    <n v="0"/>
    <n v="1"/>
    <m/>
    <n v="2"/>
    <n v="1"/>
    <n v="1"/>
    <n v="0"/>
    <n v="4"/>
    <s v="Low Risk"/>
    <n v="5"/>
    <s v="0-5 bulan"/>
  </r>
  <r>
    <s v="KRM00038"/>
    <d v="2026-01-09T00:00:00"/>
    <x v="5"/>
    <s v="Nia Fauzi"/>
    <s v="42401809946843"/>
    <n v="29"/>
    <s v="Lakilaki"/>
    <x v="1"/>
    <n v="4202000"/>
    <n v="0.1252022846263684"/>
    <x v="2"/>
    <s v="Riau"/>
    <x v="0"/>
    <s v="Vario 160"/>
    <s v="Matic Mid"/>
    <n v="30497000"/>
    <n v="12199000"/>
    <s v="High"/>
    <n v="0.4"/>
    <x v="1"/>
    <n v="0.14499999999999999"/>
    <n v="526100"/>
    <n v="31563000"/>
    <x v="0"/>
    <x v="0"/>
    <n v="0"/>
    <n v="0"/>
    <n v="1"/>
    <m/>
    <n v="1"/>
    <n v="1"/>
    <n v="4"/>
    <n v="0"/>
    <n v="6"/>
    <s v="Low Risk"/>
    <n v="9"/>
    <s v="6-11 bulan"/>
  </r>
  <r>
    <s v="KRM00039"/>
    <d v="2026-05-20T00:00:00"/>
    <x v="4"/>
    <s v="Fitriani Utami"/>
    <s v="75461208937664"/>
    <n v="30"/>
    <s v="Lakilaki"/>
    <x v="0"/>
    <n v="5949000"/>
    <n v="8.2081022020507655E-2"/>
    <x v="13"/>
    <s v="Jawa Barat"/>
    <x v="0"/>
    <s v="Genio"/>
    <s v="Matic Entry"/>
    <n v="19778000"/>
    <n v="4945000"/>
    <s v="Medium"/>
    <n v="0.25"/>
    <x v="2"/>
    <n v="0.14499999999999999"/>
    <n v="488300"/>
    <n v="23436000"/>
    <x v="0"/>
    <x v="0"/>
    <n v="0"/>
    <n v="0"/>
    <n v="1"/>
    <m/>
    <n v="1"/>
    <n v="2"/>
    <n v="3"/>
    <n v="0"/>
    <n v="6"/>
    <s v="Low Risk"/>
    <n v="5"/>
    <s v="0-5 bulan"/>
  </r>
  <r>
    <s v="KRM00040"/>
    <s v="Data Tidak Lengkap"/>
    <x v="7"/>
    <s v="Tidak Diketahui"/>
    <s v="Data Tidak Lengkap"/>
    <n v="33"/>
    <s v="Lakilaki"/>
    <x v="1"/>
    <n v="8936000"/>
    <n v="7.713742166517458E-2"/>
    <x v="18"/>
    <s v="DKI Jakarta"/>
    <x v="1"/>
    <s v="MT15"/>
    <s v="Sport Naked"/>
    <n v="36882996"/>
    <n v="12909000"/>
    <s v="High"/>
    <n v="0.35"/>
    <x v="1"/>
    <n v="0.14499999999999999"/>
    <n v="689300"/>
    <n v="41355000"/>
    <x v="0"/>
    <x v="0"/>
    <n v="0"/>
    <n v="0"/>
    <n v="1"/>
    <s v="verifikasi"/>
    <n v="1"/>
    <n v="1"/>
    <n v="4"/>
    <n v="0"/>
    <n v="6"/>
    <s v="Low Risk"/>
    <s v="N/A"/>
    <s v="N/A"/>
  </r>
  <r>
    <s v="KRM00041"/>
    <d v="2026-04-19T00:00:00"/>
    <x v="2"/>
    <s v="Hendra Kurniawan"/>
    <s v="48131911978216"/>
    <n v="56"/>
    <s v="Perempuan"/>
    <x v="3"/>
    <n v="4064000"/>
    <n v="0.36943897637795275"/>
    <x v="3"/>
    <s v="Sulawesi Selatan"/>
    <x v="0"/>
    <s v="CB150R"/>
    <s v="Sport"/>
    <n v="31711000"/>
    <n v="9513000"/>
    <s v="High"/>
    <n v="0.3"/>
    <x v="3"/>
    <n v="0.14499999999999999"/>
    <n v="1501400"/>
    <n v="27026000"/>
    <x v="0"/>
    <x v="0"/>
    <n v="0"/>
    <n v="0"/>
    <n v="1"/>
    <m/>
    <n v="3"/>
    <n v="1"/>
    <n v="1"/>
    <n v="0"/>
    <n v="5"/>
    <s v="Low Risk"/>
    <n v="6"/>
    <s v="6-11 bulan"/>
  </r>
  <r>
    <s v="KRM00042"/>
    <d v="2026-09-06T00:00:00"/>
    <x v="8"/>
    <s v="Nurul Hartono"/>
    <s v="66511607519960"/>
    <n v="30"/>
    <s v="Perempuan"/>
    <x v="6"/>
    <n v="6268000"/>
    <n v="0.24379387364390556"/>
    <x v="12"/>
    <s v="DKI Jakarta"/>
    <x v="0"/>
    <s v="ADV 160"/>
    <s v="Adventure"/>
    <n v="43738000"/>
    <n v="15308000"/>
    <s v="High"/>
    <n v="0.35"/>
    <x v="5"/>
    <n v="0.14499999999999999"/>
    <n v="1528100"/>
    <n v="36674000"/>
    <x v="0"/>
    <x v="0"/>
    <n v="0"/>
    <n v="0"/>
    <n v="1"/>
    <s v="survey ulang"/>
    <n v="2"/>
    <n v="1"/>
    <n v="1"/>
    <n v="0"/>
    <n v="4"/>
    <s v="Low Risk"/>
    <n v="1"/>
    <s v="0-5 bulan"/>
  </r>
  <r>
    <s v="KRM00043"/>
    <d v="2026-04-01T00:00:00"/>
    <x v="2"/>
    <s v="Agus Pratama"/>
    <s v="76841706797183"/>
    <n v="58"/>
    <s v="Perempuan"/>
    <x v="0"/>
    <n v="6111000"/>
    <n v="0.18186876125020454"/>
    <x v="0"/>
    <s v="Bali"/>
    <x v="1"/>
    <s v="NMAX 155"/>
    <s v="Matic Premium"/>
    <n v="34462000"/>
    <n v="13785000"/>
    <s v="High"/>
    <n v="0.4"/>
    <x v="5"/>
    <n v="0.14499999999999999"/>
    <n v="1111400"/>
    <n v="26673000"/>
    <x v="0"/>
    <x v="0"/>
    <n v="0"/>
    <n v="0"/>
    <n v="1"/>
    <s v="data kurang"/>
    <n v="1"/>
    <n v="1"/>
    <n v="1"/>
    <n v="0"/>
    <n v="3"/>
    <s v="Low Risk"/>
    <n v="6"/>
    <s v="6-11 bulan"/>
  </r>
  <r>
    <s v="KRM00044"/>
    <d v="2026-05-16T00:00:00"/>
    <x v="4"/>
    <s v="Fajar Rahayu"/>
    <s v="37592801549644"/>
    <n v="49"/>
    <s v="Lakilaki"/>
    <x v="0"/>
    <n v="6411000"/>
    <n v="7.2890344720012476E-2"/>
    <x v="9"/>
    <s v="Jawa Tengah"/>
    <x v="0"/>
    <s v="Scoopy"/>
    <s v="Matic Stylish"/>
    <n v="23662000"/>
    <n v="9465000"/>
    <s v="High"/>
    <n v="0.4"/>
    <x v="2"/>
    <n v="0.14499999999999999"/>
    <n v="467300"/>
    <n v="22431000"/>
    <x v="0"/>
    <x v="0"/>
    <n v="0"/>
    <n v="0"/>
    <n v="1"/>
    <s v="ok"/>
    <n v="1"/>
    <n v="1"/>
    <n v="3"/>
    <n v="0"/>
    <n v="5"/>
    <s v="Low Risk"/>
    <n v="5"/>
    <s v="0-5 bulan"/>
  </r>
  <r>
    <s v="KRM00045"/>
    <d v="2026-02-09T00:00:00"/>
    <x v="3"/>
    <s v="Dewi Purnama"/>
    <s v="38521509661298"/>
    <n v="23"/>
    <s v="Lakilaki"/>
    <x v="0"/>
    <n v="6647000"/>
    <n v="7.3281179479464414E-2"/>
    <x v="1"/>
    <s v="Sumatera Selatan"/>
    <x v="3"/>
    <s v="Dazz"/>
    <s v="Matic Entry"/>
    <n v="16441000"/>
    <n v="1644000"/>
    <s v="Low"/>
    <n v="0.1"/>
    <x v="2"/>
    <n v="0.14499999999999999"/>
    <n v="487100"/>
    <n v="23379000"/>
    <x v="0"/>
    <x v="0"/>
    <n v="0"/>
    <n v="0"/>
    <n v="1"/>
    <s v="survey ulang"/>
    <n v="1"/>
    <n v="3"/>
    <n v="3"/>
    <n v="0"/>
    <n v="7"/>
    <s v="Medium Risk"/>
    <n v="8"/>
    <s v="6-11 bulan"/>
  </r>
  <r>
    <s v="KRM00046"/>
    <d v="2026-03-04T00:00:00"/>
    <x v="1"/>
    <s v="Fitra Setiawan"/>
    <s v="65311108654019"/>
    <n v="49"/>
    <s v="Lakilaki"/>
    <x v="0"/>
    <n v="5347000"/>
    <n v="0.11830933233588928"/>
    <x v="3"/>
    <s v="Sulawesi Selatan"/>
    <x v="0"/>
    <s v="Vario 160"/>
    <s v="Matic Mid"/>
    <n v="29340000"/>
    <n v="7335000"/>
    <s v="Medium"/>
    <n v="0.25"/>
    <x v="1"/>
    <n v="0.14499999999999999"/>
    <n v="632600"/>
    <n v="37958000"/>
    <x v="0"/>
    <x v="0"/>
    <n v="0"/>
    <n v="0"/>
    <n v="1"/>
    <s v="approved"/>
    <n v="1"/>
    <n v="2"/>
    <n v="4"/>
    <n v="0"/>
    <n v="7"/>
    <s v="Medium Risk"/>
    <n v="7"/>
    <s v="6-11 bulan"/>
  </r>
  <r>
    <s v="KRM00047"/>
    <d v="2026-01-09T00:00:00"/>
    <x v="5"/>
    <s v="Fajar Sari"/>
    <s v="73702005998073"/>
    <n v="58"/>
    <s v="Perempuan"/>
    <x v="8"/>
    <n v="2525000"/>
    <n v="0.41207920792079206"/>
    <x v="0"/>
    <s v="Bali"/>
    <x v="2"/>
    <s v="Address"/>
    <s v="Matic Mid"/>
    <n v="20511000"/>
    <n v="5128000"/>
    <s v="Medium"/>
    <n v="0.25"/>
    <x v="3"/>
    <n v="0.14499999999999999"/>
    <n v="1040500"/>
    <n v="18729000"/>
    <x v="0"/>
    <x v="0"/>
    <n v="0"/>
    <n v="0"/>
    <n v="1"/>
    <m/>
    <n v="4"/>
    <n v="2"/>
    <n v="1"/>
    <n v="0"/>
    <n v="7"/>
    <s v="Medium Risk"/>
    <n v="9"/>
    <s v="6-11 bulan"/>
  </r>
  <r>
    <s v="KRM00048"/>
    <d v="2026-05-22T00:00:00"/>
    <x v="4"/>
    <s v="Dewi Lestari"/>
    <s v="96962307505002"/>
    <n v="33"/>
    <s v="Perempuan"/>
    <x v="8"/>
    <n v="3709000"/>
    <n v="0.32868697762200055"/>
    <x v="9"/>
    <s v="Jawa Tengah"/>
    <x v="1"/>
    <s v="R15"/>
    <s v="Sport"/>
    <n v="41150000"/>
    <n v="4115000"/>
    <s v="Low"/>
    <n v="0.1"/>
    <x v="2"/>
    <n v="0.14499999999999999"/>
    <n v="1219100"/>
    <n v="58516000"/>
    <x v="0"/>
    <x v="0"/>
    <n v="0"/>
    <n v="0"/>
    <n v="1"/>
    <m/>
    <n v="3"/>
    <n v="3"/>
    <n v="3"/>
    <n v="0"/>
    <n v="9"/>
    <s v="High Risk"/>
    <n v="5"/>
    <s v="0-5 bulan"/>
  </r>
  <r>
    <s v="KRM00049"/>
    <d v="2026-02-25T00:00:00"/>
    <x v="3"/>
    <s v="Wahyu Susanti"/>
    <s v="40472409921582"/>
    <n v="43"/>
    <s v="Lakilaki"/>
    <x v="7"/>
    <n v="2211000"/>
    <n v="1.1463138851198553"/>
    <x v="9"/>
    <s v="Jawa Tengah"/>
    <x v="1"/>
    <s v="R15"/>
    <s v="Sport"/>
    <n v="41635000"/>
    <n v="4164000"/>
    <s v="Low"/>
    <n v="0.1"/>
    <x v="3"/>
    <n v="0.14499999999999999"/>
    <n v="2534500"/>
    <n v="45621000"/>
    <x v="0"/>
    <x v="0"/>
    <n v="0"/>
    <n v="0"/>
    <n v="1"/>
    <s v="verifikasi"/>
    <n v="4"/>
    <n v="3"/>
    <n v="1"/>
    <n v="0"/>
    <n v="8"/>
    <s v="Medium Risk"/>
    <n v="7"/>
    <s v="6-11 bulan"/>
  </r>
  <r>
    <s v="KRM00050"/>
    <d v="2026-06-16T00:00:00"/>
    <x v="0"/>
    <s v="Fajar Prasetyo"/>
    <s v="83941108662168"/>
    <n v="55"/>
    <s v="Lakilaki"/>
    <x v="0"/>
    <n v="4665000"/>
    <n v="0.28252947481243301"/>
    <x v="3"/>
    <s v="Sulawesi Selatan"/>
    <x v="3"/>
    <s v="Dazz"/>
    <s v="Matic Entry"/>
    <n v="16251000"/>
    <n v="2438000"/>
    <s v="Medium"/>
    <n v="0.15"/>
    <x v="0"/>
    <n v="0.14499999999999999"/>
    <n v="1318000"/>
    <n v="15816000"/>
    <x v="0"/>
    <x v="0"/>
    <n v="0"/>
    <n v="0"/>
    <n v="1"/>
    <s v="approved"/>
    <n v="2"/>
    <n v="2"/>
    <n v="1"/>
    <n v="0"/>
    <n v="5"/>
    <s v="Low Risk"/>
    <n v="4"/>
    <s v="0-5 bulan"/>
  </r>
  <r>
    <s v="KRM00051"/>
    <d v="2026-03-04T00:00:00"/>
    <x v="1"/>
    <s v="Lestari Anggraini"/>
    <s v="81991503653696"/>
    <n v="56"/>
    <s v="Perempuan"/>
    <x v="0"/>
    <n v="6379000"/>
    <n v="0.10942153942624236"/>
    <x v="19"/>
    <s v="Jawa Barat"/>
    <x v="0"/>
    <s v="Genio"/>
    <s v="Matic Entry"/>
    <n v="19456000"/>
    <n v="1946000"/>
    <s v="Low"/>
    <n v="0.1"/>
    <x v="4"/>
    <n v="0.14499999999999999"/>
    <n v="698000"/>
    <n v="25127000"/>
    <x v="0"/>
    <x v="1"/>
    <n v="56"/>
    <n v="2"/>
    <n v="2"/>
    <s v="ok"/>
    <n v="1"/>
    <n v="3"/>
    <n v="2"/>
    <n v="2"/>
    <n v="8"/>
    <s v="Medium Risk"/>
    <n v="7"/>
    <s v="6-11 bulan"/>
  </r>
  <r>
    <s v="KRM00052"/>
    <d v="2026-01-20T00:00:00"/>
    <x v="5"/>
    <s v="Ayu Nugroho"/>
    <s v="94811708943440"/>
    <n v="41"/>
    <s v="Perempuan"/>
    <x v="2"/>
    <n v="2436000"/>
    <n v="0.58493431855500821"/>
    <x v="7"/>
    <s v="Jawa Barat"/>
    <x v="0"/>
    <s v="Revo X"/>
    <s v="Bebek"/>
    <n v="18667000"/>
    <n v="3733000"/>
    <s v="Medium"/>
    <n v="0.2"/>
    <x v="0"/>
    <n v="0.14499999999999999"/>
    <n v="1424900"/>
    <n v="17099000"/>
    <x v="0"/>
    <x v="0"/>
    <n v="0"/>
    <n v="0"/>
    <n v="1"/>
    <m/>
    <n v="4"/>
    <n v="2"/>
    <n v="1"/>
    <n v="0"/>
    <n v="7"/>
    <s v="Medium Risk"/>
    <n v="9"/>
    <s v="6-11 bulan"/>
  </r>
  <r>
    <s v="KRM00053"/>
    <d v="2026-06-11T00:00:00"/>
    <x v="0"/>
    <s v="Fitriani Utami"/>
    <s v="37812801915133"/>
    <n v="36"/>
    <s v="Perempuan"/>
    <x v="0"/>
    <n v="4814000"/>
    <n v="0.12818861653510594"/>
    <x v="6"/>
    <s v="DIY"/>
    <x v="0"/>
    <s v="Vario 160"/>
    <s v="Matic Mid"/>
    <n v="28619000"/>
    <n v="7155000"/>
    <s v="Medium"/>
    <n v="0.25"/>
    <x v="1"/>
    <n v="0.14499999999999999"/>
    <n v="617100"/>
    <n v="37025000"/>
    <x v="0"/>
    <x v="0"/>
    <n v="0"/>
    <n v="0"/>
    <n v="1"/>
    <s v="verifikasi"/>
    <n v="1"/>
    <n v="2"/>
    <n v="4"/>
    <n v="0"/>
    <n v="7"/>
    <s v="Medium Risk"/>
    <n v="4"/>
    <s v="0-5 bulan"/>
  </r>
  <r>
    <s v="KRM00055"/>
    <d v="2026-01-18T00:00:00"/>
    <x v="5"/>
    <s v="Fajar Pratama"/>
    <s v="64391801785841"/>
    <n v="30"/>
    <s v="Lakilaki"/>
    <x v="0"/>
    <n v="7765000"/>
    <n v="0.1694140373470702"/>
    <x v="0"/>
    <s v="Bali"/>
    <x v="0"/>
    <s v="PCX 160"/>
    <s v="Matic Premium"/>
    <n v="36669000"/>
    <n v="3667000"/>
    <s v="Low"/>
    <n v="0.1"/>
    <x v="4"/>
    <n v="0.14499999999999999"/>
    <n v="1315500"/>
    <n v="47358000"/>
    <x v="0"/>
    <x v="0"/>
    <n v="0"/>
    <n v="0"/>
    <n v="1"/>
    <s v="approved"/>
    <n v="1"/>
    <n v="3"/>
    <n v="2"/>
    <n v="0"/>
    <n v="6"/>
    <s v="Low Risk"/>
    <n v="9"/>
    <s v="6-11 bulan"/>
  </r>
  <r>
    <s v="KRM00056"/>
    <d v="2026-01-18T00:00:00"/>
    <x v="5"/>
    <s v="Lestari Wibowo"/>
    <s v="90631905787724"/>
    <n v="51"/>
    <s v="Perempuan"/>
    <x v="9"/>
    <n v="6046000"/>
    <n v="7.9440952695997352E-2"/>
    <x v="19"/>
    <s v="Jawa Barat"/>
    <x v="2"/>
    <s v="Address"/>
    <s v="Matic Mid"/>
    <n v="20084000"/>
    <n v="8034000"/>
    <s v="High"/>
    <n v="0.4"/>
    <x v="4"/>
    <n v="0.14499999999999999"/>
    <n v="480300"/>
    <n v="17292000"/>
    <x v="0"/>
    <x v="0"/>
    <n v="0"/>
    <n v="0"/>
    <n v="1"/>
    <m/>
    <n v="1"/>
    <n v="1"/>
    <n v="2"/>
    <n v="0"/>
    <n v="4"/>
    <s v="Low Risk"/>
    <n v="9"/>
    <s v="6-11 bulan"/>
  </r>
  <r>
    <s v="KRM00057"/>
    <d v="2026-04-14T00:00:00"/>
    <x v="2"/>
    <s v="Indah Fauzi"/>
    <s v="96541304743104"/>
    <n v="42"/>
    <s v="Perempuan"/>
    <x v="2"/>
    <n v="1909000"/>
    <n v="0.30445259298061811"/>
    <x v="20"/>
    <s v="DKI Jakarta"/>
    <x v="0"/>
    <s v="Vario 125"/>
    <s v="Matic Mid"/>
    <n v="25271000"/>
    <n v="5054000"/>
    <s v="Medium"/>
    <n v="0.2"/>
    <x v="1"/>
    <n v="0.14499999999999999"/>
    <n v="581200"/>
    <n v="34874000"/>
    <x v="0"/>
    <x v="0"/>
    <n v="0"/>
    <n v="0"/>
    <n v="1"/>
    <s v="verifikasi"/>
    <n v="3"/>
    <n v="2"/>
    <n v="4"/>
    <n v="0"/>
    <n v="9"/>
    <s v="High Risk"/>
    <n v="6"/>
    <s v="6-11 bulan"/>
  </r>
  <r>
    <s v="KRM00058"/>
    <d v="2026-03-09T00:00:00"/>
    <x v="1"/>
    <s v="Maya Fauzi"/>
    <s v="72671901974201"/>
    <n v="40"/>
    <s v="Perempuan"/>
    <x v="1"/>
    <n v="9690000"/>
    <n v="0.10030959752321982"/>
    <x v="5"/>
    <s v="Kalimantan Timur"/>
    <x v="4"/>
    <s v="KLX 150"/>
    <s v="Trail"/>
    <n v="37515000"/>
    <n v="13130000"/>
    <s v="High"/>
    <n v="0.35"/>
    <x v="4"/>
    <n v="0.14499999999999999"/>
    <n v="972000"/>
    <n v="34993000"/>
    <x v="0"/>
    <x v="0"/>
    <n v="0"/>
    <n v="0"/>
    <n v="1"/>
    <m/>
    <n v="1"/>
    <n v="1"/>
    <n v="2"/>
    <n v="0"/>
    <n v="4"/>
    <s v="Low Risk"/>
    <n v="7"/>
    <s v="6-11 bulan"/>
  </r>
  <r>
    <s v="KRM00059"/>
    <d v="2026-10-01T00:00:00"/>
    <x v="6"/>
    <s v="Rahmat Kusuma"/>
    <s v="99512304949763"/>
    <n v="53"/>
    <s v="Perempuan"/>
    <x v="1"/>
    <n v="11331000"/>
    <n v="6.825522901773895E-2"/>
    <x v="3"/>
    <s v="Sulawesi Selatan"/>
    <x v="1"/>
    <s v="Lexi LX 155"/>
    <s v="Matic Mid"/>
    <n v="29370000"/>
    <n v="5874000"/>
    <s v="Medium"/>
    <n v="0.2"/>
    <x v="2"/>
    <n v="0.14499999999999999"/>
    <n v="773400"/>
    <n v="37124000"/>
    <x v="0"/>
    <x v="0"/>
    <n v="0"/>
    <n v="0"/>
    <n v="1"/>
    <s v="survey ulang"/>
    <n v="1"/>
    <n v="2"/>
    <n v="3"/>
    <n v="0"/>
    <n v="6"/>
    <s v="Low Risk"/>
    <n v="0"/>
    <s v="0-5 bulan"/>
  </r>
  <r>
    <s v="KRM00060"/>
    <d v="2026-06-09T00:00:00"/>
    <x v="0"/>
    <s v="Agus Sari"/>
    <s v="76812807721477"/>
    <n v="27"/>
    <s v="Lakilaki"/>
    <x v="8"/>
    <n v="3132000"/>
    <n v="0.34294380587484036"/>
    <x v="20"/>
    <s v="DKI Jakarta"/>
    <x v="1"/>
    <s v="NMAX 155"/>
    <s v="Matic Premium"/>
    <n v="35928000"/>
    <n v="8982000"/>
    <s v="Medium"/>
    <n v="0.25"/>
    <x v="4"/>
    <n v="0.14499999999999999"/>
    <n v="1074100"/>
    <n v="38668000"/>
    <x v="0"/>
    <x v="0"/>
    <n v="0"/>
    <n v="0"/>
    <n v="1"/>
    <m/>
    <n v="3"/>
    <n v="2"/>
    <n v="2"/>
    <n v="0"/>
    <n v="7"/>
    <s v="Medium Risk"/>
    <n v="4"/>
    <s v="0-5 bulan"/>
  </r>
  <r>
    <s v="KRM00061"/>
    <d v="2026-05-12T00:00:00"/>
    <x v="4"/>
    <s v="Tidak Diketahui"/>
    <s v="Invalid"/>
    <n v="43"/>
    <s v="Lakilaki"/>
    <x v="8"/>
    <n v="3195000"/>
    <n v="0.6150547730829421"/>
    <x v="3"/>
    <s v="Sulawesi Selatan"/>
    <x v="1"/>
    <s v="MT15"/>
    <s v="Sport Naked"/>
    <n v="38738032"/>
    <n v="9685000"/>
    <s v="Medium"/>
    <n v="0.25"/>
    <x v="3"/>
    <n v="0.14499999999999999"/>
    <n v="1965100"/>
    <n v="35372000"/>
    <x v="0"/>
    <x v="0"/>
    <n v="0"/>
    <n v="0"/>
    <n v="1"/>
    <s v="ok"/>
    <n v="4"/>
    <n v="2"/>
    <n v="1"/>
    <n v="0"/>
    <n v="7"/>
    <s v="Medium Risk"/>
    <n v="5"/>
    <s v="0-5 bulan"/>
  </r>
  <r>
    <s v="KRM00062"/>
    <d v="2026-03-29T00:00:00"/>
    <x v="1"/>
    <s v="Yusuf Lestari"/>
    <s v="83721304858957"/>
    <n v="42"/>
    <s v="Lakilaki"/>
    <x v="9"/>
    <n v="4061000"/>
    <n v="0.43513912829352375"/>
    <x v="20"/>
    <s v="DKI Jakarta"/>
    <x v="0"/>
    <s v="CB150R"/>
    <s v="Sport"/>
    <n v="30867000"/>
    <n v="12347000"/>
    <s v="High"/>
    <n v="0.4"/>
    <x v="0"/>
    <n v="0.14499999999999999"/>
    <n v="1767100"/>
    <n v="21205000"/>
    <x v="0"/>
    <x v="0"/>
    <n v="0"/>
    <n v="0"/>
    <n v="1"/>
    <m/>
    <n v="4"/>
    <n v="1"/>
    <n v="1"/>
    <n v="0"/>
    <n v="6"/>
    <s v="Low Risk"/>
    <n v="6"/>
    <s v="6-11 bulan"/>
  </r>
  <r>
    <s v="KRM00063"/>
    <d v="2026-04-19T00:00:00"/>
    <x v="2"/>
    <s v="Budi Anggraini"/>
    <s v="68992302789157"/>
    <n v="24"/>
    <s v="Perempuan"/>
    <x v="9"/>
    <n v="4997000"/>
    <n v="0.3133880328196918"/>
    <x v="13"/>
    <s v="Jawa Barat"/>
    <x v="0"/>
    <s v="Scoopy"/>
    <s v="Matic Stylish"/>
    <n v="23446000"/>
    <n v="7034000"/>
    <s v="High"/>
    <n v="0.3"/>
    <x v="0"/>
    <n v="0.14499999999999999"/>
    <n v="1566000"/>
    <n v="18792000"/>
    <x v="0"/>
    <x v="0"/>
    <n v="0"/>
    <n v="0"/>
    <n v="1"/>
    <s v="survey ulang"/>
    <n v="3"/>
    <n v="1"/>
    <n v="1"/>
    <n v="0"/>
    <n v="5"/>
    <s v="Low Risk"/>
    <n v="6"/>
    <s v="6-11 bulan"/>
  </r>
  <r>
    <s v="KRM00064"/>
    <d v="2026-03-07T00:00:00"/>
    <x v="1"/>
    <s v="Yusuf Lestari"/>
    <s v="59671501596038"/>
    <n v="37"/>
    <s v="Lakilaki"/>
    <x v="0"/>
    <n v="5135000"/>
    <n v="0.13119766309639727"/>
    <x v="11"/>
    <s v="Sumatera Utara"/>
    <x v="0"/>
    <s v="Vario 125"/>
    <s v="Matic Mid"/>
    <n v="26035000"/>
    <n v="2604000"/>
    <s v="Low"/>
    <n v="0.1"/>
    <x v="1"/>
    <n v="0.14499999999999999"/>
    <n v="673700"/>
    <n v="40419000"/>
    <x v="0"/>
    <x v="0"/>
    <n v="0"/>
    <n v="0"/>
    <n v="1"/>
    <s v="verifikasi"/>
    <n v="1"/>
    <n v="3"/>
    <n v="4"/>
    <n v="0"/>
    <n v="8"/>
    <s v="Medium Risk"/>
    <n v="7"/>
    <s v="6-11 bulan"/>
  </r>
  <r>
    <s v="KRM00065"/>
    <d v="2026-05-28T00:00:00"/>
    <x v="4"/>
    <s v="Yusuf Prasetyo"/>
    <s v="78381904979581"/>
    <n v="32"/>
    <s v="Perempuan"/>
    <x v="2"/>
    <n v="2321000"/>
    <n v="0.36682464454976305"/>
    <x v="15"/>
    <s v="DKI Jakarta"/>
    <x v="1"/>
    <s v="Aerox 155"/>
    <s v="Matic Sport"/>
    <n v="32905000"/>
    <n v="3291000"/>
    <s v="Low"/>
    <n v="0.1"/>
    <x v="1"/>
    <n v="0.14499999999999999"/>
    <n v="851400"/>
    <n v="51085000"/>
    <x v="0"/>
    <x v="0"/>
    <n v="0"/>
    <n v="0"/>
    <n v="1"/>
    <s v="data kurang"/>
    <n v="3"/>
    <n v="3"/>
    <n v="4"/>
    <n v="0"/>
    <n v="10"/>
    <s v="High Risk"/>
    <n v="4"/>
    <s v="0-5 bulan"/>
  </r>
  <r>
    <s v="KRM00066"/>
    <d v="2026-08-03T00:00:00"/>
    <x v="9"/>
    <s v="Eka Cahyono"/>
    <s v="67181506836062"/>
    <n v="37"/>
    <s v="Lakilaki"/>
    <x v="9"/>
    <n v="5224000"/>
    <n v="0.15030627871362939"/>
    <x v="17"/>
    <s v="Jawa Barat"/>
    <x v="0"/>
    <s v="Genio"/>
    <s v="Matic Entry"/>
    <n v="19477000"/>
    <n v="4869000"/>
    <s v="Medium"/>
    <n v="0.25"/>
    <x v="5"/>
    <n v="0.14499999999999999"/>
    <n v="785200"/>
    <n v="18845000"/>
    <x v="0"/>
    <x v="0"/>
    <n v="0"/>
    <n v="0"/>
    <n v="1"/>
    <s v="verifikasi"/>
    <n v="1"/>
    <n v="2"/>
    <n v="1"/>
    <n v="0"/>
    <n v="4"/>
    <s v="Low Risk"/>
    <n v="2"/>
    <s v="0-5 bulan"/>
  </r>
  <r>
    <s v="KRM00067"/>
    <d v="2026-06-13T00:00:00"/>
    <x v="0"/>
    <s v="Joko Hakim"/>
    <s v="81152410742744"/>
    <n v="44"/>
    <s v="Perempuan"/>
    <x v="0"/>
    <n v="6582000"/>
    <n v="6.7456700091157701E-2"/>
    <x v="4"/>
    <s v="Kalimantan Selatan"/>
    <x v="0"/>
    <s v="Beat Street"/>
    <s v="Matic Entry"/>
    <n v="19303000"/>
    <n v="3861000"/>
    <s v="Medium"/>
    <n v="0.2"/>
    <x v="1"/>
    <n v="0.14499999999999999"/>
    <n v="444000"/>
    <n v="26638000"/>
    <x v="0"/>
    <x v="2"/>
    <n v="0"/>
    <n v="0"/>
    <n v="0"/>
    <s v="survey ulang"/>
    <n v="1"/>
    <n v="2"/>
    <n v="4"/>
    <n v="0"/>
    <n v="7"/>
    <s v="Medium Risk"/>
    <n v="4"/>
    <s v="0-5 bulan"/>
  </r>
  <r>
    <s v="KRM00068"/>
    <d v="2026-03-31T00:00:00"/>
    <x v="1"/>
    <s v="Budi Utami"/>
    <s v="64862401881379"/>
    <n v="39"/>
    <s v="Lakilaki"/>
    <x v="3"/>
    <n v="6803000"/>
    <n v="7.8097897986182566E-2"/>
    <x v="20"/>
    <s v="DKI Jakarta"/>
    <x v="2"/>
    <s v="Address"/>
    <s v="Matic Mid"/>
    <n v="20504000"/>
    <n v="7176000"/>
    <s v="High"/>
    <n v="0.35"/>
    <x v="4"/>
    <n v="0.14499999999999999"/>
    <n v="531300"/>
    <n v="19126000"/>
    <x v="0"/>
    <x v="0"/>
    <n v="0"/>
    <n v="0"/>
    <n v="1"/>
    <m/>
    <n v="1"/>
    <n v="1"/>
    <n v="2"/>
    <n v="0"/>
    <n v="4"/>
    <s v="Low Risk"/>
    <n v="6"/>
    <s v="6-11 bulan"/>
  </r>
  <r>
    <s v="KRM00069"/>
    <d v="2026-01-01T00:00:00"/>
    <x v="5"/>
    <s v="Maya Fauzi"/>
    <s v="Invalid"/>
    <n v="27"/>
    <s v="Lakilaki"/>
    <x v="0"/>
    <n v="5550000"/>
    <n v="9.3675675675675682E-2"/>
    <x v="6"/>
    <s v="DIY"/>
    <x v="1"/>
    <s v="Freego"/>
    <s v="Matic Mid"/>
    <n v="22602000"/>
    <n v="4520000"/>
    <s v="Medium"/>
    <n v="0.2"/>
    <x v="1"/>
    <n v="0.14499999999999999"/>
    <n v="519900"/>
    <n v="31192000"/>
    <x v="0"/>
    <x v="0"/>
    <n v="0"/>
    <n v="0"/>
    <n v="1"/>
    <s v="data kurang"/>
    <n v="1"/>
    <n v="2"/>
    <n v="4"/>
    <n v="0"/>
    <n v="7"/>
    <s v="Medium Risk"/>
    <n v="9"/>
    <s v="6-11 bulan"/>
  </r>
  <r>
    <s v="KRM00070"/>
    <d v="2026-01-27T00:00:00"/>
    <x v="5"/>
    <s v="Ayu Purnama"/>
    <s v="34011408851392"/>
    <n v="39"/>
    <s v="Perempuan"/>
    <x v="6"/>
    <n v="4688000"/>
    <n v="0.15934300341296928"/>
    <x v="11"/>
    <s v="Sumatera Utara"/>
    <x v="0"/>
    <s v="Vario 160"/>
    <s v="Matic Mid"/>
    <n v="28870000"/>
    <n v="2887000"/>
    <s v="Low"/>
    <n v="0.1"/>
    <x v="1"/>
    <n v="0.14499999999999999"/>
    <n v="747000"/>
    <n v="44821000"/>
    <x v="0"/>
    <x v="0"/>
    <n v="0"/>
    <n v="0"/>
    <n v="1"/>
    <s v="approved"/>
    <n v="1"/>
    <n v="3"/>
    <n v="4"/>
    <n v="0"/>
    <n v="8"/>
    <s v="Medium Risk"/>
    <n v="8"/>
    <s v="6-11 bulan"/>
  </r>
  <r>
    <s v="KRM00071"/>
    <d v="2026-05-18T00:00:00"/>
    <x v="4"/>
    <s v="Siti Wijaya"/>
    <s v="68142807808226"/>
    <n v="30"/>
    <s v="Perempuan"/>
    <x v="4"/>
    <n v="5435000"/>
    <n v="0.28535418583256672"/>
    <x v="11"/>
    <s v="Sumatera Utara"/>
    <x v="0"/>
    <s v="ADV 160"/>
    <s v="Adventure"/>
    <n v="44390000"/>
    <n v="15536000"/>
    <s v="High"/>
    <n v="0.35"/>
    <x v="5"/>
    <n v="0.14499999999999999"/>
    <n v="1550900"/>
    <n v="37221000"/>
    <x v="0"/>
    <x v="0"/>
    <n v="0"/>
    <n v="0"/>
    <n v="1"/>
    <m/>
    <n v="2"/>
    <n v="1"/>
    <n v="1"/>
    <n v="0"/>
    <n v="4"/>
    <s v="Low Risk"/>
    <n v="5"/>
    <s v="0-5 bulan"/>
  </r>
  <r>
    <s v="KRM00072"/>
    <d v="2026-06-09T00:00:00"/>
    <x v="0"/>
    <s v="Tri Kurniawan"/>
    <s v="55171002628640"/>
    <n v="45"/>
    <s v="Perempuan"/>
    <x v="1"/>
    <n v="14579000"/>
    <n v="5.670484944097675E-2"/>
    <x v="17"/>
    <s v="Jawa Barat"/>
    <x v="0"/>
    <s v="Vario 160"/>
    <s v="Matic Mid"/>
    <n v="29629000"/>
    <n v="8889000"/>
    <s v="High"/>
    <n v="0.3"/>
    <x v="4"/>
    <n v="0.14499999999999999"/>
    <n v="826700"/>
    <n v="29762000"/>
    <x v="0"/>
    <x v="0"/>
    <n v="0"/>
    <n v="0"/>
    <n v="1"/>
    <s v="ok"/>
    <n v="1"/>
    <n v="1"/>
    <n v="2"/>
    <n v="0"/>
    <n v="4"/>
    <s v="Low Risk"/>
    <n v="4"/>
    <s v="0-5 bulan"/>
  </r>
  <r>
    <s v="KRM00073"/>
    <d v="2026-03-12T00:00:00"/>
    <x v="1"/>
    <s v="Dian Wijaya"/>
    <s v="55872709579904"/>
    <n v="25"/>
    <s v="Perempuan"/>
    <x v="1"/>
    <n v="7721000"/>
    <n v="8.1789923585027846E-2"/>
    <x v="20"/>
    <s v="DKI Jakarta"/>
    <x v="0"/>
    <s v="Scoopy"/>
    <s v="Matic Stylish"/>
    <n v="24407000"/>
    <n v="2441000"/>
    <s v="Low"/>
    <n v="0.1"/>
    <x v="1"/>
    <n v="0.14499999999999999"/>
    <n v="631500"/>
    <n v="37891000"/>
    <x v="0"/>
    <x v="0"/>
    <n v="0"/>
    <n v="0"/>
    <n v="1"/>
    <s v="survey ulang"/>
    <n v="1"/>
    <n v="3"/>
    <n v="4"/>
    <n v="0"/>
    <n v="8"/>
    <s v="Medium Risk"/>
    <n v="7"/>
    <s v="6-11 bulan"/>
  </r>
  <r>
    <s v="KRM00074"/>
    <d v="2026-04-10T00:00:00"/>
    <x v="2"/>
    <s v="Hendra Hidayah"/>
    <s v="46371506802058"/>
    <n v="29"/>
    <s v="Perempuan"/>
    <x v="1"/>
    <n v="9851000"/>
    <n v="7.6215612628159582E-2"/>
    <x v="8"/>
    <s v="Banten"/>
    <x v="0"/>
    <s v="Vario 160"/>
    <s v="Matic Mid"/>
    <n v="29018000"/>
    <n v="2902000"/>
    <s v="Low"/>
    <n v="0.1"/>
    <x v="1"/>
    <n v="0.14499999999999999"/>
    <n v="750800"/>
    <n v="45050000"/>
    <x v="0"/>
    <x v="0"/>
    <n v="0"/>
    <n v="0"/>
    <n v="1"/>
    <m/>
    <n v="1"/>
    <n v="3"/>
    <n v="4"/>
    <n v="0"/>
    <n v="8"/>
    <s v="Medium Risk"/>
    <n v="6"/>
    <s v="6-11 bulan"/>
  </r>
  <r>
    <s v="KRM00075"/>
    <d v="2026-01-09T00:00:00"/>
    <x v="5"/>
    <s v="Lestari Purnama"/>
    <s v="95701304693024"/>
    <n v="37"/>
    <s v="Lakilaki"/>
    <x v="6"/>
    <n v="6156000"/>
    <n v="6.9282001299545162E-2"/>
    <x v="19"/>
    <s v="Jawa Barat"/>
    <x v="2"/>
    <s v="Nex II"/>
    <s v="Matic Entry"/>
    <n v="16461000"/>
    <n v="5761000"/>
    <s v="High"/>
    <n v="0.35"/>
    <x v="4"/>
    <n v="0.14499999999999999"/>
    <n v="426500"/>
    <n v="15354000"/>
    <x v="0"/>
    <x v="0"/>
    <n v="0"/>
    <n v="0"/>
    <n v="1"/>
    <s v="approved"/>
    <n v="1"/>
    <n v="1"/>
    <n v="2"/>
    <n v="0"/>
    <n v="4"/>
    <s v="Low Risk"/>
    <n v="9"/>
    <s v="6-11 bulan"/>
  </r>
  <r>
    <s v="KRM00076"/>
    <d v="2026-01-13T00:00:00"/>
    <x v="5"/>
    <s v="Yusuf Wijaya"/>
    <s v="47501609501492"/>
    <n v="41"/>
    <s v="Lakilaki"/>
    <x v="8"/>
    <n v="3957000"/>
    <n v="9.7371746272428603E-2"/>
    <x v="13"/>
    <s v="Jawa Barat"/>
    <x v="1"/>
    <s v="Freego"/>
    <s v="Matic Mid"/>
    <n v="22336000"/>
    <n v="8934000"/>
    <s v="High"/>
    <n v="0.4"/>
    <x v="1"/>
    <n v="0.14499999999999999"/>
    <n v="385300"/>
    <n v="23119000"/>
    <x v="0"/>
    <x v="0"/>
    <n v="0"/>
    <n v="0"/>
    <n v="1"/>
    <s v="survey ulang"/>
    <n v="1"/>
    <n v="1"/>
    <n v="4"/>
    <n v="0"/>
    <n v="6"/>
    <s v="Low Risk"/>
    <n v="9"/>
    <s v="6-11 bulan"/>
  </r>
  <r>
    <s v="KRM00077"/>
    <d v="2026-05-19T00:00:00"/>
    <x v="4"/>
    <s v="Hendra Anggraini"/>
    <s v="78172511818027"/>
    <n v="24"/>
    <s v="Perempuan"/>
    <x v="0"/>
    <n v="7434000"/>
    <n v="7.5975248856604782E-2"/>
    <x v="0"/>
    <s v="Bali"/>
    <x v="0"/>
    <s v="Vario 125"/>
    <s v="Matic Mid"/>
    <n v="24558000"/>
    <n v="4912000"/>
    <s v="Medium"/>
    <n v="0.2"/>
    <x v="1"/>
    <n v="0.14499999999999999"/>
    <n v="564800"/>
    <n v="33889000"/>
    <x v="0"/>
    <x v="0"/>
    <n v="0"/>
    <n v="0"/>
    <n v="1"/>
    <s v="verifikasi"/>
    <n v="1"/>
    <n v="2"/>
    <n v="4"/>
    <n v="0"/>
    <n v="7"/>
    <s v="Medium Risk"/>
    <n v="5"/>
    <s v="0-5 bulan"/>
  </r>
  <r>
    <s v="KRM00078"/>
    <d v="2026-04-14T00:00:00"/>
    <x v="2"/>
    <s v="Joko Hartono"/>
    <s v="93091007791857"/>
    <n v="23"/>
    <s v="Lakilaki"/>
    <x v="0"/>
    <n v="6719000"/>
    <n v="8.2765292454234266E-2"/>
    <x v="5"/>
    <s v="Kalimantan Timur"/>
    <x v="2"/>
    <s v="Nex II"/>
    <s v="Matic Entry"/>
    <n v="17243000"/>
    <n v="6897000"/>
    <s v="High"/>
    <n v="0.4"/>
    <x v="5"/>
    <n v="0.14499999999999999"/>
    <n v="556100"/>
    <n v="13346000"/>
    <x v="0"/>
    <x v="0"/>
    <n v="0"/>
    <n v="0"/>
    <n v="1"/>
    <s v="approved"/>
    <n v="1"/>
    <n v="1"/>
    <n v="1"/>
    <n v="0"/>
    <n v="3"/>
    <s v="Low Risk"/>
    <n v="6"/>
    <s v="6-11 bulan"/>
  </r>
  <r>
    <s v="KRM00079"/>
    <d v="2026-04-03T00:00:00"/>
    <x v="2"/>
    <s v="Dian Hidayah"/>
    <s v="68691002529642"/>
    <n v="51"/>
    <s v="Lakilaki"/>
    <x v="5"/>
    <n v="4906000"/>
    <n v="0.34290664492458217"/>
    <x v="9"/>
    <s v="Jawa Tengah"/>
    <x v="1"/>
    <s v="NMAX 155"/>
    <s v="Matic Premium"/>
    <n v="34777000"/>
    <n v="3478000"/>
    <s v="Low"/>
    <n v="0.1"/>
    <x v="5"/>
    <n v="0.14499999999999999"/>
    <n v="1682300"/>
    <n v="40375000"/>
    <x v="0"/>
    <x v="0"/>
    <n v="0"/>
    <n v="0"/>
    <n v="1"/>
    <s v="ok"/>
    <n v="3"/>
    <n v="3"/>
    <n v="1"/>
    <n v="0"/>
    <n v="7"/>
    <s v="Medium Risk"/>
    <n v="6"/>
    <s v="6-11 bulan"/>
  </r>
  <r>
    <s v="KRM00080"/>
    <d v="2026-03-20T00:00:00"/>
    <x v="1"/>
    <s v="Nia Hakim"/>
    <s v="76562304557496"/>
    <n v="45"/>
    <s v="Lakilaki"/>
    <x v="8"/>
    <n v="3552000"/>
    <n v="0.20053490990990991"/>
    <x v="8"/>
    <s v="Banten"/>
    <x v="3"/>
    <s v="Dazz"/>
    <s v="Matic Entry"/>
    <n v="15591000"/>
    <n v="2339000"/>
    <s v="Medium"/>
    <n v="0.15"/>
    <x v="5"/>
    <n v="0.14499999999999999"/>
    <n v="712300"/>
    <n v="17095000"/>
    <x v="0"/>
    <x v="0"/>
    <n v="0"/>
    <n v="0"/>
    <n v="1"/>
    <s v="approved"/>
    <n v="2"/>
    <n v="2"/>
    <n v="1"/>
    <n v="0"/>
    <n v="5"/>
    <s v="Low Risk"/>
    <n v="7"/>
    <s v="6-11 bulan"/>
  </r>
  <r>
    <s v="KRM00081"/>
    <d v="2026-03-26T00:00:00"/>
    <x v="1"/>
    <s v="Eka Permata"/>
    <s v="46281208614614"/>
    <n v="35"/>
    <s v="Perempuan"/>
    <x v="6"/>
    <n v="6195000"/>
    <n v="5.1138014527845034E-2"/>
    <x v="19"/>
    <s v="Jawa Barat"/>
    <x v="0"/>
    <s v="Revo X"/>
    <s v="Bebek"/>
    <n v="18366000"/>
    <n v="7346000"/>
    <s v="High"/>
    <n v="0.4"/>
    <x v="1"/>
    <n v="0.14499999999999999"/>
    <n v="316800"/>
    <n v="19009000"/>
    <x v="0"/>
    <x v="0"/>
    <n v="0"/>
    <n v="0"/>
    <n v="1"/>
    <s v="approved"/>
    <n v="1"/>
    <n v="1"/>
    <n v="4"/>
    <n v="0"/>
    <n v="6"/>
    <s v="Low Risk"/>
    <n v="6"/>
    <s v="6-11 bulan"/>
  </r>
  <r>
    <s v="KRM00082"/>
    <d v="2026-03-16T00:00:00"/>
    <x v="1"/>
    <s v="Dian Wibowo"/>
    <s v="58531207839373"/>
    <n v="48"/>
    <s v="Perempuan"/>
    <x v="7"/>
    <n v="4136000"/>
    <n v="0.11368471953578337"/>
    <x v="17"/>
    <s v="Jawa Barat"/>
    <x v="1"/>
    <s v="Lexi LX 155"/>
    <s v="Matic Mid"/>
    <n v="27256000"/>
    <n v="10902000"/>
    <s v="High"/>
    <n v="0.4"/>
    <x v="1"/>
    <n v="0.14499999999999999"/>
    <n v="470200"/>
    <n v="28211000"/>
    <x v="0"/>
    <x v="0"/>
    <n v="0"/>
    <n v="0"/>
    <n v="1"/>
    <m/>
    <n v="1"/>
    <n v="1"/>
    <n v="4"/>
    <n v="0"/>
    <n v="6"/>
    <s v="Low Risk"/>
    <n v="7"/>
    <s v="6-11 bulan"/>
  </r>
  <r>
    <s v="KRM00083"/>
    <d v="2026-03-02T00:00:00"/>
    <x v="1"/>
    <s v="Ayu Setiawan"/>
    <s v="49501810935426"/>
    <n v="21"/>
    <s v="Lakilaki"/>
    <x v="8"/>
    <n v="2679000"/>
    <n v="0.63434117207913399"/>
    <x v="17"/>
    <s v="Jawa Barat"/>
    <x v="0"/>
    <s v="Vario 125"/>
    <s v="Matic Mid"/>
    <n v="25443000"/>
    <n v="7633000"/>
    <s v="High"/>
    <n v="0.3"/>
    <x v="0"/>
    <n v="0.14499999999999999"/>
    <n v="1699400"/>
    <n v="20392000"/>
    <x v="0"/>
    <x v="0"/>
    <n v="0"/>
    <n v="0"/>
    <n v="1"/>
    <s v="data kurang"/>
    <n v="4"/>
    <n v="1"/>
    <n v="1"/>
    <n v="0"/>
    <n v="6"/>
    <s v="Low Risk"/>
    <n v="7"/>
    <s v="6-11 bulan"/>
  </r>
  <r>
    <s v="KRM00084"/>
    <d v="2026-05-21T00:00:00"/>
    <x v="4"/>
    <s v="Rina Santoso"/>
    <s v="45692202897066"/>
    <n v="46"/>
    <s v="Lakilaki"/>
    <x v="3"/>
    <n v="6753000"/>
    <n v="0.14446912483340738"/>
    <x v="0"/>
    <s v="Bali"/>
    <x v="1"/>
    <s v="MT15"/>
    <s v="Sport Naked"/>
    <n v="37706000"/>
    <n v="3771000"/>
    <s v="Low"/>
    <n v="0.1"/>
    <x v="1"/>
    <n v="0.14499999999999999"/>
    <n v="975600"/>
    <n v="58539000"/>
    <x v="0"/>
    <x v="0"/>
    <n v="0"/>
    <n v="0"/>
    <n v="1"/>
    <m/>
    <n v="1"/>
    <n v="3"/>
    <n v="4"/>
    <n v="0"/>
    <n v="8"/>
    <s v="Medium Risk"/>
    <n v="5"/>
    <s v="0-5 bulan"/>
  </r>
  <r>
    <s v="KRM00086"/>
    <d v="2026-04-26T00:00:00"/>
    <x v="2"/>
    <s v="Tidak Diketahui"/>
    <s v="Invalid"/>
    <n v="47"/>
    <s v="Lakilaki"/>
    <x v="0"/>
    <n v="6111000"/>
    <n v="0.45406643757159221"/>
    <x v="8"/>
    <s v="Banten"/>
    <x v="4"/>
    <s v="KLX 150"/>
    <s v="Trail"/>
    <n v="36351327"/>
    <n v="7270000"/>
    <s v="Medium"/>
    <n v="0.2"/>
    <x v="0"/>
    <n v="0.14499999999999999"/>
    <n v="2774800"/>
    <n v="33298000"/>
    <x v="0"/>
    <x v="2"/>
    <n v="0"/>
    <n v="0"/>
    <n v="0"/>
    <m/>
    <n v="4"/>
    <n v="2"/>
    <n v="1"/>
    <n v="0"/>
    <n v="7"/>
    <s v="Medium Risk"/>
    <n v="5"/>
    <s v="0-5 bulan"/>
  </r>
  <r>
    <s v="KRM00087"/>
    <d v="2026-08-01T00:00:00"/>
    <x v="9"/>
    <s v="Siti Rahayu"/>
    <s v="56011011631056"/>
    <n v="21"/>
    <s v="Lakilaki"/>
    <x v="0"/>
    <n v="4793000"/>
    <n v="0.3035051116211141"/>
    <x v="9"/>
    <s v="Jawa Tengah"/>
    <x v="1"/>
    <s v="Mio M3"/>
    <s v="Matic Entry"/>
    <n v="17937000"/>
    <n v="2691000"/>
    <s v="Medium"/>
    <n v="0.15"/>
    <x v="0"/>
    <n v="0.14499999999999999"/>
    <n v="1454700"/>
    <n v="17456000"/>
    <x v="0"/>
    <x v="0"/>
    <n v="0"/>
    <n v="0"/>
    <n v="1"/>
    <s v="ok"/>
    <n v="3"/>
    <n v="2"/>
    <n v="1"/>
    <n v="0"/>
    <n v="6"/>
    <s v="Low Risk"/>
    <n v="2"/>
    <s v="0-5 bulan"/>
  </r>
  <r>
    <s v="KRM00088"/>
    <d v="2026-03-28T00:00:00"/>
    <x v="1"/>
    <s v="Ayu Sari"/>
    <s v="34671203768215"/>
    <n v="23"/>
    <s v="Lakilaki"/>
    <x v="5"/>
    <n v="4727000"/>
    <n v="0.33236725195684369"/>
    <x v="15"/>
    <s v="DKI Jakarta"/>
    <x v="0"/>
    <s v="ADV 160"/>
    <s v="Adventure"/>
    <n v="43793000"/>
    <n v="4379000"/>
    <s v="Low"/>
    <n v="0.1"/>
    <x v="4"/>
    <n v="0.14499999999999999"/>
    <n v="1571100"/>
    <n v="56559000"/>
    <x v="0"/>
    <x v="0"/>
    <n v="0"/>
    <n v="0"/>
    <n v="1"/>
    <m/>
    <n v="3"/>
    <n v="3"/>
    <n v="2"/>
    <n v="0"/>
    <n v="8"/>
    <s v="Medium Risk"/>
    <n v="6"/>
    <s v="6-11 bulan"/>
  </r>
  <r>
    <s v="KRM00089"/>
    <d v="2026-05-08T00:00:00"/>
    <x v="4"/>
    <s v="Wahyu Prasetyo"/>
    <s v="44881610822106"/>
    <n v="33"/>
    <s v="Perempuan"/>
    <x v="7"/>
    <n v="3186000"/>
    <n v="0.38913998744507217"/>
    <x v="1"/>
    <s v="Sumatera Selatan"/>
    <x v="4"/>
    <s v="KLX 150"/>
    <s v="Trail"/>
    <n v="38442000"/>
    <n v="15377000"/>
    <s v="High"/>
    <n v="0.4"/>
    <x v="5"/>
    <n v="0.14499999999999999"/>
    <n v="1239800"/>
    <n v="29754000"/>
    <x v="0"/>
    <x v="0"/>
    <n v="0"/>
    <n v="0"/>
    <n v="1"/>
    <m/>
    <n v="3"/>
    <n v="1"/>
    <n v="1"/>
    <n v="0"/>
    <n v="5"/>
    <s v="Low Risk"/>
    <n v="5"/>
    <s v="0-5 bulan"/>
  </r>
  <r>
    <s v="KRM00090"/>
    <d v="2026-05-23T00:00:00"/>
    <x v="4"/>
    <s v="Ayu Prasetyo"/>
    <s v="80071305811379"/>
    <n v="46"/>
    <s v="Perempuan"/>
    <x v="0"/>
    <n v="6293000"/>
    <n v="0.37543302081678054"/>
    <x v="12"/>
    <s v="DKI Jakarta"/>
    <x v="0"/>
    <s v="Vario 160"/>
    <s v="Matic Mid"/>
    <n v="30951000"/>
    <n v="6190000"/>
    <s v="Medium"/>
    <n v="0.2"/>
    <x v="0"/>
    <n v="0.14499999999999999"/>
    <n v="2362600"/>
    <n v="28352000"/>
    <x v="0"/>
    <x v="0"/>
    <n v="0"/>
    <n v="0"/>
    <n v="1"/>
    <s v="survey ulang"/>
    <n v="3"/>
    <n v="2"/>
    <n v="1"/>
    <n v="0"/>
    <n v="6"/>
    <s v="Low Risk"/>
    <n v="4"/>
    <s v="0-5 bulan"/>
  </r>
  <r>
    <s v="KRM00091"/>
    <d v="2026-03-26T00:00:00"/>
    <x v="1"/>
    <s v="Agus Nugroho"/>
    <s v="43002010794210"/>
    <n v="37"/>
    <s v="Lakilaki"/>
    <x v="9"/>
    <n v="3953000"/>
    <n v="0.15464204401720213"/>
    <x v="10"/>
    <s v="Jawa Timur"/>
    <x v="0"/>
    <s v="Revo X"/>
    <s v="Bebek"/>
    <n v="18042000"/>
    <n v="2706000"/>
    <s v="Medium"/>
    <n v="0.15"/>
    <x v="4"/>
    <n v="0.14499999999999999"/>
    <n v="611300"/>
    <n v="22007000"/>
    <x v="0"/>
    <x v="0"/>
    <n v="0"/>
    <n v="0"/>
    <n v="1"/>
    <m/>
    <n v="1"/>
    <n v="2"/>
    <n v="2"/>
    <n v="0"/>
    <n v="5"/>
    <s v="Low Risk"/>
    <n v="6"/>
    <s v="6-11 bulan"/>
  </r>
  <r>
    <s v="KRM00092"/>
    <d v="2026-04-15T00:00:00"/>
    <x v="2"/>
    <s v="Agus Fauzi"/>
    <s v="77901011893848"/>
    <n v="21"/>
    <s v="Lakilaki"/>
    <x v="2"/>
    <n v="2252000"/>
    <n v="0.3142095914742451"/>
    <x v="7"/>
    <s v="Jawa Barat"/>
    <x v="0"/>
    <s v="Revo X"/>
    <s v="Bebek"/>
    <n v="17435000"/>
    <n v="6974000"/>
    <s v="High"/>
    <n v="0.4"/>
    <x v="3"/>
    <n v="0.14499999999999999"/>
    <n v="707600"/>
    <n v="12736000"/>
    <x v="0"/>
    <x v="0"/>
    <n v="0"/>
    <n v="0"/>
    <n v="1"/>
    <s v="data kurang"/>
    <n v="3"/>
    <n v="1"/>
    <n v="1"/>
    <n v="0"/>
    <n v="5"/>
    <s v="Low Risk"/>
    <n v="6"/>
    <s v="6-11 bulan"/>
  </r>
  <r>
    <s v="KRM00093"/>
    <d v="2026-02-11T00:00:00"/>
    <x v="3"/>
    <s v="Wahyu Santoso"/>
    <s v="95242911946977"/>
    <n v="23"/>
    <s v="Lakilaki"/>
    <x v="8"/>
    <n v="3621000"/>
    <n v="0.42176194421430546"/>
    <x v="20"/>
    <s v="DKI Jakarta"/>
    <x v="0"/>
    <s v="Vario 160"/>
    <s v="Matic Mid"/>
    <n v="30105000"/>
    <n v="7526000"/>
    <s v="Medium"/>
    <n v="0.25"/>
    <x v="3"/>
    <n v="0.14499999999999999"/>
    <n v="1527200"/>
    <n v="27490000"/>
    <x v="0"/>
    <x v="0"/>
    <n v="0"/>
    <n v="0"/>
    <n v="1"/>
    <m/>
    <n v="4"/>
    <n v="2"/>
    <n v="1"/>
    <n v="0"/>
    <n v="7"/>
    <s v="Medium Risk"/>
    <n v="8"/>
    <s v="6-11 bulan"/>
  </r>
  <r>
    <s v="KRM00094"/>
    <d v="2026-03-18T00:00:00"/>
    <x v="1"/>
    <s v="Putri Susanti"/>
    <s v="35461304643346"/>
    <n v="42"/>
    <s v="Perempuan"/>
    <x v="0"/>
    <n v="6847000"/>
    <n v="9.0667445596611648E-2"/>
    <x v="2"/>
    <s v="Riau"/>
    <x v="2"/>
    <s v="Nex II"/>
    <s v="Matic Entry"/>
    <n v="17306000"/>
    <n v="1731000"/>
    <s v="Low"/>
    <n v="0.1"/>
    <x v="4"/>
    <n v="0.14499999999999999"/>
    <n v="620800"/>
    <n v="22350000"/>
    <x v="0"/>
    <x v="0"/>
    <n v="0"/>
    <n v="0"/>
    <n v="1"/>
    <s v="survey ulang"/>
    <n v="1"/>
    <n v="3"/>
    <n v="2"/>
    <n v="0"/>
    <n v="6"/>
    <s v="Low Risk"/>
    <n v="7"/>
    <s v="6-11 bulan"/>
  </r>
  <r>
    <s v="KRM00095"/>
    <d v="2026-02-05T00:00:00"/>
    <x v="3"/>
    <s v="Siti Hartono"/>
    <s v="72891402947599"/>
    <n v="27"/>
    <s v="Lakilaki"/>
    <x v="9"/>
    <n v="6466000"/>
    <n v="0.26625425301577482"/>
    <x v="8"/>
    <s v="Banten"/>
    <x v="1"/>
    <s v="XMAX 250"/>
    <s v="Maxi Scooter"/>
    <n v="61701000"/>
    <n v="18510000"/>
    <s v="High"/>
    <n v="0.3"/>
    <x v="4"/>
    <n v="0.14499999999999999"/>
    <n v="1721600"/>
    <n v="61979000"/>
    <x v="0"/>
    <x v="0"/>
    <n v="0"/>
    <n v="0"/>
    <n v="1"/>
    <s v="verifikasi"/>
    <n v="2"/>
    <n v="1"/>
    <n v="2"/>
    <n v="0"/>
    <n v="5"/>
    <s v="Low Risk"/>
    <n v="8"/>
    <s v="6-11 bulan"/>
  </r>
  <r>
    <s v="KRM00096"/>
    <d v="2026-02-12T00:00:00"/>
    <x v="3"/>
    <s v="Tri Kurniawan"/>
    <s v="78512210714352"/>
    <n v="37"/>
    <s v="Lakilaki"/>
    <x v="2"/>
    <n v="1622000"/>
    <n v="2.3278668310727495"/>
    <x v="6"/>
    <s v="DIY"/>
    <x v="1"/>
    <s v="R15"/>
    <s v="Sport"/>
    <n v="43969000"/>
    <n v="4397000"/>
    <s v="Low"/>
    <n v="0.1"/>
    <x v="0"/>
    <n v="0.14499999999999999"/>
    <n v="3775800"/>
    <n v="45310000"/>
    <x v="0"/>
    <x v="0"/>
    <n v="0"/>
    <n v="0"/>
    <n v="1"/>
    <s v="approved"/>
    <n v="4"/>
    <n v="3"/>
    <n v="1"/>
    <n v="0"/>
    <n v="8"/>
    <s v="Medium Risk"/>
    <n v="8"/>
    <s v="6-11 bulan"/>
  </r>
  <r>
    <s v="KRM00097"/>
    <d v="2026-02-21T00:00:00"/>
    <x v="3"/>
    <s v="Dewi Rahayu"/>
    <s v="90841107628938"/>
    <n v="25"/>
    <s v="Lakilaki"/>
    <x v="3"/>
    <n v="7299000"/>
    <n v="0.21737224277298259"/>
    <x v="10"/>
    <s v="Jawa Timur"/>
    <x v="1"/>
    <s v="Mio M3"/>
    <s v="Matic Entry"/>
    <n v="18475000"/>
    <n v="1847000"/>
    <s v="Low"/>
    <n v="0.1"/>
    <x v="0"/>
    <n v="0.14499999999999999"/>
    <n v="1586600"/>
    <n v="19039000"/>
    <x v="0"/>
    <x v="0"/>
    <n v="0"/>
    <n v="0"/>
    <n v="1"/>
    <m/>
    <n v="2"/>
    <n v="3"/>
    <n v="1"/>
    <n v="0"/>
    <n v="6"/>
    <s v="Low Risk"/>
    <n v="8"/>
    <s v="6-11 bulan"/>
  </r>
  <r>
    <s v="KRM00098"/>
    <d v="2026-01-19T00:00:00"/>
    <x v="5"/>
    <s v="Siti Prasetyo"/>
    <s v="76562309512726"/>
    <n v="41"/>
    <s v="Lakilaki"/>
    <x v="9"/>
    <n v="4411000"/>
    <n v="0.19353888007254591"/>
    <x v="17"/>
    <s v="Jawa Barat"/>
    <x v="0"/>
    <s v="PCX 160"/>
    <s v="Matic Premium"/>
    <n v="37116000"/>
    <n v="7423000"/>
    <s v="Medium"/>
    <n v="0.2"/>
    <x v="1"/>
    <n v="0.14499999999999999"/>
    <n v="853700"/>
    <n v="51220000"/>
    <x v="0"/>
    <x v="0"/>
    <n v="0"/>
    <n v="0"/>
    <n v="1"/>
    <m/>
    <n v="1"/>
    <n v="2"/>
    <n v="4"/>
    <n v="0"/>
    <n v="7"/>
    <s v="Medium Risk"/>
    <n v="9"/>
    <s v="6-11 bulan"/>
  </r>
  <r>
    <s v="KRM00099"/>
    <d v="2026-02-15T00:00:00"/>
    <x v="3"/>
    <s v="Hendra Fauzi"/>
    <s v="31152112572378"/>
    <n v="38"/>
    <s v="Lakilaki"/>
    <x v="7"/>
    <n v="4296000"/>
    <n v="0.65418994413407816"/>
    <x v="8"/>
    <s v="Banten"/>
    <x v="1"/>
    <s v="NMAX 155"/>
    <s v="Matic Premium"/>
    <n v="34652000"/>
    <n v="5198000"/>
    <s v="Medium"/>
    <n v="0.15"/>
    <x v="0"/>
    <n v="0.14499999999999999"/>
    <n v="2810400"/>
    <n v="33724000"/>
    <x v="0"/>
    <x v="0"/>
    <n v="0"/>
    <n v="0"/>
    <n v="1"/>
    <s v="data kurang"/>
    <n v="4"/>
    <n v="2"/>
    <n v="1"/>
    <n v="0"/>
    <n v="7"/>
    <s v="Medium Risk"/>
    <n v="8"/>
    <s v="6-11 bulan"/>
  </r>
  <r>
    <s v="KRM00100"/>
    <d v="2026-05-16T00:00:00"/>
    <x v="4"/>
    <s v="Fitriani Purnama"/>
    <s v="91401204733163"/>
    <n v="28"/>
    <s v="Lakilaki"/>
    <x v="0"/>
    <n v="5511000"/>
    <n v="0.13792415169660679"/>
    <x v="8"/>
    <s v="Banten"/>
    <x v="0"/>
    <s v="Vario 125"/>
    <s v="Matic Mid"/>
    <n v="25659000"/>
    <n v="2566000"/>
    <s v="Low"/>
    <n v="0.1"/>
    <x v="2"/>
    <n v="0.14499999999999999"/>
    <n v="760100"/>
    <n v="36486000"/>
    <x v="0"/>
    <x v="0"/>
    <n v="0"/>
    <n v="0"/>
    <n v="1"/>
    <m/>
    <n v="1"/>
    <n v="3"/>
    <n v="3"/>
    <n v="0"/>
    <n v="7"/>
    <s v="Medium Risk"/>
    <n v="5"/>
    <s v="0-5 bulan"/>
  </r>
  <r>
    <s v="KRM00101"/>
    <d v="2026-02-22T00:00:00"/>
    <x v="3"/>
    <s v="Agus Susanti"/>
    <s v="69012507525736"/>
    <n v="21"/>
    <s v="Perempuan"/>
    <x v="3"/>
    <n v="7430000"/>
    <n v="0.12656796769851952"/>
    <x v="0"/>
    <s v="Bali"/>
    <x v="0"/>
    <s v="ADV 160"/>
    <s v="Adventure"/>
    <n v="43611000"/>
    <n v="10903000"/>
    <s v="Medium"/>
    <n v="0.25"/>
    <x v="1"/>
    <n v="0.14499999999999999"/>
    <n v="940400"/>
    <n v="56422000"/>
    <x v="0"/>
    <x v="0"/>
    <n v="0"/>
    <n v="0"/>
    <n v="1"/>
    <m/>
    <n v="1"/>
    <n v="2"/>
    <n v="4"/>
    <n v="0"/>
    <n v="7"/>
    <s v="Medium Risk"/>
    <n v="8"/>
    <s v="6-11 bulan"/>
  </r>
  <r>
    <s v="KRM00102"/>
    <d v="2026-08-02T00:00:00"/>
    <x v="9"/>
    <s v="Yusuf Permata"/>
    <s v="99361211953566"/>
    <n v="52"/>
    <s v="Perempuan"/>
    <x v="6"/>
    <n v="6064000"/>
    <n v="0.10699208443271768"/>
    <x v="0"/>
    <s v="Bali"/>
    <x v="1"/>
    <s v="Mio M3"/>
    <s v="Matic Entry"/>
    <n v="18570000"/>
    <n v="6500000"/>
    <s v="High"/>
    <n v="0.35"/>
    <x v="5"/>
    <n v="0.14499999999999999"/>
    <n v="648800"/>
    <n v="15571000"/>
    <x v="0"/>
    <x v="0"/>
    <n v="0"/>
    <n v="0"/>
    <n v="1"/>
    <s v="approved"/>
    <n v="1"/>
    <n v="1"/>
    <n v="1"/>
    <n v="0"/>
    <n v="3"/>
    <s v="Low Risk"/>
    <n v="2"/>
    <s v="0-5 bulan"/>
  </r>
  <r>
    <s v="KRM00103"/>
    <d v="2026-01-23T00:00:00"/>
    <x v="5"/>
    <s v="Eka Rahayu"/>
    <s v="85202106515663"/>
    <n v="57"/>
    <s v="Perempuan"/>
    <x v="3"/>
    <n v="7150000"/>
    <n v="0.10728671328671328"/>
    <x v="17"/>
    <s v="Jawa Barat"/>
    <x v="1"/>
    <s v="NMAX 155"/>
    <s v="Matic Premium"/>
    <n v="35574000"/>
    <n v="8894000"/>
    <s v="Medium"/>
    <n v="0.25"/>
    <x v="1"/>
    <n v="0.14499999999999999"/>
    <n v="767100"/>
    <n v="46023000"/>
    <x v="0"/>
    <x v="0"/>
    <n v="0"/>
    <n v="0"/>
    <n v="1"/>
    <s v="approved"/>
    <n v="1"/>
    <n v="2"/>
    <n v="4"/>
    <n v="0"/>
    <n v="7"/>
    <s v="Medium Risk"/>
    <n v="8"/>
    <s v="6-11 bulan"/>
  </r>
  <r>
    <s v="KRM00104"/>
    <d v="2026-02-26T00:00:00"/>
    <x v="3"/>
    <s v="Putri Anggraini"/>
    <s v="80281507848932"/>
    <n v="50"/>
    <s v="Lakilaki"/>
    <x v="1"/>
    <n v="7384000"/>
    <n v="8.8908450704225359E-2"/>
    <x v="14"/>
    <s v="DKI Jakarta"/>
    <x v="0"/>
    <s v="Beat Street"/>
    <s v="Matic Entry"/>
    <n v="18790000"/>
    <n v="6576000"/>
    <s v="High"/>
    <n v="0.35"/>
    <x v="5"/>
    <n v="0.14499999999999999"/>
    <n v="656500"/>
    <n v="15756000"/>
    <x v="0"/>
    <x v="0"/>
    <n v="0"/>
    <n v="0"/>
    <n v="1"/>
    <s v="ok"/>
    <n v="1"/>
    <n v="1"/>
    <n v="1"/>
    <n v="0"/>
    <n v="3"/>
    <s v="Low Risk"/>
    <n v="7"/>
    <s v="6-11 bulan"/>
  </r>
  <r>
    <s v="KRM00105"/>
    <d v="2026-01-12T00:00:00"/>
    <x v="5"/>
    <s v="Budi Setiawan"/>
    <s v="65172704587895"/>
    <n v="45"/>
    <s v="Perempuan"/>
    <x v="6"/>
    <n v="6486000"/>
    <n v="8.8143694110391607E-2"/>
    <x v="6"/>
    <s v="DIY"/>
    <x v="1"/>
    <s v="Mio M3"/>
    <s v="Matic Entry"/>
    <n v="17728000"/>
    <n v="7091000"/>
    <s v="High"/>
    <n v="0.4"/>
    <x v="5"/>
    <n v="0.14499999999999999"/>
    <n v="571700"/>
    <n v="13721000"/>
    <x v="0"/>
    <x v="0"/>
    <n v="0"/>
    <n v="0"/>
    <n v="1"/>
    <s v="survey ulang"/>
    <n v="1"/>
    <n v="1"/>
    <n v="1"/>
    <n v="0"/>
    <n v="3"/>
    <s v="Low Risk"/>
    <n v="9"/>
    <s v="6-11 bulan"/>
  </r>
  <r>
    <s v="KRM00106"/>
    <d v="2026-03-19T00:00:00"/>
    <x v="1"/>
    <s v="Fitriani Fauzi"/>
    <s v="34641710773800"/>
    <n v="32"/>
    <s v="Perempuan"/>
    <x v="9"/>
    <n v="4756000"/>
    <n v="0.19539529015979815"/>
    <x v="6"/>
    <s v="DIY"/>
    <x v="1"/>
    <s v="NMAX 155"/>
    <s v="Matic Premium"/>
    <n v="35866000"/>
    <n v="12553000"/>
    <s v="High"/>
    <n v="0.35"/>
    <x v="4"/>
    <n v="0.14499999999999999"/>
    <n v="929300"/>
    <n v="33454000"/>
    <x v="0"/>
    <x v="0"/>
    <n v="0"/>
    <n v="0"/>
    <n v="1"/>
    <s v="ok"/>
    <n v="1"/>
    <n v="1"/>
    <n v="2"/>
    <n v="0"/>
    <n v="4"/>
    <s v="Low Risk"/>
    <n v="7"/>
    <s v="6-11 bulan"/>
  </r>
  <r>
    <s v="KRM00107"/>
    <d v="2026-01-07T00:00:00"/>
    <x v="5"/>
    <s v="Agus Saputra"/>
    <s v="64391001619346"/>
    <n v="29"/>
    <s v="Lakilaki"/>
    <x v="9"/>
    <n v="5144000"/>
    <n v="0.34105754276827371"/>
    <x v="4"/>
    <s v="Kalimantan Selatan"/>
    <x v="2"/>
    <s v="Address"/>
    <s v="Matic Mid"/>
    <n v="20430000"/>
    <n v="2043000"/>
    <s v="Low"/>
    <n v="0.1"/>
    <x v="0"/>
    <n v="0.14499999999999999"/>
    <n v="1754400"/>
    <n v="21053000"/>
    <x v="0"/>
    <x v="0"/>
    <n v="0"/>
    <n v="0"/>
    <n v="1"/>
    <s v="approved"/>
    <n v="3"/>
    <n v="3"/>
    <n v="1"/>
    <n v="0"/>
    <n v="7"/>
    <s v="Medium Risk"/>
    <n v="9"/>
    <s v="6-11 bulan"/>
  </r>
  <r>
    <s v="KRM00108"/>
    <d v="2026-05-14T00:00:00"/>
    <x v="4"/>
    <s v="Bagus Nugroho"/>
    <s v="42751112743511"/>
    <n v="38"/>
    <s v="Lakilaki"/>
    <x v="8"/>
    <n v="3939000"/>
    <n v="0.23247017009393248"/>
    <x v="11"/>
    <s v="Sumatera Utara"/>
    <x v="0"/>
    <s v="Beat Street"/>
    <s v="Matic Entry"/>
    <n v="19340000"/>
    <n v="5802000"/>
    <s v="High"/>
    <n v="0.3"/>
    <x v="3"/>
    <n v="0.14499999999999999"/>
    <n v="915700"/>
    <n v="16482000"/>
    <x v="0"/>
    <x v="0"/>
    <n v="0"/>
    <n v="0"/>
    <n v="1"/>
    <m/>
    <n v="2"/>
    <n v="1"/>
    <n v="1"/>
    <n v="0"/>
    <n v="4"/>
    <s v="Low Risk"/>
    <n v="5"/>
    <s v="0-5 bulan"/>
  </r>
  <r>
    <s v="KRM00109"/>
    <d v="2026-02-23T00:00:00"/>
    <x v="3"/>
    <s v="Yusuf Kurniawan"/>
    <s v="69872408883593"/>
    <n v="26"/>
    <s v="Lakilaki"/>
    <x v="9"/>
    <n v="4948000"/>
    <n v="0.18623686337914308"/>
    <x v="17"/>
    <s v="Jawa Barat"/>
    <x v="1"/>
    <s v="Lexi LX 155"/>
    <s v="Matic Mid"/>
    <n v="28899000"/>
    <n v="5780000"/>
    <s v="Medium"/>
    <n v="0.2"/>
    <x v="4"/>
    <n v="0.14499999999999999"/>
    <n v="921500"/>
    <n v="33175000"/>
    <x v="0"/>
    <x v="0"/>
    <n v="0"/>
    <n v="0"/>
    <n v="1"/>
    <s v="survey ulang"/>
    <n v="1"/>
    <n v="2"/>
    <n v="2"/>
    <n v="0"/>
    <n v="5"/>
    <s v="Low Risk"/>
    <n v="7"/>
    <s v="6-11 bulan"/>
  </r>
  <r>
    <s v="KRM00110"/>
    <d v="2026-06-04T00:00:00"/>
    <x v="0"/>
    <s v="Rizky Hartono"/>
    <s v="59741502841579"/>
    <n v="34"/>
    <s v="Lakilaki"/>
    <x v="1"/>
    <n v="6944000"/>
    <n v="0.10966301843317973"/>
    <x v="16"/>
    <s v="Jawa Timur"/>
    <x v="0"/>
    <s v="ADV 160"/>
    <s v="Adventure"/>
    <n v="44145000"/>
    <n v="17658000"/>
    <s v="High"/>
    <n v="0.4"/>
    <x v="1"/>
    <n v="0.14499999999999999"/>
    <n v="761500"/>
    <n v="45690000"/>
    <x v="0"/>
    <x v="0"/>
    <n v="0"/>
    <n v="0"/>
    <n v="1"/>
    <m/>
    <n v="1"/>
    <n v="1"/>
    <n v="4"/>
    <n v="0"/>
    <n v="6"/>
    <s v="Low Risk"/>
    <n v="4"/>
    <s v="0-5 bulan"/>
  </r>
  <r>
    <s v="KRM00111"/>
    <d v="2026-02-12T00:00:00"/>
    <x v="3"/>
    <s v="Fitriani Hidayah"/>
    <s v="94051303865474"/>
    <n v="52"/>
    <s v="Perempuan"/>
    <x v="3"/>
    <n v="5551000"/>
    <n v="0.15290938569627094"/>
    <x v="6"/>
    <s v="DIY"/>
    <x v="0"/>
    <s v="Vario 160"/>
    <s v="Matic Mid"/>
    <n v="30336000"/>
    <n v="4550000"/>
    <s v="Medium"/>
    <n v="0.15"/>
    <x v="2"/>
    <n v="0.14499999999999999"/>
    <n v="848800"/>
    <n v="40742000"/>
    <x v="0"/>
    <x v="0"/>
    <n v="0"/>
    <n v="0"/>
    <n v="1"/>
    <m/>
    <n v="1"/>
    <n v="2"/>
    <n v="3"/>
    <n v="0"/>
    <n v="6"/>
    <s v="Low Risk"/>
    <n v="8"/>
    <s v="6-11 bulan"/>
  </r>
  <r>
    <s v="KRM00112"/>
    <d v="2026-01-15T00:00:00"/>
    <x v="5"/>
    <s v="Rina Setiawan"/>
    <s v="71622809628693"/>
    <n v="27"/>
    <s v="Perempuan"/>
    <x v="8"/>
    <n v="3061000"/>
    <n v="0.27533485788957857"/>
    <x v="4"/>
    <s v="Kalimantan Selatan"/>
    <x v="0"/>
    <s v="Vario 160"/>
    <s v="Matic Mid"/>
    <n v="30121000"/>
    <n v="4518000"/>
    <s v="Medium"/>
    <n v="0.15"/>
    <x v="2"/>
    <n v="0.14499999999999999"/>
    <n v="842800"/>
    <n v="40453000"/>
    <x v="0"/>
    <x v="0"/>
    <n v="0"/>
    <n v="0"/>
    <n v="1"/>
    <s v="verifikasi"/>
    <n v="2"/>
    <n v="2"/>
    <n v="3"/>
    <n v="0"/>
    <n v="7"/>
    <s v="Medium Risk"/>
    <n v="9"/>
    <s v="6-11 bulan"/>
  </r>
  <r>
    <s v="KRM00113"/>
    <d v="2026-04-20T00:00:00"/>
    <x v="2"/>
    <s v="Budi Wijaya"/>
    <s v="37361906895701"/>
    <n v="47"/>
    <s v="Perempuan"/>
    <x v="1"/>
    <n v="13389000"/>
    <n v="8.2590185973560382E-2"/>
    <x v="11"/>
    <s v="Sumatera Utara"/>
    <x v="1"/>
    <s v="Mio M3"/>
    <s v="Matic Entry"/>
    <n v="17830000"/>
    <n v="6241000"/>
    <s v="High"/>
    <n v="0.35"/>
    <x v="0"/>
    <n v="0.14499999999999999"/>
    <n v="1105800"/>
    <n v="13270000"/>
    <x v="0"/>
    <x v="0"/>
    <n v="0"/>
    <n v="0"/>
    <n v="1"/>
    <s v="survey ulang"/>
    <n v="1"/>
    <n v="1"/>
    <n v="1"/>
    <n v="0"/>
    <n v="3"/>
    <s v="Low Risk"/>
    <n v="6"/>
    <s v="6-11 bulan"/>
  </r>
  <r>
    <s v="KRM00114"/>
    <d v="2026-04-28T00:00:00"/>
    <x v="2"/>
    <s v="Indah Lestari"/>
    <s v="54282702502826"/>
    <n v="34"/>
    <s v="Lakilaki"/>
    <x v="8"/>
    <n v="3609000"/>
    <n v="0.38312551953449708"/>
    <x v="10"/>
    <s v="Jawa Timur"/>
    <x v="3"/>
    <s v="Dazz"/>
    <s v="Matic Entry"/>
    <n v="16101000"/>
    <n v="1610000"/>
    <s v="Low"/>
    <n v="0.1"/>
    <x v="0"/>
    <n v="0.14499999999999999"/>
    <n v="1382700"/>
    <n v="16592000"/>
    <x v="0"/>
    <x v="0"/>
    <n v="0"/>
    <n v="0"/>
    <n v="1"/>
    <s v="survey ulang"/>
    <n v="3"/>
    <n v="3"/>
    <n v="1"/>
    <n v="0"/>
    <n v="7"/>
    <s v="Medium Risk"/>
    <n v="5"/>
    <s v="0-5 bulan"/>
  </r>
  <r>
    <s v="KRM00115"/>
    <d v="2026-05-11T00:00:00"/>
    <x v="4"/>
    <s v="Indah Hartono"/>
    <s v="94762907541252"/>
    <n v="25"/>
    <s v="Lakilaki"/>
    <x v="3"/>
    <n v="5771000"/>
    <n v="0.51339455900190611"/>
    <x v="20"/>
    <s v="DKI Jakarta"/>
    <x v="1"/>
    <s v="XMAX 250"/>
    <s v="Maxi Scooter"/>
    <n v="58404000"/>
    <n v="14601000"/>
    <s v="Medium"/>
    <n v="0.25"/>
    <x v="3"/>
    <n v="0.14499999999999999"/>
    <n v="2962800"/>
    <n v="53330000"/>
    <x v="0"/>
    <x v="0"/>
    <n v="0"/>
    <n v="0"/>
    <n v="1"/>
    <s v="survey ulang"/>
    <n v="4"/>
    <n v="2"/>
    <n v="1"/>
    <n v="0"/>
    <n v="7"/>
    <s v="Medium Risk"/>
    <n v="5"/>
    <s v="0-5 bulan"/>
  </r>
  <r>
    <s v="KRM00116"/>
    <d v="2026-01-04T00:00:00"/>
    <x v="5"/>
    <s v="Sri Sari"/>
    <s v="81641402533814"/>
    <n v="43"/>
    <s v="Lakilaki"/>
    <x v="0"/>
    <n v="5826000"/>
    <n v="0.15533813937521457"/>
    <x v="16"/>
    <s v="Jawa Timur"/>
    <x v="1"/>
    <s v="Mio M3"/>
    <s v="Matic Entry"/>
    <n v="18707000"/>
    <n v="1871000"/>
    <s v="Low"/>
    <n v="0.1"/>
    <x v="5"/>
    <n v="0.14499999999999999"/>
    <n v="905000"/>
    <n v="21719000"/>
    <x v="0"/>
    <x v="0"/>
    <n v="0"/>
    <n v="0"/>
    <n v="1"/>
    <m/>
    <n v="1"/>
    <n v="3"/>
    <n v="1"/>
    <n v="0"/>
    <n v="5"/>
    <s v="Low Risk"/>
    <n v="9"/>
    <s v="6-11 bulan"/>
  </r>
  <r>
    <s v="KRM00117"/>
    <d v="2026-01-16T00:00:00"/>
    <x v="5"/>
    <s v="Maya Wijaya"/>
    <s v="95711903648957"/>
    <n v="35"/>
    <s v="Perempuan"/>
    <x v="1"/>
    <n v="10874000"/>
    <n v="2.9952179510759611E-2"/>
    <x v="5"/>
    <s v="Kalimantan Timur"/>
    <x v="3"/>
    <s v="Dazz"/>
    <s v="Matic Entry"/>
    <n v="16494000"/>
    <n v="6598000"/>
    <s v="High"/>
    <n v="0.4"/>
    <x v="2"/>
    <n v="0.14499999999999999"/>
    <n v="325700"/>
    <n v="15635000"/>
    <x v="0"/>
    <x v="0"/>
    <n v="0"/>
    <n v="0"/>
    <n v="1"/>
    <s v="approved"/>
    <n v="1"/>
    <n v="1"/>
    <n v="3"/>
    <n v="0"/>
    <n v="5"/>
    <s v="Low Risk"/>
    <n v="9"/>
    <s v="6-11 bulan"/>
  </r>
  <r>
    <s v="KRM00118"/>
    <d v="2026-02-06T00:00:00"/>
    <x v="3"/>
    <s v="Reza Nugroho"/>
    <s v="31942010679215"/>
    <n v="23"/>
    <s v="Perempuan"/>
    <x v="0"/>
    <n v="5962000"/>
    <n v="0.14718215363971821"/>
    <x v="12"/>
    <s v="DKI Jakarta"/>
    <x v="2"/>
    <s v="Address"/>
    <s v="Matic Mid"/>
    <n v="20408000"/>
    <n v="4082000"/>
    <s v="Medium"/>
    <n v="0.2"/>
    <x v="5"/>
    <n v="0.14499999999999999"/>
    <n v="877500"/>
    <n v="21060000"/>
    <x v="0"/>
    <x v="0"/>
    <n v="0"/>
    <n v="0"/>
    <n v="1"/>
    <s v="survey ulang"/>
    <n v="1"/>
    <n v="2"/>
    <n v="1"/>
    <n v="0"/>
    <n v="4"/>
    <s v="Low Risk"/>
    <n v="8"/>
    <s v="6-11 bulan"/>
  </r>
  <r>
    <s v="KRM00119"/>
    <d v="2026-03-25T00:00:00"/>
    <x v="1"/>
    <s v="Tri Hakim"/>
    <s v="37212607954512"/>
    <n v="37"/>
    <s v="Perempuan"/>
    <x v="3"/>
    <n v="6746000"/>
    <n v="0.26227394011265937"/>
    <x v="11"/>
    <s v="Sumatera Utara"/>
    <x v="1"/>
    <s v="R15"/>
    <s v="Sport"/>
    <n v="43596000"/>
    <n v="17439000"/>
    <s v="High"/>
    <n v="0.4"/>
    <x v="3"/>
    <n v="0.14499999999999999"/>
    <n v="1769300"/>
    <n v="31847000"/>
    <x v="0"/>
    <x v="0"/>
    <n v="0"/>
    <n v="0"/>
    <n v="1"/>
    <s v="ok"/>
    <n v="2"/>
    <n v="1"/>
    <n v="1"/>
    <n v="0"/>
    <n v="4"/>
    <s v="Low Risk"/>
    <n v="6"/>
    <s v="6-11 bulan"/>
  </r>
  <r>
    <s v="KRM00120"/>
    <d v="2026-05-30T00:00:00"/>
    <x v="4"/>
    <s v="Joko Purnama"/>
    <s v="83852909922976"/>
    <n v="40"/>
    <s v="Lakilaki"/>
    <x v="8"/>
    <n v="3688000"/>
    <n v="0.4502169197396963"/>
    <x v="3"/>
    <s v="Sulawesi Selatan"/>
    <x v="0"/>
    <s v="Scoopy"/>
    <s v="Matic Stylish"/>
    <n v="23202000"/>
    <n v="5800000"/>
    <s v="Medium"/>
    <n v="0.25"/>
    <x v="0"/>
    <n v="0.14499999999999999"/>
    <n v="1660400"/>
    <n v="19925000"/>
    <x v="0"/>
    <x v="0"/>
    <n v="0"/>
    <n v="0"/>
    <n v="1"/>
    <m/>
    <n v="4"/>
    <n v="2"/>
    <n v="1"/>
    <n v="0"/>
    <n v="7"/>
    <s v="Medium Risk"/>
    <n v="4"/>
    <s v="0-5 bulan"/>
  </r>
  <r>
    <s v="KRM00121"/>
    <d v="2026-01-08T00:00:00"/>
    <x v="5"/>
    <s v="Lestari Purnama"/>
    <s v="46932709917622"/>
    <n v="57"/>
    <s v="Lakilaki"/>
    <x v="8"/>
    <n v="3884000"/>
    <n v="0.32296601441812567"/>
    <x v="15"/>
    <s v="DKI Jakarta"/>
    <x v="1"/>
    <s v="Lexi LX 155"/>
    <s v="Matic Mid"/>
    <n v="28531000"/>
    <n v="9986000"/>
    <s v="High"/>
    <n v="0.35"/>
    <x v="3"/>
    <n v="0.14499999999999999"/>
    <n v="1254400"/>
    <n v="22579000"/>
    <x v="0"/>
    <x v="0"/>
    <n v="0"/>
    <n v="0"/>
    <n v="1"/>
    <s v="data kurang"/>
    <n v="3"/>
    <n v="1"/>
    <n v="1"/>
    <n v="0"/>
    <n v="5"/>
    <s v="Low Risk"/>
    <n v="9"/>
    <s v="6-11 bulan"/>
  </r>
  <r>
    <s v="KRM00122"/>
    <d v="2026-06-16T00:00:00"/>
    <x v="0"/>
    <s v="Nia Hakim"/>
    <s v="81342007642715"/>
    <n v="38"/>
    <s v="Perempuan"/>
    <x v="9"/>
    <n v="6031000"/>
    <n v="0.12664566406897695"/>
    <x v="11"/>
    <s v="Sumatera Utara"/>
    <x v="0"/>
    <s v="Revo X"/>
    <s v="Bebek"/>
    <n v="17373000"/>
    <n v="6081000"/>
    <s v="High"/>
    <n v="0.35"/>
    <x v="3"/>
    <n v="0.14499999999999999"/>
    <n v="763800"/>
    <n v="13748000"/>
    <x v="0"/>
    <x v="0"/>
    <n v="0"/>
    <n v="0"/>
    <n v="1"/>
    <s v="data kurang"/>
    <n v="1"/>
    <n v="1"/>
    <n v="1"/>
    <n v="0"/>
    <n v="3"/>
    <s v="Low Risk"/>
    <n v="4"/>
    <s v="0-5 bulan"/>
  </r>
  <r>
    <s v="KRM00123"/>
    <d v="2026-03-31T00:00:00"/>
    <x v="1"/>
    <s v="Putri Saputra"/>
    <s v="42911812747546"/>
    <n v="39"/>
    <s v="Lakilaki"/>
    <x v="0"/>
    <n v="6289000"/>
    <n v="0.12768325647956749"/>
    <x v="12"/>
    <s v="DKI Jakarta"/>
    <x v="1"/>
    <s v="NMAX 155"/>
    <s v="Matic Premium"/>
    <n v="37240000"/>
    <n v="9310000"/>
    <s v="Medium"/>
    <n v="0.25"/>
    <x v="1"/>
    <n v="0.14499999999999999"/>
    <n v="803000"/>
    <n v="48180000"/>
    <x v="0"/>
    <x v="0"/>
    <n v="0"/>
    <n v="0"/>
    <n v="1"/>
    <m/>
    <n v="1"/>
    <n v="2"/>
    <n v="4"/>
    <n v="0"/>
    <n v="7"/>
    <s v="Medium Risk"/>
    <n v="6"/>
    <s v="6-11 bulan"/>
  </r>
  <r>
    <s v="KRM00124"/>
    <s v="Data Tidak Lengkap"/>
    <x v="7"/>
    <s v="Tidak Diketahui"/>
    <s v="Data Tidak Lengkap"/>
    <n v="55"/>
    <s v="Lakilaki"/>
    <x v="3"/>
    <n v="5689000"/>
    <n v="0.14079803128845139"/>
    <x v="18"/>
    <s v="Jawa Barat"/>
    <x v="0"/>
    <s v="Beat Street"/>
    <s v="Matic Entry"/>
    <n v="18219518"/>
    <n v="6377000"/>
    <s v="High"/>
    <n v="0.35"/>
    <x v="3"/>
    <n v="0.14499999999999999"/>
    <n v="801000"/>
    <n v="14418000"/>
    <x v="0"/>
    <x v="0"/>
    <n v="0"/>
    <n v="0"/>
    <n v="1"/>
    <s v="approved"/>
    <n v="1"/>
    <n v="1"/>
    <n v="1"/>
    <n v="0"/>
    <n v="3"/>
    <s v="Low Risk"/>
    <s v="N/A"/>
    <s v="N/A"/>
  </r>
  <r>
    <s v="KRM00125"/>
    <d v="2026-05-31T00:00:00"/>
    <x v="4"/>
    <s v="Dewi Saputra"/>
    <s v="79652409916652"/>
    <n v="41"/>
    <s v="Perempuan"/>
    <x v="7"/>
    <n v="3279000"/>
    <n v="0.25230253125953034"/>
    <x v="3"/>
    <s v="Sulawesi Selatan"/>
    <x v="1"/>
    <s v="NMAX 155"/>
    <s v="Matic Premium"/>
    <n v="35903000"/>
    <n v="10771000"/>
    <s v="High"/>
    <n v="0.3"/>
    <x v="2"/>
    <n v="0.14499999999999999"/>
    <n v="827300"/>
    <n v="39708000"/>
    <x v="0"/>
    <x v="0"/>
    <n v="0"/>
    <n v="0"/>
    <n v="1"/>
    <s v="ok"/>
    <n v="2"/>
    <n v="1"/>
    <n v="3"/>
    <n v="0"/>
    <n v="6"/>
    <s v="Low Risk"/>
    <n v="4"/>
    <s v="0-5 bulan"/>
  </r>
  <r>
    <s v="KRM00126"/>
    <d v="2026-05-16T00:00:00"/>
    <x v="4"/>
    <s v="Reza Anggraini"/>
    <s v="88412308539858"/>
    <n v="55"/>
    <s v="Perempuan"/>
    <x v="7"/>
    <n v="2899000"/>
    <n v="0.70206967919972407"/>
    <x v="9"/>
    <s v="Jawa Tengah"/>
    <x v="1"/>
    <s v="XMAX 250"/>
    <s v="Maxi Scooter"/>
    <n v="58255000"/>
    <n v="20389000"/>
    <s v="High"/>
    <n v="0.35"/>
    <x v="5"/>
    <n v="0.14499999999999999"/>
    <n v="2035300"/>
    <n v="48847000"/>
    <x v="0"/>
    <x v="0"/>
    <n v="0"/>
    <n v="0"/>
    <n v="1"/>
    <s v="verifikasi"/>
    <n v="4"/>
    <n v="1"/>
    <n v="1"/>
    <n v="0"/>
    <n v="6"/>
    <s v="Low Risk"/>
    <n v="5"/>
    <s v="0-5 bulan"/>
  </r>
  <r>
    <s v="KRM00127"/>
    <d v="2026-04-27T00:00:00"/>
    <x v="2"/>
    <s v="Fitriani Hidayah"/>
    <s v="64351801623275"/>
    <n v="21"/>
    <s v="Lakilaki"/>
    <x v="0"/>
    <n v="5415000"/>
    <n v="0.16350877192982455"/>
    <x v="7"/>
    <s v="Jawa Barat"/>
    <x v="0"/>
    <s v="Scoopy"/>
    <s v="Matic Stylish"/>
    <n v="23532000"/>
    <n v="7059000"/>
    <s v="High"/>
    <n v="0.3"/>
    <x v="5"/>
    <n v="0.14499999999999999"/>
    <n v="885400"/>
    <n v="21250000"/>
    <x v="0"/>
    <x v="0"/>
    <n v="0"/>
    <n v="0"/>
    <n v="1"/>
    <s v="approved"/>
    <n v="1"/>
    <n v="1"/>
    <n v="1"/>
    <n v="0"/>
    <n v="3"/>
    <s v="Low Risk"/>
    <n v="5"/>
    <s v="0-5 bulan"/>
  </r>
  <r>
    <s v="KRM00128"/>
    <d v="2026-03-29T00:00:00"/>
    <x v="1"/>
    <s v="Bagus Wibowo"/>
    <s v="72502012696777"/>
    <n v="51"/>
    <s v="Lakilaki"/>
    <x v="6"/>
    <n v="4164000"/>
    <n v="0.36131123919308356"/>
    <x v="4"/>
    <s v="Kalimantan Selatan"/>
    <x v="0"/>
    <s v="PCX 160"/>
    <s v="Matic Premium"/>
    <n v="37320000"/>
    <n v="9330000"/>
    <s v="Medium"/>
    <n v="0.25"/>
    <x v="5"/>
    <n v="0.14499999999999999"/>
    <n v="1504500"/>
    <n v="36108000"/>
    <x v="1"/>
    <x v="3"/>
    <n v="23"/>
    <n v="1"/>
    <n v="3"/>
    <m/>
    <n v="3"/>
    <n v="2"/>
    <n v="1"/>
    <n v="2"/>
    <n v="8"/>
    <s v="Medium Risk"/>
    <n v="6"/>
    <s v="6-11 bulan"/>
  </r>
  <r>
    <s v="KRM00129"/>
    <d v="2026-06-06T00:00:00"/>
    <x v="0"/>
    <s v="Fitriani Hidayah"/>
    <s v="42512402805596"/>
    <n v="41"/>
    <s v="Perempuan"/>
    <x v="1"/>
    <n v="10198000"/>
    <n v="7.1317905471661114E-2"/>
    <x v="6"/>
    <s v="DIY"/>
    <x v="0"/>
    <s v="Vario 125"/>
    <s v="Matic Mid"/>
    <n v="25993000"/>
    <n v="3899000"/>
    <s v="Medium"/>
    <n v="0.15"/>
    <x v="2"/>
    <n v="0.14499999999999999"/>
    <n v="727300"/>
    <n v="34908000"/>
    <x v="0"/>
    <x v="0"/>
    <n v="0"/>
    <n v="0"/>
    <n v="1"/>
    <s v="verifikasi"/>
    <n v="1"/>
    <n v="2"/>
    <n v="3"/>
    <n v="0"/>
    <n v="6"/>
    <s v="Low Risk"/>
    <n v="4"/>
    <s v="0-5 bulan"/>
  </r>
  <r>
    <s v="KRM00130"/>
    <d v="2026-06-12T00:00:00"/>
    <x v="0"/>
    <s v="Rina Saputra"/>
    <s v="94251908546027"/>
    <n v="50"/>
    <s v="Lakilaki"/>
    <x v="2"/>
    <n v="2149000"/>
    <n v="0.5517449976733364"/>
    <x v="12"/>
    <s v="DKI Jakarta"/>
    <x v="1"/>
    <s v="Freego"/>
    <s v="Matic Mid"/>
    <n v="23372000"/>
    <n v="5843000"/>
    <s v="Medium"/>
    <n v="0.25"/>
    <x v="3"/>
    <n v="0.14499999999999999"/>
    <n v="1185700"/>
    <n v="21342000"/>
    <x v="0"/>
    <x v="0"/>
    <n v="0"/>
    <n v="0"/>
    <n v="1"/>
    <s v="verifikasi"/>
    <n v="4"/>
    <n v="2"/>
    <n v="1"/>
    <n v="0"/>
    <n v="7"/>
    <s v="Medium Risk"/>
    <n v="4"/>
    <s v="0-5 bulan"/>
  </r>
  <r>
    <s v="KRM00131"/>
    <d v="2026-05-03T00:00:00"/>
    <x v="4"/>
    <s v="Lestari Permata"/>
    <s v="51631005641648"/>
    <n v="57"/>
    <s v="Perempuan"/>
    <x v="0"/>
    <n v="5796000"/>
    <n v="9.841269841269841E-2"/>
    <x v="17"/>
    <s v="Jawa Barat"/>
    <x v="0"/>
    <s v="Scoopy"/>
    <s v="Matic Stylish"/>
    <n v="23106000"/>
    <n v="5776000"/>
    <s v="Medium"/>
    <n v="0.25"/>
    <x v="2"/>
    <n v="0.14499999999999999"/>
    <n v="570400"/>
    <n v="27381000"/>
    <x v="0"/>
    <x v="0"/>
    <n v="0"/>
    <n v="0"/>
    <n v="1"/>
    <m/>
    <n v="1"/>
    <n v="2"/>
    <n v="3"/>
    <n v="0"/>
    <n v="6"/>
    <s v="Low Risk"/>
    <n v="5"/>
    <s v="0-5 bulan"/>
  </r>
  <r>
    <s v="KRM00132"/>
    <d v="2026-02-24T00:00:00"/>
    <x v="3"/>
    <s v="Reza Nugroho"/>
    <s v="93531609565750"/>
    <n v="42"/>
    <s v="Perempuan"/>
    <x v="1"/>
    <n v="13045000"/>
    <n v="0.10204676121119202"/>
    <x v="8"/>
    <s v="Banten"/>
    <x v="1"/>
    <s v="R15"/>
    <s v="Sport"/>
    <n v="41277000"/>
    <n v="16511000"/>
    <s v="High"/>
    <n v="0.4"/>
    <x v="5"/>
    <n v="0.14499999999999999"/>
    <n v="1331200"/>
    <n v="31948000"/>
    <x v="0"/>
    <x v="0"/>
    <n v="0"/>
    <n v="0"/>
    <n v="1"/>
    <s v="data kurang"/>
    <n v="1"/>
    <n v="1"/>
    <n v="1"/>
    <n v="0"/>
    <n v="3"/>
    <s v="Low Risk"/>
    <n v="7"/>
    <s v="6-11 bulan"/>
  </r>
  <r>
    <s v="KRM00133"/>
    <d v="2026-02-13T00:00:00"/>
    <x v="3"/>
    <s v="Rizky Utami"/>
    <s v="87771401965883"/>
    <n v="30"/>
    <s v="Perempuan"/>
    <x v="8"/>
    <n v="3914000"/>
    <n v="0.18533469596320901"/>
    <x v="10"/>
    <s v="Jawa Timur"/>
    <x v="0"/>
    <s v="Scoopy"/>
    <s v="Matic Stylish"/>
    <n v="24264000"/>
    <n v="6066000"/>
    <s v="Medium"/>
    <n v="0.25"/>
    <x v="4"/>
    <n v="0.14499999999999999"/>
    <n v="725400"/>
    <n v="26114000"/>
    <x v="0"/>
    <x v="0"/>
    <n v="0"/>
    <n v="0"/>
    <n v="1"/>
    <m/>
    <n v="1"/>
    <n v="2"/>
    <n v="2"/>
    <n v="0"/>
    <n v="5"/>
    <s v="Low Risk"/>
    <n v="8"/>
    <s v="6-11 bulan"/>
  </r>
  <r>
    <s v="KRM00134"/>
    <d v="2026-05-19T00:00:00"/>
    <x v="4"/>
    <s v="Eka Prasetyo"/>
    <s v="35851508541794"/>
    <n v="44"/>
    <s v="Perempuan"/>
    <x v="5"/>
    <n v="3196000"/>
    <n v="0.20056320400500627"/>
    <x v="6"/>
    <s v="DIY"/>
    <x v="0"/>
    <s v="Scoopy"/>
    <s v="Matic Stylish"/>
    <n v="24340000"/>
    <n v="4868000"/>
    <s v="Medium"/>
    <n v="0.2"/>
    <x v="2"/>
    <n v="0.14499999999999999"/>
    <n v="641000"/>
    <n v="30766000"/>
    <x v="0"/>
    <x v="0"/>
    <n v="0"/>
    <n v="0"/>
    <n v="1"/>
    <s v="survey ulang"/>
    <n v="2"/>
    <n v="2"/>
    <n v="3"/>
    <n v="0"/>
    <n v="7"/>
    <s v="Medium Risk"/>
    <n v="5"/>
    <s v="0-5 bulan"/>
  </r>
  <r>
    <s v="KRM00135"/>
    <d v="2026-11-06T00:00:00"/>
    <x v="10"/>
    <s v="Fitra Hartono"/>
    <s v="Invalid"/>
    <n v="41"/>
    <s v="Perempuan"/>
    <x v="4"/>
    <n v="5470000"/>
    <n v="0.213345521023766"/>
    <x v="20"/>
    <s v="DKI Jakarta"/>
    <x v="2"/>
    <s v="Address"/>
    <s v="Matic Mid"/>
    <n v="20385000"/>
    <n v="8154000"/>
    <s v="High"/>
    <n v="0.4"/>
    <x v="0"/>
    <n v="0.14499999999999999"/>
    <n v="1167000"/>
    <n v="14004000"/>
    <x v="0"/>
    <x v="0"/>
    <n v="0"/>
    <n v="0"/>
    <n v="1"/>
    <s v="approved"/>
    <n v="2"/>
    <n v="1"/>
    <n v="1"/>
    <n v="0"/>
    <n v="4"/>
    <s v="Low Risk"/>
    <s v="N/A"/>
    <s v="N/A"/>
  </r>
  <r>
    <s v="KRM00136"/>
    <d v="2026-05-14T00:00:00"/>
    <x v="4"/>
    <s v="Tidak Diketahui"/>
    <s v="Invalid"/>
    <n v="23"/>
    <s v="Lakilaki"/>
    <x v="1"/>
    <n v="13246000"/>
    <n v="6.426090895364639E-2"/>
    <x v="8"/>
    <s v="Banten"/>
    <x v="0"/>
    <s v="PCX 160"/>
    <s v="Matic Premium"/>
    <n v="36942000"/>
    <n v="11083000"/>
    <s v="High"/>
    <n v="0.3"/>
    <x v="2"/>
    <n v="0.14499999999999999"/>
    <n v="851200"/>
    <n v="40857000"/>
    <x v="0"/>
    <x v="0"/>
    <n v="0"/>
    <n v="0"/>
    <n v="1"/>
    <s v="verifikasi"/>
    <n v="1"/>
    <n v="1"/>
    <n v="3"/>
    <n v="0"/>
    <n v="5"/>
    <s v="Low Risk"/>
    <n v="5"/>
    <s v="0-5 bulan"/>
  </r>
  <r>
    <s v="KRM00138"/>
    <d v="2026-03-10T00:00:00"/>
    <x v="1"/>
    <s v="Dani Cahyono"/>
    <s v="57172110904116"/>
    <n v="31"/>
    <s v="Lakilaki"/>
    <x v="6"/>
    <n v="6382000"/>
    <n v="0.11472892510184896"/>
    <x v="19"/>
    <s v="Jawa Barat"/>
    <x v="1"/>
    <s v="Mio M3"/>
    <s v="Matic Entry"/>
    <n v="18164000"/>
    <n v="4541000"/>
    <s v="Medium"/>
    <n v="0.25"/>
    <x v="5"/>
    <n v="0.14499999999999999"/>
    <n v="732200"/>
    <n v="17574000"/>
    <x v="0"/>
    <x v="0"/>
    <n v="0"/>
    <n v="0"/>
    <n v="1"/>
    <s v="approved"/>
    <n v="1"/>
    <n v="2"/>
    <n v="1"/>
    <n v="0"/>
    <n v="4"/>
    <s v="Low Risk"/>
    <n v="7"/>
    <s v="6-11 bulan"/>
  </r>
  <r>
    <s v="KRM00139"/>
    <d v="2026-02-18T00:00:00"/>
    <x v="3"/>
    <s v="Budi Hartono"/>
    <s v="51172406597768"/>
    <n v="53"/>
    <s v="Perempuan"/>
    <x v="0"/>
    <n v="6989000"/>
    <n v="0.17560452139075691"/>
    <x v="8"/>
    <s v="Banten"/>
    <x v="0"/>
    <s v="Genio"/>
    <s v="Matic Entry"/>
    <n v="19789000"/>
    <n v="6926000"/>
    <s v="High"/>
    <n v="0.35"/>
    <x v="0"/>
    <n v="0.14499999999999999"/>
    <n v="1227300"/>
    <n v="14728000"/>
    <x v="0"/>
    <x v="0"/>
    <n v="0"/>
    <n v="0"/>
    <n v="1"/>
    <s v="approved"/>
    <n v="1"/>
    <n v="1"/>
    <n v="1"/>
    <n v="0"/>
    <n v="3"/>
    <s v="Low Risk"/>
    <n v="8"/>
    <s v="6-11 bulan"/>
  </r>
  <r>
    <s v="KRM00140"/>
    <d v="2026-06-15T00:00:00"/>
    <x v="0"/>
    <s v="Fitra Anggraini"/>
    <s v="69772202596596"/>
    <n v="36"/>
    <s v="Lakilaki"/>
    <x v="6"/>
    <n v="4984000"/>
    <n v="0.5388242375601926"/>
    <x v="14"/>
    <s v="DKI Jakarta"/>
    <x v="1"/>
    <s v="R15"/>
    <s v="Sport"/>
    <n v="43300000"/>
    <n v="15155000"/>
    <s v="High"/>
    <n v="0.35"/>
    <x v="0"/>
    <n v="0.14499999999999999"/>
    <n v="2685500"/>
    <n v="32226000"/>
    <x v="0"/>
    <x v="0"/>
    <n v="0"/>
    <n v="0"/>
    <n v="1"/>
    <s v="survey ulang"/>
    <n v="4"/>
    <n v="1"/>
    <n v="1"/>
    <n v="0"/>
    <n v="6"/>
    <s v="Low Risk"/>
    <n v="4"/>
    <s v="0-5 bulan"/>
  </r>
  <r>
    <s v="KRM00141"/>
    <d v="2026-05-01T00:00:00"/>
    <x v="4"/>
    <s v="Ayu Rahayu"/>
    <s v="75052203788652"/>
    <n v="35"/>
    <s v="Perempuan"/>
    <x v="8"/>
    <n v="3181000"/>
    <n v="0.222351461804464"/>
    <x v="19"/>
    <s v="Jawa Barat"/>
    <x v="1"/>
    <s v="MT15"/>
    <s v="Sport Naked"/>
    <n v="37851000"/>
    <n v="13248000"/>
    <s v="High"/>
    <n v="0.35"/>
    <x v="1"/>
    <n v="0.14499999999999999"/>
    <n v="707300"/>
    <n v="42440000"/>
    <x v="0"/>
    <x v="0"/>
    <n v="0"/>
    <n v="0"/>
    <n v="1"/>
    <s v="data kurang"/>
    <n v="2"/>
    <n v="1"/>
    <n v="4"/>
    <n v="0"/>
    <n v="7"/>
    <s v="Medium Risk"/>
    <n v="5"/>
    <s v="0-5 bulan"/>
  </r>
  <r>
    <s v="KRM00143"/>
    <d v="2026-02-08T00:00:00"/>
    <x v="3"/>
    <s v="Joko Setiawan"/>
    <s v="70662208976877"/>
    <n v="30"/>
    <s v="Lakilaki"/>
    <x v="0"/>
    <n v="5088000"/>
    <n v="0.52040094339622645"/>
    <x v="13"/>
    <s v="Jawa Barat"/>
    <x v="1"/>
    <s v="NMAX 155"/>
    <s v="Matic Premium"/>
    <n v="34688000"/>
    <n v="6938000"/>
    <s v="Medium"/>
    <n v="0.2"/>
    <x v="0"/>
    <n v="0.14499999999999999"/>
    <n v="2647800"/>
    <n v="31774000"/>
    <x v="0"/>
    <x v="0"/>
    <n v="0"/>
    <n v="0"/>
    <n v="1"/>
    <s v="survey ulang"/>
    <n v="4"/>
    <n v="2"/>
    <n v="1"/>
    <n v="0"/>
    <n v="7"/>
    <s v="Medium Risk"/>
    <n v="8"/>
    <s v="6-11 bulan"/>
  </r>
  <r>
    <s v="KRM00144"/>
    <d v="2026-03-30T00:00:00"/>
    <x v="1"/>
    <s v="Nurul Nugroho"/>
    <s v="48961510881479"/>
    <n v="49"/>
    <s v="Lakilaki"/>
    <x v="0"/>
    <n v="6337000"/>
    <n v="5.7061701120403978E-2"/>
    <x v="15"/>
    <s v="DKI Jakarta"/>
    <x v="2"/>
    <s v="Nex II"/>
    <s v="Matic Entry"/>
    <n v="16898000"/>
    <n v="5914000"/>
    <s v="High"/>
    <n v="0.35"/>
    <x v="2"/>
    <n v="0.14499999999999999"/>
    <n v="361600"/>
    <n v="17356000"/>
    <x v="0"/>
    <x v="0"/>
    <n v="0"/>
    <n v="0"/>
    <n v="1"/>
    <m/>
    <n v="1"/>
    <n v="1"/>
    <n v="3"/>
    <n v="0"/>
    <n v="5"/>
    <s v="Low Risk"/>
    <n v="6"/>
    <s v="6-11 bulan"/>
  </r>
  <r>
    <s v="KRM00145"/>
    <d v="2026-01-13T00:00:00"/>
    <x v="5"/>
    <s v="Reza Saputra"/>
    <s v="62521905788423"/>
    <n v="53"/>
    <s v="Perempuan"/>
    <x v="5"/>
    <n v="3554000"/>
    <n v="0.65292628024760835"/>
    <x v="1"/>
    <s v="Sumatera Selatan"/>
    <x v="0"/>
    <s v="CB150R"/>
    <s v="Sport"/>
    <n v="32427000"/>
    <n v="8107000"/>
    <s v="Medium"/>
    <n v="0.25"/>
    <x v="0"/>
    <n v="0.14499999999999999"/>
    <n v="2320500"/>
    <n v="27846000"/>
    <x v="0"/>
    <x v="0"/>
    <n v="0"/>
    <n v="0"/>
    <n v="1"/>
    <s v="ok"/>
    <n v="4"/>
    <n v="2"/>
    <n v="1"/>
    <n v="0"/>
    <n v="7"/>
    <s v="Medium Risk"/>
    <n v="9"/>
    <s v="6-11 bulan"/>
  </r>
  <r>
    <s v="KRM00146"/>
    <d v="2026-04-21T00:00:00"/>
    <x v="2"/>
    <s v="Fajar Pratama"/>
    <s v="46662206957854"/>
    <n v="45"/>
    <s v="Lakilaki"/>
    <x v="0"/>
    <n v="6132000"/>
    <n v="0.18038160469667319"/>
    <x v="12"/>
    <s v="DKI Jakarta"/>
    <x v="1"/>
    <s v="R15"/>
    <s v="Sport"/>
    <n v="42692000"/>
    <n v="14942000"/>
    <s v="High"/>
    <n v="0.35"/>
    <x v="4"/>
    <n v="0.14499999999999999"/>
    <n v="1106100"/>
    <n v="39821000"/>
    <x v="0"/>
    <x v="0"/>
    <n v="0"/>
    <n v="0"/>
    <n v="1"/>
    <s v="ok"/>
    <n v="1"/>
    <n v="1"/>
    <n v="2"/>
    <n v="0"/>
    <n v="4"/>
    <s v="Low Risk"/>
    <n v="6"/>
    <s v="6-11 bulan"/>
  </r>
  <r>
    <s v="KRM00147"/>
    <d v="2026-03-13T00:00:00"/>
    <x v="1"/>
    <s v="Bagus Saputra"/>
    <s v="85521604904076"/>
    <n v="50"/>
    <s v="Lakilaki"/>
    <x v="9"/>
    <n v="4702000"/>
    <n v="7.4883028498511278E-2"/>
    <x v="1"/>
    <s v="Sumatera Selatan"/>
    <x v="2"/>
    <s v="Nex II"/>
    <s v="Matic Entry"/>
    <n v="16332000"/>
    <n v="4083000"/>
    <s v="Medium"/>
    <n v="0.25"/>
    <x v="1"/>
    <n v="0.14499999999999999"/>
    <n v="352100"/>
    <n v="21129000"/>
    <x v="0"/>
    <x v="2"/>
    <n v="0"/>
    <n v="0"/>
    <n v="0"/>
    <s v="ok"/>
    <n v="1"/>
    <n v="2"/>
    <n v="4"/>
    <n v="0"/>
    <n v="7"/>
    <s v="Medium Risk"/>
    <n v="7"/>
    <s v="6-11 bulan"/>
  </r>
  <r>
    <s v="KRM00148"/>
    <d v="2026-04-11T00:00:00"/>
    <x v="2"/>
    <s v="Dewi Nugroho"/>
    <s v="98081704568805"/>
    <n v="55"/>
    <s v="Lakilaki"/>
    <x v="5"/>
    <n v="2830000"/>
    <n v="0.55279151943462901"/>
    <x v="8"/>
    <s v="Banten"/>
    <x v="1"/>
    <s v="NMAX 155"/>
    <s v="Matic Premium"/>
    <n v="36383000"/>
    <n v="7277000"/>
    <s v="Medium"/>
    <n v="0.2"/>
    <x v="5"/>
    <n v="0.14499999999999999"/>
    <n v="1564400"/>
    <n v="37547000"/>
    <x v="0"/>
    <x v="0"/>
    <n v="0"/>
    <n v="0"/>
    <n v="1"/>
    <s v="survey ulang"/>
    <n v="4"/>
    <n v="2"/>
    <n v="1"/>
    <n v="0"/>
    <n v="7"/>
    <s v="Medium Risk"/>
    <n v="6"/>
    <s v="6-11 bulan"/>
  </r>
  <r>
    <s v="KRM00149"/>
    <d v="2026-02-16T00:00:00"/>
    <x v="3"/>
    <s v="Bagus Santoso"/>
    <s v="69262612985708"/>
    <n v="37"/>
    <s v="Lakilaki"/>
    <x v="9"/>
    <n v="5355000"/>
    <n v="0.14823529411764705"/>
    <x v="16"/>
    <s v="Jawa Timur"/>
    <x v="1"/>
    <s v="Mio M3"/>
    <s v="Matic Entry"/>
    <n v="17374000"/>
    <n v="2606000"/>
    <s v="Medium"/>
    <n v="0.15"/>
    <x v="5"/>
    <n v="0.14499999999999999"/>
    <n v="793800"/>
    <n v="19050000"/>
    <x v="0"/>
    <x v="0"/>
    <n v="0"/>
    <n v="0"/>
    <n v="1"/>
    <s v="approved"/>
    <n v="1"/>
    <n v="2"/>
    <n v="1"/>
    <n v="0"/>
    <n v="4"/>
    <s v="Low Risk"/>
    <n v="8"/>
    <s v="6-11 bulan"/>
  </r>
  <r>
    <s v="KRM00150"/>
    <d v="2026-05-08T00:00:00"/>
    <x v="4"/>
    <s v="Joko Setiawan"/>
    <s v="90462306578204"/>
    <n v="40"/>
    <s v="Lakilaki"/>
    <x v="9"/>
    <n v="4748000"/>
    <n v="0.26592249368155013"/>
    <x v="3"/>
    <s v="Sulawesi Selatan"/>
    <x v="0"/>
    <s v="CB150R"/>
    <s v="Sport"/>
    <n v="31111000"/>
    <n v="12444000"/>
    <s v="High"/>
    <n v="0.4"/>
    <x v="3"/>
    <n v="0.14499999999999999"/>
    <n v="1262600"/>
    <n v="22727000"/>
    <x v="0"/>
    <x v="0"/>
    <n v="0"/>
    <n v="0"/>
    <n v="1"/>
    <s v="ok"/>
    <n v="2"/>
    <n v="1"/>
    <n v="1"/>
    <n v="0"/>
    <n v="4"/>
    <s v="Low Risk"/>
    <n v="5"/>
    <s v="0-5 bulan"/>
  </r>
  <r>
    <s v="KRM00151"/>
    <d v="2026-02-14T00:00:00"/>
    <x v="3"/>
    <s v="Lestari Prasetyo"/>
    <s v="68861607787993"/>
    <n v="46"/>
    <s v="Perempuan"/>
    <x v="5"/>
    <n v="3107000"/>
    <n v="0.10383006115223689"/>
    <x v="15"/>
    <s v="DKI Jakarta"/>
    <x v="0"/>
    <s v="Genio"/>
    <s v="Matic Entry"/>
    <n v="18704000"/>
    <n v="7481000"/>
    <s v="High"/>
    <n v="0.4"/>
    <x v="1"/>
    <n v="0.14499999999999999"/>
    <n v="322600"/>
    <n v="19359000"/>
    <x v="0"/>
    <x v="0"/>
    <n v="0"/>
    <n v="0"/>
    <n v="1"/>
    <m/>
    <n v="1"/>
    <n v="1"/>
    <n v="4"/>
    <n v="0"/>
    <n v="6"/>
    <s v="Low Risk"/>
    <n v="8"/>
    <s v="6-11 bulan"/>
  </r>
  <r>
    <s v="KRM00152"/>
    <d v="2026-03-11T00:00:00"/>
    <x v="1"/>
    <s v="Ayu Nugroho"/>
    <s v="86171801894455"/>
    <n v="51"/>
    <s v="Perempuan"/>
    <x v="0"/>
    <n v="7173000"/>
    <n v="0.36036525860867141"/>
    <x v="3"/>
    <s v="Sulawesi Selatan"/>
    <x v="1"/>
    <s v="NMAX 155"/>
    <s v="Matic Premium"/>
    <n v="36121000"/>
    <n v="9030000"/>
    <s v="Medium"/>
    <n v="0.25"/>
    <x v="0"/>
    <n v="0.14499999999999999"/>
    <n v="2584900"/>
    <n v="31019000"/>
    <x v="0"/>
    <x v="0"/>
    <n v="0"/>
    <n v="0"/>
    <n v="1"/>
    <s v="data kurang"/>
    <n v="3"/>
    <n v="2"/>
    <n v="1"/>
    <n v="0"/>
    <n v="6"/>
    <s v="Low Risk"/>
    <n v="7"/>
    <s v="6-11 bulan"/>
  </r>
  <r>
    <s v="KRM00153"/>
    <d v="2026-06-14T00:00:00"/>
    <x v="0"/>
    <s v="Tidak Diketahui"/>
    <s v="Invalid"/>
    <n v="22"/>
    <s v="Lakilaki"/>
    <x v="2"/>
    <n v="1772000"/>
    <n v="0.72951467268623027"/>
    <x v="7"/>
    <s v="Jawa Barat"/>
    <x v="4"/>
    <s v="KLX 150"/>
    <s v="Trail"/>
    <n v="37001000"/>
    <n v="12950000"/>
    <s v="High"/>
    <n v="0.35"/>
    <x v="5"/>
    <n v="0.14499999999999999"/>
    <n v="1292700"/>
    <n v="31026000"/>
    <x v="0"/>
    <x v="0"/>
    <n v="0"/>
    <n v="0"/>
    <n v="1"/>
    <s v="ok"/>
    <n v="4"/>
    <n v="1"/>
    <n v="1"/>
    <n v="0"/>
    <n v="6"/>
    <s v="Low Risk"/>
    <n v="4"/>
    <s v="0-5 bulan"/>
  </r>
  <r>
    <s v="KRM00154"/>
    <d v="2026-06-02T00:00:00"/>
    <x v="0"/>
    <s v="Reza Permata"/>
    <s v="55351003723737"/>
    <n v="27"/>
    <s v="Perempuan"/>
    <x v="0"/>
    <n v="7894000"/>
    <n v="0.21363060552318217"/>
    <x v="9"/>
    <s v="Jawa Tengah"/>
    <x v="4"/>
    <s v="KLX 150"/>
    <s v="Trail"/>
    <n v="36913000"/>
    <n v="5537000"/>
    <s v="Medium"/>
    <n v="0.15"/>
    <x v="5"/>
    <n v="0.14499999999999999"/>
    <n v="1686400"/>
    <n v="40474000"/>
    <x v="0"/>
    <x v="0"/>
    <n v="0"/>
    <n v="0"/>
    <n v="1"/>
    <m/>
    <n v="2"/>
    <n v="2"/>
    <n v="1"/>
    <n v="0"/>
    <n v="5"/>
    <s v="Low Risk"/>
    <n v="4"/>
    <s v="0-5 bulan"/>
  </r>
  <r>
    <s v="KRM00155"/>
    <d v="2026-02-25T00:00:00"/>
    <x v="3"/>
    <s v="Reza Rahayu"/>
    <s v="54702501838364"/>
    <n v="47"/>
    <s v="Lakilaki"/>
    <x v="8"/>
    <n v="3302000"/>
    <n v="0.36877649909145971"/>
    <x v="19"/>
    <s v="Jawa Barat"/>
    <x v="1"/>
    <s v="MT15"/>
    <s v="Sport Naked"/>
    <n v="38186000"/>
    <n v="7637000"/>
    <s v="Medium"/>
    <n v="0.2"/>
    <x v="4"/>
    <n v="0.14499999999999999"/>
    <n v="1217700"/>
    <n v="43838000"/>
    <x v="0"/>
    <x v="0"/>
    <n v="0"/>
    <n v="0"/>
    <n v="1"/>
    <s v="approved"/>
    <n v="3"/>
    <n v="2"/>
    <n v="2"/>
    <n v="0"/>
    <n v="7"/>
    <s v="Medium Risk"/>
    <n v="7"/>
    <s v="6-11 bulan"/>
  </r>
  <r>
    <s v="KRM00156"/>
    <d v="2026-06-01T00:00:00"/>
    <x v="0"/>
    <s v="Sri Pratama"/>
    <s v="62901505863989"/>
    <n v="28"/>
    <s v="Lakilaki"/>
    <x v="8"/>
    <n v="3503000"/>
    <n v="0.16200399657436482"/>
    <x v="4"/>
    <s v="Kalimantan Selatan"/>
    <x v="1"/>
    <s v="Freego"/>
    <s v="Matic Mid"/>
    <n v="21905000"/>
    <n v="7667000"/>
    <s v="High"/>
    <n v="0.35"/>
    <x v="4"/>
    <n v="0.14499999999999999"/>
    <n v="567500"/>
    <n v="20431000"/>
    <x v="0"/>
    <x v="0"/>
    <n v="0"/>
    <n v="0"/>
    <n v="1"/>
    <s v="approved"/>
    <n v="1"/>
    <n v="1"/>
    <n v="2"/>
    <n v="0"/>
    <n v="4"/>
    <s v="Low Risk"/>
    <n v="4"/>
    <s v="0-5 bulan"/>
  </r>
  <r>
    <s v="KRM00157"/>
    <d v="2026-05-27T00:00:00"/>
    <x v="4"/>
    <s v="Sri Hartono"/>
    <s v="96931812703091"/>
    <n v="29"/>
    <s v="Perempuan"/>
    <x v="8"/>
    <n v="2946000"/>
    <n v="0.13411405295315681"/>
    <x v="3"/>
    <s v="Sulawesi Selatan"/>
    <x v="2"/>
    <s v="Nex II"/>
    <s v="Matic Entry"/>
    <n v="17180000"/>
    <n v="3436000"/>
    <s v="Medium"/>
    <n v="0.2"/>
    <x v="1"/>
    <n v="0.14499999999999999"/>
    <n v="395100"/>
    <n v="23709000"/>
    <x v="0"/>
    <x v="0"/>
    <n v="0"/>
    <n v="0"/>
    <n v="1"/>
    <m/>
    <n v="1"/>
    <n v="2"/>
    <n v="4"/>
    <n v="0"/>
    <n v="7"/>
    <s v="Medium Risk"/>
    <n v="4"/>
    <s v="0-5 bulan"/>
  </r>
  <r>
    <s v="KRM00158"/>
    <d v="2026-04-23T00:00:00"/>
    <x v="2"/>
    <s v="Tidak Diketahui"/>
    <s v="Invalid"/>
    <n v="26"/>
    <s v="Lakilaki"/>
    <x v="1"/>
    <n v="12137000"/>
    <n v="8.6677103073247094E-2"/>
    <x v="19"/>
    <s v="Jawa Barat"/>
    <x v="3"/>
    <s v="Dazz"/>
    <s v="Matic Entry"/>
    <n v="15750000"/>
    <n v="4725000"/>
    <s v="High"/>
    <n v="0.3"/>
    <x v="0"/>
    <n v="0.14499999999999999"/>
    <n v="1052000"/>
    <n v="12623000"/>
    <x v="0"/>
    <x v="0"/>
    <n v="0"/>
    <n v="0"/>
    <n v="1"/>
    <s v="survey ulang"/>
    <n v="1"/>
    <n v="1"/>
    <n v="1"/>
    <n v="0"/>
    <n v="3"/>
    <s v="Low Risk"/>
    <n v="5"/>
    <s v="0-5 bulan"/>
  </r>
  <r>
    <s v="KRM00159"/>
    <d v="2026-01-20T00:00:00"/>
    <x v="5"/>
    <s v="Dewi Rahayu"/>
    <s v="50312003688839"/>
    <n v="53"/>
    <s v="Perempuan"/>
    <x v="3"/>
    <n v="6757000"/>
    <n v="0.17999112031966849"/>
    <x v="12"/>
    <s v="DKI Jakarta"/>
    <x v="1"/>
    <s v="NMAX 155"/>
    <s v="Matic Premium"/>
    <n v="35897000"/>
    <n v="5385000"/>
    <s v="Medium"/>
    <n v="0.15"/>
    <x v="4"/>
    <n v="0.14499999999999999"/>
    <n v="1216200"/>
    <n v="43784000"/>
    <x v="0"/>
    <x v="0"/>
    <n v="0"/>
    <n v="0"/>
    <n v="1"/>
    <s v="verifikasi"/>
    <n v="1"/>
    <n v="2"/>
    <n v="2"/>
    <n v="0"/>
    <n v="5"/>
    <s v="Low Risk"/>
    <n v="9"/>
    <s v="6-11 bulan"/>
  </r>
  <r>
    <s v="KRM00160"/>
    <d v="2026-05-06T00:00:00"/>
    <x v="4"/>
    <s v="Eka Wibowo"/>
    <s v="61462405829725"/>
    <n v="51"/>
    <s v="Lakilaki"/>
    <x v="0"/>
    <n v="5138000"/>
    <n v="7.3141300116776956E-2"/>
    <x v="14"/>
    <s v="DKI Jakarta"/>
    <x v="0"/>
    <s v="Genio"/>
    <s v="Matic Entry"/>
    <n v="18675000"/>
    <n v="5602000"/>
    <s v="High"/>
    <n v="0.3"/>
    <x v="1"/>
    <n v="0.14499999999999999"/>
    <n v="375800"/>
    <n v="22550000"/>
    <x v="0"/>
    <x v="0"/>
    <n v="0"/>
    <n v="0"/>
    <n v="1"/>
    <m/>
    <n v="1"/>
    <n v="1"/>
    <n v="4"/>
    <n v="0"/>
    <n v="6"/>
    <s v="Low Risk"/>
    <n v="5"/>
    <s v="0-5 bulan"/>
  </r>
  <r>
    <s v="KRM00161"/>
    <d v="2026-01-09T00:00:00"/>
    <x v="5"/>
    <s v="Siti Hakim"/>
    <s v="61691808812335"/>
    <n v="29"/>
    <s v="Perempuan"/>
    <x v="0"/>
    <n v="4655000"/>
    <n v="0.28182599355531684"/>
    <x v="12"/>
    <s v="DKI Jakarta"/>
    <x v="0"/>
    <s v="Scoopy"/>
    <s v="Matic Stylish"/>
    <n v="22819000"/>
    <n v="3423000"/>
    <s v="Medium"/>
    <n v="0.15"/>
    <x v="3"/>
    <n v="0.14499999999999999"/>
    <n v="1311900"/>
    <n v="23615000"/>
    <x v="0"/>
    <x v="0"/>
    <n v="0"/>
    <n v="0"/>
    <n v="1"/>
    <s v="ok"/>
    <n v="2"/>
    <n v="2"/>
    <n v="1"/>
    <n v="0"/>
    <n v="5"/>
    <s v="Low Risk"/>
    <n v="9"/>
    <s v="6-11 bulan"/>
  </r>
  <r>
    <s v="KRM00162"/>
    <d v="2026-02-14T00:00:00"/>
    <x v="3"/>
    <s v="Maya Hidayah"/>
    <s v="36522202832565"/>
    <n v="37"/>
    <s v="Lakilaki"/>
    <x v="0"/>
    <n v="6984000"/>
    <n v="9.2511454753722799E-2"/>
    <x v="5"/>
    <s v="Kalimantan Timur"/>
    <x v="0"/>
    <s v="PCX 160"/>
    <s v="Matic Premium"/>
    <n v="37456000"/>
    <n v="14982000"/>
    <s v="High"/>
    <n v="0.4"/>
    <x v="1"/>
    <n v="0.14499999999999999"/>
    <n v="646100"/>
    <n v="38767000"/>
    <x v="1"/>
    <x v="3"/>
    <n v="19"/>
    <n v="2"/>
    <n v="3"/>
    <s v="verifikasi"/>
    <n v="1"/>
    <n v="1"/>
    <n v="4"/>
    <n v="2"/>
    <n v="8"/>
    <s v="Medium Risk"/>
    <n v="8"/>
    <s v="6-11 bulan"/>
  </r>
  <r>
    <s v="KRM00163"/>
    <d v="2026-01-22T00:00:00"/>
    <x v="5"/>
    <s v="Wahyu Purnama"/>
    <s v="62412302591167"/>
    <n v="41"/>
    <s v="Lakilaki"/>
    <x v="1"/>
    <n v="3867000"/>
    <n v="0.58833721230928371"/>
    <x v="20"/>
    <s v="DKI Jakarta"/>
    <x v="1"/>
    <s v="Lexi LX 155"/>
    <s v="Matic Mid"/>
    <n v="28052000"/>
    <n v="4208000"/>
    <s v="Medium"/>
    <n v="0.15"/>
    <x v="0"/>
    <n v="0.14499999999999999"/>
    <n v="2275100"/>
    <n v="27302000"/>
    <x v="0"/>
    <x v="0"/>
    <n v="0"/>
    <n v="0"/>
    <n v="1"/>
    <m/>
    <n v="4"/>
    <n v="2"/>
    <n v="1"/>
    <n v="0"/>
    <n v="7"/>
    <s v="Medium Risk"/>
    <n v="9"/>
    <s v="6-11 bulan"/>
  </r>
  <r>
    <s v="KRM00164"/>
    <d v="2026-01-13T00:00:00"/>
    <x v="5"/>
    <s v="Lestari Hakim"/>
    <s v="36241407723202"/>
    <n v="37"/>
    <s v="Lakilaki"/>
    <x v="2"/>
    <n v="2487000"/>
    <n v="0.11222356252513067"/>
    <x v="20"/>
    <s v="DKI Jakarta"/>
    <x v="2"/>
    <s v="Nex II"/>
    <s v="Matic Entry"/>
    <n v="16179000"/>
    <n v="6472000"/>
    <s v="High"/>
    <n v="0.4"/>
    <x v="1"/>
    <n v="0.14499999999999999"/>
    <n v="279100"/>
    <n v="16745000"/>
    <x v="0"/>
    <x v="0"/>
    <n v="0"/>
    <n v="0"/>
    <n v="1"/>
    <s v="verifikasi"/>
    <n v="1"/>
    <n v="1"/>
    <n v="4"/>
    <n v="0"/>
    <n v="6"/>
    <s v="Low Risk"/>
    <n v="9"/>
    <s v="6-11 bulan"/>
  </r>
  <r>
    <s v="KRM00165"/>
    <d v="2026-06-18T00:00:00"/>
    <x v="0"/>
    <s v="Siti Hidayah"/>
    <s v="44782011829847"/>
    <n v="36"/>
    <s v="Perempuan"/>
    <x v="8"/>
    <n v="2907000"/>
    <n v="0.11960784313725491"/>
    <x v="12"/>
    <s v="DKI Jakarta"/>
    <x v="3"/>
    <s v="Dazz"/>
    <s v="Matic Entry"/>
    <n v="16126000"/>
    <n v="4031000"/>
    <s v="Medium"/>
    <n v="0.25"/>
    <x v="1"/>
    <n v="0.14499999999999999"/>
    <n v="347700"/>
    <n v="20863000"/>
    <x v="0"/>
    <x v="0"/>
    <n v="0"/>
    <n v="0"/>
    <n v="1"/>
    <m/>
    <n v="1"/>
    <n v="2"/>
    <n v="4"/>
    <n v="0"/>
    <n v="7"/>
    <s v="Medium Risk"/>
    <n v="4"/>
    <s v="0-5 bulan"/>
  </r>
  <r>
    <s v="KRM00166"/>
    <d v="2026-05-18T00:00:00"/>
    <x v="4"/>
    <s v="Tidak Diketahui"/>
    <s v="Invalid"/>
    <n v="39"/>
    <s v="Lakilaki"/>
    <x v="6"/>
    <n v="5514000"/>
    <n v="0.18895538628944505"/>
    <x v="8"/>
    <s v="Banten"/>
    <x v="1"/>
    <s v="NMAX 155"/>
    <s v="Matic Premium"/>
    <n v="37238902"/>
    <n v="5586000"/>
    <s v="Medium"/>
    <n v="0.15"/>
    <x v="2"/>
    <n v="0.14499999999999999"/>
    <n v="1041900"/>
    <n v="50012000"/>
    <x v="0"/>
    <x v="0"/>
    <n v="0"/>
    <n v="0"/>
    <n v="1"/>
    <m/>
    <n v="1"/>
    <n v="2"/>
    <n v="3"/>
    <n v="0"/>
    <n v="6"/>
    <s v="Low Risk"/>
    <n v="5"/>
    <s v="0-5 bulan"/>
  </r>
  <r>
    <s v="KRM00168"/>
    <d v="2026-03-28T00:00:00"/>
    <x v="1"/>
    <s v="Reza Hartono"/>
    <s v="39341202769351"/>
    <n v="52"/>
    <s v="Perempuan"/>
    <x v="0"/>
    <n v="5178000"/>
    <n v="9.9111626110467366E-2"/>
    <x v="10"/>
    <s v="Jawa Timur"/>
    <x v="0"/>
    <s v="Vario 125"/>
    <s v="Matic Mid"/>
    <n v="25984000"/>
    <n v="10394000"/>
    <s v="High"/>
    <n v="0.4"/>
    <x v="2"/>
    <n v="0.14499999999999999"/>
    <n v="513200"/>
    <n v="24632000"/>
    <x v="0"/>
    <x v="0"/>
    <n v="0"/>
    <n v="0"/>
    <n v="1"/>
    <s v="data kurang"/>
    <n v="1"/>
    <n v="1"/>
    <n v="3"/>
    <n v="0"/>
    <n v="5"/>
    <s v="Low Risk"/>
    <n v="6"/>
    <s v="6-11 bulan"/>
  </r>
  <r>
    <s v="KRM00169"/>
    <d v="2026-01-28T00:00:00"/>
    <x v="5"/>
    <s v="Dewi Wijaya"/>
    <s v="46141312577456"/>
    <n v="56"/>
    <s v="Perempuan"/>
    <x v="7"/>
    <n v="4235000"/>
    <n v="0.15031877213695397"/>
    <x v="10"/>
    <s v="Jawa Timur"/>
    <x v="0"/>
    <s v="Genio"/>
    <s v="Matic Entry"/>
    <n v="18788000"/>
    <n v="2818000"/>
    <s v="Medium"/>
    <n v="0.15"/>
    <x v="4"/>
    <n v="0.14499999999999999"/>
    <n v="636600"/>
    <n v="22917000"/>
    <x v="0"/>
    <x v="0"/>
    <n v="0"/>
    <n v="0"/>
    <n v="1"/>
    <s v="survey ulang"/>
    <n v="1"/>
    <n v="2"/>
    <n v="2"/>
    <n v="0"/>
    <n v="5"/>
    <s v="Low Risk"/>
    <n v="8"/>
    <s v="6-11 bulan"/>
  </r>
  <r>
    <s v="KRM00170"/>
    <d v="2026-05-06T00:00:00"/>
    <x v="4"/>
    <s v="Dian Santoso"/>
    <s v="81642704975945"/>
    <n v="35"/>
    <s v="Perempuan"/>
    <x v="4"/>
    <n v="6401000"/>
    <n v="0.13143258865802218"/>
    <x v="17"/>
    <s v="Jawa Barat"/>
    <x v="1"/>
    <s v="Aerox 155"/>
    <s v="Matic Sport"/>
    <n v="31947000"/>
    <n v="6389000"/>
    <s v="Medium"/>
    <n v="0.2"/>
    <x v="2"/>
    <n v="0.14499999999999999"/>
    <n v="841300"/>
    <n v="40382000"/>
    <x v="0"/>
    <x v="2"/>
    <n v="0"/>
    <n v="0"/>
    <n v="0"/>
    <m/>
    <n v="1"/>
    <n v="2"/>
    <n v="3"/>
    <n v="0"/>
    <n v="6"/>
    <s v="Low Risk"/>
    <n v="5"/>
    <s v="0-5 bulan"/>
  </r>
  <r>
    <s v="KRM00171"/>
    <d v="2026-03-09T00:00:00"/>
    <x v="1"/>
    <s v="Agus Cahyono"/>
    <s v="84681401681503"/>
    <n v="39"/>
    <s v="Lakilaki"/>
    <x v="6"/>
    <n v="4010000"/>
    <n v="0.35498753117206983"/>
    <x v="2"/>
    <s v="Riau"/>
    <x v="3"/>
    <s v="Dazz"/>
    <s v="Matic Entry"/>
    <n v="16577000"/>
    <n v="1658000"/>
    <s v="Low"/>
    <n v="0.1"/>
    <x v="0"/>
    <n v="0.14499999999999999"/>
    <n v="1423500"/>
    <n v="17082000"/>
    <x v="0"/>
    <x v="0"/>
    <n v="0"/>
    <n v="0"/>
    <n v="1"/>
    <m/>
    <n v="3"/>
    <n v="3"/>
    <n v="1"/>
    <n v="0"/>
    <n v="7"/>
    <s v="Medium Risk"/>
    <n v="7"/>
    <s v="6-11 bulan"/>
  </r>
  <r>
    <s v="KRM00172"/>
    <d v="2026-01-17T00:00:00"/>
    <x v="5"/>
    <s v="Agus Purnama"/>
    <s v="56841401525049"/>
    <n v="39"/>
    <s v="Perempuan"/>
    <x v="8"/>
    <n v="3007000"/>
    <n v="0.2775856335217825"/>
    <x v="19"/>
    <s v="Jawa Barat"/>
    <x v="1"/>
    <s v="Aerox 155"/>
    <s v="Matic Sport"/>
    <n v="32258000"/>
    <n v="3226000"/>
    <s v="Low"/>
    <n v="0.1"/>
    <x v="1"/>
    <n v="0.14499999999999999"/>
    <n v="834700"/>
    <n v="50080000"/>
    <x v="0"/>
    <x v="0"/>
    <n v="0"/>
    <n v="0"/>
    <n v="1"/>
    <m/>
    <n v="2"/>
    <n v="3"/>
    <n v="4"/>
    <n v="0"/>
    <n v="9"/>
    <s v="High Risk"/>
    <n v="9"/>
    <s v="6-11 bulan"/>
  </r>
  <r>
    <s v="KRM00173"/>
    <d v="2026-03-15T00:00:00"/>
    <x v="1"/>
    <s v="Ayu Saputra"/>
    <s v="99442401714778"/>
    <n v="35"/>
    <s v="Perempuan"/>
    <x v="2"/>
    <n v="1565000"/>
    <n v="0.36862619808306707"/>
    <x v="16"/>
    <s v="Jawa Timur"/>
    <x v="0"/>
    <s v="Beat Street"/>
    <s v="Matic Entry"/>
    <n v="19299000"/>
    <n v="4825000"/>
    <s v="Medium"/>
    <n v="0.25"/>
    <x v="4"/>
    <n v="0.14499999999999999"/>
    <n v="576900"/>
    <n v="20770000"/>
    <x v="0"/>
    <x v="0"/>
    <n v="0"/>
    <n v="0"/>
    <n v="1"/>
    <s v="ok"/>
    <n v="3"/>
    <n v="2"/>
    <n v="2"/>
    <n v="0"/>
    <n v="7"/>
    <s v="Medium Risk"/>
    <n v="7"/>
    <s v="6-11 bulan"/>
  </r>
  <r>
    <s v="KRM00174"/>
    <d v="2026-05-22T00:00:00"/>
    <x v="4"/>
    <s v="Maya Rahayu"/>
    <s v="71851012502860"/>
    <n v="43"/>
    <s v="Perempuan"/>
    <x v="0"/>
    <n v="4709000"/>
    <n v="0.56328307496283714"/>
    <x v="14"/>
    <s v="DKI Jakarta"/>
    <x v="0"/>
    <s v="Vario 160"/>
    <s v="Matic Mid"/>
    <n v="30888000"/>
    <n v="3089000"/>
    <s v="Low"/>
    <n v="0.1"/>
    <x v="0"/>
    <n v="0.14499999999999999"/>
    <n v="2652500"/>
    <n v="31830000"/>
    <x v="0"/>
    <x v="0"/>
    <n v="0"/>
    <n v="0"/>
    <n v="1"/>
    <m/>
    <n v="4"/>
    <n v="3"/>
    <n v="1"/>
    <n v="0"/>
    <n v="8"/>
    <s v="Medium Risk"/>
    <n v="5"/>
    <s v="0-5 bulan"/>
  </r>
  <r>
    <s v="KRM00175"/>
    <d v="2026-04-30T00:00:00"/>
    <x v="2"/>
    <s v="Indah Cahyono"/>
    <s v="97342805861921"/>
    <n v="38"/>
    <s v="Lakilaki"/>
    <x v="6"/>
    <n v="6695000"/>
    <n v="0.15466766243465271"/>
    <x v="13"/>
    <s v="Jawa Barat"/>
    <x v="0"/>
    <s v="Beat Street"/>
    <s v="Matic Entry"/>
    <n v="18088000"/>
    <n v="7235000"/>
    <s v="High"/>
    <n v="0.4"/>
    <x v="0"/>
    <n v="0.14499999999999999"/>
    <n v="1035500"/>
    <n v="12426000"/>
    <x v="0"/>
    <x v="0"/>
    <n v="0"/>
    <n v="0"/>
    <n v="1"/>
    <s v="verifikasi"/>
    <n v="1"/>
    <n v="1"/>
    <n v="1"/>
    <n v="0"/>
    <n v="3"/>
    <s v="Low Risk"/>
    <n v="5"/>
    <s v="0-5 bulan"/>
  </r>
  <r>
    <s v="KRM00176"/>
    <d v="2026-01-02T00:00:00"/>
    <x v="5"/>
    <s v="Yusuf Permata"/>
    <s v="91121801902897"/>
    <n v="54"/>
    <s v="Perempuan"/>
    <x v="7"/>
    <n v="2229000"/>
    <n v="0.20646029609690444"/>
    <x v="8"/>
    <s v="Banten"/>
    <x v="3"/>
    <s v="Dazz"/>
    <s v="Matic Entry"/>
    <n v="15535000"/>
    <n v="1554000"/>
    <s v="Low"/>
    <n v="0.1"/>
    <x v="2"/>
    <n v="0.14499999999999999"/>
    <n v="460200"/>
    <n v="22090000"/>
    <x v="0"/>
    <x v="0"/>
    <n v="0"/>
    <n v="0"/>
    <n v="1"/>
    <s v="verifikasi"/>
    <n v="2"/>
    <n v="3"/>
    <n v="3"/>
    <n v="0"/>
    <n v="8"/>
    <s v="Medium Risk"/>
    <n v="9"/>
    <s v="6-11 bulan"/>
  </r>
  <r>
    <s v="KRM00177"/>
    <d v="2026-02-15T00:00:00"/>
    <x v="3"/>
    <s v="Agus Purnama"/>
    <s v="82622112768979"/>
    <n v="57"/>
    <s v="Perempuan"/>
    <x v="7"/>
    <n v="4147000"/>
    <n v="0.67547624789004101"/>
    <x v="6"/>
    <s v="DIY"/>
    <x v="1"/>
    <s v="NMAX 155"/>
    <s v="Matic Premium"/>
    <n v="34538000"/>
    <n v="5181000"/>
    <s v="Medium"/>
    <n v="0.15"/>
    <x v="0"/>
    <n v="0.14499999999999999"/>
    <n v="2801200"/>
    <n v="33614000"/>
    <x v="0"/>
    <x v="0"/>
    <n v="0"/>
    <n v="0"/>
    <n v="1"/>
    <m/>
    <n v="4"/>
    <n v="2"/>
    <n v="1"/>
    <n v="0"/>
    <n v="7"/>
    <s v="Medium Risk"/>
    <n v="8"/>
    <s v="6-11 bulan"/>
  </r>
  <r>
    <s v="KRM00178"/>
    <d v="2026-01-11T00:00:00"/>
    <x v="5"/>
    <s v="Rizky Kurniawan"/>
    <s v="99202008706986"/>
    <n v="23"/>
    <s v="Lakilaki"/>
    <x v="8"/>
    <n v="2942000"/>
    <n v="0.58820530251529568"/>
    <x v="11"/>
    <s v="Sumatera Utara"/>
    <x v="1"/>
    <s v="Lexi LX 155"/>
    <s v="Matic Mid"/>
    <n v="28427000"/>
    <n v="2843000"/>
    <s v="Low"/>
    <n v="0.1"/>
    <x v="3"/>
    <n v="0.14499999999999999"/>
    <n v="1730500"/>
    <n v="31148000"/>
    <x v="0"/>
    <x v="0"/>
    <n v="0"/>
    <n v="0"/>
    <n v="1"/>
    <m/>
    <n v="4"/>
    <n v="3"/>
    <n v="1"/>
    <n v="0"/>
    <n v="8"/>
    <s v="Medium Risk"/>
    <n v="9"/>
    <s v="6-11 bulan"/>
  </r>
  <r>
    <s v="KRM00179"/>
    <d v="2026-02-26T00:00:00"/>
    <x v="3"/>
    <s v="Lestari Setiawan"/>
    <s v="34492508784208"/>
    <n v="58"/>
    <s v="Perempuan"/>
    <x v="2"/>
    <n v="2079000"/>
    <n v="0.2955747955747956"/>
    <x v="8"/>
    <s v="Banten"/>
    <x v="2"/>
    <s v="Nex II"/>
    <s v="Matic Entry"/>
    <n v="16332000"/>
    <n v="4900000"/>
    <s v="High"/>
    <n v="0.3"/>
    <x v="5"/>
    <n v="0.14499999999999999"/>
    <n v="614500"/>
    <n v="14747000"/>
    <x v="0"/>
    <x v="0"/>
    <n v="0"/>
    <n v="0"/>
    <n v="1"/>
    <m/>
    <n v="2"/>
    <n v="1"/>
    <n v="1"/>
    <n v="0"/>
    <n v="4"/>
    <s v="Low Risk"/>
    <n v="7"/>
    <s v="6-11 bulan"/>
  </r>
  <r>
    <s v="KRM00180"/>
    <d v="2026-04-14T00:00:00"/>
    <x v="2"/>
    <s v="Andi Rahayu"/>
    <s v="46401812528713"/>
    <n v="42"/>
    <s v="Lakilaki"/>
    <x v="0"/>
    <n v="6295000"/>
    <n v="0.18447974583002383"/>
    <x v="8"/>
    <s v="Banten"/>
    <x v="1"/>
    <s v="Aerox 155"/>
    <s v="Matic Sport"/>
    <n v="30865000"/>
    <n v="9259000"/>
    <s v="High"/>
    <n v="0.3"/>
    <x v="5"/>
    <n v="0.14499999999999999"/>
    <n v="1161300"/>
    <n v="27871000"/>
    <x v="0"/>
    <x v="0"/>
    <n v="0"/>
    <n v="0"/>
    <n v="1"/>
    <m/>
    <n v="1"/>
    <n v="1"/>
    <n v="1"/>
    <n v="0"/>
    <n v="3"/>
    <s v="Low Risk"/>
    <n v="6"/>
    <s v="6-11 bulan"/>
  </r>
  <r>
    <s v="KRM00181"/>
    <d v="2026-06-09T00:00:00"/>
    <x v="0"/>
    <s v="Rina Sari"/>
    <s v="54532105773464"/>
    <n v="47"/>
    <s v="Perempuan"/>
    <x v="0"/>
    <n v="7021000"/>
    <n v="6.2213359920239283E-2"/>
    <x v="0"/>
    <s v="Bali"/>
    <x v="2"/>
    <s v="Nex II"/>
    <s v="Matic Entry"/>
    <n v="16860000"/>
    <n v="5901000"/>
    <s v="High"/>
    <n v="0.35"/>
    <x v="4"/>
    <n v="0.14499999999999999"/>
    <n v="436800"/>
    <n v="15727000"/>
    <x v="0"/>
    <x v="0"/>
    <n v="0"/>
    <n v="0"/>
    <n v="1"/>
    <s v="approved"/>
    <n v="1"/>
    <n v="1"/>
    <n v="2"/>
    <n v="0"/>
    <n v="4"/>
    <s v="Low Risk"/>
    <n v="4"/>
    <s v="0-5 bulan"/>
  </r>
  <r>
    <s v="KRM00182"/>
    <d v="2026-06-15T00:00:00"/>
    <x v="0"/>
    <s v="Rina Setiawan"/>
    <s v="31532012597683"/>
    <n v="42"/>
    <s v="Perempuan"/>
    <x v="6"/>
    <n v="5121000"/>
    <n v="0.1348564733450498"/>
    <x v="14"/>
    <s v="DKI Jakarta"/>
    <x v="0"/>
    <s v="Vario 160"/>
    <s v="Matic Mid"/>
    <n v="28873000"/>
    <n v="11549000"/>
    <s v="High"/>
    <n v="0.4"/>
    <x v="4"/>
    <n v="0.14499999999999999"/>
    <n v="690600"/>
    <n v="24860000"/>
    <x v="0"/>
    <x v="0"/>
    <n v="0"/>
    <n v="0"/>
    <n v="1"/>
    <m/>
    <n v="1"/>
    <n v="1"/>
    <n v="2"/>
    <n v="0"/>
    <n v="4"/>
    <s v="Low Risk"/>
    <n v="4"/>
    <s v="0-5 bulan"/>
  </r>
  <r>
    <s v="KRM00183"/>
    <d v="2026-04-11T00:00:00"/>
    <x v="2"/>
    <s v="Fajar Susanti"/>
    <s v="42041608779516"/>
    <n v="42"/>
    <s v="Lakilaki"/>
    <x v="0"/>
    <n v="6510000"/>
    <n v="0.10078341013824885"/>
    <x v="11"/>
    <s v="Sumatera Utara"/>
    <x v="0"/>
    <s v="CB150R"/>
    <s v="Sport"/>
    <n v="30665000"/>
    <n v="10733000"/>
    <s v="High"/>
    <n v="0.35"/>
    <x v="2"/>
    <n v="0.14499999999999999"/>
    <n v="656100"/>
    <n v="31493000"/>
    <x v="0"/>
    <x v="0"/>
    <n v="0"/>
    <n v="0"/>
    <n v="1"/>
    <s v="data kurang"/>
    <n v="1"/>
    <n v="1"/>
    <n v="3"/>
    <n v="0"/>
    <n v="5"/>
    <s v="Low Risk"/>
    <n v="6"/>
    <s v="6-11 bulan"/>
  </r>
  <r>
    <s v="KRM00184"/>
    <d v="2026-01-11T00:00:00"/>
    <x v="5"/>
    <s v="Fitra Permata"/>
    <s v="79142312523608"/>
    <n v="34"/>
    <s v="Lakilaki"/>
    <x v="5"/>
    <n v="4543000"/>
    <n v="0.27105436935945409"/>
    <x v="10"/>
    <s v="Jawa Timur"/>
    <x v="0"/>
    <s v="Vario 160"/>
    <s v="Matic Mid"/>
    <n v="30547000"/>
    <n v="7637000"/>
    <s v="Medium"/>
    <n v="0.25"/>
    <x v="5"/>
    <n v="0.14499999999999999"/>
    <n v="1231400"/>
    <n v="29554000"/>
    <x v="0"/>
    <x v="0"/>
    <n v="0"/>
    <n v="0"/>
    <n v="1"/>
    <s v="ok"/>
    <n v="2"/>
    <n v="2"/>
    <n v="1"/>
    <n v="0"/>
    <n v="5"/>
    <s v="Low Risk"/>
    <n v="9"/>
    <s v="6-11 bulan"/>
  </r>
  <r>
    <s v="KRM00185"/>
    <d v="2026-01-20T00:00:00"/>
    <x v="5"/>
    <s v="Ahmad Permata"/>
    <s v="82021309825390"/>
    <n v="52"/>
    <s v="Perempuan"/>
    <x v="2"/>
    <n v="2574000"/>
    <n v="0.19467754467754467"/>
    <x v="3"/>
    <s v="Sulawesi Selatan"/>
    <x v="0"/>
    <s v="Scoopy"/>
    <s v="Matic Stylish"/>
    <n v="23238000"/>
    <n v="5810000"/>
    <s v="Medium"/>
    <n v="0.25"/>
    <x v="1"/>
    <n v="0.14499999999999999"/>
    <n v="501100"/>
    <n v="30063000"/>
    <x v="0"/>
    <x v="0"/>
    <n v="0"/>
    <n v="0"/>
    <n v="1"/>
    <s v="survey ulang"/>
    <n v="1"/>
    <n v="2"/>
    <n v="4"/>
    <n v="0"/>
    <n v="7"/>
    <s v="Medium Risk"/>
    <n v="9"/>
    <s v="6-11 bulan"/>
  </r>
  <r>
    <s v="KRM00186"/>
    <d v="2026-06-04T00:00:00"/>
    <x v="0"/>
    <s v="Dani Hidayah"/>
    <s v="89861503744516"/>
    <n v="27"/>
    <s v="Perempuan"/>
    <x v="0"/>
    <n v="7202000"/>
    <n v="9.922243821160788E-2"/>
    <x v="13"/>
    <s v="Jawa Barat"/>
    <x v="3"/>
    <s v="Dazz"/>
    <s v="Matic Entry"/>
    <n v="15640000"/>
    <n v="2346000"/>
    <s v="Medium"/>
    <n v="0.15"/>
    <x v="5"/>
    <n v="0.14499999999999999"/>
    <n v="714600"/>
    <n v="17150000"/>
    <x v="0"/>
    <x v="0"/>
    <n v="0"/>
    <n v="0"/>
    <n v="1"/>
    <m/>
    <n v="1"/>
    <n v="2"/>
    <n v="1"/>
    <n v="0"/>
    <n v="4"/>
    <s v="Low Risk"/>
    <n v="4"/>
    <s v="0-5 bulan"/>
  </r>
  <r>
    <s v="KRM00187"/>
    <d v="2026-03-31T00:00:00"/>
    <x v="1"/>
    <s v="Putri Hakim"/>
    <s v="44211205667882"/>
    <n v="27"/>
    <s v="Perempuan"/>
    <x v="0"/>
    <n v="7016000"/>
    <n v="0.10068415051311289"/>
    <x v="20"/>
    <s v="DKI Jakarta"/>
    <x v="0"/>
    <s v="Scoopy"/>
    <s v="Matic Stylish"/>
    <n v="23629000"/>
    <n v="5907000"/>
    <s v="Medium"/>
    <n v="0.25"/>
    <x v="4"/>
    <n v="0.14499999999999999"/>
    <n v="706400"/>
    <n v="25431000"/>
    <x v="0"/>
    <x v="0"/>
    <n v="0"/>
    <n v="0"/>
    <n v="1"/>
    <s v="verifikasi"/>
    <n v="1"/>
    <n v="2"/>
    <n v="2"/>
    <n v="0"/>
    <n v="5"/>
    <s v="Low Risk"/>
    <n v="6"/>
    <s v="6-11 bulan"/>
  </r>
  <r>
    <s v="KRM00188"/>
    <d v="2026-05-27T00:00:00"/>
    <x v="4"/>
    <s v="Tri Hartono"/>
    <s v="65341401736316"/>
    <n v="38"/>
    <s v="Perempuan"/>
    <x v="0"/>
    <n v="6860000"/>
    <n v="0.1460932944606414"/>
    <x v="2"/>
    <s v="Riau"/>
    <x v="4"/>
    <s v="KLX 150"/>
    <s v="Trail"/>
    <n v="38057000"/>
    <n v="7611000"/>
    <s v="Medium"/>
    <n v="0.2"/>
    <x v="2"/>
    <n v="0.14499999999999999"/>
    <n v="1002200"/>
    <n v="48105000"/>
    <x v="0"/>
    <x v="0"/>
    <n v="0"/>
    <n v="0"/>
    <n v="1"/>
    <s v="ok"/>
    <n v="1"/>
    <n v="2"/>
    <n v="3"/>
    <n v="0"/>
    <n v="6"/>
    <s v="Low Risk"/>
    <n v="4"/>
    <s v="0-5 bulan"/>
  </r>
  <r>
    <s v="KRM00189"/>
    <d v="2026-04-10T00:00:00"/>
    <x v="2"/>
    <s v="Ahmad Setiawan"/>
    <s v="73882807967251"/>
    <n v="40"/>
    <s v="Perempuan"/>
    <x v="2"/>
    <n v="1939000"/>
    <n v="0.18865394533264571"/>
    <x v="13"/>
    <s v="Jawa Barat"/>
    <x v="0"/>
    <s v="Revo X"/>
    <s v="Bebek"/>
    <n v="18175000"/>
    <n v="5452000"/>
    <s v="High"/>
    <n v="0.3"/>
    <x v="1"/>
    <n v="0.14499999999999999"/>
    <n v="365800"/>
    <n v="21947000"/>
    <x v="0"/>
    <x v="0"/>
    <n v="0"/>
    <n v="0"/>
    <n v="1"/>
    <m/>
    <n v="1"/>
    <n v="1"/>
    <n v="4"/>
    <n v="0"/>
    <n v="6"/>
    <s v="Low Risk"/>
    <n v="6"/>
    <s v="6-11 bulan"/>
  </r>
  <r>
    <s v="KRM00190"/>
    <d v="2026-03-21T00:00:00"/>
    <x v="1"/>
    <s v="Agus Susanti"/>
    <s v="64151707978464"/>
    <n v="55"/>
    <s v="Lakilaki"/>
    <x v="9"/>
    <n v="4353000"/>
    <n v="0.29490006891798759"/>
    <x v="15"/>
    <s v="DKI Jakarta"/>
    <x v="1"/>
    <s v="Lexi LX 155"/>
    <s v="Matic Mid"/>
    <n v="29199000"/>
    <n v="10220000"/>
    <s v="High"/>
    <n v="0.35"/>
    <x v="3"/>
    <n v="0.14499999999999999"/>
    <n v="1283700"/>
    <n v="23107000"/>
    <x v="0"/>
    <x v="0"/>
    <n v="0"/>
    <n v="0"/>
    <n v="1"/>
    <s v="ok"/>
    <n v="2"/>
    <n v="1"/>
    <n v="1"/>
    <n v="0"/>
    <n v="4"/>
    <s v="Low Risk"/>
    <n v="7"/>
    <s v="6-11 bulan"/>
  </r>
  <r>
    <s v="KRM00191"/>
    <d v="2026-04-21T00:00:00"/>
    <x v="2"/>
    <s v="Rina Kurniawan"/>
    <s v="74261311822367"/>
    <n v="29"/>
    <s v="Perempuan"/>
    <x v="7"/>
    <n v="3608000"/>
    <n v="0.18281596452328161"/>
    <x v="19"/>
    <s v="Jawa Barat"/>
    <x v="1"/>
    <s v="Mio M3"/>
    <s v="Matic Entry"/>
    <n v="17532000"/>
    <n v="5260000"/>
    <s v="High"/>
    <n v="0.3"/>
    <x v="5"/>
    <n v="0.14499999999999999"/>
    <n v="659600"/>
    <n v="15831000"/>
    <x v="0"/>
    <x v="0"/>
    <n v="0"/>
    <n v="0"/>
    <n v="1"/>
    <s v="data kurang"/>
    <n v="1"/>
    <n v="1"/>
    <n v="1"/>
    <n v="0"/>
    <n v="3"/>
    <s v="Low Risk"/>
    <n v="6"/>
    <s v="6-11 bulan"/>
  </r>
  <r>
    <s v="KRM00192"/>
    <d v="2026-04-01T00:00:00"/>
    <x v="2"/>
    <s v="Nia Permata"/>
    <s v="77621001796339"/>
    <n v="28"/>
    <s v="Lakilaki"/>
    <x v="0"/>
    <n v="7216000"/>
    <n v="0.2850748337028825"/>
    <x v="15"/>
    <s v="DKI Jakarta"/>
    <x v="0"/>
    <s v="Scoopy"/>
    <s v="Matic Stylish"/>
    <n v="23954000"/>
    <n v="2395000"/>
    <s v="Low"/>
    <n v="0.1"/>
    <x v="0"/>
    <n v="0.14499999999999999"/>
    <n v="2057100"/>
    <n v="24685000"/>
    <x v="0"/>
    <x v="0"/>
    <n v="0"/>
    <n v="0"/>
    <n v="1"/>
    <s v="verifikasi"/>
    <n v="2"/>
    <n v="3"/>
    <n v="1"/>
    <n v="0"/>
    <n v="6"/>
    <s v="Low Risk"/>
    <n v="6"/>
    <s v="6-11 bulan"/>
  </r>
  <r>
    <s v="KRM00193"/>
    <d v="2026-05-24T00:00:00"/>
    <x v="4"/>
    <s v="Fajar Kusuma"/>
    <s v="54282607518957"/>
    <n v="26"/>
    <s v="Perempuan"/>
    <x v="0"/>
    <n v="7627000"/>
    <n v="0.21294086796905728"/>
    <x v="7"/>
    <s v="Jawa Barat"/>
    <x v="0"/>
    <s v="Beat Street"/>
    <s v="Matic Entry"/>
    <n v="18912000"/>
    <n v="1891000"/>
    <s v="Low"/>
    <n v="0.1"/>
    <x v="0"/>
    <n v="0.14499999999999999"/>
    <n v="1624100"/>
    <n v="19489000"/>
    <x v="0"/>
    <x v="1"/>
    <n v="33"/>
    <n v="2"/>
    <n v="2"/>
    <s v="data kurang"/>
    <n v="2"/>
    <n v="3"/>
    <n v="1"/>
    <n v="2"/>
    <n v="8"/>
    <s v="Medium Risk"/>
    <n v="4"/>
    <s v="0-5 bulan"/>
  </r>
  <r>
    <s v="KRM00194"/>
    <d v="2026-12-03T00:00:00"/>
    <x v="11"/>
    <s v="Eka Kurniawan"/>
    <s v="38901806641120"/>
    <n v="30"/>
    <s v="Perempuan"/>
    <x v="0"/>
    <n v="7198000"/>
    <n v="0.33146707418727422"/>
    <x v="0"/>
    <s v="Bali"/>
    <x v="1"/>
    <s v="NMAX 155"/>
    <s v="Matic Premium"/>
    <n v="35722000"/>
    <n v="10717000"/>
    <s v="High"/>
    <n v="0.3"/>
    <x v="0"/>
    <n v="0.14499999999999999"/>
    <n v="2385900"/>
    <n v="28631000"/>
    <x v="0"/>
    <x v="0"/>
    <n v="0"/>
    <n v="0"/>
    <n v="1"/>
    <s v="data kurang"/>
    <n v="3"/>
    <n v="1"/>
    <n v="1"/>
    <n v="0"/>
    <n v="5"/>
    <s v="Low Risk"/>
    <s v="N/A"/>
    <s v="N/A"/>
  </r>
  <r>
    <s v="KRM00195"/>
    <d v="2026-03-14T00:00:00"/>
    <x v="1"/>
    <s v="Ayu Pratama"/>
    <s v="96941005601643"/>
    <n v="38"/>
    <s v="Perempuan"/>
    <x v="3"/>
    <n v="6974000"/>
    <n v="8.9073702322913673E-2"/>
    <x v="15"/>
    <s v="DKI Jakarta"/>
    <x v="0"/>
    <s v="Scoopy"/>
    <s v="Matic Stylish"/>
    <n v="23976000"/>
    <n v="8392000"/>
    <s v="High"/>
    <n v="0.35"/>
    <x v="4"/>
    <n v="0.14499999999999999"/>
    <n v="621200"/>
    <n v="22364000"/>
    <x v="0"/>
    <x v="1"/>
    <n v="50"/>
    <n v="2"/>
    <n v="2"/>
    <m/>
    <n v="1"/>
    <n v="1"/>
    <n v="2"/>
    <n v="2"/>
    <n v="6"/>
    <s v="Low Risk"/>
    <n v="7"/>
    <s v="6-11 bulan"/>
  </r>
  <r>
    <s v="KRM00196"/>
    <d v="2026-03-28T00:00:00"/>
    <x v="1"/>
    <s v="Dani Wibowo"/>
    <s v="83452811669233"/>
    <n v="45"/>
    <s v="Lakilaki"/>
    <x v="1"/>
    <n v="7122000"/>
    <n v="5.8607132827857344E-2"/>
    <x v="13"/>
    <s v="Jawa Barat"/>
    <x v="0"/>
    <s v="Scoopy"/>
    <s v="Matic Stylish"/>
    <n v="24198000"/>
    <n v="9679000"/>
    <s v="High"/>
    <n v="0.4"/>
    <x v="1"/>
    <n v="0.14499999999999999"/>
    <n v="417400"/>
    <n v="25045000"/>
    <x v="0"/>
    <x v="0"/>
    <n v="0"/>
    <n v="0"/>
    <n v="1"/>
    <m/>
    <n v="1"/>
    <n v="1"/>
    <n v="4"/>
    <n v="0"/>
    <n v="6"/>
    <s v="Low Risk"/>
    <n v="6"/>
    <s v="6-11 bulan"/>
  </r>
  <r>
    <s v="KRM00197"/>
    <d v="2026-03-08T00:00:00"/>
    <x v="1"/>
    <s v="Reza Nugroho"/>
    <s v="61602907871433"/>
    <n v="35"/>
    <s v="Perempuan"/>
    <x v="0"/>
    <n v="7125000"/>
    <n v="0.14012631578947368"/>
    <x v="5"/>
    <s v="Kalimantan Timur"/>
    <x v="1"/>
    <s v="NMAX 155"/>
    <s v="Matic Premium"/>
    <n v="35782000"/>
    <n v="10735000"/>
    <s v="High"/>
    <n v="0.3"/>
    <x v="4"/>
    <n v="0.14499999999999999"/>
    <n v="998400"/>
    <n v="35943000"/>
    <x v="0"/>
    <x v="0"/>
    <n v="0"/>
    <n v="0"/>
    <n v="1"/>
    <s v="data kurang"/>
    <n v="1"/>
    <n v="1"/>
    <n v="2"/>
    <n v="0"/>
    <n v="4"/>
    <s v="Low Risk"/>
    <n v="7"/>
    <s v="6-11 bulan"/>
  </r>
  <r>
    <s v="KRM00198"/>
    <d v="2026-01-24T00:00:00"/>
    <x v="5"/>
    <s v="Dian Hakim"/>
    <s v="57702909756478"/>
    <n v="55"/>
    <s v="Perempuan"/>
    <x v="0"/>
    <n v="6600000"/>
    <n v="0.17092424242424242"/>
    <x v="15"/>
    <s v="DKI Jakarta"/>
    <x v="1"/>
    <s v="R15"/>
    <s v="Sport"/>
    <n v="42839000"/>
    <n v="8568000"/>
    <s v="Medium"/>
    <n v="0.2"/>
    <x v="2"/>
    <n v="0.14499999999999999"/>
    <n v="1128100"/>
    <n v="54148000"/>
    <x v="0"/>
    <x v="2"/>
    <n v="0"/>
    <n v="0"/>
    <n v="0"/>
    <m/>
    <n v="1"/>
    <n v="2"/>
    <n v="3"/>
    <n v="0"/>
    <n v="6"/>
    <s v="Low Risk"/>
    <n v="8"/>
    <s v="6-11 bulan"/>
  </r>
  <r>
    <s v="KRM00199"/>
    <d v="2026-02-20T00:00:00"/>
    <x v="3"/>
    <s v="Indah Hidayah"/>
    <s v="76111303897647"/>
    <n v="36"/>
    <s v="Perempuan"/>
    <x v="0"/>
    <n v="7290000"/>
    <n v="8.3113854595336073E-2"/>
    <x v="8"/>
    <s v="Banten"/>
    <x v="2"/>
    <s v="Address"/>
    <s v="Matic Mid"/>
    <n v="20451000"/>
    <n v="2045000"/>
    <s v="Low"/>
    <n v="0.1"/>
    <x v="2"/>
    <n v="0.14499999999999999"/>
    <n v="605900"/>
    <n v="29082000"/>
    <x v="0"/>
    <x v="0"/>
    <n v="0"/>
    <n v="0"/>
    <n v="1"/>
    <s v="ok"/>
    <n v="1"/>
    <n v="3"/>
    <n v="3"/>
    <n v="0"/>
    <n v="7"/>
    <s v="Medium Risk"/>
    <n v="8"/>
    <s v="6-11 bulan"/>
  </r>
  <r>
    <s v="KRM00200"/>
    <d v="2026-06-17T00:00:00"/>
    <x v="0"/>
    <s v="Agus Permata"/>
    <s v="72922312553974"/>
    <n v="38"/>
    <s v="Perempuan"/>
    <x v="0"/>
    <n v="4571000"/>
    <n v="0.22001750164077882"/>
    <x v="6"/>
    <s v="DIY"/>
    <x v="3"/>
    <s v="Dazz"/>
    <s v="Matic Entry"/>
    <n v="16215000"/>
    <n v="5675000"/>
    <s v="High"/>
    <n v="0.35"/>
    <x v="0"/>
    <n v="0.14499999999999999"/>
    <n v="1005700"/>
    <n v="12068000"/>
    <x v="0"/>
    <x v="0"/>
    <n v="0"/>
    <n v="0"/>
    <n v="1"/>
    <s v="approved"/>
    <n v="2"/>
    <n v="1"/>
    <n v="1"/>
    <n v="0"/>
    <n v="4"/>
    <s v="Low Risk"/>
    <n v="4"/>
    <s v="0-5 bulan"/>
  </r>
  <r>
    <s v="KRM00201"/>
    <d v="2026-06-01T00:00:00"/>
    <x v="0"/>
    <s v="Dani Nugroho"/>
    <s v="Invalid"/>
    <n v="36"/>
    <s v="Perempuan"/>
    <x v="6"/>
    <n v="6887000"/>
    <n v="4.7785683171192098E-2"/>
    <x v="0"/>
    <s v="Bali"/>
    <x v="0"/>
    <s v="Revo X"/>
    <s v="Bebek"/>
    <n v="17613000"/>
    <n v="6164000"/>
    <s v="High"/>
    <n v="0.35"/>
    <x v="1"/>
    <n v="0.14499999999999999"/>
    <n v="329100"/>
    <n v="19749000"/>
    <x v="1"/>
    <x v="3"/>
    <n v="17"/>
    <n v="2"/>
    <n v="3"/>
    <m/>
    <n v="1"/>
    <n v="1"/>
    <n v="4"/>
    <n v="2"/>
    <n v="8"/>
    <s v="Medium Risk"/>
    <n v="4"/>
    <s v="0-5 bulan"/>
  </r>
  <r>
    <s v="KRM00202"/>
    <d v="2026-03-01T00:00:00"/>
    <x v="1"/>
    <s v="Dani Nugroho"/>
    <s v="87402907909690"/>
    <n v="47"/>
    <s v="Lakilaki"/>
    <x v="5"/>
    <n v="4816000"/>
    <n v="0.13475913621262459"/>
    <x v="7"/>
    <s v="Jawa Barat"/>
    <x v="2"/>
    <s v="Address"/>
    <s v="Matic Mid"/>
    <n v="20125000"/>
    <n v="8050000"/>
    <s v="High"/>
    <n v="0.4"/>
    <x v="5"/>
    <n v="0.14499999999999999"/>
    <n v="649000"/>
    <n v="15577000"/>
    <x v="0"/>
    <x v="0"/>
    <n v="0"/>
    <n v="0"/>
    <n v="1"/>
    <s v="verifikasi"/>
    <n v="1"/>
    <n v="1"/>
    <n v="1"/>
    <n v="0"/>
    <n v="3"/>
    <s v="Low Risk"/>
    <n v="7"/>
    <s v="6-11 bulan"/>
  </r>
  <r>
    <s v="KRM00203"/>
    <d v="2026-04-04T00:00:00"/>
    <x v="2"/>
    <s v="Dian Santoso"/>
    <s v="74681210946540"/>
    <n v="21"/>
    <s v="Lakilaki"/>
    <x v="0"/>
    <n v="4957000"/>
    <n v="0.11892273552551946"/>
    <x v="17"/>
    <s v="Jawa Barat"/>
    <x v="3"/>
    <s v="Dazz"/>
    <s v="Matic Entry"/>
    <n v="16431000"/>
    <n v="1643000"/>
    <s v="Low"/>
    <n v="0.1"/>
    <x v="4"/>
    <n v="0.14499999999999999"/>
    <n v="589500"/>
    <n v="21220000"/>
    <x v="0"/>
    <x v="0"/>
    <n v="0"/>
    <n v="0"/>
    <n v="1"/>
    <m/>
    <n v="1"/>
    <n v="3"/>
    <n v="2"/>
    <n v="0"/>
    <n v="6"/>
    <s v="Low Risk"/>
    <n v="6"/>
    <s v="6-11 bulan"/>
  </r>
  <r>
    <s v="KRM00204"/>
    <d v="2026-02-22T00:00:00"/>
    <x v="3"/>
    <s v="Siti Prasetyo"/>
    <s v="34952108668947"/>
    <n v="27"/>
    <s v="Perempuan"/>
    <x v="0"/>
    <n v="5307000"/>
    <n v="0.34333898624458264"/>
    <x v="13"/>
    <s v="Jawa Barat"/>
    <x v="2"/>
    <s v="Address"/>
    <s v="Matic Mid"/>
    <n v="21219000"/>
    <n v="2122000"/>
    <s v="Low"/>
    <n v="0.1"/>
    <x v="0"/>
    <n v="0.14499999999999999"/>
    <n v="1822100"/>
    <n v="21866000"/>
    <x v="0"/>
    <x v="0"/>
    <n v="0"/>
    <n v="0"/>
    <n v="1"/>
    <s v="ok"/>
    <n v="3"/>
    <n v="3"/>
    <n v="1"/>
    <n v="0"/>
    <n v="7"/>
    <s v="Medium Risk"/>
    <n v="8"/>
    <s v="6-11 bulan"/>
  </r>
  <r>
    <s v="KRM00205"/>
    <d v="2026-03-30T00:00:00"/>
    <x v="1"/>
    <s v="Reza Hidayah"/>
    <s v="33091901705956"/>
    <n v="25"/>
    <s v="Perempuan"/>
    <x v="0"/>
    <n v="6570000"/>
    <n v="4.9832572298325724E-2"/>
    <x v="17"/>
    <s v="Jawa Barat"/>
    <x v="2"/>
    <s v="Nex II"/>
    <s v="Matic Entry"/>
    <n v="16267000"/>
    <n v="4880000"/>
    <s v="High"/>
    <n v="0.3"/>
    <x v="1"/>
    <n v="0.14499999999999999"/>
    <n v="327400"/>
    <n v="19642000"/>
    <x v="1"/>
    <x v="4"/>
    <n v="197"/>
    <n v="7"/>
    <n v="5"/>
    <s v="verifikasi"/>
    <n v="1"/>
    <n v="1"/>
    <n v="4"/>
    <n v="4"/>
    <n v="10"/>
    <s v="High Risk"/>
    <n v="6"/>
    <s v="6-11 bulan"/>
  </r>
  <r>
    <s v="KRM00206"/>
    <d v="2026-02-23T00:00:00"/>
    <x v="3"/>
    <s v="Rizky Wibowo"/>
    <s v="86072510617974"/>
    <n v="32"/>
    <s v="Lakilaki"/>
    <x v="3"/>
    <n v="7784000"/>
    <n v="0.16637975334018498"/>
    <x v="5"/>
    <s v="Kalimantan Timur"/>
    <x v="1"/>
    <s v="Aerox 155"/>
    <s v="Matic Sport"/>
    <n v="32128000"/>
    <n v="8032000"/>
    <s v="Medium"/>
    <n v="0.25"/>
    <x v="5"/>
    <n v="0.14499999999999999"/>
    <n v="1295100"/>
    <n v="31084000"/>
    <x v="0"/>
    <x v="0"/>
    <n v="0"/>
    <n v="0"/>
    <n v="1"/>
    <m/>
    <n v="1"/>
    <n v="2"/>
    <n v="1"/>
    <n v="0"/>
    <n v="4"/>
    <s v="Low Risk"/>
    <n v="7"/>
    <s v="6-11 bulan"/>
  </r>
  <r>
    <s v="KRM00207"/>
    <d v="2026-02-13T00:00:00"/>
    <x v="3"/>
    <s v="Hendra Saputra"/>
    <s v="82181109558575"/>
    <n v="35"/>
    <s v="Lakilaki"/>
    <x v="5"/>
    <n v="3356000"/>
    <n v="0.34186531585220503"/>
    <x v="17"/>
    <s v="Jawa Barat"/>
    <x v="0"/>
    <s v="Scoopy"/>
    <s v="Matic Stylish"/>
    <n v="23718000"/>
    <n v="2372000"/>
    <s v="Low"/>
    <n v="0.1"/>
    <x v="5"/>
    <n v="0.14499999999999999"/>
    <n v="1147300"/>
    <n v="27536000"/>
    <x v="0"/>
    <x v="0"/>
    <n v="0"/>
    <n v="0"/>
    <n v="1"/>
    <m/>
    <n v="3"/>
    <n v="3"/>
    <n v="1"/>
    <n v="0"/>
    <n v="7"/>
    <s v="Medium Risk"/>
    <n v="8"/>
    <s v="6-11 bulan"/>
  </r>
  <r>
    <s v="KRM00208"/>
    <d v="2026-03-24T00:00:00"/>
    <x v="1"/>
    <s v="Yusuf Santoso"/>
    <s v="91152701913451"/>
    <n v="32"/>
    <s v="Lakilaki"/>
    <x v="0"/>
    <n v="7669000"/>
    <n v="0.17496414134828531"/>
    <x v="12"/>
    <s v="DKI Jakarta"/>
    <x v="1"/>
    <s v="R15"/>
    <s v="Sport"/>
    <n v="41607000"/>
    <n v="16643000"/>
    <s v="High"/>
    <n v="0.4"/>
    <x v="5"/>
    <n v="0.14499999999999999"/>
    <n v="1341800"/>
    <n v="32204000"/>
    <x v="0"/>
    <x v="0"/>
    <n v="0"/>
    <n v="0"/>
    <n v="1"/>
    <m/>
    <n v="1"/>
    <n v="1"/>
    <n v="1"/>
    <n v="0"/>
    <n v="3"/>
    <s v="Low Risk"/>
    <n v="6"/>
    <s v="6-11 bulan"/>
  </r>
  <r>
    <s v="KRM00209"/>
    <d v="2026-03-08T00:00:00"/>
    <x v="1"/>
    <s v="Rizky Setiawan"/>
    <s v="51461303502874"/>
    <n v="40"/>
    <s v="Lakilaki"/>
    <x v="5"/>
    <n v="3513000"/>
    <n v="0.38488471391972673"/>
    <x v="11"/>
    <s v="Sumatera Utara"/>
    <x v="0"/>
    <s v="Revo X"/>
    <s v="Bebek"/>
    <n v="17714000"/>
    <n v="3543000"/>
    <s v="Medium"/>
    <n v="0.2"/>
    <x v="0"/>
    <n v="0.14499999999999999"/>
    <n v="1352100"/>
    <n v="16225000"/>
    <x v="0"/>
    <x v="0"/>
    <n v="0"/>
    <n v="0"/>
    <n v="1"/>
    <s v="data kurang"/>
    <n v="3"/>
    <n v="2"/>
    <n v="1"/>
    <n v="0"/>
    <n v="6"/>
    <s v="Low Risk"/>
    <n v="7"/>
    <s v="6-11 bulan"/>
  </r>
  <r>
    <s v="KRM00210"/>
    <d v="2026-04-12T00:00:00"/>
    <x v="2"/>
    <s v="Nurul Kurniawan"/>
    <s v="74481404903642"/>
    <n v="53"/>
    <s v="Perempuan"/>
    <x v="7"/>
    <n v="3920000"/>
    <n v="0.45818877551020409"/>
    <x v="15"/>
    <s v="DKI Jakarta"/>
    <x v="0"/>
    <s v="ADV 160"/>
    <s v="Adventure"/>
    <n v="41770000"/>
    <n v="8354000"/>
    <s v="Medium"/>
    <n v="0.2"/>
    <x v="5"/>
    <n v="0.14499999999999999"/>
    <n v="1796100"/>
    <n v="43107000"/>
    <x v="0"/>
    <x v="0"/>
    <n v="0"/>
    <n v="0"/>
    <n v="1"/>
    <s v="approved"/>
    <n v="4"/>
    <n v="2"/>
    <n v="1"/>
    <n v="0"/>
    <n v="7"/>
    <s v="Medium Risk"/>
    <n v="6"/>
    <s v="6-11 bulan"/>
  </r>
  <r>
    <s v="KRM00211"/>
    <d v="2026-02-15T00:00:00"/>
    <x v="3"/>
    <s v="Fitra Nugroho"/>
    <s v="54452809538494"/>
    <n v="34"/>
    <s v="Perempuan"/>
    <x v="9"/>
    <n v="4812000"/>
    <n v="0.31176226101413135"/>
    <x v="0"/>
    <s v="Bali"/>
    <x v="1"/>
    <s v="Mio M3"/>
    <s v="Matic Entry"/>
    <n v="18498000"/>
    <n v="2775000"/>
    <s v="Medium"/>
    <n v="0.15"/>
    <x v="0"/>
    <n v="0.14499999999999999"/>
    <n v="1500200"/>
    <n v="18003000"/>
    <x v="0"/>
    <x v="0"/>
    <n v="0"/>
    <n v="0"/>
    <n v="1"/>
    <s v="ok"/>
    <n v="3"/>
    <n v="2"/>
    <n v="1"/>
    <n v="0"/>
    <n v="6"/>
    <s v="Low Risk"/>
    <n v="8"/>
    <s v="6-11 bulan"/>
  </r>
  <r>
    <s v="KRM00212"/>
    <d v="2026-05-27T00:00:00"/>
    <x v="4"/>
    <s v="Dian Wibowo"/>
    <s v="79181109696842"/>
    <n v="37"/>
    <s v="Lakilaki"/>
    <x v="9"/>
    <n v="5369000"/>
    <n v="0.15958279009126466"/>
    <x v="19"/>
    <s v="Jawa Barat"/>
    <x v="3"/>
    <s v="Dazz"/>
    <s v="Matic Entry"/>
    <n v="15834000"/>
    <n v="3167000"/>
    <s v="Medium"/>
    <n v="0.2"/>
    <x v="3"/>
    <n v="0.14499999999999999"/>
    <n v="856800"/>
    <n v="15423000"/>
    <x v="0"/>
    <x v="1"/>
    <n v="64"/>
    <n v="2"/>
    <n v="2"/>
    <s v="verifikasi"/>
    <n v="1"/>
    <n v="2"/>
    <n v="1"/>
    <n v="2"/>
    <n v="6"/>
    <s v="Low Risk"/>
    <n v="4"/>
    <s v="0-5 bulan"/>
  </r>
  <r>
    <s v="KRM00213"/>
    <d v="2026-04-22T00:00:00"/>
    <x v="2"/>
    <s v="Reza Kusuma"/>
    <s v="36761603508281"/>
    <n v="48"/>
    <s v="Lakilaki"/>
    <x v="4"/>
    <n v="6024000"/>
    <n v="0.30205843293492696"/>
    <x v="20"/>
    <s v="DKI Jakarta"/>
    <x v="4"/>
    <s v="KLX 150"/>
    <s v="Trail"/>
    <n v="37614000"/>
    <n v="3761000"/>
    <s v="Low"/>
    <n v="0.1"/>
    <x v="5"/>
    <n v="0.14499999999999999"/>
    <n v="1819600"/>
    <n v="43671000"/>
    <x v="0"/>
    <x v="0"/>
    <n v="0"/>
    <n v="0"/>
    <n v="1"/>
    <s v="ok"/>
    <n v="3"/>
    <n v="3"/>
    <n v="1"/>
    <n v="0"/>
    <n v="7"/>
    <s v="Medium Risk"/>
    <n v="6"/>
    <s v="6-11 bulan"/>
  </r>
  <r>
    <s v="KRM00214"/>
    <d v="2026-04-16T00:00:00"/>
    <x v="2"/>
    <s v="Nia Susanti"/>
    <s v="52621105555643"/>
    <n v="45"/>
    <s v="Perempuan"/>
    <x v="0"/>
    <n v="6348000"/>
    <n v="6.0081915563957151E-2"/>
    <x v="16"/>
    <s v="Jawa Timur"/>
    <x v="0"/>
    <s v="Revo X"/>
    <s v="Bebek"/>
    <n v="17826000"/>
    <n v="6239000"/>
    <s v="High"/>
    <n v="0.35"/>
    <x v="2"/>
    <n v="0.14499999999999999"/>
    <n v="381400"/>
    <n v="18308000"/>
    <x v="0"/>
    <x v="0"/>
    <n v="0"/>
    <n v="0"/>
    <n v="1"/>
    <s v="survey ulang"/>
    <n v="1"/>
    <n v="1"/>
    <n v="3"/>
    <n v="0"/>
    <n v="5"/>
    <s v="Low Risk"/>
    <n v="6"/>
    <s v="6-11 bulan"/>
  </r>
  <r>
    <s v="KRM00215"/>
    <d v="2026-03-31T00:00:00"/>
    <x v="1"/>
    <s v="Tri Lestari"/>
    <s v="92512406862962"/>
    <n v="28"/>
    <s v="Lakilaki"/>
    <x v="0"/>
    <n v="4796000"/>
    <n v="0.12337364470391993"/>
    <x v="0"/>
    <s v="Bali"/>
    <x v="0"/>
    <s v="Revo X"/>
    <s v="Bebek"/>
    <n v="17465000"/>
    <n v="2620000"/>
    <s v="Medium"/>
    <n v="0.15"/>
    <x v="4"/>
    <n v="0.14499999999999999"/>
    <n v="591700"/>
    <n v="21302000"/>
    <x v="0"/>
    <x v="0"/>
    <n v="0"/>
    <n v="0"/>
    <n v="1"/>
    <s v="ok"/>
    <n v="1"/>
    <n v="2"/>
    <n v="2"/>
    <n v="0"/>
    <n v="5"/>
    <s v="Low Risk"/>
    <n v="6"/>
    <s v="6-11 bulan"/>
  </r>
  <r>
    <s v="KRM00216"/>
    <d v="2026-03-08T00:00:00"/>
    <x v="1"/>
    <s v="Fajar Setiawan"/>
    <s v="90492810938940"/>
    <n v="27"/>
    <s v="Lakilaki"/>
    <x v="1"/>
    <n v="5932000"/>
    <n v="0.26340188806473364"/>
    <x v="19"/>
    <s v="Jawa Barat"/>
    <x v="0"/>
    <s v="Beat Street"/>
    <s v="Matic Entry"/>
    <n v="18195000"/>
    <n v="1819000"/>
    <s v="Low"/>
    <n v="0.1"/>
    <x v="0"/>
    <n v="0.14499999999999999"/>
    <n v="1562500"/>
    <n v="18750000"/>
    <x v="0"/>
    <x v="0"/>
    <n v="0"/>
    <n v="0"/>
    <n v="1"/>
    <s v="ok"/>
    <n v="2"/>
    <n v="3"/>
    <n v="1"/>
    <n v="0"/>
    <n v="6"/>
    <s v="Low Risk"/>
    <n v="7"/>
    <s v="6-11 bulan"/>
  </r>
  <r>
    <s v="KRM00217"/>
    <d v="2026-06-06T00:00:00"/>
    <x v="0"/>
    <s v="Ayu Kurniawan"/>
    <s v="72761905667224"/>
    <n v="42"/>
    <s v="Perempuan"/>
    <x v="1"/>
    <n v="6039000"/>
    <n v="7.3588342440801452E-2"/>
    <x v="8"/>
    <s v="Banten"/>
    <x v="1"/>
    <s v="Mio M3"/>
    <s v="Matic Entry"/>
    <n v="18001000"/>
    <n v="4500000"/>
    <s v="Medium"/>
    <n v="0.25"/>
    <x v="2"/>
    <n v="0.14499999999999999"/>
    <n v="444400"/>
    <n v="21332000"/>
    <x v="0"/>
    <x v="0"/>
    <n v="0"/>
    <n v="0"/>
    <n v="1"/>
    <m/>
    <n v="1"/>
    <n v="2"/>
    <n v="3"/>
    <n v="0"/>
    <n v="6"/>
    <s v="Low Risk"/>
    <n v="4"/>
    <s v="0-5 bulan"/>
  </r>
  <r>
    <s v="KRM00218"/>
    <d v="2026-02-22T00:00:00"/>
    <x v="3"/>
    <s v="Fajar Lestari"/>
    <s v="41771703906648"/>
    <n v="24"/>
    <s v="Perempuan"/>
    <x v="1"/>
    <n v="5266000"/>
    <n v="0.3562286365362704"/>
    <x v="6"/>
    <s v="DIY"/>
    <x v="1"/>
    <s v="Freego"/>
    <s v="Matic Mid"/>
    <n v="21844000"/>
    <n v="2184000"/>
    <s v="Low"/>
    <n v="0.1"/>
    <x v="0"/>
    <n v="0.14499999999999999"/>
    <n v="1875900"/>
    <n v="22511000"/>
    <x v="0"/>
    <x v="0"/>
    <n v="0"/>
    <n v="0"/>
    <n v="1"/>
    <s v="verifikasi"/>
    <n v="3"/>
    <n v="3"/>
    <n v="1"/>
    <n v="0"/>
    <n v="7"/>
    <s v="Medium Risk"/>
    <n v="8"/>
    <s v="6-11 bulan"/>
  </r>
  <r>
    <s v="KRM00219"/>
    <d v="2026-04-14T00:00:00"/>
    <x v="2"/>
    <s v="Joko Purnama"/>
    <s v="92261909991950"/>
    <n v="51"/>
    <s v="Lakilaki"/>
    <x v="0"/>
    <n v="6755000"/>
    <n v="0.13290895632864544"/>
    <x v="6"/>
    <s v="DIY"/>
    <x v="3"/>
    <s v="Dazz"/>
    <s v="Matic Entry"/>
    <n v="15617000"/>
    <n v="2343000"/>
    <s v="Medium"/>
    <n v="0.15"/>
    <x v="3"/>
    <n v="0.14499999999999999"/>
    <n v="897800"/>
    <n v="16161000"/>
    <x v="0"/>
    <x v="0"/>
    <n v="0"/>
    <n v="0"/>
    <n v="1"/>
    <s v="verifikasi"/>
    <n v="1"/>
    <n v="2"/>
    <n v="1"/>
    <n v="0"/>
    <n v="4"/>
    <s v="Low Risk"/>
    <n v="6"/>
    <s v="6-11 bulan"/>
  </r>
  <r>
    <s v="KRM00220"/>
    <d v="2026-05-28T00:00:00"/>
    <x v="4"/>
    <s v="Hendra Setiawan"/>
    <s v="71661409725552"/>
    <n v="51"/>
    <s v="Perempuan"/>
    <x v="6"/>
    <n v="6560000"/>
    <n v="4.6249999999999999E-2"/>
    <x v="3"/>
    <s v="Sulawesi Selatan"/>
    <x v="1"/>
    <s v="Mio M3"/>
    <s v="Matic Entry"/>
    <n v="17591000"/>
    <n v="7036000"/>
    <s v="High"/>
    <n v="0.4"/>
    <x v="1"/>
    <n v="0.14499999999999999"/>
    <n v="303400"/>
    <n v="18207000"/>
    <x v="0"/>
    <x v="0"/>
    <n v="0"/>
    <n v="0"/>
    <n v="1"/>
    <s v="approved"/>
    <n v="1"/>
    <n v="1"/>
    <n v="4"/>
    <n v="0"/>
    <n v="6"/>
    <s v="Low Risk"/>
    <n v="4"/>
    <s v="0-5 bulan"/>
  </r>
  <r>
    <s v="KRM00221"/>
    <d v="2026-05-24T00:00:00"/>
    <x v="4"/>
    <s v="Nurul Cahyono"/>
    <s v="95551706992234"/>
    <n v="55"/>
    <s v="Lakilaki"/>
    <x v="0"/>
    <n v="5475000"/>
    <n v="0.1924931506849315"/>
    <x v="19"/>
    <s v="Jawa Barat"/>
    <x v="1"/>
    <s v="Lexi LX 155"/>
    <s v="Matic Mid"/>
    <n v="28011000"/>
    <n v="8403000"/>
    <s v="High"/>
    <n v="0.3"/>
    <x v="5"/>
    <n v="0.14499999999999999"/>
    <n v="1053900"/>
    <n v="25294000"/>
    <x v="0"/>
    <x v="0"/>
    <n v="0"/>
    <n v="0"/>
    <n v="1"/>
    <s v="survey ulang"/>
    <n v="1"/>
    <n v="1"/>
    <n v="1"/>
    <n v="0"/>
    <n v="3"/>
    <s v="Low Risk"/>
    <n v="4"/>
    <s v="0-5 bulan"/>
  </r>
  <r>
    <s v="KRM00222"/>
    <d v="2026-02-14T00:00:00"/>
    <x v="3"/>
    <s v="Eka Santoso"/>
    <s v="51081105876022"/>
    <n v="28"/>
    <s v="Lakilaki"/>
    <x v="7"/>
    <n v="2701000"/>
    <n v="0.37826730840429473"/>
    <x v="17"/>
    <s v="Jawa Barat"/>
    <x v="1"/>
    <s v="Mio M3"/>
    <s v="Matic Entry"/>
    <n v="17771000"/>
    <n v="2666000"/>
    <s v="Medium"/>
    <n v="0.15"/>
    <x v="3"/>
    <n v="0.14499999999999999"/>
    <n v="1021700"/>
    <n v="18391000"/>
    <x v="0"/>
    <x v="0"/>
    <n v="0"/>
    <n v="0"/>
    <n v="1"/>
    <s v="survey ulang"/>
    <n v="3"/>
    <n v="2"/>
    <n v="1"/>
    <n v="0"/>
    <n v="6"/>
    <s v="Low Risk"/>
    <n v="8"/>
    <s v="6-11 bulan"/>
  </r>
  <r>
    <s v="KRM00223"/>
    <d v="2026-01-08T00:00:00"/>
    <x v="5"/>
    <s v="Rina Fauzi"/>
    <s v="71031004991624"/>
    <n v="40"/>
    <s v="Lakilaki"/>
    <x v="8"/>
    <n v="2522000"/>
    <n v="0.56011102299762094"/>
    <x v="7"/>
    <s v="Jawa Barat"/>
    <x v="1"/>
    <s v="MT15"/>
    <s v="Sport Naked"/>
    <n v="39374000"/>
    <n v="3937000"/>
    <s v="Low"/>
    <n v="0.1"/>
    <x v="4"/>
    <n v="0.14499999999999999"/>
    <n v="1412600"/>
    <n v="50852000"/>
    <x v="0"/>
    <x v="2"/>
    <n v="0"/>
    <n v="0"/>
    <n v="0"/>
    <s v="ok"/>
    <n v="4"/>
    <n v="3"/>
    <n v="2"/>
    <n v="0"/>
    <n v="9"/>
    <s v="High Risk"/>
    <n v="9"/>
    <s v="6-11 bulan"/>
  </r>
  <r>
    <s v="KRM00224"/>
    <d v="2026-06-14T00:00:00"/>
    <x v="0"/>
    <s v="Nia Hidayah"/>
    <s v="58561910618148"/>
    <n v="40"/>
    <s v="Perempuan"/>
    <x v="8"/>
    <n v="2970000"/>
    <n v="0.90437710437710439"/>
    <x v="15"/>
    <s v="DKI Jakarta"/>
    <x v="1"/>
    <s v="XMAX 250"/>
    <s v="Maxi Scooter"/>
    <n v="61094000"/>
    <n v="21383000"/>
    <s v="High"/>
    <n v="0.35"/>
    <x v="3"/>
    <n v="0.14499999999999999"/>
    <n v="2686000"/>
    <n v="48348000"/>
    <x v="0"/>
    <x v="0"/>
    <n v="0"/>
    <n v="0"/>
    <n v="1"/>
    <m/>
    <n v="4"/>
    <n v="1"/>
    <n v="1"/>
    <n v="0"/>
    <n v="6"/>
    <s v="Low Risk"/>
    <n v="4"/>
    <s v="0-5 bulan"/>
  </r>
  <r>
    <s v="KRM00225"/>
    <d v="2026-01-26T00:00:00"/>
    <x v="5"/>
    <s v="Bagus Anggraini"/>
    <s v="91331907593346"/>
    <n v="28"/>
    <s v="Lakilaki"/>
    <x v="0"/>
    <n v="7276000"/>
    <n v="0.10424683892248489"/>
    <x v="10"/>
    <s v="Jawa Timur"/>
    <x v="0"/>
    <s v="Vario 125"/>
    <s v="Matic Mid"/>
    <n v="25372000"/>
    <n v="6343000"/>
    <s v="Medium"/>
    <n v="0.25"/>
    <x v="4"/>
    <n v="0.14499999999999999"/>
    <n v="758500"/>
    <n v="27306000"/>
    <x v="0"/>
    <x v="0"/>
    <n v="0"/>
    <n v="0"/>
    <n v="1"/>
    <m/>
    <n v="1"/>
    <n v="2"/>
    <n v="2"/>
    <n v="0"/>
    <n v="5"/>
    <s v="Low Risk"/>
    <n v="8"/>
    <s v="6-11 bulan"/>
  </r>
  <r>
    <s v="KRM00226"/>
    <d v="2026-05-15T00:00:00"/>
    <x v="4"/>
    <s v="Budi Nugroho"/>
    <s v="74951409653452"/>
    <n v="41"/>
    <s v="Perempuan"/>
    <x v="0"/>
    <n v="7892000"/>
    <n v="0.11153066396350735"/>
    <x v="10"/>
    <s v="Jawa Timur"/>
    <x v="4"/>
    <s v="KLX 150"/>
    <s v="Trail"/>
    <n v="38199000"/>
    <n v="11460000"/>
    <s v="High"/>
    <n v="0.3"/>
    <x v="2"/>
    <n v="0.14499999999999999"/>
    <n v="880200"/>
    <n v="42248000"/>
    <x v="0"/>
    <x v="0"/>
    <n v="0"/>
    <n v="0"/>
    <n v="1"/>
    <s v="verifikasi"/>
    <n v="1"/>
    <n v="1"/>
    <n v="3"/>
    <n v="0"/>
    <n v="5"/>
    <s v="Low Risk"/>
    <n v="5"/>
    <s v="0-5 bulan"/>
  </r>
  <r>
    <s v="KRM00227"/>
    <d v="2026-07-02T00:00:00"/>
    <x v="12"/>
    <s v="Ahmad Permata"/>
    <s v="94941707642150"/>
    <n v="56"/>
    <s v="Perempuan"/>
    <x v="1"/>
    <n v="6976000"/>
    <n v="7.3695527522935775E-2"/>
    <x v="12"/>
    <s v="DKI Jakarta"/>
    <x v="1"/>
    <s v="Freego"/>
    <s v="Matic Mid"/>
    <n v="22354000"/>
    <n v="4471000"/>
    <s v="Medium"/>
    <n v="0.2"/>
    <x v="1"/>
    <n v="0.14499999999999999"/>
    <n v="514100"/>
    <n v="30848000"/>
    <x v="0"/>
    <x v="0"/>
    <n v="0"/>
    <n v="0"/>
    <n v="1"/>
    <s v="ok"/>
    <n v="1"/>
    <n v="2"/>
    <n v="4"/>
    <n v="0"/>
    <n v="7"/>
    <s v="Medium Risk"/>
    <n v="3"/>
    <s v="0-5 bulan"/>
  </r>
  <r>
    <s v="KRM00228"/>
    <d v="2026-01-17T00:00:00"/>
    <x v="5"/>
    <s v="Putri Nugroho"/>
    <s v="87501212852070"/>
    <n v="21"/>
    <s v="Lakilaki"/>
    <x v="8"/>
    <n v="2879000"/>
    <n v="0.21274748176450156"/>
    <x v="5"/>
    <s v="Kalimantan Timur"/>
    <x v="3"/>
    <s v="Dazz"/>
    <s v="Matic Entry"/>
    <n v="16279000"/>
    <n v="4884000"/>
    <s v="High"/>
    <n v="0.3"/>
    <x v="5"/>
    <n v="0.14499999999999999"/>
    <n v="612500"/>
    <n v="14700000"/>
    <x v="0"/>
    <x v="0"/>
    <n v="0"/>
    <n v="0"/>
    <n v="1"/>
    <s v="approved"/>
    <n v="2"/>
    <n v="1"/>
    <n v="1"/>
    <n v="0"/>
    <n v="4"/>
    <s v="Low Risk"/>
    <n v="9"/>
    <s v="6-11 bulan"/>
  </r>
  <r>
    <s v="KRM00229"/>
    <d v="2026-03-19T00:00:00"/>
    <x v="1"/>
    <s v="Dian Prasetyo"/>
    <s v="49421606666675"/>
    <n v="44"/>
    <s v="Lakilaki"/>
    <x v="4"/>
    <n v="4904000"/>
    <n v="0.14180261011419248"/>
    <x v="1"/>
    <s v="Sumatera Selatan"/>
    <x v="1"/>
    <s v="MT15"/>
    <s v="Sport Naked"/>
    <n v="37215000"/>
    <n v="13025000"/>
    <s v="High"/>
    <n v="0.35"/>
    <x v="1"/>
    <n v="0.14499999999999999"/>
    <n v="695400"/>
    <n v="41727000"/>
    <x v="0"/>
    <x v="0"/>
    <n v="0"/>
    <n v="0"/>
    <n v="1"/>
    <m/>
    <n v="1"/>
    <n v="1"/>
    <n v="4"/>
    <n v="0"/>
    <n v="6"/>
    <s v="Low Risk"/>
    <n v="7"/>
    <s v="6-11 bulan"/>
  </r>
  <r>
    <s v="KRM00230"/>
    <d v="2026-06-06T00:00:00"/>
    <x v="0"/>
    <s v="Rizky Prasetyo"/>
    <s v="49361506854258"/>
    <n v="55"/>
    <s v="Lakilaki"/>
    <x v="4"/>
    <n v="5826000"/>
    <n v="0.16196361139718504"/>
    <x v="8"/>
    <s v="Banten"/>
    <x v="1"/>
    <s v="Lexi LX 155"/>
    <s v="Matic Mid"/>
    <n v="29259000"/>
    <n v="11704000"/>
    <s v="High"/>
    <n v="0.4"/>
    <x v="5"/>
    <n v="0.14499999999999999"/>
    <n v="943600"/>
    <n v="22647000"/>
    <x v="0"/>
    <x v="0"/>
    <n v="0"/>
    <n v="0"/>
    <n v="1"/>
    <s v="survey ulang"/>
    <n v="1"/>
    <n v="1"/>
    <n v="1"/>
    <n v="0"/>
    <n v="3"/>
    <s v="Low Risk"/>
    <n v="4"/>
    <s v="0-5 bulan"/>
  </r>
  <r>
    <s v="KRM00231"/>
    <d v="2026-03-10T00:00:00"/>
    <x v="1"/>
    <s v="Putri Fauzi"/>
    <s v="90552710694006"/>
    <n v="58"/>
    <s v="Perempuan"/>
    <x v="8"/>
    <n v="3478000"/>
    <n v="0.29870615296147213"/>
    <x v="5"/>
    <s v="Kalimantan Timur"/>
    <x v="0"/>
    <s v="ADV 160"/>
    <s v="Adventure"/>
    <n v="42081000"/>
    <n v="10520000"/>
    <s v="Medium"/>
    <n v="0.25"/>
    <x v="2"/>
    <n v="0.14499999999999999"/>
    <n v="1038900"/>
    <n v="49866000"/>
    <x v="0"/>
    <x v="0"/>
    <n v="0"/>
    <n v="0"/>
    <n v="1"/>
    <s v="verifikasi"/>
    <n v="2"/>
    <n v="2"/>
    <n v="3"/>
    <n v="0"/>
    <n v="7"/>
    <s v="Medium Risk"/>
    <n v="7"/>
    <s v="6-11 bulan"/>
  </r>
  <r>
    <s v="KRM00232"/>
    <d v="2026-01-04T00:00:00"/>
    <x v="5"/>
    <s v="Ahmad Rahayu"/>
    <s v="33951410898900"/>
    <n v="56"/>
    <s v="Perempuan"/>
    <x v="0"/>
    <n v="5981000"/>
    <n v="9.0720615281725467E-2"/>
    <x v="11"/>
    <s v="Sumatera Utara"/>
    <x v="0"/>
    <s v="CB150R"/>
    <s v="Sport"/>
    <n v="31455000"/>
    <n v="12582000"/>
    <s v="High"/>
    <n v="0.4"/>
    <x v="1"/>
    <n v="0.14499999999999999"/>
    <n v="542600"/>
    <n v="32556000"/>
    <x v="0"/>
    <x v="0"/>
    <n v="0"/>
    <n v="0"/>
    <n v="1"/>
    <s v="data kurang"/>
    <n v="1"/>
    <n v="1"/>
    <n v="4"/>
    <n v="0"/>
    <n v="6"/>
    <s v="Low Risk"/>
    <n v="9"/>
    <s v="6-11 bulan"/>
  </r>
  <r>
    <s v="KRM00233"/>
    <d v="2026-01-04T00:00:00"/>
    <x v="5"/>
    <s v="Lestari Nugroho"/>
    <s v="60772808653348"/>
    <n v="50"/>
    <s v="Lakilaki"/>
    <x v="0"/>
    <n v="6935000"/>
    <n v="0.33754866618601298"/>
    <x v="14"/>
    <s v="DKI Jakarta"/>
    <x v="1"/>
    <s v="MT15"/>
    <s v="Sport Naked"/>
    <n v="38454000"/>
    <n v="3845000"/>
    <s v="Low"/>
    <n v="0.1"/>
    <x v="3"/>
    <n v="0.14499999999999999"/>
    <n v="2340900"/>
    <n v="42137000"/>
    <x v="0"/>
    <x v="0"/>
    <n v="0"/>
    <n v="0"/>
    <n v="1"/>
    <m/>
    <n v="3"/>
    <n v="3"/>
    <n v="1"/>
    <n v="0"/>
    <n v="7"/>
    <s v="Medium Risk"/>
    <n v="9"/>
    <s v="6-11 bulan"/>
  </r>
  <r>
    <s v="KRM00234"/>
    <d v="2026-04-15T00:00:00"/>
    <x v="2"/>
    <s v="Hendra Anggraini"/>
    <s v="34731901937716"/>
    <n v="25"/>
    <s v="Perempuan"/>
    <x v="9"/>
    <n v="5946000"/>
    <n v="0.11231079717457114"/>
    <x v="12"/>
    <s v="DKI Jakarta"/>
    <x v="0"/>
    <s v="Vario 125"/>
    <s v="Matic Mid"/>
    <n v="25361000"/>
    <n v="5072000"/>
    <s v="Medium"/>
    <n v="0.2"/>
    <x v="2"/>
    <n v="0.14499999999999999"/>
    <n v="667800"/>
    <n v="32056000"/>
    <x v="0"/>
    <x v="0"/>
    <n v="0"/>
    <n v="0"/>
    <n v="1"/>
    <m/>
    <n v="1"/>
    <n v="2"/>
    <n v="3"/>
    <n v="0"/>
    <n v="6"/>
    <s v="Low Risk"/>
    <n v="6"/>
    <s v="6-11 bulan"/>
  </r>
  <r>
    <s v="KRM00235"/>
    <d v="2026-02-03T00:00:00"/>
    <x v="3"/>
    <s v="Fajar Susanti"/>
    <s v="52402004852384"/>
    <n v="21"/>
    <s v="Lakilaki"/>
    <x v="1"/>
    <n v="8310000"/>
    <n v="9.1744885679903729E-2"/>
    <x v="20"/>
    <s v="DKI Jakarta"/>
    <x v="1"/>
    <s v="Aerox 155"/>
    <s v="Matic Sport"/>
    <n v="30882000"/>
    <n v="7720000"/>
    <s v="Medium"/>
    <n v="0.25"/>
    <x v="2"/>
    <n v="0.14499999999999999"/>
    <n v="762400"/>
    <n v="36596000"/>
    <x v="0"/>
    <x v="0"/>
    <n v="0"/>
    <n v="0"/>
    <n v="1"/>
    <s v="verifikasi"/>
    <n v="1"/>
    <n v="2"/>
    <n v="3"/>
    <n v="0"/>
    <n v="6"/>
    <s v="Low Risk"/>
    <n v="8"/>
    <s v="6-11 bulan"/>
  </r>
  <r>
    <s v="KRM00236"/>
    <d v="2026-04-18T00:00:00"/>
    <x v="2"/>
    <s v="Dani Sari"/>
    <s v="42362510741446"/>
    <n v="33"/>
    <s v="Perempuan"/>
    <x v="4"/>
    <n v="5241000"/>
    <n v="0.27040641099026902"/>
    <x v="14"/>
    <s v="DKI Jakarta"/>
    <x v="1"/>
    <s v="Mio M3"/>
    <s v="Matic Entry"/>
    <n v="17474000"/>
    <n v="2621000"/>
    <s v="Medium"/>
    <n v="0.15"/>
    <x v="0"/>
    <n v="0.14499999999999999"/>
    <n v="1417200"/>
    <n v="17007000"/>
    <x v="0"/>
    <x v="0"/>
    <n v="0"/>
    <n v="0"/>
    <n v="1"/>
    <s v="approved"/>
    <n v="2"/>
    <n v="2"/>
    <n v="1"/>
    <n v="0"/>
    <n v="5"/>
    <s v="Low Risk"/>
    <n v="6"/>
    <s v="6-11 bulan"/>
  </r>
  <r>
    <s v="KRM00237"/>
    <d v="2026-04-03T00:00:00"/>
    <x v="2"/>
    <s v="Ayu Saputra"/>
    <s v="31021409703442"/>
    <n v="38"/>
    <s v="Lakilaki"/>
    <x v="0"/>
    <n v="5180000"/>
    <n v="0.22619691119691121"/>
    <x v="19"/>
    <s v="Jawa Barat"/>
    <x v="1"/>
    <s v="NMAX 155"/>
    <s v="Matic Premium"/>
    <n v="36745000"/>
    <n v="7349000"/>
    <s v="Medium"/>
    <n v="0.2"/>
    <x v="4"/>
    <n v="0.14499999999999999"/>
    <n v="1171700"/>
    <n v="42183000"/>
    <x v="0"/>
    <x v="0"/>
    <n v="0"/>
    <n v="0"/>
    <n v="1"/>
    <m/>
    <n v="2"/>
    <n v="2"/>
    <n v="2"/>
    <n v="0"/>
    <n v="6"/>
    <s v="Low Risk"/>
    <n v="6"/>
    <s v="6-11 bulan"/>
  </r>
  <r>
    <s v="KRM00238"/>
    <d v="2026-05-14T00:00:00"/>
    <x v="4"/>
    <s v="Agus Pratama"/>
    <s v="56231306995478"/>
    <n v="48"/>
    <s v="Lakilaki"/>
    <x v="1"/>
    <n v="14441000"/>
    <n v="2.686102070493733E-2"/>
    <x v="16"/>
    <s v="Jawa Timur"/>
    <x v="0"/>
    <s v="Revo X"/>
    <s v="Bebek"/>
    <n v="17988000"/>
    <n v="4497000"/>
    <s v="Medium"/>
    <n v="0.25"/>
    <x v="1"/>
    <n v="0.14499999999999999"/>
    <n v="387900"/>
    <n v="23273000"/>
    <x v="0"/>
    <x v="0"/>
    <n v="0"/>
    <n v="0"/>
    <n v="1"/>
    <s v="approved"/>
    <n v="1"/>
    <n v="2"/>
    <n v="4"/>
    <n v="0"/>
    <n v="7"/>
    <s v="Medium Risk"/>
    <n v="5"/>
    <s v="0-5 bulan"/>
  </r>
  <r>
    <s v="KRM00239"/>
    <d v="2026-01-03T00:00:00"/>
    <x v="5"/>
    <s v="Putri Permata"/>
    <s v="32601003691542"/>
    <n v="39"/>
    <s v="Lakilaki"/>
    <x v="1"/>
    <n v="7623000"/>
    <n v="0.43101141282959465"/>
    <x v="9"/>
    <s v="Jawa Tengah"/>
    <x v="1"/>
    <s v="R15"/>
    <s v="Sport"/>
    <n v="43042000"/>
    <n v="8608000"/>
    <s v="Medium"/>
    <n v="0.2"/>
    <x v="0"/>
    <n v="0.14499999999999999"/>
    <n v="3285600"/>
    <n v="39427000"/>
    <x v="0"/>
    <x v="0"/>
    <n v="0"/>
    <n v="0"/>
    <n v="1"/>
    <s v="approved"/>
    <n v="4"/>
    <n v="2"/>
    <n v="1"/>
    <n v="0"/>
    <n v="7"/>
    <s v="Medium Risk"/>
    <n v="9"/>
    <s v="6-11 bulan"/>
  </r>
  <r>
    <s v="KRM00240"/>
    <d v="2026-03-23T00:00:00"/>
    <x v="1"/>
    <s v="Indah Santoso"/>
    <s v="40942511546089"/>
    <n v="27"/>
    <s v="Perempuan"/>
    <x v="8"/>
    <n v="3368000"/>
    <n v="0.25"/>
    <x v="8"/>
    <s v="Banten"/>
    <x v="0"/>
    <s v="Revo X"/>
    <s v="Bebek"/>
    <n v="17404000"/>
    <n v="1740000"/>
    <s v="Low"/>
    <n v="0.1"/>
    <x v="5"/>
    <n v="0.14499999999999999"/>
    <n v="842000"/>
    <n v="20207000"/>
    <x v="0"/>
    <x v="0"/>
    <n v="0"/>
    <n v="0"/>
    <n v="1"/>
    <s v="survey ulang"/>
    <n v="2"/>
    <n v="3"/>
    <n v="1"/>
    <n v="0"/>
    <n v="6"/>
    <s v="Low Risk"/>
    <n v="6"/>
    <s v="6-11 bulan"/>
  </r>
  <r>
    <s v="KRM00241"/>
    <d v="2026-05-27T00:00:00"/>
    <x v="4"/>
    <s v="Rizky Anggraini"/>
    <s v="85182310662940"/>
    <n v="47"/>
    <s v="Lakilaki"/>
    <x v="9"/>
    <n v="5997000"/>
    <n v="0.15192596298149075"/>
    <x v="14"/>
    <s v="DKI Jakarta"/>
    <x v="2"/>
    <s v="Address"/>
    <s v="Matic Mid"/>
    <n v="21188000"/>
    <n v="4238000"/>
    <s v="Medium"/>
    <n v="0.2"/>
    <x v="5"/>
    <n v="0.14499999999999999"/>
    <n v="911100"/>
    <n v="21865000"/>
    <x v="0"/>
    <x v="0"/>
    <n v="0"/>
    <n v="0"/>
    <n v="1"/>
    <s v="approved"/>
    <n v="1"/>
    <n v="2"/>
    <n v="1"/>
    <n v="0"/>
    <n v="4"/>
    <s v="Low Risk"/>
    <n v="4"/>
    <s v="0-5 bulan"/>
  </r>
  <r>
    <s v="KRM00242"/>
    <d v="2026-05-22T00:00:00"/>
    <x v="4"/>
    <s v="Putri Pratama"/>
    <s v="75562012908204"/>
    <n v="32"/>
    <s v="Perempuan"/>
    <x v="0"/>
    <n v="5353000"/>
    <n v="0.11795254997197833"/>
    <x v="5"/>
    <s v="Kalimantan Timur"/>
    <x v="0"/>
    <s v="Genio"/>
    <s v="Matic Entry"/>
    <n v="19801000"/>
    <n v="3960000"/>
    <s v="Medium"/>
    <n v="0.2"/>
    <x v="4"/>
    <n v="0.14499999999999999"/>
    <n v="631400"/>
    <n v="22732000"/>
    <x v="0"/>
    <x v="0"/>
    <n v="0"/>
    <n v="0"/>
    <n v="1"/>
    <s v="data kurang"/>
    <n v="1"/>
    <n v="2"/>
    <n v="2"/>
    <n v="0"/>
    <n v="5"/>
    <s v="Low Risk"/>
    <n v="5"/>
    <s v="0-5 bulan"/>
  </r>
  <r>
    <s v="KRM00243"/>
    <d v="2026-03-19T00:00:00"/>
    <x v="1"/>
    <s v="Indah Hartono"/>
    <s v="39242106817325"/>
    <n v="24"/>
    <s v="Perempuan"/>
    <x v="5"/>
    <n v="4872000"/>
    <n v="0.25478243021346469"/>
    <x v="7"/>
    <s v="Jawa Barat"/>
    <x v="1"/>
    <s v="MT15"/>
    <s v="Sport Naked"/>
    <n v="38925000"/>
    <n v="7785000"/>
    <s v="Medium"/>
    <n v="0.2"/>
    <x v="4"/>
    <n v="0.14499999999999999"/>
    <n v="1241300"/>
    <n v="44686000"/>
    <x v="0"/>
    <x v="0"/>
    <n v="0"/>
    <n v="0"/>
    <n v="1"/>
    <s v="data kurang"/>
    <n v="2"/>
    <n v="2"/>
    <n v="2"/>
    <n v="0"/>
    <n v="6"/>
    <s v="Low Risk"/>
    <n v="7"/>
    <s v="6-11 bulan"/>
  </r>
  <r>
    <s v="KRM00244"/>
    <d v="2026-01-31T00:00:00"/>
    <x v="5"/>
    <s v="Sri Saputra"/>
    <s v="87951808618730"/>
    <n v="50"/>
    <s v="Perempuan"/>
    <x v="4"/>
    <n v="7454000"/>
    <n v="0.11451569627045881"/>
    <x v="3"/>
    <s v="Sulawesi Selatan"/>
    <x v="0"/>
    <s v="PCX 160"/>
    <s v="Matic Premium"/>
    <n v="37112000"/>
    <n v="7422000"/>
    <s v="Medium"/>
    <n v="0.2"/>
    <x v="1"/>
    <n v="0.14499999999999999"/>
    <n v="853600"/>
    <n v="51216000"/>
    <x v="0"/>
    <x v="0"/>
    <n v="0"/>
    <n v="0"/>
    <n v="1"/>
    <s v="verifikasi"/>
    <n v="1"/>
    <n v="2"/>
    <n v="4"/>
    <n v="0"/>
    <n v="7"/>
    <s v="Medium Risk"/>
    <n v="8"/>
    <s v="6-11 bulan"/>
  </r>
  <r>
    <s v="KRM00245"/>
    <d v="2026-06-19T00:00:00"/>
    <x v="0"/>
    <s v="Hendra Santoso"/>
    <s v="73961908604584"/>
    <n v="53"/>
    <s v="Lakilaki"/>
    <x v="9"/>
    <n v="5418000"/>
    <n v="0.25867478774455521"/>
    <x v="11"/>
    <s v="Sumatera Utara"/>
    <x v="0"/>
    <s v="Vario 160"/>
    <s v="Matic Mid"/>
    <n v="28971000"/>
    <n v="2897000"/>
    <s v="Low"/>
    <n v="0.1"/>
    <x v="5"/>
    <n v="0.14499999999999999"/>
    <n v="1401500"/>
    <n v="33636000"/>
    <x v="0"/>
    <x v="0"/>
    <n v="0"/>
    <n v="0"/>
    <n v="1"/>
    <s v="verifikasi"/>
    <n v="2"/>
    <n v="3"/>
    <n v="1"/>
    <n v="0"/>
    <n v="6"/>
    <s v="Low Risk"/>
    <n v="4"/>
    <s v="0-5 bulan"/>
  </r>
  <r>
    <s v="KRM00246"/>
    <d v="2026-04-02T00:00:00"/>
    <x v="2"/>
    <s v="Putri Rahayu"/>
    <s v="45471403869141"/>
    <n v="52"/>
    <s v="Perempuan"/>
    <x v="6"/>
    <n v="4928000"/>
    <n v="0.51739042207792207"/>
    <x v="19"/>
    <s v="Jawa Barat"/>
    <x v="1"/>
    <s v="Aerox 155"/>
    <s v="Matic Sport"/>
    <n v="31437000"/>
    <n v="4715000"/>
    <s v="Medium"/>
    <n v="0.15"/>
    <x v="0"/>
    <n v="0.14499999999999999"/>
    <n v="2549700"/>
    <n v="30596000"/>
    <x v="0"/>
    <x v="0"/>
    <n v="0"/>
    <n v="0"/>
    <n v="1"/>
    <s v="ok"/>
    <n v="4"/>
    <n v="2"/>
    <n v="1"/>
    <n v="0"/>
    <n v="7"/>
    <s v="Medium Risk"/>
    <n v="6"/>
    <s v="6-11 bulan"/>
  </r>
  <r>
    <s v="KRM00247"/>
    <d v="2026-02-13T00:00:00"/>
    <x v="3"/>
    <s v="Yusuf Kurniawan"/>
    <s v="68751402838290"/>
    <n v="54"/>
    <s v="Lakilaki"/>
    <x v="6"/>
    <n v="6141000"/>
    <n v="0.14807034684904738"/>
    <x v="9"/>
    <s v="Jawa Tengah"/>
    <x v="1"/>
    <s v="Freego"/>
    <s v="Matic Mid"/>
    <n v="22555000"/>
    <n v="5639000"/>
    <s v="Medium"/>
    <n v="0.25"/>
    <x v="5"/>
    <n v="0.14499999999999999"/>
    <n v="909300"/>
    <n v="21822000"/>
    <x v="0"/>
    <x v="0"/>
    <n v="0"/>
    <n v="0"/>
    <n v="1"/>
    <m/>
    <n v="1"/>
    <n v="2"/>
    <n v="1"/>
    <n v="0"/>
    <n v="4"/>
    <s v="Low Risk"/>
    <n v="8"/>
    <s v="6-11 bulan"/>
  </r>
  <r>
    <s v="KRM00248"/>
    <d v="2026-02-19T00:00:00"/>
    <x v="3"/>
    <s v="Reza Setiawan"/>
    <s v="39572408749793"/>
    <n v="49"/>
    <s v="Perempuan"/>
    <x v="5"/>
    <n v="4878000"/>
    <n v="0.14454694546945471"/>
    <x v="14"/>
    <s v="DKI Jakarta"/>
    <x v="0"/>
    <s v="Vario 160"/>
    <s v="Matic Mid"/>
    <n v="30600000"/>
    <n v="9180000"/>
    <s v="High"/>
    <n v="0.3"/>
    <x v="2"/>
    <n v="0.14499999999999999"/>
    <n v="705100"/>
    <n v="33844000"/>
    <x v="0"/>
    <x v="0"/>
    <n v="0"/>
    <n v="0"/>
    <n v="1"/>
    <s v="ok"/>
    <n v="1"/>
    <n v="1"/>
    <n v="3"/>
    <n v="0"/>
    <n v="5"/>
    <s v="Low Risk"/>
    <n v="8"/>
    <s v="6-11 bulan"/>
  </r>
  <r>
    <s v="KRM00249"/>
    <d v="2026-02-19T00:00:00"/>
    <x v="3"/>
    <s v="Eka Prasetyo"/>
    <s v="76701212962849"/>
    <n v="57"/>
    <s v="Lakilaki"/>
    <x v="0"/>
    <n v="4677000"/>
    <n v="0.13125935428693608"/>
    <x v="20"/>
    <s v="DKI Jakarta"/>
    <x v="1"/>
    <s v="Freego"/>
    <s v="Matic Mid"/>
    <n v="23313000"/>
    <n v="4663000"/>
    <s v="Medium"/>
    <n v="0.2"/>
    <x v="2"/>
    <n v="0.14499999999999999"/>
    <n v="613900"/>
    <n v="29467000"/>
    <x v="0"/>
    <x v="0"/>
    <n v="0"/>
    <n v="0"/>
    <n v="1"/>
    <m/>
    <n v="1"/>
    <n v="2"/>
    <n v="3"/>
    <n v="0"/>
    <n v="6"/>
    <s v="Low Risk"/>
    <n v="8"/>
    <s v="6-11 bulan"/>
  </r>
  <r>
    <s v="KRM00250"/>
    <d v="2026-01-25T00:00:00"/>
    <x v="5"/>
    <s v="Hendra Wibowo"/>
    <s v="39922509767016"/>
    <n v="46"/>
    <s v="Lakilaki"/>
    <x v="2"/>
    <n v="1682000"/>
    <n v="0.77390011890606425"/>
    <x v="8"/>
    <s v="Banten"/>
    <x v="1"/>
    <s v="Lexi LX 155"/>
    <s v="Matic Mid"/>
    <n v="28491000"/>
    <n v="4274000"/>
    <s v="Medium"/>
    <n v="0.15"/>
    <x v="5"/>
    <n v="0.14499999999999999"/>
    <n v="1301700"/>
    <n v="31240000"/>
    <x v="0"/>
    <x v="0"/>
    <n v="0"/>
    <n v="0"/>
    <n v="1"/>
    <m/>
    <n v="4"/>
    <n v="2"/>
    <n v="1"/>
    <n v="0"/>
    <n v="7"/>
    <s v="Medium Risk"/>
    <n v="8"/>
    <s v="6-11 bulan"/>
  </r>
  <r>
    <s v="KRM00251"/>
    <d v="2026-03-28T00:00:00"/>
    <x v="1"/>
    <s v="Lestari Fauzi"/>
    <s v="34731601585083"/>
    <n v="29"/>
    <s v="Perempuan"/>
    <x v="6"/>
    <n v="4744000"/>
    <n v="0.32318718381112987"/>
    <x v="8"/>
    <s v="Banten"/>
    <x v="1"/>
    <s v="NMAX 155"/>
    <s v="Matic Premium"/>
    <n v="35655000"/>
    <n v="7131000"/>
    <s v="Medium"/>
    <n v="0.2"/>
    <x v="5"/>
    <n v="0.14499999999999999"/>
    <n v="1533200"/>
    <n v="36796000"/>
    <x v="0"/>
    <x v="0"/>
    <n v="0"/>
    <n v="0"/>
    <n v="1"/>
    <m/>
    <n v="3"/>
    <n v="2"/>
    <n v="1"/>
    <n v="0"/>
    <n v="6"/>
    <s v="Low Risk"/>
    <n v="6"/>
    <s v="6-11 bulan"/>
  </r>
  <r>
    <s v="KRM00252"/>
    <d v="2026-03-06T00:00:00"/>
    <x v="1"/>
    <s v="Rizky Susanti"/>
    <s v="97112008594365"/>
    <n v="58"/>
    <s v="Lakilaki"/>
    <x v="0"/>
    <n v="7354000"/>
    <n v="0.42440848517813434"/>
    <x v="1"/>
    <s v="Sumatera Selatan"/>
    <x v="1"/>
    <s v="R15"/>
    <s v="Sport"/>
    <n v="43614000"/>
    <n v="10903000"/>
    <s v="Medium"/>
    <n v="0.25"/>
    <x v="0"/>
    <n v="0.14499999999999999"/>
    <n v="3121100"/>
    <n v="37454000"/>
    <x v="1"/>
    <x v="3"/>
    <n v="23"/>
    <n v="2"/>
    <n v="3"/>
    <s v="verifikasi"/>
    <n v="4"/>
    <n v="2"/>
    <n v="1"/>
    <n v="2"/>
    <n v="9"/>
    <s v="High Risk"/>
    <n v="7"/>
    <s v="6-11 bulan"/>
  </r>
  <r>
    <s v="KRM00253"/>
    <d v="2026-02-19T00:00:00"/>
    <x v="3"/>
    <s v="Hendra Saputra"/>
    <s v="64252107839327"/>
    <n v="44"/>
    <s v="Perempuan"/>
    <x v="8"/>
    <n v="3094000"/>
    <n v="0.64046541693600512"/>
    <x v="4"/>
    <s v="Kalimantan Selatan"/>
    <x v="0"/>
    <s v="Scoopy"/>
    <s v="Matic Stylish"/>
    <n v="23076000"/>
    <n v="2308000"/>
    <s v="Low"/>
    <n v="0.1"/>
    <x v="0"/>
    <n v="0.14499999999999999"/>
    <n v="1981600"/>
    <n v="23779000"/>
    <x v="0"/>
    <x v="0"/>
    <n v="0"/>
    <n v="0"/>
    <n v="1"/>
    <m/>
    <n v="4"/>
    <n v="3"/>
    <n v="1"/>
    <n v="0"/>
    <n v="8"/>
    <s v="Medium Risk"/>
    <n v="8"/>
    <s v="6-11 bulan"/>
  </r>
  <r>
    <s v="KRM00254"/>
    <d v="2026-04-13T00:00:00"/>
    <x v="2"/>
    <s v="Rahmat Rahayu"/>
    <s v="34851605888502"/>
    <n v="48"/>
    <s v="Perempuan"/>
    <x v="8"/>
    <n v="3271000"/>
    <n v="0.19605625191073067"/>
    <x v="1"/>
    <s v="Sumatera Selatan"/>
    <x v="3"/>
    <s v="Dazz"/>
    <s v="Matic Entry"/>
    <n v="15909000"/>
    <n v="3977000"/>
    <s v="Medium"/>
    <n v="0.25"/>
    <x v="5"/>
    <n v="0.14499999999999999"/>
    <n v="641300"/>
    <n v="15392000"/>
    <x v="0"/>
    <x v="0"/>
    <n v="0"/>
    <n v="0"/>
    <n v="1"/>
    <s v="ok"/>
    <n v="1"/>
    <n v="2"/>
    <n v="1"/>
    <n v="0"/>
    <n v="4"/>
    <s v="Low Risk"/>
    <n v="6"/>
    <s v="6-11 bulan"/>
  </r>
  <r>
    <s v="KRM00255"/>
    <d v="2026-03-23T00:00:00"/>
    <x v="1"/>
    <s v="Indah Wibowo"/>
    <s v="45151307595766"/>
    <n v="33"/>
    <s v="Perempuan"/>
    <x v="5"/>
    <n v="4802000"/>
    <n v="0.24114952103290296"/>
    <x v="12"/>
    <s v="DKI Jakarta"/>
    <x v="3"/>
    <s v="Dazz"/>
    <s v="Matic Entry"/>
    <n v="16182000"/>
    <n v="4046000"/>
    <s v="Medium"/>
    <n v="0.25"/>
    <x v="0"/>
    <n v="0.14499999999999999"/>
    <n v="1158000"/>
    <n v="13896000"/>
    <x v="0"/>
    <x v="0"/>
    <n v="0"/>
    <n v="0"/>
    <n v="1"/>
    <s v="approved"/>
    <n v="2"/>
    <n v="2"/>
    <n v="1"/>
    <n v="0"/>
    <n v="5"/>
    <s v="Low Risk"/>
    <n v="6"/>
    <s v="6-11 bulan"/>
  </r>
  <r>
    <s v="KRM00256"/>
    <d v="2026-05-04T00:00:00"/>
    <x v="4"/>
    <s v="Fajar Saputra"/>
    <s v="44982602789113"/>
    <n v="47"/>
    <s v="Lakilaki"/>
    <x v="6"/>
    <n v="4098000"/>
    <n v="0.10685700341630064"/>
    <x v="3"/>
    <s v="Sulawesi Selatan"/>
    <x v="0"/>
    <s v="Revo X"/>
    <s v="Bebek"/>
    <n v="17736000"/>
    <n v="4434000"/>
    <s v="Medium"/>
    <n v="0.25"/>
    <x v="2"/>
    <n v="0.14499999999999999"/>
    <n v="437900"/>
    <n v="21017000"/>
    <x v="0"/>
    <x v="0"/>
    <n v="0"/>
    <n v="0"/>
    <n v="1"/>
    <s v="approved"/>
    <n v="1"/>
    <n v="2"/>
    <n v="3"/>
    <n v="0"/>
    <n v="6"/>
    <s v="Low Risk"/>
    <n v="5"/>
    <s v="0-5 bulan"/>
  </r>
  <r>
    <s v="KRM00257"/>
    <d v="2026-03-02T00:00:00"/>
    <x v="1"/>
    <s v="Joko Setiawan"/>
    <s v="48661005608817"/>
    <n v="51"/>
    <s v="Lakilaki"/>
    <x v="1"/>
    <n v="5752000"/>
    <n v="0.15182545201668984"/>
    <x v="6"/>
    <s v="DIY"/>
    <x v="0"/>
    <s v="Vario 160"/>
    <s v="Matic Mid"/>
    <n v="29212000"/>
    <n v="7303000"/>
    <s v="Medium"/>
    <n v="0.25"/>
    <x v="4"/>
    <n v="0.14499999999999999"/>
    <n v="873300"/>
    <n v="31439000"/>
    <x v="0"/>
    <x v="0"/>
    <n v="0"/>
    <n v="0"/>
    <n v="1"/>
    <m/>
    <n v="1"/>
    <n v="2"/>
    <n v="2"/>
    <n v="0"/>
    <n v="5"/>
    <s v="Low Risk"/>
    <n v="7"/>
    <s v="6-11 bulan"/>
  </r>
  <r>
    <s v="KRM00258"/>
    <d v="2026-03-26T00:00:00"/>
    <x v="1"/>
    <s v="Fajar Hidayah"/>
    <s v="59852107824860"/>
    <n v="53"/>
    <s v="Lakilaki"/>
    <x v="5"/>
    <n v="3016000"/>
    <n v="0.82078912466843501"/>
    <x v="17"/>
    <s v="Jawa Barat"/>
    <x v="0"/>
    <s v="Vario 160"/>
    <s v="Matic Mid"/>
    <n v="30524000"/>
    <n v="4579000"/>
    <s v="Medium"/>
    <n v="0.15"/>
    <x v="0"/>
    <n v="0.14499999999999999"/>
    <n v="2475500"/>
    <n v="29707000"/>
    <x v="0"/>
    <x v="0"/>
    <n v="0"/>
    <n v="0"/>
    <n v="1"/>
    <m/>
    <n v="4"/>
    <n v="2"/>
    <n v="1"/>
    <n v="0"/>
    <n v="7"/>
    <s v="Medium Risk"/>
    <n v="6"/>
    <s v="6-11 bulan"/>
  </r>
  <r>
    <s v="KRM00259"/>
    <d v="2026-04-05T00:00:00"/>
    <x v="2"/>
    <s v="Tidak Diketahui"/>
    <s v="Invalid"/>
    <n v="56"/>
    <s v="Lakilaki"/>
    <x v="1"/>
    <n v="11479000"/>
    <n v="5.1058454569213346E-2"/>
    <x v="15"/>
    <s v="DKI Jakarta"/>
    <x v="0"/>
    <s v="Scoopy"/>
    <s v="Matic Stylish"/>
    <n v="23982000"/>
    <n v="3597000"/>
    <s v="Medium"/>
    <n v="0.15"/>
    <x v="1"/>
    <n v="0.14499999999999999"/>
    <n v="586100"/>
    <n v="35163000"/>
    <x v="0"/>
    <x v="0"/>
    <n v="0"/>
    <n v="0"/>
    <n v="1"/>
    <s v="ok"/>
    <n v="1"/>
    <n v="2"/>
    <n v="4"/>
    <n v="0"/>
    <n v="7"/>
    <s v="Medium Risk"/>
    <n v="6"/>
    <s v="6-11 bulan"/>
  </r>
  <r>
    <s v="KRM00260"/>
    <d v="2026-03-02T00:00:00"/>
    <x v="1"/>
    <s v="Indah Fauzi"/>
    <s v="91381702991987"/>
    <n v="46"/>
    <s v="Perempuan"/>
    <x v="5"/>
    <n v="4935000"/>
    <n v="0.1804660587639311"/>
    <x v="12"/>
    <s v="DKI Jakarta"/>
    <x v="1"/>
    <s v="Mio M3"/>
    <s v="Matic Entry"/>
    <n v="17556000"/>
    <n v="4389000"/>
    <s v="Medium"/>
    <n v="0.25"/>
    <x v="3"/>
    <n v="0.14499999999999999"/>
    <n v="890600"/>
    <n v="16031000"/>
    <x v="0"/>
    <x v="0"/>
    <n v="0"/>
    <n v="0"/>
    <n v="1"/>
    <m/>
    <n v="1"/>
    <n v="2"/>
    <n v="1"/>
    <n v="0"/>
    <n v="4"/>
    <s v="Low Risk"/>
    <n v="7"/>
    <s v="6-11 bulan"/>
  </r>
  <r>
    <s v="KRM00261"/>
    <d v="2026-04-23T00:00:00"/>
    <x v="2"/>
    <s v="Hendra Fauzi"/>
    <s v="96002110527936"/>
    <n v="27"/>
    <s v="Perempuan"/>
    <x v="9"/>
    <n v="4174000"/>
    <n v="0.32285577383804503"/>
    <x v="17"/>
    <s v="Jawa Barat"/>
    <x v="1"/>
    <s v="MT15"/>
    <s v="Sport Naked"/>
    <n v="37563000"/>
    <n v="3756000"/>
    <s v="Low"/>
    <n v="0.1"/>
    <x v="4"/>
    <n v="0.14499999999999999"/>
    <n v="1347600"/>
    <n v="48513000"/>
    <x v="0"/>
    <x v="0"/>
    <n v="0"/>
    <n v="0"/>
    <n v="1"/>
    <s v="data kurang"/>
    <n v="3"/>
    <n v="3"/>
    <n v="2"/>
    <n v="0"/>
    <n v="8"/>
    <s v="Medium Risk"/>
    <n v="5"/>
    <s v="0-5 bulan"/>
  </r>
  <r>
    <s v="KRM00262"/>
    <d v="2026-02-28T00:00:00"/>
    <x v="3"/>
    <s v="Dewi Utami"/>
    <s v="59841303957186"/>
    <n v="30"/>
    <s v="Perempuan"/>
    <x v="2"/>
    <n v="2449000"/>
    <n v="0.22421396488362597"/>
    <x v="10"/>
    <s v="Jawa Timur"/>
    <x v="0"/>
    <s v="Scoopy"/>
    <s v="Matic Stylish"/>
    <n v="22960000"/>
    <n v="9184000"/>
    <s v="High"/>
    <n v="0.4"/>
    <x v="4"/>
    <n v="0.14499999999999999"/>
    <n v="549100"/>
    <n v="19768000"/>
    <x v="0"/>
    <x v="0"/>
    <n v="0"/>
    <n v="0"/>
    <n v="1"/>
    <s v="ok"/>
    <n v="2"/>
    <n v="1"/>
    <n v="2"/>
    <n v="0"/>
    <n v="5"/>
    <s v="Low Risk"/>
    <n v="7"/>
    <s v="6-11 bulan"/>
  </r>
  <r>
    <s v="KRM00263"/>
    <d v="2026-03-30T00:00:00"/>
    <x v="1"/>
    <s v="Budi Saputra"/>
    <s v="67382512803093"/>
    <n v="56"/>
    <s v="Perempuan"/>
    <x v="0"/>
    <n v="6394000"/>
    <n v="0.10121989365029715"/>
    <x v="19"/>
    <s v="Jawa Barat"/>
    <x v="1"/>
    <s v="Freego"/>
    <s v="Matic Mid"/>
    <n v="23195000"/>
    <n v="6958000"/>
    <s v="High"/>
    <n v="0.3"/>
    <x v="4"/>
    <n v="0.14499999999999999"/>
    <n v="647200"/>
    <n v="23300000"/>
    <x v="0"/>
    <x v="0"/>
    <n v="0"/>
    <n v="0"/>
    <n v="1"/>
    <m/>
    <n v="1"/>
    <n v="1"/>
    <n v="2"/>
    <n v="0"/>
    <n v="4"/>
    <s v="Low Risk"/>
    <n v="6"/>
    <s v="6-11 bulan"/>
  </r>
  <r>
    <s v="KRM00264"/>
    <d v="2026-03-10T00:00:00"/>
    <x v="1"/>
    <s v="Dewi Hartono"/>
    <s v="37011506968269"/>
    <n v="36"/>
    <s v="Lakilaki"/>
    <x v="7"/>
    <n v="2842000"/>
    <n v="0.29099225897255454"/>
    <x v="14"/>
    <s v="DKI Jakarta"/>
    <x v="0"/>
    <s v="Genio"/>
    <s v="Matic Entry"/>
    <n v="19231000"/>
    <n v="3846000"/>
    <s v="Medium"/>
    <n v="0.2"/>
    <x v="5"/>
    <n v="0.14499999999999999"/>
    <n v="827000"/>
    <n v="19847000"/>
    <x v="0"/>
    <x v="0"/>
    <n v="0"/>
    <n v="0"/>
    <n v="1"/>
    <s v="approved"/>
    <n v="2"/>
    <n v="2"/>
    <n v="1"/>
    <n v="0"/>
    <n v="5"/>
    <s v="Low Risk"/>
    <n v="7"/>
    <s v="6-11 bulan"/>
  </r>
  <r>
    <s v="KRM00265"/>
    <d v="2026-02-07T00:00:00"/>
    <x v="3"/>
    <s v="Nurul Hidayah"/>
    <s v="92501703642024"/>
    <n v="45"/>
    <s v="Lakilaki"/>
    <x v="6"/>
    <n v="6984000"/>
    <n v="0.38426403207331045"/>
    <x v="9"/>
    <s v="Jawa Tengah"/>
    <x v="0"/>
    <s v="ADV 160"/>
    <s v="Adventure"/>
    <n v="44086000"/>
    <n v="4409000"/>
    <s v="Low"/>
    <n v="0.1"/>
    <x v="3"/>
    <n v="0.14499999999999999"/>
    <n v="2683700"/>
    <n v="48306000"/>
    <x v="0"/>
    <x v="1"/>
    <n v="32"/>
    <n v="3"/>
    <n v="2"/>
    <s v="approved"/>
    <n v="3"/>
    <n v="3"/>
    <n v="1"/>
    <n v="4"/>
    <n v="11"/>
    <s v="High Risk"/>
    <n v="8"/>
    <s v="6-11 bulan"/>
  </r>
  <r>
    <s v="KRM00266"/>
    <d v="2026-05-03T00:00:00"/>
    <x v="4"/>
    <s v="Bagus Santoso"/>
    <s v="44592911671803"/>
    <n v="22"/>
    <s v="Perempuan"/>
    <x v="0"/>
    <n v="7257000"/>
    <n v="0.14519774011299436"/>
    <x v="17"/>
    <s v="Jawa Barat"/>
    <x v="3"/>
    <s v="Dazz"/>
    <s v="Matic Entry"/>
    <n v="15776000"/>
    <n v="4733000"/>
    <s v="High"/>
    <n v="0.3"/>
    <x v="0"/>
    <n v="0.14499999999999999"/>
    <n v="1053700"/>
    <n v="12644000"/>
    <x v="0"/>
    <x v="0"/>
    <n v="0"/>
    <n v="0"/>
    <n v="1"/>
    <m/>
    <n v="1"/>
    <n v="1"/>
    <n v="1"/>
    <n v="0"/>
    <n v="3"/>
    <s v="Low Risk"/>
    <n v="5"/>
    <s v="0-5 bulan"/>
  </r>
  <r>
    <s v="KRM00267"/>
    <d v="2026-04-22T00:00:00"/>
    <x v="2"/>
    <s v="Siti Hakim"/>
    <s v="33261207679961"/>
    <n v="50"/>
    <s v="Perempuan"/>
    <x v="6"/>
    <n v="5825000"/>
    <n v="0.11804291845493563"/>
    <x v="4"/>
    <s v="Kalimantan Selatan"/>
    <x v="0"/>
    <s v="CB150R"/>
    <s v="Sport"/>
    <n v="31891000"/>
    <n v="7973000"/>
    <s v="Medium"/>
    <n v="0.25"/>
    <x v="1"/>
    <n v="0.14499999999999999"/>
    <n v="687600"/>
    <n v="41259000"/>
    <x v="0"/>
    <x v="0"/>
    <n v="0"/>
    <n v="0"/>
    <n v="1"/>
    <m/>
    <n v="1"/>
    <n v="2"/>
    <n v="4"/>
    <n v="0"/>
    <n v="7"/>
    <s v="Medium Risk"/>
    <n v="6"/>
    <s v="6-11 bulan"/>
  </r>
  <r>
    <s v="KRM00268"/>
    <d v="2026-04-26T00:00:00"/>
    <x v="2"/>
    <s v="Nia Kusuma"/>
    <s v="94731312956450"/>
    <n v="34"/>
    <s v="Perempuan"/>
    <x v="1"/>
    <n v="14624000"/>
    <n v="4.1807986870897158E-2"/>
    <x v="13"/>
    <s v="Jawa Barat"/>
    <x v="0"/>
    <s v="Genio"/>
    <s v="Matic Entry"/>
    <n v="19174000"/>
    <n v="3835000"/>
    <s v="Medium"/>
    <n v="0.2"/>
    <x v="4"/>
    <n v="0.14499999999999999"/>
    <n v="611400"/>
    <n v="22012000"/>
    <x v="0"/>
    <x v="1"/>
    <n v="53"/>
    <n v="1"/>
    <n v="2"/>
    <m/>
    <n v="1"/>
    <n v="2"/>
    <n v="2"/>
    <n v="2"/>
    <n v="7"/>
    <s v="Medium Risk"/>
    <n v="5"/>
    <s v="0-5 bulan"/>
  </r>
  <r>
    <s v="KRM00269"/>
    <d v="2026-03-04T00:00:00"/>
    <x v="1"/>
    <s v="Budi Saputra"/>
    <s v="41001307755131"/>
    <n v="37"/>
    <s v="Lakilaki"/>
    <x v="1"/>
    <n v="8949000"/>
    <n v="0.15630796737065594"/>
    <x v="19"/>
    <s v="Jawa Barat"/>
    <x v="2"/>
    <s v="Nex II"/>
    <s v="Matic Entry"/>
    <n v="17247000"/>
    <n v="2587000"/>
    <s v="Medium"/>
    <n v="0.15"/>
    <x v="0"/>
    <n v="0.14499999999999999"/>
    <n v="1398800"/>
    <n v="16785000"/>
    <x v="0"/>
    <x v="0"/>
    <n v="0"/>
    <n v="0"/>
    <n v="1"/>
    <s v="ok"/>
    <n v="1"/>
    <n v="2"/>
    <n v="1"/>
    <n v="0"/>
    <n v="4"/>
    <s v="Low Risk"/>
    <n v="7"/>
    <s v="6-11 bulan"/>
  </r>
  <r>
    <s v="KRM00270"/>
    <d v="2026-04-08T00:00:00"/>
    <x v="2"/>
    <s v="Andi Hartono"/>
    <s v="78091703709565"/>
    <n v="29"/>
    <s v="Perempuan"/>
    <x v="1"/>
    <n v="10404000"/>
    <n v="0.1450884275278739"/>
    <x v="8"/>
    <s v="Banten"/>
    <x v="1"/>
    <s v="XMAX 250"/>
    <s v="Maxi Scooter"/>
    <n v="58339000"/>
    <n v="5834000"/>
    <s v="Low"/>
    <n v="0.1"/>
    <x v="1"/>
    <n v="0.14499999999999999"/>
    <n v="1509500"/>
    <n v="90572000"/>
    <x v="1"/>
    <x v="4"/>
    <n v="96"/>
    <n v="7"/>
    <n v="5"/>
    <m/>
    <n v="1"/>
    <n v="3"/>
    <n v="4"/>
    <n v="4"/>
    <n v="12"/>
    <s v="High Risk"/>
    <n v="6"/>
    <s v="6-11 bulan"/>
  </r>
  <r>
    <s v="KRM00271"/>
    <d v="2026-09-06T00:00:00"/>
    <x v="8"/>
    <s v="Fitra Hartono"/>
    <s v="62192408747076"/>
    <n v="34"/>
    <s v="Lakilaki"/>
    <x v="8"/>
    <n v="2850000"/>
    <n v="0.10856140350877193"/>
    <x v="0"/>
    <s v="Bali"/>
    <x v="0"/>
    <s v="Revo X"/>
    <s v="Bebek"/>
    <n v="17938000"/>
    <n v="7175000"/>
    <s v="High"/>
    <n v="0.4"/>
    <x v="1"/>
    <n v="0.14499999999999999"/>
    <n v="309400"/>
    <n v="18566000"/>
    <x v="0"/>
    <x v="0"/>
    <n v="0"/>
    <n v="0"/>
    <n v="1"/>
    <s v="verifikasi"/>
    <n v="1"/>
    <n v="1"/>
    <n v="4"/>
    <n v="0"/>
    <n v="6"/>
    <s v="Low Risk"/>
    <n v="1"/>
    <s v="0-5 bulan"/>
  </r>
  <r>
    <s v="KRM00272"/>
    <d v="2026-01-27T00:00:00"/>
    <x v="5"/>
    <s v="Joko Nugroho"/>
    <s v="78812011829115"/>
    <n v="54"/>
    <s v="Lakilaki"/>
    <x v="9"/>
    <n v="5607000"/>
    <n v="0.10777599429284823"/>
    <x v="6"/>
    <s v="DIY"/>
    <x v="1"/>
    <s v="Aerox 155"/>
    <s v="Matic Sport"/>
    <n v="32339000"/>
    <n v="11319000"/>
    <s v="High"/>
    <n v="0.35"/>
    <x v="1"/>
    <n v="0.14499999999999999"/>
    <n v="604300"/>
    <n v="36259000"/>
    <x v="0"/>
    <x v="0"/>
    <n v="0"/>
    <n v="0"/>
    <n v="1"/>
    <s v="survey ulang"/>
    <n v="1"/>
    <n v="1"/>
    <n v="4"/>
    <n v="0"/>
    <n v="6"/>
    <s v="Low Risk"/>
    <n v="8"/>
    <s v="6-11 bulan"/>
  </r>
  <r>
    <s v="KRM00273"/>
    <d v="2026-04-03T00:00:00"/>
    <x v="2"/>
    <s v="Dian Rahayu"/>
    <s v="43542311955266"/>
    <n v="37"/>
    <s v="Perempuan"/>
    <x v="1"/>
    <n v="3993000"/>
    <n v="0.60423240671174561"/>
    <x v="11"/>
    <s v="Sumatera Utara"/>
    <x v="1"/>
    <s v="R15"/>
    <s v="Sport"/>
    <n v="41966000"/>
    <n v="6295000"/>
    <s v="Medium"/>
    <n v="0.15"/>
    <x v="3"/>
    <n v="0.14499999999999999"/>
    <n v="2412700"/>
    <n v="43429000"/>
    <x v="0"/>
    <x v="0"/>
    <n v="0"/>
    <n v="0"/>
    <n v="1"/>
    <s v="data kurang"/>
    <n v="4"/>
    <n v="2"/>
    <n v="1"/>
    <n v="0"/>
    <n v="7"/>
    <s v="Medium Risk"/>
    <n v="6"/>
    <s v="6-11 bulan"/>
  </r>
  <r>
    <s v="KRM00274"/>
    <d v="2026-06-01T00:00:00"/>
    <x v="0"/>
    <s v="Nurul Santoso"/>
    <s v="Invalid"/>
    <n v="34"/>
    <s v="Perempuan"/>
    <x v="4"/>
    <n v="5560000"/>
    <n v="0.1906474820143885"/>
    <x v="2"/>
    <s v="Riau"/>
    <x v="0"/>
    <s v="Vario 125"/>
    <s v="Matic Mid"/>
    <n v="24650000"/>
    <n v="4930000"/>
    <s v="Medium"/>
    <n v="0.2"/>
    <x v="5"/>
    <n v="0.14499999999999999"/>
    <n v="1060000"/>
    <n v="25439000"/>
    <x v="0"/>
    <x v="0"/>
    <n v="0"/>
    <n v="0"/>
    <n v="1"/>
    <s v="ok"/>
    <n v="1"/>
    <n v="2"/>
    <n v="1"/>
    <n v="0"/>
    <n v="4"/>
    <s v="Low Risk"/>
    <n v="4"/>
    <s v="0-5 bulan"/>
  </r>
  <r>
    <s v="KRM00275"/>
    <d v="2026-03-03T00:00:00"/>
    <x v="1"/>
    <s v="Dewi Pratama"/>
    <s v="48482103578968"/>
    <n v="23"/>
    <s v="Perempuan"/>
    <x v="0"/>
    <n v="6130000"/>
    <n v="0.15730831973898859"/>
    <x v="9"/>
    <s v="Jawa Tengah"/>
    <x v="4"/>
    <s v="KLX 150"/>
    <s v="Trail"/>
    <n v="37216000"/>
    <n v="13026000"/>
    <s v="High"/>
    <n v="0.35"/>
    <x v="4"/>
    <n v="0.14499999999999999"/>
    <n v="964300"/>
    <n v="34713000"/>
    <x v="0"/>
    <x v="0"/>
    <n v="0"/>
    <n v="0"/>
    <n v="1"/>
    <s v="ok"/>
    <n v="1"/>
    <n v="1"/>
    <n v="2"/>
    <n v="0"/>
    <n v="4"/>
    <s v="Low Risk"/>
    <n v="7"/>
    <s v="6-11 bulan"/>
  </r>
  <r>
    <s v="KRM00276"/>
    <d v="2026-06-14T00:00:00"/>
    <x v="0"/>
    <s v="Dani Wijaya"/>
    <s v="57022710994525"/>
    <n v="52"/>
    <s v="Perempuan"/>
    <x v="1"/>
    <n v="6394000"/>
    <n v="0.18803565842977793"/>
    <x v="2"/>
    <s v="Riau"/>
    <x v="3"/>
    <s v="Dazz"/>
    <s v="Matic Entry"/>
    <n v="15751000"/>
    <n v="3150000"/>
    <s v="Medium"/>
    <n v="0.2"/>
    <x v="0"/>
    <n v="0.14499999999999999"/>
    <n v="1202300"/>
    <n v="14428000"/>
    <x v="0"/>
    <x v="0"/>
    <n v="0"/>
    <n v="0"/>
    <n v="1"/>
    <s v="approved"/>
    <n v="1"/>
    <n v="2"/>
    <n v="1"/>
    <n v="0"/>
    <n v="4"/>
    <s v="Low Risk"/>
    <n v="4"/>
    <s v="0-5 bulan"/>
  </r>
  <r>
    <s v="KRM00277"/>
    <d v="2026-03-13T00:00:00"/>
    <x v="1"/>
    <s v="Tidak Diketahui"/>
    <s v="Invalid"/>
    <n v="28"/>
    <s v="Perempuan"/>
    <x v="0"/>
    <n v="7500000"/>
    <n v="4.6679999999999999E-2"/>
    <x v="13"/>
    <s v="Jawa Barat"/>
    <x v="2"/>
    <s v="Nex II"/>
    <s v="Matic Entry"/>
    <n v="16236000"/>
    <n v="4059000"/>
    <s v="Medium"/>
    <n v="0.25"/>
    <x v="1"/>
    <n v="0.14499999999999999"/>
    <n v="350100"/>
    <n v="21005000"/>
    <x v="0"/>
    <x v="1"/>
    <n v="36"/>
    <n v="3"/>
    <n v="2"/>
    <m/>
    <n v="1"/>
    <n v="2"/>
    <n v="4"/>
    <n v="4"/>
    <n v="11"/>
    <s v="High Risk"/>
    <n v="7"/>
    <s v="6-11 bulan"/>
  </r>
  <r>
    <s v="KRM00278"/>
    <d v="2026-04-19T00:00:00"/>
    <x v="2"/>
    <s v="Rina Kurniawan"/>
    <s v="56031908932337"/>
    <n v="42"/>
    <s v="Lakilaki"/>
    <x v="3"/>
    <n v="4227000"/>
    <n v="8.1003075467234439E-2"/>
    <x v="13"/>
    <s v="Jawa Barat"/>
    <x v="1"/>
    <s v="Mio M3"/>
    <s v="Matic Entry"/>
    <n v="18320000"/>
    <n v="6412000"/>
    <s v="High"/>
    <n v="0.35"/>
    <x v="1"/>
    <n v="0.14499999999999999"/>
    <n v="342400"/>
    <n v="20542000"/>
    <x v="0"/>
    <x v="0"/>
    <n v="0"/>
    <n v="0"/>
    <n v="1"/>
    <s v="verifikasi"/>
    <n v="1"/>
    <n v="1"/>
    <n v="4"/>
    <n v="0"/>
    <n v="6"/>
    <s v="Low Risk"/>
    <n v="6"/>
    <s v="6-11 bulan"/>
  </r>
  <r>
    <s v="KRM00279"/>
    <d v="2026-03-23T00:00:00"/>
    <x v="1"/>
    <s v="Wahyu Rahayu"/>
    <s v="83832805753674"/>
    <n v="50"/>
    <s v="Lakilaki"/>
    <x v="0"/>
    <n v="5490000"/>
    <n v="0.12231329690346084"/>
    <x v="2"/>
    <s v="Riau"/>
    <x v="3"/>
    <s v="Dazz"/>
    <s v="Matic Entry"/>
    <n v="15617000"/>
    <n v="3123000"/>
    <s v="Medium"/>
    <n v="0.2"/>
    <x v="5"/>
    <n v="0.14499999999999999"/>
    <n v="671500"/>
    <n v="16117000"/>
    <x v="0"/>
    <x v="0"/>
    <n v="0"/>
    <n v="0"/>
    <n v="1"/>
    <s v="data kurang"/>
    <n v="1"/>
    <n v="2"/>
    <n v="1"/>
    <n v="0"/>
    <n v="4"/>
    <s v="Low Risk"/>
    <n v="6"/>
    <s v="6-11 bulan"/>
  </r>
  <r>
    <s v="KRM00280"/>
    <d v="2026-12-01T00:00:00"/>
    <x v="11"/>
    <s v="Lestari Pratama"/>
    <s v="40741911877922"/>
    <n v="44"/>
    <s v="Lakilaki"/>
    <x v="3"/>
    <n v="7875000"/>
    <n v="0.43191111111111113"/>
    <x v="0"/>
    <s v="Bali"/>
    <x v="0"/>
    <s v="ADV 160"/>
    <s v="Adventure"/>
    <n v="44558000"/>
    <n v="8912000"/>
    <s v="Medium"/>
    <n v="0.2"/>
    <x v="0"/>
    <n v="0.14499999999999999"/>
    <n v="3401300"/>
    <n v="40815000"/>
    <x v="0"/>
    <x v="0"/>
    <n v="0"/>
    <n v="0"/>
    <n v="1"/>
    <s v="approved"/>
    <n v="4"/>
    <n v="2"/>
    <n v="1"/>
    <n v="0"/>
    <n v="7"/>
    <s v="Medium Risk"/>
    <s v="N/A"/>
    <s v="N/A"/>
  </r>
  <r>
    <s v="KRM00281"/>
    <d v="2026-02-16T00:00:00"/>
    <x v="3"/>
    <s v="Joko Sari"/>
    <s v="96792710531570"/>
    <n v="26"/>
    <s v="Perempuan"/>
    <x v="1"/>
    <n v="4660000"/>
    <n v="9.0686695278969956E-2"/>
    <x v="7"/>
    <s v="Jawa Barat"/>
    <x v="3"/>
    <s v="Dazz"/>
    <s v="Matic Entry"/>
    <n v="16333000"/>
    <n v="1633000"/>
    <s v="Low"/>
    <n v="0.1"/>
    <x v="1"/>
    <n v="0.14499999999999999"/>
    <n v="422600"/>
    <n v="25358000"/>
    <x v="0"/>
    <x v="0"/>
    <n v="0"/>
    <n v="0"/>
    <n v="1"/>
    <s v="verifikasi"/>
    <n v="1"/>
    <n v="3"/>
    <n v="4"/>
    <n v="0"/>
    <n v="8"/>
    <s v="Medium Risk"/>
    <n v="8"/>
    <s v="6-11 bulan"/>
  </r>
  <r>
    <s v="KRM00282"/>
    <d v="2026-05-11T00:00:00"/>
    <x v="4"/>
    <s v="Ahmad Prasetyo"/>
    <s v="82122111811507"/>
    <n v="32"/>
    <s v="Lakilaki"/>
    <x v="0"/>
    <n v="4728000"/>
    <n v="9.932318104906937E-2"/>
    <x v="10"/>
    <s v="Jawa Timur"/>
    <x v="1"/>
    <s v="Mio M3"/>
    <s v="Matic Entry"/>
    <n v="18151000"/>
    <n v="1815000"/>
    <s v="Low"/>
    <n v="0.1"/>
    <x v="1"/>
    <n v="0.14499999999999999"/>
    <n v="469600"/>
    <n v="28179000"/>
    <x v="0"/>
    <x v="0"/>
    <n v="0"/>
    <n v="0"/>
    <n v="1"/>
    <s v="approved"/>
    <n v="1"/>
    <n v="3"/>
    <n v="4"/>
    <n v="0"/>
    <n v="8"/>
    <s v="Medium Risk"/>
    <n v="5"/>
    <s v="0-5 bulan"/>
  </r>
  <r>
    <s v="KRM00283"/>
    <d v="2026-06-14T00:00:00"/>
    <x v="0"/>
    <s v="Hendra Utami"/>
    <s v="62432009687288"/>
    <n v="40"/>
    <s v="Lakilaki"/>
    <x v="9"/>
    <n v="5480000"/>
    <n v="7.0894160583941601E-2"/>
    <x v="17"/>
    <s v="Jawa Barat"/>
    <x v="3"/>
    <s v="Dazz"/>
    <s v="Matic Entry"/>
    <n v="16245000"/>
    <n v="6498000"/>
    <s v="High"/>
    <n v="0.4"/>
    <x v="4"/>
    <n v="0.14499999999999999"/>
    <n v="388500"/>
    <n v="13987000"/>
    <x v="0"/>
    <x v="0"/>
    <n v="0"/>
    <n v="0"/>
    <n v="1"/>
    <s v="survey ulang"/>
    <n v="1"/>
    <n v="1"/>
    <n v="2"/>
    <n v="0"/>
    <n v="4"/>
    <s v="Low Risk"/>
    <n v="4"/>
    <s v="0-5 bulan"/>
  </r>
  <r>
    <s v="KRM00284"/>
    <d v="2026-04-04T00:00:00"/>
    <x v="2"/>
    <s v="Maya Fauzi"/>
    <s v="40001808716652"/>
    <n v="36"/>
    <s v="Lakilaki"/>
    <x v="1"/>
    <n v="8275000"/>
    <n v="0.11862235649546828"/>
    <x v="0"/>
    <s v="Bali"/>
    <x v="1"/>
    <s v="Freego"/>
    <s v="Matic Mid"/>
    <n v="22327000"/>
    <n v="7814000"/>
    <s v="High"/>
    <n v="0.35"/>
    <x v="3"/>
    <n v="0.14499999999999999"/>
    <n v="981600"/>
    <n v="17669000"/>
    <x v="0"/>
    <x v="0"/>
    <n v="0"/>
    <n v="0"/>
    <n v="1"/>
    <m/>
    <n v="1"/>
    <n v="1"/>
    <n v="1"/>
    <n v="0"/>
    <n v="3"/>
    <s v="Low Risk"/>
    <n v="6"/>
    <s v="6-11 bulan"/>
  </r>
  <r>
    <s v="KRM00285"/>
    <d v="2026-02-09T00:00:00"/>
    <x v="3"/>
    <s v="Joko Hartono"/>
    <s v="40252302737900"/>
    <n v="57"/>
    <s v="Lakilaki"/>
    <x v="3"/>
    <n v="5898000"/>
    <n v="0.10454391319091218"/>
    <x v="4"/>
    <s v="Kalimantan Selatan"/>
    <x v="2"/>
    <s v="Nex II"/>
    <s v="Matic Entry"/>
    <n v="17188000"/>
    <n v="1719000"/>
    <s v="Low"/>
    <n v="0.1"/>
    <x v="4"/>
    <n v="0.14499999999999999"/>
    <n v="616600"/>
    <n v="22198000"/>
    <x v="0"/>
    <x v="2"/>
    <n v="0"/>
    <n v="0"/>
    <n v="0"/>
    <s v="verifikasi"/>
    <n v="1"/>
    <n v="3"/>
    <n v="2"/>
    <n v="0"/>
    <n v="6"/>
    <s v="Low Risk"/>
    <n v="8"/>
    <s v="6-11 bulan"/>
  </r>
  <r>
    <s v="KRM00286"/>
    <d v="2026-01-10T00:00:00"/>
    <x v="5"/>
    <s v="Fajar Santoso"/>
    <s v="60971102547904"/>
    <n v="43"/>
    <s v="Lakilaki"/>
    <x v="0"/>
    <n v="7143000"/>
    <n v="0.12535349293014139"/>
    <x v="17"/>
    <s v="Jawa Barat"/>
    <x v="2"/>
    <s v="Nex II"/>
    <s v="Matic Entry"/>
    <n v="16548000"/>
    <n v="3310000"/>
    <s v="Medium"/>
    <n v="0.2"/>
    <x v="3"/>
    <n v="0.14499999999999999"/>
    <n v="895400"/>
    <n v="16117000"/>
    <x v="0"/>
    <x v="0"/>
    <n v="0"/>
    <n v="0"/>
    <n v="1"/>
    <s v="survey ulang"/>
    <n v="1"/>
    <n v="2"/>
    <n v="1"/>
    <n v="0"/>
    <n v="4"/>
    <s v="Low Risk"/>
    <n v="9"/>
    <s v="6-11 bulan"/>
  </r>
  <r>
    <s v="KRM00287"/>
    <d v="2026-03-24T00:00:00"/>
    <x v="1"/>
    <s v="Rina Hartono"/>
    <s v="56971801936277"/>
    <n v="41"/>
    <s v="Perempuan"/>
    <x v="1"/>
    <n v="11546000"/>
    <n v="0.12129741901957387"/>
    <x v="4"/>
    <s v="Kalimantan Selatan"/>
    <x v="0"/>
    <s v="Revo X"/>
    <s v="Bebek"/>
    <n v="17267000"/>
    <n v="2590000"/>
    <s v="Medium"/>
    <n v="0.15"/>
    <x v="0"/>
    <n v="0.14499999999999999"/>
    <n v="1400500"/>
    <n v="16805000"/>
    <x v="0"/>
    <x v="0"/>
    <n v="0"/>
    <n v="0"/>
    <n v="1"/>
    <s v="ok"/>
    <n v="1"/>
    <n v="2"/>
    <n v="1"/>
    <n v="0"/>
    <n v="4"/>
    <s v="Low Risk"/>
    <n v="6"/>
    <s v="6-11 bulan"/>
  </r>
  <r>
    <s v="KRM00288"/>
    <d v="2026-02-25T00:00:00"/>
    <x v="3"/>
    <s v="Agus Rahayu"/>
    <s v="59462006805203"/>
    <n v="31"/>
    <s v="Lakilaki"/>
    <x v="6"/>
    <n v="5596000"/>
    <n v="0.14038598999285204"/>
    <x v="9"/>
    <s v="Jawa Tengah"/>
    <x v="0"/>
    <s v="ADV 160"/>
    <s v="Adventure"/>
    <n v="42038000"/>
    <n v="14713000"/>
    <s v="High"/>
    <n v="0.35"/>
    <x v="1"/>
    <n v="0.14499999999999999"/>
    <n v="785600"/>
    <n v="47136000"/>
    <x v="0"/>
    <x v="0"/>
    <n v="0"/>
    <n v="0"/>
    <n v="1"/>
    <m/>
    <n v="1"/>
    <n v="1"/>
    <n v="4"/>
    <n v="0"/>
    <n v="6"/>
    <s v="Low Risk"/>
    <n v="7"/>
    <s v="6-11 bulan"/>
  </r>
  <r>
    <s v="KRM00289"/>
    <s v="Data Tidak Lengkap"/>
    <x v="7"/>
    <s v="Tidak Diketahui"/>
    <s v="Data Tidak Lengkap"/>
    <n v="34"/>
    <s v="Perempuan"/>
    <x v="9"/>
    <n v="5141000"/>
    <n v="0.21433573234779227"/>
    <x v="18"/>
    <s v="DKI Jakarta"/>
    <x v="1"/>
    <s v="Aerox 155"/>
    <s v="Matic Sport"/>
    <n v="31539876"/>
    <n v="11039000"/>
    <s v="High"/>
    <n v="0.35"/>
    <x v="5"/>
    <n v="0.14499999999999999"/>
    <n v="1101900"/>
    <n v="26446000"/>
    <x v="0"/>
    <x v="0"/>
    <n v="0"/>
    <n v="0"/>
    <n v="1"/>
    <s v="approved"/>
    <n v="2"/>
    <n v="1"/>
    <n v="1"/>
    <n v="0"/>
    <n v="4"/>
    <s v="Low Risk"/>
    <s v="N/A"/>
    <s v="N/A"/>
  </r>
  <r>
    <s v="KRM00290"/>
    <d v="2026-11-01T00:00:00"/>
    <x v="10"/>
    <s v="Wahyu Rahayu"/>
    <s v="89221412902925"/>
    <n v="48"/>
    <s v="Lakilaki"/>
    <x v="0"/>
    <n v="5706000"/>
    <n v="0.13347353662811076"/>
    <x v="17"/>
    <s v="Jawa Barat"/>
    <x v="0"/>
    <s v="Vario 125"/>
    <s v="Matic Mid"/>
    <n v="25473000"/>
    <n v="6368000"/>
    <s v="Medium"/>
    <n v="0.25"/>
    <x v="4"/>
    <n v="0.14499999999999999"/>
    <n v="761600"/>
    <n v="27416000"/>
    <x v="0"/>
    <x v="0"/>
    <n v="0"/>
    <n v="0"/>
    <n v="1"/>
    <s v="ok"/>
    <n v="1"/>
    <n v="2"/>
    <n v="2"/>
    <n v="0"/>
    <n v="5"/>
    <s v="Low Risk"/>
    <s v="N/A"/>
    <s v="N/A"/>
  </r>
  <r>
    <s v="KRM00291"/>
    <d v="2026-06-02T00:00:00"/>
    <x v="0"/>
    <s v="Dewi Kusuma"/>
    <s v="85261902904567"/>
    <n v="37"/>
    <s v="Perempuan"/>
    <x v="0"/>
    <n v="4991000"/>
    <n v="0.72356241234221597"/>
    <x v="9"/>
    <s v="Jawa Tengah"/>
    <x v="1"/>
    <s v="R15"/>
    <s v="Sport"/>
    <n v="42052000"/>
    <n v="4205000"/>
    <s v="Low"/>
    <n v="0.1"/>
    <x v="0"/>
    <n v="0.14499999999999999"/>
    <n v="3611300"/>
    <n v="43335000"/>
    <x v="0"/>
    <x v="0"/>
    <n v="0"/>
    <n v="0"/>
    <n v="1"/>
    <m/>
    <n v="4"/>
    <n v="3"/>
    <n v="1"/>
    <n v="0"/>
    <n v="8"/>
    <s v="Medium Risk"/>
    <n v="4"/>
    <s v="0-5 bulan"/>
  </r>
  <r>
    <s v="KRM00292"/>
    <d v="2026-05-25T00:00:00"/>
    <x v="4"/>
    <s v="Ayu Hartono"/>
    <s v="78851408846215"/>
    <n v="25"/>
    <s v="Lakilaki"/>
    <x v="1"/>
    <n v="5905000"/>
    <n v="0.19786621507197291"/>
    <x v="17"/>
    <s v="Jawa Barat"/>
    <x v="1"/>
    <s v="Lexi LX 155"/>
    <s v="Matic Mid"/>
    <n v="28791000"/>
    <n v="11516000"/>
    <s v="High"/>
    <n v="0.4"/>
    <x v="3"/>
    <n v="0.14499999999999999"/>
    <n v="1168400"/>
    <n v="21032000"/>
    <x v="0"/>
    <x v="0"/>
    <n v="0"/>
    <n v="0"/>
    <n v="1"/>
    <m/>
    <n v="1"/>
    <n v="1"/>
    <n v="1"/>
    <n v="0"/>
    <n v="3"/>
    <s v="Low Risk"/>
    <n v="4"/>
    <s v="0-5 bulan"/>
  </r>
  <r>
    <s v="KRM00293"/>
    <d v="2026-06-08T00:00:00"/>
    <x v="0"/>
    <s v="Hendra Wibowo"/>
    <s v="51262206781387"/>
    <n v="21"/>
    <s v="Perempuan"/>
    <x v="7"/>
    <n v="4477000"/>
    <n v="0.13987044896135806"/>
    <x v="2"/>
    <s v="Riau"/>
    <x v="0"/>
    <s v="Vario 125"/>
    <s v="Matic Mid"/>
    <n v="24167000"/>
    <n v="8458000"/>
    <s v="High"/>
    <n v="0.35"/>
    <x v="4"/>
    <n v="0.14499999999999999"/>
    <n v="626200"/>
    <n v="22542000"/>
    <x v="0"/>
    <x v="0"/>
    <n v="0"/>
    <n v="0"/>
    <n v="1"/>
    <s v="approved"/>
    <n v="1"/>
    <n v="1"/>
    <n v="2"/>
    <n v="0"/>
    <n v="4"/>
    <s v="Low Risk"/>
    <n v="4"/>
    <s v="0-5 bulan"/>
  </r>
  <r>
    <s v="KRM00294"/>
    <d v="2026-01-03T00:00:00"/>
    <x v="5"/>
    <s v="Agus Wijaya"/>
    <s v="98991211517831"/>
    <n v="36"/>
    <s v="Perempuan"/>
    <x v="5"/>
    <n v="3847000"/>
    <n v="0.2155705744736158"/>
    <x v="14"/>
    <s v="DKI Jakarta"/>
    <x v="0"/>
    <s v="Vario 125"/>
    <s v="Matic Mid"/>
    <n v="25714000"/>
    <n v="10286000"/>
    <s v="High"/>
    <n v="0.4"/>
    <x v="5"/>
    <n v="0.14499999999999999"/>
    <n v="829300"/>
    <n v="19902000"/>
    <x v="0"/>
    <x v="0"/>
    <n v="0"/>
    <n v="0"/>
    <n v="1"/>
    <s v="verifikasi"/>
    <n v="2"/>
    <n v="1"/>
    <n v="1"/>
    <n v="0"/>
    <n v="4"/>
    <s v="Low Risk"/>
    <n v="9"/>
    <s v="6-11 bulan"/>
  </r>
  <r>
    <s v="KRM00295"/>
    <d v="2026-02-28T00:00:00"/>
    <x v="3"/>
    <s v="Budi Purnama"/>
    <s v="98641308547997"/>
    <n v="27"/>
    <s v="Lakilaki"/>
    <x v="1"/>
    <n v="6979000"/>
    <n v="0.22189425419114486"/>
    <x v="2"/>
    <s v="Riau"/>
    <x v="0"/>
    <s v="PCX 160"/>
    <s v="Matic Premium"/>
    <n v="35223000"/>
    <n v="12328000"/>
    <s v="High"/>
    <n v="0.35"/>
    <x v="3"/>
    <n v="0.14499999999999999"/>
    <n v="1548600"/>
    <n v="27875000"/>
    <x v="0"/>
    <x v="0"/>
    <n v="0"/>
    <n v="0"/>
    <n v="1"/>
    <m/>
    <n v="2"/>
    <n v="1"/>
    <n v="1"/>
    <n v="0"/>
    <n v="4"/>
    <s v="Low Risk"/>
    <n v="7"/>
    <s v="6-11 bulan"/>
  </r>
  <r>
    <s v="KRM00296"/>
    <d v="2026-03-23T00:00:00"/>
    <x v="1"/>
    <s v="Siti Susanti"/>
    <s v="37562602849024"/>
    <n v="29"/>
    <s v="Lakilaki"/>
    <x v="3"/>
    <n v="4458000"/>
    <n v="0.15372364288918797"/>
    <x v="1"/>
    <s v="Sumatera Selatan"/>
    <x v="1"/>
    <s v="Mio M3"/>
    <s v="Matic Entry"/>
    <n v="18216000"/>
    <n v="5465000"/>
    <s v="High"/>
    <n v="0.3"/>
    <x v="5"/>
    <n v="0.14499999999999999"/>
    <n v="685300"/>
    <n v="16448000"/>
    <x v="0"/>
    <x v="2"/>
    <n v="0"/>
    <n v="0"/>
    <n v="0"/>
    <s v="ok"/>
    <n v="1"/>
    <n v="1"/>
    <n v="1"/>
    <n v="0"/>
    <n v="3"/>
    <s v="Low Risk"/>
    <n v="6"/>
    <s v="6-11 bulan"/>
  </r>
  <r>
    <s v="KRM00297"/>
    <d v="2026-03-02T00:00:00"/>
    <x v="1"/>
    <s v="Nurul Hakim"/>
    <s v="60242107895912"/>
    <n v="33"/>
    <s v="Perempuan"/>
    <x v="6"/>
    <n v="5917000"/>
    <n v="0.32834206523576137"/>
    <x v="17"/>
    <s v="Jawa Barat"/>
    <x v="1"/>
    <s v="Aerox 155"/>
    <s v="Matic Sport"/>
    <n v="31324000"/>
    <n v="10963000"/>
    <s v="High"/>
    <n v="0.35"/>
    <x v="0"/>
    <n v="0.14499999999999999"/>
    <n v="1942800"/>
    <n v="23314000"/>
    <x v="0"/>
    <x v="0"/>
    <n v="0"/>
    <n v="0"/>
    <n v="1"/>
    <m/>
    <n v="3"/>
    <n v="1"/>
    <n v="1"/>
    <n v="0"/>
    <n v="5"/>
    <s v="Low Risk"/>
    <n v="7"/>
    <s v="6-11 bulan"/>
  </r>
  <r>
    <s v="KRM00298"/>
    <d v="2026-01-01T00:00:00"/>
    <x v="5"/>
    <s v="Nurul Hakim"/>
    <s v="43852512801253"/>
    <n v="23"/>
    <s v="Lakilaki"/>
    <x v="9"/>
    <n v="6367000"/>
    <n v="6.7472907177634683E-2"/>
    <x v="6"/>
    <s v="DIY"/>
    <x v="0"/>
    <s v="Revo X"/>
    <s v="Bebek"/>
    <n v="17578000"/>
    <n v="2637000"/>
    <s v="Medium"/>
    <n v="0.15"/>
    <x v="1"/>
    <n v="0.14499999999999999"/>
    <n v="429600"/>
    <n v="25774000"/>
    <x v="0"/>
    <x v="0"/>
    <n v="0"/>
    <n v="0"/>
    <n v="1"/>
    <s v="approved"/>
    <n v="1"/>
    <n v="2"/>
    <n v="4"/>
    <n v="0"/>
    <n v="7"/>
    <s v="Medium Risk"/>
    <n v="9"/>
    <s v="6-11 bulan"/>
  </r>
  <r>
    <s v="KRM00299"/>
    <d v="2026-04-24T00:00:00"/>
    <x v="2"/>
    <s v="Sri Utami"/>
    <s v="91782607538282"/>
    <n v="21"/>
    <s v="Perempuan"/>
    <x v="8"/>
    <n v="3245000"/>
    <n v="0.33426810477657937"/>
    <x v="15"/>
    <s v="DKI Jakarta"/>
    <x v="0"/>
    <s v="PCX 160"/>
    <s v="Matic Premium"/>
    <n v="36616000"/>
    <n v="3662000"/>
    <s v="Low"/>
    <n v="0.1"/>
    <x v="2"/>
    <n v="0.14499999999999999"/>
    <n v="1084700"/>
    <n v="52067000"/>
    <x v="0"/>
    <x v="0"/>
    <n v="0"/>
    <n v="0"/>
    <n v="1"/>
    <m/>
    <n v="3"/>
    <n v="3"/>
    <n v="3"/>
    <n v="0"/>
    <n v="9"/>
    <s v="High Risk"/>
    <n v="5"/>
    <s v="0-5 bulan"/>
  </r>
  <r>
    <s v="KRM00300"/>
    <d v="2026-05-03T00:00:00"/>
    <x v="4"/>
    <s v="Tri Utami"/>
    <s v="45782206637964"/>
    <n v="43"/>
    <s v="Lakilaki"/>
    <x v="0"/>
    <n v="6384000"/>
    <n v="0.19064849624060151"/>
    <x v="4"/>
    <s v="Kalimantan Selatan"/>
    <x v="1"/>
    <s v="Mio M3"/>
    <s v="Matic Entry"/>
    <n v="18221000"/>
    <n v="5466000"/>
    <s v="High"/>
    <n v="0.3"/>
    <x v="0"/>
    <n v="0.14499999999999999"/>
    <n v="1217100"/>
    <n v="14605000"/>
    <x v="0"/>
    <x v="0"/>
    <n v="0"/>
    <n v="0"/>
    <n v="1"/>
    <m/>
    <n v="1"/>
    <n v="1"/>
    <n v="1"/>
    <n v="0"/>
    <n v="3"/>
    <s v="Low Risk"/>
    <n v="5"/>
    <s v="0-5 bulan"/>
  </r>
  <r>
    <s v="KRM00301"/>
    <d v="2026-05-30T00:00:00"/>
    <x v="4"/>
    <s v="Nia Kurniawan"/>
    <s v="52751406992142"/>
    <n v="24"/>
    <s v="Perempuan"/>
    <x v="9"/>
    <n v="5630000"/>
    <n v="0.11852575488454707"/>
    <x v="2"/>
    <s v="Riau"/>
    <x v="1"/>
    <s v="Lexi LX 155"/>
    <s v="Matic Mid"/>
    <n v="27306000"/>
    <n v="4096000"/>
    <s v="Medium"/>
    <n v="0.15"/>
    <x v="1"/>
    <n v="0.14499999999999999"/>
    <n v="667300"/>
    <n v="40037000"/>
    <x v="0"/>
    <x v="0"/>
    <n v="0"/>
    <n v="0"/>
    <n v="1"/>
    <m/>
    <n v="1"/>
    <n v="2"/>
    <n v="4"/>
    <n v="0"/>
    <n v="7"/>
    <s v="Medium Risk"/>
    <n v="4"/>
    <s v="0-5 bulan"/>
  </r>
  <r>
    <s v="KRM00302"/>
    <d v="2026-03-02T00:00:00"/>
    <x v="1"/>
    <s v="Tri Susanti"/>
    <s v="50431908983659"/>
    <n v="32"/>
    <s v="Lakilaki"/>
    <x v="8"/>
    <n v="3199000"/>
    <n v="0.19165364176305094"/>
    <x v="4"/>
    <s v="Kalimantan Selatan"/>
    <x v="0"/>
    <s v="Revo X"/>
    <s v="Bebek"/>
    <n v="17548000"/>
    <n v="6142000"/>
    <s v="High"/>
    <n v="0.35"/>
    <x v="5"/>
    <n v="0.14499999999999999"/>
    <n v="613100"/>
    <n v="14714000"/>
    <x v="0"/>
    <x v="0"/>
    <n v="0"/>
    <n v="0"/>
    <n v="1"/>
    <s v="ok"/>
    <n v="1"/>
    <n v="1"/>
    <n v="1"/>
    <n v="0"/>
    <n v="3"/>
    <s v="Low Risk"/>
    <n v="7"/>
    <s v="6-11 bulan"/>
  </r>
  <r>
    <s v="KRM00303"/>
    <d v="2026-04-23T00:00:00"/>
    <x v="2"/>
    <s v="Wahyu Hakim"/>
    <s v="86952204677965"/>
    <n v="31"/>
    <s v="Lakilaki"/>
    <x v="7"/>
    <n v="3706000"/>
    <n v="0.21279007015650298"/>
    <x v="17"/>
    <s v="Jawa Barat"/>
    <x v="0"/>
    <s v="Vario 160"/>
    <s v="Matic Mid"/>
    <n v="30477000"/>
    <n v="3048000"/>
    <s v="Low"/>
    <n v="0.1"/>
    <x v="1"/>
    <n v="0.14499999999999999"/>
    <n v="788600"/>
    <n v="47314000"/>
    <x v="0"/>
    <x v="0"/>
    <n v="0"/>
    <n v="0"/>
    <n v="1"/>
    <m/>
    <n v="2"/>
    <n v="3"/>
    <n v="4"/>
    <n v="0"/>
    <n v="9"/>
    <s v="High Risk"/>
    <n v="5"/>
    <s v="0-5 bulan"/>
  </r>
  <r>
    <s v="KRM00304"/>
    <d v="2026-01-04T00:00:00"/>
    <x v="5"/>
    <s v="Lestari Hartono"/>
    <s v="89811402847119"/>
    <n v="31"/>
    <s v="Lakilaki"/>
    <x v="8"/>
    <n v="3241000"/>
    <n v="0.87553224313483491"/>
    <x v="6"/>
    <s v="DIY"/>
    <x v="1"/>
    <s v="R15"/>
    <s v="Sport"/>
    <n v="42485000"/>
    <n v="12746000"/>
    <s v="High"/>
    <n v="0.3"/>
    <x v="0"/>
    <n v="0.14499999999999999"/>
    <n v="2837600"/>
    <n v="34052000"/>
    <x v="0"/>
    <x v="2"/>
    <n v="0"/>
    <n v="0"/>
    <n v="0"/>
    <s v="verifikasi"/>
    <n v="4"/>
    <n v="1"/>
    <n v="1"/>
    <n v="0"/>
    <n v="6"/>
    <s v="Low Risk"/>
    <n v="9"/>
    <s v="6-11 bulan"/>
  </r>
  <r>
    <s v="KRM00305"/>
    <d v="2026-03-22T00:00:00"/>
    <x v="1"/>
    <s v="Tidak Diketahui"/>
    <s v="Invalid"/>
    <n v="55"/>
    <s v="Lakilaki"/>
    <x v="0"/>
    <n v="6111000"/>
    <n v="0.39185076092292587"/>
    <x v="11"/>
    <s v="Sumatera Utara"/>
    <x v="1"/>
    <s v="NMAX 155"/>
    <s v="Matic Premium"/>
    <n v="35851064"/>
    <n v="10755000"/>
    <s v="High"/>
    <n v="0.3"/>
    <x v="0"/>
    <n v="0.14499999999999999"/>
    <n v="2394600"/>
    <n v="28735000"/>
    <x v="0"/>
    <x v="0"/>
    <n v="0"/>
    <n v="0"/>
    <n v="1"/>
    <m/>
    <n v="3"/>
    <n v="1"/>
    <n v="1"/>
    <n v="0"/>
    <n v="5"/>
    <s v="Low Risk"/>
    <n v="7"/>
    <s v="6-11 bulan"/>
  </r>
  <r>
    <s v="KRM00306"/>
    <d v="2026-01-06T00:00:00"/>
    <x v="5"/>
    <s v="Fitra Rahayu"/>
    <s v="42321705993542"/>
    <n v="38"/>
    <s v="Perempuan"/>
    <x v="7"/>
    <n v="3403000"/>
    <n v="0.31757272994416691"/>
    <x v="16"/>
    <s v="Jawa Timur"/>
    <x v="1"/>
    <s v="Mio M3"/>
    <s v="Matic Entry"/>
    <n v="17752000"/>
    <n v="1775000"/>
    <s v="Low"/>
    <n v="0.1"/>
    <x v="3"/>
    <n v="0.14499999999999999"/>
    <n v="1080700"/>
    <n v="19452000"/>
    <x v="0"/>
    <x v="0"/>
    <n v="0"/>
    <n v="0"/>
    <n v="1"/>
    <s v="verifikasi"/>
    <n v="3"/>
    <n v="3"/>
    <n v="1"/>
    <n v="0"/>
    <n v="7"/>
    <s v="Medium Risk"/>
    <n v="9"/>
    <s v="6-11 bulan"/>
  </r>
  <r>
    <s v="KRM00307"/>
    <d v="2026-03-29T00:00:00"/>
    <x v="1"/>
    <s v="Joko Kurniawan"/>
    <s v="95222606964013"/>
    <n v="53"/>
    <s v="Perempuan"/>
    <x v="8"/>
    <n v="2529000"/>
    <n v="0.31882166864373268"/>
    <x v="15"/>
    <s v="DKI Jakarta"/>
    <x v="0"/>
    <s v="Genio"/>
    <s v="Matic Entry"/>
    <n v="20001000"/>
    <n v="5000000"/>
    <s v="Medium"/>
    <n v="0.25"/>
    <x v="5"/>
    <n v="0.14499999999999999"/>
    <n v="806300"/>
    <n v="19351000"/>
    <x v="0"/>
    <x v="0"/>
    <n v="0"/>
    <n v="0"/>
    <n v="1"/>
    <m/>
    <n v="3"/>
    <n v="2"/>
    <n v="1"/>
    <n v="0"/>
    <n v="6"/>
    <s v="Low Risk"/>
    <n v="6"/>
    <s v="6-11 bulan"/>
  </r>
  <r>
    <s v="KRM00308"/>
    <d v="2026-03-30T00:00:00"/>
    <x v="1"/>
    <s v="Dani Sari"/>
    <s v="32861210914652"/>
    <n v="23"/>
    <s v="Lakilaki"/>
    <x v="8"/>
    <n v="3730000"/>
    <n v="0.91616621983914204"/>
    <x v="13"/>
    <s v="Jawa Barat"/>
    <x v="1"/>
    <s v="MT15"/>
    <s v="Sport Naked"/>
    <n v="39794000"/>
    <n v="3979000"/>
    <s v="Low"/>
    <n v="0.1"/>
    <x v="0"/>
    <n v="0.14499999999999999"/>
    <n v="3417300"/>
    <n v="41008000"/>
    <x v="0"/>
    <x v="0"/>
    <n v="0"/>
    <n v="0"/>
    <n v="1"/>
    <s v="approved"/>
    <n v="4"/>
    <n v="3"/>
    <n v="1"/>
    <n v="0"/>
    <n v="8"/>
    <s v="Medium Risk"/>
    <n v="6"/>
    <s v="6-11 bulan"/>
  </r>
  <r>
    <s v="KRM00309"/>
    <d v="2026-02-25T00:00:00"/>
    <x v="3"/>
    <s v="Reza Utami"/>
    <s v="96961712927073"/>
    <n v="51"/>
    <s v="Lakilaki"/>
    <x v="8"/>
    <n v="3747000"/>
    <n v="0.3602348545503069"/>
    <x v="11"/>
    <s v="Sumatera Utara"/>
    <x v="3"/>
    <s v="Dazz"/>
    <s v="Matic Entry"/>
    <n v="15718000"/>
    <n v="1572000"/>
    <s v="Low"/>
    <n v="0.1"/>
    <x v="0"/>
    <n v="0.14499999999999999"/>
    <n v="1349800"/>
    <n v="16197000"/>
    <x v="0"/>
    <x v="0"/>
    <n v="0"/>
    <n v="0"/>
    <n v="1"/>
    <s v="verifikasi"/>
    <n v="3"/>
    <n v="3"/>
    <n v="1"/>
    <n v="0"/>
    <n v="7"/>
    <s v="Medium Risk"/>
    <n v="7"/>
    <s v="6-11 bulan"/>
  </r>
  <r>
    <s v="KRM00310"/>
    <d v="2026-04-27T00:00:00"/>
    <x v="2"/>
    <s v="Sri Santoso"/>
    <s v="51832707703082"/>
    <n v="26"/>
    <s v="Perempuan"/>
    <x v="6"/>
    <n v="5415000"/>
    <n v="9.1172668513388733E-2"/>
    <x v="12"/>
    <s v="DKI Jakarta"/>
    <x v="2"/>
    <s v="Nex II"/>
    <s v="Matic Entry"/>
    <n v="16515000"/>
    <n v="4129000"/>
    <s v="Medium"/>
    <n v="0.25"/>
    <x v="4"/>
    <n v="0.14499999999999999"/>
    <n v="493700"/>
    <n v="17774000"/>
    <x v="0"/>
    <x v="0"/>
    <n v="0"/>
    <n v="0"/>
    <n v="1"/>
    <s v="survey ulang"/>
    <n v="1"/>
    <n v="2"/>
    <n v="2"/>
    <n v="0"/>
    <n v="5"/>
    <s v="Low Risk"/>
    <n v="5"/>
    <s v="0-5 bulan"/>
  </r>
  <r>
    <s v="KRM00311"/>
    <d v="2026-03-23T00:00:00"/>
    <x v="1"/>
    <s v="Hendra Wijaya"/>
    <s v="99181810723281"/>
    <n v="28"/>
    <s v="Perempuan"/>
    <x v="5"/>
    <n v="3722000"/>
    <n v="0.11499193981730252"/>
    <x v="20"/>
    <s v="DKI Jakarta"/>
    <x v="0"/>
    <s v="Genio"/>
    <s v="Matic Entry"/>
    <n v="20004000"/>
    <n v="7001000"/>
    <s v="High"/>
    <n v="0.35"/>
    <x v="2"/>
    <n v="0.14499999999999999"/>
    <n v="428000"/>
    <n v="20544000"/>
    <x v="0"/>
    <x v="0"/>
    <n v="0"/>
    <n v="0"/>
    <n v="1"/>
    <m/>
    <n v="1"/>
    <n v="1"/>
    <n v="3"/>
    <n v="0"/>
    <n v="5"/>
    <s v="Low Risk"/>
    <n v="6"/>
    <s v="6-11 bulan"/>
  </r>
  <r>
    <s v="KRM00312"/>
    <d v="2026-06-18T00:00:00"/>
    <x v="0"/>
    <s v="Eka Hartono"/>
    <s v="78451704603286"/>
    <n v="42"/>
    <s v="Lakilaki"/>
    <x v="4"/>
    <n v="5621000"/>
    <n v="0.17943426436577123"/>
    <x v="8"/>
    <s v="Banten"/>
    <x v="1"/>
    <s v="R15"/>
    <s v="Sport"/>
    <n v="43771000"/>
    <n v="13131000"/>
    <s v="High"/>
    <n v="0.3"/>
    <x v="2"/>
    <n v="0.14499999999999999"/>
    <n v="1008600"/>
    <n v="48411000"/>
    <x v="0"/>
    <x v="0"/>
    <n v="0"/>
    <n v="0"/>
    <n v="1"/>
    <m/>
    <n v="1"/>
    <n v="1"/>
    <n v="3"/>
    <n v="0"/>
    <n v="5"/>
    <s v="Low Risk"/>
    <n v="4"/>
    <s v="0-5 bulan"/>
  </r>
  <r>
    <s v="KRM00313"/>
    <d v="2026-03-02T00:00:00"/>
    <x v="1"/>
    <s v="Ahmad Kurniawan"/>
    <s v="89772611872674"/>
    <n v="49"/>
    <s v="Perempuan"/>
    <x v="0"/>
    <n v="5199000"/>
    <n v="0.25502981342565878"/>
    <x v="1"/>
    <s v="Sumatera Selatan"/>
    <x v="1"/>
    <s v="MT15"/>
    <s v="Sport Naked"/>
    <n v="36960000"/>
    <n v="3696000"/>
    <s v="Low"/>
    <n v="0.1"/>
    <x v="4"/>
    <n v="0.14499999999999999"/>
    <n v="1325900"/>
    <n v="47733000"/>
    <x v="0"/>
    <x v="0"/>
    <n v="0"/>
    <n v="0"/>
    <n v="1"/>
    <s v="ok"/>
    <n v="2"/>
    <n v="3"/>
    <n v="2"/>
    <n v="0"/>
    <n v="7"/>
    <s v="Medium Risk"/>
    <n v="7"/>
    <s v="6-11 bulan"/>
  </r>
  <r>
    <s v="KRM00314"/>
    <d v="2026-02-23T00:00:00"/>
    <x v="3"/>
    <s v="Fitra Prasetyo"/>
    <s v="34211712561406"/>
    <n v="54"/>
    <s v="Lakilaki"/>
    <x v="9"/>
    <n v="6250000"/>
    <n v="0.14884800000000001"/>
    <x v="14"/>
    <s v="DKI Jakarta"/>
    <x v="0"/>
    <s v="PCX 160"/>
    <s v="Matic Premium"/>
    <n v="35953000"/>
    <n v="3595000"/>
    <s v="Low"/>
    <n v="0.1"/>
    <x v="1"/>
    <n v="0.14499999999999999"/>
    <n v="930300"/>
    <n v="55817000"/>
    <x v="0"/>
    <x v="0"/>
    <n v="0"/>
    <n v="0"/>
    <n v="1"/>
    <s v="data kurang"/>
    <n v="1"/>
    <n v="3"/>
    <n v="4"/>
    <n v="0"/>
    <n v="8"/>
    <s v="Medium Risk"/>
    <n v="7"/>
    <s v="6-11 bulan"/>
  </r>
  <r>
    <s v="KRM00315"/>
    <d v="2026-06-09T00:00:00"/>
    <x v="0"/>
    <s v="Dian Santoso"/>
    <s v="71752201691925"/>
    <n v="24"/>
    <s v="Perempuan"/>
    <x v="0"/>
    <n v="5767000"/>
    <n v="0.20407490896479971"/>
    <x v="10"/>
    <s v="Jawa Timur"/>
    <x v="4"/>
    <s v="KLX 150"/>
    <s v="Trail"/>
    <n v="36905000"/>
    <n v="7381000"/>
    <s v="Medium"/>
    <n v="0.2"/>
    <x v="4"/>
    <n v="0.14499999999999999"/>
    <n v="1176900"/>
    <n v="42367000"/>
    <x v="0"/>
    <x v="0"/>
    <n v="0"/>
    <n v="0"/>
    <n v="1"/>
    <s v="verifikasi"/>
    <n v="2"/>
    <n v="2"/>
    <n v="2"/>
    <n v="0"/>
    <n v="6"/>
    <s v="Low Risk"/>
    <n v="4"/>
    <s v="0-5 bulan"/>
  </r>
  <r>
    <s v="KRM00316"/>
    <d v="2026-04-14T00:00:00"/>
    <x v="2"/>
    <s v="Dian Rahayu"/>
    <s v="44851009695059"/>
    <n v="54"/>
    <s v="Lakilaki"/>
    <x v="0"/>
    <n v="5290000"/>
    <n v="0.36413988657844992"/>
    <x v="1"/>
    <s v="Sumatera Selatan"/>
    <x v="0"/>
    <s v="CB150R"/>
    <s v="Sport"/>
    <n v="31059000"/>
    <n v="10871000"/>
    <s v="High"/>
    <n v="0.35"/>
    <x v="0"/>
    <n v="0.14499999999999999"/>
    <n v="1926300"/>
    <n v="23115000"/>
    <x v="0"/>
    <x v="0"/>
    <n v="0"/>
    <n v="0"/>
    <n v="1"/>
    <m/>
    <n v="3"/>
    <n v="1"/>
    <n v="1"/>
    <n v="0"/>
    <n v="5"/>
    <s v="Low Risk"/>
    <n v="6"/>
    <s v="6-11 bulan"/>
  </r>
  <r>
    <s v="KRM00317"/>
    <d v="2026-05-14T00:00:00"/>
    <x v="4"/>
    <s v="Budi Hidayah"/>
    <s v="55202502593110"/>
    <n v="56"/>
    <s v="Perempuan"/>
    <x v="9"/>
    <n v="5468000"/>
    <n v="0.13410753474762252"/>
    <x v="12"/>
    <s v="DKI Jakarta"/>
    <x v="3"/>
    <s v="Dazz"/>
    <s v="Matic Entry"/>
    <n v="16680000"/>
    <n v="5838000"/>
    <s v="High"/>
    <n v="0.35"/>
    <x v="3"/>
    <n v="0.14499999999999999"/>
    <n v="733300"/>
    <n v="13200000"/>
    <x v="0"/>
    <x v="0"/>
    <n v="0"/>
    <n v="0"/>
    <n v="1"/>
    <m/>
    <n v="1"/>
    <n v="1"/>
    <n v="1"/>
    <n v="0"/>
    <n v="3"/>
    <s v="Low Risk"/>
    <n v="5"/>
    <s v="0-5 bulan"/>
  </r>
  <r>
    <s v="KRM00318"/>
    <d v="2026-05-20T00:00:00"/>
    <x v="4"/>
    <s v="Putri Permata"/>
    <s v="32361807656370"/>
    <n v="33"/>
    <s v="Lakilaki"/>
    <x v="0"/>
    <n v="4655000"/>
    <n v="0.14262083780880774"/>
    <x v="13"/>
    <s v="Jawa Barat"/>
    <x v="1"/>
    <s v="Lexi LX 155"/>
    <s v="Matic Mid"/>
    <n v="27760000"/>
    <n v="11104000"/>
    <s v="High"/>
    <n v="0.4"/>
    <x v="4"/>
    <n v="0.14499999999999999"/>
    <n v="663900"/>
    <n v="23902000"/>
    <x v="0"/>
    <x v="0"/>
    <n v="0"/>
    <n v="0"/>
    <n v="1"/>
    <m/>
    <n v="1"/>
    <n v="1"/>
    <n v="2"/>
    <n v="0"/>
    <n v="4"/>
    <s v="Low Risk"/>
    <n v="5"/>
    <s v="0-5 bulan"/>
  </r>
  <r>
    <s v="KRM00319"/>
    <d v="2026-03-08T00:00:00"/>
    <x v="1"/>
    <s v="Hendra Wibowo"/>
    <s v="54862901779271"/>
    <n v="28"/>
    <s v="Perempuan"/>
    <x v="6"/>
    <n v="4749000"/>
    <n v="0.10595914929458833"/>
    <x v="1"/>
    <s v="Sumatera Selatan"/>
    <x v="0"/>
    <s v="Vario 125"/>
    <s v="Matic Mid"/>
    <n v="25480000"/>
    <n v="10192000"/>
    <s v="High"/>
    <n v="0.4"/>
    <x v="2"/>
    <n v="0.14499999999999999"/>
    <n v="503200"/>
    <n v="24156000"/>
    <x v="0"/>
    <x v="0"/>
    <n v="0"/>
    <n v="0"/>
    <n v="1"/>
    <s v="survey ulang"/>
    <n v="1"/>
    <n v="1"/>
    <n v="3"/>
    <n v="0"/>
    <n v="5"/>
    <s v="Low Risk"/>
    <n v="7"/>
    <s v="6-11 bulan"/>
  </r>
  <r>
    <s v="KRM00320"/>
    <d v="2026-06-18T00:00:00"/>
    <x v="0"/>
    <s v="Lestari Setiawan"/>
    <s v="59432201816832"/>
    <n v="38"/>
    <s v="Lakilaki"/>
    <x v="9"/>
    <n v="6125000"/>
    <n v="0.14760816326530612"/>
    <x v="10"/>
    <s v="Jawa Timur"/>
    <x v="0"/>
    <s v="CB150R"/>
    <s v="Sport"/>
    <n v="30517000"/>
    <n v="3052000"/>
    <s v="Low"/>
    <n v="0.1"/>
    <x v="2"/>
    <n v="0.14499999999999999"/>
    <n v="904100"/>
    <n v="43395000"/>
    <x v="0"/>
    <x v="2"/>
    <n v="0"/>
    <n v="0"/>
    <n v="0"/>
    <m/>
    <n v="1"/>
    <n v="3"/>
    <n v="3"/>
    <n v="0"/>
    <n v="7"/>
    <s v="Medium Risk"/>
    <n v="4"/>
    <s v="0-5 bulan"/>
  </r>
  <r>
    <s v="KRM00321"/>
    <d v="2026-03-15T00:00:00"/>
    <x v="1"/>
    <s v="Eka Nugroho"/>
    <s v="86111012902084"/>
    <n v="32"/>
    <s v="Lakilaki"/>
    <x v="5"/>
    <n v="3311000"/>
    <n v="0.22467532467532467"/>
    <x v="16"/>
    <s v="Jawa Timur"/>
    <x v="0"/>
    <s v="Scoopy"/>
    <s v="Matic Stylish"/>
    <n v="23068000"/>
    <n v="9227000"/>
    <s v="High"/>
    <n v="0.4"/>
    <x v="5"/>
    <n v="0.14499999999999999"/>
    <n v="743900"/>
    <n v="17855000"/>
    <x v="0"/>
    <x v="0"/>
    <n v="0"/>
    <n v="0"/>
    <n v="1"/>
    <m/>
    <n v="2"/>
    <n v="1"/>
    <n v="1"/>
    <n v="0"/>
    <n v="4"/>
    <s v="Low Risk"/>
    <n v="7"/>
    <s v="6-11 bulan"/>
  </r>
  <r>
    <s v="KRM00322"/>
    <d v="2026-01-22T00:00:00"/>
    <x v="5"/>
    <s v="Nia Cahyono"/>
    <s v="79652312864830"/>
    <n v="33"/>
    <s v="Perempuan"/>
    <x v="1"/>
    <n v="11612000"/>
    <n v="0.18545470203238029"/>
    <x v="7"/>
    <s v="Jawa Barat"/>
    <x v="1"/>
    <s v="MT15"/>
    <s v="Sport Naked"/>
    <n v="39798000"/>
    <n v="7960000"/>
    <s v="Medium"/>
    <n v="0.2"/>
    <x v="3"/>
    <n v="0.14499999999999999"/>
    <n v="2153500"/>
    <n v="38763000"/>
    <x v="0"/>
    <x v="0"/>
    <n v="0"/>
    <n v="0"/>
    <n v="1"/>
    <m/>
    <n v="1"/>
    <n v="2"/>
    <n v="1"/>
    <n v="0"/>
    <n v="4"/>
    <s v="Low Risk"/>
    <n v="9"/>
    <s v="6-11 bulan"/>
  </r>
  <r>
    <s v="KRM00323"/>
    <d v="2026-03-15T00:00:00"/>
    <x v="1"/>
    <s v="Joko Nugroho"/>
    <s v="47861206667720"/>
    <n v="29"/>
    <s v="Perempuan"/>
    <x v="0"/>
    <n v="5136000"/>
    <n v="0.20243380062305297"/>
    <x v="19"/>
    <s v="Jawa Barat"/>
    <x v="1"/>
    <s v="NMAX 155"/>
    <s v="Matic Premium"/>
    <n v="34777000"/>
    <n v="8694000"/>
    <s v="Medium"/>
    <n v="0.25"/>
    <x v="4"/>
    <n v="0.14499999999999999"/>
    <n v="1039700"/>
    <n v="37429000"/>
    <x v="0"/>
    <x v="0"/>
    <n v="0"/>
    <n v="0"/>
    <n v="1"/>
    <s v="data kurang"/>
    <n v="2"/>
    <n v="2"/>
    <n v="2"/>
    <n v="0"/>
    <n v="6"/>
    <s v="Low Risk"/>
    <n v="7"/>
    <s v="6-11 bulan"/>
  </r>
  <r>
    <s v="KRM00324"/>
    <d v="2026-02-16T00:00:00"/>
    <x v="3"/>
    <s v="Nurul Kurniawan"/>
    <s v="84801106839871"/>
    <n v="32"/>
    <s v="Perempuan"/>
    <x v="0"/>
    <n v="4756000"/>
    <n v="0.19789739276703111"/>
    <x v="9"/>
    <s v="Jawa Tengah"/>
    <x v="1"/>
    <s v="NMAX 155"/>
    <s v="Matic Premium"/>
    <n v="35744000"/>
    <n v="7149000"/>
    <s v="Medium"/>
    <n v="0.2"/>
    <x v="2"/>
    <n v="0.14499999999999999"/>
    <n v="941200"/>
    <n v="45180000"/>
    <x v="0"/>
    <x v="0"/>
    <n v="0"/>
    <n v="0"/>
    <n v="1"/>
    <s v="ok"/>
    <n v="1"/>
    <n v="2"/>
    <n v="3"/>
    <n v="0"/>
    <n v="6"/>
    <s v="Low Risk"/>
    <n v="8"/>
    <s v="6-11 bulan"/>
  </r>
  <r>
    <s v="KRM00325"/>
    <d v="2026-09-04T00:00:00"/>
    <x v="8"/>
    <s v="Eka Kurniawan"/>
    <s v="33682501699781"/>
    <n v="51"/>
    <s v="Lakilaki"/>
    <x v="8"/>
    <n v="3760000"/>
    <n v="0.51574468085106384"/>
    <x v="11"/>
    <s v="Sumatera Utara"/>
    <x v="1"/>
    <s v="XMAX 250"/>
    <s v="Maxi Scooter"/>
    <n v="60132000"/>
    <n v="24053000"/>
    <s v="High"/>
    <n v="0.4"/>
    <x v="5"/>
    <n v="0.14499999999999999"/>
    <n v="1939200"/>
    <n v="46542000"/>
    <x v="0"/>
    <x v="0"/>
    <n v="0"/>
    <n v="0"/>
    <n v="1"/>
    <s v="verifikasi"/>
    <n v="4"/>
    <n v="1"/>
    <n v="1"/>
    <n v="0"/>
    <n v="6"/>
    <s v="Low Risk"/>
    <n v="1"/>
    <s v="0-5 bulan"/>
  </r>
  <r>
    <s v="KRM00326"/>
    <d v="2026-12-06T00:00:00"/>
    <x v="11"/>
    <s v="Rizky Hakim"/>
    <s v="Invalid"/>
    <n v="49"/>
    <s v="Perempuan"/>
    <x v="1"/>
    <n v="11177000"/>
    <n v="5.9058781426142973E-2"/>
    <x v="12"/>
    <s v="DKI Jakarta"/>
    <x v="1"/>
    <s v="Aerox 155"/>
    <s v="Matic Sport"/>
    <n v="30614000"/>
    <n v="7654000"/>
    <s v="Medium"/>
    <n v="0.25"/>
    <x v="1"/>
    <n v="0.14499999999999999"/>
    <n v="660100"/>
    <n v="39607000"/>
    <x v="0"/>
    <x v="0"/>
    <n v="0"/>
    <n v="0"/>
    <n v="1"/>
    <m/>
    <n v="1"/>
    <n v="2"/>
    <n v="4"/>
    <n v="0"/>
    <n v="7"/>
    <s v="Medium Risk"/>
    <s v="N/A"/>
    <s v="N/A"/>
  </r>
  <r>
    <s v="KRM00327"/>
    <d v="2026-06-04T00:00:00"/>
    <x v="0"/>
    <s v="Hendra Prasetyo"/>
    <s v="81301004989637"/>
    <n v="43"/>
    <s v="Perempuan"/>
    <x v="8"/>
    <n v="3017000"/>
    <n v="0.30122638382499173"/>
    <x v="0"/>
    <s v="Bali"/>
    <x v="1"/>
    <s v="Mio M3"/>
    <s v="Matic Entry"/>
    <n v="18787000"/>
    <n v="1879000"/>
    <s v="Low"/>
    <n v="0.1"/>
    <x v="5"/>
    <n v="0.14499999999999999"/>
    <n v="908800"/>
    <n v="21811000"/>
    <x v="0"/>
    <x v="0"/>
    <n v="0"/>
    <n v="0"/>
    <n v="1"/>
    <s v="data kurang"/>
    <n v="3"/>
    <n v="3"/>
    <n v="1"/>
    <n v="0"/>
    <n v="7"/>
    <s v="Medium Risk"/>
    <n v="4"/>
    <s v="0-5 bulan"/>
  </r>
  <r>
    <s v="KRM00328"/>
    <d v="2026-02-17T00:00:00"/>
    <x v="3"/>
    <s v="Nurul Anggraini"/>
    <s v="43011006943003"/>
    <n v="50"/>
    <s v="Perempuan"/>
    <x v="9"/>
    <n v="4389000"/>
    <n v="0.21264524948735475"/>
    <x v="7"/>
    <s v="Jawa Barat"/>
    <x v="2"/>
    <s v="Address"/>
    <s v="Matic Mid"/>
    <n v="20427000"/>
    <n v="3064000"/>
    <s v="Medium"/>
    <n v="0.15"/>
    <x v="5"/>
    <n v="0.14499999999999999"/>
    <n v="933300"/>
    <n v="22398000"/>
    <x v="0"/>
    <x v="0"/>
    <n v="0"/>
    <n v="0"/>
    <n v="1"/>
    <m/>
    <n v="2"/>
    <n v="2"/>
    <n v="1"/>
    <n v="0"/>
    <n v="5"/>
    <s v="Low Risk"/>
    <n v="8"/>
    <s v="6-11 bulan"/>
  </r>
  <r>
    <s v="KRM00329"/>
    <d v="2026-04-02T00:00:00"/>
    <x v="2"/>
    <s v="Rizky Santoso"/>
    <s v="75591601682833"/>
    <n v="30"/>
    <s v="Perempuan"/>
    <x v="8"/>
    <n v="2531000"/>
    <n v="0.4807190833662584"/>
    <x v="7"/>
    <s v="Jawa Barat"/>
    <x v="0"/>
    <s v="PCX 160"/>
    <s v="Matic Premium"/>
    <n v="37728000"/>
    <n v="15091000"/>
    <s v="High"/>
    <n v="0.4"/>
    <x v="5"/>
    <n v="0.14499999999999999"/>
    <n v="1216700"/>
    <n v="29202000"/>
    <x v="0"/>
    <x v="0"/>
    <n v="0"/>
    <n v="0"/>
    <n v="1"/>
    <s v="verifikasi"/>
    <n v="4"/>
    <n v="1"/>
    <n v="1"/>
    <n v="0"/>
    <n v="6"/>
    <s v="Low Risk"/>
    <n v="6"/>
    <s v="6-11 bulan"/>
  </r>
  <r>
    <s v="KRM00330"/>
    <d v="2026-01-31T00:00:00"/>
    <x v="5"/>
    <s v="Agus Purnama"/>
    <s v="44631811837176"/>
    <n v="34"/>
    <s v="Lakilaki"/>
    <x v="1"/>
    <n v="12647000"/>
    <n v="4.5829050367676129E-2"/>
    <x v="8"/>
    <s v="Banten"/>
    <x v="0"/>
    <s v="Beat Street"/>
    <s v="Matic Entry"/>
    <n v="19388000"/>
    <n v="4847000"/>
    <s v="Medium"/>
    <n v="0.25"/>
    <x v="4"/>
    <n v="0.14499999999999999"/>
    <n v="579600"/>
    <n v="20866000"/>
    <x v="0"/>
    <x v="0"/>
    <n v="0"/>
    <n v="0"/>
    <n v="1"/>
    <m/>
    <n v="1"/>
    <n v="2"/>
    <n v="2"/>
    <n v="0"/>
    <n v="5"/>
    <s v="Low Risk"/>
    <n v="8"/>
    <s v="6-11 bulan"/>
  </r>
  <r>
    <s v="KRM00331"/>
    <d v="2026-01-24T00:00:00"/>
    <x v="5"/>
    <s v="Agus Wibowo"/>
    <s v="77841602877155"/>
    <n v="22"/>
    <s v="Perempuan"/>
    <x v="8"/>
    <n v="3484000"/>
    <n v="0.29466130884041331"/>
    <x v="3"/>
    <s v="Sulawesi Selatan"/>
    <x v="0"/>
    <s v="Vario 160"/>
    <s v="Matic Mid"/>
    <n v="28616000"/>
    <n v="2862000"/>
    <s v="Low"/>
    <n v="0.1"/>
    <x v="4"/>
    <n v="0.14499999999999999"/>
    <n v="1026600"/>
    <n v="36957000"/>
    <x v="0"/>
    <x v="0"/>
    <n v="0"/>
    <n v="0"/>
    <n v="1"/>
    <m/>
    <n v="2"/>
    <n v="3"/>
    <n v="2"/>
    <n v="0"/>
    <n v="7"/>
    <s v="Medium Risk"/>
    <n v="8"/>
    <s v="6-11 bulan"/>
  </r>
  <r>
    <s v="KRM00332"/>
    <d v="2026-04-13T00:00:00"/>
    <x v="2"/>
    <s v="Hendra Wijaya"/>
    <s v="82461304723224"/>
    <n v="56"/>
    <s v="Lakilaki"/>
    <x v="7"/>
    <n v="2382000"/>
    <n v="0.58585222502099077"/>
    <x v="11"/>
    <s v="Sumatera Utara"/>
    <x v="1"/>
    <s v="Lexi LX 155"/>
    <s v="Matic Mid"/>
    <n v="28847000"/>
    <n v="2885000"/>
    <s v="Low"/>
    <n v="0.1"/>
    <x v="5"/>
    <n v="0.14499999999999999"/>
    <n v="1395500"/>
    <n v="33492000"/>
    <x v="0"/>
    <x v="0"/>
    <n v="0"/>
    <n v="0"/>
    <n v="1"/>
    <s v="ok"/>
    <n v="4"/>
    <n v="3"/>
    <n v="1"/>
    <n v="0"/>
    <n v="8"/>
    <s v="Medium Risk"/>
    <n v="6"/>
    <s v="6-11 bulan"/>
  </r>
  <r>
    <s v="KRM00333"/>
    <d v="2026-03-10T00:00:00"/>
    <x v="1"/>
    <s v="Hendra Hakim"/>
    <s v="82821409994763"/>
    <n v="41"/>
    <s v="Lakilaki"/>
    <x v="9"/>
    <n v="5457000"/>
    <n v="0.10249221183800623"/>
    <x v="5"/>
    <s v="Kalimantan Timur"/>
    <x v="0"/>
    <s v="Vario 125"/>
    <s v="Matic Mid"/>
    <n v="25940000"/>
    <n v="6485000"/>
    <s v="Medium"/>
    <n v="0.25"/>
    <x v="1"/>
    <n v="0.14499999999999999"/>
    <n v="559300"/>
    <n v="33560000"/>
    <x v="0"/>
    <x v="0"/>
    <n v="0"/>
    <n v="0"/>
    <n v="1"/>
    <s v="survey ulang"/>
    <n v="1"/>
    <n v="2"/>
    <n v="4"/>
    <n v="0"/>
    <n v="7"/>
    <s v="Medium Risk"/>
    <n v="7"/>
    <s v="6-11 bulan"/>
  </r>
  <r>
    <s v="KRM00334"/>
    <d v="2026-07-02T00:00:00"/>
    <x v="12"/>
    <s v="Maya Lestari"/>
    <s v="60572403726808"/>
    <n v="29"/>
    <s v="Lakilaki"/>
    <x v="7"/>
    <n v="3091000"/>
    <n v="0.24464574571336137"/>
    <x v="3"/>
    <s v="Sulawesi Selatan"/>
    <x v="0"/>
    <s v="Genio"/>
    <s v="Matic Entry"/>
    <n v="18757000"/>
    <n v="4689000"/>
    <s v="Medium"/>
    <n v="0.25"/>
    <x v="5"/>
    <n v="0.14499999999999999"/>
    <n v="756200"/>
    <n v="18148000"/>
    <x v="0"/>
    <x v="0"/>
    <n v="0"/>
    <n v="0"/>
    <n v="1"/>
    <s v="survey ulang"/>
    <n v="2"/>
    <n v="2"/>
    <n v="1"/>
    <n v="0"/>
    <n v="5"/>
    <s v="Low Risk"/>
    <n v="3"/>
    <s v="0-5 bulan"/>
  </r>
  <r>
    <s v="KRM00335"/>
    <d v="2026-02-14T00:00:00"/>
    <x v="3"/>
    <s v="Andi Cahyono"/>
    <s v="86002412673694"/>
    <n v="38"/>
    <s v="Perempuan"/>
    <x v="1"/>
    <n v="9714000"/>
    <n v="0.14563516574016883"/>
    <x v="10"/>
    <s v="Jawa Timur"/>
    <x v="4"/>
    <s v="KLX 150"/>
    <s v="Trail"/>
    <n v="37599000"/>
    <n v="11280000"/>
    <s v="High"/>
    <n v="0.3"/>
    <x v="5"/>
    <n v="0.14499999999999999"/>
    <n v="1414700"/>
    <n v="33952000"/>
    <x v="0"/>
    <x v="0"/>
    <n v="0"/>
    <n v="0"/>
    <n v="1"/>
    <s v="survey ulang"/>
    <n v="1"/>
    <n v="1"/>
    <n v="1"/>
    <n v="0"/>
    <n v="3"/>
    <s v="Low Risk"/>
    <n v="8"/>
    <s v="6-11 bulan"/>
  </r>
  <r>
    <s v="KRM00336"/>
    <d v="2026-03-20T00:00:00"/>
    <x v="1"/>
    <s v="Tidak Diketahui"/>
    <s v="Invalid"/>
    <n v="32"/>
    <s v="Perempuan"/>
    <x v="5"/>
    <n v="3747000"/>
    <n v="9.0685882038964508E-2"/>
    <x v="19"/>
    <s v="Jawa Barat"/>
    <x v="2"/>
    <s v="Nex II"/>
    <s v="Matic Entry"/>
    <n v="17203596"/>
    <n v="6881000"/>
    <s v="High"/>
    <n v="0.4"/>
    <x v="2"/>
    <n v="0.14499999999999999"/>
    <n v="339800"/>
    <n v="16310000"/>
    <x v="0"/>
    <x v="0"/>
    <n v="0"/>
    <n v="0"/>
    <n v="1"/>
    <s v="survey ulang"/>
    <n v="1"/>
    <n v="1"/>
    <n v="3"/>
    <n v="0"/>
    <n v="5"/>
    <s v="Low Risk"/>
    <n v="7"/>
    <s v="6-11 bulan"/>
  </r>
  <r>
    <s v="KRM00337"/>
    <d v="2026-03-10T00:00:00"/>
    <x v="1"/>
    <s v="Reza Hidayah"/>
    <s v="56032904829880"/>
    <n v="49"/>
    <s v="Perempuan"/>
    <x v="0"/>
    <n v="5737000"/>
    <n v="0.10571727383649991"/>
    <x v="5"/>
    <s v="Kalimantan Timur"/>
    <x v="0"/>
    <s v="CB150R"/>
    <s v="Sport"/>
    <n v="30708000"/>
    <n v="12283000"/>
    <s v="High"/>
    <n v="0.4"/>
    <x v="2"/>
    <n v="0.14499999999999999"/>
    <n v="606500"/>
    <n v="29112000"/>
    <x v="0"/>
    <x v="0"/>
    <n v="0"/>
    <n v="0"/>
    <n v="1"/>
    <s v="survey ulang"/>
    <n v="1"/>
    <n v="1"/>
    <n v="3"/>
    <n v="0"/>
    <n v="5"/>
    <s v="Low Risk"/>
    <n v="7"/>
    <s v="6-11 bulan"/>
  </r>
  <r>
    <s v="KRM00338"/>
    <d v="2026-01-15T00:00:00"/>
    <x v="5"/>
    <s v="Wahyu Permata"/>
    <s v="84712107624602"/>
    <n v="53"/>
    <s v="Perempuan"/>
    <x v="2"/>
    <n v="3174000"/>
    <n v="0.34083175803402649"/>
    <x v="9"/>
    <s v="Jawa Tengah"/>
    <x v="0"/>
    <s v="Beat Street"/>
    <s v="Matic Entry"/>
    <n v="18896000"/>
    <n v="7558000"/>
    <s v="High"/>
    <n v="0.4"/>
    <x v="0"/>
    <n v="0.14499999999999999"/>
    <n v="1081800"/>
    <n v="12982000"/>
    <x v="0"/>
    <x v="0"/>
    <n v="0"/>
    <n v="0"/>
    <n v="1"/>
    <m/>
    <n v="3"/>
    <n v="1"/>
    <n v="1"/>
    <n v="0"/>
    <n v="5"/>
    <s v="Low Risk"/>
    <n v="9"/>
    <s v="6-11 bulan"/>
  </r>
  <r>
    <s v="KRM00339"/>
    <d v="2026-03-25T00:00:00"/>
    <x v="1"/>
    <s v="Reza Lestari"/>
    <s v="31062505988832"/>
    <n v="45"/>
    <s v="Lakilaki"/>
    <x v="0"/>
    <n v="7854000"/>
    <n v="7.3962312197606309E-2"/>
    <x v="11"/>
    <s v="Sumatera Utara"/>
    <x v="0"/>
    <s v="Genio"/>
    <s v="Matic Entry"/>
    <n v="19608000"/>
    <n v="1961000"/>
    <s v="Low"/>
    <n v="0.1"/>
    <x v="2"/>
    <n v="0.14499999999999999"/>
    <n v="580900"/>
    <n v="27883000"/>
    <x v="0"/>
    <x v="0"/>
    <n v="0"/>
    <n v="0"/>
    <n v="1"/>
    <s v="approved"/>
    <n v="1"/>
    <n v="3"/>
    <n v="3"/>
    <n v="0"/>
    <n v="7"/>
    <s v="Medium Risk"/>
    <n v="6"/>
    <s v="6-11 bulan"/>
  </r>
  <r>
    <s v="KRM00340"/>
    <d v="2026-05-21T00:00:00"/>
    <x v="4"/>
    <s v="Siti Kurniawan"/>
    <s v="58341704912067"/>
    <n v="49"/>
    <s v="Lakilaki"/>
    <x v="0"/>
    <n v="7059000"/>
    <n v="6.0277659725173537E-2"/>
    <x v="9"/>
    <s v="Jawa Tengah"/>
    <x v="0"/>
    <s v="Beat Street"/>
    <s v="Matic Entry"/>
    <n v="18497000"/>
    <n v="3699000"/>
    <s v="Medium"/>
    <n v="0.2"/>
    <x v="1"/>
    <n v="0.14499999999999999"/>
    <n v="425500"/>
    <n v="25527000"/>
    <x v="0"/>
    <x v="0"/>
    <n v="0"/>
    <n v="0"/>
    <n v="1"/>
    <m/>
    <n v="1"/>
    <n v="2"/>
    <n v="4"/>
    <n v="0"/>
    <n v="7"/>
    <s v="Medium Risk"/>
    <n v="5"/>
    <s v="0-5 bulan"/>
  </r>
  <r>
    <s v="KRM00341"/>
    <d v="2026-05-11T00:00:00"/>
    <x v="4"/>
    <s v="Ayu Hidayah"/>
    <s v="72241208912818"/>
    <n v="27"/>
    <s v="Perempuan"/>
    <x v="0"/>
    <n v="5198000"/>
    <n v="0.10984994228549443"/>
    <x v="15"/>
    <s v="DKI Jakarta"/>
    <x v="2"/>
    <s v="Nex II"/>
    <s v="Matic Entry"/>
    <n v="16853000"/>
    <n v="2528000"/>
    <s v="Medium"/>
    <n v="0.15"/>
    <x v="4"/>
    <n v="0.14499999999999999"/>
    <n v="571000"/>
    <n v="20557000"/>
    <x v="0"/>
    <x v="0"/>
    <n v="0"/>
    <n v="0"/>
    <n v="1"/>
    <m/>
    <n v="1"/>
    <n v="2"/>
    <n v="2"/>
    <n v="0"/>
    <n v="5"/>
    <s v="Low Risk"/>
    <n v="5"/>
    <s v="0-5 bulan"/>
  </r>
  <r>
    <s v="KRM00342"/>
    <d v="2026-04-19T00:00:00"/>
    <x v="2"/>
    <s v="Dewi Hidayah"/>
    <s v="47682106648828"/>
    <n v="46"/>
    <s v="Perempuan"/>
    <x v="8"/>
    <n v="2779000"/>
    <n v="0.14015833033465275"/>
    <x v="0"/>
    <s v="Bali"/>
    <x v="3"/>
    <s v="Dazz"/>
    <s v="Matic Entry"/>
    <n v="15779000"/>
    <n v="3945000"/>
    <s v="Medium"/>
    <n v="0.25"/>
    <x v="2"/>
    <n v="0.14499999999999999"/>
    <n v="389500"/>
    <n v="18698000"/>
    <x v="0"/>
    <x v="0"/>
    <n v="0"/>
    <n v="0"/>
    <n v="1"/>
    <m/>
    <n v="1"/>
    <n v="2"/>
    <n v="3"/>
    <n v="0"/>
    <n v="6"/>
    <s v="Low Risk"/>
    <n v="6"/>
    <s v="6-11 bulan"/>
  </r>
  <r>
    <s v="KRM00343"/>
    <d v="2026-02-27T00:00:00"/>
    <x v="3"/>
    <s v="Maya Prasetyo"/>
    <s v="90121503923683"/>
    <n v="58"/>
    <s v="Lakilaki"/>
    <x v="8"/>
    <n v="3843000"/>
    <n v="0.60900338277387456"/>
    <x v="7"/>
    <s v="Jawa Barat"/>
    <x v="1"/>
    <s v="MT15"/>
    <s v="Sport Naked"/>
    <n v="38446000"/>
    <n v="3845000"/>
    <s v="Low"/>
    <n v="0.1"/>
    <x v="3"/>
    <n v="0.14499999999999999"/>
    <n v="2340400"/>
    <n v="42127000"/>
    <x v="0"/>
    <x v="0"/>
    <n v="0"/>
    <n v="0"/>
    <n v="1"/>
    <m/>
    <n v="4"/>
    <n v="3"/>
    <n v="1"/>
    <n v="0"/>
    <n v="8"/>
    <s v="Medium Risk"/>
    <n v="7"/>
    <s v="6-11 bulan"/>
  </r>
  <r>
    <s v="KRM00344"/>
    <d v="2026-02-09T00:00:00"/>
    <x v="3"/>
    <s v="Lestari Prasetyo"/>
    <s v="67021403712470"/>
    <n v="34"/>
    <s v="Lakilaki"/>
    <x v="3"/>
    <n v="6651000"/>
    <n v="0.18831754623364907"/>
    <x v="8"/>
    <s v="Banten"/>
    <x v="1"/>
    <s v="XMAX 250"/>
    <s v="Maxi Scooter"/>
    <n v="58538000"/>
    <n v="20488000"/>
    <s v="High"/>
    <n v="0.35"/>
    <x v="2"/>
    <n v="0.14499999999999999"/>
    <n v="1252500"/>
    <n v="60118000"/>
    <x v="0"/>
    <x v="0"/>
    <n v="0"/>
    <n v="0"/>
    <n v="1"/>
    <m/>
    <n v="1"/>
    <n v="1"/>
    <n v="3"/>
    <n v="0"/>
    <n v="5"/>
    <s v="Low Risk"/>
    <n v="8"/>
    <s v="6-11 bulan"/>
  </r>
  <r>
    <s v="KRM00345"/>
    <d v="2026-05-29T00:00:00"/>
    <x v="4"/>
    <s v="Fajar Rahayu"/>
    <s v="91331910624097"/>
    <n v="34"/>
    <s v="Lakilaki"/>
    <x v="9"/>
    <n v="4306000"/>
    <n v="0.33063167673014399"/>
    <x v="0"/>
    <s v="Bali"/>
    <x v="0"/>
    <s v="Revo X"/>
    <s v="Bebek"/>
    <n v="18650000"/>
    <n v="3730000"/>
    <s v="Medium"/>
    <n v="0.2"/>
    <x v="0"/>
    <n v="0.14499999999999999"/>
    <n v="1423700"/>
    <n v="17084000"/>
    <x v="0"/>
    <x v="0"/>
    <n v="0"/>
    <n v="0"/>
    <n v="1"/>
    <s v="ok"/>
    <n v="3"/>
    <n v="2"/>
    <n v="1"/>
    <n v="0"/>
    <n v="6"/>
    <s v="Low Risk"/>
    <n v="4"/>
    <s v="0-5 bulan"/>
  </r>
  <r>
    <s v="KRM00346"/>
    <d v="2026-06-06T00:00:00"/>
    <x v="0"/>
    <s v="Reza Hidayah"/>
    <s v="91121007582271"/>
    <n v="26"/>
    <s v="Perempuan"/>
    <x v="1"/>
    <n v="7032000"/>
    <n v="0.20412400455062571"/>
    <x v="20"/>
    <s v="DKI Jakarta"/>
    <x v="1"/>
    <s v="NMAX 155"/>
    <s v="Matic Premium"/>
    <n v="35607000"/>
    <n v="8902000"/>
    <s v="Medium"/>
    <n v="0.25"/>
    <x v="5"/>
    <n v="0.14499999999999999"/>
    <n v="1435400"/>
    <n v="34450000"/>
    <x v="0"/>
    <x v="0"/>
    <n v="0"/>
    <n v="0"/>
    <n v="1"/>
    <m/>
    <n v="2"/>
    <n v="2"/>
    <n v="1"/>
    <n v="0"/>
    <n v="5"/>
    <s v="Low Risk"/>
    <n v="4"/>
    <s v="0-5 bulan"/>
  </r>
  <r>
    <s v="KRM00347"/>
    <d v="2026-05-03T00:00:00"/>
    <x v="4"/>
    <s v="Nia Wijaya"/>
    <s v="76681801784746"/>
    <n v="50"/>
    <s v="Perempuan"/>
    <x v="6"/>
    <n v="5803000"/>
    <n v="0.16924004825090472"/>
    <x v="2"/>
    <s v="Riau"/>
    <x v="1"/>
    <s v="Aerox 155"/>
    <s v="Matic Sport"/>
    <n v="30798000"/>
    <n v="6160000"/>
    <s v="Medium"/>
    <n v="0.2"/>
    <x v="4"/>
    <n v="0.14499999999999999"/>
    <n v="982100"/>
    <n v="35355000"/>
    <x v="0"/>
    <x v="0"/>
    <n v="0"/>
    <n v="0"/>
    <n v="1"/>
    <s v="survey ulang"/>
    <n v="1"/>
    <n v="2"/>
    <n v="2"/>
    <n v="0"/>
    <n v="5"/>
    <s v="Low Risk"/>
    <n v="5"/>
    <s v="0-5 bulan"/>
  </r>
  <r>
    <s v="KRM00348"/>
    <d v="2026-03-09T00:00:00"/>
    <x v="1"/>
    <s v="Tri Wijaya"/>
    <s v="52391804617938"/>
    <n v="44"/>
    <s v="Perempuan"/>
    <x v="0"/>
    <n v="5902000"/>
    <n v="0.33497119620467636"/>
    <x v="14"/>
    <s v="DKI Jakarta"/>
    <x v="1"/>
    <s v="Freego"/>
    <s v="Matic Mid"/>
    <n v="23021000"/>
    <n v="2302000"/>
    <s v="Low"/>
    <n v="0.1"/>
    <x v="0"/>
    <n v="0.14499999999999999"/>
    <n v="1977000"/>
    <n v="23724000"/>
    <x v="0"/>
    <x v="0"/>
    <n v="0"/>
    <n v="0"/>
    <n v="1"/>
    <s v="survey ulang"/>
    <n v="3"/>
    <n v="3"/>
    <n v="1"/>
    <n v="0"/>
    <n v="7"/>
    <s v="Medium Risk"/>
    <n v="7"/>
    <s v="6-11 bulan"/>
  </r>
  <r>
    <s v="KRM00349"/>
    <d v="2026-02-05T00:00:00"/>
    <x v="3"/>
    <s v="Eka Sari"/>
    <s v="93382012978294"/>
    <n v="34"/>
    <s v="Lakilaki"/>
    <x v="7"/>
    <n v="2873000"/>
    <n v="0.63522450400278452"/>
    <x v="16"/>
    <s v="Jawa Timur"/>
    <x v="1"/>
    <s v="R15"/>
    <s v="Sport"/>
    <n v="42441000"/>
    <n v="8488000"/>
    <s v="Medium"/>
    <n v="0.2"/>
    <x v="5"/>
    <n v="0.14499999999999999"/>
    <n v="1825000"/>
    <n v="43799000"/>
    <x v="0"/>
    <x v="0"/>
    <n v="0"/>
    <n v="0"/>
    <n v="1"/>
    <s v="approved"/>
    <n v="4"/>
    <n v="2"/>
    <n v="1"/>
    <n v="0"/>
    <n v="7"/>
    <s v="Medium Risk"/>
    <n v="8"/>
    <s v="6-11 bulan"/>
  </r>
  <r>
    <s v="KRM00350"/>
    <d v="2026-01-21T00:00:00"/>
    <x v="5"/>
    <s v="Ayu Purnama"/>
    <s v="38171903981321"/>
    <n v="37"/>
    <s v="Lakilaki"/>
    <x v="1"/>
    <n v="14004000"/>
    <n v="8.1683804627249362E-2"/>
    <x v="4"/>
    <s v="Kalimantan Selatan"/>
    <x v="1"/>
    <s v="Mio M3"/>
    <s v="Matic Entry"/>
    <n v="18444000"/>
    <n v="6455000"/>
    <s v="High"/>
    <n v="0.35"/>
    <x v="0"/>
    <n v="0.14499999999999999"/>
    <n v="1143900"/>
    <n v="13727000"/>
    <x v="0"/>
    <x v="0"/>
    <n v="0"/>
    <n v="0"/>
    <n v="1"/>
    <s v="approved"/>
    <n v="1"/>
    <n v="1"/>
    <n v="1"/>
    <n v="0"/>
    <n v="3"/>
    <s v="Low Risk"/>
    <n v="9"/>
    <s v="6-11 bulan"/>
  </r>
  <r>
    <s v="KRM00351"/>
    <d v="2026-05-27T00:00:00"/>
    <x v="4"/>
    <s v="Putri Wijaya"/>
    <s v="94501408886817"/>
    <n v="28"/>
    <s v="Perempuan"/>
    <x v="0"/>
    <n v="5429000"/>
    <n v="0.19165592190090255"/>
    <x v="7"/>
    <s v="Jawa Barat"/>
    <x v="0"/>
    <s v="Vario 125"/>
    <s v="Matic Mid"/>
    <n v="25639000"/>
    <n v="10255000"/>
    <s v="High"/>
    <n v="0.4"/>
    <x v="3"/>
    <n v="0.14499999999999999"/>
    <n v="1040500"/>
    <n v="18730000"/>
    <x v="0"/>
    <x v="0"/>
    <n v="0"/>
    <n v="0"/>
    <n v="1"/>
    <s v="survey ulang"/>
    <n v="1"/>
    <n v="1"/>
    <n v="1"/>
    <n v="0"/>
    <n v="3"/>
    <s v="Low Risk"/>
    <n v="4"/>
    <s v="0-5 bulan"/>
  </r>
  <r>
    <s v="KRM00352"/>
    <d v="2026-04-06T00:00:00"/>
    <x v="2"/>
    <s v="Indah Permata"/>
    <s v="65652508967963"/>
    <n v="55"/>
    <s v="Lakilaki"/>
    <x v="0"/>
    <n v="5156000"/>
    <n v="7.4107835531419711E-2"/>
    <x v="14"/>
    <s v="DKI Jakarta"/>
    <x v="3"/>
    <s v="Dazz"/>
    <s v="Matic Entry"/>
    <n v="16612000"/>
    <n v="3322000"/>
    <s v="Medium"/>
    <n v="0.2"/>
    <x v="1"/>
    <n v="0.14499999999999999"/>
    <n v="382100"/>
    <n v="22926000"/>
    <x v="0"/>
    <x v="0"/>
    <n v="0"/>
    <n v="0"/>
    <n v="1"/>
    <s v="verifikasi"/>
    <n v="1"/>
    <n v="2"/>
    <n v="4"/>
    <n v="0"/>
    <n v="7"/>
    <s v="Medium Risk"/>
    <n v="6"/>
    <s v="6-11 bulan"/>
  </r>
  <r>
    <s v="KRM00353"/>
    <d v="2026-03-21T00:00:00"/>
    <x v="1"/>
    <s v="Joko Lestari"/>
    <s v="50011606755258"/>
    <n v="36"/>
    <s v="Perempuan"/>
    <x v="1"/>
    <n v="14898000"/>
    <n v="8.8656195462478188E-2"/>
    <x v="2"/>
    <s v="Riau"/>
    <x v="2"/>
    <s v="Nex II"/>
    <s v="Matic Entry"/>
    <n v="17303000"/>
    <n v="3461000"/>
    <s v="Medium"/>
    <n v="0.2"/>
    <x v="0"/>
    <n v="0.14499999999999999"/>
    <n v="1320800"/>
    <n v="15849000"/>
    <x v="0"/>
    <x v="0"/>
    <n v="0"/>
    <n v="0"/>
    <n v="1"/>
    <s v="approved"/>
    <n v="1"/>
    <n v="2"/>
    <n v="1"/>
    <n v="0"/>
    <n v="4"/>
    <s v="Low Risk"/>
    <n v="7"/>
    <s v="6-11 bulan"/>
  </r>
  <r>
    <s v="KRM00354"/>
    <d v="2026-02-06T00:00:00"/>
    <x v="3"/>
    <s v="Ayu Prasetyo"/>
    <s v="45152801761404"/>
    <n v="52"/>
    <s v="Lakilaki"/>
    <x v="1"/>
    <n v="13331000"/>
    <n v="5.3529367639336883E-2"/>
    <x v="15"/>
    <s v="DKI Jakarta"/>
    <x v="1"/>
    <s v="MT15"/>
    <s v="Sport Naked"/>
    <n v="38184000"/>
    <n v="13364000"/>
    <s v="High"/>
    <n v="0.35"/>
    <x v="1"/>
    <n v="0.14499999999999999"/>
    <n v="713600"/>
    <n v="42814000"/>
    <x v="0"/>
    <x v="0"/>
    <n v="0"/>
    <n v="0"/>
    <n v="1"/>
    <m/>
    <n v="1"/>
    <n v="1"/>
    <n v="4"/>
    <n v="0"/>
    <n v="6"/>
    <s v="Low Risk"/>
    <n v="8"/>
    <s v="6-11 bulan"/>
  </r>
  <r>
    <s v="KRM00355"/>
    <d v="2026-03-01T00:00:00"/>
    <x v="1"/>
    <s v="Yusuf Hidayah"/>
    <s v="72622411825654"/>
    <n v="56"/>
    <s v="Lakilaki"/>
    <x v="4"/>
    <n v="5812000"/>
    <n v="0.1032863041982106"/>
    <x v="17"/>
    <s v="Jawa Barat"/>
    <x v="2"/>
    <s v="Address"/>
    <s v="Matic Mid"/>
    <n v="20263000"/>
    <n v="2026000"/>
    <s v="Low"/>
    <n v="0.1"/>
    <x v="2"/>
    <n v="0.14499999999999999"/>
    <n v="600300"/>
    <n v="28814000"/>
    <x v="0"/>
    <x v="0"/>
    <n v="0"/>
    <n v="0"/>
    <n v="1"/>
    <s v="data kurang"/>
    <n v="1"/>
    <n v="3"/>
    <n v="3"/>
    <n v="0"/>
    <n v="7"/>
    <s v="Medium Risk"/>
    <n v="7"/>
    <s v="6-11 bulan"/>
  </r>
  <r>
    <s v="KRM00356"/>
    <d v="2026-05-04T00:00:00"/>
    <x v="4"/>
    <s v="Siti Lestari"/>
    <s v="54751603935725"/>
    <n v="47"/>
    <s v="Lakilaki"/>
    <x v="4"/>
    <n v="7330000"/>
    <n v="0.2150886766712142"/>
    <x v="15"/>
    <s v="DKI Jakarta"/>
    <x v="2"/>
    <s v="Address"/>
    <s v="Matic Mid"/>
    <n v="20655000"/>
    <n v="4131000"/>
    <s v="Medium"/>
    <n v="0.2"/>
    <x v="0"/>
    <n v="0.14499999999999999"/>
    <n v="1576600"/>
    <n v="18920000"/>
    <x v="0"/>
    <x v="0"/>
    <n v="0"/>
    <n v="0"/>
    <n v="1"/>
    <s v="survey ulang"/>
    <n v="2"/>
    <n v="2"/>
    <n v="1"/>
    <n v="0"/>
    <n v="5"/>
    <s v="Low Risk"/>
    <n v="5"/>
    <s v="0-5 bulan"/>
  </r>
  <r>
    <s v="KRM00357"/>
    <d v="2026-04-25T00:00:00"/>
    <x v="2"/>
    <s v="Nurul Hakim"/>
    <s v="60411606667733"/>
    <n v="27"/>
    <s v="Perempuan"/>
    <x v="1"/>
    <n v="9548000"/>
    <n v="0.19119187264348556"/>
    <x v="7"/>
    <s v="Jawa Barat"/>
    <x v="0"/>
    <s v="PCX 160"/>
    <s v="Matic Premium"/>
    <n v="35984000"/>
    <n v="8996000"/>
    <s v="Medium"/>
    <n v="0.25"/>
    <x v="3"/>
    <n v="0.14499999999999999"/>
    <n v="1825500"/>
    <n v="32858000"/>
    <x v="0"/>
    <x v="0"/>
    <n v="0"/>
    <n v="0"/>
    <n v="1"/>
    <s v="approved"/>
    <n v="1"/>
    <n v="2"/>
    <n v="1"/>
    <n v="0"/>
    <n v="4"/>
    <s v="Low Risk"/>
    <n v="5"/>
    <s v="0-5 bulan"/>
  </r>
  <r>
    <s v="KRM00358"/>
    <d v="2026-02-23T00:00:00"/>
    <x v="3"/>
    <s v="Fitra Saputra"/>
    <s v="43932609802080"/>
    <n v="38"/>
    <s v="Perempuan"/>
    <x v="8"/>
    <n v="3978000"/>
    <n v="0.13044243338360986"/>
    <x v="11"/>
    <s v="Sumatera Utara"/>
    <x v="0"/>
    <s v="Vario 125"/>
    <s v="Matic Mid"/>
    <n v="24252000"/>
    <n v="8488000"/>
    <s v="High"/>
    <n v="0.35"/>
    <x v="2"/>
    <n v="0.14499999999999999"/>
    <n v="518900"/>
    <n v="24906000"/>
    <x v="0"/>
    <x v="2"/>
    <n v="0"/>
    <n v="0"/>
    <n v="0"/>
    <m/>
    <n v="1"/>
    <n v="1"/>
    <n v="3"/>
    <n v="0"/>
    <n v="5"/>
    <s v="Low Risk"/>
    <n v="7"/>
    <s v="6-11 bulan"/>
  </r>
  <r>
    <s v="KRM00359"/>
    <d v="2026-06-09T00:00:00"/>
    <x v="0"/>
    <s v="Tri Rahayu"/>
    <s v="58642102943328"/>
    <n v="27"/>
    <s v="Lakilaki"/>
    <x v="1"/>
    <n v="8279000"/>
    <n v="0.16546684382171759"/>
    <x v="4"/>
    <s v="Kalimantan Selatan"/>
    <x v="0"/>
    <s v="Vario 125"/>
    <s v="Matic Mid"/>
    <n v="25316000"/>
    <n v="5063000"/>
    <s v="Medium"/>
    <n v="0.2"/>
    <x v="3"/>
    <n v="0.14499999999999999"/>
    <n v="1369900"/>
    <n v="24658000"/>
    <x v="0"/>
    <x v="0"/>
    <n v="0"/>
    <n v="0"/>
    <n v="1"/>
    <s v="approved"/>
    <n v="1"/>
    <n v="2"/>
    <n v="1"/>
    <n v="0"/>
    <n v="4"/>
    <s v="Low Risk"/>
    <n v="4"/>
    <s v="0-5 bulan"/>
  </r>
  <r>
    <s v="KRM00360"/>
    <d v="2026-01-16T00:00:00"/>
    <x v="5"/>
    <s v="Rahmat Kusuma"/>
    <s v="87872606514665"/>
    <n v="38"/>
    <s v="Lakilaki"/>
    <x v="5"/>
    <n v="4195000"/>
    <n v="0.31323003575685338"/>
    <x v="12"/>
    <s v="DKI Jakarta"/>
    <x v="4"/>
    <s v="KLX 150"/>
    <s v="Trail"/>
    <n v="36628000"/>
    <n v="3663000"/>
    <s v="Low"/>
    <n v="0.1"/>
    <x v="4"/>
    <n v="0.14499999999999999"/>
    <n v="1314000"/>
    <n v="47305000"/>
    <x v="0"/>
    <x v="0"/>
    <n v="0"/>
    <n v="0"/>
    <n v="1"/>
    <s v="verifikasi"/>
    <n v="3"/>
    <n v="3"/>
    <n v="2"/>
    <n v="0"/>
    <n v="8"/>
    <s v="Medium Risk"/>
    <n v="9"/>
    <s v="6-11 bulan"/>
  </r>
  <r>
    <s v="KRM00361"/>
    <d v="2026-09-04T00:00:00"/>
    <x v="8"/>
    <s v="Ahmad Santoso"/>
    <s v="50631210665352"/>
    <n v="45"/>
    <s v="Lakilaki"/>
    <x v="6"/>
    <n v="6046000"/>
    <n v="6.4472378432021166E-2"/>
    <x v="19"/>
    <s v="Jawa Barat"/>
    <x v="1"/>
    <s v="Mio M3"/>
    <s v="Matic Entry"/>
    <n v="18078000"/>
    <n v="4519000"/>
    <s v="Medium"/>
    <n v="0.25"/>
    <x v="1"/>
    <n v="0.14499999999999999"/>
    <n v="389800"/>
    <n v="23389000"/>
    <x v="0"/>
    <x v="0"/>
    <n v="0"/>
    <n v="0"/>
    <n v="1"/>
    <m/>
    <n v="1"/>
    <n v="2"/>
    <n v="4"/>
    <n v="0"/>
    <n v="7"/>
    <s v="Medium Risk"/>
    <n v="1"/>
    <s v="0-5 bulan"/>
  </r>
  <r>
    <s v="KRM00362"/>
    <d v="2026-04-04T00:00:00"/>
    <x v="2"/>
    <s v="Bagus Prasetyo"/>
    <s v="83772209852863"/>
    <n v="21"/>
    <s v="Perempuan"/>
    <x v="1"/>
    <n v="7536000"/>
    <n v="0.20473726114649682"/>
    <x v="17"/>
    <s v="Jawa Barat"/>
    <x v="0"/>
    <s v="Beat Street"/>
    <s v="Matic Entry"/>
    <n v="19024000"/>
    <n v="2854000"/>
    <s v="Medium"/>
    <n v="0.15"/>
    <x v="0"/>
    <n v="0.14499999999999999"/>
    <n v="1542900"/>
    <n v="18515000"/>
    <x v="0"/>
    <x v="0"/>
    <n v="0"/>
    <n v="0"/>
    <n v="1"/>
    <s v="ok"/>
    <n v="2"/>
    <n v="2"/>
    <n v="1"/>
    <n v="0"/>
    <n v="5"/>
    <s v="Low Risk"/>
    <n v="6"/>
    <s v="6-11 bulan"/>
  </r>
  <r>
    <s v="KRM00363"/>
    <d v="2026-06-13T00:00:00"/>
    <x v="0"/>
    <s v="Dani Susanti"/>
    <s v="45792206827325"/>
    <n v="48"/>
    <s v="Perempuan"/>
    <x v="0"/>
    <n v="4611000"/>
    <n v="9.4014313597918023E-2"/>
    <x v="5"/>
    <s v="Kalimantan Timur"/>
    <x v="0"/>
    <s v="Beat Street"/>
    <s v="Matic Entry"/>
    <n v="18124000"/>
    <n v="7249000"/>
    <s v="High"/>
    <n v="0.4"/>
    <x v="4"/>
    <n v="0.14499999999999999"/>
    <n v="433500"/>
    <n v="15605000"/>
    <x v="0"/>
    <x v="0"/>
    <n v="0"/>
    <n v="0"/>
    <n v="1"/>
    <m/>
    <n v="1"/>
    <n v="1"/>
    <n v="2"/>
    <n v="0"/>
    <n v="4"/>
    <s v="Low Risk"/>
    <n v="4"/>
    <s v="0-5 bulan"/>
  </r>
  <r>
    <s v="KRM00364"/>
    <d v="2026-05-26T00:00:00"/>
    <x v="4"/>
    <s v="Sri Hakim"/>
    <s v="Invalid"/>
    <n v="28"/>
    <s v="Perempuan"/>
    <x v="1"/>
    <n v="11343000"/>
    <n v="6.2576038085162655E-2"/>
    <x v="8"/>
    <s v="Banten"/>
    <x v="1"/>
    <s v="Aerox 155"/>
    <s v="Matic Sport"/>
    <n v="30862000"/>
    <n v="6172000"/>
    <s v="Medium"/>
    <n v="0.2"/>
    <x v="1"/>
    <n v="0.14499999999999999"/>
    <n v="709800"/>
    <n v="42590000"/>
    <x v="0"/>
    <x v="0"/>
    <n v="0"/>
    <n v="0"/>
    <n v="1"/>
    <s v="approved"/>
    <n v="1"/>
    <n v="2"/>
    <n v="4"/>
    <n v="0"/>
    <n v="7"/>
    <s v="Medium Risk"/>
    <n v="4"/>
    <s v="0-5 bulan"/>
  </r>
  <r>
    <s v="KRM00365"/>
    <d v="2026-02-10T00:00:00"/>
    <x v="3"/>
    <s v="Sri Hartono"/>
    <s v="56461503926793"/>
    <n v="23"/>
    <s v="Lakilaki"/>
    <x v="1"/>
    <n v="14415000"/>
    <n v="0.10130419701699618"/>
    <x v="6"/>
    <s v="DIY"/>
    <x v="1"/>
    <s v="R15"/>
    <s v="Sport"/>
    <n v="43099000"/>
    <n v="6465000"/>
    <s v="Medium"/>
    <n v="0.15"/>
    <x v="4"/>
    <n v="0.14499999999999999"/>
    <n v="1460300"/>
    <n v="52569000"/>
    <x v="0"/>
    <x v="0"/>
    <n v="0"/>
    <n v="0"/>
    <n v="1"/>
    <s v="approved"/>
    <n v="1"/>
    <n v="2"/>
    <n v="2"/>
    <n v="0"/>
    <n v="5"/>
    <s v="Low Risk"/>
    <n v="8"/>
    <s v="6-11 bulan"/>
  </r>
  <r>
    <s v="KRM00366"/>
    <d v="2026-02-25T00:00:00"/>
    <x v="3"/>
    <s v="Andi Fauzi"/>
    <s v="48921410776571"/>
    <n v="36"/>
    <s v="Perempuan"/>
    <x v="1"/>
    <n v="7444000"/>
    <n v="0.19766254701773239"/>
    <x v="1"/>
    <s v="Sumatera Selatan"/>
    <x v="0"/>
    <s v="CB150R"/>
    <s v="Sport"/>
    <n v="30418000"/>
    <n v="3042000"/>
    <s v="Low"/>
    <n v="0.1"/>
    <x v="5"/>
    <n v="0.14499999999999999"/>
    <n v="1471400"/>
    <n v="35315000"/>
    <x v="0"/>
    <x v="0"/>
    <n v="0"/>
    <n v="0"/>
    <n v="1"/>
    <s v="survey ulang"/>
    <n v="1"/>
    <n v="3"/>
    <n v="1"/>
    <n v="0"/>
    <n v="5"/>
    <s v="Low Risk"/>
    <n v="7"/>
    <s v="6-11 bulan"/>
  </r>
  <r>
    <s v="KRM00367"/>
    <d v="2026-03-24T00:00:00"/>
    <x v="1"/>
    <s v="Budi Purnama"/>
    <s v="41661004623762"/>
    <n v="56"/>
    <s v="Perempuan"/>
    <x v="0"/>
    <n v="6417000"/>
    <n v="0.22893875642823749"/>
    <x v="20"/>
    <s v="DKI Jakarta"/>
    <x v="1"/>
    <s v="Aerox 155"/>
    <s v="Matic Sport"/>
    <n v="31029000"/>
    <n v="9309000"/>
    <s v="High"/>
    <n v="0.3"/>
    <x v="3"/>
    <n v="0.14499999999999999"/>
    <n v="1469100"/>
    <n v="26444000"/>
    <x v="0"/>
    <x v="0"/>
    <n v="0"/>
    <n v="0"/>
    <n v="1"/>
    <m/>
    <n v="2"/>
    <n v="1"/>
    <n v="1"/>
    <n v="0"/>
    <n v="4"/>
    <s v="Low Risk"/>
    <n v="6"/>
    <s v="6-11 bulan"/>
  </r>
  <r>
    <s v="KRM00368"/>
    <d v="2026-03-28T00:00:00"/>
    <x v="1"/>
    <s v="Fajar Saputra"/>
    <s v="71851707816653"/>
    <n v="47"/>
    <s v="Perempuan"/>
    <x v="1"/>
    <n v="4041000"/>
    <n v="0.32976985894580552"/>
    <x v="9"/>
    <s v="Jawa Tengah"/>
    <x v="1"/>
    <s v="Freego"/>
    <s v="Matic Mid"/>
    <n v="21891000"/>
    <n v="2189000"/>
    <s v="Low"/>
    <n v="0.1"/>
    <x v="3"/>
    <n v="0.14499999999999999"/>
    <n v="1332600"/>
    <n v="23987000"/>
    <x v="0"/>
    <x v="0"/>
    <n v="0"/>
    <n v="0"/>
    <n v="1"/>
    <m/>
    <n v="3"/>
    <n v="3"/>
    <n v="1"/>
    <n v="0"/>
    <n v="7"/>
    <s v="Medium Risk"/>
    <n v="6"/>
    <s v="6-11 bulan"/>
  </r>
  <r>
    <s v="KRM00369"/>
    <d v="2026-02-15T00:00:00"/>
    <x v="3"/>
    <s v="Ahmad Permata"/>
    <s v="80421804521871"/>
    <n v="35"/>
    <s v="Perempuan"/>
    <x v="1"/>
    <n v="9639000"/>
    <n v="0.1366324307500778"/>
    <x v="13"/>
    <s v="Jawa Barat"/>
    <x v="1"/>
    <s v="Lexi LX 155"/>
    <s v="Matic Mid"/>
    <n v="27223000"/>
    <n v="2722000"/>
    <s v="Low"/>
    <n v="0.1"/>
    <x v="5"/>
    <n v="0.14499999999999999"/>
    <n v="1317000"/>
    <n v="31607000"/>
    <x v="0"/>
    <x v="0"/>
    <n v="0"/>
    <n v="0"/>
    <n v="1"/>
    <s v="data kurang"/>
    <n v="1"/>
    <n v="3"/>
    <n v="1"/>
    <n v="0"/>
    <n v="5"/>
    <s v="Low Risk"/>
    <n v="8"/>
    <s v="6-11 bulan"/>
  </r>
  <r>
    <s v="KRM00370"/>
    <d v="2026-05-22T00:00:00"/>
    <x v="4"/>
    <s v="Andi Rahayu"/>
    <s v="56811807731896"/>
    <n v="52"/>
    <s v="Perempuan"/>
    <x v="7"/>
    <n v="2745000"/>
    <n v="0.29482695810564663"/>
    <x v="5"/>
    <s v="Kalimantan Timur"/>
    <x v="0"/>
    <s v="PCX 160"/>
    <s v="Matic Premium"/>
    <n v="35187000"/>
    <n v="7037000"/>
    <s v="Medium"/>
    <n v="0.2"/>
    <x v="1"/>
    <n v="0.14499999999999999"/>
    <n v="809300"/>
    <n v="48559000"/>
    <x v="0"/>
    <x v="0"/>
    <n v="0"/>
    <n v="0"/>
    <n v="1"/>
    <s v="approved"/>
    <n v="2"/>
    <n v="2"/>
    <n v="4"/>
    <n v="0"/>
    <n v="8"/>
    <s v="Medium Risk"/>
    <n v="5"/>
    <s v="0-5 bulan"/>
  </r>
  <r>
    <s v="KRM00371"/>
    <d v="2026-03-23T00:00:00"/>
    <x v="1"/>
    <s v="Fitra Cahyono"/>
    <s v="59771707635248"/>
    <n v="49"/>
    <s v="Lakilaki"/>
    <x v="5"/>
    <n v="3607000"/>
    <n v="0.14349875242583865"/>
    <x v="15"/>
    <s v="DKI Jakarta"/>
    <x v="3"/>
    <s v="Dazz"/>
    <s v="Matic Entry"/>
    <n v="16052000"/>
    <n v="6421000"/>
    <s v="High"/>
    <n v="0.4"/>
    <x v="5"/>
    <n v="0.14499999999999999"/>
    <n v="517600"/>
    <n v="12423000"/>
    <x v="0"/>
    <x v="0"/>
    <n v="0"/>
    <n v="0"/>
    <n v="1"/>
    <m/>
    <n v="1"/>
    <n v="1"/>
    <n v="1"/>
    <n v="0"/>
    <n v="3"/>
    <s v="Low Risk"/>
    <n v="6"/>
    <s v="6-11 bulan"/>
  </r>
  <r>
    <s v="KRM00372"/>
    <d v="2026-03-04T00:00:00"/>
    <x v="1"/>
    <s v="Fitra Hartono"/>
    <s v="89411901528941"/>
    <n v="27"/>
    <s v="Perempuan"/>
    <x v="9"/>
    <n v="5662000"/>
    <n v="0.19392440833627694"/>
    <x v="13"/>
    <s v="Jawa Barat"/>
    <x v="1"/>
    <s v="NMAX 155"/>
    <s v="Matic Premium"/>
    <n v="37065000"/>
    <n v="3707000"/>
    <s v="Low"/>
    <n v="0.1"/>
    <x v="2"/>
    <n v="0.14499999999999999"/>
    <n v="1098000"/>
    <n v="52706000"/>
    <x v="0"/>
    <x v="0"/>
    <n v="0"/>
    <n v="0"/>
    <n v="1"/>
    <m/>
    <n v="1"/>
    <n v="3"/>
    <n v="3"/>
    <n v="0"/>
    <n v="7"/>
    <s v="Medium Risk"/>
    <n v="7"/>
    <s v="6-11 bulan"/>
  </r>
  <r>
    <s v="KRM00373"/>
    <d v="2026-03-20T00:00:00"/>
    <x v="1"/>
    <s v="Joko Utami"/>
    <s v="62671401979048"/>
    <n v="39"/>
    <s v="Lakilaki"/>
    <x v="0"/>
    <n v="6288000"/>
    <n v="0.15938295165394403"/>
    <x v="11"/>
    <s v="Sumatera Utara"/>
    <x v="1"/>
    <s v="Mio M3"/>
    <s v="Matic Entry"/>
    <n v="17507000"/>
    <n v="7003000"/>
    <s v="High"/>
    <n v="0.4"/>
    <x v="0"/>
    <n v="0.14499999999999999"/>
    <n v="1002200"/>
    <n v="12027000"/>
    <x v="0"/>
    <x v="0"/>
    <n v="0"/>
    <n v="0"/>
    <n v="1"/>
    <s v="survey ulang"/>
    <n v="1"/>
    <n v="1"/>
    <n v="1"/>
    <n v="0"/>
    <n v="3"/>
    <s v="Low Risk"/>
    <n v="7"/>
    <s v="6-11 bulan"/>
  </r>
  <r>
    <s v="KRM00374"/>
    <d v="2026-03-23T00:00:00"/>
    <x v="1"/>
    <s v="Dian Rahayu"/>
    <s v="36272802934523"/>
    <n v="23"/>
    <s v="Lakilaki"/>
    <x v="9"/>
    <n v="5997000"/>
    <n v="0.18002334500583625"/>
    <x v="6"/>
    <s v="DIY"/>
    <x v="2"/>
    <s v="Address"/>
    <s v="Matic Mid"/>
    <n v="21283000"/>
    <n v="5321000"/>
    <s v="Medium"/>
    <n v="0.25"/>
    <x v="3"/>
    <n v="0.14499999999999999"/>
    <n v="1079600"/>
    <n v="19433000"/>
    <x v="0"/>
    <x v="0"/>
    <n v="0"/>
    <n v="0"/>
    <n v="1"/>
    <s v="ok"/>
    <n v="1"/>
    <n v="2"/>
    <n v="1"/>
    <n v="0"/>
    <n v="4"/>
    <s v="Low Risk"/>
    <n v="6"/>
    <s v="6-11 bulan"/>
  </r>
  <r>
    <s v="KRM00375"/>
    <d v="2026-02-12T00:00:00"/>
    <x v="3"/>
    <s v="Putri Prasetyo"/>
    <s v="61032008914237"/>
    <n v="29"/>
    <s v="Perempuan"/>
    <x v="0"/>
    <n v="5003000"/>
    <n v="0.25432740355786526"/>
    <x v="15"/>
    <s v="DKI Jakarta"/>
    <x v="0"/>
    <s v="Vario 160"/>
    <s v="Matic Mid"/>
    <n v="29590000"/>
    <n v="5918000"/>
    <s v="Medium"/>
    <n v="0.2"/>
    <x v="5"/>
    <n v="0.14499999999999999"/>
    <n v="1272400"/>
    <n v="30536000"/>
    <x v="0"/>
    <x v="0"/>
    <n v="0"/>
    <n v="0"/>
    <n v="1"/>
    <s v="verifikasi"/>
    <n v="2"/>
    <n v="2"/>
    <n v="1"/>
    <n v="0"/>
    <n v="5"/>
    <s v="Low Risk"/>
    <n v="8"/>
    <s v="6-11 bulan"/>
  </r>
  <r>
    <s v="KRM00376"/>
    <d v="2026-03-22T00:00:00"/>
    <x v="1"/>
    <s v="Eka Pratama"/>
    <s v="63562311901697"/>
    <n v="31"/>
    <s v="Lakilaki"/>
    <x v="3"/>
    <n v="4104000"/>
    <n v="0.36781189083820665"/>
    <x v="16"/>
    <s v="Jawa Timur"/>
    <x v="1"/>
    <s v="Aerox 155"/>
    <s v="Matic Sport"/>
    <n v="31204000"/>
    <n v="3120000"/>
    <s v="Low"/>
    <n v="0.1"/>
    <x v="5"/>
    <n v="0.14499999999999999"/>
    <n v="1509500"/>
    <n v="36228000"/>
    <x v="0"/>
    <x v="0"/>
    <n v="0"/>
    <n v="0"/>
    <n v="1"/>
    <s v="approved"/>
    <n v="3"/>
    <n v="3"/>
    <n v="1"/>
    <n v="0"/>
    <n v="7"/>
    <s v="Medium Risk"/>
    <n v="7"/>
    <s v="6-11 bulan"/>
  </r>
  <r>
    <s v="KRM00377"/>
    <d v="2026-03-19T00:00:00"/>
    <x v="1"/>
    <s v="Ahmad Utami"/>
    <s v="41932404723273"/>
    <n v="21"/>
    <s v="Lakilaki"/>
    <x v="6"/>
    <n v="6160000"/>
    <n v="0.13162337662337661"/>
    <x v="6"/>
    <s v="DIY"/>
    <x v="0"/>
    <s v="PCX 160"/>
    <s v="Matic Premium"/>
    <n v="35189000"/>
    <n v="10557000"/>
    <s v="High"/>
    <n v="0.3"/>
    <x v="2"/>
    <n v="0.14499999999999999"/>
    <n v="810800"/>
    <n v="38918000"/>
    <x v="0"/>
    <x v="0"/>
    <n v="0"/>
    <n v="0"/>
    <n v="1"/>
    <m/>
    <n v="1"/>
    <n v="1"/>
    <n v="3"/>
    <n v="0"/>
    <n v="5"/>
    <s v="Low Risk"/>
    <n v="7"/>
    <s v="6-11 bulan"/>
  </r>
  <r>
    <s v="KRM00378"/>
    <d v="2026-05-05T00:00:00"/>
    <x v="4"/>
    <s v="Nia Kurniawan"/>
    <s v="74581412952435"/>
    <n v="47"/>
    <s v="Perempuan"/>
    <x v="5"/>
    <n v="4934000"/>
    <n v="6.3741386299148758E-2"/>
    <x v="4"/>
    <s v="Kalimantan Selatan"/>
    <x v="2"/>
    <s v="Nex II"/>
    <s v="Matic Entry"/>
    <n v="16829000"/>
    <n v="5890000"/>
    <s v="High"/>
    <n v="0.35"/>
    <x v="1"/>
    <n v="0.14499999999999999"/>
    <n v="314500"/>
    <n v="18870000"/>
    <x v="0"/>
    <x v="0"/>
    <n v="0"/>
    <n v="0"/>
    <n v="1"/>
    <m/>
    <n v="1"/>
    <n v="1"/>
    <n v="4"/>
    <n v="0"/>
    <n v="6"/>
    <s v="Low Risk"/>
    <n v="5"/>
    <s v="0-5 bulan"/>
  </r>
  <r>
    <s v="KRM00379"/>
    <d v="2026-06-15T00:00:00"/>
    <x v="0"/>
    <s v="Ahmad Santoso"/>
    <s v="44561609581079"/>
    <n v="50"/>
    <s v="Perempuan"/>
    <x v="1"/>
    <n v="8970000"/>
    <n v="9.5239687848383506E-2"/>
    <x v="4"/>
    <s v="Kalimantan Selatan"/>
    <x v="0"/>
    <s v="ADV 160"/>
    <s v="Adventure"/>
    <n v="42450000"/>
    <n v="12735000"/>
    <s v="High"/>
    <n v="0.3"/>
    <x v="1"/>
    <n v="0.14499999999999999"/>
    <n v="854300"/>
    <n v="51258000"/>
    <x v="1"/>
    <x v="3"/>
    <n v="22"/>
    <n v="1"/>
    <n v="3"/>
    <s v="data kurang"/>
    <n v="1"/>
    <n v="1"/>
    <n v="4"/>
    <n v="2"/>
    <n v="8"/>
    <s v="Medium Risk"/>
    <n v="4"/>
    <s v="0-5 bulan"/>
  </r>
  <r>
    <s v="KRM00380"/>
    <d v="2026-01-13T00:00:00"/>
    <x v="5"/>
    <s v="Budi Fauzi"/>
    <s v="64152003983683"/>
    <n v="36"/>
    <s v="Perempuan"/>
    <x v="0"/>
    <n v="5008000"/>
    <n v="8.0131789137380185E-2"/>
    <x v="14"/>
    <s v="DKI Jakarta"/>
    <x v="2"/>
    <s v="Address"/>
    <s v="Matic Mid"/>
    <n v="19941000"/>
    <n v="5982000"/>
    <s v="High"/>
    <n v="0.3"/>
    <x v="1"/>
    <n v="0.14499999999999999"/>
    <n v="401300"/>
    <n v="24080000"/>
    <x v="0"/>
    <x v="0"/>
    <n v="0"/>
    <n v="0"/>
    <n v="1"/>
    <s v="ok"/>
    <n v="1"/>
    <n v="1"/>
    <n v="4"/>
    <n v="0"/>
    <n v="6"/>
    <s v="Low Risk"/>
    <n v="9"/>
    <s v="6-11 bulan"/>
  </r>
  <r>
    <s v="KRM00381"/>
    <d v="2026-02-23T00:00:00"/>
    <x v="3"/>
    <s v="Rizky Kurniawan"/>
    <s v="79511907826417"/>
    <n v="21"/>
    <s v="Perempuan"/>
    <x v="1"/>
    <n v="11750000"/>
    <n v="0.28803404255319148"/>
    <x v="19"/>
    <s v="Jawa Barat"/>
    <x v="1"/>
    <s v="R15"/>
    <s v="Sport"/>
    <n v="41729000"/>
    <n v="6259000"/>
    <s v="Medium"/>
    <n v="0.15"/>
    <x v="0"/>
    <n v="0.14499999999999999"/>
    <n v="3384400"/>
    <n v="40613000"/>
    <x v="0"/>
    <x v="0"/>
    <n v="0"/>
    <n v="0"/>
    <n v="1"/>
    <s v="ok"/>
    <n v="2"/>
    <n v="2"/>
    <n v="1"/>
    <n v="0"/>
    <n v="5"/>
    <s v="Low Risk"/>
    <n v="7"/>
    <s v="6-11 bulan"/>
  </r>
  <r>
    <s v="KRM00382"/>
    <d v="2026-02-12T00:00:00"/>
    <x v="3"/>
    <s v="Budi Susanti"/>
    <s v="51952906546583"/>
    <n v="43"/>
    <s v="Lakilaki"/>
    <x v="2"/>
    <n v="1804000"/>
    <n v="0.32777161862527715"/>
    <x v="13"/>
    <s v="Jawa Barat"/>
    <x v="2"/>
    <s v="Address"/>
    <s v="Matic Mid"/>
    <n v="21191000"/>
    <n v="6357000"/>
    <s v="High"/>
    <n v="0.3"/>
    <x v="4"/>
    <n v="0.14499999999999999"/>
    <n v="591300"/>
    <n v="21287000"/>
    <x v="0"/>
    <x v="0"/>
    <n v="0"/>
    <n v="0"/>
    <n v="1"/>
    <s v="ok"/>
    <n v="3"/>
    <n v="1"/>
    <n v="2"/>
    <n v="0"/>
    <n v="6"/>
    <s v="Low Risk"/>
    <n v="8"/>
    <s v="6-11 bulan"/>
  </r>
  <r>
    <s v="KRM00383"/>
    <d v="2026-03-31T00:00:00"/>
    <x v="1"/>
    <s v="Wahyu Lestari"/>
    <s v="83842806627561"/>
    <n v="44"/>
    <s v="Perempuan"/>
    <x v="5"/>
    <n v="4372000"/>
    <n v="0.40757090576395244"/>
    <x v="5"/>
    <s v="Kalimantan Timur"/>
    <x v="0"/>
    <s v="Scoopy"/>
    <s v="Matic Stylish"/>
    <n v="23342000"/>
    <n v="4668000"/>
    <s v="Medium"/>
    <n v="0.2"/>
    <x v="0"/>
    <n v="0.14499999999999999"/>
    <n v="1781900"/>
    <n v="21382000"/>
    <x v="0"/>
    <x v="0"/>
    <n v="0"/>
    <n v="0"/>
    <n v="1"/>
    <m/>
    <n v="4"/>
    <n v="2"/>
    <n v="1"/>
    <n v="0"/>
    <n v="7"/>
    <s v="Medium Risk"/>
    <n v="6"/>
    <s v="6-11 bulan"/>
  </r>
  <r>
    <s v="KRM00384"/>
    <d v="2026-03-25T00:00:00"/>
    <x v="1"/>
    <s v="Ayu Nugroho"/>
    <s v="62442507986096"/>
    <n v="26"/>
    <s v="Perempuan"/>
    <x v="5"/>
    <n v="4514000"/>
    <n v="0.23865750996898538"/>
    <x v="17"/>
    <s v="Jawa Barat"/>
    <x v="4"/>
    <s v="KLX 150"/>
    <s v="Trail"/>
    <n v="38609000"/>
    <n v="11583000"/>
    <s v="High"/>
    <n v="0.3"/>
    <x v="4"/>
    <n v="0.14499999999999999"/>
    <n v="1077300"/>
    <n v="38783000"/>
    <x v="0"/>
    <x v="0"/>
    <n v="0"/>
    <n v="0"/>
    <n v="1"/>
    <s v="approved"/>
    <n v="2"/>
    <n v="1"/>
    <n v="2"/>
    <n v="0"/>
    <n v="5"/>
    <s v="Low Risk"/>
    <n v="6"/>
    <s v="6-11 bulan"/>
  </r>
  <r>
    <s v="KRM00386"/>
    <d v="2026-02-12T00:00:00"/>
    <x v="3"/>
    <s v="Reza Pratama"/>
    <s v="62311408825185"/>
    <n v="38"/>
    <s v="Perempuan"/>
    <x v="0"/>
    <n v="4550000"/>
    <n v="0.22243956043956045"/>
    <x v="2"/>
    <s v="Riau"/>
    <x v="0"/>
    <s v="Vario 125"/>
    <s v="Matic Mid"/>
    <n v="25106000"/>
    <n v="6276000"/>
    <s v="Medium"/>
    <n v="0.25"/>
    <x v="5"/>
    <n v="0.14499999999999999"/>
    <n v="1012100"/>
    <n v="24290000"/>
    <x v="0"/>
    <x v="0"/>
    <n v="0"/>
    <n v="0"/>
    <n v="1"/>
    <s v="survey ulang"/>
    <n v="2"/>
    <n v="2"/>
    <n v="1"/>
    <n v="0"/>
    <n v="5"/>
    <s v="Low Risk"/>
    <n v="8"/>
    <s v="6-11 bulan"/>
  </r>
  <r>
    <s v="KRM00387"/>
    <d v="2026-03-09T00:00:00"/>
    <x v="1"/>
    <s v="Maya Rahayu"/>
    <s v="64792605905880"/>
    <n v="42"/>
    <s v="Lakilaki"/>
    <x v="6"/>
    <n v="7000000"/>
    <n v="8.7571428571428578E-2"/>
    <x v="13"/>
    <s v="Jawa Barat"/>
    <x v="0"/>
    <s v="Scoopy"/>
    <s v="Matic Stylish"/>
    <n v="23691000"/>
    <n v="2369000"/>
    <s v="Low"/>
    <n v="0.1"/>
    <x v="1"/>
    <n v="0.14499999999999999"/>
    <n v="613000"/>
    <n v="36781000"/>
    <x v="0"/>
    <x v="0"/>
    <n v="0"/>
    <n v="0"/>
    <n v="1"/>
    <m/>
    <n v="1"/>
    <n v="3"/>
    <n v="4"/>
    <n v="0"/>
    <n v="8"/>
    <s v="Medium Risk"/>
    <n v="7"/>
    <s v="6-11 bulan"/>
  </r>
  <r>
    <s v="KRM00388"/>
    <d v="2026-04-02T00:00:00"/>
    <x v="2"/>
    <s v="Putri Fauzi"/>
    <s v="87541003893490"/>
    <n v="51"/>
    <s v="Perempuan"/>
    <x v="5"/>
    <n v="4105000"/>
    <n v="0.1899878197320341"/>
    <x v="4"/>
    <s v="Kalimantan Selatan"/>
    <x v="1"/>
    <s v="Mio M3"/>
    <s v="Matic Entry"/>
    <n v="18139000"/>
    <n v="3628000"/>
    <s v="Medium"/>
    <n v="0.2"/>
    <x v="5"/>
    <n v="0.14499999999999999"/>
    <n v="779900"/>
    <n v="18719000"/>
    <x v="0"/>
    <x v="0"/>
    <n v="0"/>
    <n v="0"/>
    <n v="1"/>
    <s v="approved"/>
    <n v="1"/>
    <n v="2"/>
    <n v="1"/>
    <n v="0"/>
    <n v="4"/>
    <s v="Low Risk"/>
    <n v="6"/>
    <s v="6-11 bulan"/>
  </r>
  <r>
    <s v="KRM00389"/>
    <d v="2026-07-03T00:00:00"/>
    <x v="12"/>
    <s v="Maya Hartono"/>
    <s v="40072910994502"/>
    <n v="45"/>
    <s v="Perempuan"/>
    <x v="3"/>
    <n v="5847000"/>
    <n v="0.30672139558748074"/>
    <x v="15"/>
    <s v="DKI Jakarta"/>
    <x v="1"/>
    <s v="MT15"/>
    <s v="Sport Naked"/>
    <n v="37878000"/>
    <n v="11363000"/>
    <s v="High"/>
    <n v="0.3"/>
    <x v="3"/>
    <n v="0.14499999999999999"/>
    <n v="1793400"/>
    <n v="32282000"/>
    <x v="1"/>
    <x v="4"/>
    <n v="181"/>
    <n v="7"/>
    <n v="5"/>
    <m/>
    <n v="3"/>
    <n v="1"/>
    <n v="1"/>
    <n v="4"/>
    <n v="9"/>
    <s v="High Risk"/>
    <n v="3"/>
    <s v="0-5 bulan"/>
  </r>
  <r>
    <s v="KRM00390"/>
    <d v="2026-04-20T00:00:00"/>
    <x v="2"/>
    <s v="Reza Hidayah"/>
    <s v="46912008554680"/>
    <n v="50"/>
    <s v="Perempuan"/>
    <x v="8"/>
    <n v="3732000"/>
    <n v="0.41538049303322616"/>
    <x v="12"/>
    <s v="DKI Jakarta"/>
    <x v="0"/>
    <s v="CB150R"/>
    <s v="Sport"/>
    <n v="30557000"/>
    <n v="7639000"/>
    <s v="Medium"/>
    <n v="0.25"/>
    <x v="3"/>
    <n v="0.14499999999999999"/>
    <n v="1550200"/>
    <n v="27903000"/>
    <x v="0"/>
    <x v="0"/>
    <n v="0"/>
    <n v="0"/>
    <n v="1"/>
    <s v="ok"/>
    <n v="4"/>
    <n v="2"/>
    <n v="1"/>
    <n v="0"/>
    <n v="7"/>
    <s v="Medium Risk"/>
    <n v="6"/>
    <s v="6-11 bulan"/>
  </r>
  <r>
    <s v="KRM00391"/>
    <d v="2026-03-15T00:00:00"/>
    <x v="1"/>
    <s v="Putri Saputra"/>
    <s v="45632801975927"/>
    <n v="35"/>
    <s v="Lakilaki"/>
    <x v="5"/>
    <n v="3015000"/>
    <n v="0.16786069651741292"/>
    <x v="1"/>
    <s v="Sumatera Selatan"/>
    <x v="2"/>
    <s v="Address"/>
    <s v="Matic Mid"/>
    <n v="20710000"/>
    <n v="3107000"/>
    <s v="Medium"/>
    <n v="0.15"/>
    <x v="1"/>
    <n v="0.14499999999999999"/>
    <n v="506100"/>
    <n v="30365000"/>
    <x v="0"/>
    <x v="0"/>
    <n v="0"/>
    <n v="0"/>
    <n v="1"/>
    <m/>
    <n v="1"/>
    <n v="2"/>
    <n v="4"/>
    <n v="0"/>
    <n v="7"/>
    <s v="Medium Risk"/>
    <n v="7"/>
    <s v="6-11 bulan"/>
  </r>
  <r>
    <s v="KRM00392"/>
    <d v="2026-01-04T00:00:00"/>
    <x v="5"/>
    <s v="Sri Setiawan"/>
    <s v="34412006721685"/>
    <n v="23"/>
    <s v="Perempuan"/>
    <x v="4"/>
    <n v="5894000"/>
    <n v="0.11981676280963692"/>
    <x v="15"/>
    <s v="DKI Jakarta"/>
    <x v="0"/>
    <s v="Vario 160"/>
    <s v="Matic Mid"/>
    <n v="28898000"/>
    <n v="4335000"/>
    <s v="Medium"/>
    <n v="0.15"/>
    <x v="1"/>
    <n v="0.14499999999999999"/>
    <n v="706200"/>
    <n v="42370000"/>
    <x v="0"/>
    <x v="0"/>
    <n v="0"/>
    <n v="0"/>
    <n v="1"/>
    <s v="approved"/>
    <n v="1"/>
    <n v="2"/>
    <n v="4"/>
    <n v="0"/>
    <n v="7"/>
    <s v="Medium Risk"/>
    <n v="9"/>
    <s v="6-11 bulan"/>
  </r>
  <r>
    <s v="KRM00393"/>
    <d v="2026-03-28T00:00:00"/>
    <x v="1"/>
    <s v="Fitra Utami"/>
    <s v="43342410841131"/>
    <n v="36"/>
    <s v="Lakilaki"/>
    <x v="0"/>
    <n v="6904000"/>
    <n v="0.21247103128621089"/>
    <x v="11"/>
    <s v="Sumatera Utara"/>
    <x v="1"/>
    <s v="R15"/>
    <s v="Sport"/>
    <n v="43294000"/>
    <n v="6494000"/>
    <s v="Medium"/>
    <n v="0.15"/>
    <x v="4"/>
    <n v="0.14499999999999999"/>
    <n v="1466900"/>
    <n v="52809000"/>
    <x v="0"/>
    <x v="0"/>
    <n v="0"/>
    <n v="0"/>
    <n v="1"/>
    <m/>
    <n v="2"/>
    <n v="2"/>
    <n v="2"/>
    <n v="0"/>
    <n v="6"/>
    <s v="Low Risk"/>
    <n v="6"/>
    <s v="6-11 bulan"/>
  </r>
  <r>
    <s v="KRM00394"/>
    <d v="2026-03-30T00:00:00"/>
    <x v="1"/>
    <s v="Andi Hakim"/>
    <s v="85232804981415"/>
    <n v="57"/>
    <s v="Perempuan"/>
    <x v="4"/>
    <n v="4826000"/>
    <n v="0.21904268545379196"/>
    <x v="10"/>
    <s v="Jawa Timur"/>
    <x v="0"/>
    <s v="Vario 125"/>
    <s v="Matic Mid"/>
    <n v="24582000"/>
    <n v="4916000"/>
    <s v="Medium"/>
    <n v="0.2"/>
    <x v="5"/>
    <n v="0.14499999999999999"/>
    <n v="1057100"/>
    <n v="25370000"/>
    <x v="0"/>
    <x v="0"/>
    <n v="0"/>
    <n v="0"/>
    <n v="1"/>
    <m/>
    <n v="2"/>
    <n v="2"/>
    <n v="1"/>
    <n v="0"/>
    <n v="5"/>
    <s v="Low Risk"/>
    <n v="6"/>
    <s v="6-11 bulan"/>
  </r>
  <r>
    <s v="KRM00395"/>
    <d v="2026-06-13T00:00:00"/>
    <x v="0"/>
    <s v="Rina Cahyono"/>
    <s v="56231910798250"/>
    <n v="41"/>
    <s v="Lakilaki"/>
    <x v="9"/>
    <n v="4379000"/>
    <n v="0.17010733044073989"/>
    <x v="2"/>
    <s v="Riau"/>
    <x v="1"/>
    <s v="Freego"/>
    <s v="Matic Mid"/>
    <n v="23359000"/>
    <n v="4672000"/>
    <s v="Medium"/>
    <n v="0.2"/>
    <x v="4"/>
    <n v="0.14499999999999999"/>
    <n v="744900"/>
    <n v="26816000"/>
    <x v="0"/>
    <x v="0"/>
    <n v="0"/>
    <n v="0"/>
    <n v="1"/>
    <s v="survey ulang"/>
    <n v="1"/>
    <n v="2"/>
    <n v="2"/>
    <n v="0"/>
    <n v="5"/>
    <s v="Low Risk"/>
    <n v="4"/>
    <s v="0-5 bulan"/>
  </r>
  <r>
    <s v="KRM00397"/>
    <d v="2026-04-30T00:00:00"/>
    <x v="2"/>
    <s v="Tidak Diketahui"/>
    <s v="Invalid"/>
    <n v="33"/>
    <s v="Lakilaki"/>
    <x v="1"/>
    <n v="14914000"/>
    <n v="4.4830360734879976E-2"/>
    <x v="6"/>
    <s v="DIY"/>
    <x v="2"/>
    <s v="Address"/>
    <s v="Matic Mid"/>
    <n v="20965000"/>
    <n v="4193000"/>
    <s v="Medium"/>
    <n v="0.2"/>
    <x v="4"/>
    <n v="0.14499999999999999"/>
    <n v="668600"/>
    <n v="24068000"/>
    <x v="0"/>
    <x v="0"/>
    <n v="0"/>
    <n v="0"/>
    <n v="1"/>
    <m/>
    <n v="1"/>
    <n v="2"/>
    <n v="2"/>
    <n v="0"/>
    <n v="5"/>
    <s v="Low Risk"/>
    <n v="5"/>
    <s v="0-5 bulan"/>
  </r>
  <r>
    <s v="KRM00398"/>
    <d v="2026-01-20T00:00:00"/>
    <x v="5"/>
    <s v="Lestari Pratama"/>
    <s v="32912304508103"/>
    <n v="22"/>
    <s v="Perempuan"/>
    <x v="6"/>
    <n v="6057000"/>
    <n v="0.11830939408948324"/>
    <x v="15"/>
    <s v="DKI Jakarta"/>
    <x v="0"/>
    <s v="Revo X"/>
    <s v="Bebek"/>
    <n v="17656000"/>
    <n v="7062000"/>
    <s v="High"/>
    <n v="0.4"/>
    <x v="3"/>
    <n v="0.14499999999999999"/>
    <n v="716600"/>
    <n v="12898000"/>
    <x v="0"/>
    <x v="0"/>
    <n v="0"/>
    <n v="0"/>
    <n v="1"/>
    <s v="data kurang"/>
    <n v="1"/>
    <n v="1"/>
    <n v="1"/>
    <n v="0"/>
    <n v="3"/>
    <s v="Low Risk"/>
    <n v="9"/>
    <s v="6-11 bulan"/>
  </r>
  <r>
    <s v="KRM00399"/>
    <d v="2026-05-06T00:00:00"/>
    <x v="4"/>
    <s v="Nurul Lestari"/>
    <s v="88161408965474"/>
    <n v="24"/>
    <s v="Perempuan"/>
    <x v="7"/>
    <n v="2952000"/>
    <n v="0.37869241192411923"/>
    <x v="20"/>
    <s v="DKI Jakarta"/>
    <x v="1"/>
    <s v="Aerox 155"/>
    <s v="Matic Sport"/>
    <n v="31161000"/>
    <n v="3116000"/>
    <s v="Low"/>
    <n v="0.1"/>
    <x v="4"/>
    <n v="0.14499999999999999"/>
    <n v="1117900"/>
    <n v="40244000"/>
    <x v="0"/>
    <x v="0"/>
    <n v="0"/>
    <n v="0"/>
    <n v="1"/>
    <s v="verifikasi"/>
    <n v="3"/>
    <n v="3"/>
    <n v="2"/>
    <n v="0"/>
    <n v="8"/>
    <s v="Medium Risk"/>
    <n v="5"/>
    <s v="0-5 bulan"/>
  </r>
  <r>
    <s v="KRM00400"/>
    <d v="2026-05-24T00:00:00"/>
    <x v="4"/>
    <s v="Dani Kusuma"/>
    <s v="55832403913885"/>
    <n v="22"/>
    <s v="Lakilaki"/>
    <x v="3"/>
    <n v="7976000"/>
    <n v="4.5110330992978939E-2"/>
    <x v="11"/>
    <s v="Sumatera Utara"/>
    <x v="2"/>
    <s v="Nex II"/>
    <s v="Matic Entry"/>
    <n v="16686000"/>
    <n v="4172000"/>
    <s v="Medium"/>
    <n v="0.25"/>
    <x v="1"/>
    <n v="0.14499999999999999"/>
    <n v="359800"/>
    <n v="21587000"/>
    <x v="0"/>
    <x v="0"/>
    <n v="0"/>
    <n v="0"/>
    <n v="1"/>
    <s v="ok"/>
    <n v="1"/>
    <n v="2"/>
    <n v="4"/>
    <n v="0"/>
    <n v="7"/>
    <s v="Medium Risk"/>
    <n v="4"/>
    <s v="0-5 bulan"/>
  </r>
  <r>
    <s v="KRM00401"/>
    <s v="Data Tidak Lengkap"/>
    <x v="7"/>
    <s v="Tidak Diketahui"/>
    <s v="Data Tidak Lengkap"/>
    <n v="46"/>
    <s v="Perempuan"/>
    <x v="3"/>
    <n v="5689000"/>
    <n v="0.37936368430304096"/>
    <x v="18"/>
    <s v="DKI Jakarta"/>
    <x v="4"/>
    <s v="KLX 150"/>
    <s v="Trail"/>
    <n v="37538977"/>
    <n v="5631000"/>
    <s v="Medium"/>
    <n v="0.15"/>
    <x v="3"/>
    <n v="0.14499999999999999"/>
    <n v="2158200"/>
    <n v="38848000"/>
    <x v="0"/>
    <x v="0"/>
    <n v="0"/>
    <n v="0"/>
    <n v="1"/>
    <s v="survey ulang"/>
    <n v="3"/>
    <n v="2"/>
    <n v="1"/>
    <n v="0"/>
    <n v="6"/>
    <s v="Low Risk"/>
    <s v="N/A"/>
    <s v="N/A"/>
  </r>
  <r>
    <s v="KRM00402"/>
    <d v="2026-03-31T00:00:00"/>
    <x v="1"/>
    <s v="Hendra Purnama"/>
    <s v="68031209911684"/>
    <n v="33"/>
    <s v="Perempuan"/>
    <x v="9"/>
    <n v="5124000"/>
    <n v="0.1287080405932865"/>
    <x v="16"/>
    <s v="Jawa Timur"/>
    <x v="1"/>
    <s v="Lexi LX 155"/>
    <s v="Matic Mid"/>
    <n v="28675000"/>
    <n v="5735000"/>
    <s v="Medium"/>
    <n v="0.2"/>
    <x v="1"/>
    <n v="0.14499999999999999"/>
    <n v="659500"/>
    <n v="39572000"/>
    <x v="0"/>
    <x v="0"/>
    <n v="0"/>
    <n v="0"/>
    <n v="1"/>
    <s v="ok"/>
    <n v="1"/>
    <n v="2"/>
    <n v="4"/>
    <n v="0"/>
    <n v="7"/>
    <s v="Medium Risk"/>
    <n v="6"/>
    <s v="6-11 bulan"/>
  </r>
  <r>
    <s v="KRM00403"/>
    <d v="2026-05-02T00:00:00"/>
    <x v="4"/>
    <s v="Andi Kurniawan"/>
    <s v="39772202904267"/>
    <n v="39"/>
    <s v="Perempuan"/>
    <x v="5"/>
    <n v="3679000"/>
    <n v="0.21315574884479477"/>
    <x v="14"/>
    <s v="DKI Jakarta"/>
    <x v="4"/>
    <s v="KLX 150"/>
    <s v="Trail"/>
    <n v="36368000"/>
    <n v="9092000"/>
    <s v="Medium"/>
    <n v="0.25"/>
    <x v="1"/>
    <n v="0.14499999999999999"/>
    <n v="784200"/>
    <n v="47050000"/>
    <x v="0"/>
    <x v="0"/>
    <n v="0"/>
    <n v="0"/>
    <n v="1"/>
    <m/>
    <n v="2"/>
    <n v="2"/>
    <n v="4"/>
    <n v="0"/>
    <n v="8"/>
    <s v="Medium Risk"/>
    <n v="5"/>
    <s v="0-5 bulan"/>
  </r>
  <r>
    <s v="KRM00404"/>
    <d v="2026-04-19T00:00:00"/>
    <x v="2"/>
    <s v="Dewi Anggraini"/>
    <s v="75952105709731"/>
    <n v="23"/>
    <s v="Lakilaki"/>
    <x v="3"/>
    <n v="3807000"/>
    <n v="0.31812450748620963"/>
    <x v="7"/>
    <s v="Jawa Barat"/>
    <x v="0"/>
    <s v="Scoopy"/>
    <s v="Matic Stylish"/>
    <n v="23873000"/>
    <n v="5968000"/>
    <s v="Medium"/>
    <n v="0.25"/>
    <x v="3"/>
    <n v="0.14499999999999999"/>
    <n v="1211100"/>
    <n v="21800000"/>
    <x v="0"/>
    <x v="0"/>
    <n v="0"/>
    <n v="0"/>
    <n v="1"/>
    <s v="ok"/>
    <n v="3"/>
    <n v="2"/>
    <n v="1"/>
    <n v="0"/>
    <n v="6"/>
    <s v="Low Risk"/>
    <n v="6"/>
    <s v="6-11 bulan"/>
  </r>
  <r>
    <s v="KRM00405"/>
    <d v="2026-06-15T00:00:00"/>
    <x v="0"/>
    <s v="Nia Hartono"/>
    <s v="64822609832490"/>
    <n v="22"/>
    <s v="Perempuan"/>
    <x v="9"/>
    <n v="5322000"/>
    <n v="0.17222848553175499"/>
    <x v="13"/>
    <s v="Jawa Barat"/>
    <x v="2"/>
    <s v="Address"/>
    <s v="Matic Mid"/>
    <n v="20847000"/>
    <n v="7296000"/>
    <s v="High"/>
    <n v="0.35"/>
    <x v="3"/>
    <n v="0.14499999999999999"/>
    <n v="916600"/>
    <n v="16498000"/>
    <x v="0"/>
    <x v="0"/>
    <n v="0"/>
    <n v="0"/>
    <n v="1"/>
    <s v="verifikasi"/>
    <n v="1"/>
    <n v="1"/>
    <n v="1"/>
    <n v="0"/>
    <n v="3"/>
    <s v="Low Risk"/>
    <n v="4"/>
    <s v="0-5 bulan"/>
  </r>
  <r>
    <s v="KRM00406"/>
    <d v="2026-05-15T00:00:00"/>
    <x v="4"/>
    <s v="Sri Kurniawan"/>
    <s v="47302308704280"/>
    <n v="48"/>
    <s v="Lakilaki"/>
    <x v="0"/>
    <n v="6174000"/>
    <n v="0.3118075801749271"/>
    <x v="4"/>
    <s v="Kalimantan Selatan"/>
    <x v="1"/>
    <s v="R15"/>
    <s v="Sport"/>
    <n v="42137000"/>
    <n v="6321000"/>
    <s v="Medium"/>
    <n v="0.15"/>
    <x v="5"/>
    <n v="0.14499999999999999"/>
    <n v="1925100"/>
    <n v="46202000"/>
    <x v="0"/>
    <x v="0"/>
    <n v="0"/>
    <n v="0"/>
    <n v="1"/>
    <m/>
    <n v="3"/>
    <n v="2"/>
    <n v="1"/>
    <n v="0"/>
    <n v="6"/>
    <s v="Low Risk"/>
    <n v="5"/>
    <s v="0-5 bulan"/>
  </r>
  <r>
    <s v="KRM00407"/>
    <d v="2026-03-30T00:00:00"/>
    <x v="1"/>
    <s v="Tri Setiawan"/>
    <s v="76691109921914"/>
    <n v="25"/>
    <s v="Perempuan"/>
    <x v="0"/>
    <n v="6995000"/>
    <n v="0.18929235167977126"/>
    <x v="14"/>
    <s v="DKI Jakarta"/>
    <x v="2"/>
    <s v="Nex II"/>
    <s v="Matic Entry"/>
    <n v="16326000"/>
    <n v="2449000"/>
    <s v="Medium"/>
    <n v="0.15"/>
    <x v="0"/>
    <n v="0.14499999999999999"/>
    <n v="1324100"/>
    <n v="15889000"/>
    <x v="0"/>
    <x v="0"/>
    <n v="0"/>
    <n v="0"/>
    <n v="1"/>
    <m/>
    <n v="1"/>
    <n v="2"/>
    <n v="1"/>
    <n v="0"/>
    <n v="4"/>
    <s v="Low Risk"/>
    <n v="6"/>
    <s v="6-11 bulan"/>
  </r>
  <r>
    <s v="KRM00408"/>
    <d v="2026-05-13T00:00:00"/>
    <x v="4"/>
    <s v="Dian Cahyono"/>
    <s v="72231105942643"/>
    <n v="22"/>
    <s v="Perempuan"/>
    <x v="0"/>
    <n v="7515000"/>
    <n v="0.1633666001330672"/>
    <x v="0"/>
    <s v="Bali"/>
    <x v="0"/>
    <s v="ADV 160"/>
    <s v="Adventure"/>
    <n v="44002000"/>
    <n v="13201000"/>
    <s v="High"/>
    <n v="0.3"/>
    <x v="4"/>
    <n v="0.14499999999999999"/>
    <n v="1227700"/>
    <n v="44199000"/>
    <x v="0"/>
    <x v="0"/>
    <n v="0"/>
    <n v="0"/>
    <n v="1"/>
    <m/>
    <n v="1"/>
    <n v="1"/>
    <n v="2"/>
    <n v="0"/>
    <n v="4"/>
    <s v="Low Risk"/>
    <n v="5"/>
    <s v="0-5 bulan"/>
  </r>
  <r>
    <s v="KRM00409"/>
    <d v="2026-04-12T00:00:00"/>
    <x v="2"/>
    <s v="Rizky Santoso"/>
    <s v="86481309601017"/>
    <n v="30"/>
    <s v="Lakilaki"/>
    <x v="6"/>
    <n v="6139000"/>
    <n v="7.1770646685127865E-2"/>
    <x v="3"/>
    <s v="Sulawesi Selatan"/>
    <x v="2"/>
    <s v="Address"/>
    <s v="Matic Mid"/>
    <n v="20591000"/>
    <n v="7207000"/>
    <s v="High"/>
    <n v="0.35"/>
    <x v="2"/>
    <n v="0.14499999999999999"/>
    <n v="440600"/>
    <n v="21147000"/>
    <x v="0"/>
    <x v="1"/>
    <n v="81"/>
    <n v="2"/>
    <n v="2"/>
    <m/>
    <n v="1"/>
    <n v="1"/>
    <n v="3"/>
    <n v="2"/>
    <n v="7"/>
    <s v="Medium Risk"/>
    <n v="6"/>
    <s v="6-11 bulan"/>
  </r>
  <r>
    <s v="KRM00410"/>
    <d v="2026-05-09T00:00:00"/>
    <x v="4"/>
    <s v="Dian Santoso"/>
    <s v="59992506598215"/>
    <n v="52"/>
    <s v="Lakilaki"/>
    <x v="5"/>
    <n v="3558000"/>
    <n v="0.15913434513771782"/>
    <x v="20"/>
    <s v="DKI Jakarta"/>
    <x v="0"/>
    <s v="Scoopy"/>
    <s v="Matic Stylish"/>
    <n v="23676000"/>
    <n v="9471000"/>
    <s v="High"/>
    <n v="0.4"/>
    <x v="4"/>
    <n v="0.14499999999999999"/>
    <n v="566200"/>
    <n v="20385000"/>
    <x v="0"/>
    <x v="0"/>
    <n v="0"/>
    <n v="0"/>
    <n v="1"/>
    <s v="survey ulang"/>
    <n v="1"/>
    <n v="1"/>
    <n v="2"/>
    <n v="0"/>
    <n v="4"/>
    <s v="Low Risk"/>
    <n v="5"/>
    <s v="0-5 bulan"/>
  </r>
  <r>
    <s v="KRM00411"/>
    <d v="2026-04-12T00:00:00"/>
    <x v="2"/>
    <s v="Indah Sari"/>
    <s v="50921306801166"/>
    <n v="34"/>
    <s v="Perempuan"/>
    <x v="5"/>
    <n v="4105000"/>
    <n v="0.29873325213154689"/>
    <x v="11"/>
    <s v="Sumatera Utara"/>
    <x v="1"/>
    <s v="MT15"/>
    <s v="Sport Naked"/>
    <n v="38025000"/>
    <n v="15210000"/>
    <s v="High"/>
    <n v="0.4"/>
    <x v="5"/>
    <n v="0.14499999999999999"/>
    <n v="1226300"/>
    <n v="29432000"/>
    <x v="0"/>
    <x v="0"/>
    <n v="0"/>
    <n v="0"/>
    <n v="1"/>
    <m/>
    <n v="2"/>
    <n v="1"/>
    <n v="1"/>
    <n v="0"/>
    <n v="4"/>
    <s v="Low Risk"/>
    <n v="6"/>
    <s v="6-11 bulan"/>
  </r>
  <r>
    <s v="KRM00412"/>
    <d v="2026-01-08T00:00:00"/>
    <x v="5"/>
    <s v="Rina Nugroho"/>
    <s v="91891111629928"/>
    <n v="51"/>
    <s v="Lakilaki"/>
    <x v="9"/>
    <n v="5275000"/>
    <n v="0.5550142180094787"/>
    <x v="7"/>
    <s v="Jawa Barat"/>
    <x v="1"/>
    <s v="MT15"/>
    <s v="Sport Naked"/>
    <n v="38355000"/>
    <n v="7671000"/>
    <s v="Medium"/>
    <n v="0.2"/>
    <x v="0"/>
    <n v="0.14499999999999999"/>
    <n v="2927700"/>
    <n v="35133000"/>
    <x v="0"/>
    <x v="0"/>
    <n v="0"/>
    <n v="0"/>
    <n v="1"/>
    <s v="data kurang"/>
    <n v="4"/>
    <n v="2"/>
    <n v="1"/>
    <n v="0"/>
    <n v="7"/>
    <s v="Medium Risk"/>
    <n v="9"/>
    <s v="6-11 bulan"/>
  </r>
  <r>
    <s v="KRM00413"/>
    <d v="2026-11-04T00:00:00"/>
    <x v="10"/>
    <s v="Sri Hidayah"/>
    <s v="99151309722309"/>
    <n v="45"/>
    <s v="Perempuan"/>
    <x v="0"/>
    <n v="7471000"/>
    <n v="0.18728416543970017"/>
    <x v="12"/>
    <s v="DKI Jakarta"/>
    <x v="0"/>
    <s v="Scoopy"/>
    <s v="Matic Stylish"/>
    <n v="24337000"/>
    <n v="3650000"/>
    <s v="Medium"/>
    <n v="0.15"/>
    <x v="3"/>
    <n v="0.14499999999999999"/>
    <n v="1399200"/>
    <n v="25186000"/>
    <x v="0"/>
    <x v="0"/>
    <n v="0"/>
    <n v="0"/>
    <n v="1"/>
    <m/>
    <n v="1"/>
    <n v="2"/>
    <n v="1"/>
    <n v="0"/>
    <n v="4"/>
    <s v="Low Risk"/>
    <s v="N/A"/>
    <s v="N/A"/>
  </r>
  <r>
    <s v="KRM00414"/>
    <d v="2026-05-25T00:00:00"/>
    <x v="4"/>
    <s v="Putri Anggraini"/>
    <s v="55552401743342"/>
    <n v="21"/>
    <s v="Perempuan"/>
    <x v="5"/>
    <n v="3597000"/>
    <n v="0.50989713650264112"/>
    <x v="15"/>
    <s v="DKI Jakarta"/>
    <x v="0"/>
    <s v="Vario 125"/>
    <s v="Matic Mid"/>
    <n v="25629000"/>
    <n v="6407000"/>
    <s v="Medium"/>
    <n v="0.25"/>
    <x v="0"/>
    <n v="0.14499999999999999"/>
    <n v="1834100"/>
    <n v="22009000"/>
    <x v="0"/>
    <x v="0"/>
    <n v="0"/>
    <n v="0"/>
    <n v="1"/>
    <s v="ok"/>
    <n v="4"/>
    <n v="2"/>
    <n v="1"/>
    <n v="0"/>
    <n v="7"/>
    <s v="Medium Risk"/>
    <n v="4"/>
    <s v="0-5 bulan"/>
  </r>
  <r>
    <s v="KRM00415"/>
    <d v="2026-02-06T00:00:00"/>
    <x v="3"/>
    <s v="Budi Kurniawan"/>
    <s v="62222107664375"/>
    <n v="52"/>
    <s v="Perempuan"/>
    <x v="9"/>
    <n v="5753000"/>
    <n v="0.18600730053884929"/>
    <x v="2"/>
    <s v="Riau"/>
    <x v="0"/>
    <s v="CB150R"/>
    <s v="Sport"/>
    <n v="30631000"/>
    <n v="10721000"/>
    <s v="High"/>
    <n v="0.35"/>
    <x v="5"/>
    <n v="0.14499999999999999"/>
    <n v="1070100"/>
    <n v="25683000"/>
    <x v="0"/>
    <x v="0"/>
    <n v="0"/>
    <n v="0"/>
    <n v="1"/>
    <s v="verifikasi"/>
    <n v="1"/>
    <n v="1"/>
    <n v="1"/>
    <n v="0"/>
    <n v="3"/>
    <s v="Low Risk"/>
    <n v="8"/>
    <s v="6-11 bulan"/>
  </r>
  <r>
    <s v="KRM00416"/>
    <d v="2026-03-15T00:00:00"/>
    <x v="1"/>
    <s v="Bagus Fauzi"/>
    <s v="67551003948941"/>
    <n v="50"/>
    <s v="Perempuan"/>
    <x v="9"/>
    <n v="3854000"/>
    <n v="0.26442656979761286"/>
    <x v="14"/>
    <s v="DKI Jakarta"/>
    <x v="1"/>
    <s v="MT15"/>
    <s v="Sport Naked"/>
    <n v="38699000"/>
    <n v="7740000"/>
    <s v="Medium"/>
    <n v="0.2"/>
    <x v="2"/>
    <n v="0.14499999999999999"/>
    <n v="1019100"/>
    <n v="48916000"/>
    <x v="0"/>
    <x v="0"/>
    <n v="0"/>
    <n v="0"/>
    <n v="1"/>
    <s v="verifikasi"/>
    <n v="2"/>
    <n v="2"/>
    <n v="3"/>
    <n v="0"/>
    <n v="7"/>
    <s v="Medium Risk"/>
    <n v="7"/>
    <s v="6-11 bulan"/>
  </r>
  <r>
    <s v="KRM00417"/>
    <d v="2026-05-23T00:00:00"/>
    <x v="4"/>
    <s v="Nia Setiawan"/>
    <s v="71931010832235"/>
    <n v="56"/>
    <s v="Perempuan"/>
    <x v="0"/>
    <n v="7260000"/>
    <n v="0.1502754820936639"/>
    <x v="20"/>
    <s v="DKI Jakarta"/>
    <x v="0"/>
    <s v="Vario 125"/>
    <s v="Matic Mid"/>
    <n v="24815000"/>
    <n v="8685000"/>
    <s v="High"/>
    <n v="0.35"/>
    <x v="3"/>
    <n v="0.14499999999999999"/>
    <n v="1091000"/>
    <n v="19639000"/>
    <x v="0"/>
    <x v="0"/>
    <n v="0"/>
    <n v="0"/>
    <n v="1"/>
    <m/>
    <n v="1"/>
    <n v="1"/>
    <n v="1"/>
    <n v="0"/>
    <n v="3"/>
    <s v="Low Risk"/>
    <n v="4"/>
    <s v="0-5 bulan"/>
  </r>
  <r>
    <s v="KRM00418"/>
    <d v="2026-03-28T00:00:00"/>
    <x v="1"/>
    <s v="Andi Cahyono"/>
    <s v="42321905775702"/>
    <n v="31"/>
    <s v="Lakilaki"/>
    <x v="3"/>
    <n v="6918000"/>
    <n v="0.25462561433940445"/>
    <x v="6"/>
    <s v="DIY"/>
    <x v="1"/>
    <s v="R15"/>
    <s v="Sport"/>
    <n v="40965000"/>
    <n v="8193000"/>
    <s v="Medium"/>
    <n v="0.2"/>
    <x v="5"/>
    <n v="0.14499999999999999"/>
    <n v="1761500"/>
    <n v="42276000"/>
    <x v="0"/>
    <x v="0"/>
    <n v="0"/>
    <n v="0"/>
    <n v="1"/>
    <m/>
    <n v="2"/>
    <n v="2"/>
    <n v="1"/>
    <n v="0"/>
    <n v="5"/>
    <s v="Low Risk"/>
    <n v="6"/>
    <s v="6-11 bulan"/>
  </r>
  <r>
    <s v="KRM00419"/>
    <d v="2026-02-27T00:00:00"/>
    <x v="3"/>
    <s v="Joko Sari"/>
    <s v="90131609965541"/>
    <n v="39"/>
    <s v="Perempuan"/>
    <x v="2"/>
    <n v="3021000"/>
    <n v="0.19606090698444223"/>
    <x v="0"/>
    <s v="Bali"/>
    <x v="1"/>
    <s v="Mio M3"/>
    <s v="Matic Entry"/>
    <n v="18572000"/>
    <n v="3714000"/>
    <s v="Medium"/>
    <n v="0.2"/>
    <x v="4"/>
    <n v="0.14499999999999999"/>
    <n v="592300"/>
    <n v="21322000"/>
    <x v="0"/>
    <x v="0"/>
    <n v="0"/>
    <n v="0"/>
    <n v="1"/>
    <s v="data kurang"/>
    <n v="1"/>
    <n v="2"/>
    <n v="2"/>
    <n v="0"/>
    <n v="5"/>
    <s v="Low Risk"/>
    <n v="7"/>
    <s v="6-11 bulan"/>
  </r>
  <r>
    <s v="KRM00420"/>
    <d v="2026-04-08T00:00:00"/>
    <x v="2"/>
    <s v="Andi Lestari"/>
    <s v="43251603795514"/>
    <n v="43"/>
    <s v="Perempuan"/>
    <x v="0"/>
    <n v="7444000"/>
    <n v="8.8030628694250407E-2"/>
    <x v="0"/>
    <s v="Bali"/>
    <x v="0"/>
    <s v="Scoopy"/>
    <s v="Matic Stylish"/>
    <n v="23421000"/>
    <n v="3513000"/>
    <s v="Medium"/>
    <n v="0.15"/>
    <x v="2"/>
    <n v="0.14499999999999999"/>
    <n v="655300"/>
    <n v="31455000"/>
    <x v="0"/>
    <x v="0"/>
    <n v="0"/>
    <n v="0"/>
    <n v="1"/>
    <s v="survey ulang"/>
    <n v="1"/>
    <n v="2"/>
    <n v="3"/>
    <n v="0"/>
    <n v="6"/>
    <s v="Low Risk"/>
    <n v="6"/>
    <s v="6-11 bulan"/>
  </r>
  <r>
    <s v="KRM00421"/>
    <d v="2026-04-30T00:00:00"/>
    <x v="2"/>
    <s v="Fitriani Anggraini"/>
    <s v="60171611977579"/>
    <n v="28"/>
    <s v="Perempuan"/>
    <x v="6"/>
    <n v="4311000"/>
    <n v="0.52076084435165859"/>
    <x v="6"/>
    <s v="DIY"/>
    <x v="1"/>
    <s v="R15"/>
    <s v="Sport"/>
    <n v="41489000"/>
    <n v="8298000"/>
    <s v="Medium"/>
    <n v="0.2"/>
    <x v="3"/>
    <n v="0.14499999999999999"/>
    <n v="2245000"/>
    <n v="40410000"/>
    <x v="0"/>
    <x v="0"/>
    <n v="0"/>
    <n v="0"/>
    <n v="1"/>
    <s v="approved"/>
    <n v="4"/>
    <n v="2"/>
    <n v="1"/>
    <n v="0"/>
    <n v="7"/>
    <s v="Medium Risk"/>
    <n v="5"/>
    <s v="0-5 bulan"/>
  </r>
  <r>
    <s v="KRM00422"/>
    <d v="2026-06-03T00:00:00"/>
    <x v="0"/>
    <s v="Fajar Wijaya"/>
    <s v="71301203988887"/>
    <n v="44"/>
    <s v="Perempuan"/>
    <x v="1"/>
    <n v="14431000"/>
    <n v="4.0773335181207127E-2"/>
    <x v="12"/>
    <s v="DKI Jakarta"/>
    <x v="1"/>
    <s v="Freego"/>
    <s v="Matic Mid"/>
    <n v="22710000"/>
    <n v="7948000"/>
    <s v="High"/>
    <n v="0.35"/>
    <x v="4"/>
    <n v="0.14499999999999999"/>
    <n v="588400"/>
    <n v="21183000"/>
    <x v="0"/>
    <x v="0"/>
    <n v="0"/>
    <n v="0"/>
    <n v="1"/>
    <m/>
    <n v="1"/>
    <n v="1"/>
    <n v="2"/>
    <n v="0"/>
    <n v="4"/>
    <s v="Low Risk"/>
    <n v="4"/>
    <s v="0-5 bulan"/>
  </r>
  <r>
    <s v="KRM00423"/>
    <d v="2026-04-17T00:00:00"/>
    <x v="2"/>
    <s v="Tidak Diketahui"/>
    <s v="Invalid"/>
    <n v="34"/>
    <s v="Lakilaki"/>
    <x v="5"/>
    <n v="4740000"/>
    <n v="0.39234177215189875"/>
    <x v="15"/>
    <s v="DKI Jakarta"/>
    <x v="1"/>
    <s v="Aerox 155"/>
    <s v="Matic Sport"/>
    <n v="32346000"/>
    <n v="4852000"/>
    <s v="Medium"/>
    <n v="0.15"/>
    <x v="3"/>
    <n v="0.14499999999999999"/>
    <n v="1859700"/>
    <n v="33474000"/>
    <x v="0"/>
    <x v="0"/>
    <n v="0"/>
    <n v="0"/>
    <n v="1"/>
    <s v="survey ulang"/>
    <n v="3"/>
    <n v="2"/>
    <n v="1"/>
    <n v="0"/>
    <n v="6"/>
    <s v="Low Risk"/>
    <n v="6"/>
    <s v="6-11 bulan"/>
  </r>
  <r>
    <s v="KRM00424"/>
    <d v="2026-06-06T00:00:00"/>
    <x v="0"/>
    <s v="Rina Wibowo"/>
    <s v="51912506945719"/>
    <n v="47"/>
    <s v="Perempuan"/>
    <x v="3"/>
    <n v="3190000"/>
    <n v="0.98689655172413793"/>
    <x v="16"/>
    <s v="Jawa Timur"/>
    <x v="1"/>
    <s v="R15"/>
    <s v="Sport"/>
    <n v="43993000"/>
    <n v="10998000"/>
    <s v="Medium"/>
    <n v="0.25"/>
    <x v="0"/>
    <n v="0.14499999999999999"/>
    <n v="3148200"/>
    <n v="37779000"/>
    <x v="0"/>
    <x v="0"/>
    <n v="0"/>
    <n v="0"/>
    <n v="1"/>
    <s v="verifikasi"/>
    <n v="4"/>
    <n v="2"/>
    <n v="1"/>
    <n v="0"/>
    <n v="7"/>
    <s v="Medium Risk"/>
    <n v="4"/>
    <s v="0-5 bulan"/>
  </r>
  <r>
    <s v="KRM00425"/>
    <d v="2026-01-20T00:00:00"/>
    <x v="5"/>
    <s v="Putri Hartono"/>
    <s v="49932405707311"/>
    <n v="28"/>
    <s v="Lakilaki"/>
    <x v="0"/>
    <n v="7976000"/>
    <n v="0.17293129388164494"/>
    <x v="4"/>
    <s v="Kalimantan Selatan"/>
    <x v="1"/>
    <s v="R15"/>
    <s v="Sport"/>
    <n v="43254000"/>
    <n v="8651000"/>
    <s v="Medium"/>
    <n v="0.2"/>
    <x v="4"/>
    <n v="0.14499999999999999"/>
    <n v="1379300"/>
    <n v="49656000"/>
    <x v="0"/>
    <x v="0"/>
    <n v="0"/>
    <n v="0"/>
    <n v="1"/>
    <m/>
    <n v="1"/>
    <n v="2"/>
    <n v="2"/>
    <n v="0"/>
    <n v="5"/>
    <s v="Low Risk"/>
    <n v="9"/>
    <s v="6-11 bulan"/>
  </r>
  <r>
    <s v="KRM00426"/>
    <d v="2026-02-09T00:00:00"/>
    <x v="3"/>
    <s v="Agus Purnama"/>
    <s v="89572304874375"/>
    <n v="30"/>
    <s v="Perempuan"/>
    <x v="6"/>
    <n v="6565000"/>
    <n v="0.17316070068545317"/>
    <x v="13"/>
    <s v="Jawa Barat"/>
    <x v="2"/>
    <s v="Address"/>
    <s v="Matic Mid"/>
    <n v="21009000"/>
    <n v="4202000"/>
    <s v="Medium"/>
    <n v="0.2"/>
    <x v="3"/>
    <n v="0.14499999999999999"/>
    <n v="1136800"/>
    <n v="20462000"/>
    <x v="0"/>
    <x v="0"/>
    <n v="0"/>
    <n v="0"/>
    <n v="1"/>
    <s v="approved"/>
    <n v="1"/>
    <n v="2"/>
    <n v="1"/>
    <n v="0"/>
    <n v="4"/>
    <s v="Low Risk"/>
    <n v="8"/>
    <s v="6-11 bulan"/>
  </r>
  <r>
    <s v="KRM00427"/>
    <d v="2026-01-05T00:00:00"/>
    <x v="5"/>
    <s v="Yusuf Rahayu"/>
    <s v="42452909952917"/>
    <n v="44"/>
    <s v="Perempuan"/>
    <x v="0"/>
    <n v="7911000"/>
    <n v="9.2567311338642391E-2"/>
    <x v="17"/>
    <s v="Jawa Barat"/>
    <x v="0"/>
    <s v="ADV 160"/>
    <s v="Adventure"/>
    <n v="42450000"/>
    <n v="16980000"/>
    <s v="High"/>
    <n v="0.4"/>
    <x v="1"/>
    <n v="0.14499999999999999"/>
    <n v="732300"/>
    <n v="43936000"/>
    <x v="0"/>
    <x v="0"/>
    <n v="0"/>
    <n v="0"/>
    <n v="1"/>
    <m/>
    <n v="1"/>
    <n v="1"/>
    <n v="4"/>
    <n v="0"/>
    <n v="6"/>
    <s v="Low Risk"/>
    <n v="9"/>
    <s v="6-11 bulan"/>
  </r>
  <r>
    <s v="KRM00428"/>
    <d v="2026-03-18T00:00:00"/>
    <x v="1"/>
    <s v="Rina Kusuma"/>
    <s v="74381206977401"/>
    <n v="27"/>
    <s v="Lakilaki"/>
    <x v="1"/>
    <n v="5127000"/>
    <n v="0.1727716013263117"/>
    <x v="10"/>
    <s v="Jawa Timur"/>
    <x v="1"/>
    <s v="Freego"/>
    <s v="Matic Mid"/>
    <n v="21826000"/>
    <n v="8730000"/>
    <s v="High"/>
    <n v="0.4"/>
    <x v="3"/>
    <n v="0.14499999999999999"/>
    <n v="885800"/>
    <n v="15944000"/>
    <x v="0"/>
    <x v="0"/>
    <n v="0"/>
    <n v="0"/>
    <n v="1"/>
    <m/>
    <n v="1"/>
    <n v="1"/>
    <n v="1"/>
    <n v="0"/>
    <n v="3"/>
    <s v="Low Risk"/>
    <n v="7"/>
    <s v="6-11 bulan"/>
  </r>
  <r>
    <s v="KRM00429"/>
    <d v="2026-02-27T00:00:00"/>
    <x v="3"/>
    <s v="Rahmat Kurniawan"/>
    <s v="50762809819054"/>
    <n v="50"/>
    <s v="Perempuan"/>
    <x v="6"/>
    <n v="4310000"/>
    <n v="0.54533642691415318"/>
    <x v="2"/>
    <s v="Riau"/>
    <x v="1"/>
    <s v="Aerox 155"/>
    <s v="Matic Sport"/>
    <n v="30790000"/>
    <n v="6158000"/>
    <s v="Medium"/>
    <n v="0.2"/>
    <x v="0"/>
    <n v="0.14499999999999999"/>
    <n v="2350400"/>
    <n v="28204000"/>
    <x v="1"/>
    <x v="3"/>
    <n v="21"/>
    <n v="1"/>
    <n v="3"/>
    <s v="ok"/>
    <n v="4"/>
    <n v="2"/>
    <n v="1"/>
    <n v="2"/>
    <n v="9"/>
    <s v="High Risk"/>
    <n v="7"/>
    <s v="6-11 bulan"/>
  </r>
  <r>
    <s v="KRM00430"/>
    <d v="2026-02-05T00:00:00"/>
    <x v="3"/>
    <s v="Eka Setiawan"/>
    <s v="39371512974545"/>
    <n v="25"/>
    <s v="Perempuan"/>
    <x v="1"/>
    <n v="13105000"/>
    <n v="3.7207172834795882E-2"/>
    <x v="6"/>
    <s v="DIY"/>
    <x v="0"/>
    <s v="Genio"/>
    <s v="Matic Entry"/>
    <n v="18820000"/>
    <n v="6587000"/>
    <s v="High"/>
    <n v="0.35"/>
    <x v="4"/>
    <n v="0.14499999999999999"/>
    <n v="487600"/>
    <n v="17554000"/>
    <x v="0"/>
    <x v="0"/>
    <n v="0"/>
    <n v="0"/>
    <n v="1"/>
    <s v="data kurang"/>
    <n v="1"/>
    <n v="1"/>
    <n v="2"/>
    <n v="0"/>
    <n v="4"/>
    <s v="Low Risk"/>
    <n v="8"/>
    <s v="6-11 bulan"/>
  </r>
  <r>
    <s v="KRM00431"/>
    <d v="2026-02-19T00:00:00"/>
    <x v="3"/>
    <s v="Siti Saputra"/>
    <s v="65021801596820"/>
    <n v="45"/>
    <s v="Lakilaki"/>
    <x v="8"/>
    <n v="2567000"/>
    <n v="0.44818854694195559"/>
    <x v="17"/>
    <s v="Jawa Barat"/>
    <x v="0"/>
    <s v="PCX 160"/>
    <s v="Matic Premium"/>
    <n v="36079000"/>
    <n v="7216000"/>
    <s v="Medium"/>
    <n v="0.2"/>
    <x v="4"/>
    <n v="0.14499999999999999"/>
    <n v="1150500"/>
    <n v="41419000"/>
    <x v="0"/>
    <x v="0"/>
    <n v="0"/>
    <n v="0"/>
    <n v="1"/>
    <s v="data kurang"/>
    <n v="4"/>
    <n v="2"/>
    <n v="2"/>
    <n v="0"/>
    <n v="8"/>
    <s v="Medium Risk"/>
    <n v="8"/>
    <s v="6-11 bulan"/>
  </r>
  <r>
    <s v="KRM00432"/>
    <d v="2026-03-17T00:00:00"/>
    <x v="1"/>
    <s v="Joko Cahyono"/>
    <s v="41172312739974"/>
    <n v="32"/>
    <s v="Lakilaki"/>
    <x v="4"/>
    <n v="7330000"/>
    <n v="0.14188267394270124"/>
    <x v="13"/>
    <s v="Jawa Barat"/>
    <x v="0"/>
    <s v="ADV 160"/>
    <s v="Adventure"/>
    <n v="42128000"/>
    <n v="10532000"/>
    <s v="Medium"/>
    <n v="0.25"/>
    <x v="2"/>
    <n v="0.14499999999999999"/>
    <n v="1040000"/>
    <n v="49921000"/>
    <x v="0"/>
    <x v="0"/>
    <n v="0"/>
    <n v="0"/>
    <n v="1"/>
    <m/>
    <n v="1"/>
    <n v="2"/>
    <n v="3"/>
    <n v="0"/>
    <n v="6"/>
    <s v="Low Risk"/>
    <n v="7"/>
    <s v="6-11 bulan"/>
  </r>
  <r>
    <s v="KRM00433"/>
    <d v="2026-04-23T00:00:00"/>
    <x v="2"/>
    <s v="Fitra Purnama"/>
    <s v="81442207578217"/>
    <n v="48"/>
    <s v="Perempuan"/>
    <x v="0"/>
    <n v="7491000"/>
    <n v="4.2504338539580827E-2"/>
    <x v="13"/>
    <s v="Jawa Barat"/>
    <x v="1"/>
    <s v="Mio M3"/>
    <s v="Matic Entry"/>
    <n v="18458000"/>
    <n v="7383000"/>
    <s v="High"/>
    <n v="0.4"/>
    <x v="1"/>
    <n v="0.14499999999999999"/>
    <n v="318400"/>
    <n v="19105000"/>
    <x v="0"/>
    <x v="0"/>
    <n v="0"/>
    <n v="0"/>
    <n v="1"/>
    <s v="data kurang"/>
    <n v="1"/>
    <n v="1"/>
    <n v="4"/>
    <n v="0"/>
    <n v="6"/>
    <s v="Low Risk"/>
    <n v="5"/>
    <s v="0-5 bulan"/>
  </r>
  <r>
    <s v="KRM00434"/>
    <d v="2026-05-26T00:00:00"/>
    <x v="4"/>
    <s v="Fitriani Sari"/>
    <s v="75481512798911"/>
    <n v="32"/>
    <s v="Perempuan"/>
    <x v="0"/>
    <n v="6717000"/>
    <n v="0.13413726365937173"/>
    <x v="2"/>
    <s v="Riau"/>
    <x v="0"/>
    <s v="Revo X"/>
    <s v="Bebek"/>
    <n v="17761000"/>
    <n v="4440000"/>
    <s v="Medium"/>
    <n v="0.25"/>
    <x v="3"/>
    <n v="0.14499999999999999"/>
    <n v="901000"/>
    <n v="16219000"/>
    <x v="0"/>
    <x v="0"/>
    <n v="0"/>
    <n v="0"/>
    <n v="1"/>
    <m/>
    <n v="1"/>
    <n v="2"/>
    <n v="1"/>
    <n v="0"/>
    <n v="4"/>
    <s v="Low Risk"/>
    <n v="4"/>
    <s v="0-5 bulan"/>
  </r>
  <r>
    <s v="KRM00435"/>
    <d v="2026-04-05T00:00:00"/>
    <x v="2"/>
    <s v="Reza Wijaya"/>
    <s v="76461607756869"/>
    <n v="53"/>
    <s v="Lakilaki"/>
    <x v="4"/>
    <n v="6713000"/>
    <n v="0.16990913153582601"/>
    <x v="8"/>
    <s v="Banten"/>
    <x v="1"/>
    <s v="Aerox 155"/>
    <s v="Matic Sport"/>
    <n v="31793000"/>
    <n v="3179000"/>
    <s v="Low"/>
    <n v="0.1"/>
    <x v="4"/>
    <n v="0.14499999999999999"/>
    <n v="1140600"/>
    <n v="41062000"/>
    <x v="0"/>
    <x v="0"/>
    <n v="0"/>
    <n v="0"/>
    <n v="1"/>
    <m/>
    <n v="1"/>
    <n v="3"/>
    <n v="2"/>
    <n v="0"/>
    <n v="6"/>
    <s v="Low Risk"/>
    <n v="6"/>
    <s v="6-11 bulan"/>
  </r>
  <r>
    <s v="KRM00436"/>
    <d v="2026-04-20T00:00:00"/>
    <x v="2"/>
    <s v="Lestari Pratama"/>
    <s v="70352507738416"/>
    <n v="51"/>
    <s v="Perempuan"/>
    <x v="8"/>
    <n v="3123000"/>
    <n v="0.26378482228626321"/>
    <x v="3"/>
    <s v="Sulawesi Selatan"/>
    <x v="1"/>
    <s v="Freego"/>
    <s v="Matic Mid"/>
    <n v="21895000"/>
    <n v="6568000"/>
    <s v="High"/>
    <n v="0.3"/>
    <x v="5"/>
    <n v="0.14499999999999999"/>
    <n v="823800"/>
    <n v="19772000"/>
    <x v="0"/>
    <x v="0"/>
    <n v="0"/>
    <n v="0"/>
    <n v="1"/>
    <s v="data kurang"/>
    <n v="2"/>
    <n v="1"/>
    <n v="1"/>
    <n v="0"/>
    <n v="4"/>
    <s v="Low Risk"/>
    <n v="6"/>
    <s v="6-11 bulan"/>
  </r>
  <r>
    <s v="KRM00437"/>
    <d v="2026-03-02T00:00:00"/>
    <x v="1"/>
    <s v="Eka Wibowo"/>
    <s v="45831003556915"/>
    <n v="54"/>
    <s v="Perempuan"/>
    <x v="0"/>
    <n v="7456000"/>
    <n v="0.24802843347639486"/>
    <x v="4"/>
    <s v="Kalimantan Selatan"/>
    <x v="1"/>
    <s v="MT15"/>
    <s v="Sport Naked"/>
    <n v="38228000"/>
    <n v="3823000"/>
    <s v="Low"/>
    <n v="0.1"/>
    <x v="5"/>
    <n v="0.14499999999999999"/>
    <n v="1849300"/>
    <n v="44382000"/>
    <x v="0"/>
    <x v="0"/>
    <n v="0"/>
    <n v="0"/>
    <n v="1"/>
    <s v="ok"/>
    <n v="2"/>
    <n v="3"/>
    <n v="1"/>
    <n v="0"/>
    <n v="6"/>
    <s v="Low Risk"/>
    <n v="7"/>
    <s v="6-11 bulan"/>
  </r>
  <r>
    <s v="KRM00438"/>
    <d v="2026-04-02T00:00:00"/>
    <x v="2"/>
    <s v="Dani Permata"/>
    <s v="50172604633043"/>
    <n v="35"/>
    <s v="Perempuan"/>
    <x v="8"/>
    <n v="2883000"/>
    <n v="0.19191814082552897"/>
    <x v="13"/>
    <s v="Jawa Barat"/>
    <x v="1"/>
    <s v="Aerox 155"/>
    <s v="Matic Sport"/>
    <n v="32078000"/>
    <n v="12831000"/>
    <s v="High"/>
    <n v="0.4"/>
    <x v="1"/>
    <n v="0.14499999999999999"/>
    <n v="553300"/>
    <n v="33201000"/>
    <x v="0"/>
    <x v="0"/>
    <n v="0"/>
    <n v="0"/>
    <n v="1"/>
    <s v="data kurang"/>
    <n v="1"/>
    <n v="1"/>
    <n v="4"/>
    <n v="0"/>
    <n v="6"/>
    <s v="Low Risk"/>
    <n v="6"/>
    <s v="6-11 bulan"/>
  </r>
  <r>
    <s v="KRM00439"/>
    <d v="2026-01-13T00:00:00"/>
    <x v="5"/>
    <s v="Nia Prasetyo"/>
    <s v="73791502564867"/>
    <n v="26"/>
    <s v="Lakilaki"/>
    <x v="9"/>
    <n v="4945000"/>
    <n v="0.142891809908999"/>
    <x v="7"/>
    <s v="Jawa Barat"/>
    <x v="1"/>
    <s v="Freego"/>
    <s v="Matic Mid"/>
    <n v="21910000"/>
    <n v="8764000"/>
    <s v="High"/>
    <n v="0.4"/>
    <x v="5"/>
    <n v="0.14499999999999999"/>
    <n v="706600"/>
    <n v="16959000"/>
    <x v="0"/>
    <x v="0"/>
    <n v="0"/>
    <n v="0"/>
    <n v="1"/>
    <s v="approved"/>
    <n v="1"/>
    <n v="1"/>
    <n v="1"/>
    <n v="0"/>
    <n v="3"/>
    <s v="Low Risk"/>
    <n v="9"/>
    <s v="6-11 bulan"/>
  </r>
  <r>
    <s v="KRM00440"/>
    <d v="2026-04-07T00:00:00"/>
    <x v="2"/>
    <s v="Eka Pratama"/>
    <s v="41632505523415"/>
    <n v="24"/>
    <s v="Lakilaki"/>
    <x v="1"/>
    <n v="6030000"/>
    <n v="0.46794361525704808"/>
    <x v="1"/>
    <s v="Sumatera Selatan"/>
    <x v="1"/>
    <s v="XMAX 250"/>
    <s v="Maxi Scooter"/>
    <n v="61760000"/>
    <n v="9264000"/>
    <s v="Medium"/>
    <n v="0.15"/>
    <x v="5"/>
    <n v="0.14499999999999999"/>
    <n v="2821700"/>
    <n v="67720000"/>
    <x v="0"/>
    <x v="0"/>
    <n v="0"/>
    <n v="0"/>
    <n v="1"/>
    <s v="verifikasi"/>
    <n v="4"/>
    <n v="2"/>
    <n v="1"/>
    <n v="0"/>
    <n v="7"/>
    <s v="Medium Risk"/>
    <n v="6"/>
    <s v="6-11 bulan"/>
  </r>
  <r>
    <s v="KRM00441"/>
    <d v="2026-04-11T00:00:00"/>
    <x v="2"/>
    <s v="Wahyu Wijaya"/>
    <s v="34612305787330"/>
    <n v="23"/>
    <s v="Lakilaki"/>
    <x v="5"/>
    <n v="4285000"/>
    <n v="0.14695449241540257"/>
    <x v="4"/>
    <s v="Kalimantan Selatan"/>
    <x v="0"/>
    <s v="PCX 160"/>
    <s v="Matic Premium"/>
    <n v="36505000"/>
    <n v="14602000"/>
    <s v="High"/>
    <n v="0.4"/>
    <x v="1"/>
    <n v="0.14499999999999999"/>
    <n v="629700"/>
    <n v="37783000"/>
    <x v="0"/>
    <x v="0"/>
    <n v="0"/>
    <n v="0"/>
    <n v="1"/>
    <s v="verifikasi"/>
    <n v="1"/>
    <n v="1"/>
    <n v="4"/>
    <n v="0"/>
    <n v="6"/>
    <s v="Low Risk"/>
    <n v="6"/>
    <s v="6-11 bulan"/>
  </r>
  <r>
    <s v="KRM00442"/>
    <d v="2026-01-17T00:00:00"/>
    <x v="5"/>
    <s v="Wahyu Hartono"/>
    <s v="83451611937886"/>
    <n v="52"/>
    <s v="Lakilaki"/>
    <x v="9"/>
    <n v="6091000"/>
    <n v="0.43789197176161548"/>
    <x v="7"/>
    <s v="Jawa Barat"/>
    <x v="0"/>
    <s v="ADV 160"/>
    <s v="Adventure"/>
    <n v="43814000"/>
    <n v="4381000"/>
    <s v="Low"/>
    <n v="0.1"/>
    <x v="3"/>
    <n v="0.14499999999999999"/>
    <n v="2667200"/>
    <n v="48009000"/>
    <x v="0"/>
    <x v="0"/>
    <n v="0"/>
    <n v="0"/>
    <n v="1"/>
    <s v="survey ulang"/>
    <n v="4"/>
    <n v="3"/>
    <n v="1"/>
    <n v="0"/>
    <n v="8"/>
    <s v="Medium Risk"/>
    <n v="9"/>
    <s v="6-11 bulan"/>
  </r>
  <r>
    <s v="KRM00443"/>
    <d v="2026-03-03T00:00:00"/>
    <x v="1"/>
    <s v="Siti Kusuma"/>
    <s v="45632902801363"/>
    <n v="29"/>
    <s v="Perempuan"/>
    <x v="3"/>
    <n v="4765000"/>
    <n v="0.73275970619097586"/>
    <x v="5"/>
    <s v="Kalimantan Timur"/>
    <x v="1"/>
    <s v="XMAX 250"/>
    <s v="Maxi Scooter"/>
    <n v="60730000"/>
    <n v="9109000"/>
    <s v="Medium"/>
    <n v="0.15"/>
    <x v="3"/>
    <n v="0.14499999999999999"/>
    <n v="3491600"/>
    <n v="62848000"/>
    <x v="0"/>
    <x v="0"/>
    <n v="0"/>
    <n v="0"/>
    <n v="1"/>
    <s v="survey ulang"/>
    <n v="4"/>
    <n v="2"/>
    <n v="1"/>
    <n v="0"/>
    <n v="7"/>
    <s v="Medium Risk"/>
    <n v="7"/>
    <s v="6-11 bulan"/>
  </r>
  <r>
    <s v="KRM00444"/>
    <d v="2026-02-20T00:00:00"/>
    <x v="3"/>
    <s v="Yusuf Hartono"/>
    <s v="94372007559414"/>
    <n v="47"/>
    <s v="Lakilaki"/>
    <x v="9"/>
    <n v="6249000"/>
    <n v="0.34499919987197952"/>
    <x v="8"/>
    <s v="Banten"/>
    <x v="0"/>
    <s v="PCX 160"/>
    <s v="Matic Premium"/>
    <n v="37499000"/>
    <n v="5625000"/>
    <s v="Medium"/>
    <n v="0.15"/>
    <x v="3"/>
    <n v="0.14499999999999999"/>
    <n v="2155900"/>
    <n v="38807000"/>
    <x v="0"/>
    <x v="0"/>
    <n v="0"/>
    <n v="0"/>
    <n v="1"/>
    <m/>
    <n v="3"/>
    <n v="2"/>
    <n v="1"/>
    <n v="0"/>
    <n v="6"/>
    <s v="Low Risk"/>
    <n v="8"/>
    <s v="6-11 bulan"/>
  </r>
  <r>
    <s v="KRM00445"/>
    <d v="2026-04-13T00:00:00"/>
    <x v="2"/>
    <s v="Nurul Anggraini"/>
    <s v="43791702785652"/>
    <n v="38"/>
    <s v="Lakilaki"/>
    <x v="0"/>
    <n v="5907000"/>
    <n v="0.16815642458100558"/>
    <x v="11"/>
    <s v="Sumatera Utara"/>
    <x v="0"/>
    <s v="PCX 160"/>
    <s v="Matic Premium"/>
    <n v="37723000"/>
    <n v="7545000"/>
    <s v="Medium"/>
    <n v="0.2"/>
    <x v="2"/>
    <n v="0.14499999999999999"/>
    <n v="993300"/>
    <n v="47681000"/>
    <x v="0"/>
    <x v="0"/>
    <n v="0"/>
    <n v="0"/>
    <n v="1"/>
    <m/>
    <n v="1"/>
    <n v="2"/>
    <n v="3"/>
    <n v="0"/>
    <n v="6"/>
    <s v="Low Risk"/>
    <n v="6"/>
    <s v="6-11 bulan"/>
  </r>
  <r>
    <s v="KRM00446"/>
    <d v="2026-04-13T00:00:00"/>
    <x v="2"/>
    <s v="Tidak Diketahui"/>
    <s v="Invalid"/>
    <n v="22"/>
    <s v="Lakilaki"/>
    <x v="0"/>
    <n v="6111000"/>
    <n v="9.5123547700867284E-2"/>
    <x v="9"/>
    <s v="Jawa Tengah"/>
    <x v="3"/>
    <s v="Dazz"/>
    <s v="Matic Entry"/>
    <n v="16202352"/>
    <n v="1620000"/>
    <s v="Low"/>
    <n v="0.1"/>
    <x v="4"/>
    <n v="0.14499999999999999"/>
    <n v="581300"/>
    <n v="20926000"/>
    <x v="0"/>
    <x v="0"/>
    <n v="0"/>
    <n v="0"/>
    <n v="1"/>
    <s v="approved"/>
    <n v="1"/>
    <n v="3"/>
    <n v="2"/>
    <n v="0"/>
    <n v="6"/>
    <s v="Low Risk"/>
    <n v="6"/>
    <s v="6-11 bulan"/>
  </r>
  <r>
    <s v="KRM00447"/>
    <d v="2026-01-14T00:00:00"/>
    <x v="5"/>
    <s v="Siti Wibowo"/>
    <s v="53672312749677"/>
    <n v="24"/>
    <s v="Perempuan"/>
    <x v="0"/>
    <n v="5392000"/>
    <n v="0.30984792284866469"/>
    <x v="10"/>
    <s v="Jawa Timur"/>
    <x v="1"/>
    <s v="NMAX 155"/>
    <s v="Matic Premium"/>
    <n v="35286000"/>
    <n v="10586000"/>
    <s v="High"/>
    <n v="0.3"/>
    <x v="3"/>
    <n v="0.14499999999999999"/>
    <n v="1670700"/>
    <n v="30072000"/>
    <x v="0"/>
    <x v="0"/>
    <n v="0"/>
    <n v="0"/>
    <n v="1"/>
    <s v="verifikasi"/>
    <n v="3"/>
    <n v="1"/>
    <n v="1"/>
    <n v="0"/>
    <n v="5"/>
    <s v="Low Risk"/>
    <n v="9"/>
    <s v="6-11 bulan"/>
  </r>
  <r>
    <s v="KRM00448"/>
    <d v="2026-06-05T00:00:00"/>
    <x v="0"/>
    <s v="Nurul Susanti"/>
    <s v="52952008647419"/>
    <n v="24"/>
    <s v="Perempuan"/>
    <x v="2"/>
    <n v="3010000"/>
    <n v="0.27019933554817277"/>
    <x v="9"/>
    <s v="Jawa Tengah"/>
    <x v="2"/>
    <s v="Nex II"/>
    <s v="Matic Entry"/>
    <n v="17179000"/>
    <n v="5154000"/>
    <s v="High"/>
    <n v="0.3"/>
    <x v="3"/>
    <n v="0.14499999999999999"/>
    <n v="813300"/>
    <n v="14640000"/>
    <x v="0"/>
    <x v="0"/>
    <n v="0"/>
    <n v="0"/>
    <n v="1"/>
    <s v="survey ulang"/>
    <n v="2"/>
    <n v="1"/>
    <n v="1"/>
    <n v="0"/>
    <n v="4"/>
    <s v="Low Risk"/>
    <n v="4"/>
    <s v="0-5 bulan"/>
  </r>
  <r>
    <s v="KRM00449"/>
    <d v="2026-04-25T00:00:00"/>
    <x v="2"/>
    <s v="Sri Lestari"/>
    <s v="65311402849193"/>
    <n v="52"/>
    <s v="Lakilaki"/>
    <x v="7"/>
    <n v="3681000"/>
    <n v="0.29932083672914966"/>
    <x v="17"/>
    <s v="Jawa Barat"/>
    <x v="0"/>
    <s v="CB150R"/>
    <s v="Sport"/>
    <n v="31537000"/>
    <n v="11038000"/>
    <s v="High"/>
    <n v="0.35"/>
    <x v="5"/>
    <n v="0.14499999999999999"/>
    <n v="1101800"/>
    <n v="26443000"/>
    <x v="0"/>
    <x v="0"/>
    <n v="0"/>
    <n v="0"/>
    <n v="1"/>
    <s v="survey ulang"/>
    <n v="2"/>
    <n v="1"/>
    <n v="1"/>
    <n v="0"/>
    <n v="4"/>
    <s v="Low Risk"/>
    <n v="5"/>
    <s v="0-5 bulan"/>
  </r>
  <r>
    <s v="KRM00450"/>
    <d v="2026-02-05T00:00:00"/>
    <x v="3"/>
    <s v="Nurul Wibowo"/>
    <s v="87331806972470"/>
    <n v="42"/>
    <s v="Lakilaki"/>
    <x v="2"/>
    <n v="2736000"/>
    <n v="0.3580043859649123"/>
    <x v="8"/>
    <s v="Banten"/>
    <x v="3"/>
    <s v="Dazz"/>
    <s v="Matic Entry"/>
    <n v="16090000"/>
    <n v="1609000"/>
    <s v="Low"/>
    <n v="0.1"/>
    <x v="3"/>
    <n v="0.14499999999999999"/>
    <n v="979500"/>
    <n v="17631000"/>
    <x v="0"/>
    <x v="0"/>
    <n v="0"/>
    <n v="0"/>
    <n v="1"/>
    <m/>
    <n v="3"/>
    <n v="3"/>
    <n v="1"/>
    <n v="0"/>
    <n v="7"/>
    <s v="Medium Risk"/>
    <n v="8"/>
    <s v="6-11 bulan"/>
  </r>
  <r>
    <s v="KRM00451"/>
    <d v="2026-01-06T00:00:00"/>
    <x v="5"/>
    <s v="Yusuf Utami"/>
    <s v="57391003578607"/>
    <n v="23"/>
    <s v="Lakilaki"/>
    <x v="0"/>
    <n v="5888000"/>
    <n v="0.13503736413043479"/>
    <x v="13"/>
    <s v="Jawa Barat"/>
    <x v="0"/>
    <s v="Vario 160"/>
    <s v="Matic Mid"/>
    <n v="30192000"/>
    <n v="6038000"/>
    <s v="Medium"/>
    <n v="0.2"/>
    <x v="2"/>
    <n v="0.14499999999999999"/>
    <n v="795100"/>
    <n v="38164000"/>
    <x v="0"/>
    <x v="0"/>
    <n v="0"/>
    <n v="0"/>
    <n v="1"/>
    <s v="data kurang"/>
    <n v="1"/>
    <n v="2"/>
    <n v="3"/>
    <n v="0"/>
    <n v="6"/>
    <s v="Low Risk"/>
    <n v="9"/>
    <s v="6-11 bulan"/>
  </r>
  <r>
    <s v="KRM00452"/>
    <d v="2026-06-14T00:00:00"/>
    <x v="0"/>
    <s v="Tri Sari"/>
    <s v="35012208859448"/>
    <n v="40"/>
    <s v="Perempuan"/>
    <x v="8"/>
    <n v="3550000"/>
    <n v="0.19952112676056338"/>
    <x v="9"/>
    <s v="Jawa Tengah"/>
    <x v="0"/>
    <s v="Revo X"/>
    <s v="Bebek"/>
    <n v="17454000"/>
    <n v="6982000"/>
    <s v="High"/>
    <n v="0.4"/>
    <x v="3"/>
    <n v="0.14499999999999999"/>
    <n v="708300"/>
    <n v="12750000"/>
    <x v="0"/>
    <x v="0"/>
    <n v="0"/>
    <n v="0"/>
    <n v="1"/>
    <s v="survey ulang"/>
    <n v="1"/>
    <n v="1"/>
    <n v="1"/>
    <n v="0"/>
    <n v="3"/>
    <s v="Low Risk"/>
    <n v="4"/>
    <s v="0-5 bulan"/>
  </r>
  <r>
    <s v="KRM00453"/>
    <d v="2026-03-08T00:00:00"/>
    <x v="1"/>
    <s v="Tri Nugroho"/>
    <s v="59991708567249"/>
    <n v="40"/>
    <s v="Perempuan"/>
    <x v="8"/>
    <n v="2926000"/>
    <n v="0.29900888585099111"/>
    <x v="1"/>
    <s v="Sumatera Selatan"/>
    <x v="1"/>
    <s v="Aerox 155"/>
    <s v="Matic Sport"/>
    <n v="31269000"/>
    <n v="4690000"/>
    <s v="Medium"/>
    <n v="0.15"/>
    <x v="2"/>
    <n v="0.14499999999999999"/>
    <n v="874900"/>
    <n v="41994000"/>
    <x v="0"/>
    <x v="0"/>
    <n v="0"/>
    <n v="0"/>
    <n v="1"/>
    <m/>
    <n v="2"/>
    <n v="2"/>
    <n v="3"/>
    <n v="0"/>
    <n v="7"/>
    <s v="Medium Risk"/>
    <n v="7"/>
    <s v="6-11 bulan"/>
  </r>
  <r>
    <s v="KRM00454"/>
    <d v="2026-04-09T00:00:00"/>
    <x v="2"/>
    <s v="Reza Nugroho"/>
    <s v="31822910894337"/>
    <n v="35"/>
    <s v="Perempuan"/>
    <x v="5"/>
    <n v="3748000"/>
    <n v="0.48452508004268946"/>
    <x v="14"/>
    <s v="DKI Jakarta"/>
    <x v="1"/>
    <s v="XMAX 250"/>
    <s v="Maxi Scooter"/>
    <n v="61301000"/>
    <n v="6130000"/>
    <s v="Low"/>
    <n v="0.1"/>
    <x v="2"/>
    <n v="0.14499999999999999"/>
    <n v="1816000"/>
    <n v="87170000"/>
    <x v="0"/>
    <x v="0"/>
    <n v="0"/>
    <n v="0"/>
    <n v="1"/>
    <s v="approved"/>
    <n v="4"/>
    <n v="3"/>
    <n v="3"/>
    <n v="0"/>
    <n v="10"/>
    <s v="High Risk"/>
    <n v="6"/>
    <s v="6-11 bulan"/>
  </r>
  <r>
    <s v="KRM00455"/>
    <d v="2026-06-09T00:00:00"/>
    <x v="0"/>
    <s v="Eka Wijaya"/>
    <s v="Invalid"/>
    <n v="57"/>
    <s v="Lakilaki"/>
    <x v="1"/>
    <n v="8513000"/>
    <n v="0.12956654528368378"/>
    <x v="6"/>
    <s v="DIY"/>
    <x v="1"/>
    <s v="Lexi LX 155"/>
    <s v="Matic Mid"/>
    <n v="27179000"/>
    <n v="10872000"/>
    <s v="High"/>
    <n v="0.4"/>
    <x v="3"/>
    <n v="0.14499999999999999"/>
    <n v="1103000"/>
    <n v="19854000"/>
    <x v="0"/>
    <x v="0"/>
    <n v="0"/>
    <n v="0"/>
    <n v="1"/>
    <s v="data kurang"/>
    <n v="1"/>
    <n v="1"/>
    <n v="1"/>
    <n v="0"/>
    <n v="3"/>
    <s v="Low Risk"/>
    <n v="4"/>
    <s v="0-5 bulan"/>
  </r>
  <r>
    <s v="KRM00456"/>
    <d v="2026-03-04T00:00:00"/>
    <x v="1"/>
    <s v="Dani Lestari"/>
    <s v="52012408961579"/>
    <n v="24"/>
    <s v="Perempuan"/>
    <x v="0"/>
    <n v="4635000"/>
    <n v="0.18071197411003237"/>
    <x v="14"/>
    <s v="DKI Jakarta"/>
    <x v="0"/>
    <s v="PCX 160"/>
    <s v="Matic Premium"/>
    <n v="36419000"/>
    <n v="7284000"/>
    <s v="Medium"/>
    <n v="0.2"/>
    <x v="1"/>
    <n v="0.14499999999999999"/>
    <n v="837600"/>
    <n v="50257000"/>
    <x v="0"/>
    <x v="0"/>
    <n v="0"/>
    <n v="0"/>
    <n v="1"/>
    <m/>
    <n v="1"/>
    <n v="2"/>
    <n v="4"/>
    <n v="0"/>
    <n v="7"/>
    <s v="Medium Risk"/>
    <n v="7"/>
    <s v="6-11 bulan"/>
  </r>
  <r>
    <s v="KRM00457"/>
    <d v="2026-04-07T00:00:00"/>
    <x v="2"/>
    <s v="Indah Hartono"/>
    <s v="76602207674427"/>
    <n v="50"/>
    <s v="Perempuan"/>
    <x v="1"/>
    <n v="9095000"/>
    <n v="0.22929081913139088"/>
    <x v="14"/>
    <s v="DKI Jakarta"/>
    <x v="0"/>
    <s v="Vario 160"/>
    <s v="Matic Mid"/>
    <n v="29141000"/>
    <n v="7285000"/>
    <s v="Medium"/>
    <n v="0.25"/>
    <x v="0"/>
    <n v="0.14499999999999999"/>
    <n v="2085400"/>
    <n v="25025000"/>
    <x v="0"/>
    <x v="0"/>
    <n v="0"/>
    <n v="0"/>
    <n v="1"/>
    <s v="survey ulang"/>
    <n v="2"/>
    <n v="2"/>
    <n v="1"/>
    <n v="0"/>
    <n v="5"/>
    <s v="Low Risk"/>
    <n v="6"/>
    <s v="6-11 bulan"/>
  </r>
  <r>
    <s v="KRM00458"/>
    <d v="2026-05-08T00:00:00"/>
    <x v="4"/>
    <s v="Agus Fauzi"/>
    <s v="57692312957063"/>
    <n v="34"/>
    <s v="Perempuan"/>
    <x v="9"/>
    <n v="4072000"/>
    <n v="0.20252946954813358"/>
    <x v="3"/>
    <s v="Sulawesi Selatan"/>
    <x v="1"/>
    <s v="Mio M3"/>
    <s v="Matic Entry"/>
    <n v="18759000"/>
    <n v="6566000"/>
    <s v="High"/>
    <n v="0.35"/>
    <x v="3"/>
    <n v="0.14499999999999999"/>
    <n v="824700"/>
    <n v="14845000"/>
    <x v="0"/>
    <x v="0"/>
    <n v="0"/>
    <n v="0"/>
    <n v="1"/>
    <m/>
    <n v="2"/>
    <n v="1"/>
    <n v="1"/>
    <n v="0"/>
    <n v="4"/>
    <s v="Low Risk"/>
    <n v="5"/>
    <s v="0-5 bulan"/>
  </r>
  <r>
    <s v="KRM00459"/>
    <d v="2026-05-09T00:00:00"/>
    <x v="4"/>
    <s v="Siti Cahyono"/>
    <s v="76461408541977"/>
    <n v="57"/>
    <s v="Lakilaki"/>
    <x v="3"/>
    <n v="6109000"/>
    <n v="0.11193321329186447"/>
    <x v="11"/>
    <s v="Sumatera Utara"/>
    <x v="1"/>
    <s v="Aerox 155"/>
    <s v="Matic Sport"/>
    <n v="31713000"/>
    <n v="7928000"/>
    <s v="Medium"/>
    <n v="0.25"/>
    <x v="1"/>
    <n v="0.14499999999999999"/>
    <n v="683800"/>
    <n v="41030000"/>
    <x v="0"/>
    <x v="2"/>
    <n v="0"/>
    <n v="0"/>
    <n v="0"/>
    <s v="data kurang"/>
    <n v="1"/>
    <n v="2"/>
    <n v="4"/>
    <n v="0"/>
    <n v="7"/>
    <s v="Medium Risk"/>
    <n v="5"/>
    <s v="0-5 bulan"/>
  </r>
  <r>
    <s v="KRM00460"/>
    <d v="2026-06-03T00:00:00"/>
    <x v="0"/>
    <s v="Eka Hartono"/>
    <s v="58691711717946"/>
    <n v="52"/>
    <s v="Perempuan"/>
    <x v="8"/>
    <n v="3275000"/>
    <n v="0.43874809160305345"/>
    <x v="5"/>
    <s v="Kalimantan Timur"/>
    <x v="1"/>
    <s v="R15"/>
    <s v="Sport"/>
    <n v="41127000"/>
    <n v="14394000"/>
    <s v="High"/>
    <n v="0.35"/>
    <x v="5"/>
    <n v="0.14499999999999999"/>
    <n v="1436900"/>
    <n v="34485000"/>
    <x v="0"/>
    <x v="0"/>
    <n v="0"/>
    <n v="0"/>
    <n v="1"/>
    <m/>
    <n v="4"/>
    <n v="1"/>
    <n v="1"/>
    <n v="0"/>
    <n v="6"/>
    <s v="Low Risk"/>
    <n v="4"/>
    <s v="0-5 bulan"/>
  </r>
  <r>
    <s v="KRM00461"/>
    <d v="2026-04-27T00:00:00"/>
    <x v="2"/>
    <s v="Joko Kurniawan"/>
    <s v="76931605574592"/>
    <n v="38"/>
    <s v="Perempuan"/>
    <x v="1"/>
    <n v="6149000"/>
    <n v="0.29386892177589852"/>
    <x v="7"/>
    <s v="Jawa Barat"/>
    <x v="1"/>
    <s v="MT15"/>
    <s v="Sport Naked"/>
    <n v="37354000"/>
    <n v="3735000"/>
    <s v="Low"/>
    <n v="0.1"/>
    <x v="5"/>
    <n v="0.14499999999999999"/>
    <n v="1807000"/>
    <n v="43369000"/>
    <x v="0"/>
    <x v="0"/>
    <n v="0"/>
    <n v="0"/>
    <n v="1"/>
    <s v="approved"/>
    <n v="2"/>
    <n v="3"/>
    <n v="1"/>
    <n v="0"/>
    <n v="6"/>
    <s v="Low Risk"/>
    <n v="5"/>
    <s v="0-5 bulan"/>
  </r>
  <r>
    <s v="KRM00462"/>
    <d v="2026-06-12T00:00:00"/>
    <x v="0"/>
    <s v="Andi Santoso"/>
    <s v="93972408945587"/>
    <n v="39"/>
    <s v="Perempuan"/>
    <x v="5"/>
    <n v="3401000"/>
    <n v="0.36371655395471919"/>
    <x v="20"/>
    <s v="DKI Jakarta"/>
    <x v="4"/>
    <s v="KLX 150"/>
    <s v="Trail"/>
    <n v="36511000"/>
    <n v="5477000"/>
    <s v="Medium"/>
    <n v="0.15"/>
    <x v="4"/>
    <n v="0.14499999999999999"/>
    <n v="1237000"/>
    <n v="44534000"/>
    <x v="0"/>
    <x v="0"/>
    <n v="0"/>
    <n v="0"/>
    <n v="1"/>
    <m/>
    <n v="3"/>
    <n v="2"/>
    <n v="2"/>
    <n v="0"/>
    <n v="7"/>
    <s v="Medium Risk"/>
    <n v="4"/>
    <s v="0-5 bulan"/>
  </r>
  <r>
    <s v="KRM00463"/>
    <d v="2026-05-17T00:00:00"/>
    <x v="4"/>
    <s v="Joko Susanti"/>
    <s v="58141810935620"/>
    <n v="27"/>
    <s v="Lakilaki"/>
    <x v="9"/>
    <n v="4258000"/>
    <n v="0.25356975105683421"/>
    <x v="16"/>
    <s v="Jawa Timur"/>
    <x v="0"/>
    <s v="PCX 160"/>
    <s v="Matic Premium"/>
    <n v="36115000"/>
    <n v="9029000"/>
    <s v="Medium"/>
    <n v="0.25"/>
    <x v="4"/>
    <n v="0.14499999999999999"/>
    <n v="1079700"/>
    <n v="38869000"/>
    <x v="0"/>
    <x v="2"/>
    <n v="0"/>
    <n v="0"/>
    <n v="0"/>
    <m/>
    <n v="2"/>
    <n v="2"/>
    <n v="2"/>
    <n v="0"/>
    <n v="6"/>
    <s v="Low Risk"/>
    <n v="5"/>
    <s v="0-5 bulan"/>
  </r>
  <r>
    <s v="KRM00464"/>
    <d v="2026-04-13T00:00:00"/>
    <x v="2"/>
    <s v="Nia Prasetyo"/>
    <s v="73512304767673"/>
    <n v="58"/>
    <s v="Lakilaki"/>
    <x v="0"/>
    <n v="5092000"/>
    <n v="0.25443833464257659"/>
    <x v="1"/>
    <s v="Sumatera Selatan"/>
    <x v="2"/>
    <s v="Nex II"/>
    <s v="Matic Entry"/>
    <n v="16972000"/>
    <n v="3394000"/>
    <s v="Medium"/>
    <n v="0.2"/>
    <x v="0"/>
    <n v="0.14499999999999999"/>
    <n v="1295600"/>
    <n v="15547000"/>
    <x v="0"/>
    <x v="0"/>
    <n v="0"/>
    <n v="0"/>
    <n v="1"/>
    <s v="data kurang"/>
    <n v="2"/>
    <n v="2"/>
    <n v="1"/>
    <n v="0"/>
    <n v="5"/>
    <s v="Low Risk"/>
    <n v="6"/>
    <s v="6-11 bulan"/>
  </r>
  <r>
    <s v="KRM00465"/>
    <d v="2026-09-03T00:00:00"/>
    <x v="8"/>
    <s v="Joko Santoso"/>
    <s v="87901910622404"/>
    <n v="36"/>
    <s v="Lakilaki"/>
    <x v="6"/>
    <n v="6535000"/>
    <n v="6.6488140780413166E-2"/>
    <x v="4"/>
    <s v="Kalimantan Selatan"/>
    <x v="3"/>
    <s v="Dazz"/>
    <s v="Matic Entry"/>
    <n v="16500000"/>
    <n v="3300000"/>
    <s v="Medium"/>
    <n v="0.2"/>
    <x v="2"/>
    <n v="0.14499999999999999"/>
    <n v="434500"/>
    <n v="20856000"/>
    <x v="0"/>
    <x v="0"/>
    <n v="0"/>
    <n v="0"/>
    <n v="1"/>
    <s v="approved"/>
    <n v="1"/>
    <n v="2"/>
    <n v="3"/>
    <n v="0"/>
    <n v="6"/>
    <s v="Low Risk"/>
    <n v="1"/>
    <s v="0-5 bulan"/>
  </r>
  <r>
    <s v="KRM00466"/>
    <d v="2026-02-12T00:00:00"/>
    <x v="3"/>
    <s v="Putri Purnama"/>
    <s v="63821209699917"/>
    <n v="53"/>
    <s v="Perempuan"/>
    <x v="6"/>
    <n v="4019000"/>
    <n v="0.40064692709629263"/>
    <x v="10"/>
    <s v="Jawa Timur"/>
    <x v="1"/>
    <s v="NMAX 155"/>
    <s v="Matic Premium"/>
    <n v="35242000"/>
    <n v="5286000"/>
    <s v="Medium"/>
    <n v="0.15"/>
    <x v="5"/>
    <n v="0.14499999999999999"/>
    <n v="1610200"/>
    <n v="38644000"/>
    <x v="0"/>
    <x v="0"/>
    <n v="0"/>
    <n v="0"/>
    <n v="1"/>
    <m/>
    <n v="4"/>
    <n v="2"/>
    <n v="1"/>
    <n v="0"/>
    <n v="7"/>
    <s v="Medium Risk"/>
    <n v="8"/>
    <s v="6-11 bulan"/>
  </r>
  <r>
    <s v="KRM00467"/>
    <d v="2026-02-11T00:00:00"/>
    <x v="3"/>
    <s v="Ayu Hartono"/>
    <s v="42542710603046"/>
    <n v="27"/>
    <s v="Lakilaki"/>
    <x v="1"/>
    <n v="3647000"/>
    <n v="0.24008774335069921"/>
    <x v="15"/>
    <s v="DKI Jakarta"/>
    <x v="0"/>
    <s v="CB150R"/>
    <s v="Sport"/>
    <n v="31382000"/>
    <n v="9415000"/>
    <s v="High"/>
    <n v="0.3"/>
    <x v="4"/>
    <n v="0.14499999999999999"/>
    <n v="875600"/>
    <n v="31523000"/>
    <x v="0"/>
    <x v="0"/>
    <n v="0"/>
    <n v="0"/>
    <n v="1"/>
    <s v="approved"/>
    <n v="2"/>
    <n v="1"/>
    <n v="2"/>
    <n v="0"/>
    <n v="5"/>
    <s v="Low Risk"/>
    <n v="8"/>
    <s v="6-11 bulan"/>
  </r>
  <r>
    <s v="KRM00468"/>
    <d v="2026-04-04T00:00:00"/>
    <x v="2"/>
    <s v="Bagus Sari"/>
    <s v="43822404591031"/>
    <n v="48"/>
    <s v="Perempuan"/>
    <x v="1"/>
    <n v="9351000"/>
    <n v="0.13131215912736605"/>
    <x v="13"/>
    <s v="Jawa Barat"/>
    <x v="1"/>
    <s v="Lexi LX 155"/>
    <s v="Matic Mid"/>
    <n v="27929000"/>
    <n v="9775000"/>
    <s v="High"/>
    <n v="0.35"/>
    <x v="3"/>
    <n v="0.14499999999999999"/>
    <n v="1227900"/>
    <n v="22103000"/>
    <x v="0"/>
    <x v="0"/>
    <n v="0"/>
    <n v="0"/>
    <n v="1"/>
    <m/>
    <n v="1"/>
    <n v="1"/>
    <n v="1"/>
    <n v="0"/>
    <n v="3"/>
    <s v="Low Risk"/>
    <n v="6"/>
    <s v="6-11 bulan"/>
  </r>
  <r>
    <s v="KRM00469"/>
    <d v="2026-05-24T00:00:00"/>
    <x v="4"/>
    <s v="Tri Cahyono"/>
    <s v="94372902926913"/>
    <n v="50"/>
    <s v="Lakilaki"/>
    <x v="0"/>
    <n v="5806000"/>
    <n v="0.27297623148467104"/>
    <x v="12"/>
    <s v="DKI Jakarta"/>
    <x v="0"/>
    <s v="CB150R"/>
    <s v="Sport"/>
    <n v="31243000"/>
    <n v="7811000"/>
    <s v="Medium"/>
    <n v="0.25"/>
    <x v="3"/>
    <n v="0.14499999999999999"/>
    <n v="1584900"/>
    <n v="28528000"/>
    <x v="0"/>
    <x v="0"/>
    <n v="0"/>
    <n v="0"/>
    <n v="1"/>
    <s v="approved"/>
    <n v="2"/>
    <n v="2"/>
    <n v="1"/>
    <n v="0"/>
    <n v="5"/>
    <s v="Low Risk"/>
    <n v="4"/>
    <s v="0-5 bulan"/>
  </r>
  <r>
    <s v="KRM00470"/>
    <d v="2026-07-03T00:00:00"/>
    <x v="12"/>
    <s v="Fitra Sari"/>
    <s v="64412804525106"/>
    <n v="55"/>
    <s v="Lakilaki"/>
    <x v="6"/>
    <n v="5287000"/>
    <n v="0.15282769056175524"/>
    <x v="3"/>
    <s v="Sulawesi Selatan"/>
    <x v="0"/>
    <s v="PCX 160"/>
    <s v="Matic Premium"/>
    <n v="35064000"/>
    <n v="10519000"/>
    <s v="High"/>
    <n v="0.3"/>
    <x v="2"/>
    <n v="0.14499999999999999"/>
    <n v="808000"/>
    <n v="38782000"/>
    <x v="0"/>
    <x v="0"/>
    <n v="0"/>
    <n v="0"/>
    <n v="1"/>
    <m/>
    <n v="1"/>
    <n v="1"/>
    <n v="3"/>
    <n v="0"/>
    <n v="5"/>
    <s v="Low Risk"/>
    <n v="3"/>
    <s v="0-5 bulan"/>
  </r>
  <r>
    <s v="KRM00471"/>
    <d v="2026-05-06T00:00:00"/>
    <x v="4"/>
    <s v="Nurul Kusuma"/>
    <s v="50341102635106"/>
    <n v="50"/>
    <s v="Perempuan"/>
    <x v="1"/>
    <n v="14040000"/>
    <n v="0.18094017094017095"/>
    <x v="9"/>
    <s v="Jawa Tengah"/>
    <x v="0"/>
    <s v="ADV 160"/>
    <s v="Adventure"/>
    <n v="41731000"/>
    <n v="4173000"/>
    <s v="Low"/>
    <n v="0.1"/>
    <x v="3"/>
    <n v="0.14499999999999999"/>
    <n v="2540400"/>
    <n v="45727000"/>
    <x v="0"/>
    <x v="0"/>
    <n v="0"/>
    <n v="0"/>
    <n v="1"/>
    <s v="verifikasi"/>
    <n v="1"/>
    <n v="3"/>
    <n v="1"/>
    <n v="0"/>
    <n v="5"/>
    <s v="Low Risk"/>
    <n v="5"/>
    <s v="0-5 bulan"/>
  </r>
  <r>
    <s v="KRM00472"/>
    <d v="2026-04-09T00:00:00"/>
    <x v="2"/>
    <s v="Siti Kurniawan"/>
    <s v="67501103801847"/>
    <n v="26"/>
    <s v="Perempuan"/>
    <x v="6"/>
    <n v="5867000"/>
    <n v="8.8818817112664053E-2"/>
    <x v="13"/>
    <s v="Jawa Barat"/>
    <x v="0"/>
    <s v="Genio"/>
    <s v="Matic Entry"/>
    <n v="18675000"/>
    <n v="5603000"/>
    <s v="High"/>
    <n v="0.3"/>
    <x v="4"/>
    <n v="0.14499999999999999"/>
    <n v="521100"/>
    <n v="18759000"/>
    <x v="0"/>
    <x v="0"/>
    <n v="0"/>
    <n v="0"/>
    <n v="1"/>
    <s v="verifikasi"/>
    <n v="1"/>
    <n v="1"/>
    <n v="2"/>
    <n v="0"/>
    <n v="4"/>
    <s v="Low Risk"/>
    <n v="6"/>
    <s v="6-11 bulan"/>
  </r>
  <r>
    <s v="KRM00473"/>
    <d v="2026-06-14T00:00:00"/>
    <x v="0"/>
    <s v="Siti Santoso"/>
    <s v="95712508612246"/>
    <n v="25"/>
    <s v="Lakilaki"/>
    <x v="5"/>
    <n v="4856000"/>
    <n v="0.38822075782537069"/>
    <x v="11"/>
    <s v="Sumatera Utara"/>
    <x v="0"/>
    <s v="ADV 160"/>
    <s v="Adventure"/>
    <n v="42879000"/>
    <n v="15008000"/>
    <s v="High"/>
    <n v="0.35"/>
    <x v="3"/>
    <n v="0.14499999999999999"/>
    <n v="1885200"/>
    <n v="33933000"/>
    <x v="0"/>
    <x v="0"/>
    <n v="0"/>
    <n v="0"/>
    <n v="1"/>
    <s v="survey ulang"/>
    <n v="3"/>
    <n v="1"/>
    <n v="1"/>
    <n v="0"/>
    <n v="5"/>
    <s v="Low Risk"/>
    <n v="4"/>
    <s v="0-5 bulan"/>
  </r>
  <r>
    <s v="KRM00474"/>
    <d v="2026-02-15T00:00:00"/>
    <x v="3"/>
    <s v="Eka Kurniawan"/>
    <s v="51232912799593"/>
    <n v="38"/>
    <s v="Perempuan"/>
    <x v="0"/>
    <n v="5605000"/>
    <n v="9.7805530776092775E-2"/>
    <x v="19"/>
    <s v="Jawa Barat"/>
    <x v="3"/>
    <s v="Dazz"/>
    <s v="Matic Entry"/>
    <n v="15690000"/>
    <n v="5491000"/>
    <s v="High"/>
    <n v="0.35"/>
    <x v="5"/>
    <n v="0.14499999999999999"/>
    <n v="548200"/>
    <n v="13156000"/>
    <x v="0"/>
    <x v="0"/>
    <n v="0"/>
    <n v="0"/>
    <n v="1"/>
    <s v="data kurang"/>
    <n v="1"/>
    <n v="1"/>
    <n v="1"/>
    <n v="0"/>
    <n v="3"/>
    <s v="Low Risk"/>
    <n v="8"/>
    <s v="6-11 bulan"/>
  </r>
  <r>
    <s v="KRM00475"/>
    <s v="Data Tidak Lengkap"/>
    <x v="7"/>
    <s v="Tidak Diketahui"/>
    <s v="Data Tidak Lengkap"/>
    <n v="33"/>
    <s v="Lakilaki"/>
    <x v="9"/>
    <n v="5141000"/>
    <n v="8.6753549893016924E-2"/>
    <x v="18"/>
    <s v="Jawa Timur"/>
    <x v="0"/>
    <s v="Revo X"/>
    <s v="Bebek"/>
    <n v="18647625"/>
    <n v="7459000"/>
    <s v="High"/>
    <n v="0.4"/>
    <x v="4"/>
    <n v="0.14499999999999999"/>
    <n v="446000"/>
    <n v="16056000"/>
    <x v="0"/>
    <x v="0"/>
    <n v="0"/>
    <n v="0"/>
    <n v="1"/>
    <s v="approved"/>
    <n v="1"/>
    <n v="1"/>
    <n v="2"/>
    <n v="0"/>
    <n v="4"/>
    <s v="Low Risk"/>
    <s v="N/A"/>
    <s v="N/A"/>
  </r>
  <r>
    <s v="KRM00476"/>
    <d v="2026-01-01T00:00:00"/>
    <x v="5"/>
    <s v="Tri Hartono"/>
    <s v="43811505649193"/>
    <n v="38"/>
    <s v="Perempuan"/>
    <x v="3"/>
    <n v="7652000"/>
    <n v="5.6102979613173024E-2"/>
    <x v="19"/>
    <s v="Jawa Barat"/>
    <x v="2"/>
    <s v="Nex II"/>
    <s v="Matic Entry"/>
    <n v="16302000"/>
    <n v="3260000"/>
    <s v="Medium"/>
    <n v="0.2"/>
    <x v="2"/>
    <n v="0.14499999999999999"/>
    <n v="429300"/>
    <n v="20606000"/>
    <x v="0"/>
    <x v="0"/>
    <n v="0"/>
    <n v="0"/>
    <n v="1"/>
    <m/>
    <n v="1"/>
    <n v="2"/>
    <n v="3"/>
    <n v="0"/>
    <n v="6"/>
    <s v="Low Risk"/>
    <n v="9"/>
    <s v="6-11 bulan"/>
  </r>
  <r>
    <s v="KRM00477"/>
    <d v="2026-01-07T00:00:00"/>
    <x v="5"/>
    <s v="Rina Kurniawan"/>
    <s v="58561911908234"/>
    <n v="29"/>
    <s v="Perempuan"/>
    <x v="4"/>
    <n v="6151000"/>
    <n v="8.5335717769468383E-2"/>
    <x v="13"/>
    <s v="Jawa Barat"/>
    <x v="1"/>
    <s v="Freego"/>
    <s v="Matic Mid"/>
    <n v="22823000"/>
    <n v="4565000"/>
    <s v="Medium"/>
    <n v="0.2"/>
    <x v="1"/>
    <n v="0.14499999999999999"/>
    <n v="524900"/>
    <n v="31495000"/>
    <x v="0"/>
    <x v="0"/>
    <n v="0"/>
    <n v="0"/>
    <n v="1"/>
    <s v="ok"/>
    <n v="1"/>
    <n v="2"/>
    <n v="4"/>
    <n v="0"/>
    <n v="7"/>
    <s v="Medium Risk"/>
    <n v="9"/>
    <s v="6-11 bulan"/>
  </r>
  <r>
    <s v="KRM00478"/>
    <d v="2026-02-03T00:00:00"/>
    <x v="3"/>
    <s v="Siti Rahayu"/>
    <s v="66252707631552"/>
    <n v="28"/>
    <s v="Perempuan"/>
    <x v="7"/>
    <n v="2799000"/>
    <n v="0.60700250089317609"/>
    <x v="6"/>
    <s v="DIY"/>
    <x v="1"/>
    <s v="XMAX 250"/>
    <s v="Maxi Scooter"/>
    <n v="60890000"/>
    <n v="18267000"/>
    <s v="High"/>
    <n v="0.3"/>
    <x v="4"/>
    <n v="0.14499999999999999"/>
    <n v="1699000"/>
    <n v="61164000"/>
    <x v="0"/>
    <x v="0"/>
    <n v="0"/>
    <n v="0"/>
    <n v="1"/>
    <s v="verifikasi"/>
    <n v="4"/>
    <n v="1"/>
    <n v="2"/>
    <n v="0"/>
    <n v="7"/>
    <s v="Medium Risk"/>
    <n v="8"/>
    <s v="6-11 bulan"/>
  </r>
  <r>
    <s v="KRM00479"/>
    <d v="2026-02-12T00:00:00"/>
    <x v="3"/>
    <s v="Rahmat Hartono"/>
    <s v="76071208534875"/>
    <n v="48"/>
    <s v="Lakilaki"/>
    <x v="3"/>
    <n v="4698000"/>
    <n v="0.14791400595998297"/>
    <x v="16"/>
    <s v="Jawa Timur"/>
    <x v="1"/>
    <s v="Aerox 155"/>
    <s v="Matic Sport"/>
    <n v="32225000"/>
    <n v="8056000"/>
    <s v="Medium"/>
    <n v="0.25"/>
    <x v="1"/>
    <n v="0.14499999999999999"/>
    <n v="694900"/>
    <n v="41691000"/>
    <x v="0"/>
    <x v="0"/>
    <n v="0"/>
    <n v="0"/>
    <n v="1"/>
    <m/>
    <n v="1"/>
    <n v="2"/>
    <n v="4"/>
    <n v="0"/>
    <n v="7"/>
    <s v="Medium Risk"/>
    <n v="8"/>
    <s v="6-11 bulan"/>
  </r>
  <r>
    <s v="KRM00480"/>
    <d v="2026-10-04T00:00:00"/>
    <x v="6"/>
    <s v="Tri Fauzi"/>
    <s v="79991609989084"/>
    <n v="22"/>
    <s v="Lakilaki"/>
    <x v="0"/>
    <n v="6549000"/>
    <n v="0.42012520995571845"/>
    <x v="8"/>
    <s v="Banten"/>
    <x v="0"/>
    <s v="CB150R"/>
    <s v="Sport"/>
    <n v="32040000"/>
    <n v="3204000"/>
    <s v="Low"/>
    <n v="0.1"/>
    <x v="0"/>
    <n v="0.14499999999999999"/>
    <n v="2751400"/>
    <n v="33017000"/>
    <x v="0"/>
    <x v="0"/>
    <n v="0"/>
    <n v="0"/>
    <n v="1"/>
    <s v="approved"/>
    <n v="4"/>
    <n v="3"/>
    <n v="1"/>
    <n v="0"/>
    <n v="8"/>
    <s v="Medium Risk"/>
    <n v="0"/>
    <s v="0-5 bulan"/>
  </r>
  <r>
    <s v="KRM00481"/>
    <d v="2026-01-29T00:00:00"/>
    <x v="5"/>
    <s v="Dani Sari"/>
    <s v="37571007685951"/>
    <n v="32"/>
    <s v="Lakilaki"/>
    <x v="0"/>
    <n v="5421000"/>
    <n v="0.11060689909610773"/>
    <x v="3"/>
    <s v="Sulawesi Selatan"/>
    <x v="0"/>
    <s v="Beat Street"/>
    <s v="Matic Entry"/>
    <n v="18802000"/>
    <n v="3760000"/>
    <s v="Medium"/>
    <n v="0.2"/>
    <x v="4"/>
    <n v="0.14499999999999999"/>
    <n v="599600"/>
    <n v="21585000"/>
    <x v="0"/>
    <x v="0"/>
    <n v="0"/>
    <n v="0"/>
    <n v="1"/>
    <s v="ok"/>
    <n v="1"/>
    <n v="2"/>
    <n v="2"/>
    <n v="0"/>
    <n v="5"/>
    <s v="Low Risk"/>
    <n v="8"/>
    <s v="6-11 bulan"/>
  </r>
  <r>
    <s v="KRM00482"/>
    <d v="2026-01-22T00:00:00"/>
    <x v="5"/>
    <s v="Putri Rahayu"/>
    <s v="51752208848608"/>
    <n v="26"/>
    <s v="Lakilaki"/>
    <x v="9"/>
    <n v="6388000"/>
    <n v="0.13411083281152161"/>
    <x v="1"/>
    <s v="Sumatera Selatan"/>
    <x v="0"/>
    <s v="Vario 160"/>
    <s v="Matic Mid"/>
    <n v="30620000"/>
    <n v="4593000"/>
    <s v="Medium"/>
    <n v="0.15"/>
    <x v="2"/>
    <n v="0.14499999999999999"/>
    <n v="856700"/>
    <n v="41123000"/>
    <x v="0"/>
    <x v="0"/>
    <n v="0"/>
    <n v="0"/>
    <n v="1"/>
    <s v="data kurang"/>
    <n v="1"/>
    <n v="2"/>
    <n v="3"/>
    <n v="0"/>
    <n v="6"/>
    <s v="Low Risk"/>
    <n v="9"/>
    <s v="6-11 bulan"/>
  </r>
  <r>
    <s v="KRM00483"/>
    <d v="2026-01-05T00:00:00"/>
    <x v="5"/>
    <s v="Andi Setiawan"/>
    <s v="66651604833516"/>
    <n v="44"/>
    <s v="Lakilaki"/>
    <x v="1"/>
    <n v="4368000"/>
    <n v="0.459271978021978"/>
    <x v="5"/>
    <s v="Kalimantan Timur"/>
    <x v="1"/>
    <s v="Lexi LX 155"/>
    <s v="Matic Mid"/>
    <n v="28033000"/>
    <n v="7008000"/>
    <s v="Medium"/>
    <n v="0.25"/>
    <x v="0"/>
    <n v="0.14499999999999999"/>
    <n v="2006100"/>
    <n v="24073000"/>
    <x v="1"/>
    <x v="3"/>
    <n v="27"/>
    <n v="1"/>
    <n v="3"/>
    <m/>
    <n v="4"/>
    <n v="2"/>
    <n v="1"/>
    <n v="2"/>
    <n v="9"/>
    <s v="High Risk"/>
    <n v="9"/>
    <s v="6-11 bulan"/>
  </r>
  <r>
    <s v="KRM00484"/>
    <d v="2026-05-21T00:00:00"/>
    <x v="4"/>
    <s v="Tri Santoso"/>
    <s v="53572004672557"/>
    <n v="56"/>
    <s v="Lakilaki"/>
    <x v="0"/>
    <n v="5005000"/>
    <n v="9.9240759240759244E-2"/>
    <x v="0"/>
    <s v="Bali"/>
    <x v="0"/>
    <s v="Beat Street"/>
    <s v="Matic Entry"/>
    <n v="19197000"/>
    <n v="1920000"/>
    <s v="Low"/>
    <n v="0.1"/>
    <x v="1"/>
    <n v="0.14499999999999999"/>
    <n v="496700"/>
    <n v="29803000"/>
    <x v="0"/>
    <x v="0"/>
    <n v="0"/>
    <n v="0"/>
    <n v="1"/>
    <s v="data kurang"/>
    <n v="1"/>
    <n v="3"/>
    <n v="4"/>
    <n v="0"/>
    <n v="8"/>
    <s v="Medium Risk"/>
    <n v="5"/>
    <s v="0-5 bulan"/>
  </r>
  <r>
    <s v="KRM00485"/>
    <d v="2026-02-22T00:00:00"/>
    <x v="3"/>
    <s v="Rina Permata"/>
    <s v="37241708817511"/>
    <n v="51"/>
    <s v="Perempuan"/>
    <x v="0"/>
    <n v="5153000"/>
    <n v="8.3912284106345825E-2"/>
    <x v="17"/>
    <s v="Jawa Barat"/>
    <x v="0"/>
    <s v="Genio"/>
    <s v="Matic Entry"/>
    <n v="18768000"/>
    <n v="5631000"/>
    <s v="High"/>
    <n v="0.3"/>
    <x v="2"/>
    <n v="0.14499999999999999"/>
    <n v="432400"/>
    <n v="20757000"/>
    <x v="0"/>
    <x v="0"/>
    <n v="0"/>
    <n v="0"/>
    <n v="1"/>
    <s v="data kurang"/>
    <n v="1"/>
    <n v="1"/>
    <n v="3"/>
    <n v="0"/>
    <n v="5"/>
    <s v="Low Risk"/>
    <n v="8"/>
    <s v="6-11 bulan"/>
  </r>
  <r>
    <s v="KRM00486"/>
    <d v="2026-05-21T00:00:00"/>
    <x v="4"/>
    <s v="Bagus Purnama"/>
    <s v="36441211515979"/>
    <n v="34"/>
    <s v="Lakilaki"/>
    <x v="0"/>
    <n v="6974000"/>
    <n v="7.0877545167765982E-2"/>
    <x v="3"/>
    <s v="Sulawesi Selatan"/>
    <x v="0"/>
    <s v="Scoopy"/>
    <s v="Matic Stylish"/>
    <n v="23104000"/>
    <n v="8086000"/>
    <s v="High"/>
    <n v="0.35"/>
    <x v="2"/>
    <n v="0.14499999999999999"/>
    <n v="494300"/>
    <n v="23728000"/>
    <x v="0"/>
    <x v="1"/>
    <n v="66"/>
    <n v="2"/>
    <n v="2"/>
    <s v="approved"/>
    <n v="1"/>
    <n v="1"/>
    <n v="3"/>
    <n v="2"/>
    <n v="7"/>
    <s v="Medium Risk"/>
    <n v="5"/>
    <s v="0-5 bulan"/>
  </r>
  <r>
    <s v="KRM00487"/>
    <d v="2026-05-31T00:00:00"/>
    <x v="4"/>
    <s v="Dian Pratama"/>
    <s v="53501209642745"/>
    <n v="48"/>
    <s v="Lakilaki"/>
    <x v="8"/>
    <n v="2785000"/>
    <n v="0.39016157989228006"/>
    <x v="6"/>
    <s v="DIY"/>
    <x v="0"/>
    <s v="Beat Street"/>
    <s v="Matic Entry"/>
    <n v="18981000"/>
    <n v="7593000"/>
    <s v="High"/>
    <n v="0.4"/>
    <x v="0"/>
    <n v="0.14499999999999999"/>
    <n v="1086600"/>
    <n v="13040000"/>
    <x v="0"/>
    <x v="0"/>
    <n v="0"/>
    <n v="0"/>
    <n v="1"/>
    <s v="data kurang"/>
    <n v="3"/>
    <n v="1"/>
    <n v="1"/>
    <n v="0"/>
    <n v="5"/>
    <s v="Low Risk"/>
    <n v="4"/>
    <s v="0-5 bulan"/>
  </r>
  <r>
    <s v="KRM00488"/>
    <d v="2026-03-13T00:00:00"/>
    <x v="1"/>
    <s v="Wahyu Santoso"/>
    <s v="69332311667822"/>
    <n v="53"/>
    <s v="Lakilaki"/>
    <x v="1"/>
    <n v="7447000"/>
    <n v="9.7462065261178996E-2"/>
    <x v="12"/>
    <s v="DKI Jakarta"/>
    <x v="0"/>
    <s v="Beat Street"/>
    <s v="Matic Entry"/>
    <n v="19292000"/>
    <n v="5788000"/>
    <s v="High"/>
    <n v="0.3"/>
    <x v="5"/>
    <n v="0.14499999999999999"/>
    <n v="725800"/>
    <n v="17420000"/>
    <x v="0"/>
    <x v="0"/>
    <n v="0"/>
    <n v="0"/>
    <n v="1"/>
    <s v="survey ulang"/>
    <n v="1"/>
    <n v="1"/>
    <n v="1"/>
    <n v="0"/>
    <n v="3"/>
    <s v="Low Risk"/>
    <n v="7"/>
    <s v="6-11 bulan"/>
  </r>
  <r>
    <s v="KRM00489"/>
    <d v="2026-03-19T00:00:00"/>
    <x v="1"/>
    <s v="Joko Utami"/>
    <s v="81251011896512"/>
    <n v="51"/>
    <s v="Perempuan"/>
    <x v="5"/>
    <n v="4033000"/>
    <n v="0.36846020332258866"/>
    <x v="15"/>
    <s v="DKI Jakarta"/>
    <x v="0"/>
    <s v="PCX 160"/>
    <s v="Matic Premium"/>
    <n v="36862000"/>
    <n v="9215000"/>
    <s v="Medium"/>
    <n v="0.25"/>
    <x v="5"/>
    <n v="0.14499999999999999"/>
    <n v="1486000"/>
    <n v="35664000"/>
    <x v="0"/>
    <x v="0"/>
    <n v="0"/>
    <n v="0"/>
    <n v="1"/>
    <s v="ok"/>
    <n v="3"/>
    <n v="2"/>
    <n v="1"/>
    <n v="0"/>
    <n v="6"/>
    <s v="Low Risk"/>
    <n v="7"/>
    <s v="6-11 bulan"/>
  </r>
  <r>
    <s v="KRM00490"/>
    <d v="2026-05-27T00:00:00"/>
    <x v="4"/>
    <s v="Indah Wijaya"/>
    <s v="88402502598559"/>
    <n v="36"/>
    <s v="Lakilaki"/>
    <x v="8"/>
    <n v="3783000"/>
    <n v="0.4026962727993656"/>
    <x v="13"/>
    <s v="Jawa Barat"/>
    <x v="1"/>
    <s v="MT15"/>
    <s v="Sport Naked"/>
    <n v="37538000"/>
    <n v="15015000"/>
    <s v="High"/>
    <n v="0.4"/>
    <x v="3"/>
    <n v="0.14499999999999999"/>
    <n v="1523400"/>
    <n v="27422000"/>
    <x v="0"/>
    <x v="0"/>
    <n v="0"/>
    <n v="0"/>
    <n v="1"/>
    <s v="ok"/>
    <n v="4"/>
    <n v="1"/>
    <n v="1"/>
    <n v="0"/>
    <n v="6"/>
    <s v="Low Risk"/>
    <n v="4"/>
    <s v="0-5 bulan"/>
  </r>
  <r>
    <s v="KRM00491"/>
    <d v="2026-06-08T00:00:00"/>
    <x v="0"/>
    <s v="Dian Hartono"/>
    <s v="54571909822640"/>
    <n v="32"/>
    <s v="Lakilaki"/>
    <x v="3"/>
    <n v="7330000"/>
    <n v="0.16765347885402457"/>
    <x v="13"/>
    <s v="Jawa Barat"/>
    <x v="1"/>
    <s v="XMAX 250"/>
    <s v="Maxi Scooter"/>
    <n v="61063000"/>
    <n v="18319000"/>
    <s v="High"/>
    <n v="0.3"/>
    <x v="1"/>
    <n v="0.14499999999999999"/>
    <n v="1228900"/>
    <n v="73734000"/>
    <x v="0"/>
    <x v="2"/>
    <n v="0"/>
    <n v="0"/>
    <n v="0"/>
    <s v="verifikasi"/>
    <n v="1"/>
    <n v="1"/>
    <n v="4"/>
    <n v="0"/>
    <n v="6"/>
    <s v="Low Risk"/>
    <n v="4"/>
    <s v="0-5 bulan"/>
  </r>
  <r>
    <s v="KRM00492"/>
    <d v="2026-05-04T00:00:00"/>
    <x v="4"/>
    <s v="Siti Saputra"/>
    <s v="55841803593240"/>
    <n v="37"/>
    <s v="Lakilaki"/>
    <x v="1"/>
    <n v="11567000"/>
    <n v="7.2568513875680821E-2"/>
    <x v="3"/>
    <s v="Sulawesi Selatan"/>
    <x v="1"/>
    <s v="NMAX 155"/>
    <s v="Matic Premium"/>
    <n v="36498000"/>
    <n v="7300000"/>
    <s v="Medium"/>
    <n v="0.2"/>
    <x v="1"/>
    <n v="0.14499999999999999"/>
    <n v="839400"/>
    <n v="50367000"/>
    <x v="0"/>
    <x v="1"/>
    <n v="60"/>
    <n v="1"/>
    <n v="2"/>
    <m/>
    <n v="1"/>
    <n v="2"/>
    <n v="4"/>
    <n v="2"/>
    <n v="9"/>
    <s v="High Risk"/>
    <n v="5"/>
    <s v="0-5 bulan"/>
  </r>
  <r>
    <s v="KRM00493"/>
    <d v="2026-04-15T00:00:00"/>
    <x v="2"/>
    <s v="Joko Permata"/>
    <s v="60141307889191"/>
    <n v="42"/>
    <s v="Lakilaki"/>
    <x v="1"/>
    <n v="14531000"/>
    <n v="4.3135365769733675E-2"/>
    <x v="7"/>
    <s v="Jawa Barat"/>
    <x v="0"/>
    <s v="Scoopy"/>
    <s v="Matic Stylish"/>
    <n v="23801000"/>
    <n v="4760000"/>
    <s v="Medium"/>
    <n v="0.2"/>
    <x v="2"/>
    <n v="0.14499999999999999"/>
    <n v="626800"/>
    <n v="30085000"/>
    <x v="0"/>
    <x v="0"/>
    <n v="0"/>
    <n v="0"/>
    <n v="1"/>
    <s v="approved"/>
    <n v="1"/>
    <n v="2"/>
    <n v="3"/>
    <n v="0"/>
    <n v="6"/>
    <s v="Low Risk"/>
    <n v="6"/>
    <s v="6-11 bulan"/>
  </r>
  <r>
    <s v="KRM00494"/>
    <d v="2026-02-16T00:00:00"/>
    <x v="3"/>
    <s v="Joko Prasetyo"/>
    <s v="58282002547620"/>
    <n v="36"/>
    <s v="Lakilaki"/>
    <x v="8"/>
    <n v="2605000"/>
    <n v="0.27190019193857967"/>
    <x v="6"/>
    <s v="DIY"/>
    <x v="3"/>
    <s v="Dazz"/>
    <s v="Matic Entry"/>
    <n v="15504000"/>
    <n v="2326000"/>
    <s v="Medium"/>
    <n v="0.15"/>
    <x v="5"/>
    <n v="0.14499999999999999"/>
    <n v="708300"/>
    <n v="16999000"/>
    <x v="0"/>
    <x v="0"/>
    <n v="0"/>
    <n v="0"/>
    <n v="1"/>
    <s v="approved"/>
    <n v="2"/>
    <n v="2"/>
    <n v="1"/>
    <n v="0"/>
    <n v="5"/>
    <s v="Low Risk"/>
    <n v="8"/>
    <s v="6-11 bulan"/>
  </r>
  <r>
    <s v="KRM00495"/>
    <d v="2026-02-02T00:00:00"/>
    <x v="3"/>
    <s v="Wahyu Kurniawan"/>
    <s v="80541112963030"/>
    <n v="52"/>
    <s v="Lakilaki"/>
    <x v="1"/>
    <n v="8222000"/>
    <n v="0.1290318657261007"/>
    <x v="15"/>
    <s v="DKI Jakarta"/>
    <x v="0"/>
    <s v="ADV 160"/>
    <s v="Adventure"/>
    <n v="43413000"/>
    <n v="6512000"/>
    <s v="Medium"/>
    <n v="0.15"/>
    <x v="1"/>
    <n v="0.14499999999999999"/>
    <n v="1060900"/>
    <n v="63655000"/>
    <x v="0"/>
    <x v="0"/>
    <n v="0"/>
    <n v="0"/>
    <n v="1"/>
    <s v="survey ulang"/>
    <n v="1"/>
    <n v="2"/>
    <n v="4"/>
    <n v="0"/>
    <n v="7"/>
    <s v="Medium Risk"/>
    <n v="8"/>
    <s v="6-11 bulan"/>
  </r>
  <r>
    <s v="KRM00496"/>
    <d v="2026-04-09T00:00:00"/>
    <x v="2"/>
    <s v="Rina Sari"/>
    <s v="50042405792695"/>
    <n v="56"/>
    <s v="Perempuan"/>
    <x v="9"/>
    <n v="4501000"/>
    <n v="0.17996000888691402"/>
    <x v="12"/>
    <s v="DKI Jakarta"/>
    <x v="1"/>
    <s v="Aerox 155"/>
    <s v="Matic Sport"/>
    <n v="32811000"/>
    <n v="8203000"/>
    <s v="Medium"/>
    <n v="0.25"/>
    <x v="2"/>
    <n v="0.14499999999999999"/>
    <n v="810000"/>
    <n v="38880000"/>
    <x v="0"/>
    <x v="0"/>
    <n v="0"/>
    <n v="0"/>
    <n v="1"/>
    <s v="survey ulang"/>
    <n v="1"/>
    <n v="2"/>
    <n v="3"/>
    <n v="0"/>
    <n v="6"/>
    <s v="Low Risk"/>
    <n v="6"/>
    <s v="6-11 bulan"/>
  </r>
  <r>
    <s v="KRM00497"/>
    <d v="2026-04-13T00:00:00"/>
    <x v="2"/>
    <s v="Nurul Purnama"/>
    <s v="47192108941481"/>
    <n v="41"/>
    <s v="Perempuan"/>
    <x v="3"/>
    <n v="6988000"/>
    <n v="0.11994848311390956"/>
    <x v="3"/>
    <s v="Sulawesi Selatan"/>
    <x v="0"/>
    <s v="PCX 160"/>
    <s v="Matic Premium"/>
    <n v="35047000"/>
    <n v="14019000"/>
    <s v="High"/>
    <n v="0.4"/>
    <x v="4"/>
    <n v="0.14499999999999999"/>
    <n v="838200"/>
    <n v="30175000"/>
    <x v="0"/>
    <x v="0"/>
    <n v="0"/>
    <n v="0"/>
    <n v="1"/>
    <s v="verifikasi"/>
    <n v="1"/>
    <n v="1"/>
    <n v="2"/>
    <n v="0"/>
    <n v="4"/>
    <s v="Low Risk"/>
    <n v="6"/>
    <s v="6-11 bulan"/>
  </r>
  <r>
    <s v="KRM00498"/>
    <d v="2026-01-10T00:00:00"/>
    <x v="5"/>
    <s v="Rahmat Setiawan"/>
    <s v="77251012723902"/>
    <n v="51"/>
    <s v="Lakilaki"/>
    <x v="0"/>
    <n v="5269000"/>
    <n v="0.13349781742266084"/>
    <x v="19"/>
    <s v="Jawa Barat"/>
    <x v="2"/>
    <s v="Nex II"/>
    <s v="Matic Entry"/>
    <n v="16358000"/>
    <n v="3272000"/>
    <s v="Medium"/>
    <n v="0.2"/>
    <x v="5"/>
    <n v="0.14499999999999999"/>
    <n v="703400"/>
    <n v="16881000"/>
    <x v="0"/>
    <x v="0"/>
    <n v="0"/>
    <n v="0"/>
    <n v="1"/>
    <s v="survey ulang"/>
    <n v="1"/>
    <n v="2"/>
    <n v="1"/>
    <n v="0"/>
    <n v="4"/>
    <s v="Low Risk"/>
    <n v="9"/>
    <s v="6-11 bulan"/>
  </r>
  <r>
    <s v="KRM00499"/>
    <d v="2026-05-17T00:00:00"/>
    <x v="4"/>
    <s v="Eka Wijaya"/>
    <s v="61391905935991"/>
    <n v="21"/>
    <s v="Lakilaki"/>
    <x v="6"/>
    <n v="6346000"/>
    <n v="0.42281752284903878"/>
    <x v="1"/>
    <s v="Sumatera Selatan"/>
    <x v="1"/>
    <s v="XMAX 250"/>
    <s v="Maxi Scooter"/>
    <n v="62399000"/>
    <n v="12480000"/>
    <s v="Medium"/>
    <n v="0.2"/>
    <x v="5"/>
    <n v="0.14499999999999999"/>
    <n v="2683200"/>
    <n v="64396000"/>
    <x v="0"/>
    <x v="0"/>
    <n v="0"/>
    <n v="0"/>
    <n v="1"/>
    <m/>
    <n v="4"/>
    <n v="2"/>
    <n v="1"/>
    <n v="0"/>
    <n v="7"/>
    <s v="Medium Risk"/>
    <n v="5"/>
    <s v="0-5 bulan"/>
  </r>
  <r>
    <s v="KRM00500"/>
    <d v="2026-02-22T00:00:00"/>
    <x v="3"/>
    <s v="Wahyu Anggraini"/>
    <s v="75381506893374"/>
    <n v="31"/>
    <s v="Perempuan"/>
    <x v="2"/>
    <n v="1686000"/>
    <n v="0.46162514827995255"/>
    <x v="0"/>
    <s v="Bali"/>
    <x v="0"/>
    <s v="Vario 160"/>
    <s v="Matic Mid"/>
    <n v="29557000"/>
    <n v="5911000"/>
    <s v="Medium"/>
    <n v="0.2"/>
    <x v="2"/>
    <n v="0.14499999999999999"/>
    <n v="778300"/>
    <n v="37360000"/>
    <x v="0"/>
    <x v="0"/>
    <n v="0"/>
    <n v="0"/>
    <n v="1"/>
    <s v="survey ulang"/>
    <n v="4"/>
    <n v="2"/>
    <n v="3"/>
    <n v="0"/>
    <n v="9"/>
    <s v="High Risk"/>
    <n v="8"/>
    <s v="6-11 bulan"/>
  </r>
  <r>
    <s v="KRM00501"/>
    <d v="2026-04-16T00:00:00"/>
    <x v="2"/>
    <s v="Hendra Pratama"/>
    <s v="50831209791640"/>
    <n v="42"/>
    <s v="Perempuan"/>
    <x v="5"/>
    <n v="2878000"/>
    <n v="0.39854065323141069"/>
    <x v="5"/>
    <s v="Kalimantan Timur"/>
    <x v="0"/>
    <s v="Genio"/>
    <s v="Matic Entry"/>
    <n v="19950000"/>
    <n v="2992000"/>
    <s v="Medium"/>
    <n v="0.15"/>
    <x v="3"/>
    <n v="0.14499999999999999"/>
    <n v="1147000"/>
    <n v="20646000"/>
    <x v="0"/>
    <x v="0"/>
    <n v="0"/>
    <n v="0"/>
    <n v="1"/>
    <m/>
    <n v="3"/>
    <n v="2"/>
    <n v="1"/>
    <n v="0"/>
    <n v="6"/>
    <s v="Low Risk"/>
    <n v="6"/>
    <s v="6-11 bulan"/>
  </r>
  <r>
    <s v="KRM00502"/>
    <d v="2026-05-09T00:00:00"/>
    <x v="4"/>
    <s v="Dewi Sari"/>
    <s v="62892701978627"/>
    <n v="40"/>
    <s v="Lakilaki"/>
    <x v="8"/>
    <n v="2919000"/>
    <n v="0.65803357314148681"/>
    <x v="3"/>
    <s v="Sulawesi Selatan"/>
    <x v="0"/>
    <s v="ADV 160"/>
    <s v="Adventure"/>
    <n v="42042000"/>
    <n v="6306000"/>
    <s v="Medium"/>
    <n v="0.15"/>
    <x v="5"/>
    <n v="0.14499999999999999"/>
    <n v="1920800"/>
    <n v="46100000"/>
    <x v="0"/>
    <x v="0"/>
    <n v="0"/>
    <n v="0"/>
    <n v="1"/>
    <s v="verifikasi"/>
    <n v="4"/>
    <n v="2"/>
    <n v="1"/>
    <n v="0"/>
    <n v="7"/>
    <s v="Medium Risk"/>
    <n v="5"/>
    <s v="0-5 bulan"/>
  </r>
  <r>
    <s v="KRM00503"/>
    <d v="2026-05-03T00:00:00"/>
    <x v="4"/>
    <s v="Siti Cahyono"/>
    <s v="57931303713891"/>
    <n v="44"/>
    <s v="Lakilaki"/>
    <x v="8"/>
    <n v="2545000"/>
    <n v="0.19925343811394891"/>
    <x v="17"/>
    <s v="Jawa Barat"/>
    <x v="2"/>
    <s v="Address"/>
    <s v="Matic Mid"/>
    <n v="21201000"/>
    <n v="8480000"/>
    <s v="High"/>
    <n v="0.4"/>
    <x v="4"/>
    <n v="0.14499999999999999"/>
    <n v="507100"/>
    <n v="18255000"/>
    <x v="0"/>
    <x v="2"/>
    <n v="0"/>
    <n v="0"/>
    <n v="0"/>
    <s v="ok"/>
    <n v="1"/>
    <n v="1"/>
    <n v="2"/>
    <n v="0"/>
    <n v="4"/>
    <s v="Low Risk"/>
    <n v="5"/>
    <s v="0-5 bulan"/>
  </r>
  <r>
    <s v="KRM00504"/>
    <d v="2026-02-27T00:00:00"/>
    <x v="3"/>
    <s v="Tidak Diketahui"/>
    <s v="Invalid"/>
    <n v="30"/>
    <s v="Lakilaki"/>
    <x v="8"/>
    <n v="2806000"/>
    <n v="0.30958660014255168"/>
    <x v="5"/>
    <s v="Kalimantan Timur"/>
    <x v="0"/>
    <s v="PCX 160"/>
    <s v="Matic Premium"/>
    <n v="37771000"/>
    <n v="7554000"/>
    <s v="Medium"/>
    <n v="0.2"/>
    <x v="1"/>
    <n v="0.14499999999999999"/>
    <n v="868700"/>
    <n v="52124000"/>
    <x v="0"/>
    <x v="0"/>
    <n v="0"/>
    <n v="0"/>
    <n v="1"/>
    <m/>
    <n v="3"/>
    <n v="2"/>
    <n v="4"/>
    <n v="0"/>
    <n v="9"/>
    <s v="High Risk"/>
    <n v="7"/>
    <s v="6-11 bulan"/>
  </r>
  <r>
    <s v="KRM00505"/>
    <d v="2026-04-17T00:00:00"/>
    <x v="2"/>
    <s v="Eka Hidayah"/>
    <s v="72542210784419"/>
    <n v="55"/>
    <s v="Lakilaki"/>
    <x v="3"/>
    <n v="6706000"/>
    <n v="0.11201908738443185"/>
    <x v="11"/>
    <s v="Sumatera Utara"/>
    <x v="0"/>
    <s v="Revo X"/>
    <s v="Bebek"/>
    <n v="18635000"/>
    <n v="4659000"/>
    <s v="Medium"/>
    <n v="0.25"/>
    <x v="5"/>
    <n v="0.14499999999999999"/>
    <n v="751200"/>
    <n v="18029000"/>
    <x v="0"/>
    <x v="0"/>
    <n v="0"/>
    <n v="0"/>
    <n v="1"/>
    <m/>
    <n v="1"/>
    <n v="2"/>
    <n v="1"/>
    <n v="0"/>
    <n v="4"/>
    <s v="Low Risk"/>
    <n v="6"/>
    <s v="6-11 bulan"/>
  </r>
  <r>
    <s v="KRM00506"/>
    <d v="2026-02-01T00:00:00"/>
    <x v="3"/>
    <s v="Yusuf Setiawan"/>
    <s v="44241907613458"/>
    <n v="27"/>
    <s v="Perempuan"/>
    <x v="0"/>
    <n v="6380000"/>
    <n v="0.11752351097178683"/>
    <x v="8"/>
    <s v="Banten"/>
    <x v="0"/>
    <s v="Revo X"/>
    <s v="Bebek"/>
    <n v="18476000"/>
    <n v="7390000"/>
    <s v="High"/>
    <n v="0.4"/>
    <x v="3"/>
    <n v="0.14499999999999999"/>
    <n v="749800"/>
    <n v="13497000"/>
    <x v="0"/>
    <x v="0"/>
    <n v="0"/>
    <n v="0"/>
    <n v="1"/>
    <m/>
    <n v="1"/>
    <n v="1"/>
    <n v="1"/>
    <n v="0"/>
    <n v="3"/>
    <s v="Low Risk"/>
    <n v="8"/>
    <s v="6-11 bulan"/>
  </r>
  <r>
    <s v="KRM00507"/>
    <d v="2026-02-18T00:00:00"/>
    <x v="3"/>
    <s v="Rina Santoso"/>
    <s v="95382307553590"/>
    <n v="24"/>
    <s v="Lakilaki"/>
    <x v="1"/>
    <n v="14395000"/>
    <n v="2.8996179228898925E-2"/>
    <x v="9"/>
    <s v="Jawa Tengah"/>
    <x v="0"/>
    <s v="Scoopy"/>
    <s v="Matic Stylish"/>
    <n v="24200000"/>
    <n v="9680000"/>
    <s v="High"/>
    <n v="0.4"/>
    <x v="1"/>
    <n v="0.14499999999999999"/>
    <n v="417400"/>
    <n v="25047000"/>
    <x v="0"/>
    <x v="0"/>
    <n v="0"/>
    <n v="0"/>
    <n v="1"/>
    <s v="ok"/>
    <n v="1"/>
    <n v="1"/>
    <n v="4"/>
    <n v="0"/>
    <n v="6"/>
    <s v="Low Risk"/>
    <n v="8"/>
    <s v="6-11 bulan"/>
  </r>
  <r>
    <s v="KRM00508"/>
    <d v="2026-01-15T00:00:00"/>
    <x v="5"/>
    <s v="Nurul Kurniawan"/>
    <s v="43311011626210"/>
    <n v="25"/>
    <s v="Lakilaki"/>
    <x v="0"/>
    <n v="7003000"/>
    <n v="9.6073111523632723E-2"/>
    <x v="20"/>
    <s v="DKI Jakarta"/>
    <x v="1"/>
    <s v="NMAX 155"/>
    <s v="Matic Premium"/>
    <n v="36003000"/>
    <n v="12601000"/>
    <s v="High"/>
    <n v="0.35"/>
    <x v="1"/>
    <n v="0.14499999999999999"/>
    <n v="672800"/>
    <n v="40368000"/>
    <x v="0"/>
    <x v="0"/>
    <n v="0"/>
    <n v="0"/>
    <n v="1"/>
    <m/>
    <n v="1"/>
    <n v="1"/>
    <n v="4"/>
    <n v="0"/>
    <n v="6"/>
    <s v="Low Risk"/>
    <n v="9"/>
    <s v="6-11 bulan"/>
  </r>
  <r>
    <s v="KRM00509"/>
    <d v="2026-05-03T00:00:00"/>
    <x v="4"/>
    <s v="Sri Prasetyo"/>
    <s v="92512202674925"/>
    <n v="54"/>
    <s v="Perempuan"/>
    <x v="9"/>
    <n v="5111000"/>
    <n v="0.17957346898845628"/>
    <x v="9"/>
    <s v="Jawa Tengah"/>
    <x v="2"/>
    <s v="Address"/>
    <s v="Matic Mid"/>
    <n v="21345000"/>
    <n v="4269000"/>
    <s v="Medium"/>
    <n v="0.2"/>
    <x v="5"/>
    <n v="0.14499999999999999"/>
    <n v="917800"/>
    <n v="22028000"/>
    <x v="0"/>
    <x v="0"/>
    <n v="0"/>
    <n v="0"/>
    <n v="1"/>
    <s v="survey ulang"/>
    <n v="1"/>
    <n v="2"/>
    <n v="1"/>
    <n v="0"/>
    <n v="4"/>
    <s v="Low Risk"/>
    <n v="5"/>
    <s v="0-5 bulan"/>
  </r>
  <r>
    <s v="KRM00510"/>
    <d v="2026-03-31T00:00:00"/>
    <x v="1"/>
    <s v="Agus Wijaya"/>
    <s v="69121911984773"/>
    <n v="42"/>
    <s v="Perempuan"/>
    <x v="9"/>
    <n v="4129000"/>
    <n v="0.34369096633567447"/>
    <x v="12"/>
    <s v="DKI Jakarta"/>
    <x v="0"/>
    <s v="Vario 125"/>
    <s v="Matic Mid"/>
    <n v="24787000"/>
    <n v="9915000"/>
    <s v="High"/>
    <n v="0.4"/>
    <x v="0"/>
    <n v="0.14499999999999999"/>
    <n v="1419100"/>
    <n v="17029000"/>
    <x v="0"/>
    <x v="0"/>
    <n v="0"/>
    <n v="0"/>
    <n v="1"/>
    <m/>
    <n v="3"/>
    <n v="1"/>
    <n v="1"/>
    <n v="0"/>
    <n v="5"/>
    <s v="Low Risk"/>
    <n v="6"/>
    <s v="6-11 bulan"/>
  </r>
  <r>
    <s v="KRM00511"/>
    <d v="2026-04-25T00:00:00"/>
    <x v="2"/>
    <s v="Joko Wibowo"/>
    <s v="84871003677706"/>
    <n v="21"/>
    <s v="Lakilaki"/>
    <x v="7"/>
    <n v="2912000"/>
    <n v="0.44405906593406591"/>
    <x v="10"/>
    <s v="Jawa Timur"/>
    <x v="1"/>
    <s v="NMAX 155"/>
    <s v="Matic Premium"/>
    <n v="36043000"/>
    <n v="3604000"/>
    <s v="Low"/>
    <n v="0.1"/>
    <x v="4"/>
    <n v="0.14499999999999999"/>
    <n v="1293100"/>
    <n v="46550000"/>
    <x v="0"/>
    <x v="0"/>
    <n v="0"/>
    <n v="0"/>
    <n v="1"/>
    <s v="ok"/>
    <n v="4"/>
    <n v="3"/>
    <n v="2"/>
    <n v="0"/>
    <n v="9"/>
    <s v="High Risk"/>
    <n v="5"/>
    <s v="0-5 bulan"/>
  </r>
  <r>
    <s v="KRM00512"/>
    <d v="2026-02-20T00:00:00"/>
    <x v="3"/>
    <s v="Budi Utami"/>
    <s v="37382010929660"/>
    <n v="44"/>
    <s v="Perempuan"/>
    <x v="5"/>
    <n v="3014000"/>
    <n v="0.16084936960849369"/>
    <x v="20"/>
    <s v="DKI Jakarta"/>
    <x v="0"/>
    <s v="Genio"/>
    <s v="Matic Entry"/>
    <n v="18738000"/>
    <n v="1874000"/>
    <s v="Low"/>
    <n v="0.1"/>
    <x v="1"/>
    <n v="0.14499999999999999"/>
    <n v="484800"/>
    <n v="29090000"/>
    <x v="0"/>
    <x v="2"/>
    <n v="0"/>
    <n v="0"/>
    <n v="0"/>
    <s v="verifikasi"/>
    <n v="1"/>
    <n v="3"/>
    <n v="4"/>
    <n v="0"/>
    <n v="8"/>
    <s v="Medium Risk"/>
    <n v="8"/>
    <s v="6-11 bulan"/>
  </r>
  <r>
    <s v="KRM00513"/>
    <d v="2026-03-03T00:00:00"/>
    <x v="1"/>
    <s v="Tri Purnama"/>
    <s v="36631304901243"/>
    <n v="54"/>
    <s v="Lakilaki"/>
    <x v="0"/>
    <n v="4858000"/>
    <n v="0.25076163030053522"/>
    <x v="11"/>
    <s v="Sumatera Utara"/>
    <x v="0"/>
    <s v="ADV 160"/>
    <s v="Adventure"/>
    <n v="43657000"/>
    <n v="13097000"/>
    <s v="High"/>
    <n v="0.3"/>
    <x v="4"/>
    <n v="0.14499999999999999"/>
    <n v="1218200"/>
    <n v="43854000"/>
    <x v="0"/>
    <x v="0"/>
    <n v="0"/>
    <n v="0"/>
    <n v="1"/>
    <m/>
    <n v="2"/>
    <n v="1"/>
    <n v="2"/>
    <n v="0"/>
    <n v="5"/>
    <s v="Low Risk"/>
    <n v="7"/>
    <s v="6-11 bulan"/>
  </r>
  <r>
    <s v="KRM00514"/>
    <d v="2026-01-06T00:00:00"/>
    <x v="5"/>
    <s v="Agus Lestari"/>
    <s v="40742906997960"/>
    <n v="37"/>
    <s v="Lakilaki"/>
    <x v="0"/>
    <n v="5072000"/>
    <n v="0.13034305993690851"/>
    <x v="17"/>
    <s v="Jawa Barat"/>
    <x v="0"/>
    <s v="Revo X"/>
    <s v="Bebek"/>
    <n v="18429000"/>
    <n v="1843000"/>
    <s v="Low"/>
    <n v="0.1"/>
    <x v="4"/>
    <n v="0.14499999999999999"/>
    <n v="661100"/>
    <n v="23801000"/>
    <x v="0"/>
    <x v="0"/>
    <n v="0"/>
    <n v="0"/>
    <n v="1"/>
    <m/>
    <n v="1"/>
    <n v="3"/>
    <n v="2"/>
    <n v="0"/>
    <n v="6"/>
    <s v="Low Risk"/>
    <n v="9"/>
    <s v="6-11 bulan"/>
  </r>
  <r>
    <s v="KRM00515"/>
    <d v="2026-05-23T00:00:00"/>
    <x v="4"/>
    <s v="Reza Prasetyo"/>
    <s v="93832408708076"/>
    <n v="57"/>
    <s v="Lakilaki"/>
    <x v="1"/>
    <n v="5280000"/>
    <n v="0.14901515151515152"/>
    <x v="17"/>
    <s v="Jawa Barat"/>
    <x v="0"/>
    <s v="Beat Street"/>
    <s v="Matic Entry"/>
    <n v="19389000"/>
    <n v="7756000"/>
    <s v="High"/>
    <n v="0.4"/>
    <x v="3"/>
    <n v="0.14499999999999999"/>
    <n v="786800"/>
    <n v="14163000"/>
    <x v="0"/>
    <x v="0"/>
    <n v="0"/>
    <n v="0"/>
    <n v="1"/>
    <s v="data kurang"/>
    <n v="1"/>
    <n v="1"/>
    <n v="1"/>
    <n v="0"/>
    <n v="3"/>
    <s v="Low Risk"/>
    <n v="4"/>
    <s v="0-5 bulan"/>
  </r>
  <r>
    <s v="KRM00516"/>
    <d v="2026-05-10T00:00:00"/>
    <x v="4"/>
    <s v="Joko Prasetyo"/>
    <s v="69852107786465"/>
    <n v="49"/>
    <s v="Perempuan"/>
    <x v="2"/>
    <n v="2305000"/>
    <n v="0.63744034707158348"/>
    <x v="12"/>
    <s v="DKI Jakarta"/>
    <x v="1"/>
    <s v="MT15"/>
    <s v="Sport Naked"/>
    <n v="39051000"/>
    <n v="11715000"/>
    <s v="High"/>
    <n v="0.3"/>
    <x v="5"/>
    <n v="0.14499999999999999"/>
    <n v="1469300"/>
    <n v="35264000"/>
    <x v="0"/>
    <x v="0"/>
    <n v="0"/>
    <n v="0"/>
    <n v="1"/>
    <m/>
    <n v="4"/>
    <n v="1"/>
    <n v="1"/>
    <n v="0"/>
    <n v="6"/>
    <s v="Low Risk"/>
    <n v="5"/>
    <s v="0-5 bulan"/>
  </r>
  <r>
    <s v="KRM00518"/>
    <d v="2026-03-31T00:00:00"/>
    <x v="1"/>
    <s v="Rizky Wijaya"/>
    <s v="50352406844553"/>
    <n v="30"/>
    <s v="Perempuan"/>
    <x v="1"/>
    <n v="11200000"/>
    <n v="0.40185714285714286"/>
    <x v="4"/>
    <s v="Kalimantan Selatan"/>
    <x v="1"/>
    <s v="XMAX 250"/>
    <s v="Maxi Scooter"/>
    <n v="62893000"/>
    <n v="15723000"/>
    <s v="Medium"/>
    <n v="0.25"/>
    <x v="0"/>
    <n v="0.14499999999999999"/>
    <n v="4500800"/>
    <n v="54010000"/>
    <x v="0"/>
    <x v="0"/>
    <n v="0"/>
    <n v="0"/>
    <n v="1"/>
    <s v="approved"/>
    <n v="4"/>
    <n v="2"/>
    <n v="1"/>
    <n v="0"/>
    <n v="7"/>
    <s v="Medium Risk"/>
    <n v="6"/>
    <s v="6-11 bulan"/>
  </r>
  <r>
    <s v="KRM00519"/>
    <d v="2026-01-10T00:00:00"/>
    <x v="5"/>
    <s v="Lestari Lestari"/>
    <s v="77522002704793"/>
    <n v="56"/>
    <s v="Perempuan"/>
    <x v="7"/>
    <n v="2835000"/>
    <n v="0.33485008818342149"/>
    <x v="10"/>
    <s v="Jawa Timur"/>
    <x v="1"/>
    <s v="Mio M3"/>
    <s v="Matic Entry"/>
    <n v="18714000"/>
    <n v="4678000"/>
    <s v="Medium"/>
    <n v="0.25"/>
    <x v="3"/>
    <n v="0.14499999999999999"/>
    <n v="949300"/>
    <n v="17088000"/>
    <x v="0"/>
    <x v="0"/>
    <n v="0"/>
    <n v="0"/>
    <n v="1"/>
    <s v="ok"/>
    <n v="3"/>
    <n v="2"/>
    <n v="1"/>
    <n v="0"/>
    <n v="6"/>
    <s v="Low Risk"/>
    <n v="9"/>
    <s v="6-11 bulan"/>
  </r>
  <r>
    <s v="KRM00520"/>
    <d v="2026-02-17T00:00:00"/>
    <x v="3"/>
    <s v="Maya Susanti"/>
    <s v="69331307501683"/>
    <n v="37"/>
    <s v="Lakilaki"/>
    <x v="9"/>
    <n v="4787000"/>
    <n v="0.26363066638813454"/>
    <x v="1"/>
    <s v="Sumatera Selatan"/>
    <x v="0"/>
    <s v="Vario 160"/>
    <s v="Matic Mid"/>
    <n v="28704000"/>
    <n v="10046000"/>
    <s v="High"/>
    <n v="0.35"/>
    <x v="3"/>
    <n v="0.14499999999999999"/>
    <n v="1262000"/>
    <n v="22716000"/>
    <x v="0"/>
    <x v="0"/>
    <n v="0"/>
    <n v="0"/>
    <n v="1"/>
    <m/>
    <n v="2"/>
    <n v="1"/>
    <n v="1"/>
    <n v="0"/>
    <n v="4"/>
    <s v="Low Risk"/>
    <n v="8"/>
    <s v="6-11 bulan"/>
  </r>
  <r>
    <s v="KRM00521"/>
    <d v="2026-01-21T00:00:00"/>
    <x v="5"/>
    <s v="Fitriani Purnama"/>
    <s v="91351404572445"/>
    <n v="42"/>
    <s v="Lakilaki"/>
    <x v="3"/>
    <n v="3142000"/>
    <n v="0.27686187141947805"/>
    <x v="20"/>
    <s v="DKI Jakarta"/>
    <x v="2"/>
    <s v="Address"/>
    <s v="Matic Mid"/>
    <n v="21436000"/>
    <n v="8575000"/>
    <s v="High"/>
    <n v="0.4"/>
    <x v="3"/>
    <n v="0.14499999999999999"/>
    <n v="869900"/>
    <n v="15659000"/>
    <x v="0"/>
    <x v="0"/>
    <n v="0"/>
    <n v="0"/>
    <n v="1"/>
    <m/>
    <n v="2"/>
    <n v="1"/>
    <n v="1"/>
    <n v="0"/>
    <n v="4"/>
    <s v="Low Risk"/>
    <n v="9"/>
    <s v="6-11 bulan"/>
  </r>
  <r>
    <s v="KRM00522"/>
    <d v="2026-04-11T00:00:00"/>
    <x v="2"/>
    <s v="Dian Nugroho"/>
    <s v="68541001985986"/>
    <n v="53"/>
    <s v="Lakilaki"/>
    <x v="1"/>
    <n v="6390000"/>
    <n v="0.14209702660406887"/>
    <x v="14"/>
    <s v="DKI Jakarta"/>
    <x v="1"/>
    <s v="MT15"/>
    <s v="Sport Naked"/>
    <n v="39477000"/>
    <n v="7895000"/>
    <s v="Medium"/>
    <n v="0.2"/>
    <x v="1"/>
    <n v="0.14499999999999999"/>
    <n v="908000"/>
    <n v="54479000"/>
    <x v="0"/>
    <x v="0"/>
    <n v="0"/>
    <n v="0"/>
    <n v="1"/>
    <s v="data kurang"/>
    <n v="1"/>
    <n v="2"/>
    <n v="4"/>
    <n v="0"/>
    <n v="7"/>
    <s v="Medium Risk"/>
    <n v="6"/>
    <s v="6-11 bulan"/>
  </r>
  <r>
    <s v="KRM00523"/>
    <d v="2026-03-29T00:00:00"/>
    <x v="1"/>
    <s v="Budi Sari"/>
    <s v="50651606956987"/>
    <n v="49"/>
    <s v="Perempuan"/>
    <x v="3"/>
    <n v="6940000"/>
    <n v="0.12639769452449567"/>
    <x v="1"/>
    <s v="Sumatera Selatan"/>
    <x v="0"/>
    <s v="Beat Street"/>
    <s v="Matic Entry"/>
    <n v="18134000"/>
    <n v="1813000"/>
    <s v="Low"/>
    <n v="0.1"/>
    <x v="5"/>
    <n v="0.14499999999999999"/>
    <n v="877200"/>
    <n v="21054000"/>
    <x v="0"/>
    <x v="0"/>
    <n v="0"/>
    <n v="0"/>
    <n v="1"/>
    <s v="approved"/>
    <n v="1"/>
    <n v="3"/>
    <n v="1"/>
    <n v="0"/>
    <n v="5"/>
    <s v="Low Risk"/>
    <n v="6"/>
    <s v="6-11 bulan"/>
  </r>
  <r>
    <s v="KRM00524"/>
    <d v="2026-05-12T00:00:00"/>
    <x v="4"/>
    <s v="Hendra Hidayah"/>
    <s v="37981606885675"/>
    <n v="54"/>
    <s v="Lakilaki"/>
    <x v="0"/>
    <n v="6828000"/>
    <n v="5.200644405389572E-2"/>
    <x v="0"/>
    <s v="Bali"/>
    <x v="3"/>
    <s v="Dazz"/>
    <s v="Matic Entry"/>
    <n v="16598000"/>
    <n v="5809000"/>
    <s v="High"/>
    <n v="0.35"/>
    <x v="2"/>
    <n v="0.14499999999999999"/>
    <n v="355100"/>
    <n v="17046000"/>
    <x v="0"/>
    <x v="0"/>
    <n v="0"/>
    <n v="0"/>
    <n v="1"/>
    <s v="approved"/>
    <n v="1"/>
    <n v="1"/>
    <n v="3"/>
    <n v="0"/>
    <n v="5"/>
    <s v="Low Risk"/>
    <n v="5"/>
    <s v="0-5 bulan"/>
  </r>
  <r>
    <s v="KRM00525"/>
    <d v="2026-03-22T00:00:00"/>
    <x v="1"/>
    <s v="Joko Hakim"/>
    <s v="51361203831592"/>
    <n v="32"/>
    <s v="Lakilaki"/>
    <x v="0"/>
    <n v="5867000"/>
    <n v="0.11412987898414863"/>
    <x v="13"/>
    <s v="Jawa Barat"/>
    <x v="1"/>
    <s v="Lexi LX 155"/>
    <s v="Matic Mid"/>
    <n v="27997000"/>
    <n v="11199000"/>
    <s v="High"/>
    <n v="0.4"/>
    <x v="4"/>
    <n v="0.14499999999999999"/>
    <n v="669600"/>
    <n v="24105000"/>
    <x v="0"/>
    <x v="0"/>
    <n v="0"/>
    <n v="0"/>
    <n v="1"/>
    <m/>
    <n v="1"/>
    <n v="1"/>
    <n v="2"/>
    <n v="0"/>
    <n v="4"/>
    <s v="Low Risk"/>
    <n v="7"/>
    <s v="6-11 bulan"/>
  </r>
  <r>
    <s v="KRM00526"/>
    <d v="2026-05-16T00:00:00"/>
    <x v="4"/>
    <s v="Hendra Lestari"/>
    <s v="74972107865558"/>
    <n v="53"/>
    <s v="Lakilaki"/>
    <x v="8"/>
    <n v="3025000"/>
    <n v="0.4192727272727273"/>
    <x v="6"/>
    <s v="DIY"/>
    <x v="4"/>
    <s v="KLX 150"/>
    <s v="Trail"/>
    <n v="36302000"/>
    <n v="12706000"/>
    <s v="High"/>
    <n v="0.35"/>
    <x v="5"/>
    <n v="0.14499999999999999"/>
    <n v="1268300"/>
    <n v="30439000"/>
    <x v="0"/>
    <x v="0"/>
    <n v="0"/>
    <n v="0"/>
    <n v="1"/>
    <m/>
    <n v="4"/>
    <n v="1"/>
    <n v="1"/>
    <n v="0"/>
    <n v="6"/>
    <s v="Low Risk"/>
    <n v="5"/>
    <s v="0-5 bulan"/>
  </r>
  <r>
    <s v="KRM00527"/>
    <d v="2026-06-04T00:00:00"/>
    <x v="0"/>
    <s v="Fajar Cahyono"/>
    <s v="35462801853866"/>
    <n v="21"/>
    <s v="Perempuan"/>
    <x v="9"/>
    <n v="4542000"/>
    <n v="0.37758696609423159"/>
    <x v="5"/>
    <s v="Kalimantan Timur"/>
    <x v="0"/>
    <s v="PCX 160"/>
    <s v="Matic Premium"/>
    <n v="37537000"/>
    <n v="5631000"/>
    <s v="Medium"/>
    <n v="0.15"/>
    <x v="5"/>
    <n v="0.14499999999999999"/>
    <n v="1715000"/>
    <n v="41159000"/>
    <x v="0"/>
    <x v="0"/>
    <n v="0"/>
    <n v="0"/>
    <n v="1"/>
    <m/>
    <n v="3"/>
    <n v="2"/>
    <n v="1"/>
    <n v="0"/>
    <n v="6"/>
    <s v="Low Risk"/>
    <n v="4"/>
    <s v="0-5 bulan"/>
  </r>
  <r>
    <s v="KRM00528"/>
    <d v="2026-03-25T00:00:00"/>
    <x v="1"/>
    <s v="Agus Wijaya"/>
    <s v="51652102702649"/>
    <n v="29"/>
    <s v="Lakilaki"/>
    <x v="1"/>
    <n v="12130000"/>
    <n v="7.9398186314921682E-2"/>
    <x v="13"/>
    <s v="Jawa Barat"/>
    <x v="1"/>
    <s v="Aerox 155"/>
    <s v="Matic Sport"/>
    <n v="32216000"/>
    <n v="8054000"/>
    <s v="Medium"/>
    <n v="0.25"/>
    <x v="4"/>
    <n v="0.14499999999999999"/>
    <n v="963100"/>
    <n v="34672000"/>
    <x v="0"/>
    <x v="0"/>
    <n v="0"/>
    <n v="0"/>
    <n v="1"/>
    <s v="verifikasi"/>
    <n v="1"/>
    <n v="2"/>
    <n v="2"/>
    <n v="0"/>
    <n v="5"/>
    <s v="Low Risk"/>
    <n v="6"/>
    <s v="6-11 bulan"/>
  </r>
  <r>
    <s v="KRM00529"/>
    <d v="2026-03-25T00:00:00"/>
    <x v="1"/>
    <s v="Andi Utami"/>
    <s v="98401008518949"/>
    <n v="49"/>
    <s v="Lakilaki"/>
    <x v="8"/>
    <n v="3540000"/>
    <n v="0.11141242937853107"/>
    <x v="17"/>
    <s v="Jawa Barat"/>
    <x v="0"/>
    <s v="Genio"/>
    <s v="Matic Entry"/>
    <n v="19598000"/>
    <n v="5879000"/>
    <s v="High"/>
    <n v="0.3"/>
    <x v="1"/>
    <n v="0.14499999999999999"/>
    <n v="394400"/>
    <n v="23665000"/>
    <x v="0"/>
    <x v="0"/>
    <n v="0"/>
    <n v="0"/>
    <n v="1"/>
    <s v="data kurang"/>
    <n v="1"/>
    <n v="1"/>
    <n v="4"/>
    <n v="0"/>
    <n v="6"/>
    <s v="Low Risk"/>
    <n v="6"/>
    <s v="6-11 bulan"/>
  </r>
  <r>
    <s v="KRM00530"/>
    <d v="2026-02-24T00:00:00"/>
    <x v="3"/>
    <s v="Siti Prasetyo"/>
    <s v="40242304684771"/>
    <n v="30"/>
    <s v="Perempuan"/>
    <x v="9"/>
    <n v="4109000"/>
    <n v="0.33808712582136774"/>
    <x v="8"/>
    <s v="Banten"/>
    <x v="0"/>
    <s v="Beat Street"/>
    <s v="Matic Entry"/>
    <n v="18199000"/>
    <n v="3640000"/>
    <s v="Medium"/>
    <n v="0.2"/>
    <x v="0"/>
    <n v="0.14499999999999999"/>
    <n v="1389200"/>
    <n v="16670000"/>
    <x v="0"/>
    <x v="0"/>
    <n v="0"/>
    <n v="0"/>
    <n v="1"/>
    <s v="verifikasi"/>
    <n v="3"/>
    <n v="2"/>
    <n v="1"/>
    <n v="0"/>
    <n v="6"/>
    <s v="Low Risk"/>
    <n v="7"/>
    <s v="6-11 bulan"/>
  </r>
  <r>
    <s v="KRM00531"/>
    <d v="2026-06-03T00:00:00"/>
    <x v="0"/>
    <s v="Wahyu Kurniawan"/>
    <s v="79702909824250"/>
    <n v="48"/>
    <s v="Perempuan"/>
    <x v="1"/>
    <n v="10572000"/>
    <n v="7.9218690881573975E-2"/>
    <x v="0"/>
    <s v="Bali"/>
    <x v="1"/>
    <s v="NMAX 155"/>
    <s v="Matic Premium"/>
    <n v="35018000"/>
    <n v="14007000"/>
    <s v="High"/>
    <n v="0.4"/>
    <x v="4"/>
    <n v="0.14499999999999999"/>
    <n v="837500"/>
    <n v="30150000"/>
    <x v="0"/>
    <x v="1"/>
    <n v="63"/>
    <n v="3"/>
    <n v="2"/>
    <s v="ok"/>
    <n v="1"/>
    <n v="1"/>
    <n v="2"/>
    <n v="4"/>
    <n v="8"/>
    <s v="Medium Risk"/>
    <n v="4"/>
    <s v="0-5 bulan"/>
  </r>
  <r>
    <s v="KRM00532"/>
    <d v="2026-01-22T00:00:00"/>
    <x v="5"/>
    <s v="Reza Nugroho"/>
    <s v="96412905633154"/>
    <n v="55"/>
    <s v="Lakilaki"/>
    <x v="6"/>
    <n v="4625000"/>
    <n v="0.18936216216216217"/>
    <x v="5"/>
    <s v="Kalimantan Timur"/>
    <x v="0"/>
    <s v="ADV 160"/>
    <s v="Adventure"/>
    <n v="44346000"/>
    <n v="17738000"/>
    <s v="High"/>
    <n v="0.4"/>
    <x v="2"/>
    <n v="0.14499999999999999"/>
    <n v="875800"/>
    <n v="42041000"/>
    <x v="0"/>
    <x v="0"/>
    <n v="0"/>
    <n v="0"/>
    <n v="1"/>
    <m/>
    <n v="1"/>
    <n v="1"/>
    <n v="3"/>
    <n v="0"/>
    <n v="5"/>
    <s v="Low Risk"/>
    <n v="9"/>
    <s v="6-11 bulan"/>
  </r>
  <r>
    <s v="KRM00533"/>
    <d v="2026-05-26T00:00:00"/>
    <x v="4"/>
    <s v="Reza Permata"/>
    <s v="90291909551401"/>
    <n v="22"/>
    <s v="Perempuan"/>
    <x v="0"/>
    <n v="5686000"/>
    <n v="0.34431938093563136"/>
    <x v="11"/>
    <s v="Sumatera Utara"/>
    <x v="0"/>
    <s v="PCX 160"/>
    <s v="Matic Premium"/>
    <n v="36181000"/>
    <n v="7236000"/>
    <s v="Medium"/>
    <n v="0.2"/>
    <x v="3"/>
    <n v="0.14499999999999999"/>
    <n v="1957800"/>
    <n v="35240000"/>
    <x v="0"/>
    <x v="0"/>
    <n v="0"/>
    <n v="0"/>
    <n v="1"/>
    <m/>
    <n v="3"/>
    <n v="2"/>
    <n v="1"/>
    <n v="0"/>
    <n v="6"/>
    <s v="Low Risk"/>
    <n v="4"/>
    <s v="0-5 bulan"/>
  </r>
  <r>
    <s v="KRM00534"/>
    <d v="2026-02-27T00:00:00"/>
    <x v="3"/>
    <s v="Lestari Lestari"/>
    <s v="63041605821988"/>
    <n v="42"/>
    <s v="Lakilaki"/>
    <x v="1"/>
    <n v="6508000"/>
    <n v="0.36767055931161646"/>
    <x v="17"/>
    <s v="Jawa Barat"/>
    <x v="1"/>
    <s v="R15"/>
    <s v="Sport"/>
    <n v="41797000"/>
    <n v="16719000"/>
    <s v="High"/>
    <n v="0.4"/>
    <x v="0"/>
    <n v="0.14499999999999999"/>
    <n v="2392800"/>
    <n v="28714000"/>
    <x v="0"/>
    <x v="0"/>
    <n v="0"/>
    <n v="0"/>
    <n v="1"/>
    <s v="approved"/>
    <n v="3"/>
    <n v="1"/>
    <n v="1"/>
    <n v="0"/>
    <n v="5"/>
    <s v="Low Risk"/>
    <n v="7"/>
    <s v="6-11 bulan"/>
  </r>
  <r>
    <s v="KRM00535"/>
    <d v="2026-04-03T00:00:00"/>
    <x v="2"/>
    <s v="Fitra Susanti"/>
    <s v="50901307912948"/>
    <n v="53"/>
    <s v="Perempuan"/>
    <x v="1"/>
    <n v="13777000"/>
    <n v="8.5258038760252591E-2"/>
    <x v="7"/>
    <s v="Jawa Barat"/>
    <x v="0"/>
    <s v="Beat Street"/>
    <s v="Matic Entry"/>
    <n v="19296000"/>
    <n v="1930000"/>
    <s v="Low"/>
    <n v="0.1"/>
    <x v="3"/>
    <n v="0.14499999999999999"/>
    <n v="1174600"/>
    <n v="21143000"/>
    <x v="0"/>
    <x v="0"/>
    <n v="0"/>
    <n v="0"/>
    <n v="1"/>
    <s v="ok"/>
    <n v="1"/>
    <n v="3"/>
    <n v="1"/>
    <n v="0"/>
    <n v="5"/>
    <s v="Low Risk"/>
    <n v="6"/>
    <s v="6-11 bulan"/>
  </r>
  <r>
    <s v="KRM00536"/>
    <d v="2026-04-25T00:00:00"/>
    <x v="2"/>
    <s v="Ahmad Setiawan"/>
    <s v="76682312512755"/>
    <n v="30"/>
    <s v="Lakilaki"/>
    <x v="6"/>
    <n v="4909000"/>
    <n v="0.29529435730291304"/>
    <x v="17"/>
    <s v="Jawa Barat"/>
    <x v="0"/>
    <s v="PCX 160"/>
    <s v="Matic Premium"/>
    <n v="35719000"/>
    <n v="14288000"/>
    <s v="High"/>
    <n v="0.4"/>
    <x v="3"/>
    <n v="0.14499999999999999"/>
    <n v="1449600"/>
    <n v="26092000"/>
    <x v="0"/>
    <x v="0"/>
    <n v="0"/>
    <n v="0"/>
    <n v="1"/>
    <s v="approved"/>
    <n v="2"/>
    <n v="1"/>
    <n v="1"/>
    <n v="0"/>
    <n v="4"/>
    <s v="Low Risk"/>
    <n v="5"/>
    <s v="0-5 bulan"/>
  </r>
  <r>
    <s v="KRM00537"/>
    <d v="2026-04-15T00:00:00"/>
    <x v="2"/>
    <s v="Rahmat Hakim"/>
    <s v="65571207786000"/>
    <n v="32"/>
    <s v="Lakilaki"/>
    <x v="4"/>
    <n v="6365000"/>
    <n v="0.33813040062843674"/>
    <x v="12"/>
    <s v="DKI Jakarta"/>
    <x v="0"/>
    <s v="Vario 125"/>
    <s v="Matic Mid"/>
    <n v="25062000"/>
    <n v="2506000"/>
    <s v="Low"/>
    <n v="0.1"/>
    <x v="0"/>
    <n v="0.14499999999999999"/>
    <n v="2152200"/>
    <n v="25826000"/>
    <x v="0"/>
    <x v="0"/>
    <n v="0"/>
    <n v="0"/>
    <n v="1"/>
    <m/>
    <n v="3"/>
    <n v="3"/>
    <n v="1"/>
    <n v="0"/>
    <n v="7"/>
    <s v="Medium Risk"/>
    <n v="6"/>
    <s v="6-11 bulan"/>
  </r>
  <r>
    <s v="KRM00538"/>
    <d v="2026-05-25T00:00:00"/>
    <x v="4"/>
    <s v="Dani Santoso"/>
    <s v="90561612667033"/>
    <n v="35"/>
    <s v="Perempuan"/>
    <x v="8"/>
    <n v="3969000"/>
    <n v="0.67276392038296795"/>
    <x v="2"/>
    <s v="Riau"/>
    <x v="0"/>
    <s v="ADV 160"/>
    <s v="Adventure"/>
    <n v="43052000"/>
    <n v="15068000"/>
    <s v="High"/>
    <n v="0.35"/>
    <x v="0"/>
    <n v="0.14499999999999999"/>
    <n v="2670200"/>
    <n v="32042000"/>
    <x v="0"/>
    <x v="0"/>
    <n v="0"/>
    <n v="0"/>
    <n v="1"/>
    <s v="data kurang"/>
    <n v="4"/>
    <n v="1"/>
    <n v="1"/>
    <n v="0"/>
    <n v="6"/>
    <s v="Low Risk"/>
    <n v="4"/>
    <s v="0-5 bulan"/>
  </r>
  <r>
    <s v="KRM00539"/>
    <d v="2026-02-28T00:00:00"/>
    <x v="3"/>
    <s v="Siti Anggraini"/>
    <s v="83841504533029"/>
    <n v="56"/>
    <s v="Lakilaki"/>
    <x v="5"/>
    <n v="3003000"/>
    <n v="1.5132867132867134"/>
    <x v="4"/>
    <s v="Kalimantan Selatan"/>
    <x v="1"/>
    <s v="XMAX 250"/>
    <s v="Maxi Scooter"/>
    <n v="59534000"/>
    <n v="11907000"/>
    <s v="Medium"/>
    <n v="0.2"/>
    <x v="0"/>
    <n v="0.14499999999999999"/>
    <n v="4544400"/>
    <n v="54533000"/>
    <x v="0"/>
    <x v="0"/>
    <n v="0"/>
    <n v="0"/>
    <n v="1"/>
    <m/>
    <n v="4"/>
    <n v="2"/>
    <n v="1"/>
    <n v="0"/>
    <n v="7"/>
    <s v="Medium Risk"/>
    <n v="7"/>
    <s v="6-11 bulan"/>
  </r>
  <r>
    <s v="KRM00540"/>
    <d v="2026-02-14T00:00:00"/>
    <x v="3"/>
    <s v="Rizky Kusuma"/>
    <s v="67592102854088"/>
    <n v="23"/>
    <s v="Perempuan"/>
    <x v="8"/>
    <n v="2810000"/>
    <n v="1.0008185053380783"/>
    <x v="7"/>
    <s v="Jawa Barat"/>
    <x v="1"/>
    <s v="MT15"/>
    <s v="Sport Naked"/>
    <n v="39299000"/>
    <n v="9825000"/>
    <s v="Medium"/>
    <n v="0.25"/>
    <x v="0"/>
    <n v="0.14499999999999999"/>
    <n v="2812300"/>
    <n v="33748000"/>
    <x v="0"/>
    <x v="0"/>
    <n v="0"/>
    <n v="0"/>
    <n v="1"/>
    <s v="verifikasi"/>
    <n v="4"/>
    <n v="2"/>
    <n v="1"/>
    <n v="0"/>
    <n v="7"/>
    <s v="Medium Risk"/>
    <n v="8"/>
    <s v="6-11 bulan"/>
  </r>
  <r>
    <s v="KRM00541"/>
    <d v="2026-03-11T00:00:00"/>
    <x v="1"/>
    <s v="Rahmat Purnama"/>
    <s v="66692209656446"/>
    <n v="26"/>
    <s v="Lakilaki"/>
    <x v="5"/>
    <n v="3243000"/>
    <n v="0.33758865248226949"/>
    <x v="0"/>
    <s v="Bali"/>
    <x v="1"/>
    <s v="Mio M3"/>
    <s v="Matic Entry"/>
    <n v="17986000"/>
    <n v="1799000"/>
    <s v="Low"/>
    <n v="0.1"/>
    <x v="3"/>
    <n v="0.14499999999999999"/>
    <n v="1094800"/>
    <n v="19707000"/>
    <x v="0"/>
    <x v="0"/>
    <n v="0"/>
    <n v="0"/>
    <n v="1"/>
    <s v="ok"/>
    <n v="3"/>
    <n v="3"/>
    <n v="1"/>
    <n v="0"/>
    <n v="7"/>
    <s v="Medium Risk"/>
    <n v="7"/>
    <s v="6-11 bulan"/>
  </r>
  <r>
    <s v="KRM00542"/>
    <d v="2026-04-18T00:00:00"/>
    <x v="2"/>
    <s v="Bagus Utami"/>
    <s v="79372509726084"/>
    <n v="41"/>
    <s v="Lakilaki"/>
    <x v="1"/>
    <n v="9392000"/>
    <n v="8.9746592844974452E-2"/>
    <x v="13"/>
    <s v="Jawa Barat"/>
    <x v="0"/>
    <s v="PCX 160"/>
    <s v="Matic Premium"/>
    <n v="35244000"/>
    <n v="14098000"/>
    <s v="High"/>
    <n v="0.4"/>
    <x v="4"/>
    <n v="0.14499999999999999"/>
    <n v="842900"/>
    <n v="30344000"/>
    <x v="0"/>
    <x v="0"/>
    <n v="0"/>
    <n v="0"/>
    <n v="1"/>
    <s v="survey ulang"/>
    <n v="1"/>
    <n v="1"/>
    <n v="2"/>
    <n v="0"/>
    <n v="4"/>
    <s v="Low Risk"/>
    <n v="6"/>
    <s v="6-11 bulan"/>
  </r>
  <r>
    <s v="KRM00543"/>
    <d v="2026-04-02T00:00:00"/>
    <x v="2"/>
    <s v="Yusuf Hidayah"/>
    <s v="73881307662767"/>
    <n v="37"/>
    <s v="Perempuan"/>
    <x v="3"/>
    <n v="7953000"/>
    <n v="0.18738840689048158"/>
    <x v="14"/>
    <s v="DKI Jakarta"/>
    <x v="1"/>
    <s v="Aerox 155"/>
    <s v="Matic Sport"/>
    <n v="32620000"/>
    <n v="4893000"/>
    <s v="Medium"/>
    <n v="0.15"/>
    <x v="5"/>
    <n v="0.14499999999999999"/>
    <n v="1490300"/>
    <n v="35768000"/>
    <x v="0"/>
    <x v="0"/>
    <n v="0"/>
    <n v="0"/>
    <n v="1"/>
    <s v="survey ulang"/>
    <n v="1"/>
    <n v="2"/>
    <n v="1"/>
    <n v="0"/>
    <n v="4"/>
    <s v="Low Risk"/>
    <n v="6"/>
    <s v="6-11 bulan"/>
  </r>
  <r>
    <s v="KRM00544"/>
    <d v="2026-05-03T00:00:00"/>
    <x v="4"/>
    <s v="Lestari Kusuma"/>
    <s v="82802702534174"/>
    <n v="49"/>
    <s v="Lakilaki"/>
    <x v="4"/>
    <n v="7350000"/>
    <n v="0.12338775510204082"/>
    <x v="8"/>
    <s v="Banten"/>
    <x v="1"/>
    <s v="Lexi LX 155"/>
    <s v="Matic Mid"/>
    <n v="28439000"/>
    <n v="5688000"/>
    <s v="Medium"/>
    <n v="0.2"/>
    <x v="4"/>
    <n v="0.14499999999999999"/>
    <n v="906900"/>
    <n v="32647000"/>
    <x v="0"/>
    <x v="0"/>
    <n v="0"/>
    <n v="0"/>
    <n v="1"/>
    <m/>
    <n v="1"/>
    <n v="2"/>
    <n v="2"/>
    <n v="0"/>
    <n v="5"/>
    <s v="Low Risk"/>
    <n v="5"/>
    <s v="0-5 bulan"/>
  </r>
  <r>
    <s v="KRM00545"/>
    <d v="2026-03-13T00:00:00"/>
    <x v="1"/>
    <s v="Nurul Permata"/>
    <s v="36851110591858"/>
    <n v="40"/>
    <s v="Lakilaki"/>
    <x v="0"/>
    <n v="5888000"/>
    <n v="0.18534307065217392"/>
    <x v="17"/>
    <s v="Jawa Barat"/>
    <x v="0"/>
    <s v="Scoopy"/>
    <s v="Matic Stylish"/>
    <n v="23886000"/>
    <n v="3583000"/>
    <s v="Medium"/>
    <n v="0.15"/>
    <x v="5"/>
    <n v="0.14499999999999999"/>
    <n v="1091300"/>
    <n v="26191000"/>
    <x v="0"/>
    <x v="0"/>
    <n v="0"/>
    <n v="0"/>
    <n v="1"/>
    <m/>
    <n v="1"/>
    <n v="2"/>
    <n v="1"/>
    <n v="0"/>
    <n v="4"/>
    <s v="Low Risk"/>
    <n v="7"/>
    <s v="6-11 bulan"/>
  </r>
  <r>
    <s v="KRM00546"/>
    <d v="2026-04-26T00:00:00"/>
    <x v="2"/>
    <s v="Tidak Diketahui"/>
    <s v="Invalid"/>
    <n v="47"/>
    <s v="Lakilaki"/>
    <x v="2"/>
    <n v="2438000"/>
    <n v="0.28748974569319113"/>
    <x v="19"/>
    <s v="Jawa Barat"/>
    <x v="0"/>
    <s v="CB150R"/>
    <s v="Sport"/>
    <n v="32504042"/>
    <n v="8126000"/>
    <s v="Medium"/>
    <n v="0.25"/>
    <x v="1"/>
    <n v="0.14499999999999999"/>
    <n v="700900"/>
    <n v="42052000"/>
    <x v="0"/>
    <x v="0"/>
    <n v="0"/>
    <n v="0"/>
    <n v="1"/>
    <m/>
    <n v="2"/>
    <n v="2"/>
    <n v="4"/>
    <n v="0"/>
    <n v="8"/>
    <s v="Medium Risk"/>
    <n v="5"/>
    <s v="0-5 bulan"/>
  </r>
  <r>
    <s v="KRM00547"/>
    <d v="2026-03-31T00:00:00"/>
    <x v="1"/>
    <s v="Hendra Cahyono"/>
    <s v="99872605631271"/>
    <n v="31"/>
    <s v="Lakilaki"/>
    <x v="4"/>
    <n v="6365000"/>
    <n v="0.17475255302435191"/>
    <x v="0"/>
    <s v="Bali"/>
    <x v="1"/>
    <s v="MT15"/>
    <s v="Sport Naked"/>
    <n v="39756000"/>
    <n v="5963000"/>
    <s v="Medium"/>
    <n v="0.15"/>
    <x v="2"/>
    <n v="0.14499999999999999"/>
    <n v="1112300"/>
    <n v="53392000"/>
    <x v="0"/>
    <x v="0"/>
    <n v="0"/>
    <n v="0"/>
    <n v="1"/>
    <m/>
    <n v="1"/>
    <n v="2"/>
    <n v="3"/>
    <n v="0"/>
    <n v="6"/>
    <s v="Low Risk"/>
    <n v="6"/>
    <s v="6-11 bulan"/>
  </r>
  <r>
    <s v="KRM00548"/>
    <d v="2026-05-02T00:00:00"/>
    <x v="4"/>
    <s v="Dani Kurniawan"/>
    <s v="47321612692122"/>
    <n v="56"/>
    <s v="Lakilaki"/>
    <x v="0"/>
    <n v="5661000"/>
    <n v="5.4742978272390039E-2"/>
    <x v="14"/>
    <s v="DKI Jakarta"/>
    <x v="2"/>
    <s v="Nex II"/>
    <s v="Matic Entry"/>
    <n v="16583000"/>
    <n v="5804000"/>
    <s v="High"/>
    <n v="0.35"/>
    <x v="1"/>
    <n v="0.14499999999999999"/>
    <n v="309900"/>
    <n v="18593000"/>
    <x v="0"/>
    <x v="0"/>
    <n v="0"/>
    <n v="0"/>
    <n v="1"/>
    <m/>
    <n v="1"/>
    <n v="1"/>
    <n v="4"/>
    <n v="0"/>
    <n v="6"/>
    <s v="Low Risk"/>
    <n v="5"/>
    <s v="0-5 bulan"/>
  </r>
  <r>
    <s v="KRM00549"/>
    <d v="2026-01-19T00:00:00"/>
    <x v="5"/>
    <s v="Wahyu Setiawan"/>
    <s v="66342509642177"/>
    <n v="44"/>
    <s v="Perempuan"/>
    <x v="0"/>
    <n v="7725000"/>
    <n v="0.17843365695792882"/>
    <x v="10"/>
    <s v="Jawa Timur"/>
    <x v="1"/>
    <s v="NMAX 155"/>
    <s v="Matic Premium"/>
    <n v="36636000"/>
    <n v="10991000"/>
    <s v="High"/>
    <n v="0.3"/>
    <x v="5"/>
    <n v="0.14499999999999999"/>
    <n v="1378400"/>
    <n v="33082000"/>
    <x v="0"/>
    <x v="0"/>
    <n v="0"/>
    <n v="0"/>
    <n v="1"/>
    <m/>
    <n v="1"/>
    <n v="1"/>
    <n v="1"/>
    <n v="0"/>
    <n v="3"/>
    <s v="Low Risk"/>
    <n v="9"/>
    <s v="6-11 bulan"/>
  </r>
  <r>
    <s v="KRM00550"/>
    <d v="2026-03-29T00:00:00"/>
    <x v="1"/>
    <s v="Nurul Anggraini"/>
    <s v="57382309635412"/>
    <n v="37"/>
    <s v="Perempuan"/>
    <x v="8"/>
    <n v="3560000"/>
    <n v="0.17087078651685395"/>
    <x v="15"/>
    <s v="DKI Jakarta"/>
    <x v="2"/>
    <s v="Address"/>
    <s v="Matic Mid"/>
    <n v="20348000"/>
    <n v="5087000"/>
    <s v="Medium"/>
    <n v="0.25"/>
    <x v="4"/>
    <n v="0.14499999999999999"/>
    <n v="608300"/>
    <n v="21899000"/>
    <x v="0"/>
    <x v="0"/>
    <n v="0"/>
    <n v="0"/>
    <n v="1"/>
    <s v="verifikasi"/>
    <n v="1"/>
    <n v="2"/>
    <n v="2"/>
    <n v="0"/>
    <n v="5"/>
    <s v="Low Risk"/>
    <n v="6"/>
    <s v="6-11 bulan"/>
  </r>
  <r>
    <s v="KRM00551"/>
    <d v="2026-02-18T00:00:00"/>
    <x v="3"/>
    <s v="Ahmad Susanti"/>
    <s v="71921610602078"/>
    <n v="57"/>
    <s v="Perempuan"/>
    <x v="6"/>
    <n v="4471000"/>
    <n v="7.5374636546633858E-2"/>
    <x v="9"/>
    <s v="Jawa Tengah"/>
    <x v="0"/>
    <s v="Beat Street"/>
    <s v="Matic Entry"/>
    <n v="18033000"/>
    <n v="6311000"/>
    <s v="High"/>
    <n v="0.35"/>
    <x v="1"/>
    <n v="0.14499999999999999"/>
    <n v="337000"/>
    <n v="20220000"/>
    <x v="0"/>
    <x v="0"/>
    <n v="0"/>
    <n v="0"/>
    <n v="1"/>
    <s v="survey ulang"/>
    <n v="1"/>
    <n v="1"/>
    <n v="4"/>
    <n v="0"/>
    <n v="6"/>
    <s v="Low Risk"/>
    <n v="8"/>
    <s v="6-11 bulan"/>
  </r>
  <r>
    <s v="KRM00552"/>
    <d v="2026-01-29T00:00:00"/>
    <x v="5"/>
    <s v="Fajar Sari"/>
    <s v="57841803612120"/>
    <n v="46"/>
    <s v="Lakilaki"/>
    <x v="1"/>
    <n v="8192000"/>
    <n v="9.6643066406250006E-2"/>
    <x v="11"/>
    <s v="Sumatera Utara"/>
    <x v="1"/>
    <s v="Lexi LX 155"/>
    <s v="Matic Mid"/>
    <n v="28373000"/>
    <n v="8512000"/>
    <s v="High"/>
    <n v="0.3"/>
    <x v="4"/>
    <n v="0.14499999999999999"/>
    <n v="791700"/>
    <n v="28500000"/>
    <x v="0"/>
    <x v="0"/>
    <n v="0"/>
    <n v="0"/>
    <n v="1"/>
    <s v="approved"/>
    <n v="1"/>
    <n v="1"/>
    <n v="2"/>
    <n v="0"/>
    <n v="4"/>
    <s v="Low Risk"/>
    <n v="8"/>
    <s v="6-11 bulan"/>
  </r>
  <r>
    <s v="KRM00553"/>
    <d v="2026-02-16T00:00:00"/>
    <x v="3"/>
    <s v="Yusuf Purnama"/>
    <s v="89522510721284"/>
    <n v="35"/>
    <s v="Perempuan"/>
    <x v="8"/>
    <n v="3940000"/>
    <n v="0.36215736040609137"/>
    <x v="1"/>
    <s v="Sumatera Selatan"/>
    <x v="0"/>
    <s v="Genio"/>
    <s v="Matic Entry"/>
    <n v="19940000"/>
    <n v="4985000"/>
    <s v="Medium"/>
    <n v="0.25"/>
    <x v="0"/>
    <n v="0.14499999999999999"/>
    <n v="1426900"/>
    <n v="17123000"/>
    <x v="0"/>
    <x v="0"/>
    <n v="0"/>
    <n v="0"/>
    <n v="1"/>
    <s v="ok"/>
    <n v="3"/>
    <n v="2"/>
    <n v="1"/>
    <n v="0"/>
    <n v="6"/>
    <s v="Low Risk"/>
    <n v="8"/>
    <s v="6-11 bulan"/>
  </r>
  <r>
    <s v="KRM00554"/>
    <d v="2026-06-19T00:00:00"/>
    <x v="0"/>
    <s v="Rahmat Fauzi"/>
    <s v="90631210625453"/>
    <n v="34"/>
    <s v="Perempuan"/>
    <x v="3"/>
    <n v="6636000"/>
    <n v="0.1697106690777577"/>
    <x v="16"/>
    <s v="Jawa Timur"/>
    <x v="0"/>
    <s v="ADV 160"/>
    <s v="Adventure"/>
    <n v="43523000"/>
    <n v="4352000"/>
    <s v="Low"/>
    <n v="0.1"/>
    <x v="1"/>
    <n v="0.14499999999999999"/>
    <n v="1126200"/>
    <n v="67571000"/>
    <x v="0"/>
    <x v="0"/>
    <n v="0"/>
    <n v="0"/>
    <n v="1"/>
    <m/>
    <n v="1"/>
    <n v="3"/>
    <n v="4"/>
    <n v="0"/>
    <n v="8"/>
    <s v="Medium Risk"/>
    <n v="4"/>
    <s v="0-5 bulan"/>
  </r>
  <r>
    <s v="KRM00555"/>
    <d v="2026-06-12T00:00:00"/>
    <x v="0"/>
    <s v="Sri Lestari"/>
    <s v="93262712621439"/>
    <n v="53"/>
    <s v="Lakilaki"/>
    <x v="8"/>
    <n v="3546000"/>
    <n v="9.836435420191765E-2"/>
    <x v="19"/>
    <s v="Jawa Barat"/>
    <x v="1"/>
    <s v="Mio M3"/>
    <s v="Matic Entry"/>
    <n v="17658000"/>
    <n v="7063000"/>
    <s v="High"/>
    <n v="0.4"/>
    <x v="2"/>
    <n v="0.14499999999999999"/>
    <n v="348800"/>
    <n v="16740000"/>
    <x v="0"/>
    <x v="0"/>
    <n v="0"/>
    <n v="0"/>
    <n v="1"/>
    <s v="verifikasi"/>
    <n v="1"/>
    <n v="1"/>
    <n v="3"/>
    <n v="0"/>
    <n v="5"/>
    <s v="Low Risk"/>
    <n v="4"/>
    <s v="0-5 bulan"/>
  </r>
  <r>
    <s v="KRM00556"/>
    <d v="2026-03-07T00:00:00"/>
    <x v="1"/>
    <s v="Agus Fauzi"/>
    <s v="39472808646544"/>
    <n v="36"/>
    <s v="Lakilaki"/>
    <x v="5"/>
    <n v="3306000"/>
    <n v="0.18638838475499092"/>
    <x v="6"/>
    <s v="DIY"/>
    <x v="1"/>
    <s v="Freego"/>
    <s v="Matic Mid"/>
    <n v="23399000"/>
    <n v="4680000"/>
    <s v="Medium"/>
    <n v="0.2"/>
    <x v="2"/>
    <n v="0.14499999999999999"/>
    <n v="616200"/>
    <n v="29576000"/>
    <x v="1"/>
    <x v="3"/>
    <n v="23"/>
    <n v="1"/>
    <n v="3"/>
    <m/>
    <n v="1"/>
    <n v="2"/>
    <n v="3"/>
    <n v="2"/>
    <n v="8"/>
    <s v="Medium Risk"/>
    <n v="7"/>
    <s v="6-11 bulan"/>
  </r>
  <r>
    <s v="KRM00557"/>
    <d v="2026-06-02T00:00:00"/>
    <x v="0"/>
    <s v="Indah Hidayah"/>
    <s v="31482402999572"/>
    <n v="33"/>
    <s v="Lakilaki"/>
    <x v="2"/>
    <n v="1836000"/>
    <n v="1.0977668845315904"/>
    <x v="13"/>
    <s v="Jawa Barat"/>
    <x v="0"/>
    <s v="ADV 160"/>
    <s v="Adventure"/>
    <n v="44115000"/>
    <n v="6617000"/>
    <s v="Medium"/>
    <n v="0.15"/>
    <x v="5"/>
    <n v="0.14499999999999999"/>
    <n v="2015500"/>
    <n v="48373000"/>
    <x v="0"/>
    <x v="0"/>
    <n v="0"/>
    <n v="0"/>
    <n v="1"/>
    <s v="ok"/>
    <n v="4"/>
    <n v="2"/>
    <n v="1"/>
    <n v="0"/>
    <n v="7"/>
    <s v="Medium Risk"/>
    <n v="4"/>
    <s v="0-5 bulan"/>
  </r>
  <r>
    <s v="KRM00558"/>
    <d v="2026-02-07T00:00:00"/>
    <x v="3"/>
    <s v="Andi Anggraini"/>
    <s v="82591411781283"/>
    <n v="29"/>
    <s v="Lakilaki"/>
    <x v="0"/>
    <n v="6773000"/>
    <n v="0.24128155913184704"/>
    <x v="4"/>
    <s v="Kalimantan Selatan"/>
    <x v="0"/>
    <s v="Genio"/>
    <s v="Matic Entry"/>
    <n v="20149000"/>
    <n v="3022000"/>
    <s v="Medium"/>
    <n v="0.15"/>
    <x v="0"/>
    <n v="0.14499999999999999"/>
    <n v="1634200"/>
    <n v="19611000"/>
    <x v="1"/>
    <x v="4"/>
    <n v="305"/>
    <n v="6"/>
    <n v="5"/>
    <m/>
    <n v="2"/>
    <n v="2"/>
    <n v="1"/>
    <n v="4"/>
    <n v="9"/>
    <s v="High Risk"/>
    <n v="8"/>
    <s v="6-11 bulan"/>
  </r>
  <r>
    <s v="KRM00559"/>
    <d v="2026-06-19T00:00:00"/>
    <x v="0"/>
    <s v="Tri Purnama"/>
    <s v="43261903806164"/>
    <n v="51"/>
    <s v="Perempuan"/>
    <x v="4"/>
    <n v="4865000"/>
    <n v="0.22201438848920863"/>
    <x v="9"/>
    <s v="Jawa Tengah"/>
    <x v="0"/>
    <s v="ADV 160"/>
    <s v="Adventure"/>
    <n v="43751000"/>
    <n v="10938000"/>
    <s v="Medium"/>
    <n v="0.25"/>
    <x v="2"/>
    <n v="0.14499999999999999"/>
    <n v="1080100"/>
    <n v="51845000"/>
    <x v="0"/>
    <x v="0"/>
    <n v="0"/>
    <n v="0"/>
    <n v="1"/>
    <m/>
    <n v="2"/>
    <n v="2"/>
    <n v="3"/>
    <n v="0"/>
    <n v="7"/>
    <s v="Medium Risk"/>
    <n v="4"/>
    <s v="0-5 bulan"/>
  </r>
  <r>
    <s v="KRM00560"/>
    <d v="2026-04-20T00:00:00"/>
    <x v="2"/>
    <s v="Rina Hakim"/>
    <s v="77041902596894"/>
    <n v="30"/>
    <s v="Lakilaki"/>
    <x v="8"/>
    <n v="3537000"/>
    <n v="0.17718405428329093"/>
    <x v="3"/>
    <s v="Sulawesi Selatan"/>
    <x v="0"/>
    <s v="Vario 125"/>
    <s v="Matic Mid"/>
    <n v="24222000"/>
    <n v="2422000"/>
    <s v="Low"/>
    <n v="0.1"/>
    <x v="1"/>
    <n v="0.14499999999999999"/>
    <n v="626700"/>
    <n v="37604000"/>
    <x v="0"/>
    <x v="0"/>
    <n v="0"/>
    <n v="0"/>
    <n v="1"/>
    <m/>
    <n v="1"/>
    <n v="3"/>
    <n v="4"/>
    <n v="0"/>
    <n v="8"/>
    <s v="Medium Risk"/>
    <n v="6"/>
    <s v="6-11 bulan"/>
  </r>
  <r>
    <s v="KRM00561"/>
    <d v="2026-05-05T00:00:00"/>
    <x v="4"/>
    <s v="Nurul Utami"/>
    <s v="42902501513468"/>
    <n v="43"/>
    <s v="Perempuan"/>
    <x v="0"/>
    <n v="7531000"/>
    <n v="0.10889656088168902"/>
    <x v="19"/>
    <s v="Jawa Barat"/>
    <x v="0"/>
    <s v="Scoopy"/>
    <s v="Matic Stylish"/>
    <n v="22861000"/>
    <n v="2286000"/>
    <s v="Low"/>
    <n v="0.1"/>
    <x v="4"/>
    <n v="0.14499999999999999"/>
    <n v="820100"/>
    <n v="29525000"/>
    <x v="0"/>
    <x v="0"/>
    <n v="0"/>
    <n v="0"/>
    <n v="1"/>
    <m/>
    <n v="1"/>
    <n v="3"/>
    <n v="2"/>
    <n v="0"/>
    <n v="6"/>
    <s v="Low Risk"/>
    <n v="5"/>
    <s v="0-5 bulan"/>
  </r>
  <r>
    <s v="KRM00562"/>
    <d v="2026-01-16T00:00:00"/>
    <x v="5"/>
    <s v="Maya Hartono"/>
    <s v="68621504685087"/>
    <n v="42"/>
    <s v="Lakilaki"/>
    <x v="2"/>
    <n v="1740000"/>
    <n v="0.66971264367816097"/>
    <x v="6"/>
    <s v="DIY"/>
    <x v="0"/>
    <s v="Scoopy"/>
    <s v="Matic Stylish"/>
    <n v="24088000"/>
    <n v="2409000"/>
    <s v="Low"/>
    <n v="0.1"/>
    <x v="5"/>
    <n v="0.14499999999999999"/>
    <n v="1165300"/>
    <n v="27966000"/>
    <x v="0"/>
    <x v="0"/>
    <n v="0"/>
    <n v="0"/>
    <n v="1"/>
    <s v="verifikasi"/>
    <n v="4"/>
    <n v="3"/>
    <n v="1"/>
    <n v="0"/>
    <n v="8"/>
    <s v="Medium Risk"/>
    <n v="9"/>
    <s v="6-11 bulan"/>
  </r>
  <r>
    <s v="KRM00563"/>
    <d v="2026-08-05T00:00:00"/>
    <x v="9"/>
    <s v="Nia Hidayah"/>
    <s v="91351107929037"/>
    <n v="55"/>
    <s v="Perempuan"/>
    <x v="9"/>
    <n v="5544000"/>
    <n v="9.3163780663780657E-2"/>
    <x v="12"/>
    <s v="DKI Jakarta"/>
    <x v="0"/>
    <s v="Vario 160"/>
    <s v="Matic Mid"/>
    <n v="29941000"/>
    <n v="11976000"/>
    <s v="High"/>
    <n v="0.4"/>
    <x v="1"/>
    <n v="0.14499999999999999"/>
    <n v="516500"/>
    <n v="30989000"/>
    <x v="0"/>
    <x v="0"/>
    <n v="0"/>
    <n v="0"/>
    <n v="1"/>
    <s v="survey ulang"/>
    <n v="1"/>
    <n v="1"/>
    <n v="4"/>
    <n v="0"/>
    <n v="6"/>
    <s v="Low Risk"/>
    <n v="2"/>
    <s v="0-5 bulan"/>
  </r>
  <r>
    <s v="KRM00564"/>
    <d v="2026-02-25T00:00:00"/>
    <x v="3"/>
    <s v="Ayu Kusuma"/>
    <s v="72432506698082"/>
    <n v="54"/>
    <s v="Perempuan"/>
    <x v="7"/>
    <n v="3622000"/>
    <n v="0.26855328547763668"/>
    <x v="8"/>
    <s v="Banten"/>
    <x v="0"/>
    <s v="PCX 160"/>
    <s v="Matic Premium"/>
    <n v="37542000"/>
    <n v="13140000"/>
    <s v="High"/>
    <n v="0.35"/>
    <x v="4"/>
    <n v="0.14499999999999999"/>
    <n v="972700"/>
    <n v="35017000"/>
    <x v="0"/>
    <x v="0"/>
    <n v="0"/>
    <n v="0"/>
    <n v="1"/>
    <s v="verifikasi"/>
    <n v="2"/>
    <n v="1"/>
    <n v="2"/>
    <n v="0"/>
    <n v="5"/>
    <s v="Low Risk"/>
    <n v="7"/>
    <s v="6-11 bulan"/>
  </r>
  <r>
    <s v="KRM00565"/>
    <d v="2026-01-23T00:00:00"/>
    <x v="5"/>
    <s v="Ahmad Santoso"/>
    <s v="79551005815009"/>
    <n v="57"/>
    <s v="Perempuan"/>
    <x v="0"/>
    <n v="7193000"/>
    <n v="9.6677325177255663E-2"/>
    <x v="9"/>
    <s v="Jawa Tengah"/>
    <x v="2"/>
    <s v="Address"/>
    <s v="Matic Mid"/>
    <n v="20524000"/>
    <n v="3079000"/>
    <s v="Medium"/>
    <n v="0.15"/>
    <x v="4"/>
    <n v="0.14499999999999999"/>
    <n v="695400"/>
    <n v="25034000"/>
    <x v="0"/>
    <x v="0"/>
    <n v="0"/>
    <n v="0"/>
    <n v="1"/>
    <s v="verifikasi"/>
    <n v="1"/>
    <n v="2"/>
    <n v="2"/>
    <n v="0"/>
    <n v="5"/>
    <s v="Low Risk"/>
    <n v="8"/>
    <s v="6-11 bulan"/>
  </r>
  <r>
    <s v="KRM00566"/>
    <d v="2026-03-30T00:00:00"/>
    <x v="1"/>
    <s v="Tidak Diketahui"/>
    <s v="Invalid"/>
    <n v="58"/>
    <s v="Perempuan"/>
    <x v="9"/>
    <n v="5014000"/>
    <n v="7.5807738332668531E-2"/>
    <x v="2"/>
    <s v="Riau"/>
    <x v="3"/>
    <s v="Dazz"/>
    <s v="Matic Entry"/>
    <n v="16496000"/>
    <n v="4949000"/>
    <s v="High"/>
    <n v="0.3"/>
    <x v="2"/>
    <n v="0.14499999999999999"/>
    <n v="380100"/>
    <n v="18244000"/>
    <x v="0"/>
    <x v="0"/>
    <n v="0"/>
    <n v="0"/>
    <n v="1"/>
    <s v="verifikasi"/>
    <n v="1"/>
    <n v="1"/>
    <n v="3"/>
    <n v="0"/>
    <n v="5"/>
    <s v="Low Risk"/>
    <n v="6"/>
    <s v="6-11 bulan"/>
  </r>
  <r>
    <s v="KRM00567"/>
    <d v="2026-01-24T00:00:00"/>
    <x v="5"/>
    <s v="Tidak Diketahui"/>
    <s v="Invalid"/>
    <n v="39"/>
    <s v="Perempuan"/>
    <x v="4"/>
    <n v="6936000"/>
    <n v="0.19948096885813149"/>
    <x v="4"/>
    <s v="Kalimantan Selatan"/>
    <x v="0"/>
    <s v="Vario 125"/>
    <s v="Matic Mid"/>
    <n v="24167000"/>
    <n v="9667000"/>
    <s v="High"/>
    <n v="0.4"/>
    <x v="0"/>
    <n v="0.14499999999999999"/>
    <n v="1383600"/>
    <n v="16603000"/>
    <x v="0"/>
    <x v="0"/>
    <n v="0"/>
    <n v="0"/>
    <n v="1"/>
    <s v="ok"/>
    <n v="1"/>
    <n v="1"/>
    <n v="1"/>
    <n v="0"/>
    <n v="3"/>
    <s v="Low Risk"/>
    <n v="8"/>
    <s v="6-11 bulan"/>
  </r>
  <r>
    <s v="KRM00568"/>
    <d v="2026-04-16T00:00:00"/>
    <x v="2"/>
    <s v="Rahmat Utami"/>
    <s v="43342907634965"/>
    <n v="38"/>
    <s v="Lakilaki"/>
    <x v="3"/>
    <n v="5765000"/>
    <n v="0.47075455333911537"/>
    <x v="19"/>
    <s v="Jawa Barat"/>
    <x v="1"/>
    <s v="R15"/>
    <s v="Sport"/>
    <n v="43757000"/>
    <n v="15315000"/>
    <s v="High"/>
    <n v="0.35"/>
    <x v="0"/>
    <n v="0.14499999999999999"/>
    <n v="2713900"/>
    <n v="32566000"/>
    <x v="0"/>
    <x v="0"/>
    <n v="0"/>
    <n v="0"/>
    <n v="1"/>
    <m/>
    <n v="4"/>
    <n v="1"/>
    <n v="1"/>
    <n v="0"/>
    <n v="6"/>
    <s v="Low Risk"/>
    <n v="6"/>
    <s v="6-11 bulan"/>
  </r>
  <r>
    <s v="KRM00569"/>
    <d v="2026-03-03T00:00:00"/>
    <x v="1"/>
    <s v="Reza Utami"/>
    <s v="91692712656818"/>
    <n v="38"/>
    <s v="Perempuan"/>
    <x v="4"/>
    <n v="7122000"/>
    <n v="0.11741083965178321"/>
    <x v="8"/>
    <s v="Banten"/>
    <x v="0"/>
    <s v="PCX 160"/>
    <s v="Matic Premium"/>
    <n v="36355000"/>
    <n v="7271000"/>
    <s v="Medium"/>
    <n v="0.2"/>
    <x v="1"/>
    <n v="0.14499999999999999"/>
    <n v="836200"/>
    <n v="50171000"/>
    <x v="0"/>
    <x v="0"/>
    <n v="0"/>
    <n v="0"/>
    <n v="1"/>
    <m/>
    <n v="1"/>
    <n v="2"/>
    <n v="4"/>
    <n v="0"/>
    <n v="7"/>
    <s v="Medium Risk"/>
    <n v="7"/>
    <s v="6-11 bulan"/>
  </r>
  <r>
    <s v="KRM00570"/>
    <d v="2026-05-01T00:00:00"/>
    <x v="4"/>
    <s v="Tri Susanti"/>
    <s v="42851506699378"/>
    <n v="40"/>
    <s v="Lakilaki"/>
    <x v="0"/>
    <n v="7439000"/>
    <n v="0.2409463637585697"/>
    <x v="16"/>
    <s v="Jawa Timur"/>
    <x v="1"/>
    <s v="XMAX 250"/>
    <s v="Maxi Scooter"/>
    <n v="60503000"/>
    <n v="6050000"/>
    <s v="Low"/>
    <n v="0.1"/>
    <x v="2"/>
    <n v="0.14499999999999999"/>
    <n v="1792400"/>
    <n v="86037000"/>
    <x v="0"/>
    <x v="0"/>
    <n v="0"/>
    <n v="0"/>
    <n v="1"/>
    <m/>
    <n v="2"/>
    <n v="3"/>
    <n v="3"/>
    <n v="0"/>
    <n v="8"/>
    <s v="Medium Risk"/>
    <n v="5"/>
    <s v="0-5 bulan"/>
  </r>
  <r>
    <s v="KRM00572"/>
    <d v="2026-01-20T00:00:00"/>
    <x v="5"/>
    <s v="Nia Saputra"/>
    <s v="43441704869882"/>
    <n v="46"/>
    <s v="Lakilaki"/>
    <x v="0"/>
    <n v="7148000"/>
    <n v="0.16454952434247341"/>
    <x v="11"/>
    <s v="Sumatera Utara"/>
    <x v="0"/>
    <s v="Genio"/>
    <s v="Matic Entry"/>
    <n v="18965000"/>
    <n v="6638000"/>
    <s v="High"/>
    <n v="0.35"/>
    <x v="0"/>
    <n v="0.14499999999999999"/>
    <n v="1176200"/>
    <n v="14114000"/>
    <x v="0"/>
    <x v="0"/>
    <n v="0"/>
    <n v="0"/>
    <n v="1"/>
    <s v="verifikasi"/>
    <n v="1"/>
    <n v="1"/>
    <n v="1"/>
    <n v="0"/>
    <n v="3"/>
    <s v="Low Risk"/>
    <n v="9"/>
    <s v="6-11 bulan"/>
  </r>
  <r>
    <s v="KRM00573"/>
    <d v="2026-06-14T00:00:00"/>
    <x v="0"/>
    <s v="Dani Cahyono"/>
    <s v="86841602543991"/>
    <n v="30"/>
    <s v="Perempuan"/>
    <x v="8"/>
    <n v="3536000"/>
    <n v="0.67253959276018105"/>
    <x v="8"/>
    <s v="Banten"/>
    <x v="4"/>
    <s v="KLX 150"/>
    <s v="Trail"/>
    <n v="38343000"/>
    <n v="13420000"/>
    <s v="High"/>
    <n v="0.35"/>
    <x v="0"/>
    <n v="0.14499999999999999"/>
    <n v="2378100"/>
    <n v="28537000"/>
    <x v="0"/>
    <x v="0"/>
    <n v="0"/>
    <n v="0"/>
    <n v="1"/>
    <s v="ok"/>
    <n v="4"/>
    <n v="1"/>
    <n v="1"/>
    <n v="0"/>
    <n v="6"/>
    <s v="Low Risk"/>
    <n v="4"/>
    <s v="0-5 bulan"/>
  </r>
  <r>
    <s v="KRM00574"/>
    <d v="2026-04-24T00:00:00"/>
    <x v="2"/>
    <s v="Sri Prasetyo"/>
    <s v="62062411664881"/>
    <n v="21"/>
    <s v="Perempuan"/>
    <x v="8"/>
    <n v="2899000"/>
    <n v="0.19793032080027595"/>
    <x v="19"/>
    <s v="Jawa Barat"/>
    <x v="0"/>
    <s v="Vario 125"/>
    <s v="Matic Mid"/>
    <n v="24947000"/>
    <n v="4989000"/>
    <s v="Medium"/>
    <n v="0.2"/>
    <x v="1"/>
    <n v="0.14499999999999999"/>
    <n v="573800"/>
    <n v="34427000"/>
    <x v="1"/>
    <x v="4"/>
    <n v="198"/>
    <n v="8"/>
    <n v="5"/>
    <m/>
    <n v="1"/>
    <n v="2"/>
    <n v="4"/>
    <n v="4"/>
    <n v="11"/>
    <s v="High Risk"/>
    <n v="5"/>
    <s v="0-5 bulan"/>
  </r>
  <r>
    <s v="KRM00575"/>
    <d v="2026-02-14T00:00:00"/>
    <x v="3"/>
    <s v="Agus Lestari"/>
    <s v="81461611819666"/>
    <n v="27"/>
    <s v="Lakilaki"/>
    <x v="1"/>
    <n v="10891000"/>
    <n v="4.5836011385547701E-2"/>
    <x v="13"/>
    <s v="Jawa Barat"/>
    <x v="1"/>
    <s v="Freego"/>
    <s v="Matic Mid"/>
    <n v="23332000"/>
    <n v="8166000"/>
    <s v="High"/>
    <n v="0.35"/>
    <x v="2"/>
    <n v="0.14499999999999999"/>
    <n v="499200"/>
    <n v="23963000"/>
    <x v="0"/>
    <x v="0"/>
    <n v="0"/>
    <n v="0"/>
    <n v="1"/>
    <s v="approved"/>
    <n v="1"/>
    <n v="1"/>
    <n v="3"/>
    <n v="0"/>
    <n v="5"/>
    <s v="Low Risk"/>
    <n v="8"/>
    <s v="6-11 bulan"/>
  </r>
  <r>
    <s v="KRM00576"/>
    <d v="2026-05-07T00:00:00"/>
    <x v="4"/>
    <s v="Eka Nugroho"/>
    <s v="84461310551376"/>
    <n v="58"/>
    <s v="Perempuan"/>
    <x v="1"/>
    <n v="13835000"/>
    <n v="0.20735814962052765"/>
    <x v="0"/>
    <s v="Bali"/>
    <x v="0"/>
    <s v="ADV 160"/>
    <s v="Adventure"/>
    <n v="42951000"/>
    <n v="12885000"/>
    <s v="High"/>
    <n v="0.3"/>
    <x v="0"/>
    <n v="0.14499999999999999"/>
    <n v="2868800"/>
    <n v="34426000"/>
    <x v="0"/>
    <x v="0"/>
    <n v="0"/>
    <n v="0"/>
    <n v="1"/>
    <m/>
    <n v="2"/>
    <n v="1"/>
    <n v="1"/>
    <n v="0"/>
    <n v="4"/>
    <s v="Low Risk"/>
    <n v="5"/>
    <s v="0-5 bulan"/>
  </r>
  <r>
    <s v="KRM00577"/>
    <d v="2026-03-22T00:00:00"/>
    <x v="1"/>
    <s v="Bagus Fauzi"/>
    <s v="72822101522567"/>
    <n v="56"/>
    <s v="Perempuan"/>
    <x v="1"/>
    <n v="4867000"/>
    <n v="0.27573453873022397"/>
    <x v="2"/>
    <s v="Riau"/>
    <x v="0"/>
    <s v="CB150R"/>
    <s v="Sport"/>
    <n v="30523000"/>
    <n v="10683000"/>
    <s v="High"/>
    <n v="0.35"/>
    <x v="3"/>
    <n v="0.14499999999999999"/>
    <n v="1342000"/>
    <n v="24156000"/>
    <x v="0"/>
    <x v="0"/>
    <n v="0"/>
    <n v="0"/>
    <n v="1"/>
    <s v="ok"/>
    <n v="2"/>
    <n v="1"/>
    <n v="1"/>
    <n v="0"/>
    <n v="4"/>
    <s v="Low Risk"/>
    <n v="7"/>
    <s v="6-11 bulan"/>
  </r>
  <r>
    <s v="KRM00578"/>
    <d v="2026-05-17T00:00:00"/>
    <x v="4"/>
    <s v="Yusuf Anggraini"/>
    <s v="80012210849703"/>
    <n v="56"/>
    <s v="Perempuan"/>
    <x v="1"/>
    <n v="10747000"/>
    <n v="0.14352842653763842"/>
    <x v="11"/>
    <s v="Sumatera Utara"/>
    <x v="0"/>
    <s v="Vario 160"/>
    <s v="Matic Mid"/>
    <n v="30406000"/>
    <n v="7601000"/>
    <s v="Medium"/>
    <n v="0.25"/>
    <x v="3"/>
    <n v="0.14499999999999999"/>
    <n v="1542500"/>
    <n v="27765000"/>
    <x v="0"/>
    <x v="0"/>
    <n v="0"/>
    <n v="0"/>
    <n v="1"/>
    <s v="ok"/>
    <n v="1"/>
    <n v="2"/>
    <n v="1"/>
    <n v="0"/>
    <n v="4"/>
    <s v="Low Risk"/>
    <n v="5"/>
    <s v="0-5 bulan"/>
  </r>
  <r>
    <s v="KRM00579"/>
    <d v="2026-05-26T00:00:00"/>
    <x v="4"/>
    <s v="Rina Purnama"/>
    <s v="56742012967514"/>
    <n v="23"/>
    <s v="Perempuan"/>
    <x v="6"/>
    <n v="5697000"/>
    <n v="0.13256099701597332"/>
    <x v="4"/>
    <s v="Kalimantan Selatan"/>
    <x v="1"/>
    <s v="NMAX 155"/>
    <s v="Matic Premium"/>
    <n v="35296000"/>
    <n v="12354000"/>
    <s v="High"/>
    <n v="0.35"/>
    <x v="2"/>
    <n v="0.14499999999999999"/>
    <n v="755200"/>
    <n v="36248000"/>
    <x v="0"/>
    <x v="0"/>
    <n v="0"/>
    <n v="0"/>
    <n v="1"/>
    <s v="data kurang"/>
    <n v="1"/>
    <n v="1"/>
    <n v="3"/>
    <n v="0"/>
    <n v="5"/>
    <s v="Low Risk"/>
    <n v="4"/>
    <s v="0-5 bulan"/>
  </r>
  <r>
    <s v="KRM00580"/>
    <d v="2026-02-06T00:00:00"/>
    <x v="3"/>
    <s v="Nurul Cahyono"/>
    <s v="89492309712382"/>
    <n v="49"/>
    <s v="Perempuan"/>
    <x v="1"/>
    <n v="8807000"/>
    <n v="0.22952197115930509"/>
    <x v="1"/>
    <s v="Sumatera Selatan"/>
    <x v="1"/>
    <s v="Aerox 155"/>
    <s v="Matic Sport"/>
    <n v="32593000"/>
    <n v="11408000"/>
    <s v="High"/>
    <n v="0.35"/>
    <x v="0"/>
    <n v="0.14499999999999999"/>
    <n v="2021400"/>
    <n v="24257000"/>
    <x v="0"/>
    <x v="0"/>
    <n v="0"/>
    <n v="0"/>
    <n v="1"/>
    <s v="approved"/>
    <n v="2"/>
    <n v="1"/>
    <n v="1"/>
    <n v="0"/>
    <n v="4"/>
    <s v="Low Risk"/>
    <n v="8"/>
    <s v="6-11 bulan"/>
  </r>
  <r>
    <s v="KRM00581"/>
    <d v="2026-01-16T00:00:00"/>
    <x v="5"/>
    <s v="Lestari Kurniawan"/>
    <s v="71161804637845"/>
    <n v="53"/>
    <s v="Lakilaki"/>
    <x v="6"/>
    <n v="6503000"/>
    <n v="7.5703521451637709E-2"/>
    <x v="4"/>
    <s v="Kalimantan Selatan"/>
    <x v="0"/>
    <s v="Genio"/>
    <s v="Matic Entry"/>
    <n v="19940000"/>
    <n v="4985000"/>
    <s v="Medium"/>
    <n v="0.25"/>
    <x v="2"/>
    <n v="0.14499999999999999"/>
    <n v="492300"/>
    <n v="23630000"/>
    <x v="0"/>
    <x v="0"/>
    <n v="0"/>
    <n v="0"/>
    <n v="1"/>
    <m/>
    <n v="1"/>
    <n v="2"/>
    <n v="3"/>
    <n v="0"/>
    <n v="6"/>
    <s v="Low Risk"/>
    <n v="9"/>
    <s v="6-11 bulan"/>
  </r>
  <r>
    <s v="KRM00582"/>
    <d v="2026-01-27T00:00:00"/>
    <x v="5"/>
    <s v="Budi Wibowo"/>
    <s v="59181807651200"/>
    <n v="37"/>
    <s v="Perempuan"/>
    <x v="1"/>
    <n v="9365000"/>
    <n v="4.0587293112653494E-2"/>
    <x v="10"/>
    <s v="Jawa Timur"/>
    <x v="0"/>
    <s v="Genio"/>
    <s v="Matic Entry"/>
    <n v="18888000"/>
    <n v="5666000"/>
    <s v="High"/>
    <n v="0.3"/>
    <x v="1"/>
    <n v="0.14499999999999999"/>
    <n v="380100"/>
    <n v="22808000"/>
    <x v="0"/>
    <x v="0"/>
    <n v="0"/>
    <n v="0"/>
    <n v="1"/>
    <m/>
    <n v="1"/>
    <n v="1"/>
    <n v="4"/>
    <n v="0"/>
    <n v="6"/>
    <s v="Low Risk"/>
    <n v="8"/>
    <s v="6-11 bulan"/>
  </r>
  <r>
    <s v="KRM00583"/>
    <d v="2026-05-27T00:00:00"/>
    <x v="4"/>
    <s v="Ayu Fauzi"/>
    <s v="80932307798455"/>
    <n v="40"/>
    <s v="Lakilaki"/>
    <x v="5"/>
    <n v="4242000"/>
    <n v="0.24646393210749645"/>
    <x v="11"/>
    <s v="Sumatera Utara"/>
    <x v="0"/>
    <s v="CB150R"/>
    <s v="Sport"/>
    <n v="32420000"/>
    <n v="12968000"/>
    <s v="High"/>
    <n v="0.4"/>
    <x v="5"/>
    <n v="0.14499999999999999"/>
    <n v="1045500"/>
    <n v="25093000"/>
    <x v="0"/>
    <x v="0"/>
    <n v="0"/>
    <n v="0"/>
    <n v="1"/>
    <s v="approved"/>
    <n v="2"/>
    <n v="1"/>
    <n v="1"/>
    <n v="0"/>
    <n v="4"/>
    <s v="Low Risk"/>
    <n v="4"/>
    <s v="0-5 bulan"/>
  </r>
  <r>
    <s v="KRM00584"/>
    <d v="2026-01-22T00:00:00"/>
    <x v="5"/>
    <s v="Joko Hakim"/>
    <s v="78522401853168"/>
    <n v="43"/>
    <s v="Perempuan"/>
    <x v="6"/>
    <n v="6884000"/>
    <n v="0.16003776873910516"/>
    <x v="3"/>
    <s v="Sulawesi Selatan"/>
    <x v="0"/>
    <s v="CB150R"/>
    <s v="Sport"/>
    <n v="31533000"/>
    <n v="11037000"/>
    <s v="High"/>
    <n v="0.35"/>
    <x v="5"/>
    <n v="0.14499999999999999"/>
    <n v="1101700"/>
    <n v="26440000"/>
    <x v="0"/>
    <x v="0"/>
    <n v="0"/>
    <n v="0"/>
    <n v="1"/>
    <s v="approved"/>
    <n v="1"/>
    <n v="1"/>
    <n v="1"/>
    <n v="0"/>
    <n v="3"/>
    <s v="Low Risk"/>
    <n v="9"/>
    <s v="6-11 bulan"/>
  </r>
  <r>
    <s v="KRM00585"/>
    <d v="2026-04-13T00:00:00"/>
    <x v="2"/>
    <s v="Dani Hartono"/>
    <s v="67772103901754"/>
    <n v="26"/>
    <s v="Perempuan"/>
    <x v="8"/>
    <n v="3629000"/>
    <n v="0.52772113529898046"/>
    <x v="4"/>
    <s v="Kalimantan Selatan"/>
    <x v="0"/>
    <s v="CB150R"/>
    <s v="Sport"/>
    <n v="30879000"/>
    <n v="10808000"/>
    <s v="High"/>
    <n v="0.35"/>
    <x v="0"/>
    <n v="0.14499999999999999"/>
    <n v="1915100"/>
    <n v="22981000"/>
    <x v="0"/>
    <x v="0"/>
    <n v="0"/>
    <n v="0"/>
    <n v="1"/>
    <m/>
    <n v="4"/>
    <n v="1"/>
    <n v="1"/>
    <n v="0"/>
    <n v="6"/>
    <s v="Low Risk"/>
    <n v="6"/>
    <s v="6-11 bulan"/>
  </r>
  <r>
    <s v="KRM00586"/>
    <s v="Data Tidak Lengkap"/>
    <x v="7"/>
    <s v="Tidak Diketahui"/>
    <s v="Data Tidak Lengkap"/>
    <n v="52"/>
    <s v="Lakilaki"/>
    <x v="1"/>
    <n v="8936000"/>
    <n v="0.17221351835273052"/>
    <x v="18"/>
    <s v="Jawa Barat"/>
    <x v="1"/>
    <s v="XMAX 250"/>
    <s v="Maxi Scooter"/>
    <n v="62334887"/>
    <n v="15584000"/>
    <s v="Medium"/>
    <n v="0.25"/>
    <x v="2"/>
    <n v="0.14499999999999999"/>
    <n v="1538900"/>
    <n v="73866000"/>
    <x v="0"/>
    <x v="0"/>
    <n v="0"/>
    <n v="0"/>
    <n v="1"/>
    <s v="data kurang"/>
    <n v="1"/>
    <n v="2"/>
    <n v="3"/>
    <n v="0"/>
    <n v="6"/>
    <s v="Low Risk"/>
    <s v="N/A"/>
    <s v="N/A"/>
  </r>
  <r>
    <s v="KRM00588"/>
    <d v="2026-03-21T00:00:00"/>
    <x v="1"/>
    <s v="Ahmad Utami"/>
    <s v="91811710545351"/>
    <n v="37"/>
    <s v="Perempuan"/>
    <x v="7"/>
    <n v="3468000"/>
    <n v="0.38817762399077277"/>
    <x v="11"/>
    <s v="Sumatera Utara"/>
    <x v="0"/>
    <s v="CB150R"/>
    <s v="Sport"/>
    <n v="30620000"/>
    <n v="10717000"/>
    <s v="High"/>
    <n v="0.35"/>
    <x v="3"/>
    <n v="0.14499999999999999"/>
    <n v="1346200"/>
    <n v="24232000"/>
    <x v="0"/>
    <x v="0"/>
    <n v="0"/>
    <n v="0"/>
    <n v="1"/>
    <m/>
    <n v="3"/>
    <n v="1"/>
    <n v="1"/>
    <n v="0"/>
    <n v="5"/>
    <s v="Low Risk"/>
    <n v="7"/>
    <s v="6-11 bulan"/>
  </r>
  <r>
    <s v="KRM00589"/>
    <d v="2026-05-09T00:00:00"/>
    <x v="4"/>
    <s v="Yusuf Lestari"/>
    <s v="46682412677584"/>
    <n v="47"/>
    <s v="Lakilaki"/>
    <x v="9"/>
    <n v="4187000"/>
    <n v="0.32562694053021257"/>
    <x v="8"/>
    <s v="Banten"/>
    <x v="0"/>
    <s v="PCX 160"/>
    <s v="Matic Premium"/>
    <n v="36237000"/>
    <n v="10871000"/>
    <s v="High"/>
    <n v="0.3"/>
    <x v="5"/>
    <n v="0.14499999999999999"/>
    <n v="1363400"/>
    <n v="32722000"/>
    <x v="0"/>
    <x v="0"/>
    <n v="0"/>
    <n v="0"/>
    <n v="1"/>
    <m/>
    <n v="3"/>
    <n v="1"/>
    <n v="1"/>
    <n v="0"/>
    <n v="5"/>
    <s v="Low Risk"/>
    <n v="5"/>
    <s v="0-5 bulan"/>
  </r>
  <r>
    <s v="KRM00590"/>
    <d v="2026-04-27T00:00:00"/>
    <x v="2"/>
    <s v="Rizky Kusuma"/>
    <s v="64692712748219"/>
    <n v="44"/>
    <s v="Lakilaki"/>
    <x v="8"/>
    <n v="3847000"/>
    <n v="0.20948791265921499"/>
    <x v="8"/>
    <s v="Banten"/>
    <x v="1"/>
    <s v="MT15"/>
    <s v="Sport Naked"/>
    <n v="37373000"/>
    <n v="9343000"/>
    <s v="Medium"/>
    <n v="0.25"/>
    <x v="1"/>
    <n v="0.14499999999999999"/>
    <n v="805900"/>
    <n v="48352000"/>
    <x v="0"/>
    <x v="0"/>
    <n v="0"/>
    <n v="0"/>
    <n v="1"/>
    <s v="data kurang"/>
    <n v="2"/>
    <n v="2"/>
    <n v="4"/>
    <n v="0"/>
    <n v="8"/>
    <s v="Medium Risk"/>
    <n v="5"/>
    <s v="0-5 bulan"/>
  </r>
  <r>
    <s v="KRM00591"/>
    <d v="2026-10-03T00:00:00"/>
    <x v="6"/>
    <s v="Bagus Prasetyo"/>
    <s v="33691112895066"/>
    <n v="57"/>
    <s v="Lakilaki"/>
    <x v="1"/>
    <n v="12928000"/>
    <n v="0.41001701732673268"/>
    <x v="2"/>
    <s v="Riau"/>
    <x v="1"/>
    <s v="XMAX 250"/>
    <s v="Maxi Scooter"/>
    <n v="61726000"/>
    <n v="6173000"/>
    <s v="Low"/>
    <n v="0.1"/>
    <x v="0"/>
    <n v="0.14499999999999999"/>
    <n v="5300700"/>
    <n v="63609000"/>
    <x v="0"/>
    <x v="0"/>
    <n v="0"/>
    <n v="0"/>
    <n v="1"/>
    <s v="approved"/>
    <n v="4"/>
    <n v="3"/>
    <n v="1"/>
    <n v="0"/>
    <n v="8"/>
    <s v="Medium Risk"/>
    <n v="0"/>
    <s v="0-5 bulan"/>
  </r>
  <r>
    <s v="KRM00592"/>
    <d v="2026-06-18T00:00:00"/>
    <x v="0"/>
    <s v="Maya Prasetyo"/>
    <s v="99592512581277"/>
    <n v="29"/>
    <s v="Perempuan"/>
    <x v="6"/>
    <n v="5304000"/>
    <n v="0.11304675716440422"/>
    <x v="13"/>
    <s v="Jawa Barat"/>
    <x v="1"/>
    <s v="Aerox 155"/>
    <s v="Matic Sport"/>
    <n v="32086000"/>
    <n v="11230000"/>
    <s v="High"/>
    <n v="0.35"/>
    <x v="1"/>
    <n v="0.14499999999999999"/>
    <n v="599600"/>
    <n v="35976000"/>
    <x v="0"/>
    <x v="0"/>
    <n v="0"/>
    <n v="0"/>
    <n v="1"/>
    <s v="verifikasi"/>
    <n v="1"/>
    <n v="1"/>
    <n v="4"/>
    <n v="0"/>
    <n v="6"/>
    <s v="Low Risk"/>
    <n v="4"/>
    <s v="0-5 bulan"/>
  </r>
  <r>
    <s v="KRM00593"/>
    <d v="2026-06-18T00:00:00"/>
    <x v="0"/>
    <s v="Dian Hakim"/>
    <s v="38211005843515"/>
    <n v="53"/>
    <s v="Lakilaki"/>
    <x v="1"/>
    <n v="5769000"/>
    <n v="0.14113364534581382"/>
    <x v="1"/>
    <s v="Sumatera Selatan"/>
    <x v="1"/>
    <s v="MT15"/>
    <s v="Sport Naked"/>
    <n v="38053000"/>
    <n v="13319000"/>
    <s v="High"/>
    <n v="0.35"/>
    <x v="2"/>
    <n v="0.14499999999999999"/>
    <n v="814200"/>
    <n v="39080000"/>
    <x v="0"/>
    <x v="0"/>
    <n v="0"/>
    <n v="0"/>
    <n v="1"/>
    <s v="verifikasi"/>
    <n v="1"/>
    <n v="1"/>
    <n v="3"/>
    <n v="0"/>
    <n v="5"/>
    <s v="Low Risk"/>
    <n v="4"/>
    <s v="0-5 bulan"/>
  </r>
  <r>
    <s v="KRM00594"/>
    <d v="2026-02-06T00:00:00"/>
    <x v="3"/>
    <s v="Sri Cahyono"/>
    <s v="37512209559290"/>
    <n v="38"/>
    <s v="Perempuan"/>
    <x v="0"/>
    <n v="7517000"/>
    <n v="9.9627510975123054E-2"/>
    <x v="8"/>
    <s v="Banten"/>
    <x v="0"/>
    <s v="Vario 160"/>
    <s v="Matic Mid"/>
    <n v="28904000"/>
    <n v="10116000"/>
    <s v="High"/>
    <n v="0.35"/>
    <x v="4"/>
    <n v="0.14499999999999999"/>
    <n v="748900"/>
    <n v="26961000"/>
    <x v="0"/>
    <x v="2"/>
    <n v="0"/>
    <n v="0"/>
    <n v="0"/>
    <s v="survey ulang"/>
    <n v="1"/>
    <n v="1"/>
    <n v="2"/>
    <n v="0"/>
    <n v="4"/>
    <s v="Low Risk"/>
    <n v="8"/>
    <s v="6-11 bulan"/>
  </r>
  <r>
    <s v="KRM00595"/>
    <d v="2026-02-24T00:00:00"/>
    <x v="3"/>
    <s v="Fajar Susanti"/>
    <s v="81701008554656"/>
    <n v="25"/>
    <s v="Lakilaki"/>
    <x v="5"/>
    <n v="4480000"/>
    <n v="0.12006696428571428"/>
    <x v="5"/>
    <s v="Kalimantan Timur"/>
    <x v="1"/>
    <s v="Freego"/>
    <s v="Matic Mid"/>
    <n v="22013000"/>
    <n v="3302000"/>
    <s v="Medium"/>
    <n v="0.15"/>
    <x v="1"/>
    <n v="0.14499999999999999"/>
    <n v="537900"/>
    <n v="32276000"/>
    <x v="0"/>
    <x v="0"/>
    <n v="0"/>
    <n v="0"/>
    <n v="1"/>
    <m/>
    <n v="1"/>
    <n v="2"/>
    <n v="4"/>
    <n v="0"/>
    <n v="7"/>
    <s v="Medium Risk"/>
    <n v="7"/>
    <s v="6-11 bulan"/>
  </r>
  <r>
    <s v="KRM00596"/>
    <d v="2026-01-13T00:00:00"/>
    <x v="5"/>
    <s v="Fajar Anggraini"/>
    <s v="71152104956053"/>
    <n v="28"/>
    <s v="Perempuan"/>
    <x v="9"/>
    <n v="5439000"/>
    <n v="0.24377642949071521"/>
    <x v="6"/>
    <s v="DIY"/>
    <x v="1"/>
    <s v="R15"/>
    <s v="Sport"/>
    <n v="41577000"/>
    <n v="8315000"/>
    <s v="Medium"/>
    <n v="0.2"/>
    <x v="4"/>
    <n v="0.14499999999999999"/>
    <n v="1325900"/>
    <n v="47731000"/>
    <x v="0"/>
    <x v="0"/>
    <n v="0"/>
    <n v="0"/>
    <n v="1"/>
    <s v="approved"/>
    <n v="2"/>
    <n v="2"/>
    <n v="2"/>
    <n v="0"/>
    <n v="6"/>
    <s v="Low Risk"/>
    <n v="9"/>
    <s v="6-11 bulan"/>
  </r>
  <r>
    <s v="KRM00597"/>
    <d v="2026-10-02T00:00:00"/>
    <x v="6"/>
    <s v="Bagus Hakim"/>
    <s v="47751501623450"/>
    <n v="33"/>
    <s v="Perempuan"/>
    <x v="0"/>
    <n v="4942000"/>
    <n v="0.1689397005261028"/>
    <x v="16"/>
    <s v="Jawa Timur"/>
    <x v="3"/>
    <s v="Dazz"/>
    <s v="Matic Entry"/>
    <n v="16458000"/>
    <n v="4115000"/>
    <s v="Medium"/>
    <n v="0.25"/>
    <x v="3"/>
    <n v="0.14499999999999999"/>
    <n v="834900"/>
    <n v="15028000"/>
    <x v="0"/>
    <x v="0"/>
    <n v="0"/>
    <n v="0"/>
    <n v="1"/>
    <s v="data kurang"/>
    <n v="1"/>
    <n v="2"/>
    <n v="1"/>
    <n v="0"/>
    <n v="4"/>
    <s v="Low Risk"/>
    <n v="0"/>
    <s v="0-5 bulan"/>
  </r>
  <r>
    <s v="KRM00598"/>
    <d v="2026-04-05T00:00:00"/>
    <x v="2"/>
    <s v="Yusuf Fauzi"/>
    <s v="42481309716791"/>
    <n v="41"/>
    <s v="Perempuan"/>
    <x v="5"/>
    <n v="3953000"/>
    <n v="0.11158613711105489"/>
    <x v="10"/>
    <s v="Jawa Timur"/>
    <x v="2"/>
    <s v="Nex II"/>
    <s v="Matic Entry"/>
    <n v="17024000"/>
    <n v="5958000"/>
    <s v="High"/>
    <n v="0.35"/>
    <x v="4"/>
    <n v="0.14499999999999999"/>
    <n v="441100"/>
    <n v="15880000"/>
    <x v="0"/>
    <x v="0"/>
    <n v="0"/>
    <n v="0"/>
    <n v="1"/>
    <s v="data kurang"/>
    <n v="1"/>
    <n v="1"/>
    <n v="2"/>
    <n v="0"/>
    <n v="4"/>
    <s v="Low Risk"/>
    <n v="6"/>
    <s v="6-11 bulan"/>
  </r>
  <r>
    <s v="KRM00599"/>
    <d v="2026-02-01T00:00:00"/>
    <x v="3"/>
    <s v="Fajar Wibowo"/>
    <s v="79502307531692"/>
    <n v="52"/>
    <s v="Lakilaki"/>
    <x v="1"/>
    <n v="6455000"/>
    <n v="0.16955848179705654"/>
    <x v="12"/>
    <s v="DKI Jakarta"/>
    <x v="4"/>
    <s v="KLX 150"/>
    <s v="Trail"/>
    <n v="36944000"/>
    <n v="3694000"/>
    <s v="Low"/>
    <n v="0.1"/>
    <x v="2"/>
    <n v="0.14499999999999999"/>
    <n v="1094500"/>
    <n v="52535000"/>
    <x v="0"/>
    <x v="0"/>
    <n v="0"/>
    <n v="0"/>
    <n v="1"/>
    <s v="data kurang"/>
    <n v="1"/>
    <n v="3"/>
    <n v="3"/>
    <n v="0"/>
    <n v="7"/>
    <s v="Medium Risk"/>
    <n v="8"/>
    <s v="6-11 bulan"/>
  </r>
  <r>
    <s v="KRM00600"/>
    <d v="2026-04-07T00:00:00"/>
    <x v="2"/>
    <s v="Fitra Nugroho"/>
    <s v="93841207526029"/>
    <n v="28"/>
    <s v="Lakilaki"/>
    <x v="7"/>
    <n v="3500000"/>
    <n v="0.21485714285714286"/>
    <x v="3"/>
    <s v="Sulawesi Selatan"/>
    <x v="1"/>
    <s v="Freego"/>
    <s v="Matic Mid"/>
    <n v="23316000"/>
    <n v="9326000"/>
    <s v="High"/>
    <n v="0.4"/>
    <x v="5"/>
    <n v="0.14499999999999999"/>
    <n v="752000"/>
    <n v="18047000"/>
    <x v="0"/>
    <x v="0"/>
    <n v="0"/>
    <n v="0"/>
    <n v="1"/>
    <m/>
    <n v="2"/>
    <n v="1"/>
    <n v="1"/>
    <n v="0"/>
    <n v="4"/>
    <s v="Low Risk"/>
    <n v="6"/>
    <s v="6-11 bulan"/>
  </r>
  <r>
    <s v="KRM00601"/>
    <d v="2026-01-22T00:00:00"/>
    <x v="5"/>
    <s v="Reza Wijaya"/>
    <s v="44742412513184"/>
    <n v="45"/>
    <s v="Perempuan"/>
    <x v="1"/>
    <n v="12383000"/>
    <n v="6.8690947266413629E-2"/>
    <x v="8"/>
    <s v="Banten"/>
    <x v="0"/>
    <s v="CB150R"/>
    <s v="Sport"/>
    <n v="32303000"/>
    <n v="6461000"/>
    <s v="Medium"/>
    <n v="0.2"/>
    <x v="2"/>
    <n v="0.14499999999999999"/>
    <n v="850600"/>
    <n v="40830000"/>
    <x v="0"/>
    <x v="0"/>
    <n v="0"/>
    <n v="0"/>
    <n v="1"/>
    <s v="survey ulang"/>
    <n v="1"/>
    <n v="2"/>
    <n v="3"/>
    <n v="0"/>
    <n v="6"/>
    <s v="Low Risk"/>
    <n v="9"/>
    <s v="6-11 bulan"/>
  </r>
  <r>
    <s v="KRM00602"/>
    <d v="2026-01-11T00:00:00"/>
    <x v="5"/>
    <s v="Andi Wijaya"/>
    <s v="55232112964392"/>
    <n v="30"/>
    <s v="Perempuan"/>
    <x v="3"/>
    <n v="3377000"/>
    <n v="0.20352383772579213"/>
    <x v="11"/>
    <s v="Sumatera Utara"/>
    <x v="0"/>
    <s v="Revo X"/>
    <s v="Bebek"/>
    <n v="18266000"/>
    <n v="5480000"/>
    <s v="High"/>
    <n v="0.3"/>
    <x v="5"/>
    <n v="0.14499999999999999"/>
    <n v="687300"/>
    <n v="16494000"/>
    <x v="0"/>
    <x v="0"/>
    <n v="0"/>
    <n v="0"/>
    <n v="1"/>
    <m/>
    <n v="2"/>
    <n v="1"/>
    <n v="1"/>
    <n v="0"/>
    <n v="4"/>
    <s v="Low Risk"/>
    <n v="9"/>
    <s v="6-11 bulan"/>
  </r>
  <r>
    <s v="KRM00603"/>
    <d v="2026-03-25T00:00:00"/>
    <x v="1"/>
    <s v="Rina Lestari"/>
    <s v="41351005502297"/>
    <n v="32"/>
    <s v="Perempuan"/>
    <x v="0"/>
    <n v="6533000"/>
    <n v="0.1234654829328027"/>
    <x v="9"/>
    <s v="Jawa Tengah"/>
    <x v="0"/>
    <s v="Vario 160"/>
    <s v="Matic Mid"/>
    <n v="28828000"/>
    <n v="4324000"/>
    <s v="Medium"/>
    <n v="0.15"/>
    <x v="2"/>
    <n v="0.14499999999999999"/>
    <n v="806600"/>
    <n v="38716000"/>
    <x v="0"/>
    <x v="0"/>
    <n v="0"/>
    <n v="0"/>
    <n v="1"/>
    <m/>
    <n v="1"/>
    <n v="2"/>
    <n v="3"/>
    <n v="0"/>
    <n v="6"/>
    <s v="Low Risk"/>
    <n v="6"/>
    <s v="6-11 bulan"/>
  </r>
  <r>
    <s v="KRM00604"/>
    <d v="2026-01-17T00:00:00"/>
    <x v="5"/>
    <s v="Fitra Sari"/>
    <s v="85991811699375"/>
    <n v="42"/>
    <s v="Lakilaki"/>
    <x v="0"/>
    <n v="4685000"/>
    <n v="0.19912486659551762"/>
    <x v="13"/>
    <s v="Jawa Barat"/>
    <x v="1"/>
    <s v="MT15"/>
    <s v="Sport Naked"/>
    <n v="37787000"/>
    <n v="9447000"/>
    <s v="Medium"/>
    <n v="0.25"/>
    <x v="2"/>
    <n v="0.14499999999999999"/>
    <n v="932900"/>
    <n v="44778000"/>
    <x v="0"/>
    <x v="0"/>
    <n v="0"/>
    <n v="0"/>
    <n v="1"/>
    <s v="ok"/>
    <n v="1"/>
    <n v="2"/>
    <n v="3"/>
    <n v="0"/>
    <n v="6"/>
    <s v="Low Risk"/>
    <n v="9"/>
    <s v="6-11 bulan"/>
  </r>
  <r>
    <s v="KRM00605"/>
    <d v="2026-01-31T00:00:00"/>
    <x v="5"/>
    <s v="Indah Wijaya"/>
    <s v="76731603925304"/>
    <n v="53"/>
    <s v="Perempuan"/>
    <x v="1"/>
    <n v="5560000"/>
    <n v="0.17884892086330936"/>
    <x v="0"/>
    <s v="Bali"/>
    <x v="2"/>
    <s v="Nex II"/>
    <s v="Matic Entry"/>
    <n v="17295000"/>
    <n v="2594000"/>
    <s v="Medium"/>
    <n v="0.15"/>
    <x v="3"/>
    <n v="0.14499999999999999"/>
    <n v="994400"/>
    <n v="17899000"/>
    <x v="0"/>
    <x v="0"/>
    <n v="0"/>
    <n v="0"/>
    <n v="1"/>
    <m/>
    <n v="1"/>
    <n v="2"/>
    <n v="1"/>
    <n v="0"/>
    <n v="4"/>
    <s v="Low Risk"/>
    <n v="8"/>
    <s v="6-11 bulan"/>
  </r>
  <r>
    <s v="KRM00606"/>
    <d v="2026-03-11T00:00:00"/>
    <x v="1"/>
    <s v="Rahmat Hartono"/>
    <s v="Invalid"/>
    <n v="30"/>
    <s v="Lakilaki"/>
    <x v="5"/>
    <n v="4834000"/>
    <n v="8.0264791063301616E-2"/>
    <x v="15"/>
    <s v="DKI Jakarta"/>
    <x v="0"/>
    <s v="Beat Street"/>
    <s v="Matic Entry"/>
    <n v="18132000"/>
    <n v="6346000"/>
    <s v="High"/>
    <n v="0.35"/>
    <x v="2"/>
    <n v="0.14499999999999999"/>
    <n v="388000"/>
    <n v="18622000"/>
    <x v="0"/>
    <x v="0"/>
    <n v="0"/>
    <n v="0"/>
    <n v="1"/>
    <s v="survey ulang"/>
    <n v="1"/>
    <n v="1"/>
    <n v="3"/>
    <n v="0"/>
    <n v="5"/>
    <s v="Low Risk"/>
    <n v="7"/>
    <s v="6-11 bulan"/>
  </r>
  <r>
    <s v="KRM00607"/>
    <d v="2026-03-01T00:00:00"/>
    <x v="1"/>
    <s v="Eka Pratama"/>
    <s v="37211410673843"/>
    <n v="49"/>
    <s v="Perempuan"/>
    <x v="0"/>
    <n v="5721000"/>
    <n v="0.11824855794441531"/>
    <x v="1"/>
    <s v="Sumatera Selatan"/>
    <x v="0"/>
    <s v="Genio"/>
    <s v="Matic Entry"/>
    <n v="18859000"/>
    <n v="1886000"/>
    <s v="Low"/>
    <n v="0.1"/>
    <x v="4"/>
    <n v="0.14499999999999999"/>
    <n v="676500"/>
    <n v="24356000"/>
    <x v="0"/>
    <x v="0"/>
    <n v="0"/>
    <n v="0"/>
    <n v="1"/>
    <s v="verifikasi"/>
    <n v="1"/>
    <n v="3"/>
    <n v="2"/>
    <n v="0"/>
    <n v="6"/>
    <s v="Low Risk"/>
    <n v="7"/>
    <s v="6-11 bulan"/>
  </r>
  <r>
    <s v="KRM00608"/>
    <d v="2026-04-11T00:00:00"/>
    <x v="2"/>
    <s v="Dewi Cahyono"/>
    <s v="49622512733717"/>
    <n v="49"/>
    <s v="Perempuan"/>
    <x v="1"/>
    <n v="13646000"/>
    <n v="4.642386047193317E-2"/>
    <x v="10"/>
    <s v="Jawa Timur"/>
    <x v="0"/>
    <s v="CB150R"/>
    <s v="Sport"/>
    <n v="31478000"/>
    <n v="9443000"/>
    <s v="High"/>
    <n v="0.3"/>
    <x v="1"/>
    <n v="0.14499999999999999"/>
    <n v="633500"/>
    <n v="38010000"/>
    <x v="0"/>
    <x v="0"/>
    <n v="0"/>
    <n v="0"/>
    <n v="1"/>
    <m/>
    <n v="1"/>
    <n v="1"/>
    <n v="4"/>
    <n v="0"/>
    <n v="6"/>
    <s v="Low Risk"/>
    <n v="6"/>
    <s v="6-11 bulan"/>
  </r>
  <r>
    <s v="KRM00609"/>
    <d v="2026-04-25T00:00:00"/>
    <x v="2"/>
    <s v="Nia Susanti"/>
    <s v="81821605801716"/>
    <n v="40"/>
    <s v="Perempuan"/>
    <x v="0"/>
    <n v="6403000"/>
    <n v="0.40785569264407306"/>
    <x v="2"/>
    <s v="Riau"/>
    <x v="1"/>
    <s v="XMAX 250"/>
    <s v="Maxi Scooter"/>
    <n v="59398000"/>
    <n v="20789000"/>
    <s v="High"/>
    <n v="0.35"/>
    <x v="3"/>
    <n v="0.14499999999999999"/>
    <n v="2611500"/>
    <n v="47007000"/>
    <x v="0"/>
    <x v="0"/>
    <n v="0"/>
    <n v="0"/>
    <n v="1"/>
    <m/>
    <n v="4"/>
    <n v="1"/>
    <n v="1"/>
    <n v="0"/>
    <n v="6"/>
    <s v="Low Risk"/>
    <n v="5"/>
    <s v="0-5 bulan"/>
  </r>
  <r>
    <s v="KRM00610"/>
    <d v="2026-04-03T00:00:00"/>
    <x v="2"/>
    <s v="Joko Saputra"/>
    <s v="47321608877813"/>
    <n v="46"/>
    <s v="Perempuan"/>
    <x v="0"/>
    <n v="4741000"/>
    <n v="0.21139000210925965"/>
    <x v="5"/>
    <s v="Kalimantan Timur"/>
    <x v="1"/>
    <s v="Lexi LX 155"/>
    <s v="Matic Mid"/>
    <n v="28684000"/>
    <n v="10039000"/>
    <s v="High"/>
    <n v="0.35"/>
    <x v="5"/>
    <n v="0.14499999999999999"/>
    <n v="1002200"/>
    <n v="24052000"/>
    <x v="0"/>
    <x v="0"/>
    <n v="0"/>
    <n v="0"/>
    <n v="1"/>
    <m/>
    <n v="2"/>
    <n v="1"/>
    <n v="1"/>
    <n v="0"/>
    <n v="4"/>
    <s v="Low Risk"/>
    <n v="6"/>
    <s v="6-11 bulan"/>
  </r>
  <r>
    <s v="KRM00611"/>
    <d v="2026-08-04T00:00:00"/>
    <x v="9"/>
    <s v="Sri Wijaya"/>
    <s v="56742103727604"/>
    <n v="36"/>
    <s v="Lakilaki"/>
    <x v="0"/>
    <n v="7634000"/>
    <n v="0.19482577940791199"/>
    <x v="16"/>
    <s v="Jawa Timur"/>
    <x v="0"/>
    <s v="PCX 160"/>
    <s v="Matic Premium"/>
    <n v="36893000"/>
    <n v="9223000"/>
    <s v="Medium"/>
    <n v="0.25"/>
    <x v="5"/>
    <n v="0.14499999999999999"/>
    <n v="1487300"/>
    <n v="35694000"/>
    <x v="0"/>
    <x v="0"/>
    <n v="0"/>
    <n v="0"/>
    <n v="1"/>
    <m/>
    <n v="1"/>
    <n v="2"/>
    <n v="1"/>
    <n v="0"/>
    <n v="4"/>
    <s v="Low Risk"/>
    <n v="2"/>
    <s v="0-5 bulan"/>
  </r>
  <r>
    <s v="KRM00612"/>
    <d v="2026-04-13T00:00:00"/>
    <x v="2"/>
    <s v="Indah Wibowo"/>
    <s v="91652507666418"/>
    <n v="23"/>
    <s v="Lakilaki"/>
    <x v="0"/>
    <n v="7556000"/>
    <n v="4.7803070407623084E-2"/>
    <x v="17"/>
    <s v="Jawa Barat"/>
    <x v="3"/>
    <s v="Dazz"/>
    <s v="Matic Entry"/>
    <n v="15675000"/>
    <n v="4703000"/>
    <s v="High"/>
    <n v="0.3"/>
    <x v="2"/>
    <n v="0.14499999999999999"/>
    <n v="361200"/>
    <n v="17336000"/>
    <x v="0"/>
    <x v="0"/>
    <n v="0"/>
    <n v="0"/>
    <n v="1"/>
    <s v="verifikasi"/>
    <n v="1"/>
    <n v="1"/>
    <n v="3"/>
    <n v="0"/>
    <n v="5"/>
    <s v="Low Risk"/>
    <n v="6"/>
    <s v="6-11 bulan"/>
  </r>
  <r>
    <s v="KRM00613"/>
    <d v="2026-05-25T00:00:00"/>
    <x v="4"/>
    <s v="Fajar Wijaya"/>
    <s v="89442006964660"/>
    <n v="42"/>
    <s v="Perempuan"/>
    <x v="0"/>
    <n v="6278000"/>
    <n v="0.15082828926409686"/>
    <x v="14"/>
    <s v="DKI Jakarta"/>
    <x v="1"/>
    <s v="NMAX 155"/>
    <s v="Matic Premium"/>
    <n v="36547000"/>
    <n v="12791000"/>
    <s v="High"/>
    <n v="0.35"/>
    <x v="4"/>
    <n v="0.14499999999999999"/>
    <n v="946900"/>
    <n v="34090000"/>
    <x v="0"/>
    <x v="0"/>
    <n v="0"/>
    <n v="0"/>
    <n v="1"/>
    <m/>
    <n v="1"/>
    <n v="1"/>
    <n v="2"/>
    <n v="0"/>
    <n v="4"/>
    <s v="Low Risk"/>
    <n v="4"/>
    <s v="0-5 bulan"/>
  </r>
  <r>
    <s v="KRM00614"/>
    <d v="2026-03-20T00:00:00"/>
    <x v="1"/>
    <s v="Ayu Kurniawan"/>
    <s v="67891209611526"/>
    <n v="31"/>
    <s v="Perempuan"/>
    <x v="9"/>
    <n v="5705000"/>
    <n v="7.9754601226993863E-2"/>
    <x v="10"/>
    <s v="Jawa Timur"/>
    <x v="3"/>
    <s v="Dazz"/>
    <s v="Matic Entry"/>
    <n v="16304000"/>
    <n v="4891000"/>
    <s v="High"/>
    <n v="0.3"/>
    <x v="4"/>
    <n v="0.14499999999999999"/>
    <n v="455000"/>
    <n v="16378000"/>
    <x v="0"/>
    <x v="0"/>
    <n v="0"/>
    <n v="0"/>
    <n v="1"/>
    <m/>
    <n v="1"/>
    <n v="1"/>
    <n v="2"/>
    <n v="0"/>
    <n v="4"/>
    <s v="Low Risk"/>
    <n v="7"/>
    <s v="6-11 bulan"/>
  </r>
  <r>
    <s v="KRM00615"/>
    <d v="2026-03-06T00:00:00"/>
    <x v="1"/>
    <s v="Andi Fauzi"/>
    <s v="66561305685393"/>
    <n v="33"/>
    <s v="Lakilaki"/>
    <x v="9"/>
    <n v="4394000"/>
    <n v="0.27296313154301322"/>
    <x v="4"/>
    <s v="Kalimantan Selatan"/>
    <x v="0"/>
    <s v="Vario 125"/>
    <s v="Matic Mid"/>
    <n v="24793000"/>
    <n v="2479000"/>
    <s v="Low"/>
    <n v="0.1"/>
    <x v="5"/>
    <n v="0.14499999999999999"/>
    <n v="1199400"/>
    <n v="28785000"/>
    <x v="0"/>
    <x v="0"/>
    <n v="0"/>
    <n v="0"/>
    <n v="1"/>
    <s v="verifikasi"/>
    <n v="2"/>
    <n v="3"/>
    <n v="1"/>
    <n v="0"/>
    <n v="6"/>
    <s v="Low Risk"/>
    <n v="7"/>
    <s v="6-11 bulan"/>
  </r>
  <r>
    <s v="KRM00616"/>
    <d v="2026-01-27T00:00:00"/>
    <x v="5"/>
    <s v="Sri Hakim"/>
    <s v="34772906658684"/>
    <n v="43"/>
    <s v="Perempuan"/>
    <x v="8"/>
    <n v="2727000"/>
    <n v="0.82728272827282723"/>
    <x v="19"/>
    <s v="Jawa Barat"/>
    <x v="1"/>
    <s v="NMAX 155"/>
    <s v="Matic Premium"/>
    <n v="36376000"/>
    <n v="12732000"/>
    <s v="High"/>
    <n v="0.35"/>
    <x v="0"/>
    <n v="0.14499999999999999"/>
    <n v="2256000"/>
    <n v="27072000"/>
    <x v="0"/>
    <x v="0"/>
    <n v="0"/>
    <n v="0"/>
    <n v="1"/>
    <s v="approved"/>
    <n v="4"/>
    <n v="1"/>
    <n v="1"/>
    <n v="0"/>
    <n v="6"/>
    <s v="Low Risk"/>
    <n v="8"/>
    <s v="6-11 bulan"/>
  </r>
  <r>
    <s v="KRM00617"/>
    <d v="2026-01-06T00:00:00"/>
    <x v="5"/>
    <s v="Dani Anggraini"/>
    <s v="91911803781964"/>
    <n v="44"/>
    <s v="Perempuan"/>
    <x v="0"/>
    <n v="5691000"/>
    <n v="0.17120014057283431"/>
    <x v="9"/>
    <s v="Jawa Tengah"/>
    <x v="1"/>
    <s v="R15"/>
    <s v="Sport"/>
    <n v="42363000"/>
    <n v="8473000"/>
    <s v="Medium"/>
    <n v="0.2"/>
    <x v="1"/>
    <n v="0.14499999999999999"/>
    <n v="974300"/>
    <n v="58460000"/>
    <x v="0"/>
    <x v="0"/>
    <n v="0"/>
    <n v="0"/>
    <n v="1"/>
    <s v="verifikasi"/>
    <n v="1"/>
    <n v="2"/>
    <n v="4"/>
    <n v="0"/>
    <n v="7"/>
    <s v="Medium Risk"/>
    <n v="9"/>
    <s v="6-11 bulan"/>
  </r>
  <r>
    <s v="KRM00618"/>
    <d v="2026-06-15T00:00:00"/>
    <x v="0"/>
    <s v="Budi Kusuma"/>
    <s v="35752607684116"/>
    <n v="23"/>
    <s v="Perempuan"/>
    <x v="5"/>
    <n v="3993000"/>
    <n v="0.30550964187327823"/>
    <x v="12"/>
    <s v="DKI Jakarta"/>
    <x v="2"/>
    <s v="Address"/>
    <s v="Matic Mid"/>
    <n v="21308000"/>
    <n v="8523000"/>
    <s v="High"/>
    <n v="0.4"/>
    <x v="0"/>
    <n v="0.14499999999999999"/>
    <n v="1219900"/>
    <n v="14639000"/>
    <x v="0"/>
    <x v="0"/>
    <n v="0"/>
    <n v="0"/>
    <n v="1"/>
    <m/>
    <n v="3"/>
    <n v="1"/>
    <n v="1"/>
    <n v="0"/>
    <n v="5"/>
    <s v="Low Risk"/>
    <n v="4"/>
    <s v="0-5 bulan"/>
  </r>
  <r>
    <s v="KRM00619"/>
    <d v="2026-05-26T00:00:00"/>
    <x v="4"/>
    <s v="Budi Utami"/>
    <s v="31391707599417"/>
    <n v="27"/>
    <s v="Lakilaki"/>
    <x v="0"/>
    <n v="5337000"/>
    <n v="5.91156080194866E-2"/>
    <x v="5"/>
    <s v="Kalimantan Timur"/>
    <x v="3"/>
    <s v="Dazz"/>
    <s v="Matic Entry"/>
    <n v="15675000"/>
    <n v="4703000"/>
    <s v="High"/>
    <n v="0.3"/>
    <x v="1"/>
    <n v="0.14499999999999999"/>
    <n v="315500"/>
    <n v="18928000"/>
    <x v="0"/>
    <x v="0"/>
    <n v="0"/>
    <n v="0"/>
    <n v="1"/>
    <s v="ok"/>
    <n v="1"/>
    <n v="1"/>
    <n v="4"/>
    <n v="0"/>
    <n v="6"/>
    <s v="Low Risk"/>
    <n v="4"/>
    <s v="0-5 bulan"/>
  </r>
  <r>
    <s v="KRM00620"/>
    <d v="2026-03-09T00:00:00"/>
    <x v="1"/>
    <s v="Yusuf Rahayu"/>
    <s v="51601804629171"/>
    <n v="45"/>
    <s v="Perempuan"/>
    <x v="8"/>
    <n v="2875000"/>
    <n v="0.34146086956521737"/>
    <x v="13"/>
    <s v="Jawa Barat"/>
    <x v="1"/>
    <s v="Aerox 155"/>
    <s v="Matic Sport"/>
    <n v="30786000"/>
    <n v="6157000"/>
    <s v="Medium"/>
    <n v="0.2"/>
    <x v="4"/>
    <n v="0.14499999999999999"/>
    <n v="981700"/>
    <n v="35343000"/>
    <x v="0"/>
    <x v="0"/>
    <n v="0"/>
    <n v="0"/>
    <n v="1"/>
    <s v="approved"/>
    <n v="3"/>
    <n v="2"/>
    <n v="2"/>
    <n v="0"/>
    <n v="7"/>
    <s v="Medium Risk"/>
    <n v="7"/>
    <s v="6-11 bulan"/>
  </r>
  <r>
    <s v="KRM00621"/>
    <d v="2026-02-23T00:00:00"/>
    <x v="3"/>
    <s v="Agus Utami"/>
    <s v="67612512933514"/>
    <n v="23"/>
    <s v="Lakilaki"/>
    <x v="2"/>
    <n v="1993000"/>
    <n v="0.82102358253888608"/>
    <x v="10"/>
    <s v="Jawa Timur"/>
    <x v="1"/>
    <s v="Aerox 155"/>
    <s v="Matic Sport"/>
    <n v="32255000"/>
    <n v="8064000"/>
    <s v="Medium"/>
    <n v="0.25"/>
    <x v="3"/>
    <n v="0.14499999999999999"/>
    <n v="1636300"/>
    <n v="29453000"/>
    <x v="0"/>
    <x v="0"/>
    <n v="0"/>
    <n v="0"/>
    <n v="1"/>
    <m/>
    <n v="4"/>
    <n v="2"/>
    <n v="1"/>
    <n v="0"/>
    <n v="7"/>
    <s v="Medium Risk"/>
    <n v="7"/>
    <s v="6-11 bulan"/>
  </r>
  <r>
    <s v="KRM00622"/>
    <d v="2026-01-22T00:00:00"/>
    <x v="5"/>
    <s v="Yusuf Prasetyo"/>
    <s v="95822805816869"/>
    <n v="21"/>
    <s v="Lakilaki"/>
    <x v="5"/>
    <n v="3684000"/>
    <n v="0.47901737242128123"/>
    <x v="0"/>
    <s v="Bali"/>
    <x v="0"/>
    <s v="ADV 160"/>
    <s v="Adventure"/>
    <n v="43485000"/>
    <n v="17394000"/>
    <s v="High"/>
    <n v="0.4"/>
    <x v="3"/>
    <n v="0.14499999999999999"/>
    <n v="1764700"/>
    <n v="31765000"/>
    <x v="0"/>
    <x v="0"/>
    <n v="0"/>
    <n v="0"/>
    <n v="1"/>
    <s v="data kurang"/>
    <n v="4"/>
    <n v="1"/>
    <n v="1"/>
    <n v="0"/>
    <n v="6"/>
    <s v="Low Risk"/>
    <n v="9"/>
    <s v="6-11 bulan"/>
  </r>
  <r>
    <s v="KRM00623"/>
    <d v="2026-03-17T00:00:00"/>
    <x v="1"/>
    <s v="Bagus Kusuma"/>
    <s v="66612808729943"/>
    <n v="39"/>
    <s v="Lakilaki"/>
    <x v="1"/>
    <n v="6259000"/>
    <n v="0.13613995845981786"/>
    <x v="8"/>
    <s v="Banten"/>
    <x v="1"/>
    <s v="MT15"/>
    <s v="Sport Naked"/>
    <n v="37046000"/>
    <n v="7409000"/>
    <s v="Medium"/>
    <n v="0.2"/>
    <x v="1"/>
    <n v="0.14499999999999999"/>
    <n v="852100"/>
    <n v="51123000"/>
    <x v="0"/>
    <x v="0"/>
    <n v="0"/>
    <n v="0"/>
    <n v="1"/>
    <s v="data kurang"/>
    <n v="1"/>
    <n v="2"/>
    <n v="4"/>
    <n v="0"/>
    <n v="7"/>
    <s v="Medium Risk"/>
    <n v="7"/>
    <s v="6-11 bulan"/>
  </r>
  <r>
    <s v="KRM00624"/>
    <d v="2026-12-03T00:00:00"/>
    <x v="11"/>
    <s v="Bagus Permata"/>
    <s v="87342211762353"/>
    <n v="34"/>
    <s v="Lakilaki"/>
    <x v="1"/>
    <n v="12569000"/>
    <n v="4.6415784867531229E-2"/>
    <x v="6"/>
    <s v="DIY"/>
    <x v="0"/>
    <s v="Genio"/>
    <s v="Matic Entry"/>
    <n v="19514000"/>
    <n v="4878000"/>
    <s v="Medium"/>
    <n v="0.25"/>
    <x v="4"/>
    <n v="0.14499999999999999"/>
    <n v="583400"/>
    <n v="21002000"/>
    <x v="0"/>
    <x v="0"/>
    <n v="0"/>
    <n v="0"/>
    <n v="1"/>
    <s v="verifikasi"/>
    <n v="1"/>
    <n v="2"/>
    <n v="2"/>
    <n v="0"/>
    <n v="5"/>
    <s v="Low Risk"/>
    <s v="N/A"/>
    <s v="N/A"/>
  </r>
  <r>
    <s v="KRM00625"/>
    <d v="2026-03-08T00:00:00"/>
    <x v="1"/>
    <s v="Rina Purnama"/>
    <s v="31891503504455"/>
    <n v="51"/>
    <s v="Lakilaki"/>
    <x v="8"/>
    <n v="2542000"/>
    <n v="0.60916601101494883"/>
    <x v="13"/>
    <s v="Jawa Barat"/>
    <x v="1"/>
    <s v="Lexi LX 155"/>
    <s v="Matic Mid"/>
    <n v="28618000"/>
    <n v="5724000"/>
    <s v="Medium"/>
    <n v="0.2"/>
    <x v="3"/>
    <n v="0.14499999999999999"/>
    <n v="1548500"/>
    <n v="27874000"/>
    <x v="0"/>
    <x v="0"/>
    <n v="0"/>
    <n v="0"/>
    <n v="1"/>
    <s v="ok"/>
    <n v="4"/>
    <n v="2"/>
    <n v="1"/>
    <n v="0"/>
    <n v="7"/>
    <s v="Medium Risk"/>
    <n v="7"/>
    <s v="6-11 bulan"/>
  </r>
  <r>
    <s v="KRM00626"/>
    <d v="2026-03-28T00:00:00"/>
    <x v="1"/>
    <s v="Fajar Lestari"/>
    <s v="57682008926038"/>
    <n v="42"/>
    <s v="Perempuan"/>
    <x v="1"/>
    <n v="14233000"/>
    <n v="4.4122813180636551E-2"/>
    <x v="4"/>
    <s v="Kalimantan Selatan"/>
    <x v="0"/>
    <s v="Genio"/>
    <s v="Matic Entry"/>
    <n v="19692000"/>
    <n v="3938000"/>
    <s v="Medium"/>
    <n v="0.2"/>
    <x v="4"/>
    <n v="0.14499999999999999"/>
    <n v="628000"/>
    <n v="22607000"/>
    <x v="0"/>
    <x v="0"/>
    <n v="0"/>
    <n v="0"/>
    <n v="1"/>
    <s v="approved"/>
    <n v="1"/>
    <n v="2"/>
    <n v="2"/>
    <n v="0"/>
    <n v="5"/>
    <s v="Low Risk"/>
    <n v="6"/>
    <s v="6-11 bulan"/>
  </r>
  <r>
    <s v="KRM00627"/>
    <d v="2026-03-01T00:00:00"/>
    <x v="1"/>
    <s v="Eka Hartono"/>
    <s v="31052705649895"/>
    <n v="28"/>
    <s v="Lakilaki"/>
    <x v="5"/>
    <n v="3361000"/>
    <n v="0.43954180303481105"/>
    <x v="5"/>
    <s v="Kalimantan Timur"/>
    <x v="0"/>
    <s v="PCX 160"/>
    <s v="Matic Premium"/>
    <n v="36402000"/>
    <n v="14561000"/>
    <s v="High"/>
    <n v="0.4"/>
    <x v="3"/>
    <n v="0.14499999999999999"/>
    <n v="1477300"/>
    <n v="26591000"/>
    <x v="0"/>
    <x v="0"/>
    <n v="0"/>
    <n v="0"/>
    <n v="1"/>
    <s v="survey ulang"/>
    <n v="4"/>
    <n v="1"/>
    <n v="1"/>
    <n v="0"/>
    <n v="6"/>
    <s v="Low Risk"/>
    <n v="7"/>
    <s v="6-11 bulan"/>
  </r>
  <r>
    <s v="KRM00628"/>
    <d v="2026-05-09T00:00:00"/>
    <x v="4"/>
    <s v="Tri Susanti"/>
    <s v="78521811623827"/>
    <n v="47"/>
    <s v="Perempuan"/>
    <x v="7"/>
    <n v="3495000"/>
    <n v="0.20669527896995707"/>
    <x v="16"/>
    <s v="Jawa Timur"/>
    <x v="0"/>
    <s v="PCX 160"/>
    <s v="Matic Premium"/>
    <n v="35895000"/>
    <n v="10769000"/>
    <s v="High"/>
    <n v="0.3"/>
    <x v="1"/>
    <n v="0.14499999999999999"/>
    <n v="722400"/>
    <n v="43343000"/>
    <x v="0"/>
    <x v="0"/>
    <n v="0"/>
    <n v="0"/>
    <n v="1"/>
    <s v="data kurang"/>
    <n v="2"/>
    <n v="1"/>
    <n v="4"/>
    <n v="0"/>
    <n v="7"/>
    <s v="Medium Risk"/>
    <n v="5"/>
    <s v="0-5 bulan"/>
  </r>
  <r>
    <s v="KRM00629"/>
    <d v="2026-03-02T00:00:00"/>
    <x v="1"/>
    <s v="Sri Anggraini"/>
    <s v="42921810837185"/>
    <n v="36"/>
    <s v="Lakilaki"/>
    <x v="4"/>
    <n v="5062000"/>
    <n v="0.15883050177795338"/>
    <x v="19"/>
    <s v="Jawa Barat"/>
    <x v="1"/>
    <s v="Aerox 155"/>
    <s v="Matic Sport"/>
    <n v="32566000"/>
    <n v="8142000"/>
    <s v="Medium"/>
    <n v="0.25"/>
    <x v="2"/>
    <n v="0.14499999999999999"/>
    <n v="804000"/>
    <n v="38591000"/>
    <x v="0"/>
    <x v="0"/>
    <n v="0"/>
    <n v="0"/>
    <n v="1"/>
    <s v="ok"/>
    <n v="1"/>
    <n v="2"/>
    <n v="3"/>
    <n v="0"/>
    <n v="6"/>
    <s v="Low Risk"/>
    <n v="7"/>
    <s v="6-11 bulan"/>
  </r>
  <r>
    <s v="KRM00630"/>
    <d v="2026-02-24T00:00:00"/>
    <x v="3"/>
    <s v="Tri Setiawan"/>
    <s v="67102502606029"/>
    <n v="43"/>
    <s v="Lakilaki"/>
    <x v="7"/>
    <n v="4294000"/>
    <n v="0.26872380065207269"/>
    <x v="4"/>
    <s v="Kalimantan Selatan"/>
    <x v="0"/>
    <s v="ADV 160"/>
    <s v="Adventure"/>
    <n v="43817000"/>
    <n v="8763000"/>
    <s v="Medium"/>
    <n v="0.2"/>
    <x v="2"/>
    <n v="0.14499999999999999"/>
    <n v="1153900"/>
    <n v="55386000"/>
    <x v="0"/>
    <x v="0"/>
    <n v="0"/>
    <n v="0"/>
    <n v="1"/>
    <m/>
    <n v="2"/>
    <n v="2"/>
    <n v="3"/>
    <n v="0"/>
    <n v="7"/>
    <s v="Medium Risk"/>
    <n v="7"/>
    <s v="6-11 bulan"/>
  </r>
  <r>
    <s v="KRM00631"/>
    <d v="2026-02-26T00:00:00"/>
    <x v="3"/>
    <s v="Yusuf Nugroho"/>
    <s v="79102111846559"/>
    <n v="28"/>
    <s v="Lakilaki"/>
    <x v="0"/>
    <n v="7625000"/>
    <n v="0.15059672131147542"/>
    <x v="5"/>
    <s v="Kalimantan Timur"/>
    <x v="1"/>
    <s v="R15"/>
    <s v="Sport"/>
    <n v="41153000"/>
    <n v="12346000"/>
    <s v="High"/>
    <n v="0.3"/>
    <x v="4"/>
    <n v="0.14499999999999999"/>
    <n v="1148300"/>
    <n v="41339000"/>
    <x v="0"/>
    <x v="0"/>
    <n v="0"/>
    <n v="0"/>
    <n v="1"/>
    <s v="ok"/>
    <n v="1"/>
    <n v="1"/>
    <n v="2"/>
    <n v="0"/>
    <n v="4"/>
    <s v="Low Risk"/>
    <n v="7"/>
    <s v="6-11 bulan"/>
  </r>
  <r>
    <s v="KRM00632"/>
    <d v="2026-05-13T00:00:00"/>
    <x v="4"/>
    <s v="Wahyu Nugroho"/>
    <s v="78691702505785"/>
    <n v="39"/>
    <s v="Perempuan"/>
    <x v="0"/>
    <n v="4760000"/>
    <n v="0.15993697478991598"/>
    <x v="8"/>
    <s v="Banten"/>
    <x v="0"/>
    <s v="Beat Street"/>
    <s v="Matic Entry"/>
    <n v="18885000"/>
    <n v="4721000"/>
    <s v="Medium"/>
    <n v="0.25"/>
    <x v="5"/>
    <n v="0.14499999999999999"/>
    <n v="761300"/>
    <n v="18271000"/>
    <x v="0"/>
    <x v="0"/>
    <n v="0"/>
    <n v="0"/>
    <n v="1"/>
    <s v="verifikasi"/>
    <n v="1"/>
    <n v="2"/>
    <n v="1"/>
    <n v="0"/>
    <n v="4"/>
    <s v="Low Risk"/>
    <n v="5"/>
    <s v="0-5 bulan"/>
  </r>
  <r>
    <s v="KRM00633"/>
    <d v="2026-03-20T00:00:00"/>
    <x v="1"/>
    <s v="Fitra Cahyono"/>
    <s v="59982009716158"/>
    <n v="41"/>
    <s v="Lakilaki"/>
    <x v="0"/>
    <n v="6048000"/>
    <n v="7.7380952380952384E-2"/>
    <x v="7"/>
    <s v="Jawa Barat"/>
    <x v="0"/>
    <s v="Revo X"/>
    <s v="Bebek"/>
    <n v="17773000"/>
    <n v="3555000"/>
    <s v="Medium"/>
    <n v="0.2"/>
    <x v="2"/>
    <n v="0.14499999999999999"/>
    <n v="468000"/>
    <n v="22464000"/>
    <x v="1"/>
    <x v="4"/>
    <n v="131"/>
    <n v="5"/>
    <n v="5"/>
    <s v="ok"/>
    <n v="1"/>
    <n v="2"/>
    <n v="3"/>
    <n v="4"/>
    <n v="10"/>
    <s v="High Risk"/>
    <n v="7"/>
    <s v="6-11 bulan"/>
  </r>
  <r>
    <s v="KRM00634"/>
    <d v="2026-03-10T00:00:00"/>
    <x v="1"/>
    <s v="Putri Rahayu"/>
    <s v="67282212728875"/>
    <n v="49"/>
    <s v="Perempuan"/>
    <x v="1"/>
    <n v="11172000"/>
    <n v="0.10813641245972073"/>
    <x v="11"/>
    <s v="Sumatera Utara"/>
    <x v="1"/>
    <s v="Aerox 155"/>
    <s v="Matic Sport"/>
    <n v="32109000"/>
    <n v="9633000"/>
    <s v="High"/>
    <n v="0.3"/>
    <x v="5"/>
    <n v="0.14499999999999999"/>
    <n v="1208100"/>
    <n v="28994000"/>
    <x v="0"/>
    <x v="0"/>
    <n v="0"/>
    <n v="0"/>
    <n v="1"/>
    <s v="approved"/>
    <n v="1"/>
    <n v="1"/>
    <n v="1"/>
    <n v="0"/>
    <n v="3"/>
    <s v="Low Risk"/>
    <n v="7"/>
    <s v="6-11 bulan"/>
  </r>
  <r>
    <s v="KRM00635"/>
    <d v="2026-02-05T00:00:00"/>
    <x v="3"/>
    <s v="Budi Kurniawan"/>
    <s v="97372903963427"/>
    <n v="37"/>
    <s v="Lakilaki"/>
    <x v="1"/>
    <n v="4565000"/>
    <n v="0.35047097480832423"/>
    <x v="7"/>
    <s v="Jawa Barat"/>
    <x v="1"/>
    <s v="NMAX 155"/>
    <s v="Matic Premium"/>
    <n v="37208000"/>
    <n v="7442000"/>
    <s v="Medium"/>
    <n v="0.2"/>
    <x v="5"/>
    <n v="0.14499999999999999"/>
    <n v="1599900"/>
    <n v="38398000"/>
    <x v="0"/>
    <x v="0"/>
    <n v="0"/>
    <n v="0"/>
    <n v="1"/>
    <s v="survey ulang"/>
    <n v="3"/>
    <n v="2"/>
    <n v="1"/>
    <n v="0"/>
    <n v="6"/>
    <s v="Low Risk"/>
    <n v="8"/>
    <s v="6-11 bulan"/>
  </r>
  <r>
    <s v="KRM00636"/>
    <d v="2026-05-30T00:00:00"/>
    <x v="4"/>
    <s v="Wahyu Pratama"/>
    <s v="70561106785446"/>
    <n v="23"/>
    <s v="Perempuan"/>
    <x v="9"/>
    <n v="5805000"/>
    <n v="0.31283376399655471"/>
    <x v="7"/>
    <s v="Jawa Barat"/>
    <x v="2"/>
    <s v="Address"/>
    <s v="Matic Mid"/>
    <n v="21148000"/>
    <n v="2115000"/>
    <s v="Low"/>
    <n v="0.1"/>
    <x v="0"/>
    <n v="0.14499999999999999"/>
    <n v="1816000"/>
    <n v="21792000"/>
    <x v="0"/>
    <x v="0"/>
    <n v="0"/>
    <n v="0"/>
    <n v="1"/>
    <m/>
    <n v="3"/>
    <n v="3"/>
    <n v="1"/>
    <n v="0"/>
    <n v="7"/>
    <s v="Medium Risk"/>
    <n v="4"/>
    <s v="0-5 bulan"/>
  </r>
  <r>
    <s v="KRM00637"/>
    <d v="2026-04-13T00:00:00"/>
    <x v="2"/>
    <s v="Dian Saputra"/>
    <s v="83081512592789"/>
    <n v="42"/>
    <s v="Perempuan"/>
    <x v="1"/>
    <n v="6853000"/>
    <n v="7.6506639427987744E-2"/>
    <x v="8"/>
    <s v="Banten"/>
    <x v="1"/>
    <s v="Mio M3"/>
    <s v="Matic Entry"/>
    <n v="18791000"/>
    <n v="5637000"/>
    <s v="High"/>
    <n v="0.3"/>
    <x v="4"/>
    <n v="0.14499999999999999"/>
    <n v="524300"/>
    <n v="18876000"/>
    <x v="0"/>
    <x v="0"/>
    <n v="0"/>
    <n v="0"/>
    <n v="1"/>
    <s v="verifikasi"/>
    <n v="1"/>
    <n v="1"/>
    <n v="2"/>
    <n v="0"/>
    <n v="4"/>
    <s v="Low Risk"/>
    <n v="6"/>
    <s v="6-11 bulan"/>
  </r>
  <r>
    <s v="KRM00638"/>
    <d v="2026-06-18T00:00:00"/>
    <x v="0"/>
    <s v="Lestari Nugroho"/>
    <s v="62441007649618"/>
    <n v="31"/>
    <s v="Perempuan"/>
    <x v="5"/>
    <n v="3153000"/>
    <n v="0.69736758642562635"/>
    <x v="11"/>
    <s v="Sumatera Utara"/>
    <x v="0"/>
    <s v="Vario 125"/>
    <s v="Matic Mid"/>
    <n v="25604000"/>
    <n v="2560000"/>
    <s v="Low"/>
    <n v="0.1"/>
    <x v="0"/>
    <n v="0.14499999999999999"/>
    <n v="2198800"/>
    <n v="26386000"/>
    <x v="0"/>
    <x v="2"/>
    <n v="0"/>
    <n v="0"/>
    <n v="0"/>
    <m/>
    <n v="4"/>
    <n v="3"/>
    <n v="1"/>
    <n v="0"/>
    <n v="8"/>
    <s v="Medium Risk"/>
    <n v="4"/>
    <s v="0-5 bulan"/>
  </r>
  <r>
    <s v="KRM00639"/>
    <d v="2026-01-06T00:00:00"/>
    <x v="5"/>
    <s v="Maya Cahyono"/>
    <s v="90092808731134"/>
    <n v="31"/>
    <s v="Lakilaki"/>
    <x v="0"/>
    <n v="7770000"/>
    <n v="0.12688545688545688"/>
    <x v="20"/>
    <s v="DKI Jakarta"/>
    <x v="1"/>
    <s v="MT15"/>
    <s v="Sport Naked"/>
    <n v="38050000"/>
    <n v="13317000"/>
    <s v="High"/>
    <n v="0.35"/>
    <x v="4"/>
    <n v="0.14499999999999999"/>
    <n v="985900"/>
    <n v="35492000"/>
    <x v="0"/>
    <x v="0"/>
    <n v="0"/>
    <n v="0"/>
    <n v="1"/>
    <m/>
    <n v="1"/>
    <n v="1"/>
    <n v="2"/>
    <n v="0"/>
    <n v="4"/>
    <s v="Low Risk"/>
    <n v="9"/>
    <s v="6-11 bulan"/>
  </r>
  <r>
    <s v="KRM00640"/>
    <d v="2026-03-07T00:00:00"/>
    <x v="1"/>
    <s v="Andi Purnama"/>
    <s v="64291004736690"/>
    <n v="32"/>
    <s v="Perempuan"/>
    <x v="3"/>
    <n v="3650000"/>
    <n v="0.27969863013698631"/>
    <x v="17"/>
    <s v="Jawa Barat"/>
    <x v="1"/>
    <s v="NMAX 155"/>
    <s v="Matic Premium"/>
    <n v="36588000"/>
    <n v="10976000"/>
    <s v="High"/>
    <n v="0.3"/>
    <x v="4"/>
    <n v="0.14499999999999999"/>
    <n v="1020900"/>
    <n v="36753000"/>
    <x v="0"/>
    <x v="0"/>
    <n v="0"/>
    <n v="0"/>
    <n v="1"/>
    <m/>
    <n v="2"/>
    <n v="1"/>
    <n v="2"/>
    <n v="0"/>
    <n v="5"/>
    <s v="Low Risk"/>
    <n v="7"/>
    <s v="6-11 bulan"/>
  </r>
  <r>
    <s v="KRM00641"/>
    <d v="2026-02-25T00:00:00"/>
    <x v="3"/>
    <s v="Dian Setiawan"/>
    <s v="78471908548708"/>
    <n v="57"/>
    <s v="Perempuan"/>
    <x v="1"/>
    <n v="13943000"/>
    <n v="0.10472638600014345"/>
    <x v="17"/>
    <s v="Jawa Barat"/>
    <x v="1"/>
    <s v="Aerox 155"/>
    <s v="Matic Sport"/>
    <n v="30839000"/>
    <n v="9252000"/>
    <s v="High"/>
    <n v="0.3"/>
    <x v="3"/>
    <n v="0.14499999999999999"/>
    <n v="1460200"/>
    <n v="26283000"/>
    <x v="0"/>
    <x v="0"/>
    <n v="0"/>
    <n v="0"/>
    <n v="1"/>
    <s v="approved"/>
    <n v="1"/>
    <n v="1"/>
    <n v="1"/>
    <n v="0"/>
    <n v="3"/>
    <s v="Low Risk"/>
    <n v="7"/>
    <s v="6-11 bulan"/>
  </r>
  <r>
    <s v="KRM00642"/>
    <d v="2026-01-19T00:00:00"/>
    <x v="5"/>
    <s v="Rizky Permata"/>
    <s v="45311804948795"/>
    <n v="52"/>
    <s v="Perempuan"/>
    <x v="0"/>
    <n v="5450000"/>
    <n v="6.7724770642201837E-2"/>
    <x v="2"/>
    <s v="Riau"/>
    <x v="2"/>
    <s v="Nex II"/>
    <s v="Matic Entry"/>
    <n v="16048000"/>
    <n v="3210000"/>
    <s v="Medium"/>
    <n v="0.2"/>
    <x v="1"/>
    <n v="0.14499999999999999"/>
    <n v="369100"/>
    <n v="22145000"/>
    <x v="0"/>
    <x v="0"/>
    <n v="0"/>
    <n v="0"/>
    <n v="1"/>
    <s v="approved"/>
    <n v="1"/>
    <n v="2"/>
    <n v="4"/>
    <n v="0"/>
    <n v="7"/>
    <s v="Medium Risk"/>
    <n v="9"/>
    <s v="6-11 bulan"/>
  </r>
  <r>
    <s v="KRM00643"/>
    <d v="2026-06-05T00:00:00"/>
    <x v="0"/>
    <s v="Indah Susanti"/>
    <s v="39622510579476"/>
    <n v="40"/>
    <s v="Perempuan"/>
    <x v="5"/>
    <n v="3567000"/>
    <n v="0.54541631623212783"/>
    <x v="10"/>
    <s v="Jawa Timur"/>
    <x v="0"/>
    <s v="Vario 125"/>
    <s v="Matic Mid"/>
    <n v="25486000"/>
    <n v="5097000"/>
    <s v="Medium"/>
    <n v="0.2"/>
    <x v="0"/>
    <n v="0.14499999999999999"/>
    <n v="1945500"/>
    <n v="23346000"/>
    <x v="0"/>
    <x v="0"/>
    <n v="0"/>
    <n v="0"/>
    <n v="1"/>
    <s v="verifikasi"/>
    <n v="4"/>
    <n v="2"/>
    <n v="1"/>
    <n v="0"/>
    <n v="7"/>
    <s v="Medium Risk"/>
    <n v="4"/>
    <s v="0-5 bulan"/>
  </r>
  <r>
    <s v="KRM00644"/>
    <d v="2026-06-17T00:00:00"/>
    <x v="0"/>
    <s v="Nia Fauzi"/>
    <s v="97982802562154"/>
    <n v="33"/>
    <s v="Lakilaki"/>
    <x v="1"/>
    <n v="7142000"/>
    <n v="0.31779613553626435"/>
    <x v="0"/>
    <s v="Bali"/>
    <x v="1"/>
    <s v="XMAX 250"/>
    <s v="Maxi Scooter"/>
    <n v="60325000"/>
    <n v="18098000"/>
    <s v="High"/>
    <n v="0.3"/>
    <x v="5"/>
    <n v="0.14499999999999999"/>
    <n v="2269700"/>
    <n v="54473000"/>
    <x v="0"/>
    <x v="0"/>
    <n v="0"/>
    <n v="0"/>
    <n v="1"/>
    <s v="survey ulang"/>
    <n v="3"/>
    <n v="1"/>
    <n v="1"/>
    <n v="0"/>
    <n v="5"/>
    <s v="Low Risk"/>
    <n v="4"/>
    <s v="0-5 bulan"/>
  </r>
  <r>
    <s v="KRM00645"/>
    <d v="2026-06-15T00:00:00"/>
    <x v="0"/>
    <s v="Hendra Lestari"/>
    <s v="71382608516521"/>
    <n v="55"/>
    <s v="Lakilaki"/>
    <x v="8"/>
    <n v="2814000"/>
    <n v="0.29374555792466239"/>
    <x v="1"/>
    <s v="Sumatera Selatan"/>
    <x v="2"/>
    <s v="Address"/>
    <s v="Matic Mid"/>
    <n v="20505000"/>
    <n v="5126000"/>
    <s v="Medium"/>
    <n v="0.25"/>
    <x v="5"/>
    <n v="0.14499999999999999"/>
    <n v="826600"/>
    <n v="19838000"/>
    <x v="0"/>
    <x v="0"/>
    <n v="0"/>
    <n v="0"/>
    <n v="1"/>
    <m/>
    <n v="2"/>
    <n v="2"/>
    <n v="1"/>
    <n v="0"/>
    <n v="5"/>
    <s v="Low Risk"/>
    <n v="4"/>
    <s v="0-5 bulan"/>
  </r>
  <r>
    <s v="KRM00646"/>
    <d v="2026-02-05T00:00:00"/>
    <x v="3"/>
    <s v="Bagus Sari"/>
    <s v="60162003905267"/>
    <n v="43"/>
    <s v="Lakilaki"/>
    <x v="1"/>
    <n v="14554000"/>
    <n v="4.9951903256836606E-2"/>
    <x v="15"/>
    <s v="DKI Jakarta"/>
    <x v="0"/>
    <s v="Vario 160"/>
    <s v="Matic Mid"/>
    <n v="30397000"/>
    <n v="12159000"/>
    <s v="High"/>
    <n v="0.4"/>
    <x v="4"/>
    <n v="0.14499999999999999"/>
    <n v="727000"/>
    <n v="26171000"/>
    <x v="0"/>
    <x v="0"/>
    <n v="0"/>
    <n v="0"/>
    <n v="1"/>
    <m/>
    <n v="1"/>
    <n v="1"/>
    <n v="2"/>
    <n v="0"/>
    <n v="4"/>
    <s v="Low Risk"/>
    <n v="8"/>
    <s v="6-11 bulan"/>
  </r>
  <r>
    <s v="KRM00647"/>
    <d v="2026-04-16T00:00:00"/>
    <x v="2"/>
    <s v="Rizky Permata"/>
    <s v="50521305628236"/>
    <n v="39"/>
    <s v="Lakilaki"/>
    <x v="8"/>
    <n v="3387000"/>
    <n v="0.13935636256273989"/>
    <x v="12"/>
    <s v="DKI Jakarta"/>
    <x v="0"/>
    <s v="Genio"/>
    <s v="Matic Entry"/>
    <n v="19316000"/>
    <n v="2897000"/>
    <s v="Medium"/>
    <n v="0.15"/>
    <x v="1"/>
    <n v="0.14499999999999999"/>
    <n v="472000"/>
    <n v="28323000"/>
    <x v="0"/>
    <x v="0"/>
    <n v="0"/>
    <n v="0"/>
    <n v="1"/>
    <s v="ok"/>
    <n v="1"/>
    <n v="2"/>
    <n v="4"/>
    <n v="0"/>
    <n v="7"/>
    <s v="Medium Risk"/>
    <n v="6"/>
    <s v="6-11 bulan"/>
  </r>
  <r>
    <s v="KRM00648"/>
    <d v="2026-05-08T00:00:00"/>
    <x v="4"/>
    <s v="Dewi Lestari"/>
    <s v="39411305986864"/>
    <n v="56"/>
    <s v="Perempuan"/>
    <x v="1"/>
    <n v="10480000"/>
    <n v="9.5467557251908391E-2"/>
    <x v="17"/>
    <s v="Jawa Barat"/>
    <x v="1"/>
    <s v="Lexi LX 155"/>
    <s v="Matic Mid"/>
    <n v="28635000"/>
    <n v="10022000"/>
    <s v="High"/>
    <n v="0.35"/>
    <x v="5"/>
    <n v="0.14499999999999999"/>
    <n v="1000500"/>
    <n v="24011000"/>
    <x v="0"/>
    <x v="0"/>
    <n v="0"/>
    <n v="0"/>
    <n v="1"/>
    <s v="survey ulang"/>
    <n v="1"/>
    <n v="1"/>
    <n v="1"/>
    <n v="0"/>
    <n v="3"/>
    <s v="Low Risk"/>
    <n v="5"/>
    <s v="0-5 bulan"/>
  </r>
  <r>
    <s v="KRM00649"/>
    <d v="2026-05-17T00:00:00"/>
    <x v="4"/>
    <s v="Ayu Fauzi"/>
    <s v="37862103669969"/>
    <n v="42"/>
    <s v="Lakilaki"/>
    <x v="9"/>
    <n v="6068000"/>
    <n v="0.14058998022412655"/>
    <x v="4"/>
    <s v="Kalimantan Selatan"/>
    <x v="4"/>
    <s v="KLX 150"/>
    <s v="Trail"/>
    <n v="37026000"/>
    <n v="11108000"/>
    <s v="High"/>
    <n v="0.3"/>
    <x v="2"/>
    <n v="0.14499999999999999"/>
    <n v="853100"/>
    <n v="40951000"/>
    <x v="1"/>
    <x v="3"/>
    <n v="26"/>
    <n v="1"/>
    <n v="3"/>
    <s v="survey ulang"/>
    <n v="1"/>
    <n v="1"/>
    <n v="3"/>
    <n v="2"/>
    <n v="7"/>
    <s v="Medium Risk"/>
    <n v="5"/>
    <s v="0-5 bulan"/>
  </r>
  <r>
    <s v="KRM00650"/>
    <d v="2026-04-23T00:00:00"/>
    <x v="2"/>
    <s v="Putri Permata"/>
    <s v="93721710671746"/>
    <n v="22"/>
    <s v="Perempuan"/>
    <x v="1"/>
    <n v="12407000"/>
    <n v="0.21841702264850488"/>
    <x v="19"/>
    <s v="Jawa Barat"/>
    <x v="0"/>
    <s v="ADV 160"/>
    <s v="Adventure"/>
    <n v="43693000"/>
    <n v="15292000"/>
    <s v="High"/>
    <n v="0.35"/>
    <x v="0"/>
    <n v="0.14499999999999999"/>
    <n v="2709900"/>
    <n v="32519000"/>
    <x v="0"/>
    <x v="0"/>
    <n v="0"/>
    <n v="0"/>
    <n v="1"/>
    <s v="verifikasi"/>
    <n v="2"/>
    <n v="1"/>
    <n v="1"/>
    <n v="0"/>
    <n v="4"/>
    <s v="Low Risk"/>
    <n v="5"/>
    <s v="0-5 bulan"/>
  </r>
  <r>
    <s v="KRM00651"/>
    <d v="2026-01-05T00:00:00"/>
    <x v="5"/>
    <s v="Nurul Anggraini"/>
    <s v="55162809916806"/>
    <n v="32"/>
    <s v="Perempuan"/>
    <x v="1"/>
    <n v="9989000"/>
    <n v="0.12648913805185705"/>
    <x v="13"/>
    <s v="Jawa Barat"/>
    <x v="0"/>
    <s v="Vario 160"/>
    <s v="Matic Mid"/>
    <n v="29385000"/>
    <n v="5877000"/>
    <s v="Medium"/>
    <n v="0.2"/>
    <x v="5"/>
    <n v="0.14499999999999999"/>
    <n v="1263500"/>
    <n v="30325000"/>
    <x v="0"/>
    <x v="0"/>
    <n v="0"/>
    <n v="0"/>
    <n v="1"/>
    <s v="survey ulang"/>
    <n v="1"/>
    <n v="2"/>
    <n v="1"/>
    <n v="0"/>
    <n v="4"/>
    <s v="Low Risk"/>
    <n v="9"/>
    <s v="6-11 bulan"/>
  </r>
  <r>
    <s v="KRM00652"/>
    <d v="2026-04-24T00:00:00"/>
    <x v="2"/>
    <s v="Dewi Purnama"/>
    <s v="68791808894491"/>
    <n v="40"/>
    <s v="Perempuan"/>
    <x v="7"/>
    <n v="4134000"/>
    <n v="9.6782776971456222E-2"/>
    <x v="6"/>
    <s v="DIY"/>
    <x v="0"/>
    <s v="Beat Street"/>
    <s v="Matic Entry"/>
    <n v="18554000"/>
    <n v="4638000"/>
    <s v="Medium"/>
    <n v="0.25"/>
    <x v="1"/>
    <n v="0.14499999999999999"/>
    <n v="400100"/>
    <n v="24005000"/>
    <x v="0"/>
    <x v="0"/>
    <n v="0"/>
    <n v="0"/>
    <n v="1"/>
    <m/>
    <n v="1"/>
    <n v="2"/>
    <n v="4"/>
    <n v="0"/>
    <n v="7"/>
    <s v="Medium Risk"/>
    <n v="5"/>
    <s v="0-5 bulan"/>
  </r>
  <r>
    <s v="KRM00653"/>
    <d v="2026-01-08T00:00:00"/>
    <x v="5"/>
    <s v="Wahyu Lestari"/>
    <s v="43522403764828"/>
    <n v="55"/>
    <s v="Lakilaki"/>
    <x v="7"/>
    <n v="3506000"/>
    <n v="0.29386765544780374"/>
    <x v="2"/>
    <s v="Riau"/>
    <x v="0"/>
    <s v="CB150R"/>
    <s v="Sport"/>
    <n v="31945000"/>
    <n v="12778000"/>
    <s v="High"/>
    <n v="0.4"/>
    <x v="5"/>
    <n v="0.14499999999999999"/>
    <n v="1030300"/>
    <n v="24726000"/>
    <x v="0"/>
    <x v="0"/>
    <n v="0"/>
    <n v="0"/>
    <n v="1"/>
    <s v="ok"/>
    <n v="2"/>
    <n v="1"/>
    <n v="1"/>
    <n v="0"/>
    <n v="4"/>
    <s v="Low Risk"/>
    <n v="9"/>
    <s v="6-11 bulan"/>
  </r>
  <r>
    <s v="KRM00654"/>
    <d v="2026-06-02T00:00:00"/>
    <x v="0"/>
    <s v="Fitriani Lestari"/>
    <s v="86791502684797"/>
    <n v="42"/>
    <s v="Lakilaki"/>
    <x v="3"/>
    <n v="7048000"/>
    <n v="0.18988365493757095"/>
    <x v="15"/>
    <s v="DKI Jakarta"/>
    <x v="1"/>
    <s v="MT15"/>
    <s v="Sport Naked"/>
    <n v="39499000"/>
    <n v="5925000"/>
    <s v="Medium"/>
    <n v="0.15"/>
    <x v="4"/>
    <n v="0.14499999999999999"/>
    <n v="1338300"/>
    <n v="48179000"/>
    <x v="0"/>
    <x v="0"/>
    <n v="0"/>
    <n v="0"/>
    <n v="1"/>
    <s v="verifikasi"/>
    <n v="1"/>
    <n v="2"/>
    <n v="2"/>
    <n v="0"/>
    <n v="5"/>
    <s v="Low Risk"/>
    <n v="4"/>
    <s v="0-5 bulan"/>
  </r>
  <r>
    <s v="KRM00655"/>
    <d v="2026-03-27T00:00:00"/>
    <x v="1"/>
    <s v="Joko Setiawan"/>
    <s v="65662610727088"/>
    <n v="41"/>
    <s v="Lakilaki"/>
    <x v="1"/>
    <n v="7048000"/>
    <n v="0.17477298524404086"/>
    <x v="16"/>
    <s v="Jawa Timur"/>
    <x v="1"/>
    <s v="MT15"/>
    <s v="Sport Naked"/>
    <n v="38629000"/>
    <n v="7726000"/>
    <s v="Medium"/>
    <n v="0.2"/>
    <x v="4"/>
    <n v="0.14499999999999999"/>
    <n v="1231800"/>
    <n v="44346000"/>
    <x v="0"/>
    <x v="0"/>
    <n v="0"/>
    <n v="0"/>
    <n v="1"/>
    <m/>
    <n v="1"/>
    <n v="2"/>
    <n v="2"/>
    <n v="0"/>
    <n v="5"/>
    <s v="Low Risk"/>
    <n v="6"/>
    <s v="6-11 bulan"/>
  </r>
  <r>
    <s v="KRM00656"/>
    <d v="2026-05-22T00:00:00"/>
    <x v="4"/>
    <s v="Yusuf Hidayah"/>
    <s v="88182206888094"/>
    <n v="23"/>
    <s v="Perempuan"/>
    <x v="8"/>
    <n v="3000000"/>
    <n v="0.48823333333333335"/>
    <x v="3"/>
    <s v="Sulawesi Selatan"/>
    <x v="2"/>
    <s v="Nex II"/>
    <s v="Matic Entry"/>
    <n v="17056000"/>
    <n v="1706000"/>
    <s v="Low"/>
    <n v="0.1"/>
    <x v="0"/>
    <n v="0.14499999999999999"/>
    <n v="1464700"/>
    <n v="17576000"/>
    <x v="0"/>
    <x v="0"/>
    <n v="0"/>
    <n v="0"/>
    <n v="1"/>
    <s v="survey ulang"/>
    <n v="4"/>
    <n v="3"/>
    <n v="1"/>
    <n v="0"/>
    <n v="8"/>
    <s v="Medium Risk"/>
    <n v="5"/>
    <s v="0-5 bulan"/>
  </r>
  <r>
    <s v="KRM00657"/>
    <d v="2026-04-09T00:00:00"/>
    <x v="2"/>
    <s v="Sri Kusuma"/>
    <s v="44761504528026"/>
    <n v="50"/>
    <s v="Perempuan"/>
    <x v="1"/>
    <n v="14339000"/>
    <n v="2.9981170235023363E-2"/>
    <x v="10"/>
    <s v="Jawa Timur"/>
    <x v="3"/>
    <s v="Dazz"/>
    <s v="Matic Entry"/>
    <n v="16613000"/>
    <n v="1661000"/>
    <s v="Low"/>
    <n v="0.1"/>
    <x v="1"/>
    <n v="0.14499999999999999"/>
    <n v="429900"/>
    <n v="25792000"/>
    <x v="0"/>
    <x v="0"/>
    <n v="0"/>
    <n v="0"/>
    <n v="1"/>
    <s v="survey ulang"/>
    <n v="1"/>
    <n v="3"/>
    <n v="4"/>
    <n v="0"/>
    <n v="8"/>
    <s v="Medium Risk"/>
    <n v="6"/>
    <s v="6-11 bulan"/>
  </r>
  <r>
    <s v="KRM00658"/>
    <d v="2026-01-24T00:00:00"/>
    <x v="5"/>
    <s v="Andi Susanti"/>
    <s v="37152209993305"/>
    <n v="34"/>
    <s v="Perempuan"/>
    <x v="0"/>
    <n v="5964000"/>
    <n v="0.12439637826961771"/>
    <x v="9"/>
    <s v="Jawa Tengah"/>
    <x v="1"/>
    <s v="NMAX 155"/>
    <s v="Matic Premium"/>
    <n v="34673000"/>
    <n v="12136000"/>
    <s v="High"/>
    <n v="0.35"/>
    <x v="2"/>
    <n v="0.14499999999999999"/>
    <n v="741900"/>
    <n v="35609000"/>
    <x v="0"/>
    <x v="0"/>
    <n v="0"/>
    <n v="0"/>
    <n v="1"/>
    <s v="verifikasi"/>
    <n v="1"/>
    <n v="1"/>
    <n v="3"/>
    <n v="0"/>
    <n v="5"/>
    <s v="Low Risk"/>
    <n v="8"/>
    <s v="6-11 bulan"/>
  </r>
  <r>
    <s v="KRM00659"/>
    <d v="2026-04-13T00:00:00"/>
    <x v="2"/>
    <s v="Fitriani Rahayu"/>
    <s v="36512109627401"/>
    <n v="36"/>
    <s v="Perempuan"/>
    <x v="1"/>
    <n v="14441000"/>
    <n v="7.5791150197354759E-2"/>
    <x v="5"/>
    <s v="Kalimantan Timur"/>
    <x v="0"/>
    <s v="CB150R"/>
    <s v="Sport"/>
    <n v="30508000"/>
    <n v="3051000"/>
    <s v="Low"/>
    <n v="0.1"/>
    <x v="4"/>
    <n v="0.14499999999999999"/>
    <n v="1094500"/>
    <n v="39401000"/>
    <x v="0"/>
    <x v="0"/>
    <n v="0"/>
    <n v="0"/>
    <n v="1"/>
    <s v="approved"/>
    <n v="1"/>
    <n v="3"/>
    <n v="2"/>
    <n v="0"/>
    <n v="6"/>
    <s v="Low Risk"/>
    <n v="6"/>
    <s v="6-11 bulan"/>
  </r>
  <r>
    <s v="KRM00660"/>
    <d v="2026-03-30T00:00:00"/>
    <x v="1"/>
    <s v="Nurul Utami"/>
    <s v="87161510785651"/>
    <n v="33"/>
    <s v="Lakilaki"/>
    <x v="6"/>
    <n v="5765000"/>
    <n v="0.21913269731136167"/>
    <x v="11"/>
    <s v="Sumatera Utara"/>
    <x v="2"/>
    <s v="Address"/>
    <s v="Matic Mid"/>
    <n v="20369000"/>
    <n v="7129000"/>
    <s v="High"/>
    <n v="0.35"/>
    <x v="0"/>
    <n v="0.14499999999999999"/>
    <n v="1263300"/>
    <n v="15159000"/>
    <x v="0"/>
    <x v="0"/>
    <n v="0"/>
    <n v="0"/>
    <n v="1"/>
    <s v="ok"/>
    <n v="2"/>
    <n v="1"/>
    <n v="1"/>
    <n v="0"/>
    <n v="4"/>
    <s v="Low Risk"/>
    <n v="6"/>
    <s v="6-11 bulan"/>
  </r>
  <r>
    <s v="KRM00661"/>
    <d v="2026-02-22T00:00:00"/>
    <x v="3"/>
    <s v="Ayu Santoso"/>
    <s v="51312601616972"/>
    <n v="33"/>
    <s v="Perempuan"/>
    <x v="9"/>
    <n v="5445000"/>
    <n v="0.24310376492194674"/>
    <x v="6"/>
    <s v="DIY"/>
    <x v="1"/>
    <s v="XMAX 250"/>
    <s v="Maxi Scooter"/>
    <n v="61390000"/>
    <n v="15347000"/>
    <s v="Medium"/>
    <n v="0.25"/>
    <x v="1"/>
    <n v="0.14499999999999999"/>
    <n v="1323700"/>
    <n v="79424000"/>
    <x v="0"/>
    <x v="0"/>
    <n v="0"/>
    <n v="0"/>
    <n v="1"/>
    <m/>
    <n v="2"/>
    <n v="2"/>
    <n v="4"/>
    <n v="0"/>
    <n v="8"/>
    <s v="Medium Risk"/>
    <n v="8"/>
    <s v="6-11 bulan"/>
  </r>
  <r>
    <s v="KRM00662"/>
    <d v="2026-02-14T00:00:00"/>
    <x v="3"/>
    <s v="Rina Hidayah"/>
    <s v="49992507854840"/>
    <n v="32"/>
    <s v="Perempuan"/>
    <x v="7"/>
    <n v="4454000"/>
    <n v="0.16515491692860351"/>
    <x v="17"/>
    <s v="Jawa Barat"/>
    <x v="0"/>
    <s v="Vario 125"/>
    <s v="Matic Mid"/>
    <n v="24831000"/>
    <n v="2483000"/>
    <s v="Low"/>
    <n v="0.1"/>
    <x v="2"/>
    <n v="0.14499999999999999"/>
    <n v="735600"/>
    <n v="35310000"/>
    <x v="0"/>
    <x v="0"/>
    <n v="0"/>
    <n v="0"/>
    <n v="1"/>
    <s v="approved"/>
    <n v="1"/>
    <n v="3"/>
    <n v="3"/>
    <n v="0"/>
    <n v="7"/>
    <s v="Medium Risk"/>
    <n v="8"/>
    <s v="6-11 bulan"/>
  </r>
  <r>
    <s v="KRM00663"/>
    <d v="2026-01-09T00:00:00"/>
    <x v="5"/>
    <s v="Maya Susanti"/>
    <s v="61612912532565"/>
    <n v="45"/>
    <s v="Perempuan"/>
    <x v="2"/>
    <n v="2187000"/>
    <n v="0.25935070873342481"/>
    <x v="19"/>
    <s v="Jawa Barat"/>
    <x v="1"/>
    <s v="Lexi LX 155"/>
    <s v="Matic Mid"/>
    <n v="28182000"/>
    <n v="8455000"/>
    <s v="High"/>
    <n v="0.3"/>
    <x v="1"/>
    <n v="0.14499999999999999"/>
    <n v="567200"/>
    <n v="34029000"/>
    <x v="0"/>
    <x v="0"/>
    <n v="0"/>
    <n v="0"/>
    <n v="1"/>
    <m/>
    <n v="2"/>
    <n v="1"/>
    <n v="4"/>
    <n v="0"/>
    <n v="7"/>
    <s v="Medium Risk"/>
    <n v="9"/>
    <s v="6-11 bulan"/>
  </r>
  <r>
    <s v="KRM00664"/>
    <d v="2026-04-23T00:00:00"/>
    <x v="2"/>
    <s v="Fajar Santoso"/>
    <s v="80941010775393"/>
    <n v="42"/>
    <s v="Lakilaki"/>
    <x v="0"/>
    <n v="6325000"/>
    <n v="0.11924110671936759"/>
    <x v="14"/>
    <s v="DKI Jakarta"/>
    <x v="0"/>
    <s v="Vario 160"/>
    <s v="Matic Mid"/>
    <n v="30551000"/>
    <n v="7638000"/>
    <s v="Medium"/>
    <n v="0.25"/>
    <x v="2"/>
    <n v="0.14499999999999999"/>
    <n v="754200"/>
    <n v="36202000"/>
    <x v="0"/>
    <x v="0"/>
    <n v="0"/>
    <n v="0"/>
    <n v="1"/>
    <s v="approved"/>
    <n v="1"/>
    <n v="2"/>
    <n v="3"/>
    <n v="0"/>
    <n v="6"/>
    <s v="Low Risk"/>
    <n v="5"/>
    <s v="0-5 bulan"/>
  </r>
  <r>
    <s v="KRM00665"/>
    <d v="2026-06-14T00:00:00"/>
    <x v="0"/>
    <s v="Nurul Utami"/>
    <s v="75171911781673"/>
    <n v="44"/>
    <s v="Lakilaki"/>
    <x v="8"/>
    <n v="2720000"/>
    <n v="0.14749999999999999"/>
    <x v="6"/>
    <s v="DIY"/>
    <x v="0"/>
    <s v="Revo X"/>
    <s v="Bebek"/>
    <n v="18607000"/>
    <n v="4652000"/>
    <s v="Medium"/>
    <n v="0.25"/>
    <x v="1"/>
    <n v="0.14499999999999999"/>
    <n v="401200"/>
    <n v="24072000"/>
    <x v="0"/>
    <x v="0"/>
    <n v="0"/>
    <n v="0"/>
    <n v="1"/>
    <m/>
    <n v="1"/>
    <n v="2"/>
    <n v="4"/>
    <n v="0"/>
    <n v="7"/>
    <s v="Medium Risk"/>
    <n v="4"/>
    <s v="0-5 bulan"/>
  </r>
  <r>
    <s v="KRM00666"/>
    <d v="2026-05-03T00:00:00"/>
    <x v="4"/>
    <s v="Fitra Pratama"/>
    <s v="42441507623310"/>
    <n v="50"/>
    <s v="Perempuan"/>
    <x v="0"/>
    <n v="5995000"/>
    <n v="0.27494578815679732"/>
    <x v="9"/>
    <s v="Jawa Tengah"/>
    <x v="1"/>
    <s v="Freego"/>
    <s v="Matic Mid"/>
    <n v="23033000"/>
    <n v="5758000"/>
    <s v="Medium"/>
    <n v="0.25"/>
    <x v="0"/>
    <n v="0.14499999999999999"/>
    <n v="1648300"/>
    <n v="19780000"/>
    <x v="0"/>
    <x v="0"/>
    <n v="0"/>
    <n v="0"/>
    <n v="1"/>
    <s v="survey ulang"/>
    <n v="2"/>
    <n v="2"/>
    <n v="1"/>
    <n v="0"/>
    <n v="5"/>
    <s v="Low Risk"/>
    <n v="5"/>
    <s v="0-5 bulan"/>
  </r>
  <r>
    <s v="KRM00667"/>
    <d v="2026-03-17T00:00:00"/>
    <x v="1"/>
    <s v="Yusuf Anggraini"/>
    <s v="74972312781237"/>
    <n v="49"/>
    <s v="Perempuan"/>
    <x v="0"/>
    <n v="7414000"/>
    <n v="8.014567035338549E-2"/>
    <x v="17"/>
    <s v="Jawa Barat"/>
    <x v="0"/>
    <s v="Revo X"/>
    <s v="Bebek"/>
    <n v="18632000"/>
    <n v="3726000"/>
    <s v="Medium"/>
    <n v="0.2"/>
    <x v="4"/>
    <n v="0.14499999999999999"/>
    <n v="594200"/>
    <n v="21390000"/>
    <x v="0"/>
    <x v="0"/>
    <n v="0"/>
    <n v="0"/>
    <n v="1"/>
    <s v="approved"/>
    <n v="1"/>
    <n v="2"/>
    <n v="2"/>
    <n v="0"/>
    <n v="5"/>
    <s v="Low Risk"/>
    <n v="7"/>
    <s v="6-11 bulan"/>
  </r>
  <r>
    <s v="KRM00668"/>
    <d v="2026-10-01T00:00:00"/>
    <x v="6"/>
    <s v="Eka Utami"/>
    <s v="54421608853897"/>
    <n v="55"/>
    <s v="Perempuan"/>
    <x v="2"/>
    <n v="2686000"/>
    <n v="0.64337304542069995"/>
    <x v="13"/>
    <s v="Jawa Barat"/>
    <x v="0"/>
    <s v="ADV 160"/>
    <s v="Adventure"/>
    <n v="42866000"/>
    <n v="10716000"/>
    <s v="Medium"/>
    <n v="0.25"/>
    <x v="5"/>
    <n v="0.14499999999999999"/>
    <n v="1728100"/>
    <n v="41473000"/>
    <x v="0"/>
    <x v="0"/>
    <n v="0"/>
    <n v="0"/>
    <n v="1"/>
    <s v="data kurang"/>
    <n v="4"/>
    <n v="2"/>
    <n v="1"/>
    <n v="0"/>
    <n v="7"/>
    <s v="Medium Risk"/>
    <n v="0"/>
    <s v="0-5 bulan"/>
  </r>
  <r>
    <s v="KRM00669"/>
    <d v="2026-01-28T00:00:00"/>
    <x v="5"/>
    <s v="Eka Wijaya"/>
    <s v="47302712895177"/>
    <n v="41"/>
    <s v="Lakilaki"/>
    <x v="0"/>
    <n v="7693000"/>
    <n v="7.0271675549200566E-2"/>
    <x v="15"/>
    <s v="DKI Jakarta"/>
    <x v="0"/>
    <s v="Revo X"/>
    <s v="Bebek"/>
    <n v="18249000"/>
    <n v="1825000"/>
    <s v="Low"/>
    <n v="0.1"/>
    <x v="2"/>
    <n v="0.14499999999999999"/>
    <n v="540600"/>
    <n v="25950000"/>
    <x v="0"/>
    <x v="0"/>
    <n v="0"/>
    <n v="0"/>
    <n v="1"/>
    <s v="verifikasi"/>
    <n v="1"/>
    <n v="3"/>
    <n v="3"/>
    <n v="0"/>
    <n v="7"/>
    <s v="Medium Risk"/>
    <n v="8"/>
    <s v="6-11 bulan"/>
  </r>
  <r>
    <s v="KRM00670"/>
    <d v="2026-05-27T00:00:00"/>
    <x v="4"/>
    <s v="Fajar Hakim"/>
    <s v="87741508523528"/>
    <n v="24"/>
    <s v="Lakilaki"/>
    <x v="0"/>
    <n v="5153000"/>
    <n v="0.17469435280419174"/>
    <x v="0"/>
    <s v="Bali"/>
    <x v="1"/>
    <s v="R15"/>
    <s v="Sport"/>
    <n v="41749000"/>
    <n v="10437000"/>
    <s v="Medium"/>
    <n v="0.25"/>
    <x v="1"/>
    <n v="0.14499999999999999"/>
    <n v="900200"/>
    <n v="54014000"/>
    <x v="0"/>
    <x v="0"/>
    <n v="0"/>
    <n v="0"/>
    <n v="1"/>
    <s v="verifikasi"/>
    <n v="1"/>
    <n v="2"/>
    <n v="4"/>
    <n v="0"/>
    <n v="7"/>
    <s v="Medium Risk"/>
    <n v="4"/>
    <s v="0-5 bulan"/>
  </r>
  <r>
    <s v="KRM00671"/>
    <d v="2026-05-13T00:00:00"/>
    <x v="4"/>
    <s v="Tri Fauzi"/>
    <s v="44761510626187"/>
    <n v="22"/>
    <s v="Lakilaki"/>
    <x v="9"/>
    <n v="6485000"/>
    <n v="0.20646106399383193"/>
    <x v="20"/>
    <s v="DKI Jakarta"/>
    <x v="1"/>
    <s v="MT15"/>
    <s v="Sport Naked"/>
    <n v="39516000"/>
    <n v="5927000"/>
    <s v="Medium"/>
    <n v="0.15"/>
    <x v="4"/>
    <n v="0.14499999999999999"/>
    <n v="1338900"/>
    <n v="48200000"/>
    <x v="0"/>
    <x v="0"/>
    <n v="0"/>
    <n v="0"/>
    <n v="1"/>
    <s v="ok"/>
    <n v="2"/>
    <n v="2"/>
    <n v="2"/>
    <n v="0"/>
    <n v="6"/>
    <s v="Low Risk"/>
    <n v="5"/>
    <s v="0-5 bulan"/>
  </r>
  <r>
    <s v="KRM00672"/>
    <d v="2026-06-01T00:00:00"/>
    <x v="0"/>
    <s v="Fitriani Cahyono"/>
    <s v="83892510941038"/>
    <n v="56"/>
    <s v="Lakilaki"/>
    <x v="0"/>
    <n v="5022000"/>
    <n v="0.16011549183592194"/>
    <x v="9"/>
    <s v="Jawa Tengah"/>
    <x v="1"/>
    <s v="Mio M3"/>
    <s v="Matic Entry"/>
    <n v="17600000"/>
    <n v="2640000"/>
    <s v="Medium"/>
    <n v="0.15"/>
    <x v="5"/>
    <n v="0.14499999999999999"/>
    <n v="804100"/>
    <n v="19298000"/>
    <x v="0"/>
    <x v="0"/>
    <n v="0"/>
    <n v="0"/>
    <n v="1"/>
    <s v="ok"/>
    <n v="1"/>
    <n v="2"/>
    <n v="1"/>
    <n v="0"/>
    <n v="4"/>
    <s v="Low Risk"/>
    <n v="4"/>
    <s v="0-5 bulan"/>
  </r>
  <r>
    <s v="KRM00673"/>
    <d v="2026-06-18T00:00:00"/>
    <x v="0"/>
    <s v="Budi Hartono"/>
    <s v="80882709932567"/>
    <n v="55"/>
    <s v="Lakilaki"/>
    <x v="7"/>
    <n v="3085000"/>
    <n v="0.26635332252836302"/>
    <x v="12"/>
    <s v="DKI Jakarta"/>
    <x v="0"/>
    <s v="PCX 160"/>
    <s v="Matic Premium"/>
    <n v="35726000"/>
    <n v="7145000"/>
    <s v="Medium"/>
    <n v="0.2"/>
    <x v="1"/>
    <n v="0.14499999999999999"/>
    <n v="821700"/>
    <n v="49302000"/>
    <x v="0"/>
    <x v="0"/>
    <n v="0"/>
    <n v="0"/>
    <n v="1"/>
    <s v="survey ulang"/>
    <n v="2"/>
    <n v="2"/>
    <n v="4"/>
    <n v="0"/>
    <n v="8"/>
    <s v="Medium Risk"/>
    <n v="4"/>
    <s v="0-5 bulan"/>
  </r>
  <r>
    <s v="KRM00674"/>
    <d v="2026-01-19T00:00:00"/>
    <x v="5"/>
    <s v="Rina Purnama"/>
    <s v="67331107788096"/>
    <n v="47"/>
    <s v="Lakilaki"/>
    <x v="9"/>
    <n v="4429000"/>
    <n v="0.44671483404831791"/>
    <x v="3"/>
    <s v="Sulawesi Selatan"/>
    <x v="1"/>
    <s v="R15"/>
    <s v="Sport"/>
    <n v="40900000"/>
    <n v="4090000"/>
    <s v="Low"/>
    <n v="0.1"/>
    <x v="5"/>
    <n v="0.14499999999999999"/>
    <n v="1978500"/>
    <n v="47485000"/>
    <x v="0"/>
    <x v="0"/>
    <n v="0"/>
    <n v="0"/>
    <n v="1"/>
    <s v="ok"/>
    <n v="4"/>
    <n v="3"/>
    <n v="1"/>
    <n v="0"/>
    <n v="8"/>
    <s v="Medium Risk"/>
    <n v="9"/>
    <s v="6-11 bulan"/>
  </r>
  <r>
    <s v="KRM00675"/>
    <d v="2026-01-26T00:00:00"/>
    <x v="5"/>
    <s v="Ahmad Hakim"/>
    <s v="63062511831448"/>
    <n v="47"/>
    <s v="Lakilaki"/>
    <x v="1"/>
    <n v="14453000"/>
    <n v="6.291427385317927E-2"/>
    <x v="11"/>
    <s v="Sumatera Utara"/>
    <x v="0"/>
    <s v="Vario 160"/>
    <s v="Matic Mid"/>
    <n v="30695000"/>
    <n v="3070000"/>
    <s v="Low"/>
    <n v="0.1"/>
    <x v="2"/>
    <n v="0.14499999999999999"/>
    <n v="909300"/>
    <n v="43648000"/>
    <x v="0"/>
    <x v="0"/>
    <n v="0"/>
    <n v="0"/>
    <n v="1"/>
    <m/>
    <n v="1"/>
    <n v="3"/>
    <n v="3"/>
    <n v="0"/>
    <n v="7"/>
    <s v="Medium Risk"/>
    <n v="8"/>
    <s v="6-11 bulan"/>
  </r>
  <r>
    <s v="KRM00676"/>
    <d v="2026-03-11T00:00:00"/>
    <x v="1"/>
    <s v="Yusuf Setiawan"/>
    <s v="59501501703027"/>
    <n v="38"/>
    <s v="Lakilaki"/>
    <x v="1"/>
    <n v="7352000"/>
    <n v="0.14824537540805224"/>
    <x v="6"/>
    <s v="DIY"/>
    <x v="0"/>
    <s v="Vario 125"/>
    <s v="Matic Mid"/>
    <n v="25347000"/>
    <n v="5069000"/>
    <s v="Medium"/>
    <n v="0.2"/>
    <x v="5"/>
    <n v="0.14499999999999999"/>
    <n v="1089900"/>
    <n v="26158000"/>
    <x v="0"/>
    <x v="0"/>
    <n v="0"/>
    <n v="0"/>
    <n v="1"/>
    <m/>
    <n v="1"/>
    <n v="2"/>
    <n v="1"/>
    <n v="0"/>
    <n v="4"/>
    <s v="Low Risk"/>
    <n v="7"/>
    <s v="6-11 bulan"/>
  </r>
  <r>
    <s v="KRM00677"/>
    <d v="2026-01-30T00:00:00"/>
    <x v="5"/>
    <s v="Sri Nugroho"/>
    <s v="74381301906284"/>
    <n v="54"/>
    <s v="Lakilaki"/>
    <x v="9"/>
    <n v="6004000"/>
    <n v="6.1409060626249165E-2"/>
    <x v="8"/>
    <s v="Banten"/>
    <x v="1"/>
    <s v="Mio M3"/>
    <s v="Matic Entry"/>
    <n v="18670000"/>
    <n v="7468000"/>
    <s v="High"/>
    <n v="0.4"/>
    <x v="2"/>
    <n v="0.14499999999999999"/>
    <n v="368700"/>
    <n v="17699000"/>
    <x v="0"/>
    <x v="0"/>
    <n v="0"/>
    <n v="0"/>
    <n v="1"/>
    <s v="data kurang"/>
    <n v="1"/>
    <n v="1"/>
    <n v="3"/>
    <n v="0"/>
    <n v="5"/>
    <s v="Low Risk"/>
    <n v="8"/>
    <s v="6-11 bulan"/>
  </r>
  <r>
    <s v="KRM00678"/>
    <d v="2026-04-14T00:00:00"/>
    <x v="2"/>
    <s v="Agus Pratama"/>
    <s v="54301007689542"/>
    <n v="51"/>
    <s v="Lakilaki"/>
    <x v="9"/>
    <n v="5658000"/>
    <n v="0.28342170378225523"/>
    <x v="4"/>
    <s v="Kalimantan Selatan"/>
    <x v="1"/>
    <s v="Lexi LX 155"/>
    <s v="Matic Mid"/>
    <n v="27892000"/>
    <n v="4184000"/>
    <s v="Medium"/>
    <n v="0.15"/>
    <x v="3"/>
    <n v="0.14499999999999999"/>
    <n v="1603600"/>
    <n v="28864000"/>
    <x v="0"/>
    <x v="0"/>
    <n v="0"/>
    <n v="0"/>
    <n v="1"/>
    <s v="survey ulang"/>
    <n v="2"/>
    <n v="2"/>
    <n v="1"/>
    <n v="0"/>
    <n v="5"/>
    <s v="Low Risk"/>
    <n v="6"/>
    <s v="6-11 bulan"/>
  </r>
  <r>
    <s v="KRM00679"/>
    <d v="2026-04-29T00:00:00"/>
    <x v="2"/>
    <s v="Yusuf Anggraini"/>
    <s v="97152803705247"/>
    <n v="28"/>
    <s v="Lakilaki"/>
    <x v="1"/>
    <n v="5356000"/>
    <n v="0.60888722927557881"/>
    <x v="12"/>
    <s v="DKI Jakarta"/>
    <x v="1"/>
    <s v="R15"/>
    <s v="Sport"/>
    <n v="42722000"/>
    <n v="8544000"/>
    <s v="Medium"/>
    <n v="0.2"/>
    <x v="0"/>
    <n v="0.14499999999999999"/>
    <n v="3261200"/>
    <n v="39134000"/>
    <x v="0"/>
    <x v="0"/>
    <n v="0"/>
    <n v="0"/>
    <n v="1"/>
    <s v="verifikasi"/>
    <n v="4"/>
    <n v="2"/>
    <n v="1"/>
    <n v="0"/>
    <n v="7"/>
    <s v="Medium Risk"/>
    <n v="5"/>
    <s v="0-5 bulan"/>
  </r>
  <r>
    <s v="KRM00680"/>
    <d v="2026-04-22T00:00:00"/>
    <x v="2"/>
    <s v="Joko Wijaya"/>
    <s v="80881711709836"/>
    <n v="56"/>
    <s v="Perempuan"/>
    <x v="3"/>
    <n v="5441000"/>
    <n v="0.19849292409483552"/>
    <x v="12"/>
    <s v="DKI Jakarta"/>
    <x v="1"/>
    <s v="NMAX 155"/>
    <s v="Matic Premium"/>
    <n v="36457000"/>
    <n v="3646000"/>
    <s v="Low"/>
    <n v="0.1"/>
    <x v="2"/>
    <n v="0.14499999999999999"/>
    <n v="1080000"/>
    <n v="51841000"/>
    <x v="0"/>
    <x v="0"/>
    <n v="0"/>
    <n v="0"/>
    <n v="1"/>
    <s v="approved"/>
    <n v="1"/>
    <n v="3"/>
    <n v="3"/>
    <n v="0"/>
    <n v="7"/>
    <s v="Medium Risk"/>
    <n v="6"/>
    <s v="6-11 bulan"/>
  </r>
  <r>
    <s v="KRM00681"/>
    <d v="2026-06-19T00:00:00"/>
    <x v="0"/>
    <s v="Tidak Diketahui"/>
    <s v="Invalid"/>
    <n v="38"/>
    <s v="Lakilaki"/>
    <x v="6"/>
    <n v="5514000"/>
    <n v="0.23518317011244105"/>
    <x v="2"/>
    <s v="Riau"/>
    <x v="0"/>
    <s v="Beat Street"/>
    <s v="Matic Entry"/>
    <n v="19416433"/>
    <n v="5825000"/>
    <s v="High"/>
    <n v="0.3"/>
    <x v="0"/>
    <n v="0.14499999999999999"/>
    <n v="1296800"/>
    <n v="15562000"/>
    <x v="0"/>
    <x v="0"/>
    <n v="0"/>
    <n v="0"/>
    <n v="1"/>
    <s v="verifikasi"/>
    <n v="2"/>
    <n v="1"/>
    <n v="1"/>
    <n v="0"/>
    <n v="4"/>
    <s v="Low Risk"/>
    <n v="4"/>
    <s v="0-5 bulan"/>
  </r>
  <r>
    <s v="KRM00682"/>
    <d v="2026-01-27T00:00:00"/>
    <x v="5"/>
    <s v="Dewi Purnama"/>
    <s v="72901202617665"/>
    <n v="43"/>
    <s v="Perempuan"/>
    <x v="1"/>
    <n v="6558000"/>
    <n v="0.5402409271119244"/>
    <x v="6"/>
    <s v="DIY"/>
    <x v="0"/>
    <s v="ADV 160"/>
    <s v="Adventure"/>
    <n v="43683000"/>
    <n v="6552000"/>
    <s v="Medium"/>
    <n v="0.15"/>
    <x v="0"/>
    <n v="0.14499999999999999"/>
    <n v="3542900"/>
    <n v="42515000"/>
    <x v="0"/>
    <x v="0"/>
    <n v="0"/>
    <n v="0"/>
    <n v="1"/>
    <s v="ok"/>
    <n v="4"/>
    <n v="2"/>
    <n v="1"/>
    <n v="0"/>
    <n v="7"/>
    <s v="Medium Risk"/>
    <n v="8"/>
    <s v="6-11 bulan"/>
  </r>
  <r>
    <s v="KRM00683"/>
    <d v="2026-05-19T00:00:00"/>
    <x v="4"/>
    <s v="Rahmat Saputra"/>
    <s v="79932407661672"/>
    <n v="40"/>
    <s v="Lakilaki"/>
    <x v="6"/>
    <n v="4680000"/>
    <n v="0.24038461538461539"/>
    <x v="5"/>
    <s v="Kalimantan Timur"/>
    <x v="1"/>
    <s v="MT15"/>
    <s v="Sport Naked"/>
    <n v="37975000"/>
    <n v="3797000"/>
    <s v="Low"/>
    <n v="0.1"/>
    <x v="2"/>
    <n v="0.14499999999999999"/>
    <n v="1125000"/>
    <n v="54001000"/>
    <x v="0"/>
    <x v="0"/>
    <n v="0"/>
    <n v="0"/>
    <n v="1"/>
    <s v="survey ulang"/>
    <n v="2"/>
    <n v="3"/>
    <n v="3"/>
    <n v="0"/>
    <n v="8"/>
    <s v="Medium Risk"/>
    <n v="5"/>
    <s v="0-5 bulan"/>
  </r>
  <r>
    <s v="KRM00684"/>
    <d v="2026-07-05T00:00:00"/>
    <x v="12"/>
    <s v="Fitriani Prasetyo"/>
    <s v="65772111896857"/>
    <n v="32"/>
    <s v="Lakilaki"/>
    <x v="0"/>
    <n v="5328000"/>
    <n v="0.31980105105105106"/>
    <x v="6"/>
    <s v="DIY"/>
    <x v="4"/>
    <s v="KLX 150"/>
    <s v="Trail"/>
    <n v="35988000"/>
    <n v="10797000"/>
    <s v="High"/>
    <n v="0.3"/>
    <x v="3"/>
    <n v="0.14499999999999999"/>
    <n v="1703900"/>
    <n v="30671000"/>
    <x v="0"/>
    <x v="0"/>
    <n v="0"/>
    <n v="0"/>
    <n v="1"/>
    <s v="survey ulang"/>
    <n v="3"/>
    <n v="1"/>
    <n v="1"/>
    <n v="0"/>
    <n v="5"/>
    <s v="Low Risk"/>
    <n v="3"/>
    <s v="0-5 bulan"/>
  </r>
  <r>
    <s v="KRM00685"/>
    <d v="2026-04-29T00:00:00"/>
    <x v="2"/>
    <s v="Eka Lestari"/>
    <s v="89992206654348"/>
    <n v="34"/>
    <s v="Lakilaki"/>
    <x v="1"/>
    <n v="12979000"/>
    <n v="0.36465058941366824"/>
    <x v="15"/>
    <s v="DKI Jakarta"/>
    <x v="1"/>
    <s v="XMAX 250"/>
    <s v="Maxi Scooter"/>
    <n v="58355000"/>
    <n v="8753000"/>
    <s v="Medium"/>
    <n v="0.15"/>
    <x v="0"/>
    <n v="0.14499999999999999"/>
    <n v="4732800"/>
    <n v="56794000"/>
    <x v="0"/>
    <x v="0"/>
    <n v="0"/>
    <n v="0"/>
    <n v="1"/>
    <s v="approved"/>
    <n v="3"/>
    <n v="2"/>
    <n v="1"/>
    <n v="0"/>
    <n v="6"/>
    <s v="Low Risk"/>
    <n v="5"/>
    <s v="0-5 bulan"/>
  </r>
  <r>
    <s v="KRM00686"/>
    <d v="2026-01-05T00:00:00"/>
    <x v="5"/>
    <s v="Dewi Utami"/>
    <s v="65881904872339"/>
    <n v="49"/>
    <s v="Perempuan"/>
    <x v="1"/>
    <n v="5149000"/>
    <n v="0.72052825791415809"/>
    <x v="17"/>
    <s v="Jawa Barat"/>
    <x v="0"/>
    <s v="ADV 160"/>
    <s v="Adventure"/>
    <n v="43202000"/>
    <n v="4320000"/>
    <s v="Low"/>
    <n v="0.1"/>
    <x v="0"/>
    <n v="0.14499999999999999"/>
    <n v="3710000"/>
    <n v="44520000"/>
    <x v="0"/>
    <x v="0"/>
    <n v="0"/>
    <n v="0"/>
    <n v="1"/>
    <s v="ok"/>
    <n v="4"/>
    <n v="3"/>
    <n v="1"/>
    <n v="0"/>
    <n v="8"/>
    <s v="Medium Risk"/>
    <n v="9"/>
    <s v="6-11 bulan"/>
  </r>
  <r>
    <s v="KRM00687"/>
    <d v="2026-12-04T00:00:00"/>
    <x v="11"/>
    <s v="Hendra Prasetyo"/>
    <s v="69662204753837"/>
    <n v="31"/>
    <s v="Lakilaki"/>
    <x v="6"/>
    <n v="5171000"/>
    <n v="0.24561980274608394"/>
    <x v="10"/>
    <s v="Jawa Timur"/>
    <x v="0"/>
    <s v="CB150R"/>
    <s v="Sport"/>
    <n v="31296000"/>
    <n v="12518000"/>
    <s v="High"/>
    <n v="0.4"/>
    <x v="3"/>
    <n v="0.14499999999999999"/>
    <n v="1270100"/>
    <n v="22862000"/>
    <x v="0"/>
    <x v="0"/>
    <n v="0"/>
    <n v="0"/>
    <n v="1"/>
    <m/>
    <n v="2"/>
    <n v="1"/>
    <n v="1"/>
    <n v="0"/>
    <n v="4"/>
    <s v="Low Risk"/>
    <s v="N/A"/>
    <s v="N/A"/>
  </r>
  <r>
    <s v="KRM00688"/>
    <d v="2026-11-03T00:00:00"/>
    <x v="10"/>
    <s v="Fitra Nugroho"/>
    <s v="82782903942661"/>
    <n v="28"/>
    <s v="Lakilaki"/>
    <x v="1"/>
    <n v="6294000"/>
    <n v="0.14729901493485859"/>
    <x v="20"/>
    <s v="DKI Jakarta"/>
    <x v="1"/>
    <s v="NMAX 155"/>
    <s v="Matic Premium"/>
    <n v="35830000"/>
    <n v="3583000"/>
    <s v="Low"/>
    <n v="0.1"/>
    <x v="1"/>
    <n v="0.14499999999999999"/>
    <n v="927100"/>
    <n v="55626000"/>
    <x v="0"/>
    <x v="0"/>
    <n v="0"/>
    <n v="0"/>
    <n v="1"/>
    <m/>
    <n v="1"/>
    <n v="3"/>
    <n v="4"/>
    <n v="0"/>
    <n v="8"/>
    <s v="Medium Risk"/>
    <s v="N/A"/>
    <s v="N/A"/>
  </r>
  <r>
    <s v="KRM00689"/>
    <d v="2026-05-18T00:00:00"/>
    <x v="4"/>
    <s v="Rahmat Nugroho"/>
    <s v="51142810758505"/>
    <n v="29"/>
    <s v="Perempuan"/>
    <x v="0"/>
    <n v="5084000"/>
    <n v="0.70169158143194332"/>
    <x v="14"/>
    <s v="DKI Jakarta"/>
    <x v="1"/>
    <s v="R15"/>
    <s v="Sport"/>
    <n v="41541000"/>
    <n v="4154000"/>
    <s v="Low"/>
    <n v="0.1"/>
    <x v="0"/>
    <n v="0.14499999999999999"/>
    <n v="3567400"/>
    <n v="42808000"/>
    <x v="0"/>
    <x v="0"/>
    <n v="0"/>
    <n v="0"/>
    <n v="1"/>
    <s v="ok"/>
    <n v="4"/>
    <n v="3"/>
    <n v="1"/>
    <n v="0"/>
    <n v="8"/>
    <s v="Medium Risk"/>
    <n v="5"/>
    <s v="0-5 bulan"/>
  </r>
  <r>
    <s v="KRM00690"/>
    <d v="2026-02-17T00:00:00"/>
    <x v="3"/>
    <s v="Indah Setiawan"/>
    <s v="71011208773150"/>
    <n v="48"/>
    <s v="Perempuan"/>
    <x v="1"/>
    <n v="8819000"/>
    <n v="8.7447556412291641E-2"/>
    <x v="17"/>
    <s v="Jawa Barat"/>
    <x v="2"/>
    <s v="Nex II"/>
    <s v="Matic Entry"/>
    <n v="16881000"/>
    <n v="2532000"/>
    <s v="Medium"/>
    <n v="0.15"/>
    <x v="5"/>
    <n v="0.14499999999999999"/>
    <n v="771200"/>
    <n v="18510000"/>
    <x v="0"/>
    <x v="0"/>
    <n v="0"/>
    <n v="0"/>
    <n v="1"/>
    <s v="data kurang"/>
    <n v="1"/>
    <n v="2"/>
    <n v="1"/>
    <n v="0"/>
    <n v="4"/>
    <s v="Low Risk"/>
    <n v="8"/>
    <s v="6-11 bulan"/>
  </r>
  <r>
    <s v="KRM00691"/>
    <d v="2026-05-01T00:00:00"/>
    <x v="4"/>
    <s v="Putri Saputra"/>
    <s v="70871610556199"/>
    <n v="58"/>
    <s v="Perempuan"/>
    <x v="0"/>
    <n v="7896000"/>
    <n v="0.50476190476190474"/>
    <x v="13"/>
    <s v="Jawa Barat"/>
    <x v="1"/>
    <s v="XMAX 250"/>
    <s v="Maxi Scooter"/>
    <n v="59672000"/>
    <n v="17902000"/>
    <s v="High"/>
    <n v="0.3"/>
    <x v="0"/>
    <n v="0.14499999999999999"/>
    <n v="3985600"/>
    <n v="47827000"/>
    <x v="0"/>
    <x v="2"/>
    <n v="0"/>
    <n v="0"/>
    <n v="0"/>
    <s v="ok"/>
    <n v="4"/>
    <n v="1"/>
    <n v="1"/>
    <n v="0"/>
    <n v="6"/>
    <s v="Low Risk"/>
    <n v="5"/>
    <s v="0-5 bulan"/>
  </r>
  <r>
    <s v="KRM00692"/>
    <d v="2026-03-27T00:00:00"/>
    <x v="1"/>
    <s v="Eka Saputra"/>
    <s v="76521209823971"/>
    <n v="50"/>
    <s v="Lakilaki"/>
    <x v="9"/>
    <n v="4894000"/>
    <n v="0.46068655496526356"/>
    <x v="1"/>
    <s v="Sumatera Selatan"/>
    <x v="4"/>
    <s v="KLX 150"/>
    <s v="Trail"/>
    <n v="37037000"/>
    <n v="3704000"/>
    <s v="Low"/>
    <n v="0.1"/>
    <x v="3"/>
    <n v="0.14499999999999999"/>
    <n v="2254600"/>
    <n v="40583000"/>
    <x v="0"/>
    <x v="0"/>
    <n v="0"/>
    <n v="0"/>
    <n v="1"/>
    <m/>
    <n v="4"/>
    <n v="3"/>
    <n v="1"/>
    <n v="0"/>
    <n v="8"/>
    <s v="Medium Risk"/>
    <n v="6"/>
    <s v="6-11 bulan"/>
  </r>
  <r>
    <s v="KRM00693"/>
    <d v="2026-05-01T00:00:00"/>
    <x v="4"/>
    <s v="Rizky Permata"/>
    <s v="55222001904070"/>
    <n v="51"/>
    <s v="Lakilaki"/>
    <x v="1"/>
    <n v="10931000"/>
    <n v="4.3701399688958011E-2"/>
    <x v="19"/>
    <s v="Jawa Barat"/>
    <x v="0"/>
    <s v="Genio"/>
    <s v="Matic Entry"/>
    <n v="19974000"/>
    <n v="7990000"/>
    <s v="High"/>
    <n v="0.4"/>
    <x v="4"/>
    <n v="0.14499999999999999"/>
    <n v="477700"/>
    <n v="17197000"/>
    <x v="0"/>
    <x v="0"/>
    <n v="0"/>
    <n v="0"/>
    <n v="1"/>
    <s v="approved"/>
    <n v="1"/>
    <n v="1"/>
    <n v="2"/>
    <n v="0"/>
    <n v="4"/>
    <s v="Low Risk"/>
    <n v="5"/>
    <s v="0-5 bulan"/>
  </r>
  <r>
    <s v="KRM00694"/>
    <d v="2026-03-20T00:00:00"/>
    <x v="1"/>
    <s v="Fitra Sari"/>
    <s v="75562006862982"/>
    <n v="44"/>
    <s v="Perempuan"/>
    <x v="0"/>
    <n v="5802000"/>
    <n v="0.11982075146501206"/>
    <x v="11"/>
    <s v="Sumatera Utara"/>
    <x v="0"/>
    <s v="Scoopy"/>
    <s v="Matic Stylish"/>
    <n v="23255000"/>
    <n v="5814000"/>
    <s v="Medium"/>
    <n v="0.25"/>
    <x v="4"/>
    <n v="0.14499999999999999"/>
    <n v="695200"/>
    <n v="25028000"/>
    <x v="0"/>
    <x v="0"/>
    <n v="0"/>
    <n v="0"/>
    <n v="1"/>
    <s v="survey ulang"/>
    <n v="1"/>
    <n v="2"/>
    <n v="2"/>
    <n v="0"/>
    <n v="5"/>
    <s v="Low Risk"/>
    <n v="7"/>
    <s v="6-11 bulan"/>
  </r>
  <r>
    <s v="KRM00695"/>
    <d v="2026-03-30T00:00:00"/>
    <x v="1"/>
    <s v="Siti Lestari"/>
    <s v="84451107584909"/>
    <n v="26"/>
    <s v="Lakilaki"/>
    <x v="8"/>
    <n v="2677000"/>
    <n v="1.021553978333956"/>
    <x v="19"/>
    <s v="Jawa Barat"/>
    <x v="1"/>
    <s v="R15"/>
    <s v="Sport"/>
    <n v="40944000"/>
    <n v="12283000"/>
    <s v="High"/>
    <n v="0.3"/>
    <x v="0"/>
    <n v="0.14499999999999999"/>
    <n v="2734700"/>
    <n v="32816000"/>
    <x v="0"/>
    <x v="0"/>
    <n v="0"/>
    <n v="0"/>
    <n v="1"/>
    <s v="ok"/>
    <n v="4"/>
    <n v="1"/>
    <n v="1"/>
    <n v="0"/>
    <n v="6"/>
    <s v="Low Risk"/>
    <n v="6"/>
    <s v="6-11 bulan"/>
  </r>
  <r>
    <s v="KRM00696"/>
    <d v="2026-05-22T00:00:00"/>
    <x v="4"/>
    <s v="Dewi Utami"/>
    <s v="47021710644921"/>
    <n v="58"/>
    <s v="Perempuan"/>
    <x v="0"/>
    <n v="4994000"/>
    <n v="9.5855026031237481E-2"/>
    <x v="16"/>
    <s v="Jawa Timur"/>
    <x v="1"/>
    <s v="Mio M3"/>
    <s v="Matic Entry"/>
    <n v="18499000"/>
    <n v="1850000"/>
    <s v="Low"/>
    <n v="0.1"/>
    <x v="1"/>
    <n v="0.14499999999999999"/>
    <n v="478700"/>
    <n v="28720000"/>
    <x v="0"/>
    <x v="0"/>
    <n v="0"/>
    <n v="0"/>
    <n v="1"/>
    <m/>
    <n v="1"/>
    <n v="3"/>
    <n v="4"/>
    <n v="0"/>
    <n v="8"/>
    <s v="Medium Risk"/>
    <n v="5"/>
    <s v="0-5 bulan"/>
  </r>
  <r>
    <s v="KRM00697"/>
    <d v="2026-06-02T00:00:00"/>
    <x v="0"/>
    <s v="Dewi Hidayah"/>
    <s v="65182211981296"/>
    <n v="58"/>
    <s v="Perempuan"/>
    <x v="0"/>
    <n v="5226000"/>
    <n v="9.0566398775353996E-2"/>
    <x v="7"/>
    <s v="Jawa Barat"/>
    <x v="0"/>
    <s v="Revo X"/>
    <s v="Bebek"/>
    <n v="17974000"/>
    <n v="3595000"/>
    <s v="Medium"/>
    <n v="0.2"/>
    <x v="2"/>
    <n v="0.14499999999999999"/>
    <n v="473300"/>
    <n v="22719000"/>
    <x v="0"/>
    <x v="0"/>
    <n v="0"/>
    <n v="0"/>
    <n v="1"/>
    <m/>
    <n v="1"/>
    <n v="2"/>
    <n v="3"/>
    <n v="0"/>
    <n v="6"/>
    <s v="Low Risk"/>
    <n v="4"/>
    <s v="0-5 bulan"/>
  </r>
  <r>
    <s v="KRM00698"/>
    <d v="2026-05-09T00:00:00"/>
    <x v="4"/>
    <s v="Dewi Fauzi"/>
    <s v="48501405513836"/>
    <n v="41"/>
    <s v="Perempuan"/>
    <x v="0"/>
    <n v="4814000"/>
    <n v="0.29200249272953882"/>
    <x v="10"/>
    <s v="Jawa Timur"/>
    <x v="1"/>
    <s v="Aerox 155"/>
    <s v="Matic Sport"/>
    <n v="30767000"/>
    <n v="4615000"/>
    <s v="Medium"/>
    <n v="0.15"/>
    <x v="5"/>
    <n v="0.14499999999999999"/>
    <n v="1405700"/>
    <n v="33736000"/>
    <x v="0"/>
    <x v="0"/>
    <n v="0"/>
    <n v="0"/>
    <n v="1"/>
    <s v="ok"/>
    <n v="2"/>
    <n v="2"/>
    <n v="1"/>
    <n v="0"/>
    <n v="5"/>
    <s v="Low Risk"/>
    <n v="5"/>
    <s v="0-5 bulan"/>
  </r>
  <r>
    <s v="KRM00699"/>
    <d v="2026-01-13T00:00:00"/>
    <x v="5"/>
    <s v="Budi Hartono"/>
    <s v="87492001613235"/>
    <n v="27"/>
    <s v="Lakilaki"/>
    <x v="0"/>
    <n v="6853000"/>
    <n v="0.11694148548081132"/>
    <x v="2"/>
    <s v="Riau"/>
    <x v="3"/>
    <s v="Dazz"/>
    <s v="Matic Entry"/>
    <n v="16567000"/>
    <n v="1657000"/>
    <s v="Low"/>
    <n v="0.1"/>
    <x v="5"/>
    <n v="0.14499999999999999"/>
    <n v="801400"/>
    <n v="19234000"/>
    <x v="0"/>
    <x v="0"/>
    <n v="0"/>
    <n v="0"/>
    <n v="1"/>
    <m/>
    <n v="1"/>
    <n v="3"/>
    <n v="1"/>
    <n v="0"/>
    <n v="5"/>
    <s v="Low Risk"/>
    <n v="9"/>
    <s v="6-11 bulan"/>
  </r>
  <r>
    <s v="KRM00700"/>
    <d v="2026-01-10T00:00:00"/>
    <x v="5"/>
    <s v="Dewi Sari"/>
    <s v="56201102864906"/>
    <n v="26"/>
    <s v="Lakilaki"/>
    <x v="6"/>
    <n v="6160000"/>
    <n v="6.6006493506493513E-2"/>
    <x v="14"/>
    <s v="DKI Jakarta"/>
    <x v="2"/>
    <s v="Address"/>
    <s v="Matic Mid"/>
    <n v="20205000"/>
    <n v="6061000"/>
    <s v="High"/>
    <n v="0.3"/>
    <x v="1"/>
    <n v="0.14499999999999999"/>
    <n v="406600"/>
    <n v="24398000"/>
    <x v="0"/>
    <x v="0"/>
    <n v="0"/>
    <n v="0"/>
    <n v="1"/>
    <s v="survey ulang"/>
    <n v="1"/>
    <n v="1"/>
    <n v="4"/>
    <n v="0"/>
    <n v="6"/>
    <s v="Low Risk"/>
    <n v="9"/>
    <s v="6-11 bulan"/>
  </r>
  <r>
    <s v="KRM00701"/>
    <d v="2026-02-18T00:00:00"/>
    <x v="3"/>
    <s v="Agus Sari"/>
    <s v="34672404895854"/>
    <n v="25"/>
    <s v="Perempuan"/>
    <x v="0"/>
    <n v="6735000"/>
    <n v="0.54423162583518936"/>
    <x v="2"/>
    <s v="Riau"/>
    <x v="1"/>
    <s v="XMAX 250"/>
    <s v="Maxi Scooter"/>
    <n v="60212000"/>
    <n v="6021000"/>
    <s v="Low"/>
    <n v="0.1"/>
    <x v="3"/>
    <n v="0.14499999999999999"/>
    <n v="3665400"/>
    <n v="65977000"/>
    <x v="0"/>
    <x v="0"/>
    <n v="0"/>
    <n v="0"/>
    <n v="1"/>
    <s v="verifikasi"/>
    <n v="4"/>
    <n v="3"/>
    <n v="1"/>
    <n v="0"/>
    <n v="8"/>
    <s v="Medium Risk"/>
    <n v="8"/>
    <s v="6-11 bulan"/>
  </r>
  <r>
    <s v="KRM00702"/>
    <d v="2026-01-13T00:00:00"/>
    <x v="5"/>
    <s v="Ahmad Wibowo"/>
    <s v="59191503605273"/>
    <n v="47"/>
    <s v="Lakilaki"/>
    <x v="8"/>
    <n v="3375000"/>
    <n v="0.16482962962962963"/>
    <x v="16"/>
    <s v="Jawa Timur"/>
    <x v="0"/>
    <s v="Scoopy"/>
    <s v="Matic Stylish"/>
    <n v="24142000"/>
    <n v="7243000"/>
    <s v="High"/>
    <n v="0.3"/>
    <x v="2"/>
    <n v="0.14499999999999999"/>
    <n v="556300"/>
    <n v="26701000"/>
    <x v="0"/>
    <x v="0"/>
    <n v="0"/>
    <n v="0"/>
    <n v="1"/>
    <m/>
    <n v="1"/>
    <n v="1"/>
    <n v="3"/>
    <n v="0"/>
    <n v="5"/>
    <s v="Low Risk"/>
    <n v="9"/>
    <s v="6-11 bulan"/>
  </r>
  <r>
    <s v="KRM00703"/>
    <d v="2026-03-17T00:00:00"/>
    <x v="1"/>
    <s v="Eka Wibowo"/>
    <s v="31202007798304"/>
    <n v="34"/>
    <s v="Perempuan"/>
    <x v="0"/>
    <n v="6966000"/>
    <n v="0.12084409991386735"/>
    <x v="16"/>
    <s v="Jawa Timur"/>
    <x v="0"/>
    <s v="Genio"/>
    <s v="Matic Entry"/>
    <n v="19577000"/>
    <n v="3915000"/>
    <s v="Medium"/>
    <n v="0.2"/>
    <x v="5"/>
    <n v="0.14499999999999999"/>
    <n v="841800"/>
    <n v="20204000"/>
    <x v="0"/>
    <x v="0"/>
    <n v="0"/>
    <n v="0"/>
    <n v="1"/>
    <s v="survey ulang"/>
    <n v="1"/>
    <n v="2"/>
    <n v="1"/>
    <n v="0"/>
    <n v="4"/>
    <s v="Low Risk"/>
    <n v="7"/>
    <s v="6-11 bulan"/>
  </r>
  <r>
    <s v="KRM00704"/>
    <d v="2026-01-18T00:00:00"/>
    <x v="5"/>
    <s v="Reza Hartono"/>
    <s v="50561710579595"/>
    <n v="40"/>
    <s v="Perempuan"/>
    <x v="2"/>
    <n v="1860000"/>
    <n v="0.21806451612903227"/>
    <x v="1"/>
    <s v="Sumatera Selatan"/>
    <x v="0"/>
    <s v="Beat Street"/>
    <s v="Matic Entry"/>
    <n v="18812000"/>
    <n v="4703000"/>
    <s v="Medium"/>
    <n v="0.25"/>
    <x v="1"/>
    <n v="0.14499999999999999"/>
    <n v="405600"/>
    <n v="24339000"/>
    <x v="1"/>
    <x v="4"/>
    <n v="120"/>
    <n v="5"/>
    <n v="5"/>
    <s v="survey ulang"/>
    <n v="2"/>
    <n v="2"/>
    <n v="4"/>
    <n v="4"/>
    <n v="12"/>
    <s v="High Risk"/>
    <n v="9"/>
    <s v="6-11 bulan"/>
  </r>
  <r>
    <s v="KRM00705"/>
    <d v="2026-03-12T00:00:00"/>
    <x v="1"/>
    <s v="Ahmad Sari"/>
    <s v="97591107883452"/>
    <n v="38"/>
    <s v="Lakilaki"/>
    <x v="1"/>
    <n v="11397000"/>
    <n v="0.14057208037202773"/>
    <x v="10"/>
    <s v="Jawa Timur"/>
    <x v="1"/>
    <s v="Aerox 155"/>
    <s v="Matic Sport"/>
    <n v="31581000"/>
    <n v="7895000"/>
    <s v="Medium"/>
    <n v="0.25"/>
    <x v="3"/>
    <n v="0.14499999999999999"/>
    <n v="1602100"/>
    <n v="28838000"/>
    <x v="0"/>
    <x v="0"/>
    <n v="0"/>
    <n v="0"/>
    <n v="1"/>
    <m/>
    <n v="1"/>
    <n v="2"/>
    <n v="1"/>
    <n v="0"/>
    <n v="4"/>
    <s v="Low Risk"/>
    <n v="7"/>
    <s v="6-11 bulan"/>
  </r>
  <r>
    <s v="KRM00706"/>
    <d v="2026-01-01T00:00:00"/>
    <x v="5"/>
    <s v="Budi Sari"/>
    <s v="53461905807232"/>
    <n v="23"/>
    <s v="Perempuan"/>
    <x v="1"/>
    <n v="5197000"/>
    <n v="0.31498941697132959"/>
    <x v="10"/>
    <s v="Jawa Timur"/>
    <x v="0"/>
    <s v="PCX 160"/>
    <s v="Matic Premium"/>
    <n v="35831000"/>
    <n v="5375000"/>
    <s v="Medium"/>
    <n v="0.15"/>
    <x v="5"/>
    <n v="0.14499999999999999"/>
    <n v="1637000"/>
    <n v="39288000"/>
    <x v="0"/>
    <x v="0"/>
    <n v="0"/>
    <n v="0"/>
    <n v="1"/>
    <s v="approved"/>
    <n v="3"/>
    <n v="2"/>
    <n v="1"/>
    <n v="0"/>
    <n v="6"/>
    <s v="Low Risk"/>
    <n v="9"/>
    <s v="6-11 bulan"/>
  </r>
  <r>
    <s v="KRM00707"/>
    <d v="2026-01-25T00:00:00"/>
    <x v="5"/>
    <s v="Maya Kusuma"/>
    <s v="92771108782735"/>
    <n v="35"/>
    <s v="Lakilaki"/>
    <x v="7"/>
    <n v="2725000"/>
    <n v="0.51409174311926609"/>
    <x v="19"/>
    <s v="Jawa Barat"/>
    <x v="0"/>
    <s v="ADV 160"/>
    <s v="Adventure"/>
    <n v="41347000"/>
    <n v="6202000"/>
    <s v="Medium"/>
    <n v="0.15"/>
    <x v="4"/>
    <n v="0.14499999999999999"/>
    <n v="1400900"/>
    <n v="50432000"/>
    <x v="0"/>
    <x v="0"/>
    <n v="0"/>
    <n v="0"/>
    <n v="1"/>
    <s v="ok"/>
    <n v="4"/>
    <n v="2"/>
    <n v="2"/>
    <n v="0"/>
    <n v="8"/>
    <s v="Medium Risk"/>
    <n v="8"/>
    <s v="6-11 bulan"/>
  </r>
  <r>
    <s v="KRM00708"/>
    <d v="2026-01-29T00:00:00"/>
    <x v="5"/>
    <s v="Indah Pratama"/>
    <s v="92822509671441"/>
    <n v="49"/>
    <s v="Perempuan"/>
    <x v="6"/>
    <n v="4360000"/>
    <n v="0.4535321100917431"/>
    <x v="4"/>
    <s v="Kalimantan Selatan"/>
    <x v="0"/>
    <s v="Scoopy"/>
    <s v="Matic Stylish"/>
    <n v="23026000"/>
    <n v="2303000"/>
    <s v="Low"/>
    <n v="0.1"/>
    <x v="0"/>
    <n v="0.14499999999999999"/>
    <n v="1977400"/>
    <n v="23728000"/>
    <x v="0"/>
    <x v="0"/>
    <n v="0"/>
    <n v="0"/>
    <n v="1"/>
    <m/>
    <n v="4"/>
    <n v="3"/>
    <n v="1"/>
    <n v="0"/>
    <n v="8"/>
    <s v="Medium Risk"/>
    <n v="8"/>
    <s v="6-11 bulan"/>
  </r>
  <r>
    <s v="KRM00709"/>
    <d v="2026-01-27T00:00:00"/>
    <x v="5"/>
    <s v="Indah Wibowo"/>
    <s v="82031001658428"/>
    <n v="47"/>
    <s v="Lakilaki"/>
    <x v="4"/>
    <n v="4569000"/>
    <n v="7.6471875683957108E-2"/>
    <x v="0"/>
    <s v="Bali"/>
    <x v="3"/>
    <s v="Dazz"/>
    <s v="Matic Entry"/>
    <n v="16330000"/>
    <n v="5716000"/>
    <s v="High"/>
    <n v="0.35"/>
    <x v="2"/>
    <n v="0.14499999999999999"/>
    <n v="349400"/>
    <n v="16770000"/>
    <x v="0"/>
    <x v="0"/>
    <n v="0"/>
    <n v="0"/>
    <n v="1"/>
    <s v="survey ulang"/>
    <n v="1"/>
    <n v="1"/>
    <n v="3"/>
    <n v="0"/>
    <n v="5"/>
    <s v="Low Risk"/>
    <n v="8"/>
    <s v="6-11 bulan"/>
  </r>
  <r>
    <s v="KRM00710"/>
    <d v="2026-03-19T00:00:00"/>
    <x v="1"/>
    <s v="Fitra Hartono"/>
    <s v="47601410815270"/>
    <n v="53"/>
    <s v="Lakilaki"/>
    <x v="4"/>
    <n v="6506000"/>
    <n v="0.23891792191822933"/>
    <x v="11"/>
    <s v="Sumatera Utara"/>
    <x v="1"/>
    <s v="XMAX 250"/>
    <s v="Maxi Scooter"/>
    <n v="60075000"/>
    <n v="6008000"/>
    <s v="Low"/>
    <n v="0.1"/>
    <x v="1"/>
    <n v="0.14499999999999999"/>
    <n v="1554400"/>
    <n v="93266000"/>
    <x v="0"/>
    <x v="0"/>
    <n v="0"/>
    <n v="0"/>
    <n v="1"/>
    <m/>
    <n v="2"/>
    <n v="3"/>
    <n v="4"/>
    <n v="0"/>
    <n v="9"/>
    <s v="High Risk"/>
    <n v="7"/>
    <s v="6-11 bulan"/>
  </r>
  <r>
    <s v="KRM00711"/>
    <d v="2026-05-01T00:00:00"/>
    <x v="4"/>
    <s v="Indah Susanti"/>
    <s v="40641306964776"/>
    <n v="28"/>
    <s v="Lakilaki"/>
    <x v="5"/>
    <n v="4712000"/>
    <n v="0.2075339558573854"/>
    <x v="11"/>
    <s v="Sumatera Utara"/>
    <x v="0"/>
    <s v="Vario 160"/>
    <s v="Matic Mid"/>
    <n v="28864000"/>
    <n v="4330000"/>
    <s v="Medium"/>
    <n v="0.15"/>
    <x v="4"/>
    <n v="0.14499999999999999"/>
    <n v="977900"/>
    <n v="35206000"/>
    <x v="1"/>
    <x v="3"/>
    <n v="17"/>
    <n v="1"/>
    <n v="3"/>
    <s v="data kurang"/>
    <n v="2"/>
    <n v="2"/>
    <n v="2"/>
    <n v="2"/>
    <n v="8"/>
    <s v="Medium Risk"/>
    <n v="5"/>
    <s v="0-5 bulan"/>
  </r>
  <r>
    <s v="KRM00712"/>
    <d v="2026-01-12T00:00:00"/>
    <x v="5"/>
    <s v="Rizky Setiawan"/>
    <s v="61511610809355"/>
    <n v="22"/>
    <s v="Perempuan"/>
    <x v="6"/>
    <n v="5654000"/>
    <n v="0.17449593208348071"/>
    <x v="17"/>
    <s v="Jawa Barat"/>
    <x v="1"/>
    <s v="Aerox 155"/>
    <s v="Matic Sport"/>
    <n v="33001000"/>
    <n v="8250000"/>
    <s v="Medium"/>
    <n v="0.25"/>
    <x v="4"/>
    <n v="0.14499999999999999"/>
    <n v="986600"/>
    <n v="35518000"/>
    <x v="0"/>
    <x v="0"/>
    <n v="0"/>
    <n v="0"/>
    <n v="1"/>
    <s v="approved"/>
    <n v="1"/>
    <n v="2"/>
    <n v="2"/>
    <n v="0"/>
    <n v="5"/>
    <s v="Low Risk"/>
    <n v="9"/>
    <s v="6-11 bulan"/>
  </r>
  <r>
    <s v="KRM00713"/>
    <d v="2026-06-08T00:00:00"/>
    <x v="0"/>
    <s v="Rahmat Setiawan"/>
    <s v="98421206972281"/>
    <n v="55"/>
    <s v="Lakilaki"/>
    <x v="3"/>
    <n v="4872000"/>
    <n v="0.43674055829228242"/>
    <x v="4"/>
    <s v="Kalimantan Selatan"/>
    <x v="1"/>
    <s v="NMAX 155"/>
    <s v="Matic Premium"/>
    <n v="37009000"/>
    <n v="5551000"/>
    <s v="Medium"/>
    <n v="0.15"/>
    <x v="3"/>
    <n v="0.14499999999999999"/>
    <n v="2127800"/>
    <n v="38300000"/>
    <x v="0"/>
    <x v="0"/>
    <n v="0"/>
    <n v="0"/>
    <n v="1"/>
    <m/>
    <n v="4"/>
    <n v="2"/>
    <n v="1"/>
    <n v="0"/>
    <n v="7"/>
    <s v="Medium Risk"/>
    <n v="4"/>
    <s v="0-5 bulan"/>
  </r>
  <r>
    <s v="KRM00714"/>
    <d v="2026-01-16T00:00:00"/>
    <x v="5"/>
    <s v="Tidak Diketahui"/>
    <s v="Invalid"/>
    <n v="42"/>
    <s v="Lakilaki"/>
    <x v="0"/>
    <n v="6111000"/>
    <n v="0.14331533300605465"/>
    <x v="10"/>
    <s v="Jawa Timur"/>
    <x v="1"/>
    <s v="Mio M3"/>
    <s v="Matic Entry"/>
    <n v="18105755"/>
    <n v="1811000"/>
    <s v="Low"/>
    <n v="0.1"/>
    <x v="5"/>
    <n v="0.14499999999999999"/>
    <n v="875800"/>
    <n v="21020000"/>
    <x v="0"/>
    <x v="0"/>
    <n v="0"/>
    <n v="0"/>
    <n v="1"/>
    <m/>
    <n v="1"/>
    <n v="3"/>
    <n v="1"/>
    <n v="0"/>
    <n v="5"/>
    <s v="Low Risk"/>
    <n v="9"/>
    <s v="6-11 bulan"/>
  </r>
  <r>
    <s v="KRM00715"/>
    <d v="2026-04-17T00:00:00"/>
    <x v="2"/>
    <s v="Tri Hidayah"/>
    <s v="85122803677703"/>
    <n v="29"/>
    <s v="Lakilaki"/>
    <x v="6"/>
    <n v="6332000"/>
    <n v="0.22013581806696148"/>
    <x v="5"/>
    <s v="Kalimantan Timur"/>
    <x v="0"/>
    <s v="Scoopy"/>
    <s v="Matic Stylish"/>
    <n v="24346000"/>
    <n v="9738000"/>
    <s v="High"/>
    <n v="0.4"/>
    <x v="0"/>
    <n v="0.14499999999999999"/>
    <n v="1393900"/>
    <n v="16726000"/>
    <x v="0"/>
    <x v="0"/>
    <n v="0"/>
    <n v="0"/>
    <n v="1"/>
    <s v="verifikasi"/>
    <n v="2"/>
    <n v="1"/>
    <n v="1"/>
    <n v="0"/>
    <n v="4"/>
    <s v="Low Risk"/>
    <n v="6"/>
    <s v="6-11 bulan"/>
  </r>
  <r>
    <s v="KRM00716"/>
    <d v="2026-03-20T00:00:00"/>
    <x v="1"/>
    <s v="Ahmad Kurniawan"/>
    <s v="43091608653869"/>
    <n v="21"/>
    <s v="Lakilaki"/>
    <x v="4"/>
    <n v="4965000"/>
    <n v="0.40108761329305137"/>
    <x v="1"/>
    <s v="Sumatera Selatan"/>
    <x v="1"/>
    <s v="NMAX 155"/>
    <s v="Matic Premium"/>
    <n v="34636000"/>
    <n v="5195000"/>
    <s v="Medium"/>
    <n v="0.15"/>
    <x v="3"/>
    <n v="0.14499999999999999"/>
    <n v="1991400"/>
    <n v="35845000"/>
    <x v="0"/>
    <x v="0"/>
    <n v="0"/>
    <n v="0"/>
    <n v="1"/>
    <s v="approved"/>
    <n v="4"/>
    <n v="2"/>
    <n v="1"/>
    <n v="0"/>
    <n v="7"/>
    <s v="Medium Risk"/>
    <n v="7"/>
    <s v="6-11 bulan"/>
  </r>
  <r>
    <s v="KRM00717"/>
    <d v="2026-02-06T00:00:00"/>
    <x v="3"/>
    <s v="Nia Kusuma"/>
    <s v="75312511933837"/>
    <n v="37"/>
    <s v="Lakilaki"/>
    <x v="1"/>
    <n v="10347000"/>
    <n v="8.3995360974195424E-2"/>
    <x v="2"/>
    <s v="Riau"/>
    <x v="0"/>
    <s v="Beat Street"/>
    <s v="Matic Entry"/>
    <n v="18355000"/>
    <n v="5507000"/>
    <s v="High"/>
    <n v="0.3"/>
    <x v="3"/>
    <n v="0.14499999999999999"/>
    <n v="869100"/>
    <n v="15643000"/>
    <x v="0"/>
    <x v="0"/>
    <n v="0"/>
    <n v="0"/>
    <n v="1"/>
    <m/>
    <n v="1"/>
    <n v="1"/>
    <n v="1"/>
    <n v="0"/>
    <n v="3"/>
    <s v="Low Risk"/>
    <n v="8"/>
    <s v="6-11 bulan"/>
  </r>
  <r>
    <s v="KRM00718"/>
    <d v="2026-07-06T00:00:00"/>
    <x v="12"/>
    <s v="Fitriani Hartono"/>
    <s v="70072805563972"/>
    <n v="33"/>
    <s v="Lakilaki"/>
    <x v="1"/>
    <n v="4089000"/>
    <n v="0.23969185619955979"/>
    <x v="16"/>
    <s v="Jawa Timur"/>
    <x v="0"/>
    <s v="CB150R"/>
    <s v="Sport"/>
    <n v="30736000"/>
    <n v="6147000"/>
    <s v="Medium"/>
    <n v="0.2"/>
    <x v="4"/>
    <n v="0.14499999999999999"/>
    <n v="980100"/>
    <n v="35285000"/>
    <x v="0"/>
    <x v="0"/>
    <n v="0"/>
    <n v="0"/>
    <n v="1"/>
    <s v="approved"/>
    <n v="2"/>
    <n v="2"/>
    <n v="2"/>
    <n v="0"/>
    <n v="6"/>
    <s v="Low Risk"/>
    <n v="3"/>
    <s v="0-5 bulan"/>
  </r>
  <r>
    <s v="KRM00719"/>
    <d v="2026-04-09T00:00:00"/>
    <x v="2"/>
    <s v="Dani Anggraini"/>
    <s v="58952312942085"/>
    <n v="23"/>
    <s v="Lakilaki"/>
    <x v="0"/>
    <n v="7447000"/>
    <n v="0.10537129045253123"/>
    <x v="4"/>
    <s v="Kalimantan Selatan"/>
    <x v="0"/>
    <s v="Vario 160"/>
    <s v="Matic Mid"/>
    <n v="30326000"/>
    <n v="3033000"/>
    <s v="Low"/>
    <n v="0.1"/>
    <x v="1"/>
    <n v="0.14499999999999999"/>
    <n v="784700"/>
    <n v="47080000"/>
    <x v="0"/>
    <x v="0"/>
    <n v="0"/>
    <n v="0"/>
    <n v="1"/>
    <s v="data kurang"/>
    <n v="1"/>
    <n v="3"/>
    <n v="4"/>
    <n v="0"/>
    <n v="8"/>
    <s v="Medium Risk"/>
    <n v="6"/>
    <s v="6-11 bulan"/>
  </r>
  <r>
    <s v="KRM00720"/>
    <d v="2026-12-03T00:00:00"/>
    <x v="11"/>
    <s v="Tri Kusuma"/>
    <s v="54432807823791"/>
    <n v="34"/>
    <s v="Perempuan"/>
    <x v="4"/>
    <n v="7183000"/>
    <n v="0.2514269803703188"/>
    <x v="20"/>
    <s v="DKI Jakarta"/>
    <x v="1"/>
    <s v="NMAX 155"/>
    <s v="Matic Premium"/>
    <n v="35600000"/>
    <n v="8900000"/>
    <s v="Medium"/>
    <n v="0.25"/>
    <x v="3"/>
    <n v="0.14499999999999999"/>
    <n v="1806000"/>
    <n v="32508000"/>
    <x v="0"/>
    <x v="0"/>
    <n v="0"/>
    <n v="0"/>
    <n v="1"/>
    <s v="survey ulang"/>
    <n v="2"/>
    <n v="2"/>
    <n v="1"/>
    <n v="0"/>
    <n v="5"/>
    <s v="Low Risk"/>
    <s v="N/A"/>
    <s v="N/A"/>
  </r>
  <r>
    <s v="KRM00721"/>
    <d v="2026-03-21T00:00:00"/>
    <x v="1"/>
    <s v="Yusuf Pratama"/>
    <s v="43101011602289"/>
    <n v="37"/>
    <s v="Perempuan"/>
    <x v="1"/>
    <n v="4999000"/>
    <n v="0.21310262052410481"/>
    <x v="5"/>
    <s v="Kalimantan Timur"/>
    <x v="1"/>
    <s v="XMAX 250"/>
    <s v="Maxi Scooter"/>
    <n v="61759000"/>
    <n v="24704000"/>
    <s v="High"/>
    <n v="0.4"/>
    <x v="1"/>
    <n v="0.14499999999999999"/>
    <n v="1065300"/>
    <n v="63921000"/>
    <x v="0"/>
    <x v="0"/>
    <n v="0"/>
    <n v="0"/>
    <n v="1"/>
    <s v="approved"/>
    <n v="2"/>
    <n v="1"/>
    <n v="4"/>
    <n v="0"/>
    <n v="7"/>
    <s v="Medium Risk"/>
    <n v="7"/>
    <s v="6-11 bulan"/>
  </r>
  <r>
    <s v="KRM00722"/>
    <d v="2026-02-27T00:00:00"/>
    <x v="3"/>
    <s v="Andi Purnama"/>
    <s v="37402709568384"/>
    <n v="37"/>
    <s v="Perempuan"/>
    <x v="5"/>
    <n v="4367000"/>
    <n v="0.24655369819097778"/>
    <x v="10"/>
    <s v="Jawa Timur"/>
    <x v="3"/>
    <s v="Dazz"/>
    <s v="Matic Entry"/>
    <n v="16120000"/>
    <n v="4836000"/>
    <s v="High"/>
    <n v="0.3"/>
    <x v="0"/>
    <n v="0.14499999999999999"/>
    <n v="1076700"/>
    <n v="12921000"/>
    <x v="0"/>
    <x v="0"/>
    <n v="0"/>
    <n v="0"/>
    <n v="1"/>
    <s v="approved"/>
    <n v="2"/>
    <n v="1"/>
    <n v="1"/>
    <n v="0"/>
    <n v="4"/>
    <s v="Low Risk"/>
    <n v="7"/>
    <s v="6-11 bulan"/>
  </r>
  <r>
    <s v="KRM00723"/>
    <d v="2026-06-18T00:00:00"/>
    <x v="0"/>
    <s v="Reza Prasetyo"/>
    <s v="61962705764861"/>
    <n v="46"/>
    <s v="Perempuan"/>
    <x v="9"/>
    <n v="4720000"/>
    <n v="0.30739406779661016"/>
    <x v="20"/>
    <s v="DKI Jakarta"/>
    <x v="0"/>
    <s v="Scoopy"/>
    <s v="Matic Stylish"/>
    <n v="23394000"/>
    <n v="8188000"/>
    <s v="High"/>
    <n v="0.35"/>
    <x v="0"/>
    <n v="0.14499999999999999"/>
    <n v="1450900"/>
    <n v="17411000"/>
    <x v="0"/>
    <x v="0"/>
    <n v="0"/>
    <n v="0"/>
    <n v="1"/>
    <m/>
    <n v="3"/>
    <n v="1"/>
    <n v="1"/>
    <n v="0"/>
    <n v="5"/>
    <s v="Low Risk"/>
    <n v="4"/>
    <s v="0-5 bulan"/>
  </r>
  <r>
    <s v="KRM00724"/>
    <d v="2026-04-25T00:00:00"/>
    <x v="2"/>
    <s v="Fitriani Utami"/>
    <s v="32151512793744"/>
    <n v="44"/>
    <s v="Perempuan"/>
    <x v="8"/>
    <n v="3697000"/>
    <n v="0.70730321882607516"/>
    <x v="14"/>
    <s v="DKI Jakarta"/>
    <x v="1"/>
    <s v="MT15"/>
    <s v="Sport Naked"/>
    <n v="39150000"/>
    <n v="11745000"/>
    <s v="High"/>
    <n v="0.3"/>
    <x v="0"/>
    <n v="0.14499999999999999"/>
    <n v="2614900"/>
    <n v="31379000"/>
    <x v="0"/>
    <x v="0"/>
    <n v="0"/>
    <n v="0"/>
    <n v="1"/>
    <m/>
    <n v="4"/>
    <n v="1"/>
    <n v="1"/>
    <n v="0"/>
    <n v="6"/>
    <s v="Low Risk"/>
    <n v="5"/>
    <s v="0-5 bulan"/>
  </r>
  <r>
    <s v="KRM00725"/>
    <d v="2026-05-31T00:00:00"/>
    <x v="4"/>
    <s v="Reza Setiawan"/>
    <s v="80262103791959"/>
    <n v="42"/>
    <s v="Lakilaki"/>
    <x v="1"/>
    <n v="9231000"/>
    <n v="6.8811613043007258E-2"/>
    <x v="11"/>
    <s v="Sumatera Utara"/>
    <x v="3"/>
    <s v="Dazz"/>
    <s v="Matic Entry"/>
    <n v="15756000"/>
    <n v="3939000"/>
    <s v="Medium"/>
    <n v="0.25"/>
    <x v="5"/>
    <n v="0.14499999999999999"/>
    <n v="635200"/>
    <n v="15244000"/>
    <x v="0"/>
    <x v="0"/>
    <n v="0"/>
    <n v="0"/>
    <n v="1"/>
    <s v="ok"/>
    <n v="1"/>
    <n v="2"/>
    <n v="1"/>
    <n v="0"/>
    <n v="4"/>
    <s v="Low Risk"/>
    <n v="4"/>
    <s v="0-5 bulan"/>
  </r>
  <r>
    <s v="KRM00726"/>
    <d v="2026-01-24T00:00:00"/>
    <x v="5"/>
    <s v="Tidak Diketahui"/>
    <s v="Invalid"/>
    <n v="30"/>
    <s v="Perempuan"/>
    <x v="1"/>
    <n v="7780000"/>
    <n v="0.17030848329048842"/>
    <x v="20"/>
    <s v="DKI Jakarta"/>
    <x v="0"/>
    <s v="ADV 160"/>
    <s v="Adventure"/>
    <n v="41552000"/>
    <n v="8310000"/>
    <s v="Medium"/>
    <n v="0.2"/>
    <x v="4"/>
    <n v="0.14499999999999999"/>
    <n v="1325000"/>
    <n v="47702000"/>
    <x v="0"/>
    <x v="0"/>
    <n v="0"/>
    <n v="0"/>
    <n v="1"/>
    <s v="survey ulang"/>
    <n v="1"/>
    <n v="2"/>
    <n v="2"/>
    <n v="0"/>
    <n v="5"/>
    <s v="Low Risk"/>
    <n v="8"/>
    <s v="6-11 bulan"/>
  </r>
  <r>
    <s v="KRM00727"/>
    <d v="2026-04-27T00:00:00"/>
    <x v="2"/>
    <s v="Hendra Hidayah"/>
    <s v="39192510752878"/>
    <n v="52"/>
    <s v="Lakilaki"/>
    <x v="1"/>
    <n v="10207000"/>
    <n v="4.8388360928774368E-2"/>
    <x v="11"/>
    <s v="Sumatera Utara"/>
    <x v="2"/>
    <s v="Address"/>
    <s v="Matic Mid"/>
    <n v="21474000"/>
    <n v="4295000"/>
    <s v="Medium"/>
    <n v="0.2"/>
    <x v="1"/>
    <n v="0.14499999999999999"/>
    <n v="493900"/>
    <n v="29633000"/>
    <x v="0"/>
    <x v="0"/>
    <n v="0"/>
    <n v="0"/>
    <n v="1"/>
    <s v="ok"/>
    <n v="1"/>
    <n v="2"/>
    <n v="4"/>
    <n v="0"/>
    <n v="7"/>
    <s v="Medium Risk"/>
    <n v="5"/>
    <s v="0-5 bulan"/>
  </r>
  <r>
    <s v="KRM00728"/>
    <d v="2026-05-07T00:00:00"/>
    <x v="4"/>
    <s v="Ayu Susanti"/>
    <s v="99212602961273"/>
    <n v="44"/>
    <s v="Lakilaki"/>
    <x v="7"/>
    <n v="2286000"/>
    <n v="0.29873140857392827"/>
    <x v="1"/>
    <s v="Sumatera Selatan"/>
    <x v="1"/>
    <s v="NMAX 155"/>
    <s v="Matic Premium"/>
    <n v="34575000"/>
    <n v="13830000"/>
    <s v="High"/>
    <n v="0.4"/>
    <x v="2"/>
    <n v="0.14499999999999999"/>
    <n v="682900"/>
    <n v="32777000"/>
    <x v="0"/>
    <x v="0"/>
    <n v="0"/>
    <n v="0"/>
    <n v="1"/>
    <s v="verifikasi"/>
    <n v="2"/>
    <n v="1"/>
    <n v="3"/>
    <n v="0"/>
    <n v="6"/>
    <s v="Low Risk"/>
    <n v="5"/>
    <s v="0-5 bulan"/>
  </r>
  <r>
    <s v="KRM00729"/>
    <d v="2026-01-05T00:00:00"/>
    <x v="5"/>
    <s v="Indah Susanti"/>
    <s v="55022802677429"/>
    <n v="48"/>
    <s v="Perempuan"/>
    <x v="7"/>
    <n v="3265000"/>
    <n v="0.39267993874425727"/>
    <x v="17"/>
    <s v="Jawa Barat"/>
    <x v="1"/>
    <s v="Lexi LX 155"/>
    <s v="Matic Mid"/>
    <n v="28062000"/>
    <n v="4209000"/>
    <s v="Medium"/>
    <n v="0.15"/>
    <x v="5"/>
    <n v="0.14499999999999999"/>
    <n v="1282100"/>
    <n v="30770000"/>
    <x v="0"/>
    <x v="0"/>
    <n v="0"/>
    <n v="0"/>
    <n v="1"/>
    <m/>
    <n v="3"/>
    <n v="2"/>
    <n v="1"/>
    <n v="0"/>
    <n v="6"/>
    <s v="Low Risk"/>
    <n v="9"/>
    <s v="6-11 bulan"/>
  </r>
  <r>
    <s v="KRM00730"/>
    <d v="2026-05-26T00:00:00"/>
    <x v="4"/>
    <s v="Nia Anggraini"/>
    <s v="39781308746532"/>
    <n v="47"/>
    <s v="Perempuan"/>
    <x v="8"/>
    <n v="2537000"/>
    <n v="0.88872684272763103"/>
    <x v="7"/>
    <s v="Jawa Barat"/>
    <x v="1"/>
    <s v="MT15"/>
    <s v="Sport Naked"/>
    <n v="37038000"/>
    <n v="3704000"/>
    <s v="Low"/>
    <n v="0.1"/>
    <x v="3"/>
    <n v="0.14499999999999999"/>
    <n v="2254700"/>
    <n v="40585000"/>
    <x v="0"/>
    <x v="0"/>
    <n v="0"/>
    <n v="0"/>
    <n v="1"/>
    <s v="verifikasi"/>
    <n v="4"/>
    <n v="3"/>
    <n v="1"/>
    <n v="0"/>
    <n v="8"/>
    <s v="Medium Risk"/>
    <n v="4"/>
    <s v="0-5 bulan"/>
  </r>
  <r>
    <s v="KRM00731"/>
    <d v="2026-08-05T00:00:00"/>
    <x v="9"/>
    <s v="Indah Utami"/>
    <s v="53411004873816"/>
    <n v="24"/>
    <s v="Lakilaki"/>
    <x v="0"/>
    <n v="4558000"/>
    <n v="0.16055287406757349"/>
    <x v="19"/>
    <s v="Jawa Barat"/>
    <x v="1"/>
    <s v="R15"/>
    <s v="Sport"/>
    <n v="42425000"/>
    <n v="16970000"/>
    <s v="High"/>
    <n v="0.4"/>
    <x v="1"/>
    <n v="0.14499999999999999"/>
    <n v="731800"/>
    <n v="43911000"/>
    <x v="0"/>
    <x v="0"/>
    <n v="0"/>
    <n v="0"/>
    <n v="1"/>
    <m/>
    <n v="1"/>
    <n v="1"/>
    <n v="4"/>
    <n v="0"/>
    <n v="6"/>
    <s v="Low Risk"/>
    <n v="2"/>
    <s v="0-5 bulan"/>
  </r>
  <r>
    <s v="KRM00732"/>
    <d v="2026-06-15T00:00:00"/>
    <x v="0"/>
    <s v="Lestari Utami"/>
    <s v="34031012945536"/>
    <n v="42"/>
    <s v="Perempuan"/>
    <x v="6"/>
    <n v="6248000"/>
    <n v="0.50942701664532652"/>
    <x v="10"/>
    <s v="Jawa Timur"/>
    <x v="1"/>
    <s v="R15"/>
    <s v="Sport"/>
    <n v="41697000"/>
    <n v="8339000"/>
    <s v="Medium"/>
    <n v="0.2"/>
    <x v="0"/>
    <n v="0.14499999999999999"/>
    <n v="3182900"/>
    <n v="38195000"/>
    <x v="0"/>
    <x v="0"/>
    <n v="0"/>
    <n v="0"/>
    <n v="1"/>
    <s v="data kurang"/>
    <n v="4"/>
    <n v="2"/>
    <n v="1"/>
    <n v="0"/>
    <n v="7"/>
    <s v="Medium Risk"/>
    <n v="4"/>
    <s v="0-5 bulan"/>
  </r>
  <r>
    <s v="KRM00733"/>
    <d v="2026-02-27T00:00:00"/>
    <x v="3"/>
    <s v="Rizky Rahayu"/>
    <s v="97172102592150"/>
    <n v="46"/>
    <s v="Lakilaki"/>
    <x v="4"/>
    <n v="5685000"/>
    <n v="6.6156552330694812E-2"/>
    <x v="11"/>
    <s v="Sumatera Utara"/>
    <x v="2"/>
    <s v="Nex II"/>
    <s v="Matic Entry"/>
    <n v="16353000"/>
    <n v="3271000"/>
    <s v="Medium"/>
    <n v="0.2"/>
    <x v="1"/>
    <n v="0.14499999999999999"/>
    <n v="376100"/>
    <n v="22567000"/>
    <x v="0"/>
    <x v="0"/>
    <n v="0"/>
    <n v="0"/>
    <n v="1"/>
    <m/>
    <n v="1"/>
    <n v="2"/>
    <n v="4"/>
    <n v="0"/>
    <n v="7"/>
    <s v="Medium Risk"/>
    <n v="7"/>
    <s v="6-11 bulan"/>
  </r>
  <r>
    <s v="KRM00734"/>
    <d v="2026-05-09T00:00:00"/>
    <x v="4"/>
    <s v="Rizky Prasetyo"/>
    <s v="91181307506005"/>
    <n v="29"/>
    <s v="Perempuan"/>
    <x v="8"/>
    <n v="3742000"/>
    <n v="0.19981293425975413"/>
    <x v="20"/>
    <s v="DKI Jakarta"/>
    <x v="0"/>
    <s v="CB150R"/>
    <s v="Sport"/>
    <n v="30599000"/>
    <n v="4590000"/>
    <s v="Medium"/>
    <n v="0.15"/>
    <x v="1"/>
    <n v="0.14499999999999999"/>
    <n v="747700"/>
    <n v="44865000"/>
    <x v="0"/>
    <x v="0"/>
    <n v="0"/>
    <n v="0"/>
    <n v="1"/>
    <s v="survey ulang"/>
    <n v="1"/>
    <n v="2"/>
    <n v="4"/>
    <n v="0"/>
    <n v="7"/>
    <s v="Medium Risk"/>
    <n v="5"/>
    <s v="0-5 bulan"/>
  </r>
  <r>
    <s v="KRM00735"/>
    <d v="2026-05-21T00:00:00"/>
    <x v="4"/>
    <s v="Andi Cahyono"/>
    <s v="75531311618429"/>
    <n v="52"/>
    <s v="Lakilaki"/>
    <x v="8"/>
    <n v="3529000"/>
    <n v="0.42434117313686598"/>
    <x v="8"/>
    <s v="Banten"/>
    <x v="0"/>
    <s v="PCX 160"/>
    <s v="Matic Premium"/>
    <n v="37147000"/>
    <n v="9287000"/>
    <s v="Medium"/>
    <n v="0.25"/>
    <x v="5"/>
    <n v="0.14499999999999999"/>
    <n v="1497500"/>
    <n v="35939000"/>
    <x v="0"/>
    <x v="0"/>
    <n v="0"/>
    <n v="0"/>
    <n v="1"/>
    <m/>
    <n v="4"/>
    <n v="2"/>
    <n v="1"/>
    <n v="0"/>
    <n v="7"/>
    <s v="Medium Risk"/>
    <n v="5"/>
    <s v="0-5 bulan"/>
  </r>
  <r>
    <s v="KRM00736"/>
    <d v="2026-05-16T00:00:00"/>
    <x v="4"/>
    <s v="Agus Permata"/>
    <s v="41571908534726"/>
    <n v="52"/>
    <s v="Perempuan"/>
    <x v="9"/>
    <n v="4438000"/>
    <n v="0.10326723749436684"/>
    <x v="20"/>
    <s v="DKI Jakarta"/>
    <x v="0"/>
    <s v="Vario 125"/>
    <s v="Matic Mid"/>
    <n v="24523000"/>
    <n v="8583000"/>
    <s v="High"/>
    <n v="0.35"/>
    <x v="1"/>
    <n v="0.14499999999999999"/>
    <n v="458300"/>
    <n v="27496000"/>
    <x v="0"/>
    <x v="0"/>
    <n v="0"/>
    <n v="0"/>
    <n v="1"/>
    <s v="verifikasi"/>
    <n v="1"/>
    <n v="1"/>
    <n v="4"/>
    <n v="0"/>
    <n v="6"/>
    <s v="Low Risk"/>
    <n v="5"/>
    <s v="0-5 bulan"/>
  </r>
  <r>
    <s v="KRM00737"/>
    <d v="2026-05-30T00:00:00"/>
    <x v="4"/>
    <s v="Rizky Lestari"/>
    <s v="57861509657168"/>
    <n v="33"/>
    <s v="Lakilaki"/>
    <x v="1"/>
    <n v="8236000"/>
    <n v="5.7272948033025739E-2"/>
    <x v="13"/>
    <s v="Jawa Barat"/>
    <x v="1"/>
    <s v="Freego"/>
    <s v="Matic Mid"/>
    <n v="23438000"/>
    <n v="7031000"/>
    <s v="High"/>
    <n v="0.3"/>
    <x v="1"/>
    <n v="0.14499999999999999"/>
    <n v="471700"/>
    <n v="28302000"/>
    <x v="0"/>
    <x v="0"/>
    <n v="0"/>
    <n v="0"/>
    <n v="1"/>
    <m/>
    <n v="1"/>
    <n v="1"/>
    <n v="4"/>
    <n v="0"/>
    <n v="6"/>
    <s v="Low Risk"/>
    <n v="4"/>
    <s v="0-5 bulan"/>
  </r>
  <r>
    <s v="KRM00738"/>
    <d v="2026-01-21T00:00:00"/>
    <x v="5"/>
    <s v="Joko Cahyono"/>
    <s v="74312106976162"/>
    <n v="41"/>
    <s v="Perempuan"/>
    <x v="4"/>
    <n v="6892000"/>
    <n v="0.10594892629135229"/>
    <x v="17"/>
    <s v="Jawa Barat"/>
    <x v="1"/>
    <s v="Mio M3"/>
    <s v="Matic Entry"/>
    <n v="18114000"/>
    <n v="4528000"/>
    <s v="Medium"/>
    <n v="0.25"/>
    <x v="5"/>
    <n v="0.14499999999999999"/>
    <n v="730200"/>
    <n v="17526000"/>
    <x v="0"/>
    <x v="0"/>
    <n v="0"/>
    <n v="0"/>
    <n v="1"/>
    <m/>
    <n v="1"/>
    <n v="2"/>
    <n v="1"/>
    <n v="0"/>
    <n v="4"/>
    <s v="Low Risk"/>
    <n v="9"/>
    <s v="6-11 bulan"/>
  </r>
  <r>
    <s v="KRM00739"/>
    <d v="2026-03-22T00:00:00"/>
    <x v="1"/>
    <s v="Eka Hidayah"/>
    <s v="84462906823010"/>
    <n v="28"/>
    <s v="Perempuan"/>
    <x v="9"/>
    <n v="4493000"/>
    <n v="0.22247941241931893"/>
    <x v="9"/>
    <s v="Jawa Tengah"/>
    <x v="1"/>
    <s v="Freego"/>
    <s v="Matic Mid"/>
    <n v="22735000"/>
    <n v="7957000"/>
    <s v="High"/>
    <n v="0.35"/>
    <x v="3"/>
    <n v="0.14499999999999999"/>
    <n v="999600"/>
    <n v="17993000"/>
    <x v="0"/>
    <x v="0"/>
    <n v="0"/>
    <n v="0"/>
    <n v="1"/>
    <m/>
    <n v="2"/>
    <n v="1"/>
    <n v="1"/>
    <n v="0"/>
    <n v="4"/>
    <s v="Low Risk"/>
    <n v="7"/>
    <s v="6-11 bulan"/>
  </r>
  <r>
    <s v="KRM00740"/>
    <d v="2026-03-25T00:00:00"/>
    <x v="1"/>
    <s v="Hendra Rahayu"/>
    <s v="76181808697195"/>
    <n v="56"/>
    <s v="Perempuan"/>
    <x v="0"/>
    <n v="5000000"/>
    <n v="0.17458000000000001"/>
    <x v="14"/>
    <s v="DKI Jakarta"/>
    <x v="0"/>
    <s v="Scoopy"/>
    <s v="Matic Stylish"/>
    <n v="23200000"/>
    <n v="6960000"/>
    <s v="High"/>
    <n v="0.3"/>
    <x v="5"/>
    <n v="0.14499999999999999"/>
    <n v="872900"/>
    <n v="20949000"/>
    <x v="0"/>
    <x v="0"/>
    <n v="0"/>
    <n v="0"/>
    <n v="1"/>
    <m/>
    <n v="1"/>
    <n v="1"/>
    <n v="1"/>
    <n v="0"/>
    <n v="3"/>
    <s v="Low Risk"/>
    <n v="6"/>
    <s v="6-11 bulan"/>
  </r>
  <r>
    <s v="KRM00741"/>
    <d v="2026-04-22T00:00:00"/>
    <x v="2"/>
    <s v="Rina Lestari"/>
    <s v="98131808766686"/>
    <n v="29"/>
    <s v="Perempuan"/>
    <x v="1"/>
    <n v="5326000"/>
    <n v="0.49337213668794594"/>
    <x v="20"/>
    <s v="DKI Jakarta"/>
    <x v="0"/>
    <s v="PCX 160"/>
    <s v="Matic Premium"/>
    <n v="36719000"/>
    <n v="9180000"/>
    <s v="Medium"/>
    <n v="0.25"/>
    <x v="0"/>
    <n v="0.14499999999999999"/>
    <n v="2627700"/>
    <n v="31532000"/>
    <x v="0"/>
    <x v="0"/>
    <n v="0"/>
    <n v="0"/>
    <n v="1"/>
    <s v="survey ulang"/>
    <n v="4"/>
    <n v="2"/>
    <n v="1"/>
    <n v="0"/>
    <n v="7"/>
    <s v="Medium Risk"/>
    <n v="6"/>
    <s v="6-11 bulan"/>
  </r>
  <r>
    <s v="KRM00742"/>
    <d v="2026-01-01T00:00:00"/>
    <x v="5"/>
    <s v="Fajar Setiawan"/>
    <s v="63842111586059"/>
    <n v="48"/>
    <s v="Lakilaki"/>
    <x v="5"/>
    <n v="3018000"/>
    <n v="0.29824387011265741"/>
    <x v="2"/>
    <s v="Riau"/>
    <x v="1"/>
    <s v="Freego"/>
    <s v="Matic Mid"/>
    <n v="22180000"/>
    <n v="8872000"/>
    <s v="High"/>
    <n v="0.4"/>
    <x v="3"/>
    <n v="0.14499999999999999"/>
    <n v="900100"/>
    <n v="16202000"/>
    <x v="0"/>
    <x v="0"/>
    <n v="0"/>
    <n v="0"/>
    <n v="1"/>
    <s v="verifikasi"/>
    <n v="2"/>
    <n v="1"/>
    <n v="1"/>
    <n v="0"/>
    <n v="4"/>
    <s v="Low Risk"/>
    <n v="9"/>
    <s v="6-11 bulan"/>
  </r>
  <r>
    <s v="KRM00743"/>
    <d v="2026-05-07T00:00:00"/>
    <x v="4"/>
    <s v="Indah Wibowo"/>
    <s v="96732311686403"/>
    <n v="49"/>
    <s v="Lakilaki"/>
    <x v="7"/>
    <n v="2494000"/>
    <n v="0.28716920609462709"/>
    <x v="20"/>
    <s v="DKI Jakarta"/>
    <x v="2"/>
    <s v="Address"/>
    <s v="Matic Mid"/>
    <n v="20498000"/>
    <n v="7174000"/>
    <s v="High"/>
    <n v="0.35"/>
    <x v="5"/>
    <n v="0.14499999999999999"/>
    <n v="716200"/>
    <n v="17188000"/>
    <x v="0"/>
    <x v="0"/>
    <n v="0"/>
    <n v="0"/>
    <n v="1"/>
    <s v="data kurang"/>
    <n v="2"/>
    <n v="1"/>
    <n v="1"/>
    <n v="0"/>
    <n v="4"/>
    <s v="Low Risk"/>
    <n v="5"/>
    <s v="0-5 bulan"/>
  </r>
  <r>
    <s v="KRM00744"/>
    <d v="2026-04-29T00:00:00"/>
    <x v="2"/>
    <s v="Joko Permata"/>
    <s v="44081805702647"/>
    <n v="39"/>
    <s v="Lakilaki"/>
    <x v="3"/>
    <n v="4031000"/>
    <n v="0.57675514760605306"/>
    <x v="7"/>
    <s v="Jawa Barat"/>
    <x v="4"/>
    <s v="KLX 150"/>
    <s v="Trail"/>
    <n v="38192000"/>
    <n v="3819000"/>
    <s v="Low"/>
    <n v="0.1"/>
    <x v="3"/>
    <n v="0.14499999999999999"/>
    <n v="2324900"/>
    <n v="41849000"/>
    <x v="0"/>
    <x v="0"/>
    <n v="0"/>
    <n v="0"/>
    <n v="1"/>
    <s v="approved"/>
    <n v="4"/>
    <n v="3"/>
    <n v="1"/>
    <n v="0"/>
    <n v="8"/>
    <s v="Medium Risk"/>
    <n v="5"/>
    <s v="0-5 bulan"/>
  </r>
  <r>
    <s v="KRM00745"/>
    <d v="2026-08-06T00:00:00"/>
    <x v="9"/>
    <s v="Joko Lestari"/>
    <s v="84431210701447"/>
    <n v="23"/>
    <s v="Perempuan"/>
    <x v="1"/>
    <n v="8312000"/>
    <n v="0.26801010587102986"/>
    <x v="4"/>
    <s v="Kalimantan Selatan"/>
    <x v="1"/>
    <s v="MT15"/>
    <s v="Sport Naked"/>
    <n v="38747000"/>
    <n v="5812000"/>
    <s v="Medium"/>
    <n v="0.15"/>
    <x v="3"/>
    <n v="0.14499999999999999"/>
    <n v="2227700"/>
    <n v="40098000"/>
    <x v="0"/>
    <x v="0"/>
    <n v="0"/>
    <n v="0"/>
    <n v="1"/>
    <s v="ok"/>
    <n v="2"/>
    <n v="2"/>
    <n v="1"/>
    <n v="0"/>
    <n v="5"/>
    <s v="Low Risk"/>
    <n v="2"/>
    <s v="0-5 bulan"/>
  </r>
  <r>
    <s v="KRM00746"/>
    <d v="2026-04-16T00:00:00"/>
    <x v="2"/>
    <s v="Nurul Hidayah"/>
    <s v="98322609675929"/>
    <n v="31"/>
    <s v="Perempuan"/>
    <x v="1"/>
    <n v="9383000"/>
    <n v="0.2694660556325269"/>
    <x v="8"/>
    <s v="Banten"/>
    <x v="1"/>
    <s v="MT15"/>
    <s v="Sport Naked"/>
    <n v="37854000"/>
    <n v="11356000"/>
    <s v="High"/>
    <n v="0.3"/>
    <x v="0"/>
    <n v="0.14499999999999999"/>
    <n v="2528400"/>
    <n v="30340000"/>
    <x v="0"/>
    <x v="0"/>
    <n v="0"/>
    <n v="0"/>
    <n v="1"/>
    <s v="data kurang"/>
    <n v="2"/>
    <n v="1"/>
    <n v="1"/>
    <n v="0"/>
    <n v="4"/>
    <s v="Low Risk"/>
    <n v="6"/>
    <s v="6-11 bulan"/>
  </r>
  <r>
    <s v="KRM00747"/>
    <d v="2026-02-19T00:00:00"/>
    <x v="3"/>
    <s v="Rizky Hakim"/>
    <s v="70852102573364"/>
    <n v="35"/>
    <s v="Perempuan"/>
    <x v="0"/>
    <n v="5470000"/>
    <n v="0.33866544789762337"/>
    <x v="15"/>
    <s v="DKI Jakarta"/>
    <x v="0"/>
    <s v="CB150R"/>
    <s v="Sport"/>
    <n v="30431000"/>
    <n v="3043000"/>
    <s v="Low"/>
    <n v="0.1"/>
    <x v="3"/>
    <n v="0.14499999999999999"/>
    <n v="1852500"/>
    <n v="33345000"/>
    <x v="0"/>
    <x v="0"/>
    <n v="0"/>
    <n v="0"/>
    <n v="1"/>
    <m/>
    <n v="3"/>
    <n v="3"/>
    <n v="1"/>
    <n v="0"/>
    <n v="7"/>
    <s v="Medium Risk"/>
    <n v="8"/>
    <s v="6-11 bulan"/>
  </r>
  <r>
    <s v="KRM00748"/>
    <d v="2026-05-17T00:00:00"/>
    <x v="4"/>
    <s v="Tidak Diketahui"/>
    <s v="Invalid"/>
    <n v="23"/>
    <s v="Lakilaki"/>
    <x v="7"/>
    <n v="3030500"/>
    <n v="0.28203266787658804"/>
    <x v="1"/>
    <s v="Sumatera Selatan"/>
    <x v="1"/>
    <s v="Lexi LX 155"/>
    <s v="Matic Mid"/>
    <n v="28589979"/>
    <n v="7147000"/>
    <s v="Medium"/>
    <n v="0.25"/>
    <x v="4"/>
    <n v="0.14499999999999999"/>
    <n v="854700"/>
    <n v="30771000"/>
    <x v="0"/>
    <x v="0"/>
    <n v="0"/>
    <n v="0"/>
    <n v="1"/>
    <s v="ok"/>
    <n v="2"/>
    <n v="2"/>
    <n v="2"/>
    <n v="0"/>
    <n v="6"/>
    <s v="Low Risk"/>
    <n v="5"/>
    <s v="0-5 bulan"/>
  </r>
  <r>
    <s v="KRM00749"/>
    <d v="2026-05-21T00:00:00"/>
    <x v="4"/>
    <s v="Rina Lestari"/>
    <s v="42842206502849"/>
    <n v="52"/>
    <s v="Lakilaki"/>
    <x v="3"/>
    <n v="6537000"/>
    <n v="4.9732293100810766E-2"/>
    <x v="20"/>
    <s v="DKI Jakarta"/>
    <x v="1"/>
    <s v="Mio M3"/>
    <s v="Matic Entry"/>
    <n v="17400000"/>
    <n v="6090000"/>
    <s v="High"/>
    <n v="0.35"/>
    <x v="1"/>
    <n v="0.14499999999999999"/>
    <n v="325100"/>
    <n v="19509000"/>
    <x v="0"/>
    <x v="0"/>
    <n v="0"/>
    <n v="0"/>
    <n v="1"/>
    <s v="ok"/>
    <n v="1"/>
    <n v="1"/>
    <n v="4"/>
    <n v="0"/>
    <n v="6"/>
    <s v="Low Risk"/>
    <n v="5"/>
    <s v="0-5 bulan"/>
  </r>
  <r>
    <s v="KRM00750"/>
    <d v="2026-01-14T00:00:00"/>
    <x v="5"/>
    <s v="Ahmad Hartono"/>
    <s v="94941403653248"/>
    <n v="50"/>
    <s v="Perempuan"/>
    <x v="0"/>
    <n v="6195000"/>
    <n v="8.3002421307506055E-2"/>
    <x v="15"/>
    <s v="DKI Jakarta"/>
    <x v="1"/>
    <s v="Mio M3"/>
    <s v="Matic Entry"/>
    <n v="18380000"/>
    <n v="2757000"/>
    <s v="Medium"/>
    <n v="0.15"/>
    <x v="2"/>
    <n v="0.14499999999999999"/>
    <n v="514200"/>
    <n v="24684000"/>
    <x v="0"/>
    <x v="0"/>
    <n v="0"/>
    <n v="0"/>
    <n v="1"/>
    <s v="data kurang"/>
    <n v="1"/>
    <n v="2"/>
    <n v="3"/>
    <n v="0"/>
    <n v="6"/>
    <s v="Low Risk"/>
    <n v="9"/>
    <s v="6-11 bulan"/>
  </r>
  <r>
    <s v="KRM00752"/>
    <d v="2026-02-22T00:00:00"/>
    <x v="3"/>
    <s v="Lestari Cahyono"/>
    <s v="42511610932841"/>
    <n v="28"/>
    <s v="Perempuan"/>
    <x v="0"/>
    <n v="6312000"/>
    <n v="0.18008555133079848"/>
    <x v="1"/>
    <s v="Sumatera Selatan"/>
    <x v="1"/>
    <s v="XMAX 250"/>
    <s v="Maxi Scooter"/>
    <n v="60827000"/>
    <n v="21290000"/>
    <s v="High"/>
    <n v="0.35"/>
    <x v="1"/>
    <n v="0.14499999999999999"/>
    <n v="1136700"/>
    <n v="68202000"/>
    <x v="0"/>
    <x v="0"/>
    <n v="0"/>
    <n v="0"/>
    <n v="1"/>
    <s v="survey ulang"/>
    <n v="1"/>
    <n v="1"/>
    <n v="4"/>
    <n v="0"/>
    <n v="6"/>
    <s v="Low Risk"/>
    <n v="8"/>
    <s v="6-11 bulan"/>
  </r>
  <r>
    <s v="KRM00753"/>
    <d v="2026-04-05T00:00:00"/>
    <x v="2"/>
    <s v="Putri Kurniawan"/>
    <s v="68952106554917"/>
    <n v="22"/>
    <s v="Perempuan"/>
    <x v="1"/>
    <n v="9619000"/>
    <n v="8.3303877741969026E-2"/>
    <x v="13"/>
    <s v="Jawa Barat"/>
    <x v="0"/>
    <s v="PCX 160"/>
    <s v="Matic Premium"/>
    <n v="37164000"/>
    <n v="9291000"/>
    <s v="Medium"/>
    <n v="0.25"/>
    <x v="1"/>
    <n v="0.14499999999999999"/>
    <n v="801300"/>
    <n v="48081000"/>
    <x v="0"/>
    <x v="0"/>
    <n v="0"/>
    <n v="0"/>
    <n v="1"/>
    <s v="ok"/>
    <n v="1"/>
    <n v="2"/>
    <n v="4"/>
    <n v="0"/>
    <n v="7"/>
    <s v="Medium Risk"/>
    <n v="6"/>
    <s v="6-11 bulan"/>
  </r>
  <r>
    <s v="KRM00754"/>
    <d v="2026-02-15T00:00:00"/>
    <x v="3"/>
    <s v="Ahmad Lestari"/>
    <s v="96601208585880"/>
    <n v="41"/>
    <s v="Lakilaki"/>
    <x v="2"/>
    <n v="2422000"/>
    <n v="0.44962840627580514"/>
    <x v="12"/>
    <s v="DKI Jakarta"/>
    <x v="0"/>
    <s v="CB150R"/>
    <s v="Sport"/>
    <n v="30357000"/>
    <n v="3036000"/>
    <s v="Low"/>
    <n v="0.1"/>
    <x v="4"/>
    <n v="0.14499999999999999"/>
    <n v="1089000"/>
    <n v="39205000"/>
    <x v="0"/>
    <x v="0"/>
    <n v="0"/>
    <n v="0"/>
    <n v="1"/>
    <m/>
    <n v="4"/>
    <n v="3"/>
    <n v="2"/>
    <n v="0"/>
    <n v="9"/>
    <s v="High Risk"/>
    <n v="8"/>
    <s v="6-11 bulan"/>
  </r>
  <r>
    <s v="KRM00755"/>
    <d v="2026-01-17T00:00:00"/>
    <x v="5"/>
    <s v="Tidak Diketahui"/>
    <s v="Invalid"/>
    <n v="42"/>
    <s v="Perempuan"/>
    <x v="0"/>
    <n v="6111000"/>
    <n v="0.3340042546228113"/>
    <x v="3"/>
    <s v="Sulawesi Selatan"/>
    <x v="1"/>
    <s v="NMAX 155"/>
    <s v="Matic Premium"/>
    <n v="35653919"/>
    <n v="14262000"/>
    <s v="High"/>
    <n v="0.4"/>
    <x v="0"/>
    <n v="0.14499999999999999"/>
    <n v="2041100"/>
    <n v="24494000"/>
    <x v="0"/>
    <x v="0"/>
    <n v="0"/>
    <n v="0"/>
    <n v="1"/>
    <m/>
    <n v="3"/>
    <n v="1"/>
    <n v="1"/>
    <n v="0"/>
    <n v="5"/>
    <s v="Low Risk"/>
    <n v="9"/>
    <s v="6-11 bulan"/>
  </r>
  <r>
    <s v="KRM00756"/>
    <d v="2026-02-27T00:00:00"/>
    <x v="3"/>
    <s v="Eka Nugroho"/>
    <s v="42821806957946"/>
    <n v="28"/>
    <s v="Perempuan"/>
    <x v="3"/>
    <n v="6742000"/>
    <n v="0.16251854049243547"/>
    <x v="19"/>
    <s v="Jawa Barat"/>
    <x v="0"/>
    <s v="Beat Street"/>
    <s v="Matic Entry"/>
    <n v="17999000"/>
    <n v="1800000"/>
    <s v="Low"/>
    <n v="0.1"/>
    <x v="3"/>
    <n v="0.14499999999999999"/>
    <n v="1095700"/>
    <n v="19722000"/>
    <x v="0"/>
    <x v="0"/>
    <n v="0"/>
    <n v="0"/>
    <n v="1"/>
    <s v="verifikasi"/>
    <n v="1"/>
    <n v="3"/>
    <n v="1"/>
    <n v="0"/>
    <n v="5"/>
    <s v="Low Risk"/>
    <n v="7"/>
    <s v="6-11 bulan"/>
  </r>
  <r>
    <s v="KRM00757"/>
    <d v="2026-06-06T00:00:00"/>
    <x v="0"/>
    <s v="Dani Wijaya"/>
    <s v="75361011717189"/>
    <n v="36"/>
    <s v="Perempuan"/>
    <x v="7"/>
    <n v="3822000"/>
    <n v="0.27548403976975405"/>
    <x v="6"/>
    <s v="DIY"/>
    <x v="0"/>
    <s v="Scoopy"/>
    <s v="Matic Stylish"/>
    <n v="23948000"/>
    <n v="8382000"/>
    <s v="High"/>
    <n v="0.35"/>
    <x v="3"/>
    <n v="0.14499999999999999"/>
    <n v="1052900"/>
    <n v="18952000"/>
    <x v="0"/>
    <x v="0"/>
    <n v="0"/>
    <n v="0"/>
    <n v="1"/>
    <s v="ok"/>
    <n v="2"/>
    <n v="1"/>
    <n v="1"/>
    <n v="0"/>
    <n v="4"/>
    <s v="Low Risk"/>
    <n v="4"/>
    <s v="0-5 bulan"/>
  </r>
  <r>
    <s v="KRM00758"/>
    <d v="2026-04-09T00:00:00"/>
    <x v="2"/>
    <s v="Nurul Prasetyo"/>
    <s v="61932705704698"/>
    <n v="45"/>
    <s v="Perempuan"/>
    <x v="6"/>
    <n v="6837000"/>
    <n v="0.26226415094339622"/>
    <x v="15"/>
    <s v="DKI Jakarta"/>
    <x v="1"/>
    <s v="MT15"/>
    <s v="Sport Naked"/>
    <n v="39247000"/>
    <n v="5887000"/>
    <s v="Medium"/>
    <n v="0.15"/>
    <x v="5"/>
    <n v="0.14499999999999999"/>
    <n v="1793100"/>
    <n v="43035000"/>
    <x v="0"/>
    <x v="0"/>
    <n v="0"/>
    <n v="0"/>
    <n v="1"/>
    <s v="survey ulang"/>
    <n v="2"/>
    <n v="2"/>
    <n v="1"/>
    <n v="0"/>
    <n v="5"/>
    <s v="Low Risk"/>
    <n v="6"/>
    <s v="6-11 bulan"/>
  </r>
  <r>
    <s v="KRM00759"/>
    <d v="2026-02-24T00:00:00"/>
    <x v="3"/>
    <s v="Agus Setiawan"/>
    <s v="64852605788143"/>
    <n v="47"/>
    <s v="Perempuan"/>
    <x v="3"/>
    <n v="3425000"/>
    <n v="0.3492846715328467"/>
    <x v="2"/>
    <s v="Riau"/>
    <x v="0"/>
    <s v="PCX 160"/>
    <s v="Matic Premium"/>
    <n v="35307000"/>
    <n v="5296000"/>
    <s v="Medium"/>
    <n v="0.15"/>
    <x v="4"/>
    <n v="0.14499999999999999"/>
    <n v="1196300"/>
    <n v="43066000"/>
    <x v="0"/>
    <x v="1"/>
    <n v="72"/>
    <n v="2"/>
    <n v="2"/>
    <m/>
    <n v="3"/>
    <n v="2"/>
    <n v="2"/>
    <n v="2"/>
    <n v="9"/>
    <s v="High Risk"/>
    <n v="7"/>
    <s v="6-11 bulan"/>
  </r>
  <r>
    <s v="KRM00760"/>
    <d v="2026-09-02T00:00:00"/>
    <x v="8"/>
    <s v="Ahmad Sari"/>
    <s v="33952105947681"/>
    <n v="30"/>
    <s v="Lakilaki"/>
    <x v="4"/>
    <n v="6131000"/>
    <n v="0.59146958081878975"/>
    <x v="10"/>
    <s v="Jawa Timur"/>
    <x v="1"/>
    <s v="XMAX 250"/>
    <s v="Maxi Scooter"/>
    <n v="59570000"/>
    <n v="5957000"/>
    <s v="Low"/>
    <n v="0.1"/>
    <x v="3"/>
    <n v="0.14499999999999999"/>
    <n v="3626300"/>
    <n v="65274000"/>
    <x v="0"/>
    <x v="0"/>
    <n v="0"/>
    <n v="0"/>
    <n v="1"/>
    <s v="data kurang"/>
    <n v="4"/>
    <n v="3"/>
    <n v="1"/>
    <n v="0"/>
    <n v="8"/>
    <s v="Medium Risk"/>
    <n v="1"/>
    <s v="0-5 bulan"/>
  </r>
  <r>
    <s v="KRM00761"/>
    <d v="2026-01-31T00:00:00"/>
    <x v="5"/>
    <s v="Agus Lestari"/>
    <s v="50792404569079"/>
    <n v="35"/>
    <s v="Lakilaki"/>
    <x v="1"/>
    <n v="10701000"/>
    <n v="0.13831417624521072"/>
    <x v="12"/>
    <s v="DKI Jakarta"/>
    <x v="1"/>
    <s v="Aerox 155"/>
    <s v="Matic Sport"/>
    <n v="31261000"/>
    <n v="9378000"/>
    <s v="High"/>
    <n v="0.3"/>
    <x v="3"/>
    <n v="0.14499999999999999"/>
    <n v="1480100"/>
    <n v="26642000"/>
    <x v="0"/>
    <x v="0"/>
    <n v="0"/>
    <n v="0"/>
    <n v="1"/>
    <s v="approved"/>
    <n v="1"/>
    <n v="1"/>
    <n v="1"/>
    <n v="0"/>
    <n v="3"/>
    <s v="Low Risk"/>
    <n v="8"/>
    <s v="6-11 bulan"/>
  </r>
  <r>
    <s v="KRM00762"/>
    <d v="2026-01-26T00:00:00"/>
    <x v="5"/>
    <s v="Maya Prasetyo"/>
    <s v="89101401929031"/>
    <n v="42"/>
    <s v="Lakilaki"/>
    <x v="4"/>
    <n v="5323000"/>
    <n v="0.2566222055232012"/>
    <x v="20"/>
    <s v="DKI Jakarta"/>
    <x v="3"/>
    <s v="Dazz"/>
    <s v="Matic Entry"/>
    <n v="15907000"/>
    <n v="1591000"/>
    <s v="Low"/>
    <n v="0.1"/>
    <x v="0"/>
    <n v="0.14499999999999999"/>
    <n v="1366000"/>
    <n v="16392000"/>
    <x v="0"/>
    <x v="0"/>
    <n v="0"/>
    <n v="0"/>
    <n v="1"/>
    <m/>
    <n v="2"/>
    <n v="3"/>
    <n v="1"/>
    <n v="0"/>
    <n v="6"/>
    <s v="Low Risk"/>
    <n v="8"/>
    <s v="6-11 bulan"/>
  </r>
  <r>
    <s v="KRM00763"/>
    <d v="2026-01-16T00:00:00"/>
    <x v="5"/>
    <s v="Agus Santoso"/>
    <s v="78931312507789"/>
    <n v="49"/>
    <s v="Lakilaki"/>
    <x v="8"/>
    <n v="3224000"/>
    <n v="0.94745657568238217"/>
    <x v="1"/>
    <s v="Sumatera Selatan"/>
    <x v="0"/>
    <s v="PCX 160"/>
    <s v="Matic Premium"/>
    <n v="35571000"/>
    <n v="3557000"/>
    <s v="Low"/>
    <n v="0.1"/>
    <x v="0"/>
    <n v="0.14499999999999999"/>
    <n v="3054600"/>
    <n v="36656000"/>
    <x v="0"/>
    <x v="0"/>
    <n v="0"/>
    <n v="0"/>
    <n v="1"/>
    <s v="verifikasi"/>
    <n v="4"/>
    <n v="3"/>
    <n v="1"/>
    <n v="0"/>
    <n v="8"/>
    <s v="Medium Risk"/>
    <n v="9"/>
    <s v="6-11 bulan"/>
  </r>
  <r>
    <s v="KRM00764"/>
    <d v="2026-03-14T00:00:00"/>
    <x v="1"/>
    <s v="Nia Lestari"/>
    <s v="63612301553110"/>
    <n v="40"/>
    <s v="Perempuan"/>
    <x v="3"/>
    <n v="4471000"/>
    <n v="0.14012525162156117"/>
    <x v="11"/>
    <s v="Sumatera Utara"/>
    <x v="1"/>
    <s v="Aerox 155"/>
    <s v="Matic Sport"/>
    <n v="31721000"/>
    <n v="12688000"/>
    <s v="High"/>
    <n v="0.4"/>
    <x v="2"/>
    <n v="0.14499999999999999"/>
    <n v="626500"/>
    <n v="30072000"/>
    <x v="0"/>
    <x v="0"/>
    <n v="0"/>
    <n v="0"/>
    <n v="1"/>
    <s v="verifikasi"/>
    <n v="1"/>
    <n v="1"/>
    <n v="3"/>
    <n v="0"/>
    <n v="5"/>
    <s v="Low Risk"/>
    <n v="7"/>
    <s v="6-11 bulan"/>
  </r>
  <r>
    <s v="KRM00765"/>
    <d v="2026-04-29T00:00:00"/>
    <x v="2"/>
    <s v="Rahmat Permata"/>
    <s v="79332302735859"/>
    <n v="50"/>
    <s v="Perempuan"/>
    <x v="8"/>
    <n v="3762000"/>
    <n v="0.12721956406166932"/>
    <x v="2"/>
    <s v="Riau"/>
    <x v="0"/>
    <s v="Beat Street"/>
    <s v="Matic Entry"/>
    <n v="19386000"/>
    <n v="4846000"/>
    <s v="Medium"/>
    <n v="0.25"/>
    <x v="2"/>
    <n v="0.14499999999999999"/>
    <n v="478600"/>
    <n v="22973000"/>
    <x v="0"/>
    <x v="0"/>
    <n v="0"/>
    <n v="0"/>
    <n v="1"/>
    <s v="survey ulang"/>
    <n v="1"/>
    <n v="2"/>
    <n v="3"/>
    <n v="0"/>
    <n v="6"/>
    <s v="Low Risk"/>
    <n v="5"/>
    <s v="0-5 bulan"/>
  </r>
  <r>
    <s v="KRM00766"/>
    <d v="2026-02-24T00:00:00"/>
    <x v="3"/>
    <s v="Wahyu Sari"/>
    <s v="34392708552383"/>
    <n v="50"/>
    <s v="Perempuan"/>
    <x v="0"/>
    <n v="6379000"/>
    <n v="0.26239222448659666"/>
    <x v="20"/>
    <s v="DKI Jakarta"/>
    <x v="1"/>
    <s v="XMAX 250"/>
    <s v="Maxi Scooter"/>
    <n v="59821000"/>
    <n v="8973000"/>
    <s v="Medium"/>
    <n v="0.15"/>
    <x v="2"/>
    <n v="0.14499999999999999"/>
    <n v="1673800"/>
    <n v="80341000"/>
    <x v="0"/>
    <x v="0"/>
    <n v="0"/>
    <n v="0"/>
    <n v="1"/>
    <s v="approved"/>
    <n v="2"/>
    <n v="2"/>
    <n v="3"/>
    <n v="0"/>
    <n v="7"/>
    <s v="Medium Risk"/>
    <n v="7"/>
    <s v="6-11 bulan"/>
  </r>
  <r>
    <s v="KRM00767"/>
    <d v="2026-01-12T00:00:00"/>
    <x v="5"/>
    <s v="Dani Hakim"/>
    <s v="66692704577323"/>
    <n v="45"/>
    <s v="Perempuan"/>
    <x v="4"/>
    <n v="4863000"/>
    <n v="0.17030639522928234"/>
    <x v="0"/>
    <s v="Bali"/>
    <x v="1"/>
    <s v="NMAX 155"/>
    <s v="Matic Premium"/>
    <n v="34628000"/>
    <n v="13851000"/>
    <s v="High"/>
    <n v="0.4"/>
    <x v="4"/>
    <n v="0.14499999999999999"/>
    <n v="828200"/>
    <n v="29815000"/>
    <x v="0"/>
    <x v="0"/>
    <n v="0"/>
    <n v="0"/>
    <n v="1"/>
    <s v="data kurang"/>
    <n v="1"/>
    <n v="1"/>
    <n v="2"/>
    <n v="0"/>
    <n v="4"/>
    <s v="Low Risk"/>
    <n v="9"/>
    <s v="6-11 bulan"/>
  </r>
  <r>
    <s v="KRM00768"/>
    <d v="2026-03-19T00:00:00"/>
    <x v="1"/>
    <s v="Indah Saputra"/>
    <s v="63142111579207"/>
    <n v="32"/>
    <s v="Perempuan"/>
    <x v="0"/>
    <n v="7382000"/>
    <n v="0.12374695204551613"/>
    <x v="17"/>
    <s v="Jawa Barat"/>
    <x v="1"/>
    <s v="NMAX 155"/>
    <s v="Matic Premium"/>
    <n v="34689000"/>
    <n v="6938000"/>
    <s v="Medium"/>
    <n v="0.2"/>
    <x v="2"/>
    <n v="0.14499999999999999"/>
    <n v="913500"/>
    <n v="43846000"/>
    <x v="0"/>
    <x v="0"/>
    <n v="0"/>
    <n v="0"/>
    <n v="1"/>
    <s v="data kurang"/>
    <n v="1"/>
    <n v="2"/>
    <n v="3"/>
    <n v="0"/>
    <n v="6"/>
    <s v="Low Risk"/>
    <n v="7"/>
    <s v="6-11 bulan"/>
  </r>
  <r>
    <s v="KRM00769"/>
    <d v="2026-03-28T00:00:00"/>
    <x v="1"/>
    <s v="Rizky Wibowo"/>
    <s v="48321608672035"/>
    <n v="51"/>
    <s v="Lakilaki"/>
    <x v="9"/>
    <n v="5559000"/>
    <n v="6.0766324878575285E-2"/>
    <x v="0"/>
    <s v="Bali"/>
    <x v="0"/>
    <s v="Beat Street"/>
    <s v="Matic Entry"/>
    <n v="18077000"/>
    <n v="6327000"/>
    <s v="High"/>
    <n v="0.35"/>
    <x v="1"/>
    <n v="0.14499999999999999"/>
    <n v="337800"/>
    <n v="20268000"/>
    <x v="0"/>
    <x v="0"/>
    <n v="0"/>
    <n v="0"/>
    <n v="1"/>
    <s v="approved"/>
    <n v="1"/>
    <n v="1"/>
    <n v="4"/>
    <n v="0"/>
    <n v="6"/>
    <s v="Low Risk"/>
    <n v="6"/>
    <s v="6-11 bulan"/>
  </r>
  <r>
    <s v="KRM00770"/>
    <d v="2026-03-01T00:00:00"/>
    <x v="1"/>
    <s v="Tri Permata"/>
    <s v="49232305994028"/>
    <n v="27"/>
    <s v="Lakilaki"/>
    <x v="6"/>
    <n v="5159000"/>
    <n v="0.10839309943787556"/>
    <x v="1"/>
    <s v="Sumatera Selatan"/>
    <x v="0"/>
    <s v="Genio"/>
    <s v="Matic Entry"/>
    <n v="20042000"/>
    <n v="6013000"/>
    <s v="High"/>
    <n v="0.3"/>
    <x v="4"/>
    <n v="0.14499999999999999"/>
    <n v="559200"/>
    <n v="20132000"/>
    <x v="0"/>
    <x v="0"/>
    <n v="0"/>
    <n v="0"/>
    <n v="1"/>
    <s v="data kurang"/>
    <n v="1"/>
    <n v="1"/>
    <n v="2"/>
    <n v="0"/>
    <n v="4"/>
    <s v="Low Risk"/>
    <n v="7"/>
    <s v="6-11 bulan"/>
  </r>
  <r>
    <s v="KRM00771"/>
    <d v="2026-02-19T00:00:00"/>
    <x v="3"/>
    <s v="Budi Purnama"/>
    <s v="68041403654400"/>
    <n v="42"/>
    <s v="Perempuan"/>
    <x v="1"/>
    <n v="5136000"/>
    <n v="0.10794392523364486"/>
    <x v="1"/>
    <s v="Sumatera Selatan"/>
    <x v="2"/>
    <s v="Nex II"/>
    <s v="Matic Entry"/>
    <n v="17192000"/>
    <n v="6877000"/>
    <s v="High"/>
    <n v="0.4"/>
    <x v="5"/>
    <n v="0.14499999999999999"/>
    <n v="554400"/>
    <n v="13306000"/>
    <x v="0"/>
    <x v="0"/>
    <n v="0"/>
    <n v="0"/>
    <n v="1"/>
    <s v="data kurang"/>
    <n v="1"/>
    <n v="1"/>
    <n v="1"/>
    <n v="0"/>
    <n v="3"/>
    <s v="Low Risk"/>
    <n v="8"/>
    <s v="6-11 bulan"/>
  </r>
  <r>
    <s v="KRM00772"/>
    <d v="2026-05-03T00:00:00"/>
    <x v="4"/>
    <s v="Wahyu Cahyono"/>
    <s v="40782212583732"/>
    <n v="38"/>
    <s v="Lakilaki"/>
    <x v="8"/>
    <n v="2708000"/>
    <n v="0.29039881831610043"/>
    <x v="7"/>
    <s v="Jawa Barat"/>
    <x v="1"/>
    <s v="MT15"/>
    <s v="Sport Naked"/>
    <n v="39820000"/>
    <n v="15928000"/>
    <s v="High"/>
    <n v="0.4"/>
    <x v="2"/>
    <n v="0.14499999999999999"/>
    <n v="786400"/>
    <n v="37749000"/>
    <x v="0"/>
    <x v="0"/>
    <n v="0"/>
    <n v="0"/>
    <n v="1"/>
    <s v="verifikasi"/>
    <n v="2"/>
    <n v="1"/>
    <n v="3"/>
    <n v="0"/>
    <n v="6"/>
    <s v="Low Risk"/>
    <n v="5"/>
    <s v="0-5 bulan"/>
  </r>
  <r>
    <s v="KRM00773"/>
    <d v="2026-06-02T00:00:00"/>
    <x v="0"/>
    <s v="Rahmat Lestari"/>
    <s v="85892002991668"/>
    <n v="25"/>
    <s v="Perempuan"/>
    <x v="6"/>
    <n v="5817000"/>
    <n v="7.1892728210417742E-2"/>
    <x v="11"/>
    <s v="Sumatera Utara"/>
    <x v="0"/>
    <s v="Genio"/>
    <s v="Matic Entry"/>
    <n v="19546000"/>
    <n v="6841000"/>
    <s v="High"/>
    <n v="0.35"/>
    <x v="2"/>
    <n v="0.14499999999999999"/>
    <n v="418200"/>
    <n v="20075000"/>
    <x v="0"/>
    <x v="1"/>
    <n v="53"/>
    <n v="3"/>
    <n v="2"/>
    <s v="approved"/>
    <n v="1"/>
    <n v="1"/>
    <n v="3"/>
    <n v="4"/>
    <n v="9"/>
    <s v="High Risk"/>
    <n v="4"/>
    <s v="0-5 bulan"/>
  </r>
  <r>
    <s v="KRM00774"/>
    <d v="2026-02-16T00:00:00"/>
    <x v="3"/>
    <s v="Maya Utami"/>
    <s v="99451204544542"/>
    <n v="54"/>
    <s v="Lakilaki"/>
    <x v="6"/>
    <n v="4280000"/>
    <n v="0.15189252336448597"/>
    <x v="7"/>
    <s v="Jawa Barat"/>
    <x v="0"/>
    <s v="CB150R"/>
    <s v="Sport"/>
    <n v="30385000"/>
    <n v="10635000"/>
    <s v="High"/>
    <n v="0.35"/>
    <x v="2"/>
    <n v="0.14499999999999999"/>
    <n v="650100"/>
    <n v="31204000"/>
    <x v="0"/>
    <x v="0"/>
    <n v="0"/>
    <n v="0"/>
    <n v="1"/>
    <s v="survey ulang"/>
    <n v="1"/>
    <n v="1"/>
    <n v="3"/>
    <n v="0"/>
    <n v="5"/>
    <s v="Low Risk"/>
    <n v="8"/>
    <s v="6-11 bulan"/>
  </r>
  <r>
    <s v="KRM00775"/>
    <d v="2026-05-18T00:00:00"/>
    <x v="4"/>
    <s v="Siti Kurniawan"/>
    <s v="87991508885781"/>
    <n v="42"/>
    <s v="Perempuan"/>
    <x v="5"/>
    <n v="3513000"/>
    <n v="0.24007970395673214"/>
    <x v="20"/>
    <s v="DKI Jakarta"/>
    <x v="0"/>
    <s v="Vario 160"/>
    <s v="Matic Mid"/>
    <n v="30144000"/>
    <n v="4522000"/>
    <s v="Medium"/>
    <n v="0.15"/>
    <x v="2"/>
    <n v="0.14499999999999999"/>
    <n v="843400"/>
    <n v="40482000"/>
    <x v="0"/>
    <x v="0"/>
    <n v="0"/>
    <n v="0"/>
    <n v="1"/>
    <s v="survey ulang"/>
    <n v="2"/>
    <n v="2"/>
    <n v="3"/>
    <n v="0"/>
    <n v="7"/>
    <s v="Medium Risk"/>
    <n v="5"/>
    <s v="0-5 bulan"/>
  </r>
  <r>
    <s v="KRM00776"/>
    <d v="2026-05-27T00:00:00"/>
    <x v="4"/>
    <s v="Putri Utami"/>
    <s v="80291201554278"/>
    <n v="26"/>
    <s v="Perempuan"/>
    <x v="5"/>
    <n v="4944000"/>
    <n v="0.29623786407766989"/>
    <x v="15"/>
    <s v="DKI Jakarta"/>
    <x v="0"/>
    <s v="Revo X"/>
    <s v="Bebek"/>
    <n v="18059000"/>
    <n v="2709000"/>
    <s v="Medium"/>
    <n v="0.15"/>
    <x v="0"/>
    <n v="0.14499999999999999"/>
    <n v="1464600"/>
    <n v="17575000"/>
    <x v="0"/>
    <x v="0"/>
    <n v="0"/>
    <n v="0"/>
    <n v="1"/>
    <m/>
    <n v="2"/>
    <n v="2"/>
    <n v="1"/>
    <n v="0"/>
    <n v="5"/>
    <s v="Low Risk"/>
    <n v="4"/>
    <s v="0-5 bulan"/>
  </r>
  <r>
    <s v="KRM00777"/>
    <d v="2026-04-24T00:00:00"/>
    <x v="2"/>
    <s v="Nurul Permata"/>
    <s v="64801108824527"/>
    <n v="42"/>
    <s v="Perempuan"/>
    <x v="1"/>
    <n v="6172000"/>
    <n v="0.19196370706416072"/>
    <x v="13"/>
    <s v="Jawa Barat"/>
    <x v="1"/>
    <s v="Lexi LX 155"/>
    <s v="Matic Mid"/>
    <n v="29390000"/>
    <n v="7347000"/>
    <s v="Medium"/>
    <n v="0.25"/>
    <x v="5"/>
    <n v="0.14499999999999999"/>
    <n v="1184800"/>
    <n v="28435000"/>
    <x v="0"/>
    <x v="0"/>
    <n v="0"/>
    <n v="0"/>
    <n v="1"/>
    <m/>
    <n v="1"/>
    <n v="2"/>
    <n v="1"/>
    <n v="0"/>
    <n v="4"/>
    <s v="Low Risk"/>
    <n v="5"/>
    <s v="0-5 bulan"/>
  </r>
  <r>
    <s v="KRM00778"/>
    <d v="2026-06-15T00:00:00"/>
    <x v="0"/>
    <s v="Bagus Utami"/>
    <s v="89512106757980"/>
    <n v="28"/>
    <s v="Perempuan"/>
    <x v="4"/>
    <n v="6187000"/>
    <n v="0.61630838855665104"/>
    <x v="15"/>
    <s v="DKI Jakarta"/>
    <x v="1"/>
    <s v="XMAX 250"/>
    <s v="Maxi Scooter"/>
    <n v="62638000"/>
    <n v="6264000"/>
    <s v="Low"/>
    <n v="0.1"/>
    <x v="3"/>
    <n v="0.14499999999999999"/>
    <n v="3813100"/>
    <n v="68635000"/>
    <x v="0"/>
    <x v="0"/>
    <n v="0"/>
    <n v="0"/>
    <n v="1"/>
    <m/>
    <n v="4"/>
    <n v="3"/>
    <n v="1"/>
    <n v="0"/>
    <n v="8"/>
    <s v="Medium Risk"/>
    <n v="4"/>
    <s v="0-5 bulan"/>
  </r>
  <r>
    <s v="KRM00779"/>
    <d v="2026-04-04T00:00:00"/>
    <x v="2"/>
    <s v="Ahmad Santoso"/>
    <s v="99992912606174"/>
    <n v="34"/>
    <s v="Perempuan"/>
    <x v="1"/>
    <n v="11501000"/>
    <n v="0.29028780106077734"/>
    <x v="6"/>
    <s v="DIY"/>
    <x v="1"/>
    <s v="XMAX 250"/>
    <s v="Maxi Scooter"/>
    <n v="58316000"/>
    <n v="23326000"/>
    <s v="High"/>
    <n v="0.4"/>
    <x v="0"/>
    <n v="0.14499999999999999"/>
    <n v="3338600"/>
    <n v="40064000"/>
    <x v="0"/>
    <x v="0"/>
    <n v="0"/>
    <n v="0"/>
    <n v="1"/>
    <s v="data kurang"/>
    <n v="2"/>
    <n v="1"/>
    <n v="1"/>
    <n v="0"/>
    <n v="4"/>
    <s v="Low Risk"/>
    <n v="6"/>
    <s v="6-11 bulan"/>
  </r>
  <r>
    <s v="KRM00780"/>
    <d v="2026-01-05T00:00:00"/>
    <x v="5"/>
    <s v="Sri Saputra"/>
    <s v="82012006503366"/>
    <n v="57"/>
    <s v="Perempuan"/>
    <x v="5"/>
    <n v="3308000"/>
    <n v="0.19392382103990327"/>
    <x v="3"/>
    <s v="Sulawesi Selatan"/>
    <x v="0"/>
    <s v="Revo X"/>
    <s v="Bebek"/>
    <n v="17882000"/>
    <n v="1788000"/>
    <s v="Low"/>
    <n v="0.1"/>
    <x v="4"/>
    <n v="0.14499999999999999"/>
    <n v="641500"/>
    <n v="23095000"/>
    <x v="0"/>
    <x v="0"/>
    <n v="0"/>
    <n v="0"/>
    <n v="1"/>
    <m/>
    <n v="1"/>
    <n v="3"/>
    <n v="2"/>
    <n v="0"/>
    <n v="6"/>
    <s v="Low Risk"/>
    <n v="9"/>
    <s v="6-11 bulan"/>
  </r>
  <r>
    <s v="KRM00781"/>
    <d v="2026-04-18T00:00:00"/>
    <x v="2"/>
    <s v="Sri Wibowo"/>
    <s v="38982201593270"/>
    <n v="26"/>
    <s v="Lakilaki"/>
    <x v="9"/>
    <n v="3820000"/>
    <n v="0.50002617801047122"/>
    <x v="8"/>
    <s v="Banten"/>
    <x v="0"/>
    <s v="Vario 160"/>
    <s v="Matic Mid"/>
    <n v="30797000"/>
    <n v="10779000"/>
    <s v="High"/>
    <n v="0.35"/>
    <x v="0"/>
    <n v="0.14499999999999999"/>
    <n v="1910100"/>
    <n v="22921000"/>
    <x v="0"/>
    <x v="0"/>
    <n v="0"/>
    <n v="0"/>
    <n v="1"/>
    <m/>
    <n v="4"/>
    <n v="1"/>
    <n v="1"/>
    <n v="0"/>
    <n v="6"/>
    <s v="Low Risk"/>
    <n v="6"/>
    <s v="6-11 bulan"/>
  </r>
  <r>
    <s v="KRM00782"/>
    <d v="2026-05-24T00:00:00"/>
    <x v="4"/>
    <s v="Fitriani Utami"/>
    <s v="59051801795857"/>
    <n v="35"/>
    <s v="Perempuan"/>
    <x v="4"/>
    <n v="5985000"/>
    <n v="0.27431913116123641"/>
    <x v="0"/>
    <s v="Bali"/>
    <x v="0"/>
    <s v="Scoopy"/>
    <s v="Matic Stylish"/>
    <n v="24581000"/>
    <n v="7374000"/>
    <s v="High"/>
    <n v="0.3"/>
    <x v="0"/>
    <n v="0.14499999999999999"/>
    <n v="1641800"/>
    <n v="19702000"/>
    <x v="0"/>
    <x v="0"/>
    <n v="0"/>
    <n v="0"/>
    <n v="1"/>
    <s v="ok"/>
    <n v="2"/>
    <n v="1"/>
    <n v="1"/>
    <n v="0"/>
    <n v="4"/>
    <s v="Low Risk"/>
    <n v="4"/>
    <s v="0-5 bulan"/>
  </r>
  <r>
    <s v="KRM00783"/>
    <d v="2026-03-02T00:00:00"/>
    <x v="1"/>
    <s v="Joko Hartono"/>
    <s v="41582002615518"/>
    <n v="28"/>
    <s v="Perempuan"/>
    <x v="7"/>
    <n v="2965000"/>
    <n v="0.12755480607082631"/>
    <x v="19"/>
    <s v="Jawa Barat"/>
    <x v="0"/>
    <s v="Revo X"/>
    <s v="Bebek"/>
    <n v="17538000"/>
    <n v="4385000"/>
    <s v="Medium"/>
    <n v="0.25"/>
    <x v="1"/>
    <n v="0.14499999999999999"/>
    <n v="378200"/>
    <n v="22690000"/>
    <x v="0"/>
    <x v="0"/>
    <n v="0"/>
    <n v="0"/>
    <n v="1"/>
    <m/>
    <n v="1"/>
    <n v="2"/>
    <n v="4"/>
    <n v="0"/>
    <n v="7"/>
    <s v="Medium Risk"/>
    <n v="7"/>
    <s v="6-11 bulan"/>
  </r>
  <r>
    <s v="KRM00784"/>
    <d v="2026-05-06T00:00:00"/>
    <x v="4"/>
    <s v="Dewi Kusuma"/>
    <s v="77161308871293"/>
    <n v="47"/>
    <s v="Lakilaki"/>
    <x v="0"/>
    <n v="7469000"/>
    <n v="0.30018744142455484"/>
    <x v="1"/>
    <s v="Sumatera Selatan"/>
    <x v="0"/>
    <s v="CB150R"/>
    <s v="Sport"/>
    <n v="31331000"/>
    <n v="7833000"/>
    <s v="Medium"/>
    <n v="0.25"/>
    <x v="0"/>
    <n v="0.14499999999999999"/>
    <n v="2242100"/>
    <n v="26905000"/>
    <x v="0"/>
    <x v="0"/>
    <n v="0"/>
    <n v="0"/>
    <n v="1"/>
    <m/>
    <n v="3"/>
    <n v="2"/>
    <n v="1"/>
    <n v="0"/>
    <n v="6"/>
    <s v="Low Risk"/>
    <n v="5"/>
    <s v="0-5 bulan"/>
  </r>
  <r>
    <s v="KRM00785"/>
    <d v="2026-05-23T00:00:00"/>
    <x v="4"/>
    <s v="Budi Hidayah"/>
    <s v="84762112537733"/>
    <n v="49"/>
    <s v="Lakilaki"/>
    <x v="7"/>
    <n v="2858000"/>
    <n v="0.38033589923023092"/>
    <x v="2"/>
    <s v="Riau"/>
    <x v="0"/>
    <s v="CB150R"/>
    <s v="Sport"/>
    <n v="32083000"/>
    <n v="4812000"/>
    <s v="Medium"/>
    <n v="0.15"/>
    <x v="4"/>
    <n v="0.14499999999999999"/>
    <n v="1087000"/>
    <n v="39133000"/>
    <x v="0"/>
    <x v="0"/>
    <n v="0"/>
    <n v="0"/>
    <n v="1"/>
    <m/>
    <n v="3"/>
    <n v="2"/>
    <n v="2"/>
    <n v="0"/>
    <n v="7"/>
    <s v="Medium Risk"/>
    <n v="4"/>
    <s v="0-5 bulan"/>
  </r>
  <r>
    <s v="KRM00786"/>
    <d v="2026-04-27T00:00:00"/>
    <x v="2"/>
    <s v="Budi Hidayah"/>
    <s v="88042109563125"/>
    <n v="46"/>
    <s v="Perempuan"/>
    <x v="0"/>
    <n v="6924000"/>
    <n v="9.303870595031774E-2"/>
    <x v="11"/>
    <s v="Sumatera Utara"/>
    <x v="0"/>
    <s v="Beat Street"/>
    <s v="Matic Entry"/>
    <n v="18438000"/>
    <n v="6453000"/>
    <s v="High"/>
    <n v="0.35"/>
    <x v="5"/>
    <n v="0.14499999999999999"/>
    <n v="644200"/>
    <n v="15461000"/>
    <x v="0"/>
    <x v="0"/>
    <n v="0"/>
    <n v="0"/>
    <n v="1"/>
    <s v="survey ulang"/>
    <n v="1"/>
    <n v="1"/>
    <n v="1"/>
    <n v="0"/>
    <n v="3"/>
    <s v="Low Risk"/>
    <n v="5"/>
    <s v="0-5 bulan"/>
  </r>
  <r>
    <s v="KRM00787"/>
    <d v="2026-01-10T00:00:00"/>
    <x v="5"/>
    <s v="Wahyu Pratama"/>
    <s v="95712107679771"/>
    <n v="43"/>
    <s v="Perempuan"/>
    <x v="0"/>
    <n v="7914000"/>
    <n v="7.1417740712661104E-2"/>
    <x v="16"/>
    <s v="Jawa Timur"/>
    <x v="2"/>
    <s v="Nex II"/>
    <s v="Matic Entry"/>
    <n v="16177000"/>
    <n v="5662000"/>
    <s v="High"/>
    <n v="0.35"/>
    <x v="5"/>
    <n v="0.14499999999999999"/>
    <n v="565200"/>
    <n v="13564000"/>
    <x v="0"/>
    <x v="0"/>
    <n v="0"/>
    <n v="0"/>
    <n v="1"/>
    <m/>
    <n v="1"/>
    <n v="1"/>
    <n v="1"/>
    <n v="0"/>
    <n v="3"/>
    <s v="Low Risk"/>
    <n v="9"/>
    <s v="6-11 bulan"/>
  </r>
  <r>
    <s v="KRM00788"/>
    <d v="2026-01-23T00:00:00"/>
    <x v="5"/>
    <s v="Rina Utami"/>
    <s v="55242505704191"/>
    <n v="37"/>
    <s v="Perempuan"/>
    <x v="0"/>
    <n v="4875000"/>
    <n v="8.6994871794871795E-2"/>
    <x v="17"/>
    <s v="Jawa Barat"/>
    <x v="0"/>
    <s v="Beat Street"/>
    <s v="Matic Entry"/>
    <n v="18405000"/>
    <n v="5522000"/>
    <s v="High"/>
    <n v="0.3"/>
    <x v="2"/>
    <n v="0.14499999999999999"/>
    <n v="424100"/>
    <n v="20355000"/>
    <x v="0"/>
    <x v="0"/>
    <n v="0"/>
    <n v="0"/>
    <n v="1"/>
    <m/>
    <n v="1"/>
    <n v="1"/>
    <n v="3"/>
    <n v="0"/>
    <n v="5"/>
    <s v="Low Risk"/>
    <n v="8"/>
    <s v="6-11 bulan"/>
  </r>
  <r>
    <s v="KRM00789"/>
    <d v="2026-05-26T00:00:00"/>
    <x v="4"/>
    <s v="Tri Hakim"/>
    <s v="40922307655288"/>
    <n v="41"/>
    <s v="Perempuan"/>
    <x v="0"/>
    <n v="6535000"/>
    <n v="0.12425401683244071"/>
    <x v="3"/>
    <s v="Sulawesi Selatan"/>
    <x v="0"/>
    <s v="Vario 160"/>
    <s v="Matic Mid"/>
    <n v="29020000"/>
    <n v="4353000"/>
    <s v="Medium"/>
    <n v="0.15"/>
    <x v="2"/>
    <n v="0.14499999999999999"/>
    <n v="812000"/>
    <n v="38974000"/>
    <x v="0"/>
    <x v="0"/>
    <n v="0"/>
    <n v="0"/>
    <n v="1"/>
    <s v="approved"/>
    <n v="1"/>
    <n v="2"/>
    <n v="3"/>
    <n v="0"/>
    <n v="6"/>
    <s v="Low Risk"/>
    <n v="4"/>
    <s v="0-5 bulan"/>
  </r>
  <r>
    <s v="KRM00790"/>
    <d v="2026-02-21T00:00:00"/>
    <x v="3"/>
    <s v="Putri Hakim"/>
    <s v="76941407722991"/>
    <n v="23"/>
    <s v="Lakilaki"/>
    <x v="0"/>
    <n v="4924000"/>
    <n v="0.17424857839155158"/>
    <x v="15"/>
    <s v="DKI Jakarta"/>
    <x v="0"/>
    <s v="Vario 160"/>
    <s v="Matic Mid"/>
    <n v="28699000"/>
    <n v="7175000"/>
    <s v="Medium"/>
    <n v="0.25"/>
    <x v="4"/>
    <n v="0.14499999999999999"/>
    <n v="858000"/>
    <n v="30888000"/>
    <x v="0"/>
    <x v="0"/>
    <n v="0"/>
    <n v="0"/>
    <n v="1"/>
    <s v="approved"/>
    <n v="1"/>
    <n v="2"/>
    <n v="2"/>
    <n v="0"/>
    <n v="5"/>
    <s v="Low Risk"/>
    <n v="8"/>
    <s v="6-11 bulan"/>
  </r>
  <r>
    <s v="KRM00791"/>
    <d v="2026-06-02T00:00:00"/>
    <x v="0"/>
    <s v="Ayu Saputra"/>
    <s v="51382811985786"/>
    <n v="45"/>
    <s v="Perempuan"/>
    <x v="1"/>
    <n v="6375000"/>
    <n v="0.14291764705882354"/>
    <x v="15"/>
    <s v="DKI Jakarta"/>
    <x v="0"/>
    <s v="Beat Street"/>
    <s v="Matic Entry"/>
    <n v="19244000"/>
    <n v="5773000"/>
    <s v="High"/>
    <n v="0.3"/>
    <x v="3"/>
    <n v="0.14499999999999999"/>
    <n v="911100"/>
    <n v="16401000"/>
    <x v="0"/>
    <x v="0"/>
    <n v="0"/>
    <n v="0"/>
    <n v="1"/>
    <s v="survey ulang"/>
    <n v="1"/>
    <n v="1"/>
    <n v="1"/>
    <n v="0"/>
    <n v="3"/>
    <s v="Low Risk"/>
    <n v="4"/>
    <s v="0-5 bulan"/>
  </r>
  <r>
    <s v="KRM00792"/>
    <d v="2026-04-30T00:00:00"/>
    <x v="2"/>
    <s v="Fitra Fauzi"/>
    <s v="79802207952375"/>
    <n v="53"/>
    <s v="Perempuan"/>
    <x v="8"/>
    <n v="3461000"/>
    <n v="0.26402773764807858"/>
    <x v="4"/>
    <s v="Kalimantan Selatan"/>
    <x v="0"/>
    <s v="CB150R"/>
    <s v="Sport"/>
    <n v="30567000"/>
    <n v="7642000"/>
    <s v="Medium"/>
    <n v="0.25"/>
    <x v="4"/>
    <n v="0.14499999999999999"/>
    <n v="913800"/>
    <n v="32897000"/>
    <x v="0"/>
    <x v="2"/>
    <n v="0"/>
    <n v="0"/>
    <n v="0"/>
    <s v="survey ulang"/>
    <n v="2"/>
    <n v="2"/>
    <n v="2"/>
    <n v="0"/>
    <n v="6"/>
    <s v="Low Risk"/>
    <n v="5"/>
    <s v="0-5 bulan"/>
  </r>
  <r>
    <s v="KRM00793"/>
    <d v="2026-04-02T00:00:00"/>
    <x v="2"/>
    <s v="Indah Sari"/>
    <s v="78141207548105"/>
    <n v="35"/>
    <s v="Lakilaki"/>
    <x v="8"/>
    <n v="2549000"/>
    <n v="0.5145547273440565"/>
    <x v="0"/>
    <s v="Bali"/>
    <x v="4"/>
    <s v="KLX 150"/>
    <s v="Trail"/>
    <n v="38711000"/>
    <n v="5807000"/>
    <s v="Medium"/>
    <n v="0.15"/>
    <x v="4"/>
    <n v="0.14499999999999999"/>
    <n v="1311600"/>
    <n v="47217000"/>
    <x v="0"/>
    <x v="0"/>
    <n v="0"/>
    <n v="0"/>
    <n v="1"/>
    <s v="ok"/>
    <n v="4"/>
    <n v="2"/>
    <n v="2"/>
    <n v="0"/>
    <n v="8"/>
    <s v="Medium Risk"/>
    <n v="6"/>
    <s v="6-11 bulan"/>
  </r>
  <r>
    <s v="KRM00794"/>
    <d v="2026-03-15T00:00:00"/>
    <x v="1"/>
    <s v="Fajar Kurniawan"/>
    <s v="40592209925608"/>
    <n v="55"/>
    <s v="Perempuan"/>
    <x v="5"/>
    <n v="4399000"/>
    <n v="0.44851102523300751"/>
    <x v="12"/>
    <s v="DKI Jakarta"/>
    <x v="1"/>
    <s v="R15"/>
    <s v="Sport"/>
    <n v="40786000"/>
    <n v="4079000"/>
    <s v="Low"/>
    <n v="0.1"/>
    <x v="5"/>
    <n v="0.14499999999999999"/>
    <n v="1973000"/>
    <n v="47353000"/>
    <x v="0"/>
    <x v="0"/>
    <n v="0"/>
    <n v="0"/>
    <n v="1"/>
    <m/>
    <n v="4"/>
    <n v="3"/>
    <n v="1"/>
    <n v="0"/>
    <n v="8"/>
    <s v="Medium Risk"/>
    <n v="7"/>
    <s v="6-11 bulan"/>
  </r>
  <r>
    <s v="KRM00795"/>
    <d v="2026-05-08T00:00:00"/>
    <x v="4"/>
    <s v="Dani Wibowo"/>
    <s v="35071904656574"/>
    <n v="29"/>
    <s v="Perempuan"/>
    <x v="9"/>
    <n v="6161000"/>
    <n v="8.4450576205161498E-2"/>
    <x v="14"/>
    <s v="DKI Jakarta"/>
    <x v="0"/>
    <s v="Vario 125"/>
    <s v="Matic Mid"/>
    <n v="25855000"/>
    <n v="7756000"/>
    <s v="High"/>
    <n v="0.3"/>
    <x v="1"/>
    <n v="0.14499999999999999"/>
    <n v="520300"/>
    <n v="31221000"/>
    <x v="0"/>
    <x v="0"/>
    <n v="0"/>
    <n v="0"/>
    <n v="1"/>
    <s v="survey ulang"/>
    <n v="1"/>
    <n v="1"/>
    <n v="4"/>
    <n v="0"/>
    <n v="6"/>
    <s v="Low Risk"/>
    <n v="5"/>
    <s v="0-5 bulan"/>
  </r>
  <r>
    <s v="KRM00796"/>
    <d v="2026-12-03T00:00:00"/>
    <x v="11"/>
    <s v="Yusuf Wijaya"/>
    <s v="76531105623733"/>
    <n v="37"/>
    <s v="Perempuan"/>
    <x v="4"/>
    <n v="6837000"/>
    <n v="0.28960070206230804"/>
    <x v="3"/>
    <s v="Sulawesi Selatan"/>
    <x v="1"/>
    <s v="R15"/>
    <s v="Sport"/>
    <n v="40930000"/>
    <n v="4093000"/>
    <s v="Low"/>
    <n v="0.1"/>
    <x v="5"/>
    <n v="0.14499999999999999"/>
    <n v="1980000"/>
    <n v="47520000"/>
    <x v="0"/>
    <x v="0"/>
    <n v="0"/>
    <n v="0"/>
    <n v="1"/>
    <s v="survey ulang"/>
    <n v="2"/>
    <n v="3"/>
    <n v="1"/>
    <n v="0"/>
    <n v="6"/>
    <s v="Low Risk"/>
    <s v="N/A"/>
    <s v="N/A"/>
  </r>
  <r>
    <s v="KRM00797"/>
    <d v="2026-06-19T00:00:00"/>
    <x v="0"/>
    <s v="Tri Anggraini"/>
    <s v="83092404924786"/>
    <n v="49"/>
    <s v="Lakilaki"/>
    <x v="8"/>
    <n v="2975000"/>
    <n v="0.18235294117647058"/>
    <x v="15"/>
    <s v="DKI Jakarta"/>
    <x v="3"/>
    <s v="Dazz"/>
    <s v="Matic Entry"/>
    <n v="16012000"/>
    <n v="2402000"/>
    <s v="Medium"/>
    <n v="0.15"/>
    <x v="4"/>
    <n v="0.14499999999999999"/>
    <n v="542500"/>
    <n v="19530000"/>
    <x v="0"/>
    <x v="0"/>
    <n v="0"/>
    <n v="0"/>
    <n v="1"/>
    <s v="approved"/>
    <n v="1"/>
    <n v="2"/>
    <n v="2"/>
    <n v="0"/>
    <n v="5"/>
    <s v="Low Risk"/>
    <n v="4"/>
    <s v="0-5 bulan"/>
  </r>
  <r>
    <s v="KRM00798"/>
    <d v="2026-01-20T00:00:00"/>
    <x v="5"/>
    <s v="Andi Hartono"/>
    <s v="78121310849862"/>
    <n v="33"/>
    <s v="Perempuan"/>
    <x v="8"/>
    <n v="3177000"/>
    <n v="0.25070821529745041"/>
    <x v="16"/>
    <s v="Jawa Timur"/>
    <x v="1"/>
    <s v="Aerox 155"/>
    <s v="Matic Sport"/>
    <n v="32595000"/>
    <n v="4889000"/>
    <s v="Medium"/>
    <n v="0.15"/>
    <x v="1"/>
    <n v="0.14499999999999999"/>
    <n v="796500"/>
    <n v="47793000"/>
    <x v="0"/>
    <x v="0"/>
    <n v="0"/>
    <n v="0"/>
    <n v="1"/>
    <s v="ok"/>
    <n v="2"/>
    <n v="2"/>
    <n v="4"/>
    <n v="0"/>
    <n v="8"/>
    <s v="Medium Risk"/>
    <n v="9"/>
    <s v="6-11 bulan"/>
  </r>
  <r>
    <s v="KRM00799"/>
    <d v="2026-01-06T00:00:00"/>
    <x v="5"/>
    <s v="Joko Anggraini"/>
    <s v="36152101704818"/>
    <n v="44"/>
    <s v="Lakilaki"/>
    <x v="4"/>
    <n v="7336000"/>
    <n v="0.20253544165757906"/>
    <x v="5"/>
    <s v="Kalimantan Timur"/>
    <x v="0"/>
    <s v="CB150R"/>
    <s v="Sport"/>
    <n v="31380000"/>
    <n v="9414000"/>
    <s v="High"/>
    <n v="0.3"/>
    <x v="3"/>
    <n v="0.14499999999999999"/>
    <n v="1485800"/>
    <n v="26744000"/>
    <x v="0"/>
    <x v="0"/>
    <n v="0"/>
    <n v="0"/>
    <n v="1"/>
    <s v="survey ulang"/>
    <n v="2"/>
    <n v="1"/>
    <n v="1"/>
    <n v="0"/>
    <n v="4"/>
    <s v="Low Risk"/>
    <n v="9"/>
    <s v="6-11 bulan"/>
  </r>
  <r>
    <s v="KRM00800"/>
    <d v="2026-04-09T00:00:00"/>
    <x v="2"/>
    <s v="Dian Hartono"/>
    <s v="58571710974184"/>
    <n v="28"/>
    <s v="Perempuan"/>
    <x v="8"/>
    <n v="3693000"/>
    <n v="0.24578933116707283"/>
    <x v="17"/>
    <s v="Jawa Barat"/>
    <x v="0"/>
    <s v="ADV 160"/>
    <s v="Adventure"/>
    <n v="42098000"/>
    <n v="10524000"/>
    <s v="Medium"/>
    <n v="0.25"/>
    <x v="1"/>
    <n v="0.14499999999999999"/>
    <n v="907700"/>
    <n v="54465000"/>
    <x v="0"/>
    <x v="0"/>
    <n v="0"/>
    <n v="0"/>
    <n v="1"/>
    <s v="ok"/>
    <n v="2"/>
    <n v="2"/>
    <n v="4"/>
    <n v="0"/>
    <n v="8"/>
    <s v="Medium Risk"/>
    <n v="6"/>
    <s v="6-11 bulan"/>
  </r>
  <r>
    <s v="KRM00801"/>
    <d v="2026-03-29T00:00:00"/>
    <x v="1"/>
    <s v="Nia Setiawan"/>
    <s v="78212706638971"/>
    <n v="57"/>
    <s v="Lakilaki"/>
    <x v="8"/>
    <n v="3835000"/>
    <n v="0.15817470664928293"/>
    <x v="10"/>
    <s v="Jawa Timur"/>
    <x v="2"/>
    <s v="Address"/>
    <s v="Matic Mid"/>
    <n v="20478000"/>
    <n v="2048000"/>
    <s v="Low"/>
    <n v="0.1"/>
    <x v="2"/>
    <n v="0.14499999999999999"/>
    <n v="606600"/>
    <n v="29119000"/>
    <x v="0"/>
    <x v="0"/>
    <n v="0"/>
    <n v="0"/>
    <n v="1"/>
    <m/>
    <n v="1"/>
    <n v="3"/>
    <n v="3"/>
    <n v="0"/>
    <n v="7"/>
    <s v="Medium Risk"/>
    <n v="6"/>
    <s v="6-11 bulan"/>
  </r>
  <r>
    <s v="KRM00802"/>
    <d v="2026-05-29T00:00:00"/>
    <x v="4"/>
    <s v="Tri Hartono"/>
    <s v="65032806878445"/>
    <n v="45"/>
    <s v="Lakilaki"/>
    <x v="1"/>
    <n v="4563000"/>
    <n v="0.32859960552268247"/>
    <x v="8"/>
    <s v="Banten"/>
    <x v="0"/>
    <s v="Genio"/>
    <s v="Matic Entry"/>
    <n v="19642000"/>
    <n v="3928000"/>
    <s v="Medium"/>
    <n v="0.2"/>
    <x v="0"/>
    <n v="0.14499999999999999"/>
    <n v="1499400"/>
    <n v="17993000"/>
    <x v="0"/>
    <x v="0"/>
    <n v="0"/>
    <n v="0"/>
    <n v="1"/>
    <s v="survey ulang"/>
    <n v="3"/>
    <n v="2"/>
    <n v="1"/>
    <n v="0"/>
    <n v="6"/>
    <s v="Low Risk"/>
    <n v="4"/>
    <s v="0-5 bulan"/>
  </r>
  <r>
    <s v="KRM00803"/>
    <d v="2026-05-03T00:00:00"/>
    <x v="4"/>
    <s v="Tri Rahayu"/>
    <s v="44101311902729"/>
    <n v="53"/>
    <s v="Perempuan"/>
    <x v="8"/>
    <n v="2504000"/>
    <n v="0.44053514376996805"/>
    <x v="17"/>
    <s v="Jawa Barat"/>
    <x v="0"/>
    <s v="Genio"/>
    <s v="Matic Entry"/>
    <n v="19269000"/>
    <n v="7708000"/>
    <s v="High"/>
    <n v="0.4"/>
    <x v="0"/>
    <n v="0.14499999999999999"/>
    <n v="1103100"/>
    <n v="13237000"/>
    <x v="0"/>
    <x v="0"/>
    <n v="0"/>
    <n v="0"/>
    <n v="1"/>
    <m/>
    <n v="4"/>
    <n v="1"/>
    <n v="1"/>
    <n v="0"/>
    <n v="6"/>
    <s v="Low Risk"/>
    <n v="5"/>
    <s v="0-5 bulan"/>
  </r>
  <r>
    <s v="KRM00804"/>
    <d v="2026-06-11T00:00:00"/>
    <x v="0"/>
    <s v="Reza Hidayah"/>
    <s v="93612009763455"/>
    <n v="23"/>
    <s v="Lakilaki"/>
    <x v="4"/>
    <n v="4953000"/>
    <n v="0.30058550373511006"/>
    <x v="16"/>
    <s v="Jawa Timur"/>
    <x v="0"/>
    <s v="Revo X"/>
    <s v="Bebek"/>
    <n v="18357000"/>
    <n v="2754000"/>
    <s v="Medium"/>
    <n v="0.15"/>
    <x v="0"/>
    <n v="0.14499999999999999"/>
    <n v="1488800"/>
    <n v="17866000"/>
    <x v="0"/>
    <x v="0"/>
    <n v="0"/>
    <n v="0"/>
    <n v="1"/>
    <m/>
    <n v="3"/>
    <n v="2"/>
    <n v="1"/>
    <n v="0"/>
    <n v="6"/>
    <s v="Low Risk"/>
    <n v="4"/>
    <s v="0-5 bulan"/>
  </r>
  <r>
    <s v="KRM00805"/>
    <d v="2026-05-01T00:00:00"/>
    <x v="4"/>
    <s v="Rizky Hakim"/>
    <s v="82062509674477"/>
    <n v="55"/>
    <s v="Lakilaki"/>
    <x v="1"/>
    <n v="4766000"/>
    <n v="7.2618548048678136E-2"/>
    <x v="10"/>
    <s v="Jawa Timur"/>
    <x v="0"/>
    <s v="Beat Street"/>
    <s v="Matic Entry"/>
    <n v="18523000"/>
    <n v="6483000"/>
    <s v="High"/>
    <n v="0.35"/>
    <x v="1"/>
    <n v="0.14499999999999999"/>
    <n v="346100"/>
    <n v="20769000"/>
    <x v="0"/>
    <x v="0"/>
    <n v="0"/>
    <n v="0"/>
    <n v="1"/>
    <s v="approved"/>
    <n v="1"/>
    <n v="1"/>
    <n v="4"/>
    <n v="0"/>
    <n v="6"/>
    <s v="Low Risk"/>
    <n v="5"/>
    <s v="0-5 bulan"/>
  </r>
  <r>
    <s v="KRM00806"/>
    <d v="2026-04-16T00:00:00"/>
    <x v="2"/>
    <s v="Eka Pratama"/>
    <s v="61751312965461"/>
    <n v="24"/>
    <s v="Lakilaki"/>
    <x v="1"/>
    <n v="5279000"/>
    <n v="0.28147376397044893"/>
    <x v="19"/>
    <s v="Jawa Barat"/>
    <x v="0"/>
    <s v="Scoopy"/>
    <s v="Matic Stylish"/>
    <n v="24409000"/>
    <n v="2441000"/>
    <s v="Low"/>
    <n v="0.1"/>
    <x v="3"/>
    <n v="0.14499999999999999"/>
    <n v="1485900"/>
    <n v="26746000"/>
    <x v="0"/>
    <x v="0"/>
    <n v="0"/>
    <n v="0"/>
    <n v="1"/>
    <s v="ok"/>
    <n v="2"/>
    <n v="3"/>
    <n v="1"/>
    <n v="0"/>
    <n v="6"/>
    <s v="Low Risk"/>
    <n v="6"/>
    <s v="6-11 bulan"/>
  </r>
  <r>
    <s v="KRM00807"/>
    <d v="2026-05-26T00:00:00"/>
    <x v="4"/>
    <s v="Indah Prasetyo"/>
    <s v="81761701833763"/>
    <n v="34"/>
    <s v="Perempuan"/>
    <x v="4"/>
    <n v="7017000"/>
    <n v="0.37560210916346015"/>
    <x v="19"/>
    <s v="Jawa Barat"/>
    <x v="1"/>
    <s v="Aerox 155"/>
    <s v="Matic Sport"/>
    <n v="30691000"/>
    <n v="3069000"/>
    <s v="Low"/>
    <n v="0.1"/>
    <x v="0"/>
    <n v="0.14499999999999999"/>
    <n v="2635600"/>
    <n v="31627000"/>
    <x v="0"/>
    <x v="0"/>
    <n v="0"/>
    <n v="0"/>
    <n v="1"/>
    <m/>
    <n v="3"/>
    <n v="3"/>
    <n v="1"/>
    <n v="0"/>
    <n v="7"/>
    <s v="Medium Risk"/>
    <n v="4"/>
    <s v="0-5 bulan"/>
  </r>
  <r>
    <s v="KRM00808"/>
    <d v="2026-03-30T00:00:00"/>
    <x v="1"/>
    <s v="Budi Purnama"/>
    <s v="98221409971552"/>
    <n v="31"/>
    <s v="Perempuan"/>
    <x v="3"/>
    <n v="3295000"/>
    <n v="0.39869499241274658"/>
    <x v="7"/>
    <s v="Jawa Barat"/>
    <x v="1"/>
    <s v="MT15"/>
    <s v="Sport Naked"/>
    <n v="37601000"/>
    <n v="13160000"/>
    <s v="High"/>
    <n v="0.35"/>
    <x v="5"/>
    <n v="0.14499999999999999"/>
    <n v="1313700"/>
    <n v="31529000"/>
    <x v="0"/>
    <x v="0"/>
    <n v="0"/>
    <n v="0"/>
    <n v="1"/>
    <s v="data kurang"/>
    <n v="3"/>
    <n v="1"/>
    <n v="1"/>
    <n v="0"/>
    <n v="5"/>
    <s v="Low Risk"/>
    <n v="6"/>
    <s v="6-11 bulan"/>
  </r>
  <r>
    <s v="KRM00809"/>
    <d v="2026-06-16T00:00:00"/>
    <x v="0"/>
    <s v="Ayu Utami"/>
    <s v="32922110691209"/>
    <n v="48"/>
    <s v="Lakilaki"/>
    <x v="8"/>
    <n v="3719000"/>
    <n v="0.29185264856144127"/>
    <x v="17"/>
    <s v="Jawa Barat"/>
    <x v="1"/>
    <s v="Mio M3"/>
    <s v="Matic Entry"/>
    <n v="17501000"/>
    <n v="6126000"/>
    <s v="High"/>
    <n v="0.35"/>
    <x v="0"/>
    <n v="0.14499999999999999"/>
    <n v="1085400"/>
    <n v="13025000"/>
    <x v="0"/>
    <x v="0"/>
    <n v="0"/>
    <n v="0"/>
    <n v="1"/>
    <s v="verifikasi"/>
    <n v="2"/>
    <n v="1"/>
    <n v="1"/>
    <n v="0"/>
    <n v="4"/>
    <s v="Low Risk"/>
    <n v="4"/>
    <s v="0-5 bulan"/>
  </r>
  <r>
    <s v="KRM00810"/>
    <d v="2026-06-04T00:00:00"/>
    <x v="0"/>
    <s v="Reza Santoso"/>
    <s v="62671312601689"/>
    <n v="27"/>
    <s v="Perempuan"/>
    <x v="8"/>
    <n v="2512000"/>
    <n v="0.23077229299363058"/>
    <x v="9"/>
    <s v="Jawa Tengah"/>
    <x v="0"/>
    <s v="Revo X"/>
    <s v="Bebek"/>
    <n v="17976000"/>
    <n v="7190000"/>
    <s v="High"/>
    <n v="0.4"/>
    <x v="5"/>
    <n v="0.14499999999999999"/>
    <n v="579700"/>
    <n v="13914000"/>
    <x v="0"/>
    <x v="0"/>
    <n v="0"/>
    <n v="0"/>
    <n v="1"/>
    <s v="verifikasi"/>
    <n v="2"/>
    <n v="1"/>
    <n v="1"/>
    <n v="0"/>
    <n v="4"/>
    <s v="Low Risk"/>
    <n v="4"/>
    <s v="0-5 bulan"/>
  </r>
  <r>
    <s v="KRM00811"/>
    <d v="2026-01-17T00:00:00"/>
    <x v="5"/>
    <s v="Putri Wijaya"/>
    <s v="51191304792243"/>
    <n v="34"/>
    <s v="Perempuan"/>
    <x v="8"/>
    <n v="3045000"/>
    <n v="0.65041050903119868"/>
    <x v="3"/>
    <s v="Sulawesi Selatan"/>
    <x v="1"/>
    <s v="R15"/>
    <s v="Sport"/>
    <n v="40940000"/>
    <n v="4094000"/>
    <s v="Low"/>
    <n v="0.1"/>
    <x v="5"/>
    <n v="0.14499999999999999"/>
    <n v="1980500"/>
    <n v="47532000"/>
    <x v="0"/>
    <x v="0"/>
    <n v="0"/>
    <n v="0"/>
    <n v="1"/>
    <s v="data kurang"/>
    <n v="4"/>
    <n v="3"/>
    <n v="1"/>
    <n v="0"/>
    <n v="8"/>
    <s v="Medium Risk"/>
    <n v="9"/>
    <s v="6-11 bulan"/>
  </r>
  <r>
    <s v="KRM00812"/>
    <d v="2026-02-06T00:00:00"/>
    <x v="3"/>
    <s v="Tri Utami"/>
    <s v="57422203812083"/>
    <n v="34"/>
    <s v="Perempuan"/>
    <x v="8"/>
    <n v="3030000"/>
    <n v="0.26712871287128714"/>
    <x v="5"/>
    <s v="Kalimantan Timur"/>
    <x v="0"/>
    <s v="Beat Street"/>
    <s v="Matic Entry"/>
    <n v="18411000"/>
    <n v="6444000"/>
    <s v="High"/>
    <n v="0.35"/>
    <x v="3"/>
    <n v="0.14499999999999999"/>
    <n v="809400"/>
    <n v="14569000"/>
    <x v="0"/>
    <x v="0"/>
    <n v="0"/>
    <n v="0"/>
    <n v="1"/>
    <s v="verifikasi"/>
    <n v="2"/>
    <n v="1"/>
    <n v="1"/>
    <n v="0"/>
    <n v="4"/>
    <s v="Low Risk"/>
    <n v="8"/>
    <s v="6-11 bulan"/>
  </r>
  <r>
    <s v="KRM00813"/>
    <d v="2026-06-19T00:00:00"/>
    <x v="0"/>
    <s v="Rahmat Fauzi"/>
    <s v="34392505951143"/>
    <n v="55"/>
    <s v="Perempuan"/>
    <x v="6"/>
    <n v="6193000"/>
    <n v="6.1068948813176163E-2"/>
    <x v="20"/>
    <s v="DKI Jakarta"/>
    <x v="1"/>
    <s v="Mio M3"/>
    <s v="Matic Entry"/>
    <n v="17675000"/>
    <n v="6186000"/>
    <s v="High"/>
    <n v="0.35"/>
    <x v="2"/>
    <n v="0.14499999999999999"/>
    <n v="378200"/>
    <n v="18153000"/>
    <x v="0"/>
    <x v="0"/>
    <n v="0"/>
    <n v="0"/>
    <n v="1"/>
    <s v="ok"/>
    <n v="1"/>
    <n v="1"/>
    <n v="3"/>
    <n v="0"/>
    <n v="5"/>
    <s v="Low Risk"/>
    <n v="4"/>
    <s v="0-5 bulan"/>
  </r>
  <r>
    <s v="KRM00814"/>
    <d v="2026-05-16T00:00:00"/>
    <x v="4"/>
    <s v="Agus Wijaya"/>
    <s v="41071409894114"/>
    <n v="29"/>
    <s v="Lakilaki"/>
    <x v="6"/>
    <n v="4041000"/>
    <n v="0.1769116555308092"/>
    <x v="14"/>
    <s v="DKI Jakarta"/>
    <x v="1"/>
    <s v="MT15"/>
    <s v="Sport Naked"/>
    <n v="38257000"/>
    <n v="13390000"/>
    <s v="High"/>
    <n v="0.35"/>
    <x v="1"/>
    <n v="0.14499999999999999"/>
    <n v="714900"/>
    <n v="42895000"/>
    <x v="1"/>
    <x v="4"/>
    <n v="264"/>
    <n v="9"/>
    <n v="5"/>
    <s v="survey ulang"/>
    <n v="1"/>
    <n v="1"/>
    <n v="4"/>
    <n v="4"/>
    <n v="10"/>
    <s v="High Risk"/>
    <n v="5"/>
    <s v="0-5 bulan"/>
  </r>
  <r>
    <s v="KRM00815"/>
    <d v="2026-05-26T00:00:00"/>
    <x v="4"/>
    <s v="Siti Pratama"/>
    <s v="35052107564982"/>
    <n v="21"/>
    <s v="Lakilaki"/>
    <x v="8"/>
    <n v="2541000"/>
    <n v="0.29815033451397088"/>
    <x v="19"/>
    <s v="Jawa Barat"/>
    <x v="0"/>
    <s v="Vario 125"/>
    <s v="Matic Mid"/>
    <n v="25572000"/>
    <n v="2557000"/>
    <s v="Low"/>
    <n v="0.1"/>
    <x v="2"/>
    <n v="0.14499999999999999"/>
    <n v="757600"/>
    <n v="36363000"/>
    <x v="0"/>
    <x v="0"/>
    <n v="0"/>
    <n v="0"/>
    <n v="1"/>
    <s v="approved"/>
    <n v="2"/>
    <n v="3"/>
    <n v="3"/>
    <n v="0"/>
    <n v="8"/>
    <s v="Medium Risk"/>
    <n v="4"/>
    <s v="0-5 bulan"/>
  </r>
  <r>
    <s v="KRM00816"/>
    <d v="2026-03-07T00:00:00"/>
    <x v="1"/>
    <s v="Sri Lestari"/>
    <s v="56602310577328"/>
    <n v="42"/>
    <s v="Perempuan"/>
    <x v="0"/>
    <n v="5049000"/>
    <n v="0.54301841948900775"/>
    <x v="3"/>
    <s v="Sulawesi Selatan"/>
    <x v="0"/>
    <s v="CB150R"/>
    <s v="Sport"/>
    <n v="31927000"/>
    <n v="3193000"/>
    <s v="Low"/>
    <n v="0.1"/>
    <x v="0"/>
    <n v="0.14499999999999999"/>
    <n v="2741700"/>
    <n v="32900000"/>
    <x v="0"/>
    <x v="0"/>
    <n v="0"/>
    <n v="0"/>
    <n v="1"/>
    <s v="verifikasi"/>
    <n v="4"/>
    <n v="3"/>
    <n v="1"/>
    <n v="0"/>
    <n v="8"/>
    <s v="Medium Risk"/>
    <n v="7"/>
    <s v="6-11 bulan"/>
  </r>
  <r>
    <s v="KRM00817"/>
    <d v="2026-01-22T00:00:00"/>
    <x v="5"/>
    <s v="Nia Prasetyo"/>
    <s v="93511111794409"/>
    <n v="38"/>
    <s v="Lakilaki"/>
    <x v="0"/>
    <n v="4888000"/>
    <n v="0.19826104746317513"/>
    <x v="20"/>
    <s v="DKI Jakarta"/>
    <x v="1"/>
    <s v="Mio M3"/>
    <s v="Matic Entry"/>
    <n v="17910000"/>
    <n v="3582000"/>
    <s v="Medium"/>
    <n v="0.2"/>
    <x v="3"/>
    <n v="0.14499999999999999"/>
    <n v="969100"/>
    <n v="17444000"/>
    <x v="0"/>
    <x v="2"/>
    <n v="0"/>
    <n v="0"/>
    <n v="0"/>
    <s v="survey ulang"/>
    <n v="1"/>
    <n v="2"/>
    <n v="1"/>
    <n v="0"/>
    <n v="4"/>
    <s v="Low Risk"/>
    <n v="9"/>
    <s v="6-11 bulan"/>
  </r>
  <r>
    <s v="KRM00818"/>
    <d v="2026-08-05T00:00:00"/>
    <x v="9"/>
    <s v="Lestari Setiawan"/>
    <s v="39992711751596"/>
    <n v="53"/>
    <s v="Lakilaki"/>
    <x v="3"/>
    <n v="5509000"/>
    <n v="6.3695770557269923E-2"/>
    <x v="2"/>
    <s v="Riau"/>
    <x v="0"/>
    <s v="Revo X"/>
    <s v="Bebek"/>
    <n v="17765000"/>
    <n v="7106000"/>
    <s v="High"/>
    <n v="0.4"/>
    <x v="2"/>
    <n v="0.14499999999999999"/>
    <n v="350900"/>
    <n v="16841000"/>
    <x v="0"/>
    <x v="0"/>
    <n v="0"/>
    <n v="0"/>
    <n v="1"/>
    <s v="verifikasi"/>
    <n v="1"/>
    <n v="1"/>
    <n v="3"/>
    <n v="0"/>
    <n v="5"/>
    <s v="Low Risk"/>
    <n v="2"/>
    <s v="0-5 bulan"/>
  </r>
  <r>
    <s v="KRM00819"/>
    <d v="2026-03-22T00:00:00"/>
    <x v="1"/>
    <s v="Rina Hakim"/>
    <s v="81482303638932"/>
    <n v="23"/>
    <s v="Perempuan"/>
    <x v="9"/>
    <n v="5286000"/>
    <n v="0.17639046538024972"/>
    <x v="9"/>
    <s v="Jawa Tengah"/>
    <x v="0"/>
    <s v="PCX 160"/>
    <s v="Matic Premium"/>
    <n v="35408000"/>
    <n v="7082000"/>
    <s v="Medium"/>
    <n v="0.2"/>
    <x v="2"/>
    <n v="0.14499999999999999"/>
    <n v="932400"/>
    <n v="44754000"/>
    <x v="0"/>
    <x v="0"/>
    <n v="0"/>
    <n v="0"/>
    <n v="1"/>
    <m/>
    <n v="1"/>
    <n v="2"/>
    <n v="3"/>
    <n v="0"/>
    <n v="6"/>
    <s v="Low Risk"/>
    <n v="7"/>
    <s v="6-11 bulan"/>
  </r>
  <r>
    <s v="KRM00820"/>
    <d v="2026-02-25T00:00:00"/>
    <x v="3"/>
    <s v="Andi Permata"/>
    <s v="50421406989278"/>
    <n v="56"/>
    <s v="Lakilaki"/>
    <x v="1"/>
    <n v="5006000"/>
    <n v="0.23240111865761087"/>
    <x v="4"/>
    <s v="Kalimantan Selatan"/>
    <x v="0"/>
    <s v="CB150R"/>
    <s v="Sport"/>
    <n v="30921000"/>
    <n v="9276000"/>
    <s v="High"/>
    <n v="0.3"/>
    <x v="5"/>
    <n v="0.14499999999999999"/>
    <n v="1163400"/>
    <n v="27922000"/>
    <x v="0"/>
    <x v="0"/>
    <n v="0"/>
    <n v="0"/>
    <n v="1"/>
    <s v="data kurang"/>
    <n v="2"/>
    <n v="1"/>
    <n v="1"/>
    <n v="0"/>
    <n v="4"/>
    <s v="Low Risk"/>
    <n v="7"/>
    <s v="6-11 bulan"/>
  </r>
  <r>
    <s v="KRM00821"/>
    <d v="2026-03-13T00:00:00"/>
    <x v="1"/>
    <s v="Siti Susanti"/>
    <s v="72372608641216"/>
    <n v="37"/>
    <s v="Perempuan"/>
    <x v="0"/>
    <n v="6578000"/>
    <n v="0.36419884463362723"/>
    <x v="15"/>
    <s v="DKI Jakarta"/>
    <x v="0"/>
    <s v="ADV 160"/>
    <s v="Adventure"/>
    <n v="41669000"/>
    <n v="6250000"/>
    <s v="Medium"/>
    <n v="0.15"/>
    <x v="3"/>
    <n v="0.14499999999999999"/>
    <n v="2395700"/>
    <n v="43123000"/>
    <x v="0"/>
    <x v="0"/>
    <n v="0"/>
    <n v="0"/>
    <n v="1"/>
    <m/>
    <n v="3"/>
    <n v="2"/>
    <n v="1"/>
    <n v="0"/>
    <n v="6"/>
    <s v="Low Risk"/>
    <n v="7"/>
    <s v="6-11 bulan"/>
  </r>
  <r>
    <s v="KRM00822"/>
    <d v="2026-01-15T00:00:00"/>
    <x v="5"/>
    <s v="Tri Pratama"/>
    <s v="48301407663956"/>
    <n v="24"/>
    <s v="Lakilaki"/>
    <x v="6"/>
    <n v="4170000"/>
    <n v="0.12508393285371702"/>
    <x v="2"/>
    <s v="Riau"/>
    <x v="2"/>
    <s v="Address"/>
    <s v="Matic Mid"/>
    <n v="21129000"/>
    <n v="5282000"/>
    <s v="Medium"/>
    <n v="0.25"/>
    <x v="2"/>
    <n v="0.14499999999999999"/>
    <n v="521600"/>
    <n v="25039000"/>
    <x v="0"/>
    <x v="0"/>
    <n v="0"/>
    <n v="0"/>
    <n v="1"/>
    <s v="data kurang"/>
    <n v="1"/>
    <n v="2"/>
    <n v="3"/>
    <n v="0"/>
    <n v="6"/>
    <s v="Low Risk"/>
    <n v="9"/>
    <s v="6-11 bulan"/>
  </r>
  <r>
    <s v="KRM00823"/>
    <d v="2026-03-14T00:00:00"/>
    <x v="1"/>
    <s v="Putri Prasetyo"/>
    <s v="82371910799612"/>
    <n v="29"/>
    <s v="Lakilaki"/>
    <x v="6"/>
    <n v="4288000"/>
    <n v="0.82276119402985071"/>
    <x v="14"/>
    <s v="DKI Jakarta"/>
    <x v="1"/>
    <s v="R15"/>
    <s v="Sport"/>
    <n v="43500000"/>
    <n v="6525000"/>
    <s v="Medium"/>
    <n v="0.15"/>
    <x v="0"/>
    <n v="0.14499999999999999"/>
    <n v="3528000"/>
    <n v="42336000"/>
    <x v="0"/>
    <x v="0"/>
    <n v="0"/>
    <n v="0"/>
    <n v="1"/>
    <s v="survey ulang"/>
    <n v="4"/>
    <n v="2"/>
    <n v="1"/>
    <n v="0"/>
    <n v="7"/>
    <s v="Medium Risk"/>
    <n v="7"/>
    <s v="6-11 bulan"/>
  </r>
  <r>
    <s v="KRM00824"/>
    <d v="2026-04-18T00:00:00"/>
    <x v="2"/>
    <s v="Dian Susanti"/>
    <s v="85211909677986"/>
    <n v="57"/>
    <s v="Lakilaki"/>
    <x v="2"/>
    <n v="1788000"/>
    <n v="0.33551454138702463"/>
    <x v="4"/>
    <s v="Kalimantan Selatan"/>
    <x v="2"/>
    <s v="Address"/>
    <s v="Matic Mid"/>
    <n v="21440000"/>
    <n v="3216000"/>
    <s v="Medium"/>
    <n v="0.15"/>
    <x v="2"/>
    <n v="0.14499999999999999"/>
    <n v="599900"/>
    <n v="28794000"/>
    <x v="1"/>
    <x v="3"/>
    <n v="26"/>
    <n v="1"/>
    <n v="3"/>
    <m/>
    <n v="3"/>
    <n v="2"/>
    <n v="3"/>
    <n v="2"/>
    <n v="10"/>
    <s v="High Risk"/>
    <n v="6"/>
    <s v="6-11 bulan"/>
  </r>
  <r>
    <s v="KRM00825"/>
    <d v="2026-05-07T00:00:00"/>
    <x v="4"/>
    <s v="Dani Hidayah"/>
    <s v="76281010752984"/>
    <n v="51"/>
    <s v="Lakilaki"/>
    <x v="3"/>
    <n v="3286000"/>
    <n v="0.20830797321972003"/>
    <x v="19"/>
    <s v="Jawa Barat"/>
    <x v="0"/>
    <s v="Vario 125"/>
    <s v="Matic Mid"/>
    <n v="25993000"/>
    <n v="5199000"/>
    <s v="Medium"/>
    <n v="0.2"/>
    <x v="2"/>
    <n v="0.14499999999999999"/>
    <n v="684500"/>
    <n v="32855000"/>
    <x v="0"/>
    <x v="0"/>
    <n v="0"/>
    <n v="0"/>
    <n v="1"/>
    <m/>
    <n v="2"/>
    <n v="2"/>
    <n v="3"/>
    <n v="0"/>
    <n v="7"/>
    <s v="Medium Risk"/>
    <n v="5"/>
    <s v="0-5 bulan"/>
  </r>
  <r>
    <s v="KRM00826"/>
    <d v="2026-03-06T00:00:00"/>
    <x v="1"/>
    <s v="Rina Rahayu"/>
    <s v="49071808751103"/>
    <n v="36"/>
    <s v="Lakilaki"/>
    <x v="4"/>
    <n v="5483000"/>
    <n v="0.1382272478570126"/>
    <x v="12"/>
    <s v="DKI Jakarta"/>
    <x v="0"/>
    <s v="CB150R"/>
    <s v="Sport"/>
    <n v="31014000"/>
    <n v="4652000"/>
    <s v="Medium"/>
    <n v="0.15"/>
    <x v="1"/>
    <n v="0.14499999999999999"/>
    <n v="757900"/>
    <n v="45475000"/>
    <x v="0"/>
    <x v="0"/>
    <n v="0"/>
    <n v="0"/>
    <n v="1"/>
    <s v="survey ulang"/>
    <n v="1"/>
    <n v="2"/>
    <n v="4"/>
    <n v="0"/>
    <n v="7"/>
    <s v="Medium Risk"/>
    <n v="7"/>
    <s v="6-11 bulan"/>
  </r>
  <r>
    <s v="KRM00827"/>
    <s v="Data Tidak Lengkap"/>
    <x v="7"/>
    <s v="Tidak Diketahui"/>
    <s v="Data Tidak Lengkap"/>
    <n v="48"/>
    <s v="Perempuan"/>
    <x v="1"/>
    <n v="8936000"/>
    <n v="6.3260966875559529E-2"/>
    <x v="18"/>
    <s v="DKI Jakarta"/>
    <x v="0"/>
    <s v="Beat Street"/>
    <s v="Matic Entry"/>
    <n v="19083126"/>
    <n v="1908000"/>
    <s v="Low"/>
    <n v="0.1"/>
    <x v="2"/>
    <n v="0.14499999999999999"/>
    <n v="565300"/>
    <n v="27137000"/>
    <x v="0"/>
    <x v="0"/>
    <n v="0"/>
    <n v="0"/>
    <n v="1"/>
    <m/>
    <n v="1"/>
    <n v="3"/>
    <n v="3"/>
    <n v="0"/>
    <n v="7"/>
    <s v="Medium Risk"/>
    <s v="N/A"/>
    <s v="N/A"/>
  </r>
  <r>
    <s v="KRM00828"/>
    <d v="2026-04-29T00:00:00"/>
    <x v="2"/>
    <s v="Dewi Fauzi"/>
    <s v="88341011922584"/>
    <n v="32"/>
    <s v="Lakilaki"/>
    <x v="0"/>
    <n v="6086000"/>
    <n v="0.20650673677292145"/>
    <x v="0"/>
    <s v="Bali"/>
    <x v="0"/>
    <s v="Beat Street"/>
    <s v="Matic Entry"/>
    <n v="18816000"/>
    <n v="5645000"/>
    <s v="High"/>
    <n v="0.3"/>
    <x v="0"/>
    <n v="0.14499999999999999"/>
    <n v="1256800"/>
    <n v="15081000"/>
    <x v="0"/>
    <x v="0"/>
    <n v="0"/>
    <n v="0"/>
    <n v="1"/>
    <s v="approved"/>
    <n v="2"/>
    <n v="1"/>
    <n v="1"/>
    <n v="0"/>
    <n v="4"/>
    <s v="Low Risk"/>
    <n v="5"/>
    <s v="0-5 bulan"/>
  </r>
  <r>
    <s v="KRM00829"/>
    <d v="2026-05-12T00:00:00"/>
    <x v="4"/>
    <s v="Dian Pratama"/>
    <s v="93442607612685"/>
    <n v="38"/>
    <s v="Perempuan"/>
    <x v="1"/>
    <n v="8936000"/>
    <n v="7.7103849597135177E-2"/>
    <x v="20"/>
    <s v="DKI Jakarta"/>
    <x v="0"/>
    <s v="Scoopy"/>
    <s v="Matic Stylish"/>
    <n v="24627000"/>
    <n v="3694000"/>
    <s v="Medium"/>
    <n v="0.15"/>
    <x v="2"/>
    <n v="0.14499999999999999"/>
    <n v="689000"/>
    <n v="33074000"/>
    <x v="0"/>
    <x v="0"/>
    <n v="0"/>
    <n v="0"/>
    <n v="1"/>
    <s v="data kurang"/>
    <n v="1"/>
    <n v="2"/>
    <n v="3"/>
    <n v="0"/>
    <n v="6"/>
    <s v="Low Risk"/>
    <n v="5"/>
    <s v="0-5 bulan"/>
  </r>
  <r>
    <s v="KRM00830"/>
    <d v="2026-02-23T00:00:00"/>
    <x v="3"/>
    <s v="Nia Setiawan"/>
    <s v="90381207541056"/>
    <n v="21"/>
    <s v="Lakilaki"/>
    <x v="8"/>
    <n v="3647000"/>
    <n v="0.30660817109953387"/>
    <x v="2"/>
    <s v="Riau"/>
    <x v="0"/>
    <s v="ADV 160"/>
    <s v="Adventure"/>
    <n v="43214000"/>
    <n v="4321000"/>
    <s v="Low"/>
    <n v="0.1"/>
    <x v="1"/>
    <n v="0.14499999999999999"/>
    <n v="1118200"/>
    <n v="67090000"/>
    <x v="0"/>
    <x v="0"/>
    <n v="0"/>
    <n v="0"/>
    <n v="1"/>
    <s v="ok"/>
    <n v="3"/>
    <n v="3"/>
    <n v="4"/>
    <n v="0"/>
    <n v="10"/>
    <s v="High Risk"/>
    <n v="7"/>
    <s v="6-11 bulan"/>
  </r>
  <r>
    <s v="KRM00831"/>
    <d v="2026-03-06T00:00:00"/>
    <x v="1"/>
    <s v="Reza Hakim"/>
    <s v="55942703643254"/>
    <n v="29"/>
    <s v="Perempuan"/>
    <x v="0"/>
    <n v="7175000"/>
    <n v="0.12006968641114983"/>
    <x v="5"/>
    <s v="Kalimantan Timur"/>
    <x v="2"/>
    <s v="Address"/>
    <s v="Matic Mid"/>
    <n v="21370000"/>
    <n v="5342000"/>
    <s v="Medium"/>
    <n v="0.25"/>
    <x v="5"/>
    <n v="0.14499999999999999"/>
    <n v="861500"/>
    <n v="20676000"/>
    <x v="0"/>
    <x v="0"/>
    <n v="0"/>
    <n v="0"/>
    <n v="1"/>
    <s v="survey ulang"/>
    <n v="1"/>
    <n v="2"/>
    <n v="1"/>
    <n v="0"/>
    <n v="4"/>
    <s v="Low Risk"/>
    <n v="7"/>
    <s v="6-11 bulan"/>
  </r>
  <r>
    <s v="KRM00833"/>
    <d v="2026-03-16T00:00:00"/>
    <x v="1"/>
    <s v="Siti Pratama"/>
    <s v="45981009861201"/>
    <n v="24"/>
    <s v="Perempuan"/>
    <x v="4"/>
    <n v="4779000"/>
    <n v="0.17267210713538397"/>
    <x v="9"/>
    <s v="Jawa Tengah"/>
    <x v="0"/>
    <s v="Beat Street"/>
    <s v="Matic Entry"/>
    <n v="18769000"/>
    <n v="6569000"/>
    <s v="High"/>
    <n v="0.35"/>
    <x v="3"/>
    <n v="0.14499999999999999"/>
    <n v="825200"/>
    <n v="14854000"/>
    <x v="0"/>
    <x v="0"/>
    <n v="0"/>
    <n v="0"/>
    <n v="1"/>
    <m/>
    <n v="1"/>
    <n v="1"/>
    <n v="1"/>
    <n v="0"/>
    <n v="3"/>
    <s v="Low Risk"/>
    <n v="7"/>
    <s v="6-11 bulan"/>
  </r>
  <r>
    <s v="KRM00834"/>
    <d v="2026-04-13T00:00:00"/>
    <x v="2"/>
    <s v="Nurul Susanti"/>
    <s v="51302908702810"/>
    <n v="28"/>
    <s v="Perempuan"/>
    <x v="9"/>
    <n v="5196000"/>
    <n v="0.25577367205542723"/>
    <x v="19"/>
    <s v="Jawa Barat"/>
    <x v="0"/>
    <s v="Revo X"/>
    <s v="Bebek"/>
    <n v="18571000"/>
    <n v="4643000"/>
    <s v="Medium"/>
    <n v="0.25"/>
    <x v="0"/>
    <n v="0.14499999999999999"/>
    <n v="1329000"/>
    <n v="15947000"/>
    <x v="0"/>
    <x v="0"/>
    <n v="0"/>
    <n v="0"/>
    <n v="1"/>
    <s v="verifikasi"/>
    <n v="2"/>
    <n v="2"/>
    <n v="1"/>
    <n v="0"/>
    <n v="5"/>
    <s v="Low Risk"/>
    <n v="6"/>
    <s v="6-11 bulan"/>
  </r>
  <r>
    <s v="KRM00835"/>
    <d v="2026-03-15T00:00:00"/>
    <x v="1"/>
    <s v="Ahmad Susanti"/>
    <s v="48782903622054"/>
    <n v="53"/>
    <s v="Lakilaki"/>
    <x v="7"/>
    <n v="2672000"/>
    <n v="0.13218562874251497"/>
    <x v="19"/>
    <s v="Jawa Barat"/>
    <x v="2"/>
    <s v="Nex II"/>
    <s v="Matic Entry"/>
    <n v="16382000"/>
    <n v="4095000"/>
    <s v="Medium"/>
    <n v="0.25"/>
    <x v="1"/>
    <n v="0.14499999999999999"/>
    <n v="353200"/>
    <n v="21195000"/>
    <x v="0"/>
    <x v="0"/>
    <n v="0"/>
    <n v="0"/>
    <n v="1"/>
    <s v="verifikasi"/>
    <n v="1"/>
    <n v="2"/>
    <n v="4"/>
    <n v="0"/>
    <n v="7"/>
    <s v="Medium Risk"/>
    <n v="7"/>
    <s v="6-11 bulan"/>
  </r>
  <r>
    <s v="KRM00836"/>
    <d v="2026-06-18T00:00:00"/>
    <x v="0"/>
    <s v="Rahmat Kusuma"/>
    <s v="65672211704412"/>
    <n v="46"/>
    <s v="Perempuan"/>
    <x v="6"/>
    <n v="5987000"/>
    <n v="0.20639719392016034"/>
    <x v="7"/>
    <s v="Jawa Barat"/>
    <x v="0"/>
    <s v="Vario 125"/>
    <s v="Matic Mid"/>
    <n v="25544000"/>
    <n v="2554000"/>
    <s v="Low"/>
    <n v="0.1"/>
    <x v="5"/>
    <n v="0.14499999999999999"/>
    <n v="1235700"/>
    <n v="29657000"/>
    <x v="0"/>
    <x v="0"/>
    <n v="0"/>
    <n v="0"/>
    <n v="1"/>
    <m/>
    <n v="2"/>
    <n v="3"/>
    <n v="1"/>
    <n v="0"/>
    <n v="6"/>
    <s v="Low Risk"/>
    <n v="4"/>
    <s v="0-5 bulan"/>
  </r>
  <r>
    <s v="KRM00837"/>
    <d v="2026-05-12T00:00:00"/>
    <x v="4"/>
    <s v="Tidak Diketahui"/>
    <s v="Invalid"/>
    <n v="55"/>
    <s v="Perempuan"/>
    <x v="2"/>
    <n v="2438000"/>
    <n v="1.2677194421657096"/>
    <x v="5"/>
    <s v="Kalimantan Timur"/>
    <x v="1"/>
    <s v="XMAX 250"/>
    <s v="Maxi Scooter"/>
    <n v="60925502"/>
    <n v="15231000"/>
    <s v="Medium"/>
    <n v="0.25"/>
    <x v="3"/>
    <n v="0.14499999999999999"/>
    <n v="3090700"/>
    <n v="55633000"/>
    <x v="0"/>
    <x v="0"/>
    <n v="0"/>
    <n v="0"/>
    <n v="1"/>
    <m/>
    <n v="4"/>
    <n v="2"/>
    <n v="1"/>
    <n v="0"/>
    <n v="7"/>
    <s v="Medium Risk"/>
    <n v="5"/>
    <s v="0-5 bulan"/>
  </r>
  <r>
    <s v="KRM00838"/>
    <d v="2026-05-11T00:00:00"/>
    <x v="4"/>
    <s v="Indah Cahyono"/>
    <s v="45291805515800"/>
    <n v="37"/>
    <s v="Perempuan"/>
    <x v="4"/>
    <n v="6270000"/>
    <n v="0.28414673046251993"/>
    <x v="1"/>
    <s v="Sumatera Selatan"/>
    <x v="1"/>
    <s v="Aerox 155"/>
    <s v="Matic Sport"/>
    <n v="30987000"/>
    <n v="4648000"/>
    <s v="Medium"/>
    <n v="0.15"/>
    <x v="3"/>
    <n v="0.14499999999999999"/>
    <n v="1781600"/>
    <n v="32068000"/>
    <x v="0"/>
    <x v="0"/>
    <n v="0"/>
    <n v="0"/>
    <n v="1"/>
    <s v="verifikasi"/>
    <n v="2"/>
    <n v="2"/>
    <n v="1"/>
    <n v="0"/>
    <n v="5"/>
    <s v="Low Risk"/>
    <n v="5"/>
    <s v="0-5 bulan"/>
  </r>
  <r>
    <s v="KRM00839"/>
    <d v="2026-02-06T00:00:00"/>
    <x v="3"/>
    <s v="Dani Prasetyo"/>
    <s v="85532810706338"/>
    <n v="34"/>
    <s v="Lakilaki"/>
    <x v="1"/>
    <n v="3915000"/>
    <n v="0.20602809706257982"/>
    <x v="9"/>
    <s v="Jawa Tengah"/>
    <x v="0"/>
    <s v="Beat Street"/>
    <s v="Matic Entry"/>
    <n v="18348000"/>
    <n v="6422000"/>
    <s v="High"/>
    <n v="0.35"/>
    <x v="3"/>
    <n v="0.14499999999999999"/>
    <n v="806600"/>
    <n v="14519000"/>
    <x v="0"/>
    <x v="0"/>
    <n v="0"/>
    <n v="0"/>
    <n v="1"/>
    <s v="approved"/>
    <n v="2"/>
    <n v="1"/>
    <n v="1"/>
    <n v="0"/>
    <n v="4"/>
    <s v="Low Risk"/>
    <n v="8"/>
    <s v="6-11 bulan"/>
  </r>
  <r>
    <s v="KRM00840"/>
    <d v="2026-12-04T00:00:00"/>
    <x v="11"/>
    <s v="Reza Permata"/>
    <s v="37811512631717"/>
    <n v="53"/>
    <s v="Perempuan"/>
    <x v="0"/>
    <n v="5670000"/>
    <n v="0.1782716049382716"/>
    <x v="20"/>
    <s v="DKI Jakarta"/>
    <x v="1"/>
    <s v="R15"/>
    <s v="Sport"/>
    <n v="43867000"/>
    <n v="13160000"/>
    <s v="High"/>
    <n v="0.3"/>
    <x v="2"/>
    <n v="0.14499999999999999"/>
    <n v="1010800"/>
    <n v="48518000"/>
    <x v="0"/>
    <x v="0"/>
    <n v="0"/>
    <n v="0"/>
    <n v="1"/>
    <m/>
    <n v="1"/>
    <n v="1"/>
    <n v="3"/>
    <n v="0"/>
    <n v="5"/>
    <s v="Low Risk"/>
    <s v="N/A"/>
    <s v="N/A"/>
  </r>
  <r>
    <s v="KRM00841"/>
    <d v="2026-03-26T00:00:00"/>
    <x v="1"/>
    <s v="Rahmat Setiawan"/>
    <s v="Invalid"/>
    <n v="57"/>
    <s v="Perempuan"/>
    <x v="0"/>
    <n v="4774000"/>
    <n v="0.42325094260578133"/>
    <x v="0"/>
    <s v="Bali"/>
    <x v="1"/>
    <s v="R15"/>
    <s v="Sport"/>
    <n v="41770000"/>
    <n v="4177000"/>
    <s v="Low"/>
    <n v="0.1"/>
    <x v="5"/>
    <n v="0.14499999999999999"/>
    <n v="2020600"/>
    <n v="48495000"/>
    <x v="0"/>
    <x v="0"/>
    <n v="0"/>
    <n v="0"/>
    <n v="1"/>
    <m/>
    <n v="4"/>
    <n v="3"/>
    <n v="1"/>
    <n v="0"/>
    <n v="8"/>
    <s v="Medium Risk"/>
    <n v="6"/>
    <s v="6-11 bulan"/>
  </r>
  <r>
    <s v="KRM00842"/>
    <d v="2026-01-19T00:00:00"/>
    <x v="5"/>
    <s v="Budi Hartono"/>
    <s v="90102510612891"/>
    <n v="46"/>
    <s v="Perempuan"/>
    <x v="9"/>
    <n v="6417000"/>
    <n v="0.18906030855539971"/>
    <x v="16"/>
    <s v="Jawa Timur"/>
    <x v="1"/>
    <s v="Lexi LX 155"/>
    <s v="Matic Mid"/>
    <n v="27594000"/>
    <n v="9658000"/>
    <s v="High"/>
    <n v="0.35"/>
    <x v="3"/>
    <n v="0.14499999999999999"/>
    <n v="1213200"/>
    <n v="21837000"/>
    <x v="0"/>
    <x v="0"/>
    <n v="0"/>
    <n v="0"/>
    <n v="1"/>
    <s v="approved"/>
    <n v="1"/>
    <n v="1"/>
    <n v="1"/>
    <n v="0"/>
    <n v="3"/>
    <s v="Low Risk"/>
    <n v="9"/>
    <s v="6-11 bulan"/>
  </r>
  <r>
    <s v="KRM00843"/>
    <d v="2026-01-10T00:00:00"/>
    <x v="5"/>
    <s v="Dian Nugroho"/>
    <s v="53501211982617"/>
    <n v="42"/>
    <s v="Perempuan"/>
    <x v="5"/>
    <n v="3312000"/>
    <n v="0.19462560386473429"/>
    <x v="12"/>
    <s v="DKI Jakarta"/>
    <x v="4"/>
    <s v="KLX 150"/>
    <s v="Trail"/>
    <n v="37367000"/>
    <n v="14947000"/>
    <s v="High"/>
    <n v="0.4"/>
    <x v="1"/>
    <n v="0.14499999999999999"/>
    <n v="644600"/>
    <n v="38674000"/>
    <x v="0"/>
    <x v="0"/>
    <n v="0"/>
    <n v="0"/>
    <n v="1"/>
    <s v="ok"/>
    <n v="1"/>
    <n v="1"/>
    <n v="4"/>
    <n v="0"/>
    <n v="6"/>
    <s v="Low Risk"/>
    <n v="9"/>
    <s v="6-11 bulan"/>
  </r>
  <r>
    <s v="KRM00844"/>
    <d v="2026-03-04T00:00:00"/>
    <x v="1"/>
    <s v="Putri Utami"/>
    <s v="72351103994492"/>
    <n v="55"/>
    <s v="Lakilaki"/>
    <x v="1"/>
    <n v="10395000"/>
    <n v="0.16458874458874459"/>
    <x v="19"/>
    <s v="Jawa Barat"/>
    <x v="4"/>
    <s v="KLX 150"/>
    <s v="Trail"/>
    <n v="36134000"/>
    <n v="10840000"/>
    <s v="High"/>
    <n v="0.3"/>
    <x v="3"/>
    <n v="0.14499999999999999"/>
    <n v="1710900"/>
    <n v="30796000"/>
    <x v="0"/>
    <x v="0"/>
    <n v="0"/>
    <n v="0"/>
    <n v="1"/>
    <m/>
    <n v="1"/>
    <n v="1"/>
    <n v="1"/>
    <n v="0"/>
    <n v="3"/>
    <s v="Low Risk"/>
    <n v="7"/>
    <s v="6-11 bulan"/>
  </r>
  <r>
    <s v="KRM00845"/>
    <d v="2026-04-19T00:00:00"/>
    <x v="2"/>
    <s v="Hendra Permata"/>
    <s v="73681504509726"/>
    <n v="52"/>
    <s v="Perempuan"/>
    <x v="9"/>
    <n v="4665000"/>
    <n v="0.18488745980707397"/>
    <x v="8"/>
    <s v="Banten"/>
    <x v="0"/>
    <s v="PCX 160"/>
    <s v="Matic Premium"/>
    <n v="37433000"/>
    <n v="11230000"/>
    <s v="High"/>
    <n v="0.3"/>
    <x v="2"/>
    <n v="0.14499999999999999"/>
    <n v="862500"/>
    <n v="41401000"/>
    <x v="0"/>
    <x v="0"/>
    <n v="0"/>
    <n v="0"/>
    <n v="1"/>
    <s v="verifikasi"/>
    <n v="1"/>
    <n v="1"/>
    <n v="3"/>
    <n v="0"/>
    <n v="5"/>
    <s v="Low Risk"/>
    <n v="6"/>
    <s v="6-11 bulan"/>
  </r>
  <r>
    <s v="KRM00846"/>
    <d v="2026-04-26T00:00:00"/>
    <x v="2"/>
    <s v="Nurul Saputra"/>
    <s v="76722103967377"/>
    <n v="38"/>
    <s v="Lakilaki"/>
    <x v="1"/>
    <n v="7024000"/>
    <n v="0.22089977220956719"/>
    <x v="8"/>
    <s v="Banten"/>
    <x v="0"/>
    <s v="PCX 160"/>
    <s v="Matic Premium"/>
    <n v="35291000"/>
    <n v="12352000"/>
    <s v="High"/>
    <n v="0.35"/>
    <x v="3"/>
    <n v="0.14499999999999999"/>
    <n v="1551600"/>
    <n v="27928000"/>
    <x v="0"/>
    <x v="0"/>
    <n v="0"/>
    <n v="0"/>
    <n v="1"/>
    <m/>
    <n v="2"/>
    <n v="1"/>
    <n v="1"/>
    <n v="0"/>
    <n v="4"/>
    <s v="Low Risk"/>
    <n v="5"/>
    <s v="0-5 bulan"/>
  </r>
  <r>
    <s v="KRM00847"/>
    <d v="2026-02-24T00:00:00"/>
    <x v="3"/>
    <s v="Nia Saputra"/>
    <s v="67132607631197"/>
    <n v="38"/>
    <s v="Lakilaki"/>
    <x v="1"/>
    <n v="7333000"/>
    <n v="9.4954316105277506E-2"/>
    <x v="14"/>
    <s v="DKI Jakarta"/>
    <x v="0"/>
    <s v="Genio"/>
    <s v="Matic Entry"/>
    <n v="19408000"/>
    <n v="1941000"/>
    <s v="Low"/>
    <n v="0.1"/>
    <x v="4"/>
    <n v="0.14499999999999999"/>
    <n v="696300"/>
    <n v="25066000"/>
    <x v="0"/>
    <x v="0"/>
    <n v="0"/>
    <n v="0"/>
    <n v="1"/>
    <s v="approved"/>
    <n v="1"/>
    <n v="3"/>
    <n v="2"/>
    <n v="0"/>
    <n v="6"/>
    <s v="Low Risk"/>
    <n v="7"/>
    <s v="6-11 bulan"/>
  </r>
  <r>
    <s v="KRM00848"/>
    <d v="2026-03-19T00:00:00"/>
    <x v="1"/>
    <s v="Rizky Susanti"/>
    <s v="84452907776372"/>
    <n v="26"/>
    <s v="Lakilaki"/>
    <x v="7"/>
    <n v="2736000"/>
    <n v="0.30778508771929824"/>
    <x v="16"/>
    <s v="Jawa Timur"/>
    <x v="0"/>
    <s v="CB150R"/>
    <s v="Sport"/>
    <n v="31980000"/>
    <n v="6396000"/>
    <s v="Medium"/>
    <n v="0.2"/>
    <x v="2"/>
    <n v="0.14499999999999999"/>
    <n v="842100"/>
    <n v="40423000"/>
    <x v="0"/>
    <x v="2"/>
    <n v="0"/>
    <n v="0"/>
    <n v="0"/>
    <m/>
    <n v="3"/>
    <n v="2"/>
    <n v="3"/>
    <n v="0"/>
    <n v="8"/>
    <s v="Medium Risk"/>
    <n v="7"/>
    <s v="6-11 bulan"/>
  </r>
  <r>
    <s v="KRM00849"/>
    <d v="2026-02-11T00:00:00"/>
    <x v="3"/>
    <s v="Rahmat Prasetyo"/>
    <s v="64252406997273"/>
    <n v="22"/>
    <s v="Lakilaki"/>
    <x v="0"/>
    <n v="5219000"/>
    <n v="0.22391262694002684"/>
    <x v="9"/>
    <s v="Jawa Tengah"/>
    <x v="1"/>
    <s v="R15"/>
    <s v="Sport"/>
    <n v="41766000"/>
    <n v="6265000"/>
    <s v="Medium"/>
    <n v="0.15"/>
    <x v="2"/>
    <n v="0.14499999999999999"/>
    <n v="1168600"/>
    <n v="56092000"/>
    <x v="0"/>
    <x v="0"/>
    <n v="0"/>
    <n v="0"/>
    <n v="1"/>
    <s v="survey ulang"/>
    <n v="2"/>
    <n v="2"/>
    <n v="3"/>
    <n v="0"/>
    <n v="7"/>
    <s v="Medium Risk"/>
    <n v="8"/>
    <s v="6-11 bulan"/>
  </r>
  <r>
    <s v="KRM00850"/>
    <d v="2026-01-25T00:00:00"/>
    <x v="5"/>
    <s v="Ahmad Setiawan"/>
    <s v="49112902844553"/>
    <n v="28"/>
    <s v="Lakilaki"/>
    <x v="1"/>
    <n v="12920000"/>
    <n v="6.0619195046439631E-2"/>
    <x v="15"/>
    <s v="DKI Jakarta"/>
    <x v="0"/>
    <s v="CB150R"/>
    <s v="Sport"/>
    <n v="30269000"/>
    <n v="3027000"/>
    <s v="Low"/>
    <n v="0.1"/>
    <x v="1"/>
    <n v="0.14499999999999999"/>
    <n v="783200"/>
    <n v="46992000"/>
    <x v="0"/>
    <x v="0"/>
    <n v="0"/>
    <n v="0"/>
    <n v="1"/>
    <m/>
    <n v="1"/>
    <n v="3"/>
    <n v="4"/>
    <n v="0"/>
    <n v="8"/>
    <s v="Medium Risk"/>
    <n v="8"/>
    <s v="6-11 bulan"/>
  </r>
  <r>
    <s v="KRM00851"/>
    <d v="2026-04-29T00:00:00"/>
    <x v="2"/>
    <s v="Tri Nugroho"/>
    <s v="64662711535715"/>
    <n v="28"/>
    <s v="Perempuan"/>
    <x v="1"/>
    <n v="12745000"/>
    <n v="7.3519027069438997E-2"/>
    <x v="9"/>
    <s v="Jawa Tengah"/>
    <x v="1"/>
    <s v="Freego"/>
    <s v="Matic Mid"/>
    <n v="23244000"/>
    <n v="5811000"/>
    <s v="Medium"/>
    <n v="0.25"/>
    <x v="5"/>
    <n v="0.14499999999999999"/>
    <n v="937000"/>
    <n v="22488000"/>
    <x v="0"/>
    <x v="0"/>
    <n v="0"/>
    <n v="0"/>
    <n v="1"/>
    <m/>
    <n v="1"/>
    <n v="2"/>
    <n v="1"/>
    <n v="0"/>
    <n v="4"/>
    <s v="Low Risk"/>
    <n v="5"/>
    <s v="0-5 bulan"/>
  </r>
  <r>
    <s v="KRM00852"/>
    <d v="2026-01-27T00:00:00"/>
    <x v="5"/>
    <s v="Dian Santoso"/>
    <s v="75462806836366"/>
    <n v="55"/>
    <s v="Lakilaki"/>
    <x v="2"/>
    <n v="2997000"/>
    <n v="0.54691358024691361"/>
    <x v="9"/>
    <s v="Jawa Tengah"/>
    <x v="0"/>
    <s v="CB150R"/>
    <s v="Sport"/>
    <n v="30292000"/>
    <n v="6058000"/>
    <s v="Medium"/>
    <n v="0.2"/>
    <x v="3"/>
    <n v="0.14499999999999999"/>
    <n v="1639100"/>
    <n v="29504000"/>
    <x v="0"/>
    <x v="0"/>
    <n v="0"/>
    <n v="0"/>
    <n v="1"/>
    <m/>
    <n v="4"/>
    <n v="2"/>
    <n v="1"/>
    <n v="0"/>
    <n v="7"/>
    <s v="Medium Risk"/>
    <n v="8"/>
    <s v="6-11 bulan"/>
  </r>
  <r>
    <s v="KRM00853"/>
    <d v="2026-06-17T00:00:00"/>
    <x v="0"/>
    <s v="Bagus Hidayah"/>
    <s v="72922606747335"/>
    <n v="44"/>
    <s v="Lakilaki"/>
    <x v="7"/>
    <n v="4147000"/>
    <n v="0.33163732818905234"/>
    <x v="14"/>
    <s v="DKI Jakarta"/>
    <x v="4"/>
    <s v="KLX 150"/>
    <s v="Trail"/>
    <n v="36554000"/>
    <n v="10966000"/>
    <s v="High"/>
    <n v="0.3"/>
    <x v="5"/>
    <n v="0.14499999999999999"/>
    <n v="1375300"/>
    <n v="33008000"/>
    <x v="0"/>
    <x v="0"/>
    <n v="0"/>
    <n v="0"/>
    <n v="1"/>
    <s v="survey ulang"/>
    <n v="3"/>
    <n v="1"/>
    <n v="1"/>
    <n v="0"/>
    <n v="5"/>
    <s v="Low Risk"/>
    <n v="4"/>
    <s v="0-5 bulan"/>
  </r>
  <r>
    <s v="KRM00854"/>
    <d v="2026-04-12T00:00:00"/>
    <x v="2"/>
    <s v="Tri Rahayu"/>
    <s v="85632505646416"/>
    <n v="37"/>
    <s v="Lakilaki"/>
    <x v="1"/>
    <n v="5718000"/>
    <n v="0.12784190276320392"/>
    <x v="14"/>
    <s v="DKI Jakarta"/>
    <x v="2"/>
    <s v="Address"/>
    <s v="Matic Mid"/>
    <n v="20377000"/>
    <n v="2038000"/>
    <s v="Low"/>
    <n v="0.1"/>
    <x v="4"/>
    <n v="0.14499999999999999"/>
    <n v="731000"/>
    <n v="26317000"/>
    <x v="0"/>
    <x v="0"/>
    <n v="0"/>
    <n v="0"/>
    <n v="1"/>
    <s v="data kurang"/>
    <n v="1"/>
    <n v="3"/>
    <n v="2"/>
    <n v="0"/>
    <n v="6"/>
    <s v="Low Risk"/>
    <n v="6"/>
    <s v="6-11 bulan"/>
  </r>
  <r>
    <s v="KRM00855"/>
    <d v="2026-01-23T00:00:00"/>
    <x v="5"/>
    <s v="Fitriani Prasetyo"/>
    <s v="51752312852803"/>
    <n v="24"/>
    <s v="Perempuan"/>
    <x v="6"/>
    <n v="5958000"/>
    <n v="0.10182947297750923"/>
    <x v="2"/>
    <s v="Riau"/>
    <x v="0"/>
    <s v="PCX 160"/>
    <s v="Matic Premium"/>
    <n v="35172000"/>
    <n v="14069000"/>
    <s v="High"/>
    <n v="0.4"/>
    <x v="1"/>
    <n v="0.14499999999999999"/>
    <n v="606700"/>
    <n v="36402000"/>
    <x v="0"/>
    <x v="0"/>
    <n v="0"/>
    <n v="0"/>
    <n v="1"/>
    <m/>
    <n v="1"/>
    <n v="1"/>
    <n v="4"/>
    <n v="0"/>
    <n v="6"/>
    <s v="Low Risk"/>
    <n v="8"/>
    <s v="6-11 bulan"/>
  </r>
  <r>
    <s v="KRM00856"/>
    <d v="2026-03-24T00:00:00"/>
    <x v="1"/>
    <s v="Indah Susanti"/>
    <s v="45182002837658"/>
    <n v="48"/>
    <s v="Perempuan"/>
    <x v="0"/>
    <n v="6239000"/>
    <n v="9.6922583747395416E-2"/>
    <x v="17"/>
    <s v="Jawa Barat"/>
    <x v="1"/>
    <s v="Freego"/>
    <s v="Matic Mid"/>
    <n v="23337000"/>
    <n v="8168000"/>
    <s v="High"/>
    <n v="0.35"/>
    <x v="4"/>
    <n v="0.14499999999999999"/>
    <n v="604700"/>
    <n v="21767000"/>
    <x v="0"/>
    <x v="0"/>
    <n v="0"/>
    <n v="0"/>
    <n v="1"/>
    <s v="approved"/>
    <n v="1"/>
    <n v="1"/>
    <n v="2"/>
    <n v="0"/>
    <n v="4"/>
    <s v="Low Risk"/>
    <n v="6"/>
    <s v="6-11 bulan"/>
  </r>
  <r>
    <s v="KRM00857"/>
    <d v="2026-03-31T00:00:00"/>
    <x v="1"/>
    <s v="Indah Susanti"/>
    <s v="77812903521877"/>
    <n v="21"/>
    <s v="Lakilaki"/>
    <x v="0"/>
    <n v="7420000"/>
    <n v="0.23343665768194069"/>
    <x v="14"/>
    <s v="DKI Jakarta"/>
    <x v="0"/>
    <s v="Vario 125"/>
    <s v="Matic Mid"/>
    <n v="24204000"/>
    <n v="6051000"/>
    <s v="Medium"/>
    <n v="0.25"/>
    <x v="0"/>
    <n v="0.14499999999999999"/>
    <n v="1732100"/>
    <n v="20785000"/>
    <x v="0"/>
    <x v="0"/>
    <n v="0"/>
    <n v="0"/>
    <n v="1"/>
    <s v="verifikasi"/>
    <n v="2"/>
    <n v="2"/>
    <n v="1"/>
    <n v="0"/>
    <n v="5"/>
    <s v="Low Risk"/>
    <n v="6"/>
    <s v="6-11 bulan"/>
  </r>
  <r>
    <s v="KRM00858"/>
    <d v="2026-03-10T00:00:00"/>
    <x v="1"/>
    <s v="Agus Utami"/>
    <s v="75071307517306"/>
    <n v="54"/>
    <s v="Lakilaki"/>
    <x v="0"/>
    <n v="6468000"/>
    <n v="0.10137600494743351"/>
    <x v="20"/>
    <s v="DKI Jakarta"/>
    <x v="1"/>
    <s v="Freego"/>
    <s v="Matic Mid"/>
    <n v="23434000"/>
    <n v="3515000"/>
    <s v="Medium"/>
    <n v="0.15"/>
    <x v="2"/>
    <n v="0.14499999999999999"/>
    <n v="655700"/>
    <n v="31471000"/>
    <x v="0"/>
    <x v="0"/>
    <n v="0"/>
    <n v="0"/>
    <n v="1"/>
    <m/>
    <n v="1"/>
    <n v="2"/>
    <n v="3"/>
    <n v="0"/>
    <n v="6"/>
    <s v="Low Risk"/>
    <n v="7"/>
    <s v="6-11 bulan"/>
  </r>
  <r>
    <s v="KRM00859"/>
    <d v="2026-01-22T00:00:00"/>
    <x v="5"/>
    <s v="Joko Utami"/>
    <s v="83981709687064"/>
    <n v="28"/>
    <s v="Lakilaki"/>
    <x v="1"/>
    <n v="7273000"/>
    <n v="0.25365048810669599"/>
    <x v="4"/>
    <s v="Kalimantan Selatan"/>
    <x v="0"/>
    <s v="Vario 160"/>
    <s v="Matic Mid"/>
    <n v="30305000"/>
    <n v="3031000"/>
    <s v="Low"/>
    <n v="0.1"/>
    <x v="3"/>
    <n v="0.14499999999999999"/>
    <n v="1844800"/>
    <n v="33207000"/>
    <x v="0"/>
    <x v="0"/>
    <n v="0"/>
    <n v="0"/>
    <n v="1"/>
    <m/>
    <n v="2"/>
    <n v="3"/>
    <n v="1"/>
    <n v="0"/>
    <n v="6"/>
    <s v="Low Risk"/>
    <n v="9"/>
    <s v="6-11 bulan"/>
  </r>
  <r>
    <s v="KRM00860"/>
    <d v="2026-03-26T00:00:00"/>
    <x v="1"/>
    <s v="Putri Nugroho"/>
    <s v="31532110619552"/>
    <n v="29"/>
    <s v="Perempuan"/>
    <x v="0"/>
    <n v="6848000"/>
    <n v="0.37153913551401868"/>
    <x v="15"/>
    <s v="DKI Jakarta"/>
    <x v="1"/>
    <s v="MT15"/>
    <s v="Sport Naked"/>
    <n v="38093000"/>
    <n v="11428000"/>
    <s v="High"/>
    <n v="0.3"/>
    <x v="0"/>
    <n v="0.14499999999999999"/>
    <n v="2544300"/>
    <n v="30531000"/>
    <x v="0"/>
    <x v="0"/>
    <n v="0"/>
    <n v="0"/>
    <n v="1"/>
    <m/>
    <n v="3"/>
    <n v="1"/>
    <n v="1"/>
    <n v="0"/>
    <n v="5"/>
    <s v="Low Risk"/>
    <n v="6"/>
    <s v="6-11 bulan"/>
  </r>
  <r>
    <s v="KRM00861"/>
    <d v="2026-01-06T00:00:00"/>
    <x v="5"/>
    <s v="Tri Nugroho"/>
    <s v="92561105844013"/>
    <n v="33"/>
    <s v="Perempuan"/>
    <x v="8"/>
    <n v="3710000"/>
    <n v="0.26630727762803236"/>
    <x v="2"/>
    <s v="Riau"/>
    <x v="0"/>
    <s v="PCX 160"/>
    <s v="Matic Premium"/>
    <n v="35312000"/>
    <n v="5297000"/>
    <s v="Medium"/>
    <n v="0.15"/>
    <x v="2"/>
    <n v="0.14499999999999999"/>
    <n v="988000"/>
    <n v="47424000"/>
    <x v="0"/>
    <x v="0"/>
    <n v="0"/>
    <n v="0"/>
    <n v="1"/>
    <s v="approved"/>
    <n v="2"/>
    <n v="2"/>
    <n v="3"/>
    <n v="0"/>
    <n v="7"/>
    <s v="Medium Risk"/>
    <n v="9"/>
    <s v="6-11 bulan"/>
  </r>
  <r>
    <s v="KRM00862"/>
    <d v="2026-05-05T00:00:00"/>
    <x v="4"/>
    <s v="Ayu Susanti"/>
    <s v="64712604912683"/>
    <n v="53"/>
    <s v="Lakilaki"/>
    <x v="0"/>
    <n v="6689000"/>
    <n v="5.9560472417401707E-2"/>
    <x v="10"/>
    <s v="Jawa Timur"/>
    <x v="1"/>
    <s v="Mio M3"/>
    <s v="Matic Entry"/>
    <n v="18619000"/>
    <n v="6517000"/>
    <s v="High"/>
    <n v="0.35"/>
    <x v="2"/>
    <n v="0.14499999999999999"/>
    <n v="398400"/>
    <n v="19121000"/>
    <x v="0"/>
    <x v="0"/>
    <n v="0"/>
    <n v="0"/>
    <n v="1"/>
    <s v="approved"/>
    <n v="1"/>
    <n v="1"/>
    <n v="3"/>
    <n v="0"/>
    <n v="5"/>
    <s v="Low Risk"/>
    <n v="5"/>
    <s v="0-5 bulan"/>
  </r>
  <r>
    <s v="KRM00863"/>
    <d v="2026-03-23T00:00:00"/>
    <x v="1"/>
    <s v="Dani Wibowo"/>
    <s v="38081907965743"/>
    <n v="35"/>
    <s v="Perempuan"/>
    <x v="8"/>
    <n v="2639000"/>
    <n v="0.18556271314892003"/>
    <x v="7"/>
    <s v="Jawa Barat"/>
    <x v="0"/>
    <s v="Revo X"/>
    <s v="Bebek"/>
    <n v="17502000"/>
    <n v="2625000"/>
    <s v="Medium"/>
    <n v="0.15"/>
    <x v="2"/>
    <n v="0.14499999999999999"/>
    <n v="489700"/>
    <n v="23505000"/>
    <x v="0"/>
    <x v="0"/>
    <n v="0"/>
    <n v="0"/>
    <n v="1"/>
    <s v="ok"/>
    <n v="1"/>
    <n v="2"/>
    <n v="3"/>
    <n v="0"/>
    <n v="6"/>
    <s v="Low Risk"/>
    <n v="6"/>
    <s v="6-11 bulan"/>
  </r>
  <r>
    <s v="KRM00864"/>
    <d v="2026-05-21T00:00:00"/>
    <x v="4"/>
    <s v="Putri Permata"/>
    <s v="98321306915050"/>
    <n v="32"/>
    <s v="Perempuan"/>
    <x v="8"/>
    <n v="3647000"/>
    <n v="0.21231148889498216"/>
    <x v="7"/>
    <s v="Jawa Barat"/>
    <x v="0"/>
    <s v="Genio"/>
    <s v="Matic Entry"/>
    <n v="19080000"/>
    <n v="7632000"/>
    <s v="High"/>
    <n v="0.4"/>
    <x v="3"/>
    <n v="0.14499999999999999"/>
    <n v="774300"/>
    <n v="13938000"/>
    <x v="0"/>
    <x v="0"/>
    <n v="0"/>
    <n v="0"/>
    <n v="1"/>
    <m/>
    <n v="2"/>
    <n v="1"/>
    <n v="1"/>
    <n v="0"/>
    <n v="4"/>
    <s v="Low Risk"/>
    <n v="5"/>
    <s v="0-5 bulan"/>
  </r>
  <r>
    <s v="KRM00865"/>
    <d v="2026-01-23T00:00:00"/>
    <x v="5"/>
    <s v="Joko Susanti"/>
    <s v="99032012745483"/>
    <n v="58"/>
    <s v="Perempuan"/>
    <x v="6"/>
    <n v="4919000"/>
    <n v="8.6704614759097381E-2"/>
    <x v="0"/>
    <s v="Bali"/>
    <x v="0"/>
    <s v="Revo X"/>
    <s v="Bebek"/>
    <n v="18508000"/>
    <n v="5552000"/>
    <s v="High"/>
    <n v="0.3"/>
    <x v="2"/>
    <n v="0.14499999999999999"/>
    <n v="426500"/>
    <n v="20471000"/>
    <x v="0"/>
    <x v="0"/>
    <n v="0"/>
    <n v="0"/>
    <n v="1"/>
    <s v="verifikasi"/>
    <n v="1"/>
    <n v="1"/>
    <n v="3"/>
    <n v="0"/>
    <n v="5"/>
    <s v="Low Risk"/>
    <n v="8"/>
    <s v="6-11 bulan"/>
  </r>
  <r>
    <s v="KRM00866"/>
    <d v="2026-06-07T00:00:00"/>
    <x v="0"/>
    <s v="Yusuf Anggraini"/>
    <s v="73352004505073"/>
    <n v="28"/>
    <s v="Perempuan"/>
    <x v="8"/>
    <n v="3437000"/>
    <n v="0.23776549316264184"/>
    <x v="13"/>
    <s v="Jawa Barat"/>
    <x v="2"/>
    <s v="Address"/>
    <s v="Matic Mid"/>
    <n v="20135000"/>
    <n v="8054000"/>
    <s v="High"/>
    <n v="0.4"/>
    <x v="3"/>
    <n v="0.14499999999999999"/>
    <n v="817200"/>
    <n v="14709000"/>
    <x v="0"/>
    <x v="1"/>
    <n v="88"/>
    <n v="3"/>
    <n v="2"/>
    <m/>
    <n v="2"/>
    <n v="1"/>
    <n v="1"/>
    <n v="4"/>
    <n v="8"/>
    <s v="Medium Risk"/>
    <n v="4"/>
    <s v="0-5 bulan"/>
  </r>
  <r>
    <s v="KRM00867"/>
    <d v="2026-05-21T00:00:00"/>
    <x v="4"/>
    <s v="Eka Susanti"/>
    <s v="43881108699225"/>
    <n v="41"/>
    <s v="Perempuan"/>
    <x v="1"/>
    <n v="4446000"/>
    <n v="0.36086369770580295"/>
    <x v="12"/>
    <s v="DKI Jakarta"/>
    <x v="0"/>
    <s v="Beat Street"/>
    <s v="Matic Entry"/>
    <n v="18683000"/>
    <n v="1868000"/>
    <s v="Low"/>
    <n v="0.1"/>
    <x v="0"/>
    <n v="0.14499999999999999"/>
    <n v="1604400"/>
    <n v="19253000"/>
    <x v="0"/>
    <x v="0"/>
    <n v="0"/>
    <n v="0"/>
    <n v="1"/>
    <s v="ok"/>
    <n v="3"/>
    <n v="3"/>
    <n v="1"/>
    <n v="0"/>
    <n v="7"/>
    <s v="Medium Risk"/>
    <n v="5"/>
    <s v="0-5 bulan"/>
  </r>
  <r>
    <s v="KRM00868"/>
    <d v="2026-09-05T00:00:00"/>
    <x v="8"/>
    <s v="Wahyu Lestari"/>
    <s v="96632710605777"/>
    <n v="38"/>
    <s v="Lakilaki"/>
    <x v="2"/>
    <n v="3259000"/>
    <n v="0.13151273396747468"/>
    <x v="4"/>
    <s v="Kalimantan Selatan"/>
    <x v="0"/>
    <s v="Genio"/>
    <s v="Matic Entry"/>
    <n v="20032000"/>
    <n v="7011000"/>
    <s v="High"/>
    <n v="0.35"/>
    <x v="2"/>
    <n v="0.14499999999999999"/>
    <n v="428600"/>
    <n v="20574000"/>
    <x v="0"/>
    <x v="0"/>
    <n v="0"/>
    <n v="0"/>
    <n v="1"/>
    <m/>
    <n v="1"/>
    <n v="1"/>
    <n v="3"/>
    <n v="0"/>
    <n v="5"/>
    <s v="Low Risk"/>
    <n v="1"/>
    <s v="0-5 bulan"/>
  </r>
  <r>
    <s v="KRM00869"/>
    <d v="2026-02-09T00:00:00"/>
    <x v="3"/>
    <s v="Rizky Anggraini"/>
    <s v="77471309912731"/>
    <n v="46"/>
    <s v="Lakilaki"/>
    <x v="0"/>
    <n v="5414000"/>
    <n v="0.3755079423716291"/>
    <x v="1"/>
    <s v="Sumatera Selatan"/>
    <x v="0"/>
    <s v="ADV 160"/>
    <s v="Adventure"/>
    <n v="42025000"/>
    <n v="4202000"/>
    <s v="Low"/>
    <n v="0.1"/>
    <x v="5"/>
    <n v="0.14499999999999999"/>
    <n v="2033000"/>
    <n v="48791000"/>
    <x v="0"/>
    <x v="0"/>
    <n v="0"/>
    <n v="0"/>
    <n v="1"/>
    <m/>
    <n v="3"/>
    <n v="3"/>
    <n v="1"/>
    <n v="0"/>
    <n v="7"/>
    <s v="Medium Risk"/>
    <n v="8"/>
    <s v="6-11 bulan"/>
  </r>
  <r>
    <s v="KRM00870"/>
    <d v="2026-04-20T00:00:00"/>
    <x v="2"/>
    <s v="Rina Permata"/>
    <s v="54791902561535"/>
    <n v="49"/>
    <s v="Perempuan"/>
    <x v="1"/>
    <n v="7676000"/>
    <n v="0.18023710265763418"/>
    <x v="10"/>
    <s v="Jawa Timur"/>
    <x v="0"/>
    <s v="Vario 125"/>
    <s v="Matic Mid"/>
    <n v="24064000"/>
    <n v="3610000"/>
    <s v="Medium"/>
    <n v="0.15"/>
    <x v="3"/>
    <n v="0.14499999999999999"/>
    <n v="1383500"/>
    <n v="24903000"/>
    <x v="0"/>
    <x v="0"/>
    <n v="0"/>
    <n v="0"/>
    <n v="1"/>
    <s v="data kurang"/>
    <n v="1"/>
    <n v="2"/>
    <n v="1"/>
    <n v="0"/>
    <n v="4"/>
    <s v="Low Risk"/>
    <n v="6"/>
    <s v="6-11 bulan"/>
  </r>
  <r>
    <s v="KRM00871"/>
    <d v="2026-01-05T00:00:00"/>
    <x v="5"/>
    <s v="Fitriani Prasetyo"/>
    <s v="94382712744912"/>
    <n v="57"/>
    <s v="Perempuan"/>
    <x v="1"/>
    <n v="6921000"/>
    <n v="0.14421326397919376"/>
    <x v="1"/>
    <s v="Sumatera Selatan"/>
    <x v="1"/>
    <s v="R15"/>
    <s v="Sport"/>
    <n v="40842000"/>
    <n v="6126000"/>
    <s v="Medium"/>
    <n v="0.15"/>
    <x v="1"/>
    <n v="0.14499999999999999"/>
    <n v="998100"/>
    <n v="59885000"/>
    <x v="0"/>
    <x v="0"/>
    <n v="0"/>
    <n v="0"/>
    <n v="1"/>
    <s v="verifikasi"/>
    <n v="1"/>
    <n v="2"/>
    <n v="4"/>
    <n v="0"/>
    <n v="7"/>
    <s v="Medium Risk"/>
    <n v="9"/>
    <s v="6-11 bulan"/>
  </r>
  <r>
    <s v="KRM00872"/>
    <d v="2026-03-02T00:00:00"/>
    <x v="1"/>
    <s v="Rina Fauzi"/>
    <s v="50171802635893"/>
    <n v="41"/>
    <s v="Perempuan"/>
    <x v="9"/>
    <n v="3890000"/>
    <n v="0.80812339331619543"/>
    <x v="6"/>
    <s v="DIY"/>
    <x v="0"/>
    <s v="PCX 160"/>
    <s v="Matic Premium"/>
    <n v="36607000"/>
    <n v="3661000"/>
    <s v="Low"/>
    <n v="0.1"/>
    <x v="0"/>
    <n v="0.14499999999999999"/>
    <n v="3143600"/>
    <n v="37723000"/>
    <x v="0"/>
    <x v="0"/>
    <n v="0"/>
    <n v="0"/>
    <n v="1"/>
    <m/>
    <n v="4"/>
    <n v="3"/>
    <n v="1"/>
    <n v="0"/>
    <n v="8"/>
    <s v="Medium Risk"/>
    <n v="7"/>
    <s v="6-11 bulan"/>
  </r>
  <r>
    <s v="KRM00873"/>
    <d v="2026-03-30T00:00:00"/>
    <x v="1"/>
    <s v="Wahyu Hidayah"/>
    <s v="69132305817398"/>
    <n v="26"/>
    <s v="Perempuan"/>
    <x v="7"/>
    <n v="2703000"/>
    <n v="0.3091009988901221"/>
    <x v="20"/>
    <s v="DKI Jakarta"/>
    <x v="1"/>
    <s v="Freego"/>
    <s v="Matic Mid"/>
    <n v="23288000"/>
    <n v="2329000"/>
    <s v="Low"/>
    <n v="0.1"/>
    <x v="4"/>
    <n v="0.14499999999999999"/>
    <n v="835500"/>
    <n v="30077000"/>
    <x v="0"/>
    <x v="0"/>
    <n v="0"/>
    <n v="0"/>
    <n v="1"/>
    <s v="verifikasi"/>
    <n v="3"/>
    <n v="3"/>
    <n v="2"/>
    <n v="0"/>
    <n v="8"/>
    <s v="Medium Risk"/>
    <n v="6"/>
    <s v="6-11 bulan"/>
  </r>
  <r>
    <s v="KRM00874"/>
    <d v="2026-04-25T00:00:00"/>
    <x v="2"/>
    <s v="Dani Rahayu"/>
    <s v="64661802524776"/>
    <n v="43"/>
    <s v="Perempuan"/>
    <x v="6"/>
    <n v="6259000"/>
    <n v="0.45815625499281037"/>
    <x v="1"/>
    <s v="Sumatera Selatan"/>
    <x v="1"/>
    <s v="XMAX 250"/>
    <s v="Maxi Scooter"/>
    <n v="59278000"/>
    <n v="5928000"/>
    <s v="Low"/>
    <n v="0.1"/>
    <x v="5"/>
    <n v="0.14499999999999999"/>
    <n v="2867600"/>
    <n v="68821000"/>
    <x v="0"/>
    <x v="0"/>
    <n v="0"/>
    <n v="0"/>
    <n v="1"/>
    <s v="ok"/>
    <n v="4"/>
    <n v="3"/>
    <n v="1"/>
    <n v="0"/>
    <n v="8"/>
    <s v="Medium Risk"/>
    <n v="5"/>
    <s v="0-5 bulan"/>
  </r>
  <r>
    <s v="KRM00875"/>
    <d v="2026-05-17T00:00:00"/>
    <x v="4"/>
    <s v="Budi Permata"/>
    <s v="68542406553637"/>
    <n v="45"/>
    <s v="Lakilaki"/>
    <x v="0"/>
    <n v="7194000"/>
    <n v="8.793438976925215E-2"/>
    <x v="8"/>
    <s v="Banten"/>
    <x v="0"/>
    <s v="Scoopy"/>
    <s v="Matic Stylish"/>
    <n v="24447000"/>
    <n v="2445000"/>
    <s v="Low"/>
    <n v="0.1"/>
    <x v="1"/>
    <n v="0.14499999999999999"/>
    <n v="632600"/>
    <n v="37954000"/>
    <x v="0"/>
    <x v="0"/>
    <n v="0"/>
    <n v="0"/>
    <n v="1"/>
    <m/>
    <n v="1"/>
    <n v="3"/>
    <n v="4"/>
    <n v="0"/>
    <n v="8"/>
    <s v="Medium Risk"/>
    <n v="5"/>
    <s v="0-5 bulan"/>
  </r>
  <r>
    <s v="KRM00876"/>
    <d v="2026-01-08T00:00:00"/>
    <x v="5"/>
    <s v="Bagus Pratama"/>
    <s v="92161501755534"/>
    <n v="25"/>
    <s v="Perempuan"/>
    <x v="4"/>
    <n v="6558000"/>
    <n v="6.5294297041781024E-2"/>
    <x v="11"/>
    <s v="Sumatera Utara"/>
    <x v="0"/>
    <s v="Genio"/>
    <s v="Matic Entry"/>
    <n v="20014000"/>
    <n v="7005000"/>
    <s v="High"/>
    <n v="0.35"/>
    <x v="2"/>
    <n v="0.14499999999999999"/>
    <n v="428200"/>
    <n v="20554000"/>
    <x v="0"/>
    <x v="0"/>
    <n v="0"/>
    <n v="0"/>
    <n v="1"/>
    <s v="verifikasi"/>
    <n v="1"/>
    <n v="1"/>
    <n v="3"/>
    <n v="0"/>
    <n v="5"/>
    <s v="Low Risk"/>
    <n v="9"/>
    <s v="6-11 bulan"/>
  </r>
  <r>
    <s v="KRM00877"/>
    <d v="2026-05-13T00:00:00"/>
    <x v="4"/>
    <s v="Joko Fauzi"/>
    <s v="92202210537999"/>
    <n v="41"/>
    <s v="Perempuan"/>
    <x v="8"/>
    <n v="2796000"/>
    <n v="0.30382689556509301"/>
    <x v="5"/>
    <s v="Kalimantan Timur"/>
    <x v="0"/>
    <s v="ADV 160"/>
    <s v="Adventure"/>
    <n v="43014000"/>
    <n v="17205000"/>
    <s v="High"/>
    <n v="0.4"/>
    <x v="2"/>
    <n v="0.14499999999999999"/>
    <n v="849500"/>
    <n v="40778000"/>
    <x v="1"/>
    <x v="4"/>
    <n v="315"/>
    <n v="5"/>
    <n v="5"/>
    <s v="ok"/>
    <n v="3"/>
    <n v="1"/>
    <n v="3"/>
    <n v="4"/>
    <n v="11"/>
    <s v="High Risk"/>
    <n v="5"/>
    <s v="0-5 bulan"/>
  </r>
  <r>
    <s v="KRM00878"/>
    <d v="2026-06-15T00:00:00"/>
    <x v="0"/>
    <s v="Reza Santoso"/>
    <s v="53342304688846"/>
    <n v="50"/>
    <s v="Lakilaki"/>
    <x v="9"/>
    <n v="5245000"/>
    <n v="0.11302192564346997"/>
    <x v="12"/>
    <s v="DKI Jakarta"/>
    <x v="2"/>
    <s v="Address"/>
    <s v="Matic Mid"/>
    <n v="20009000"/>
    <n v="2001000"/>
    <s v="Low"/>
    <n v="0.1"/>
    <x v="2"/>
    <n v="0.14499999999999999"/>
    <n v="592800"/>
    <n v="28453000"/>
    <x v="0"/>
    <x v="0"/>
    <n v="0"/>
    <n v="0"/>
    <n v="1"/>
    <m/>
    <n v="1"/>
    <n v="3"/>
    <n v="3"/>
    <n v="0"/>
    <n v="7"/>
    <s v="Medium Risk"/>
    <n v="4"/>
    <s v="0-5 bulan"/>
  </r>
  <r>
    <s v="KRM00879"/>
    <d v="2026-05-26T00:00:00"/>
    <x v="4"/>
    <s v="Siti Cahyono"/>
    <s v="58021408506976"/>
    <n v="26"/>
    <s v="Perempuan"/>
    <x v="8"/>
    <n v="3665000"/>
    <n v="0.47634379263301502"/>
    <x v="8"/>
    <s v="Banten"/>
    <x v="0"/>
    <s v="Vario 125"/>
    <s v="Matic Mid"/>
    <n v="24396000"/>
    <n v="6099000"/>
    <s v="Medium"/>
    <n v="0.25"/>
    <x v="0"/>
    <n v="0.14499999999999999"/>
    <n v="1745800"/>
    <n v="20950000"/>
    <x v="0"/>
    <x v="0"/>
    <n v="0"/>
    <n v="0"/>
    <n v="1"/>
    <s v="verifikasi"/>
    <n v="4"/>
    <n v="2"/>
    <n v="1"/>
    <n v="0"/>
    <n v="7"/>
    <s v="Medium Risk"/>
    <n v="4"/>
    <s v="0-5 bulan"/>
  </r>
  <r>
    <s v="KRM00880"/>
    <d v="2026-01-28T00:00:00"/>
    <x v="5"/>
    <s v="Indah Kusuma"/>
    <s v="53251607858636"/>
    <n v="33"/>
    <s v="Lakilaki"/>
    <x v="0"/>
    <n v="7787000"/>
    <n v="0.27118274046487734"/>
    <x v="12"/>
    <s v="DKI Jakarta"/>
    <x v="0"/>
    <s v="PCX 160"/>
    <s v="Matic Premium"/>
    <n v="36731000"/>
    <n v="5510000"/>
    <s v="Medium"/>
    <n v="0.15"/>
    <x v="3"/>
    <n v="0.14499999999999999"/>
    <n v="2111700"/>
    <n v="38011000"/>
    <x v="0"/>
    <x v="0"/>
    <n v="0"/>
    <n v="0"/>
    <n v="1"/>
    <s v="data kurang"/>
    <n v="2"/>
    <n v="2"/>
    <n v="1"/>
    <n v="0"/>
    <n v="5"/>
    <s v="Low Risk"/>
    <n v="8"/>
    <s v="6-11 bulan"/>
  </r>
  <r>
    <s v="KRM00881"/>
    <d v="2026-03-10T00:00:00"/>
    <x v="1"/>
    <s v="Ayu Hakim"/>
    <s v="36191501893960"/>
    <n v="51"/>
    <s v="Perempuan"/>
    <x v="1"/>
    <n v="13435000"/>
    <n v="5.4737625604763675E-2"/>
    <x v="13"/>
    <s v="Jawa Barat"/>
    <x v="4"/>
    <s v="KLX 150"/>
    <s v="Trail"/>
    <n v="37237000"/>
    <n v="14895000"/>
    <s v="High"/>
    <n v="0.4"/>
    <x v="2"/>
    <n v="0.14499999999999999"/>
    <n v="735400"/>
    <n v="35301000"/>
    <x v="0"/>
    <x v="0"/>
    <n v="0"/>
    <n v="0"/>
    <n v="1"/>
    <s v="ok"/>
    <n v="1"/>
    <n v="1"/>
    <n v="3"/>
    <n v="0"/>
    <n v="5"/>
    <s v="Low Risk"/>
    <n v="7"/>
    <s v="6-11 bulan"/>
  </r>
  <r>
    <s v="KRM00882"/>
    <d v="2026-01-22T00:00:00"/>
    <x v="5"/>
    <s v="Maya Utami"/>
    <s v="90011701966198"/>
    <n v="53"/>
    <s v="Lakilaki"/>
    <x v="6"/>
    <n v="4679000"/>
    <n v="0.29764907031416971"/>
    <x v="8"/>
    <s v="Banten"/>
    <x v="4"/>
    <s v="KLX 150"/>
    <s v="Trail"/>
    <n v="37016000"/>
    <n v="11105000"/>
    <s v="High"/>
    <n v="0.3"/>
    <x v="5"/>
    <n v="0.14499999999999999"/>
    <n v="1392700"/>
    <n v="33425000"/>
    <x v="0"/>
    <x v="0"/>
    <n v="0"/>
    <n v="0"/>
    <n v="1"/>
    <m/>
    <n v="2"/>
    <n v="1"/>
    <n v="1"/>
    <n v="0"/>
    <n v="4"/>
    <s v="Low Risk"/>
    <n v="9"/>
    <s v="6-11 bulan"/>
  </r>
  <r>
    <s v="KRM00883"/>
    <d v="2026-03-15T00:00:00"/>
    <x v="1"/>
    <s v="Lestari Kurniawan"/>
    <s v="44522504502879"/>
    <n v="31"/>
    <s v="Perempuan"/>
    <x v="9"/>
    <n v="3984000"/>
    <n v="0.14171686746987952"/>
    <x v="3"/>
    <s v="Sulawesi Selatan"/>
    <x v="2"/>
    <s v="Nex II"/>
    <s v="Matic Entry"/>
    <n v="16663000"/>
    <n v="2499000"/>
    <s v="Medium"/>
    <n v="0.15"/>
    <x v="4"/>
    <n v="0.14499999999999999"/>
    <n v="564600"/>
    <n v="20326000"/>
    <x v="0"/>
    <x v="0"/>
    <n v="0"/>
    <n v="0"/>
    <n v="1"/>
    <s v="ok"/>
    <n v="1"/>
    <n v="2"/>
    <n v="2"/>
    <n v="0"/>
    <n v="5"/>
    <s v="Low Risk"/>
    <n v="7"/>
    <s v="6-11 bulan"/>
  </r>
  <r>
    <s v="KRM00884"/>
    <d v="2026-01-18T00:00:00"/>
    <x v="5"/>
    <s v="Dani Utami"/>
    <s v="55852409771542"/>
    <n v="27"/>
    <s v="Lakilaki"/>
    <x v="3"/>
    <n v="7643000"/>
    <n v="0.3687557241920712"/>
    <x v="7"/>
    <s v="Jawa Barat"/>
    <x v="1"/>
    <s v="XMAX 250"/>
    <s v="Maxi Scooter"/>
    <n v="59526000"/>
    <n v="17858000"/>
    <s v="High"/>
    <n v="0.3"/>
    <x v="3"/>
    <n v="0.14499999999999999"/>
    <n v="2818400"/>
    <n v="50731000"/>
    <x v="0"/>
    <x v="0"/>
    <n v="0"/>
    <n v="0"/>
    <n v="1"/>
    <s v="survey ulang"/>
    <n v="3"/>
    <n v="1"/>
    <n v="1"/>
    <n v="0"/>
    <n v="5"/>
    <s v="Low Risk"/>
    <n v="9"/>
    <s v="6-11 bulan"/>
  </r>
  <r>
    <s v="KRM00885"/>
    <d v="2026-02-27T00:00:00"/>
    <x v="3"/>
    <s v="Tidak Diketahui"/>
    <s v="Invalid"/>
    <n v="22"/>
    <s v="Perempuan"/>
    <x v="6"/>
    <n v="5514000"/>
    <n v="9.4069640914036995E-2"/>
    <x v="8"/>
    <s v="Banten"/>
    <x v="0"/>
    <s v="Beat Street"/>
    <s v="Matic Entry"/>
    <n v="18538224"/>
    <n v="2781000"/>
    <s v="Medium"/>
    <n v="0.15"/>
    <x v="2"/>
    <n v="0.14499999999999999"/>
    <n v="518700"/>
    <n v="24896000"/>
    <x v="0"/>
    <x v="0"/>
    <n v="0"/>
    <n v="0"/>
    <n v="1"/>
    <s v="approved"/>
    <n v="1"/>
    <n v="2"/>
    <n v="3"/>
    <n v="0"/>
    <n v="6"/>
    <s v="Low Risk"/>
    <n v="7"/>
    <s v="6-11 bulan"/>
  </r>
  <r>
    <s v="KRM00886"/>
    <d v="2026-02-05T00:00:00"/>
    <x v="3"/>
    <s v="Fitriani Rahayu"/>
    <s v="94772409822421"/>
    <n v="48"/>
    <s v="Perempuan"/>
    <x v="6"/>
    <n v="6654000"/>
    <n v="9.3116922152088971E-2"/>
    <x v="14"/>
    <s v="DKI Jakarta"/>
    <x v="1"/>
    <s v="Mio M3"/>
    <s v="Matic Entry"/>
    <n v="17734000"/>
    <n v="6207000"/>
    <s v="High"/>
    <n v="0.35"/>
    <x v="5"/>
    <n v="0.14499999999999999"/>
    <n v="619600"/>
    <n v="14870000"/>
    <x v="0"/>
    <x v="0"/>
    <n v="0"/>
    <n v="0"/>
    <n v="1"/>
    <m/>
    <n v="1"/>
    <n v="1"/>
    <n v="1"/>
    <n v="0"/>
    <n v="3"/>
    <s v="Low Risk"/>
    <n v="8"/>
    <s v="6-11 bulan"/>
  </r>
  <r>
    <s v="KRM00887"/>
    <d v="2026-03-22T00:00:00"/>
    <x v="1"/>
    <s v="Fajar Sari"/>
    <s v="43972603831885"/>
    <n v="29"/>
    <s v="Perempuan"/>
    <x v="0"/>
    <n v="7607000"/>
    <n v="7.2249244117260414E-2"/>
    <x v="3"/>
    <s v="Sulawesi Selatan"/>
    <x v="0"/>
    <s v="Revo X"/>
    <s v="Bebek"/>
    <n v="18384000"/>
    <n v="4596000"/>
    <s v="Medium"/>
    <n v="0.25"/>
    <x v="4"/>
    <n v="0.14499999999999999"/>
    <n v="549600"/>
    <n v="19786000"/>
    <x v="0"/>
    <x v="0"/>
    <n v="0"/>
    <n v="0"/>
    <n v="1"/>
    <s v="verifikasi"/>
    <n v="1"/>
    <n v="2"/>
    <n v="2"/>
    <n v="0"/>
    <n v="5"/>
    <s v="Low Risk"/>
    <n v="7"/>
    <s v="6-11 bulan"/>
  </r>
  <r>
    <s v="KRM00888"/>
    <d v="2026-05-11T00:00:00"/>
    <x v="4"/>
    <s v="Maya Kusuma"/>
    <s v="99871003736512"/>
    <n v="33"/>
    <s v="Lakilaki"/>
    <x v="6"/>
    <n v="6780000"/>
    <n v="0.34076696165191739"/>
    <x v="14"/>
    <s v="DKI Jakarta"/>
    <x v="1"/>
    <s v="MT15"/>
    <s v="Sport Naked"/>
    <n v="37253000"/>
    <n v="13039000"/>
    <s v="High"/>
    <n v="0.35"/>
    <x v="0"/>
    <n v="0.14499999999999999"/>
    <n v="2310400"/>
    <n v="27725000"/>
    <x v="0"/>
    <x v="0"/>
    <n v="0"/>
    <n v="0"/>
    <n v="1"/>
    <s v="ok"/>
    <n v="3"/>
    <n v="1"/>
    <n v="1"/>
    <n v="0"/>
    <n v="5"/>
    <s v="Low Risk"/>
    <n v="5"/>
    <s v="0-5 bulan"/>
  </r>
  <r>
    <s v="KRM00890"/>
    <d v="2026-04-23T00:00:00"/>
    <x v="2"/>
    <s v="Indah Susanti"/>
    <s v="90461302831080"/>
    <n v="55"/>
    <s v="Perempuan"/>
    <x v="5"/>
    <n v="3347000"/>
    <n v="1.0817747236331043"/>
    <x v="7"/>
    <s v="Jawa Barat"/>
    <x v="1"/>
    <s v="XMAX 250"/>
    <s v="Maxi Scooter"/>
    <n v="62977000"/>
    <n v="9447000"/>
    <s v="Medium"/>
    <n v="0.15"/>
    <x v="3"/>
    <n v="0.14499999999999999"/>
    <n v="3620700"/>
    <n v="65173000"/>
    <x v="0"/>
    <x v="0"/>
    <n v="0"/>
    <n v="0"/>
    <n v="1"/>
    <s v="approved"/>
    <n v="4"/>
    <n v="2"/>
    <n v="1"/>
    <n v="0"/>
    <n v="7"/>
    <s v="Medium Risk"/>
    <n v="5"/>
    <s v="0-5 bulan"/>
  </r>
  <r>
    <s v="KRM00891"/>
    <d v="2026-04-28T00:00:00"/>
    <x v="2"/>
    <s v="Agus Wibowo"/>
    <s v="84062107714485"/>
    <n v="43"/>
    <s v="Perempuan"/>
    <x v="0"/>
    <n v="7206000"/>
    <n v="9.9875104079933386E-2"/>
    <x v="10"/>
    <s v="Jawa Timur"/>
    <x v="1"/>
    <s v="Lexi LX 155"/>
    <s v="Matic Mid"/>
    <n v="27779000"/>
    <n v="9723000"/>
    <s v="High"/>
    <n v="0.35"/>
    <x v="4"/>
    <n v="0.14499999999999999"/>
    <n v="719700"/>
    <n v="25910000"/>
    <x v="0"/>
    <x v="0"/>
    <n v="0"/>
    <n v="0"/>
    <n v="1"/>
    <m/>
    <n v="1"/>
    <n v="1"/>
    <n v="2"/>
    <n v="0"/>
    <n v="4"/>
    <s v="Low Risk"/>
    <n v="5"/>
    <s v="0-5 bulan"/>
  </r>
  <r>
    <s v="KRM00892"/>
    <d v="2026-03-08T00:00:00"/>
    <x v="1"/>
    <s v="Reza Permata"/>
    <s v="31361503979126"/>
    <n v="36"/>
    <s v="Lakilaki"/>
    <x v="1"/>
    <n v="4381000"/>
    <n v="0.24261584113216161"/>
    <x v="10"/>
    <s v="Jawa Timur"/>
    <x v="4"/>
    <s v="KLX 150"/>
    <s v="Trail"/>
    <n v="37991000"/>
    <n v="5699000"/>
    <s v="Medium"/>
    <n v="0.15"/>
    <x v="2"/>
    <n v="0.14499999999999999"/>
    <n v="1062900"/>
    <n v="51021000"/>
    <x v="0"/>
    <x v="0"/>
    <n v="0"/>
    <n v="0"/>
    <n v="1"/>
    <m/>
    <n v="2"/>
    <n v="2"/>
    <n v="3"/>
    <n v="0"/>
    <n v="7"/>
    <s v="Medium Risk"/>
    <n v="7"/>
    <s v="6-11 bulan"/>
  </r>
  <r>
    <s v="KRM00893"/>
    <d v="2026-04-08T00:00:00"/>
    <x v="2"/>
    <s v="Rahmat Saputra"/>
    <s v="48022903578812"/>
    <n v="51"/>
    <s v="Lakilaki"/>
    <x v="8"/>
    <n v="2557000"/>
    <n v="0.29913961673836525"/>
    <x v="16"/>
    <s v="Jawa Timur"/>
    <x v="0"/>
    <s v="Beat Street"/>
    <s v="Matic Entry"/>
    <n v="18847000"/>
    <n v="7539000"/>
    <s v="High"/>
    <n v="0.4"/>
    <x v="3"/>
    <n v="0.14499999999999999"/>
    <n v="764900"/>
    <n v="13768000"/>
    <x v="0"/>
    <x v="0"/>
    <n v="0"/>
    <n v="0"/>
    <n v="1"/>
    <m/>
    <n v="2"/>
    <n v="1"/>
    <n v="1"/>
    <n v="0"/>
    <n v="4"/>
    <s v="Low Risk"/>
    <n v="6"/>
    <s v="6-11 bulan"/>
  </r>
  <r>
    <s v="KRM00894"/>
    <d v="2026-03-01T00:00:00"/>
    <x v="1"/>
    <s v="Nia Kusuma"/>
    <s v="43452805724915"/>
    <n v="55"/>
    <s v="Perempuan"/>
    <x v="8"/>
    <n v="2919000"/>
    <n v="0.53480644056183624"/>
    <x v="6"/>
    <s v="DIY"/>
    <x v="1"/>
    <s v="Aerox 155"/>
    <s v="Matic Sport"/>
    <n v="30774000"/>
    <n v="7694000"/>
    <s v="Medium"/>
    <n v="0.25"/>
    <x v="3"/>
    <n v="0.14499999999999999"/>
    <n v="1561100"/>
    <n v="28100000"/>
    <x v="0"/>
    <x v="0"/>
    <n v="0"/>
    <n v="0"/>
    <n v="1"/>
    <s v="approved"/>
    <n v="4"/>
    <n v="2"/>
    <n v="1"/>
    <n v="0"/>
    <n v="7"/>
    <s v="Medium Risk"/>
    <n v="7"/>
    <s v="6-11 bulan"/>
  </r>
  <r>
    <s v="KRM00895"/>
    <d v="2026-05-29T00:00:00"/>
    <x v="4"/>
    <s v="Maya Utami"/>
    <s v="69102701913109"/>
    <n v="47"/>
    <s v="Perempuan"/>
    <x v="2"/>
    <n v="2726000"/>
    <n v="0.33822450476889215"/>
    <x v="19"/>
    <s v="Jawa Barat"/>
    <x v="0"/>
    <s v="CB150R"/>
    <s v="Sport"/>
    <n v="31121000"/>
    <n v="3112000"/>
    <s v="Low"/>
    <n v="0.1"/>
    <x v="2"/>
    <n v="0.14499999999999999"/>
    <n v="922000"/>
    <n v="44255000"/>
    <x v="0"/>
    <x v="0"/>
    <n v="0"/>
    <n v="0"/>
    <n v="1"/>
    <m/>
    <n v="3"/>
    <n v="3"/>
    <n v="3"/>
    <n v="0"/>
    <n v="9"/>
    <s v="High Risk"/>
    <n v="4"/>
    <s v="0-5 bulan"/>
  </r>
  <r>
    <s v="KRM00896"/>
    <d v="2026-03-15T00:00:00"/>
    <x v="1"/>
    <s v="Budi Kurniawan"/>
    <s v="84991404539639"/>
    <n v="53"/>
    <s v="Perempuan"/>
    <x v="9"/>
    <n v="5051000"/>
    <n v="0.38329043753712139"/>
    <x v="14"/>
    <s v="DKI Jakarta"/>
    <x v="1"/>
    <s v="Aerox 155"/>
    <s v="Matic Sport"/>
    <n v="31216000"/>
    <n v="10926000"/>
    <s v="High"/>
    <n v="0.35"/>
    <x v="0"/>
    <n v="0.14499999999999999"/>
    <n v="1936000"/>
    <n v="23232000"/>
    <x v="0"/>
    <x v="0"/>
    <n v="0"/>
    <n v="0"/>
    <n v="1"/>
    <s v="survey ulang"/>
    <n v="3"/>
    <n v="1"/>
    <n v="1"/>
    <n v="0"/>
    <n v="5"/>
    <s v="Low Risk"/>
    <n v="7"/>
    <s v="6-11 bulan"/>
  </r>
  <r>
    <s v="KRM00897"/>
    <d v="2026-01-22T00:00:00"/>
    <x v="5"/>
    <s v="Bagus Utami"/>
    <s v="47832206604548"/>
    <n v="54"/>
    <s v="Lakilaki"/>
    <x v="4"/>
    <n v="5902000"/>
    <n v="0.12785496441884106"/>
    <x v="2"/>
    <s v="Riau"/>
    <x v="0"/>
    <s v="Vario 160"/>
    <s v="Matic Mid"/>
    <n v="28658000"/>
    <n v="5732000"/>
    <s v="Medium"/>
    <n v="0.2"/>
    <x v="2"/>
    <n v="0.14499999999999999"/>
    <n v="754600"/>
    <n v="36223000"/>
    <x v="0"/>
    <x v="0"/>
    <n v="0"/>
    <n v="0"/>
    <n v="1"/>
    <m/>
    <n v="1"/>
    <n v="2"/>
    <n v="3"/>
    <n v="0"/>
    <n v="6"/>
    <s v="Low Risk"/>
    <n v="9"/>
    <s v="6-11 bulan"/>
  </r>
  <r>
    <s v="KRM00898"/>
    <d v="2026-05-15T00:00:00"/>
    <x v="4"/>
    <s v="Nia Wijaya"/>
    <s v="60871902996101"/>
    <n v="39"/>
    <s v="Lakilaki"/>
    <x v="1"/>
    <n v="13983000"/>
    <n v="6.0709432882786241E-2"/>
    <x v="10"/>
    <s v="Jawa Timur"/>
    <x v="1"/>
    <s v="Lexi LX 155"/>
    <s v="Matic Mid"/>
    <n v="28395000"/>
    <n v="7099000"/>
    <s v="Medium"/>
    <n v="0.25"/>
    <x v="4"/>
    <n v="0.14499999999999999"/>
    <n v="848900"/>
    <n v="30559000"/>
    <x v="0"/>
    <x v="0"/>
    <n v="0"/>
    <n v="0"/>
    <n v="1"/>
    <s v="ok"/>
    <n v="1"/>
    <n v="2"/>
    <n v="2"/>
    <n v="0"/>
    <n v="5"/>
    <s v="Low Risk"/>
    <n v="5"/>
    <s v="0-5 bulan"/>
  </r>
  <r>
    <s v="KRM00899"/>
    <d v="2026-01-01T00:00:00"/>
    <x v="5"/>
    <s v="Siti Wibowo"/>
    <s v="93412912575297"/>
    <n v="31"/>
    <s v="Lakilaki"/>
    <x v="1"/>
    <n v="12481000"/>
    <n v="4.3209678711641698E-2"/>
    <x v="10"/>
    <s v="Jawa Timur"/>
    <x v="0"/>
    <s v="Genio"/>
    <s v="Matic Entry"/>
    <n v="19328000"/>
    <n v="5798000"/>
    <s v="High"/>
    <n v="0.3"/>
    <x v="4"/>
    <n v="0.14499999999999999"/>
    <n v="539300"/>
    <n v="19415000"/>
    <x v="1"/>
    <x v="3"/>
    <n v="28"/>
    <n v="2"/>
    <n v="3"/>
    <m/>
    <n v="1"/>
    <n v="1"/>
    <n v="2"/>
    <n v="2"/>
    <n v="6"/>
    <s v="Low Risk"/>
    <n v="9"/>
    <s v="6-11 bulan"/>
  </r>
  <r>
    <s v="KRM00900"/>
    <d v="2026-01-02T00:00:00"/>
    <x v="5"/>
    <s v="Putri Hakim"/>
    <s v="60032606521150"/>
    <n v="28"/>
    <s v="Perempuan"/>
    <x v="7"/>
    <n v="2662000"/>
    <n v="0.57663410969196094"/>
    <x v="13"/>
    <s v="Jawa Barat"/>
    <x v="1"/>
    <s v="XMAX 250"/>
    <s v="Maxi Scooter"/>
    <n v="59325000"/>
    <n v="5933000"/>
    <s v="Low"/>
    <n v="0.1"/>
    <x v="1"/>
    <n v="0.14499999999999999"/>
    <n v="1535000"/>
    <n v="92101000"/>
    <x v="0"/>
    <x v="0"/>
    <n v="0"/>
    <n v="0"/>
    <n v="1"/>
    <m/>
    <n v="4"/>
    <n v="3"/>
    <n v="4"/>
    <n v="0"/>
    <n v="11"/>
    <s v="High Risk"/>
    <n v="9"/>
    <s v="6-11 bulan"/>
  </r>
  <r>
    <s v="KRM00901"/>
    <d v="2026-04-16T00:00:00"/>
    <x v="2"/>
    <s v="Lestari Hakim"/>
    <s v="84271101685609"/>
    <n v="25"/>
    <s v="Lakilaki"/>
    <x v="6"/>
    <n v="4968000"/>
    <n v="0.15527375201288246"/>
    <x v="13"/>
    <s v="Jawa Barat"/>
    <x v="1"/>
    <s v="Lexi LX 155"/>
    <s v="Matic Mid"/>
    <n v="27647000"/>
    <n v="8294000"/>
    <s v="High"/>
    <n v="0.3"/>
    <x v="4"/>
    <n v="0.14499999999999999"/>
    <n v="771400"/>
    <n v="27771000"/>
    <x v="0"/>
    <x v="0"/>
    <n v="0"/>
    <n v="0"/>
    <n v="1"/>
    <s v="verifikasi"/>
    <n v="1"/>
    <n v="1"/>
    <n v="2"/>
    <n v="0"/>
    <n v="4"/>
    <s v="Low Risk"/>
    <n v="6"/>
    <s v="6-11 bulan"/>
  </r>
  <r>
    <s v="KRM00902"/>
    <d v="2026-03-03T00:00:00"/>
    <x v="1"/>
    <s v="Wahyu Wijaya"/>
    <s v="31441110992689"/>
    <n v="48"/>
    <s v="Perempuan"/>
    <x v="6"/>
    <n v="5367000"/>
    <n v="0.20521706726290292"/>
    <x v="2"/>
    <s v="Riau"/>
    <x v="0"/>
    <s v="ADV 160"/>
    <s v="Adventure"/>
    <n v="44613000"/>
    <n v="11153000"/>
    <s v="Medium"/>
    <n v="0.25"/>
    <x v="2"/>
    <n v="0.14499999999999999"/>
    <n v="1101400"/>
    <n v="52867000"/>
    <x v="0"/>
    <x v="1"/>
    <n v="88"/>
    <n v="3"/>
    <n v="2"/>
    <s v="verifikasi"/>
    <n v="2"/>
    <n v="2"/>
    <n v="3"/>
    <n v="4"/>
    <n v="11"/>
    <s v="High Risk"/>
    <n v="7"/>
    <s v="6-11 bulan"/>
  </r>
  <r>
    <s v="KRM00903"/>
    <d v="2026-01-12T00:00:00"/>
    <x v="5"/>
    <s v="Nia Lestari"/>
    <s v="96891807916267"/>
    <n v="37"/>
    <s v="Lakilaki"/>
    <x v="0"/>
    <n v="6833000"/>
    <n v="0.20090736133469925"/>
    <x v="9"/>
    <s v="Jawa Tengah"/>
    <x v="2"/>
    <s v="Nex II"/>
    <s v="Matic Entry"/>
    <n v="16926000"/>
    <n v="2539000"/>
    <s v="Medium"/>
    <n v="0.15"/>
    <x v="0"/>
    <n v="0.14499999999999999"/>
    <n v="1372800"/>
    <n v="16473000"/>
    <x v="0"/>
    <x v="0"/>
    <n v="0"/>
    <n v="0"/>
    <n v="1"/>
    <s v="approved"/>
    <n v="2"/>
    <n v="2"/>
    <n v="1"/>
    <n v="0"/>
    <n v="5"/>
    <s v="Low Risk"/>
    <n v="9"/>
    <s v="6-11 bulan"/>
  </r>
  <r>
    <s v="KRM00904"/>
    <d v="2026-02-13T00:00:00"/>
    <x v="3"/>
    <s v="Eka Utami"/>
    <s v="42442110967946"/>
    <n v="35"/>
    <s v="Lakilaki"/>
    <x v="6"/>
    <n v="4370000"/>
    <n v="0.24695652173913044"/>
    <x v="15"/>
    <s v="DKI Jakarta"/>
    <x v="0"/>
    <s v="Beat Street"/>
    <s v="Matic Entry"/>
    <n v="18771000"/>
    <n v="2816000"/>
    <s v="Medium"/>
    <n v="0.15"/>
    <x v="3"/>
    <n v="0.14499999999999999"/>
    <n v="1079200"/>
    <n v="19425000"/>
    <x v="0"/>
    <x v="0"/>
    <n v="0"/>
    <n v="0"/>
    <n v="1"/>
    <s v="approved"/>
    <n v="2"/>
    <n v="2"/>
    <n v="1"/>
    <n v="0"/>
    <n v="5"/>
    <s v="Low Risk"/>
    <n v="8"/>
    <s v="6-11 bulan"/>
  </r>
  <r>
    <s v="KRM00905"/>
    <d v="2026-03-19T00:00:00"/>
    <x v="1"/>
    <s v="Putri Permata"/>
    <s v="88972208563037"/>
    <n v="24"/>
    <s v="Perempuan"/>
    <x v="5"/>
    <n v="2920000"/>
    <n v="0.57746575342465756"/>
    <x v="20"/>
    <s v="DKI Jakarta"/>
    <x v="1"/>
    <s v="NMAX 155"/>
    <s v="Matic Premium"/>
    <n v="35613000"/>
    <n v="10684000"/>
    <s v="High"/>
    <n v="0.3"/>
    <x v="3"/>
    <n v="0.14499999999999999"/>
    <n v="1686200"/>
    <n v="30351000"/>
    <x v="0"/>
    <x v="0"/>
    <n v="0"/>
    <n v="0"/>
    <n v="1"/>
    <m/>
    <n v="4"/>
    <n v="1"/>
    <n v="1"/>
    <n v="0"/>
    <n v="6"/>
    <s v="Low Risk"/>
    <n v="7"/>
    <s v="6-11 bulan"/>
  </r>
  <r>
    <s v="KRM00906"/>
    <d v="2026-05-06T00:00:00"/>
    <x v="4"/>
    <s v="Reza Anggraini"/>
    <s v="68422209999647"/>
    <n v="48"/>
    <s v="Perempuan"/>
    <x v="0"/>
    <n v="5303000"/>
    <n v="0.10201772581557608"/>
    <x v="12"/>
    <s v="DKI Jakarta"/>
    <x v="3"/>
    <s v="Dazz"/>
    <s v="Matic Entry"/>
    <n v="15967000"/>
    <n v="2395000"/>
    <s v="Medium"/>
    <n v="0.15"/>
    <x v="4"/>
    <n v="0.14499999999999999"/>
    <n v="541000"/>
    <n v="19475000"/>
    <x v="0"/>
    <x v="0"/>
    <n v="0"/>
    <n v="0"/>
    <n v="1"/>
    <s v="data kurang"/>
    <n v="1"/>
    <n v="2"/>
    <n v="2"/>
    <n v="0"/>
    <n v="5"/>
    <s v="Low Risk"/>
    <n v="5"/>
    <s v="0-5 bulan"/>
  </r>
  <r>
    <s v="KRM00907"/>
    <d v="2026-03-03T00:00:00"/>
    <x v="1"/>
    <s v="Nia Hakim"/>
    <s v="42261203509865"/>
    <n v="53"/>
    <s v="Lakilaki"/>
    <x v="7"/>
    <n v="2972000"/>
    <n v="0.19195827725437417"/>
    <x v="8"/>
    <s v="Banten"/>
    <x v="1"/>
    <s v="Freego"/>
    <s v="Matic Mid"/>
    <n v="22048000"/>
    <n v="2205000"/>
    <s v="Low"/>
    <n v="0.1"/>
    <x v="1"/>
    <n v="0.14499999999999999"/>
    <n v="570500"/>
    <n v="34229000"/>
    <x v="0"/>
    <x v="0"/>
    <n v="0"/>
    <n v="0"/>
    <n v="1"/>
    <m/>
    <n v="1"/>
    <n v="3"/>
    <n v="4"/>
    <n v="0"/>
    <n v="8"/>
    <s v="Medium Risk"/>
    <n v="7"/>
    <s v="6-11 bulan"/>
  </r>
  <r>
    <s v="KRM00908"/>
    <d v="2026-06-16T00:00:00"/>
    <x v="0"/>
    <s v="Tidak Diketahui"/>
    <s v="Invalid"/>
    <n v="55"/>
    <s v="Perempuan"/>
    <x v="1"/>
    <n v="7888000"/>
    <n v="0.25026622718052738"/>
    <x v="8"/>
    <s v="Banten"/>
    <x v="1"/>
    <s v="R15"/>
    <s v="Sport"/>
    <n v="41694000"/>
    <n v="12508000"/>
    <s v="High"/>
    <n v="0.3"/>
    <x v="3"/>
    <n v="0.14499999999999999"/>
    <n v="1974100"/>
    <n v="35534000"/>
    <x v="0"/>
    <x v="0"/>
    <n v="0"/>
    <n v="0"/>
    <n v="1"/>
    <m/>
    <n v="2"/>
    <n v="1"/>
    <n v="1"/>
    <n v="0"/>
    <n v="4"/>
    <s v="Low Risk"/>
    <n v="4"/>
    <s v="0-5 bulan"/>
  </r>
  <r>
    <s v="KRM00909"/>
    <d v="2026-05-08T00:00:00"/>
    <x v="4"/>
    <s v="Tri Prasetyo"/>
    <s v="78541603654116"/>
    <n v="50"/>
    <s v="Lakilaki"/>
    <x v="3"/>
    <n v="7903000"/>
    <n v="9.002910287232696E-2"/>
    <x v="0"/>
    <s v="Bali"/>
    <x v="0"/>
    <s v="CB150R"/>
    <s v="Sport"/>
    <n v="30877000"/>
    <n v="9263000"/>
    <s v="High"/>
    <n v="0.3"/>
    <x v="2"/>
    <n v="0.14499999999999999"/>
    <n v="711500"/>
    <n v="34151000"/>
    <x v="0"/>
    <x v="2"/>
    <n v="0"/>
    <n v="0"/>
    <n v="0"/>
    <s v="survey ulang"/>
    <n v="1"/>
    <n v="1"/>
    <n v="3"/>
    <n v="0"/>
    <n v="5"/>
    <s v="Low Risk"/>
    <n v="5"/>
    <s v="0-5 bulan"/>
  </r>
  <r>
    <s v="KRM00910"/>
    <d v="2026-01-17T00:00:00"/>
    <x v="5"/>
    <s v="Indah Kusuma"/>
    <s v="40831505752987"/>
    <n v="58"/>
    <s v="Perempuan"/>
    <x v="8"/>
    <n v="2932000"/>
    <n v="0.10320600272851296"/>
    <x v="4"/>
    <s v="Kalimantan Selatan"/>
    <x v="1"/>
    <s v="Mio M3"/>
    <s v="Matic Entry"/>
    <n v="17542000"/>
    <n v="7017000"/>
    <s v="High"/>
    <n v="0.4"/>
    <x v="1"/>
    <n v="0.14499999999999999"/>
    <n v="302600"/>
    <n v="18156000"/>
    <x v="0"/>
    <x v="0"/>
    <n v="0"/>
    <n v="0"/>
    <n v="1"/>
    <s v="approved"/>
    <n v="1"/>
    <n v="1"/>
    <n v="4"/>
    <n v="0"/>
    <n v="6"/>
    <s v="Low Risk"/>
    <n v="9"/>
    <s v="6-11 bulan"/>
  </r>
  <r>
    <s v="KRM00911"/>
    <d v="2026-02-24T00:00:00"/>
    <x v="3"/>
    <s v="Putri Cahyono"/>
    <s v="97891009765933"/>
    <n v="23"/>
    <s v="Perempuan"/>
    <x v="8"/>
    <n v="2702000"/>
    <n v="0.21088082901554403"/>
    <x v="15"/>
    <s v="DKI Jakarta"/>
    <x v="0"/>
    <s v="Revo X"/>
    <s v="Bebek"/>
    <n v="17666000"/>
    <n v="7066000"/>
    <s v="High"/>
    <n v="0.4"/>
    <x v="5"/>
    <n v="0.14499999999999999"/>
    <n v="569800"/>
    <n v="13674000"/>
    <x v="0"/>
    <x v="0"/>
    <n v="0"/>
    <n v="0"/>
    <n v="1"/>
    <s v="survey ulang"/>
    <n v="2"/>
    <n v="1"/>
    <n v="1"/>
    <n v="0"/>
    <n v="4"/>
    <s v="Low Risk"/>
    <n v="7"/>
    <s v="6-11 bulan"/>
  </r>
  <r>
    <s v="KRM00912"/>
    <d v="2026-08-06T00:00:00"/>
    <x v="9"/>
    <s v="Hendra Kurniawan"/>
    <s v="96791411736910"/>
    <n v="39"/>
    <s v="Lakilaki"/>
    <x v="1"/>
    <n v="10504000"/>
    <n v="8.9623000761614627E-2"/>
    <x v="15"/>
    <s v="DKI Jakarta"/>
    <x v="2"/>
    <s v="Address"/>
    <s v="Matic Mid"/>
    <n v="21412000"/>
    <n v="7494000"/>
    <s v="High"/>
    <n v="0.35"/>
    <x v="3"/>
    <n v="0.14499999999999999"/>
    <n v="941400"/>
    <n v="16945000"/>
    <x v="0"/>
    <x v="0"/>
    <n v="0"/>
    <n v="0"/>
    <n v="1"/>
    <m/>
    <n v="1"/>
    <n v="1"/>
    <n v="1"/>
    <n v="0"/>
    <n v="3"/>
    <s v="Low Risk"/>
    <n v="2"/>
    <s v="0-5 bulan"/>
  </r>
  <r>
    <s v="KRM00913"/>
    <d v="2026-03-25T00:00:00"/>
    <x v="1"/>
    <s v="Ayu Prasetyo"/>
    <s v="68952206725286"/>
    <n v="47"/>
    <s v="Perempuan"/>
    <x v="8"/>
    <n v="3652000"/>
    <n v="0.47007119386637458"/>
    <x v="15"/>
    <s v="DKI Jakarta"/>
    <x v="0"/>
    <s v="Genio"/>
    <s v="Matic Entry"/>
    <n v="19990000"/>
    <n v="1999000"/>
    <s v="Low"/>
    <n v="0.1"/>
    <x v="0"/>
    <n v="0.14499999999999999"/>
    <n v="1716700"/>
    <n v="20600000"/>
    <x v="0"/>
    <x v="0"/>
    <n v="0"/>
    <n v="0"/>
    <n v="1"/>
    <s v="approved"/>
    <n v="4"/>
    <n v="3"/>
    <n v="1"/>
    <n v="0"/>
    <n v="8"/>
    <s v="Medium Risk"/>
    <n v="6"/>
    <s v="6-11 bulan"/>
  </r>
  <r>
    <s v="KRM00914"/>
    <d v="2026-03-19T00:00:00"/>
    <x v="1"/>
    <s v="Dani Hakim"/>
    <s v="57972005987346"/>
    <n v="39"/>
    <s v="Perempuan"/>
    <x v="0"/>
    <n v="7022000"/>
    <n v="0.39605525491313015"/>
    <x v="10"/>
    <s v="Jawa Timur"/>
    <x v="0"/>
    <s v="CB150R"/>
    <s v="Sport"/>
    <n v="32385000"/>
    <n v="3239000"/>
    <s v="Low"/>
    <n v="0.1"/>
    <x v="0"/>
    <n v="0.14499999999999999"/>
    <n v="2781100"/>
    <n v="33373000"/>
    <x v="0"/>
    <x v="0"/>
    <n v="0"/>
    <n v="0"/>
    <n v="1"/>
    <s v="data kurang"/>
    <n v="3"/>
    <n v="3"/>
    <n v="1"/>
    <n v="0"/>
    <n v="7"/>
    <s v="Medium Risk"/>
    <n v="7"/>
    <s v="6-11 bulan"/>
  </r>
  <r>
    <s v="KRM00915"/>
    <d v="2026-05-11T00:00:00"/>
    <x v="4"/>
    <s v="Rina Susanti"/>
    <s v="82651811617647"/>
    <n v="33"/>
    <s v="Lakilaki"/>
    <x v="5"/>
    <n v="4783000"/>
    <n v="0.21919297512021743"/>
    <x v="6"/>
    <s v="DIY"/>
    <x v="1"/>
    <s v="R15"/>
    <s v="Sport"/>
    <n v="42902000"/>
    <n v="6435000"/>
    <s v="Medium"/>
    <n v="0.15"/>
    <x v="1"/>
    <n v="0.14499999999999999"/>
    <n v="1048400"/>
    <n v="62905000"/>
    <x v="0"/>
    <x v="0"/>
    <n v="0"/>
    <n v="0"/>
    <n v="1"/>
    <s v="survey ulang"/>
    <n v="2"/>
    <n v="2"/>
    <n v="4"/>
    <n v="0"/>
    <n v="8"/>
    <s v="Medium Risk"/>
    <n v="5"/>
    <s v="0-5 bulan"/>
  </r>
  <r>
    <s v="KRM00916"/>
    <d v="2026-03-14T00:00:00"/>
    <x v="1"/>
    <s v="Joko Anggraini"/>
    <s v="99561105815881"/>
    <n v="23"/>
    <s v="Perempuan"/>
    <x v="2"/>
    <n v="2870000"/>
    <n v="0.55745644599303135"/>
    <x v="7"/>
    <s v="Jawa Barat"/>
    <x v="1"/>
    <s v="XMAX 250"/>
    <s v="Maxi Scooter"/>
    <n v="61750000"/>
    <n v="21612000"/>
    <s v="High"/>
    <n v="0.35"/>
    <x v="4"/>
    <n v="0.14499999999999999"/>
    <n v="1599900"/>
    <n v="57598000"/>
    <x v="0"/>
    <x v="0"/>
    <n v="0"/>
    <n v="0"/>
    <n v="1"/>
    <s v="survey ulang"/>
    <n v="4"/>
    <n v="1"/>
    <n v="2"/>
    <n v="0"/>
    <n v="7"/>
    <s v="Medium Risk"/>
    <n v="7"/>
    <s v="6-11 bulan"/>
  </r>
  <r>
    <s v="KRM00917"/>
    <d v="2026-05-25T00:00:00"/>
    <x v="4"/>
    <s v="Sri Nugroho"/>
    <s v="51652307513686"/>
    <n v="33"/>
    <s v="Lakilaki"/>
    <x v="1"/>
    <n v="11293000"/>
    <n v="9.9176481005932876E-2"/>
    <x v="20"/>
    <s v="DKI Jakarta"/>
    <x v="0"/>
    <s v="PCX 160"/>
    <s v="Matic Premium"/>
    <n v="35120000"/>
    <n v="7024000"/>
    <s v="Medium"/>
    <n v="0.2"/>
    <x v="4"/>
    <n v="0.14499999999999999"/>
    <n v="1120000"/>
    <n v="40318000"/>
    <x v="0"/>
    <x v="0"/>
    <n v="0"/>
    <n v="0"/>
    <n v="1"/>
    <s v="survey ulang"/>
    <n v="1"/>
    <n v="2"/>
    <n v="2"/>
    <n v="0"/>
    <n v="5"/>
    <s v="Low Risk"/>
    <n v="4"/>
    <s v="0-5 bulan"/>
  </r>
  <r>
    <s v="KRM00918"/>
    <d v="2026-03-01T00:00:00"/>
    <x v="1"/>
    <s v="Agus Sari"/>
    <s v="87661206995106"/>
    <n v="54"/>
    <s v="Perempuan"/>
    <x v="4"/>
    <n v="7304000"/>
    <n v="0.12987404162102958"/>
    <x v="0"/>
    <s v="Bali"/>
    <x v="0"/>
    <s v="Vario 125"/>
    <s v="Matic Mid"/>
    <n v="25212000"/>
    <n v="7564000"/>
    <s v="High"/>
    <n v="0.3"/>
    <x v="5"/>
    <n v="0.14499999999999999"/>
    <n v="948600"/>
    <n v="22766000"/>
    <x v="0"/>
    <x v="0"/>
    <n v="0"/>
    <n v="0"/>
    <n v="1"/>
    <s v="survey ulang"/>
    <n v="1"/>
    <n v="1"/>
    <n v="1"/>
    <n v="0"/>
    <n v="3"/>
    <s v="Low Risk"/>
    <n v="7"/>
    <s v="6-11 bulan"/>
  </r>
  <r>
    <s v="KRM00919"/>
    <d v="2026-01-08T00:00:00"/>
    <x v="5"/>
    <s v="Joko Nugroho"/>
    <s v="91961004849867"/>
    <n v="50"/>
    <s v="Perempuan"/>
    <x v="5"/>
    <n v="3185000"/>
    <n v="0.30492935635792778"/>
    <x v="1"/>
    <s v="Sumatera Selatan"/>
    <x v="0"/>
    <s v="Vario 125"/>
    <s v="Matic Mid"/>
    <n v="25813000"/>
    <n v="7744000"/>
    <s v="High"/>
    <n v="0.3"/>
    <x v="5"/>
    <n v="0.14499999999999999"/>
    <n v="971200"/>
    <n v="23309000"/>
    <x v="0"/>
    <x v="0"/>
    <n v="0"/>
    <n v="0"/>
    <n v="1"/>
    <s v="verifikasi"/>
    <n v="3"/>
    <n v="1"/>
    <n v="1"/>
    <n v="0"/>
    <n v="5"/>
    <s v="Low Risk"/>
    <n v="9"/>
    <s v="6-11 bulan"/>
  </r>
  <r>
    <s v="KRM00920"/>
    <d v="2026-02-22T00:00:00"/>
    <x v="3"/>
    <s v="Fajar Utami"/>
    <s v="51972812663268"/>
    <n v="24"/>
    <s v="Lakilaki"/>
    <x v="6"/>
    <n v="5566000"/>
    <n v="7.835070068271649E-2"/>
    <x v="15"/>
    <s v="DKI Jakarta"/>
    <x v="2"/>
    <s v="Nex II"/>
    <s v="Matic Entry"/>
    <n v="16834000"/>
    <n v="5892000"/>
    <s v="High"/>
    <n v="0.35"/>
    <x v="4"/>
    <n v="0.14499999999999999"/>
    <n v="436100"/>
    <n v="15701000"/>
    <x v="0"/>
    <x v="0"/>
    <n v="0"/>
    <n v="0"/>
    <n v="1"/>
    <m/>
    <n v="1"/>
    <n v="1"/>
    <n v="2"/>
    <n v="0"/>
    <n v="4"/>
    <s v="Low Risk"/>
    <n v="8"/>
    <s v="6-11 bulan"/>
  </r>
  <r>
    <s v="KRM00921"/>
    <d v="2026-04-04T00:00:00"/>
    <x v="2"/>
    <s v="Ayu Sari"/>
    <s v="96642103551041"/>
    <n v="40"/>
    <s v="Perempuan"/>
    <x v="8"/>
    <n v="3178000"/>
    <n v="0.12514159848961612"/>
    <x v="17"/>
    <s v="Jawa Barat"/>
    <x v="0"/>
    <s v="Genio"/>
    <s v="Matic Entry"/>
    <n v="19762000"/>
    <n v="5929000"/>
    <s v="High"/>
    <n v="0.3"/>
    <x v="1"/>
    <n v="0.14499999999999999"/>
    <n v="397700"/>
    <n v="23862000"/>
    <x v="0"/>
    <x v="0"/>
    <n v="0"/>
    <n v="0"/>
    <n v="1"/>
    <s v="ok"/>
    <n v="1"/>
    <n v="1"/>
    <n v="4"/>
    <n v="0"/>
    <n v="6"/>
    <s v="Low Risk"/>
    <n v="6"/>
    <s v="6-11 bulan"/>
  </r>
  <r>
    <s v="KRM00922"/>
    <d v="2026-01-25T00:00:00"/>
    <x v="5"/>
    <s v="Rina Santoso"/>
    <s v="50601010639728"/>
    <n v="55"/>
    <s v="Perempuan"/>
    <x v="5"/>
    <n v="4573000"/>
    <n v="0.35071069319921278"/>
    <x v="10"/>
    <s v="Jawa Timur"/>
    <x v="0"/>
    <s v="CB150R"/>
    <s v="Sport"/>
    <n v="31615000"/>
    <n v="7904000"/>
    <s v="Medium"/>
    <n v="0.25"/>
    <x v="3"/>
    <n v="0.14499999999999999"/>
    <n v="1603800"/>
    <n v="28868000"/>
    <x v="0"/>
    <x v="0"/>
    <n v="0"/>
    <n v="0"/>
    <n v="1"/>
    <s v="verifikasi"/>
    <n v="3"/>
    <n v="2"/>
    <n v="1"/>
    <n v="0"/>
    <n v="6"/>
    <s v="Low Risk"/>
    <n v="8"/>
    <s v="6-11 bulan"/>
  </r>
  <r>
    <s v="KRM00923"/>
    <d v="2026-06-01T00:00:00"/>
    <x v="0"/>
    <s v="Bagus Pratama"/>
    <s v="38812404603498"/>
    <n v="52"/>
    <s v="Perempuan"/>
    <x v="6"/>
    <n v="4060000"/>
    <n v="0.2487192118226601"/>
    <x v="19"/>
    <s v="Jawa Barat"/>
    <x v="1"/>
    <s v="R15"/>
    <s v="Sport"/>
    <n v="43826000"/>
    <n v="13148000"/>
    <s v="High"/>
    <n v="0.3"/>
    <x v="2"/>
    <n v="0.14499999999999999"/>
    <n v="1009800"/>
    <n v="48471000"/>
    <x v="0"/>
    <x v="2"/>
    <n v="0"/>
    <n v="0"/>
    <n v="0"/>
    <s v="ok"/>
    <n v="2"/>
    <n v="1"/>
    <n v="3"/>
    <n v="0"/>
    <n v="6"/>
    <s v="Low Risk"/>
    <n v="4"/>
    <s v="0-5 bulan"/>
  </r>
  <r>
    <s v="KRM00924"/>
    <d v="2026-04-24T00:00:00"/>
    <x v="2"/>
    <s v="Nurul Wibowo"/>
    <s v="72511605966229"/>
    <n v="33"/>
    <s v="Perempuan"/>
    <x v="8"/>
    <n v="3574000"/>
    <n v="0.2178511471740347"/>
    <x v="7"/>
    <s v="Jawa Barat"/>
    <x v="1"/>
    <s v="R15"/>
    <s v="Sport"/>
    <n v="41661000"/>
    <n v="14581000"/>
    <s v="High"/>
    <n v="0.35"/>
    <x v="1"/>
    <n v="0.14499999999999999"/>
    <n v="778600"/>
    <n v="46713000"/>
    <x v="0"/>
    <x v="0"/>
    <n v="0"/>
    <n v="0"/>
    <n v="1"/>
    <m/>
    <n v="2"/>
    <n v="1"/>
    <n v="4"/>
    <n v="0"/>
    <n v="7"/>
    <s v="Medium Risk"/>
    <n v="5"/>
    <s v="0-5 bulan"/>
  </r>
  <r>
    <s v="KRM00925"/>
    <d v="2026-03-09T00:00:00"/>
    <x v="1"/>
    <s v="Hendra Anggraini"/>
    <s v="79671909744749"/>
    <n v="26"/>
    <s v="Lakilaki"/>
    <x v="8"/>
    <n v="2664000"/>
    <n v="0.22207207207207208"/>
    <x v="4"/>
    <s v="Kalimantan Selatan"/>
    <x v="0"/>
    <s v="Revo X"/>
    <s v="Bebek"/>
    <n v="18552000"/>
    <n v="3710000"/>
    <s v="Medium"/>
    <n v="0.2"/>
    <x v="4"/>
    <n v="0.14499999999999999"/>
    <n v="591600"/>
    <n v="21298000"/>
    <x v="0"/>
    <x v="0"/>
    <n v="0"/>
    <n v="0"/>
    <n v="1"/>
    <m/>
    <n v="2"/>
    <n v="2"/>
    <n v="2"/>
    <n v="0"/>
    <n v="6"/>
    <s v="Low Risk"/>
    <n v="7"/>
    <s v="6-11 bulan"/>
  </r>
  <r>
    <s v="KRM00926"/>
    <d v="2026-02-17T00:00:00"/>
    <x v="3"/>
    <s v="Wahyu Nugroho"/>
    <s v="89691107755916"/>
    <n v="21"/>
    <s v="Perempuan"/>
    <x v="0"/>
    <n v="6289000"/>
    <n v="0.1591508983940213"/>
    <x v="19"/>
    <s v="Jawa Barat"/>
    <x v="0"/>
    <s v="Beat Street"/>
    <s v="Matic Entry"/>
    <n v="18496000"/>
    <n v="3699000"/>
    <s v="Medium"/>
    <n v="0.2"/>
    <x v="3"/>
    <n v="0.14499999999999999"/>
    <n v="1000900"/>
    <n v="18016000"/>
    <x v="0"/>
    <x v="0"/>
    <n v="0"/>
    <n v="0"/>
    <n v="1"/>
    <s v="ok"/>
    <n v="1"/>
    <n v="2"/>
    <n v="1"/>
    <n v="0"/>
    <n v="4"/>
    <s v="Low Risk"/>
    <n v="8"/>
    <s v="6-11 bulan"/>
  </r>
  <r>
    <s v="KRM00927"/>
    <d v="2026-05-16T00:00:00"/>
    <x v="4"/>
    <s v="Reza Utami"/>
    <s v="56461903713742"/>
    <n v="29"/>
    <s v="Perempuan"/>
    <x v="5"/>
    <n v="4979000"/>
    <n v="7.6641895963044784E-2"/>
    <x v="5"/>
    <s v="Kalimantan Timur"/>
    <x v="3"/>
    <s v="Dazz"/>
    <s v="Matic Entry"/>
    <n v="15618000"/>
    <n v="2343000"/>
    <s v="Medium"/>
    <n v="0.15"/>
    <x v="1"/>
    <n v="0.14499999999999999"/>
    <n v="381600"/>
    <n v="22899000"/>
    <x v="0"/>
    <x v="0"/>
    <n v="0"/>
    <n v="0"/>
    <n v="1"/>
    <s v="ok"/>
    <n v="1"/>
    <n v="2"/>
    <n v="4"/>
    <n v="0"/>
    <n v="7"/>
    <s v="Medium Risk"/>
    <n v="5"/>
    <s v="0-5 bulan"/>
  </r>
  <r>
    <s v="KRM00928"/>
    <d v="2026-09-01T00:00:00"/>
    <x v="8"/>
    <s v="Andi Santoso"/>
    <s v="41502411621510"/>
    <n v="22"/>
    <s v="Perempuan"/>
    <x v="5"/>
    <n v="3498000"/>
    <n v="0.13747855917667237"/>
    <x v="10"/>
    <s v="Jawa Timur"/>
    <x v="1"/>
    <s v="Mio M3"/>
    <s v="Matic Entry"/>
    <n v="18562000"/>
    <n v="6497000"/>
    <s v="High"/>
    <n v="0.35"/>
    <x v="4"/>
    <n v="0.14499999999999999"/>
    <n v="480900"/>
    <n v="17313000"/>
    <x v="0"/>
    <x v="0"/>
    <n v="0"/>
    <n v="0"/>
    <n v="1"/>
    <s v="approved"/>
    <n v="1"/>
    <n v="1"/>
    <n v="2"/>
    <n v="0"/>
    <n v="4"/>
    <s v="Low Risk"/>
    <n v="1"/>
    <s v="0-5 bulan"/>
  </r>
  <r>
    <s v="KRM00929"/>
    <d v="2026-04-22T00:00:00"/>
    <x v="2"/>
    <s v="Fitra Hidayah"/>
    <s v="50012808768824"/>
    <n v="48"/>
    <s v="Perempuan"/>
    <x v="0"/>
    <n v="5176000"/>
    <n v="7.4903400309119017E-2"/>
    <x v="6"/>
    <s v="DIY"/>
    <x v="0"/>
    <s v="Beat Street"/>
    <s v="Matic Entry"/>
    <n v="18120000"/>
    <n v="6342000"/>
    <s v="High"/>
    <n v="0.35"/>
    <x v="2"/>
    <n v="0.14499999999999999"/>
    <n v="387700"/>
    <n v="18609000"/>
    <x v="0"/>
    <x v="0"/>
    <n v="0"/>
    <n v="0"/>
    <n v="1"/>
    <s v="data kurang"/>
    <n v="1"/>
    <n v="1"/>
    <n v="3"/>
    <n v="0"/>
    <n v="5"/>
    <s v="Low Risk"/>
    <n v="6"/>
    <s v="6-11 bulan"/>
  </r>
  <r>
    <s v="KRM00930"/>
    <d v="2026-02-03T00:00:00"/>
    <x v="3"/>
    <s v="Putri Lestari"/>
    <s v="46292302595097"/>
    <n v="38"/>
    <s v="Perempuan"/>
    <x v="1"/>
    <n v="10903000"/>
    <n v="5.6883426579840413E-2"/>
    <x v="13"/>
    <s v="Jawa Barat"/>
    <x v="1"/>
    <s v="Lexi LX 155"/>
    <s v="Matic Mid"/>
    <n v="28761000"/>
    <n v="7190000"/>
    <s v="Medium"/>
    <n v="0.25"/>
    <x v="1"/>
    <n v="0.14499999999999999"/>
    <n v="620200"/>
    <n v="37210000"/>
    <x v="0"/>
    <x v="0"/>
    <n v="0"/>
    <n v="0"/>
    <n v="1"/>
    <s v="verifikasi"/>
    <n v="1"/>
    <n v="2"/>
    <n v="4"/>
    <n v="0"/>
    <n v="7"/>
    <s v="Medium Risk"/>
    <n v="8"/>
    <s v="6-11 bulan"/>
  </r>
  <r>
    <s v="KRM00931"/>
    <d v="2026-04-23T00:00:00"/>
    <x v="2"/>
    <s v="Tri Rahayu"/>
    <s v="34462109813220"/>
    <n v="44"/>
    <s v="Lakilaki"/>
    <x v="8"/>
    <n v="3217000"/>
    <n v="1.5682623562325149"/>
    <x v="1"/>
    <s v="Sumatera Selatan"/>
    <x v="1"/>
    <s v="XMAX 250"/>
    <s v="Maxi Scooter"/>
    <n v="62206000"/>
    <n v="9331000"/>
    <s v="Medium"/>
    <n v="0.15"/>
    <x v="0"/>
    <n v="0.14499999999999999"/>
    <n v="5045100"/>
    <n v="60542000"/>
    <x v="0"/>
    <x v="0"/>
    <n v="0"/>
    <n v="0"/>
    <n v="1"/>
    <s v="approved"/>
    <n v="4"/>
    <n v="2"/>
    <n v="1"/>
    <n v="0"/>
    <n v="7"/>
    <s v="Medium Risk"/>
    <n v="5"/>
    <s v="0-5 bulan"/>
  </r>
  <r>
    <s v="KRM00932"/>
    <d v="2026-01-07T00:00:00"/>
    <x v="5"/>
    <s v="Tri Setiawan"/>
    <s v="45541409703977"/>
    <n v="54"/>
    <s v="Lakilaki"/>
    <x v="1"/>
    <n v="8329000"/>
    <n v="0.2228598871413135"/>
    <x v="16"/>
    <s v="Jawa Timur"/>
    <x v="0"/>
    <s v="Scoopy"/>
    <s v="Matic Stylish"/>
    <n v="22886000"/>
    <n v="3433000"/>
    <s v="Medium"/>
    <n v="0.15"/>
    <x v="0"/>
    <n v="0.14499999999999999"/>
    <n v="1856200"/>
    <n v="22274000"/>
    <x v="0"/>
    <x v="0"/>
    <n v="0"/>
    <n v="0"/>
    <n v="1"/>
    <s v="approved"/>
    <n v="2"/>
    <n v="2"/>
    <n v="1"/>
    <n v="0"/>
    <n v="5"/>
    <s v="Low Risk"/>
    <n v="9"/>
    <s v="6-11 bulan"/>
  </r>
  <r>
    <s v="KRM00933"/>
    <d v="2026-01-13T00:00:00"/>
    <x v="5"/>
    <s v="Bagus Santoso"/>
    <s v="59942911563864"/>
    <n v="55"/>
    <s v="Lakilaki"/>
    <x v="5"/>
    <n v="4211000"/>
    <n v="9.8242697696509146E-2"/>
    <x v="9"/>
    <s v="Jawa Tengah"/>
    <x v="3"/>
    <s v="Dazz"/>
    <s v="Matic Entry"/>
    <n v="15966000"/>
    <n v="5588000"/>
    <s v="High"/>
    <n v="0.35"/>
    <x v="4"/>
    <n v="0.14499999999999999"/>
    <n v="413700"/>
    <n v="14892000"/>
    <x v="0"/>
    <x v="0"/>
    <n v="0"/>
    <n v="0"/>
    <n v="1"/>
    <s v="data kurang"/>
    <n v="1"/>
    <n v="1"/>
    <n v="2"/>
    <n v="0"/>
    <n v="4"/>
    <s v="Low Risk"/>
    <n v="9"/>
    <s v="6-11 bulan"/>
  </r>
  <r>
    <s v="KRM00934"/>
    <d v="2026-03-24T00:00:00"/>
    <x v="1"/>
    <s v="Rahmat Utami"/>
    <s v="53111304727681"/>
    <n v="33"/>
    <s v="Perempuan"/>
    <x v="6"/>
    <n v="6822000"/>
    <n v="0.2038698328935796"/>
    <x v="12"/>
    <s v="DKI Jakarta"/>
    <x v="0"/>
    <s v="Scoopy"/>
    <s v="Matic Stylish"/>
    <n v="22847000"/>
    <n v="2285000"/>
    <s v="Low"/>
    <n v="0.1"/>
    <x v="3"/>
    <n v="0.14499999999999999"/>
    <n v="1390800"/>
    <n v="25034000"/>
    <x v="0"/>
    <x v="0"/>
    <n v="0"/>
    <n v="0"/>
    <n v="1"/>
    <s v="survey ulang"/>
    <n v="2"/>
    <n v="3"/>
    <n v="1"/>
    <n v="0"/>
    <n v="6"/>
    <s v="Low Risk"/>
    <n v="6"/>
    <s v="6-11 bulan"/>
  </r>
  <r>
    <s v="KRM00935"/>
    <d v="2026-03-26T00:00:00"/>
    <x v="1"/>
    <s v="Nurul Kurniawan"/>
    <s v="41162801676465"/>
    <n v="51"/>
    <s v="Perempuan"/>
    <x v="5"/>
    <n v="3617000"/>
    <n v="0.10627591927011336"/>
    <x v="4"/>
    <s v="Kalimantan Selatan"/>
    <x v="1"/>
    <s v="Freego"/>
    <s v="Matic Mid"/>
    <n v="22282000"/>
    <n v="8913000"/>
    <s v="High"/>
    <n v="0.4"/>
    <x v="1"/>
    <n v="0.14499999999999999"/>
    <n v="384400"/>
    <n v="23062000"/>
    <x v="0"/>
    <x v="0"/>
    <n v="0"/>
    <n v="0"/>
    <n v="1"/>
    <m/>
    <n v="1"/>
    <n v="1"/>
    <n v="4"/>
    <n v="0"/>
    <n v="6"/>
    <s v="Low Risk"/>
    <n v="6"/>
    <s v="6-11 bulan"/>
  </r>
  <r>
    <s v="KRM00936"/>
    <d v="2026-04-10T00:00:00"/>
    <x v="2"/>
    <s v="Hendra Hidayah"/>
    <s v="78161905949071"/>
    <n v="29"/>
    <s v="Perempuan"/>
    <x v="6"/>
    <n v="5486000"/>
    <n v="0.17001458257382429"/>
    <x v="4"/>
    <s v="Kalimantan Selatan"/>
    <x v="1"/>
    <s v="Lexi LX 155"/>
    <s v="Matic Mid"/>
    <n v="27528000"/>
    <n v="4129000"/>
    <s v="Medium"/>
    <n v="0.15"/>
    <x v="4"/>
    <n v="0.14499999999999999"/>
    <n v="932700"/>
    <n v="33578000"/>
    <x v="0"/>
    <x v="0"/>
    <n v="0"/>
    <n v="0"/>
    <n v="1"/>
    <s v="approved"/>
    <n v="1"/>
    <n v="2"/>
    <n v="2"/>
    <n v="0"/>
    <n v="5"/>
    <s v="Low Risk"/>
    <n v="6"/>
    <s v="6-11 bulan"/>
  </r>
  <r>
    <s v="KRM00938"/>
    <d v="2026-03-19T00:00:00"/>
    <x v="1"/>
    <s v="Dewi Hakim"/>
    <s v="45272306806340"/>
    <n v="47"/>
    <s v="Perempuan"/>
    <x v="8"/>
    <n v="2590000"/>
    <n v="0.14891891891891892"/>
    <x v="12"/>
    <s v="DKI Jakarta"/>
    <x v="3"/>
    <s v="Dazz"/>
    <s v="Matic Entry"/>
    <n v="15782000"/>
    <n v="2367000"/>
    <s v="Medium"/>
    <n v="0.15"/>
    <x v="1"/>
    <n v="0.14499999999999999"/>
    <n v="385700"/>
    <n v="23140000"/>
    <x v="0"/>
    <x v="0"/>
    <n v="0"/>
    <n v="0"/>
    <n v="1"/>
    <s v="survey ulang"/>
    <n v="1"/>
    <n v="2"/>
    <n v="4"/>
    <n v="0"/>
    <n v="7"/>
    <s v="Medium Risk"/>
    <n v="7"/>
    <s v="6-11 bulan"/>
  </r>
  <r>
    <s v="KRM00939"/>
    <d v="2026-02-10T00:00:00"/>
    <x v="3"/>
    <s v="Andi Cahyono"/>
    <s v="84052202843226"/>
    <n v="48"/>
    <s v="Lakilaki"/>
    <x v="6"/>
    <n v="6531000"/>
    <n v="0.37882406982085437"/>
    <x v="0"/>
    <s v="Bali"/>
    <x v="1"/>
    <s v="Aerox 155"/>
    <s v="Matic Sport"/>
    <n v="32411000"/>
    <n v="6482000"/>
    <s v="Medium"/>
    <n v="0.2"/>
    <x v="0"/>
    <n v="0.14499999999999999"/>
    <n v="2474100"/>
    <n v="29689000"/>
    <x v="0"/>
    <x v="0"/>
    <n v="0"/>
    <n v="0"/>
    <n v="1"/>
    <m/>
    <n v="3"/>
    <n v="2"/>
    <n v="1"/>
    <n v="0"/>
    <n v="6"/>
    <s v="Low Risk"/>
    <n v="8"/>
    <s v="6-11 bulan"/>
  </r>
  <r>
    <s v="KRM00940"/>
    <d v="2026-05-12T00:00:00"/>
    <x v="4"/>
    <s v="Reza Wibowo"/>
    <s v="67721606702425"/>
    <n v="26"/>
    <s v="Lakilaki"/>
    <x v="4"/>
    <n v="7326000"/>
    <n v="0.3517199017199017"/>
    <x v="7"/>
    <s v="Jawa Barat"/>
    <x v="1"/>
    <s v="XMAX 250"/>
    <s v="Maxi Scooter"/>
    <n v="58608000"/>
    <n v="20513000"/>
    <s v="High"/>
    <n v="0.35"/>
    <x v="3"/>
    <n v="0.14499999999999999"/>
    <n v="2576700"/>
    <n v="46381000"/>
    <x v="0"/>
    <x v="0"/>
    <n v="0"/>
    <n v="0"/>
    <n v="1"/>
    <s v="ok"/>
    <n v="3"/>
    <n v="1"/>
    <n v="1"/>
    <n v="0"/>
    <n v="5"/>
    <s v="Low Risk"/>
    <n v="5"/>
    <s v="0-5 bulan"/>
  </r>
  <r>
    <s v="KRM00941"/>
    <d v="2026-04-19T00:00:00"/>
    <x v="2"/>
    <s v="Nurul Saputra"/>
    <s v="75702203752651"/>
    <n v="42"/>
    <s v="Perempuan"/>
    <x v="0"/>
    <n v="7215000"/>
    <n v="9.2404712404712402E-2"/>
    <x v="15"/>
    <s v="DKI Jakarta"/>
    <x v="0"/>
    <s v="Vario 160"/>
    <s v="Matic Mid"/>
    <n v="28985000"/>
    <n v="5797000"/>
    <s v="Medium"/>
    <n v="0.2"/>
    <x v="1"/>
    <n v="0.14499999999999999"/>
    <n v="666700"/>
    <n v="39999000"/>
    <x v="0"/>
    <x v="0"/>
    <n v="0"/>
    <n v="0"/>
    <n v="1"/>
    <m/>
    <n v="1"/>
    <n v="2"/>
    <n v="4"/>
    <n v="0"/>
    <n v="7"/>
    <s v="Medium Risk"/>
    <n v="6"/>
    <s v="6-11 bulan"/>
  </r>
  <r>
    <s v="KRM00942"/>
    <d v="2026-03-11T00:00:00"/>
    <x v="1"/>
    <s v="Ahmad Setiawan"/>
    <s v="80851909682260"/>
    <n v="26"/>
    <s v="Lakilaki"/>
    <x v="0"/>
    <n v="7818000"/>
    <n v="0.147301100025582"/>
    <x v="15"/>
    <s v="DKI Jakarta"/>
    <x v="2"/>
    <s v="Address"/>
    <s v="Matic Mid"/>
    <n v="20030000"/>
    <n v="3005000"/>
    <s v="Medium"/>
    <n v="0.15"/>
    <x v="3"/>
    <n v="0.14499999999999999"/>
    <n v="1151600"/>
    <n v="20728000"/>
    <x v="0"/>
    <x v="0"/>
    <n v="0"/>
    <n v="0"/>
    <n v="1"/>
    <m/>
    <n v="1"/>
    <n v="2"/>
    <n v="1"/>
    <n v="0"/>
    <n v="4"/>
    <s v="Low Risk"/>
    <n v="7"/>
    <s v="6-11 bulan"/>
  </r>
  <r>
    <s v="KRM00943"/>
    <d v="2026-04-17T00:00:00"/>
    <x v="2"/>
    <s v="Reza Pratama"/>
    <s v="59812806777875"/>
    <n v="55"/>
    <s v="Perempuan"/>
    <x v="5"/>
    <n v="3233000"/>
    <n v="0.27036807918342098"/>
    <x v="14"/>
    <s v="DKI Jakarta"/>
    <x v="4"/>
    <s v="KLX 150"/>
    <s v="Trail"/>
    <n v="38003000"/>
    <n v="7601000"/>
    <s v="Medium"/>
    <n v="0.2"/>
    <x v="1"/>
    <n v="0.14499999999999999"/>
    <n v="874100"/>
    <n v="52444000"/>
    <x v="0"/>
    <x v="0"/>
    <n v="0"/>
    <n v="0"/>
    <n v="1"/>
    <s v="ok"/>
    <n v="2"/>
    <n v="2"/>
    <n v="4"/>
    <n v="0"/>
    <n v="8"/>
    <s v="Medium Risk"/>
    <n v="6"/>
    <s v="6-11 bulan"/>
  </r>
  <r>
    <s v="KRM00944"/>
    <d v="2026-02-17T00:00:00"/>
    <x v="3"/>
    <s v="Fajar Anggraini"/>
    <s v="59662703881426"/>
    <n v="55"/>
    <s v="Lakilaki"/>
    <x v="2"/>
    <n v="2782000"/>
    <n v="0.5525521207764198"/>
    <x v="3"/>
    <s v="Sulawesi Selatan"/>
    <x v="1"/>
    <s v="MT15"/>
    <s v="Sport Naked"/>
    <n v="37878000"/>
    <n v="15151000"/>
    <s v="High"/>
    <n v="0.4"/>
    <x v="3"/>
    <n v="0.14499999999999999"/>
    <n v="1537200"/>
    <n v="27670000"/>
    <x v="0"/>
    <x v="0"/>
    <n v="0"/>
    <n v="0"/>
    <n v="1"/>
    <s v="approved"/>
    <n v="4"/>
    <n v="1"/>
    <n v="1"/>
    <n v="0"/>
    <n v="6"/>
    <s v="Low Risk"/>
    <n v="8"/>
    <s v="6-11 bulan"/>
  </r>
  <r>
    <s v="KRM00945"/>
    <d v="2026-04-11T00:00:00"/>
    <x v="2"/>
    <s v="Nurul Nugroho"/>
    <s v="Invalid"/>
    <n v="55"/>
    <s v="Lakilaki"/>
    <x v="1"/>
    <n v="3688000"/>
    <n v="0.51971258134490239"/>
    <x v="16"/>
    <s v="Jawa Timur"/>
    <x v="1"/>
    <s v="Freego"/>
    <s v="Matic Mid"/>
    <n v="22320000"/>
    <n v="2232000"/>
    <s v="Low"/>
    <n v="0.1"/>
    <x v="0"/>
    <n v="0.14499999999999999"/>
    <n v="1916700"/>
    <n v="23000000"/>
    <x v="0"/>
    <x v="0"/>
    <n v="0"/>
    <n v="0"/>
    <n v="1"/>
    <m/>
    <n v="4"/>
    <n v="3"/>
    <n v="1"/>
    <n v="0"/>
    <n v="8"/>
    <s v="Medium Risk"/>
    <n v="6"/>
    <s v="6-11 bulan"/>
  </r>
  <r>
    <s v="KRM00946"/>
    <d v="2026-02-08T00:00:00"/>
    <x v="3"/>
    <s v="Putri Nugroho"/>
    <s v="91671611868605"/>
    <n v="47"/>
    <s v="Lakilaki"/>
    <x v="0"/>
    <n v="4849000"/>
    <n v="0.19882449989688594"/>
    <x v="0"/>
    <s v="Bali"/>
    <x v="2"/>
    <s v="Address"/>
    <s v="Matic Mid"/>
    <n v="20362000"/>
    <n v="6108000"/>
    <s v="High"/>
    <n v="0.3"/>
    <x v="3"/>
    <n v="0.14499999999999999"/>
    <n v="964100"/>
    <n v="17354000"/>
    <x v="0"/>
    <x v="0"/>
    <n v="0"/>
    <n v="0"/>
    <n v="1"/>
    <m/>
    <n v="1"/>
    <n v="1"/>
    <n v="1"/>
    <n v="0"/>
    <n v="3"/>
    <s v="Low Risk"/>
    <n v="8"/>
    <s v="6-11 bulan"/>
  </r>
  <r>
    <s v="KRM00947"/>
    <d v="2026-02-23T00:00:00"/>
    <x v="3"/>
    <s v="Maya Kusuma"/>
    <s v="93491910511747"/>
    <n v="56"/>
    <s v="Lakilaki"/>
    <x v="1"/>
    <n v="14160000"/>
    <n v="8.0310734463276842E-2"/>
    <x v="16"/>
    <s v="Jawa Timur"/>
    <x v="1"/>
    <s v="NMAX 155"/>
    <s v="Matic Premium"/>
    <n v="35660000"/>
    <n v="7132000"/>
    <s v="Medium"/>
    <n v="0.2"/>
    <x v="4"/>
    <n v="0.14499999999999999"/>
    <n v="1137200"/>
    <n v="40938000"/>
    <x v="0"/>
    <x v="0"/>
    <n v="0"/>
    <n v="0"/>
    <n v="1"/>
    <m/>
    <n v="1"/>
    <n v="2"/>
    <n v="2"/>
    <n v="0"/>
    <n v="5"/>
    <s v="Low Risk"/>
    <n v="7"/>
    <s v="6-11 bulan"/>
  </r>
  <r>
    <s v="KRM00948"/>
    <d v="2026-06-06T00:00:00"/>
    <x v="0"/>
    <s v="Rahmat Permata"/>
    <s v="92271212696874"/>
    <n v="26"/>
    <s v="Lakilaki"/>
    <x v="3"/>
    <n v="4691000"/>
    <n v="7.9982946066936692E-2"/>
    <x v="2"/>
    <s v="Riau"/>
    <x v="0"/>
    <s v="Genio"/>
    <s v="Matic Entry"/>
    <n v="20077000"/>
    <n v="7027000"/>
    <s v="High"/>
    <n v="0.35"/>
    <x v="1"/>
    <n v="0.14499999999999999"/>
    <n v="375200"/>
    <n v="22511000"/>
    <x v="0"/>
    <x v="0"/>
    <n v="0"/>
    <n v="0"/>
    <n v="1"/>
    <m/>
    <n v="1"/>
    <n v="1"/>
    <n v="4"/>
    <n v="0"/>
    <n v="6"/>
    <s v="Low Risk"/>
    <n v="4"/>
    <s v="0-5 bulan"/>
  </r>
  <r>
    <s v="KRM00949"/>
    <d v="2026-05-21T00:00:00"/>
    <x v="4"/>
    <s v="Ahmad Pratama"/>
    <s v="50232002814169"/>
    <n v="23"/>
    <s v="Lakilaki"/>
    <x v="3"/>
    <n v="7723000"/>
    <n v="0.12166256636022271"/>
    <x v="15"/>
    <s v="DKI Jakarta"/>
    <x v="0"/>
    <s v="ADV 160"/>
    <s v="Adventure"/>
    <n v="43578000"/>
    <n v="10895000"/>
    <s v="Medium"/>
    <n v="0.25"/>
    <x v="1"/>
    <n v="0.14499999999999999"/>
    <n v="939600"/>
    <n v="56378000"/>
    <x v="0"/>
    <x v="0"/>
    <n v="0"/>
    <n v="0"/>
    <n v="1"/>
    <s v="approved"/>
    <n v="1"/>
    <n v="2"/>
    <n v="4"/>
    <n v="0"/>
    <n v="7"/>
    <s v="Medium Risk"/>
    <n v="5"/>
    <s v="0-5 bulan"/>
  </r>
  <r>
    <s v="KRM00950"/>
    <d v="2026-05-13T00:00:00"/>
    <x v="4"/>
    <s v="Rina Sari"/>
    <s v="41211609515428"/>
    <n v="40"/>
    <s v="Perempuan"/>
    <x v="8"/>
    <n v="3098000"/>
    <n v="0.17036797934151066"/>
    <x v="4"/>
    <s v="Kalimantan Selatan"/>
    <x v="2"/>
    <s v="Address"/>
    <s v="Matic Mid"/>
    <n v="20042000"/>
    <n v="4008000"/>
    <s v="Medium"/>
    <n v="0.2"/>
    <x v="2"/>
    <n v="0.14499999999999999"/>
    <n v="527800"/>
    <n v="25334000"/>
    <x v="0"/>
    <x v="0"/>
    <n v="0"/>
    <n v="0"/>
    <n v="1"/>
    <s v="verifikasi"/>
    <n v="1"/>
    <n v="2"/>
    <n v="3"/>
    <n v="0"/>
    <n v="6"/>
    <s v="Low Risk"/>
    <n v="5"/>
    <s v="0-5 bulan"/>
  </r>
  <r>
    <s v="KRM00951"/>
    <d v="2026-05-28T00:00:00"/>
    <x v="4"/>
    <s v="Maya Permata"/>
    <s v="31761901929431"/>
    <n v="55"/>
    <s v="Lakilaki"/>
    <x v="3"/>
    <n v="7720000"/>
    <n v="5.6852331606217617E-2"/>
    <x v="1"/>
    <s v="Sumatera Selatan"/>
    <x v="0"/>
    <s v="Revo X"/>
    <s v="Bebek"/>
    <n v="18350000"/>
    <n v="7340000"/>
    <s v="High"/>
    <n v="0.4"/>
    <x v="4"/>
    <n v="0.14499999999999999"/>
    <n v="438900"/>
    <n v="15799000"/>
    <x v="0"/>
    <x v="0"/>
    <n v="0"/>
    <n v="0"/>
    <n v="1"/>
    <m/>
    <n v="1"/>
    <n v="1"/>
    <n v="2"/>
    <n v="0"/>
    <n v="4"/>
    <s v="Low Risk"/>
    <n v="4"/>
    <s v="0-5 bulan"/>
  </r>
  <r>
    <s v="KRM00952"/>
    <d v="2026-03-03T00:00:00"/>
    <x v="1"/>
    <s v="Fitra Nugroho"/>
    <s v="54791709557486"/>
    <n v="44"/>
    <s v="Perempuan"/>
    <x v="9"/>
    <n v="5464000"/>
    <n v="6.6416544655929721E-2"/>
    <x v="14"/>
    <s v="DKI Jakarta"/>
    <x v="0"/>
    <s v="Revo X"/>
    <s v="Bebek"/>
    <n v="18373000"/>
    <n v="7349000"/>
    <s v="High"/>
    <n v="0.4"/>
    <x v="2"/>
    <n v="0.14499999999999999"/>
    <n v="362900"/>
    <n v="17417000"/>
    <x v="0"/>
    <x v="0"/>
    <n v="0"/>
    <n v="0"/>
    <n v="1"/>
    <m/>
    <n v="1"/>
    <n v="1"/>
    <n v="3"/>
    <n v="0"/>
    <n v="5"/>
    <s v="Low Risk"/>
    <n v="7"/>
    <s v="6-11 bulan"/>
  </r>
  <r>
    <s v="KRM00953"/>
    <d v="2026-04-05T00:00:00"/>
    <x v="2"/>
    <s v="Wahyu Kusuma"/>
    <s v="Invalid"/>
    <n v="35"/>
    <s v="Perempuan"/>
    <x v="0"/>
    <n v="6485000"/>
    <n v="0.29861218195836547"/>
    <x v="6"/>
    <s v="DIY"/>
    <x v="1"/>
    <s v="XMAX 250"/>
    <s v="Maxi Scooter"/>
    <n v="60728000"/>
    <n v="12146000"/>
    <s v="Medium"/>
    <n v="0.2"/>
    <x v="4"/>
    <n v="0.14499999999999999"/>
    <n v="1936500"/>
    <n v="69715000"/>
    <x v="0"/>
    <x v="0"/>
    <n v="0"/>
    <n v="0"/>
    <n v="1"/>
    <m/>
    <n v="2"/>
    <n v="2"/>
    <n v="2"/>
    <n v="0"/>
    <n v="6"/>
    <s v="Low Risk"/>
    <n v="6"/>
    <s v="6-11 bulan"/>
  </r>
  <r>
    <s v="KRM00954"/>
    <d v="2026-10-03T00:00:00"/>
    <x v="6"/>
    <s v="Agus Setiawan"/>
    <s v="57672707628346"/>
    <n v="29"/>
    <s v="Perempuan"/>
    <x v="3"/>
    <n v="5689000"/>
    <n v="0.13186851819300405"/>
    <x v="14"/>
    <s v="DKI Jakarta"/>
    <x v="1"/>
    <s v="Aerox 155"/>
    <s v="Matic Sport"/>
    <n v="32557000"/>
    <n v="9767000"/>
    <s v="High"/>
    <n v="0.3"/>
    <x v="2"/>
    <n v="0.14499999999999999"/>
    <n v="750200"/>
    <n v="36009000"/>
    <x v="0"/>
    <x v="0"/>
    <n v="0"/>
    <n v="0"/>
    <n v="1"/>
    <m/>
    <n v="1"/>
    <n v="1"/>
    <n v="3"/>
    <n v="0"/>
    <n v="5"/>
    <s v="Low Risk"/>
    <n v="0"/>
    <s v="0-5 bulan"/>
  </r>
  <r>
    <s v="KRM00955"/>
    <d v="2026-02-03T00:00:00"/>
    <x v="3"/>
    <s v="Rina Fauzi"/>
    <s v="33822602653701"/>
    <n v="28"/>
    <s v="Perempuan"/>
    <x v="0"/>
    <n v="6399000"/>
    <n v="0.26213470854821064"/>
    <x v="7"/>
    <s v="Jawa Barat"/>
    <x v="1"/>
    <s v="Lexi LX 155"/>
    <s v="Matic Mid"/>
    <n v="27554000"/>
    <n v="2755000"/>
    <s v="Low"/>
    <n v="0.1"/>
    <x v="3"/>
    <n v="0.14499999999999999"/>
    <n v="1677400"/>
    <n v="30193000"/>
    <x v="0"/>
    <x v="0"/>
    <n v="0"/>
    <n v="0"/>
    <n v="1"/>
    <s v="verifikasi"/>
    <n v="2"/>
    <n v="3"/>
    <n v="1"/>
    <n v="0"/>
    <n v="6"/>
    <s v="Low Risk"/>
    <n v="8"/>
    <s v="6-11 bulan"/>
  </r>
  <r>
    <s v="KRM00956"/>
    <d v="2026-03-25T00:00:00"/>
    <x v="1"/>
    <s v="Nia Saputra"/>
    <s v="95161810956858"/>
    <n v="48"/>
    <s v="Lakilaki"/>
    <x v="0"/>
    <n v="4738000"/>
    <n v="0.34685521317011397"/>
    <x v="4"/>
    <s v="Kalimantan Selatan"/>
    <x v="1"/>
    <s v="XMAX 250"/>
    <s v="Maxi Scooter"/>
    <n v="58896000"/>
    <n v="17669000"/>
    <s v="High"/>
    <n v="0.3"/>
    <x v="4"/>
    <n v="0.14499999999999999"/>
    <n v="1643400"/>
    <n v="59161000"/>
    <x v="0"/>
    <x v="0"/>
    <n v="0"/>
    <n v="0"/>
    <n v="1"/>
    <m/>
    <n v="3"/>
    <n v="1"/>
    <n v="2"/>
    <n v="0"/>
    <n v="6"/>
    <s v="Low Risk"/>
    <n v="6"/>
    <s v="6-11 bulan"/>
  </r>
  <r>
    <s v="KRM00957"/>
    <d v="2026-02-17T00:00:00"/>
    <x v="3"/>
    <s v="Eka Cahyono"/>
    <s v="70321906899616"/>
    <n v="45"/>
    <s v="Perempuan"/>
    <x v="1"/>
    <n v="12420000"/>
    <n v="7.726247987117553E-2"/>
    <x v="14"/>
    <s v="DKI Jakarta"/>
    <x v="4"/>
    <s v="KLX 150"/>
    <s v="Trail"/>
    <n v="36441000"/>
    <n v="7288000"/>
    <s v="Medium"/>
    <n v="0.2"/>
    <x v="2"/>
    <n v="0.14499999999999999"/>
    <n v="959600"/>
    <n v="46062000"/>
    <x v="0"/>
    <x v="0"/>
    <n v="0"/>
    <n v="0"/>
    <n v="1"/>
    <m/>
    <n v="1"/>
    <n v="2"/>
    <n v="3"/>
    <n v="0"/>
    <n v="6"/>
    <s v="Low Risk"/>
    <n v="8"/>
    <s v="6-11 bulan"/>
  </r>
  <r>
    <s v="KRM00958"/>
    <d v="2026-05-09T00:00:00"/>
    <x v="4"/>
    <s v="Andi Saputra"/>
    <s v="45141906674992"/>
    <n v="28"/>
    <s v="Perempuan"/>
    <x v="7"/>
    <n v="2107000"/>
    <n v="1.1701945894636925"/>
    <x v="8"/>
    <s v="Banten"/>
    <x v="1"/>
    <s v="Lexi LX 155"/>
    <s v="Matic Mid"/>
    <n v="28711000"/>
    <n v="2871000"/>
    <s v="Low"/>
    <n v="0.1"/>
    <x v="0"/>
    <n v="0.14499999999999999"/>
    <n v="2465600"/>
    <n v="29587000"/>
    <x v="0"/>
    <x v="0"/>
    <n v="0"/>
    <n v="0"/>
    <n v="1"/>
    <m/>
    <n v="4"/>
    <n v="3"/>
    <n v="1"/>
    <n v="0"/>
    <n v="8"/>
    <s v="Medium Risk"/>
    <n v="5"/>
    <s v="0-5 bulan"/>
  </r>
  <r>
    <s v="KRM00959"/>
    <d v="2026-01-30T00:00:00"/>
    <x v="5"/>
    <s v="Nurul Purnama"/>
    <s v="45081106519618"/>
    <n v="35"/>
    <s v="Perempuan"/>
    <x v="6"/>
    <n v="6600000"/>
    <n v="0.14843939393939393"/>
    <x v="13"/>
    <s v="Jawa Barat"/>
    <x v="1"/>
    <s v="Freego"/>
    <s v="Matic Mid"/>
    <n v="22782000"/>
    <n v="4556000"/>
    <s v="Medium"/>
    <n v="0.2"/>
    <x v="5"/>
    <n v="0.14499999999999999"/>
    <n v="979700"/>
    <n v="23512000"/>
    <x v="0"/>
    <x v="2"/>
    <n v="0"/>
    <n v="0"/>
    <n v="0"/>
    <s v="data kurang"/>
    <n v="1"/>
    <n v="2"/>
    <n v="1"/>
    <n v="0"/>
    <n v="4"/>
    <s v="Low Risk"/>
    <n v="8"/>
    <s v="6-11 bulan"/>
  </r>
  <r>
    <s v="KRM00960"/>
    <d v="2026-01-06T00:00:00"/>
    <x v="5"/>
    <s v="Rahmat Sari"/>
    <s v="98142707902471"/>
    <n v="51"/>
    <s v="Lakilaki"/>
    <x v="6"/>
    <n v="5730000"/>
    <n v="0.36151832460732986"/>
    <x v="9"/>
    <s v="Jawa Tengah"/>
    <x v="0"/>
    <s v="Vario 125"/>
    <s v="Matic Mid"/>
    <n v="25541000"/>
    <n v="3831000"/>
    <s v="Medium"/>
    <n v="0.15"/>
    <x v="0"/>
    <n v="0.14499999999999999"/>
    <n v="2071500"/>
    <n v="24858000"/>
    <x v="0"/>
    <x v="0"/>
    <n v="0"/>
    <n v="0"/>
    <n v="1"/>
    <m/>
    <n v="3"/>
    <n v="2"/>
    <n v="1"/>
    <n v="0"/>
    <n v="6"/>
    <s v="Low Risk"/>
    <n v="9"/>
    <s v="6-11 bulan"/>
  </r>
  <r>
    <s v="KRM00961"/>
    <d v="2026-02-24T00:00:00"/>
    <x v="3"/>
    <s v="Lestari Kurniawan"/>
    <s v="69042302799258"/>
    <n v="48"/>
    <s v="Lakilaki"/>
    <x v="6"/>
    <n v="6406000"/>
    <n v="0.26400249765844519"/>
    <x v="13"/>
    <s v="Jawa Barat"/>
    <x v="1"/>
    <s v="NMAX 155"/>
    <s v="Matic Premium"/>
    <n v="35720000"/>
    <n v="10716000"/>
    <s v="High"/>
    <n v="0.3"/>
    <x v="3"/>
    <n v="0.14499999999999999"/>
    <n v="1691200"/>
    <n v="30442000"/>
    <x v="0"/>
    <x v="0"/>
    <n v="0"/>
    <n v="0"/>
    <n v="1"/>
    <s v="verifikasi"/>
    <n v="2"/>
    <n v="1"/>
    <n v="1"/>
    <n v="0"/>
    <n v="4"/>
    <s v="Low Risk"/>
    <n v="7"/>
    <s v="6-11 bulan"/>
  </r>
  <r>
    <s v="KRM00962"/>
    <d v="2026-03-19T00:00:00"/>
    <x v="1"/>
    <s v="Yusuf Anggraini"/>
    <s v="81032811547314"/>
    <n v="40"/>
    <s v="Lakilaki"/>
    <x v="1"/>
    <n v="9086000"/>
    <n v="9.1954655513977551E-2"/>
    <x v="3"/>
    <s v="Sulawesi Selatan"/>
    <x v="0"/>
    <s v="PCX 160"/>
    <s v="Matic Premium"/>
    <n v="36261000"/>
    <n v="10878000"/>
    <s v="High"/>
    <n v="0.3"/>
    <x v="2"/>
    <n v="0.14499999999999999"/>
    <n v="835500"/>
    <n v="40105000"/>
    <x v="0"/>
    <x v="0"/>
    <n v="0"/>
    <n v="0"/>
    <n v="1"/>
    <m/>
    <n v="1"/>
    <n v="1"/>
    <n v="3"/>
    <n v="0"/>
    <n v="5"/>
    <s v="Low Risk"/>
    <n v="7"/>
    <s v="6-11 bulan"/>
  </r>
  <r>
    <s v="KRM00963"/>
    <d v="2026-01-31T00:00:00"/>
    <x v="5"/>
    <s v="Bagus Utami"/>
    <s v="62781410527021"/>
    <n v="27"/>
    <s v="Lakilaki"/>
    <x v="8"/>
    <n v="2613000"/>
    <n v="0.19988518943742825"/>
    <x v="3"/>
    <s v="Sulawesi Selatan"/>
    <x v="0"/>
    <s v="Scoopy"/>
    <s v="Matic Stylish"/>
    <n v="24409000"/>
    <n v="8543000"/>
    <s v="High"/>
    <n v="0.35"/>
    <x v="2"/>
    <n v="0.14499999999999999"/>
    <n v="522300"/>
    <n v="25069000"/>
    <x v="0"/>
    <x v="0"/>
    <n v="0"/>
    <n v="0"/>
    <n v="1"/>
    <m/>
    <n v="1"/>
    <n v="1"/>
    <n v="3"/>
    <n v="0"/>
    <n v="5"/>
    <s v="Low Risk"/>
    <n v="8"/>
    <s v="6-11 bulan"/>
  </r>
  <r>
    <s v="KRM00964"/>
    <d v="2026-06-13T00:00:00"/>
    <x v="0"/>
    <s v="Yusuf Utami"/>
    <s v="66422605775069"/>
    <n v="45"/>
    <s v="Perempuan"/>
    <x v="9"/>
    <n v="5991000"/>
    <n v="6.2510432315139378E-2"/>
    <x v="17"/>
    <s v="Jawa Barat"/>
    <x v="0"/>
    <s v="Genio"/>
    <s v="Matic Entry"/>
    <n v="20038000"/>
    <n v="7013000"/>
    <s v="High"/>
    <n v="0.35"/>
    <x v="1"/>
    <n v="0.14499999999999999"/>
    <n v="374500"/>
    <n v="22468000"/>
    <x v="0"/>
    <x v="0"/>
    <n v="0"/>
    <n v="0"/>
    <n v="1"/>
    <m/>
    <n v="1"/>
    <n v="1"/>
    <n v="4"/>
    <n v="0"/>
    <n v="6"/>
    <s v="Low Risk"/>
    <n v="4"/>
    <s v="0-5 bulan"/>
  </r>
  <r>
    <s v="KRM00965"/>
    <d v="2026-02-04T00:00:00"/>
    <x v="3"/>
    <s v="Eka Setiawan"/>
    <s v="74972101535625"/>
    <n v="22"/>
    <s v="Perempuan"/>
    <x v="0"/>
    <n v="6121000"/>
    <n v="5.6494036922071555E-2"/>
    <x v="13"/>
    <s v="Jawa Barat"/>
    <x v="3"/>
    <s v="Dazz"/>
    <s v="Matic Entry"/>
    <n v="16160000"/>
    <n v="5656000"/>
    <s v="High"/>
    <n v="0.35"/>
    <x v="2"/>
    <n v="0.14499999999999999"/>
    <n v="345800"/>
    <n v="16597000"/>
    <x v="0"/>
    <x v="0"/>
    <n v="0"/>
    <n v="0"/>
    <n v="1"/>
    <s v="ok"/>
    <n v="1"/>
    <n v="1"/>
    <n v="3"/>
    <n v="0"/>
    <n v="5"/>
    <s v="Low Risk"/>
    <n v="8"/>
    <s v="6-11 bulan"/>
  </r>
  <r>
    <s v="KRM00966"/>
    <d v="2026-02-12T00:00:00"/>
    <x v="3"/>
    <s v="Ayu Lestari"/>
    <s v="85411809867540"/>
    <n v="32"/>
    <s v="Perempuan"/>
    <x v="6"/>
    <n v="5920000"/>
    <n v="7.451013513513513E-2"/>
    <x v="4"/>
    <s v="Kalimantan Selatan"/>
    <x v="0"/>
    <s v="Genio"/>
    <s v="Matic Entry"/>
    <n v="19176000"/>
    <n v="3835000"/>
    <s v="Medium"/>
    <n v="0.2"/>
    <x v="1"/>
    <n v="0.14499999999999999"/>
    <n v="441100"/>
    <n v="26463000"/>
    <x v="0"/>
    <x v="0"/>
    <n v="0"/>
    <n v="0"/>
    <n v="1"/>
    <s v="ok"/>
    <n v="1"/>
    <n v="2"/>
    <n v="4"/>
    <n v="0"/>
    <n v="7"/>
    <s v="Medium Risk"/>
    <n v="8"/>
    <s v="6-11 bulan"/>
  </r>
  <r>
    <s v="KRM00967"/>
    <d v="2026-05-29T00:00:00"/>
    <x v="4"/>
    <s v="Rizky Cahyono"/>
    <s v="67562806817900"/>
    <n v="54"/>
    <s v="Perempuan"/>
    <x v="1"/>
    <n v="6759000"/>
    <n v="7.3354046456576422E-2"/>
    <x v="2"/>
    <s v="Riau"/>
    <x v="3"/>
    <s v="Dazz"/>
    <s v="Matic Entry"/>
    <n v="15547000"/>
    <n v="3109000"/>
    <s v="Medium"/>
    <n v="0.2"/>
    <x v="4"/>
    <n v="0.14499999999999999"/>
    <n v="495800"/>
    <n v="17849000"/>
    <x v="0"/>
    <x v="0"/>
    <n v="0"/>
    <n v="0"/>
    <n v="1"/>
    <m/>
    <n v="1"/>
    <n v="2"/>
    <n v="2"/>
    <n v="0"/>
    <n v="5"/>
    <s v="Low Risk"/>
    <n v="4"/>
    <s v="0-5 bulan"/>
  </r>
  <r>
    <s v="KRM00968"/>
    <d v="2026-04-17T00:00:00"/>
    <x v="2"/>
    <s v="Dani Lestari"/>
    <s v="97621110959643"/>
    <n v="38"/>
    <s v="Lakilaki"/>
    <x v="8"/>
    <n v="3169000"/>
    <n v="0.33338592615967183"/>
    <x v="2"/>
    <s v="Riau"/>
    <x v="4"/>
    <s v="KLX 150"/>
    <s v="Trail"/>
    <n v="37863000"/>
    <n v="11359000"/>
    <s v="High"/>
    <n v="0.3"/>
    <x v="4"/>
    <n v="0.14499999999999999"/>
    <n v="1056500"/>
    <n v="38034000"/>
    <x v="0"/>
    <x v="0"/>
    <n v="0"/>
    <n v="0"/>
    <n v="1"/>
    <s v="survey ulang"/>
    <n v="3"/>
    <n v="1"/>
    <n v="2"/>
    <n v="0"/>
    <n v="6"/>
    <s v="Low Risk"/>
    <n v="6"/>
    <s v="6-11 bulan"/>
  </r>
  <r>
    <s v="KRM00969"/>
    <d v="2026-06-06T00:00:00"/>
    <x v="0"/>
    <s v="Tidak Diketahui"/>
    <s v="Invalid"/>
    <n v="53"/>
    <s v="Lakilaki"/>
    <x v="3"/>
    <n v="4476000"/>
    <n v="0.26268990169794459"/>
    <x v="0"/>
    <s v="Bali"/>
    <x v="0"/>
    <s v="CB150R"/>
    <s v="Sport"/>
    <n v="31250000"/>
    <n v="9375000"/>
    <s v="High"/>
    <n v="0.3"/>
    <x v="5"/>
    <n v="0.14499999999999999"/>
    <n v="1175800"/>
    <n v="28219000"/>
    <x v="0"/>
    <x v="0"/>
    <n v="0"/>
    <n v="0"/>
    <n v="1"/>
    <m/>
    <n v="2"/>
    <n v="1"/>
    <n v="1"/>
    <n v="0"/>
    <n v="4"/>
    <s v="Low Risk"/>
    <n v="4"/>
    <s v="0-5 bulan"/>
  </r>
  <r>
    <s v="KRM00970"/>
    <d v="2026-01-15T00:00:00"/>
    <x v="5"/>
    <s v="Lestari Lestari"/>
    <s v="39821701636373"/>
    <n v="39"/>
    <s v="Lakilaki"/>
    <x v="9"/>
    <n v="5119000"/>
    <n v="0.24651299081851924"/>
    <x v="8"/>
    <s v="Banten"/>
    <x v="1"/>
    <s v="Aerox 155"/>
    <s v="Matic Sport"/>
    <n v="31301000"/>
    <n v="7825000"/>
    <s v="Medium"/>
    <n v="0.25"/>
    <x v="5"/>
    <n v="0.14499999999999999"/>
    <n v="1261900"/>
    <n v="30285000"/>
    <x v="0"/>
    <x v="0"/>
    <n v="0"/>
    <n v="0"/>
    <n v="1"/>
    <m/>
    <n v="2"/>
    <n v="2"/>
    <n v="1"/>
    <n v="0"/>
    <n v="5"/>
    <s v="Low Risk"/>
    <n v="9"/>
    <s v="6-11 bulan"/>
  </r>
  <r>
    <s v="KRM00971"/>
    <d v="2026-06-02T00:00:00"/>
    <x v="0"/>
    <s v="Andi Cahyono"/>
    <s v="50841405562516"/>
    <n v="36"/>
    <s v="Lakilaki"/>
    <x v="1"/>
    <n v="12263000"/>
    <n v="0.10157384000652368"/>
    <x v="16"/>
    <s v="Jawa Timur"/>
    <x v="2"/>
    <s v="Nex II"/>
    <s v="Matic Entry"/>
    <n v="16318000"/>
    <n v="3264000"/>
    <s v="Medium"/>
    <n v="0.2"/>
    <x v="0"/>
    <n v="0.14499999999999999"/>
    <n v="1245600"/>
    <n v="14947000"/>
    <x v="0"/>
    <x v="0"/>
    <n v="0"/>
    <n v="0"/>
    <n v="1"/>
    <s v="verifikasi"/>
    <n v="1"/>
    <n v="2"/>
    <n v="1"/>
    <n v="0"/>
    <n v="4"/>
    <s v="Low Risk"/>
    <n v="4"/>
    <s v="0-5 bulan"/>
  </r>
  <r>
    <s v="KRM00972"/>
    <d v="2026-01-31T00:00:00"/>
    <x v="5"/>
    <s v="Wahyu Setiawan"/>
    <s v="68812307899792"/>
    <n v="58"/>
    <s v="Lakilaki"/>
    <x v="2"/>
    <n v="1676000"/>
    <n v="0.33233890214797135"/>
    <x v="6"/>
    <s v="DIY"/>
    <x v="2"/>
    <s v="Address"/>
    <s v="Matic Mid"/>
    <n v="21499000"/>
    <n v="7525000"/>
    <s v="High"/>
    <n v="0.35"/>
    <x v="4"/>
    <n v="0.14499999999999999"/>
    <n v="557000"/>
    <n v="20053000"/>
    <x v="0"/>
    <x v="0"/>
    <n v="0"/>
    <n v="0"/>
    <n v="1"/>
    <s v="ok"/>
    <n v="3"/>
    <n v="1"/>
    <n v="2"/>
    <n v="0"/>
    <n v="6"/>
    <s v="Low Risk"/>
    <n v="8"/>
    <s v="6-11 bulan"/>
  </r>
  <r>
    <s v="KRM00973"/>
    <d v="2026-06-03T00:00:00"/>
    <x v="0"/>
    <s v="Dani Setiawan"/>
    <s v="87242104538351"/>
    <n v="39"/>
    <s v="Perempuan"/>
    <x v="0"/>
    <n v="7499000"/>
    <n v="0.21253500466728897"/>
    <x v="5"/>
    <s v="Kalimantan Timur"/>
    <x v="0"/>
    <s v="Beat Street"/>
    <s v="Matic Entry"/>
    <n v="18559000"/>
    <n v="1856000"/>
    <s v="Low"/>
    <n v="0.1"/>
    <x v="0"/>
    <n v="0.14499999999999999"/>
    <n v="1593800"/>
    <n v="19125000"/>
    <x v="0"/>
    <x v="2"/>
    <n v="0"/>
    <n v="0"/>
    <n v="0"/>
    <s v="ok"/>
    <n v="2"/>
    <n v="3"/>
    <n v="1"/>
    <n v="0"/>
    <n v="6"/>
    <s v="Low Risk"/>
    <n v="4"/>
    <s v="0-5 bulan"/>
  </r>
  <r>
    <s v="KRM00974"/>
    <d v="2026-01-05T00:00:00"/>
    <x v="5"/>
    <s v="Rina Fauzi"/>
    <s v="49211509656868"/>
    <n v="34"/>
    <s v="Lakilaki"/>
    <x v="7"/>
    <n v="2356000"/>
    <n v="0.84944821731748732"/>
    <x v="9"/>
    <s v="Jawa Tengah"/>
    <x v="1"/>
    <s v="Freego"/>
    <s v="Matic Mid"/>
    <n v="23305000"/>
    <n v="2330000"/>
    <s v="Low"/>
    <n v="0.1"/>
    <x v="0"/>
    <n v="0.14499999999999999"/>
    <n v="2001300"/>
    <n v="24016000"/>
    <x v="0"/>
    <x v="0"/>
    <n v="0"/>
    <n v="0"/>
    <n v="1"/>
    <s v="survey ulang"/>
    <n v="4"/>
    <n v="3"/>
    <n v="1"/>
    <n v="0"/>
    <n v="8"/>
    <s v="Medium Risk"/>
    <n v="9"/>
    <s v="6-11 bulan"/>
  </r>
  <r>
    <s v="KRM00975"/>
    <d v="2026-06-05T00:00:00"/>
    <x v="0"/>
    <s v="Ahmad Susanti"/>
    <s v="51482302914208"/>
    <n v="30"/>
    <s v="Perempuan"/>
    <x v="1"/>
    <n v="8678000"/>
    <n v="7.2574325881539531E-2"/>
    <x v="4"/>
    <s v="Kalimantan Selatan"/>
    <x v="0"/>
    <s v="Vario 125"/>
    <s v="Matic Mid"/>
    <n v="25511000"/>
    <n v="6378000"/>
    <s v="Medium"/>
    <n v="0.25"/>
    <x v="2"/>
    <n v="0.14499999999999999"/>
    <n v="629800"/>
    <n v="30231000"/>
    <x v="0"/>
    <x v="0"/>
    <n v="0"/>
    <n v="0"/>
    <n v="1"/>
    <s v="approved"/>
    <n v="1"/>
    <n v="2"/>
    <n v="3"/>
    <n v="0"/>
    <n v="6"/>
    <s v="Low Risk"/>
    <n v="4"/>
    <s v="0-5 bulan"/>
  </r>
  <r>
    <s v="KRM00976"/>
    <d v="2026-09-02T00:00:00"/>
    <x v="8"/>
    <s v="Ahmad Setiawan"/>
    <s v="44791204717741"/>
    <n v="58"/>
    <s v="Perempuan"/>
    <x v="3"/>
    <n v="6928000"/>
    <n v="0.12209872979214781"/>
    <x v="15"/>
    <s v="DKI Jakarta"/>
    <x v="0"/>
    <s v="CB150R"/>
    <s v="Sport"/>
    <n v="30316000"/>
    <n v="9095000"/>
    <s v="High"/>
    <n v="0.3"/>
    <x v="4"/>
    <n v="0.14499999999999999"/>
    <n v="845900"/>
    <n v="30453000"/>
    <x v="0"/>
    <x v="0"/>
    <n v="0"/>
    <n v="0"/>
    <n v="1"/>
    <m/>
    <n v="1"/>
    <n v="1"/>
    <n v="2"/>
    <n v="0"/>
    <n v="4"/>
    <s v="Low Risk"/>
    <n v="1"/>
    <s v="0-5 bulan"/>
  </r>
  <r>
    <s v="KRM00977"/>
    <d v="2026-01-01T00:00:00"/>
    <x v="5"/>
    <s v="Rizky Utami"/>
    <s v="52011512793977"/>
    <n v="26"/>
    <s v="Perempuan"/>
    <x v="0"/>
    <n v="5473000"/>
    <n v="0.10791156586881052"/>
    <x v="11"/>
    <s v="Sumatera Utara"/>
    <x v="0"/>
    <s v="Vario 125"/>
    <s v="Matic Mid"/>
    <n v="24166000"/>
    <n v="3625000"/>
    <s v="Medium"/>
    <n v="0.15"/>
    <x v="1"/>
    <n v="0.14499999999999999"/>
    <n v="590600"/>
    <n v="35433000"/>
    <x v="0"/>
    <x v="0"/>
    <n v="0"/>
    <n v="0"/>
    <n v="1"/>
    <s v="approved"/>
    <n v="1"/>
    <n v="2"/>
    <n v="4"/>
    <n v="0"/>
    <n v="7"/>
    <s v="Medium Risk"/>
    <n v="9"/>
    <s v="6-11 bulan"/>
  </r>
  <r>
    <s v="KRM00978"/>
    <d v="2026-12-05T00:00:00"/>
    <x v="11"/>
    <s v="Nia Rahayu"/>
    <s v="78592708933700"/>
    <n v="25"/>
    <s v="Lakilaki"/>
    <x v="1"/>
    <n v="10674000"/>
    <n v="5.4553119730185499E-2"/>
    <x v="7"/>
    <s v="Jawa Barat"/>
    <x v="1"/>
    <s v="Freego"/>
    <s v="Matic Mid"/>
    <n v="22112000"/>
    <n v="4422000"/>
    <s v="Medium"/>
    <n v="0.2"/>
    <x v="2"/>
    <n v="0.14499999999999999"/>
    <n v="582300"/>
    <n v="27950000"/>
    <x v="0"/>
    <x v="0"/>
    <n v="0"/>
    <n v="0"/>
    <n v="1"/>
    <s v="data kurang"/>
    <n v="1"/>
    <n v="2"/>
    <n v="3"/>
    <n v="0"/>
    <n v="6"/>
    <s v="Low Risk"/>
    <s v="N/A"/>
    <s v="N/A"/>
  </r>
  <r>
    <s v="KRM00979"/>
    <d v="2026-05-14T00:00:00"/>
    <x v="4"/>
    <s v="Maya Pratama"/>
    <s v="63512910807058"/>
    <n v="55"/>
    <s v="Perempuan"/>
    <x v="0"/>
    <n v="5714000"/>
    <n v="0.49914245712285615"/>
    <x v="3"/>
    <s v="Sulawesi Selatan"/>
    <x v="0"/>
    <s v="PCX 160"/>
    <s v="Matic Premium"/>
    <n v="37364000"/>
    <n v="7473000"/>
    <s v="Medium"/>
    <n v="0.2"/>
    <x v="0"/>
    <n v="0.14499999999999999"/>
    <n v="2852100"/>
    <n v="34226000"/>
    <x v="0"/>
    <x v="0"/>
    <n v="0"/>
    <n v="0"/>
    <n v="1"/>
    <m/>
    <n v="4"/>
    <n v="2"/>
    <n v="1"/>
    <n v="0"/>
    <n v="7"/>
    <s v="Medium Risk"/>
    <n v="5"/>
    <s v="0-5 bulan"/>
  </r>
  <r>
    <s v="KRM00980"/>
    <d v="2026-01-09T00:00:00"/>
    <x v="5"/>
    <s v="Dani Prasetyo"/>
    <s v="50721604824076"/>
    <n v="54"/>
    <s v="Lakilaki"/>
    <x v="3"/>
    <n v="6188000"/>
    <n v="0.15811247575953458"/>
    <x v="11"/>
    <s v="Sumatera Utara"/>
    <x v="0"/>
    <s v="CB150R"/>
    <s v="Sport"/>
    <n v="30338000"/>
    <n v="12135000"/>
    <s v="High"/>
    <n v="0.4"/>
    <x v="5"/>
    <n v="0.14499999999999999"/>
    <n v="978400"/>
    <n v="23482000"/>
    <x v="0"/>
    <x v="0"/>
    <n v="0"/>
    <n v="0"/>
    <n v="1"/>
    <s v="survey ulang"/>
    <n v="1"/>
    <n v="1"/>
    <n v="1"/>
    <n v="0"/>
    <n v="3"/>
    <s v="Low Risk"/>
    <n v="9"/>
    <s v="6-11 bulan"/>
  </r>
  <r>
    <s v="KRM00981"/>
    <d v="2026-03-25T00:00:00"/>
    <x v="1"/>
    <s v="Budi Prasetyo"/>
    <s v="72512405545315"/>
    <n v="26"/>
    <s v="Perempuan"/>
    <x v="0"/>
    <n v="6214000"/>
    <n v="0.39779530093337623"/>
    <x v="1"/>
    <s v="Sumatera Selatan"/>
    <x v="0"/>
    <s v="Vario 160"/>
    <s v="Matic Mid"/>
    <n v="28786000"/>
    <n v="2879000"/>
    <s v="Low"/>
    <n v="0.1"/>
    <x v="0"/>
    <n v="0.14499999999999999"/>
    <n v="2471900"/>
    <n v="29663000"/>
    <x v="0"/>
    <x v="0"/>
    <n v="0"/>
    <n v="0"/>
    <n v="1"/>
    <s v="data kurang"/>
    <n v="3"/>
    <n v="3"/>
    <n v="1"/>
    <n v="0"/>
    <n v="7"/>
    <s v="Medium Risk"/>
    <n v="6"/>
    <s v="6-11 bulan"/>
  </r>
  <r>
    <s v="KRM00982"/>
    <d v="2026-06-01T00:00:00"/>
    <x v="0"/>
    <s v="Rizky Hakim"/>
    <s v="67281504605518"/>
    <n v="41"/>
    <s v="Perempuan"/>
    <x v="9"/>
    <n v="3806000"/>
    <n v="0.24056752496058856"/>
    <x v="10"/>
    <s v="Jawa Timur"/>
    <x v="2"/>
    <s v="Nex II"/>
    <s v="Matic Entry"/>
    <n v="16920000"/>
    <n v="3384000"/>
    <s v="Medium"/>
    <n v="0.2"/>
    <x v="3"/>
    <n v="0.14499999999999999"/>
    <n v="915600"/>
    <n v="16480000"/>
    <x v="0"/>
    <x v="0"/>
    <n v="0"/>
    <n v="0"/>
    <n v="1"/>
    <s v="verifikasi"/>
    <n v="2"/>
    <n v="2"/>
    <n v="1"/>
    <n v="0"/>
    <n v="5"/>
    <s v="Low Risk"/>
    <n v="4"/>
    <s v="0-5 bulan"/>
  </r>
  <r>
    <s v="KRM00983"/>
    <d v="2026-04-06T00:00:00"/>
    <x v="2"/>
    <s v="Nia Anggraini"/>
    <s v="76502008735609"/>
    <n v="56"/>
    <s v="Lakilaki"/>
    <x v="0"/>
    <n v="4944000"/>
    <n v="0.35311488673139158"/>
    <x v="5"/>
    <s v="Kalimantan Timur"/>
    <x v="1"/>
    <s v="Lexi LX 155"/>
    <s v="Matic Mid"/>
    <n v="28678000"/>
    <n v="2868000"/>
    <s v="Low"/>
    <n v="0.1"/>
    <x v="3"/>
    <n v="0.14499999999999999"/>
    <n v="1745800"/>
    <n v="31424000"/>
    <x v="0"/>
    <x v="0"/>
    <n v="0"/>
    <n v="0"/>
    <n v="1"/>
    <m/>
    <n v="3"/>
    <n v="3"/>
    <n v="1"/>
    <n v="0"/>
    <n v="7"/>
    <s v="Medium Risk"/>
    <n v="6"/>
    <s v="6-11 bulan"/>
  </r>
  <r>
    <s v="KRM00984"/>
    <d v="2026-06-07T00:00:00"/>
    <x v="0"/>
    <s v="Rina Hartono"/>
    <s v="37571606889084"/>
    <n v="27"/>
    <s v="Perempuan"/>
    <x v="3"/>
    <n v="3962000"/>
    <n v="0.29805653710247348"/>
    <x v="5"/>
    <s v="Kalimantan Timur"/>
    <x v="1"/>
    <s v="Lexi LX 155"/>
    <s v="Matic Mid"/>
    <n v="29098000"/>
    <n v="11639000"/>
    <s v="High"/>
    <n v="0.4"/>
    <x v="3"/>
    <n v="0.14499999999999999"/>
    <n v="1180900"/>
    <n v="21257000"/>
    <x v="0"/>
    <x v="0"/>
    <n v="0"/>
    <n v="0"/>
    <n v="1"/>
    <s v="ok"/>
    <n v="2"/>
    <n v="1"/>
    <n v="1"/>
    <n v="0"/>
    <n v="4"/>
    <s v="Low Risk"/>
    <n v="4"/>
    <s v="0-5 bulan"/>
  </r>
  <r>
    <s v="KRM00985"/>
    <d v="2026-03-23T00:00:00"/>
    <x v="1"/>
    <s v="Budi Saputra"/>
    <s v="82491810756389"/>
    <n v="32"/>
    <s v="Lakilaki"/>
    <x v="8"/>
    <n v="2974000"/>
    <n v="0.35874243443174175"/>
    <x v="16"/>
    <s v="Jawa Timur"/>
    <x v="0"/>
    <s v="Revo X"/>
    <s v="Bebek"/>
    <n v="18636000"/>
    <n v="7454000"/>
    <s v="High"/>
    <n v="0.4"/>
    <x v="0"/>
    <n v="0.14499999999999999"/>
    <n v="1066900"/>
    <n v="12803000"/>
    <x v="0"/>
    <x v="0"/>
    <n v="0"/>
    <n v="0"/>
    <n v="1"/>
    <m/>
    <n v="3"/>
    <n v="1"/>
    <n v="1"/>
    <n v="0"/>
    <n v="5"/>
    <s v="Low Risk"/>
    <n v="6"/>
    <s v="6-11 bulan"/>
  </r>
  <r>
    <s v="KRM00986"/>
    <d v="2026-05-23T00:00:00"/>
    <x v="4"/>
    <s v="Budi Nugroho"/>
    <s v="47371311846109"/>
    <n v="54"/>
    <s v="Perempuan"/>
    <x v="1"/>
    <n v="11161000"/>
    <n v="0.2255801451482842"/>
    <x v="14"/>
    <s v="DKI Jakarta"/>
    <x v="1"/>
    <s v="R15"/>
    <s v="Sport"/>
    <n v="43790000"/>
    <n v="6568000"/>
    <s v="Medium"/>
    <n v="0.15"/>
    <x v="3"/>
    <n v="0.14499999999999999"/>
    <n v="2517700"/>
    <n v="45318000"/>
    <x v="0"/>
    <x v="0"/>
    <n v="0"/>
    <n v="0"/>
    <n v="1"/>
    <s v="data kurang"/>
    <n v="2"/>
    <n v="2"/>
    <n v="1"/>
    <n v="0"/>
    <n v="5"/>
    <s v="Low Risk"/>
    <n v="4"/>
    <s v="0-5 bulan"/>
  </r>
  <r>
    <s v="KRM00987"/>
    <d v="2026-04-13T00:00:00"/>
    <x v="2"/>
    <s v="Indah Santoso"/>
    <s v="38342309651105"/>
    <n v="53"/>
    <s v="Lakilaki"/>
    <x v="0"/>
    <n v="6945000"/>
    <n v="0.24197264218862491"/>
    <x v="12"/>
    <s v="DKI Jakarta"/>
    <x v="1"/>
    <s v="Lexi LX 155"/>
    <s v="Matic Mid"/>
    <n v="29229000"/>
    <n v="4384000"/>
    <s v="Medium"/>
    <n v="0.15"/>
    <x v="3"/>
    <n v="0.14499999999999999"/>
    <n v="1680500"/>
    <n v="30248000"/>
    <x v="0"/>
    <x v="0"/>
    <n v="0"/>
    <n v="0"/>
    <n v="1"/>
    <s v="verifikasi"/>
    <n v="2"/>
    <n v="2"/>
    <n v="1"/>
    <n v="0"/>
    <n v="5"/>
    <s v="Low Risk"/>
    <n v="6"/>
    <s v="6-11 bulan"/>
  </r>
  <r>
    <s v="KRM00988"/>
    <d v="2026-01-03T00:00:00"/>
    <x v="5"/>
    <s v="Dian Kurniawan"/>
    <s v="32161210969710"/>
    <n v="43"/>
    <s v="Perempuan"/>
    <x v="0"/>
    <n v="6716000"/>
    <n v="0.20653662894580108"/>
    <x v="15"/>
    <s v="DKI Jakarta"/>
    <x v="1"/>
    <s v="XMAX 250"/>
    <s v="Maxi Scooter"/>
    <n v="60197000"/>
    <n v="18059000"/>
    <s v="High"/>
    <n v="0.3"/>
    <x v="2"/>
    <n v="0.14499999999999999"/>
    <n v="1387100"/>
    <n v="66579000"/>
    <x v="0"/>
    <x v="0"/>
    <n v="0"/>
    <n v="0"/>
    <n v="1"/>
    <m/>
    <n v="2"/>
    <n v="1"/>
    <n v="3"/>
    <n v="0"/>
    <n v="6"/>
    <s v="Low Risk"/>
    <n v="9"/>
    <s v="6-11 bulan"/>
  </r>
  <r>
    <s v="KRM00989"/>
    <d v="2026-04-04T00:00:00"/>
    <x v="2"/>
    <s v="Maya Pratama"/>
    <s v="67961012725471"/>
    <n v="29"/>
    <s v="Lakilaki"/>
    <x v="9"/>
    <n v="4992000"/>
    <n v="0.21977163461538463"/>
    <x v="5"/>
    <s v="Kalimantan Timur"/>
    <x v="2"/>
    <s v="Address"/>
    <s v="Matic Mid"/>
    <n v="20275000"/>
    <n v="4055000"/>
    <s v="Medium"/>
    <n v="0.2"/>
    <x v="3"/>
    <n v="0.14499999999999999"/>
    <n v="1097100"/>
    <n v="19748000"/>
    <x v="0"/>
    <x v="0"/>
    <n v="0"/>
    <n v="0"/>
    <n v="1"/>
    <m/>
    <n v="2"/>
    <n v="2"/>
    <n v="1"/>
    <n v="0"/>
    <n v="5"/>
    <s v="Low Risk"/>
    <n v="6"/>
    <s v="6-11 bulan"/>
  </r>
  <r>
    <s v="KRM00990"/>
    <d v="2026-03-13T00:00:00"/>
    <x v="1"/>
    <s v="Eka Saputra"/>
    <s v="65541605876403"/>
    <n v="36"/>
    <s v="Lakilaki"/>
    <x v="1"/>
    <n v="14533000"/>
    <n v="7.9611917704534504E-2"/>
    <x v="5"/>
    <s v="Kalimantan Timur"/>
    <x v="1"/>
    <s v="R15"/>
    <s v="Sport"/>
    <n v="41465000"/>
    <n v="12440000"/>
    <s v="High"/>
    <n v="0.3"/>
    <x v="4"/>
    <n v="0.14499999999999999"/>
    <n v="1157000"/>
    <n v="41651000"/>
    <x v="0"/>
    <x v="0"/>
    <n v="0"/>
    <n v="0"/>
    <n v="1"/>
    <m/>
    <n v="1"/>
    <n v="1"/>
    <n v="2"/>
    <n v="0"/>
    <n v="4"/>
    <s v="Low Risk"/>
    <n v="7"/>
    <s v="6-11 bulan"/>
  </r>
  <r>
    <s v="KRM00991"/>
    <d v="2026-04-06T00:00:00"/>
    <x v="2"/>
    <s v="Ayu Hartono"/>
    <s v="66591704809388"/>
    <n v="29"/>
    <s v="Lakilaki"/>
    <x v="8"/>
    <n v="3752000"/>
    <n v="0.66308635394456295"/>
    <x v="20"/>
    <s v="DKI Jakarta"/>
    <x v="1"/>
    <s v="Aerox 155"/>
    <s v="Matic Sport"/>
    <n v="32592000"/>
    <n v="6518000"/>
    <s v="Medium"/>
    <n v="0.2"/>
    <x v="0"/>
    <n v="0.14499999999999999"/>
    <n v="2487900"/>
    <n v="29854000"/>
    <x v="0"/>
    <x v="0"/>
    <n v="0"/>
    <n v="0"/>
    <n v="1"/>
    <m/>
    <n v="4"/>
    <n v="2"/>
    <n v="1"/>
    <n v="0"/>
    <n v="7"/>
    <s v="Medium Risk"/>
    <n v="6"/>
    <s v="6-11 bulan"/>
  </r>
  <r>
    <s v="KRM00992"/>
    <d v="2026-02-20T00:00:00"/>
    <x v="3"/>
    <s v="Maya Fauzi"/>
    <s v="35122705772515"/>
    <n v="28"/>
    <s v="Perempuan"/>
    <x v="9"/>
    <n v="4752000"/>
    <n v="0.15084175084175083"/>
    <x v="5"/>
    <s v="Kalimantan Timur"/>
    <x v="1"/>
    <s v="Lexi LX 155"/>
    <s v="Matic Mid"/>
    <n v="29036000"/>
    <n v="7259000"/>
    <s v="Medium"/>
    <n v="0.25"/>
    <x v="2"/>
    <n v="0.14499999999999999"/>
    <n v="716800"/>
    <n v="34408000"/>
    <x v="0"/>
    <x v="0"/>
    <n v="0"/>
    <n v="0"/>
    <n v="1"/>
    <s v="ok"/>
    <n v="1"/>
    <n v="2"/>
    <n v="3"/>
    <n v="0"/>
    <n v="6"/>
    <s v="Low Risk"/>
    <n v="8"/>
    <s v="6-11 bulan"/>
  </r>
  <r>
    <s v="KRM00993"/>
    <d v="2026-05-23T00:00:00"/>
    <x v="4"/>
    <s v="Reza Kusuma"/>
    <s v="81051406571111"/>
    <n v="21"/>
    <s v="Perempuan"/>
    <x v="0"/>
    <n v="5958000"/>
    <n v="9.9781805975159454E-2"/>
    <x v="4"/>
    <s v="Kalimantan Selatan"/>
    <x v="2"/>
    <s v="Address"/>
    <s v="Matic Mid"/>
    <n v="20069000"/>
    <n v="2007000"/>
    <s v="Low"/>
    <n v="0.1"/>
    <x v="2"/>
    <n v="0.14499999999999999"/>
    <n v="594500"/>
    <n v="28538000"/>
    <x v="0"/>
    <x v="0"/>
    <n v="0"/>
    <n v="0"/>
    <n v="1"/>
    <m/>
    <n v="1"/>
    <n v="3"/>
    <n v="3"/>
    <n v="0"/>
    <n v="7"/>
    <s v="Medium Risk"/>
    <n v="4"/>
    <s v="0-5 bulan"/>
  </r>
  <r>
    <s v="KRM00994"/>
    <d v="2026-07-04T00:00:00"/>
    <x v="12"/>
    <s v="Nurul Hidayah"/>
    <s v="43311703762404"/>
    <n v="48"/>
    <s v="Perempuan"/>
    <x v="0"/>
    <n v="6651000"/>
    <n v="0.20144339197113217"/>
    <x v="16"/>
    <s v="Jawa Timur"/>
    <x v="1"/>
    <s v="Mio M3"/>
    <s v="Matic Entry"/>
    <n v="18723000"/>
    <n v="4681000"/>
    <s v="Medium"/>
    <n v="0.25"/>
    <x v="0"/>
    <n v="0.14499999999999999"/>
    <n v="1339800"/>
    <n v="16078000"/>
    <x v="0"/>
    <x v="0"/>
    <n v="0"/>
    <n v="0"/>
    <n v="1"/>
    <s v="data kurang"/>
    <n v="2"/>
    <n v="2"/>
    <n v="1"/>
    <n v="0"/>
    <n v="5"/>
    <s v="Low Risk"/>
    <n v="3"/>
    <s v="0-5 bulan"/>
  </r>
  <r>
    <s v="KRM00995"/>
    <d v="2026-05-25T00:00:00"/>
    <x v="4"/>
    <s v="Reza Hidayah"/>
    <s v="47472205992110"/>
    <n v="58"/>
    <s v="Perempuan"/>
    <x v="6"/>
    <n v="4222000"/>
    <n v="0.26766935101847467"/>
    <x v="16"/>
    <s v="Jawa Timur"/>
    <x v="0"/>
    <s v="Revo X"/>
    <s v="Bebek"/>
    <n v="18564000"/>
    <n v="1856000"/>
    <s v="Low"/>
    <n v="0.1"/>
    <x v="3"/>
    <n v="0.14499999999999999"/>
    <n v="1130100"/>
    <n v="20342000"/>
    <x v="1"/>
    <x v="4"/>
    <n v="180"/>
    <n v="4"/>
    <n v="5"/>
    <s v="ok"/>
    <n v="2"/>
    <n v="3"/>
    <n v="1"/>
    <n v="4"/>
    <n v="10"/>
    <s v="High Risk"/>
    <n v="4"/>
    <s v="0-5 bulan"/>
  </r>
  <r>
    <s v="KRM00996"/>
    <d v="2026-03-05T00:00:00"/>
    <x v="1"/>
    <s v="Reza Hartono"/>
    <s v="40301405913868"/>
    <n v="48"/>
    <s v="Perempuan"/>
    <x v="4"/>
    <n v="6071000"/>
    <n v="0.16451984845989129"/>
    <x v="11"/>
    <s v="Sumatera Utara"/>
    <x v="0"/>
    <s v="Revo X"/>
    <s v="Bebek"/>
    <n v="17447000"/>
    <n v="6979000"/>
    <s v="High"/>
    <n v="0.4"/>
    <x v="0"/>
    <n v="0.14499999999999999"/>
    <n v="998800"/>
    <n v="11986000"/>
    <x v="0"/>
    <x v="0"/>
    <n v="0"/>
    <n v="0"/>
    <n v="1"/>
    <m/>
    <n v="1"/>
    <n v="1"/>
    <n v="1"/>
    <n v="0"/>
    <n v="3"/>
    <s v="Low Risk"/>
    <n v="7"/>
    <s v="6-11 bulan"/>
  </r>
  <r>
    <s v="KRM00997"/>
    <d v="2026-01-24T00:00:00"/>
    <x v="5"/>
    <s v="Rahmat Susanti"/>
    <s v="80871803738936"/>
    <n v="40"/>
    <s v="Perempuan"/>
    <x v="0"/>
    <n v="4629000"/>
    <n v="0.43039533376539207"/>
    <x v="12"/>
    <s v="DKI Jakarta"/>
    <x v="1"/>
    <s v="Aerox 155"/>
    <s v="Matic Sport"/>
    <n v="32729000"/>
    <n v="3273000"/>
    <s v="Low"/>
    <n v="0.1"/>
    <x v="3"/>
    <n v="0.14499999999999999"/>
    <n v="1992300"/>
    <n v="35862000"/>
    <x v="0"/>
    <x v="0"/>
    <n v="0"/>
    <n v="0"/>
    <n v="1"/>
    <m/>
    <n v="4"/>
    <n v="3"/>
    <n v="1"/>
    <n v="0"/>
    <n v="8"/>
    <s v="Medium Risk"/>
    <n v="8"/>
    <s v="6-11 bulan"/>
  </r>
  <r>
    <s v="KRM00998"/>
    <d v="2026-04-08T00:00:00"/>
    <x v="2"/>
    <s v="Fitriani Setiawan"/>
    <s v="42192010625793"/>
    <n v="21"/>
    <s v="Lakilaki"/>
    <x v="1"/>
    <n v="5675000"/>
    <n v="0.18907488986784141"/>
    <x v="3"/>
    <s v="Sulawesi Selatan"/>
    <x v="0"/>
    <s v="ADV 160"/>
    <s v="Adventure"/>
    <n v="43464000"/>
    <n v="10866000"/>
    <s v="Medium"/>
    <n v="0.25"/>
    <x v="2"/>
    <n v="0.14499999999999999"/>
    <n v="1073000"/>
    <n v="51505000"/>
    <x v="0"/>
    <x v="2"/>
    <n v="0"/>
    <n v="0"/>
    <n v="0"/>
    <m/>
    <n v="1"/>
    <n v="2"/>
    <n v="3"/>
    <n v="0"/>
    <n v="6"/>
    <s v="Low Risk"/>
    <n v="6"/>
    <s v="6-11 bulan"/>
  </r>
  <r>
    <s v="KRM00999"/>
    <d v="2026-01-17T00:00:00"/>
    <x v="5"/>
    <s v="Ayu Pratama"/>
    <s v="57861012827441"/>
    <n v="44"/>
    <s v="Lakilaki"/>
    <x v="8"/>
    <n v="3782000"/>
    <n v="0.22263352723426758"/>
    <x v="7"/>
    <s v="Jawa Barat"/>
    <x v="0"/>
    <s v="CB150R"/>
    <s v="Sport"/>
    <n v="32497000"/>
    <n v="11374000"/>
    <s v="High"/>
    <n v="0.35"/>
    <x v="4"/>
    <n v="0.14499999999999999"/>
    <n v="842000"/>
    <n v="30312000"/>
    <x v="0"/>
    <x v="0"/>
    <n v="0"/>
    <n v="0"/>
    <n v="1"/>
    <m/>
    <n v="2"/>
    <n v="1"/>
    <n v="2"/>
    <n v="0"/>
    <n v="5"/>
    <s v="Low Risk"/>
    <n v="9"/>
    <s v="6-11 bulan"/>
  </r>
  <r>
    <s v="KRM01000"/>
    <d v="2026-06-16T00:00:00"/>
    <x v="0"/>
    <s v="Lestari Hartono"/>
    <s v="33602612559328"/>
    <n v="21"/>
    <s v="Lakilaki"/>
    <x v="1"/>
    <n v="4582000"/>
    <n v="0.19949803579223047"/>
    <x v="14"/>
    <s v="DKI Jakarta"/>
    <x v="3"/>
    <s v="Dazz"/>
    <s v="Matic Entry"/>
    <n v="15967000"/>
    <n v="6387000"/>
    <s v="High"/>
    <n v="0.4"/>
    <x v="0"/>
    <n v="0.14499999999999999"/>
    <n v="914100"/>
    <n v="10969000"/>
    <x v="0"/>
    <x v="0"/>
    <n v="0"/>
    <n v="0"/>
    <n v="1"/>
    <m/>
    <n v="1"/>
    <n v="1"/>
    <n v="1"/>
    <n v="0"/>
    <n v="3"/>
    <s v="Low Risk"/>
    <n v="4"/>
    <s v="0-5 bulan"/>
  </r>
  <r>
    <s v="KRM01001"/>
    <d v="2026-03-10T00:00:00"/>
    <x v="1"/>
    <s v="Dewi Cahyono"/>
    <s v="33082911962864"/>
    <n v="27"/>
    <s v="Lakilaki"/>
    <x v="0"/>
    <n v="7144000"/>
    <n v="0.14108342665173573"/>
    <x v="9"/>
    <s v="Jawa Tengah"/>
    <x v="2"/>
    <s v="Address"/>
    <s v="Matic Mid"/>
    <n v="21289000"/>
    <n v="6387000"/>
    <s v="High"/>
    <n v="0.3"/>
    <x v="3"/>
    <n v="0.14499999999999999"/>
    <n v="1007900"/>
    <n v="18143000"/>
    <x v="0"/>
    <x v="0"/>
    <n v="0"/>
    <n v="0"/>
    <n v="1"/>
    <s v="verifikasi"/>
    <n v="1"/>
    <n v="1"/>
    <n v="1"/>
    <n v="0"/>
    <n v="3"/>
    <s v="Low Risk"/>
    <n v="7"/>
    <s v="6-11 bulan"/>
  </r>
  <r>
    <s v="KRM01002"/>
    <d v="2026-05-27T00:00:00"/>
    <x v="4"/>
    <s v="Budi Rahayu"/>
    <s v="60641810958787"/>
    <n v="58"/>
    <s v="Lakilaki"/>
    <x v="1"/>
    <n v="10449000"/>
    <n v="7.5863719016173795E-2"/>
    <x v="1"/>
    <s v="Sumatera Selatan"/>
    <x v="0"/>
    <s v="Vario 160"/>
    <s v="Matic Mid"/>
    <n v="30635000"/>
    <n v="3064000"/>
    <s v="Low"/>
    <n v="0.1"/>
    <x v="1"/>
    <n v="0.14499999999999999"/>
    <n v="792700"/>
    <n v="47560000"/>
    <x v="0"/>
    <x v="0"/>
    <n v="0"/>
    <n v="0"/>
    <n v="1"/>
    <s v="data kurang"/>
    <n v="1"/>
    <n v="3"/>
    <n v="4"/>
    <n v="0"/>
    <n v="8"/>
    <s v="Medium Risk"/>
    <n v="4"/>
    <s v="0-5 bulan"/>
  </r>
  <r>
    <s v="KRM01003"/>
    <d v="2026-02-26T00:00:00"/>
    <x v="3"/>
    <s v="Fitriani Saputra"/>
    <s v="43371011678520"/>
    <n v="47"/>
    <s v="Perempuan"/>
    <x v="8"/>
    <n v="3812000"/>
    <n v="0.16681532004197272"/>
    <x v="9"/>
    <s v="Jawa Tengah"/>
    <x v="1"/>
    <s v="Lexi LX 155"/>
    <s v="Matic Mid"/>
    <n v="27598000"/>
    <n v="8279000"/>
    <s v="High"/>
    <n v="0.3"/>
    <x v="2"/>
    <n v="0.14499999999999999"/>
    <n v="635900"/>
    <n v="30523000"/>
    <x v="0"/>
    <x v="1"/>
    <n v="56"/>
    <n v="3"/>
    <n v="2"/>
    <s v="data kurang"/>
    <n v="1"/>
    <n v="1"/>
    <n v="3"/>
    <n v="4"/>
    <n v="9"/>
    <s v="High Risk"/>
    <n v="7"/>
    <s v="6-11 bulan"/>
  </r>
  <r>
    <s v="KRM01004"/>
    <d v="2026-02-23T00:00:00"/>
    <x v="3"/>
    <s v="Putri Anggraini"/>
    <s v="76662901735515"/>
    <n v="35"/>
    <s v="Perempuan"/>
    <x v="2"/>
    <n v="3230000"/>
    <n v="0.19953560371517029"/>
    <x v="19"/>
    <s v="Jawa Barat"/>
    <x v="0"/>
    <s v="CB150R"/>
    <s v="Sport"/>
    <n v="30121000"/>
    <n v="10542000"/>
    <s v="High"/>
    <n v="0.35"/>
    <x v="2"/>
    <n v="0.14499999999999999"/>
    <n v="644500"/>
    <n v="30935000"/>
    <x v="0"/>
    <x v="0"/>
    <n v="0"/>
    <n v="0"/>
    <n v="1"/>
    <m/>
    <n v="1"/>
    <n v="1"/>
    <n v="3"/>
    <n v="0"/>
    <n v="5"/>
    <s v="Low Risk"/>
    <n v="7"/>
    <s v="6-11 bulan"/>
  </r>
  <r>
    <s v="KRM01005"/>
    <d v="2026-01-27T00:00:00"/>
    <x v="5"/>
    <s v="Yusuf Nugroho"/>
    <s v="75591404539573"/>
    <n v="46"/>
    <s v="Lakilaki"/>
    <x v="3"/>
    <n v="5919000"/>
    <n v="0.11434363912823112"/>
    <x v="17"/>
    <s v="Jawa Barat"/>
    <x v="1"/>
    <s v="Freego"/>
    <s v="Matic Mid"/>
    <n v="22844000"/>
    <n v="2284000"/>
    <s v="Low"/>
    <n v="0.1"/>
    <x v="2"/>
    <n v="0.14499999999999999"/>
    <n v="676800"/>
    <n v="32485000"/>
    <x v="0"/>
    <x v="0"/>
    <n v="0"/>
    <n v="0"/>
    <n v="1"/>
    <m/>
    <n v="1"/>
    <n v="3"/>
    <n v="3"/>
    <n v="0"/>
    <n v="7"/>
    <s v="Medium Risk"/>
    <n v="8"/>
    <s v="6-11 bulan"/>
  </r>
  <r>
    <s v="KRM01006"/>
    <d v="2026-01-17T00:00:00"/>
    <x v="5"/>
    <s v="Rizky Cahyono"/>
    <s v="44442404611053"/>
    <n v="55"/>
    <s v="Perempuan"/>
    <x v="5"/>
    <n v="4852000"/>
    <n v="0.19812448474855729"/>
    <x v="19"/>
    <s v="Jawa Barat"/>
    <x v="0"/>
    <s v="Vario 160"/>
    <s v="Matic Mid"/>
    <n v="29806000"/>
    <n v="11922000"/>
    <s v="High"/>
    <n v="0.4"/>
    <x v="5"/>
    <n v="0.14499999999999999"/>
    <n v="961300"/>
    <n v="23070000"/>
    <x v="0"/>
    <x v="0"/>
    <n v="0"/>
    <n v="0"/>
    <n v="1"/>
    <m/>
    <n v="1"/>
    <n v="1"/>
    <n v="1"/>
    <n v="0"/>
    <n v="3"/>
    <s v="Low Risk"/>
    <n v="9"/>
    <s v="6-11 bulan"/>
  </r>
  <r>
    <s v="KRM01007"/>
    <d v="2026-05-05T00:00:00"/>
    <x v="4"/>
    <s v="Hendra Lestari"/>
    <s v="90801610537526"/>
    <n v="33"/>
    <s v="Lakilaki"/>
    <x v="8"/>
    <n v="3057000"/>
    <n v="0.44455348380765458"/>
    <x v="14"/>
    <s v="DKI Jakarta"/>
    <x v="0"/>
    <s v="Scoopy"/>
    <s v="Matic Stylish"/>
    <n v="23638000"/>
    <n v="3546000"/>
    <s v="Medium"/>
    <n v="0.15"/>
    <x v="3"/>
    <n v="0.14499999999999999"/>
    <n v="1359000"/>
    <n v="24462000"/>
    <x v="0"/>
    <x v="0"/>
    <n v="0"/>
    <n v="0"/>
    <n v="1"/>
    <m/>
    <n v="4"/>
    <n v="2"/>
    <n v="1"/>
    <n v="0"/>
    <n v="7"/>
    <s v="Medium Risk"/>
    <n v="5"/>
    <s v="0-5 bulan"/>
  </r>
  <r>
    <s v="KRM01008"/>
    <d v="2026-06-10T00:00:00"/>
    <x v="0"/>
    <s v="Rina Setiawan"/>
    <s v="69291512635594"/>
    <n v="22"/>
    <s v="Lakilaki"/>
    <x v="9"/>
    <n v="5333000"/>
    <n v="0.1307519219951247"/>
    <x v="5"/>
    <s v="Kalimantan Timur"/>
    <x v="3"/>
    <s v="Dazz"/>
    <s v="Matic Entry"/>
    <n v="15862000"/>
    <n v="5552000"/>
    <s v="High"/>
    <n v="0.35"/>
    <x v="3"/>
    <n v="0.14499999999999999"/>
    <n v="697300"/>
    <n v="12552000"/>
    <x v="0"/>
    <x v="0"/>
    <n v="0"/>
    <n v="0"/>
    <n v="1"/>
    <m/>
    <n v="1"/>
    <n v="1"/>
    <n v="1"/>
    <n v="0"/>
    <n v="3"/>
    <s v="Low Risk"/>
    <n v="4"/>
    <s v="0-5 bulan"/>
  </r>
  <r>
    <s v="KRM01009"/>
    <d v="2026-01-19T00:00:00"/>
    <x v="5"/>
    <s v="Yusuf Susanti"/>
    <s v="50862103832221"/>
    <n v="30"/>
    <s v="Lakilaki"/>
    <x v="6"/>
    <n v="5742000"/>
    <n v="7.0863810518982939E-2"/>
    <x v="13"/>
    <s v="Jawa Barat"/>
    <x v="2"/>
    <s v="Nex II"/>
    <s v="Matic Entry"/>
    <n v="16652000"/>
    <n v="2498000"/>
    <s v="Medium"/>
    <n v="0.15"/>
    <x v="1"/>
    <n v="0.14499999999999999"/>
    <n v="406900"/>
    <n v="24415000"/>
    <x v="0"/>
    <x v="0"/>
    <n v="0"/>
    <n v="0"/>
    <n v="1"/>
    <s v="survey ulang"/>
    <n v="1"/>
    <n v="2"/>
    <n v="4"/>
    <n v="0"/>
    <n v="7"/>
    <s v="Medium Risk"/>
    <n v="9"/>
    <s v="6-11 bulan"/>
  </r>
  <r>
    <s v="KRM01010"/>
    <d v="2026-03-25T00:00:00"/>
    <x v="1"/>
    <s v="Dewi Utami"/>
    <s v="75502201919766"/>
    <n v="25"/>
    <s v="Perempuan"/>
    <x v="6"/>
    <n v="5641000"/>
    <n v="0.10405956390710867"/>
    <x v="13"/>
    <s v="Jawa Barat"/>
    <x v="1"/>
    <s v="Lexi LX 155"/>
    <s v="Matic Mid"/>
    <n v="27436000"/>
    <n v="9603000"/>
    <s v="High"/>
    <n v="0.35"/>
    <x v="2"/>
    <n v="0.14499999999999999"/>
    <n v="587000"/>
    <n v="28176000"/>
    <x v="0"/>
    <x v="0"/>
    <n v="0"/>
    <n v="0"/>
    <n v="1"/>
    <s v="approved"/>
    <n v="1"/>
    <n v="1"/>
    <n v="3"/>
    <n v="0"/>
    <n v="5"/>
    <s v="Low Risk"/>
    <n v="6"/>
    <s v="6-11 bulan"/>
  </r>
  <r>
    <s v="KRM01011"/>
    <d v="2026-05-25T00:00:00"/>
    <x v="4"/>
    <s v="Tri Sari"/>
    <s v="32372001945833"/>
    <n v="29"/>
    <s v="Lakilaki"/>
    <x v="9"/>
    <n v="6289000"/>
    <n v="0.28312927333439336"/>
    <x v="1"/>
    <s v="Sumatera Selatan"/>
    <x v="0"/>
    <s v="Vario 160"/>
    <s v="Matic Mid"/>
    <n v="28709000"/>
    <n v="10048000"/>
    <s v="High"/>
    <n v="0.35"/>
    <x v="0"/>
    <n v="0.14499999999999999"/>
    <n v="1780600"/>
    <n v="21367000"/>
    <x v="0"/>
    <x v="0"/>
    <n v="0"/>
    <n v="0"/>
    <n v="1"/>
    <m/>
    <n v="2"/>
    <n v="1"/>
    <n v="1"/>
    <n v="0"/>
    <n v="4"/>
    <s v="Low Risk"/>
    <n v="4"/>
    <s v="0-5 bulan"/>
  </r>
  <r>
    <s v="KRM01012"/>
    <d v="2026-06-01T00:00:00"/>
    <x v="0"/>
    <s v="Siti Cahyono"/>
    <s v="64901105745568"/>
    <n v="33"/>
    <s v="Perempuan"/>
    <x v="1"/>
    <n v="6833000"/>
    <n v="0.11227864773891409"/>
    <x v="7"/>
    <s v="Jawa Barat"/>
    <x v="2"/>
    <s v="Address"/>
    <s v="Matic Mid"/>
    <n v="20391000"/>
    <n v="6117000"/>
    <s v="High"/>
    <n v="0.3"/>
    <x v="5"/>
    <n v="0.14499999999999999"/>
    <n v="767200"/>
    <n v="18413000"/>
    <x v="0"/>
    <x v="0"/>
    <n v="0"/>
    <n v="0"/>
    <n v="1"/>
    <s v="survey ulang"/>
    <n v="1"/>
    <n v="1"/>
    <n v="1"/>
    <n v="0"/>
    <n v="3"/>
    <s v="Low Risk"/>
    <n v="4"/>
    <s v="0-5 bulan"/>
  </r>
  <r>
    <s v="KRM01013"/>
    <d v="2026-02-08T00:00:00"/>
    <x v="3"/>
    <s v="Andi Anggraini"/>
    <s v="42892610999762"/>
    <n v="25"/>
    <s v="Lakilaki"/>
    <x v="1"/>
    <n v="5310000"/>
    <n v="0.14736346516007534"/>
    <x v="0"/>
    <s v="Bali"/>
    <x v="2"/>
    <s v="Address"/>
    <s v="Matic Mid"/>
    <n v="20797000"/>
    <n v="6239000"/>
    <s v="High"/>
    <n v="0.3"/>
    <x v="5"/>
    <n v="0.14499999999999999"/>
    <n v="782500"/>
    <n v="18780000"/>
    <x v="0"/>
    <x v="0"/>
    <n v="0"/>
    <n v="0"/>
    <n v="1"/>
    <m/>
    <n v="1"/>
    <n v="1"/>
    <n v="1"/>
    <n v="0"/>
    <n v="3"/>
    <s v="Low Risk"/>
    <n v="8"/>
    <s v="6-11 bulan"/>
  </r>
  <r>
    <s v="KRM01014"/>
    <d v="2026-01-12T00:00:00"/>
    <x v="5"/>
    <s v="Reza Hakim"/>
    <s v="82261109786771"/>
    <n v="37"/>
    <s v="Perempuan"/>
    <x v="9"/>
    <n v="3902000"/>
    <n v="0.14374679651460789"/>
    <x v="17"/>
    <s v="Jawa Barat"/>
    <x v="0"/>
    <s v="Scoopy"/>
    <s v="Matic Stylish"/>
    <n v="24341000"/>
    <n v="7302000"/>
    <s v="High"/>
    <n v="0.3"/>
    <x v="2"/>
    <n v="0.14499999999999999"/>
    <n v="560900"/>
    <n v="26922000"/>
    <x v="0"/>
    <x v="2"/>
    <n v="0"/>
    <n v="0"/>
    <n v="0"/>
    <s v="ok"/>
    <n v="1"/>
    <n v="1"/>
    <n v="3"/>
    <n v="0"/>
    <n v="5"/>
    <s v="Low Risk"/>
    <n v="9"/>
    <s v="6-11 bulan"/>
  </r>
  <r>
    <s v="KRM01015"/>
    <d v="2026-03-03T00:00:00"/>
    <x v="1"/>
    <s v="Nurul Nugroho"/>
    <s v="61221211815137"/>
    <n v="26"/>
    <s v="Perempuan"/>
    <x v="0"/>
    <n v="6108000"/>
    <n v="0.13585461689587428"/>
    <x v="3"/>
    <s v="Sulawesi Selatan"/>
    <x v="1"/>
    <s v="Lexi LX 155"/>
    <s v="Matic Mid"/>
    <n v="28010000"/>
    <n v="2801000"/>
    <s v="Low"/>
    <n v="0.1"/>
    <x v="2"/>
    <n v="0.14499999999999999"/>
    <n v="829800"/>
    <n v="39831000"/>
    <x v="0"/>
    <x v="0"/>
    <n v="0"/>
    <n v="0"/>
    <n v="1"/>
    <s v="verifikasi"/>
    <n v="1"/>
    <n v="3"/>
    <n v="3"/>
    <n v="0"/>
    <n v="7"/>
    <s v="Medium Risk"/>
    <n v="7"/>
    <s v="6-11 bulan"/>
  </r>
  <r>
    <s v="KRM01016"/>
    <d v="2026-05-25T00:00:00"/>
    <x v="4"/>
    <s v="Rahmat Lestari"/>
    <s v="86072211554900"/>
    <n v="57"/>
    <s v="Lakilaki"/>
    <x v="0"/>
    <n v="6120000"/>
    <n v="0.14831699346405228"/>
    <x v="2"/>
    <s v="Riau"/>
    <x v="1"/>
    <s v="Freego"/>
    <s v="Matic Mid"/>
    <n v="22516000"/>
    <n v="5629000"/>
    <s v="Medium"/>
    <n v="0.25"/>
    <x v="5"/>
    <n v="0.14499999999999999"/>
    <n v="907700"/>
    <n v="21784000"/>
    <x v="0"/>
    <x v="0"/>
    <n v="0"/>
    <n v="0"/>
    <n v="1"/>
    <m/>
    <n v="1"/>
    <n v="2"/>
    <n v="1"/>
    <n v="0"/>
    <n v="4"/>
    <s v="Low Risk"/>
    <n v="4"/>
    <s v="0-5 bulan"/>
  </r>
  <r>
    <s v="KRM01017"/>
    <d v="2026-04-18T00:00:00"/>
    <x v="2"/>
    <s v="Ahmad Permata"/>
    <s v="80032102952523"/>
    <n v="31"/>
    <s v="Perempuan"/>
    <x v="0"/>
    <n v="6709000"/>
    <n v="6.005365926367566E-2"/>
    <x v="17"/>
    <s v="Jawa Barat"/>
    <x v="0"/>
    <s v="Beat Street"/>
    <s v="Matic Entry"/>
    <n v="18684000"/>
    <n v="4671000"/>
    <s v="Medium"/>
    <n v="0.25"/>
    <x v="1"/>
    <n v="0.14499999999999999"/>
    <n v="402900"/>
    <n v="24173000"/>
    <x v="0"/>
    <x v="2"/>
    <n v="0"/>
    <n v="0"/>
    <n v="0"/>
    <s v="survey ulang"/>
    <n v="1"/>
    <n v="2"/>
    <n v="4"/>
    <n v="0"/>
    <n v="7"/>
    <s v="Medium Risk"/>
    <n v="6"/>
    <s v="6-11 bulan"/>
  </r>
  <r>
    <s v="KRM01018"/>
    <d v="2026-02-02T00:00:00"/>
    <x v="3"/>
    <s v="Yusuf Nugroho"/>
    <s v="76811602843718"/>
    <n v="48"/>
    <s v="Lakilaki"/>
    <x v="0"/>
    <n v="4952000"/>
    <n v="0.26869951534733438"/>
    <x v="13"/>
    <s v="Jawa Barat"/>
    <x v="2"/>
    <s v="Address"/>
    <s v="Matic Mid"/>
    <n v="19922000"/>
    <n v="5977000"/>
    <s v="High"/>
    <n v="0.3"/>
    <x v="0"/>
    <n v="0.14499999999999999"/>
    <n v="1330600"/>
    <n v="15967000"/>
    <x v="0"/>
    <x v="0"/>
    <n v="0"/>
    <n v="0"/>
    <n v="1"/>
    <m/>
    <n v="2"/>
    <n v="1"/>
    <n v="1"/>
    <n v="0"/>
    <n v="4"/>
    <s v="Low Risk"/>
    <n v="8"/>
    <s v="6-11 bulan"/>
  </r>
  <r>
    <s v="KRM01019"/>
    <d v="2026-05-22T00:00:00"/>
    <x v="4"/>
    <s v="Rahmat Utami"/>
    <s v="89431811891261"/>
    <n v="25"/>
    <s v="Lakilaki"/>
    <x v="3"/>
    <n v="4099000"/>
    <n v="0.13747255428153207"/>
    <x v="9"/>
    <s v="Jawa Tengah"/>
    <x v="0"/>
    <s v="Vario 160"/>
    <s v="Matic Mid"/>
    <n v="30152000"/>
    <n v="10553000"/>
    <s v="High"/>
    <n v="0.35"/>
    <x v="1"/>
    <n v="0.14499999999999999"/>
    <n v="563500"/>
    <n v="33809000"/>
    <x v="0"/>
    <x v="0"/>
    <n v="0"/>
    <n v="0"/>
    <n v="1"/>
    <s v="data kurang"/>
    <n v="1"/>
    <n v="1"/>
    <n v="4"/>
    <n v="0"/>
    <n v="6"/>
    <s v="Low Risk"/>
    <n v="5"/>
    <s v="0-5 bulan"/>
  </r>
  <r>
    <s v="KRM01020"/>
    <d v="2026-02-10T00:00:00"/>
    <x v="3"/>
    <s v="Maya Hakim"/>
    <s v="77311106504735"/>
    <n v="36"/>
    <s v="Perempuan"/>
    <x v="8"/>
    <n v="2581000"/>
    <n v="0.13975203409531189"/>
    <x v="14"/>
    <s v="DKI Jakarta"/>
    <x v="0"/>
    <s v="Beat Street"/>
    <s v="Matic Entry"/>
    <n v="19301000"/>
    <n v="6755000"/>
    <s v="High"/>
    <n v="0.35"/>
    <x v="1"/>
    <n v="0.14499999999999999"/>
    <n v="360700"/>
    <n v="21642000"/>
    <x v="0"/>
    <x v="0"/>
    <n v="0"/>
    <n v="0"/>
    <n v="1"/>
    <s v="survey ulang"/>
    <n v="1"/>
    <n v="1"/>
    <n v="4"/>
    <n v="0"/>
    <n v="6"/>
    <s v="Low Risk"/>
    <n v="8"/>
    <s v="6-11 bulan"/>
  </r>
  <r>
    <s v="KRM01021"/>
    <d v="2026-04-27T00:00:00"/>
    <x v="2"/>
    <s v="Lestari Anggraini"/>
    <s v="90752904596512"/>
    <n v="44"/>
    <s v="Lakilaki"/>
    <x v="1"/>
    <n v="12008000"/>
    <n v="0.11087608261159228"/>
    <x v="3"/>
    <s v="Sulawesi Selatan"/>
    <x v="1"/>
    <s v="Aerox 155"/>
    <s v="Matic Sport"/>
    <n v="33027000"/>
    <n v="8257000"/>
    <s v="Medium"/>
    <n v="0.25"/>
    <x v="5"/>
    <n v="0.14499999999999999"/>
    <n v="1331400"/>
    <n v="31954000"/>
    <x v="0"/>
    <x v="0"/>
    <n v="0"/>
    <n v="0"/>
    <n v="1"/>
    <m/>
    <n v="1"/>
    <n v="2"/>
    <n v="1"/>
    <n v="0"/>
    <n v="4"/>
    <s v="Low Risk"/>
    <n v="5"/>
    <s v="0-5 bulan"/>
  </r>
  <r>
    <s v="KRM01022"/>
    <d v="2026-01-24T00:00:00"/>
    <x v="5"/>
    <s v="Andi Utami"/>
    <s v="44601103849076"/>
    <n v="23"/>
    <s v="Lakilaki"/>
    <x v="7"/>
    <n v="3041000"/>
    <n v="0.37777047024005261"/>
    <x v="9"/>
    <s v="Jawa Tengah"/>
    <x v="4"/>
    <s v="KLX 150"/>
    <s v="Trail"/>
    <n v="36025000"/>
    <n v="7205000"/>
    <s v="Medium"/>
    <n v="0.2"/>
    <x v="4"/>
    <n v="0.14499999999999999"/>
    <n v="1148800"/>
    <n v="41357000"/>
    <x v="0"/>
    <x v="0"/>
    <n v="0"/>
    <n v="0"/>
    <n v="1"/>
    <m/>
    <n v="3"/>
    <n v="2"/>
    <n v="2"/>
    <n v="0"/>
    <n v="7"/>
    <s v="Medium Risk"/>
    <n v="8"/>
    <s v="6-11 bulan"/>
  </r>
  <r>
    <s v="KRM01023"/>
    <d v="2026-03-29T00:00:00"/>
    <x v="1"/>
    <s v="Andi Prasetyo"/>
    <s v="70922807959411"/>
    <n v="28"/>
    <s v="Perempuan"/>
    <x v="0"/>
    <n v="5136000"/>
    <n v="0.1596183800623053"/>
    <x v="8"/>
    <s v="Banten"/>
    <x v="1"/>
    <s v="Freego"/>
    <s v="Matic Mid"/>
    <n v="23465000"/>
    <n v="8213000"/>
    <s v="High"/>
    <n v="0.35"/>
    <x v="5"/>
    <n v="0.14499999999999999"/>
    <n v="819800"/>
    <n v="19675000"/>
    <x v="0"/>
    <x v="0"/>
    <n v="0"/>
    <n v="0"/>
    <n v="1"/>
    <s v="survey ulang"/>
    <n v="1"/>
    <n v="1"/>
    <n v="1"/>
    <n v="0"/>
    <n v="3"/>
    <s v="Low Risk"/>
    <n v="6"/>
    <s v="6-11 bulan"/>
  </r>
  <r>
    <s v="KRM01024"/>
    <d v="2026-04-29T00:00:00"/>
    <x v="2"/>
    <s v="Rina Saputra"/>
    <s v="72831911902880"/>
    <n v="21"/>
    <s v="Perempuan"/>
    <x v="8"/>
    <n v="3660000"/>
    <n v="0.39814207650273226"/>
    <x v="15"/>
    <s v="DKI Jakarta"/>
    <x v="0"/>
    <s v="ADV 160"/>
    <s v="Adventure"/>
    <n v="43008000"/>
    <n v="6451000"/>
    <s v="Medium"/>
    <n v="0.15"/>
    <x v="4"/>
    <n v="0.14499999999999999"/>
    <n v="1457200"/>
    <n v="52460000"/>
    <x v="0"/>
    <x v="0"/>
    <n v="0"/>
    <n v="0"/>
    <n v="1"/>
    <s v="data kurang"/>
    <n v="3"/>
    <n v="2"/>
    <n v="2"/>
    <n v="0"/>
    <n v="7"/>
    <s v="Medium Risk"/>
    <n v="5"/>
    <s v="0-5 bulan"/>
  </r>
  <r>
    <s v="KRM01025"/>
    <d v="2026-05-28T00:00:00"/>
    <x v="4"/>
    <s v="Reza Santoso"/>
    <s v="50231911905026"/>
    <n v="25"/>
    <s v="Perempuan"/>
    <x v="8"/>
    <n v="3888000"/>
    <n v="0.1787037037037037"/>
    <x v="12"/>
    <s v="DKI Jakarta"/>
    <x v="2"/>
    <s v="Address"/>
    <s v="Matic Mid"/>
    <n v="19887000"/>
    <n v="6961000"/>
    <s v="High"/>
    <n v="0.35"/>
    <x v="5"/>
    <n v="0.14499999999999999"/>
    <n v="694800"/>
    <n v="16675000"/>
    <x v="0"/>
    <x v="0"/>
    <n v="0"/>
    <n v="0"/>
    <n v="1"/>
    <s v="survey ulang"/>
    <n v="1"/>
    <n v="1"/>
    <n v="1"/>
    <n v="0"/>
    <n v="3"/>
    <s v="Low Risk"/>
    <n v="4"/>
    <s v="0-5 bulan"/>
  </r>
  <r>
    <s v="KRM01026"/>
    <d v="2026-01-11T00:00:00"/>
    <x v="5"/>
    <s v="Reza Susanti"/>
    <s v="46711101803847"/>
    <n v="35"/>
    <s v="Lakilaki"/>
    <x v="1"/>
    <n v="8537000"/>
    <n v="9.2971769942602783E-2"/>
    <x v="10"/>
    <s v="Jawa Timur"/>
    <x v="4"/>
    <s v="KLX 150"/>
    <s v="Trail"/>
    <n v="36808000"/>
    <n v="9202000"/>
    <s v="Medium"/>
    <n v="0.25"/>
    <x v="1"/>
    <n v="0.14499999999999999"/>
    <n v="793700"/>
    <n v="47620000"/>
    <x v="0"/>
    <x v="0"/>
    <n v="0"/>
    <n v="0"/>
    <n v="1"/>
    <s v="approved"/>
    <n v="1"/>
    <n v="2"/>
    <n v="4"/>
    <n v="0"/>
    <n v="7"/>
    <s v="Medium Risk"/>
    <n v="9"/>
    <s v="6-11 bulan"/>
  </r>
  <r>
    <s v="KRM01027"/>
    <d v="2026-04-16T00:00:00"/>
    <x v="2"/>
    <s v="Wahyu Utami"/>
    <s v="40232112734231"/>
    <n v="43"/>
    <s v="Lakilaki"/>
    <x v="6"/>
    <n v="6269000"/>
    <n v="0.16402935077364811"/>
    <x v="9"/>
    <s v="Jawa Tengah"/>
    <x v="3"/>
    <s v="Dazz"/>
    <s v="Matic Entry"/>
    <n v="16580000"/>
    <n v="5803000"/>
    <s v="High"/>
    <n v="0.35"/>
    <x v="0"/>
    <n v="0.14499999999999999"/>
    <n v="1028300"/>
    <n v="12340000"/>
    <x v="0"/>
    <x v="0"/>
    <n v="0"/>
    <n v="0"/>
    <n v="1"/>
    <m/>
    <n v="1"/>
    <n v="1"/>
    <n v="1"/>
    <n v="0"/>
    <n v="3"/>
    <s v="Low Risk"/>
    <n v="6"/>
    <s v="6-11 bulan"/>
  </r>
  <r>
    <s v="KRM01028"/>
    <d v="2026-04-07T00:00:00"/>
    <x v="2"/>
    <s v="Lestari Susanti"/>
    <s v="76611402611103"/>
    <n v="45"/>
    <s v="Lakilaki"/>
    <x v="1"/>
    <n v="5722000"/>
    <n v="0.36586857742048234"/>
    <x v="17"/>
    <s v="Jawa Barat"/>
    <x v="4"/>
    <s v="KLX 150"/>
    <s v="Trail"/>
    <n v="36413000"/>
    <n v="5462000"/>
    <s v="Medium"/>
    <n v="0.15"/>
    <x v="3"/>
    <n v="0.14499999999999999"/>
    <n v="2093500"/>
    <n v="37683000"/>
    <x v="0"/>
    <x v="0"/>
    <n v="0"/>
    <n v="0"/>
    <n v="1"/>
    <s v="verifikasi"/>
    <n v="3"/>
    <n v="2"/>
    <n v="1"/>
    <n v="0"/>
    <n v="6"/>
    <s v="Low Risk"/>
    <n v="6"/>
    <s v="6-11 bulan"/>
  </r>
  <r>
    <s v="KRM01029"/>
    <d v="2026-02-16T00:00:00"/>
    <x v="3"/>
    <s v="Wahyu Utami"/>
    <s v="96191203984925"/>
    <n v="56"/>
    <s v="Lakilaki"/>
    <x v="1"/>
    <n v="10439000"/>
    <n v="8.8246000574767697E-2"/>
    <x v="9"/>
    <s v="Jawa Tengah"/>
    <x v="0"/>
    <s v="PCX 160"/>
    <s v="Matic Premium"/>
    <n v="34984000"/>
    <n v="6997000"/>
    <s v="Medium"/>
    <n v="0.2"/>
    <x v="2"/>
    <n v="0.14499999999999999"/>
    <n v="921200"/>
    <n v="44220000"/>
    <x v="0"/>
    <x v="0"/>
    <n v="0"/>
    <n v="0"/>
    <n v="1"/>
    <s v="data kurang"/>
    <n v="1"/>
    <n v="2"/>
    <n v="3"/>
    <n v="0"/>
    <n v="6"/>
    <s v="Low Risk"/>
    <n v="8"/>
    <s v="6-11 bulan"/>
  </r>
  <r>
    <s v="KRM01030"/>
    <d v="2026-05-21T00:00:00"/>
    <x v="4"/>
    <s v="Ayu Saputra"/>
    <s v="82842609507530"/>
    <n v="30"/>
    <s v="Perempuan"/>
    <x v="0"/>
    <n v="5005000"/>
    <n v="0.15206793206793207"/>
    <x v="11"/>
    <s v="Sumatera Utara"/>
    <x v="1"/>
    <s v="Freego"/>
    <s v="Matic Mid"/>
    <n v="23599000"/>
    <n v="9439000"/>
    <s v="High"/>
    <n v="0.4"/>
    <x v="5"/>
    <n v="0.14499999999999999"/>
    <n v="761100"/>
    <n v="18266000"/>
    <x v="0"/>
    <x v="0"/>
    <n v="0"/>
    <n v="0"/>
    <n v="1"/>
    <m/>
    <n v="1"/>
    <n v="1"/>
    <n v="1"/>
    <n v="0"/>
    <n v="3"/>
    <s v="Low Risk"/>
    <n v="5"/>
    <s v="0-5 bulan"/>
  </r>
  <r>
    <s v="KRM01031"/>
    <d v="2026-01-18T00:00:00"/>
    <x v="5"/>
    <s v="Yusuf Susanti"/>
    <s v="53341303649929"/>
    <n v="57"/>
    <s v="Lakilaki"/>
    <x v="1"/>
    <n v="10176000"/>
    <n v="6.4671776729559746E-2"/>
    <x v="19"/>
    <s v="Jawa Barat"/>
    <x v="1"/>
    <s v="Lexi LX 155"/>
    <s v="Matic Mid"/>
    <n v="27517000"/>
    <n v="11007000"/>
    <s v="High"/>
    <n v="0.4"/>
    <x v="4"/>
    <n v="0.14499999999999999"/>
    <n v="658100"/>
    <n v="23692000"/>
    <x v="0"/>
    <x v="0"/>
    <n v="0"/>
    <n v="0"/>
    <n v="1"/>
    <s v="ok"/>
    <n v="1"/>
    <n v="1"/>
    <n v="2"/>
    <n v="0"/>
    <n v="4"/>
    <s v="Low Risk"/>
    <n v="9"/>
    <s v="6-11 bulan"/>
  </r>
  <r>
    <s v="KRM01032"/>
    <d v="2026-05-18T00:00:00"/>
    <x v="4"/>
    <s v="Agus Nugroho"/>
    <s v="58512502652563"/>
    <n v="24"/>
    <s v="Lakilaki"/>
    <x v="3"/>
    <n v="7018000"/>
    <n v="0.14807637503562268"/>
    <x v="14"/>
    <s v="DKI Jakarta"/>
    <x v="4"/>
    <s v="KLX 150"/>
    <s v="Trail"/>
    <n v="37141000"/>
    <n v="5571000"/>
    <s v="Medium"/>
    <n v="0.15"/>
    <x v="2"/>
    <n v="0.14499999999999999"/>
    <n v="1039200"/>
    <n v="49881000"/>
    <x v="0"/>
    <x v="0"/>
    <n v="0"/>
    <n v="0"/>
    <n v="1"/>
    <m/>
    <n v="1"/>
    <n v="2"/>
    <n v="3"/>
    <n v="0"/>
    <n v="6"/>
    <s v="Low Risk"/>
    <n v="5"/>
    <s v="0-5 bulan"/>
  </r>
  <r>
    <s v="KRM01033"/>
    <d v="2026-03-08T00:00:00"/>
    <x v="1"/>
    <s v="Yusuf Rahayu"/>
    <s v="31602102952534"/>
    <n v="53"/>
    <s v="Perempuan"/>
    <x v="9"/>
    <n v="5112000"/>
    <n v="9.1021126760563384E-2"/>
    <x v="11"/>
    <s v="Sumatera Utara"/>
    <x v="3"/>
    <s v="Dazz"/>
    <s v="Matic Entry"/>
    <n v="16631000"/>
    <n v="2495000"/>
    <s v="Medium"/>
    <n v="0.15"/>
    <x v="2"/>
    <n v="0.14499999999999999"/>
    <n v="465300"/>
    <n v="22335000"/>
    <x v="0"/>
    <x v="2"/>
    <n v="0"/>
    <n v="0"/>
    <n v="0"/>
    <s v="data kurang"/>
    <n v="1"/>
    <n v="2"/>
    <n v="3"/>
    <n v="0"/>
    <n v="6"/>
    <s v="Low Risk"/>
    <n v="7"/>
    <s v="6-11 bulan"/>
  </r>
  <r>
    <s v="KRM01034"/>
    <d v="2026-04-01T00:00:00"/>
    <x v="2"/>
    <s v="Eka Hidayah"/>
    <s v="63492603527110"/>
    <n v="27"/>
    <s v="Perempuan"/>
    <x v="8"/>
    <n v="3604000"/>
    <n v="0.35263596004439512"/>
    <x v="0"/>
    <s v="Bali"/>
    <x v="0"/>
    <s v="Vario 160"/>
    <s v="Matic Mid"/>
    <n v="28906000"/>
    <n v="10117000"/>
    <s v="High"/>
    <n v="0.35"/>
    <x v="3"/>
    <n v="0.14499999999999999"/>
    <n v="1270900"/>
    <n v="22876000"/>
    <x v="0"/>
    <x v="0"/>
    <n v="0"/>
    <n v="0"/>
    <n v="1"/>
    <s v="approved"/>
    <n v="3"/>
    <n v="1"/>
    <n v="1"/>
    <n v="0"/>
    <n v="5"/>
    <s v="Low Risk"/>
    <n v="6"/>
    <s v="6-11 bulan"/>
  </r>
  <r>
    <s v="KRM01035"/>
    <d v="2026-06-10T00:00:00"/>
    <x v="0"/>
    <s v="Agus Fauzi"/>
    <s v="85462603962939"/>
    <n v="57"/>
    <s v="Perempuan"/>
    <x v="1"/>
    <n v="11391000"/>
    <n v="0.19331050829602317"/>
    <x v="20"/>
    <s v="DKI Jakarta"/>
    <x v="0"/>
    <s v="Vario 160"/>
    <s v="Matic Mid"/>
    <n v="30770000"/>
    <n v="7693000"/>
    <s v="Medium"/>
    <n v="0.25"/>
    <x v="0"/>
    <n v="0.14499999999999999"/>
    <n v="2202000"/>
    <n v="26424000"/>
    <x v="0"/>
    <x v="0"/>
    <n v="0"/>
    <n v="0"/>
    <n v="1"/>
    <m/>
    <n v="1"/>
    <n v="2"/>
    <n v="1"/>
    <n v="0"/>
    <n v="4"/>
    <s v="Low Risk"/>
    <n v="4"/>
    <s v="0-5 bulan"/>
  </r>
  <r>
    <s v="KRM01036"/>
    <d v="2026-07-04T00:00:00"/>
    <x v="12"/>
    <s v="Fitriani Kurniawan"/>
    <s v="70151409766213"/>
    <n v="43"/>
    <s v="Lakilaki"/>
    <x v="2"/>
    <n v="1612000"/>
    <n v="1.8423697270471464"/>
    <x v="20"/>
    <s v="DKI Jakarta"/>
    <x v="1"/>
    <s v="R15"/>
    <s v="Sport"/>
    <n v="41500000"/>
    <n v="10375000"/>
    <s v="Medium"/>
    <n v="0.25"/>
    <x v="0"/>
    <n v="0.14499999999999999"/>
    <n v="2969900"/>
    <n v="35639000"/>
    <x v="0"/>
    <x v="0"/>
    <n v="0"/>
    <n v="0"/>
    <n v="1"/>
    <s v="data kurang"/>
    <n v="4"/>
    <n v="2"/>
    <n v="1"/>
    <n v="0"/>
    <n v="7"/>
    <s v="Medium Risk"/>
    <n v="3"/>
    <s v="0-5 bulan"/>
  </r>
  <r>
    <s v="KRM01037"/>
    <d v="2026-05-19T00:00:00"/>
    <x v="4"/>
    <s v="Rahmat Anggraini"/>
    <s v="69502403743630"/>
    <n v="48"/>
    <s v="Perempuan"/>
    <x v="5"/>
    <n v="4364000"/>
    <n v="0.15785976168652613"/>
    <x v="14"/>
    <s v="DKI Jakarta"/>
    <x v="1"/>
    <s v="NMAX 155"/>
    <s v="Matic Premium"/>
    <n v="36863000"/>
    <n v="12902000"/>
    <s v="High"/>
    <n v="0.35"/>
    <x v="1"/>
    <n v="0.14499999999999999"/>
    <n v="688900"/>
    <n v="41332000"/>
    <x v="0"/>
    <x v="0"/>
    <n v="0"/>
    <n v="0"/>
    <n v="1"/>
    <m/>
    <n v="1"/>
    <n v="1"/>
    <n v="4"/>
    <n v="0"/>
    <n v="6"/>
    <s v="Low Risk"/>
    <n v="5"/>
    <s v="0-5 bulan"/>
  </r>
  <r>
    <s v="KRM01038"/>
    <d v="2026-05-30T00:00:00"/>
    <x v="4"/>
    <s v="Budi Santoso"/>
    <s v="56852809829967"/>
    <n v="30"/>
    <s v="Perempuan"/>
    <x v="4"/>
    <n v="5752000"/>
    <n v="7.2235744089012524E-2"/>
    <x v="16"/>
    <s v="Jawa Timur"/>
    <x v="2"/>
    <s v="Address"/>
    <s v="Matic Mid"/>
    <n v="20647000"/>
    <n v="6194000"/>
    <s v="High"/>
    <n v="0.3"/>
    <x v="1"/>
    <n v="0.14499999999999999"/>
    <n v="415500"/>
    <n v="24931000"/>
    <x v="0"/>
    <x v="0"/>
    <n v="0"/>
    <n v="0"/>
    <n v="1"/>
    <s v="ok"/>
    <n v="1"/>
    <n v="1"/>
    <n v="4"/>
    <n v="0"/>
    <n v="6"/>
    <s v="Low Risk"/>
    <n v="4"/>
    <s v="0-5 bulan"/>
  </r>
  <r>
    <s v="KRM01039"/>
    <d v="2026-06-08T00:00:00"/>
    <x v="0"/>
    <s v="Indah Utami"/>
    <s v="98682003581612"/>
    <n v="31"/>
    <s v="Lakilaki"/>
    <x v="1"/>
    <n v="14467000"/>
    <n v="0.18985968065251951"/>
    <x v="8"/>
    <s v="Banten"/>
    <x v="1"/>
    <s v="R15"/>
    <s v="Sport"/>
    <n v="41123000"/>
    <n v="12337000"/>
    <s v="High"/>
    <n v="0.3"/>
    <x v="0"/>
    <n v="0.14499999999999999"/>
    <n v="2746700"/>
    <n v="32960000"/>
    <x v="0"/>
    <x v="0"/>
    <n v="0"/>
    <n v="0"/>
    <n v="1"/>
    <s v="verifikasi"/>
    <n v="1"/>
    <n v="1"/>
    <n v="1"/>
    <n v="0"/>
    <n v="3"/>
    <s v="Low Risk"/>
    <n v="4"/>
    <s v="0-5 bulan"/>
  </r>
  <r>
    <s v="KRM01040"/>
    <d v="2026-01-15T00:00:00"/>
    <x v="5"/>
    <s v="Andi Susanti"/>
    <s v="66771607838507"/>
    <n v="40"/>
    <s v="Lakilaki"/>
    <x v="1"/>
    <n v="10442000"/>
    <n v="0.1905573644895614"/>
    <x v="6"/>
    <s v="DIY"/>
    <x v="0"/>
    <s v="ADV 160"/>
    <s v="Adventure"/>
    <n v="42025000"/>
    <n v="12607000"/>
    <s v="High"/>
    <n v="0.3"/>
    <x v="3"/>
    <n v="0.14499999999999999"/>
    <n v="1989800"/>
    <n v="35816000"/>
    <x v="1"/>
    <x v="3"/>
    <n v="24"/>
    <n v="1"/>
    <n v="3"/>
    <s v="verifikasi"/>
    <n v="1"/>
    <n v="1"/>
    <n v="1"/>
    <n v="2"/>
    <n v="5"/>
    <s v="Low Risk"/>
    <n v="9"/>
    <s v="6-11 bulan"/>
  </r>
  <r>
    <s v="KRM01041"/>
    <d v="2026-03-23T00:00:00"/>
    <x v="1"/>
    <s v="Putri Utami"/>
    <s v="50461106539434"/>
    <n v="52"/>
    <s v="Lakilaki"/>
    <x v="1"/>
    <n v="7857000"/>
    <n v="6.679394170803106E-2"/>
    <x v="8"/>
    <s v="Banten"/>
    <x v="3"/>
    <s v="Dazz"/>
    <s v="Matic Entry"/>
    <n v="15487000"/>
    <n v="2323000"/>
    <s v="Medium"/>
    <n v="0.15"/>
    <x v="4"/>
    <n v="0.14499999999999999"/>
    <n v="524800"/>
    <n v="18891000"/>
    <x v="0"/>
    <x v="0"/>
    <n v="0"/>
    <n v="0"/>
    <n v="1"/>
    <s v="ok"/>
    <n v="1"/>
    <n v="2"/>
    <n v="2"/>
    <n v="0"/>
    <n v="5"/>
    <s v="Low Risk"/>
    <n v="6"/>
    <s v="6-11 bulan"/>
  </r>
  <r>
    <s v="KRM01042"/>
    <d v="2026-01-10T00:00:00"/>
    <x v="5"/>
    <s v="Budi Susanti"/>
    <s v="50081207703247"/>
    <n v="54"/>
    <s v="Perempuan"/>
    <x v="3"/>
    <n v="7216000"/>
    <n v="0.18321784922394679"/>
    <x v="11"/>
    <s v="Sumatera Utara"/>
    <x v="0"/>
    <s v="ADV 160"/>
    <s v="Adventure"/>
    <n v="41461000"/>
    <n v="8292000"/>
    <s v="Medium"/>
    <n v="0.2"/>
    <x v="4"/>
    <n v="0.14499999999999999"/>
    <n v="1322100"/>
    <n v="47597000"/>
    <x v="0"/>
    <x v="0"/>
    <n v="0"/>
    <n v="0"/>
    <n v="1"/>
    <m/>
    <n v="1"/>
    <n v="2"/>
    <n v="2"/>
    <n v="0"/>
    <n v="5"/>
    <s v="Low Risk"/>
    <n v="9"/>
    <s v="6-11 bulan"/>
  </r>
  <r>
    <s v="KRM01044"/>
    <d v="2026-02-08T00:00:00"/>
    <x v="3"/>
    <s v="Tri Wijaya"/>
    <s v="58392304821269"/>
    <n v="44"/>
    <s v="Perempuan"/>
    <x v="5"/>
    <n v="3154000"/>
    <n v="0.212428662016487"/>
    <x v="11"/>
    <s v="Sumatera Utara"/>
    <x v="1"/>
    <s v="Freego"/>
    <s v="Matic Mid"/>
    <n v="22615000"/>
    <n v="2262000"/>
    <s v="Low"/>
    <n v="0.1"/>
    <x v="2"/>
    <n v="0.14499999999999999"/>
    <n v="670000"/>
    <n v="32158000"/>
    <x v="0"/>
    <x v="0"/>
    <n v="0"/>
    <n v="0"/>
    <n v="1"/>
    <s v="approved"/>
    <n v="2"/>
    <n v="3"/>
    <n v="3"/>
    <n v="0"/>
    <n v="8"/>
    <s v="Medium Risk"/>
    <n v="8"/>
    <s v="6-11 bulan"/>
  </r>
  <r>
    <s v="KRM01045"/>
    <d v="2026-01-24T00:00:00"/>
    <x v="5"/>
    <s v="Lestari Hidayah"/>
    <s v="60001405838830"/>
    <n v="27"/>
    <s v="Perempuan"/>
    <x v="7"/>
    <n v="3660000"/>
    <n v="0.72868852459016398"/>
    <x v="8"/>
    <s v="Banten"/>
    <x v="1"/>
    <s v="NMAX 155"/>
    <s v="Matic Premium"/>
    <n v="37269000"/>
    <n v="9317000"/>
    <s v="Medium"/>
    <n v="0.25"/>
    <x v="0"/>
    <n v="0.14499999999999999"/>
    <n v="2667000"/>
    <n v="32005000"/>
    <x v="0"/>
    <x v="0"/>
    <n v="0"/>
    <n v="0"/>
    <n v="1"/>
    <s v="ok"/>
    <n v="4"/>
    <n v="2"/>
    <n v="1"/>
    <n v="0"/>
    <n v="7"/>
    <s v="Medium Risk"/>
    <n v="8"/>
    <s v="6-11 bulan"/>
  </r>
  <r>
    <s v="KRM01046"/>
    <d v="2026-04-24T00:00:00"/>
    <x v="2"/>
    <s v="Dewi Susanti"/>
    <s v="46371103704010"/>
    <n v="26"/>
    <s v="Perempuan"/>
    <x v="3"/>
    <n v="5882000"/>
    <n v="0.15929955797347842"/>
    <x v="3"/>
    <s v="Sulawesi Selatan"/>
    <x v="0"/>
    <s v="PCX 160"/>
    <s v="Matic Premium"/>
    <n v="36212000"/>
    <n v="3621000"/>
    <s v="Low"/>
    <n v="0.1"/>
    <x v="1"/>
    <n v="0.14499999999999999"/>
    <n v="937000"/>
    <n v="56220000"/>
    <x v="1"/>
    <x v="3"/>
    <n v="27"/>
    <n v="2"/>
    <n v="3"/>
    <s v="survey ulang"/>
    <n v="1"/>
    <n v="3"/>
    <n v="4"/>
    <n v="2"/>
    <n v="10"/>
    <s v="High Risk"/>
    <n v="5"/>
    <s v="0-5 bulan"/>
  </r>
  <r>
    <s v="KRM01047"/>
    <d v="2026-01-19T00:00:00"/>
    <x v="5"/>
    <s v="Yusuf Sari"/>
    <s v="47582102833901"/>
    <n v="53"/>
    <s v="Lakilaki"/>
    <x v="7"/>
    <n v="4082000"/>
    <n v="0.44762371386575206"/>
    <x v="20"/>
    <s v="DKI Jakarta"/>
    <x v="0"/>
    <s v="Vario 125"/>
    <s v="Matic Mid"/>
    <n v="25533000"/>
    <n v="6383000"/>
    <s v="Medium"/>
    <n v="0.25"/>
    <x v="0"/>
    <n v="0.14499999999999999"/>
    <n v="1827200"/>
    <n v="21927000"/>
    <x v="0"/>
    <x v="0"/>
    <n v="0"/>
    <n v="0"/>
    <n v="1"/>
    <m/>
    <n v="4"/>
    <n v="2"/>
    <n v="1"/>
    <n v="0"/>
    <n v="7"/>
    <s v="Medium Risk"/>
    <n v="9"/>
    <s v="6-11 bulan"/>
  </r>
  <r>
    <s v="KRM01048"/>
    <d v="2026-07-02T00:00:00"/>
    <x v="12"/>
    <s v="Fitriani Fauzi"/>
    <s v="75542307604135"/>
    <n v="30"/>
    <s v="Perempuan"/>
    <x v="0"/>
    <n v="7173000"/>
    <n v="0.26373902132998744"/>
    <x v="9"/>
    <s v="Jawa Tengah"/>
    <x v="1"/>
    <s v="Aerox 155"/>
    <s v="Matic Sport"/>
    <n v="31077000"/>
    <n v="3108000"/>
    <s v="Low"/>
    <n v="0.1"/>
    <x v="3"/>
    <n v="0.14499999999999999"/>
    <n v="1891800"/>
    <n v="34052000"/>
    <x v="0"/>
    <x v="0"/>
    <n v="0"/>
    <n v="0"/>
    <n v="1"/>
    <s v="ok"/>
    <n v="2"/>
    <n v="3"/>
    <n v="1"/>
    <n v="0"/>
    <n v="6"/>
    <s v="Low Risk"/>
    <n v="3"/>
    <s v="0-5 bulan"/>
  </r>
  <r>
    <s v="KRM01049"/>
    <d v="2026-06-05T00:00:00"/>
    <x v="0"/>
    <s v="Indah Pratama"/>
    <s v="51781312837167"/>
    <n v="40"/>
    <s v="Perempuan"/>
    <x v="4"/>
    <n v="6259000"/>
    <n v="0.1312669755552005"/>
    <x v="0"/>
    <s v="Bali"/>
    <x v="0"/>
    <s v="CB150R"/>
    <s v="Sport"/>
    <n v="31711000"/>
    <n v="11099000"/>
    <s v="High"/>
    <n v="0.35"/>
    <x v="4"/>
    <n v="0.14499999999999999"/>
    <n v="821600"/>
    <n v="29578000"/>
    <x v="0"/>
    <x v="0"/>
    <n v="0"/>
    <n v="0"/>
    <n v="1"/>
    <s v="data kurang"/>
    <n v="1"/>
    <n v="1"/>
    <n v="2"/>
    <n v="0"/>
    <n v="4"/>
    <s v="Low Risk"/>
    <n v="4"/>
    <s v="0-5 bulan"/>
  </r>
  <r>
    <s v="KRM01050"/>
    <d v="2026-03-17T00:00:00"/>
    <x v="1"/>
    <s v="Rina Utami"/>
    <s v="36932012726102"/>
    <n v="38"/>
    <s v="Lakilaki"/>
    <x v="9"/>
    <n v="5812000"/>
    <n v="0.13640743289745355"/>
    <x v="10"/>
    <s v="Jawa Timur"/>
    <x v="1"/>
    <s v="NMAX 155"/>
    <s v="Matic Premium"/>
    <n v="36769000"/>
    <n v="9192000"/>
    <s v="Medium"/>
    <n v="0.25"/>
    <x v="1"/>
    <n v="0.14499999999999999"/>
    <n v="792800"/>
    <n v="47571000"/>
    <x v="0"/>
    <x v="0"/>
    <n v="0"/>
    <n v="0"/>
    <n v="1"/>
    <s v="approved"/>
    <n v="1"/>
    <n v="2"/>
    <n v="4"/>
    <n v="0"/>
    <n v="7"/>
    <s v="Medium Risk"/>
    <n v="7"/>
    <s v="6-11 bulan"/>
  </r>
  <r>
    <s v="KRM01051"/>
    <d v="2026-03-18T00:00:00"/>
    <x v="1"/>
    <s v="Eka Permata"/>
    <s v="72112609976447"/>
    <n v="53"/>
    <s v="Lakilaki"/>
    <x v="0"/>
    <n v="7383000"/>
    <n v="0.26785859406745227"/>
    <x v="12"/>
    <s v="DKI Jakarta"/>
    <x v="1"/>
    <s v="NMAX 155"/>
    <s v="Matic Premium"/>
    <n v="36548000"/>
    <n v="7310000"/>
    <s v="Medium"/>
    <n v="0.2"/>
    <x v="3"/>
    <n v="0.14499999999999999"/>
    <n v="1977600"/>
    <n v="35598000"/>
    <x v="0"/>
    <x v="0"/>
    <n v="0"/>
    <n v="0"/>
    <n v="1"/>
    <s v="verifikasi"/>
    <n v="2"/>
    <n v="2"/>
    <n v="1"/>
    <n v="0"/>
    <n v="5"/>
    <s v="Low Risk"/>
    <n v="7"/>
    <s v="6-11 bulan"/>
  </r>
  <r>
    <s v="KRM01052"/>
    <d v="2026-04-13T00:00:00"/>
    <x v="2"/>
    <s v="Nia Pratama"/>
    <s v="48971209838148"/>
    <n v="42"/>
    <s v="Perempuan"/>
    <x v="9"/>
    <n v="5625000"/>
    <n v="0.20352000000000001"/>
    <x v="5"/>
    <s v="Kalimantan Timur"/>
    <x v="1"/>
    <s v="Lexi LX 155"/>
    <s v="Matic Mid"/>
    <n v="28208000"/>
    <n v="11283000"/>
    <s v="High"/>
    <n v="0.4"/>
    <x v="3"/>
    <n v="0.14499999999999999"/>
    <n v="1144800"/>
    <n v="20607000"/>
    <x v="0"/>
    <x v="0"/>
    <n v="0"/>
    <n v="0"/>
    <n v="1"/>
    <s v="data kurang"/>
    <n v="2"/>
    <n v="1"/>
    <n v="1"/>
    <n v="0"/>
    <n v="4"/>
    <s v="Low Risk"/>
    <n v="6"/>
    <s v="6-11 bulan"/>
  </r>
  <r>
    <s v="KRM01053"/>
    <d v="2026-02-02T00:00:00"/>
    <x v="3"/>
    <s v="Rizky Cahyono"/>
    <s v="73171310926496"/>
    <n v="28"/>
    <s v="Lakilaki"/>
    <x v="1"/>
    <n v="13466000"/>
    <n v="5.8406356750334176E-2"/>
    <x v="20"/>
    <s v="DKI Jakarta"/>
    <x v="0"/>
    <s v="Genio"/>
    <s v="Matic Entry"/>
    <n v="19510000"/>
    <n v="4877000"/>
    <s v="Medium"/>
    <n v="0.25"/>
    <x v="5"/>
    <n v="0.14499999999999999"/>
    <n v="786500"/>
    <n v="18876000"/>
    <x v="0"/>
    <x v="0"/>
    <n v="0"/>
    <n v="0"/>
    <n v="1"/>
    <s v="verifikasi"/>
    <n v="1"/>
    <n v="2"/>
    <n v="1"/>
    <n v="0"/>
    <n v="4"/>
    <s v="Low Risk"/>
    <n v="8"/>
    <s v="6-11 bulan"/>
  </r>
  <r>
    <s v="KRM01054"/>
    <d v="2026-04-15T00:00:00"/>
    <x v="2"/>
    <s v="Ahmad Fauzi"/>
    <s v="99781112921371"/>
    <n v="42"/>
    <s v="Lakilaki"/>
    <x v="8"/>
    <n v="3380000"/>
    <n v="0.71707100591715978"/>
    <x v="9"/>
    <s v="Jawa Tengah"/>
    <x v="1"/>
    <s v="XMAX 250"/>
    <s v="Maxi Scooter"/>
    <n v="60124000"/>
    <n v="15031000"/>
    <s v="Medium"/>
    <n v="0.25"/>
    <x v="5"/>
    <n v="0.14499999999999999"/>
    <n v="2423700"/>
    <n v="58170000"/>
    <x v="0"/>
    <x v="0"/>
    <n v="0"/>
    <n v="0"/>
    <n v="1"/>
    <m/>
    <n v="4"/>
    <n v="2"/>
    <n v="1"/>
    <n v="0"/>
    <n v="7"/>
    <s v="Medium Risk"/>
    <n v="6"/>
    <s v="6-11 bulan"/>
  </r>
  <r>
    <s v="KRM01055"/>
    <d v="2026-01-18T00:00:00"/>
    <x v="5"/>
    <s v="Reza Saputra"/>
    <s v="46321003883282"/>
    <n v="48"/>
    <s v="Perempuan"/>
    <x v="1"/>
    <n v="8846000"/>
    <n v="7.9821388198055621E-2"/>
    <x v="20"/>
    <s v="DKI Jakarta"/>
    <x v="0"/>
    <s v="Genio"/>
    <s v="Matic Entry"/>
    <n v="19681000"/>
    <n v="1968000"/>
    <s v="Low"/>
    <n v="0.1"/>
    <x v="4"/>
    <n v="0.14499999999999999"/>
    <n v="706100"/>
    <n v="25418000"/>
    <x v="0"/>
    <x v="1"/>
    <n v="61"/>
    <n v="3"/>
    <n v="2"/>
    <s v="approved"/>
    <n v="1"/>
    <n v="3"/>
    <n v="2"/>
    <n v="4"/>
    <n v="10"/>
    <s v="High Risk"/>
    <n v="9"/>
    <s v="6-11 bulan"/>
  </r>
  <r>
    <s v="KRM01056"/>
    <d v="2026-03-09T00:00:00"/>
    <x v="1"/>
    <s v="Budi Saputra"/>
    <s v="89102312958340"/>
    <n v="26"/>
    <s v="Lakilaki"/>
    <x v="9"/>
    <n v="3865000"/>
    <n v="0.24279430789133247"/>
    <x v="17"/>
    <s v="Jawa Barat"/>
    <x v="3"/>
    <s v="Dazz"/>
    <s v="Matic Entry"/>
    <n v="16392000"/>
    <n v="6557000"/>
    <s v="High"/>
    <n v="0.4"/>
    <x v="0"/>
    <n v="0.14499999999999999"/>
    <n v="938400"/>
    <n v="11261000"/>
    <x v="0"/>
    <x v="0"/>
    <n v="0"/>
    <n v="0"/>
    <n v="1"/>
    <m/>
    <n v="2"/>
    <n v="1"/>
    <n v="1"/>
    <n v="0"/>
    <n v="4"/>
    <s v="Low Risk"/>
    <n v="7"/>
    <s v="6-11 bulan"/>
  </r>
  <r>
    <s v="KRM01057"/>
    <d v="2026-04-05T00:00:00"/>
    <x v="2"/>
    <s v="Eka Setiawan"/>
    <s v="89621103917194"/>
    <n v="33"/>
    <s v="Lakilaki"/>
    <x v="8"/>
    <n v="2725000"/>
    <n v="0.16708256880733946"/>
    <x v="19"/>
    <s v="Jawa Barat"/>
    <x v="2"/>
    <s v="Address"/>
    <s v="Matic Mid"/>
    <n v="21113000"/>
    <n v="5278000"/>
    <s v="Medium"/>
    <n v="0.25"/>
    <x v="1"/>
    <n v="0.14499999999999999"/>
    <n v="455300"/>
    <n v="27315000"/>
    <x v="0"/>
    <x v="0"/>
    <n v="0"/>
    <n v="0"/>
    <n v="1"/>
    <s v="approved"/>
    <n v="1"/>
    <n v="2"/>
    <n v="4"/>
    <n v="0"/>
    <n v="7"/>
    <s v="Medium Risk"/>
    <n v="6"/>
    <s v="6-11 bulan"/>
  </r>
  <r>
    <s v="KRM01058"/>
    <d v="2026-05-09T00:00:00"/>
    <x v="4"/>
    <s v="Wahyu Kusuma"/>
    <s v="40192004775492"/>
    <n v="50"/>
    <s v="Perempuan"/>
    <x v="6"/>
    <n v="5383000"/>
    <n v="0.12663942039754783"/>
    <x v="3"/>
    <s v="Sulawesi Selatan"/>
    <x v="1"/>
    <s v="Mio M3"/>
    <s v="Matic Entry"/>
    <n v="18119000"/>
    <n v="5436000"/>
    <s v="High"/>
    <n v="0.3"/>
    <x v="5"/>
    <n v="0.14499999999999999"/>
    <n v="681700"/>
    <n v="16361000"/>
    <x v="0"/>
    <x v="0"/>
    <n v="0"/>
    <n v="0"/>
    <n v="1"/>
    <s v="data kurang"/>
    <n v="1"/>
    <n v="1"/>
    <n v="1"/>
    <n v="0"/>
    <n v="3"/>
    <s v="Low Risk"/>
    <n v="5"/>
    <s v="0-5 bulan"/>
  </r>
  <r>
    <s v="KRM01059"/>
    <d v="2026-01-08T00:00:00"/>
    <x v="5"/>
    <s v="Maya Hidayah"/>
    <s v="70582408889066"/>
    <n v="32"/>
    <s v="Lakilaki"/>
    <x v="8"/>
    <n v="3821000"/>
    <n v="0.32836953677047892"/>
    <x v="20"/>
    <s v="DKI Jakarta"/>
    <x v="0"/>
    <s v="ADV 160"/>
    <s v="Adventure"/>
    <n v="41970000"/>
    <n v="10492000"/>
    <s v="Medium"/>
    <n v="0.25"/>
    <x v="4"/>
    <n v="0.14499999999999999"/>
    <n v="1254700"/>
    <n v="45171000"/>
    <x v="0"/>
    <x v="0"/>
    <n v="0"/>
    <n v="0"/>
    <n v="1"/>
    <m/>
    <n v="3"/>
    <n v="2"/>
    <n v="2"/>
    <n v="0"/>
    <n v="7"/>
    <s v="Medium Risk"/>
    <n v="9"/>
    <s v="6-11 bulan"/>
  </r>
  <r>
    <s v="KRM01060"/>
    <d v="2026-04-23T00:00:00"/>
    <x v="2"/>
    <s v="Eka Rahayu"/>
    <s v="70502911794509"/>
    <n v="53"/>
    <s v="Perempuan"/>
    <x v="0"/>
    <n v="7581000"/>
    <n v="0.13223849096425275"/>
    <x v="12"/>
    <s v="DKI Jakarta"/>
    <x v="0"/>
    <s v="Revo X"/>
    <s v="Bebek"/>
    <n v="17510000"/>
    <n v="7004000"/>
    <s v="High"/>
    <n v="0.4"/>
    <x v="0"/>
    <n v="0.14499999999999999"/>
    <n v="1002500"/>
    <n v="12029000"/>
    <x v="0"/>
    <x v="0"/>
    <n v="0"/>
    <n v="0"/>
    <n v="1"/>
    <s v="data kurang"/>
    <n v="1"/>
    <n v="1"/>
    <n v="1"/>
    <n v="0"/>
    <n v="3"/>
    <s v="Low Risk"/>
    <n v="5"/>
    <s v="0-5 bulan"/>
  </r>
  <r>
    <s v="KRM01061"/>
    <d v="2026-01-12T00:00:00"/>
    <x v="5"/>
    <s v="Rina Sari"/>
    <s v="97352607779541"/>
    <n v="51"/>
    <s v="Lakilaki"/>
    <x v="1"/>
    <n v="11787000"/>
    <n v="4.4472724187664375E-2"/>
    <x v="3"/>
    <s v="Sulawesi Selatan"/>
    <x v="2"/>
    <s v="Nex II"/>
    <s v="Matic Entry"/>
    <n v="16255000"/>
    <n v="6502000"/>
    <s v="High"/>
    <n v="0.4"/>
    <x v="5"/>
    <n v="0.14499999999999999"/>
    <n v="524200"/>
    <n v="12581000"/>
    <x v="0"/>
    <x v="0"/>
    <n v="0"/>
    <n v="0"/>
    <n v="1"/>
    <m/>
    <n v="1"/>
    <n v="1"/>
    <n v="1"/>
    <n v="0"/>
    <n v="3"/>
    <s v="Low Risk"/>
    <n v="9"/>
    <s v="6-11 bulan"/>
  </r>
  <r>
    <s v="KRM01062"/>
    <d v="2026-05-10T00:00:00"/>
    <x v="4"/>
    <s v="Lestari Susanti"/>
    <s v="34442012735679"/>
    <n v="36"/>
    <s v="Perempuan"/>
    <x v="8"/>
    <n v="3827000"/>
    <n v="0.18727462764567546"/>
    <x v="10"/>
    <s v="Jawa Timur"/>
    <x v="0"/>
    <s v="Scoopy"/>
    <s v="Matic Stylish"/>
    <n v="23974000"/>
    <n v="5994000"/>
    <s v="Medium"/>
    <n v="0.25"/>
    <x v="4"/>
    <n v="0.14499999999999999"/>
    <n v="716700"/>
    <n v="25802000"/>
    <x v="0"/>
    <x v="0"/>
    <n v="0"/>
    <n v="0"/>
    <n v="1"/>
    <s v="approved"/>
    <n v="1"/>
    <n v="2"/>
    <n v="2"/>
    <n v="0"/>
    <n v="5"/>
    <s v="Low Risk"/>
    <n v="5"/>
    <s v="0-5 bulan"/>
  </r>
  <r>
    <s v="KRM01063"/>
    <d v="2026-03-25T00:00:00"/>
    <x v="1"/>
    <s v="Putri Sari"/>
    <s v="52491806589696"/>
    <n v="43"/>
    <s v="Perempuan"/>
    <x v="8"/>
    <n v="3918000"/>
    <n v="0.71904032669729456"/>
    <x v="12"/>
    <s v="DKI Jakarta"/>
    <x v="1"/>
    <s v="NMAX 155"/>
    <s v="Matic Premium"/>
    <n v="34735000"/>
    <n v="5210000"/>
    <s v="Medium"/>
    <n v="0.15"/>
    <x v="0"/>
    <n v="0.14499999999999999"/>
    <n v="2817200"/>
    <n v="33806000"/>
    <x v="0"/>
    <x v="0"/>
    <n v="0"/>
    <n v="0"/>
    <n v="1"/>
    <s v="approved"/>
    <n v="4"/>
    <n v="2"/>
    <n v="1"/>
    <n v="0"/>
    <n v="7"/>
    <s v="Medium Risk"/>
    <n v="6"/>
    <s v="6-11 bulan"/>
  </r>
  <r>
    <s v="KRM01064"/>
    <d v="2026-06-13T00:00:00"/>
    <x v="0"/>
    <s v="Reza Purnama"/>
    <s v="78702506802965"/>
    <n v="57"/>
    <s v="Perempuan"/>
    <x v="0"/>
    <n v="6588000"/>
    <n v="0.19344262295081968"/>
    <x v="4"/>
    <s v="Kalimantan Selatan"/>
    <x v="0"/>
    <s v="ADV 160"/>
    <s v="Adventure"/>
    <n v="43019000"/>
    <n v="4302000"/>
    <s v="Low"/>
    <n v="0.1"/>
    <x v="2"/>
    <n v="0.14499999999999999"/>
    <n v="1274400"/>
    <n v="61173000"/>
    <x v="0"/>
    <x v="0"/>
    <n v="0"/>
    <n v="0"/>
    <n v="1"/>
    <m/>
    <n v="1"/>
    <n v="3"/>
    <n v="3"/>
    <n v="0"/>
    <n v="7"/>
    <s v="Medium Risk"/>
    <n v="4"/>
    <s v="0-5 bulan"/>
  </r>
  <r>
    <s v="KRM01065"/>
    <d v="2026-02-20T00:00:00"/>
    <x v="3"/>
    <s v="Siti Susanti"/>
    <s v="39621011812326"/>
    <n v="33"/>
    <s v="Perempuan"/>
    <x v="6"/>
    <n v="6816000"/>
    <n v="0.19683098591549295"/>
    <x v="0"/>
    <s v="Bali"/>
    <x v="1"/>
    <s v="MT15"/>
    <s v="Sport Naked"/>
    <n v="37397000"/>
    <n v="3740000"/>
    <s v="Low"/>
    <n v="0.1"/>
    <x v="4"/>
    <n v="0.14499999999999999"/>
    <n v="1341600"/>
    <n v="48298000"/>
    <x v="0"/>
    <x v="0"/>
    <n v="0"/>
    <n v="0"/>
    <n v="1"/>
    <s v="verifikasi"/>
    <n v="1"/>
    <n v="3"/>
    <n v="2"/>
    <n v="0"/>
    <n v="6"/>
    <s v="Low Risk"/>
    <n v="8"/>
    <s v="6-11 bulan"/>
  </r>
  <r>
    <s v="KRM01066"/>
    <d v="2026-05-07T00:00:00"/>
    <x v="4"/>
    <s v="Agus Hakim"/>
    <s v="48532306555171"/>
    <n v="45"/>
    <s v="Lakilaki"/>
    <x v="0"/>
    <n v="6179000"/>
    <n v="0.20056643469817123"/>
    <x v="6"/>
    <s v="DIY"/>
    <x v="4"/>
    <s v="KLX 150"/>
    <s v="Trail"/>
    <n v="36578000"/>
    <n v="5487000"/>
    <s v="Medium"/>
    <n v="0.15"/>
    <x v="4"/>
    <n v="0.14499999999999999"/>
    <n v="1239300"/>
    <n v="44615000"/>
    <x v="0"/>
    <x v="0"/>
    <n v="0"/>
    <n v="0"/>
    <n v="1"/>
    <s v="survey ulang"/>
    <n v="2"/>
    <n v="2"/>
    <n v="2"/>
    <n v="0"/>
    <n v="6"/>
    <s v="Low Risk"/>
    <n v="5"/>
    <s v="0-5 bulan"/>
  </r>
  <r>
    <s v="KRM01067"/>
    <d v="2026-01-04T00:00:00"/>
    <x v="5"/>
    <s v="Fitriani Prasetyo"/>
    <s v="67871509506194"/>
    <n v="24"/>
    <s v="Lakilaki"/>
    <x v="3"/>
    <n v="4332000"/>
    <n v="0.12243767313019391"/>
    <x v="4"/>
    <s v="Kalimantan Selatan"/>
    <x v="0"/>
    <s v="Vario 160"/>
    <s v="Matic Mid"/>
    <n v="30747000"/>
    <n v="12299000"/>
    <s v="High"/>
    <n v="0.4"/>
    <x v="1"/>
    <n v="0.14499999999999999"/>
    <n v="530400"/>
    <n v="31823000"/>
    <x v="0"/>
    <x v="0"/>
    <n v="0"/>
    <n v="0"/>
    <n v="1"/>
    <s v="approved"/>
    <n v="1"/>
    <n v="1"/>
    <n v="4"/>
    <n v="0"/>
    <n v="6"/>
    <s v="Low Risk"/>
    <n v="9"/>
    <s v="6-11 bulan"/>
  </r>
  <r>
    <s v="KRM01068"/>
    <d v="2026-06-04T00:00:00"/>
    <x v="0"/>
    <s v="Hendra Santoso"/>
    <s v="84382205761475"/>
    <n v="32"/>
    <s v="Perempuan"/>
    <x v="8"/>
    <n v="2607000"/>
    <n v="1.1109704641350211"/>
    <x v="4"/>
    <s v="Kalimantan Selatan"/>
    <x v="0"/>
    <s v="PCX 160"/>
    <s v="Matic Premium"/>
    <n v="35712000"/>
    <n v="5357000"/>
    <s v="Medium"/>
    <n v="0.15"/>
    <x v="0"/>
    <n v="0.14499999999999999"/>
    <n v="2896300"/>
    <n v="34756000"/>
    <x v="0"/>
    <x v="0"/>
    <n v="0"/>
    <n v="0"/>
    <n v="1"/>
    <m/>
    <n v="4"/>
    <n v="2"/>
    <n v="1"/>
    <n v="0"/>
    <n v="7"/>
    <s v="Medium Risk"/>
    <n v="4"/>
    <s v="0-5 bulan"/>
  </r>
  <r>
    <s v="KRM01069"/>
    <d v="2026-05-15T00:00:00"/>
    <x v="4"/>
    <s v="Siti Kurniawan"/>
    <s v="88921804634131"/>
    <n v="22"/>
    <s v="Lakilaki"/>
    <x v="8"/>
    <n v="3075000"/>
    <n v="0.50601626016260159"/>
    <x v="19"/>
    <s v="Jawa Barat"/>
    <x v="0"/>
    <s v="ADV 160"/>
    <s v="Adventure"/>
    <n v="41355000"/>
    <n v="12407000"/>
    <s v="High"/>
    <n v="0.3"/>
    <x v="5"/>
    <n v="0.14499999999999999"/>
    <n v="1556000"/>
    <n v="37343000"/>
    <x v="0"/>
    <x v="0"/>
    <n v="0"/>
    <n v="0"/>
    <n v="1"/>
    <s v="verifikasi"/>
    <n v="4"/>
    <n v="1"/>
    <n v="1"/>
    <n v="0"/>
    <n v="6"/>
    <s v="Low Risk"/>
    <n v="5"/>
    <s v="0-5 bulan"/>
  </r>
  <r>
    <s v="KRM01070"/>
    <d v="2026-02-22T00:00:00"/>
    <x v="3"/>
    <s v="Wahyu Susanti"/>
    <s v="87411102664862"/>
    <n v="38"/>
    <s v="Lakilaki"/>
    <x v="2"/>
    <n v="2519000"/>
    <n v="0.57066296149265583"/>
    <x v="17"/>
    <s v="Jawa Barat"/>
    <x v="1"/>
    <s v="R15"/>
    <s v="Sport"/>
    <n v="42428000"/>
    <n v="6364000"/>
    <s v="Medium"/>
    <n v="0.15"/>
    <x v="4"/>
    <n v="0.14499999999999999"/>
    <n v="1437500"/>
    <n v="51751000"/>
    <x v="0"/>
    <x v="0"/>
    <n v="0"/>
    <n v="0"/>
    <n v="1"/>
    <s v="verifikasi"/>
    <n v="4"/>
    <n v="2"/>
    <n v="2"/>
    <n v="0"/>
    <n v="8"/>
    <s v="Medium Risk"/>
    <n v="8"/>
    <s v="6-11 bulan"/>
  </r>
  <r>
    <s v="KRM01071"/>
    <d v="2026-04-13T00:00:00"/>
    <x v="2"/>
    <s v="Bagus Utami"/>
    <s v="93952904569845"/>
    <n v="35"/>
    <s v="Perempuan"/>
    <x v="3"/>
    <n v="3152000"/>
    <n v="0.2797271573604061"/>
    <x v="15"/>
    <s v="DKI Jakarta"/>
    <x v="0"/>
    <s v="Beat Street"/>
    <s v="Matic Entry"/>
    <n v="18621000"/>
    <n v="5586000"/>
    <s v="High"/>
    <n v="0.3"/>
    <x v="3"/>
    <n v="0.14499999999999999"/>
    <n v="881700"/>
    <n v="15870000"/>
    <x v="0"/>
    <x v="0"/>
    <n v="0"/>
    <n v="0"/>
    <n v="1"/>
    <m/>
    <n v="2"/>
    <n v="1"/>
    <n v="1"/>
    <n v="0"/>
    <n v="4"/>
    <s v="Low Risk"/>
    <n v="6"/>
    <s v="6-11 bulan"/>
  </r>
  <r>
    <s v="KRM01072"/>
    <d v="2026-04-08T00:00:00"/>
    <x v="2"/>
    <s v="Yusuf Cahyono"/>
    <s v="70821703907759"/>
    <n v="29"/>
    <s v="Lakilaki"/>
    <x v="5"/>
    <n v="3808000"/>
    <n v="0.1569327731092437"/>
    <x v="0"/>
    <s v="Bali"/>
    <x v="1"/>
    <s v="Freego"/>
    <s v="Matic Mid"/>
    <n v="23094000"/>
    <n v="2309000"/>
    <s v="Low"/>
    <n v="0.1"/>
    <x v="1"/>
    <n v="0.14499999999999999"/>
    <n v="597600"/>
    <n v="35854000"/>
    <x v="0"/>
    <x v="0"/>
    <n v="0"/>
    <n v="0"/>
    <n v="1"/>
    <m/>
    <n v="1"/>
    <n v="3"/>
    <n v="4"/>
    <n v="0"/>
    <n v="8"/>
    <s v="Medium Risk"/>
    <n v="6"/>
    <s v="6-11 bulan"/>
  </r>
  <r>
    <s v="KRM01073"/>
    <d v="2026-04-07T00:00:00"/>
    <x v="2"/>
    <s v="Fajar Saputra"/>
    <s v="43352103707030"/>
    <n v="53"/>
    <s v="Perempuan"/>
    <x v="1"/>
    <n v="5821000"/>
    <n v="0.25703487373303557"/>
    <x v="6"/>
    <s v="DIY"/>
    <x v="1"/>
    <s v="Freego"/>
    <s v="Matic Mid"/>
    <n v="22401000"/>
    <n v="6720000"/>
    <s v="High"/>
    <n v="0.3"/>
    <x v="0"/>
    <n v="0.14499999999999999"/>
    <n v="1496200"/>
    <n v="17954000"/>
    <x v="0"/>
    <x v="0"/>
    <n v="0"/>
    <n v="0"/>
    <n v="1"/>
    <s v="data kurang"/>
    <n v="2"/>
    <n v="1"/>
    <n v="1"/>
    <n v="0"/>
    <n v="4"/>
    <s v="Low Risk"/>
    <n v="6"/>
    <s v="6-11 bulan"/>
  </r>
  <r>
    <s v="KRM01074"/>
    <d v="2026-01-10T00:00:00"/>
    <x v="5"/>
    <s v="Putri Hidayah"/>
    <s v="92641103693620"/>
    <n v="28"/>
    <s v="Lakilaki"/>
    <x v="1"/>
    <n v="13823000"/>
    <n v="0.12321493163567966"/>
    <x v="17"/>
    <s v="Jawa Barat"/>
    <x v="1"/>
    <s v="MT15"/>
    <s v="Sport Naked"/>
    <n v="39610000"/>
    <n v="7922000"/>
    <s v="Medium"/>
    <n v="0.2"/>
    <x v="5"/>
    <n v="0.14499999999999999"/>
    <n v="1703200"/>
    <n v="40878000"/>
    <x v="0"/>
    <x v="0"/>
    <n v="0"/>
    <n v="0"/>
    <n v="1"/>
    <s v="approved"/>
    <n v="1"/>
    <n v="2"/>
    <n v="1"/>
    <n v="0"/>
    <n v="4"/>
    <s v="Low Risk"/>
    <n v="9"/>
    <s v="6-11 bulan"/>
  </r>
  <r>
    <s v="KRM01075"/>
    <s v="Data Tidak Lengkap"/>
    <x v="7"/>
    <s v="Tidak Diketahui"/>
    <s v="Data Tidak Lengkap"/>
    <n v="43"/>
    <s v="Perempuan"/>
    <x v="0"/>
    <n v="6111000"/>
    <n v="0.35045000818196692"/>
    <x v="18"/>
    <s v="Jawa Timur"/>
    <x v="0"/>
    <s v="PCX 160"/>
    <s v="Matic Premium"/>
    <n v="35180765"/>
    <n v="3518000"/>
    <s v="Low"/>
    <n v="0.1"/>
    <x v="3"/>
    <n v="0.14499999999999999"/>
    <n v="2141600"/>
    <n v="38549000"/>
    <x v="0"/>
    <x v="0"/>
    <n v="0"/>
    <n v="0"/>
    <n v="1"/>
    <s v="verifikasi"/>
    <n v="3"/>
    <n v="3"/>
    <n v="1"/>
    <n v="0"/>
    <n v="7"/>
    <s v="Medium Risk"/>
    <s v="N/A"/>
    <s v="N/A"/>
  </r>
  <r>
    <s v="KRM01076"/>
    <d v="2026-06-04T00:00:00"/>
    <x v="0"/>
    <s v="Yusuf Rahayu"/>
    <s v="57022203664137"/>
    <n v="49"/>
    <s v="Lakilaki"/>
    <x v="8"/>
    <n v="3178000"/>
    <n v="0.60207677784770297"/>
    <x v="16"/>
    <s v="Jawa Timur"/>
    <x v="1"/>
    <s v="MT15"/>
    <s v="Sport Naked"/>
    <n v="39553000"/>
    <n v="3955000"/>
    <s v="Low"/>
    <n v="0.1"/>
    <x v="5"/>
    <n v="0.14499999999999999"/>
    <n v="1913400"/>
    <n v="45922000"/>
    <x v="0"/>
    <x v="0"/>
    <n v="0"/>
    <n v="0"/>
    <n v="1"/>
    <m/>
    <n v="4"/>
    <n v="3"/>
    <n v="1"/>
    <n v="0"/>
    <n v="8"/>
    <s v="Medium Risk"/>
    <n v="4"/>
    <s v="0-5 bulan"/>
  </r>
  <r>
    <s v="KRM01077"/>
    <d v="2026-05-05T00:00:00"/>
    <x v="4"/>
    <s v="Dian Hartono"/>
    <s v="50712509926245"/>
    <n v="43"/>
    <s v="Perempuan"/>
    <x v="1"/>
    <n v="4527000"/>
    <n v="0.28323392975480449"/>
    <x v="15"/>
    <s v="DKI Jakarta"/>
    <x v="2"/>
    <s v="Address"/>
    <s v="Matic Mid"/>
    <n v="20672000"/>
    <n v="7235000"/>
    <s v="High"/>
    <n v="0.35"/>
    <x v="0"/>
    <n v="0.14499999999999999"/>
    <n v="1282200"/>
    <n v="15386000"/>
    <x v="0"/>
    <x v="0"/>
    <n v="0"/>
    <n v="0"/>
    <n v="1"/>
    <s v="approved"/>
    <n v="2"/>
    <n v="1"/>
    <n v="1"/>
    <n v="0"/>
    <n v="4"/>
    <s v="Low Risk"/>
    <n v="5"/>
    <s v="0-5 bulan"/>
  </r>
  <r>
    <s v="KRM01078"/>
    <d v="2026-04-03T00:00:00"/>
    <x v="2"/>
    <s v="Sri Kurniawan"/>
    <s v="33322111728509"/>
    <n v="25"/>
    <s v="Perempuan"/>
    <x v="1"/>
    <n v="6438000"/>
    <n v="0.10507921714818266"/>
    <x v="9"/>
    <s v="Jawa Tengah"/>
    <x v="1"/>
    <s v="Mio M3"/>
    <s v="Matic Entry"/>
    <n v="17980000"/>
    <n v="5394000"/>
    <s v="High"/>
    <n v="0.3"/>
    <x v="5"/>
    <n v="0.14499999999999999"/>
    <n v="676500"/>
    <n v="16236000"/>
    <x v="0"/>
    <x v="0"/>
    <n v="0"/>
    <n v="0"/>
    <n v="1"/>
    <m/>
    <n v="1"/>
    <n v="1"/>
    <n v="1"/>
    <n v="0"/>
    <n v="3"/>
    <s v="Low Risk"/>
    <n v="6"/>
    <s v="6-11 bulan"/>
  </r>
  <r>
    <s v="KRM01079"/>
    <d v="2026-01-27T00:00:00"/>
    <x v="5"/>
    <s v="Wahyu Santoso"/>
    <s v="54042112633674"/>
    <n v="52"/>
    <s v="Perempuan"/>
    <x v="2"/>
    <n v="1690000"/>
    <n v="0.75289940828402369"/>
    <x v="2"/>
    <s v="Riau"/>
    <x v="0"/>
    <s v="ADV 160"/>
    <s v="Adventure"/>
    <n v="42563000"/>
    <n v="10641000"/>
    <s v="Medium"/>
    <n v="0.25"/>
    <x v="4"/>
    <n v="0.14499999999999999"/>
    <n v="1272400"/>
    <n v="45807000"/>
    <x v="0"/>
    <x v="0"/>
    <n v="0"/>
    <n v="0"/>
    <n v="1"/>
    <m/>
    <n v="4"/>
    <n v="2"/>
    <n v="2"/>
    <n v="0"/>
    <n v="8"/>
    <s v="Medium Risk"/>
    <n v="8"/>
    <s v="6-11 bulan"/>
  </r>
  <r>
    <s v="KRM01080"/>
    <d v="2026-01-09T00:00:00"/>
    <x v="5"/>
    <s v="Tri Wibowo"/>
    <s v="33321307646357"/>
    <n v="26"/>
    <s v="Perempuan"/>
    <x v="1"/>
    <n v="7680000"/>
    <n v="0.34210937499999999"/>
    <x v="12"/>
    <s v="DKI Jakarta"/>
    <x v="0"/>
    <s v="ADV 160"/>
    <s v="Adventure"/>
    <n v="43161000"/>
    <n v="4316000"/>
    <s v="Low"/>
    <n v="0.1"/>
    <x v="3"/>
    <n v="0.14499999999999999"/>
    <n v="2627400"/>
    <n v="47293000"/>
    <x v="0"/>
    <x v="0"/>
    <n v="0"/>
    <n v="0"/>
    <n v="1"/>
    <m/>
    <n v="3"/>
    <n v="3"/>
    <n v="1"/>
    <n v="0"/>
    <n v="7"/>
    <s v="Medium Risk"/>
    <n v="9"/>
    <s v="6-11 bulan"/>
  </r>
  <r>
    <s v="KRM01081"/>
    <d v="2026-04-18T00:00:00"/>
    <x v="2"/>
    <s v="Wahyu Setiawan"/>
    <s v="37851705898198"/>
    <n v="33"/>
    <s v="Lakilaki"/>
    <x v="2"/>
    <n v="2643000"/>
    <n v="0.38637911464245178"/>
    <x v="5"/>
    <s v="Kalimantan Timur"/>
    <x v="2"/>
    <s v="Nex II"/>
    <s v="Matic Entry"/>
    <n v="16464000"/>
    <n v="5762000"/>
    <s v="High"/>
    <n v="0.35"/>
    <x v="0"/>
    <n v="0.14499999999999999"/>
    <n v="1021200"/>
    <n v="12254000"/>
    <x v="0"/>
    <x v="0"/>
    <n v="0"/>
    <n v="0"/>
    <n v="1"/>
    <s v="survey ulang"/>
    <n v="3"/>
    <n v="1"/>
    <n v="1"/>
    <n v="0"/>
    <n v="5"/>
    <s v="Low Risk"/>
    <n v="6"/>
    <s v="6-11 bulan"/>
  </r>
  <r>
    <s v="KRM01082"/>
    <d v="2026-06-02T00:00:00"/>
    <x v="0"/>
    <s v="Bagus Cahyono"/>
    <s v="95891009892282"/>
    <n v="39"/>
    <s v="Perempuan"/>
    <x v="0"/>
    <n v="7855000"/>
    <n v="0.20106938255887968"/>
    <x v="7"/>
    <s v="Jawa Barat"/>
    <x v="0"/>
    <s v="Scoopy"/>
    <s v="Matic Stylish"/>
    <n v="23646000"/>
    <n v="7094000"/>
    <s v="High"/>
    <n v="0.3"/>
    <x v="0"/>
    <n v="0.14499999999999999"/>
    <n v="1579400"/>
    <n v="18952000"/>
    <x v="0"/>
    <x v="0"/>
    <n v="0"/>
    <n v="0"/>
    <n v="1"/>
    <m/>
    <n v="2"/>
    <n v="1"/>
    <n v="1"/>
    <n v="0"/>
    <n v="4"/>
    <s v="Low Risk"/>
    <n v="4"/>
    <s v="0-5 bulan"/>
  </r>
  <r>
    <s v="KRM01083"/>
    <d v="2026-06-01T00:00:00"/>
    <x v="0"/>
    <s v="Bagus Permata"/>
    <s v="86122611648542"/>
    <n v="54"/>
    <s v="Perempuan"/>
    <x v="7"/>
    <n v="2804000"/>
    <n v="0.39650499286733237"/>
    <x v="14"/>
    <s v="DKI Jakarta"/>
    <x v="1"/>
    <s v="R15"/>
    <s v="Sport"/>
    <n v="42219000"/>
    <n v="8444000"/>
    <s v="Medium"/>
    <n v="0.2"/>
    <x v="2"/>
    <n v="0.14499999999999999"/>
    <n v="1111800"/>
    <n v="53364000"/>
    <x v="0"/>
    <x v="0"/>
    <n v="0"/>
    <n v="0"/>
    <n v="1"/>
    <s v="verifikasi"/>
    <n v="3"/>
    <n v="2"/>
    <n v="3"/>
    <n v="0"/>
    <n v="8"/>
    <s v="Medium Risk"/>
    <n v="4"/>
    <s v="0-5 bulan"/>
  </r>
  <r>
    <s v="KRM01084"/>
    <d v="2026-01-31T00:00:00"/>
    <x v="5"/>
    <s v="Andi Purnama"/>
    <s v="59702708646802"/>
    <n v="49"/>
    <s v="Lakilaki"/>
    <x v="0"/>
    <n v="7281000"/>
    <n v="0.13323719269331136"/>
    <x v="4"/>
    <s v="Kalimantan Selatan"/>
    <x v="0"/>
    <s v="CB150R"/>
    <s v="Sport"/>
    <n v="32450000"/>
    <n v="8112000"/>
    <s v="Medium"/>
    <n v="0.25"/>
    <x v="4"/>
    <n v="0.14499999999999999"/>
    <n v="970100"/>
    <n v="34925000"/>
    <x v="0"/>
    <x v="1"/>
    <n v="69"/>
    <n v="2"/>
    <n v="2"/>
    <s v="ok"/>
    <n v="1"/>
    <n v="2"/>
    <n v="2"/>
    <n v="2"/>
    <n v="7"/>
    <s v="Medium Risk"/>
    <n v="8"/>
    <s v="6-11 bulan"/>
  </r>
  <r>
    <s v="KRM01085"/>
    <d v="2026-01-05T00:00:00"/>
    <x v="5"/>
    <s v="Sri Kusuma"/>
    <s v="46252005663719"/>
    <n v="24"/>
    <s v="Lakilaki"/>
    <x v="7"/>
    <n v="2348000"/>
    <n v="0.26937819420783643"/>
    <x v="9"/>
    <s v="Jawa Tengah"/>
    <x v="0"/>
    <s v="PCX 160"/>
    <s v="Matic Premium"/>
    <n v="36664000"/>
    <n v="14665000"/>
    <s v="High"/>
    <n v="0.4"/>
    <x v="1"/>
    <n v="0.14499999999999999"/>
    <n v="632500"/>
    <n v="37948000"/>
    <x v="0"/>
    <x v="0"/>
    <n v="0"/>
    <n v="0"/>
    <n v="1"/>
    <m/>
    <n v="2"/>
    <n v="1"/>
    <n v="4"/>
    <n v="0"/>
    <n v="7"/>
    <s v="Medium Risk"/>
    <n v="9"/>
    <s v="6-11 bulan"/>
  </r>
  <r>
    <s v="KRM01086"/>
    <d v="2026-01-11T00:00:00"/>
    <x v="5"/>
    <s v="Dewi Rahayu"/>
    <s v="43451611682286"/>
    <n v="53"/>
    <s v="Lakilaki"/>
    <x v="9"/>
    <n v="5993000"/>
    <n v="0.10869347572167529"/>
    <x v="3"/>
    <s v="Sulawesi Selatan"/>
    <x v="0"/>
    <s v="Scoopy"/>
    <s v="Matic Stylish"/>
    <n v="23281000"/>
    <n v="3492000"/>
    <s v="Medium"/>
    <n v="0.15"/>
    <x v="2"/>
    <n v="0.14499999999999999"/>
    <n v="651400"/>
    <n v="31267000"/>
    <x v="0"/>
    <x v="0"/>
    <n v="0"/>
    <n v="0"/>
    <n v="1"/>
    <s v="approved"/>
    <n v="1"/>
    <n v="2"/>
    <n v="3"/>
    <n v="0"/>
    <n v="6"/>
    <s v="Low Risk"/>
    <n v="9"/>
    <s v="6-11 bulan"/>
  </r>
  <r>
    <s v="KRM01087"/>
    <d v="2026-05-28T00:00:00"/>
    <x v="4"/>
    <s v="Rina Sari"/>
    <s v="36981106878245"/>
    <n v="35"/>
    <s v="Lakilaki"/>
    <x v="0"/>
    <n v="5630000"/>
    <n v="0.16801065719360569"/>
    <x v="6"/>
    <s v="DIY"/>
    <x v="1"/>
    <s v="Lexi LX 155"/>
    <s v="Matic Mid"/>
    <n v="29330000"/>
    <n v="11732000"/>
    <s v="High"/>
    <n v="0.4"/>
    <x v="5"/>
    <n v="0.14499999999999999"/>
    <n v="945900"/>
    <n v="22701000"/>
    <x v="0"/>
    <x v="2"/>
    <n v="0"/>
    <n v="0"/>
    <n v="0"/>
    <m/>
    <n v="1"/>
    <n v="1"/>
    <n v="1"/>
    <n v="0"/>
    <n v="3"/>
    <s v="Low Risk"/>
    <n v="4"/>
    <s v="0-5 bulan"/>
  </r>
  <r>
    <s v="KRM01088"/>
    <d v="2026-12-03T00:00:00"/>
    <x v="11"/>
    <s v="Rahmat Hartono"/>
    <s v="55851112563823"/>
    <n v="55"/>
    <s v="Lakilaki"/>
    <x v="0"/>
    <n v="4557000"/>
    <n v="0.2077243800746105"/>
    <x v="7"/>
    <s v="Jawa Barat"/>
    <x v="3"/>
    <s v="Dazz"/>
    <s v="Matic Entry"/>
    <n v="16535000"/>
    <n v="6614000"/>
    <s v="High"/>
    <n v="0.4"/>
    <x v="0"/>
    <n v="0.14499999999999999"/>
    <n v="946600"/>
    <n v="11360000"/>
    <x v="0"/>
    <x v="0"/>
    <n v="0"/>
    <n v="0"/>
    <n v="1"/>
    <s v="ok"/>
    <n v="2"/>
    <n v="1"/>
    <n v="1"/>
    <n v="0"/>
    <n v="4"/>
    <s v="Low Risk"/>
    <s v="N/A"/>
    <s v="N/A"/>
  </r>
  <r>
    <s v="KRM01089"/>
    <d v="2026-04-02T00:00:00"/>
    <x v="2"/>
    <s v="Andi Rahayu"/>
    <s v="57402510999262"/>
    <n v="39"/>
    <s v="Perempuan"/>
    <x v="1"/>
    <n v="6502000"/>
    <n v="0.13561980928944939"/>
    <x v="3"/>
    <s v="Sulawesi Selatan"/>
    <x v="1"/>
    <s v="Aerox 155"/>
    <s v="Matic Sport"/>
    <n v="31517000"/>
    <n v="4728000"/>
    <s v="Medium"/>
    <n v="0.15"/>
    <x v="2"/>
    <n v="0.14499999999999999"/>
    <n v="881800"/>
    <n v="42327000"/>
    <x v="0"/>
    <x v="0"/>
    <n v="0"/>
    <n v="0"/>
    <n v="1"/>
    <m/>
    <n v="1"/>
    <n v="2"/>
    <n v="3"/>
    <n v="0"/>
    <n v="6"/>
    <s v="Low Risk"/>
    <n v="6"/>
    <s v="6-11 bulan"/>
  </r>
  <r>
    <s v="KRM01090"/>
    <d v="2026-06-11T00:00:00"/>
    <x v="0"/>
    <s v="Lestari Sari"/>
    <s v="57961603813472"/>
    <n v="28"/>
    <s v="Lakilaki"/>
    <x v="8"/>
    <n v="3415000"/>
    <n v="0.40266471449487556"/>
    <x v="2"/>
    <s v="Riau"/>
    <x v="1"/>
    <s v="Freego"/>
    <s v="Matic Mid"/>
    <n v="22172000"/>
    <n v="7760000"/>
    <s v="High"/>
    <n v="0.35"/>
    <x v="0"/>
    <n v="0.14499999999999999"/>
    <n v="1375100"/>
    <n v="16502000"/>
    <x v="0"/>
    <x v="0"/>
    <n v="0"/>
    <n v="0"/>
    <n v="1"/>
    <m/>
    <n v="4"/>
    <n v="1"/>
    <n v="1"/>
    <n v="0"/>
    <n v="6"/>
    <s v="Low Risk"/>
    <n v="4"/>
    <s v="0-5 bulan"/>
  </r>
  <r>
    <s v="KRM01091"/>
    <d v="2026-02-13T00:00:00"/>
    <x v="3"/>
    <s v="Rahmat Fauzi"/>
    <s v="71662401717157"/>
    <n v="22"/>
    <s v="Perempuan"/>
    <x v="1"/>
    <n v="14138000"/>
    <n v="6.9019663318715521E-2"/>
    <x v="0"/>
    <s v="Bali"/>
    <x v="1"/>
    <s v="Lexi LX 155"/>
    <s v="Matic Mid"/>
    <n v="27200000"/>
    <n v="2720000"/>
    <s v="Low"/>
    <n v="0.1"/>
    <x v="4"/>
    <n v="0.14499999999999999"/>
    <n v="975800"/>
    <n v="35129000"/>
    <x v="0"/>
    <x v="0"/>
    <n v="0"/>
    <n v="0"/>
    <n v="1"/>
    <s v="ok"/>
    <n v="1"/>
    <n v="3"/>
    <n v="2"/>
    <n v="0"/>
    <n v="6"/>
    <s v="Low Risk"/>
    <n v="8"/>
    <s v="6-11 bulan"/>
  </r>
  <r>
    <s v="KRM01092"/>
    <d v="2026-06-16T00:00:00"/>
    <x v="0"/>
    <s v="Rina Wibowo"/>
    <s v="58232802619290"/>
    <n v="29"/>
    <s v="Perempuan"/>
    <x v="7"/>
    <n v="3423000"/>
    <n v="0.38650306748466257"/>
    <x v="9"/>
    <s v="Jawa Tengah"/>
    <x v="0"/>
    <s v="CB150R"/>
    <s v="Sport"/>
    <n v="30766000"/>
    <n v="6153000"/>
    <s v="Medium"/>
    <n v="0.2"/>
    <x v="5"/>
    <n v="0.14499999999999999"/>
    <n v="1323000"/>
    <n v="31751000"/>
    <x v="0"/>
    <x v="0"/>
    <n v="0"/>
    <n v="0"/>
    <n v="1"/>
    <s v="approved"/>
    <n v="3"/>
    <n v="2"/>
    <n v="1"/>
    <n v="0"/>
    <n v="6"/>
    <s v="Low Risk"/>
    <n v="4"/>
    <s v="0-5 bulan"/>
  </r>
  <r>
    <s v="KRM01093"/>
    <d v="2026-02-27T00:00:00"/>
    <x v="3"/>
    <s v="Lestari Pratama"/>
    <s v="81091809772128"/>
    <n v="25"/>
    <s v="Perempuan"/>
    <x v="8"/>
    <n v="2542000"/>
    <n v="0.30900865460267507"/>
    <x v="13"/>
    <s v="Jawa Barat"/>
    <x v="1"/>
    <s v="Freego"/>
    <s v="Matic Mid"/>
    <n v="23183000"/>
    <n v="3477000"/>
    <s v="Medium"/>
    <n v="0.15"/>
    <x v="4"/>
    <n v="0.14499999999999999"/>
    <n v="785500"/>
    <n v="28278000"/>
    <x v="0"/>
    <x v="0"/>
    <n v="0"/>
    <n v="0"/>
    <n v="1"/>
    <s v="ok"/>
    <n v="3"/>
    <n v="2"/>
    <n v="2"/>
    <n v="0"/>
    <n v="7"/>
    <s v="Medium Risk"/>
    <n v="7"/>
    <s v="6-11 bulan"/>
  </r>
  <r>
    <s v="KRM01094"/>
    <s v="Data Tidak Lengkap"/>
    <x v="7"/>
    <s v="Tidak Diketahui"/>
    <s v="Data Tidak Lengkap"/>
    <n v="42"/>
    <s v="Lakilaki"/>
    <x v="6"/>
    <n v="5514000"/>
    <n v="0.21017410228509248"/>
    <x v="18"/>
    <s v="DKI Jakarta"/>
    <x v="0"/>
    <s v="PCX 160"/>
    <s v="Matic Premium"/>
    <n v="36341886"/>
    <n v="7268000"/>
    <s v="Medium"/>
    <n v="0.2"/>
    <x v="4"/>
    <n v="0.14499999999999999"/>
    <n v="1158900"/>
    <n v="41721000"/>
    <x v="0"/>
    <x v="0"/>
    <n v="0"/>
    <n v="0"/>
    <n v="1"/>
    <s v="approved"/>
    <n v="2"/>
    <n v="2"/>
    <n v="2"/>
    <n v="0"/>
    <n v="6"/>
    <s v="Low Risk"/>
    <s v="N/A"/>
    <s v="N/A"/>
  </r>
  <r>
    <s v="KRM01095"/>
    <d v="2026-03-16T00:00:00"/>
    <x v="1"/>
    <s v="Andi Saputra"/>
    <s v="82711705813000"/>
    <n v="29"/>
    <s v="Lakilaki"/>
    <x v="2"/>
    <n v="2229000"/>
    <n v="0.44037685060565274"/>
    <x v="19"/>
    <s v="Jawa Barat"/>
    <x v="0"/>
    <s v="Genio"/>
    <s v="Matic Entry"/>
    <n v="19349000"/>
    <n v="4837000"/>
    <s v="Medium"/>
    <n v="0.25"/>
    <x v="3"/>
    <n v="0.14499999999999999"/>
    <n v="981600"/>
    <n v="17668000"/>
    <x v="0"/>
    <x v="0"/>
    <n v="0"/>
    <n v="0"/>
    <n v="1"/>
    <m/>
    <n v="4"/>
    <n v="2"/>
    <n v="1"/>
    <n v="0"/>
    <n v="7"/>
    <s v="Medium Risk"/>
    <n v="7"/>
    <s v="6-11 bulan"/>
  </r>
  <r>
    <s v="KRM01096"/>
    <d v="2026-04-20T00:00:00"/>
    <x v="2"/>
    <s v="Yusuf Setiawan"/>
    <s v="75911105859942"/>
    <n v="30"/>
    <s v="Perempuan"/>
    <x v="4"/>
    <n v="7182000"/>
    <n v="0.21248955722639934"/>
    <x v="9"/>
    <s v="Jawa Tengah"/>
    <x v="0"/>
    <s v="PCX 160"/>
    <s v="Matic Premium"/>
    <n v="37605000"/>
    <n v="15042000"/>
    <s v="High"/>
    <n v="0.4"/>
    <x v="3"/>
    <n v="0.14499999999999999"/>
    <n v="1526100"/>
    <n v="27470000"/>
    <x v="0"/>
    <x v="0"/>
    <n v="0"/>
    <n v="0"/>
    <n v="1"/>
    <m/>
    <n v="2"/>
    <n v="1"/>
    <n v="1"/>
    <n v="0"/>
    <n v="4"/>
    <s v="Low Risk"/>
    <n v="6"/>
    <s v="6-11 bulan"/>
  </r>
  <r>
    <s v="KRM01097"/>
    <d v="2026-05-25T00:00:00"/>
    <x v="4"/>
    <s v="Dian Sari"/>
    <s v="78141512621773"/>
    <n v="28"/>
    <s v="Lakilaki"/>
    <x v="4"/>
    <n v="7262000"/>
    <n v="0.61505095015147337"/>
    <x v="17"/>
    <s v="Jawa Barat"/>
    <x v="1"/>
    <s v="XMAX 250"/>
    <s v="Maxi Scooter"/>
    <n v="62414000"/>
    <n v="15604000"/>
    <s v="Medium"/>
    <n v="0.25"/>
    <x v="0"/>
    <n v="0.14499999999999999"/>
    <n v="4466500"/>
    <n v="53597000"/>
    <x v="0"/>
    <x v="0"/>
    <n v="0"/>
    <n v="0"/>
    <n v="1"/>
    <m/>
    <n v="4"/>
    <n v="2"/>
    <n v="1"/>
    <n v="0"/>
    <n v="7"/>
    <s v="Medium Risk"/>
    <n v="4"/>
    <s v="0-5 bulan"/>
  </r>
  <r>
    <s v="KRM01098"/>
    <d v="2026-05-12T00:00:00"/>
    <x v="4"/>
    <s v="Rahmat Hidayah"/>
    <s v="33221303877129"/>
    <n v="39"/>
    <s v="Perempuan"/>
    <x v="9"/>
    <n v="6058000"/>
    <n v="0.17845823704192804"/>
    <x v="19"/>
    <s v="Jawa Barat"/>
    <x v="1"/>
    <s v="NMAX 155"/>
    <s v="Matic Premium"/>
    <n v="36492000"/>
    <n v="3649000"/>
    <s v="Low"/>
    <n v="0.1"/>
    <x v="2"/>
    <n v="0.14499999999999999"/>
    <n v="1081100"/>
    <n v="51892000"/>
    <x v="0"/>
    <x v="0"/>
    <n v="0"/>
    <n v="0"/>
    <n v="1"/>
    <m/>
    <n v="1"/>
    <n v="3"/>
    <n v="3"/>
    <n v="0"/>
    <n v="7"/>
    <s v="Medium Risk"/>
    <n v="5"/>
    <s v="0-5 bulan"/>
  </r>
  <r>
    <s v="KRM01099"/>
    <d v="2026-02-16T00:00:00"/>
    <x v="3"/>
    <s v="Reza Nugroho"/>
    <s v="73662111901979"/>
    <n v="22"/>
    <s v="Perempuan"/>
    <x v="9"/>
    <n v="6480000"/>
    <n v="8.3765432098765427E-2"/>
    <x v="16"/>
    <s v="Jawa Timur"/>
    <x v="3"/>
    <s v="Dazz"/>
    <s v="Matic Entry"/>
    <n v="15536000"/>
    <n v="5437000"/>
    <s v="High"/>
    <n v="0.35"/>
    <x v="5"/>
    <n v="0.14499999999999999"/>
    <n v="542800"/>
    <n v="13027000"/>
    <x v="0"/>
    <x v="0"/>
    <n v="0"/>
    <n v="0"/>
    <n v="1"/>
    <m/>
    <n v="1"/>
    <n v="1"/>
    <n v="1"/>
    <n v="0"/>
    <n v="3"/>
    <s v="Low Risk"/>
    <n v="8"/>
    <s v="6-11 bulan"/>
  </r>
  <r>
    <s v="KRM01100"/>
    <d v="2026-06-02T00:00:00"/>
    <x v="0"/>
    <s v="Joko Fauzi"/>
    <s v="89611910641769"/>
    <n v="53"/>
    <s v="Perempuan"/>
    <x v="6"/>
    <n v="5188000"/>
    <n v="0.12879722436391672"/>
    <x v="0"/>
    <s v="Bali"/>
    <x v="1"/>
    <s v="Lexi LX 155"/>
    <s v="Matic Mid"/>
    <n v="27939000"/>
    <n v="11175000"/>
    <s v="High"/>
    <n v="0.4"/>
    <x v="4"/>
    <n v="0.14499999999999999"/>
    <n v="668200"/>
    <n v="24056000"/>
    <x v="0"/>
    <x v="0"/>
    <n v="0"/>
    <n v="0"/>
    <n v="1"/>
    <s v="ok"/>
    <n v="1"/>
    <n v="1"/>
    <n v="2"/>
    <n v="0"/>
    <n v="4"/>
    <s v="Low Risk"/>
    <n v="4"/>
    <s v="0-5 bulan"/>
  </r>
  <r>
    <s v="KRM01102"/>
    <d v="2026-05-02T00:00:00"/>
    <x v="4"/>
    <s v="Sri Fauzi"/>
    <s v="43251104711980"/>
    <n v="23"/>
    <s v="Perempuan"/>
    <x v="0"/>
    <n v="7150000"/>
    <n v="4.878321678321678E-2"/>
    <x v="13"/>
    <s v="Jawa Barat"/>
    <x v="2"/>
    <s v="Address"/>
    <s v="Matic Mid"/>
    <n v="20220000"/>
    <n v="8088000"/>
    <s v="High"/>
    <n v="0.4"/>
    <x v="1"/>
    <n v="0.14499999999999999"/>
    <n v="348800"/>
    <n v="20927000"/>
    <x v="0"/>
    <x v="0"/>
    <n v="0"/>
    <n v="0"/>
    <n v="1"/>
    <m/>
    <n v="1"/>
    <n v="1"/>
    <n v="4"/>
    <n v="0"/>
    <n v="6"/>
    <s v="Low Risk"/>
    <n v="5"/>
    <s v="0-5 bulan"/>
  </r>
  <r>
    <s v="KRM01103"/>
    <d v="2026-01-21T00:00:00"/>
    <x v="5"/>
    <s v="Putri Kurniawan"/>
    <s v="63721503863636"/>
    <n v="54"/>
    <s v="Perempuan"/>
    <x v="6"/>
    <n v="6006000"/>
    <n v="0.16834831834831834"/>
    <x v="13"/>
    <s v="Jawa Barat"/>
    <x v="0"/>
    <s v="ADV 160"/>
    <s v="Adventure"/>
    <n v="43882000"/>
    <n v="13165000"/>
    <s v="High"/>
    <n v="0.3"/>
    <x v="2"/>
    <n v="0.14499999999999999"/>
    <n v="1011100"/>
    <n v="48533000"/>
    <x v="0"/>
    <x v="0"/>
    <n v="0"/>
    <n v="0"/>
    <n v="1"/>
    <s v="verifikasi"/>
    <n v="1"/>
    <n v="1"/>
    <n v="3"/>
    <n v="0"/>
    <n v="5"/>
    <s v="Low Risk"/>
    <n v="9"/>
    <s v="6-11 bulan"/>
  </r>
  <r>
    <s v="KRM01104"/>
    <d v="2026-05-19T00:00:00"/>
    <x v="4"/>
    <s v="Maya Kurniawan"/>
    <s v="77812806934407"/>
    <n v="39"/>
    <s v="Lakilaki"/>
    <x v="5"/>
    <n v="2999000"/>
    <n v="0.21383794598199399"/>
    <x v="15"/>
    <s v="DKI Jakarta"/>
    <x v="0"/>
    <s v="CB150R"/>
    <s v="Sport"/>
    <n v="31868000"/>
    <n v="9561000"/>
    <s v="High"/>
    <n v="0.3"/>
    <x v="1"/>
    <n v="0.14499999999999999"/>
    <n v="641300"/>
    <n v="38480000"/>
    <x v="0"/>
    <x v="0"/>
    <n v="0"/>
    <n v="0"/>
    <n v="1"/>
    <s v="approved"/>
    <n v="2"/>
    <n v="1"/>
    <n v="4"/>
    <n v="0"/>
    <n v="7"/>
    <s v="Medium Risk"/>
    <n v="5"/>
    <s v="0-5 bulan"/>
  </r>
  <r>
    <s v="KRM01105"/>
    <d v="2026-05-26T00:00:00"/>
    <x v="4"/>
    <s v="Putri Rahayu"/>
    <s v="90932604754117"/>
    <n v="51"/>
    <s v="Lakilaki"/>
    <x v="0"/>
    <n v="5157000"/>
    <n v="0.50713593174326155"/>
    <x v="3"/>
    <s v="Sulawesi Selatan"/>
    <x v="1"/>
    <s v="NMAX 155"/>
    <s v="Matic Premium"/>
    <n v="36546000"/>
    <n v="9137000"/>
    <s v="Medium"/>
    <n v="0.25"/>
    <x v="0"/>
    <n v="0.14499999999999999"/>
    <n v="2615300"/>
    <n v="31384000"/>
    <x v="0"/>
    <x v="0"/>
    <n v="0"/>
    <n v="0"/>
    <n v="1"/>
    <s v="ok"/>
    <n v="4"/>
    <n v="2"/>
    <n v="1"/>
    <n v="0"/>
    <n v="7"/>
    <s v="Medium Risk"/>
    <n v="4"/>
    <s v="0-5 bulan"/>
  </r>
  <r>
    <s v="KRM01106"/>
    <d v="2026-03-04T00:00:00"/>
    <x v="1"/>
    <s v="Lestari Pratama"/>
    <s v="56761109714329"/>
    <n v="50"/>
    <s v="Lakilaki"/>
    <x v="9"/>
    <n v="4122000"/>
    <n v="9.4323144104803497E-2"/>
    <x v="16"/>
    <s v="Jawa Timur"/>
    <x v="2"/>
    <s v="Address"/>
    <s v="Matic Mid"/>
    <n v="20805000"/>
    <n v="7282000"/>
    <s v="High"/>
    <n v="0.35"/>
    <x v="1"/>
    <n v="0.14499999999999999"/>
    <n v="388800"/>
    <n v="23327000"/>
    <x v="0"/>
    <x v="0"/>
    <n v="0"/>
    <n v="0"/>
    <n v="1"/>
    <m/>
    <n v="1"/>
    <n v="1"/>
    <n v="4"/>
    <n v="0"/>
    <n v="6"/>
    <s v="Low Risk"/>
    <n v="7"/>
    <s v="6-11 bulan"/>
  </r>
  <r>
    <s v="KRM01107"/>
    <d v="2026-05-28T00:00:00"/>
    <x v="4"/>
    <s v="Nia Fauzi"/>
    <s v="70561506531641"/>
    <n v="36"/>
    <s v="Lakilaki"/>
    <x v="1"/>
    <n v="7245000"/>
    <n v="0.3879503105590062"/>
    <x v="13"/>
    <s v="Jawa Barat"/>
    <x v="1"/>
    <s v="XMAX 250"/>
    <s v="Maxi Scooter"/>
    <n v="61520000"/>
    <n v="9228000"/>
    <s v="Medium"/>
    <n v="0.15"/>
    <x v="5"/>
    <n v="0.14499999999999999"/>
    <n v="2810700"/>
    <n v="67457000"/>
    <x v="0"/>
    <x v="0"/>
    <n v="0"/>
    <n v="0"/>
    <n v="1"/>
    <m/>
    <n v="3"/>
    <n v="2"/>
    <n v="1"/>
    <n v="0"/>
    <n v="6"/>
    <s v="Low Risk"/>
    <n v="4"/>
    <s v="0-5 bulan"/>
  </r>
  <r>
    <s v="KRM01108"/>
    <d v="2026-04-24T00:00:00"/>
    <x v="2"/>
    <s v="Tidak Diketahui"/>
    <s v="Invalid"/>
    <n v="52"/>
    <s v="Perempuan"/>
    <x v="8"/>
    <n v="3195000"/>
    <n v="0.58663536776212832"/>
    <x v="13"/>
    <s v="Jawa Barat"/>
    <x v="1"/>
    <s v="Lexi LX 155"/>
    <s v="Matic Mid"/>
    <n v="28061310"/>
    <n v="8418000"/>
    <s v="High"/>
    <n v="0.3"/>
    <x v="0"/>
    <n v="0.14499999999999999"/>
    <n v="1874300"/>
    <n v="22492000"/>
    <x v="0"/>
    <x v="0"/>
    <n v="0"/>
    <n v="0"/>
    <n v="1"/>
    <m/>
    <n v="4"/>
    <n v="1"/>
    <n v="1"/>
    <n v="0"/>
    <n v="6"/>
    <s v="Low Risk"/>
    <n v="5"/>
    <s v="0-5 bulan"/>
  </r>
  <r>
    <s v="KRM01109"/>
    <d v="2026-02-05T00:00:00"/>
    <x v="3"/>
    <s v="Yusuf Rahayu"/>
    <s v="73872010838552"/>
    <n v="52"/>
    <s v="Perempuan"/>
    <x v="0"/>
    <n v="4821000"/>
    <n v="0.25714582036921801"/>
    <x v="1"/>
    <s v="Sumatera Selatan"/>
    <x v="0"/>
    <s v="Revo X"/>
    <s v="Bebek"/>
    <n v="17323000"/>
    <n v="4331000"/>
    <s v="Medium"/>
    <n v="0.25"/>
    <x v="0"/>
    <n v="0.14499999999999999"/>
    <n v="1239700"/>
    <n v="14876000"/>
    <x v="0"/>
    <x v="0"/>
    <n v="0"/>
    <n v="0"/>
    <n v="1"/>
    <s v="data kurang"/>
    <n v="2"/>
    <n v="2"/>
    <n v="1"/>
    <n v="0"/>
    <n v="5"/>
    <s v="Low Risk"/>
    <n v="8"/>
    <s v="6-11 bulan"/>
  </r>
  <r>
    <s v="KRM01110"/>
    <d v="2026-03-01T00:00:00"/>
    <x v="1"/>
    <s v="Ahmad Nugroho"/>
    <s v="83472910966907"/>
    <n v="32"/>
    <s v="Perempuan"/>
    <x v="8"/>
    <n v="3815000"/>
    <n v="0.21357798165137615"/>
    <x v="1"/>
    <s v="Sumatera Selatan"/>
    <x v="0"/>
    <s v="Vario 125"/>
    <s v="Matic Mid"/>
    <n v="25552000"/>
    <n v="5110000"/>
    <s v="Medium"/>
    <n v="0.2"/>
    <x v="4"/>
    <n v="0.14499999999999999"/>
    <n v="814800"/>
    <n v="29334000"/>
    <x v="0"/>
    <x v="0"/>
    <n v="0"/>
    <n v="0"/>
    <n v="1"/>
    <s v="survey ulang"/>
    <n v="2"/>
    <n v="2"/>
    <n v="2"/>
    <n v="0"/>
    <n v="6"/>
    <s v="Low Risk"/>
    <n v="7"/>
    <s v="6-11 bulan"/>
  </r>
  <r>
    <s v="KRM01111"/>
    <d v="2026-06-18T00:00:00"/>
    <x v="0"/>
    <s v="Wahyu Purnama"/>
    <s v="54311112607015"/>
    <n v="43"/>
    <s v="Lakilaki"/>
    <x v="5"/>
    <n v="3415000"/>
    <n v="0.43071742313323574"/>
    <x v="11"/>
    <s v="Sumatera Utara"/>
    <x v="1"/>
    <s v="Mio M3"/>
    <s v="Matic Entry"/>
    <n v="18137000"/>
    <n v="2721000"/>
    <s v="Medium"/>
    <n v="0.15"/>
    <x v="0"/>
    <n v="0.14499999999999999"/>
    <n v="1470900"/>
    <n v="17651000"/>
    <x v="1"/>
    <x v="3"/>
    <n v="27"/>
    <n v="2"/>
    <n v="3"/>
    <m/>
    <n v="4"/>
    <n v="2"/>
    <n v="1"/>
    <n v="2"/>
    <n v="9"/>
    <s v="High Risk"/>
    <n v="4"/>
    <s v="0-5 bulan"/>
  </r>
  <r>
    <s v="KRM01112"/>
    <d v="2026-02-24T00:00:00"/>
    <x v="3"/>
    <s v="Indah Sari"/>
    <s v="70952812552510"/>
    <n v="24"/>
    <s v="Lakilaki"/>
    <x v="2"/>
    <n v="1755000"/>
    <n v="0.59732193732193728"/>
    <x v="4"/>
    <s v="Kalimantan Selatan"/>
    <x v="0"/>
    <s v="Scoopy"/>
    <s v="Matic Stylish"/>
    <n v="23845000"/>
    <n v="8346000"/>
    <s v="High"/>
    <n v="0.35"/>
    <x v="3"/>
    <n v="0.14499999999999999"/>
    <n v="1048300"/>
    <n v="18870000"/>
    <x v="0"/>
    <x v="0"/>
    <n v="0"/>
    <n v="0"/>
    <n v="1"/>
    <s v="verifikasi"/>
    <n v="4"/>
    <n v="1"/>
    <n v="1"/>
    <n v="0"/>
    <n v="6"/>
    <s v="Low Risk"/>
    <n v="7"/>
    <s v="6-11 bulan"/>
  </r>
  <r>
    <s v="KRM01113"/>
    <d v="2026-03-01T00:00:00"/>
    <x v="1"/>
    <s v="Rahmat Wibowo"/>
    <s v="78012703628209"/>
    <n v="34"/>
    <s v="Perempuan"/>
    <x v="9"/>
    <n v="4444000"/>
    <n v="0.35405040504050406"/>
    <x v="2"/>
    <s v="Riau"/>
    <x v="1"/>
    <s v="MT15"/>
    <s v="Sport Naked"/>
    <n v="38771000"/>
    <n v="15509000"/>
    <s v="High"/>
    <n v="0.4"/>
    <x v="3"/>
    <n v="0.14499999999999999"/>
    <n v="1573400"/>
    <n v="28322000"/>
    <x v="0"/>
    <x v="0"/>
    <n v="0"/>
    <n v="0"/>
    <n v="1"/>
    <s v="data kurang"/>
    <n v="3"/>
    <n v="1"/>
    <n v="1"/>
    <n v="0"/>
    <n v="5"/>
    <s v="Low Risk"/>
    <n v="7"/>
    <s v="6-11 bulan"/>
  </r>
  <r>
    <s v="KRM01114"/>
    <d v="2026-04-06T00:00:00"/>
    <x v="2"/>
    <s v="Wahyu Hakim"/>
    <s v="84072002995820"/>
    <n v="36"/>
    <s v="Lakilaki"/>
    <x v="8"/>
    <n v="3493000"/>
    <n v="0.28313770397938737"/>
    <x v="10"/>
    <s v="Jawa Timur"/>
    <x v="1"/>
    <s v="Lexi LX 155"/>
    <s v="Matic Mid"/>
    <n v="29189000"/>
    <n v="4378000"/>
    <s v="Medium"/>
    <n v="0.15"/>
    <x v="4"/>
    <n v="0.14499999999999999"/>
    <n v="989000"/>
    <n v="35604000"/>
    <x v="0"/>
    <x v="0"/>
    <n v="0"/>
    <n v="0"/>
    <n v="1"/>
    <m/>
    <n v="2"/>
    <n v="2"/>
    <n v="2"/>
    <n v="0"/>
    <n v="6"/>
    <s v="Low Risk"/>
    <n v="6"/>
    <s v="6-11 bulan"/>
  </r>
  <r>
    <s v="KRM01115"/>
    <d v="2026-04-19T00:00:00"/>
    <x v="2"/>
    <s v="Eka Saputra"/>
    <s v="48661912997623"/>
    <n v="50"/>
    <s v="Perempuan"/>
    <x v="0"/>
    <n v="5902000"/>
    <n v="0.1783293798712301"/>
    <x v="2"/>
    <s v="Riau"/>
    <x v="1"/>
    <s v="Mio M3"/>
    <s v="Matic Entry"/>
    <n v="18383000"/>
    <n v="7353000"/>
    <s v="High"/>
    <n v="0.4"/>
    <x v="0"/>
    <n v="0.14499999999999999"/>
    <n v="1052500"/>
    <n v="12630000"/>
    <x v="0"/>
    <x v="0"/>
    <n v="0"/>
    <n v="0"/>
    <n v="1"/>
    <m/>
    <n v="1"/>
    <n v="1"/>
    <n v="1"/>
    <n v="0"/>
    <n v="3"/>
    <s v="Low Risk"/>
    <n v="6"/>
    <s v="6-11 bulan"/>
  </r>
  <r>
    <s v="KRM01116"/>
    <d v="2026-01-24T00:00:00"/>
    <x v="5"/>
    <s v="Maya Setiawan"/>
    <s v="45881712989727"/>
    <n v="56"/>
    <s v="Lakilaki"/>
    <x v="0"/>
    <n v="6769000"/>
    <n v="0.19657261042990101"/>
    <x v="8"/>
    <s v="Banten"/>
    <x v="1"/>
    <s v="Freego"/>
    <s v="Matic Mid"/>
    <n v="23241000"/>
    <n v="9296000"/>
    <s v="High"/>
    <n v="0.4"/>
    <x v="0"/>
    <n v="0.14499999999999999"/>
    <n v="1330600"/>
    <n v="15967000"/>
    <x v="0"/>
    <x v="0"/>
    <n v="0"/>
    <n v="0"/>
    <n v="1"/>
    <s v="data kurang"/>
    <n v="1"/>
    <n v="1"/>
    <n v="1"/>
    <n v="0"/>
    <n v="3"/>
    <s v="Low Risk"/>
    <n v="8"/>
    <s v="6-11 bulan"/>
  </r>
  <r>
    <s v="KRM01117"/>
    <d v="2026-01-03T00:00:00"/>
    <x v="5"/>
    <s v="Siti Prasetyo"/>
    <s v="54122712752193"/>
    <n v="35"/>
    <s v="Perempuan"/>
    <x v="1"/>
    <n v="3749000"/>
    <n v="0.15468124833288877"/>
    <x v="13"/>
    <s v="Jawa Barat"/>
    <x v="0"/>
    <s v="Genio"/>
    <s v="Matic Entry"/>
    <n v="19575000"/>
    <n v="1958000"/>
    <s v="Low"/>
    <n v="0.1"/>
    <x v="2"/>
    <n v="0.14499999999999999"/>
    <n v="579900"/>
    <n v="27835000"/>
    <x v="0"/>
    <x v="2"/>
    <n v="0"/>
    <n v="0"/>
    <n v="0"/>
    <s v="verifikasi"/>
    <n v="1"/>
    <n v="3"/>
    <n v="3"/>
    <n v="0"/>
    <n v="7"/>
    <s v="Medium Risk"/>
    <n v="9"/>
    <s v="6-11 bulan"/>
  </r>
  <r>
    <s v="KRM01118"/>
    <d v="2026-04-27T00:00:00"/>
    <x v="2"/>
    <s v="Bagus Pratama"/>
    <s v="79151305772588"/>
    <n v="36"/>
    <s v="Perempuan"/>
    <x v="3"/>
    <n v="5553000"/>
    <n v="0.28033495407887626"/>
    <x v="10"/>
    <s v="Jawa Timur"/>
    <x v="1"/>
    <s v="XMAX 250"/>
    <s v="Maxi Scooter"/>
    <n v="59116000"/>
    <n v="11823000"/>
    <s v="Medium"/>
    <n v="0.2"/>
    <x v="2"/>
    <n v="0.14499999999999999"/>
    <n v="1556700"/>
    <n v="74723000"/>
    <x v="0"/>
    <x v="0"/>
    <n v="0"/>
    <n v="0"/>
    <n v="1"/>
    <s v="ok"/>
    <n v="2"/>
    <n v="2"/>
    <n v="3"/>
    <n v="0"/>
    <n v="7"/>
    <s v="Medium Risk"/>
    <n v="5"/>
    <s v="0-5 bulan"/>
  </r>
  <r>
    <s v="KRM01119"/>
    <d v="2026-05-27T00:00:00"/>
    <x v="4"/>
    <s v="Wahyu Pratama"/>
    <s v="32781303538534"/>
    <n v="27"/>
    <s v="Perempuan"/>
    <x v="5"/>
    <n v="4133000"/>
    <n v="0.43273651100895233"/>
    <x v="12"/>
    <s v="DKI Jakarta"/>
    <x v="1"/>
    <s v="MT15"/>
    <s v="Sport Naked"/>
    <n v="37774000"/>
    <n v="11332000"/>
    <s v="High"/>
    <n v="0.3"/>
    <x v="3"/>
    <n v="0.14499999999999999"/>
    <n v="1788500"/>
    <n v="32194000"/>
    <x v="0"/>
    <x v="0"/>
    <n v="0"/>
    <n v="0"/>
    <n v="1"/>
    <s v="data kurang"/>
    <n v="4"/>
    <n v="1"/>
    <n v="1"/>
    <n v="0"/>
    <n v="6"/>
    <s v="Low Risk"/>
    <n v="4"/>
    <s v="0-5 bulan"/>
  </r>
  <r>
    <s v="KRM01120"/>
    <d v="2026-01-02T00:00:00"/>
    <x v="5"/>
    <s v="Lestari Kusuma"/>
    <s v="74091802609173"/>
    <n v="27"/>
    <s v="Lakilaki"/>
    <x v="4"/>
    <n v="6046000"/>
    <n v="0.4101058551108171"/>
    <x v="6"/>
    <s v="DIY"/>
    <x v="0"/>
    <s v="CB150R"/>
    <s v="Sport"/>
    <n v="32483000"/>
    <n v="6497000"/>
    <s v="Medium"/>
    <n v="0.2"/>
    <x v="0"/>
    <n v="0.14499999999999999"/>
    <n v="2479500"/>
    <n v="29754000"/>
    <x v="0"/>
    <x v="0"/>
    <n v="0"/>
    <n v="0"/>
    <n v="1"/>
    <m/>
    <n v="4"/>
    <n v="2"/>
    <n v="1"/>
    <n v="0"/>
    <n v="7"/>
    <s v="Medium Risk"/>
    <n v="9"/>
    <s v="6-11 bulan"/>
  </r>
  <r>
    <s v="KRM01121"/>
    <d v="2026-01-30T00:00:00"/>
    <x v="5"/>
    <s v="Ahmad Wibowo"/>
    <s v="89091409957307"/>
    <n v="30"/>
    <s v="Lakilaki"/>
    <x v="0"/>
    <n v="6125000"/>
    <n v="0.13054693877551021"/>
    <x v="14"/>
    <s v="DKI Jakarta"/>
    <x v="2"/>
    <s v="Address"/>
    <s v="Matic Mid"/>
    <n v="21252000"/>
    <n v="6375000"/>
    <s v="High"/>
    <n v="0.3"/>
    <x v="5"/>
    <n v="0.14499999999999999"/>
    <n v="799600"/>
    <n v="19191000"/>
    <x v="0"/>
    <x v="0"/>
    <n v="0"/>
    <n v="0"/>
    <n v="1"/>
    <m/>
    <n v="1"/>
    <n v="1"/>
    <n v="1"/>
    <n v="0"/>
    <n v="3"/>
    <s v="Low Risk"/>
    <n v="8"/>
    <s v="6-11 bulan"/>
  </r>
  <r>
    <s v="KRM01122"/>
    <d v="2026-04-09T00:00:00"/>
    <x v="2"/>
    <s v="Reza Purnama"/>
    <s v="90721105974323"/>
    <n v="48"/>
    <s v="Lakilaki"/>
    <x v="4"/>
    <n v="5173000"/>
    <n v="0.16591919582447323"/>
    <x v="3"/>
    <s v="Sulawesi Selatan"/>
    <x v="0"/>
    <s v="Vario 160"/>
    <s v="Matic Mid"/>
    <n v="28711000"/>
    <n v="7178000"/>
    <s v="Medium"/>
    <n v="0.25"/>
    <x v="4"/>
    <n v="0.14499999999999999"/>
    <n v="858300"/>
    <n v="30899000"/>
    <x v="0"/>
    <x v="0"/>
    <n v="0"/>
    <n v="0"/>
    <n v="1"/>
    <s v="survey ulang"/>
    <n v="1"/>
    <n v="2"/>
    <n v="2"/>
    <n v="0"/>
    <n v="5"/>
    <s v="Low Risk"/>
    <n v="6"/>
    <s v="6-11 bulan"/>
  </r>
  <r>
    <s v="KRM01123"/>
    <d v="2026-03-29T00:00:00"/>
    <x v="1"/>
    <s v="Rizky Pratama"/>
    <s v="58751808991795"/>
    <n v="54"/>
    <s v="Perempuan"/>
    <x v="0"/>
    <n v="5711000"/>
    <n v="0.13030992820872001"/>
    <x v="15"/>
    <s v="DKI Jakarta"/>
    <x v="0"/>
    <s v="Revo X"/>
    <s v="Bebek"/>
    <n v="18462000"/>
    <n v="4616000"/>
    <s v="Medium"/>
    <n v="0.25"/>
    <x v="5"/>
    <n v="0.14499999999999999"/>
    <n v="744200"/>
    <n v="17861000"/>
    <x v="0"/>
    <x v="0"/>
    <n v="0"/>
    <n v="0"/>
    <n v="1"/>
    <s v="approved"/>
    <n v="1"/>
    <n v="2"/>
    <n v="1"/>
    <n v="0"/>
    <n v="4"/>
    <s v="Low Risk"/>
    <n v="6"/>
    <s v="6-11 bulan"/>
  </r>
  <r>
    <s v="KRM01124"/>
    <d v="2026-10-02T00:00:00"/>
    <x v="6"/>
    <s v="Dewi Anggraini"/>
    <s v="43261610623367"/>
    <n v="37"/>
    <s v="Perempuan"/>
    <x v="4"/>
    <n v="5299000"/>
    <n v="8.5676542743913953E-2"/>
    <x v="5"/>
    <s v="Kalimantan Timur"/>
    <x v="0"/>
    <s v="Revo X"/>
    <s v="Bebek"/>
    <n v="18578000"/>
    <n v="2787000"/>
    <s v="Medium"/>
    <n v="0.15"/>
    <x v="1"/>
    <n v="0.14499999999999999"/>
    <n v="454000"/>
    <n v="27240000"/>
    <x v="0"/>
    <x v="0"/>
    <n v="0"/>
    <n v="0"/>
    <n v="1"/>
    <s v="survey ulang"/>
    <n v="1"/>
    <n v="2"/>
    <n v="4"/>
    <n v="0"/>
    <n v="7"/>
    <s v="Medium Risk"/>
    <n v="0"/>
    <s v="0-5 bulan"/>
  </r>
  <r>
    <s v="KRM01125"/>
    <d v="2026-06-10T00:00:00"/>
    <x v="0"/>
    <s v="Tri Rahayu"/>
    <s v="86351809816649"/>
    <n v="23"/>
    <s v="Lakilaki"/>
    <x v="0"/>
    <n v="4969000"/>
    <n v="0.30615818072046691"/>
    <x v="19"/>
    <s v="Jawa Barat"/>
    <x v="4"/>
    <s v="KLX 150"/>
    <s v="Trail"/>
    <n v="37738000"/>
    <n v="9435000"/>
    <s v="Medium"/>
    <n v="0.25"/>
    <x v="5"/>
    <n v="0.14499999999999999"/>
    <n v="1521300"/>
    <n v="36511000"/>
    <x v="0"/>
    <x v="0"/>
    <n v="0"/>
    <n v="0"/>
    <n v="1"/>
    <s v="survey ulang"/>
    <n v="3"/>
    <n v="2"/>
    <n v="1"/>
    <n v="0"/>
    <n v="6"/>
    <s v="Low Risk"/>
    <n v="4"/>
    <s v="0-5 bulan"/>
  </r>
  <r>
    <s v="KRM01126"/>
    <d v="2026-03-19T00:00:00"/>
    <x v="1"/>
    <s v="Dani Setiawan"/>
    <s v="60592605763819"/>
    <n v="47"/>
    <s v="Perempuan"/>
    <x v="3"/>
    <n v="7615000"/>
    <n v="0.16169402495075508"/>
    <x v="19"/>
    <s v="Jawa Barat"/>
    <x v="0"/>
    <s v="PCX 160"/>
    <s v="Matic Premium"/>
    <n v="36340000"/>
    <n v="5451000"/>
    <s v="Medium"/>
    <n v="0.15"/>
    <x v="4"/>
    <n v="0.14499999999999999"/>
    <n v="1231300"/>
    <n v="44325000"/>
    <x v="0"/>
    <x v="0"/>
    <n v="0"/>
    <n v="0"/>
    <n v="1"/>
    <s v="approved"/>
    <n v="1"/>
    <n v="2"/>
    <n v="2"/>
    <n v="0"/>
    <n v="5"/>
    <s v="Low Risk"/>
    <n v="7"/>
    <s v="6-11 bulan"/>
  </r>
  <r>
    <s v="KRM01127"/>
    <d v="2026-02-11T00:00:00"/>
    <x v="3"/>
    <s v="Dian Purnama"/>
    <s v="37022507545780"/>
    <n v="56"/>
    <s v="Perempuan"/>
    <x v="0"/>
    <n v="7202000"/>
    <n v="0.1656345459594557"/>
    <x v="15"/>
    <s v="DKI Jakarta"/>
    <x v="1"/>
    <s v="Freego"/>
    <s v="Matic Mid"/>
    <n v="23515000"/>
    <n v="5879000"/>
    <s v="Medium"/>
    <n v="0.25"/>
    <x v="3"/>
    <n v="0.14499999999999999"/>
    <n v="1192900"/>
    <n v="21472000"/>
    <x v="0"/>
    <x v="0"/>
    <n v="0"/>
    <n v="0"/>
    <n v="1"/>
    <s v="verifikasi"/>
    <n v="1"/>
    <n v="2"/>
    <n v="1"/>
    <n v="0"/>
    <n v="4"/>
    <s v="Low Risk"/>
    <n v="8"/>
    <s v="6-11 bulan"/>
  </r>
  <r>
    <s v="KRM01129"/>
    <d v="2026-07-06T00:00:00"/>
    <x v="12"/>
    <s v="Agus Susanti"/>
    <s v="53792312765702"/>
    <n v="46"/>
    <s v="Perempuan"/>
    <x v="7"/>
    <n v="2195000"/>
    <n v="1.169749430523918"/>
    <x v="3"/>
    <s v="Sulawesi Selatan"/>
    <x v="1"/>
    <s v="R15"/>
    <s v="Sport"/>
    <n v="42178000"/>
    <n v="4218000"/>
    <s v="Low"/>
    <n v="0.1"/>
    <x v="3"/>
    <n v="0.14499999999999999"/>
    <n v="2567600"/>
    <n v="46217000"/>
    <x v="0"/>
    <x v="0"/>
    <n v="0"/>
    <n v="0"/>
    <n v="1"/>
    <m/>
    <n v="4"/>
    <n v="3"/>
    <n v="1"/>
    <n v="0"/>
    <n v="8"/>
    <s v="Medium Risk"/>
    <n v="3"/>
    <s v="0-5 bulan"/>
  </r>
  <r>
    <s v="KRM01130"/>
    <s v="Data Tidak Lengkap"/>
    <x v="7"/>
    <s v="Tidak Diketahui"/>
    <s v="Data Tidak Lengkap"/>
    <n v="31"/>
    <s v="Lakilaki"/>
    <x v="9"/>
    <n v="5141000"/>
    <n v="0.20480451274071193"/>
    <x v="18"/>
    <s v="Jawa Barat"/>
    <x v="2"/>
    <s v="Nex II"/>
    <s v="Matic Entry"/>
    <n v="17297213"/>
    <n v="1730000"/>
    <s v="Low"/>
    <n v="0.1"/>
    <x v="3"/>
    <n v="0.14499999999999999"/>
    <n v="1052900"/>
    <n v="18953000"/>
    <x v="0"/>
    <x v="0"/>
    <n v="0"/>
    <n v="0"/>
    <n v="1"/>
    <s v="approved"/>
    <n v="2"/>
    <n v="3"/>
    <n v="1"/>
    <n v="0"/>
    <n v="6"/>
    <s v="Low Risk"/>
    <s v="N/A"/>
    <s v="N/A"/>
  </r>
  <r>
    <s v="KRM01131"/>
    <d v="2026-02-14T00:00:00"/>
    <x v="3"/>
    <s v="Eka Rahayu"/>
    <s v="61072905783213"/>
    <n v="36"/>
    <s v="Perempuan"/>
    <x v="8"/>
    <n v="3852000"/>
    <n v="0.45269989615784006"/>
    <x v="7"/>
    <s v="Jawa Barat"/>
    <x v="2"/>
    <s v="Address"/>
    <s v="Matic Mid"/>
    <n v="20306000"/>
    <n v="2031000"/>
    <s v="Low"/>
    <n v="0.1"/>
    <x v="0"/>
    <n v="0.14499999999999999"/>
    <n v="1743800"/>
    <n v="20925000"/>
    <x v="0"/>
    <x v="0"/>
    <n v="0"/>
    <n v="0"/>
    <n v="1"/>
    <s v="verifikasi"/>
    <n v="4"/>
    <n v="3"/>
    <n v="1"/>
    <n v="0"/>
    <n v="8"/>
    <s v="Medium Risk"/>
    <n v="8"/>
    <s v="6-11 bulan"/>
  </r>
  <r>
    <s v="KRM01132"/>
    <d v="2026-03-25T00:00:00"/>
    <x v="1"/>
    <s v="Siti Lestari"/>
    <s v="69222008985728"/>
    <n v="35"/>
    <s v="Lakilaki"/>
    <x v="8"/>
    <n v="3444000"/>
    <n v="0.15191637630662022"/>
    <x v="12"/>
    <s v="DKI Jakarta"/>
    <x v="0"/>
    <s v="CB150R"/>
    <s v="Sport"/>
    <n v="30330000"/>
    <n v="12132000"/>
    <s v="High"/>
    <n v="0.4"/>
    <x v="1"/>
    <n v="0.14499999999999999"/>
    <n v="523200"/>
    <n v="31391000"/>
    <x v="0"/>
    <x v="0"/>
    <n v="0"/>
    <n v="0"/>
    <n v="1"/>
    <s v="ok"/>
    <n v="1"/>
    <n v="1"/>
    <n v="4"/>
    <n v="0"/>
    <n v="6"/>
    <s v="Low Risk"/>
    <n v="6"/>
    <s v="6-11 bulan"/>
  </r>
  <r>
    <s v="KRM01133"/>
    <d v="2026-02-10T00:00:00"/>
    <x v="3"/>
    <s v="Fitra Rahayu"/>
    <s v="73312006506074"/>
    <n v="56"/>
    <s v="Lakilaki"/>
    <x v="7"/>
    <n v="2720000"/>
    <n v="0.15227941176470589"/>
    <x v="10"/>
    <s v="Jawa Timur"/>
    <x v="2"/>
    <s v="Nex II"/>
    <s v="Matic Entry"/>
    <n v="16948000"/>
    <n v="2542000"/>
    <s v="Medium"/>
    <n v="0.15"/>
    <x v="1"/>
    <n v="0.14499999999999999"/>
    <n v="414200"/>
    <n v="24851000"/>
    <x v="1"/>
    <x v="3"/>
    <n v="28"/>
    <n v="1"/>
    <n v="3"/>
    <s v="data kurang"/>
    <n v="1"/>
    <n v="2"/>
    <n v="4"/>
    <n v="2"/>
    <n v="9"/>
    <s v="High Risk"/>
    <n v="8"/>
    <s v="6-11 bulan"/>
  </r>
  <r>
    <s v="KRM01134"/>
    <d v="2026-01-06T00:00:00"/>
    <x v="5"/>
    <s v="Putri Hidayah"/>
    <s v="53662912744281"/>
    <n v="35"/>
    <s v="Lakilaki"/>
    <x v="4"/>
    <n v="5857000"/>
    <n v="0.1685333788628991"/>
    <x v="6"/>
    <s v="DIY"/>
    <x v="2"/>
    <s v="Nex II"/>
    <s v="Matic Entry"/>
    <n v="17169000"/>
    <n v="2575000"/>
    <s v="Medium"/>
    <n v="0.15"/>
    <x v="3"/>
    <n v="0.14499999999999999"/>
    <n v="987100"/>
    <n v="17768000"/>
    <x v="0"/>
    <x v="0"/>
    <n v="0"/>
    <n v="0"/>
    <n v="1"/>
    <s v="approved"/>
    <n v="1"/>
    <n v="2"/>
    <n v="1"/>
    <n v="0"/>
    <n v="4"/>
    <s v="Low Risk"/>
    <n v="9"/>
    <s v="6-11 bulan"/>
  </r>
  <r>
    <s v="KRM01135"/>
    <d v="2026-01-14T00:00:00"/>
    <x v="5"/>
    <s v="Dewi Utami"/>
    <s v="73272101988296"/>
    <n v="26"/>
    <s v="Lakilaki"/>
    <x v="5"/>
    <n v="4603000"/>
    <n v="0.19661090593091463"/>
    <x v="10"/>
    <s v="Jawa Timur"/>
    <x v="2"/>
    <s v="Address"/>
    <s v="Matic Mid"/>
    <n v="21048000"/>
    <n v="4210000"/>
    <s v="Medium"/>
    <n v="0.2"/>
    <x v="5"/>
    <n v="0.14499999999999999"/>
    <n v="905000"/>
    <n v="21721000"/>
    <x v="0"/>
    <x v="0"/>
    <n v="0"/>
    <n v="0"/>
    <n v="1"/>
    <s v="survey ulang"/>
    <n v="1"/>
    <n v="2"/>
    <n v="1"/>
    <n v="0"/>
    <n v="4"/>
    <s v="Low Risk"/>
    <n v="9"/>
    <s v="6-11 bulan"/>
  </r>
  <r>
    <s v="KRM01136"/>
    <d v="2026-03-20T00:00:00"/>
    <x v="1"/>
    <s v="Ahmad Utami"/>
    <s v="39801403979843"/>
    <n v="53"/>
    <s v="Perempuan"/>
    <x v="8"/>
    <n v="2775000"/>
    <n v="0.45322522522522524"/>
    <x v="2"/>
    <s v="Riau"/>
    <x v="3"/>
    <s v="Dazz"/>
    <s v="Matic Entry"/>
    <n v="16476000"/>
    <n v="3295000"/>
    <s v="Medium"/>
    <n v="0.2"/>
    <x v="0"/>
    <n v="0.14499999999999999"/>
    <n v="1257700"/>
    <n v="15092000"/>
    <x v="0"/>
    <x v="0"/>
    <n v="0"/>
    <n v="0"/>
    <n v="1"/>
    <s v="verifikasi"/>
    <n v="4"/>
    <n v="2"/>
    <n v="1"/>
    <n v="0"/>
    <n v="7"/>
    <s v="Medium Risk"/>
    <n v="7"/>
    <s v="6-11 bulan"/>
  </r>
  <r>
    <s v="KRM01137"/>
    <s v="Data Tidak Lengkap"/>
    <x v="7"/>
    <s v="Tidak Diketahui"/>
    <s v="Data Tidak Lengkap"/>
    <n v="21"/>
    <s v="Lakilaki"/>
    <x v="6"/>
    <n v="5514000"/>
    <n v="0.10754443235400798"/>
    <x v="18"/>
    <s v="Banten"/>
    <x v="2"/>
    <s v="Address"/>
    <s v="Matic Mid"/>
    <n v="21195654"/>
    <n v="3179000"/>
    <s v="Medium"/>
    <n v="0.15"/>
    <x v="2"/>
    <n v="0.14499999999999999"/>
    <n v="593000"/>
    <n v="28466000"/>
    <x v="0"/>
    <x v="0"/>
    <n v="0"/>
    <n v="0"/>
    <n v="1"/>
    <s v="approved"/>
    <n v="1"/>
    <n v="2"/>
    <n v="3"/>
    <n v="0"/>
    <n v="6"/>
    <s v="Low Risk"/>
    <s v="N/A"/>
    <s v="N/A"/>
  </r>
  <r>
    <s v="KRM01138"/>
    <d v="2026-03-01T00:00:00"/>
    <x v="1"/>
    <s v="Putri Hidayah"/>
    <s v="34091204957192"/>
    <n v="37"/>
    <s v="Perempuan"/>
    <x v="0"/>
    <n v="5294000"/>
    <n v="0.13029845107669058"/>
    <x v="11"/>
    <s v="Sumatera Utara"/>
    <x v="2"/>
    <s v="Nex II"/>
    <s v="Matic Entry"/>
    <n v="16998000"/>
    <n v="6799000"/>
    <s v="High"/>
    <n v="0.4"/>
    <x v="3"/>
    <n v="0.14499999999999999"/>
    <n v="689800"/>
    <n v="12417000"/>
    <x v="0"/>
    <x v="0"/>
    <n v="0"/>
    <n v="0"/>
    <n v="1"/>
    <s v="ok"/>
    <n v="1"/>
    <n v="1"/>
    <n v="1"/>
    <n v="0"/>
    <n v="3"/>
    <s v="Low Risk"/>
    <n v="7"/>
    <s v="6-11 bulan"/>
  </r>
  <r>
    <s v="KRM01139"/>
    <d v="2026-06-01T00:00:00"/>
    <x v="0"/>
    <s v="Nurul Fauzi"/>
    <s v="66831511721336"/>
    <n v="48"/>
    <s v="Lakilaki"/>
    <x v="7"/>
    <n v="3774000"/>
    <n v="0.68396926338102804"/>
    <x v="11"/>
    <s v="Sumatera Utara"/>
    <x v="1"/>
    <s v="Aerox 155"/>
    <s v="Matic Sport"/>
    <n v="31827000"/>
    <n v="4774000"/>
    <s v="Medium"/>
    <n v="0.15"/>
    <x v="0"/>
    <n v="0.14499999999999999"/>
    <n v="2581300"/>
    <n v="30976000"/>
    <x v="0"/>
    <x v="0"/>
    <n v="0"/>
    <n v="0"/>
    <n v="1"/>
    <s v="approved"/>
    <n v="4"/>
    <n v="2"/>
    <n v="1"/>
    <n v="0"/>
    <n v="7"/>
    <s v="Medium Risk"/>
    <n v="4"/>
    <s v="0-5 bulan"/>
  </r>
  <r>
    <s v="KRM01140"/>
    <d v="2026-02-11T00:00:00"/>
    <x v="3"/>
    <s v="Fitriani Santoso"/>
    <s v="37862303687267"/>
    <n v="25"/>
    <s v="Perempuan"/>
    <x v="3"/>
    <n v="7979000"/>
    <n v="0.11993984208547437"/>
    <x v="17"/>
    <s v="Jawa Barat"/>
    <x v="4"/>
    <s v="KLX 150"/>
    <s v="Trail"/>
    <n v="36987000"/>
    <n v="3699000"/>
    <s v="Low"/>
    <n v="0.1"/>
    <x v="1"/>
    <n v="0.14499999999999999"/>
    <n v="957000"/>
    <n v="57421000"/>
    <x v="0"/>
    <x v="0"/>
    <n v="0"/>
    <n v="0"/>
    <n v="1"/>
    <m/>
    <n v="1"/>
    <n v="3"/>
    <n v="4"/>
    <n v="0"/>
    <n v="8"/>
    <s v="Medium Risk"/>
    <n v="8"/>
    <s v="6-11 bulan"/>
  </r>
  <r>
    <s v="KRM01141"/>
    <d v="2026-03-14T00:00:00"/>
    <x v="1"/>
    <s v="Indah Cahyono"/>
    <s v="44031907835438"/>
    <n v="46"/>
    <s v="Lakilaki"/>
    <x v="0"/>
    <n v="7250000"/>
    <n v="8.0096551724137932E-2"/>
    <x v="14"/>
    <s v="DKI Jakarta"/>
    <x v="0"/>
    <s v="Revo X"/>
    <s v="Bebek"/>
    <n v="18007000"/>
    <n v="7203000"/>
    <s v="High"/>
    <n v="0.4"/>
    <x v="5"/>
    <n v="0.14499999999999999"/>
    <n v="580700"/>
    <n v="13937000"/>
    <x v="0"/>
    <x v="0"/>
    <n v="0"/>
    <n v="0"/>
    <n v="1"/>
    <s v="survey ulang"/>
    <n v="1"/>
    <n v="1"/>
    <n v="1"/>
    <n v="0"/>
    <n v="3"/>
    <s v="Low Risk"/>
    <n v="7"/>
    <s v="6-11 bulan"/>
  </r>
  <r>
    <s v="KRM01142"/>
    <d v="2026-02-16T00:00:00"/>
    <x v="3"/>
    <s v="Tidak Diketahui"/>
    <s v="Invalid"/>
    <n v="37"/>
    <s v="Perempuan"/>
    <x v="0"/>
    <n v="6111000"/>
    <n v="9.5876288659793821E-2"/>
    <x v="8"/>
    <s v="Banten"/>
    <x v="3"/>
    <s v="Dazz"/>
    <s v="Matic Entry"/>
    <n v="16331155"/>
    <n v="1633000"/>
    <s v="Low"/>
    <n v="0.1"/>
    <x v="4"/>
    <n v="0.14499999999999999"/>
    <n v="585900"/>
    <n v="21092000"/>
    <x v="0"/>
    <x v="0"/>
    <n v="0"/>
    <n v="0"/>
    <n v="1"/>
    <s v="ok"/>
    <n v="1"/>
    <n v="3"/>
    <n v="2"/>
    <n v="0"/>
    <n v="6"/>
    <s v="Low Risk"/>
    <n v="8"/>
    <s v="6-11 bulan"/>
  </r>
  <r>
    <s v="KRM01143"/>
    <d v="2026-05-17T00:00:00"/>
    <x v="4"/>
    <s v="Rahmat Utami"/>
    <s v="82792411727885"/>
    <n v="23"/>
    <s v="Perempuan"/>
    <x v="0"/>
    <n v="7330000"/>
    <n v="0.16064120054570258"/>
    <x v="17"/>
    <s v="Jawa Barat"/>
    <x v="0"/>
    <s v="Scoopy"/>
    <s v="Matic Stylish"/>
    <n v="23211000"/>
    <n v="5803000"/>
    <s v="Medium"/>
    <n v="0.25"/>
    <x v="3"/>
    <n v="0.14499999999999999"/>
    <n v="1177500"/>
    <n v="21195000"/>
    <x v="0"/>
    <x v="0"/>
    <n v="0"/>
    <n v="0"/>
    <n v="1"/>
    <s v="data kurang"/>
    <n v="1"/>
    <n v="2"/>
    <n v="1"/>
    <n v="0"/>
    <n v="4"/>
    <s v="Low Risk"/>
    <n v="5"/>
    <s v="0-5 bulan"/>
  </r>
  <r>
    <s v="KRM01144"/>
    <d v="2026-06-02T00:00:00"/>
    <x v="0"/>
    <s v="Fajar Prasetyo"/>
    <s v="50012301704388"/>
    <n v="38"/>
    <s v="Lakilaki"/>
    <x v="8"/>
    <n v="3060000"/>
    <n v="0.1042483660130719"/>
    <x v="3"/>
    <s v="Sulawesi Selatan"/>
    <x v="3"/>
    <s v="Dazz"/>
    <s v="Matic Entry"/>
    <n v="16151000"/>
    <n v="6460000"/>
    <s v="High"/>
    <n v="0.4"/>
    <x v="2"/>
    <n v="0.14499999999999999"/>
    <n v="319000"/>
    <n v="15311000"/>
    <x v="0"/>
    <x v="1"/>
    <n v="33"/>
    <n v="1"/>
    <n v="2"/>
    <m/>
    <n v="1"/>
    <n v="1"/>
    <n v="3"/>
    <n v="2"/>
    <n v="7"/>
    <s v="Medium Risk"/>
    <n v="4"/>
    <s v="0-5 bulan"/>
  </r>
  <r>
    <s v="KRM01145"/>
    <d v="2026-02-21T00:00:00"/>
    <x v="3"/>
    <s v="Yusuf Utami"/>
    <s v="51802803879073"/>
    <n v="45"/>
    <s v="Lakilaki"/>
    <x v="9"/>
    <n v="3883000"/>
    <n v="0.20589750193149628"/>
    <x v="17"/>
    <s v="Jawa Barat"/>
    <x v="0"/>
    <s v="Beat Street"/>
    <s v="Matic Entry"/>
    <n v="18185000"/>
    <n v="6365000"/>
    <s v="High"/>
    <n v="0.35"/>
    <x v="3"/>
    <n v="0.14499999999999999"/>
    <n v="799500"/>
    <n v="14391000"/>
    <x v="0"/>
    <x v="0"/>
    <n v="0"/>
    <n v="0"/>
    <n v="1"/>
    <s v="survey ulang"/>
    <n v="2"/>
    <n v="1"/>
    <n v="1"/>
    <n v="0"/>
    <n v="4"/>
    <s v="Low Risk"/>
    <n v="8"/>
    <s v="6-11 bulan"/>
  </r>
  <r>
    <s v="KRM01146"/>
    <d v="2026-02-28T00:00:00"/>
    <x v="3"/>
    <s v="Lestari Utami"/>
    <s v="77041410528625"/>
    <n v="39"/>
    <s v="Lakilaki"/>
    <x v="0"/>
    <n v="7720000"/>
    <n v="0.11180051813471503"/>
    <x v="1"/>
    <s v="Sumatera Selatan"/>
    <x v="3"/>
    <s v="Dazz"/>
    <s v="Matic Entry"/>
    <n v="15950000"/>
    <n v="3190000"/>
    <s v="Medium"/>
    <n v="0.2"/>
    <x v="3"/>
    <n v="0.14499999999999999"/>
    <n v="863100"/>
    <n v="15535000"/>
    <x v="1"/>
    <x v="4"/>
    <n v="300"/>
    <n v="7"/>
    <n v="5"/>
    <s v="data kurang"/>
    <n v="1"/>
    <n v="2"/>
    <n v="1"/>
    <n v="4"/>
    <n v="8"/>
    <s v="Medium Risk"/>
    <n v="7"/>
    <s v="6-11 bulan"/>
  </r>
  <r>
    <s v="KRM01147"/>
    <d v="2026-01-23T00:00:00"/>
    <x v="5"/>
    <s v="Reza Nugroho"/>
    <s v="73842903874210"/>
    <n v="29"/>
    <s v="Lakilaki"/>
    <x v="8"/>
    <n v="3987000"/>
    <n v="0.24958615500376222"/>
    <x v="4"/>
    <s v="Kalimantan Selatan"/>
    <x v="1"/>
    <s v="NMAX 155"/>
    <s v="Matic Premium"/>
    <n v="35661000"/>
    <n v="10698000"/>
    <s v="High"/>
    <n v="0.3"/>
    <x v="4"/>
    <n v="0.14499999999999999"/>
    <n v="995100"/>
    <n v="35822000"/>
    <x v="0"/>
    <x v="0"/>
    <n v="0"/>
    <n v="0"/>
    <n v="1"/>
    <m/>
    <n v="2"/>
    <n v="1"/>
    <n v="2"/>
    <n v="0"/>
    <n v="5"/>
    <s v="Low Risk"/>
    <n v="8"/>
    <s v="6-11 bulan"/>
  </r>
  <r>
    <s v="KRM01148"/>
    <d v="2026-03-27T00:00:00"/>
    <x v="1"/>
    <s v="Indah Wijaya"/>
    <s v="53841706791607"/>
    <n v="21"/>
    <s v="Perempuan"/>
    <x v="9"/>
    <n v="4509000"/>
    <n v="0.64402306498114881"/>
    <x v="15"/>
    <s v="DKI Jakarta"/>
    <x v="4"/>
    <s v="KLX 150"/>
    <s v="Trail"/>
    <n v="38043000"/>
    <n v="7609000"/>
    <s v="Medium"/>
    <n v="0.2"/>
    <x v="0"/>
    <n v="0.14499999999999999"/>
    <n v="2903900"/>
    <n v="34847000"/>
    <x v="0"/>
    <x v="0"/>
    <n v="0"/>
    <n v="0"/>
    <n v="1"/>
    <m/>
    <n v="4"/>
    <n v="2"/>
    <n v="1"/>
    <n v="0"/>
    <n v="7"/>
    <s v="Medium Risk"/>
    <n v="6"/>
    <s v="6-11 bulan"/>
  </r>
  <r>
    <s v="KRM01149"/>
    <d v="2026-06-02T00:00:00"/>
    <x v="0"/>
    <s v="Dian Saputra"/>
    <s v="63692610933337"/>
    <n v="46"/>
    <s v="Lakilaki"/>
    <x v="0"/>
    <n v="5795000"/>
    <n v="0.1817946505608283"/>
    <x v="9"/>
    <s v="Jawa Tengah"/>
    <x v="1"/>
    <s v="Lexi LX 155"/>
    <s v="Matic Mid"/>
    <n v="29365000"/>
    <n v="2937000"/>
    <s v="Low"/>
    <n v="0.1"/>
    <x v="4"/>
    <n v="0.14499999999999999"/>
    <n v="1053500"/>
    <n v="37925000"/>
    <x v="0"/>
    <x v="0"/>
    <n v="0"/>
    <n v="0"/>
    <n v="1"/>
    <m/>
    <n v="1"/>
    <n v="3"/>
    <n v="2"/>
    <n v="0"/>
    <n v="6"/>
    <s v="Low Risk"/>
    <n v="4"/>
    <s v="0-5 bulan"/>
  </r>
  <r>
    <s v="KRM01150"/>
    <d v="2026-01-01T00:00:00"/>
    <x v="5"/>
    <s v="Putri Fauzi"/>
    <s v="74131011945509"/>
    <n v="28"/>
    <s v="Lakilaki"/>
    <x v="7"/>
    <n v="3595000"/>
    <n v="0.10292072322670376"/>
    <x v="10"/>
    <s v="Jawa Timur"/>
    <x v="0"/>
    <s v="Revo X"/>
    <s v="Bebek"/>
    <n v="18385000"/>
    <n v="5515000"/>
    <s v="High"/>
    <n v="0.3"/>
    <x v="1"/>
    <n v="0.14499999999999999"/>
    <n v="370000"/>
    <n v="22200000"/>
    <x v="1"/>
    <x v="3"/>
    <n v="29"/>
    <n v="2"/>
    <n v="3"/>
    <s v="verifikasi"/>
    <n v="1"/>
    <n v="1"/>
    <n v="4"/>
    <n v="2"/>
    <n v="8"/>
    <s v="Medium Risk"/>
    <n v="9"/>
    <s v="6-11 bulan"/>
  </r>
  <r>
    <s v="KRM01151"/>
    <d v="2026-03-27T00:00:00"/>
    <x v="1"/>
    <s v="Siti Anggraini"/>
    <s v="78242802509972"/>
    <n v="40"/>
    <s v="Lakilaki"/>
    <x v="9"/>
    <n v="4435000"/>
    <n v="0.59758737316798194"/>
    <x v="19"/>
    <s v="Jawa Barat"/>
    <x v="0"/>
    <s v="PCX 160"/>
    <s v="Matic Premium"/>
    <n v="37035000"/>
    <n v="9259000"/>
    <s v="Medium"/>
    <n v="0.25"/>
    <x v="0"/>
    <n v="0.14499999999999999"/>
    <n v="2650300"/>
    <n v="31803000"/>
    <x v="0"/>
    <x v="0"/>
    <n v="0"/>
    <n v="0"/>
    <n v="1"/>
    <s v="survey ulang"/>
    <n v="4"/>
    <n v="2"/>
    <n v="1"/>
    <n v="0"/>
    <n v="7"/>
    <s v="Medium Risk"/>
    <n v="6"/>
    <s v="6-11 bulan"/>
  </r>
  <r>
    <s v="KRM01152"/>
    <d v="2026-01-20T00:00:00"/>
    <x v="5"/>
    <s v="Andi Permata"/>
    <s v="63292510629187"/>
    <n v="52"/>
    <s v="Perempuan"/>
    <x v="1"/>
    <n v="6715000"/>
    <n v="0.17112434847356664"/>
    <x v="12"/>
    <s v="DKI Jakarta"/>
    <x v="1"/>
    <s v="Lexi LX 155"/>
    <s v="Matic Mid"/>
    <n v="28506000"/>
    <n v="7127000"/>
    <s v="Medium"/>
    <n v="0.25"/>
    <x v="5"/>
    <n v="0.14499999999999999"/>
    <n v="1149100"/>
    <n v="27579000"/>
    <x v="0"/>
    <x v="0"/>
    <n v="0"/>
    <n v="0"/>
    <n v="1"/>
    <m/>
    <n v="1"/>
    <n v="2"/>
    <n v="1"/>
    <n v="0"/>
    <n v="4"/>
    <s v="Low Risk"/>
    <n v="9"/>
    <s v="6-11 bulan"/>
  </r>
  <r>
    <s v="KRM01153"/>
    <d v="2026-01-10T00:00:00"/>
    <x v="5"/>
    <s v="Fitra Utami"/>
    <s v="41841408663501"/>
    <n v="56"/>
    <s v="Perempuan"/>
    <x v="3"/>
    <n v="6032000"/>
    <n v="0.26805371352785146"/>
    <x v="20"/>
    <s v="DKI Jakarta"/>
    <x v="1"/>
    <s v="Freego"/>
    <s v="Matic Mid"/>
    <n v="22594000"/>
    <n v="5649000"/>
    <s v="Medium"/>
    <n v="0.25"/>
    <x v="0"/>
    <n v="0.14499999999999999"/>
    <n v="1616900"/>
    <n v="19402000"/>
    <x v="0"/>
    <x v="0"/>
    <n v="0"/>
    <n v="0"/>
    <n v="1"/>
    <s v="survey ulang"/>
    <n v="2"/>
    <n v="2"/>
    <n v="1"/>
    <n v="0"/>
    <n v="5"/>
    <s v="Low Risk"/>
    <n v="9"/>
    <s v="6-11 bulan"/>
  </r>
  <r>
    <s v="KRM01154"/>
    <d v="2026-04-26T00:00:00"/>
    <x v="2"/>
    <s v="Maya Pratama"/>
    <s v="84122710576768"/>
    <n v="23"/>
    <s v="Lakilaki"/>
    <x v="7"/>
    <n v="2206000"/>
    <n v="0.46106074342701725"/>
    <x v="11"/>
    <s v="Sumatera Utara"/>
    <x v="0"/>
    <s v="PCX 160"/>
    <s v="Matic Premium"/>
    <n v="36452000"/>
    <n v="10935000"/>
    <s v="High"/>
    <n v="0.3"/>
    <x v="4"/>
    <n v="0.14499999999999999"/>
    <n v="1017100"/>
    <n v="36616000"/>
    <x v="0"/>
    <x v="1"/>
    <n v="79"/>
    <n v="2"/>
    <n v="2"/>
    <s v="ok"/>
    <n v="4"/>
    <n v="1"/>
    <n v="2"/>
    <n v="2"/>
    <n v="9"/>
    <s v="High Risk"/>
    <n v="5"/>
    <s v="0-5 bulan"/>
  </r>
  <r>
    <s v="KRM01155"/>
    <d v="2026-02-19T00:00:00"/>
    <x v="3"/>
    <s v="Reza Lestari"/>
    <s v="34132712806555"/>
    <n v="36"/>
    <s v="Lakilaki"/>
    <x v="6"/>
    <n v="5673000"/>
    <n v="0.25776485104882779"/>
    <x v="16"/>
    <s v="Jawa Timur"/>
    <x v="2"/>
    <s v="Nex II"/>
    <s v="Matic Entry"/>
    <n v="17029000"/>
    <n v="1703000"/>
    <s v="Low"/>
    <n v="0.1"/>
    <x v="0"/>
    <n v="0.14499999999999999"/>
    <n v="1462300"/>
    <n v="17548000"/>
    <x v="0"/>
    <x v="0"/>
    <n v="0"/>
    <n v="0"/>
    <n v="1"/>
    <s v="survey ulang"/>
    <n v="2"/>
    <n v="3"/>
    <n v="1"/>
    <n v="0"/>
    <n v="6"/>
    <s v="Low Risk"/>
    <n v="8"/>
    <s v="6-11 bulan"/>
  </r>
  <r>
    <s v="KRM01156"/>
    <d v="2026-01-22T00:00:00"/>
    <x v="5"/>
    <s v="Andi Rahayu"/>
    <s v="72572001882162"/>
    <n v="44"/>
    <s v="Perempuan"/>
    <x v="1"/>
    <n v="11475000"/>
    <n v="4.7416122004357297E-2"/>
    <x v="1"/>
    <s v="Sumatera Selatan"/>
    <x v="1"/>
    <s v="Freego"/>
    <s v="Matic Mid"/>
    <n v="22750000"/>
    <n v="9100000"/>
    <s v="High"/>
    <n v="0.4"/>
    <x v="4"/>
    <n v="0.14499999999999999"/>
    <n v="544100"/>
    <n v="19587000"/>
    <x v="0"/>
    <x v="2"/>
    <n v="0"/>
    <n v="0"/>
    <n v="0"/>
    <m/>
    <n v="1"/>
    <n v="1"/>
    <n v="2"/>
    <n v="0"/>
    <n v="4"/>
    <s v="Low Risk"/>
    <n v="9"/>
    <s v="6-11 bulan"/>
  </r>
  <r>
    <s v="KRM01157"/>
    <d v="2026-05-13T00:00:00"/>
    <x v="4"/>
    <s v="Wahyu Rahayu"/>
    <s v="57772301562211"/>
    <n v="51"/>
    <s v="Perempuan"/>
    <x v="9"/>
    <n v="4331000"/>
    <n v="0.19198799353498036"/>
    <x v="20"/>
    <s v="DKI Jakarta"/>
    <x v="1"/>
    <s v="MT15"/>
    <s v="Sport Naked"/>
    <n v="38863000"/>
    <n v="13602000"/>
    <s v="High"/>
    <n v="0.35"/>
    <x v="2"/>
    <n v="0.14499999999999999"/>
    <n v="831500"/>
    <n v="39912000"/>
    <x v="0"/>
    <x v="0"/>
    <n v="0"/>
    <n v="0"/>
    <n v="1"/>
    <m/>
    <n v="1"/>
    <n v="1"/>
    <n v="3"/>
    <n v="0"/>
    <n v="5"/>
    <s v="Low Risk"/>
    <n v="5"/>
    <s v="0-5 bulan"/>
  </r>
  <r>
    <s v="KRM01158"/>
    <d v="2026-04-06T00:00:00"/>
    <x v="2"/>
    <s v="Rizky Setiawan"/>
    <s v="97022403718617"/>
    <n v="40"/>
    <s v="Lakilaki"/>
    <x v="7"/>
    <n v="2491000"/>
    <n v="1.1962264150943396"/>
    <x v="17"/>
    <s v="Jawa Barat"/>
    <x v="1"/>
    <s v="XMAX 250"/>
    <s v="Maxi Scooter"/>
    <n v="62934000"/>
    <n v="18880000"/>
    <s v="High"/>
    <n v="0.3"/>
    <x v="3"/>
    <n v="0.14499999999999999"/>
    <n v="2979800"/>
    <n v="53636000"/>
    <x v="0"/>
    <x v="0"/>
    <n v="0"/>
    <n v="0"/>
    <n v="1"/>
    <m/>
    <n v="4"/>
    <n v="1"/>
    <n v="1"/>
    <n v="0"/>
    <n v="6"/>
    <s v="Low Risk"/>
    <n v="6"/>
    <s v="6-11 bulan"/>
  </r>
  <r>
    <s v="KRM01159"/>
    <d v="2026-03-30T00:00:00"/>
    <x v="1"/>
    <s v="Indah Saputra"/>
    <s v="79551607902415"/>
    <n v="28"/>
    <s v="Lakilaki"/>
    <x v="1"/>
    <n v="7236000"/>
    <n v="0.10071862907683803"/>
    <x v="19"/>
    <s v="Jawa Barat"/>
    <x v="1"/>
    <s v="MT15"/>
    <s v="Sport Naked"/>
    <n v="36899000"/>
    <n v="14760000"/>
    <s v="High"/>
    <n v="0.4"/>
    <x v="2"/>
    <n v="0.14499999999999999"/>
    <n v="728800"/>
    <n v="34980000"/>
    <x v="0"/>
    <x v="0"/>
    <n v="0"/>
    <n v="0"/>
    <n v="1"/>
    <m/>
    <n v="1"/>
    <n v="1"/>
    <n v="3"/>
    <n v="0"/>
    <n v="5"/>
    <s v="Low Risk"/>
    <n v="6"/>
    <s v="6-11 bulan"/>
  </r>
  <r>
    <s v="KRM01160"/>
    <d v="2026-06-13T00:00:00"/>
    <x v="0"/>
    <s v="Sri Wijaya"/>
    <s v="76032512684522"/>
    <n v="41"/>
    <s v="Perempuan"/>
    <x v="1"/>
    <n v="6589000"/>
    <n v="0.29910456821976023"/>
    <x v="19"/>
    <s v="Jawa Barat"/>
    <x v="1"/>
    <s v="XMAX 250"/>
    <s v="Maxi Scooter"/>
    <n v="61801000"/>
    <n v="12360000"/>
    <s v="Medium"/>
    <n v="0.2"/>
    <x v="4"/>
    <n v="0.14499999999999999"/>
    <n v="1970800"/>
    <n v="70947000"/>
    <x v="0"/>
    <x v="0"/>
    <n v="0"/>
    <n v="0"/>
    <n v="1"/>
    <s v="ok"/>
    <n v="2"/>
    <n v="2"/>
    <n v="2"/>
    <n v="0"/>
    <n v="6"/>
    <s v="Low Risk"/>
    <n v="4"/>
    <s v="0-5 bulan"/>
  </r>
  <r>
    <s v="KRM01161"/>
    <d v="2026-02-03T00:00:00"/>
    <x v="3"/>
    <s v="Rina Kurniawan"/>
    <s v="90291904936777"/>
    <n v="48"/>
    <s v="Lakilaki"/>
    <x v="6"/>
    <n v="5735000"/>
    <n v="0.56493461203138617"/>
    <x v="20"/>
    <s v="DKI Jakarta"/>
    <x v="1"/>
    <s v="MT15"/>
    <s v="Sport Naked"/>
    <n v="37728000"/>
    <n v="3773000"/>
    <s v="Low"/>
    <n v="0.1"/>
    <x v="0"/>
    <n v="0.14499999999999999"/>
    <n v="3239900"/>
    <n v="38878000"/>
    <x v="0"/>
    <x v="0"/>
    <n v="0"/>
    <n v="0"/>
    <n v="1"/>
    <s v="data kurang"/>
    <n v="4"/>
    <n v="3"/>
    <n v="1"/>
    <n v="0"/>
    <n v="8"/>
    <s v="Medium Risk"/>
    <n v="8"/>
    <s v="6-11 bulan"/>
  </r>
  <r>
    <s v="KRM01162"/>
    <d v="2026-01-01T00:00:00"/>
    <x v="5"/>
    <s v="Dewi Nugroho"/>
    <s v="95651608614786"/>
    <n v="33"/>
    <s v="Lakilaki"/>
    <x v="1"/>
    <n v="9303000"/>
    <n v="3.8783188218854132E-2"/>
    <x v="12"/>
    <s v="DKI Jakarta"/>
    <x v="2"/>
    <s v="Nex II"/>
    <s v="Matic Entry"/>
    <n v="16733000"/>
    <n v="4183000"/>
    <s v="Medium"/>
    <n v="0.25"/>
    <x v="1"/>
    <n v="0.14499999999999999"/>
    <n v="360800"/>
    <n v="21649000"/>
    <x v="0"/>
    <x v="0"/>
    <n v="0"/>
    <n v="0"/>
    <n v="1"/>
    <s v="approved"/>
    <n v="1"/>
    <n v="2"/>
    <n v="4"/>
    <n v="0"/>
    <n v="7"/>
    <s v="Medium Risk"/>
    <n v="9"/>
    <s v="6-11 bulan"/>
  </r>
  <r>
    <s v="KRM01163"/>
    <d v="2026-05-03T00:00:00"/>
    <x v="4"/>
    <s v="Dani Wibowo"/>
    <s v="81962706661059"/>
    <n v="48"/>
    <s v="Perempuan"/>
    <x v="6"/>
    <n v="5344000"/>
    <n v="0.1340381736526946"/>
    <x v="15"/>
    <s v="DKI Jakarta"/>
    <x v="0"/>
    <s v="Vario 125"/>
    <s v="Matic Mid"/>
    <n v="25601000"/>
    <n v="3840000"/>
    <s v="Medium"/>
    <n v="0.15"/>
    <x v="2"/>
    <n v="0.14499999999999999"/>
    <n v="716300"/>
    <n v="34382000"/>
    <x v="0"/>
    <x v="0"/>
    <n v="0"/>
    <n v="0"/>
    <n v="1"/>
    <s v="data kurang"/>
    <n v="1"/>
    <n v="2"/>
    <n v="3"/>
    <n v="0"/>
    <n v="6"/>
    <s v="Low Risk"/>
    <n v="5"/>
    <s v="0-5 bulan"/>
  </r>
  <r>
    <s v="KRM01164"/>
    <d v="2026-02-03T00:00:00"/>
    <x v="3"/>
    <s v="Reza Cahyono"/>
    <s v="99941104908987"/>
    <n v="56"/>
    <s v="Perempuan"/>
    <x v="0"/>
    <n v="7574000"/>
    <n v="3.5885925534724056E-2"/>
    <x v="11"/>
    <s v="Sumatera Utara"/>
    <x v="3"/>
    <s v="Dazz"/>
    <s v="Matic Entry"/>
    <n v="15755000"/>
    <n v="6302000"/>
    <s v="High"/>
    <n v="0.4"/>
    <x v="1"/>
    <n v="0.14499999999999999"/>
    <n v="271800"/>
    <n v="16306000"/>
    <x v="1"/>
    <x v="4"/>
    <n v="208"/>
    <n v="12"/>
    <n v="5"/>
    <m/>
    <n v="1"/>
    <n v="1"/>
    <n v="4"/>
    <n v="4"/>
    <n v="10"/>
    <s v="High Risk"/>
    <n v="8"/>
    <s v="6-11 bulan"/>
  </r>
  <r>
    <s v="KRM01165"/>
    <d v="2026-06-17T00:00:00"/>
    <x v="0"/>
    <s v="Nurul Permata"/>
    <s v="98012304972084"/>
    <n v="45"/>
    <s v="Perempuan"/>
    <x v="9"/>
    <n v="5784000"/>
    <n v="0.12204356846473029"/>
    <x v="7"/>
    <s v="Jawa Barat"/>
    <x v="1"/>
    <s v="NMAX 155"/>
    <s v="Matic Premium"/>
    <n v="35740000"/>
    <n v="14296000"/>
    <s v="High"/>
    <n v="0.4"/>
    <x v="2"/>
    <n v="0.14499999999999999"/>
    <n v="705900"/>
    <n v="33882000"/>
    <x v="0"/>
    <x v="0"/>
    <n v="0"/>
    <n v="0"/>
    <n v="1"/>
    <s v="ok"/>
    <n v="1"/>
    <n v="1"/>
    <n v="3"/>
    <n v="0"/>
    <n v="5"/>
    <s v="Low Risk"/>
    <n v="4"/>
    <s v="0-5 bulan"/>
  </r>
  <r>
    <s v="KRM01166"/>
    <d v="2026-06-06T00:00:00"/>
    <x v="0"/>
    <s v="Nurul Fauzi"/>
    <s v="31892007972710"/>
    <n v="21"/>
    <s v="Perempuan"/>
    <x v="1"/>
    <n v="11004000"/>
    <n v="9.9809160305343508E-2"/>
    <x v="10"/>
    <s v="Jawa Timur"/>
    <x v="1"/>
    <s v="R15"/>
    <s v="Sport"/>
    <n v="41707000"/>
    <n v="8341000"/>
    <s v="Medium"/>
    <n v="0.2"/>
    <x v="2"/>
    <n v="0.14499999999999999"/>
    <n v="1098300"/>
    <n v="52719000"/>
    <x v="0"/>
    <x v="0"/>
    <n v="0"/>
    <n v="0"/>
    <n v="1"/>
    <s v="data kurang"/>
    <n v="1"/>
    <n v="2"/>
    <n v="3"/>
    <n v="0"/>
    <n v="6"/>
    <s v="Low Risk"/>
    <n v="4"/>
    <s v="0-5 bulan"/>
  </r>
  <r>
    <s v="KRM01167"/>
    <d v="2026-01-27T00:00:00"/>
    <x v="5"/>
    <s v="Wahyu Hakim"/>
    <s v="81002902733686"/>
    <n v="37"/>
    <s v="Perempuan"/>
    <x v="1"/>
    <n v="5712000"/>
    <n v="0.16244747899159664"/>
    <x v="5"/>
    <s v="Kalimantan Timur"/>
    <x v="0"/>
    <s v="Revo X"/>
    <s v="Bebek"/>
    <n v="18292000"/>
    <n v="4573000"/>
    <s v="Medium"/>
    <n v="0.25"/>
    <x v="3"/>
    <n v="0.14499999999999999"/>
    <n v="927900"/>
    <n v="16703000"/>
    <x v="0"/>
    <x v="0"/>
    <n v="0"/>
    <n v="0"/>
    <n v="1"/>
    <m/>
    <n v="1"/>
    <n v="2"/>
    <n v="1"/>
    <n v="0"/>
    <n v="4"/>
    <s v="Low Risk"/>
    <n v="8"/>
    <s v="6-11 bulan"/>
  </r>
  <r>
    <s v="KRM01168"/>
    <d v="2026-02-16T00:00:00"/>
    <x v="3"/>
    <s v="Lestari Anggraini"/>
    <s v="53232404749582"/>
    <n v="26"/>
    <s v="Lakilaki"/>
    <x v="4"/>
    <n v="6815000"/>
    <n v="9.2633895818048428E-2"/>
    <x v="4"/>
    <s v="Kalimantan Selatan"/>
    <x v="0"/>
    <s v="Revo X"/>
    <s v="Bebek"/>
    <n v="18632000"/>
    <n v="2795000"/>
    <s v="Medium"/>
    <n v="0.15"/>
    <x v="4"/>
    <n v="0.14499999999999999"/>
    <n v="631300"/>
    <n v="22727000"/>
    <x v="0"/>
    <x v="0"/>
    <n v="0"/>
    <n v="0"/>
    <n v="1"/>
    <s v="survey ulang"/>
    <n v="1"/>
    <n v="2"/>
    <n v="2"/>
    <n v="0"/>
    <n v="5"/>
    <s v="Low Risk"/>
    <n v="8"/>
    <s v="6-11 bulan"/>
  </r>
  <r>
    <s v="KRM01169"/>
    <d v="2026-03-29T00:00:00"/>
    <x v="1"/>
    <s v="Fitra Hartono"/>
    <s v="79181807665440"/>
    <n v="45"/>
    <s v="Lakilaki"/>
    <x v="1"/>
    <n v="13797000"/>
    <n v="0.27143581938102485"/>
    <x v="11"/>
    <s v="Sumatera Utara"/>
    <x v="0"/>
    <s v="ADV 160"/>
    <s v="Adventure"/>
    <n v="43610000"/>
    <n v="4361000"/>
    <s v="Low"/>
    <n v="0.1"/>
    <x v="0"/>
    <n v="0.14499999999999999"/>
    <n v="3745000"/>
    <n v="44940000"/>
    <x v="0"/>
    <x v="0"/>
    <n v="0"/>
    <n v="0"/>
    <n v="1"/>
    <m/>
    <n v="2"/>
    <n v="3"/>
    <n v="1"/>
    <n v="0"/>
    <n v="6"/>
    <s v="Low Risk"/>
    <n v="6"/>
    <s v="6-11 bulan"/>
  </r>
  <r>
    <s v="KRM01170"/>
    <d v="2026-02-23T00:00:00"/>
    <x v="3"/>
    <s v="Lestari Pratama"/>
    <s v="79182706893429"/>
    <n v="47"/>
    <s v="Perempuan"/>
    <x v="2"/>
    <n v="2228000"/>
    <n v="0.1690754039497307"/>
    <x v="16"/>
    <s v="Jawa Timur"/>
    <x v="0"/>
    <s v="Revo X"/>
    <s v="Bebek"/>
    <n v="17471000"/>
    <n v="4368000"/>
    <s v="Medium"/>
    <n v="0.25"/>
    <x v="1"/>
    <n v="0.14499999999999999"/>
    <n v="376700"/>
    <n v="22602000"/>
    <x v="1"/>
    <x v="4"/>
    <n v="194"/>
    <n v="11"/>
    <n v="5"/>
    <s v="ok"/>
    <n v="1"/>
    <n v="2"/>
    <n v="4"/>
    <n v="4"/>
    <n v="11"/>
    <s v="High Risk"/>
    <n v="7"/>
    <s v="6-11 bulan"/>
  </r>
  <r>
    <s v="KRM01171"/>
    <d v="2026-01-30T00:00:00"/>
    <x v="5"/>
    <s v="Indah Hartono"/>
    <s v="95242608996700"/>
    <n v="57"/>
    <s v="Lakilaki"/>
    <x v="2"/>
    <n v="2371000"/>
    <n v="0.41332770982707717"/>
    <x v="2"/>
    <s v="Riau"/>
    <x v="3"/>
    <s v="Dazz"/>
    <s v="Matic Entry"/>
    <n v="16099000"/>
    <n v="1610000"/>
    <s v="Low"/>
    <n v="0.1"/>
    <x v="3"/>
    <n v="0.14499999999999999"/>
    <n v="980000"/>
    <n v="17640000"/>
    <x v="0"/>
    <x v="0"/>
    <n v="0"/>
    <n v="0"/>
    <n v="1"/>
    <s v="ok"/>
    <n v="4"/>
    <n v="3"/>
    <n v="1"/>
    <n v="0"/>
    <n v="8"/>
    <s v="Medium Risk"/>
    <n v="8"/>
    <s v="6-11 bulan"/>
  </r>
  <r>
    <s v="KRM01172"/>
    <d v="2026-03-26T00:00:00"/>
    <x v="1"/>
    <s v="Putri Sari"/>
    <s v="50901505925074"/>
    <n v="54"/>
    <s v="Perempuan"/>
    <x v="2"/>
    <n v="2508000"/>
    <n v="0.19238437001594896"/>
    <x v="4"/>
    <s v="Kalimantan Selatan"/>
    <x v="0"/>
    <s v="Revo X"/>
    <s v="Bebek"/>
    <n v="17292000"/>
    <n v="5187000"/>
    <s v="High"/>
    <n v="0.3"/>
    <x v="4"/>
    <n v="0.14499999999999999"/>
    <n v="482500"/>
    <n v="17370000"/>
    <x v="0"/>
    <x v="2"/>
    <n v="0"/>
    <n v="0"/>
    <n v="0"/>
    <s v="approved"/>
    <n v="1"/>
    <n v="1"/>
    <n v="2"/>
    <n v="0"/>
    <n v="4"/>
    <s v="Low Risk"/>
    <n v="6"/>
    <s v="6-11 bulan"/>
  </r>
  <r>
    <s v="KRM01173"/>
    <d v="2026-02-22T00:00:00"/>
    <x v="3"/>
    <s v="Eka Kurniawan"/>
    <s v="73541208697120"/>
    <n v="56"/>
    <s v="Lakilaki"/>
    <x v="1"/>
    <n v="14134000"/>
    <n v="4.542946087448705E-2"/>
    <x v="12"/>
    <s v="DKI Jakarta"/>
    <x v="0"/>
    <s v="Vario 125"/>
    <s v="Matic Mid"/>
    <n v="24814000"/>
    <n v="2481000"/>
    <s v="Low"/>
    <n v="0.1"/>
    <x v="1"/>
    <n v="0.14499999999999999"/>
    <n v="642100"/>
    <n v="38525000"/>
    <x v="1"/>
    <x v="4"/>
    <n v="338"/>
    <n v="12"/>
    <n v="5"/>
    <m/>
    <n v="1"/>
    <n v="3"/>
    <n v="4"/>
    <n v="4"/>
    <n v="12"/>
    <s v="High Risk"/>
    <n v="8"/>
    <s v="6-11 bulan"/>
  </r>
  <r>
    <s v="KRM01174"/>
    <d v="2026-03-31T00:00:00"/>
    <x v="1"/>
    <s v="Eka Santoso"/>
    <s v="79872804776926"/>
    <n v="34"/>
    <s v="Lakilaki"/>
    <x v="1"/>
    <n v="12577000"/>
    <n v="0.14017651268187961"/>
    <x v="9"/>
    <s v="Jawa Tengah"/>
    <x v="0"/>
    <s v="CB150R"/>
    <s v="Sport"/>
    <n v="30664000"/>
    <n v="4600000"/>
    <s v="Medium"/>
    <n v="0.15"/>
    <x v="3"/>
    <n v="0.14499999999999999"/>
    <n v="1763000"/>
    <n v="31733000"/>
    <x v="0"/>
    <x v="0"/>
    <n v="0"/>
    <n v="0"/>
    <n v="1"/>
    <m/>
    <n v="1"/>
    <n v="2"/>
    <n v="1"/>
    <n v="0"/>
    <n v="4"/>
    <s v="Low Risk"/>
    <n v="6"/>
    <s v="6-11 bulan"/>
  </r>
  <r>
    <s v="KRM01175"/>
    <d v="2026-06-17T00:00:00"/>
    <x v="0"/>
    <s v="Budi Susanti"/>
    <s v="38772607907226"/>
    <n v="53"/>
    <s v="Perempuan"/>
    <x v="6"/>
    <n v="6162000"/>
    <n v="0.13015254787406685"/>
    <x v="15"/>
    <s v="DKI Jakarta"/>
    <x v="0"/>
    <s v="Vario 160"/>
    <s v="Matic Mid"/>
    <n v="30456000"/>
    <n v="6091000"/>
    <s v="Medium"/>
    <n v="0.2"/>
    <x v="2"/>
    <n v="0.14499999999999999"/>
    <n v="802000"/>
    <n v="38496000"/>
    <x v="0"/>
    <x v="0"/>
    <n v="0"/>
    <n v="0"/>
    <n v="1"/>
    <s v="verifikasi"/>
    <n v="1"/>
    <n v="2"/>
    <n v="3"/>
    <n v="0"/>
    <n v="6"/>
    <s v="Low Risk"/>
    <n v="4"/>
    <s v="0-5 bulan"/>
  </r>
  <r>
    <s v="KRM01176"/>
    <d v="2026-06-12T00:00:00"/>
    <x v="0"/>
    <s v="Dewi Sari"/>
    <s v="82071805955215"/>
    <n v="31"/>
    <s v="Perempuan"/>
    <x v="1"/>
    <n v="8163000"/>
    <n v="0.18304544897709177"/>
    <x v="17"/>
    <s v="Jawa Barat"/>
    <x v="4"/>
    <s v="KLX 150"/>
    <s v="Trail"/>
    <n v="36820000"/>
    <n v="14728000"/>
    <s v="High"/>
    <n v="0.4"/>
    <x v="3"/>
    <n v="0.14499999999999999"/>
    <n v="1494200"/>
    <n v="26896000"/>
    <x v="0"/>
    <x v="0"/>
    <n v="0"/>
    <n v="0"/>
    <n v="1"/>
    <s v="ok"/>
    <n v="1"/>
    <n v="1"/>
    <n v="1"/>
    <n v="0"/>
    <n v="3"/>
    <s v="Low Risk"/>
    <n v="4"/>
    <s v="0-5 bulan"/>
  </r>
  <r>
    <s v="KRM01177"/>
    <d v="2026-02-19T00:00:00"/>
    <x v="3"/>
    <s v="Rahmat Santoso"/>
    <s v="57881607753068"/>
    <n v="45"/>
    <s v="Perempuan"/>
    <x v="6"/>
    <n v="5674000"/>
    <n v="0.21651392315826579"/>
    <x v="9"/>
    <s v="Jawa Tengah"/>
    <x v="0"/>
    <s v="Vario 160"/>
    <s v="Matic Mid"/>
    <n v="30272000"/>
    <n v="12109000"/>
    <s v="High"/>
    <n v="0.4"/>
    <x v="3"/>
    <n v="0.14499999999999999"/>
    <n v="1228500"/>
    <n v="22114000"/>
    <x v="0"/>
    <x v="0"/>
    <n v="0"/>
    <n v="0"/>
    <n v="1"/>
    <m/>
    <n v="2"/>
    <n v="1"/>
    <n v="1"/>
    <n v="0"/>
    <n v="4"/>
    <s v="Low Risk"/>
    <n v="8"/>
    <s v="6-11 bulan"/>
  </r>
  <r>
    <s v="KRM01178"/>
    <d v="2026-03-04T00:00:00"/>
    <x v="1"/>
    <s v="Tidak Diketahui"/>
    <s v="Invalid"/>
    <n v="41"/>
    <s v="Lakilaki"/>
    <x v="9"/>
    <n v="4701000"/>
    <n v="0.15358434375664753"/>
    <x v="3"/>
    <s v="Sulawesi Selatan"/>
    <x v="1"/>
    <s v="Lexi LX 155"/>
    <s v="Matic Mid"/>
    <n v="27867000"/>
    <n v="9753000"/>
    <s v="High"/>
    <n v="0.35"/>
    <x v="4"/>
    <n v="0.14499999999999999"/>
    <n v="722000"/>
    <n v="25994000"/>
    <x v="0"/>
    <x v="0"/>
    <n v="0"/>
    <n v="0"/>
    <n v="1"/>
    <s v="ok"/>
    <n v="1"/>
    <n v="1"/>
    <n v="2"/>
    <n v="0"/>
    <n v="4"/>
    <s v="Low Risk"/>
    <n v="7"/>
    <s v="6-11 bulan"/>
  </r>
  <r>
    <s v="KRM01179"/>
    <d v="2026-01-22T00:00:00"/>
    <x v="5"/>
    <s v="Fajar Lestari"/>
    <s v="56442809611632"/>
    <n v="47"/>
    <s v="Perempuan"/>
    <x v="8"/>
    <n v="3968000"/>
    <n v="0.16038306451612902"/>
    <x v="7"/>
    <s v="Jawa Barat"/>
    <x v="0"/>
    <s v="Vario 160"/>
    <s v="Matic Mid"/>
    <n v="29744000"/>
    <n v="10410000"/>
    <s v="High"/>
    <n v="0.35"/>
    <x v="2"/>
    <n v="0.14499999999999999"/>
    <n v="636400"/>
    <n v="30547000"/>
    <x v="0"/>
    <x v="0"/>
    <n v="0"/>
    <n v="0"/>
    <n v="1"/>
    <m/>
    <n v="1"/>
    <n v="1"/>
    <n v="3"/>
    <n v="0"/>
    <n v="5"/>
    <s v="Low Risk"/>
    <n v="9"/>
    <s v="6-11 bulan"/>
  </r>
  <r>
    <s v="KRM01180"/>
    <d v="2026-04-10T00:00:00"/>
    <x v="2"/>
    <s v="Maya Pratama"/>
    <s v="67112110752311"/>
    <n v="50"/>
    <s v="Perempuan"/>
    <x v="1"/>
    <n v="11818000"/>
    <n v="0.17516500253850059"/>
    <x v="6"/>
    <s v="DIY"/>
    <x v="0"/>
    <s v="PCX 160"/>
    <s v="Matic Premium"/>
    <n v="36160000"/>
    <n v="14464000"/>
    <s v="High"/>
    <n v="0.4"/>
    <x v="0"/>
    <n v="0.14499999999999999"/>
    <n v="2070100"/>
    <n v="24842000"/>
    <x v="0"/>
    <x v="0"/>
    <n v="0"/>
    <n v="0"/>
    <n v="1"/>
    <s v="survey ulang"/>
    <n v="1"/>
    <n v="1"/>
    <n v="1"/>
    <n v="0"/>
    <n v="3"/>
    <s v="Low Risk"/>
    <n v="6"/>
    <s v="6-11 bulan"/>
  </r>
  <r>
    <s v="KRM01181"/>
    <d v="2026-02-05T00:00:00"/>
    <x v="3"/>
    <s v="Rizky Wibowo"/>
    <s v="71551902787129"/>
    <n v="52"/>
    <s v="Lakilaki"/>
    <x v="4"/>
    <n v="6437000"/>
    <n v="0.17899642690694423"/>
    <x v="1"/>
    <s v="Sumatera Selatan"/>
    <x v="2"/>
    <s v="Nex II"/>
    <s v="Matic Entry"/>
    <n v="17251000"/>
    <n v="5175000"/>
    <s v="High"/>
    <n v="0.3"/>
    <x v="0"/>
    <n v="0.14499999999999999"/>
    <n v="1152200"/>
    <n v="13827000"/>
    <x v="0"/>
    <x v="0"/>
    <n v="0"/>
    <n v="0"/>
    <n v="1"/>
    <s v="ok"/>
    <n v="1"/>
    <n v="1"/>
    <n v="1"/>
    <n v="0"/>
    <n v="3"/>
    <s v="Low Risk"/>
    <n v="8"/>
    <s v="6-11 bulan"/>
  </r>
  <r>
    <s v="KRM01183"/>
    <d v="2026-02-21T00:00:00"/>
    <x v="3"/>
    <s v="Rahmat Kurniawan"/>
    <s v="84052601946047"/>
    <n v="34"/>
    <s v="Lakilaki"/>
    <x v="0"/>
    <n v="4744000"/>
    <n v="0.17917369308600337"/>
    <x v="15"/>
    <s v="DKI Jakarta"/>
    <x v="1"/>
    <s v="Mio M3"/>
    <s v="Matic Entry"/>
    <n v="18603000"/>
    <n v="2790000"/>
    <s v="Medium"/>
    <n v="0.15"/>
    <x v="5"/>
    <n v="0.14499999999999999"/>
    <n v="850000"/>
    <n v="20399000"/>
    <x v="0"/>
    <x v="0"/>
    <n v="0"/>
    <n v="0"/>
    <n v="1"/>
    <m/>
    <n v="1"/>
    <n v="2"/>
    <n v="1"/>
    <n v="0"/>
    <n v="4"/>
    <s v="Low Risk"/>
    <n v="8"/>
    <s v="6-11 bulan"/>
  </r>
  <r>
    <s v="KRM01184"/>
    <d v="2026-01-13T00:00:00"/>
    <x v="5"/>
    <s v="Fitra Lestari"/>
    <s v="39722006689676"/>
    <n v="57"/>
    <s v="Perempuan"/>
    <x v="1"/>
    <n v="6220000"/>
    <n v="0.28239549839228295"/>
    <x v="1"/>
    <s v="Sumatera Selatan"/>
    <x v="1"/>
    <s v="Aerox 155"/>
    <s v="Matic Sport"/>
    <n v="30681000"/>
    <n v="12273000"/>
    <s v="High"/>
    <n v="0.4"/>
    <x v="0"/>
    <n v="0.14499999999999999"/>
    <n v="1756500"/>
    <n v="21077000"/>
    <x v="0"/>
    <x v="0"/>
    <n v="0"/>
    <n v="0"/>
    <n v="1"/>
    <s v="ok"/>
    <n v="2"/>
    <n v="1"/>
    <n v="1"/>
    <n v="0"/>
    <n v="4"/>
    <s v="Low Risk"/>
    <n v="9"/>
    <s v="6-11 bulan"/>
  </r>
  <r>
    <s v="KRM01185"/>
    <d v="2026-05-28T00:00:00"/>
    <x v="4"/>
    <s v="Budi Santoso"/>
    <s v="71721911512631"/>
    <n v="47"/>
    <s v="Perempuan"/>
    <x v="0"/>
    <n v="6722000"/>
    <n v="0.21535257363879798"/>
    <x v="0"/>
    <s v="Bali"/>
    <x v="0"/>
    <s v="Vario 160"/>
    <s v="Matic Mid"/>
    <n v="29926000"/>
    <n v="2993000"/>
    <s v="Low"/>
    <n v="0.1"/>
    <x v="5"/>
    <n v="0.14499999999999999"/>
    <n v="1447600"/>
    <n v="34743000"/>
    <x v="0"/>
    <x v="0"/>
    <n v="0"/>
    <n v="0"/>
    <n v="1"/>
    <s v="ok"/>
    <n v="2"/>
    <n v="3"/>
    <n v="1"/>
    <n v="0"/>
    <n v="6"/>
    <s v="Low Risk"/>
    <n v="4"/>
    <s v="0-5 bulan"/>
  </r>
  <r>
    <s v="KRM01186"/>
    <s v="Data Tidak Lengkap"/>
    <x v="7"/>
    <s v="Tidak Diketahui"/>
    <s v="Data Tidak Lengkap"/>
    <n v="27"/>
    <s v="Lakilaki"/>
    <x v="9"/>
    <n v="5141000"/>
    <n v="0.46064967905076831"/>
    <x v="18"/>
    <s v="Jawa Barat"/>
    <x v="1"/>
    <s v="R15"/>
    <s v="Sport"/>
    <n v="43765465"/>
    <n v="8753000"/>
    <s v="Medium"/>
    <n v="0.2"/>
    <x v="3"/>
    <n v="0.14499999999999999"/>
    <n v="2368200"/>
    <n v="42628000"/>
    <x v="0"/>
    <x v="0"/>
    <n v="0"/>
    <n v="0"/>
    <n v="1"/>
    <m/>
    <n v="4"/>
    <n v="2"/>
    <n v="1"/>
    <n v="0"/>
    <n v="7"/>
    <s v="Medium Risk"/>
    <s v="N/A"/>
    <s v="N/A"/>
  </r>
  <r>
    <s v="KRM01187"/>
    <d v="2026-03-29T00:00:00"/>
    <x v="1"/>
    <s v="Yusuf Permata"/>
    <s v="44882503611292"/>
    <n v="49"/>
    <s v="Lakilaki"/>
    <x v="1"/>
    <n v="5536000"/>
    <n v="9.4472543352601163E-2"/>
    <x v="14"/>
    <s v="DKI Jakarta"/>
    <x v="2"/>
    <s v="Address"/>
    <s v="Matic Mid"/>
    <n v="21183000"/>
    <n v="5296000"/>
    <s v="Medium"/>
    <n v="0.25"/>
    <x v="2"/>
    <n v="0.14499999999999999"/>
    <n v="523000"/>
    <n v="25102000"/>
    <x v="0"/>
    <x v="2"/>
    <n v="0"/>
    <n v="0"/>
    <n v="0"/>
    <m/>
    <n v="1"/>
    <n v="2"/>
    <n v="3"/>
    <n v="0"/>
    <n v="6"/>
    <s v="Low Risk"/>
    <n v="6"/>
    <s v="6-11 bulan"/>
  </r>
  <r>
    <s v="KRM01188"/>
    <s v="Data Tidak Lengkap"/>
    <x v="7"/>
    <s v="Tidak Diketahui"/>
    <s v="Data Tidak Lengkap"/>
    <n v="45"/>
    <s v="Perempuan"/>
    <x v="9"/>
    <n v="5141000"/>
    <n v="0.24833689943590742"/>
    <x v="18"/>
    <s v="Jawa Barat"/>
    <x v="1"/>
    <s v="Lexi LX 155"/>
    <s v="Matic Mid"/>
    <n v="29038368"/>
    <n v="10163000"/>
    <s v="High"/>
    <n v="0.35"/>
    <x v="3"/>
    <n v="0.14499999999999999"/>
    <n v="1276700"/>
    <n v="22981000"/>
    <x v="0"/>
    <x v="0"/>
    <n v="0"/>
    <n v="0"/>
    <n v="1"/>
    <s v="survey ulang"/>
    <n v="2"/>
    <n v="1"/>
    <n v="1"/>
    <n v="0"/>
    <n v="4"/>
    <s v="Low Risk"/>
    <s v="N/A"/>
    <s v="N/A"/>
  </r>
  <r>
    <s v="KRM01189"/>
    <d v="2026-05-11T00:00:00"/>
    <x v="4"/>
    <s v="Tri Rahayu"/>
    <s v="34531508842059"/>
    <n v="56"/>
    <s v="Lakilaki"/>
    <x v="6"/>
    <n v="5895000"/>
    <n v="8.1051738761662426E-2"/>
    <x v="0"/>
    <s v="Bali"/>
    <x v="0"/>
    <s v="Beat Street"/>
    <s v="Matic Entry"/>
    <n v="18442000"/>
    <n v="6455000"/>
    <s v="High"/>
    <n v="0.35"/>
    <x v="4"/>
    <n v="0.14499999999999999"/>
    <n v="477800"/>
    <n v="17202000"/>
    <x v="0"/>
    <x v="0"/>
    <n v="0"/>
    <n v="0"/>
    <n v="1"/>
    <s v="data kurang"/>
    <n v="1"/>
    <n v="1"/>
    <n v="2"/>
    <n v="0"/>
    <n v="4"/>
    <s v="Low Risk"/>
    <n v="5"/>
    <s v="0-5 bulan"/>
  </r>
  <r>
    <s v="KRM01190"/>
    <d v="2026-02-22T00:00:00"/>
    <x v="3"/>
    <s v="Rahmat Anggraini"/>
    <s v="63491703994765"/>
    <n v="27"/>
    <s v="Lakilaki"/>
    <x v="3"/>
    <n v="6045000"/>
    <n v="0.1188089330024814"/>
    <x v="0"/>
    <s v="Bali"/>
    <x v="2"/>
    <s v="Address"/>
    <s v="Matic Mid"/>
    <n v="21197000"/>
    <n v="3180000"/>
    <s v="Medium"/>
    <n v="0.15"/>
    <x v="4"/>
    <n v="0.14499999999999999"/>
    <n v="718200"/>
    <n v="25855000"/>
    <x v="0"/>
    <x v="0"/>
    <n v="0"/>
    <n v="0"/>
    <n v="1"/>
    <m/>
    <n v="1"/>
    <n v="2"/>
    <n v="2"/>
    <n v="0"/>
    <n v="5"/>
    <s v="Low Risk"/>
    <n v="8"/>
    <s v="6-11 bulan"/>
  </r>
  <r>
    <s v="KRM01191"/>
    <s v="Data Tidak Lengkap"/>
    <x v="7"/>
    <s v="Tidak Diketahui"/>
    <s v="Data Tidak Lengkap"/>
    <n v="53"/>
    <s v="Lakilaki"/>
    <x v="0"/>
    <n v="6111000"/>
    <n v="0.12497136311569301"/>
    <x v="18"/>
    <s v="Jawa Tengah"/>
    <x v="1"/>
    <s v="Mio M3"/>
    <s v="Matic Entry"/>
    <n v="17371343"/>
    <n v="6080000"/>
    <s v="High"/>
    <n v="0.35"/>
    <x v="3"/>
    <n v="0.14499999999999999"/>
    <n v="763700"/>
    <n v="13747000"/>
    <x v="0"/>
    <x v="0"/>
    <n v="0"/>
    <n v="0"/>
    <n v="1"/>
    <s v="ok"/>
    <n v="1"/>
    <n v="1"/>
    <n v="1"/>
    <n v="0"/>
    <n v="3"/>
    <s v="Low Risk"/>
    <s v="N/A"/>
    <s v="N/A"/>
  </r>
  <r>
    <s v="KRM01192"/>
    <d v="2026-04-25T00:00:00"/>
    <x v="2"/>
    <s v="Tidak Diketahui"/>
    <s v="Invalid"/>
    <n v="55"/>
    <s v="Perempuan"/>
    <x v="8"/>
    <n v="3195000"/>
    <n v="0.45070422535211269"/>
    <x v="2"/>
    <s v="Riau"/>
    <x v="1"/>
    <s v="Lexi LX 155"/>
    <s v="Matic Mid"/>
    <n v="28385735"/>
    <n v="7096000"/>
    <s v="Medium"/>
    <n v="0.25"/>
    <x v="3"/>
    <n v="0.14499999999999999"/>
    <n v="1440000"/>
    <n v="25920000"/>
    <x v="0"/>
    <x v="0"/>
    <n v="0"/>
    <n v="0"/>
    <n v="1"/>
    <s v="verifikasi"/>
    <n v="4"/>
    <n v="2"/>
    <n v="1"/>
    <n v="0"/>
    <n v="7"/>
    <s v="Medium Risk"/>
    <n v="5"/>
    <s v="0-5 bulan"/>
  </r>
  <r>
    <s v="KRM01193"/>
    <d v="2026-03-03T00:00:00"/>
    <x v="1"/>
    <s v="Indah Setiawan"/>
    <s v="93642005566055"/>
    <n v="49"/>
    <s v="Lakilaki"/>
    <x v="0"/>
    <n v="5171000"/>
    <n v="0.21235737768323343"/>
    <x v="11"/>
    <s v="Sumatera Utara"/>
    <x v="4"/>
    <s v="KLX 150"/>
    <s v="Trail"/>
    <n v="36730000"/>
    <n v="9182000"/>
    <s v="Medium"/>
    <n v="0.25"/>
    <x v="4"/>
    <n v="0.14499999999999999"/>
    <n v="1098100"/>
    <n v="39531000"/>
    <x v="0"/>
    <x v="0"/>
    <n v="0"/>
    <n v="0"/>
    <n v="1"/>
    <s v="verifikasi"/>
    <n v="2"/>
    <n v="2"/>
    <n v="2"/>
    <n v="0"/>
    <n v="6"/>
    <s v="Low Risk"/>
    <n v="7"/>
    <s v="6-11 bulan"/>
  </r>
  <r>
    <s v="KRM01194"/>
    <d v="2026-03-18T00:00:00"/>
    <x v="1"/>
    <s v="Rahmat Kusuma"/>
    <s v="68362301555432"/>
    <n v="23"/>
    <s v="Perempuan"/>
    <x v="0"/>
    <n v="6305000"/>
    <n v="0.17183187946074543"/>
    <x v="16"/>
    <s v="Jawa Timur"/>
    <x v="1"/>
    <s v="XMAX 250"/>
    <s v="Maxi Scooter"/>
    <n v="62803000"/>
    <n v="25121000"/>
    <s v="High"/>
    <n v="0.4"/>
    <x v="1"/>
    <n v="0.14499999999999999"/>
    <n v="1083400"/>
    <n v="65002000"/>
    <x v="0"/>
    <x v="0"/>
    <n v="0"/>
    <n v="0"/>
    <n v="1"/>
    <s v="verifikasi"/>
    <n v="1"/>
    <n v="1"/>
    <n v="4"/>
    <n v="0"/>
    <n v="6"/>
    <s v="Low Risk"/>
    <n v="7"/>
    <s v="6-11 bulan"/>
  </r>
  <r>
    <s v="KRM01195"/>
    <d v="2026-05-28T00:00:00"/>
    <x v="4"/>
    <s v="Reza Anggraini"/>
    <s v="61091904989592"/>
    <n v="26"/>
    <s v="Perempuan"/>
    <x v="8"/>
    <n v="3203000"/>
    <n v="0.38264127380580704"/>
    <x v="11"/>
    <s v="Sumatera Utara"/>
    <x v="0"/>
    <s v="Vario 125"/>
    <s v="Matic Mid"/>
    <n v="25886000"/>
    <n v="7766000"/>
    <s v="High"/>
    <n v="0.3"/>
    <x v="3"/>
    <n v="0.14499999999999999"/>
    <n v="1225600"/>
    <n v="22062000"/>
    <x v="0"/>
    <x v="0"/>
    <n v="0"/>
    <n v="0"/>
    <n v="1"/>
    <s v="verifikasi"/>
    <n v="3"/>
    <n v="1"/>
    <n v="1"/>
    <n v="0"/>
    <n v="5"/>
    <s v="Low Risk"/>
    <n v="4"/>
    <s v="0-5 bulan"/>
  </r>
  <r>
    <s v="KRM01196"/>
    <d v="2026-04-07T00:00:00"/>
    <x v="2"/>
    <s v="Maya Rahayu"/>
    <s v="41201507714407"/>
    <n v="48"/>
    <s v="Perempuan"/>
    <x v="5"/>
    <n v="2916000"/>
    <n v="0.33827160493827163"/>
    <x v="9"/>
    <s v="Jawa Tengah"/>
    <x v="0"/>
    <s v="ADV 160"/>
    <s v="Adventure"/>
    <n v="41242000"/>
    <n v="16497000"/>
    <s v="High"/>
    <n v="0.4"/>
    <x v="4"/>
    <n v="0.14499999999999999"/>
    <n v="986400"/>
    <n v="35509000"/>
    <x v="0"/>
    <x v="0"/>
    <n v="0"/>
    <n v="0"/>
    <n v="1"/>
    <m/>
    <n v="3"/>
    <n v="1"/>
    <n v="2"/>
    <n v="0"/>
    <n v="6"/>
    <s v="Low Risk"/>
    <n v="6"/>
    <s v="6-11 bulan"/>
  </r>
  <r>
    <s v="KRM01197"/>
    <d v="2026-03-06T00:00:00"/>
    <x v="1"/>
    <s v="Eka Rahayu"/>
    <s v="80662311505797"/>
    <n v="36"/>
    <s v="Lakilaki"/>
    <x v="0"/>
    <n v="5670000"/>
    <n v="0.30395061728395062"/>
    <x v="16"/>
    <s v="Jawa Timur"/>
    <x v="0"/>
    <s v="Vario 160"/>
    <s v="Matic Mid"/>
    <n v="29976000"/>
    <n v="4496000"/>
    <s v="Medium"/>
    <n v="0.15"/>
    <x v="3"/>
    <n v="0.14499999999999999"/>
    <n v="1723400"/>
    <n v="31022000"/>
    <x v="0"/>
    <x v="0"/>
    <n v="0"/>
    <n v="0"/>
    <n v="1"/>
    <m/>
    <n v="3"/>
    <n v="2"/>
    <n v="1"/>
    <n v="0"/>
    <n v="6"/>
    <s v="Low Risk"/>
    <n v="7"/>
    <s v="6-11 bulan"/>
  </r>
  <r>
    <s v="KRM01198"/>
    <d v="2026-05-19T00:00:00"/>
    <x v="4"/>
    <s v="Ayu Hidayah"/>
    <s v="83551908503333"/>
    <n v="52"/>
    <s v="Lakilaki"/>
    <x v="8"/>
    <n v="2641000"/>
    <n v="0.48864066641423703"/>
    <x v="15"/>
    <s v="DKI Jakarta"/>
    <x v="1"/>
    <s v="Mio M3"/>
    <s v="Matic Entry"/>
    <n v="18033000"/>
    <n v="4508000"/>
    <s v="Medium"/>
    <n v="0.25"/>
    <x v="0"/>
    <n v="0.14499999999999999"/>
    <n v="1290500"/>
    <n v="15486000"/>
    <x v="0"/>
    <x v="0"/>
    <n v="0"/>
    <n v="0"/>
    <n v="1"/>
    <m/>
    <n v="4"/>
    <n v="2"/>
    <n v="1"/>
    <n v="0"/>
    <n v="7"/>
    <s v="Medium Risk"/>
    <n v="5"/>
    <s v="0-5 bulan"/>
  </r>
  <r>
    <s v="KRM01199"/>
    <d v="2026-05-31T00:00:00"/>
    <x v="4"/>
    <s v="Fitriani Nugroho"/>
    <s v="89151411554345"/>
    <n v="23"/>
    <s v="Lakilaki"/>
    <x v="0"/>
    <n v="4918000"/>
    <n v="0.14070760471736479"/>
    <x v="0"/>
    <s v="Bali"/>
    <x v="2"/>
    <s v="Nex II"/>
    <s v="Matic Entry"/>
    <n v="17166000"/>
    <n v="4291000"/>
    <s v="Medium"/>
    <n v="0.25"/>
    <x v="5"/>
    <n v="0.14499999999999999"/>
    <n v="692000"/>
    <n v="16609000"/>
    <x v="0"/>
    <x v="0"/>
    <n v="0"/>
    <n v="0"/>
    <n v="1"/>
    <s v="verifikasi"/>
    <n v="1"/>
    <n v="2"/>
    <n v="1"/>
    <n v="0"/>
    <n v="4"/>
    <s v="Low Risk"/>
    <n v="4"/>
    <s v="0-5 bulan"/>
  </r>
  <r>
    <s v="KRM01200"/>
    <d v="2026-02-13T00:00:00"/>
    <x v="3"/>
    <s v="Andi Anggraini"/>
    <s v="63161004977641"/>
    <n v="48"/>
    <s v="Perempuan"/>
    <x v="1"/>
    <n v="7357000"/>
    <n v="6.6059535136604591E-2"/>
    <x v="11"/>
    <s v="Sumatera Utara"/>
    <x v="2"/>
    <s v="Address"/>
    <s v="Matic Mid"/>
    <n v="21131000"/>
    <n v="4226000"/>
    <s v="Medium"/>
    <n v="0.2"/>
    <x v="1"/>
    <n v="0.14499999999999999"/>
    <n v="486000"/>
    <n v="29161000"/>
    <x v="0"/>
    <x v="0"/>
    <n v="0"/>
    <n v="0"/>
    <n v="1"/>
    <m/>
    <n v="1"/>
    <n v="2"/>
    <n v="4"/>
    <n v="0"/>
    <n v="7"/>
    <s v="Medium Risk"/>
    <n v="8"/>
    <s v="6-11 bulan"/>
  </r>
  <r>
    <s v="KRM01201"/>
    <d v="2026-03-15T00:00:00"/>
    <x v="1"/>
    <s v="Reza Susanti"/>
    <s v="49392406636766"/>
    <n v="40"/>
    <s v="Perempuan"/>
    <x v="6"/>
    <n v="4594000"/>
    <n v="0.72747061384414458"/>
    <x v="5"/>
    <s v="Kalimantan Timur"/>
    <x v="0"/>
    <s v="ADV 160"/>
    <s v="Adventure"/>
    <n v="43782000"/>
    <n v="8756000"/>
    <s v="Medium"/>
    <n v="0.2"/>
    <x v="0"/>
    <n v="0.14499999999999999"/>
    <n v="3342000"/>
    <n v="40105000"/>
    <x v="0"/>
    <x v="0"/>
    <n v="0"/>
    <n v="0"/>
    <n v="1"/>
    <s v="data kurang"/>
    <n v="4"/>
    <n v="2"/>
    <n v="1"/>
    <n v="0"/>
    <n v="7"/>
    <s v="Medium Risk"/>
    <n v="7"/>
    <s v="6-11 bulan"/>
  </r>
  <r>
    <s v="KRM01202"/>
    <d v="2026-03-27T00:00:00"/>
    <x v="1"/>
    <s v="Andi Santoso"/>
    <s v="73632010966306"/>
    <n v="22"/>
    <s v="Perempuan"/>
    <x v="8"/>
    <n v="2552000"/>
    <n v="0.28197492163009402"/>
    <x v="2"/>
    <s v="Riau"/>
    <x v="0"/>
    <s v="CB150R"/>
    <s v="Sport"/>
    <n v="31288000"/>
    <n v="6258000"/>
    <s v="Medium"/>
    <n v="0.2"/>
    <x v="1"/>
    <n v="0.14499999999999999"/>
    <n v="719600"/>
    <n v="43177000"/>
    <x v="0"/>
    <x v="0"/>
    <n v="0"/>
    <n v="0"/>
    <n v="1"/>
    <s v="survey ulang"/>
    <n v="2"/>
    <n v="2"/>
    <n v="4"/>
    <n v="0"/>
    <n v="8"/>
    <s v="Medium Risk"/>
    <n v="6"/>
    <s v="6-11 bulan"/>
  </r>
  <r>
    <s v="KRM01203"/>
    <d v="2026-06-09T00:00:00"/>
    <x v="0"/>
    <s v="Joko Wibowo"/>
    <s v="35152001858169"/>
    <n v="52"/>
    <s v="Lakilaki"/>
    <x v="1"/>
    <n v="9906000"/>
    <n v="0.14922269331718149"/>
    <x v="5"/>
    <s v="Kalimantan Timur"/>
    <x v="1"/>
    <s v="NMAX 155"/>
    <s v="Matic Premium"/>
    <n v="36669000"/>
    <n v="9167000"/>
    <s v="Medium"/>
    <n v="0.25"/>
    <x v="5"/>
    <n v="0.14499999999999999"/>
    <n v="1478200"/>
    <n v="35477000"/>
    <x v="0"/>
    <x v="0"/>
    <n v="0"/>
    <n v="0"/>
    <n v="1"/>
    <s v="verifikasi"/>
    <n v="1"/>
    <n v="2"/>
    <n v="1"/>
    <n v="0"/>
    <n v="4"/>
    <s v="Low Risk"/>
    <n v="4"/>
    <s v="0-5 bulan"/>
  </r>
  <r>
    <s v="KRM01204"/>
    <d v="2026-05-11T00:00:00"/>
    <x v="4"/>
    <s v="Yusuf Lestari"/>
    <s v="59671112547005"/>
    <n v="33"/>
    <s v="Lakilaki"/>
    <x v="6"/>
    <n v="6201000"/>
    <n v="0.40043541364296081"/>
    <x v="0"/>
    <s v="Bali"/>
    <x v="1"/>
    <s v="Aerox 155"/>
    <s v="Matic Sport"/>
    <n v="32529000"/>
    <n v="6506000"/>
    <s v="Medium"/>
    <n v="0.2"/>
    <x v="0"/>
    <n v="0.14499999999999999"/>
    <n v="2483100"/>
    <n v="29797000"/>
    <x v="0"/>
    <x v="0"/>
    <n v="0"/>
    <n v="0"/>
    <n v="1"/>
    <s v="survey ulang"/>
    <n v="4"/>
    <n v="2"/>
    <n v="1"/>
    <n v="0"/>
    <n v="7"/>
    <s v="Medium Risk"/>
    <n v="5"/>
    <s v="0-5 bulan"/>
  </r>
  <r>
    <s v="KRM01205"/>
    <d v="2026-03-14T00:00:00"/>
    <x v="1"/>
    <s v="Bagus Wibowo"/>
    <s v="67172602624665"/>
    <n v="57"/>
    <s v="Lakilaki"/>
    <x v="0"/>
    <n v="5793000"/>
    <n v="0.31016744346625236"/>
    <x v="7"/>
    <s v="Jawa Barat"/>
    <x v="1"/>
    <s v="R15"/>
    <s v="Sport"/>
    <n v="40867000"/>
    <n v="14303000"/>
    <s v="High"/>
    <n v="0.35"/>
    <x v="3"/>
    <n v="0.14499999999999999"/>
    <n v="1796800"/>
    <n v="32342000"/>
    <x v="0"/>
    <x v="0"/>
    <n v="0"/>
    <n v="0"/>
    <n v="1"/>
    <s v="verifikasi"/>
    <n v="3"/>
    <n v="1"/>
    <n v="1"/>
    <n v="0"/>
    <n v="5"/>
    <s v="Low Risk"/>
    <n v="7"/>
    <s v="6-11 bulan"/>
  </r>
  <r>
    <s v="KRM01206"/>
    <d v="2026-04-15T00:00:00"/>
    <x v="2"/>
    <s v="Maya Rahayu"/>
    <s v="83102711625903"/>
    <n v="43"/>
    <s v="Perempuan"/>
    <x v="8"/>
    <n v="3549000"/>
    <n v="0.20349394195548043"/>
    <x v="1"/>
    <s v="Sumatera Selatan"/>
    <x v="0"/>
    <s v="Scoopy"/>
    <s v="Matic Stylish"/>
    <n v="24157000"/>
    <n v="6039000"/>
    <s v="Medium"/>
    <n v="0.25"/>
    <x v="4"/>
    <n v="0.14499999999999999"/>
    <n v="722200"/>
    <n v="26000000"/>
    <x v="0"/>
    <x v="0"/>
    <n v="0"/>
    <n v="0"/>
    <n v="1"/>
    <m/>
    <n v="2"/>
    <n v="2"/>
    <n v="2"/>
    <n v="0"/>
    <n v="6"/>
    <s v="Low Risk"/>
    <n v="6"/>
    <s v="6-11 bulan"/>
  </r>
  <r>
    <s v="KRM01207"/>
    <d v="2026-05-11T00:00:00"/>
    <x v="4"/>
    <s v="Joko Hidayah"/>
    <s v="31511701625363"/>
    <n v="26"/>
    <s v="Perempuan"/>
    <x v="1"/>
    <n v="3965000"/>
    <n v="0.26133669609079446"/>
    <x v="14"/>
    <s v="DKI Jakarta"/>
    <x v="0"/>
    <s v="PCX 160"/>
    <s v="Matic Premium"/>
    <n v="37037000"/>
    <n v="5556000"/>
    <s v="Medium"/>
    <n v="0.15"/>
    <x v="2"/>
    <n v="0.14499999999999999"/>
    <n v="1036200"/>
    <n v="49740000"/>
    <x v="0"/>
    <x v="0"/>
    <n v="0"/>
    <n v="0"/>
    <n v="1"/>
    <s v="approved"/>
    <n v="2"/>
    <n v="2"/>
    <n v="3"/>
    <n v="0"/>
    <n v="7"/>
    <s v="Medium Risk"/>
    <n v="5"/>
    <s v="0-5 bulan"/>
  </r>
  <r>
    <s v="KRM01208"/>
    <d v="2026-04-25T00:00:00"/>
    <x v="2"/>
    <s v="Rizky Hakim"/>
    <s v="64162508575075"/>
    <n v="56"/>
    <s v="Lakilaki"/>
    <x v="8"/>
    <n v="2925000"/>
    <n v="0.18485470085470085"/>
    <x v="7"/>
    <s v="Jawa Barat"/>
    <x v="0"/>
    <s v="Beat Street"/>
    <s v="Matic Entry"/>
    <n v="18086000"/>
    <n v="4521000"/>
    <s v="Medium"/>
    <n v="0.25"/>
    <x v="4"/>
    <n v="0.14499999999999999"/>
    <n v="540700"/>
    <n v="19465000"/>
    <x v="0"/>
    <x v="0"/>
    <n v="0"/>
    <n v="0"/>
    <n v="1"/>
    <s v="ok"/>
    <n v="1"/>
    <n v="2"/>
    <n v="2"/>
    <n v="0"/>
    <n v="5"/>
    <s v="Low Risk"/>
    <n v="5"/>
    <s v="0-5 bulan"/>
  </r>
  <r>
    <s v="KRM01209"/>
    <d v="2026-05-26T00:00:00"/>
    <x v="4"/>
    <s v="Hendra Pratama"/>
    <s v="94211311619336"/>
    <n v="47"/>
    <s v="Perempuan"/>
    <x v="8"/>
    <n v="3943000"/>
    <n v="0.52236875475526245"/>
    <x v="2"/>
    <s v="Riau"/>
    <x v="1"/>
    <s v="R15"/>
    <s v="Sport"/>
    <n v="42578000"/>
    <n v="4258000"/>
    <s v="Low"/>
    <n v="0.1"/>
    <x v="5"/>
    <n v="0.14499999999999999"/>
    <n v="2059700"/>
    <n v="49433000"/>
    <x v="0"/>
    <x v="0"/>
    <n v="0"/>
    <n v="0"/>
    <n v="1"/>
    <s v="survey ulang"/>
    <n v="4"/>
    <n v="3"/>
    <n v="1"/>
    <n v="0"/>
    <n v="8"/>
    <s v="Medium Risk"/>
    <n v="4"/>
    <s v="0-5 bulan"/>
  </r>
  <r>
    <s v="KRM01210"/>
    <d v="2026-02-10T00:00:00"/>
    <x v="3"/>
    <s v="Lestari Hidayah"/>
    <s v="39951802543393"/>
    <n v="57"/>
    <s v="Perempuan"/>
    <x v="0"/>
    <n v="5147000"/>
    <n v="0.12051680590635322"/>
    <x v="3"/>
    <s v="Sulawesi Selatan"/>
    <x v="1"/>
    <s v="Mio M3"/>
    <s v="Matic Entry"/>
    <n v="18306000"/>
    <n v="2746000"/>
    <s v="Medium"/>
    <n v="0.15"/>
    <x v="4"/>
    <n v="0.14499999999999999"/>
    <n v="620300"/>
    <n v="22329000"/>
    <x v="0"/>
    <x v="0"/>
    <n v="0"/>
    <n v="0"/>
    <n v="1"/>
    <s v="verifikasi"/>
    <n v="1"/>
    <n v="2"/>
    <n v="2"/>
    <n v="0"/>
    <n v="5"/>
    <s v="Low Risk"/>
    <n v="8"/>
    <s v="6-11 bulan"/>
  </r>
  <r>
    <s v="KRM01211"/>
    <d v="2026-05-08T00:00:00"/>
    <x v="4"/>
    <s v="Putri Susanti"/>
    <s v="33902804812438"/>
    <n v="30"/>
    <s v="Perempuan"/>
    <x v="3"/>
    <n v="7290000"/>
    <n v="7.2825788751714679E-2"/>
    <x v="1"/>
    <s v="Sumatera Selatan"/>
    <x v="3"/>
    <s v="Dazz"/>
    <s v="Matic Entry"/>
    <n v="15668000"/>
    <n v="2350000"/>
    <s v="Medium"/>
    <n v="0.15"/>
    <x v="4"/>
    <n v="0.14499999999999999"/>
    <n v="530900"/>
    <n v="19112000"/>
    <x v="0"/>
    <x v="0"/>
    <n v="0"/>
    <n v="0"/>
    <n v="1"/>
    <s v="survey ulang"/>
    <n v="1"/>
    <n v="2"/>
    <n v="2"/>
    <n v="0"/>
    <n v="5"/>
    <s v="Low Risk"/>
    <n v="5"/>
    <s v="0-5 bulan"/>
  </r>
  <r>
    <s v="KRM01212"/>
    <d v="2026-02-22T00:00:00"/>
    <x v="3"/>
    <s v="Hendra Kurniawan"/>
    <s v="62571004924042"/>
    <n v="27"/>
    <s v="Lakilaki"/>
    <x v="8"/>
    <n v="2744000"/>
    <n v="0.27973760932944608"/>
    <x v="15"/>
    <s v="DKI Jakarta"/>
    <x v="0"/>
    <s v="Genio"/>
    <s v="Matic Entry"/>
    <n v="18914000"/>
    <n v="7566000"/>
    <s v="High"/>
    <n v="0.4"/>
    <x v="3"/>
    <n v="0.14499999999999999"/>
    <n v="767600"/>
    <n v="13816000"/>
    <x v="0"/>
    <x v="0"/>
    <n v="0"/>
    <n v="0"/>
    <n v="1"/>
    <s v="verifikasi"/>
    <n v="2"/>
    <n v="1"/>
    <n v="1"/>
    <n v="0"/>
    <n v="4"/>
    <s v="Low Risk"/>
    <n v="8"/>
    <s v="6-11 bulan"/>
  </r>
  <r>
    <s v="KRM01213"/>
    <d v="2026-04-02T00:00:00"/>
    <x v="2"/>
    <s v="Rahmat Pratama"/>
    <s v="46782609926081"/>
    <n v="25"/>
    <s v="Lakilaki"/>
    <x v="0"/>
    <n v="7075000"/>
    <n v="0.20024028268551236"/>
    <x v="5"/>
    <s v="Kalimantan Timur"/>
    <x v="1"/>
    <s v="Aerox 155"/>
    <s v="Matic Sport"/>
    <n v="31009000"/>
    <n v="4651000"/>
    <s v="Medium"/>
    <n v="0.15"/>
    <x v="5"/>
    <n v="0.14499999999999999"/>
    <n v="1416700"/>
    <n v="34002000"/>
    <x v="0"/>
    <x v="0"/>
    <n v="0"/>
    <n v="0"/>
    <n v="1"/>
    <m/>
    <n v="2"/>
    <n v="2"/>
    <n v="1"/>
    <n v="0"/>
    <n v="5"/>
    <s v="Low Risk"/>
    <n v="6"/>
    <s v="6-11 bulan"/>
  </r>
  <r>
    <s v="KRM01214"/>
    <d v="2026-02-20T00:00:00"/>
    <x v="3"/>
    <s v="Joko Pratama"/>
    <s v="39111610816412"/>
    <n v="53"/>
    <s v="Perempuan"/>
    <x v="0"/>
    <n v="7006000"/>
    <n v="0.11752783328575507"/>
    <x v="0"/>
    <s v="Bali"/>
    <x v="0"/>
    <s v="Revo X"/>
    <s v="Bebek"/>
    <n v="17391000"/>
    <n v="5217000"/>
    <s v="High"/>
    <n v="0.3"/>
    <x v="3"/>
    <n v="0.14499999999999999"/>
    <n v="823400"/>
    <n v="14822000"/>
    <x v="0"/>
    <x v="0"/>
    <n v="0"/>
    <n v="0"/>
    <n v="1"/>
    <s v="survey ulang"/>
    <n v="1"/>
    <n v="1"/>
    <n v="1"/>
    <n v="0"/>
    <n v="3"/>
    <s v="Low Risk"/>
    <n v="8"/>
    <s v="6-11 bulan"/>
  </r>
  <r>
    <s v="KRM01215"/>
    <d v="2026-03-24T00:00:00"/>
    <x v="1"/>
    <s v="Maya Prasetyo"/>
    <s v="81962405602591"/>
    <n v="27"/>
    <s v="Perempuan"/>
    <x v="1"/>
    <n v="7939000"/>
    <n v="0.19062854263761178"/>
    <x v="1"/>
    <s v="Sumatera Selatan"/>
    <x v="0"/>
    <s v="Revo X"/>
    <s v="Bebek"/>
    <n v="17623000"/>
    <n v="1762000"/>
    <s v="Low"/>
    <n v="0.1"/>
    <x v="0"/>
    <n v="0.14499999999999999"/>
    <n v="1513400"/>
    <n v="18161000"/>
    <x v="0"/>
    <x v="0"/>
    <n v="0"/>
    <n v="0"/>
    <n v="1"/>
    <m/>
    <n v="1"/>
    <n v="3"/>
    <n v="1"/>
    <n v="0"/>
    <n v="5"/>
    <s v="Low Risk"/>
    <n v="6"/>
    <s v="6-11 bulan"/>
  </r>
  <r>
    <s v="KRM01216"/>
    <d v="2026-06-18T00:00:00"/>
    <x v="0"/>
    <s v="Dian Lestari"/>
    <s v="49352508666594"/>
    <n v="50"/>
    <s v="Lakilaki"/>
    <x v="8"/>
    <n v="3020000"/>
    <n v="0.33145695364238409"/>
    <x v="13"/>
    <s v="Jawa Barat"/>
    <x v="2"/>
    <s v="Nex II"/>
    <s v="Matic Entry"/>
    <n v="16443000"/>
    <n v="1644000"/>
    <s v="Low"/>
    <n v="0.1"/>
    <x v="3"/>
    <n v="0.14499999999999999"/>
    <n v="1001000"/>
    <n v="18018000"/>
    <x v="0"/>
    <x v="0"/>
    <n v="0"/>
    <n v="0"/>
    <n v="1"/>
    <s v="data kurang"/>
    <n v="3"/>
    <n v="3"/>
    <n v="1"/>
    <n v="0"/>
    <n v="7"/>
    <s v="Medium Risk"/>
    <n v="4"/>
    <s v="0-5 bulan"/>
  </r>
  <r>
    <s v="KRM01217"/>
    <d v="2026-02-15T00:00:00"/>
    <x v="3"/>
    <s v="Reza Utami"/>
    <s v="47972106921759"/>
    <n v="52"/>
    <s v="Perempuan"/>
    <x v="2"/>
    <n v="2609000"/>
    <n v="0.65603679570716755"/>
    <x v="0"/>
    <s v="Bali"/>
    <x v="2"/>
    <s v="Address"/>
    <s v="Matic Mid"/>
    <n v="21104000"/>
    <n v="3166000"/>
    <s v="Medium"/>
    <n v="0.15"/>
    <x v="0"/>
    <n v="0.14499999999999999"/>
    <n v="1711600"/>
    <n v="20539000"/>
    <x v="0"/>
    <x v="0"/>
    <n v="0"/>
    <n v="0"/>
    <n v="1"/>
    <s v="approved"/>
    <n v="4"/>
    <n v="2"/>
    <n v="1"/>
    <n v="0"/>
    <n v="7"/>
    <s v="Medium Risk"/>
    <n v="8"/>
    <s v="6-11 bulan"/>
  </r>
  <r>
    <s v="KRM01218"/>
    <d v="2026-03-06T00:00:00"/>
    <x v="1"/>
    <s v="Dewi Permata"/>
    <s v="99692909875154"/>
    <n v="54"/>
    <s v="Perempuan"/>
    <x v="8"/>
    <n v="2914000"/>
    <n v="0.69656829100892248"/>
    <x v="15"/>
    <s v="DKI Jakarta"/>
    <x v="1"/>
    <s v="NMAX 155"/>
    <s v="Matic Premium"/>
    <n v="35305000"/>
    <n v="5296000"/>
    <s v="Medium"/>
    <n v="0.15"/>
    <x v="3"/>
    <n v="0.14499999999999999"/>
    <n v="2029800"/>
    <n v="36536000"/>
    <x v="0"/>
    <x v="0"/>
    <n v="0"/>
    <n v="0"/>
    <n v="1"/>
    <s v="ok"/>
    <n v="4"/>
    <n v="2"/>
    <n v="1"/>
    <n v="0"/>
    <n v="7"/>
    <s v="Medium Risk"/>
    <n v="7"/>
    <s v="6-11 bulan"/>
  </r>
  <r>
    <s v="KRM01219"/>
    <d v="2026-11-04T00:00:00"/>
    <x v="10"/>
    <s v="Bagus Purnama"/>
    <s v="92951903976785"/>
    <n v="27"/>
    <s v="Lakilaki"/>
    <x v="2"/>
    <n v="2385000"/>
    <n v="0.81643605870020963"/>
    <x v="11"/>
    <s v="Sumatera Utara"/>
    <x v="1"/>
    <s v="Lexi LX 155"/>
    <s v="Matic Mid"/>
    <n v="29153000"/>
    <n v="8746000"/>
    <s v="High"/>
    <n v="0.3"/>
    <x v="0"/>
    <n v="0.14499999999999999"/>
    <n v="1947200"/>
    <n v="23366000"/>
    <x v="0"/>
    <x v="0"/>
    <n v="0"/>
    <n v="0"/>
    <n v="1"/>
    <m/>
    <n v="4"/>
    <n v="1"/>
    <n v="1"/>
    <n v="0"/>
    <n v="6"/>
    <s v="Low Risk"/>
    <s v="N/A"/>
    <s v="N/A"/>
  </r>
  <r>
    <s v="KRM01220"/>
    <d v="2026-02-10T00:00:00"/>
    <x v="3"/>
    <s v="Bagus Hidayah"/>
    <s v="95951811781008"/>
    <n v="21"/>
    <s v="Lakilaki"/>
    <x v="8"/>
    <n v="3924000"/>
    <n v="0.12859327217125383"/>
    <x v="3"/>
    <s v="Sulawesi Selatan"/>
    <x v="0"/>
    <s v="Vario 125"/>
    <s v="Matic Mid"/>
    <n v="25551000"/>
    <n v="10220000"/>
    <s v="High"/>
    <n v="0.4"/>
    <x v="2"/>
    <n v="0.14499999999999999"/>
    <n v="504600"/>
    <n v="24223000"/>
    <x v="0"/>
    <x v="1"/>
    <n v="51"/>
    <n v="3"/>
    <n v="2"/>
    <s v="verifikasi"/>
    <n v="1"/>
    <n v="1"/>
    <n v="3"/>
    <n v="4"/>
    <n v="9"/>
    <s v="High Risk"/>
    <n v="8"/>
    <s v="6-11 bulan"/>
  </r>
  <r>
    <s v="KRM01221"/>
    <d v="2026-03-29T00:00:00"/>
    <x v="1"/>
    <s v="Reza Wibowo"/>
    <s v="56252501729119"/>
    <n v="54"/>
    <s v="Lakilaki"/>
    <x v="0"/>
    <n v="7479000"/>
    <n v="0.29827517047733654"/>
    <x v="16"/>
    <s v="Jawa Timur"/>
    <x v="0"/>
    <s v="PCX 160"/>
    <s v="Matic Premium"/>
    <n v="36646000"/>
    <n v="3665000"/>
    <s v="Low"/>
    <n v="0.1"/>
    <x v="3"/>
    <n v="0.14499999999999999"/>
    <n v="2230800"/>
    <n v="40154000"/>
    <x v="0"/>
    <x v="0"/>
    <n v="0"/>
    <n v="0"/>
    <n v="1"/>
    <s v="data kurang"/>
    <n v="2"/>
    <n v="3"/>
    <n v="1"/>
    <n v="0"/>
    <n v="6"/>
    <s v="Low Risk"/>
    <n v="6"/>
    <s v="6-11 bulan"/>
  </r>
  <r>
    <s v="KRM01222"/>
    <d v="2026-02-23T00:00:00"/>
    <x v="3"/>
    <s v="Siti Wibowo"/>
    <s v="74321602513336"/>
    <n v="38"/>
    <s v="Perempuan"/>
    <x v="6"/>
    <n v="5078000"/>
    <n v="0.15612445844820796"/>
    <x v="16"/>
    <s v="Jawa Timur"/>
    <x v="0"/>
    <s v="Revo X"/>
    <s v="Bebek"/>
    <n v="17352000"/>
    <n v="2603000"/>
    <s v="Medium"/>
    <n v="0.15"/>
    <x v="5"/>
    <n v="0.14499999999999999"/>
    <n v="792800"/>
    <n v="19026000"/>
    <x v="0"/>
    <x v="0"/>
    <n v="0"/>
    <n v="0"/>
    <n v="1"/>
    <m/>
    <n v="1"/>
    <n v="2"/>
    <n v="1"/>
    <n v="0"/>
    <n v="4"/>
    <s v="Low Risk"/>
    <n v="7"/>
    <s v="6-11 bulan"/>
  </r>
  <r>
    <s v="KRM01223"/>
    <d v="2026-04-07T00:00:00"/>
    <x v="2"/>
    <s v="Rina Pratama"/>
    <s v="63982809582858"/>
    <n v="42"/>
    <s v="Perempuan"/>
    <x v="9"/>
    <n v="6069000"/>
    <n v="0.28701598286373375"/>
    <x v="4"/>
    <s v="Kalimantan Selatan"/>
    <x v="1"/>
    <s v="Lexi LX 155"/>
    <s v="Matic Mid"/>
    <n v="28615000"/>
    <n v="2861000"/>
    <s v="Low"/>
    <n v="0.1"/>
    <x v="3"/>
    <n v="0.14499999999999999"/>
    <n v="1741900"/>
    <n v="31355000"/>
    <x v="0"/>
    <x v="0"/>
    <n v="0"/>
    <n v="0"/>
    <n v="1"/>
    <m/>
    <n v="2"/>
    <n v="3"/>
    <n v="1"/>
    <n v="0"/>
    <n v="6"/>
    <s v="Low Risk"/>
    <n v="6"/>
    <s v="6-11 bulan"/>
  </r>
  <r>
    <s v="KRM01224"/>
    <d v="2026-03-29T00:00:00"/>
    <x v="1"/>
    <s v="Eka Permata"/>
    <s v="69301112585148"/>
    <n v="53"/>
    <s v="Lakilaki"/>
    <x v="2"/>
    <n v="2819000"/>
    <n v="0.7085136573252927"/>
    <x v="4"/>
    <s v="Kalimantan Selatan"/>
    <x v="1"/>
    <s v="MT15"/>
    <s v="Sport Naked"/>
    <n v="36911000"/>
    <n v="7382000"/>
    <s v="Medium"/>
    <n v="0.2"/>
    <x v="3"/>
    <n v="0.14499999999999999"/>
    <n v="1997300"/>
    <n v="35952000"/>
    <x v="0"/>
    <x v="0"/>
    <n v="0"/>
    <n v="0"/>
    <n v="1"/>
    <s v="ok"/>
    <n v="4"/>
    <n v="2"/>
    <n v="1"/>
    <n v="0"/>
    <n v="7"/>
    <s v="Medium Risk"/>
    <n v="6"/>
    <s v="6-11 bulan"/>
  </r>
  <r>
    <s v="KRM01225"/>
    <d v="2026-02-05T00:00:00"/>
    <x v="3"/>
    <s v="Sri Rahayu"/>
    <s v="59172210686415"/>
    <n v="57"/>
    <s v="Lakilaki"/>
    <x v="0"/>
    <n v="5551000"/>
    <n v="0.2226986128625473"/>
    <x v="9"/>
    <s v="Jawa Tengah"/>
    <x v="0"/>
    <s v="ADV 160"/>
    <s v="Adventure"/>
    <n v="44303000"/>
    <n v="13291000"/>
    <s v="High"/>
    <n v="0.3"/>
    <x v="4"/>
    <n v="0.14499999999999999"/>
    <n v="1236200"/>
    <n v="44502000"/>
    <x v="0"/>
    <x v="0"/>
    <n v="0"/>
    <n v="0"/>
    <n v="1"/>
    <s v="verifikasi"/>
    <n v="2"/>
    <n v="1"/>
    <n v="2"/>
    <n v="0"/>
    <n v="5"/>
    <s v="Low Risk"/>
    <n v="8"/>
    <s v="6-11 bulan"/>
  </r>
  <r>
    <s v="KRM01226"/>
    <d v="2026-02-28T00:00:00"/>
    <x v="3"/>
    <s v="Yusuf Wibowo"/>
    <s v="74072801936036"/>
    <n v="35"/>
    <s v="Lakilaki"/>
    <x v="8"/>
    <n v="3772000"/>
    <n v="0.63878579003181335"/>
    <x v="16"/>
    <s v="Jawa Timur"/>
    <x v="0"/>
    <s v="Vario 160"/>
    <s v="Matic Mid"/>
    <n v="29709000"/>
    <n v="4456000"/>
    <s v="Medium"/>
    <n v="0.15"/>
    <x v="0"/>
    <n v="0.14499999999999999"/>
    <n v="2409500"/>
    <n v="28914000"/>
    <x v="0"/>
    <x v="0"/>
    <n v="0"/>
    <n v="0"/>
    <n v="1"/>
    <s v="verifikasi"/>
    <n v="4"/>
    <n v="2"/>
    <n v="1"/>
    <n v="0"/>
    <n v="7"/>
    <s v="Medium Risk"/>
    <n v="7"/>
    <s v="6-11 bulan"/>
  </r>
  <r>
    <s v="KRM01227"/>
    <d v="2026-03-22T00:00:00"/>
    <x v="1"/>
    <s v="Bagus Hakim"/>
    <s v="57161010954794"/>
    <n v="43"/>
    <s v="Lakilaki"/>
    <x v="1"/>
    <n v="14682000"/>
    <n v="5.7212913771965669E-2"/>
    <x v="17"/>
    <s v="Jawa Barat"/>
    <x v="0"/>
    <s v="PCX 160"/>
    <s v="Matic Premium"/>
    <n v="36523000"/>
    <n v="7305000"/>
    <s v="Medium"/>
    <n v="0.2"/>
    <x v="1"/>
    <n v="0.14499999999999999"/>
    <n v="840000"/>
    <n v="50401000"/>
    <x v="0"/>
    <x v="0"/>
    <n v="0"/>
    <n v="0"/>
    <n v="1"/>
    <s v="ok"/>
    <n v="1"/>
    <n v="2"/>
    <n v="4"/>
    <n v="0"/>
    <n v="7"/>
    <s v="Medium Risk"/>
    <n v="7"/>
    <s v="6-11 bulan"/>
  </r>
  <r>
    <s v="KRM01228"/>
    <d v="2026-05-02T00:00:00"/>
    <x v="4"/>
    <s v="Bagus Kusuma"/>
    <s v="66202206613195"/>
    <n v="49"/>
    <s v="Lakilaki"/>
    <x v="1"/>
    <n v="7246000"/>
    <n v="7.9160916367651116E-2"/>
    <x v="10"/>
    <s v="Jawa Timur"/>
    <x v="0"/>
    <s v="Scoopy"/>
    <s v="Matic Stylish"/>
    <n v="23984000"/>
    <n v="9594000"/>
    <s v="High"/>
    <n v="0.4"/>
    <x v="4"/>
    <n v="0.14499999999999999"/>
    <n v="573600"/>
    <n v="20650000"/>
    <x v="0"/>
    <x v="0"/>
    <n v="0"/>
    <n v="0"/>
    <n v="1"/>
    <m/>
    <n v="1"/>
    <n v="1"/>
    <n v="2"/>
    <n v="0"/>
    <n v="4"/>
    <s v="Low Risk"/>
    <n v="5"/>
    <s v="0-5 bulan"/>
  </r>
  <r>
    <s v="KRM01229"/>
    <d v="2026-02-11T00:00:00"/>
    <x v="3"/>
    <s v="Nia Hakim"/>
    <s v="77882107615672"/>
    <n v="51"/>
    <s v="Perempuan"/>
    <x v="1"/>
    <n v="14479000"/>
    <n v="3.5416810553215002E-2"/>
    <x v="19"/>
    <s v="Jawa Barat"/>
    <x v="0"/>
    <s v="Revo X"/>
    <s v="Bebek"/>
    <n v="18380000"/>
    <n v="5514000"/>
    <s v="High"/>
    <n v="0.3"/>
    <x v="4"/>
    <n v="0.14499999999999999"/>
    <n v="512800"/>
    <n v="18463000"/>
    <x v="0"/>
    <x v="0"/>
    <n v="0"/>
    <n v="0"/>
    <n v="1"/>
    <s v="verifikasi"/>
    <n v="1"/>
    <n v="1"/>
    <n v="2"/>
    <n v="0"/>
    <n v="4"/>
    <s v="Low Risk"/>
    <n v="8"/>
    <s v="6-11 bulan"/>
  </r>
  <r>
    <s v="KRM01230"/>
    <d v="2026-01-17T00:00:00"/>
    <x v="5"/>
    <s v="Lestari Lestari"/>
    <s v="50932706668715"/>
    <n v="32"/>
    <s v="Lakilaki"/>
    <x v="4"/>
    <n v="7494000"/>
    <n v="0.10839338137176407"/>
    <x v="17"/>
    <s v="Jawa Barat"/>
    <x v="1"/>
    <s v="Aerox 155"/>
    <s v="Matic Sport"/>
    <n v="31352000"/>
    <n v="10973000"/>
    <s v="High"/>
    <n v="0.35"/>
    <x v="4"/>
    <n v="0.14499999999999999"/>
    <n v="812300"/>
    <n v="29244000"/>
    <x v="0"/>
    <x v="0"/>
    <n v="0"/>
    <n v="0"/>
    <n v="1"/>
    <s v="approved"/>
    <n v="1"/>
    <n v="1"/>
    <n v="2"/>
    <n v="0"/>
    <n v="4"/>
    <s v="Low Risk"/>
    <n v="9"/>
    <s v="6-11 bulan"/>
  </r>
  <r>
    <s v="KRM01231"/>
    <d v="2026-03-15T00:00:00"/>
    <x v="1"/>
    <s v="Ayu Rahayu"/>
    <s v="53772712966630"/>
    <n v="55"/>
    <s v="Perempuan"/>
    <x v="3"/>
    <n v="7889000"/>
    <n v="7.5472176448219033E-2"/>
    <x v="11"/>
    <s v="Sumatera Utara"/>
    <x v="0"/>
    <s v="CB150R"/>
    <s v="Sport"/>
    <n v="30146000"/>
    <n v="12058000"/>
    <s v="High"/>
    <n v="0.4"/>
    <x v="2"/>
    <n v="0.14499999999999999"/>
    <n v="595400"/>
    <n v="28579000"/>
    <x v="0"/>
    <x v="0"/>
    <n v="0"/>
    <n v="0"/>
    <n v="1"/>
    <m/>
    <n v="1"/>
    <n v="1"/>
    <n v="3"/>
    <n v="0"/>
    <n v="5"/>
    <s v="Low Risk"/>
    <n v="7"/>
    <s v="6-11 bulan"/>
  </r>
  <r>
    <s v="KRM01232"/>
    <d v="2026-04-02T00:00:00"/>
    <x v="2"/>
    <s v="Wahyu Kurniawan"/>
    <s v="48082201979600"/>
    <n v="38"/>
    <s v="Lakilaki"/>
    <x v="5"/>
    <n v="4395000"/>
    <n v="0.62332195676905577"/>
    <x v="1"/>
    <s v="Sumatera Selatan"/>
    <x v="0"/>
    <s v="ADV 160"/>
    <s v="Adventure"/>
    <n v="44170000"/>
    <n v="15459000"/>
    <s v="High"/>
    <n v="0.35"/>
    <x v="0"/>
    <n v="0.14499999999999999"/>
    <n v="2739500"/>
    <n v="32874000"/>
    <x v="0"/>
    <x v="0"/>
    <n v="0"/>
    <n v="0"/>
    <n v="1"/>
    <s v="approved"/>
    <n v="4"/>
    <n v="1"/>
    <n v="1"/>
    <n v="0"/>
    <n v="6"/>
    <s v="Low Risk"/>
    <n v="6"/>
    <s v="6-11 bulan"/>
  </r>
  <r>
    <s v="KRM01233"/>
    <d v="2026-04-20T00:00:00"/>
    <x v="2"/>
    <s v="Dian Pratama"/>
    <s v="73412202668943"/>
    <n v="29"/>
    <s v="Lakilaki"/>
    <x v="7"/>
    <n v="2938000"/>
    <n v="0.27042205582028589"/>
    <x v="6"/>
    <s v="DIY"/>
    <x v="1"/>
    <s v="Lexi LX 155"/>
    <s v="Matic Mid"/>
    <n v="28473000"/>
    <n v="8542000"/>
    <s v="High"/>
    <n v="0.3"/>
    <x v="4"/>
    <n v="0.14499999999999999"/>
    <n v="794500"/>
    <n v="28601000"/>
    <x v="0"/>
    <x v="0"/>
    <n v="0"/>
    <n v="0"/>
    <n v="1"/>
    <s v="approved"/>
    <n v="2"/>
    <n v="1"/>
    <n v="2"/>
    <n v="0"/>
    <n v="5"/>
    <s v="Low Risk"/>
    <n v="6"/>
    <s v="6-11 bulan"/>
  </r>
  <r>
    <s v="KRM01234"/>
    <d v="2026-05-09T00:00:00"/>
    <x v="4"/>
    <s v="Dani Hidayah"/>
    <s v="94962805529252"/>
    <n v="57"/>
    <s v="Perempuan"/>
    <x v="5"/>
    <n v="3809000"/>
    <n v="0.21039642950905749"/>
    <x v="10"/>
    <s v="Jawa Timur"/>
    <x v="4"/>
    <s v="KLX 150"/>
    <s v="Trail"/>
    <n v="37167000"/>
    <n v="9292000"/>
    <s v="Medium"/>
    <n v="0.25"/>
    <x v="1"/>
    <n v="0.14499999999999999"/>
    <n v="801400"/>
    <n v="48084000"/>
    <x v="0"/>
    <x v="0"/>
    <n v="0"/>
    <n v="0"/>
    <n v="1"/>
    <s v="approved"/>
    <n v="2"/>
    <n v="2"/>
    <n v="4"/>
    <n v="0"/>
    <n v="8"/>
    <s v="Medium Risk"/>
    <n v="5"/>
    <s v="0-5 bulan"/>
  </r>
  <r>
    <s v="KRM01235"/>
    <d v="2026-05-29T00:00:00"/>
    <x v="4"/>
    <s v="Rina Prasetyo"/>
    <s v="76421604627559"/>
    <n v="37"/>
    <s v="Lakilaki"/>
    <x v="0"/>
    <n v="7641000"/>
    <n v="9.9437246433712864E-2"/>
    <x v="1"/>
    <s v="Sumatera Selatan"/>
    <x v="0"/>
    <s v="Vario 160"/>
    <s v="Matic Mid"/>
    <n v="28855000"/>
    <n v="5771000"/>
    <s v="Medium"/>
    <n v="0.2"/>
    <x v="2"/>
    <n v="0.14499999999999999"/>
    <n v="759800"/>
    <n v="36472000"/>
    <x v="0"/>
    <x v="2"/>
    <n v="0"/>
    <n v="0"/>
    <n v="0"/>
    <m/>
    <n v="1"/>
    <n v="2"/>
    <n v="3"/>
    <n v="0"/>
    <n v="6"/>
    <s v="Low Risk"/>
    <n v="4"/>
    <s v="0-5 bulan"/>
  </r>
  <r>
    <s v="KRM01236"/>
    <d v="2026-08-01T00:00:00"/>
    <x v="9"/>
    <s v="Nurul Hidayah"/>
    <s v="95251910664088"/>
    <n v="48"/>
    <s v="Lakilaki"/>
    <x v="4"/>
    <n v="5941000"/>
    <n v="0.18158559165123717"/>
    <x v="14"/>
    <s v="DKI Jakarta"/>
    <x v="1"/>
    <s v="Freego"/>
    <s v="Matic Mid"/>
    <n v="23613000"/>
    <n v="3542000"/>
    <s v="Medium"/>
    <n v="0.15"/>
    <x v="5"/>
    <n v="0.14499999999999999"/>
    <n v="1078800"/>
    <n v="25891000"/>
    <x v="0"/>
    <x v="0"/>
    <n v="0"/>
    <n v="0"/>
    <n v="1"/>
    <s v="data kurang"/>
    <n v="1"/>
    <n v="2"/>
    <n v="1"/>
    <n v="0"/>
    <n v="4"/>
    <s v="Low Risk"/>
    <n v="2"/>
    <s v="0-5 bulan"/>
  </r>
  <r>
    <s v="KRM01237"/>
    <d v="2026-02-06T00:00:00"/>
    <x v="3"/>
    <s v="Yusuf Nugroho"/>
    <s v="49571301602148"/>
    <n v="38"/>
    <s v="Perempuan"/>
    <x v="1"/>
    <n v="13317000"/>
    <n v="0.11196966283697529"/>
    <x v="14"/>
    <s v="DKI Jakarta"/>
    <x v="0"/>
    <s v="Vario 160"/>
    <s v="Matic Mid"/>
    <n v="30825000"/>
    <n v="3083000"/>
    <s v="Low"/>
    <n v="0.1"/>
    <x v="5"/>
    <n v="0.14499999999999999"/>
    <n v="1491100"/>
    <n v="35787000"/>
    <x v="0"/>
    <x v="0"/>
    <n v="0"/>
    <n v="0"/>
    <n v="1"/>
    <m/>
    <n v="1"/>
    <n v="3"/>
    <n v="1"/>
    <n v="0"/>
    <n v="5"/>
    <s v="Low Risk"/>
    <n v="8"/>
    <s v="6-11 bulan"/>
  </r>
  <r>
    <s v="KRM01238"/>
    <d v="2026-01-01T00:00:00"/>
    <x v="5"/>
    <s v="Rahmat Anggraini"/>
    <s v="38322902584594"/>
    <n v="32"/>
    <s v="Lakilaki"/>
    <x v="8"/>
    <n v="3288000"/>
    <n v="0.24817518248175183"/>
    <x v="12"/>
    <s v="DKI Jakarta"/>
    <x v="1"/>
    <s v="MT15"/>
    <s v="Sport Naked"/>
    <n v="38138000"/>
    <n v="13348000"/>
    <s v="High"/>
    <n v="0.35"/>
    <x v="2"/>
    <n v="0.14499999999999999"/>
    <n v="816000"/>
    <n v="39169000"/>
    <x v="1"/>
    <x v="4"/>
    <n v="259"/>
    <n v="5"/>
    <n v="5"/>
    <s v="ok"/>
    <n v="2"/>
    <n v="1"/>
    <n v="3"/>
    <n v="4"/>
    <n v="10"/>
    <s v="High Risk"/>
    <n v="9"/>
    <s v="6-11 bulan"/>
  </r>
  <r>
    <s v="KRM01239"/>
    <d v="2026-03-20T00:00:00"/>
    <x v="1"/>
    <s v="Wahyu Pratama"/>
    <s v="41632204763183"/>
    <n v="28"/>
    <s v="Perempuan"/>
    <x v="0"/>
    <n v="7619000"/>
    <n v="6.9037931487071796E-2"/>
    <x v="16"/>
    <s v="Jawa Timur"/>
    <x v="1"/>
    <s v="Mio M3"/>
    <s v="Matic Entry"/>
    <n v="17595000"/>
    <n v="4399000"/>
    <s v="Medium"/>
    <n v="0.25"/>
    <x v="4"/>
    <n v="0.14499999999999999"/>
    <n v="526000"/>
    <n v="18936000"/>
    <x v="0"/>
    <x v="0"/>
    <n v="0"/>
    <n v="0"/>
    <n v="1"/>
    <m/>
    <n v="1"/>
    <n v="2"/>
    <n v="2"/>
    <n v="0"/>
    <n v="5"/>
    <s v="Low Risk"/>
    <n v="7"/>
    <s v="6-11 bulan"/>
  </r>
  <r>
    <s v="KRM01240"/>
    <d v="2026-04-23T00:00:00"/>
    <x v="2"/>
    <s v="Rahmat Utami"/>
    <s v="42682709735314"/>
    <n v="29"/>
    <s v="Perempuan"/>
    <x v="2"/>
    <n v="3241000"/>
    <n v="0.4494291885220611"/>
    <x v="15"/>
    <s v="DKI Jakarta"/>
    <x v="1"/>
    <s v="Aerox 155"/>
    <s v="Matic Sport"/>
    <n v="31882000"/>
    <n v="4782000"/>
    <s v="Medium"/>
    <n v="0.15"/>
    <x v="5"/>
    <n v="0.14499999999999999"/>
    <n v="1456600"/>
    <n v="34959000"/>
    <x v="0"/>
    <x v="0"/>
    <n v="0"/>
    <n v="0"/>
    <n v="1"/>
    <s v="survey ulang"/>
    <n v="4"/>
    <n v="2"/>
    <n v="1"/>
    <n v="0"/>
    <n v="7"/>
    <s v="Medium Risk"/>
    <n v="5"/>
    <s v="0-5 bulan"/>
  </r>
  <r>
    <s v="KRM01241"/>
    <d v="2026-03-08T00:00:00"/>
    <x v="1"/>
    <s v="Joko Pratama"/>
    <s v="51991508676691"/>
    <n v="46"/>
    <s v="Lakilaki"/>
    <x v="1"/>
    <n v="7785000"/>
    <n v="0.47242132305716122"/>
    <x v="14"/>
    <s v="DKI Jakarta"/>
    <x v="1"/>
    <s v="XMAX 250"/>
    <s v="Maxi Scooter"/>
    <n v="59300000"/>
    <n v="20755000"/>
    <s v="High"/>
    <n v="0.35"/>
    <x v="0"/>
    <n v="0.14499999999999999"/>
    <n v="3677800"/>
    <n v="44134000"/>
    <x v="0"/>
    <x v="0"/>
    <n v="0"/>
    <n v="0"/>
    <n v="1"/>
    <s v="verifikasi"/>
    <n v="4"/>
    <n v="1"/>
    <n v="1"/>
    <n v="0"/>
    <n v="6"/>
    <s v="Low Risk"/>
    <n v="7"/>
    <s v="6-11 bulan"/>
  </r>
  <r>
    <s v="KRM01242"/>
    <d v="2026-02-07T00:00:00"/>
    <x v="3"/>
    <s v="Tri Pratama"/>
    <s v="52211401943125"/>
    <n v="54"/>
    <s v="Perempuan"/>
    <x v="6"/>
    <n v="5586000"/>
    <n v="0.18299319727891156"/>
    <x v="15"/>
    <s v="DKI Jakarta"/>
    <x v="1"/>
    <s v="Lexi LX 155"/>
    <s v="Matic Mid"/>
    <n v="28494000"/>
    <n v="2849000"/>
    <s v="Low"/>
    <n v="0.1"/>
    <x v="4"/>
    <n v="0.14499999999999999"/>
    <n v="1022200"/>
    <n v="36800000"/>
    <x v="0"/>
    <x v="0"/>
    <n v="0"/>
    <n v="0"/>
    <n v="1"/>
    <m/>
    <n v="1"/>
    <n v="3"/>
    <n v="2"/>
    <n v="0"/>
    <n v="6"/>
    <s v="Low Risk"/>
    <n v="8"/>
    <s v="6-11 bulan"/>
  </r>
  <r>
    <s v="KRM01243"/>
    <d v="2026-03-30T00:00:00"/>
    <x v="1"/>
    <s v="Bagus Hidayah"/>
    <s v="46141303974454"/>
    <n v="47"/>
    <s v="Lakilaki"/>
    <x v="0"/>
    <n v="4869000"/>
    <n v="8.1618402135962206E-2"/>
    <x v="15"/>
    <s v="DKI Jakarta"/>
    <x v="0"/>
    <s v="Scoopy"/>
    <s v="Matic Stylish"/>
    <n v="23035000"/>
    <n v="9214000"/>
    <s v="High"/>
    <n v="0.4"/>
    <x v="1"/>
    <n v="0.14499999999999999"/>
    <n v="397400"/>
    <n v="23841000"/>
    <x v="0"/>
    <x v="0"/>
    <n v="0"/>
    <n v="0"/>
    <n v="1"/>
    <s v="data kurang"/>
    <n v="1"/>
    <n v="1"/>
    <n v="4"/>
    <n v="0"/>
    <n v="6"/>
    <s v="Low Risk"/>
    <n v="6"/>
    <s v="6-11 bulan"/>
  </r>
  <r>
    <s v="KRM01244"/>
    <d v="2026-05-22T00:00:00"/>
    <x v="4"/>
    <s v="Maya Pratama"/>
    <s v="87091307697270"/>
    <n v="41"/>
    <s v="Perempuan"/>
    <x v="7"/>
    <n v="4050000"/>
    <n v="0.68382716049382719"/>
    <x v="2"/>
    <s v="Riau"/>
    <x v="0"/>
    <s v="CB150R"/>
    <s v="Sport"/>
    <n v="32251000"/>
    <n v="3225000"/>
    <s v="Low"/>
    <n v="0.1"/>
    <x v="0"/>
    <n v="0.14499999999999999"/>
    <n v="2769500"/>
    <n v="33234000"/>
    <x v="0"/>
    <x v="0"/>
    <n v="0"/>
    <n v="0"/>
    <n v="1"/>
    <s v="survey ulang"/>
    <n v="4"/>
    <n v="3"/>
    <n v="1"/>
    <n v="0"/>
    <n v="8"/>
    <s v="Medium Risk"/>
    <n v="5"/>
    <s v="0-5 bulan"/>
  </r>
  <r>
    <s v="KRM01245"/>
    <d v="2026-06-18T00:00:00"/>
    <x v="0"/>
    <s v="Putri Permata"/>
    <s v="63481902829266"/>
    <n v="41"/>
    <s v="Lakilaki"/>
    <x v="8"/>
    <n v="3947000"/>
    <n v="0.47289080314162657"/>
    <x v="12"/>
    <s v="DKI Jakarta"/>
    <x v="4"/>
    <s v="KLX 150"/>
    <s v="Trail"/>
    <n v="36793000"/>
    <n v="9198000"/>
    <s v="Medium"/>
    <n v="0.25"/>
    <x v="3"/>
    <n v="0.14499999999999999"/>
    <n v="1866500"/>
    <n v="33597000"/>
    <x v="0"/>
    <x v="0"/>
    <n v="0"/>
    <n v="0"/>
    <n v="1"/>
    <m/>
    <n v="4"/>
    <n v="2"/>
    <n v="1"/>
    <n v="0"/>
    <n v="7"/>
    <s v="Medium Risk"/>
    <n v="4"/>
    <s v="0-5 bulan"/>
  </r>
  <r>
    <s v="KRM01246"/>
    <d v="2026-01-07T00:00:00"/>
    <x v="5"/>
    <s v="Hendra Utami"/>
    <s v="36692703812633"/>
    <n v="31"/>
    <s v="Perempuan"/>
    <x v="8"/>
    <n v="3118000"/>
    <n v="0.32152020525978192"/>
    <x v="5"/>
    <s v="Kalimantan Timur"/>
    <x v="0"/>
    <s v="CB150R"/>
    <s v="Sport"/>
    <n v="31086000"/>
    <n v="12434000"/>
    <s v="High"/>
    <n v="0.4"/>
    <x v="5"/>
    <n v="0.14499999999999999"/>
    <n v="1002500"/>
    <n v="24061000"/>
    <x v="0"/>
    <x v="0"/>
    <n v="0"/>
    <n v="0"/>
    <n v="1"/>
    <m/>
    <n v="3"/>
    <n v="1"/>
    <n v="1"/>
    <n v="0"/>
    <n v="5"/>
    <s v="Low Risk"/>
    <n v="9"/>
    <s v="6-11 bulan"/>
  </r>
  <r>
    <s v="KRM01247"/>
    <d v="2026-03-26T00:00:00"/>
    <x v="1"/>
    <s v="Fitriani Setiawan"/>
    <s v="76552807526266"/>
    <n v="35"/>
    <s v="Perempuan"/>
    <x v="2"/>
    <n v="3173000"/>
    <n v="0.17932555940750078"/>
    <x v="20"/>
    <s v="DKI Jakarta"/>
    <x v="0"/>
    <s v="Vario 125"/>
    <s v="Matic Mid"/>
    <n v="24739000"/>
    <n v="4948000"/>
    <s v="Medium"/>
    <n v="0.2"/>
    <x v="1"/>
    <n v="0.14499999999999999"/>
    <n v="569000"/>
    <n v="34140000"/>
    <x v="0"/>
    <x v="0"/>
    <n v="0"/>
    <n v="0"/>
    <n v="1"/>
    <m/>
    <n v="1"/>
    <n v="2"/>
    <n v="4"/>
    <n v="0"/>
    <n v="7"/>
    <s v="Medium Risk"/>
    <n v="6"/>
    <s v="6-11 bulan"/>
  </r>
  <r>
    <s v="KRM01248"/>
    <d v="2026-01-10T00:00:00"/>
    <x v="5"/>
    <s v="Rina Wijaya"/>
    <s v="46762109931348"/>
    <n v="48"/>
    <s v="Perempuan"/>
    <x v="8"/>
    <n v="3289000"/>
    <n v="0.17740954697476435"/>
    <x v="9"/>
    <s v="Jawa Tengah"/>
    <x v="0"/>
    <s v="Vario 125"/>
    <s v="Matic Mid"/>
    <n v="25325000"/>
    <n v="7597000"/>
    <s v="High"/>
    <n v="0.3"/>
    <x v="2"/>
    <n v="0.14499999999999999"/>
    <n v="583500"/>
    <n v="28010000"/>
    <x v="0"/>
    <x v="0"/>
    <n v="0"/>
    <n v="0"/>
    <n v="1"/>
    <m/>
    <n v="1"/>
    <n v="1"/>
    <n v="3"/>
    <n v="0"/>
    <n v="5"/>
    <s v="Low Risk"/>
    <n v="9"/>
    <s v="6-11 bulan"/>
  </r>
  <r>
    <s v="KRM01249"/>
    <d v="2026-01-01T00:00:00"/>
    <x v="5"/>
    <s v="Yusuf Kusuma"/>
    <s v="60242804655857"/>
    <n v="43"/>
    <s v="Perempuan"/>
    <x v="6"/>
    <n v="5249000"/>
    <n v="0.40026671746999426"/>
    <x v="6"/>
    <s v="DIY"/>
    <x v="1"/>
    <s v="Aerox 155"/>
    <s v="Matic Sport"/>
    <n v="31456000"/>
    <n v="9437000"/>
    <s v="High"/>
    <n v="0.3"/>
    <x v="0"/>
    <n v="0.14499999999999999"/>
    <n v="2101000"/>
    <n v="25212000"/>
    <x v="0"/>
    <x v="0"/>
    <n v="0"/>
    <n v="0"/>
    <n v="1"/>
    <s v="ok"/>
    <n v="4"/>
    <n v="1"/>
    <n v="1"/>
    <n v="0"/>
    <n v="6"/>
    <s v="Low Risk"/>
    <n v="9"/>
    <s v="6-11 bulan"/>
  </r>
  <r>
    <s v="KRM01250"/>
    <d v="2026-01-15T00:00:00"/>
    <x v="5"/>
    <s v="Maya Saputra"/>
    <s v="82871010564375"/>
    <n v="30"/>
    <s v="Perempuan"/>
    <x v="4"/>
    <n v="5821000"/>
    <n v="0.10530836626009277"/>
    <x v="6"/>
    <s v="DIY"/>
    <x v="0"/>
    <s v="Scoopy"/>
    <s v="Matic Stylish"/>
    <n v="23279000"/>
    <n v="4656000"/>
    <s v="Medium"/>
    <n v="0.2"/>
    <x v="2"/>
    <n v="0.14499999999999999"/>
    <n v="613000"/>
    <n v="29424000"/>
    <x v="0"/>
    <x v="0"/>
    <n v="0"/>
    <n v="0"/>
    <n v="1"/>
    <s v="ok"/>
    <n v="1"/>
    <n v="2"/>
    <n v="3"/>
    <n v="0"/>
    <n v="6"/>
    <s v="Low Risk"/>
    <n v="9"/>
    <s v="6-11 bulan"/>
  </r>
  <r>
    <s v="KRM01251"/>
    <d v="2026-04-11T00:00:00"/>
    <x v="2"/>
    <s v="Sri Hidayah"/>
    <s v="70562906773709"/>
    <n v="41"/>
    <s v="Lakilaki"/>
    <x v="0"/>
    <n v="5810000"/>
    <n v="0.22946643717728055"/>
    <x v="13"/>
    <s v="Jawa Barat"/>
    <x v="0"/>
    <s v="Beat Street"/>
    <s v="Matic Entry"/>
    <n v="18629000"/>
    <n v="4657000"/>
    <s v="Medium"/>
    <n v="0.25"/>
    <x v="0"/>
    <n v="0.14499999999999999"/>
    <n v="1333200"/>
    <n v="15998000"/>
    <x v="0"/>
    <x v="0"/>
    <n v="0"/>
    <n v="0"/>
    <n v="1"/>
    <s v="verifikasi"/>
    <n v="2"/>
    <n v="2"/>
    <n v="1"/>
    <n v="0"/>
    <n v="5"/>
    <s v="Low Risk"/>
    <n v="6"/>
    <s v="6-11 bulan"/>
  </r>
  <r>
    <s v="KRM01252"/>
    <d v="2026-05-18T00:00:00"/>
    <x v="4"/>
    <s v="Fajar Lestari"/>
    <s v="35101709885451"/>
    <n v="32"/>
    <s v="Lakilaki"/>
    <x v="5"/>
    <n v="3435000"/>
    <n v="0.23394468704512372"/>
    <x v="13"/>
    <s v="Jawa Barat"/>
    <x v="0"/>
    <s v="PCX 160"/>
    <s v="Matic Premium"/>
    <n v="37560000"/>
    <n v="13146000"/>
    <s v="High"/>
    <n v="0.35"/>
    <x v="2"/>
    <n v="0.14499999999999999"/>
    <n v="803600"/>
    <n v="38574000"/>
    <x v="0"/>
    <x v="0"/>
    <n v="0"/>
    <n v="0"/>
    <n v="1"/>
    <s v="verifikasi"/>
    <n v="2"/>
    <n v="1"/>
    <n v="3"/>
    <n v="0"/>
    <n v="6"/>
    <s v="Low Risk"/>
    <n v="5"/>
    <s v="0-5 bulan"/>
  </r>
  <r>
    <s v="KRM01253"/>
    <d v="2026-05-01T00:00:00"/>
    <x v="4"/>
    <s v="Fitra Santoso"/>
    <s v="40092811798643"/>
    <n v="53"/>
    <s v="Lakilaki"/>
    <x v="9"/>
    <n v="4424000"/>
    <n v="0.18528481012658227"/>
    <x v="13"/>
    <s v="Jawa Barat"/>
    <x v="2"/>
    <s v="Nex II"/>
    <s v="Matic Entry"/>
    <n v="16945000"/>
    <n v="1694000"/>
    <s v="Low"/>
    <n v="0.1"/>
    <x v="5"/>
    <n v="0.14499999999999999"/>
    <n v="819700"/>
    <n v="19674000"/>
    <x v="0"/>
    <x v="0"/>
    <n v="0"/>
    <n v="0"/>
    <n v="1"/>
    <s v="verifikasi"/>
    <n v="1"/>
    <n v="3"/>
    <n v="1"/>
    <n v="0"/>
    <n v="5"/>
    <s v="Low Risk"/>
    <n v="5"/>
    <s v="0-5 bulan"/>
  </r>
  <r>
    <s v="KRM01254"/>
    <d v="2026-01-29T00:00:00"/>
    <x v="5"/>
    <s v="Eka Setiawan"/>
    <s v="58671209726940"/>
    <n v="28"/>
    <s v="Lakilaki"/>
    <x v="8"/>
    <n v="3651000"/>
    <n v="0.16422897836209258"/>
    <x v="17"/>
    <s v="Jawa Barat"/>
    <x v="0"/>
    <s v="Beat Street"/>
    <s v="Matic Entry"/>
    <n v="18804000"/>
    <n v="3761000"/>
    <s v="Medium"/>
    <n v="0.2"/>
    <x v="4"/>
    <n v="0.14499999999999999"/>
    <n v="599600"/>
    <n v="21587000"/>
    <x v="0"/>
    <x v="0"/>
    <n v="0"/>
    <n v="0"/>
    <n v="1"/>
    <s v="survey ulang"/>
    <n v="1"/>
    <n v="2"/>
    <n v="2"/>
    <n v="0"/>
    <n v="5"/>
    <s v="Low Risk"/>
    <n v="8"/>
    <s v="6-11 bulan"/>
  </r>
  <r>
    <s v="KRM01255"/>
    <d v="2026-04-05T00:00:00"/>
    <x v="2"/>
    <s v="Fitriani Rahayu"/>
    <s v="55671702956303"/>
    <n v="38"/>
    <s v="Lakilaki"/>
    <x v="9"/>
    <n v="5250000"/>
    <n v="0.24339047619047618"/>
    <x v="9"/>
    <s v="Jawa Tengah"/>
    <x v="0"/>
    <s v="Revo X"/>
    <s v="Bebek"/>
    <n v="17855000"/>
    <n v="4464000"/>
    <s v="Medium"/>
    <n v="0.25"/>
    <x v="0"/>
    <n v="0.14499999999999999"/>
    <n v="1277800"/>
    <n v="15333000"/>
    <x v="0"/>
    <x v="0"/>
    <n v="0"/>
    <n v="0"/>
    <n v="1"/>
    <s v="survey ulang"/>
    <n v="2"/>
    <n v="2"/>
    <n v="1"/>
    <n v="0"/>
    <n v="5"/>
    <s v="Low Risk"/>
    <n v="6"/>
    <s v="6-11 bulan"/>
  </r>
  <r>
    <s v="KRM01256"/>
    <d v="2026-04-18T00:00:00"/>
    <x v="2"/>
    <s v="Ayu Cahyono"/>
    <s v="59952706574849"/>
    <n v="47"/>
    <s v="Lakilaki"/>
    <x v="5"/>
    <n v="3405000"/>
    <n v="0.63906020558002941"/>
    <x v="7"/>
    <s v="Jawa Barat"/>
    <x v="0"/>
    <s v="PCX 160"/>
    <s v="Matic Premium"/>
    <n v="35085000"/>
    <n v="12280000"/>
    <s v="High"/>
    <n v="0.35"/>
    <x v="0"/>
    <n v="0.14499999999999999"/>
    <n v="2176000"/>
    <n v="26112000"/>
    <x v="0"/>
    <x v="0"/>
    <n v="0"/>
    <n v="0"/>
    <n v="1"/>
    <s v="survey ulang"/>
    <n v="4"/>
    <n v="1"/>
    <n v="1"/>
    <n v="0"/>
    <n v="6"/>
    <s v="Low Risk"/>
    <n v="6"/>
    <s v="6-11 bulan"/>
  </r>
  <r>
    <s v="KRM01257"/>
    <d v="2026-06-16T00:00:00"/>
    <x v="0"/>
    <s v="Siti Nugroho"/>
    <s v="85101005842995"/>
    <n v="24"/>
    <s v="Lakilaki"/>
    <x v="2"/>
    <n v="3023000"/>
    <n v="0.17290770757525636"/>
    <x v="6"/>
    <s v="DIY"/>
    <x v="0"/>
    <s v="Revo X"/>
    <s v="Bebek"/>
    <n v="17645000"/>
    <n v="1764000"/>
    <s v="Low"/>
    <n v="0.1"/>
    <x v="2"/>
    <n v="0.14499999999999999"/>
    <n v="522700"/>
    <n v="25091000"/>
    <x v="1"/>
    <x v="3"/>
    <n v="16"/>
    <n v="2"/>
    <n v="3"/>
    <m/>
    <n v="1"/>
    <n v="3"/>
    <n v="3"/>
    <n v="2"/>
    <n v="9"/>
    <s v="High Risk"/>
    <n v="4"/>
    <s v="0-5 bulan"/>
  </r>
  <r>
    <s v="KRM01258"/>
    <d v="2026-04-22T00:00:00"/>
    <x v="2"/>
    <s v="Fitriani Hakim"/>
    <s v="36961104747222"/>
    <n v="23"/>
    <s v="Lakilaki"/>
    <x v="6"/>
    <n v="6622000"/>
    <n v="0.12946239806704923"/>
    <x v="20"/>
    <s v="DKI Jakarta"/>
    <x v="2"/>
    <s v="Nex II"/>
    <s v="Matic Entry"/>
    <n v="16900000"/>
    <n v="4225000"/>
    <s v="Medium"/>
    <n v="0.25"/>
    <x v="3"/>
    <n v="0.14499999999999999"/>
    <n v="857300"/>
    <n v="15431000"/>
    <x v="0"/>
    <x v="0"/>
    <n v="0"/>
    <n v="0"/>
    <n v="1"/>
    <s v="approved"/>
    <n v="1"/>
    <n v="2"/>
    <n v="1"/>
    <n v="0"/>
    <n v="4"/>
    <s v="Low Risk"/>
    <n v="6"/>
    <s v="6-11 bulan"/>
  </r>
  <r>
    <s v="KRM01259"/>
    <d v="2026-04-12T00:00:00"/>
    <x v="2"/>
    <s v="Nia Santoso"/>
    <s v="90292504638839"/>
    <n v="37"/>
    <s v="Lakilaki"/>
    <x v="3"/>
    <n v="4090000"/>
    <n v="0.28322738386308066"/>
    <x v="3"/>
    <s v="Sulawesi Selatan"/>
    <x v="0"/>
    <s v="Beat Street"/>
    <s v="Matic Entry"/>
    <n v="19030000"/>
    <n v="1903000"/>
    <s v="Low"/>
    <n v="0.1"/>
    <x v="3"/>
    <n v="0.14499999999999999"/>
    <n v="1158400"/>
    <n v="20852000"/>
    <x v="0"/>
    <x v="0"/>
    <n v="0"/>
    <n v="0"/>
    <n v="1"/>
    <m/>
    <n v="2"/>
    <n v="3"/>
    <n v="1"/>
    <n v="0"/>
    <n v="6"/>
    <s v="Low Risk"/>
    <n v="6"/>
    <s v="6-11 bulan"/>
  </r>
  <r>
    <s v="KRM01260"/>
    <d v="2026-01-25T00:00:00"/>
    <x v="5"/>
    <s v="Fitriani Sari"/>
    <s v="97222106727105"/>
    <n v="39"/>
    <s v="Lakilaki"/>
    <x v="1"/>
    <n v="13642000"/>
    <n v="6.874358598445976E-2"/>
    <x v="3"/>
    <s v="Sulawesi Selatan"/>
    <x v="0"/>
    <s v="CB150R"/>
    <s v="Sport"/>
    <n v="31656000"/>
    <n v="3166000"/>
    <s v="Low"/>
    <n v="0.1"/>
    <x v="2"/>
    <n v="0.14499999999999999"/>
    <n v="937800"/>
    <n v="45014000"/>
    <x v="0"/>
    <x v="0"/>
    <n v="0"/>
    <n v="0"/>
    <n v="1"/>
    <s v="approved"/>
    <n v="1"/>
    <n v="3"/>
    <n v="3"/>
    <n v="0"/>
    <n v="7"/>
    <s v="Medium Risk"/>
    <n v="8"/>
    <s v="6-11 bulan"/>
  </r>
  <r>
    <s v="KRM01261"/>
    <d v="2026-05-22T00:00:00"/>
    <x v="4"/>
    <s v="Eka Permata"/>
    <s v="51842911713886"/>
    <n v="36"/>
    <s v="Perempuan"/>
    <x v="9"/>
    <n v="4305000"/>
    <n v="0.35521486643437861"/>
    <x v="8"/>
    <s v="Banten"/>
    <x v="0"/>
    <s v="CB150R"/>
    <s v="Sport"/>
    <n v="32298000"/>
    <n v="9689000"/>
    <s v="High"/>
    <n v="0.3"/>
    <x v="3"/>
    <n v="0.14499999999999999"/>
    <n v="1529200"/>
    <n v="27526000"/>
    <x v="0"/>
    <x v="0"/>
    <n v="0"/>
    <n v="0"/>
    <n v="1"/>
    <m/>
    <n v="3"/>
    <n v="1"/>
    <n v="1"/>
    <n v="0"/>
    <n v="5"/>
    <s v="Low Risk"/>
    <n v="5"/>
    <s v="0-5 bulan"/>
  </r>
  <r>
    <s v="KRM01262"/>
    <d v="2026-06-19T00:00:00"/>
    <x v="0"/>
    <s v="Siti Pratama"/>
    <s v="46181308607189"/>
    <n v="36"/>
    <s v="Lakilaki"/>
    <x v="7"/>
    <n v="3387000"/>
    <n v="0.29173309713610868"/>
    <x v="12"/>
    <s v="DKI Jakarta"/>
    <x v="0"/>
    <s v="PCX 160"/>
    <s v="Matic Premium"/>
    <n v="37524000"/>
    <n v="7505000"/>
    <s v="Medium"/>
    <n v="0.2"/>
    <x v="2"/>
    <n v="0.14499999999999999"/>
    <n v="988100"/>
    <n v="47431000"/>
    <x v="0"/>
    <x v="0"/>
    <n v="0"/>
    <n v="0"/>
    <n v="1"/>
    <s v="ok"/>
    <n v="2"/>
    <n v="2"/>
    <n v="3"/>
    <n v="0"/>
    <n v="7"/>
    <s v="Medium Risk"/>
    <n v="4"/>
    <s v="0-5 bulan"/>
  </r>
  <r>
    <s v="KRM01263"/>
    <d v="2026-03-05T00:00:00"/>
    <x v="1"/>
    <s v="Nurul Rahayu"/>
    <s v="38872009517692"/>
    <n v="55"/>
    <s v="Perempuan"/>
    <x v="0"/>
    <n v="4640000"/>
    <n v="0.23616379310344829"/>
    <x v="16"/>
    <s v="Jawa Timur"/>
    <x v="0"/>
    <s v="CB150R"/>
    <s v="Sport"/>
    <n v="31366000"/>
    <n v="10978000"/>
    <s v="High"/>
    <n v="0.35"/>
    <x v="5"/>
    <n v="0.14499999999999999"/>
    <n v="1095800"/>
    <n v="26300000"/>
    <x v="0"/>
    <x v="0"/>
    <n v="0"/>
    <n v="0"/>
    <n v="1"/>
    <m/>
    <n v="2"/>
    <n v="1"/>
    <n v="1"/>
    <n v="0"/>
    <n v="4"/>
    <s v="Low Risk"/>
    <n v="7"/>
    <s v="6-11 bulan"/>
  </r>
  <r>
    <s v="KRM01264"/>
    <d v="2026-01-07T00:00:00"/>
    <x v="5"/>
    <s v="Eka Purnama"/>
    <s v="72421010878015"/>
    <n v="47"/>
    <s v="Perempuan"/>
    <x v="4"/>
    <n v="6828000"/>
    <n v="0.13408025776215582"/>
    <x v="15"/>
    <s v="DKI Jakarta"/>
    <x v="0"/>
    <s v="Genio"/>
    <s v="Matic Entry"/>
    <n v="19336000"/>
    <n v="5801000"/>
    <s v="High"/>
    <n v="0.3"/>
    <x v="3"/>
    <n v="0.14499999999999999"/>
    <n v="915500"/>
    <n v="16479000"/>
    <x v="0"/>
    <x v="0"/>
    <n v="0"/>
    <n v="0"/>
    <n v="1"/>
    <s v="data kurang"/>
    <n v="1"/>
    <n v="1"/>
    <n v="1"/>
    <n v="0"/>
    <n v="3"/>
    <s v="Low Risk"/>
    <n v="9"/>
    <s v="6-11 bulan"/>
  </r>
  <r>
    <s v="KRM01265"/>
    <d v="2026-01-28T00:00:00"/>
    <x v="5"/>
    <s v="Lestari Kusuma"/>
    <s v="96541405919030"/>
    <n v="23"/>
    <s v="Perempuan"/>
    <x v="8"/>
    <n v="3040000"/>
    <n v="0.7053947368421053"/>
    <x v="20"/>
    <s v="DKI Jakarta"/>
    <x v="0"/>
    <s v="ADV 160"/>
    <s v="Adventure"/>
    <n v="42272000"/>
    <n v="10568000"/>
    <s v="Medium"/>
    <n v="0.25"/>
    <x v="3"/>
    <n v="0.14499999999999999"/>
    <n v="2144400"/>
    <n v="38600000"/>
    <x v="0"/>
    <x v="0"/>
    <n v="0"/>
    <n v="0"/>
    <n v="1"/>
    <m/>
    <n v="4"/>
    <n v="2"/>
    <n v="1"/>
    <n v="0"/>
    <n v="7"/>
    <s v="Medium Risk"/>
    <n v="8"/>
    <s v="6-11 bulan"/>
  </r>
  <r>
    <s v="KRM01266"/>
    <d v="2026-03-01T00:00:00"/>
    <x v="1"/>
    <s v="Dewi Cahyono"/>
    <s v="43581407528437"/>
    <n v="50"/>
    <s v="Lakilaki"/>
    <x v="6"/>
    <n v="4201000"/>
    <n v="0.44855986669840514"/>
    <x v="7"/>
    <s v="Jawa Barat"/>
    <x v="0"/>
    <s v="CB150R"/>
    <s v="Sport"/>
    <n v="30955000"/>
    <n v="3095000"/>
    <s v="Low"/>
    <n v="0.1"/>
    <x v="3"/>
    <n v="0.14499999999999999"/>
    <n v="1884400"/>
    <n v="33919000"/>
    <x v="0"/>
    <x v="0"/>
    <n v="0"/>
    <n v="0"/>
    <n v="1"/>
    <m/>
    <n v="4"/>
    <n v="3"/>
    <n v="1"/>
    <n v="0"/>
    <n v="8"/>
    <s v="Medium Risk"/>
    <n v="7"/>
    <s v="6-11 bulan"/>
  </r>
  <r>
    <s v="KRM01267"/>
    <d v="2026-03-08T00:00:00"/>
    <x v="1"/>
    <s v="Eka Hidayah"/>
    <s v="52952503544814"/>
    <n v="57"/>
    <s v="Perempuan"/>
    <x v="0"/>
    <n v="4537000"/>
    <n v="0.19687017853206965"/>
    <x v="6"/>
    <s v="DIY"/>
    <x v="0"/>
    <s v="ADV 160"/>
    <s v="Adventure"/>
    <n v="41423000"/>
    <n v="10356000"/>
    <s v="Medium"/>
    <n v="0.25"/>
    <x v="1"/>
    <n v="0.14499999999999999"/>
    <n v="893200"/>
    <n v="53591000"/>
    <x v="0"/>
    <x v="0"/>
    <n v="0"/>
    <n v="0"/>
    <n v="1"/>
    <s v="ok"/>
    <n v="1"/>
    <n v="2"/>
    <n v="4"/>
    <n v="0"/>
    <n v="7"/>
    <s v="Medium Risk"/>
    <n v="7"/>
    <s v="6-11 bulan"/>
  </r>
  <r>
    <s v="KRM01268"/>
    <d v="2026-02-09T00:00:00"/>
    <x v="3"/>
    <s v="Sri Purnama"/>
    <s v="63232305696922"/>
    <n v="22"/>
    <s v="Perempuan"/>
    <x v="8"/>
    <n v="3370000"/>
    <n v="0.67899109792284862"/>
    <x v="1"/>
    <s v="Sumatera Selatan"/>
    <x v="4"/>
    <s v="KLX 150"/>
    <s v="Trail"/>
    <n v="37588000"/>
    <n v="3759000"/>
    <s v="Low"/>
    <n v="0.1"/>
    <x v="3"/>
    <n v="0.14499999999999999"/>
    <n v="2288200"/>
    <n v="41187000"/>
    <x v="0"/>
    <x v="0"/>
    <n v="0"/>
    <n v="0"/>
    <n v="1"/>
    <m/>
    <n v="4"/>
    <n v="3"/>
    <n v="1"/>
    <n v="0"/>
    <n v="8"/>
    <s v="Medium Risk"/>
    <n v="8"/>
    <s v="6-11 bulan"/>
  </r>
  <r>
    <s v="KRM01269"/>
    <d v="2026-02-17T00:00:00"/>
    <x v="3"/>
    <s v="Dian Kurniawan"/>
    <s v="92001011843460"/>
    <n v="43"/>
    <s v="Perempuan"/>
    <x v="0"/>
    <n v="6668000"/>
    <n v="0.23251349730053988"/>
    <x v="14"/>
    <s v="DKI Jakarta"/>
    <x v="0"/>
    <s v="CB150R"/>
    <s v="Sport"/>
    <n v="30563000"/>
    <n v="7641000"/>
    <s v="Medium"/>
    <n v="0.25"/>
    <x v="3"/>
    <n v="0.14499999999999999"/>
    <n v="1550400"/>
    <n v="27907000"/>
    <x v="0"/>
    <x v="0"/>
    <n v="0"/>
    <n v="0"/>
    <n v="1"/>
    <s v="verifikasi"/>
    <n v="2"/>
    <n v="2"/>
    <n v="1"/>
    <n v="0"/>
    <n v="5"/>
    <s v="Low Risk"/>
    <n v="8"/>
    <s v="6-11 bulan"/>
  </r>
  <r>
    <s v="KRM01270"/>
    <d v="2026-03-08T00:00:00"/>
    <x v="1"/>
    <s v="Dian Prasetyo"/>
    <s v="54722008781691"/>
    <n v="53"/>
    <s v="Lakilaki"/>
    <x v="1"/>
    <n v="11492000"/>
    <n v="4.7372084928646016E-2"/>
    <x v="1"/>
    <s v="Sumatera Selatan"/>
    <x v="0"/>
    <s v="Scoopy"/>
    <s v="Matic Stylish"/>
    <n v="23670000"/>
    <n v="4734000"/>
    <s v="Medium"/>
    <n v="0.2"/>
    <x v="1"/>
    <n v="0.14499999999999999"/>
    <n v="544400"/>
    <n v="32664000"/>
    <x v="0"/>
    <x v="0"/>
    <n v="0"/>
    <n v="0"/>
    <n v="1"/>
    <s v="verifikasi"/>
    <n v="1"/>
    <n v="2"/>
    <n v="4"/>
    <n v="0"/>
    <n v="7"/>
    <s v="Medium Risk"/>
    <n v="7"/>
    <s v="6-11 bulan"/>
  </r>
  <r>
    <s v="KRM01271"/>
    <d v="2026-01-13T00:00:00"/>
    <x v="5"/>
    <s v="Hendra Utami"/>
    <s v="36952002542527"/>
    <n v="57"/>
    <s v="Lakilaki"/>
    <x v="0"/>
    <n v="5907000"/>
    <n v="0.27878787878787881"/>
    <x v="19"/>
    <s v="Jawa Barat"/>
    <x v="0"/>
    <s v="Scoopy"/>
    <s v="Matic Stylish"/>
    <n v="23012000"/>
    <n v="5753000"/>
    <s v="Medium"/>
    <n v="0.25"/>
    <x v="0"/>
    <n v="0.14499999999999999"/>
    <n v="1646800"/>
    <n v="19761000"/>
    <x v="0"/>
    <x v="0"/>
    <n v="0"/>
    <n v="0"/>
    <n v="1"/>
    <s v="data kurang"/>
    <n v="2"/>
    <n v="2"/>
    <n v="1"/>
    <n v="0"/>
    <n v="5"/>
    <s v="Low Risk"/>
    <n v="9"/>
    <s v="6-11 bulan"/>
  </r>
  <r>
    <s v="KRM01272"/>
    <d v="2026-06-08T00:00:00"/>
    <x v="0"/>
    <s v="Eka Rahayu"/>
    <s v="32542806796243"/>
    <n v="29"/>
    <s v="Lakilaki"/>
    <x v="1"/>
    <n v="5604000"/>
    <n v="0.12321556031406139"/>
    <x v="14"/>
    <s v="DKI Jakarta"/>
    <x v="2"/>
    <s v="Nex II"/>
    <s v="Matic Entry"/>
    <n v="17128000"/>
    <n v="4282000"/>
    <s v="Medium"/>
    <n v="0.25"/>
    <x v="5"/>
    <n v="0.14499999999999999"/>
    <n v="690500"/>
    <n v="16571000"/>
    <x v="0"/>
    <x v="0"/>
    <n v="0"/>
    <n v="0"/>
    <n v="1"/>
    <m/>
    <n v="1"/>
    <n v="2"/>
    <n v="1"/>
    <n v="0"/>
    <n v="4"/>
    <s v="Low Risk"/>
    <n v="4"/>
    <s v="0-5 bulan"/>
  </r>
  <r>
    <s v="KRM01273"/>
    <d v="2026-03-25T00:00:00"/>
    <x v="1"/>
    <s v="Reza Permata"/>
    <s v="56741210517016"/>
    <n v="42"/>
    <s v="Lakilaki"/>
    <x v="9"/>
    <n v="4637000"/>
    <n v="7.0153116238947599E-2"/>
    <x v="1"/>
    <s v="Sumatera Selatan"/>
    <x v="2"/>
    <s v="Nex II"/>
    <s v="Matic Entry"/>
    <n v="16165000"/>
    <n v="4849000"/>
    <s v="High"/>
    <n v="0.3"/>
    <x v="1"/>
    <n v="0.14499999999999999"/>
    <n v="325300"/>
    <n v="19519000"/>
    <x v="0"/>
    <x v="0"/>
    <n v="0"/>
    <n v="0"/>
    <n v="1"/>
    <s v="approved"/>
    <n v="1"/>
    <n v="1"/>
    <n v="4"/>
    <n v="0"/>
    <n v="6"/>
    <s v="Low Risk"/>
    <n v="6"/>
    <s v="6-11 bulan"/>
  </r>
  <r>
    <s v="KRM01274"/>
    <d v="2026-03-19T00:00:00"/>
    <x v="1"/>
    <s v="Dewi Pratama"/>
    <s v="38431904951081"/>
    <n v="35"/>
    <s v="Lakilaki"/>
    <x v="9"/>
    <n v="4164000"/>
    <n v="0.13496637848222862"/>
    <x v="6"/>
    <s v="DIY"/>
    <x v="1"/>
    <s v="Mio M3"/>
    <s v="Matic Entry"/>
    <n v="17426000"/>
    <n v="6970000"/>
    <s v="High"/>
    <n v="0.4"/>
    <x v="5"/>
    <n v="0.14499999999999999"/>
    <n v="562000"/>
    <n v="13489000"/>
    <x v="1"/>
    <x v="4"/>
    <n v="252"/>
    <n v="6"/>
    <n v="5"/>
    <m/>
    <n v="1"/>
    <n v="1"/>
    <n v="1"/>
    <n v="4"/>
    <n v="7"/>
    <s v="Medium Risk"/>
    <n v="7"/>
    <s v="6-11 bulan"/>
  </r>
  <r>
    <s v="KRM01275"/>
    <d v="2026-04-01T00:00:00"/>
    <x v="2"/>
    <s v="Tidak Diketahui"/>
    <s v="Invalid"/>
    <n v="37"/>
    <s v="Lakilaki"/>
    <x v="5"/>
    <n v="4113000"/>
    <n v="0.24096766350595672"/>
    <x v="14"/>
    <s v="DKI Jakarta"/>
    <x v="0"/>
    <s v="PCX 160"/>
    <s v="Matic Premium"/>
    <n v="35423000"/>
    <n v="5313000"/>
    <s v="Medium"/>
    <n v="0.15"/>
    <x v="2"/>
    <n v="0.14499999999999999"/>
    <n v="991100"/>
    <n v="47573000"/>
    <x v="0"/>
    <x v="0"/>
    <n v="0"/>
    <n v="0"/>
    <n v="1"/>
    <s v="ok"/>
    <n v="2"/>
    <n v="2"/>
    <n v="3"/>
    <n v="0"/>
    <n v="7"/>
    <s v="Medium Risk"/>
    <n v="6"/>
    <s v="6-11 bulan"/>
  </r>
  <r>
    <s v="KRM01276"/>
    <d v="2026-03-30T00:00:00"/>
    <x v="1"/>
    <s v="Lestari Saputra"/>
    <s v="77122208607838"/>
    <n v="52"/>
    <s v="Lakilaki"/>
    <x v="1"/>
    <n v="10245000"/>
    <n v="7.3821376281112738E-2"/>
    <x v="0"/>
    <s v="Bali"/>
    <x v="2"/>
    <s v="Nex II"/>
    <s v="Matic Entry"/>
    <n v="17202000"/>
    <n v="6021000"/>
    <s v="High"/>
    <n v="0.35"/>
    <x v="3"/>
    <n v="0.14499999999999999"/>
    <n v="756300"/>
    <n v="13613000"/>
    <x v="0"/>
    <x v="0"/>
    <n v="0"/>
    <n v="0"/>
    <n v="1"/>
    <s v="verifikasi"/>
    <n v="1"/>
    <n v="1"/>
    <n v="1"/>
    <n v="0"/>
    <n v="3"/>
    <s v="Low Risk"/>
    <n v="6"/>
    <s v="6-11 bulan"/>
  </r>
  <r>
    <s v="KRM01277"/>
    <d v="2026-01-05T00:00:00"/>
    <x v="5"/>
    <s v="Dani Saputra"/>
    <s v="63621307855314"/>
    <n v="52"/>
    <s v="Perempuan"/>
    <x v="1"/>
    <n v="6641000"/>
    <n v="0.1716458364704111"/>
    <x v="1"/>
    <s v="Sumatera Selatan"/>
    <x v="1"/>
    <s v="Aerox 155"/>
    <s v="Matic Sport"/>
    <n v="31773000"/>
    <n v="3177000"/>
    <s v="Low"/>
    <n v="0.1"/>
    <x v="4"/>
    <n v="0.14499999999999999"/>
    <n v="1139900"/>
    <n v="41036000"/>
    <x v="0"/>
    <x v="0"/>
    <n v="0"/>
    <n v="0"/>
    <n v="1"/>
    <s v="approved"/>
    <n v="1"/>
    <n v="3"/>
    <n v="2"/>
    <n v="0"/>
    <n v="6"/>
    <s v="Low Risk"/>
    <n v="9"/>
    <s v="6-11 bulan"/>
  </r>
  <r>
    <s v="KRM01278"/>
    <d v="2026-01-06T00:00:00"/>
    <x v="5"/>
    <s v="Siti Lestari"/>
    <s v="46082105588654"/>
    <n v="33"/>
    <s v="Perempuan"/>
    <x v="1"/>
    <n v="10068000"/>
    <n v="7.9747715534366312E-2"/>
    <x v="7"/>
    <s v="Jawa Barat"/>
    <x v="2"/>
    <s v="Address"/>
    <s v="Matic Mid"/>
    <n v="19917000"/>
    <n v="4979000"/>
    <s v="Medium"/>
    <n v="0.25"/>
    <x v="5"/>
    <n v="0.14499999999999999"/>
    <n v="802900"/>
    <n v="19270000"/>
    <x v="0"/>
    <x v="0"/>
    <n v="0"/>
    <n v="0"/>
    <n v="1"/>
    <m/>
    <n v="1"/>
    <n v="2"/>
    <n v="1"/>
    <n v="0"/>
    <n v="4"/>
    <s v="Low Risk"/>
    <n v="9"/>
    <s v="6-11 bulan"/>
  </r>
  <r>
    <s v="KRM01279"/>
    <d v="2026-07-06T00:00:00"/>
    <x v="12"/>
    <s v="Rahmat Purnama"/>
    <s v="73651904691612"/>
    <n v="44"/>
    <s v="Lakilaki"/>
    <x v="6"/>
    <n v="6162000"/>
    <n v="0.14115546900357026"/>
    <x v="9"/>
    <s v="Jawa Tengah"/>
    <x v="0"/>
    <s v="Vario 125"/>
    <s v="Matic Mid"/>
    <n v="24245000"/>
    <n v="2425000"/>
    <s v="Low"/>
    <n v="0.1"/>
    <x v="4"/>
    <n v="0.14499999999999999"/>
    <n v="869800"/>
    <n v="31312000"/>
    <x v="0"/>
    <x v="0"/>
    <n v="0"/>
    <n v="0"/>
    <n v="1"/>
    <m/>
    <n v="1"/>
    <n v="3"/>
    <n v="2"/>
    <n v="0"/>
    <n v="6"/>
    <s v="Low Risk"/>
    <n v="3"/>
    <s v="0-5 bulan"/>
  </r>
  <r>
    <s v="KRM01280"/>
    <d v="2026-05-05T00:00:00"/>
    <x v="4"/>
    <s v="Fitra Anggraini"/>
    <s v="68082105503208"/>
    <n v="35"/>
    <s v="Lakilaki"/>
    <x v="0"/>
    <n v="5387000"/>
    <n v="0.17852236866530535"/>
    <x v="3"/>
    <s v="Sulawesi Selatan"/>
    <x v="3"/>
    <s v="Dazz"/>
    <s v="Matic Entry"/>
    <n v="15507000"/>
    <n v="5428000"/>
    <s v="High"/>
    <n v="0.35"/>
    <x v="0"/>
    <n v="0.14499999999999999"/>
    <n v="961700"/>
    <n v="11541000"/>
    <x v="0"/>
    <x v="0"/>
    <n v="0"/>
    <n v="0"/>
    <n v="1"/>
    <s v="ok"/>
    <n v="1"/>
    <n v="1"/>
    <n v="1"/>
    <n v="0"/>
    <n v="3"/>
    <s v="Low Risk"/>
    <n v="5"/>
    <s v="0-5 bulan"/>
  </r>
  <r>
    <s v="KRM01281"/>
    <d v="2026-05-27T00:00:00"/>
    <x v="4"/>
    <s v="Rina Pratama"/>
    <s v="43991507652427"/>
    <n v="32"/>
    <s v="Perempuan"/>
    <x v="1"/>
    <n v="14780000"/>
    <n v="2.8064952638700947E-2"/>
    <x v="9"/>
    <s v="Jawa Tengah"/>
    <x v="2"/>
    <s v="Address"/>
    <s v="Matic Mid"/>
    <n v="20612000"/>
    <n v="6184000"/>
    <s v="High"/>
    <n v="0.3"/>
    <x v="1"/>
    <n v="0.14499999999999999"/>
    <n v="414800"/>
    <n v="24888000"/>
    <x v="0"/>
    <x v="0"/>
    <n v="0"/>
    <n v="0"/>
    <n v="1"/>
    <s v="verifikasi"/>
    <n v="1"/>
    <n v="1"/>
    <n v="4"/>
    <n v="0"/>
    <n v="6"/>
    <s v="Low Risk"/>
    <n v="4"/>
    <s v="0-5 bulan"/>
  </r>
  <r>
    <s v="KRM01282"/>
    <d v="2026-07-01T00:00:00"/>
    <x v="12"/>
    <s v="Siti Wibowo"/>
    <s v="64102507824920"/>
    <n v="50"/>
    <s v="Lakilaki"/>
    <x v="8"/>
    <n v="3414000"/>
    <n v="0.4889279437609842"/>
    <x v="1"/>
    <s v="Sumatera Selatan"/>
    <x v="2"/>
    <s v="Address"/>
    <s v="Matic Mid"/>
    <n v="20581000"/>
    <n v="3087000"/>
    <s v="Medium"/>
    <n v="0.15"/>
    <x v="0"/>
    <n v="0.14499999999999999"/>
    <n v="1669200"/>
    <n v="20030000"/>
    <x v="0"/>
    <x v="0"/>
    <n v="0"/>
    <n v="0"/>
    <n v="1"/>
    <m/>
    <n v="4"/>
    <n v="2"/>
    <n v="1"/>
    <n v="0"/>
    <n v="7"/>
    <s v="Medium Risk"/>
    <n v="3"/>
    <s v="0-5 bulan"/>
  </r>
  <r>
    <s v="KRM01283"/>
    <d v="2026-04-29T00:00:00"/>
    <x v="2"/>
    <s v="Fitra Hartono"/>
    <s v="50722501931291"/>
    <n v="46"/>
    <s v="Perempuan"/>
    <x v="3"/>
    <n v="7432000"/>
    <n v="0.22327771797631862"/>
    <x v="12"/>
    <s v="DKI Jakarta"/>
    <x v="4"/>
    <s v="KLX 150"/>
    <s v="Trail"/>
    <n v="36320000"/>
    <n v="5448000"/>
    <s v="Medium"/>
    <n v="0.15"/>
    <x v="5"/>
    <n v="0.14499999999999999"/>
    <n v="1659400"/>
    <n v="39825000"/>
    <x v="0"/>
    <x v="0"/>
    <n v="0"/>
    <n v="0"/>
    <n v="1"/>
    <s v="verifikasi"/>
    <n v="2"/>
    <n v="2"/>
    <n v="1"/>
    <n v="0"/>
    <n v="5"/>
    <s v="Low Risk"/>
    <n v="5"/>
    <s v="0-5 bulan"/>
  </r>
  <r>
    <s v="KRM01284"/>
    <d v="2026-04-05T00:00:00"/>
    <x v="2"/>
    <s v="Fajar Permata"/>
    <s v="95401204758918"/>
    <n v="25"/>
    <s v="Perempuan"/>
    <x v="4"/>
    <n v="7342000"/>
    <n v="0.15636066466902751"/>
    <x v="4"/>
    <s v="Kalimantan Selatan"/>
    <x v="4"/>
    <s v="KLX 150"/>
    <s v="Trail"/>
    <n v="38751000"/>
    <n v="3875000"/>
    <s v="Low"/>
    <n v="0.1"/>
    <x v="2"/>
    <n v="0.14499999999999999"/>
    <n v="1148000"/>
    <n v="55105000"/>
    <x v="0"/>
    <x v="0"/>
    <n v="0"/>
    <n v="0"/>
    <n v="1"/>
    <s v="verifikasi"/>
    <n v="1"/>
    <n v="3"/>
    <n v="3"/>
    <n v="0"/>
    <n v="7"/>
    <s v="Medium Risk"/>
    <n v="6"/>
    <s v="6-11 bulan"/>
  </r>
  <r>
    <s v="KRM01285"/>
    <d v="2026-01-07T00:00:00"/>
    <x v="5"/>
    <s v="Agus Susanti"/>
    <s v="77891306514360"/>
    <n v="35"/>
    <s v="Lakilaki"/>
    <x v="1"/>
    <n v="3744000"/>
    <n v="0.21965811965811965"/>
    <x v="3"/>
    <s v="Sulawesi Selatan"/>
    <x v="0"/>
    <s v="CB150R"/>
    <s v="Sport"/>
    <n v="31229000"/>
    <n v="6246000"/>
    <s v="Medium"/>
    <n v="0.2"/>
    <x v="2"/>
    <n v="0.14499999999999999"/>
    <n v="822400"/>
    <n v="39473000"/>
    <x v="0"/>
    <x v="0"/>
    <n v="0"/>
    <n v="0"/>
    <n v="1"/>
    <m/>
    <n v="2"/>
    <n v="2"/>
    <n v="3"/>
    <n v="0"/>
    <n v="7"/>
    <s v="Medium Risk"/>
    <n v="9"/>
    <s v="6-11 bulan"/>
  </r>
  <r>
    <s v="KRM01286"/>
    <d v="2026-02-06T00:00:00"/>
    <x v="3"/>
    <s v="Ayu Wibowo"/>
    <s v="34142204649314"/>
    <n v="26"/>
    <s v="Perempuan"/>
    <x v="1"/>
    <n v="13946000"/>
    <n v="2.9843682776423346E-2"/>
    <x v="8"/>
    <s v="Banten"/>
    <x v="0"/>
    <s v="Revo X"/>
    <s v="Bebek"/>
    <n v="17403000"/>
    <n v="6961000"/>
    <s v="High"/>
    <n v="0.4"/>
    <x v="4"/>
    <n v="0.14499999999999999"/>
    <n v="416200"/>
    <n v="14985000"/>
    <x v="0"/>
    <x v="0"/>
    <n v="0"/>
    <n v="0"/>
    <n v="1"/>
    <m/>
    <n v="1"/>
    <n v="1"/>
    <n v="2"/>
    <n v="0"/>
    <n v="4"/>
    <s v="Low Risk"/>
    <n v="8"/>
    <s v="6-11 bulan"/>
  </r>
  <r>
    <s v="KRM01287"/>
    <d v="2026-04-11T00:00:00"/>
    <x v="2"/>
    <s v="Fitriani Permata"/>
    <s v="35031706645533"/>
    <n v="45"/>
    <s v="Lakilaki"/>
    <x v="0"/>
    <n v="7791000"/>
    <n v="0.19516108330124501"/>
    <x v="2"/>
    <s v="Riau"/>
    <x v="0"/>
    <s v="Scoopy"/>
    <s v="Matic Stylish"/>
    <n v="24516000"/>
    <n v="8581000"/>
    <s v="High"/>
    <n v="0.35"/>
    <x v="0"/>
    <n v="0.14499999999999999"/>
    <n v="1520500"/>
    <n v="18246000"/>
    <x v="0"/>
    <x v="0"/>
    <n v="0"/>
    <n v="0"/>
    <n v="1"/>
    <s v="survey ulang"/>
    <n v="1"/>
    <n v="1"/>
    <n v="1"/>
    <n v="0"/>
    <n v="3"/>
    <s v="Low Risk"/>
    <n v="6"/>
    <s v="6-11 bulan"/>
  </r>
  <r>
    <s v="KRM01288"/>
    <d v="2026-01-19T00:00:00"/>
    <x v="5"/>
    <s v="Dewi Kusuma"/>
    <s v="60602610533877"/>
    <n v="33"/>
    <s v="Lakilaki"/>
    <x v="2"/>
    <n v="3405000"/>
    <n v="0.46214390602055799"/>
    <x v="20"/>
    <s v="DKI Jakarta"/>
    <x v="0"/>
    <s v="CB150R"/>
    <s v="Sport"/>
    <n v="31020000"/>
    <n v="7755000"/>
    <s v="Medium"/>
    <n v="0.25"/>
    <x v="3"/>
    <n v="0.14499999999999999"/>
    <n v="1573600"/>
    <n v="28326000"/>
    <x v="0"/>
    <x v="0"/>
    <n v="0"/>
    <n v="0"/>
    <n v="1"/>
    <s v="verifikasi"/>
    <n v="4"/>
    <n v="2"/>
    <n v="1"/>
    <n v="0"/>
    <n v="7"/>
    <s v="Medium Risk"/>
    <n v="9"/>
    <s v="6-11 bulan"/>
  </r>
  <r>
    <s v="KRM01289"/>
    <d v="2026-04-25T00:00:00"/>
    <x v="2"/>
    <s v="Eka Hakim"/>
    <s v="37652304661723"/>
    <n v="28"/>
    <s v="Perempuan"/>
    <x v="1"/>
    <n v="6119000"/>
    <n v="0.18241542735741134"/>
    <x v="3"/>
    <s v="Sulawesi Selatan"/>
    <x v="1"/>
    <s v="Aerox 155"/>
    <s v="Matic Sport"/>
    <n v="31113000"/>
    <n v="3111000"/>
    <s v="Low"/>
    <n v="0.1"/>
    <x v="4"/>
    <n v="0.14499999999999999"/>
    <n v="1116200"/>
    <n v="40183000"/>
    <x v="0"/>
    <x v="0"/>
    <n v="0"/>
    <n v="0"/>
    <n v="1"/>
    <m/>
    <n v="1"/>
    <n v="3"/>
    <n v="2"/>
    <n v="0"/>
    <n v="6"/>
    <s v="Low Risk"/>
    <n v="5"/>
    <s v="0-5 bulan"/>
  </r>
  <r>
    <s v="KRM01290"/>
    <d v="2026-05-18T00:00:00"/>
    <x v="4"/>
    <s v="Ayu Anggraini"/>
    <s v="56201803805789"/>
    <n v="25"/>
    <s v="Lakilaki"/>
    <x v="1"/>
    <n v="8207000"/>
    <n v="6.9879371268429386E-2"/>
    <x v="9"/>
    <s v="Jawa Tengah"/>
    <x v="1"/>
    <s v="Lexi LX 155"/>
    <s v="Matic Mid"/>
    <n v="28499000"/>
    <n v="8550000"/>
    <s v="High"/>
    <n v="0.3"/>
    <x v="1"/>
    <n v="0.14499999999999999"/>
    <n v="573500"/>
    <n v="34412000"/>
    <x v="0"/>
    <x v="0"/>
    <n v="0"/>
    <n v="0"/>
    <n v="1"/>
    <m/>
    <n v="1"/>
    <n v="1"/>
    <n v="4"/>
    <n v="0"/>
    <n v="6"/>
    <s v="Low Risk"/>
    <n v="5"/>
    <s v="0-5 bulan"/>
  </r>
  <r>
    <s v="KRM01291"/>
    <d v="2026-03-31T00:00:00"/>
    <x v="1"/>
    <s v="Tidak Diketahui"/>
    <s v="Invalid"/>
    <n v="33"/>
    <s v="Perempuan"/>
    <x v="9"/>
    <n v="5141000"/>
    <n v="7.3837774751993782E-2"/>
    <x v="3"/>
    <s v="Sulawesi Selatan"/>
    <x v="3"/>
    <s v="Dazz"/>
    <s v="Matic Entry"/>
    <n v="16503464"/>
    <n v="3301000"/>
    <s v="Medium"/>
    <n v="0.2"/>
    <x v="1"/>
    <n v="0.14499999999999999"/>
    <n v="379600"/>
    <n v="22774000"/>
    <x v="0"/>
    <x v="0"/>
    <n v="0"/>
    <n v="0"/>
    <n v="1"/>
    <s v="ok"/>
    <n v="1"/>
    <n v="2"/>
    <n v="4"/>
    <n v="0"/>
    <n v="7"/>
    <s v="Medium Risk"/>
    <n v="6"/>
    <s v="6-11 bulan"/>
  </r>
  <r>
    <s v="KRM01292"/>
    <d v="2026-02-25T00:00:00"/>
    <x v="3"/>
    <s v="Putri Prasetyo"/>
    <s v="89472507772747"/>
    <n v="32"/>
    <s v="Lakilaki"/>
    <x v="1"/>
    <n v="9769000"/>
    <n v="3.4619715426348653E-2"/>
    <x v="5"/>
    <s v="Kalimantan Timur"/>
    <x v="2"/>
    <s v="Nex II"/>
    <s v="Matic Entry"/>
    <n v="16804000"/>
    <n v="5041000"/>
    <s v="High"/>
    <n v="0.3"/>
    <x v="1"/>
    <n v="0.14499999999999999"/>
    <n v="338200"/>
    <n v="20291000"/>
    <x v="0"/>
    <x v="0"/>
    <n v="0"/>
    <n v="0"/>
    <n v="1"/>
    <m/>
    <n v="1"/>
    <n v="1"/>
    <n v="4"/>
    <n v="0"/>
    <n v="6"/>
    <s v="Low Risk"/>
    <n v="7"/>
    <s v="6-11 bulan"/>
  </r>
  <r>
    <s v="KRM01293"/>
    <d v="2026-02-05T00:00:00"/>
    <x v="3"/>
    <s v="Yusuf Kurniawan"/>
    <s v="95621106504322"/>
    <n v="48"/>
    <s v="Perempuan"/>
    <x v="2"/>
    <n v="3427000"/>
    <n v="0.22836299970819959"/>
    <x v="16"/>
    <s v="Jawa Timur"/>
    <x v="0"/>
    <s v="CB150R"/>
    <s v="Sport"/>
    <n v="30205000"/>
    <n v="10572000"/>
    <s v="High"/>
    <n v="0.35"/>
    <x v="4"/>
    <n v="0.14499999999999999"/>
    <n v="782600"/>
    <n v="28173000"/>
    <x v="0"/>
    <x v="0"/>
    <n v="0"/>
    <n v="0"/>
    <n v="1"/>
    <s v="approved"/>
    <n v="2"/>
    <n v="1"/>
    <n v="2"/>
    <n v="0"/>
    <n v="5"/>
    <s v="Low Risk"/>
    <n v="8"/>
    <s v="6-11 bulan"/>
  </r>
  <r>
    <s v="KRM01294"/>
    <d v="2026-04-15T00:00:00"/>
    <x v="2"/>
    <s v="Tri Anggraini"/>
    <s v="64762611805496"/>
    <n v="50"/>
    <s v="Perempuan"/>
    <x v="0"/>
    <n v="6699000"/>
    <n v="5.2336169577548886E-2"/>
    <x v="16"/>
    <s v="Jawa Timur"/>
    <x v="1"/>
    <s v="Mio M3"/>
    <s v="Matic Entry"/>
    <n v="18763000"/>
    <n v="6567000"/>
    <s v="High"/>
    <n v="0.35"/>
    <x v="1"/>
    <n v="0.14499999999999999"/>
    <n v="350600"/>
    <n v="21038000"/>
    <x v="0"/>
    <x v="0"/>
    <n v="0"/>
    <n v="0"/>
    <n v="1"/>
    <m/>
    <n v="1"/>
    <n v="1"/>
    <n v="4"/>
    <n v="0"/>
    <n v="6"/>
    <s v="Low Risk"/>
    <n v="6"/>
    <s v="6-11 bulan"/>
  </r>
  <r>
    <s v="KRM01296"/>
    <d v="2026-02-24T00:00:00"/>
    <x v="3"/>
    <s v="Ayu Anggraini"/>
    <s v="34322605982233"/>
    <n v="32"/>
    <s v="Lakilaki"/>
    <x v="0"/>
    <n v="6909000"/>
    <n v="0.19377623389781445"/>
    <x v="16"/>
    <s v="Jawa Timur"/>
    <x v="1"/>
    <s v="Aerox 155"/>
    <s v="Matic Sport"/>
    <n v="31135000"/>
    <n v="6227000"/>
    <s v="Medium"/>
    <n v="0.2"/>
    <x v="5"/>
    <n v="0.14499999999999999"/>
    <n v="1338800"/>
    <n v="32131000"/>
    <x v="0"/>
    <x v="0"/>
    <n v="0"/>
    <n v="0"/>
    <n v="1"/>
    <s v="ok"/>
    <n v="1"/>
    <n v="2"/>
    <n v="1"/>
    <n v="0"/>
    <n v="4"/>
    <s v="Low Risk"/>
    <n v="7"/>
    <s v="6-11 bulan"/>
  </r>
  <r>
    <s v="KRM01297"/>
    <d v="2026-01-21T00:00:00"/>
    <x v="5"/>
    <s v="Tri Permata"/>
    <s v="69951504532272"/>
    <n v="52"/>
    <s v="Lakilaki"/>
    <x v="8"/>
    <n v="3543000"/>
    <n v="0.2083262771662433"/>
    <x v="2"/>
    <s v="Riau"/>
    <x v="0"/>
    <s v="Vario 160"/>
    <s v="Matic Mid"/>
    <n v="30203000"/>
    <n v="4530000"/>
    <s v="Medium"/>
    <n v="0.15"/>
    <x v="1"/>
    <n v="0.14499999999999999"/>
    <n v="738100"/>
    <n v="44286000"/>
    <x v="0"/>
    <x v="0"/>
    <n v="0"/>
    <n v="0"/>
    <n v="1"/>
    <m/>
    <n v="2"/>
    <n v="2"/>
    <n v="4"/>
    <n v="0"/>
    <n v="8"/>
    <s v="Medium Risk"/>
    <n v="9"/>
    <s v="6-11 bulan"/>
  </r>
  <r>
    <s v="KRM01298"/>
    <d v="2026-04-19T00:00:00"/>
    <x v="2"/>
    <s v="Nia Cahyono"/>
    <s v="92152412891078"/>
    <n v="35"/>
    <s v="Perempuan"/>
    <x v="0"/>
    <n v="6637000"/>
    <n v="4.9660991411782429E-2"/>
    <x v="17"/>
    <s v="Jawa Barat"/>
    <x v="0"/>
    <s v="Genio"/>
    <s v="Matic Entry"/>
    <n v="19107000"/>
    <n v="7643000"/>
    <s v="High"/>
    <n v="0.4"/>
    <x v="1"/>
    <n v="0.14499999999999999"/>
    <n v="329600"/>
    <n v="19775000"/>
    <x v="0"/>
    <x v="0"/>
    <n v="0"/>
    <n v="0"/>
    <n v="1"/>
    <s v="data kurang"/>
    <n v="1"/>
    <n v="1"/>
    <n v="4"/>
    <n v="0"/>
    <n v="6"/>
    <s v="Low Risk"/>
    <n v="6"/>
    <s v="6-11 bulan"/>
  </r>
  <r>
    <s v="KRM01299"/>
    <d v="2026-04-11T00:00:00"/>
    <x v="2"/>
    <s v="Ahmad Saputra"/>
    <s v="46421501668138"/>
    <n v="51"/>
    <s v="Perempuan"/>
    <x v="0"/>
    <n v="6341000"/>
    <n v="0.12647847342690427"/>
    <x v="2"/>
    <s v="Riau"/>
    <x v="1"/>
    <s v="Mio M3"/>
    <s v="Matic Entry"/>
    <n v="18650000"/>
    <n v="3730000"/>
    <s v="Medium"/>
    <n v="0.2"/>
    <x v="5"/>
    <n v="0.14499999999999999"/>
    <n v="802000"/>
    <n v="19247000"/>
    <x v="0"/>
    <x v="0"/>
    <n v="0"/>
    <n v="0"/>
    <n v="1"/>
    <s v="survey ulang"/>
    <n v="1"/>
    <n v="2"/>
    <n v="1"/>
    <n v="0"/>
    <n v="4"/>
    <s v="Low Risk"/>
    <n v="6"/>
    <s v="6-11 bulan"/>
  </r>
  <r>
    <s v="KRM01300"/>
    <d v="2026-09-05T00:00:00"/>
    <x v="8"/>
    <s v="Dani Sari"/>
    <s v="46922406657290"/>
    <n v="46"/>
    <s v="Perempuan"/>
    <x v="6"/>
    <n v="4973000"/>
    <n v="0.18910114618942289"/>
    <x v="11"/>
    <s v="Sumatera Utara"/>
    <x v="1"/>
    <s v="Aerox 155"/>
    <s v="Matic Sport"/>
    <n v="31457000"/>
    <n v="7864000"/>
    <s v="Medium"/>
    <n v="0.25"/>
    <x v="4"/>
    <n v="0.14499999999999999"/>
    <n v="940400"/>
    <n v="33856000"/>
    <x v="0"/>
    <x v="0"/>
    <n v="0"/>
    <n v="0"/>
    <n v="1"/>
    <s v="ok"/>
    <n v="1"/>
    <n v="2"/>
    <n v="2"/>
    <n v="0"/>
    <n v="5"/>
    <s v="Low Risk"/>
    <n v="1"/>
    <s v="0-5 bulan"/>
  </r>
  <r>
    <s v="KRM01301"/>
    <d v="2026-02-13T00:00:00"/>
    <x v="3"/>
    <s v="Rizky Fauzi"/>
    <s v="74691911796634"/>
    <n v="31"/>
    <s v="Perempuan"/>
    <x v="5"/>
    <n v="3900000"/>
    <n v="0.99261538461538457"/>
    <x v="3"/>
    <s v="Sulawesi Selatan"/>
    <x v="1"/>
    <s v="XMAX 250"/>
    <s v="Maxi Scooter"/>
    <n v="62418000"/>
    <n v="21846000"/>
    <s v="High"/>
    <n v="0.35"/>
    <x v="0"/>
    <n v="0.14499999999999999"/>
    <n v="3871200"/>
    <n v="46455000"/>
    <x v="0"/>
    <x v="0"/>
    <n v="0"/>
    <n v="0"/>
    <n v="1"/>
    <m/>
    <n v="4"/>
    <n v="1"/>
    <n v="1"/>
    <n v="0"/>
    <n v="6"/>
    <s v="Low Risk"/>
    <n v="8"/>
    <s v="6-11 bulan"/>
  </r>
  <r>
    <s v="KRM01302"/>
    <d v="2026-01-27T00:00:00"/>
    <x v="5"/>
    <s v="Indah Purnama"/>
    <s v="60521106832193"/>
    <n v="43"/>
    <s v="Lakilaki"/>
    <x v="9"/>
    <n v="6358000"/>
    <n v="7.393834539163259E-2"/>
    <x v="7"/>
    <s v="Jawa Barat"/>
    <x v="0"/>
    <s v="Revo X"/>
    <s v="Bebek"/>
    <n v="18167000"/>
    <n v="1817000"/>
    <s v="Low"/>
    <n v="0.1"/>
    <x v="1"/>
    <n v="0.14499999999999999"/>
    <n v="470100"/>
    <n v="28204000"/>
    <x v="0"/>
    <x v="0"/>
    <n v="0"/>
    <n v="0"/>
    <n v="1"/>
    <s v="approved"/>
    <n v="1"/>
    <n v="3"/>
    <n v="4"/>
    <n v="0"/>
    <n v="8"/>
    <s v="Medium Risk"/>
    <n v="8"/>
    <s v="6-11 bulan"/>
  </r>
  <r>
    <s v="KRM01303"/>
    <d v="2026-02-19T00:00:00"/>
    <x v="3"/>
    <s v="Dian Pratama"/>
    <s v="97192402954560"/>
    <n v="21"/>
    <s v="Perempuan"/>
    <x v="6"/>
    <n v="5050000"/>
    <n v="0.18954455445544555"/>
    <x v="19"/>
    <s v="Jawa Barat"/>
    <x v="0"/>
    <s v="PCX 160"/>
    <s v="Matic Premium"/>
    <n v="36944000"/>
    <n v="12931000"/>
    <s v="High"/>
    <n v="0.35"/>
    <x v="4"/>
    <n v="0.14499999999999999"/>
    <n v="957200"/>
    <n v="34459000"/>
    <x v="0"/>
    <x v="0"/>
    <n v="0"/>
    <n v="0"/>
    <n v="1"/>
    <s v="verifikasi"/>
    <n v="1"/>
    <n v="1"/>
    <n v="2"/>
    <n v="0"/>
    <n v="4"/>
    <s v="Low Risk"/>
    <n v="8"/>
    <s v="6-11 bulan"/>
  </r>
  <r>
    <s v="KRM01304"/>
    <d v="2026-06-07T00:00:00"/>
    <x v="0"/>
    <s v="Dewi Kusuma"/>
    <s v="75291011988970"/>
    <n v="37"/>
    <s v="Perempuan"/>
    <x v="0"/>
    <n v="5457000"/>
    <n v="0.37309877221916804"/>
    <x v="11"/>
    <s v="Sumatera Utara"/>
    <x v="0"/>
    <s v="Scoopy"/>
    <s v="Matic Stylish"/>
    <n v="23709000"/>
    <n v="2371000"/>
    <s v="Low"/>
    <n v="0.1"/>
    <x v="0"/>
    <n v="0.14499999999999999"/>
    <n v="2036000"/>
    <n v="24432000"/>
    <x v="0"/>
    <x v="0"/>
    <n v="0"/>
    <n v="0"/>
    <n v="1"/>
    <m/>
    <n v="3"/>
    <n v="3"/>
    <n v="1"/>
    <n v="0"/>
    <n v="7"/>
    <s v="Medium Risk"/>
    <n v="4"/>
    <s v="0-5 bulan"/>
  </r>
  <r>
    <s v="KRM01305"/>
    <d v="2026-06-13T00:00:00"/>
    <x v="0"/>
    <s v="Reza Santoso"/>
    <s v="98212204543809"/>
    <n v="27"/>
    <s v="Perempuan"/>
    <x v="1"/>
    <n v="4164000"/>
    <n v="0.2557396733909702"/>
    <x v="4"/>
    <s v="Kalimantan Selatan"/>
    <x v="4"/>
    <s v="KLX 150"/>
    <s v="Trail"/>
    <n v="38062000"/>
    <n v="5709000"/>
    <s v="Medium"/>
    <n v="0.15"/>
    <x v="2"/>
    <n v="0.14499999999999999"/>
    <n v="1064900"/>
    <n v="51118000"/>
    <x v="0"/>
    <x v="0"/>
    <n v="0"/>
    <n v="0"/>
    <n v="1"/>
    <s v="data kurang"/>
    <n v="2"/>
    <n v="2"/>
    <n v="3"/>
    <n v="0"/>
    <n v="7"/>
    <s v="Medium Risk"/>
    <n v="4"/>
    <s v="0-5 bulan"/>
  </r>
  <r>
    <s v="KRM01306"/>
    <d v="2026-02-05T00:00:00"/>
    <x v="3"/>
    <s v="Fitra Rahayu"/>
    <s v="41522408518525"/>
    <n v="36"/>
    <s v="Lakilaki"/>
    <x v="1"/>
    <n v="5933000"/>
    <n v="0.15634586212708579"/>
    <x v="13"/>
    <s v="Jawa Barat"/>
    <x v="0"/>
    <s v="Revo X"/>
    <s v="Bebek"/>
    <n v="18286000"/>
    <n v="4572000"/>
    <s v="Medium"/>
    <n v="0.25"/>
    <x v="3"/>
    <n v="0.14499999999999999"/>
    <n v="927600"/>
    <n v="16697000"/>
    <x v="0"/>
    <x v="0"/>
    <n v="0"/>
    <n v="0"/>
    <n v="1"/>
    <m/>
    <n v="1"/>
    <n v="2"/>
    <n v="1"/>
    <n v="0"/>
    <n v="4"/>
    <s v="Low Risk"/>
    <n v="8"/>
    <s v="6-11 bulan"/>
  </r>
  <r>
    <s v="KRM01307"/>
    <d v="2026-06-19T00:00:00"/>
    <x v="0"/>
    <s v="Joko Purnama"/>
    <s v="58342005668032"/>
    <n v="49"/>
    <s v="Lakilaki"/>
    <x v="9"/>
    <n v="5240000"/>
    <n v="0.33303435114503815"/>
    <x v="3"/>
    <s v="Sulawesi Selatan"/>
    <x v="0"/>
    <s v="ADV 160"/>
    <s v="Adventure"/>
    <n v="43288000"/>
    <n v="10822000"/>
    <s v="Medium"/>
    <n v="0.25"/>
    <x v="5"/>
    <n v="0.14499999999999999"/>
    <n v="1745100"/>
    <n v="41882000"/>
    <x v="0"/>
    <x v="0"/>
    <n v="0"/>
    <n v="0"/>
    <n v="1"/>
    <s v="data kurang"/>
    <n v="3"/>
    <n v="2"/>
    <n v="1"/>
    <n v="0"/>
    <n v="6"/>
    <s v="Low Risk"/>
    <n v="4"/>
    <s v="0-5 bulan"/>
  </r>
  <r>
    <s v="KRM01308"/>
    <d v="2026-02-03T00:00:00"/>
    <x v="3"/>
    <s v="Ahmad Sari"/>
    <s v="99221807967674"/>
    <n v="35"/>
    <s v="Perempuan"/>
    <x v="6"/>
    <n v="4832000"/>
    <n v="0.28712748344370859"/>
    <x v="20"/>
    <s v="DKI Jakarta"/>
    <x v="0"/>
    <s v="Vario 160"/>
    <s v="Matic Mid"/>
    <n v="28681000"/>
    <n v="2868000"/>
    <s v="Low"/>
    <n v="0.1"/>
    <x v="5"/>
    <n v="0.14499999999999999"/>
    <n v="1387400"/>
    <n v="33299000"/>
    <x v="0"/>
    <x v="0"/>
    <n v="0"/>
    <n v="0"/>
    <n v="1"/>
    <m/>
    <n v="2"/>
    <n v="3"/>
    <n v="1"/>
    <n v="0"/>
    <n v="6"/>
    <s v="Low Risk"/>
    <n v="8"/>
    <s v="6-11 bulan"/>
  </r>
  <r>
    <s v="KRM01309"/>
    <d v="2026-04-12T00:00:00"/>
    <x v="2"/>
    <s v="Hendra Kusuma"/>
    <s v="74421912525241"/>
    <n v="26"/>
    <s v="Perempuan"/>
    <x v="5"/>
    <n v="3775000"/>
    <n v="0.28222516556291388"/>
    <x v="19"/>
    <s v="Jawa Barat"/>
    <x v="1"/>
    <s v="NMAX 155"/>
    <s v="Matic Premium"/>
    <n v="35962000"/>
    <n v="3596000"/>
    <s v="Low"/>
    <n v="0.1"/>
    <x v="2"/>
    <n v="0.14499999999999999"/>
    <n v="1065400"/>
    <n v="51139000"/>
    <x v="0"/>
    <x v="0"/>
    <n v="0"/>
    <n v="0"/>
    <n v="1"/>
    <s v="approved"/>
    <n v="2"/>
    <n v="3"/>
    <n v="3"/>
    <n v="0"/>
    <n v="8"/>
    <s v="Medium Risk"/>
    <n v="6"/>
    <s v="6-11 bulan"/>
  </r>
  <r>
    <s v="KRM01310"/>
    <d v="2026-02-18T00:00:00"/>
    <x v="3"/>
    <s v="Ayu Kusuma"/>
    <s v="73702802861639"/>
    <n v="45"/>
    <s v="Lakilaki"/>
    <x v="1"/>
    <n v="12847000"/>
    <n v="9.9478477465556159E-2"/>
    <x v="12"/>
    <s v="DKI Jakarta"/>
    <x v="0"/>
    <s v="ADV 160"/>
    <s v="Adventure"/>
    <n v="43139000"/>
    <n v="4314000"/>
    <s v="Low"/>
    <n v="0.1"/>
    <x v="2"/>
    <n v="0.14499999999999999"/>
    <n v="1278000"/>
    <n v="61344000"/>
    <x v="0"/>
    <x v="0"/>
    <n v="0"/>
    <n v="0"/>
    <n v="1"/>
    <s v="ok"/>
    <n v="1"/>
    <n v="3"/>
    <n v="3"/>
    <n v="0"/>
    <n v="7"/>
    <s v="Medium Risk"/>
    <n v="8"/>
    <s v="6-11 bulan"/>
  </r>
  <r>
    <s v="KRM01311"/>
    <d v="2026-03-23T00:00:00"/>
    <x v="1"/>
    <s v="Tri Prasetyo"/>
    <s v="34132005742105"/>
    <n v="58"/>
    <s v="Lakilaki"/>
    <x v="5"/>
    <n v="3366000"/>
    <n v="0.17959001782531195"/>
    <x v="5"/>
    <s v="Kalimantan Timur"/>
    <x v="1"/>
    <s v="Freego"/>
    <s v="Matic Mid"/>
    <n v="23332000"/>
    <n v="8166000"/>
    <s v="High"/>
    <n v="0.35"/>
    <x v="4"/>
    <n v="0.14499999999999999"/>
    <n v="604500"/>
    <n v="21763000"/>
    <x v="0"/>
    <x v="0"/>
    <n v="0"/>
    <n v="0"/>
    <n v="1"/>
    <s v="data kurang"/>
    <n v="1"/>
    <n v="1"/>
    <n v="2"/>
    <n v="0"/>
    <n v="4"/>
    <s v="Low Risk"/>
    <n v="6"/>
    <s v="6-11 bulan"/>
  </r>
  <r>
    <s v="KRM01312"/>
    <d v="2026-03-16T00:00:00"/>
    <x v="1"/>
    <s v="Tri Rahayu"/>
    <s v="60111609686390"/>
    <n v="27"/>
    <s v="Perempuan"/>
    <x v="0"/>
    <n v="5791000"/>
    <n v="0.12550509411155242"/>
    <x v="15"/>
    <s v="DKI Jakarta"/>
    <x v="1"/>
    <s v="Freego"/>
    <s v="Matic Mid"/>
    <n v="22538000"/>
    <n v="9015000"/>
    <s v="High"/>
    <n v="0.4"/>
    <x v="5"/>
    <n v="0.14499999999999999"/>
    <n v="726800"/>
    <n v="17444000"/>
    <x v="0"/>
    <x v="0"/>
    <n v="0"/>
    <n v="0"/>
    <n v="1"/>
    <s v="approved"/>
    <n v="1"/>
    <n v="1"/>
    <n v="1"/>
    <n v="0"/>
    <n v="3"/>
    <s v="Low Risk"/>
    <n v="7"/>
    <s v="6-11 bulan"/>
  </r>
  <r>
    <s v="KRM01313"/>
    <d v="2026-03-01T00:00:00"/>
    <x v="1"/>
    <s v="Maya Wibowo"/>
    <s v="88071901814552"/>
    <n v="56"/>
    <s v="Lakilaki"/>
    <x v="1"/>
    <n v="10253000"/>
    <n v="0.13072271530283819"/>
    <x v="14"/>
    <s v="DKI Jakarta"/>
    <x v="4"/>
    <s v="KLX 150"/>
    <s v="Trail"/>
    <n v="37359000"/>
    <n v="3736000"/>
    <s v="Low"/>
    <n v="0.1"/>
    <x v="4"/>
    <n v="0.14499999999999999"/>
    <n v="1340300"/>
    <n v="48250000"/>
    <x v="0"/>
    <x v="0"/>
    <n v="0"/>
    <n v="0"/>
    <n v="1"/>
    <m/>
    <n v="1"/>
    <n v="3"/>
    <n v="2"/>
    <n v="0"/>
    <n v="6"/>
    <s v="Low Risk"/>
    <n v="7"/>
    <s v="6-11 bulan"/>
  </r>
  <r>
    <s v="KRM01314"/>
    <d v="2026-05-01T00:00:00"/>
    <x v="4"/>
    <s v="Rahmat Kusuma"/>
    <s v="63941407975940"/>
    <n v="55"/>
    <s v="Perempuan"/>
    <x v="1"/>
    <n v="14015000"/>
    <n v="9.7174455940064214E-2"/>
    <x v="16"/>
    <s v="Jawa Timur"/>
    <x v="2"/>
    <s v="Nex II"/>
    <s v="Matic Entry"/>
    <n v="16792000"/>
    <n v="2519000"/>
    <s v="Medium"/>
    <n v="0.15"/>
    <x v="0"/>
    <n v="0.14499999999999999"/>
    <n v="1361900"/>
    <n v="16343000"/>
    <x v="0"/>
    <x v="0"/>
    <n v="0"/>
    <n v="0"/>
    <n v="1"/>
    <s v="ok"/>
    <n v="1"/>
    <n v="2"/>
    <n v="1"/>
    <n v="0"/>
    <n v="4"/>
    <s v="Low Risk"/>
    <n v="5"/>
    <s v="0-5 bulan"/>
  </r>
  <r>
    <s v="KRM01315"/>
    <d v="2026-03-11T00:00:00"/>
    <x v="1"/>
    <s v="Hendra Purnama"/>
    <s v="53112109808294"/>
    <n v="26"/>
    <s v="Lakilaki"/>
    <x v="1"/>
    <n v="3736000"/>
    <n v="0.74922376873661667"/>
    <x v="2"/>
    <s v="Riau"/>
    <x v="1"/>
    <s v="Aerox 155"/>
    <s v="Matic Sport"/>
    <n v="32595000"/>
    <n v="3260000"/>
    <s v="Low"/>
    <n v="0.1"/>
    <x v="0"/>
    <n v="0.14499999999999999"/>
    <n v="2799100"/>
    <n v="33589000"/>
    <x v="0"/>
    <x v="0"/>
    <n v="0"/>
    <n v="0"/>
    <n v="1"/>
    <s v="survey ulang"/>
    <n v="4"/>
    <n v="3"/>
    <n v="1"/>
    <n v="0"/>
    <n v="8"/>
    <s v="Medium Risk"/>
    <n v="7"/>
    <s v="6-11 bulan"/>
  </r>
  <r>
    <s v="KRM01316"/>
    <d v="2026-01-31T00:00:00"/>
    <x v="5"/>
    <s v="Ayu Nugroho"/>
    <s v="76031701901153"/>
    <n v="30"/>
    <s v="Perempuan"/>
    <x v="9"/>
    <n v="3871000"/>
    <n v="0.17434771376905192"/>
    <x v="19"/>
    <s v="Jawa Barat"/>
    <x v="1"/>
    <s v="Freego"/>
    <s v="Matic Mid"/>
    <n v="22576000"/>
    <n v="5644000"/>
    <s v="Medium"/>
    <n v="0.25"/>
    <x v="4"/>
    <n v="0.14499999999999999"/>
    <n v="674900"/>
    <n v="24297000"/>
    <x v="0"/>
    <x v="0"/>
    <n v="0"/>
    <n v="0"/>
    <n v="1"/>
    <s v="ok"/>
    <n v="1"/>
    <n v="2"/>
    <n v="2"/>
    <n v="0"/>
    <n v="5"/>
    <s v="Low Risk"/>
    <n v="8"/>
    <s v="6-11 bulan"/>
  </r>
  <r>
    <s v="KRM01317"/>
    <d v="2026-06-04T00:00:00"/>
    <x v="0"/>
    <s v="Joko Nugroho"/>
    <s v="98892510841503"/>
    <n v="57"/>
    <s v="Lakilaki"/>
    <x v="6"/>
    <n v="5628000"/>
    <n v="0.38823738450604123"/>
    <x v="13"/>
    <s v="Jawa Barat"/>
    <x v="1"/>
    <s v="XMAX 250"/>
    <s v="Maxi Scooter"/>
    <n v="62542000"/>
    <n v="21890000"/>
    <s v="High"/>
    <n v="0.35"/>
    <x v="5"/>
    <n v="0.14499999999999999"/>
    <n v="2185000"/>
    <n v="52441000"/>
    <x v="0"/>
    <x v="0"/>
    <n v="0"/>
    <n v="0"/>
    <n v="1"/>
    <s v="data kurang"/>
    <n v="3"/>
    <n v="1"/>
    <n v="1"/>
    <n v="0"/>
    <n v="5"/>
    <s v="Low Risk"/>
    <n v="4"/>
    <s v="0-5 bulan"/>
  </r>
  <r>
    <s v="KRM01318"/>
    <d v="2026-02-13T00:00:00"/>
    <x v="3"/>
    <s v="Dewi Purnama"/>
    <s v="69712211962061"/>
    <n v="23"/>
    <s v="Perempuan"/>
    <x v="6"/>
    <n v="4862000"/>
    <n v="0.11890168654874538"/>
    <x v="14"/>
    <s v="DKI Jakarta"/>
    <x v="2"/>
    <s v="Address"/>
    <s v="Matic Mid"/>
    <n v="20719000"/>
    <n v="6216000"/>
    <s v="High"/>
    <n v="0.3"/>
    <x v="4"/>
    <n v="0.14499999999999999"/>
    <n v="578100"/>
    <n v="20811000"/>
    <x v="0"/>
    <x v="0"/>
    <n v="0"/>
    <n v="0"/>
    <n v="1"/>
    <s v="survey ulang"/>
    <n v="1"/>
    <n v="1"/>
    <n v="2"/>
    <n v="0"/>
    <n v="4"/>
    <s v="Low Risk"/>
    <n v="8"/>
    <s v="6-11 bulan"/>
  </r>
  <r>
    <s v="KRM01319"/>
    <d v="2026-03-04T00:00:00"/>
    <x v="1"/>
    <s v="Eka Cahyono"/>
    <s v="58032707802722"/>
    <n v="27"/>
    <s v="Perempuan"/>
    <x v="3"/>
    <n v="7702000"/>
    <n v="9.0223318618540632E-2"/>
    <x v="20"/>
    <s v="DKI Jakarta"/>
    <x v="0"/>
    <s v="Vario 125"/>
    <s v="Matic Mid"/>
    <n v="24905000"/>
    <n v="7471000"/>
    <s v="High"/>
    <n v="0.3"/>
    <x v="4"/>
    <n v="0.14499999999999999"/>
    <n v="694900"/>
    <n v="25017000"/>
    <x v="0"/>
    <x v="0"/>
    <n v="0"/>
    <n v="0"/>
    <n v="1"/>
    <m/>
    <n v="1"/>
    <n v="1"/>
    <n v="2"/>
    <n v="0"/>
    <n v="4"/>
    <s v="Low Risk"/>
    <n v="7"/>
    <s v="6-11 bulan"/>
  </r>
  <r>
    <s v="KRM01320"/>
    <d v="2026-02-10T00:00:00"/>
    <x v="3"/>
    <s v="Nia Wijaya"/>
    <s v="50491005708843"/>
    <n v="41"/>
    <s v="Lakilaki"/>
    <x v="0"/>
    <n v="6933000"/>
    <n v="0.18769652387133998"/>
    <x v="11"/>
    <s v="Sumatera Utara"/>
    <x v="0"/>
    <s v="Scoopy"/>
    <s v="Matic Stylish"/>
    <n v="24049000"/>
    <n v="4810000"/>
    <s v="Medium"/>
    <n v="0.2"/>
    <x v="3"/>
    <n v="0.14499999999999999"/>
    <n v="1301300"/>
    <n v="23424000"/>
    <x v="0"/>
    <x v="0"/>
    <n v="0"/>
    <n v="0"/>
    <n v="1"/>
    <s v="data kurang"/>
    <n v="1"/>
    <n v="2"/>
    <n v="1"/>
    <n v="0"/>
    <n v="4"/>
    <s v="Low Risk"/>
    <n v="8"/>
    <s v="6-11 bulan"/>
  </r>
  <r>
    <s v="KRM01321"/>
    <d v="2026-01-04T00:00:00"/>
    <x v="5"/>
    <s v="Siti Utami"/>
    <s v="47522511876064"/>
    <n v="32"/>
    <s v="Lakilaki"/>
    <x v="8"/>
    <n v="3147000"/>
    <n v="0.29644105497299017"/>
    <x v="5"/>
    <s v="Kalimantan Timur"/>
    <x v="1"/>
    <s v="MT15"/>
    <s v="Sport Naked"/>
    <n v="37788000"/>
    <n v="9447000"/>
    <s v="Medium"/>
    <n v="0.25"/>
    <x v="2"/>
    <n v="0.14499999999999999"/>
    <n v="932900"/>
    <n v="44779000"/>
    <x v="1"/>
    <x v="3"/>
    <n v="25"/>
    <n v="1"/>
    <n v="3"/>
    <s v="ok"/>
    <n v="2"/>
    <n v="2"/>
    <n v="3"/>
    <n v="2"/>
    <n v="9"/>
    <s v="High Risk"/>
    <n v="9"/>
    <s v="6-11 bulan"/>
  </r>
  <r>
    <s v="KRM01322"/>
    <d v="2026-07-02T00:00:00"/>
    <x v="12"/>
    <s v="Agus Sari"/>
    <s v="91121006508915"/>
    <n v="58"/>
    <s v="Perempuan"/>
    <x v="4"/>
    <n v="7086000"/>
    <n v="0.1321337849280271"/>
    <x v="19"/>
    <s v="Jawa Barat"/>
    <x v="1"/>
    <s v="MT15"/>
    <s v="Sport Naked"/>
    <n v="38313000"/>
    <n v="5747000"/>
    <s v="Medium"/>
    <n v="0.15"/>
    <x v="1"/>
    <n v="0.14499999999999999"/>
    <n v="936300"/>
    <n v="56176000"/>
    <x v="0"/>
    <x v="0"/>
    <n v="0"/>
    <n v="0"/>
    <n v="1"/>
    <s v="verifikasi"/>
    <n v="1"/>
    <n v="2"/>
    <n v="4"/>
    <n v="0"/>
    <n v="7"/>
    <s v="Medium Risk"/>
    <n v="3"/>
    <s v="0-5 bulan"/>
  </r>
  <r>
    <s v="KRM01323"/>
    <d v="2026-03-13T00:00:00"/>
    <x v="1"/>
    <s v="Rina Hartono"/>
    <s v="32602111519607"/>
    <n v="30"/>
    <s v="Lakilaki"/>
    <x v="8"/>
    <n v="2605000"/>
    <n v="0.68145873320537431"/>
    <x v="14"/>
    <s v="DKI Jakarta"/>
    <x v="1"/>
    <s v="Aerox 155"/>
    <s v="Matic Sport"/>
    <n v="31008000"/>
    <n v="12403000"/>
    <s v="High"/>
    <n v="0.4"/>
    <x v="0"/>
    <n v="0.14499999999999999"/>
    <n v="1775200"/>
    <n v="21303000"/>
    <x v="0"/>
    <x v="0"/>
    <n v="0"/>
    <n v="0"/>
    <n v="1"/>
    <s v="data kurang"/>
    <n v="4"/>
    <n v="1"/>
    <n v="1"/>
    <n v="0"/>
    <n v="6"/>
    <s v="Low Risk"/>
    <n v="7"/>
    <s v="6-11 bulan"/>
  </r>
  <r>
    <s v="KRM01324"/>
    <d v="2026-05-30T00:00:00"/>
    <x v="4"/>
    <s v="Lestari Utami"/>
    <s v="47581501744855"/>
    <n v="43"/>
    <s v="Perempuan"/>
    <x v="0"/>
    <n v="5865000"/>
    <n v="0.16180733162830349"/>
    <x v="9"/>
    <s v="Jawa Tengah"/>
    <x v="0"/>
    <s v="PCX 160"/>
    <s v="Matic Premium"/>
    <n v="36040000"/>
    <n v="7208000"/>
    <s v="Medium"/>
    <n v="0.2"/>
    <x v="2"/>
    <n v="0.14499999999999999"/>
    <n v="949000"/>
    <n v="45554000"/>
    <x v="0"/>
    <x v="0"/>
    <n v="0"/>
    <n v="0"/>
    <n v="1"/>
    <s v="ok"/>
    <n v="1"/>
    <n v="2"/>
    <n v="3"/>
    <n v="0"/>
    <n v="6"/>
    <s v="Low Risk"/>
    <n v="4"/>
    <s v="0-5 bulan"/>
  </r>
  <r>
    <s v="KRM01325"/>
    <d v="2026-06-09T00:00:00"/>
    <x v="0"/>
    <s v="Rahmat Setiawan"/>
    <s v="89852607767932"/>
    <n v="56"/>
    <s v="Lakilaki"/>
    <x v="0"/>
    <n v="6285000"/>
    <n v="8.1877486077963399E-2"/>
    <x v="11"/>
    <s v="Sumatera Utara"/>
    <x v="2"/>
    <s v="Address"/>
    <s v="Matic Mid"/>
    <n v="21057000"/>
    <n v="3159000"/>
    <s v="Medium"/>
    <n v="0.15"/>
    <x v="1"/>
    <n v="0.14499999999999999"/>
    <n v="514600"/>
    <n v="30874000"/>
    <x v="0"/>
    <x v="0"/>
    <n v="0"/>
    <n v="0"/>
    <n v="1"/>
    <s v="survey ulang"/>
    <n v="1"/>
    <n v="2"/>
    <n v="4"/>
    <n v="0"/>
    <n v="7"/>
    <s v="Medium Risk"/>
    <n v="4"/>
    <s v="0-5 bulan"/>
  </r>
  <r>
    <s v="KRM01326"/>
    <d v="2026-05-17T00:00:00"/>
    <x v="4"/>
    <s v="Fitra Hidayah"/>
    <s v="33092510669908"/>
    <n v="56"/>
    <s v="Perempuan"/>
    <x v="0"/>
    <n v="5096000"/>
    <n v="0.11567896389324961"/>
    <x v="20"/>
    <s v="DKI Jakarta"/>
    <x v="2"/>
    <s v="Address"/>
    <s v="Matic Mid"/>
    <n v="19900000"/>
    <n v="1990000"/>
    <s v="Low"/>
    <n v="0.1"/>
    <x v="2"/>
    <n v="0.14499999999999999"/>
    <n v="589500"/>
    <n v="28298000"/>
    <x v="0"/>
    <x v="0"/>
    <n v="0"/>
    <n v="0"/>
    <n v="1"/>
    <m/>
    <n v="1"/>
    <n v="3"/>
    <n v="3"/>
    <n v="0"/>
    <n v="7"/>
    <s v="Medium Risk"/>
    <n v="5"/>
    <s v="0-5 bulan"/>
  </r>
  <r>
    <s v="KRM01327"/>
    <d v="2026-05-09T00:00:00"/>
    <x v="4"/>
    <s v="Dani Prasetyo"/>
    <s v="70292903899117"/>
    <n v="42"/>
    <s v="Perempuan"/>
    <x v="1"/>
    <n v="8651000"/>
    <n v="0.17009594266558781"/>
    <x v="3"/>
    <s v="Sulawesi Selatan"/>
    <x v="0"/>
    <s v="Vario 160"/>
    <s v="Matic Mid"/>
    <n v="29007000"/>
    <n v="7252000"/>
    <s v="Medium"/>
    <n v="0.25"/>
    <x v="3"/>
    <n v="0.14499999999999999"/>
    <n v="1471500"/>
    <n v="26486000"/>
    <x v="0"/>
    <x v="0"/>
    <n v="0"/>
    <n v="0"/>
    <n v="1"/>
    <s v="data kurang"/>
    <n v="1"/>
    <n v="2"/>
    <n v="1"/>
    <n v="0"/>
    <n v="4"/>
    <s v="Low Risk"/>
    <n v="5"/>
    <s v="0-5 bulan"/>
  </r>
  <r>
    <s v="KRM01328"/>
    <d v="2026-04-28T00:00:00"/>
    <x v="2"/>
    <s v="Siti Anggraini"/>
    <s v="33582212656811"/>
    <n v="46"/>
    <s v="Lakilaki"/>
    <x v="2"/>
    <n v="3154000"/>
    <n v="0.27790107799619529"/>
    <x v="13"/>
    <s v="Jawa Barat"/>
    <x v="0"/>
    <s v="Beat Street"/>
    <s v="Matic Entry"/>
    <n v="19185000"/>
    <n v="2878000"/>
    <s v="Medium"/>
    <n v="0.15"/>
    <x v="5"/>
    <n v="0.14499999999999999"/>
    <n v="876500"/>
    <n v="21037000"/>
    <x v="0"/>
    <x v="0"/>
    <n v="0"/>
    <n v="0"/>
    <n v="1"/>
    <s v="survey ulang"/>
    <n v="2"/>
    <n v="2"/>
    <n v="1"/>
    <n v="0"/>
    <n v="5"/>
    <s v="Low Risk"/>
    <n v="5"/>
    <s v="0-5 bulan"/>
  </r>
  <r>
    <s v="KRM01329"/>
    <d v="2026-04-22T00:00:00"/>
    <x v="2"/>
    <s v="Lestari Hartono"/>
    <s v="91351604518531"/>
    <n v="38"/>
    <s v="Lakilaki"/>
    <x v="6"/>
    <n v="6306000"/>
    <n v="0.27526165556612747"/>
    <x v="12"/>
    <s v="DKI Jakarta"/>
    <x v="0"/>
    <s v="CB150R"/>
    <s v="Sport"/>
    <n v="30319000"/>
    <n v="12128000"/>
    <s v="High"/>
    <n v="0.4"/>
    <x v="0"/>
    <n v="0.14499999999999999"/>
    <n v="1735800"/>
    <n v="20829000"/>
    <x v="0"/>
    <x v="0"/>
    <n v="0"/>
    <n v="0"/>
    <n v="1"/>
    <s v="verifikasi"/>
    <n v="2"/>
    <n v="1"/>
    <n v="1"/>
    <n v="0"/>
    <n v="4"/>
    <s v="Low Risk"/>
    <n v="6"/>
    <s v="6-11 bulan"/>
  </r>
  <r>
    <s v="KRM01330"/>
    <d v="2026-04-14T00:00:00"/>
    <x v="2"/>
    <s v="Tidak Diketahui"/>
    <s v="Invalid"/>
    <n v="42"/>
    <s v="Lakilaki"/>
    <x v="9"/>
    <n v="5141000"/>
    <n v="0.11451079556506516"/>
    <x v="3"/>
    <s v="Sulawesi Selatan"/>
    <x v="1"/>
    <s v="Lexi LX 155"/>
    <s v="Matic Mid"/>
    <n v="29251491"/>
    <n v="8775000"/>
    <s v="High"/>
    <n v="0.3"/>
    <x v="1"/>
    <n v="0.14499999999999999"/>
    <n v="588700"/>
    <n v="35322000"/>
    <x v="0"/>
    <x v="0"/>
    <n v="0"/>
    <n v="0"/>
    <n v="1"/>
    <s v="ok"/>
    <n v="1"/>
    <n v="1"/>
    <n v="4"/>
    <n v="0"/>
    <n v="6"/>
    <s v="Low Risk"/>
    <n v="6"/>
    <s v="6-11 bulan"/>
  </r>
  <r>
    <s v="KRM01331"/>
    <d v="2026-03-10T00:00:00"/>
    <x v="1"/>
    <s v="Joko Hidayah"/>
    <s v="59791307699893"/>
    <n v="46"/>
    <s v="Perempuan"/>
    <x v="0"/>
    <n v="6264000"/>
    <n v="0.25640166028097061"/>
    <x v="16"/>
    <s v="Jawa Timur"/>
    <x v="1"/>
    <s v="MT15"/>
    <s v="Sport Naked"/>
    <n v="37350000"/>
    <n v="7470000"/>
    <s v="Medium"/>
    <n v="0.2"/>
    <x v="5"/>
    <n v="0.14499999999999999"/>
    <n v="1606100"/>
    <n v="38546000"/>
    <x v="0"/>
    <x v="0"/>
    <n v="0"/>
    <n v="0"/>
    <n v="1"/>
    <s v="survey ulang"/>
    <n v="2"/>
    <n v="2"/>
    <n v="1"/>
    <n v="0"/>
    <n v="5"/>
    <s v="Low Risk"/>
    <n v="7"/>
    <s v="6-11 bulan"/>
  </r>
  <r>
    <s v="KRM01332"/>
    <d v="2026-10-05T00:00:00"/>
    <x v="6"/>
    <s v="Dani Nugroho"/>
    <s v="36591412577454"/>
    <n v="25"/>
    <s v="Lakilaki"/>
    <x v="1"/>
    <n v="9211000"/>
    <n v="7.3119096732168057E-2"/>
    <x v="4"/>
    <s v="Kalimantan Selatan"/>
    <x v="1"/>
    <s v="MT15"/>
    <s v="Sport Naked"/>
    <n v="39042000"/>
    <n v="15617000"/>
    <s v="High"/>
    <n v="0.4"/>
    <x v="1"/>
    <n v="0.14499999999999999"/>
    <n v="673500"/>
    <n v="40408000"/>
    <x v="0"/>
    <x v="0"/>
    <n v="0"/>
    <n v="0"/>
    <n v="1"/>
    <s v="data kurang"/>
    <n v="1"/>
    <n v="1"/>
    <n v="4"/>
    <n v="0"/>
    <n v="6"/>
    <s v="Low Risk"/>
    <n v="0"/>
    <s v="0-5 bulan"/>
  </r>
  <r>
    <s v="KRM01333"/>
    <d v="2026-01-27T00:00:00"/>
    <x v="5"/>
    <s v="Dani Pratama"/>
    <s v="68501612674234"/>
    <n v="41"/>
    <s v="Lakilaki"/>
    <x v="1"/>
    <n v="13712000"/>
    <n v="3.4086931155192533E-2"/>
    <x v="15"/>
    <s v="DKI Jakarta"/>
    <x v="3"/>
    <s v="Dazz"/>
    <s v="Matic Entry"/>
    <n v="15779000"/>
    <n v="1578000"/>
    <s v="Low"/>
    <n v="0.1"/>
    <x v="2"/>
    <n v="0.14499999999999999"/>
    <n v="467400"/>
    <n v="22437000"/>
    <x v="0"/>
    <x v="0"/>
    <n v="0"/>
    <n v="0"/>
    <n v="1"/>
    <s v="verifikasi"/>
    <n v="1"/>
    <n v="3"/>
    <n v="3"/>
    <n v="0"/>
    <n v="7"/>
    <s v="Medium Risk"/>
    <n v="8"/>
    <s v="6-11 bulan"/>
  </r>
  <r>
    <s v="KRM01334"/>
    <d v="2026-01-15T00:00:00"/>
    <x v="5"/>
    <s v="Andi Permata"/>
    <s v="96532601502008"/>
    <n v="22"/>
    <s v="Perempuan"/>
    <x v="1"/>
    <n v="7886000"/>
    <n v="0.22560233324879533"/>
    <x v="12"/>
    <s v="DKI Jakarta"/>
    <x v="1"/>
    <s v="Aerox 155"/>
    <s v="Matic Sport"/>
    <n v="30945000"/>
    <n v="4642000"/>
    <s v="Medium"/>
    <n v="0.15"/>
    <x v="3"/>
    <n v="0.14499999999999999"/>
    <n v="1779100"/>
    <n v="32024000"/>
    <x v="0"/>
    <x v="1"/>
    <n v="56"/>
    <n v="2"/>
    <n v="2"/>
    <s v="approved"/>
    <n v="2"/>
    <n v="2"/>
    <n v="1"/>
    <n v="2"/>
    <n v="7"/>
    <s v="Medium Risk"/>
    <n v="9"/>
    <s v="6-11 bulan"/>
  </r>
  <r>
    <s v="KRM01335"/>
    <d v="2026-03-02T00:00:00"/>
    <x v="1"/>
    <s v="Tidak Diketahui"/>
    <s v="Invalid"/>
    <n v="38"/>
    <s v="Perempuan"/>
    <x v="8"/>
    <n v="3902000"/>
    <n v="0.22870322911327523"/>
    <x v="3"/>
    <s v="Sulawesi Selatan"/>
    <x v="1"/>
    <s v="NMAX 155"/>
    <s v="Matic Premium"/>
    <n v="34443000"/>
    <n v="12055000"/>
    <s v="High"/>
    <n v="0.35"/>
    <x v="4"/>
    <n v="0.14499999999999999"/>
    <n v="892400"/>
    <n v="32127000"/>
    <x v="0"/>
    <x v="0"/>
    <n v="0"/>
    <n v="0"/>
    <n v="1"/>
    <s v="ok"/>
    <n v="2"/>
    <n v="1"/>
    <n v="2"/>
    <n v="0"/>
    <n v="5"/>
    <s v="Low Risk"/>
    <n v="7"/>
    <s v="6-11 bulan"/>
  </r>
  <r>
    <s v="KRM01336"/>
    <d v="2026-05-31T00:00:00"/>
    <x v="4"/>
    <s v="Ahmad Setiawan"/>
    <s v="90561608916099"/>
    <n v="27"/>
    <s v="Lakilaki"/>
    <x v="6"/>
    <n v="6861000"/>
    <n v="0.1255356362046349"/>
    <x v="3"/>
    <s v="Sulawesi Selatan"/>
    <x v="4"/>
    <s v="KLX 150"/>
    <s v="Trail"/>
    <n v="36013000"/>
    <n v="14405000"/>
    <s v="High"/>
    <n v="0.4"/>
    <x v="4"/>
    <n v="0.14499999999999999"/>
    <n v="861300"/>
    <n v="31007000"/>
    <x v="0"/>
    <x v="0"/>
    <n v="0"/>
    <n v="0"/>
    <n v="1"/>
    <s v="ok"/>
    <n v="1"/>
    <n v="1"/>
    <n v="2"/>
    <n v="0"/>
    <n v="4"/>
    <s v="Low Risk"/>
    <n v="4"/>
    <s v="0-5 bulan"/>
  </r>
  <r>
    <s v="KRM01337"/>
    <d v="2026-02-06T00:00:00"/>
    <x v="3"/>
    <s v="Agus Sari"/>
    <s v="78552309806652"/>
    <n v="37"/>
    <s v="Perempuan"/>
    <x v="0"/>
    <n v="4935000"/>
    <n v="0.46301925025329282"/>
    <x v="3"/>
    <s v="Sulawesi Selatan"/>
    <x v="1"/>
    <s v="Aerox 155"/>
    <s v="Matic Sport"/>
    <n v="31930000"/>
    <n v="7983000"/>
    <s v="Medium"/>
    <n v="0.25"/>
    <x v="0"/>
    <n v="0.14499999999999999"/>
    <n v="2285000"/>
    <n v="27420000"/>
    <x v="0"/>
    <x v="0"/>
    <n v="0"/>
    <n v="0"/>
    <n v="1"/>
    <m/>
    <n v="4"/>
    <n v="2"/>
    <n v="1"/>
    <n v="0"/>
    <n v="7"/>
    <s v="Medium Risk"/>
    <n v="8"/>
    <s v="6-11 bulan"/>
  </r>
  <r>
    <s v="KRM01338"/>
    <d v="2026-02-27T00:00:00"/>
    <x v="3"/>
    <s v="Ayu Kurniawan"/>
    <s v="50381010738289"/>
    <n v="56"/>
    <s v="Perempuan"/>
    <x v="1"/>
    <n v="12205000"/>
    <n v="5.1503482179434658E-2"/>
    <x v="3"/>
    <s v="Sulawesi Selatan"/>
    <x v="1"/>
    <s v="Mio M3"/>
    <s v="Matic Entry"/>
    <n v="17523000"/>
    <n v="1752000"/>
    <s v="Low"/>
    <n v="0.1"/>
    <x v="4"/>
    <n v="0.14499999999999999"/>
    <n v="628600"/>
    <n v="22631000"/>
    <x v="0"/>
    <x v="0"/>
    <n v="0"/>
    <n v="0"/>
    <n v="1"/>
    <s v="verifikasi"/>
    <n v="1"/>
    <n v="3"/>
    <n v="2"/>
    <n v="0"/>
    <n v="6"/>
    <s v="Low Risk"/>
    <n v="7"/>
    <s v="6-11 bulan"/>
  </r>
  <r>
    <s v="KRM01339"/>
    <d v="2026-05-09T00:00:00"/>
    <x v="4"/>
    <s v="Dewi Utami"/>
    <s v="72062604888316"/>
    <n v="53"/>
    <s v="Lakilaki"/>
    <x v="3"/>
    <n v="5826000"/>
    <n v="0.24711637487126673"/>
    <x v="12"/>
    <s v="DKI Jakarta"/>
    <x v="1"/>
    <s v="XMAX 250"/>
    <s v="Maxi Scooter"/>
    <n v="58316000"/>
    <n v="14579000"/>
    <s v="Medium"/>
    <n v="0.25"/>
    <x v="2"/>
    <n v="0.14499999999999999"/>
    <n v="1439700"/>
    <n v="69105000"/>
    <x v="0"/>
    <x v="0"/>
    <n v="0"/>
    <n v="0"/>
    <n v="1"/>
    <s v="data kurang"/>
    <n v="2"/>
    <n v="2"/>
    <n v="3"/>
    <n v="0"/>
    <n v="7"/>
    <s v="Medium Risk"/>
    <n v="5"/>
    <s v="0-5 bulan"/>
  </r>
  <r>
    <s v="KRM01340"/>
    <d v="2026-03-30T00:00:00"/>
    <x v="1"/>
    <s v="Nurul Purnama"/>
    <s v="95811601545805"/>
    <n v="38"/>
    <s v="Perempuan"/>
    <x v="9"/>
    <n v="4944000"/>
    <n v="0.23889563106796116"/>
    <x v="11"/>
    <s v="Sumatera Utara"/>
    <x v="4"/>
    <s v="KLX 150"/>
    <s v="Trail"/>
    <n v="37037000"/>
    <n v="7407000"/>
    <s v="Medium"/>
    <n v="0.2"/>
    <x v="4"/>
    <n v="0.14499999999999999"/>
    <n v="1181100"/>
    <n v="42520000"/>
    <x v="0"/>
    <x v="0"/>
    <n v="0"/>
    <n v="0"/>
    <n v="1"/>
    <m/>
    <n v="2"/>
    <n v="2"/>
    <n v="2"/>
    <n v="0"/>
    <n v="6"/>
    <s v="Low Risk"/>
    <n v="6"/>
    <s v="6-11 bulan"/>
  </r>
  <r>
    <s v="KRM01341"/>
    <d v="2026-03-03T00:00:00"/>
    <x v="1"/>
    <s v="Wahyu Fauzi"/>
    <s v="98272612785207"/>
    <n v="37"/>
    <s v="Lakilaki"/>
    <x v="7"/>
    <n v="2072000"/>
    <n v="1.5841216216216216"/>
    <x v="2"/>
    <s v="Riau"/>
    <x v="1"/>
    <s v="R15"/>
    <s v="Sport"/>
    <n v="42999000"/>
    <n v="8600000"/>
    <s v="Medium"/>
    <n v="0.2"/>
    <x v="0"/>
    <n v="0.14499999999999999"/>
    <n v="3282300"/>
    <n v="39387000"/>
    <x v="0"/>
    <x v="0"/>
    <n v="0"/>
    <n v="0"/>
    <n v="1"/>
    <s v="approved"/>
    <n v="4"/>
    <n v="2"/>
    <n v="1"/>
    <n v="0"/>
    <n v="7"/>
    <s v="Medium Risk"/>
    <n v="7"/>
    <s v="6-11 bulan"/>
  </r>
  <r>
    <s v="KRM01342"/>
    <d v="2026-02-08T00:00:00"/>
    <x v="3"/>
    <s v="Fitriani Wibowo"/>
    <s v="44172510978607"/>
    <n v="31"/>
    <s v="Perempuan"/>
    <x v="6"/>
    <n v="4561000"/>
    <n v="0.43744792808594607"/>
    <x v="8"/>
    <s v="Banten"/>
    <x v="1"/>
    <s v="R15"/>
    <s v="Sport"/>
    <n v="43671000"/>
    <n v="6551000"/>
    <s v="Medium"/>
    <n v="0.15"/>
    <x v="5"/>
    <n v="0.14499999999999999"/>
    <n v="1995200"/>
    <n v="47885000"/>
    <x v="0"/>
    <x v="0"/>
    <n v="0"/>
    <n v="0"/>
    <n v="1"/>
    <s v="data kurang"/>
    <n v="4"/>
    <n v="2"/>
    <n v="1"/>
    <n v="0"/>
    <n v="7"/>
    <s v="Medium Risk"/>
    <n v="8"/>
    <s v="6-11 bulan"/>
  </r>
  <r>
    <s v="KRM01343"/>
    <d v="2026-06-19T00:00:00"/>
    <x v="0"/>
    <s v="Wahyu Nugroho"/>
    <s v="41232910748179"/>
    <n v="52"/>
    <s v="Perempuan"/>
    <x v="9"/>
    <n v="6086000"/>
    <n v="0.13026618468616497"/>
    <x v="19"/>
    <s v="Jawa Barat"/>
    <x v="0"/>
    <s v="Vario 160"/>
    <s v="Matic Mid"/>
    <n v="30105000"/>
    <n v="6021000"/>
    <s v="Medium"/>
    <n v="0.2"/>
    <x v="2"/>
    <n v="0.14499999999999999"/>
    <n v="792800"/>
    <n v="38053000"/>
    <x v="0"/>
    <x v="0"/>
    <n v="0"/>
    <n v="0"/>
    <n v="1"/>
    <s v="ok"/>
    <n v="1"/>
    <n v="2"/>
    <n v="3"/>
    <n v="0"/>
    <n v="6"/>
    <s v="Low Risk"/>
    <n v="4"/>
    <s v="0-5 bulan"/>
  </r>
  <r>
    <s v="KRM01344"/>
    <d v="2026-04-07T00:00:00"/>
    <x v="2"/>
    <s v="Dewi Kusuma"/>
    <s v="56582809643417"/>
    <n v="30"/>
    <s v="Perempuan"/>
    <x v="0"/>
    <n v="5465000"/>
    <n v="0.22093321134492222"/>
    <x v="10"/>
    <s v="Jawa Timur"/>
    <x v="0"/>
    <s v="Vario 160"/>
    <s v="Matic Mid"/>
    <n v="29750000"/>
    <n v="11900000"/>
    <s v="High"/>
    <n v="0.4"/>
    <x v="3"/>
    <n v="0.14499999999999999"/>
    <n v="1207400"/>
    <n v="21732000"/>
    <x v="0"/>
    <x v="0"/>
    <n v="0"/>
    <n v="0"/>
    <n v="1"/>
    <s v="approved"/>
    <n v="2"/>
    <n v="1"/>
    <n v="1"/>
    <n v="0"/>
    <n v="4"/>
    <s v="Low Risk"/>
    <n v="6"/>
    <s v="6-11 bulan"/>
  </r>
  <r>
    <s v="KRM01345"/>
    <d v="2026-04-18T00:00:00"/>
    <x v="2"/>
    <s v="Hendra Utami"/>
    <s v="91782109714181"/>
    <n v="40"/>
    <s v="Lakilaki"/>
    <x v="3"/>
    <n v="3271000"/>
    <n v="0.40204830327117091"/>
    <x v="5"/>
    <s v="Kalimantan Timur"/>
    <x v="4"/>
    <s v="KLX 150"/>
    <s v="Trail"/>
    <n v="38815000"/>
    <n v="5822000"/>
    <s v="Medium"/>
    <n v="0.15"/>
    <x v="4"/>
    <n v="0.14499999999999999"/>
    <n v="1315100"/>
    <n v="47345000"/>
    <x v="0"/>
    <x v="0"/>
    <n v="0"/>
    <n v="0"/>
    <n v="1"/>
    <s v="approved"/>
    <n v="4"/>
    <n v="2"/>
    <n v="2"/>
    <n v="0"/>
    <n v="8"/>
    <s v="Medium Risk"/>
    <n v="6"/>
    <s v="6-11 bulan"/>
  </r>
  <r>
    <s v="KRM01346"/>
    <d v="2026-05-17T00:00:00"/>
    <x v="4"/>
    <s v="Joko Saputra"/>
    <s v="87771912993516"/>
    <n v="51"/>
    <s v="Lakilaki"/>
    <x v="1"/>
    <n v="7432000"/>
    <n v="0.16681916038751346"/>
    <x v="11"/>
    <s v="Sumatera Utara"/>
    <x v="0"/>
    <s v="ADV 160"/>
    <s v="Adventure"/>
    <n v="41469000"/>
    <n v="10367000"/>
    <s v="Medium"/>
    <n v="0.25"/>
    <x v="4"/>
    <n v="0.14499999999999999"/>
    <n v="1239800"/>
    <n v="44631000"/>
    <x v="0"/>
    <x v="0"/>
    <n v="0"/>
    <n v="0"/>
    <n v="1"/>
    <s v="approved"/>
    <n v="1"/>
    <n v="2"/>
    <n v="2"/>
    <n v="0"/>
    <n v="5"/>
    <s v="Low Risk"/>
    <n v="5"/>
    <s v="0-5 bulan"/>
  </r>
  <r>
    <s v="KRM01347"/>
    <d v="2026-05-22T00:00:00"/>
    <x v="4"/>
    <s v="Eka Sari"/>
    <s v="44891805693079"/>
    <n v="40"/>
    <s v="Perempuan"/>
    <x v="3"/>
    <n v="4887000"/>
    <n v="7.5792919991815019E-2"/>
    <x v="8"/>
    <s v="Banten"/>
    <x v="2"/>
    <s v="Address"/>
    <s v="Matic Mid"/>
    <n v="21470000"/>
    <n v="8588000"/>
    <s v="High"/>
    <n v="0.4"/>
    <x v="1"/>
    <n v="0.14499999999999999"/>
    <n v="370400"/>
    <n v="22222000"/>
    <x v="0"/>
    <x v="0"/>
    <n v="0"/>
    <n v="0"/>
    <n v="1"/>
    <s v="approved"/>
    <n v="1"/>
    <n v="1"/>
    <n v="4"/>
    <n v="0"/>
    <n v="6"/>
    <s v="Low Risk"/>
    <n v="5"/>
    <s v="0-5 bulan"/>
  </r>
  <r>
    <s v="KRM01348"/>
    <d v="2026-07-05T00:00:00"/>
    <x v="12"/>
    <s v="Ayu Prasetyo"/>
    <s v="79921010907582"/>
    <n v="28"/>
    <s v="Lakilaki"/>
    <x v="8"/>
    <n v="3002000"/>
    <n v="0.51432378414390412"/>
    <x v="5"/>
    <s v="Kalimantan Timur"/>
    <x v="1"/>
    <s v="MT15"/>
    <s v="Sport Naked"/>
    <n v="38046000"/>
    <n v="15218000"/>
    <s v="High"/>
    <n v="0.4"/>
    <x v="3"/>
    <n v="0.14499999999999999"/>
    <n v="1544000"/>
    <n v="27793000"/>
    <x v="0"/>
    <x v="0"/>
    <n v="0"/>
    <n v="0"/>
    <n v="1"/>
    <m/>
    <n v="4"/>
    <n v="1"/>
    <n v="1"/>
    <n v="0"/>
    <n v="6"/>
    <s v="Low Risk"/>
    <n v="3"/>
    <s v="0-5 bulan"/>
  </r>
  <r>
    <s v="KRM01349"/>
    <d v="2026-03-26T00:00:00"/>
    <x v="1"/>
    <s v="Lestari Wibowo"/>
    <s v="83501709775011"/>
    <n v="50"/>
    <s v="Lakilaki"/>
    <x v="3"/>
    <n v="6650000"/>
    <n v="0.29356390977443608"/>
    <x v="5"/>
    <s v="Kalimantan Timur"/>
    <x v="1"/>
    <s v="R15"/>
    <s v="Sport"/>
    <n v="41232000"/>
    <n v="12370000"/>
    <s v="High"/>
    <n v="0.3"/>
    <x v="3"/>
    <n v="0.14499999999999999"/>
    <n v="1952200"/>
    <n v="35140000"/>
    <x v="0"/>
    <x v="0"/>
    <n v="0"/>
    <n v="0"/>
    <n v="1"/>
    <m/>
    <n v="2"/>
    <n v="1"/>
    <n v="1"/>
    <n v="0"/>
    <n v="4"/>
    <s v="Low Risk"/>
    <n v="6"/>
    <s v="6-11 bulan"/>
  </r>
  <r>
    <s v="KRM01350"/>
    <d v="2026-03-24T00:00:00"/>
    <x v="1"/>
    <s v="Rahmat Hakim"/>
    <s v="48052104961754"/>
    <n v="52"/>
    <s v="Perempuan"/>
    <x v="1"/>
    <n v="9412000"/>
    <n v="6.3971525711857199E-2"/>
    <x v="16"/>
    <s v="Jawa Timur"/>
    <x v="1"/>
    <s v="Freego"/>
    <s v="Matic Mid"/>
    <n v="23271000"/>
    <n v="2327000"/>
    <s v="Low"/>
    <n v="0.1"/>
    <x v="1"/>
    <n v="0.14499999999999999"/>
    <n v="602100"/>
    <n v="36129000"/>
    <x v="0"/>
    <x v="0"/>
    <n v="0"/>
    <n v="0"/>
    <n v="1"/>
    <s v="survey ulang"/>
    <n v="1"/>
    <n v="3"/>
    <n v="4"/>
    <n v="0"/>
    <n v="8"/>
    <s v="Medium Risk"/>
    <n v="6"/>
    <s v="6-11 bulan"/>
  </r>
  <r>
    <s v="KRM01351"/>
    <d v="2026-04-07T00:00:00"/>
    <x v="2"/>
    <s v="Fitriani Hakim"/>
    <s v="60292312958644"/>
    <n v="53"/>
    <s v="Perempuan"/>
    <x v="8"/>
    <n v="2946000"/>
    <n v="0.75627970128988464"/>
    <x v="4"/>
    <s v="Kalimantan Selatan"/>
    <x v="1"/>
    <s v="Lexi LX 155"/>
    <s v="Matic Mid"/>
    <n v="29188000"/>
    <n v="5838000"/>
    <s v="Medium"/>
    <n v="0.2"/>
    <x v="0"/>
    <n v="0.14499999999999999"/>
    <n v="2228000"/>
    <n v="26736000"/>
    <x v="0"/>
    <x v="0"/>
    <n v="0"/>
    <n v="0"/>
    <n v="1"/>
    <s v="approved"/>
    <n v="4"/>
    <n v="2"/>
    <n v="1"/>
    <n v="0"/>
    <n v="7"/>
    <s v="Medium Risk"/>
    <n v="6"/>
    <s v="6-11 bulan"/>
  </r>
  <r>
    <s v="KRM01352"/>
    <d v="2026-02-28T00:00:00"/>
    <x v="3"/>
    <s v="Joko Purnama"/>
    <s v="38112811523625"/>
    <n v="49"/>
    <s v="Perempuan"/>
    <x v="0"/>
    <n v="5172000"/>
    <n v="0.12151972157772621"/>
    <x v="16"/>
    <s v="Jawa Timur"/>
    <x v="0"/>
    <s v="Vario 160"/>
    <s v="Matic Mid"/>
    <n v="29372000"/>
    <n v="10280000"/>
    <s v="High"/>
    <n v="0.35"/>
    <x v="2"/>
    <n v="0.14499999999999999"/>
    <n v="628500"/>
    <n v="30166000"/>
    <x v="0"/>
    <x v="0"/>
    <n v="0"/>
    <n v="0"/>
    <n v="1"/>
    <m/>
    <n v="1"/>
    <n v="1"/>
    <n v="3"/>
    <n v="0"/>
    <n v="5"/>
    <s v="Low Risk"/>
    <n v="7"/>
    <s v="6-11 bulan"/>
  </r>
  <r>
    <s v="KRM01353"/>
    <d v="2026-05-17T00:00:00"/>
    <x v="4"/>
    <s v="Rizky Kusuma"/>
    <s v="83571807911513"/>
    <n v="55"/>
    <s v="Perempuan"/>
    <x v="0"/>
    <n v="6825000"/>
    <n v="0.1186959706959707"/>
    <x v="7"/>
    <s v="Jawa Barat"/>
    <x v="0"/>
    <s v="PCX 160"/>
    <s v="Matic Premium"/>
    <n v="35158000"/>
    <n v="10547000"/>
    <s v="High"/>
    <n v="0.3"/>
    <x v="2"/>
    <n v="0.14499999999999999"/>
    <n v="810100"/>
    <n v="38885000"/>
    <x v="0"/>
    <x v="0"/>
    <n v="0"/>
    <n v="0"/>
    <n v="1"/>
    <s v="survey ulang"/>
    <n v="1"/>
    <n v="1"/>
    <n v="3"/>
    <n v="0"/>
    <n v="5"/>
    <s v="Low Risk"/>
    <n v="5"/>
    <s v="0-5 bulan"/>
  </r>
  <r>
    <s v="KRM01354"/>
    <d v="2026-05-11T00:00:00"/>
    <x v="4"/>
    <s v="Dian Hidayah"/>
    <s v="90452404745571"/>
    <n v="23"/>
    <s v="Perempuan"/>
    <x v="6"/>
    <n v="6456000"/>
    <n v="6.2747831474597268E-2"/>
    <x v="13"/>
    <s v="Jawa Barat"/>
    <x v="0"/>
    <s v="Genio"/>
    <s v="Matic Entry"/>
    <n v="18932000"/>
    <n v="6626000"/>
    <s v="High"/>
    <n v="0.35"/>
    <x v="2"/>
    <n v="0.14499999999999999"/>
    <n v="405100"/>
    <n v="19443000"/>
    <x v="0"/>
    <x v="0"/>
    <n v="0"/>
    <n v="0"/>
    <n v="1"/>
    <s v="data kurang"/>
    <n v="1"/>
    <n v="1"/>
    <n v="3"/>
    <n v="0"/>
    <n v="5"/>
    <s v="Low Risk"/>
    <n v="5"/>
    <s v="0-5 bulan"/>
  </r>
  <r>
    <s v="KRM01355"/>
    <d v="2026-06-18T00:00:00"/>
    <x v="0"/>
    <s v="Dani Fauzi"/>
    <s v="76282806726721"/>
    <n v="57"/>
    <s v="Perempuan"/>
    <x v="0"/>
    <n v="4944000"/>
    <n v="0.22930825242718447"/>
    <x v="16"/>
    <s v="Jawa Timur"/>
    <x v="1"/>
    <s v="MT15"/>
    <s v="Sport Naked"/>
    <n v="37923000"/>
    <n v="9481000"/>
    <s v="Medium"/>
    <n v="0.25"/>
    <x v="4"/>
    <n v="0.14499999999999999"/>
    <n v="1133700"/>
    <n v="40815000"/>
    <x v="0"/>
    <x v="0"/>
    <n v="0"/>
    <n v="0"/>
    <n v="1"/>
    <m/>
    <n v="2"/>
    <n v="2"/>
    <n v="2"/>
    <n v="0"/>
    <n v="6"/>
    <s v="Low Risk"/>
    <n v="4"/>
    <s v="0-5 bulan"/>
  </r>
  <r>
    <s v="KRM01356"/>
    <d v="2026-03-26T00:00:00"/>
    <x v="1"/>
    <s v="Rina Hartono"/>
    <s v="34062901511038"/>
    <n v="32"/>
    <s v="Perempuan"/>
    <x v="2"/>
    <n v="3384000"/>
    <n v="0.30599881796690309"/>
    <x v="15"/>
    <s v="DKI Jakarta"/>
    <x v="0"/>
    <s v="CB150R"/>
    <s v="Sport"/>
    <n v="32472000"/>
    <n v="6494000"/>
    <s v="Medium"/>
    <n v="0.2"/>
    <x v="4"/>
    <n v="0.14499999999999999"/>
    <n v="1035500"/>
    <n v="37278000"/>
    <x v="0"/>
    <x v="0"/>
    <n v="0"/>
    <n v="0"/>
    <n v="1"/>
    <s v="data kurang"/>
    <n v="3"/>
    <n v="2"/>
    <n v="2"/>
    <n v="0"/>
    <n v="7"/>
    <s v="Medium Risk"/>
    <n v="6"/>
    <s v="6-11 bulan"/>
  </r>
  <r>
    <s v="KRM01357"/>
    <d v="2026-03-31T00:00:00"/>
    <x v="1"/>
    <s v="Fajar Cahyono"/>
    <s v="40181611811274"/>
    <n v="24"/>
    <s v="Perempuan"/>
    <x v="1"/>
    <n v="8629000"/>
    <n v="0.12313130142542589"/>
    <x v="12"/>
    <s v="DKI Jakarta"/>
    <x v="1"/>
    <s v="R15"/>
    <s v="Sport"/>
    <n v="43476000"/>
    <n v="6521000"/>
    <s v="Medium"/>
    <n v="0.15"/>
    <x v="1"/>
    <n v="0.14499999999999999"/>
    <n v="1062500"/>
    <n v="63747000"/>
    <x v="0"/>
    <x v="0"/>
    <n v="0"/>
    <n v="0"/>
    <n v="1"/>
    <s v="data kurang"/>
    <n v="1"/>
    <n v="2"/>
    <n v="4"/>
    <n v="0"/>
    <n v="7"/>
    <s v="Medium Risk"/>
    <n v="6"/>
    <s v="6-11 bulan"/>
  </r>
  <r>
    <s v="KRM01358"/>
    <d v="2026-03-25T00:00:00"/>
    <x v="1"/>
    <s v="Tidak Diketahui"/>
    <s v="Invalid"/>
    <n v="21"/>
    <s v="Lakilaki"/>
    <x v="1"/>
    <n v="5228000"/>
    <n v="0.81725325172149965"/>
    <x v="9"/>
    <s v="Jawa Tengah"/>
    <x v="1"/>
    <s v="XMAX 250"/>
    <s v="Maxi Scooter"/>
    <n v="59705000"/>
    <n v="14926000"/>
    <s v="Medium"/>
    <n v="0.25"/>
    <x v="0"/>
    <n v="0.14499999999999999"/>
    <n v="4272600"/>
    <n v="51272000"/>
    <x v="0"/>
    <x v="0"/>
    <n v="0"/>
    <n v="0"/>
    <n v="1"/>
    <m/>
    <n v="4"/>
    <n v="2"/>
    <n v="1"/>
    <n v="0"/>
    <n v="7"/>
    <s v="Medium Risk"/>
    <n v="6"/>
    <s v="6-11 bulan"/>
  </r>
  <r>
    <s v="KRM01359"/>
    <d v="2026-03-29T00:00:00"/>
    <x v="1"/>
    <s v="Tri Anggraini"/>
    <s v="53851312841468"/>
    <n v="39"/>
    <s v="Perempuan"/>
    <x v="0"/>
    <n v="6342000"/>
    <n v="0.22611163670766321"/>
    <x v="20"/>
    <s v="DKI Jakarta"/>
    <x v="2"/>
    <s v="Address"/>
    <s v="Matic Mid"/>
    <n v="21469000"/>
    <n v="6441000"/>
    <s v="High"/>
    <n v="0.3"/>
    <x v="0"/>
    <n v="0.14499999999999999"/>
    <n v="1434000"/>
    <n v="17207000"/>
    <x v="0"/>
    <x v="0"/>
    <n v="0"/>
    <n v="0"/>
    <n v="1"/>
    <m/>
    <n v="2"/>
    <n v="1"/>
    <n v="1"/>
    <n v="0"/>
    <n v="4"/>
    <s v="Low Risk"/>
    <n v="6"/>
    <s v="6-11 bulan"/>
  </r>
  <r>
    <s v="KRM01360"/>
    <d v="2026-06-13T00:00:00"/>
    <x v="0"/>
    <s v="Tri Setiawan"/>
    <s v="84402003961114"/>
    <n v="50"/>
    <s v="Perempuan"/>
    <x v="8"/>
    <n v="3122000"/>
    <n v="0.13238308776425367"/>
    <x v="13"/>
    <s v="Jawa Barat"/>
    <x v="0"/>
    <s v="Revo X"/>
    <s v="Bebek"/>
    <n v="17282000"/>
    <n v="6913000"/>
    <s v="High"/>
    <n v="0.4"/>
    <x v="4"/>
    <n v="0.14499999999999999"/>
    <n v="413300"/>
    <n v="14880000"/>
    <x v="0"/>
    <x v="0"/>
    <n v="0"/>
    <n v="0"/>
    <n v="1"/>
    <s v="ok"/>
    <n v="1"/>
    <n v="1"/>
    <n v="2"/>
    <n v="0"/>
    <n v="4"/>
    <s v="Low Risk"/>
    <n v="4"/>
    <s v="0-5 bulan"/>
  </r>
  <r>
    <s v="KRM01361"/>
    <d v="2026-05-26T00:00:00"/>
    <x v="4"/>
    <s v="Tidak Diketahui"/>
    <s v="Invalid"/>
    <n v="50"/>
    <s v="Lakilaki"/>
    <x v="1"/>
    <n v="8936000"/>
    <n v="0.14194270367054609"/>
    <x v="14"/>
    <s v="DKI Jakarta"/>
    <x v="1"/>
    <s v="NMAX 155"/>
    <s v="Matic Premium"/>
    <n v="36305863"/>
    <n v="12707000"/>
    <s v="High"/>
    <n v="0.35"/>
    <x v="5"/>
    <n v="0.14499999999999999"/>
    <n v="1268400"/>
    <n v="30443000"/>
    <x v="0"/>
    <x v="0"/>
    <n v="0"/>
    <n v="0"/>
    <n v="1"/>
    <s v="approved"/>
    <n v="1"/>
    <n v="1"/>
    <n v="1"/>
    <n v="0"/>
    <n v="3"/>
    <s v="Low Risk"/>
    <n v="4"/>
    <s v="0-5 bulan"/>
  </r>
  <r>
    <s v="KRM01362"/>
    <d v="2026-02-27T00:00:00"/>
    <x v="3"/>
    <s v="Dewi Susanti"/>
    <s v="70941101649672"/>
    <n v="46"/>
    <s v="Perempuan"/>
    <x v="1"/>
    <n v="9081000"/>
    <n v="8.9450501046140288E-2"/>
    <x v="17"/>
    <s v="Jawa Barat"/>
    <x v="3"/>
    <s v="Dazz"/>
    <s v="Matic Entry"/>
    <n v="16013000"/>
    <n v="4003000"/>
    <s v="Medium"/>
    <n v="0.25"/>
    <x v="3"/>
    <n v="0.14499999999999999"/>
    <n v="812300"/>
    <n v="14622000"/>
    <x v="0"/>
    <x v="0"/>
    <n v="0"/>
    <n v="0"/>
    <n v="1"/>
    <m/>
    <n v="1"/>
    <n v="2"/>
    <n v="1"/>
    <n v="0"/>
    <n v="4"/>
    <s v="Low Risk"/>
    <n v="7"/>
    <s v="6-11 bulan"/>
  </r>
  <r>
    <s v="KRM01363"/>
    <d v="2026-05-20T00:00:00"/>
    <x v="4"/>
    <s v="Dani Rahayu"/>
    <s v="53471709723350"/>
    <n v="52"/>
    <s v="Lakilaki"/>
    <x v="6"/>
    <n v="4099000"/>
    <n v="0.22890949011954134"/>
    <x v="12"/>
    <s v="DKI Jakarta"/>
    <x v="0"/>
    <s v="PCX 160"/>
    <s v="Matic Premium"/>
    <n v="36216000"/>
    <n v="12676000"/>
    <s v="High"/>
    <n v="0.35"/>
    <x v="4"/>
    <n v="0.14499999999999999"/>
    <n v="938300"/>
    <n v="33780000"/>
    <x v="0"/>
    <x v="0"/>
    <n v="0"/>
    <n v="0"/>
    <n v="1"/>
    <m/>
    <n v="2"/>
    <n v="1"/>
    <n v="2"/>
    <n v="0"/>
    <n v="5"/>
    <s v="Low Risk"/>
    <n v="5"/>
    <s v="0-5 bulan"/>
  </r>
  <r>
    <s v="KRM01364"/>
    <d v="2026-01-04T00:00:00"/>
    <x v="5"/>
    <s v="Joko Purnama"/>
    <s v="43761806797984"/>
    <n v="26"/>
    <s v="Lakilaki"/>
    <x v="7"/>
    <n v="3914000"/>
    <n v="0.14371486969851813"/>
    <x v="6"/>
    <s v="DIY"/>
    <x v="0"/>
    <s v="Scoopy"/>
    <s v="Matic Stylish"/>
    <n v="23520000"/>
    <n v="9408000"/>
    <s v="High"/>
    <n v="0.4"/>
    <x v="4"/>
    <n v="0.14499999999999999"/>
    <n v="562500"/>
    <n v="20251000"/>
    <x v="0"/>
    <x v="0"/>
    <n v="0"/>
    <n v="0"/>
    <n v="1"/>
    <s v="data kurang"/>
    <n v="1"/>
    <n v="1"/>
    <n v="2"/>
    <n v="0"/>
    <n v="4"/>
    <s v="Low Risk"/>
    <n v="9"/>
    <s v="6-11 bulan"/>
  </r>
  <r>
    <s v="KRM01365"/>
    <d v="2026-02-11T00:00:00"/>
    <x v="3"/>
    <s v="Dani Fauzi"/>
    <s v="39052402929892"/>
    <n v="44"/>
    <s v="Lakilaki"/>
    <x v="1"/>
    <n v="8339000"/>
    <n v="0.14968221609305671"/>
    <x v="15"/>
    <s v="DKI Jakarta"/>
    <x v="0"/>
    <s v="Scoopy"/>
    <s v="Matic Stylish"/>
    <n v="23068000"/>
    <n v="4614000"/>
    <s v="Medium"/>
    <n v="0.2"/>
    <x v="3"/>
    <n v="0.14499999999999999"/>
    <n v="1248200"/>
    <n v="22467000"/>
    <x v="0"/>
    <x v="0"/>
    <n v="0"/>
    <n v="0"/>
    <n v="1"/>
    <s v="ok"/>
    <n v="1"/>
    <n v="2"/>
    <n v="1"/>
    <n v="0"/>
    <n v="4"/>
    <s v="Low Risk"/>
    <n v="8"/>
    <s v="6-11 bulan"/>
  </r>
  <r>
    <s v="KRM01366"/>
    <d v="2026-04-23T00:00:00"/>
    <x v="2"/>
    <s v="Siti Purnama"/>
    <s v="Invalid"/>
    <n v="33"/>
    <s v="Lakilaki"/>
    <x v="0"/>
    <n v="7268000"/>
    <n v="7.3335167859108416E-2"/>
    <x v="1"/>
    <s v="Sumatera Selatan"/>
    <x v="1"/>
    <s v="Mio M3"/>
    <s v="Matic Entry"/>
    <n v="17991000"/>
    <n v="1799000"/>
    <s v="Low"/>
    <n v="0.1"/>
    <x v="2"/>
    <n v="0.14499999999999999"/>
    <n v="533000"/>
    <n v="25583000"/>
    <x v="0"/>
    <x v="0"/>
    <n v="0"/>
    <n v="0"/>
    <n v="1"/>
    <m/>
    <n v="1"/>
    <n v="3"/>
    <n v="3"/>
    <n v="0"/>
    <n v="7"/>
    <s v="Medium Risk"/>
    <n v="5"/>
    <s v="0-5 bulan"/>
  </r>
  <r>
    <s v="KRM01367"/>
    <d v="2026-02-18T00:00:00"/>
    <x v="3"/>
    <s v="Tidak Diketahui"/>
    <s v="Invalid"/>
    <n v="57"/>
    <s v="Perempuan"/>
    <x v="0"/>
    <n v="6150000"/>
    <n v="7.9691056910569102E-2"/>
    <x v="15"/>
    <s v="DKI Jakarta"/>
    <x v="3"/>
    <s v="Dazz"/>
    <s v="Matic Entry"/>
    <n v="16395000"/>
    <n v="4099000"/>
    <s v="Medium"/>
    <n v="0.25"/>
    <x v="4"/>
    <n v="0.14499999999999999"/>
    <n v="490100"/>
    <n v="17645000"/>
    <x v="0"/>
    <x v="0"/>
    <n v="0"/>
    <n v="0"/>
    <n v="1"/>
    <m/>
    <n v="1"/>
    <n v="2"/>
    <n v="2"/>
    <n v="0"/>
    <n v="5"/>
    <s v="Low Risk"/>
    <n v="8"/>
    <s v="6-11 bulan"/>
  </r>
  <r>
    <s v="KRM01368"/>
    <d v="2026-08-03T00:00:00"/>
    <x v="9"/>
    <s v="Andi Sari"/>
    <s v="80232006621739"/>
    <n v="24"/>
    <s v="Perempuan"/>
    <x v="0"/>
    <n v="7620000"/>
    <n v="0.2748031496062992"/>
    <x v="5"/>
    <s v="Kalimantan Timur"/>
    <x v="4"/>
    <s v="KLX 150"/>
    <s v="Trail"/>
    <n v="38697000"/>
    <n v="7739000"/>
    <s v="Medium"/>
    <n v="0.2"/>
    <x v="3"/>
    <n v="0.14499999999999999"/>
    <n v="2094000"/>
    <n v="37692000"/>
    <x v="0"/>
    <x v="0"/>
    <n v="0"/>
    <n v="0"/>
    <n v="1"/>
    <s v="survey ulang"/>
    <n v="2"/>
    <n v="2"/>
    <n v="1"/>
    <n v="0"/>
    <n v="5"/>
    <s v="Low Risk"/>
    <n v="2"/>
    <s v="0-5 bulan"/>
  </r>
  <r>
    <s v="KRM01369"/>
    <d v="2026-02-13T00:00:00"/>
    <x v="3"/>
    <s v="Sri Fauzi"/>
    <s v="58002904873907"/>
    <n v="44"/>
    <s v="Lakilaki"/>
    <x v="0"/>
    <n v="6503000"/>
    <n v="0.22159003536829155"/>
    <x v="7"/>
    <s v="Jawa Barat"/>
    <x v="1"/>
    <s v="XMAX 250"/>
    <s v="Maxi Scooter"/>
    <n v="58968000"/>
    <n v="8845000"/>
    <s v="Medium"/>
    <n v="0.15"/>
    <x v="1"/>
    <n v="0.14499999999999999"/>
    <n v="1441000"/>
    <n v="86462000"/>
    <x v="0"/>
    <x v="0"/>
    <n v="0"/>
    <n v="0"/>
    <n v="1"/>
    <s v="approved"/>
    <n v="2"/>
    <n v="2"/>
    <n v="4"/>
    <n v="0"/>
    <n v="8"/>
    <s v="Medium Risk"/>
    <n v="8"/>
    <s v="6-11 bulan"/>
  </r>
  <r>
    <s v="KRM01370"/>
    <d v="2026-05-08T00:00:00"/>
    <x v="4"/>
    <s v="Indah Santoso"/>
    <s v="39952206737464"/>
    <n v="51"/>
    <s v="Perempuan"/>
    <x v="6"/>
    <n v="4253000"/>
    <n v="0.11225017634610863"/>
    <x v="1"/>
    <s v="Sumatera Selatan"/>
    <x v="0"/>
    <s v="Revo X"/>
    <s v="Bebek"/>
    <n v="18129000"/>
    <n v="3626000"/>
    <s v="Medium"/>
    <n v="0.2"/>
    <x v="2"/>
    <n v="0.14499999999999999"/>
    <n v="477400"/>
    <n v="22915000"/>
    <x v="0"/>
    <x v="0"/>
    <n v="0"/>
    <n v="0"/>
    <n v="1"/>
    <m/>
    <n v="1"/>
    <n v="2"/>
    <n v="3"/>
    <n v="0"/>
    <n v="6"/>
    <s v="Low Risk"/>
    <n v="5"/>
    <s v="0-5 bulan"/>
  </r>
  <r>
    <s v="KRM01371"/>
    <d v="2026-02-13T00:00:00"/>
    <x v="3"/>
    <s v="Ahmad Kurniawan"/>
    <s v="63181312838827"/>
    <n v="23"/>
    <s v="Lakilaki"/>
    <x v="1"/>
    <n v="8240000"/>
    <n v="0.12770631067961166"/>
    <x v="2"/>
    <s v="Riau"/>
    <x v="1"/>
    <s v="NMAX 155"/>
    <s v="Matic Premium"/>
    <n v="35200000"/>
    <n v="8800000"/>
    <s v="Medium"/>
    <n v="0.25"/>
    <x v="4"/>
    <n v="0.14499999999999999"/>
    <n v="1052300"/>
    <n v="37883000"/>
    <x v="0"/>
    <x v="0"/>
    <n v="0"/>
    <n v="0"/>
    <n v="1"/>
    <s v="data kurang"/>
    <n v="1"/>
    <n v="2"/>
    <n v="2"/>
    <n v="0"/>
    <n v="5"/>
    <s v="Low Risk"/>
    <n v="8"/>
    <s v="6-11 bulan"/>
  </r>
  <r>
    <s v="KRM01372"/>
    <d v="2026-05-05T00:00:00"/>
    <x v="4"/>
    <s v="Rina Santoso"/>
    <s v="91822205803906"/>
    <n v="29"/>
    <s v="Lakilaki"/>
    <x v="6"/>
    <n v="6878000"/>
    <n v="0.17359697586507705"/>
    <x v="6"/>
    <s v="DIY"/>
    <x v="0"/>
    <s v="PCX 160"/>
    <s v="Matic Premium"/>
    <n v="37025000"/>
    <n v="14810000"/>
    <s v="High"/>
    <n v="0.4"/>
    <x v="5"/>
    <n v="0.14499999999999999"/>
    <n v="1194000"/>
    <n v="28657000"/>
    <x v="0"/>
    <x v="0"/>
    <n v="0"/>
    <n v="0"/>
    <n v="1"/>
    <s v="verifikasi"/>
    <n v="1"/>
    <n v="1"/>
    <n v="1"/>
    <n v="0"/>
    <n v="3"/>
    <s v="Low Risk"/>
    <n v="5"/>
    <s v="0-5 bulan"/>
  </r>
  <r>
    <s v="KRM01373"/>
    <d v="2026-02-13T00:00:00"/>
    <x v="3"/>
    <s v="Ahmad Setiawan"/>
    <s v="61792409701448"/>
    <n v="29"/>
    <s v="Lakilaki"/>
    <x v="0"/>
    <n v="5451000"/>
    <n v="7.3601174096496053E-2"/>
    <x v="2"/>
    <s v="Riau"/>
    <x v="1"/>
    <s v="Mio M3"/>
    <s v="Matic Entry"/>
    <n v="18605000"/>
    <n v="4651000"/>
    <s v="Medium"/>
    <n v="0.25"/>
    <x v="1"/>
    <n v="0.14499999999999999"/>
    <n v="401200"/>
    <n v="24071000"/>
    <x v="0"/>
    <x v="0"/>
    <n v="0"/>
    <n v="0"/>
    <n v="1"/>
    <m/>
    <n v="1"/>
    <n v="2"/>
    <n v="4"/>
    <n v="0"/>
    <n v="7"/>
    <s v="Medium Risk"/>
    <n v="8"/>
    <s v="6-11 bulan"/>
  </r>
  <r>
    <s v="KRM01374"/>
    <d v="2026-01-19T00:00:00"/>
    <x v="5"/>
    <s v="Ahmad Saputra"/>
    <s v="50152008563183"/>
    <n v="25"/>
    <s v="Lakilaki"/>
    <x v="8"/>
    <n v="3545000"/>
    <n v="0.56118476727785616"/>
    <x v="17"/>
    <s v="Jawa Barat"/>
    <x v="1"/>
    <s v="XMAX 250"/>
    <s v="Maxi Scooter"/>
    <n v="62385000"/>
    <n v="12477000"/>
    <s v="Medium"/>
    <n v="0.2"/>
    <x v="4"/>
    <n v="0.14499999999999999"/>
    <n v="1989400"/>
    <n v="71618000"/>
    <x v="0"/>
    <x v="0"/>
    <n v="0"/>
    <n v="0"/>
    <n v="1"/>
    <m/>
    <n v="4"/>
    <n v="2"/>
    <n v="2"/>
    <n v="0"/>
    <n v="8"/>
    <s v="Medium Risk"/>
    <n v="9"/>
    <s v="6-11 bulan"/>
  </r>
  <r>
    <s v="KRM01375"/>
    <d v="2026-05-31T00:00:00"/>
    <x v="4"/>
    <s v="Dewi Hartono"/>
    <s v="46291311979914"/>
    <n v="48"/>
    <s v="Lakilaki"/>
    <x v="0"/>
    <n v="6288000"/>
    <n v="0.26055979643765903"/>
    <x v="10"/>
    <s v="Jawa Timur"/>
    <x v="1"/>
    <s v="MT15"/>
    <s v="Sport Naked"/>
    <n v="38102000"/>
    <n v="7620000"/>
    <s v="Medium"/>
    <n v="0.2"/>
    <x v="5"/>
    <n v="0.14499999999999999"/>
    <n v="1638400"/>
    <n v="39321000"/>
    <x v="0"/>
    <x v="0"/>
    <n v="0"/>
    <n v="0"/>
    <n v="1"/>
    <m/>
    <n v="2"/>
    <n v="2"/>
    <n v="1"/>
    <n v="0"/>
    <n v="5"/>
    <s v="Low Risk"/>
    <n v="4"/>
    <s v="0-5 bulan"/>
  </r>
  <r>
    <s v="KRM01376"/>
    <d v="2026-02-16T00:00:00"/>
    <x v="3"/>
    <s v="Rizky Cahyono"/>
    <s v="68452707943425"/>
    <n v="22"/>
    <s v="Perempuan"/>
    <x v="6"/>
    <n v="6447000"/>
    <n v="0.11146269582751668"/>
    <x v="17"/>
    <s v="Jawa Barat"/>
    <x v="1"/>
    <s v="R15"/>
    <s v="Sport"/>
    <n v="41660000"/>
    <n v="16664000"/>
    <s v="High"/>
    <n v="0.4"/>
    <x v="1"/>
    <n v="0.14499999999999999"/>
    <n v="718600"/>
    <n v="43118000"/>
    <x v="0"/>
    <x v="0"/>
    <n v="0"/>
    <n v="0"/>
    <n v="1"/>
    <m/>
    <n v="1"/>
    <n v="1"/>
    <n v="4"/>
    <n v="0"/>
    <n v="6"/>
    <s v="Low Risk"/>
    <n v="8"/>
    <s v="6-11 bulan"/>
  </r>
  <r>
    <s v="KRM01378"/>
    <d v="2026-02-03T00:00:00"/>
    <x v="3"/>
    <s v="Andi Kurniawan"/>
    <s v="49291310703922"/>
    <n v="21"/>
    <s v="Lakilaki"/>
    <x v="4"/>
    <n v="6878000"/>
    <n v="0.14982553067752252"/>
    <x v="9"/>
    <s v="Jawa Tengah"/>
    <x v="1"/>
    <s v="Freego"/>
    <s v="Matic Mid"/>
    <n v="23439000"/>
    <n v="8204000"/>
    <s v="High"/>
    <n v="0.35"/>
    <x v="3"/>
    <n v="0.14499999999999999"/>
    <n v="1030500"/>
    <n v="18549000"/>
    <x v="0"/>
    <x v="0"/>
    <n v="0"/>
    <n v="0"/>
    <n v="1"/>
    <s v="data kurang"/>
    <n v="1"/>
    <n v="1"/>
    <n v="1"/>
    <n v="0"/>
    <n v="3"/>
    <s v="Low Risk"/>
    <n v="8"/>
    <s v="6-11 bulan"/>
  </r>
  <r>
    <s v="KRM01379"/>
    <d v="2026-04-08T00:00:00"/>
    <x v="2"/>
    <s v="Nia Prasetyo"/>
    <s v="90341211593878"/>
    <n v="56"/>
    <s v="Lakilaki"/>
    <x v="5"/>
    <n v="3939000"/>
    <n v="0.44640771769484638"/>
    <x v="20"/>
    <s v="DKI Jakarta"/>
    <x v="1"/>
    <s v="R15"/>
    <s v="Sport"/>
    <n v="40893000"/>
    <n v="8179000"/>
    <s v="Medium"/>
    <n v="0.2"/>
    <x v="5"/>
    <n v="0.14499999999999999"/>
    <n v="1758400"/>
    <n v="42201000"/>
    <x v="0"/>
    <x v="0"/>
    <n v="0"/>
    <n v="0"/>
    <n v="1"/>
    <s v="ok"/>
    <n v="4"/>
    <n v="2"/>
    <n v="1"/>
    <n v="0"/>
    <n v="7"/>
    <s v="Medium Risk"/>
    <n v="6"/>
    <s v="6-11 bulan"/>
  </r>
  <r>
    <s v="KRM01380"/>
    <d v="2026-01-27T00:00:00"/>
    <x v="5"/>
    <s v="Joko Lestari"/>
    <s v="94151909946005"/>
    <n v="34"/>
    <s v="Perempuan"/>
    <x v="1"/>
    <n v="3888000"/>
    <n v="0.43379629629629629"/>
    <x v="20"/>
    <s v="DKI Jakarta"/>
    <x v="0"/>
    <s v="Genio"/>
    <s v="Matic Entry"/>
    <n v="19640000"/>
    <n v="1964000"/>
    <s v="Low"/>
    <n v="0.1"/>
    <x v="0"/>
    <n v="0.14499999999999999"/>
    <n v="1686600"/>
    <n v="20239000"/>
    <x v="0"/>
    <x v="0"/>
    <n v="0"/>
    <n v="0"/>
    <n v="1"/>
    <s v="verifikasi"/>
    <n v="4"/>
    <n v="3"/>
    <n v="1"/>
    <n v="0"/>
    <n v="8"/>
    <s v="Medium Risk"/>
    <n v="8"/>
    <s v="6-11 bulan"/>
  </r>
  <r>
    <s v="KRM01381"/>
    <d v="2026-04-13T00:00:00"/>
    <x v="2"/>
    <s v="Dian Purnama"/>
    <s v="48271409776136"/>
    <n v="46"/>
    <s v="Lakilaki"/>
    <x v="0"/>
    <n v="6529000"/>
    <n v="0.13495175371419818"/>
    <x v="20"/>
    <s v="DKI Jakarta"/>
    <x v="2"/>
    <s v="Address"/>
    <s v="Matic Mid"/>
    <n v="20491000"/>
    <n v="4098000"/>
    <s v="Medium"/>
    <n v="0.2"/>
    <x v="5"/>
    <n v="0.14499999999999999"/>
    <n v="881100"/>
    <n v="21148000"/>
    <x v="0"/>
    <x v="0"/>
    <n v="0"/>
    <n v="0"/>
    <n v="1"/>
    <s v="survey ulang"/>
    <n v="1"/>
    <n v="2"/>
    <n v="1"/>
    <n v="0"/>
    <n v="4"/>
    <s v="Low Risk"/>
    <n v="6"/>
    <s v="6-11 bulan"/>
  </r>
  <r>
    <s v="KRM01382"/>
    <d v="2026-04-01T00:00:00"/>
    <x v="2"/>
    <s v="Fitriani Santoso"/>
    <s v="32572008515260"/>
    <n v="50"/>
    <s v="Perempuan"/>
    <x v="5"/>
    <n v="4695000"/>
    <n v="0.21171458998935036"/>
    <x v="1"/>
    <s v="Sumatera Selatan"/>
    <x v="0"/>
    <s v="Revo X"/>
    <s v="Bebek"/>
    <n v="17290000"/>
    <n v="2594000"/>
    <s v="Medium"/>
    <n v="0.15"/>
    <x v="3"/>
    <n v="0.14499999999999999"/>
    <n v="994000"/>
    <n v="17893000"/>
    <x v="0"/>
    <x v="0"/>
    <n v="0"/>
    <n v="0"/>
    <n v="1"/>
    <s v="survey ulang"/>
    <n v="2"/>
    <n v="2"/>
    <n v="1"/>
    <n v="0"/>
    <n v="5"/>
    <s v="Low Risk"/>
    <n v="6"/>
    <s v="6-11 bulan"/>
  </r>
  <r>
    <s v="KRM01383"/>
    <d v="2026-05-02T00:00:00"/>
    <x v="4"/>
    <s v="Ayu Saputra"/>
    <s v="47202004987194"/>
    <n v="30"/>
    <s v="Lakilaki"/>
    <x v="1"/>
    <n v="4147000"/>
    <n v="0.1150229081263564"/>
    <x v="0"/>
    <s v="Bali"/>
    <x v="0"/>
    <s v="Vario 125"/>
    <s v="Matic Mid"/>
    <n v="24154000"/>
    <n v="9661000"/>
    <s v="High"/>
    <n v="0.4"/>
    <x v="2"/>
    <n v="0.14499999999999999"/>
    <n v="477000"/>
    <n v="22898000"/>
    <x v="0"/>
    <x v="0"/>
    <n v="0"/>
    <n v="0"/>
    <n v="1"/>
    <m/>
    <n v="1"/>
    <n v="1"/>
    <n v="3"/>
    <n v="0"/>
    <n v="5"/>
    <s v="Low Risk"/>
    <n v="5"/>
    <s v="0-5 bulan"/>
  </r>
  <r>
    <s v="KRM01384"/>
    <d v="2026-05-06T00:00:00"/>
    <x v="4"/>
    <s v="Budi Wijaya"/>
    <s v="39681205815554"/>
    <n v="50"/>
    <s v="Perempuan"/>
    <x v="0"/>
    <n v="7417000"/>
    <n v="6.8653094242955376E-2"/>
    <x v="13"/>
    <s v="Jawa Barat"/>
    <x v="0"/>
    <s v="Beat Street"/>
    <s v="Matic Entry"/>
    <n v="18200000"/>
    <n v="2730000"/>
    <s v="Medium"/>
    <n v="0.15"/>
    <x v="2"/>
    <n v="0.14499999999999999"/>
    <n v="509200"/>
    <n v="24442000"/>
    <x v="0"/>
    <x v="0"/>
    <n v="0"/>
    <n v="0"/>
    <n v="1"/>
    <s v="verifikasi"/>
    <n v="1"/>
    <n v="2"/>
    <n v="3"/>
    <n v="0"/>
    <n v="6"/>
    <s v="Low Risk"/>
    <n v="5"/>
    <s v="0-5 bulan"/>
  </r>
  <r>
    <s v="KRM01385"/>
    <d v="2026-04-12T00:00:00"/>
    <x v="2"/>
    <s v="Indah Sari"/>
    <s v="61041004584383"/>
    <n v="33"/>
    <s v="Lakilaki"/>
    <x v="9"/>
    <n v="5370000"/>
    <n v="0.12625698324022347"/>
    <x v="20"/>
    <s v="DKI Jakarta"/>
    <x v="1"/>
    <s v="Freego"/>
    <s v="Matic Mid"/>
    <n v="22679000"/>
    <n v="5670000"/>
    <s v="Medium"/>
    <n v="0.25"/>
    <x v="4"/>
    <n v="0.14499999999999999"/>
    <n v="678000"/>
    <n v="24408000"/>
    <x v="0"/>
    <x v="0"/>
    <n v="0"/>
    <n v="0"/>
    <n v="1"/>
    <s v="survey ulang"/>
    <n v="1"/>
    <n v="2"/>
    <n v="2"/>
    <n v="0"/>
    <n v="5"/>
    <s v="Low Risk"/>
    <n v="6"/>
    <s v="6-11 bulan"/>
  </r>
  <r>
    <s v="KRM01386"/>
    <d v="2026-02-27T00:00:00"/>
    <x v="3"/>
    <s v="Fitra Wibowo"/>
    <s v="68961708773587"/>
    <n v="30"/>
    <s v="Lakilaki"/>
    <x v="9"/>
    <n v="5868000"/>
    <n v="0.32501704158145878"/>
    <x v="4"/>
    <s v="Kalimantan Selatan"/>
    <x v="1"/>
    <s v="Lexi LX 155"/>
    <s v="Matic Mid"/>
    <n v="28554000"/>
    <n v="8566000"/>
    <s v="High"/>
    <n v="0.3"/>
    <x v="0"/>
    <n v="0.14499999999999999"/>
    <n v="1907200"/>
    <n v="22887000"/>
    <x v="0"/>
    <x v="0"/>
    <n v="0"/>
    <n v="0"/>
    <n v="1"/>
    <s v="ok"/>
    <n v="3"/>
    <n v="1"/>
    <n v="1"/>
    <n v="0"/>
    <n v="5"/>
    <s v="Low Risk"/>
    <n v="7"/>
    <s v="6-11 bulan"/>
  </r>
  <r>
    <s v="KRM01387"/>
    <d v="2026-01-29T00:00:00"/>
    <x v="5"/>
    <s v="Maya Setiawan"/>
    <s v="44442801847127"/>
    <n v="49"/>
    <s v="Lakilaki"/>
    <x v="7"/>
    <n v="3129000"/>
    <n v="0.35199744327261107"/>
    <x v="5"/>
    <s v="Kalimantan Timur"/>
    <x v="0"/>
    <s v="ADV 160"/>
    <s v="Adventure"/>
    <n v="41826000"/>
    <n v="8365000"/>
    <s v="Medium"/>
    <n v="0.2"/>
    <x v="2"/>
    <n v="0.14499999999999999"/>
    <n v="1101400"/>
    <n v="52868000"/>
    <x v="0"/>
    <x v="0"/>
    <n v="0"/>
    <n v="0"/>
    <n v="1"/>
    <s v="survey ulang"/>
    <n v="3"/>
    <n v="2"/>
    <n v="3"/>
    <n v="0"/>
    <n v="8"/>
    <s v="Medium Risk"/>
    <n v="8"/>
    <s v="6-11 bulan"/>
  </r>
  <r>
    <s v="KRM01388"/>
    <d v="2026-03-22T00:00:00"/>
    <x v="1"/>
    <s v="Hendra Rahayu"/>
    <s v="45871204903192"/>
    <n v="23"/>
    <s v="Lakilaki"/>
    <x v="1"/>
    <n v="7399000"/>
    <n v="4.4952020543316665E-2"/>
    <x v="6"/>
    <s v="DIY"/>
    <x v="1"/>
    <s v="Mio M3"/>
    <s v="Matic Entry"/>
    <n v="17795000"/>
    <n v="6228000"/>
    <s v="High"/>
    <n v="0.35"/>
    <x v="1"/>
    <n v="0.14499999999999999"/>
    <n v="332600"/>
    <n v="19953000"/>
    <x v="0"/>
    <x v="0"/>
    <n v="0"/>
    <n v="0"/>
    <n v="1"/>
    <m/>
    <n v="1"/>
    <n v="1"/>
    <n v="4"/>
    <n v="0"/>
    <n v="6"/>
    <s v="Low Risk"/>
    <n v="7"/>
    <s v="6-11 bulan"/>
  </r>
  <r>
    <s v="KRM01389"/>
    <d v="2026-05-29T00:00:00"/>
    <x v="4"/>
    <s v="Rizky Hidayah"/>
    <s v="37051304516861"/>
    <n v="57"/>
    <s v="Lakilaki"/>
    <x v="4"/>
    <n v="4979000"/>
    <n v="0.16752359911628842"/>
    <x v="13"/>
    <s v="Jawa Barat"/>
    <x v="1"/>
    <s v="Freego"/>
    <s v="Matic Mid"/>
    <n v="22169000"/>
    <n v="6651000"/>
    <s v="High"/>
    <n v="0.3"/>
    <x v="5"/>
    <n v="0.14499999999999999"/>
    <n v="834100"/>
    <n v="20018000"/>
    <x v="0"/>
    <x v="0"/>
    <n v="0"/>
    <n v="0"/>
    <n v="1"/>
    <s v="verifikasi"/>
    <n v="1"/>
    <n v="1"/>
    <n v="1"/>
    <n v="0"/>
    <n v="3"/>
    <s v="Low Risk"/>
    <n v="4"/>
    <s v="0-5 bulan"/>
  </r>
  <r>
    <s v="KRM01390"/>
    <d v="2026-03-31T00:00:00"/>
    <x v="1"/>
    <s v="Eka Cahyono"/>
    <s v="96291502901272"/>
    <n v="49"/>
    <s v="Lakilaki"/>
    <x v="0"/>
    <n v="7463000"/>
    <n v="0.1117111081334584"/>
    <x v="16"/>
    <s v="Jawa Timur"/>
    <x v="4"/>
    <s v="KLX 150"/>
    <s v="Trail"/>
    <n v="36182000"/>
    <n v="10854000"/>
    <s v="High"/>
    <n v="0.3"/>
    <x v="2"/>
    <n v="0.14499999999999999"/>
    <n v="833700"/>
    <n v="40018000"/>
    <x v="0"/>
    <x v="0"/>
    <n v="0"/>
    <n v="0"/>
    <n v="1"/>
    <s v="verifikasi"/>
    <n v="1"/>
    <n v="1"/>
    <n v="3"/>
    <n v="0"/>
    <n v="5"/>
    <s v="Low Risk"/>
    <n v="6"/>
    <s v="6-11 bulan"/>
  </r>
  <r>
    <s v="KRM01391"/>
    <d v="2026-02-13T00:00:00"/>
    <x v="3"/>
    <s v="Sri Hartono"/>
    <s v="46071111721334"/>
    <n v="25"/>
    <s v="Perempuan"/>
    <x v="0"/>
    <n v="5093000"/>
    <n v="8.5725505595915963E-2"/>
    <x v="13"/>
    <s v="Jawa Barat"/>
    <x v="0"/>
    <s v="Beat Street"/>
    <s v="Matic Entry"/>
    <n v="18950000"/>
    <n v="5685000"/>
    <s v="High"/>
    <n v="0.3"/>
    <x v="2"/>
    <n v="0.14499999999999999"/>
    <n v="436600"/>
    <n v="20959000"/>
    <x v="0"/>
    <x v="0"/>
    <n v="0"/>
    <n v="0"/>
    <n v="1"/>
    <m/>
    <n v="1"/>
    <n v="1"/>
    <n v="3"/>
    <n v="0"/>
    <n v="5"/>
    <s v="Low Risk"/>
    <n v="8"/>
    <s v="6-11 bulan"/>
  </r>
  <r>
    <s v="KRM01392"/>
    <d v="2026-04-24T00:00:00"/>
    <x v="2"/>
    <s v="Reza Nugroho"/>
    <s v="75962007848874"/>
    <n v="43"/>
    <s v="Lakilaki"/>
    <x v="9"/>
    <n v="5974000"/>
    <n v="0.11039504519584868"/>
    <x v="19"/>
    <s v="Jawa Barat"/>
    <x v="0"/>
    <s v="Vario 125"/>
    <s v="Matic Mid"/>
    <n v="25044000"/>
    <n v="5009000"/>
    <s v="Medium"/>
    <n v="0.2"/>
    <x v="2"/>
    <n v="0.14499999999999999"/>
    <n v="659500"/>
    <n v="31656000"/>
    <x v="0"/>
    <x v="0"/>
    <n v="0"/>
    <n v="0"/>
    <n v="1"/>
    <m/>
    <n v="1"/>
    <n v="2"/>
    <n v="3"/>
    <n v="0"/>
    <n v="6"/>
    <s v="Low Risk"/>
    <n v="5"/>
    <s v="0-5 bulan"/>
  </r>
  <r>
    <s v="KRM01393"/>
    <d v="2026-04-21T00:00:00"/>
    <x v="2"/>
    <s v="Eka Rahayu"/>
    <s v="32132208883980"/>
    <n v="43"/>
    <s v="Perempuan"/>
    <x v="5"/>
    <n v="3184000"/>
    <n v="0.33062185929648241"/>
    <x v="16"/>
    <s v="Jawa Timur"/>
    <x v="1"/>
    <s v="Aerox 155"/>
    <s v="Matic Sport"/>
    <n v="33011000"/>
    <n v="6602000"/>
    <s v="Medium"/>
    <n v="0.2"/>
    <x v="4"/>
    <n v="0.14499999999999999"/>
    <n v="1052700"/>
    <n v="37897000"/>
    <x v="0"/>
    <x v="0"/>
    <n v="0"/>
    <n v="0"/>
    <n v="1"/>
    <m/>
    <n v="3"/>
    <n v="2"/>
    <n v="2"/>
    <n v="0"/>
    <n v="7"/>
    <s v="Medium Risk"/>
    <n v="6"/>
    <s v="6-11 bulan"/>
  </r>
  <r>
    <s v="KRM01394"/>
    <d v="2026-03-01T00:00:00"/>
    <x v="1"/>
    <s v="Bagus Santoso"/>
    <s v="44811703959631"/>
    <n v="25"/>
    <s v="Lakilaki"/>
    <x v="2"/>
    <n v="3102000"/>
    <n v="0.41976144422952932"/>
    <x v="9"/>
    <s v="Jawa Tengah"/>
    <x v="1"/>
    <s v="Lexi LX 155"/>
    <s v="Matic Mid"/>
    <n v="27501000"/>
    <n v="8250000"/>
    <s v="High"/>
    <n v="0.3"/>
    <x v="3"/>
    <n v="0.14499999999999999"/>
    <n v="1302100"/>
    <n v="23438000"/>
    <x v="0"/>
    <x v="0"/>
    <n v="0"/>
    <n v="0"/>
    <n v="1"/>
    <m/>
    <n v="4"/>
    <n v="1"/>
    <n v="1"/>
    <n v="0"/>
    <n v="6"/>
    <s v="Low Risk"/>
    <n v="7"/>
    <s v="6-11 bulan"/>
  </r>
  <r>
    <s v="KRM01395"/>
    <d v="2026-03-20T00:00:00"/>
    <x v="1"/>
    <s v="Maya Susanti"/>
    <s v="95362606941555"/>
    <n v="58"/>
    <s v="Lakilaki"/>
    <x v="5"/>
    <n v="4535000"/>
    <n v="0.43896361631753034"/>
    <x v="20"/>
    <s v="DKI Jakarta"/>
    <x v="4"/>
    <s v="KLX 150"/>
    <s v="Trail"/>
    <n v="36790000"/>
    <n v="7358000"/>
    <s v="Medium"/>
    <n v="0.2"/>
    <x v="3"/>
    <n v="0.14499999999999999"/>
    <n v="1990700"/>
    <n v="35833000"/>
    <x v="0"/>
    <x v="0"/>
    <n v="0"/>
    <n v="0"/>
    <n v="1"/>
    <s v="ok"/>
    <n v="4"/>
    <n v="2"/>
    <n v="1"/>
    <n v="0"/>
    <n v="7"/>
    <s v="Medium Risk"/>
    <n v="7"/>
    <s v="6-11 bulan"/>
  </r>
  <r>
    <s v="KRM01396"/>
    <d v="2026-03-30T00:00:00"/>
    <x v="1"/>
    <s v="Wahyu Wibowo"/>
    <s v="47712112574234"/>
    <n v="46"/>
    <s v="Lakilaki"/>
    <x v="1"/>
    <n v="3860000"/>
    <n v="0.37937823834196893"/>
    <x v="12"/>
    <s v="DKI Jakarta"/>
    <x v="1"/>
    <s v="Aerox 155"/>
    <s v="Matic Sport"/>
    <n v="30930000"/>
    <n v="9279000"/>
    <s v="High"/>
    <n v="0.3"/>
    <x v="3"/>
    <n v="0.14499999999999999"/>
    <n v="1464400"/>
    <n v="26360000"/>
    <x v="0"/>
    <x v="0"/>
    <n v="0"/>
    <n v="0"/>
    <n v="1"/>
    <m/>
    <n v="3"/>
    <n v="1"/>
    <n v="1"/>
    <n v="0"/>
    <n v="5"/>
    <s v="Low Risk"/>
    <n v="6"/>
    <s v="6-11 bulan"/>
  </r>
  <r>
    <s v="KRM01397"/>
    <d v="2026-01-02T00:00:00"/>
    <x v="5"/>
    <s v="Hendra Fauzi"/>
    <s v="93632801685261"/>
    <n v="29"/>
    <s v="Perempuan"/>
    <x v="8"/>
    <n v="3081000"/>
    <n v="0.27500811424862059"/>
    <x v="15"/>
    <s v="DKI Jakarta"/>
    <x v="0"/>
    <s v="Scoopy"/>
    <s v="Matic Stylish"/>
    <n v="23619000"/>
    <n v="2362000"/>
    <s v="Low"/>
    <n v="0.1"/>
    <x v="4"/>
    <n v="0.14499999999999999"/>
    <n v="847300"/>
    <n v="30504000"/>
    <x v="0"/>
    <x v="0"/>
    <n v="0"/>
    <n v="0"/>
    <n v="1"/>
    <m/>
    <n v="2"/>
    <n v="3"/>
    <n v="2"/>
    <n v="0"/>
    <n v="7"/>
    <s v="Medium Risk"/>
    <n v="9"/>
    <s v="6-11 bulan"/>
  </r>
  <r>
    <s v="KRM01398"/>
    <d v="2026-04-17T00:00:00"/>
    <x v="2"/>
    <s v="Bagus Anggraini"/>
    <s v="56412909693794"/>
    <n v="22"/>
    <s v="Perempuan"/>
    <x v="1"/>
    <n v="5562000"/>
    <n v="0.52727436174038111"/>
    <x v="20"/>
    <s v="DKI Jakarta"/>
    <x v="4"/>
    <s v="KLX 150"/>
    <s v="Trail"/>
    <n v="36160000"/>
    <n v="5424000"/>
    <s v="Medium"/>
    <n v="0.15"/>
    <x v="0"/>
    <n v="0.14499999999999999"/>
    <n v="2932700"/>
    <n v="35192000"/>
    <x v="0"/>
    <x v="0"/>
    <n v="0"/>
    <n v="0"/>
    <n v="1"/>
    <s v="ok"/>
    <n v="4"/>
    <n v="2"/>
    <n v="1"/>
    <n v="0"/>
    <n v="7"/>
    <s v="Medium Risk"/>
    <n v="6"/>
    <s v="6-11 bulan"/>
  </r>
  <r>
    <s v="KRM01399"/>
    <d v="2026-05-11T00:00:00"/>
    <x v="4"/>
    <s v="Putri Sari"/>
    <s v="72981408572607"/>
    <n v="46"/>
    <s v="Perempuan"/>
    <x v="0"/>
    <n v="6633000"/>
    <n v="5.775667118950701E-2"/>
    <x v="19"/>
    <s v="Jawa Barat"/>
    <x v="2"/>
    <s v="Nex II"/>
    <s v="Matic Entry"/>
    <n v="16626000"/>
    <n v="4988000"/>
    <s v="High"/>
    <n v="0.3"/>
    <x v="2"/>
    <n v="0.14499999999999999"/>
    <n v="383100"/>
    <n v="18387000"/>
    <x v="0"/>
    <x v="0"/>
    <n v="0"/>
    <n v="0"/>
    <n v="1"/>
    <s v="survey ulang"/>
    <n v="1"/>
    <n v="1"/>
    <n v="3"/>
    <n v="0"/>
    <n v="5"/>
    <s v="Low Risk"/>
    <n v="5"/>
    <s v="0-5 bulan"/>
  </r>
  <r>
    <s v="KRM01400"/>
    <d v="2026-05-10T00:00:00"/>
    <x v="4"/>
    <s v="Lestari Sari"/>
    <s v="92851306742607"/>
    <n v="50"/>
    <s v="Lakilaki"/>
    <x v="6"/>
    <n v="4695000"/>
    <n v="0.30879659211927585"/>
    <x v="10"/>
    <s v="Jawa Timur"/>
    <x v="1"/>
    <s v="XMAX 250"/>
    <s v="Maxi Scooter"/>
    <n v="59328000"/>
    <n v="8899000"/>
    <s v="Medium"/>
    <n v="0.15"/>
    <x v="1"/>
    <n v="0.14499999999999999"/>
    <n v="1449800"/>
    <n v="86991000"/>
    <x v="0"/>
    <x v="0"/>
    <n v="0"/>
    <n v="0"/>
    <n v="1"/>
    <m/>
    <n v="3"/>
    <n v="2"/>
    <n v="4"/>
    <n v="0"/>
    <n v="9"/>
    <s v="High Risk"/>
    <n v="5"/>
    <s v="0-5 bulan"/>
  </r>
  <r>
    <s v="KRM01401"/>
    <d v="2026-02-14T00:00:00"/>
    <x v="3"/>
    <s v="Bagus Wijaya"/>
    <s v="56071810573336"/>
    <n v="26"/>
    <s v="Lakilaki"/>
    <x v="8"/>
    <n v="2630000"/>
    <n v="0.28193916349809883"/>
    <x v="1"/>
    <s v="Sumatera Selatan"/>
    <x v="2"/>
    <s v="Nex II"/>
    <s v="Matic Entry"/>
    <n v="16866000"/>
    <n v="5903000"/>
    <s v="High"/>
    <n v="0.35"/>
    <x v="3"/>
    <n v="0.14499999999999999"/>
    <n v="741500"/>
    <n v="13347000"/>
    <x v="0"/>
    <x v="0"/>
    <n v="0"/>
    <n v="0"/>
    <n v="1"/>
    <s v="ok"/>
    <n v="2"/>
    <n v="1"/>
    <n v="1"/>
    <n v="0"/>
    <n v="4"/>
    <s v="Low Risk"/>
    <n v="8"/>
    <s v="6-11 bulan"/>
  </r>
  <r>
    <s v="KRM01402"/>
    <d v="2026-05-13T00:00:00"/>
    <x v="4"/>
    <s v="Joko Santoso"/>
    <s v="68472101666957"/>
    <n v="41"/>
    <s v="Perempuan"/>
    <x v="0"/>
    <n v="7955000"/>
    <n v="0.37357636706473918"/>
    <x v="12"/>
    <s v="DKI Jakarta"/>
    <x v="0"/>
    <s v="ADV 160"/>
    <s v="Adventure"/>
    <n v="41528000"/>
    <n v="10382000"/>
    <s v="Medium"/>
    <n v="0.25"/>
    <x v="0"/>
    <n v="0.14499999999999999"/>
    <n v="2971800"/>
    <n v="35662000"/>
    <x v="0"/>
    <x v="0"/>
    <n v="0"/>
    <n v="0"/>
    <n v="1"/>
    <s v="approved"/>
    <n v="3"/>
    <n v="2"/>
    <n v="1"/>
    <n v="0"/>
    <n v="6"/>
    <s v="Low Risk"/>
    <n v="5"/>
    <s v="0-5 bulan"/>
  </r>
  <r>
    <s v="KRM01403"/>
    <d v="2026-03-05T00:00:00"/>
    <x v="1"/>
    <s v="Reza Sari"/>
    <s v="75772507638598"/>
    <n v="42"/>
    <s v="Perempuan"/>
    <x v="9"/>
    <n v="5749000"/>
    <n v="0.1002087319533832"/>
    <x v="19"/>
    <s v="Jawa Barat"/>
    <x v="1"/>
    <s v="Mio M3"/>
    <s v="Matic Entry"/>
    <n v="17865000"/>
    <n v="7146000"/>
    <s v="High"/>
    <n v="0.4"/>
    <x v="5"/>
    <n v="0.14499999999999999"/>
    <n v="576100"/>
    <n v="13827000"/>
    <x v="0"/>
    <x v="0"/>
    <n v="0"/>
    <n v="0"/>
    <n v="1"/>
    <s v="data kurang"/>
    <n v="1"/>
    <n v="1"/>
    <n v="1"/>
    <n v="0"/>
    <n v="3"/>
    <s v="Low Risk"/>
    <n v="7"/>
    <s v="6-11 bulan"/>
  </r>
  <r>
    <s v="KRM01404"/>
    <d v="2026-05-12T00:00:00"/>
    <x v="4"/>
    <s v="Rina Kusuma"/>
    <s v="81491902594202"/>
    <n v="34"/>
    <s v="Perempuan"/>
    <x v="1"/>
    <n v="10845000"/>
    <n v="8.5624711848778234E-2"/>
    <x v="3"/>
    <s v="Sulawesi Selatan"/>
    <x v="1"/>
    <s v="Aerox 155"/>
    <s v="Matic Sport"/>
    <n v="31060000"/>
    <n v="7765000"/>
    <s v="Medium"/>
    <n v="0.25"/>
    <x v="4"/>
    <n v="0.14499999999999999"/>
    <n v="928600"/>
    <n v="33428000"/>
    <x v="0"/>
    <x v="0"/>
    <n v="0"/>
    <n v="0"/>
    <n v="1"/>
    <m/>
    <n v="1"/>
    <n v="2"/>
    <n v="2"/>
    <n v="0"/>
    <n v="5"/>
    <s v="Low Risk"/>
    <n v="5"/>
    <s v="0-5 bulan"/>
  </r>
  <r>
    <s v="KRM01405"/>
    <d v="2026-01-30T00:00:00"/>
    <x v="5"/>
    <s v="Dani Nugroho"/>
    <s v="65681408687029"/>
    <n v="53"/>
    <s v="Lakilaki"/>
    <x v="0"/>
    <n v="5079000"/>
    <n v="0.42805670407560542"/>
    <x v="0"/>
    <s v="Bali"/>
    <x v="1"/>
    <s v="Lexi LX 155"/>
    <s v="Matic Mid"/>
    <n v="28481000"/>
    <n v="5696000"/>
    <s v="Medium"/>
    <n v="0.2"/>
    <x v="0"/>
    <n v="0.14499999999999999"/>
    <n v="2174100"/>
    <n v="26089000"/>
    <x v="0"/>
    <x v="0"/>
    <n v="0"/>
    <n v="0"/>
    <n v="1"/>
    <s v="approved"/>
    <n v="4"/>
    <n v="2"/>
    <n v="1"/>
    <n v="0"/>
    <n v="7"/>
    <s v="Medium Risk"/>
    <n v="8"/>
    <s v="6-11 bulan"/>
  </r>
  <r>
    <s v="KRM01406"/>
    <d v="2026-03-17T00:00:00"/>
    <x v="1"/>
    <s v="Rahmat Permata"/>
    <s v="95641201841974"/>
    <n v="42"/>
    <s v="Perempuan"/>
    <x v="0"/>
    <n v="6729000"/>
    <n v="0.19803834150691038"/>
    <x v="11"/>
    <s v="Sumatera Utara"/>
    <x v="0"/>
    <s v="CB150R"/>
    <s v="Sport"/>
    <n v="30990000"/>
    <n v="6198000"/>
    <s v="Medium"/>
    <n v="0.2"/>
    <x v="5"/>
    <n v="0.14499999999999999"/>
    <n v="1332600"/>
    <n v="31981000"/>
    <x v="0"/>
    <x v="0"/>
    <n v="0"/>
    <n v="0"/>
    <n v="1"/>
    <s v="ok"/>
    <n v="1"/>
    <n v="2"/>
    <n v="1"/>
    <n v="0"/>
    <n v="4"/>
    <s v="Low Risk"/>
    <n v="7"/>
    <s v="6-11 bulan"/>
  </r>
  <r>
    <s v="KRM01407"/>
    <d v="2026-06-08T00:00:00"/>
    <x v="0"/>
    <s v="Dewi Kusuma"/>
    <s v="75781101537924"/>
    <n v="25"/>
    <s v="Perempuan"/>
    <x v="0"/>
    <n v="5754000"/>
    <n v="0.62057698992005561"/>
    <x v="2"/>
    <s v="Riau"/>
    <x v="1"/>
    <s v="R15"/>
    <s v="Sport"/>
    <n v="41582000"/>
    <n v="4158000"/>
    <s v="Low"/>
    <n v="0.1"/>
    <x v="0"/>
    <n v="0.14499999999999999"/>
    <n v="3570800"/>
    <n v="42850000"/>
    <x v="0"/>
    <x v="0"/>
    <n v="0"/>
    <n v="0"/>
    <n v="1"/>
    <s v="verifikasi"/>
    <n v="4"/>
    <n v="3"/>
    <n v="1"/>
    <n v="0"/>
    <n v="8"/>
    <s v="Medium Risk"/>
    <n v="4"/>
    <s v="0-5 bulan"/>
  </r>
  <r>
    <s v="KRM01408"/>
    <d v="2026-02-17T00:00:00"/>
    <x v="3"/>
    <s v="Fajar Sari"/>
    <s v="90592104828696"/>
    <n v="24"/>
    <s v="Perempuan"/>
    <x v="6"/>
    <n v="5549000"/>
    <n v="0.38585330690214453"/>
    <x v="12"/>
    <s v="DKI Jakarta"/>
    <x v="1"/>
    <s v="Aerox 155"/>
    <s v="Matic Sport"/>
    <n v="32056000"/>
    <n v="9617000"/>
    <s v="High"/>
    <n v="0.3"/>
    <x v="0"/>
    <n v="0.14499999999999999"/>
    <n v="2141100"/>
    <n v="25693000"/>
    <x v="0"/>
    <x v="0"/>
    <n v="0"/>
    <n v="0"/>
    <n v="1"/>
    <m/>
    <n v="3"/>
    <n v="1"/>
    <n v="1"/>
    <n v="0"/>
    <n v="5"/>
    <s v="Low Risk"/>
    <n v="8"/>
    <s v="6-11 bulan"/>
  </r>
  <r>
    <s v="KRM01409"/>
    <d v="2026-01-22T00:00:00"/>
    <x v="5"/>
    <s v="Dewi Pratama"/>
    <s v="59181611708003"/>
    <n v="26"/>
    <s v="Perempuan"/>
    <x v="3"/>
    <n v="4392000"/>
    <n v="0.24055100182149364"/>
    <x v="3"/>
    <s v="Sulawesi Selatan"/>
    <x v="0"/>
    <s v="PCX 160"/>
    <s v="Matic Premium"/>
    <n v="35340000"/>
    <n v="8835000"/>
    <s v="Medium"/>
    <n v="0.25"/>
    <x v="4"/>
    <n v="0.14499999999999999"/>
    <n v="1056500"/>
    <n v="38035000"/>
    <x v="0"/>
    <x v="0"/>
    <n v="0"/>
    <n v="0"/>
    <n v="1"/>
    <m/>
    <n v="2"/>
    <n v="2"/>
    <n v="2"/>
    <n v="0"/>
    <n v="6"/>
    <s v="Low Risk"/>
    <n v="9"/>
    <s v="6-11 bulan"/>
  </r>
  <r>
    <s v="KRM01410"/>
    <d v="2026-02-11T00:00:00"/>
    <x v="3"/>
    <s v="Fitriani Susanti"/>
    <s v="71242412807810"/>
    <n v="42"/>
    <s v="Perempuan"/>
    <x v="0"/>
    <n v="5231000"/>
    <n v="8.5719747658191556E-2"/>
    <x v="14"/>
    <s v="DKI Jakarta"/>
    <x v="0"/>
    <s v="Revo X"/>
    <s v="Bebek"/>
    <n v="17306000"/>
    <n v="6057000"/>
    <s v="High"/>
    <n v="0.35"/>
    <x v="4"/>
    <n v="0.14499999999999999"/>
    <n v="448400"/>
    <n v="16143000"/>
    <x v="0"/>
    <x v="0"/>
    <n v="0"/>
    <n v="0"/>
    <n v="1"/>
    <s v="verifikasi"/>
    <n v="1"/>
    <n v="1"/>
    <n v="2"/>
    <n v="0"/>
    <n v="4"/>
    <s v="Low Risk"/>
    <n v="8"/>
    <s v="6-11 bulan"/>
  </r>
  <r>
    <s v="KRM01411"/>
    <d v="2026-04-29T00:00:00"/>
    <x v="2"/>
    <s v="Andi Wibowo"/>
    <s v="87391302803374"/>
    <n v="46"/>
    <s v="Lakilaki"/>
    <x v="9"/>
    <n v="5571000"/>
    <n v="0.19680488242685334"/>
    <x v="7"/>
    <s v="Jawa Barat"/>
    <x v="1"/>
    <s v="MT15"/>
    <s v="Sport Naked"/>
    <n v="39294000"/>
    <n v="11788000"/>
    <s v="High"/>
    <n v="0.3"/>
    <x v="4"/>
    <n v="0.14499999999999999"/>
    <n v="1096400"/>
    <n v="39472000"/>
    <x v="0"/>
    <x v="0"/>
    <n v="0"/>
    <n v="0"/>
    <n v="1"/>
    <s v="ok"/>
    <n v="1"/>
    <n v="1"/>
    <n v="2"/>
    <n v="0"/>
    <n v="4"/>
    <s v="Low Risk"/>
    <n v="5"/>
    <s v="0-5 bulan"/>
  </r>
  <r>
    <s v="KRM01412"/>
    <d v="2026-06-11T00:00:00"/>
    <x v="0"/>
    <s v="Nia Nugroho"/>
    <s v="39541602875873"/>
    <n v="52"/>
    <s v="Lakilaki"/>
    <x v="0"/>
    <n v="5588000"/>
    <n v="0.16522906227630638"/>
    <x v="16"/>
    <s v="Jawa Timur"/>
    <x v="3"/>
    <s v="Dazz"/>
    <s v="Matic Entry"/>
    <n v="16059000"/>
    <n v="2409000"/>
    <s v="Medium"/>
    <n v="0.15"/>
    <x v="3"/>
    <n v="0.14499999999999999"/>
    <n v="923300"/>
    <n v="16619000"/>
    <x v="0"/>
    <x v="0"/>
    <n v="0"/>
    <n v="0"/>
    <n v="1"/>
    <m/>
    <n v="1"/>
    <n v="2"/>
    <n v="1"/>
    <n v="0"/>
    <n v="4"/>
    <s v="Low Risk"/>
    <n v="4"/>
    <s v="0-5 bulan"/>
  </r>
  <r>
    <s v="KRM01413"/>
    <d v="2026-04-15T00:00:00"/>
    <x v="2"/>
    <s v="Rizky Santoso"/>
    <s v="32761704749070"/>
    <n v="38"/>
    <s v="Lakilaki"/>
    <x v="8"/>
    <n v="2822000"/>
    <n v="1.3393338058114812"/>
    <x v="6"/>
    <s v="DIY"/>
    <x v="1"/>
    <s v="R15"/>
    <s v="Sport"/>
    <n v="44013000"/>
    <n v="4401000"/>
    <s v="Low"/>
    <n v="0.1"/>
    <x v="0"/>
    <n v="0.14499999999999999"/>
    <n v="3779600"/>
    <n v="45355000"/>
    <x v="0"/>
    <x v="0"/>
    <n v="0"/>
    <n v="0"/>
    <n v="1"/>
    <m/>
    <n v="4"/>
    <n v="3"/>
    <n v="1"/>
    <n v="0"/>
    <n v="8"/>
    <s v="Medium Risk"/>
    <n v="6"/>
    <s v="6-11 bulan"/>
  </r>
  <r>
    <s v="KRM01414"/>
    <d v="2026-01-28T00:00:00"/>
    <x v="5"/>
    <s v="Bagus Permata"/>
    <s v="89431705949016"/>
    <n v="30"/>
    <s v="Perempuan"/>
    <x v="8"/>
    <n v="2703000"/>
    <n v="0.37232704402515721"/>
    <x v="19"/>
    <s v="Jawa Barat"/>
    <x v="3"/>
    <s v="Dazz"/>
    <s v="Matic Entry"/>
    <n v="16226000"/>
    <n v="5679000"/>
    <s v="High"/>
    <n v="0.35"/>
    <x v="0"/>
    <n v="0.14499999999999999"/>
    <n v="1006400"/>
    <n v="12076000"/>
    <x v="0"/>
    <x v="0"/>
    <n v="0"/>
    <n v="0"/>
    <n v="1"/>
    <s v="verifikasi"/>
    <n v="3"/>
    <n v="1"/>
    <n v="1"/>
    <n v="0"/>
    <n v="5"/>
    <s v="Low Risk"/>
    <n v="8"/>
    <s v="6-11 bulan"/>
  </r>
  <r>
    <s v="KRM01415"/>
    <d v="2026-01-04T00:00:00"/>
    <x v="5"/>
    <s v="Ayu Santoso"/>
    <s v="72981608916749"/>
    <n v="37"/>
    <s v="Perempuan"/>
    <x v="8"/>
    <n v="3865000"/>
    <n v="0.19880983182406209"/>
    <x v="5"/>
    <s v="Kalimantan Timur"/>
    <x v="3"/>
    <s v="Dazz"/>
    <s v="Matic Entry"/>
    <n v="16229000"/>
    <n v="4869000"/>
    <s v="High"/>
    <n v="0.3"/>
    <x v="3"/>
    <n v="0.14499999999999999"/>
    <n v="768400"/>
    <n v="13830000"/>
    <x v="0"/>
    <x v="0"/>
    <n v="0"/>
    <n v="0"/>
    <n v="1"/>
    <m/>
    <n v="1"/>
    <n v="1"/>
    <n v="1"/>
    <n v="0"/>
    <n v="3"/>
    <s v="Low Risk"/>
    <n v="9"/>
    <s v="6-11 bulan"/>
  </r>
  <r>
    <s v="KRM01416"/>
    <d v="2026-01-05T00:00:00"/>
    <x v="5"/>
    <s v="Fajar Nugroho"/>
    <s v="80822601546835"/>
    <n v="41"/>
    <s v="Lakilaki"/>
    <x v="0"/>
    <n v="6728000"/>
    <n v="0.15258620689655172"/>
    <x v="15"/>
    <s v="DKI Jakarta"/>
    <x v="0"/>
    <s v="CB150R"/>
    <s v="Sport"/>
    <n v="30300000"/>
    <n v="4545000"/>
    <s v="Medium"/>
    <n v="0.15"/>
    <x v="4"/>
    <n v="0.14499999999999999"/>
    <n v="1026600"/>
    <n v="36959000"/>
    <x v="0"/>
    <x v="0"/>
    <n v="0"/>
    <n v="0"/>
    <n v="1"/>
    <s v="data kurang"/>
    <n v="1"/>
    <n v="2"/>
    <n v="2"/>
    <n v="0"/>
    <n v="5"/>
    <s v="Low Risk"/>
    <n v="9"/>
    <s v="6-11 bulan"/>
  </r>
  <r>
    <s v="KRM01417"/>
    <d v="2026-05-02T00:00:00"/>
    <x v="4"/>
    <s v="Joko Wijaya"/>
    <s v="82681411741921"/>
    <n v="32"/>
    <s v="Lakilaki"/>
    <x v="1"/>
    <n v="12732000"/>
    <n v="5.405278039585297E-2"/>
    <x v="5"/>
    <s v="Kalimantan Timur"/>
    <x v="1"/>
    <s v="MT15"/>
    <s v="Sport Naked"/>
    <n v="39895000"/>
    <n v="15958000"/>
    <s v="High"/>
    <n v="0.4"/>
    <x v="1"/>
    <n v="0.14499999999999999"/>
    <n v="688200"/>
    <n v="41291000"/>
    <x v="0"/>
    <x v="0"/>
    <n v="0"/>
    <n v="0"/>
    <n v="1"/>
    <s v="ok"/>
    <n v="1"/>
    <n v="1"/>
    <n v="4"/>
    <n v="0"/>
    <n v="6"/>
    <s v="Low Risk"/>
    <n v="5"/>
    <s v="0-5 bulan"/>
  </r>
  <r>
    <s v="KRM01418"/>
    <d v="2026-01-05T00:00:00"/>
    <x v="5"/>
    <s v="Tidak Diketahui"/>
    <s v="Invalid"/>
    <n v="46"/>
    <s v="Lakilaki"/>
    <x v="1"/>
    <n v="7716000"/>
    <n v="0.11546137895282529"/>
    <x v="9"/>
    <s v="Jawa Tengah"/>
    <x v="3"/>
    <s v="Dazz"/>
    <s v="Matic Entry"/>
    <n v="15495000"/>
    <n v="2324000"/>
    <s v="Medium"/>
    <n v="0.15"/>
    <x v="3"/>
    <n v="0.14499999999999999"/>
    <n v="890900"/>
    <n v="16036000"/>
    <x v="0"/>
    <x v="0"/>
    <n v="0"/>
    <n v="0"/>
    <n v="1"/>
    <s v="survey ulang"/>
    <n v="1"/>
    <n v="2"/>
    <n v="1"/>
    <n v="0"/>
    <n v="4"/>
    <s v="Low Risk"/>
    <n v="9"/>
    <s v="6-11 bulan"/>
  </r>
  <r>
    <s v="KRM01419"/>
    <d v="2026-03-13T00:00:00"/>
    <x v="1"/>
    <s v="Nurul Anggraini"/>
    <s v="93091705945315"/>
    <n v="23"/>
    <s v="Lakilaki"/>
    <x v="1"/>
    <n v="10820000"/>
    <n v="6.1857670979667281E-2"/>
    <x v="2"/>
    <s v="Riau"/>
    <x v="2"/>
    <s v="Address"/>
    <s v="Matic Mid"/>
    <n v="20752000"/>
    <n v="8301000"/>
    <s v="High"/>
    <n v="0.4"/>
    <x v="5"/>
    <n v="0.14499999999999999"/>
    <n v="669300"/>
    <n v="16062000"/>
    <x v="0"/>
    <x v="0"/>
    <n v="0"/>
    <n v="0"/>
    <n v="1"/>
    <m/>
    <n v="1"/>
    <n v="1"/>
    <n v="1"/>
    <n v="0"/>
    <n v="3"/>
    <s v="Low Risk"/>
    <n v="7"/>
    <s v="6-11 bulan"/>
  </r>
  <r>
    <s v="KRM01420"/>
    <d v="2026-01-26T00:00:00"/>
    <x v="5"/>
    <s v="Nurul Cahyono"/>
    <s v="74011412599043"/>
    <n v="33"/>
    <s v="Lakilaki"/>
    <x v="5"/>
    <n v="3890000"/>
    <n v="0.10899742930591259"/>
    <x v="19"/>
    <s v="Jawa Barat"/>
    <x v="2"/>
    <s v="Nex II"/>
    <s v="Matic Entry"/>
    <n v="16102000"/>
    <n v="3220000"/>
    <s v="Medium"/>
    <n v="0.2"/>
    <x v="2"/>
    <n v="0.14499999999999999"/>
    <n v="424000"/>
    <n v="20354000"/>
    <x v="0"/>
    <x v="0"/>
    <n v="0"/>
    <n v="0"/>
    <n v="1"/>
    <s v="survey ulang"/>
    <n v="1"/>
    <n v="2"/>
    <n v="3"/>
    <n v="0"/>
    <n v="6"/>
    <s v="Low Risk"/>
    <n v="8"/>
    <s v="6-11 bulan"/>
  </r>
  <r>
    <s v="KRM01421"/>
    <d v="2026-06-06T00:00:00"/>
    <x v="0"/>
    <s v="Ayu Wibowo"/>
    <s v="51151304905405"/>
    <n v="46"/>
    <s v="Lakilaki"/>
    <x v="0"/>
    <n v="6322000"/>
    <n v="0.18818411894969947"/>
    <x v="20"/>
    <s v="DKI Jakarta"/>
    <x v="0"/>
    <s v="PCX 160"/>
    <s v="Matic Premium"/>
    <n v="37309000"/>
    <n v="7462000"/>
    <s v="Medium"/>
    <n v="0.2"/>
    <x v="4"/>
    <n v="0.14499999999999999"/>
    <n v="1189700"/>
    <n v="42830000"/>
    <x v="0"/>
    <x v="0"/>
    <n v="0"/>
    <n v="0"/>
    <n v="1"/>
    <m/>
    <n v="1"/>
    <n v="2"/>
    <n v="2"/>
    <n v="0"/>
    <n v="5"/>
    <s v="Low Risk"/>
    <n v="4"/>
    <s v="0-5 bulan"/>
  </r>
  <r>
    <s v="KRM01422"/>
    <s v="Data Tidak Lengkap"/>
    <x v="7"/>
    <s v="Tidak Diketahui"/>
    <s v="Data Tidak Lengkap"/>
    <n v="27"/>
    <s v="Perempuan"/>
    <x v="0"/>
    <n v="6111000"/>
    <n v="0.12598592701685485"/>
    <x v="18"/>
    <s v="Jawa Tengah"/>
    <x v="0"/>
    <s v="Vario 160"/>
    <s v="Matic Mid"/>
    <n v="29235908"/>
    <n v="5847000"/>
    <s v="Medium"/>
    <n v="0.2"/>
    <x v="2"/>
    <n v="0.14499999999999999"/>
    <n v="769900"/>
    <n v="36954000"/>
    <x v="0"/>
    <x v="1"/>
    <n v="39"/>
    <n v="3"/>
    <n v="2"/>
    <s v="data kurang"/>
    <n v="1"/>
    <n v="2"/>
    <n v="3"/>
    <n v="4"/>
    <n v="10"/>
    <s v="High Risk"/>
    <s v="N/A"/>
    <s v="N/A"/>
  </r>
  <r>
    <s v="KRM01423"/>
    <d v="2026-04-13T00:00:00"/>
    <x v="2"/>
    <s v="Nurul Wijaya"/>
    <s v="77692710958375"/>
    <n v="44"/>
    <s v="Perempuan"/>
    <x v="2"/>
    <n v="2004000"/>
    <n v="0.87170658682634727"/>
    <x v="7"/>
    <s v="Jawa Barat"/>
    <x v="0"/>
    <s v="Vario 160"/>
    <s v="Matic Mid"/>
    <n v="30514000"/>
    <n v="12206000"/>
    <s v="High"/>
    <n v="0.4"/>
    <x v="0"/>
    <n v="0.14499999999999999"/>
    <n v="1746900"/>
    <n v="20963000"/>
    <x v="0"/>
    <x v="0"/>
    <n v="0"/>
    <n v="0"/>
    <n v="1"/>
    <m/>
    <n v="4"/>
    <n v="1"/>
    <n v="1"/>
    <n v="0"/>
    <n v="6"/>
    <s v="Low Risk"/>
    <n v="6"/>
    <s v="6-11 bulan"/>
  </r>
  <r>
    <s v="KRM01424"/>
    <d v="2026-01-28T00:00:00"/>
    <x v="5"/>
    <s v="Hendra Purnama"/>
    <s v="95082203548469"/>
    <n v="44"/>
    <s v="Perempuan"/>
    <x v="3"/>
    <n v="3372000"/>
    <n v="0.24151838671411624"/>
    <x v="8"/>
    <s v="Banten"/>
    <x v="2"/>
    <s v="Nex II"/>
    <s v="Matic Entry"/>
    <n v="17200000"/>
    <n v="5160000"/>
    <s v="High"/>
    <n v="0.3"/>
    <x v="3"/>
    <n v="0.14499999999999999"/>
    <n v="814400"/>
    <n v="14658000"/>
    <x v="0"/>
    <x v="0"/>
    <n v="0"/>
    <n v="0"/>
    <n v="1"/>
    <m/>
    <n v="2"/>
    <n v="1"/>
    <n v="1"/>
    <n v="0"/>
    <n v="4"/>
    <s v="Low Risk"/>
    <n v="8"/>
    <s v="6-11 bulan"/>
  </r>
  <r>
    <s v="KRM01425"/>
    <d v="2026-01-22T00:00:00"/>
    <x v="5"/>
    <s v="Agus Kusuma"/>
    <s v="50031905595057"/>
    <n v="43"/>
    <s v="Perempuan"/>
    <x v="3"/>
    <n v="3587000"/>
    <n v="0.28360747142458881"/>
    <x v="3"/>
    <s v="Sulawesi Selatan"/>
    <x v="1"/>
    <s v="Lexi LX 155"/>
    <s v="Matic Mid"/>
    <n v="28357000"/>
    <n v="2836000"/>
    <s v="Low"/>
    <n v="0.1"/>
    <x v="4"/>
    <n v="0.14499999999999999"/>
    <n v="1017300"/>
    <n v="36622000"/>
    <x v="0"/>
    <x v="0"/>
    <n v="0"/>
    <n v="0"/>
    <n v="1"/>
    <m/>
    <n v="2"/>
    <n v="3"/>
    <n v="2"/>
    <n v="0"/>
    <n v="7"/>
    <s v="Medium Risk"/>
    <n v="9"/>
    <s v="6-11 bulan"/>
  </r>
  <r>
    <s v="KRM01427"/>
    <d v="2026-05-17T00:00:00"/>
    <x v="4"/>
    <s v="Fitra Pratama"/>
    <s v="54311809583092"/>
    <n v="52"/>
    <s v="Lakilaki"/>
    <x v="6"/>
    <n v="4660000"/>
    <n v="0.62521459227467813"/>
    <x v="3"/>
    <s v="Sulawesi Selatan"/>
    <x v="1"/>
    <s v="NMAX 155"/>
    <s v="Matic Premium"/>
    <n v="35923000"/>
    <n v="5389000"/>
    <s v="Medium"/>
    <n v="0.15"/>
    <x v="0"/>
    <n v="0.14499999999999999"/>
    <n v="2913500"/>
    <n v="34962000"/>
    <x v="0"/>
    <x v="0"/>
    <n v="0"/>
    <n v="0"/>
    <n v="1"/>
    <s v="data kurang"/>
    <n v="4"/>
    <n v="2"/>
    <n v="1"/>
    <n v="0"/>
    <n v="7"/>
    <s v="Medium Risk"/>
    <n v="5"/>
    <s v="0-5 bulan"/>
  </r>
  <r>
    <s v="KRM01428"/>
    <d v="2026-06-19T00:00:00"/>
    <x v="0"/>
    <s v="Fajar Saputra"/>
    <s v="97882708867998"/>
    <n v="34"/>
    <s v="Perempuan"/>
    <x v="1"/>
    <n v="5513000"/>
    <n v="0.26052965717395249"/>
    <x v="8"/>
    <s v="Banten"/>
    <x v="2"/>
    <s v="Address"/>
    <s v="Matic Mid"/>
    <n v="20071000"/>
    <n v="5018000"/>
    <s v="Medium"/>
    <n v="0.25"/>
    <x v="0"/>
    <n v="0.14499999999999999"/>
    <n v="1436300"/>
    <n v="17235000"/>
    <x v="0"/>
    <x v="0"/>
    <n v="0"/>
    <n v="0"/>
    <n v="1"/>
    <m/>
    <n v="2"/>
    <n v="2"/>
    <n v="1"/>
    <n v="0"/>
    <n v="5"/>
    <s v="Low Risk"/>
    <n v="4"/>
    <s v="0-5 bulan"/>
  </r>
  <r>
    <s v="KRM01429"/>
    <d v="2026-03-17T00:00:00"/>
    <x v="1"/>
    <s v="Ayu Rahayu"/>
    <s v="85792512717683"/>
    <n v="38"/>
    <s v="Perempuan"/>
    <x v="0"/>
    <n v="7369000"/>
    <n v="0.10804722486090379"/>
    <x v="4"/>
    <s v="Kalimantan Selatan"/>
    <x v="0"/>
    <s v="CB150R"/>
    <s v="Sport"/>
    <n v="30771000"/>
    <n v="3077000"/>
    <s v="Low"/>
    <n v="0.1"/>
    <x v="1"/>
    <n v="0.14499999999999999"/>
    <n v="796200"/>
    <n v="47772000"/>
    <x v="0"/>
    <x v="0"/>
    <n v="0"/>
    <n v="0"/>
    <n v="1"/>
    <s v="data kurang"/>
    <n v="1"/>
    <n v="3"/>
    <n v="4"/>
    <n v="0"/>
    <n v="8"/>
    <s v="Medium Risk"/>
    <n v="7"/>
    <s v="6-11 bulan"/>
  </r>
  <r>
    <s v="KRM01430"/>
    <d v="2026-05-23T00:00:00"/>
    <x v="4"/>
    <s v="Lestari Hidayah"/>
    <s v="72542410654066"/>
    <n v="42"/>
    <s v="Perempuan"/>
    <x v="0"/>
    <n v="4762000"/>
    <n v="0.23055438891222177"/>
    <x v="10"/>
    <s v="Jawa Timur"/>
    <x v="0"/>
    <s v="ADV 160"/>
    <s v="Adventure"/>
    <n v="42373000"/>
    <n v="14831000"/>
    <s v="High"/>
    <n v="0.35"/>
    <x v="4"/>
    <n v="0.14499999999999999"/>
    <n v="1097900"/>
    <n v="39523000"/>
    <x v="0"/>
    <x v="0"/>
    <n v="0"/>
    <n v="0"/>
    <n v="1"/>
    <m/>
    <n v="2"/>
    <n v="1"/>
    <n v="2"/>
    <n v="0"/>
    <n v="5"/>
    <s v="Low Risk"/>
    <n v="4"/>
    <s v="0-5 bulan"/>
  </r>
  <r>
    <s v="KRM01431"/>
    <d v="2026-04-07T00:00:00"/>
    <x v="2"/>
    <s v="Fajar Hakim"/>
    <s v="87781208531683"/>
    <n v="31"/>
    <s v="Lakilaki"/>
    <x v="1"/>
    <n v="13938000"/>
    <n v="7.4400918352704834E-2"/>
    <x v="9"/>
    <s v="Jawa Tengah"/>
    <x v="0"/>
    <s v="Vario 160"/>
    <s v="Matic Mid"/>
    <n v="28906000"/>
    <n v="2891000"/>
    <s v="Low"/>
    <n v="0.1"/>
    <x v="4"/>
    <n v="0.14499999999999999"/>
    <n v="1037000"/>
    <n v="37332000"/>
    <x v="0"/>
    <x v="0"/>
    <n v="0"/>
    <n v="0"/>
    <n v="1"/>
    <m/>
    <n v="1"/>
    <n v="3"/>
    <n v="2"/>
    <n v="0"/>
    <n v="6"/>
    <s v="Low Risk"/>
    <n v="6"/>
    <s v="6-11 bulan"/>
  </r>
  <r>
    <s v="KRM01432"/>
    <d v="2026-01-30T00:00:00"/>
    <x v="5"/>
    <s v="Nia Wijaya"/>
    <s v="45241911791194"/>
    <n v="22"/>
    <s v="Lakilaki"/>
    <x v="0"/>
    <n v="5475000"/>
    <n v="0.11010045662100457"/>
    <x v="19"/>
    <s v="Jawa Barat"/>
    <x v="1"/>
    <s v="Freego"/>
    <s v="Matic Mid"/>
    <n v="22891000"/>
    <n v="4578000"/>
    <s v="Medium"/>
    <n v="0.2"/>
    <x v="2"/>
    <n v="0.14499999999999999"/>
    <n v="602800"/>
    <n v="28934000"/>
    <x v="0"/>
    <x v="0"/>
    <n v="0"/>
    <n v="0"/>
    <n v="1"/>
    <m/>
    <n v="1"/>
    <n v="2"/>
    <n v="3"/>
    <n v="0"/>
    <n v="6"/>
    <s v="Low Risk"/>
    <n v="8"/>
    <s v="6-11 bulan"/>
  </r>
  <r>
    <s v="KRM01433"/>
    <d v="2026-01-13T00:00:00"/>
    <x v="5"/>
    <s v="Fajar Santoso"/>
    <s v="69331501652932"/>
    <n v="40"/>
    <s v="Lakilaki"/>
    <x v="0"/>
    <n v="6357000"/>
    <n v="0.54934717634104135"/>
    <x v="13"/>
    <s v="Jawa Barat"/>
    <x v="1"/>
    <s v="R15"/>
    <s v="Sport"/>
    <n v="43058000"/>
    <n v="6459000"/>
    <s v="Medium"/>
    <n v="0.15"/>
    <x v="0"/>
    <n v="0.14499999999999999"/>
    <n v="3492200"/>
    <n v="41906000"/>
    <x v="0"/>
    <x v="2"/>
    <n v="0"/>
    <n v="0"/>
    <n v="0"/>
    <s v="approved"/>
    <n v="4"/>
    <n v="2"/>
    <n v="1"/>
    <n v="0"/>
    <n v="7"/>
    <s v="Medium Risk"/>
    <n v="9"/>
    <s v="6-11 bulan"/>
  </r>
  <r>
    <s v="KRM01434"/>
    <s v="Data Tidak Lengkap"/>
    <x v="7"/>
    <s v="Tidak Diketahui"/>
    <s v="Data Tidak Lengkap"/>
    <n v="32"/>
    <s v="Perempuan"/>
    <x v="0"/>
    <n v="6111000"/>
    <n v="0.19783996072655866"/>
    <x v="18"/>
    <s v="Sumatera Selatan"/>
    <x v="2"/>
    <s v="Address"/>
    <s v="Matic Mid"/>
    <n v="21028441"/>
    <n v="3154000"/>
    <s v="Medium"/>
    <n v="0.15"/>
    <x v="3"/>
    <n v="0.14499999999999999"/>
    <n v="1209000"/>
    <n v="21762000"/>
    <x v="0"/>
    <x v="0"/>
    <n v="0"/>
    <n v="0"/>
    <n v="1"/>
    <m/>
    <n v="1"/>
    <n v="2"/>
    <n v="1"/>
    <n v="0"/>
    <n v="4"/>
    <s v="Low Risk"/>
    <s v="N/A"/>
    <s v="N/A"/>
  </r>
  <r>
    <s v="KRM01435"/>
    <d v="2026-01-25T00:00:00"/>
    <x v="5"/>
    <s v="Lestari Wibowo"/>
    <s v="82522805514683"/>
    <n v="44"/>
    <s v="Perempuan"/>
    <x v="1"/>
    <n v="8692000"/>
    <n v="0.11105614358030373"/>
    <x v="20"/>
    <s v="DKI Jakarta"/>
    <x v="1"/>
    <s v="MT15"/>
    <s v="Sport Naked"/>
    <n v="39499000"/>
    <n v="5925000"/>
    <s v="Medium"/>
    <n v="0.15"/>
    <x v="1"/>
    <n v="0.14499999999999999"/>
    <n v="965300"/>
    <n v="57915000"/>
    <x v="0"/>
    <x v="0"/>
    <n v="0"/>
    <n v="0"/>
    <n v="1"/>
    <s v="verifikasi"/>
    <n v="1"/>
    <n v="2"/>
    <n v="4"/>
    <n v="0"/>
    <n v="7"/>
    <s v="Medium Risk"/>
    <n v="8"/>
    <s v="6-11 bulan"/>
  </r>
  <r>
    <s v="KRM01436"/>
    <d v="2026-06-03T00:00:00"/>
    <x v="0"/>
    <s v="Sri Purnama"/>
    <s v="76982111917690"/>
    <n v="22"/>
    <s v="Lakilaki"/>
    <x v="0"/>
    <n v="7519000"/>
    <n v="0.16192312807554196"/>
    <x v="7"/>
    <s v="Jawa Barat"/>
    <x v="2"/>
    <s v="Address"/>
    <s v="Matic Mid"/>
    <n v="21177000"/>
    <n v="3177000"/>
    <s v="Medium"/>
    <n v="0.15"/>
    <x v="3"/>
    <n v="0.14499999999999999"/>
    <n v="1217500"/>
    <n v="21916000"/>
    <x v="0"/>
    <x v="0"/>
    <n v="0"/>
    <n v="0"/>
    <n v="1"/>
    <s v="verifikasi"/>
    <n v="1"/>
    <n v="2"/>
    <n v="1"/>
    <n v="0"/>
    <n v="4"/>
    <s v="Low Risk"/>
    <n v="4"/>
    <s v="0-5 bulan"/>
  </r>
  <r>
    <s v="KRM01437"/>
    <d v="2026-01-26T00:00:00"/>
    <x v="5"/>
    <s v="Budi Hidayah"/>
    <s v="54451105631627"/>
    <n v="51"/>
    <s v="Perempuan"/>
    <x v="2"/>
    <n v="3090000"/>
    <n v="0.3016181229773463"/>
    <x v="9"/>
    <s v="Jawa Tengah"/>
    <x v="0"/>
    <s v="Genio"/>
    <s v="Matic Entry"/>
    <n v="19266000"/>
    <n v="1927000"/>
    <s v="Low"/>
    <n v="0.1"/>
    <x v="5"/>
    <n v="0.14499999999999999"/>
    <n v="932000"/>
    <n v="22368000"/>
    <x v="0"/>
    <x v="0"/>
    <n v="0"/>
    <n v="0"/>
    <n v="1"/>
    <s v="verifikasi"/>
    <n v="3"/>
    <n v="3"/>
    <n v="1"/>
    <n v="0"/>
    <n v="7"/>
    <s v="Medium Risk"/>
    <n v="8"/>
    <s v="6-11 bulan"/>
  </r>
  <r>
    <s v="KRM01438"/>
    <d v="2026-05-22T00:00:00"/>
    <x v="4"/>
    <s v="Rahmat Cahyono"/>
    <s v="60372507783329"/>
    <n v="40"/>
    <s v="Lakilaki"/>
    <x v="1"/>
    <n v="12561000"/>
    <n v="0.1249422816654725"/>
    <x v="17"/>
    <s v="Jawa Barat"/>
    <x v="0"/>
    <s v="Scoopy"/>
    <s v="Matic Stylish"/>
    <n v="23497000"/>
    <n v="7049000"/>
    <s v="High"/>
    <n v="0.3"/>
    <x v="0"/>
    <n v="0.14499999999999999"/>
    <n v="1569400"/>
    <n v="18833000"/>
    <x v="0"/>
    <x v="0"/>
    <n v="0"/>
    <n v="0"/>
    <n v="1"/>
    <m/>
    <n v="1"/>
    <n v="1"/>
    <n v="1"/>
    <n v="0"/>
    <n v="3"/>
    <s v="Low Risk"/>
    <n v="5"/>
    <s v="0-5 bulan"/>
  </r>
  <r>
    <s v="KRM01439"/>
    <d v="2026-02-27T00:00:00"/>
    <x v="3"/>
    <s v="Dewi Hartono"/>
    <s v="74852604653948"/>
    <n v="24"/>
    <s v="Perempuan"/>
    <x v="5"/>
    <n v="4072000"/>
    <n v="0.13501964636542241"/>
    <x v="2"/>
    <s v="Riau"/>
    <x v="0"/>
    <s v="Revo X"/>
    <s v="Bebek"/>
    <n v="18559000"/>
    <n v="1856000"/>
    <s v="Low"/>
    <n v="0.1"/>
    <x v="2"/>
    <n v="0.14499999999999999"/>
    <n v="549800"/>
    <n v="26391000"/>
    <x v="0"/>
    <x v="0"/>
    <n v="0"/>
    <n v="0"/>
    <n v="1"/>
    <s v="verifikasi"/>
    <n v="1"/>
    <n v="3"/>
    <n v="3"/>
    <n v="0"/>
    <n v="7"/>
    <s v="Medium Risk"/>
    <n v="7"/>
    <s v="6-11 bulan"/>
  </r>
  <r>
    <s v="KRM01440"/>
    <d v="2026-06-09T00:00:00"/>
    <x v="0"/>
    <s v="Bagus Saputra"/>
    <s v="94492202592723"/>
    <n v="40"/>
    <s v="Lakilaki"/>
    <x v="2"/>
    <n v="2440000"/>
    <n v="0.34479508196721309"/>
    <x v="3"/>
    <s v="Sulawesi Selatan"/>
    <x v="1"/>
    <s v="R15"/>
    <s v="Sport"/>
    <n v="42595000"/>
    <n v="17038000"/>
    <s v="High"/>
    <n v="0.4"/>
    <x v="2"/>
    <n v="0.14499999999999999"/>
    <n v="841300"/>
    <n v="40381000"/>
    <x v="0"/>
    <x v="0"/>
    <n v="0"/>
    <n v="0"/>
    <n v="1"/>
    <s v="data kurang"/>
    <n v="3"/>
    <n v="1"/>
    <n v="3"/>
    <n v="0"/>
    <n v="7"/>
    <s v="Medium Risk"/>
    <n v="4"/>
    <s v="0-5 bulan"/>
  </r>
  <r>
    <s v="KRM01441"/>
    <d v="2026-02-18T00:00:00"/>
    <x v="3"/>
    <s v="Nurul Nugroho"/>
    <s v="66382007553692"/>
    <n v="38"/>
    <s v="Perempuan"/>
    <x v="0"/>
    <n v="5596000"/>
    <n v="0.19749821300929235"/>
    <x v="6"/>
    <s v="DIY"/>
    <x v="0"/>
    <s v="PCX 160"/>
    <s v="Matic Premium"/>
    <n v="36969000"/>
    <n v="9242000"/>
    <s v="Medium"/>
    <n v="0.25"/>
    <x v="4"/>
    <n v="0.14499999999999999"/>
    <n v="1105200"/>
    <n v="39789000"/>
    <x v="0"/>
    <x v="0"/>
    <n v="0"/>
    <n v="0"/>
    <n v="1"/>
    <s v="survey ulang"/>
    <n v="1"/>
    <n v="2"/>
    <n v="2"/>
    <n v="0"/>
    <n v="5"/>
    <s v="Low Risk"/>
    <n v="8"/>
    <s v="6-11 bulan"/>
  </r>
  <r>
    <s v="KRM01442"/>
    <d v="2026-04-22T00:00:00"/>
    <x v="2"/>
    <s v="Budi Anggraini"/>
    <s v="71761005806990"/>
    <n v="51"/>
    <s v="Perempuan"/>
    <x v="7"/>
    <n v="2409000"/>
    <n v="0.46151930261519303"/>
    <x v="4"/>
    <s v="Kalimantan Selatan"/>
    <x v="1"/>
    <s v="Lexi LX 155"/>
    <s v="Matic Mid"/>
    <n v="27394000"/>
    <n v="10957000"/>
    <s v="High"/>
    <n v="0.4"/>
    <x v="3"/>
    <n v="0.14499999999999999"/>
    <n v="1111800"/>
    <n v="20012000"/>
    <x v="0"/>
    <x v="0"/>
    <n v="0"/>
    <n v="0"/>
    <n v="1"/>
    <s v="survey ulang"/>
    <n v="4"/>
    <n v="1"/>
    <n v="1"/>
    <n v="0"/>
    <n v="6"/>
    <s v="Low Risk"/>
    <n v="6"/>
    <s v="6-11 bulan"/>
  </r>
  <r>
    <s v="KRM01443"/>
    <d v="2026-05-06T00:00:00"/>
    <x v="4"/>
    <s v="Wahyu Cahyono"/>
    <s v="43631410991075"/>
    <n v="29"/>
    <s v="Perempuan"/>
    <x v="3"/>
    <n v="4432000"/>
    <n v="0.3398014440433213"/>
    <x v="14"/>
    <s v="DKI Jakarta"/>
    <x v="1"/>
    <s v="XMAX 250"/>
    <s v="Maxi Scooter"/>
    <n v="62966000"/>
    <n v="25186000"/>
    <s v="High"/>
    <n v="0.4"/>
    <x v="4"/>
    <n v="0.14499999999999999"/>
    <n v="1506000"/>
    <n v="54214000"/>
    <x v="0"/>
    <x v="0"/>
    <n v="0"/>
    <n v="0"/>
    <n v="1"/>
    <s v="approved"/>
    <n v="3"/>
    <n v="1"/>
    <n v="2"/>
    <n v="0"/>
    <n v="6"/>
    <s v="Low Risk"/>
    <n v="5"/>
    <s v="0-5 bulan"/>
  </r>
  <r>
    <s v="KRM01444"/>
    <d v="2026-03-12T00:00:00"/>
    <x v="1"/>
    <s v="Eka Pratama"/>
    <s v="92502202905463"/>
    <n v="42"/>
    <s v="Perempuan"/>
    <x v="5"/>
    <n v="4934000"/>
    <n v="0.59775030401297125"/>
    <x v="9"/>
    <s v="Jawa Tengah"/>
    <x v="0"/>
    <s v="PCX 160"/>
    <s v="Matic Premium"/>
    <n v="36365000"/>
    <n v="5455000"/>
    <s v="Medium"/>
    <n v="0.15"/>
    <x v="0"/>
    <n v="0.14499999999999999"/>
    <n v="2949300"/>
    <n v="35391000"/>
    <x v="0"/>
    <x v="0"/>
    <n v="0"/>
    <n v="0"/>
    <n v="1"/>
    <s v="survey ulang"/>
    <n v="4"/>
    <n v="2"/>
    <n v="1"/>
    <n v="0"/>
    <n v="7"/>
    <s v="Medium Risk"/>
    <n v="7"/>
    <s v="6-11 bulan"/>
  </r>
  <r>
    <s v="KRM01445"/>
    <d v="2026-03-13T00:00:00"/>
    <x v="1"/>
    <s v="Fajar Susanti"/>
    <s v="46432804698958"/>
    <n v="41"/>
    <s v="Perempuan"/>
    <x v="0"/>
    <n v="6010000"/>
    <n v="0.27161397670549087"/>
    <x v="3"/>
    <s v="Sulawesi Selatan"/>
    <x v="4"/>
    <s v="KLX 150"/>
    <s v="Trail"/>
    <n v="37964000"/>
    <n v="7593000"/>
    <s v="Medium"/>
    <n v="0.2"/>
    <x v="5"/>
    <n v="0.14499999999999999"/>
    <n v="1632400"/>
    <n v="39179000"/>
    <x v="0"/>
    <x v="0"/>
    <n v="0"/>
    <n v="0"/>
    <n v="1"/>
    <s v="approved"/>
    <n v="2"/>
    <n v="2"/>
    <n v="1"/>
    <n v="0"/>
    <n v="5"/>
    <s v="Low Risk"/>
    <n v="7"/>
    <s v="6-11 bulan"/>
  </r>
  <r>
    <s v="KRM01446"/>
    <d v="2026-06-11T00:00:00"/>
    <x v="0"/>
    <s v="Wahyu Permata"/>
    <s v="37191210859155"/>
    <n v="54"/>
    <s v="Perempuan"/>
    <x v="4"/>
    <n v="5664000"/>
    <n v="7.0956920903954807E-2"/>
    <x v="20"/>
    <s v="DKI Jakarta"/>
    <x v="0"/>
    <s v="Revo X"/>
    <s v="Bebek"/>
    <n v="17443000"/>
    <n v="5233000"/>
    <s v="High"/>
    <n v="0.3"/>
    <x v="2"/>
    <n v="0.14499999999999999"/>
    <n v="401900"/>
    <n v="19292000"/>
    <x v="0"/>
    <x v="0"/>
    <n v="0"/>
    <n v="0"/>
    <n v="1"/>
    <s v="survey ulang"/>
    <n v="1"/>
    <n v="1"/>
    <n v="3"/>
    <n v="0"/>
    <n v="5"/>
    <s v="Low Risk"/>
    <n v="4"/>
    <s v="0-5 bulan"/>
  </r>
  <r>
    <s v="KRM01447"/>
    <d v="2026-05-01T00:00:00"/>
    <x v="4"/>
    <s v="Rizky Susanti"/>
    <s v="87522106518846"/>
    <n v="57"/>
    <s v="Lakilaki"/>
    <x v="3"/>
    <n v="7182000"/>
    <n v="0.16443887496519075"/>
    <x v="7"/>
    <s v="Jawa Barat"/>
    <x v="1"/>
    <s v="Lexi LX 155"/>
    <s v="Matic Mid"/>
    <n v="27465000"/>
    <n v="5493000"/>
    <s v="Medium"/>
    <n v="0.2"/>
    <x v="5"/>
    <n v="0.14499999999999999"/>
    <n v="1181000"/>
    <n v="28344000"/>
    <x v="0"/>
    <x v="0"/>
    <n v="0"/>
    <n v="0"/>
    <n v="1"/>
    <m/>
    <n v="1"/>
    <n v="2"/>
    <n v="1"/>
    <n v="0"/>
    <n v="4"/>
    <s v="Low Risk"/>
    <n v="5"/>
    <s v="0-5 bulan"/>
  </r>
  <r>
    <s v="KRM01448"/>
    <d v="2026-02-22T00:00:00"/>
    <x v="3"/>
    <s v="Nurul Saputra"/>
    <s v="41042107576769"/>
    <n v="34"/>
    <s v="Lakilaki"/>
    <x v="7"/>
    <n v="4121000"/>
    <n v="0.91880611502062604"/>
    <x v="20"/>
    <s v="DKI Jakarta"/>
    <x v="1"/>
    <s v="XMAX 250"/>
    <s v="Maxi Scooter"/>
    <n v="61049000"/>
    <n v="21367000"/>
    <s v="High"/>
    <n v="0.35"/>
    <x v="0"/>
    <n v="0.14499999999999999"/>
    <n v="3786400"/>
    <n v="45436000"/>
    <x v="0"/>
    <x v="0"/>
    <n v="0"/>
    <n v="0"/>
    <n v="1"/>
    <s v="approved"/>
    <n v="4"/>
    <n v="1"/>
    <n v="1"/>
    <n v="0"/>
    <n v="6"/>
    <s v="Low Risk"/>
    <n v="8"/>
    <s v="6-11 bulan"/>
  </r>
  <r>
    <s v="KRM01449"/>
    <d v="2026-06-03T00:00:00"/>
    <x v="0"/>
    <s v="Dani Setiawan"/>
    <s v="77012702799988"/>
    <n v="50"/>
    <s v="Lakilaki"/>
    <x v="8"/>
    <n v="3955000"/>
    <n v="0.25805309734513276"/>
    <x v="5"/>
    <s v="Kalimantan Timur"/>
    <x v="0"/>
    <s v="Scoopy"/>
    <s v="Matic Stylish"/>
    <n v="23214000"/>
    <n v="8125000"/>
    <s v="High"/>
    <n v="0.35"/>
    <x v="3"/>
    <n v="0.14499999999999999"/>
    <n v="1020600"/>
    <n v="18371000"/>
    <x v="0"/>
    <x v="0"/>
    <n v="0"/>
    <n v="0"/>
    <n v="1"/>
    <s v="survey ulang"/>
    <n v="2"/>
    <n v="1"/>
    <n v="1"/>
    <n v="0"/>
    <n v="4"/>
    <s v="Low Risk"/>
    <n v="4"/>
    <s v="0-5 bulan"/>
  </r>
  <r>
    <s v="KRM01450"/>
    <d v="2026-01-20T00:00:00"/>
    <x v="5"/>
    <s v="Bagus Hartono"/>
    <s v="33591311923557"/>
    <n v="26"/>
    <s v="Perempuan"/>
    <x v="5"/>
    <n v="3712000"/>
    <n v="0.17817887931034482"/>
    <x v="15"/>
    <s v="DKI Jakarta"/>
    <x v="0"/>
    <s v="Genio"/>
    <s v="Matic Entry"/>
    <n v="18930000"/>
    <n v="6625000"/>
    <s v="High"/>
    <n v="0.35"/>
    <x v="5"/>
    <n v="0.14499999999999999"/>
    <n v="661400"/>
    <n v="15873000"/>
    <x v="0"/>
    <x v="0"/>
    <n v="0"/>
    <n v="0"/>
    <n v="1"/>
    <s v="data kurang"/>
    <n v="1"/>
    <n v="1"/>
    <n v="1"/>
    <n v="0"/>
    <n v="3"/>
    <s v="Low Risk"/>
    <n v="9"/>
    <s v="6-11 bulan"/>
  </r>
  <r>
    <s v="KRM01451"/>
    <d v="2026-06-15T00:00:00"/>
    <x v="0"/>
    <s v="Bagus Fauzi"/>
    <s v="71651509851464"/>
    <n v="40"/>
    <s v="Perempuan"/>
    <x v="6"/>
    <n v="4872000"/>
    <n v="8.5981116584564865E-2"/>
    <x v="6"/>
    <s v="DIY"/>
    <x v="3"/>
    <s v="Dazz"/>
    <s v="Matic Entry"/>
    <n v="16190000"/>
    <n v="1619000"/>
    <s v="Low"/>
    <n v="0.1"/>
    <x v="1"/>
    <n v="0.14499999999999999"/>
    <n v="418900"/>
    <n v="25134000"/>
    <x v="0"/>
    <x v="0"/>
    <n v="0"/>
    <n v="0"/>
    <n v="1"/>
    <s v="verifikasi"/>
    <n v="1"/>
    <n v="3"/>
    <n v="4"/>
    <n v="0"/>
    <n v="8"/>
    <s v="Medium Risk"/>
    <n v="4"/>
    <s v="0-5 bulan"/>
  </r>
  <r>
    <s v="KRM01452"/>
    <d v="2026-10-01T00:00:00"/>
    <x v="6"/>
    <s v="Agus Hartono"/>
    <s v="52132910519290"/>
    <n v="25"/>
    <s v="Lakilaki"/>
    <x v="1"/>
    <n v="4555000"/>
    <n v="0.53705817782656418"/>
    <x v="8"/>
    <s v="Banten"/>
    <x v="0"/>
    <s v="ADV 160"/>
    <s v="Adventure"/>
    <n v="42550000"/>
    <n v="6383000"/>
    <s v="Medium"/>
    <n v="0.15"/>
    <x v="3"/>
    <n v="0.14499999999999999"/>
    <n v="2446300"/>
    <n v="44034000"/>
    <x v="0"/>
    <x v="0"/>
    <n v="0"/>
    <n v="0"/>
    <n v="1"/>
    <s v="approved"/>
    <n v="4"/>
    <n v="2"/>
    <n v="1"/>
    <n v="0"/>
    <n v="7"/>
    <s v="Medium Risk"/>
    <n v="0"/>
    <s v="0-5 bulan"/>
  </r>
  <r>
    <s v="KRM01453"/>
    <d v="2026-06-07T00:00:00"/>
    <x v="0"/>
    <s v="Agus Permata"/>
    <s v="66762310502681"/>
    <n v="52"/>
    <s v="Lakilaki"/>
    <x v="0"/>
    <n v="7705000"/>
    <n v="0.22891628812459441"/>
    <x v="19"/>
    <s v="Jawa Barat"/>
    <x v="4"/>
    <s v="KLX 150"/>
    <s v="Trail"/>
    <n v="37253000"/>
    <n v="11176000"/>
    <s v="High"/>
    <n v="0.3"/>
    <x v="3"/>
    <n v="0.14499999999999999"/>
    <n v="1763800"/>
    <n v="31749000"/>
    <x v="0"/>
    <x v="0"/>
    <n v="0"/>
    <n v="0"/>
    <n v="1"/>
    <s v="data kurang"/>
    <n v="2"/>
    <n v="1"/>
    <n v="1"/>
    <n v="0"/>
    <n v="4"/>
    <s v="Low Risk"/>
    <n v="4"/>
    <s v="0-5 bulan"/>
  </r>
  <r>
    <s v="KRM01454"/>
    <d v="2026-01-25T00:00:00"/>
    <x v="5"/>
    <s v="Tri Prasetyo"/>
    <s v="82012011675200"/>
    <n v="22"/>
    <s v="Perempuan"/>
    <x v="1"/>
    <n v="12223000"/>
    <n v="0.18801439908369466"/>
    <x v="0"/>
    <s v="Bali"/>
    <x v="1"/>
    <s v="XMAX 250"/>
    <s v="Maxi Scooter"/>
    <n v="61078000"/>
    <n v="18323000"/>
    <s v="High"/>
    <n v="0.3"/>
    <x v="5"/>
    <n v="0.14499999999999999"/>
    <n v="2298100"/>
    <n v="55154000"/>
    <x v="0"/>
    <x v="0"/>
    <n v="0"/>
    <n v="0"/>
    <n v="1"/>
    <m/>
    <n v="1"/>
    <n v="1"/>
    <n v="1"/>
    <n v="0"/>
    <n v="3"/>
    <s v="Low Risk"/>
    <n v="8"/>
    <s v="6-11 bulan"/>
  </r>
  <r>
    <s v="KRM01455"/>
    <d v="2026-03-20T00:00:00"/>
    <x v="1"/>
    <s v="Agus Nugroho"/>
    <s v="79372807757654"/>
    <n v="42"/>
    <s v="Lakilaki"/>
    <x v="0"/>
    <n v="4981000"/>
    <n v="0.16522786589038346"/>
    <x v="8"/>
    <s v="Banten"/>
    <x v="1"/>
    <s v="Freego"/>
    <s v="Matic Mid"/>
    <n v="22941000"/>
    <n v="2294000"/>
    <s v="Low"/>
    <n v="0.1"/>
    <x v="4"/>
    <n v="0.14499999999999999"/>
    <n v="823000"/>
    <n v="29628000"/>
    <x v="0"/>
    <x v="0"/>
    <n v="0"/>
    <n v="0"/>
    <n v="1"/>
    <m/>
    <n v="1"/>
    <n v="3"/>
    <n v="2"/>
    <n v="0"/>
    <n v="6"/>
    <s v="Low Risk"/>
    <n v="7"/>
    <s v="6-11 bulan"/>
  </r>
  <r>
    <s v="KRM01456"/>
    <d v="2026-02-15T00:00:00"/>
    <x v="3"/>
    <s v="Siti Fauzi"/>
    <s v="75782302797985"/>
    <n v="23"/>
    <s v="Lakilaki"/>
    <x v="9"/>
    <n v="5057000"/>
    <n v="0.24298991496934941"/>
    <x v="4"/>
    <s v="Kalimantan Selatan"/>
    <x v="1"/>
    <s v="R15"/>
    <s v="Sport"/>
    <n v="43919000"/>
    <n v="6588000"/>
    <s v="Medium"/>
    <n v="0.15"/>
    <x v="2"/>
    <n v="0.14499999999999999"/>
    <n v="1228800"/>
    <n v="58983000"/>
    <x v="0"/>
    <x v="0"/>
    <n v="0"/>
    <n v="0"/>
    <n v="1"/>
    <s v="survey ulang"/>
    <n v="2"/>
    <n v="2"/>
    <n v="3"/>
    <n v="0"/>
    <n v="7"/>
    <s v="Medium Risk"/>
    <n v="8"/>
    <s v="6-11 bulan"/>
  </r>
  <r>
    <s v="KRM01457"/>
    <d v="2026-02-22T00:00:00"/>
    <x v="3"/>
    <s v="Dian Permata"/>
    <s v="43352003576937"/>
    <n v="27"/>
    <s v="Lakilaki"/>
    <x v="3"/>
    <n v="4362000"/>
    <n v="0.10055020632737277"/>
    <x v="3"/>
    <s v="Sulawesi Selatan"/>
    <x v="1"/>
    <s v="Mio M3"/>
    <s v="Matic Entry"/>
    <n v="18338000"/>
    <n v="7335000"/>
    <s v="High"/>
    <n v="0.4"/>
    <x v="4"/>
    <n v="0.14499999999999999"/>
    <n v="438600"/>
    <n v="15789000"/>
    <x v="0"/>
    <x v="0"/>
    <n v="0"/>
    <n v="0"/>
    <n v="1"/>
    <m/>
    <n v="1"/>
    <n v="1"/>
    <n v="2"/>
    <n v="0"/>
    <n v="4"/>
    <s v="Low Risk"/>
    <n v="8"/>
    <s v="6-11 bulan"/>
  </r>
  <r>
    <s v="KRM01458"/>
    <d v="2026-01-31T00:00:00"/>
    <x v="5"/>
    <s v="Nurul Setiawan"/>
    <s v="53342409976129"/>
    <n v="30"/>
    <s v="Lakilaki"/>
    <x v="4"/>
    <n v="6163000"/>
    <n v="0.41926010060035696"/>
    <x v="1"/>
    <s v="Sumatera Selatan"/>
    <x v="4"/>
    <s v="KLX 150"/>
    <s v="Trail"/>
    <n v="38686000"/>
    <n v="11606000"/>
    <s v="High"/>
    <n v="0.3"/>
    <x v="0"/>
    <n v="0.14499999999999999"/>
    <n v="2583900"/>
    <n v="31006000"/>
    <x v="0"/>
    <x v="0"/>
    <n v="0"/>
    <n v="0"/>
    <n v="1"/>
    <s v="ok"/>
    <n v="4"/>
    <n v="1"/>
    <n v="1"/>
    <n v="0"/>
    <n v="6"/>
    <s v="Low Risk"/>
    <n v="8"/>
    <s v="6-11 bulan"/>
  </r>
  <r>
    <s v="KRM01459"/>
    <d v="2026-01-21T00:00:00"/>
    <x v="5"/>
    <s v="Eka Purnama"/>
    <s v="79952112829898"/>
    <n v="40"/>
    <s v="Lakilaki"/>
    <x v="9"/>
    <n v="4832000"/>
    <n v="0.23104304635761588"/>
    <x v="15"/>
    <s v="DKI Jakarta"/>
    <x v="1"/>
    <s v="Freego"/>
    <s v="Matic Mid"/>
    <n v="22007000"/>
    <n v="5502000"/>
    <s v="Medium"/>
    <n v="0.25"/>
    <x v="3"/>
    <n v="0.14499999999999999"/>
    <n v="1116400"/>
    <n v="20095000"/>
    <x v="0"/>
    <x v="0"/>
    <n v="0"/>
    <n v="0"/>
    <n v="1"/>
    <s v="survey ulang"/>
    <n v="2"/>
    <n v="2"/>
    <n v="1"/>
    <n v="0"/>
    <n v="5"/>
    <s v="Low Risk"/>
    <n v="9"/>
    <s v="6-11 bulan"/>
  </r>
  <r>
    <s v="KRM01460"/>
    <d v="2026-04-02T00:00:00"/>
    <x v="2"/>
    <s v="Yusuf Nugroho"/>
    <s v="33481202627607"/>
    <n v="26"/>
    <s v="Perempuan"/>
    <x v="0"/>
    <n v="6636000"/>
    <n v="0.20857444243520193"/>
    <x v="5"/>
    <s v="Kalimantan Timur"/>
    <x v="0"/>
    <s v="Revo X"/>
    <s v="Bebek"/>
    <n v="18133000"/>
    <n v="3627000"/>
    <s v="Medium"/>
    <n v="0.2"/>
    <x v="0"/>
    <n v="0.14499999999999999"/>
    <n v="1384100"/>
    <n v="16609000"/>
    <x v="0"/>
    <x v="0"/>
    <n v="0"/>
    <n v="0"/>
    <n v="1"/>
    <m/>
    <n v="2"/>
    <n v="2"/>
    <n v="1"/>
    <n v="0"/>
    <n v="5"/>
    <s v="Low Risk"/>
    <n v="6"/>
    <s v="6-11 bulan"/>
  </r>
  <r>
    <s v="KRM01461"/>
    <d v="2026-06-12T00:00:00"/>
    <x v="0"/>
    <s v="Lestari Wijaya"/>
    <s v="57621112826367"/>
    <n v="53"/>
    <s v="Lakilaki"/>
    <x v="8"/>
    <n v="2670000"/>
    <n v="0.42273408239700372"/>
    <x v="5"/>
    <s v="Kalimantan Timur"/>
    <x v="1"/>
    <s v="Freego"/>
    <s v="Matic Mid"/>
    <n v="22250000"/>
    <n v="5562000"/>
    <s v="Medium"/>
    <n v="0.25"/>
    <x v="3"/>
    <n v="0.14499999999999999"/>
    <n v="1128700"/>
    <n v="20317000"/>
    <x v="0"/>
    <x v="0"/>
    <n v="0"/>
    <n v="0"/>
    <n v="1"/>
    <s v="verifikasi"/>
    <n v="4"/>
    <n v="2"/>
    <n v="1"/>
    <n v="0"/>
    <n v="7"/>
    <s v="Medium Risk"/>
    <n v="4"/>
    <s v="0-5 bulan"/>
  </r>
  <r>
    <s v="KRM01462"/>
    <d v="2026-03-23T00:00:00"/>
    <x v="1"/>
    <s v="Sri Prasetyo"/>
    <s v="82331209944629"/>
    <n v="27"/>
    <s v="Perempuan"/>
    <x v="3"/>
    <n v="6468000"/>
    <n v="0.36391465677179963"/>
    <x v="8"/>
    <s v="Banten"/>
    <x v="1"/>
    <s v="R15"/>
    <s v="Sport"/>
    <n v="43499000"/>
    <n v="8700000"/>
    <s v="Medium"/>
    <n v="0.2"/>
    <x v="3"/>
    <n v="0.14499999999999999"/>
    <n v="2353800"/>
    <n v="42368000"/>
    <x v="0"/>
    <x v="0"/>
    <n v="0"/>
    <n v="0"/>
    <n v="1"/>
    <s v="approved"/>
    <n v="3"/>
    <n v="2"/>
    <n v="1"/>
    <n v="0"/>
    <n v="6"/>
    <s v="Low Risk"/>
    <n v="6"/>
    <s v="6-11 bulan"/>
  </r>
  <r>
    <s v="KRM01463"/>
    <d v="2026-03-03T00:00:00"/>
    <x v="1"/>
    <s v="Fitriani Wijaya"/>
    <s v="75561109749259"/>
    <n v="33"/>
    <s v="Perempuan"/>
    <x v="6"/>
    <n v="4078000"/>
    <n v="0.24860225600784699"/>
    <x v="17"/>
    <s v="Jawa Barat"/>
    <x v="2"/>
    <s v="Address"/>
    <s v="Matic Mid"/>
    <n v="20957000"/>
    <n v="2096000"/>
    <s v="Low"/>
    <n v="0.1"/>
    <x v="5"/>
    <n v="0.14499999999999999"/>
    <n v="1013800"/>
    <n v="24331000"/>
    <x v="0"/>
    <x v="0"/>
    <n v="0"/>
    <n v="0"/>
    <n v="1"/>
    <s v="data kurang"/>
    <n v="2"/>
    <n v="3"/>
    <n v="1"/>
    <n v="0"/>
    <n v="6"/>
    <s v="Low Risk"/>
    <n v="7"/>
    <s v="6-11 bulan"/>
  </r>
  <r>
    <s v="KRM01464"/>
    <d v="2026-01-13T00:00:00"/>
    <x v="5"/>
    <s v="Tidak Diketahui"/>
    <s v="Invalid"/>
    <n v="36"/>
    <s v="Perempuan"/>
    <x v="0"/>
    <n v="5151000"/>
    <n v="0.2170646476412347"/>
    <x v="14"/>
    <s v="DKI Jakarta"/>
    <x v="2"/>
    <s v="Address"/>
    <s v="Matic Mid"/>
    <n v="20662000"/>
    <n v="4132000"/>
    <s v="Medium"/>
    <n v="0.2"/>
    <x v="3"/>
    <n v="0.14499999999999999"/>
    <n v="1118100"/>
    <n v="20126000"/>
    <x v="0"/>
    <x v="0"/>
    <n v="0"/>
    <n v="0"/>
    <n v="1"/>
    <s v="approved"/>
    <n v="2"/>
    <n v="2"/>
    <n v="1"/>
    <n v="0"/>
    <n v="5"/>
    <s v="Low Risk"/>
    <n v="9"/>
    <s v="6-11 bulan"/>
  </r>
  <r>
    <s v="KRM01465"/>
    <d v="2026-03-07T00:00:00"/>
    <x v="1"/>
    <s v="Yusuf Kusuma"/>
    <s v="85772109565363"/>
    <n v="58"/>
    <s v="Lakilaki"/>
    <x v="8"/>
    <n v="3026000"/>
    <n v="0.48638466622604098"/>
    <x v="10"/>
    <s v="Jawa Timur"/>
    <x v="0"/>
    <s v="ADV 160"/>
    <s v="Adventure"/>
    <n v="43438000"/>
    <n v="6516000"/>
    <s v="Medium"/>
    <n v="0.15"/>
    <x v="4"/>
    <n v="0.14499999999999999"/>
    <n v="1471800"/>
    <n v="52983000"/>
    <x v="0"/>
    <x v="0"/>
    <n v="0"/>
    <n v="0"/>
    <n v="1"/>
    <s v="data kurang"/>
    <n v="4"/>
    <n v="2"/>
    <n v="2"/>
    <n v="0"/>
    <n v="8"/>
    <s v="Medium Risk"/>
    <n v="7"/>
    <s v="6-11 bulan"/>
  </r>
  <r>
    <s v="KRM01466"/>
    <d v="2026-04-16T00:00:00"/>
    <x v="2"/>
    <s v="Ahmad Hartono"/>
    <s v="86112905939165"/>
    <n v="29"/>
    <s v="Perempuan"/>
    <x v="8"/>
    <n v="2952000"/>
    <n v="0.22391598915989161"/>
    <x v="9"/>
    <s v="Jawa Tengah"/>
    <x v="0"/>
    <s v="Vario 125"/>
    <s v="Matic Mid"/>
    <n v="25511000"/>
    <n v="8929000"/>
    <s v="High"/>
    <n v="0.35"/>
    <x v="4"/>
    <n v="0.14499999999999999"/>
    <n v="661000"/>
    <n v="23795000"/>
    <x v="0"/>
    <x v="0"/>
    <n v="0"/>
    <n v="0"/>
    <n v="1"/>
    <s v="approved"/>
    <n v="2"/>
    <n v="1"/>
    <n v="2"/>
    <n v="0"/>
    <n v="5"/>
    <s v="Low Risk"/>
    <n v="6"/>
    <s v="6-11 bulan"/>
  </r>
  <r>
    <s v="KRM01467"/>
    <d v="2026-03-25T00:00:00"/>
    <x v="1"/>
    <s v="Nurul Sari"/>
    <s v="70252203794615"/>
    <n v="35"/>
    <s v="Lakilaki"/>
    <x v="9"/>
    <n v="3912000"/>
    <n v="0.13384458077709613"/>
    <x v="6"/>
    <s v="DIY"/>
    <x v="0"/>
    <s v="Scoopy"/>
    <s v="Matic Stylish"/>
    <n v="24283000"/>
    <n v="6071000"/>
    <s v="Medium"/>
    <n v="0.25"/>
    <x v="1"/>
    <n v="0.14499999999999999"/>
    <n v="523600"/>
    <n v="31415000"/>
    <x v="0"/>
    <x v="0"/>
    <n v="0"/>
    <n v="0"/>
    <n v="1"/>
    <m/>
    <n v="1"/>
    <n v="2"/>
    <n v="4"/>
    <n v="0"/>
    <n v="7"/>
    <s v="Medium Risk"/>
    <n v="6"/>
    <s v="6-11 bulan"/>
  </r>
  <r>
    <s v="KRM01468"/>
    <d v="2026-03-28T00:00:00"/>
    <x v="1"/>
    <s v="Ayu Fauzi"/>
    <s v="92312902556202"/>
    <n v="46"/>
    <s v="Lakilaki"/>
    <x v="9"/>
    <n v="6365000"/>
    <n v="6.1539670070699139E-2"/>
    <x v="15"/>
    <s v="DKI Jakarta"/>
    <x v="0"/>
    <s v="Genio"/>
    <s v="Matic Entry"/>
    <n v="19832000"/>
    <n v="7933000"/>
    <s v="High"/>
    <n v="0.4"/>
    <x v="2"/>
    <n v="0.14499999999999999"/>
    <n v="391700"/>
    <n v="18801000"/>
    <x v="0"/>
    <x v="0"/>
    <n v="0"/>
    <n v="0"/>
    <n v="1"/>
    <s v="data kurang"/>
    <n v="1"/>
    <n v="1"/>
    <n v="3"/>
    <n v="0"/>
    <n v="5"/>
    <s v="Low Risk"/>
    <n v="6"/>
    <s v="6-11 bulan"/>
  </r>
  <r>
    <s v="KRM01469"/>
    <d v="2026-03-05T00:00:00"/>
    <x v="1"/>
    <s v="Rizky Cahyono"/>
    <s v="33262803781830"/>
    <n v="34"/>
    <s v="Perempuan"/>
    <x v="1"/>
    <n v="3845000"/>
    <n v="0.50790637191157351"/>
    <x v="15"/>
    <s v="DKI Jakarta"/>
    <x v="1"/>
    <s v="NMAX 155"/>
    <s v="Matic Premium"/>
    <n v="36090000"/>
    <n v="7218000"/>
    <s v="Medium"/>
    <n v="0.2"/>
    <x v="3"/>
    <n v="0.14499999999999999"/>
    <n v="1952900"/>
    <n v="35152000"/>
    <x v="0"/>
    <x v="0"/>
    <n v="0"/>
    <n v="0"/>
    <n v="1"/>
    <m/>
    <n v="4"/>
    <n v="2"/>
    <n v="1"/>
    <n v="0"/>
    <n v="7"/>
    <s v="Medium Risk"/>
    <n v="7"/>
    <s v="6-11 bulan"/>
  </r>
  <r>
    <s v="KRM01470"/>
    <d v="2026-06-15T00:00:00"/>
    <x v="0"/>
    <s v="Siti Utami"/>
    <s v="83231308529519"/>
    <n v="52"/>
    <s v="Perempuan"/>
    <x v="2"/>
    <n v="1925000"/>
    <n v="0.34072727272727271"/>
    <x v="5"/>
    <s v="Kalimantan Timur"/>
    <x v="1"/>
    <s v="Lexi LX 155"/>
    <s v="Matic Mid"/>
    <n v="28466000"/>
    <n v="8540000"/>
    <s v="High"/>
    <n v="0.3"/>
    <x v="2"/>
    <n v="0.14499999999999999"/>
    <n v="655900"/>
    <n v="31483000"/>
    <x v="0"/>
    <x v="0"/>
    <n v="0"/>
    <n v="0"/>
    <n v="1"/>
    <s v="survey ulang"/>
    <n v="3"/>
    <n v="1"/>
    <n v="3"/>
    <n v="0"/>
    <n v="7"/>
    <s v="Medium Risk"/>
    <n v="4"/>
    <s v="0-5 bulan"/>
  </r>
  <r>
    <s v="KRM01471"/>
    <d v="2026-04-29T00:00:00"/>
    <x v="2"/>
    <s v="Dani Kusuma"/>
    <s v="94022904912633"/>
    <n v="31"/>
    <s v="Lakilaki"/>
    <x v="8"/>
    <n v="2626000"/>
    <n v="0.68434881949733439"/>
    <x v="17"/>
    <s v="Jawa Barat"/>
    <x v="0"/>
    <s v="PCX 160"/>
    <s v="Matic Premium"/>
    <n v="37150000"/>
    <n v="3715000"/>
    <s v="Low"/>
    <n v="0.1"/>
    <x v="5"/>
    <n v="0.14499999999999999"/>
    <n v="1797100"/>
    <n v="43131000"/>
    <x v="0"/>
    <x v="0"/>
    <n v="0"/>
    <n v="0"/>
    <n v="1"/>
    <s v="data kurang"/>
    <n v="4"/>
    <n v="3"/>
    <n v="1"/>
    <n v="0"/>
    <n v="8"/>
    <s v="Medium Risk"/>
    <n v="5"/>
    <s v="0-5 bulan"/>
  </r>
  <r>
    <s v="KRM01472"/>
    <d v="2026-04-06T00:00:00"/>
    <x v="2"/>
    <s v="Joko Anggraini"/>
    <s v="80021406686764"/>
    <n v="52"/>
    <s v="Perempuan"/>
    <x v="2"/>
    <n v="2877000"/>
    <n v="0.72314911366006251"/>
    <x v="1"/>
    <s v="Sumatera Selatan"/>
    <x v="0"/>
    <s v="ADV 160"/>
    <s v="Adventure"/>
    <n v="43942000"/>
    <n v="13183000"/>
    <s v="High"/>
    <n v="0.3"/>
    <x v="3"/>
    <n v="0.14499999999999999"/>
    <n v="2080500"/>
    <n v="37449000"/>
    <x v="0"/>
    <x v="0"/>
    <n v="0"/>
    <n v="0"/>
    <n v="1"/>
    <s v="data kurang"/>
    <n v="4"/>
    <n v="1"/>
    <n v="1"/>
    <n v="0"/>
    <n v="6"/>
    <s v="Low Risk"/>
    <n v="6"/>
    <s v="6-11 bulan"/>
  </r>
  <r>
    <s v="KRM01473"/>
    <d v="2026-04-11T00:00:00"/>
    <x v="2"/>
    <s v="Dani Setiawan"/>
    <s v="93081301561932"/>
    <n v="46"/>
    <s v="Perempuan"/>
    <x v="0"/>
    <n v="7707000"/>
    <n v="0.32327753989879332"/>
    <x v="7"/>
    <s v="Jawa Barat"/>
    <x v="1"/>
    <s v="Lexi LX 155"/>
    <s v="Matic Mid"/>
    <n v="29012000"/>
    <n v="2901000"/>
    <s v="Low"/>
    <n v="0.1"/>
    <x v="0"/>
    <n v="0.14499999999999999"/>
    <n v="2491500"/>
    <n v="29897000"/>
    <x v="0"/>
    <x v="0"/>
    <n v="0"/>
    <n v="0"/>
    <n v="1"/>
    <s v="data kurang"/>
    <n v="3"/>
    <n v="3"/>
    <n v="1"/>
    <n v="0"/>
    <n v="7"/>
    <s v="Medium Risk"/>
    <n v="6"/>
    <s v="6-11 bulan"/>
  </r>
  <r>
    <s v="KRM01474"/>
    <d v="2026-04-14T00:00:00"/>
    <x v="2"/>
    <s v="Rizky Nugroho"/>
    <s v="68971601775327"/>
    <n v="42"/>
    <s v="Lakilaki"/>
    <x v="0"/>
    <n v="7281000"/>
    <n v="4.7630819942315619E-2"/>
    <x v="3"/>
    <s v="Sulawesi Selatan"/>
    <x v="2"/>
    <s v="Nex II"/>
    <s v="Matic Entry"/>
    <n v="16206000"/>
    <n v="5672000"/>
    <s v="High"/>
    <n v="0.35"/>
    <x v="2"/>
    <n v="0.14499999999999999"/>
    <n v="346800"/>
    <n v="16644000"/>
    <x v="0"/>
    <x v="1"/>
    <n v="57"/>
    <n v="1"/>
    <n v="2"/>
    <s v="verifikasi"/>
    <n v="1"/>
    <n v="1"/>
    <n v="3"/>
    <n v="2"/>
    <n v="7"/>
    <s v="Medium Risk"/>
    <n v="6"/>
    <s v="6-11 bulan"/>
  </r>
  <r>
    <s v="KRM01475"/>
    <d v="2026-04-16T00:00:00"/>
    <x v="2"/>
    <s v="Siti Hartono"/>
    <s v="34632905588320"/>
    <n v="46"/>
    <s v="Lakilaki"/>
    <x v="0"/>
    <n v="7948000"/>
    <n v="0.16030447911424259"/>
    <x v="6"/>
    <s v="DIY"/>
    <x v="1"/>
    <s v="Freego"/>
    <s v="Matic Mid"/>
    <n v="22160000"/>
    <n v="3324000"/>
    <s v="Medium"/>
    <n v="0.15"/>
    <x v="3"/>
    <n v="0.14499999999999999"/>
    <n v="1274100"/>
    <n v="22933000"/>
    <x v="0"/>
    <x v="0"/>
    <n v="0"/>
    <n v="0"/>
    <n v="1"/>
    <m/>
    <n v="1"/>
    <n v="2"/>
    <n v="1"/>
    <n v="0"/>
    <n v="4"/>
    <s v="Low Risk"/>
    <n v="6"/>
    <s v="6-11 bulan"/>
  </r>
  <r>
    <s v="KRM01476"/>
    <d v="2026-06-17T00:00:00"/>
    <x v="0"/>
    <s v="Dewi Sari"/>
    <s v="58042609885354"/>
    <n v="28"/>
    <s v="Lakilaki"/>
    <x v="0"/>
    <n v="4962000"/>
    <n v="0.19713825070536073"/>
    <x v="12"/>
    <s v="DKI Jakarta"/>
    <x v="4"/>
    <s v="KLX 150"/>
    <s v="Trail"/>
    <n v="37807000"/>
    <n v="3781000"/>
    <s v="Low"/>
    <n v="0.1"/>
    <x v="1"/>
    <n v="0.14499999999999999"/>
    <n v="978200"/>
    <n v="58694000"/>
    <x v="0"/>
    <x v="0"/>
    <n v="0"/>
    <n v="0"/>
    <n v="1"/>
    <s v="ok"/>
    <n v="1"/>
    <n v="3"/>
    <n v="4"/>
    <n v="0"/>
    <n v="8"/>
    <s v="Medium Risk"/>
    <n v="4"/>
    <s v="0-5 bulan"/>
  </r>
  <r>
    <s v="KRM01477"/>
    <d v="2026-01-07T00:00:00"/>
    <x v="5"/>
    <s v="Bagus Susanti"/>
    <s v="81371107659994"/>
    <n v="51"/>
    <s v="Lakilaki"/>
    <x v="5"/>
    <n v="3803000"/>
    <n v="0.17717591375230082"/>
    <x v="9"/>
    <s v="Jawa Tengah"/>
    <x v="0"/>
    <s v="Genio"/>
    <s v="Matic Entry"/>
    <n v="19886000"/>
    <n v="2983000"/>
    <s v="Medium"/>
    <n v="0.15"/>
    <x v="4"/>
    <n v="0.14499999999999999"/>
    <n v="673800"/>
    <n v="24256000"/>
    <x v="0"/>
    <x v="0"/>
    <n v="0"/>
    <n v="0"/>
    <n v="1"/>
    <m/>
    <n v="1"/>
    <n v="2"/>
    <n v="2"/>
    <n v="0"/>
    <n v="5"/>
    <s v="Low Risk"/>
    <n v="9"/>
    <s v="6-11 bulan"/>
  </r>
  <r>
    <s v="KRM01479"/>
    <d v="2026-05-11T00:00:00"/>
    <x v="4"/>
    <s v="Bagus Santoso"/>
    <s v="95721010922948"/>
    <n v="21"/>
    <s v="Lakilaki"/>
    <x v="6"/>
    <n v="6703000"/>
    <n v="5.0783231388930331E-2"/>
    <x v="5"/>
    <s v="Kalimantan Timur"/>
    <x v="1"/>
    <s v="Mio M3"/>
    <s v="Matic Entry"/>
    <n v="18217000"/>
    <n v="6376000"/>
    <s v="High"/>
    <n v="0.35"/>
    <x v="1"/>
    <n v="0.14499999999999999"/>
    <n v="340400"/>
    <n v="20425000"/>
    <x v="0"/>
    <x v="0"/>
    <n v="0"/>
    <n v="0"/>
    <n v="1"/>
    <s v="approved"/>
    <n v="1"/>
    <n v="1"/>
    <n v="4"/>
    <n v="0"/>
    <n v="6"/>
    <s v="Low Risk"/>
    <n v="5"/>
    <s v="0-5 bulan"/>
  </r>
  <r>
    <s v="KRM01480"/>
    <d v="2026-06-08T00:00:00"/>
    <x v="0"/>
    <s v="Tri Prasetyo"/>
    <s v="32092708782723"/>
    <n v="44"/>
    <s v="Lakilaki"/>
    <x v="0"/>
    <n v="7425000"/>
    <n v="0.11051851851851852"/>
    <x v="2"/>
    <s v="Riau"/>
    <x v="4"/>
    <s v="KLX 150"/>
    <s v="Trail"/>
    <n v="38056000"/>
    <n v="9514000"/>
    <s v="Medium"/>
    <n v="0.25"/>
    <x v="1"/>
    <n v="0.14499999999999999"/>
    <n v="820600"/>
    <n v="49235000"/>
    <x v="0"/>
    <x v="0"/>
    <n v="0"/>
    <n v="0"/>
    <n v="1"/>
    <m/>
    <n v="1"/>
    <n v="2"/>
    <n v="4"/>
    <n v="0"/>
    <n v="7"/>
    <s v="Medium Risk"/>
    <n v="4"/>
    <s v="0-5 bulan"/>
  </r>
  <r>
    <s v="KRM01481"/>
    <d v="2026-04-18T00:00:00"/>
    <x v="2"/>
    <s v="Hendra Lestari"/>
    <s v="82162806885059"/>
    <n v="29"/>
    <s v="Lakilaki"/>
    <x v="2"/>
    <n v="2340000"/>
    <n v="0.18166666666666667"/>
    <x v="16"/>
    <s v="Jawa Timur"/>
    <x v="0"/>
    <s v="Genio"/>
    <s v="Matic Entry"/>
    <n v="19714000"/>
    <n v="4928000"/>
    <s v="Medium"/>
    <n v="0.25"/>
    <x v="1"/>
    <n v="0.14499999999999999"/>
    <n v="425100"/>
    <n v="25505000"/>
    <x v="0"/>
    <x v="0"/>
    <n v="0"/>
    <n v="0"/>
    <n v="1"/>
    <s v="verifikasi"/>
    <n v="1"/>
    <n v="2"/>
    <n v="4"/>
    <n v="0"/>
    <n v="7"/>
    <s v="Medium Risk"/>
    <n v="6"/>
    <s v="6-11 bulan"/>
  </r>
  <r>
    <s v="KRM01482"/>
    <d v="2026-01-08T00:00:00"/>
    <x v="5"/>
    <s v="Sri Setiawan"/>
    <s v="41731508591410"/>
    <n v="22"/>
    <s v="Lakilaki"/>
    <x v="2"/>
    <n v="3475000"/>
    <n v="0.10926618705035972"/>
    <x v="15"/>
    <s v="DKI Jakarta"/>
    <x v="1"/>
    <s v="Mio M3"/>
    <s v="Matic Entry"/>
    <n v="17749000"/>
    <n v="6212000"/>
    <s v="High"/>
    <n v="0.35"/>
    <x v="2"/>
    <n v="0.14499999999999999"/>
    <n v="379700"/>
    <n v="18228000"/>
    <x v="0"/>
    <x v="0"/>
    <n v="0"/>
    <n v="0"/>
    <n v="1"/>
    <m/>
    <n v="1"/>
    <n v="1"/>
    <n v="3"/>
    <n v="0"/>
    <n v="5"/>
    <s v="Low Risk"/>
    <n v="9"/>
    <s v="6-11 bulan"/>
  </r>
  <r>
    <s v="KRM01483"/>
    <d v="2026-01-23T00:00:00"/>
    <x v="5"/>
    <s v="Indah Wijaya"/>
    <s v="52351210517784"/>
    <n v="31"/>
    <s v="Lakilaki"/>
    <x v="5"/>
    <n v="3582000"/>
    <n v="0.29885538805136797"/>
    <x v="3"/>
    <s v="Sulawesi Selatan"/>
    <x v="1"/>
    <s v="R15"/>
    <s v="Sport"/>
    <n v="43364000"/>
    <n v="10841000"/>
    <s v="Medium"/>
    <n v="0.25"/>
    <x v="2"/>
    <n v="0.14499999999999999"/>
    <n v="1070500"/>
    <n v="51386000"/>
    <x v="0"/>
    <x v="0"/>
    <n v="0"/>
    <n v="0"/>
    <n v="1"/>
    <m/>
    <n v="2"/>
    <n v="2"/>
    <n v="3"/>
    <n v="0"/>
    <n v="7"/>
    <s v="Medium Risk"/>
    <n v="8"/>
    <s v="6-11 bulan"/>
  </r>
  <r>
    <s v="KRM01484"/>
    <d v="2026-03-08T00:00:00"/>
    <x v="1"/>
    <s v="Joko Cahyono"/>
    <s v="86471403873132"/>
    <n v="55"/>
    <s v="Lakilaki"/>
    <x v="6"/>
    <n v="6850000"/>
    <n v="7.2116788321167885E-2"/>
    <x v="2"/>
    <s v="Riau"/>
    <x v="1"/>
    <s v="Mio M3"/>
    <s v="Matic Entry"/>
    <n v="18760000"/>
    <n v="3752000"/>
    <s v="Medium"/>
    <n v="0.2"/>
    <x v="2"/>
    <n v="0.14499999999999999"/>
    <n v="494000"/>
    <n v="23713000"/>
    <x v="0"/>
    <x v="0"/>
    <n v="0"/>
    <n v="0"/>
    <n v="1"/>
    <m/>
    <n v="1"/>
    <n v="2"/>
    <n v="3"/>
    <n v="0"/>
    <n v="6"/>
    <s v="Low Risk"/>
    <n v="7"/>
    <s v="6-11 bulan"/>
  </r>
  <r>
    <s v="KRM01485"/>
    <d v="2026-04-21T00:00:00"/>
    <x v="2"/>
    <s v="Hendra Purnama"/>
    <s v="41272701586774"/>
    <n v="46"/>
    <s v="Perempuan"/>
    <x v="2"/>
    <n v="1605000"/>
    <n v="1.0048598130841122"/>
    <x v="2"/>
    <s v="Riau"/>
    <x v="0"/>
    <s v="Vario 125"/>
    <s v="Matic Mid"/>
    <n v="26005000"/>
    <n v="9102000"/>
    <s v="High"/>
    <n v="0.35"/>
    <x v="0"/>
    <n v="0.14499999999999999"/>
    <n v="1612800"/>
    <n v="19354000"/>
    <x v="0"/>
    <x v="0"/>
    <n v="0"/>
    <n v="0"/>
    <n v="1"/>
    <m/>
    <n v="4"/>
    <n v="1"/>
    <n v="1"/>
    <n v="0"/>
    <n v="6"/>
    <s v="Low Risk"/>
    <n v="6"/>
    <s v="6-11 bulan"/>
  </r>
  <r>
    <s v="KRM01486"/>
    <d v="2026-04-02T00:00:00"/>
    <x v="2"/>
    <s v="Fitra Permata"/>
    <s v="83402404971262"/>
    <n v="39"/>
    <s v="Perempuan"/>
    <x v="9"/>
    <n v="5713000"/>
    <n v="0.1656397689480133"/>
    <x v="14"/>
    <s v="DKI Jakarta"/>
    <x v="1"/>
    <s v="Aerox 155"/>
    <s v="Matic Sport"/>
    <n v="31655000"/>
    <n v="7914000"/>
    <s v="Medium"/>
    <n v="0.25"/>
    <x v="4"/>
    <n v="0.14499999999999999"/>
    <n v="946300"/>
    <n v="34068000"/>
    <x v="0"/>
    <x v="0"/>
    <n v="0"/>
    <n v="0"/>
    <n v="1"/>
    <m/>
    <n v="1"/>
    <n v="2"/>
    <n v="2"/>
    <n v="0"/>
    <n v="5"/>
    <s v="Low Risk"/>
    <n v="6"/>
    <s v="6-11 bulan"/>
  </r>
  <r>
    <s v="KRM01487"/>
    <d v="2026-05-04T00:00:00"/>
    <x v="4"/>
    <s v="Bagus Pratama"/>
    <s v="62292512603978"/>
    <n v="53"/>
    <s v="Perempuan"/>
    <x v="7"/>
    <n v="2333000"/>
    <n v="1.6079725675096441"/>
    <x v="19"/>
    <s v="Jawa Barat"/>
    <x v="1"/>
    <s v="XMAX 250"/>
    <s v="Maxi Scooter"/>
    <n v="61626000"/>
    <n v="6163000"/>
    <s v="Low"/>
    <n v="0.1"/>
    <x v="3"/>
    <n v="0.14499999999999999"/>
    <n v="3751400"/>
    <n v="67526000"/>
    <x v="0"/>
    <x v="0"/>
    <n v="0"/>
    <n v="0"/>
    <n v="1"/>
    <s v="verifikasi"/>
    <n v="4"/>
    <n v="3"/>
    <n v="1"/>
    <n v="0"/>
    <n v="8"/>
    <s v="Medium Risk"/>
    <n v="5"/>
    <s v="0-5 bulan"/>
  </r>
  <r>
    <s v="KRM01488"/>
    <d v="2026-05-08T00:00:00"/>
    <x v="4"/>
    <s v="Rahmat Pratama"/>
    <s v="70811808655577"/>
    <n v="51"/>
    <s v="Lakilaki"/>
    <x v="2"/>
    <n v="2480000"/>
    <n v="1.135"/>
    <x v="1"/>
    <s v="Sumatera Selatan"/>
    <x v="1"/>
    <s v="R15"/>
    <s v="Sport"/>
    <n v="42143000"/>
    <n v="12643000"/>
    <s v="High"/>
    <n v="0.3"/>
    <x v="0"/>
    <n v="0.14499999999999999"/>
    <n v="2814800"/>
    <n v="33778000"/>
    <x v="0"/>
    <x v="0"/>
    <n v="0"/>
    <n v="0"/>
    <n v="1"/>
    <m/>
    <n v="4"/>
    <n v="1"/>
    <n v="1"/>
    <n v="0"/>
    <n v="6"/>
    <s v="Low Risk"/>
    <n v="5"/>
    <s v="0-5 bulan"/>
  </r>
  <r>
    <s v="KRM01489"/>
    <d v="2026-06-11T00:00:00"/>
    <x v="0"/>
    <s v="Dian Wibowo"/>
    <s v="77462803747919"/>
    <n v="36"/>
    <s v="Perempuan"/>
    <x v="3"/>
    <n v="6314000"/>
    <n v="0.17321824516946469"/>
    <x v="13"/>
    <s v="Jawa Barat"/>
    <x v="1"/>
    <s v="Lexi LX 155"/>
    <s v="Matic Mid"/>
    <n v="29067000"/>
    <n v="8720000"/>
    <s v="High"/>
    <n v="0.3"/>
    <x v="5"/>
    <n v="0.14499999999999999"/>
    <n v="1093700"/>
    <n v="26248000"/>
    <x v="0"/>
    <x v="0"/>
    <n v="0"/>
    <n v="0"/>
    <n v="1"/>
    <m/>
    <n v="1"/>
    <n v="1"/>
    <n v="1"/>
    <n v="0"/>
    <n v="3"/>
    <s v="Low Risk"/>
    <n v="4"/>
    <s v="0-5 bulan"/>
  </r>
  <r>
    <s v="KRM01490"/>
    <d v="2026-03-02T00:00:00"/>
    <x v="1"/>
    <s v="Lestari Rahayu"/>
    <s v="36661601652238"/>
    <n v="26"/>
    <s v="Perempuan"/>
    <x v="5"/>
    <n v="4799000"/>
    <n v="0.24973952906855595"/>
    <x v="16"/>
    <s v="Jawa Timur"/>
    <x v="1"/>
    <s v="XMAX 250"/>
    <s v="Maxi Scooter"/>
    <n v="59554000"/>
    <n v="17866000"/>
    <s v="High"/>
    <n v="0.3"/>
    <x v="1"/>
    <n v="0.14499999999999999"/>
    <n v="1198500"/>
    <n v="71911000"/>
    <x v="0"/>
    <x v="0"/>
    <n v="0"/>
    <n v="0"/>
    <n v="1"/>
    <s v="verifikasi"/>
    <n v="2"/>
    <n v="1"/>
    <n v="4"/>
    <n v="0"/>
    <n v="7"/>
    <s v="Medium Risk"/>
    <n v="7"/>
    <s v="6-11 bulan"/>
  </r>
  <r>
    <s v="KRM01491"/>
    <s v="Data Tidak Lengkap"/>
    <x v="7"/>
    <s v="Tidak Diketahui"/>
    <s v="Data Tidak Lengkap"/>
    <n v="51"/>
    <s v="Perempuan"/>
    <x v="1"/>
    <n v="8936000"/>
    <n v="8.1736794986571173E-2"/>
    <x v="18"/>
    <s v="DKI Jakarta"/>
    <x v="2"/>
    <s v="Nex II"/>
    <s v="Matic Entry"/>
    <n v="16986178"/>
    <n v="3397000"/>
    <s v="Medium"/>
    <n v="0.2"/>
    <x v="5"/>
    <n v="0.14499999999999999"/>
    <n v="730400"/>
    <n v="17530000"/>
    <x v="0"/>
    <x v="0"/>
    <n v="0"/>
    <n v="0"/>
    <n v="1"/>
    <m/>
    <n v="1"/>
    <n v="2"/>
    <n v="1"/>
    <n v="0"/>
    <n v="4"/>
    <s v="Low Risk"/>
    <s v="N/A"/>
    <s v="N/A"/>
  </r>
  <r>
    <s v="KRM01492"/>
    <d v="2026-02-02T00:00:00"/>
    <x v="3"/>
    <s v="Putri Permata"/>
    <s v="34512309731046"/>
    <n v="55"/>
    <s v="Lakilaki"/>
    <x v="6"/>
    <n v="6181000"/>
    <n v="0.17713962142048212"/>
    <x v="2"/>
    <s v="Riau"/>
    <x v="0"/>
    <s v="CB150R"/>
    <s v="Sport"/>
    <n v="32314000"/>
    <n v="4847000"/>
    <s v="Medium"/>
    <n v="0.15"/>
    <x v="4"/>
    <n v="0.14499999999999999"/>
    <n v="1094900"/>
    <n v="39415000"/>
    <x v="0"/>
    <x v="0"/>
    <n v="0"/>
    <n v="0"/>
    <n v="1"/>
    <m/>
    <n v="1"/>
    <n v="2"/>
    <n v="2"/>
    <n v="0"/>
    <n v="5"/>
    <s v="Low Risk"/>
    <n v="8"/>
    <s v="6-11 bulan"/>
  </r>
  <r>
    <s v="KRM01493"/>
    <d v="2026-02-28T00:00:00"/>
    <x v="3"/>
    <s v="Yusuf Hidayah"/>
    <s v="62772504702516"/>
    <n v="41"/>
    <s v="Lakilaki"/>
    <x v="1"/>
    <n v="4608000"/>
    <n v="0.10985243055555556"/>
    <x v="8"/>
    <s v="Banten"/>
    <x v="1"/>
    <s v="Freego"/>
    <s v="Matic Mid"/>
    <n v="21968000"/>
    <n v="6590000"/>
    <s v="High"/>
    <n v="0.3"/>
    <x v="2"/>
    <n v="0.14499999999999999"/>
    <n v="506200"/>
    <n v="24298000"/>
    <x v="0"/>
    <x v="0"/>
    <n v="0"/>
    <n v="0"/>
    <n v="1"/>
    <m/>
    <n v="1"/>
    <n v="1"/>
    <n v="3"/>
    <n v="0"/>
    <n v="5"/>
    <s v="Low Risk"/>
    <n v="7"/>
    <s v="6-11 bulan"/>
  </r>
  <r>
    <s v="KRM01494"/>
    <d v="2026-01-02T00:00:00"/>
    <x v="5"/>
    <s v="Ahmad Lestari"/>
    <s v="87162308869744"/>
    <n v="51"/>
    <s v="Perempuan"/>
    <x v="8"/>
    <n v="3741000"/>
    <n v="0.22632985832665062"/>
    <x v="0"/>
    <s v="Bali"/>
    <x v="0"/>
    <s v="Vario 160"/>
    <s v="Matic Mid"/>
    <n v="30346000"/>
    <n v="9104000"/>
    <s v="High"/>
    <n v="0.3"/>
    <x v="4"/>
    <n v="0.14499999999999999"/>
    <n v="846700"/>
    <n v="30483000"/>
    <x v="0"/>
    <x v="0"/>
    <n v="0"/>
    <n v="0"/>
    <n v="1"/>
    <m/>
    <n v="2"/>
    <n v="1"/>
    <n v="2"/>
    <n v="0"/>
    <n v="5"/>
    <s v="Low Risk"/>
    <n v="9"/>
    <s v="6-11 bulan"/>
  </r>
  <r>
    <s v="KRM01495"/>
    <d v="2026-06-18T00:00:00"/>
    <x v="0"/>
    <s v="Dani Anggraini"/>
    <s v="42841511888049"/>
    <n v="50"/>
    <s v="Lakilaki"/>
    <x v="7"/>
    <n v="3980000"/>
    <n v="0.18444723618090453"/>
    <x v="11"/>
    <s v="Sumatera Utara"/>
    <x v="1"/>
    <s v="Freego"/>
    <s v="Matic Mid"/>
    <n v="22762000"/>
    <n v="9105000"/>
    <s v="High"/>
    <n v="0.4"/>
    <x v="5"/>
    <n v="0.14499999999999999"/>
    <n v="734100"/>
    <n v="17618000"/>
    <x v="0"/>
    <x v="0"/>
    <n v="0"/>
    <n v="0"/>
    <n v="1"/>
    <s v="approved"/>
    <n v="1"/>
    <n v="1"/>
    <n v="1"/>
    <n v="0"/>
    <n v="3"/>
    <s v="Low Risk"/>
    <n v="4"/>
    <s v="0-5 bulan"/>
  </r>
  <r>
    <s v="KRM01496"/>
    <d v="2026-02-12T00:00:00"/>
    <x v="3"/>
    <s v="Dian Anggraini"/>
    <s v="65321601835131"/>
    <n v="57"/>
    <s v="Perempuan"/>
    <x v="0"/>
    <n v="7856000"/>
    <n v="7.8729633401221993E-2"/>
    <x v="3"/>
    <s v="Sulawesi Selatan"/>
    <x v="0"/>
    <s v="Scoopy"/>
    <s v="Matic Stylish"/>
    <n v="23870000"/>
    <n v="8354000"/>
    <s v="High"/>
    <n v="0.35"/>
    <x v="4"/>
    <n v="0.14499999999999999"/>
    <n v="618500"/>
    <n v="22265000"/>
    <x v="0"/>
    <x v="0"/>
    <n v="0"/>
    <n v="0"/>
    <n v="1"/>
    <s v="data kurang"/>
    <n v="1"/>
    <n v="1"/>
    <n v="2"/>
    <n v="0"/>
    <n v="4"/>
    <s v="Low Risk"/>
    <n v="8"/>
    <s v="6-11 bulan"/>
  </r>
  <r>
    <s v="KRM01497"/>
    <d v="2026-03-18T00:00:00"/>
    <x v="1"/>
    <s v="Nia Kusuma"/>
    <s v="37052001918683"/>
    <n v="49"/>
    <s v="Perempuan"/>
    <x v="8"/>
    <n v="3282000"/>
    <n v="0.46998781230956732"/>
    <x v="6"/>
    <s v="DIY"/>
    <x v="0"/>
    <s v="Beat Street"/>
    <s v="Matic Entry"/>
    <n v="17962000"/>
    <n v="1796000"/>
    <s v="Low"/>
    <n v="0.1"/>
    <x v="0"/>
    <n v="0.14499999999999999"/>
    <n v="1542500"/>
    <n v="18510000"/>
    <x v="0"/>
    <x v="0"/>
    <n v="0"/>
    <n v="0"/>
    <n v="1"/>
    <m/>
    <n v="4"/>
    <n v="3"/>
    <n v="1"/>
    <n v="0"/>
    <n v="8"/>
    <s v="Medium Risk"/>
    <n v="7"/>
    <s v="6-11 bulan"/>
  </r>
  <r>
    <s v="KRM01498"/>
    <d v="2026-02-10T00:00:00"/>
    <x v="3"/>
    <s v="Eka Wijaya"/>
    <s v="54422107536923"/>
    <n v="37"/>
    <s v="Perempuan"/>
    <x v="8"/>
    <n v="3917000"/>
    <n v="0.52759765126372227"/>
    <x v="9"/>
    <s v="Jawa Tengah"/>
    <x v="4"/>
    <s v="KLX 150"/>
    <s v="Trail"/>
    <n v="36098000"/>
    <n v="14439000"/>
    <s v="High"/>
    <n v="0.4"/>
    <x v="0"/>
    <n v="0.14499999999999999"/>
    <n v="2066600"/>
    <n v="24800000"/>
    <x v="0"/>
    <x v="0"/>
    <n v="0"/>
    <n v="0"/>
    <n v="1"/>
    <s v="survey ulang"/>
    <n v="4"/>
    <n v="1"/>
    <n v="1"/>
    <n v="0"/>
    <n v="6"/>
    <s v="Low Risk"/>
    <n v="8"/>
    <s v="6-11 bulan"/>
  </r>
  <r>
    <s v="KRM01499"/>
    <d v="2026-03-19T00:00:00"/>
    <x v="1"/>
    <s v="Eka Permata"/>
    <s v="44271509816913"/>
    <n v="53"/>
    <s v="Perempuan"/>
    <x v="1"/>
    <n v="6029000"/>
    <n v="0.12385138497263228"/>
    <x v="11"/>
    <s v="Sumatera Utara"/>
    <x v="0"/>
    <s v="CB150R"/>
    <s v="Sport"/>
    <n v="30245000"/>
    <n v="7561000"/>
    <s v="Medium"/>
    <n v="0.25"/>
    <x v="2"/>
    <n v="0.14499999999999999"/>
    <n v="746700"/>
    <n v="35840000"/>
    <x v="0"/>
    <x v="1"/>
    <n v="80"/>
    <n v="1"/>
    <n v="2"/>
    <s v="ok"/>
    <n v="1"/>
    <n v="2"/>
    <n v="3"/>
    <n v="2"/>
    <n v="8"/>
    <s v="Medium Risk"/>
    <n v="7"/>
    <s v="6-11 bulan"/>
  </r>
  <r>
    <s v="KRM01500"/>
    <d v="2026-05-13T00:00:00"/>
    <x v="4"/>
    <s v="Rahmat Kusuma"/>
    <s v="79222207565230"/>
    <n v="41"/>
    <s v="Lakilaki"/>
    <x v="1"/>
    <n v="7319000"/>
    <n v="5.4105752151933327E-2"/>
    <x v="14"/>
    <s v="DKI Jakarta"/>
    <x v="2"/>
    <s v="Nex II"/>
    <s v="Matic Entry"/>
    <n v="17187000"/>
    <n v="5156000"/>
    <s v="High"/>
    <n v="0.3"/>
    <x v="2"/>
    <n v="0.14499999999999999"/>
    <n v="396000"/>
    <n v="19010000"/>
    <x v="0"/>
    <x v="0"/>
    <n v="0"/>
    <n v="0"/>
    <n v="1"/>
    <m/>
    <n v="1"/>
    <n v="1"/>
    <n v="3"/>
    <n v="0"/>
    <n v="5"/>
    <s v="Low Risk"/>
    <n v="5"/>
    <s v="0-5 bulan"/>
  </r>
  <r>
    <s v="KRM01501"/>
    <d v="2026-02-18T00:00:00"/>
    <x v="3"/>
    <s v="Fajar Susanti"/>
    <s v="50301904698364"/>
    <n v="39"/>
    <s v="Perempuan"/>
    <x v="1"/>
    <n v="9917000"/>
    <n v="7.6262982756882119E-2"/>
    <x v="10"/>
    <s v="Jawa Timur"/>
    <x v="0"/>
    <s v="Vario 125"/>
    <s v="Matic Mid"/>
    <n v="25529000"/>
    <n v="2553000"/>
    <s v="Low"/>
    <n v="0.1"/>
    <x v="2"/>
    <n v="0.14499999999999999"/>
    <n v="756300"/>
    <n v="36302000"/>
    <x v="0"/>
    <x v="0"/>
    <n v="0"/>
    <n v="0"/>
    <n v="1"/>
    <s v="approved"/>
    <n v="1"/>
    <n v="3"/>
    <n v="3"/>
    <n v="0"/>
    <n v="7"/>
    <s v="Medium Risk"/>
    <n v="8"/>
    <s v="6-11 bulan"/>
  </r>
  <r>
    <s v="KRM01502"/>
    <d v="2026-02-13T00:00:00"/>
    <x v="3"/>
    <s v="Nurul Rahayu"/>
    <s v="53931002705479"/>
    <n v="22"/>
    <s v="Perempuan"/>
    <x v="6"/>
    <n v="4271000"/>
    <n v="0.21428236946850854"/>
    <x v="1"/>
    <s v="Sumatera Selatan"/>
    <x v="1"/>
    <s v="Freego"/>
    <s v="Matic Mid"/>
    <n v="22552000"/>
    <n v="9021000"/>
    <s v="High"/>
    <n v="0.4"/>
    <x v="3"/>
    <n v="0.14499999999999999"/>
    <n v="915200"/>
    <n v="16474000"/>
    <x v="0"/>
    <x v="0"/>
    <n v="0"/>
    <n v="0"/>
    <n v="1"/>
    <s v="survey ulang"/>
    <n v="2"/>
    <n v="1"/>
    <n v="1"/>
    <n v="0"/>
    <n v="4"/>
    <s v="Low Risk"/>
    <n v="8"/>
    <s v="6-11 bulan"/>
  </r>
  <r>
    <s v="KRM01503"/>
    <d v="2026-03-23T00:00:00"/>
    <x v="1"/>
    <s v="Joko Santoso"/>
    <s v="73392009795453"/>
    <n v="21"/>
    <s v="Lakilaki"/>
    <x v="3"/>
    <n v="3759000"/>
    <n v="0.3105879223197659"/>
    <x v="6"/>
    <s v="DIY"/>
    <x v="1"/>
    <s v="Lexi LX 155"/>
    <s v="Matic Mid"/>
    <n v="28768000"/>
    <n v="11507000"/>
    <s v="High"/>
    <n v="0.4"/>
    <x v="3"/>
    <n v="0.14499999999999999"/>
    <n v="1167500"/>
    <n v="21015000"/>
    <x v="0"/>
    <x v="0"/>
    <n v="0"/>
    <n v="0"/>
    <n v="1"/>
    <s v="ok"/>
    <n v="3"/>
    <n v="1"/>
    <n v="1"/>
    <n v="0"/>
    <n v="5"/>
    <s v="Low Risk"/>
    <n v="6"/>
    <s v="6-11 bulan"/>
  </r>
  <r>
    <s v="KRM01504"/>
    <d v="2026-03-18T00:00:00"/>
    <x v="1"/>
    <s v="Wahyu Santoso"/>
    <s v="45502409528816"/>
    <n v="46"/>
    <s v="Perempuan"/>
    <x v="0"/>
    <n v="6904000"/>
    <n v="0.127013325608343"/>
    <x v="3"/>
    <s v="Sulawesi Selatan"/>
    <x v="0"/>
    <s v="Revo X"/>
    <s v="Bebek"/>
    <n v="17285000"/>
    <n v="4321000"/>
    <s v="Medium"/>
    <n v="0.25"/>
    <x v="3"/>
    <n v="0.14499999999999999"/>
    <n v="876900"/>
    <n v="15784000"/>
    <x v="0"/>
    <x v="0"/>
    <n v="0"/>
    <n v="0"/>
    <n v="1"/>
    <m/>
    <n v="1"/>
    <n v="2"/>
    <n v="1"/>
    <n v="0"/>
    <n v="4"/>
    <s v="Low Risk"/>
    <n v="7"/>
    <s v="6-11 bulan"/>
  </r>
  <r>
    <s v="KRM01505"/>
    <d v="2026-05-19T00:00:00"/>
    <x v="4"/>
    <s v="Fitra Saputra"/>
    <s v="93001706752412"/>
    <n v="31"/>
    <s v="Perempuan"/>
    <x v="8"/>
    <n v="2934000"/>
    <n v="0.26295160190865713"/>
    <x v="5"/>
    <s v="Kalimantan Timur"/>
    <x v="1"/>
    <s v="NMAX 155"/>
    <s v="Matic Premium"/>
    <n v="36056000"/>
    <n v="12619000"/>
    <s v="High"/>
    <n v="0.35"/>
    <x v="2"/>
    <n v="0.14499999999999999"/>
    <n v="771500"/>
    <n v="37030000"/>
    <x v="0"/>
    <x v="0"/>
    <n v="0"/>
    <n v="0"/>
    <n v="1"/>
    <s v="ok"/>
    <n v="2"/>
    <n v="1"/>
    <n v="3"/>
    <n v="0"/>
    <n v="6"/>
    <s v="Low Risk"/>
    <n v="5"/>
    <s v="0-5 bulan"/>
  </r>
  <r>
    <s v="KRM01506"/>
    <d v="2026-02-09T00:00:00"/>
    <x v="3"/>
    <s v="Dian Susanti"/>
    <s v="73591207643152"/>
    <n v="40"/>
    <s v="Lakilaki"/>
    <x v="3"/>
    <n v="7939000"/>
    <n v="9.3412268547676036E-2"/>
    <x v="9"/>
    <s v="Jawa Tengah"/>
    <x v="1"/>
    <s v="Aerox 155"/>
    <s v="Matic Sport"/>
    <n v="32184000"/>
    <n v="9655000"/>
    <s v="High"/>
    <n v="0.3"/>
    <x v="2"/>
    <n v="0.14499999999999999"/>
    <n v="741600"/>
    <n v="35597000"/>
    <x v="0"/>
    <x v="1"/>
    <n v="46"/>
    <n v="2"/>
    <n v="2"/>
    <s v="verifikasi"/>
    <n v="1"/>
    <n v="1"/>
    <n v="3"/>
    <n v="2"/>
    <n v="7"/>
    <s v="Medium Risk"/>
    <n v="8"/>
    <s v="6-11 bulan"/>
  </r>
  <r>
    <s v="KRM01507"/>
    <d v="2026-04-30T00:00:00"/>
    <x v="2"/>
    <s v="Agus Sari"/>
    <s v="89492810774224"/>
    <n v="49"/>
    <s v="Perempuan"/>
    <x v="0"/>
    <n v="5733000"/>
    <n v="7.4568288854003142E-2"/>
    <x v="17"/>
    <s v="Jawa Barat"/>
    <x v="1"/>
    <s v="Mio M3"/>
    <s v="Matic Entry"/>
    <n v="18553000"/>
    <n v="5566000"/>
    <s v="High"/>
    <n v="0.3"/>
    <x v="2"/>
    <n v="0.14499999999999999"/>
    <n v="427500"/>
    <n v="20520000"/>
    <x v="0"/>
    <x v="0"/>
    <n v="0"/>
    <n v="0"/>
    <n v="1"/>
    <s v="verifikasi"/>
    <n v="1"/>
    <n v="1"/>
    <n v="3"/>
    <n v="0"/>
    <n v="5"/>
    <s v="Low Risk"/>
    <n v="5"/>
    <s v="0-5 bulan"/>
  </r>
  <r>
    <s v="KRM01508"/>
    <d v="2026-05-08T00:00:00"/>
    <x v="4"/>
    <s v="Dani Hartono"/>
    <s v="55081212959346"/>
    <n v="42"/>
    <s v="Lakilaki"/>
    <x v="0"/>
    <n v="6339000"/>
    <n v="0.29105537150970184"/>
    <x v="14"/>
    <s v="DKI Jakarta"/>
    <x v="1"/>
    <s v="XMAX 250"/>
    <s v="Maxi Scooter"/>
    <n v="62278000"/>
    <n v="6228000"/>
    <s v="Low"/>
    <n v="0.1"/>
    <x v="2"/>
    <n v="0.14499999999999999"/>
    <n v="1845000"/>
    <n v="88559000"/>
    <x v="0"/>
    <x v="0"/>
    <n v="0"/>
    <n v="0"/>
    <n v="1"/>
    <m/>
    <n v="2"/>
    <n v="3"/>
    <n v="3"/>
    <n v="0"/>
    <n v="8"/>
    <s v="Medium Risk"/>
    <n v="5"/>
    <s v="0-5 bulan"/>
  </r>
  <r>
    <s v="KRM01509"/>
    <d v="2026-05-10T00:00:00"/>
    <x v="4"/>
    <s v="Sri Utami"/>
    <s v="85932405834123"/>
    <n v="41"/>
    <s v="Lakilaki"/>
    <x v="8"/>
    <n v="3211000"/>
    <n v="0.38934911242603548"/>
    <x v="9"/>
    <s v="Jawa Tengah"/>
    <x v="0"/>
    <s v="Vario 125"/>
    <s v="Matic Mid"/>
    <n v="24644000"/>
    <n v="6161000"/>
    <s v="Medium"/>
    <n v="0.25"/>
    <x v="3"/>
    <n v="0.14499999999999999"/>
    <n v="1250200"/>
    <n v="22503000"/>
    <x v="0"/>
    <x v="0"/>
    <n v="0"/>
    <n v="0"/>
    <n v="1"/>
    <s v="verifikasi"/>
    <n v="3"/>
    <n v="2"/>
    <n v="1"/>
    <n v="0"/>
    <n v="6"/>
    <s v="Low Risk"/>
    <n v="5"/>
    <s v="0-5 bulan"/>
  </r>
  <r>
    <s v="KRM01510"/>
    <d v="2026-01-16T00:00:00"/>
    <x v="5"/>
    <s v="Hendra Susanti"/>
    <s v="44352004962791"/>
    <n v="52"/>
    <s v="Perempuan"/>
    <x v="0"/>
    <n v="7369000"/>
    <n v="0.14737413488940154"/>
    <x v="1"/>
    <s v="Sumatera Selatan"/>
    <x v="1"/>
    <s v="R15"/>
    <s v="Sport"/>
    <n v="41972000"/>
    <n v="4197000"/>
    <s v="Low"/>
    <n v="0.1"/>
    <x v="1"/>
    <n v="0.14499999999999999"/>
    <n v="1086000"/>
    <n v="65163000"/>
    <x v="0"/>
    <x v="0"/>
    <n v="0"/>
    <n v="0"/>
    <n v="1"/>
    <s v="data kurang"/>
    <n v="1"/>
    <n v="3"/>
    <n v="4"/>
    <n v="0"/>
    <n v="8"/>
    <s v="Medium Risk"/>
    <n v="9"/>
    <s v="6-11 bulan"/>
  </r>
  <r>
    <s v="KRM01511"/>
    <d v="2026-05-11T00:00:00"/>
    <x v="4"/>
    <s v="Dani Anggraini"/>
    <s v="89161611854976"/>
    <n v="29"/>
    <s v="Lakilaki"/>
    <x v="8"/>
    <n v="3383000"/>
    <n v="0.30738989062961869"/>
    <x v="13"/>
    <s v="Jawa Barat"/>
    <x v="4"/>
    <s v="KLX 150"/>
    <s v="Trail"/>
    <n v="37270000"/>
    <n v="11181000"/>
    <s v="High"/>
    <n v="0.3"/>
    <x v="4"/>
    <n v="0.14499999999999999"/>
    <n v="1039900"/>
    <n v="37437000"/>
    <x v="0"/>
    <x v="0"/>
    <n v="0"/>
    <n v="0"/>
    <n v="1"/>
    <s v="approved"/>
    <n v="3"/>
    <n v="1"/>
    <n v="2"/>
    <n v="0"/>
    <n v="6"/>
    <s v="Low Risk"/>
    <n v="5"/>
    <s v="0-5 bulan"/>
  </r>
  <r>
    <s v="KRM01512"/>
    <d v="2026-05-20T00:00:00"/>
    <x v="4"/>
    <s v="Fitriani Anggraini"/>
    <s v="76071912561879"/>
    <n v="53"/>
    <s v="Lakilaki"/>
    <x v="8"/>
    <n v="3721000"/>
    <n v="0.8658425154528353"/>
    <x v="1"/>
    <s v="Sumatera Selatan"/>
    <x v="1"/>
    <s v="MT15"/>
    <s v="Sport Naked"/>
    <n v="39723000"/>
    <n v="5958000"/>
    <s v="Medium"/>
    <n v="0.15"/>
    <x v="0"/>
    <n v="0.14499999999999999"/>
    <n v="3221800"/>
    <n v="38661000"/>
    <x v="0"/>
    <x v="0"/>
    <n v="0"/>
    <n v="0"/>
    <n v="1"/>
    <m/>
    <n v="4"/>
    <n v="2"/>
    <n v="1"/>
    <n v="0"/>
    <n v="7"/>
    <s v="Medium Risk"/>
    <n v="5"/>
    <s v="0-5 bulan"/>
  </r>
  <r>
    <s v="KRM01513"/>
    <d v="2026-01-15T00:00:00"/>
    <x v="5"/>
    <s v="Wahyu Hartono"/>
    <s v="49232407712036"/>
    <n v="40"/>
    <s v="Lakilaki"/>
    <x v="0"/>
    <n v="5435000"/>
    <n v="0.2314259429622815"/>
    <x v="4"/>
    <s v="Kalimantan Selatan"/>
    <x v="1"/>
    <s v="NMAX 155"/>
    <s v="Matic Premium"/>
    <n v="35061000"/>
    <n v="3506000"/>
    <s v="Low"/>
    <n v="0.1"/>
    <x v="4"/>
    <n v="0.14499999999999999"/>
    <n v="1257800"/>
    <n v="45281000"/>
    <x v="0"/>
    <x v="0"/>
    <n v="0"/>
    <n v="0"/>
    <n v="1"/>
    <s v="approved"/>
    <n v="2"/>
    <n v="3"/>
    <n v="2"/>
    <n v="0"/>
    <n v="7"/>
    <s v="Medium Risk"/>
    <n v="9"/>
    <s v="6-11 bulan"/>
  </r>
  <r>
    <s v="KRM01514"/>
    <s v="Data Tidak Lengkap"/>
    <x v="7"/>
    <s v="Tidak Diketahui"/>
    <s v="Data Tidak Lengkap"/>
    <n v="29"/>
    <s v="Lakilaki"/>
    <x v="9"/>
    <n v="5141000"/>
    <n v="0.26485119626531806"/>
    <x v="18"/>
    <s v="Riau"/>
    <x v="0"/>
    <s v="PCX 160"/>
    <s v="Matic Premium"/>
    <n v="36187554"/>
    <n v="10856000"/>
    <s v="High"/>
    <n v="0.3"/>
    <x v="5"/>
    <n v="0.14499999999999999"/>
    <n v="1361600"/>
    <n v="32678000"/>
    <x v="1"/>
    <x v="3"/>
    <n v="29"/>
    <n v="1"/>
    <n v="3"/>
    <s v="data kurang"/>
    <n v="2"/>
    <n v="1"/>
    <n v="1"/>
    <n v="2"/>
    <n v="6"/>
    <s v="Low Risk"/>
    <s v="N/A"/>
    <s v="N/A"/>
  </r>
  <r>
    <s v="KRM01515"/>
    <d v="2026-05-29T00:00:00"/>
    <x v="4"/>
    <s v="Siti Wijaya"/>
    <s v="76322510699390"/>
    <n v="31"/>
    <s v="Perempuan"/>
    <x v="0"/>
    <n v="6778000"/>
    <n v="0.14190026556506344"/>
    <x v="6"/>
    <s v="DIY"/>
    <x v="0"/>
    <s v="Vario 160"/>
    <s v="Matic Mid"/>
    <n v="29823000"/>
    <n v="11929000"/>
    <s v="High"/>
    <n v="0.4"/>
    <x v="5"/>
    <n v="0.14499999999999999"/>
    <n v="961800"/>
    <n v="23083000"/>
    <x v="0"/>
    <x v="0"/>
    <n v="0"/>
    <n v="0"/>
    <n v="1"/>
    <m/>
    <n v="1"/>
    <n v="1"/>
    <n v="1"/>
    <n v="0"/>
    <n v="3"/>
    <s v="Low Risk"/>
    <n v="4"/>
    <s v="0-5 bulan"/>
  </r>
  <r>
    <s v="KRM01516"/>
    <d v="2026-03-27T00:00:00"/>
    <x v="1"/>
    <s v="Dani Cahyono"/>
    <s v="75782205925627"/>
    <n v="26"/>
    <s v="Perempuan"/>
    <x v="8"/>
    <n v="3228000"/>
    <n v="0.52239776951672867"/>
    <x v="19"/>
    <s v="Jawa Barat"/>
    <x v="0"/>
    <s v="Scoopy"/>
    <s v="Matic Stylish"/>
    <n v="23564000"/>
    <n v="5891000"/>
    <s v="Medium"/>
    <n v="0.25"/>
    <x v="0"/>
    <n v="0.14499999999999999"/>
    <n v="1686300"/>
    <n v="20236000"/>
    <x v="0"/>
    <x v="0"/>
    <n v="0"/>
    <n v="0"/>
    <n v="1"/>
    <s v="data kurang"/>
    <n v="4"/>
    <n v="2"/>
    <n v="1"/>
    <n v="0"/>
    <n v="7"/>
    <s v="Medium Risk"/>
    <n v="6"/>
    <s v="6-11 bulan"/>
  </r>
  <r>
    <s v="KRM01517"/>
    <d v="2026-02-25T00:00:00"/>
    <x v="3"/>
    <s v="Yusuf Saputra"/>
    <s v="99792503617665"/>
    <n v="25"/>
    <s v="Perempuan"/>
    <x v="3"/>
    <n v="4684000"/>
    <n v="0.16658838599487619"/>
    <x v="2"/>
    <s v="Riau"/>
    <x v="1"/>
    <s v="Lexi LX 155"/>
    <s v="Matic Mid"/>
    <n v="27967000"/>
    <n v="8390000"/>
    <s v="High"/>
    <n v="0.3"/>
    <x v="4"/>
    <n v="0.14499999999999999"/>
    <n v="780300"/>
    <n v="28092000"/>
    <x v="0"/>
    <x v="0"/>
    <n v="0"/>
    <n v="0"/>
    <n v="1"/>
    <m/>
    <n v="1"/>
    <n v="1"/>
    <n v="2"/>
    <n v="0"/>
    <n v="4"/>
    <s v="Low Risk"/>
    <n v="7"/>
    <s v="6-11 bulan"/>
  </r>
  <r>
    <s v="KRM01518"/>
    <d v="2026-12-03T00:00:00"/>
    <x v="11"/>
    <s v="Ayu Pratama"/>
    <s v="95102508783200"/>
    <n v="50"/>
    <s v="Lakilaki"/>
    <x v="1"/>
    <n v="8117000"/>
    <n v="0.13502525563631884"/>
    <x v="9"/>
    <s v="Jawa Tengah"/>
    <x v="4"/>
    <s v="KLX 150"/>
    <s v="Trail"/>
    <n v="36660000"/>
    <n v="9165000"/>
    <s v="Medium"/>
    <n v="0.25"/>
    <x v="4"/>
    <n v="0.14499999999999999"/>
    <n v="1096000"/>
    <n v="39456000"/>
    <x v="0"/>
    <x v="0"/>
    <n v="0"/>
    <n v="0"/>
    <n v="1"/>
    <m/>
    <n v="1"/>
    <n v="2"/>
    <n v="2"/>
    <n v="0"/>
    <n v="5"/>
    <s v="Low Risk"/>
    <s v="N/A"/>
    <s v="N/A"/>
  </r>
  <r>
    <s v="KRM01519"/>
    <d v="2026-04-21T00:00:00"/>
    <x v="2"/>
    <s v="Tri Setiawan"/>
    <s v="38771711692662"/>
    <n v="30"/>
    <s v="Lakilaki"/>
    <x v="7"/>
    <n v="3224000"/>
    <n v="0.44382754342431763"/>
    <x v="12"/>
    <s v="DKI Jakarta"/>
    <x v="1"/>
    <s v="XMAX 250"/>
    <s v="Maxi Scooter"/>
    <n v="62212000"/>
    <n v="12442000"/>
    <s v="Medium"/>
    <n v="0.2"/>
    <x v="1"/>
    <n v="0.14499999999999999"/>
    <n v="1430900"/>
    <n v="85853000"/>
    <x v="0"/>
    <x v="0"/>
    <n v="0"/>
    <n v="0"/>
    <n v="1"/>
    <m/>
    <n v="4"/>
    <n v="2"/>
    <n v="4"/>
    <n v="0"/>
    <n v="10"/>
    <s v="High Risk"/>
    <n v="6"/>
    <s v="6-11 bulan"/>
  </r>
  <r>
    <s v="KRM01520"/>
    <s v="Data Tidak Lengkap"/>
    <x v="7"/>
    <s v="Tidak Diketahui"/>
    <s v="Data Tidak Lengkap"/>
    <n v="45"/>
    <s v="Lakilaki"/>
    <x v="1"/>
    <n v="8936000"/>
    <n v="0.10579677708146822"/>
    <x v="18"/>
    <s v="Jawa Barat"/>
    <x v="0"/>
    <s v="CB150R"/>
    <s v="Sport"/>
    <n v="31624350"/>
    <n v="7906000"/>
    <s v="Medium"/>
    <n v="0.25"/>
    <x v="4"/>
    <n v="0.14499999999999999"/>
    <n v="945400"/>
    <n v="34036000"/>
    <x v="0"/>
    <x v="0"/>
    <n v="0"/>
    <n v="0"/>
    <n v="1"/>
    <s v="ok"/>
    <n v="1"/>
    <n v="2"/>
    <n v="2"/>
    <n v="0"/>
    <n v="5"/>
    <s v="Low Risk"/>
    <s v="N/A"/>
    <s v="N/A"/>
  </r>
  <r>
    <s v="KRM01521"/>
    <d v="2026-03-29T00:00:00"/>
    <x v="1"/>
    <s v="Dian Prasetyo"/>
    <s v="37281711678088"/>
    <n v="38"/>
    <s v="Lakilaki"/>
    <x v="8"/>
    <n v="3559000"/>
    <n v="0.61208204551840406"/>
    <x v="19"/>
    <s v="Jawa Barat"/>
    <x v="0"/>
    <s v="Vario 125"/>
    <s v="Matic Mid"/>
    <n v="25368000"/>
    <n v="2537000"/>
    <s v="Low"/>
    <n v="0.1"/>
    <x v="0"/>
    <n v="0.14499999999999999"/>
    <n v="2178400"/>
    <n v="26141000"/>
    <x v="0"/>
    <x v="0"/>
    <n v="0"/>
    <n v="0"/>
    <n v="1"/>
    <s v="verifikasi"/>
    <n v="4"/>
    <n v="3"/>
    <n v="1"/>
    <n v="0"/>
    <n v="8"/>
    <s v="Medium Risk"/>
    <n v="6"/>
    <s v="6-11 bulan"/>
  </r>
  <r>
    <s v="KRM01522"/>
    <d v="2026-03-30T00:00:00"/>
    <x v="1"/>
    <s v="Fitriani Hartono"/>
    <s v="35301706964103"/>
    <n v="46"/>
    <s v="Perempuan"/>
    <x v="2"/>
    <n v="2029000"/>
    <n v="0.95253819615574176"/>
    <x v="8"/>
    <s v="Banten"/>
    <x v="4"/>
    <s v="KLX 150"/>
    <s v="Trail"/>
    <n v="38098000"/>
    <n v="9524000"/>
    <s v="Medium"/>
    <n v="0.25"/>
    <x v="3"/>
    <n v="0.14499999999999999"/>
    <n v="1932700"/>
    <n v="34789000"/>
    <x v="0"/>
    <x v="0"/>
    <n v="0"/>
    <n v="0"/>
    <n v="1"/>
    <m/>
    <n v="4"/>
    <n v="2"/>
    <n v="1"/>
    <n v="0"/>
    <n v="7"/>
    <s v="Medium Risk"/>
    <n v="6"/>
    <s v="6-11 bulan"/>
  </r>
  <r>
    <s v="KRM01523"/>
    <d v="2026-04-30T00:00:00"/>
    <x v="2"/>
    <s v="Fajar Lestari"/>
    <s v="63862212545336"/>
    <n v="29"/>
    <s v="Perempuan"/>
    <x v="7"/>
    <n v="2886000"/>
    <n v="0.63167013167013164"/>
    <x v="20"/>
    <s v="DKI Jakarta"/>
    <x v="1"/>
    <s v="XMAX 250"/>
    <s v="Maxi Scooter"/>
    <n v="61536000"/>
    <n v="6154000"/>
    <s v="Low"/>
    <n v="0.1"/>
    <x v="2"/>
    <n v="0.14499999999999999"/>
    <n v="1823000"/>
    <n v="87503000"/>
    <x v="0"/>
    <x v="0"/>
    <n v="0"/>
    <n v="0"/>
    <n v="1"/>
    <m/>
    <n v="4"/>
    <n v="3"/>
    <n v="3"/>
    <n v="0"/>
    <n v="10"/>
    <s v="High Risk"/>
    <n v="5"/>
    <s v="0-5 bulan"/>
  </r>
  <r>
    <s v="KRM01524"/>
    <d v="2026-04-01T00:00:00"/>
    <x v="2"/>
    <s v="Yusuf Rahayu"/>
    <s v="35522501758473"/>
    <n v="49"/>
    <s v="Perempuan"/>
    <x v="4"/>
    <n v="5194000"/>
    <n v="0.6018675394686176"/>
    <x v="14"/>
    <s v="DKI Jakarta"/>
    <x v="4"/>
    <s v="KLX 150"/>
    <s v="Trail"/>
    <n v="38544000"/>
    <n v="5782000"/>
    <s v="Medium"/>
    <n v="0.15"/>
    <x v="0"/>
    <n v="0.14499999999999999"/>
    <n v="3126100"/>
    <n v="37513000"/>
    <x v="0"/>
    <x v="0"/>
    <n v="0"/>
    <n v="0"/>
    <n v="1"/>
    <m/>
    <n v="4"/>
    <n v="2"/>
    <n v="1"/>
    <n v="0"/>
    <n v="7"/>
    <s v="Medium Risk"/>
    <n v="6"/>
    <s v="6-11 bulan"/>
  </r>
  <r>
    <s v="KRM01525"/>
    <d v="2026-01-01T00:00:00"/>
    <x v="5"/>
    <s v="Tidak Diketahui"/>
    <s v="Invalid"/>
    <n v="22"/>
    <s v="Lakilaki"/>
    <x v="0"/>
    <n v="7434000"/>
    <n v="6.5079365079365084E-2"/>
    <x v="16"/>
    <s v="Jawa Timur"/>
    <x v="3"/>
    <s v="Dazz"/>
    <s v="Matic Entry"/>
    <n v="16182000"/>
    <n v="4046000"/>
    <s v="Medium"/>
    <n v="0.25"/>
    <x v="4"/>
    <n v="0.14499999999999999"/>
    <n v="483800"/>
    <n v="17416000"/>
    <x v="0"/>
    <x v="0"/>
    <n v="0"/>
    <n v="0"/>
    <n v="1"/>
    <m/>
    <n v="1"/>
    <n v="2"/>
    <n v="2"/>
    <n v="0"/>
    <n v="5"/>
    <s v="Low Risk"/>
    <n v="9"/>
    <s v="6-11 bulan"/>
  </r>
  <r>
    <s v="KRM01526"/>
    <d v="2026-05-17T00:00:00"/>
    <x v="4"/>
    <s v="Yusuf Setiawan"/>
    <s v="58761908755370"/>
    <n v="45"/>
    <s v="Perempuan"/>
    <x v="1"/>
    <n v="9313000"/>
    <n v="0.27051433480081605"/>
    <x v="7"/>
    <s v="Jawa Barat"/>
    <x v="0"/>
    <s v="ADV 160"/>
    <s v="Adventure"/>
    <n v="41386000"/>
    <n v="4139000"/>
    <s v="Low"/>
    <n v="0.1"/>
    <x v="3"/>
    <n v="0.14499999999999999"/>
    <n v="2519300"/>
    <n v="45348000"/>
    <x v="0"/>
    <x v="0"/>
    <n v="0"/>
    <n v="0"/>
    <n v="1"/>
    <s v="approved"/>
    <n v="2"/>
    <n v="3"/>
    <n v="1"/>
    <n v="0"/>
    <n v="6"/>
    <s v="Low Risk"/>
    <n v="5"/>
    <s v="0-5 bulan"/>
  </r>
  <r>
    <s v="KRM01527"/>
    <d v="2026-06-09T00:00:00"/>
    <x v="0"/>
    <s v="Maya Cahyono"/>
    <s v="79061203709068"/>
    <n v="23"/>
    <s v="Lakilaki"/>
    <x v="0"/>
    <n v="5890000"/>
    <n v="0.2130220713073005"/>
    <x v="12"/>
    <s v="DKI Jakarta"/>
    <x v="0"/>
    <s v="Beat Street"/>
    <s v="Matic Entry"/>
    <n v="18786000"/>
    <n v="5636000"/>
    <s v="High"/>
    <n v="0.3"/>
    <x v="0"/>
    <n v="0.14499999999999999"/>
    <n v="1254700"/>
    <n v="15056000"/>
    <x v="0"/>
    <x v="0"/>
    <n v="0"/>
    <n v="0"/>
    <n v="1"/>
    <s v="verifikasi"/>
    <n v="2"/>
    <n v="1"/>
    <n v="1"/>
    <n v="0"/>
    <n v="4"/>
    <s v="Low Risk"/>
    <n v="4"/>
    <s v="0-5 bulan"/>
  </r>
  <r>
    <s v="KRM01528"/>
    <d v="2026-04-29T00:00:00"/>
    <x v="2"/>
    <s v="Wahyu Wibowo"/>
    <s v="51381401892107"/>
    <n v="38"/>
    <s v="Perempuan"/>
    <x v="9"/>
    <n v="5408000"/>
    <n v="0.10850591715976331"/>
    <x v="8"/>
    <s v="Banten"/>
    <x v="0"/>
    <s v="Scoopy"/>
    <s v="Matic Stylish"/>
    <n v="23770000"/>
    <n v="5942000"/>
    <s v="Medium"/>
    <n v="0.25"/>
    <x v="2"/>
    <n v="0.14499999999999999"/>
    <n v="586800"/>
    <n v="28168000"/>
    <x v="0"/>
    <x v="0"/>
    <n v="0"/>
    <n v="0"/>
    <n v="1"/>
    <s v="approved"/>
    <n v="1"/>
    <n v="2"/>
    <n v="3"/>
    <n v="0"/>
    <n v="6"/>
    <s v="Low Risk"/>
    <n v="5"/>
    <s v="0-5 bulan"/>
  </r>
  <r>
    <s v="KRM01529"/>
    <d v="2026-04-20T00:00:00"/>
    <x v="2"/>
    <s v="Nurul Santoso"/>
    <s v="35291808811160"/>
    <n v="45"/>
    <s v="Perempuan"/>
    <x v="0"/>
    <n v="7420000"/>
    <n v="8.9258760107816706E-2"/>
    <x v="20"/>
    <s v="DKI Jakarta"/>
    <x v="3"/>
    <s v="Dazz"/>
    <s v="Matic Entry"/>
    <n v="16429000"/>
    <n v="4107000"/>
    <s v="Medium"/>
    <n v="0.25"/>
    <x v="5"/>
    <n v="0.14499999999999999"/>
    <n v="662300"/>
    <n v="15895000"/>
    <x v="0"/>
    <x v="0"/>
    <n v="0"/>
    <n v="0"/>
    <n v="1"/>
    <m/>
    <n v="1"/>
    <n v="2"/>
    <n v="1"/>
    <n v="0"/>
    <n v="4"/>
    <s v="Low Risk"/>
    <n v="6"/>
    <s v="6-11 bulan"/>
  </r>
  <r>
    <s v="KRM01530"/>
    <d v="2026-03-02T00:00:00"/>
    <x v="1"/>
    <s v="Rahmat Kurniawan"/>
    <s v="42751905572652"/>
    <n v="21"/>
    <s v="Perempuan"/>
    <x v="0"/>
    <n v="5808000"/>
    <n v="0.26355027548209364"/>
    <x v="3"/>
    <s v="Sulawesi Selatan"/>
    <x v="0"/>
    <s v="Beat Street"/>
    <s v="Matic Entry"/>
    <n v="18873000"/>
    <n v="2831000"/>
    <s v="Medium"/>
    <n v="0.15"/>
    <x v="0"/>
    <n v="0.14499999999999999"/>
    <n v="1530700"/>
    <n v="18368000"/>
    <x v="0"/>
    <x v="0"/>
    <n v="0"/>
    <n v="0"/>
    <n v="1"/>
    <s v="approved"/>
    <n v="2"/>
    <n v="2"/>
    <n v="1"/>
    <n v="0"/>
    <n v="5"/>
    <s v="Low Risk"/>
    <n v="7"/>
    <s v="6-11 bulan"/>
  </r>
  <r>
    <s v="KRM01531"/>
    <d v="2026-02-12T00:00:00"/>
    <x v="3"/>
    <s v="Fitra Hartono"/>
    <s v="33771507654263"/>
    <n v="50"/>
    <s v="Perempuan"/>
    <x v="2"/>
    <n v="2785000"/>
    <n v="0.30754039497307001"/>
    <x v="10"/>
    <s v="Jawa Timur"/>
    <x v="1"/>
    <s v="R15"/>
    <s v="Sport"/>
    <n v="42558000"/>
    <n v="12767000"/>
    <s v="High"/>
    <n v="0.3"/>
    <x v="1"/>
    <n v="0.14499999999999999"/>
    <n v="856500"/>
    <n v="51389000"/>
    <x v="0"/>
    <x v="0"/>
    <n v="0"/>
    <n v="0"/>
    <n v="1"/>
    <m/>
    <n v="3"/>
    <n v="1"/>
    <n v="4"/>
    <n v="0"/>
    <n v="8"/>
    <s v="Medium Risk"/>
    <n v="8"/>
    <s v="6-11 bulan"/>
  </r>
  <r>
    <s v="KRM01533"/>
    <d v="2026-05-13T00:00:00"/>
    <x v="4"/>
    <s v="Rizky Nugroho"/>
    <s v="68032407752460"/>
    <n v="45"/>
    <s v="Lakilaki"/>
    <x v="9"/>
    <n v="5239000"/>
    <n v="0.12928039702233252"/>
    <x v="15"/>
    <s v="DKI Jakarta"/>
    <x v="4"/>
    <s v="KLX 150"/>
    <s v="Trail"/>
    <n v="36241000"/>
    <n v="12684000"/>
    <s v="High"/>
    <n v="0.35"/>
    <x v="1"/>
    <n v="0.14499999999999999"/>
    <n v="677300"/>
    <n v="40636000"/>
    <x v="0"/>
    <x v="0"/>
    <n v="0"/>
    <n v="0"/>
    <n v="1"/>
    <s v="ok"/>
    <n v="1"/>
    <n v="1"/>
    <n v="4"/>
    <n v="0"/>
    <n v="6"/>
    <s v="Low Risk"/>
    <n v="5"/>
    <s v="0-5 bulan"/>
  </r>
  <r>
    <s v="KRM01534"/>
    <d v="2026-06-19T00:00:00"/>
    <x v="0"/>
    <s v="Putri Hartono"/>
    <s v="61201109643793"/>
    <n v="26"/>
    <s v="Perempuan"/>
    <x v="0"/>
    <n v="5060000"/>
    <n v="8.9011857707509884E-2"/>
    <x v="8"/>
    <s v="Banten"/>
    <x v="3"/>
    <s v="Dazz"/>
    <s v="Matic Entry"/>
    <n v="16143000"/>
    <n v="4843000"/>
    <s v="High"/>
    <n v="0.3"/>
    <x v="4"/>
    <n v="0.14499999999999999"/>
    <n v="450400"/>
    <n v="16215000"/>
    <x v="0"/>
    <x v="0"/>
    <n v="0"/>
    <n v="0"/>
    <n v="1"/>
    <s v="survey ulang"/>
    <n v="1"/>
    <n v="1"/>
    <n v="2"/>
    <n v="0"/>
    <n v="4"/>
    <s v="Low Risk"/>
    <n v="4"/>
    <s v="0-5 bulan"/>
  </r>
  <r>
    <s v="KRM01535"/>
    <d v="2026-05-17T00:00:00"/>
    <x v="4"/>
    <s v="Dani Hartono"/>
    <s v="79192104818433"/>
    <n v="54"/>
    <s v="Lakilaki"/>
    <x v="1"/>
    <n v="9928000"/>
    <n v="8.7207896857373082E-2"/>
    <x v="16"/>
    <s v="Jawa Timur"/>
    <x v="3"/>
    <s v="Dazz"/>
    <s v="Matic Entry"/>
    <n v="16000000"/>
    <n v="3200000"/>
    <s v="Medium"/>
    <n v="0.2"/>
    <x v="3"/>
    <n v="0.14499999999999999"/>
    <n v="865800"/>
    <n v="15585000"/>
    <x v="0"/>
    <x v="0"/>
    <n v="0"/>
    <n v="0"/>
    <n v="1"/>
    <s v="verifikasi"/>
    <n v="1"/>
    <n v="2"/>
    <n v="1"/>
    <n v="0"/>
    <n v="4"/>
    <s v="Low Risk"/>
    <n v="5"/>
    <s v="0-5 bulan"/>
  </r>
  <r>
    <s v="KRM01536"/>
    <d v="2026-01-21T00:00:00"/>
    <x v="5"/>
    <s v="Joko Setiawan"/>
    <s v="32982703548150"/>
    <n v="22"/>
    <s v="Lakilaki"/>
    <x v="0"/>
    <n v="6167000"/>
    <n v="0.12933354953786283"/>
    <x v="3"/>
    <s v="Sulawesi Selatan"/>
    <x v="0"/>
    <s v="Revo X"/>
    <s v="Bebek"/>
    <n v="18140000"/>
    <n v="6349000"/>
    <s v="High"/>
    <n v="0.35"/>
    <x v="3"/>
    <n v="0.14499999999999999"/>
    <n v="797600"/>
    <n v="14356000"/>
    <x v="0"/>
    <x v="0"/>
    <n v="0"/>
    <n v="0"/>
    <n v="1"/>
    <m/>
    <n v="1"/>
    <n v="1"/>
    <n v="1"/>
    <n v="0"/>
    <n v="3"/>
    <s v="Low Risk"/>
    <n v="9"/>
    <s v="6-11 bulan"/>
  </r>
  <r>
    <s v="KRM01537"/>
    <d v="2026-04-23T00:00:00"/>
    <x v="2"/>
    <s v="Hendra Santoso"/>
    <s v="78181408966811"/>
    <n v="47"/>
    <s v="Perempuan"/>
    <x v="4"/>
    <n v="4517000"/>
    <n v="0.30602169581580696"/>
    <x v="2"/>
    <s v="Riau"/>
    <x v="0"/>
    <s v="Genio"/>
    <s v="Matic Entry"/>
    <n v="19316000"/>
    <n v="4829000"/>
    <s v="Medium"/>
    <n v="0.25"/>
    <x v="0"/>
    <n v="0.14499999999999999"/>
    <n v="1382300"/>
    <n v="16588000"/>
    <x v="0"/>
    <x v="0"/>
    <n v="0"/>
    <n v="0"/>
    <n v="1"/>
    <s v="survey ulang"/>
    <n v="3"/>
    <n v="2"/>
    <n v="1"/>
    <n v="0"/>
    <n v="6"/>
    <s v="Low Risk"/>
    <n v="5"/>
    <s v="0-5 bulan"/>
  </r>
  <r>
    <s v="KRM01538"/>
    <d v="2026-04-25T00:00:00"/>
    <x v="2"/>
    <s v="Fajar Pratama"/>
    <s v="64041703825446"/>
    <n v="30"/>
    <s v="Lakilaki"/>
    <x v="1"/>
    <n v="5949000"/>
    <n v="9.5495041183392165E-2"/>
    <x v="15"/>
    <s v="DKI Jakarta"/>
    <x v="0"/>
    <s v="CB150R"/>
    <s v="Sport"/>
    <n v="30400000"/>
    <n v="10640000"/>
    <s v="High"/>
    <n v="0.35"/>
    <x v="1"/>
    <n v="0.14499999999999999"/>
    <n v="568100"/>
    <n v="34086000"/>
    <x v="0"/>
    <x v="0"/>
    <n v="0"/>
    <n v="0"/>
    <n v="1"/>
    <s v="data kurang"/>
    <n v="1"/>
    <n v="1"/>
    <n v="4"/>
    <n v="0"/>
    <n v="6"/>
    <s v="Low Risk"/>
    <n v="5"/>
    <s v="0-5 bulan"/>
  </r>
  <r>
    <s v="KRM01539"/>
    <d v="2026-01-28T00:00:00"/>
    <x v="5"/>
    <s v="Dian Nugroho"/>
    <s v="52041212818907"/>
    <n v="21"/>
    <s v="Lakilaki"/>
    <x v="8"/>
    <n v="2961000"/>
    <n v="0.28682877406281659"/>
    <x v="1"/>
    <s v="Sumatera Selatan"/>
    <x v="1"/>
    <s v="MT15"/>
    <s v="Sport Naked"/>
    <n v="39693000"/>
    <n v="13893000"/>
    <s v="High"/>
    <n v="0.35"/>
    <x v="2"/>
    <n v="0.14499999999999999"/>
    <n v="849300"/>
    <n v="40764000"/>
    <x v="0"/>
    <x v="0"/>
    <n v="0"/>
    <n v="0"/>
    <n v="1"/>
    <m/>
    <n v="2"/>
    <n v="1"/>
    <n v="3"/>
    <n v="0"/>
    <n v="6"/>
    <s v="Low Risk"/>
    <n v="8"/>
    <s v="6-11 bulan"/>
  </r>
  <r>
    <s v="KRM01540"/>
    <d v="2026-02-15T00:00:00"/>
    <x v="3"/>
    <s v="Rina Wijaya"/>
    <s v="49441811929203"/>
    <n v="43"/>
    <s v="Lakilaki"/>
    <x v="0"/>
    <n v="5982000"/>
    <n v="0.16155132062855232"/>
    <x v="17"/>
    <s v="Jawa Barat"/>
    <x v="0"/>
    <s v="PCX 160"/>
    <s v="Matic Premium"/>
    <n v="37348000"/>
    <n v="3735000"/>
    <s v="Low"/>
    <n v="0.1"/>
    <x v="1"/>
    <n v="0.14499999999999999"/>
    <n v="966400"/>
    <n v="57983000"/>
    <x v="0"/>
    <x v="0"/>
    <n v="0"/>
    <n v="0"/>
    <n v="1"/>
    <s v="verifikasi"/>
    <n v="1"/>
    <n v="3"/>
    <n v="4"/>
    <n v="0"/>
    <n v="8"/>
    <s v="Medium Risk"/>
    <n v="8"/>
    <s v="6-11 bulan"/>
  </r>
  <r>
    <s v="KRM01541"/>
    <d v="2026-03-24T00:00:00"/>
    <x v="1"/>
    <s v="Ayu Lestari"/>
    <s v="49301011737286"/>
    <n v="36"/>
    <s v="Perempuan"/>
    <x v="1"/>
    <n v="7053000"/>
    <n v="6.1945271515667089E-2"/>
    <x v="14"/>
    <s v="DKI Jakarta"/>
    <x v="0"/>
    <s v="Scoopy"/>
    <s v="Matic Stylish"/>
    <n v="23378000"/>
    <n v="8182000"/>
    <s v="High"/>
    <n v="0.35"/>
    <x v="1"/>
    <n v="0.14499999999999999"/>
    <n v="436900"/>
    <n v="26213000"/>
    <x v="0"/>
    <x v="1"/>
    <n v="64"/>
    <n v="1"/>
    <n v="2"/>
    <s v="ok"/>
    <n v="1"/>
    <n v="1"/>
    <n v="4"/>
    <n v="2"/>
    <n v="8"/>
    <s v="Medium Risk"/>
    <n v="6"/>
    <s v="6-11 bulan"/>
  </r>
  <r>
    <s v="KRM01542"/>
    <d v="2026-02-11T00:00:00"/>
    <x v="3"/>
    <s v="Eka Susanti"/>
    <s v="83641007872419"/>
    <n v="41"/>
    <s v="Perempuan"/>
    <x v="3"/>
    <n v="6748000"/>
    <n v="0.13941908713692946"/>
    <x v="17"/>
    <s v="Jawa Barat"/>
    <x v="1"/>
    <s v="MT15"/>
    <s v="Sport Naked"/>
    <n v="38499000"/>
    <n v="5775000"/>
    <s v="Medium"/>
    <n v="0.15"/>
    <x v="1"/>
    <n v="0.14499999999999999"/>
    <n v="940800"/>
    <n v="56449000"/>
    <x v="0"/>
    <x v="1"/>
    <n v="34"/>
    <n v="1"/>
    <n v="2"/>
    <m/>
    <n v="1"/>
    <n v="2"/>
    <n v="4"/>
    <n v="2"/>
    <n v="9"/>
    <s v="High Risk"/>
    <n v="8"/>
    <s v="6-11 bulan"/>
  </r>
  <r>
    <s v="KRM01543"/>
    <d v="2026-06-08T00:00:00"/>
    <x v="0"/>
    <s v="Ahmad Anggraini"/>
    <s v="90452409817389"/>
    <n v="36"/>
    <s v="Lakilaki"/>
    <x v="3"/>
    <n v="3048000"/>
    <n v="0.45160761154855644"/>
    <x v="20"/>
    <s v="DKI Jakarta"/>
    <x v="0"/>
    <s v="Revo X"/>
    <s v="Bebek"/>
    <n v="18032000"/>
    <n v="3606000"/>
    <s v="Medium"/>
    <n v="0.2"/>
    <x v="0"/>
    <n v="0.14499999999999999"/>
    <n v="1376500"/>
    <n v="16518000"/>
    <x v="0"/>
    <x v="0"/>
    <n v="0"/>
    <n v="0"/>
    <n v="1"/>
    <s v="verifikasi"/>
    <n v="4"/>
    <n v="2"/>
    <n v="1"/>
    <n v="0"/>
    <n v="7"/>
    <s v="Medium Risk"/>
    <n v="4"/>
    <s v="0-5 bulan"/>
  </r>
  <r>
    <s v="KRM01544"/>
    <d v="2026-04-13T00:00:00"/>
    <x v="2"/>
    <s v="Dian Susanti"/>
    <s v="59322809594508"/>
    <n v="48"/>
    <s v="Perempuan"/>
    <x v="4"/>
    <n v="7326000"/>
    <n v="0.42945672945672947"/>
    <x v="20"/>
    <s v="DKI Jakarta"/>
    <x v="1"/>
    <s v="MT15"/>
    <s v="Sport Naked"/>
    <n v="38793000"/>
    <n v="5819000"/>
    <s v="Medium"/>
    <n v="0.15"/>
    <x v="0"/>
    <n v="0.14499999999999999"/>
    <n v="3146200"/>
    <n v="37755000"/>
    <x v="0"/>
    <x v="0"/>
    <n v="0"/>
    <n v="0"/>
    <n v="1"/>
    <s v="ok"/>
    <n v="4"/>
    <n v="2"/>
    <n v="1"/>
    <n v="0"/>
    <n v="7"/>
    <s v="Medium Risk"/>
    <n v="6"/>
    <s v="6-11 bulan"/>
  </r>
  <r>
    <s v="KRM01545"/>
    <d v="2026-06-14T00:00:00"/>
    <x v="0"/>
    <s v="Budi Pratama"/>
    <s v="34042507943593"/>
    <n v="50"/>
    <s v="Lakilaki"/>
    <x v="1"/>
    <n v="9337000"/>
    <n v="0.11591517618078612"/>
    <x v="14"/>
    <s v="DKI Jakarta"/>
    <x v="0"/>
    <s v="ADV 160"/>
    <s v="Adventure"/>
    <n v="41774000"/>
    <n v="14621000"/>
    <s v="High"/>
    <n v="0.35"/>
    <x v="4"/>
    <n v="0.14499999999999999"/>
    <n v="1082300"/>
    <n v="38964000"/>
    <x v="0"/>
    <x v="0"/>
    <n v="0"/>
    <n v="0"/>
    <n v="1"/>
    <s v="verifikasi"/>
    <n v="1"/>
    <n v="1"/>
    <n v="2"/>
    <n v="0"/>
    <n v="4"/>
    <s v="Low Risk"/>
    <n v="4"/>
    <s v="0-5 bulan"/>
  </r>
  <r>
    <s v="KRM01546"/>
    <d v="2026-04-14T00:00:00"/>
    <x v="2"/>
    <s v="Reza Permata"/>
    <s v="77252802657553"/>
    <n v="36"/>
    <s v="Lakilaki"/>
    <x v="9"/>
    <n v="5540000"/>
    <n v="0.26310469314079421"/>
    <x v="13"/>
    <s v="Jawa Barat"/>
    <x v="0"/>
    <s v="Vario 125"/>
    <s v="Matic Mid"/>
    <n v="25461000"/>
    <n v="10185000"/>
    <s v="High"/>
    <n v="0.4"/>
    <x v="0"/>
    <n v="0.14499999999999999"/>
    <n v="1457600"/>
    <n v="17491000"/>
    <x v="0"/>
    <x v="0"/>
    <n v="0"/>
    <n v="0"/>
    <n v="1"/>
    <m/>
    <n v="2"/>
    <n v="1"/>
    <n v="1"/>
    <n v="0"/>
    <n v="4"/>
    <s v="Low Risk"/>
    <n v="6"/>
    <s v="6-11 bulan"/>
  </r>
  <r>
    <s v="KRM01547"/>
    <d v="2026-01-26T00:00:00"/>
    <x v="5"/>
    <s v="Dani Hakim"/>
    <s v="42152210921456"/>
    <n v="41"/>
    <s v="Lakilaki"/>
    <x v="9"/>
    <n v="3852000"/>
    <n v="0.11448598130841121"/>
    <x v="10"/>
    <s v="Jawa Timur"/>
    <x v="0"/>
    <s v="Revo X"/>
    <s v="Bebek"/>
    <n v="17864000"/>
    <n v="4466000"/>
    <s v="Medium"/>
    <n v="0.25"/>
    <x v="2"/>
    <n v="0.14499999999999999"/>
    <n v="441000"/>
    <n v="21169000"/>
    <x v="0"/>
    <x v="0"/>
    <n v="0"/>
    <n v="0"/>
    <n v="1"/>
    <s v="approved"/>
    <n v="1"/>
    <n v="2"/>
    <n v="3"/>
    <n v="0"/>
    <n v="6"/>
    <s v="Low Risk"/>
    <n v="8"/>
    <s v="6-11 bulan"/>
  </r>
  <r>
    <s v="KRM01548"/>
    <d v="2026-05-25T00:00:00"/>
    <x v="4"/>
    <s v="Yusuf Wibowo"/>
    <s v="77441911528570"/>
    <n v="29"/>
    <s v="Perempuan"/>
    <x v="8"/>
    <n v="2774000"/>
    <n v="0.61236481614996396"/>
    <x v="0"/>
    <s v="Bali"/>
    <x v="1"/>
    <s v="XMAX 250"/>
    <s v="Maxi Scooter"/>
    <n v="60878000"/>
    <n v="18263000"/>
    <s v="High"/>
    <n v="0.3"/>
    <x v="4"/>
    <n v="0.14499999999999999"/>
    <n v="1698700"/>
    <n v="61152000"/>
    <x v="0"/>
    <x v="0"/>
    <n v="0"/>
    <n v="0"/>
    <n v="1"/>
    <m/>
    <n v="4"/>
    <n v="1"/>
    <n v="2"/>
    <n v="0"/>
    <n v="7"/>
    <s v="Medium Risk"/>
    <n v="4"/>
    <s v="0-5 bulan"/>
  </r>
  <r>
    <s v="KRM01549"/>
    <d v="2026-01-03T00:00:00"/>
    <x v="5"/>
    <s v="Dian Santoso"/>
    <s v="67662308862026"/>
    <n v="55"/>
    <s v="Perempuan"/>
    <x v="4"/>
    <n v="5990000"/>
    <n v="0.14432387312186978"/>
    <x v="13"/>
    <s v="Jawa Barat"/>
    <x v="1"/>
    <s v="Aerox 155"/>
    <s v="Matic Sport"/>
    <n v="32829000"/>
    <n v="6566000"/>
    <s v="Medium"/>
    <n v="0.2"/>
    <x v="2"/>
    <n v="0.14499999999999999"/>
    <n v="864500"/>
    <n v="41495000"/>
    <x v="0"/>
    <x v="2"/>
    <n v="0"/>
    <n v="0"/>
    <n v="0"/>
    <m/>
    <n v="1"/>
    <n v="2"/>
    <n v="3"/>
    <n v="0"/>
    <n v="6"/>
    <s v="Low Risk"/>
    <n v="9"/>
    <s v="6-11 bulan"/>
  </r>
  <r>
    <s v="KRM01550"/>
    <d v="2026-02-22T00:00:00"/>
    <x v="3"/>
    <s v="Dewi Kusuma"/>
    <s v="37782910977786"/>
    <n v="57"/>
    <s v="Lakilaki"/>
    <x v="0"/>
    <n v="5080000"/>
    <n v="0.46413385826771653"/>
    <x v="12"/>
    <s v="DKI Jakarta"/>
    <x v="4"/>
    <s v="KLX 150"/>
    <s v="Trail"/>
    <n v="38732000"/>
    <n v="3873000"/>
    <s v="Low"/>
    <n v="0.1"/>
    <x v="3"/>
    <n v="0.14499999999999999"/>
    <n v="2357800"/>
    <n v="42441000"/>
    <x v="0"/>
    <x v="0"/>
    <n v="0"/>
    <n v="0"/>
    <n v="1"/>
    <s v="data kurang"/>
    <n v="4"/>
    <n v="3"/>
    <n v="1"/>
    <n v="0"/>
    <n v="8"/>
    <s v="Medium Risk"/>
    <n v="8"/>
    <s v="6-11 bulan"/>
  </r>
  <r>
    <s v="KRM01551"/>
    <d v="2026-05-19T00:00:00"/>
    <x v="4"/>
    <s v="Agus Wijaya"/>
    <s v="38272101955791"/>
    <n v="58"/>
    <s v="Lakilaki"/>
    <x v="3"/>
    <n v="6880000"/>
    <n v="0.20719476744186047"/>
    <x v="6"/>
    <s v="DIY"/>
    <x v="0"/>
    <s v="Revo X"/>
    <s v="Bebek"/>
    <n v="17577000"/>
    <n v="2637000"/>
    <s v="Medium"/>
    <n v="0.15"/>
    <x v="0"/>
    <n v="0.14499999999999999"/>
    <n v="1425500"/>
    <n v="17106000"/>
    <x v="0"/>
    <x v="0"/>
    <n v="0"/>
    <n v="0"/>
    <n v="1"/>
    <s v="verifikasi"/>
    <n v="2"/>
    <n v="2"/>
    <n v="1"/>
    <n v="0"/>
    <n v="5"/>
    <s v="Low Risk"/>
    <n v="5"/>
    <s v="0-5 bulan"/>
  </r>
  <r>
    <s v="KRM01552"/>
    <d v="2026-01-06T00:00:00"/>
    <x v="5"/>
    <s v="Tri Kurniawan"/>
    <s v="38981505997484"/>
    <n v="40"/>
    <s v="Lakilaki"/>
    <x v="9"/>
    <n v="5924000"/>
    <n v="0.19601620526671168"/>
    <x v="6"/>
    <s v="DIY"/>
    <x v="0"/>
    <s v="Scoopy"/>
    <s v="Matic Stylish"/>
    <n v="24005000"/>
    <n v="2401000"/>
    <s v="Low"/>
    <n v="0.1"/>
    <x v="5"/>
    <n v="0.14499999999999999"/>
    <n v="1161200"/>
    <n v="27870000"/>
    <x v="0"/>
    <x v="0"/>
    <n v="0"/>
    <n v="0"/>
    <n v="1"/>
    <m/>
    <n v="1"/>
    <n v="3"/>
    <n v="1"/>
    <n v="0"/>
    <n v="5"/>
    <s v="Low Risk"/>
    <n v="9"/>
    <s v="6-11 bulan"/>
  </r>
  <r>
    <s v="KRM01553"/>
    <d v="2026-01-25T00:00:00"/>
    <x v="5"/>
    <s v="Bagus Saputra"/>
    <s v="71421907541838"/>
    <n v="37"/>
    <s v="Lakilaki"/>
    <x v="6"/>
    <n v="4037000"/>
    <n v="0.31862769383205353"/>
    <x v="17"/>
    <s v="Jawa Barat"/>
    <x v="1"/>
    <s v="MT15"/>
    <s v="Sport Naked"/>
    <n v="39885000"/>
    <n v="15954000"/>
    <s v="High"/>
    <n v="0.4"/>
    <x v="5"/>
    <n v="0.14499999999999999"/>
    <n v="1286300"/>
    <n v="30871000"/>
    <x v="0"/>
    <x v="0"/>
    <n v="0"/>
    <n v="0"/>
    <n v="1"/>
    <s v="survey ulang"/>
    <n v="3"/>
    <n v="1"/>
    <n v="1"/>
    <n v="0"/>
    <n v="5"/>
    <s v="Low Risk"/>
    <n v="8"/>
    <s v="6-11 bulan"/>
  </r>
  <r>
    <s v="KRM01554"/>
    <d v="2026-10-02T00:00:00"/>
    <x v="6"/>
    <s v="Dewi Pratama"/>
    <s v="69321909823243"/>
    <n v="42"/>
    <s v="Perempuan"/>
    <x v="0"/>
    <n v="5106000"/>
    <n v="0.1862514688601645"/>
    <x v="5"/>
    <s v="Kalimantan Timur"/>
    <x v="0"/>
    <s v="Genio"/>
    <s v="Matic Entry"/>
    <n v="20084000"/>
    <n v="6025000"/>
    <s v="High"/>
    <n v="0.3"/>
    <x v="3"/>
    <n v="0.14499999999999999"/>
    <n v="951000"/>
    <n v="17117000"/>
    <x v="0"/>
    <x v="0"/>
    <n v="0"/>
    <n v="0"/>
    <n v="1"/>
    <m/>
    <n v="1"/>
    <n v="1"/>
    <n v="1"/>
    <n v="0"/>
    <n v="3"/>
    <s v="Low Risk"/>
    <n v="0"/>
    <s v="0-5 bulan"/>
  </r>
  <r>
    <s v="KRM01555"/>
    <d v="2026-05-26T00:00:00"/>
    <x v="4"/>
    <s v="Siti Anggraini"/>
    <s v="42522711535641"/>
    <n v="45"/>
    <s v="Perempuan"/>
    <x v="6"/>
    <n v="4008000"/>
    <n v="0.18268463073852295"/>
    <x v="10"/>
    <s v="Jawa Timur"/>
    <x v="0"/>
    <s v="Revo X"/>
    <s v="Bebek"/>
    <n v="18040000"/>
    <n v="7216000"/>
    <s v="High"/>
    <n v="0.4"/>
    <x v="3"/>
    <n v="0.14499999999999999"/>
    <n v="732200"/>
    <n v="13179000"/>
    <x v="0"/>
    <x v="0"/>
    <n v="0"/>
    <n v="0"/>
    <n v="1"/>
    <s v="survey ulang"/>
    <n v="1"/>
    <n v="1"/>
    <n v="1"/>
    <n v="0"/>
    <n v="3"/>
    <s v="Low Risk"/>
    <n v="4"/>
    <s v="0-5 bulan"/>
  </r>
  <r>
    <s v="KRM01556"/>
    <d v="2026-06-03T00:00:00"/>
    <x v="0"/>
    <s v="Tidak Diketahui"/>
    <s v="Invalid"/>
    <n v="23"/>
    <s v="Lakilaki"/>
    <x v="8"/>
    <n v="2811000"/>
    <n v="0.5874421913909641"/>
    <x v="8"/>
    <s v="Banten"/>
    <x v="1"/>
    <s v="R15"/>
    <s v="Sport"/>
    <n v="40962000"/>
    <n v="10241000"/>
    <s v="Medium"/>
    <n v="0.25"/>
    <x v="5"/>
    <n v="0.14499999999999999"/>
    <n v="1651300"/>
    <n v="39630000"/>
    <x v="0"/>
    <x v="0"/>
    <n v="0"/>
    <n v="0"/>
    <n v="1"/>
    <m/>
    <n v="4"/>
    <n v="2"/>
    <n v="1"/>
    <n v="0"/>
    <n v="7"/>
    <s v="Medium Risk"/>
    <n v="4"/>
    <s v="0-5 bulan"/>
  </r>
  <r>
    <s v="KRM01557"/>
    <d v="2026-05-16T00:00:00"/>
    <x v="4"/>
    <s v="Tri Utami"/>
    <s v="88862303663263"/>
    <n v="23"/>
    <s v="Perempuan"/>
    <x v="0"/>
    <n v="7385000"/>
    <n v="8.2464454976303322E-2"/>
    <x v="2"/>
    <s v="Riau"/>
    <x v="3"/>
    <s v="Dazz"/>
    <s v="Matic Entry"/>
    <n v="16186000"/>
    <n v="4856000"/>
    <s v="High"/>
    <n v="0.3"/>
    <x v="5"/>
    <n v="0.14499999999999999"/>
    <n v="609000"/>
    <n v="14615000"/>
    <x v="0"/>
    <x v="0"/>
    <n v="0"/>
    <n v="0"/>
    <n v="1"/>
    <s v="survey ulang"/>
    <n v="1"/>
    <n v="1"/>
    <n v="1"/>
    <n v="0"/>
    <n v="3"/>
    <s v="Low Risk"/>
    <n v="5"/>
    <s v="0-5 bulan"/>
  </r>
  <r>
    <s v="KRM01558"/>
    <d v="2026-02-14T00:00:00"/>
    <x v="3"/>
    <s v="Reza Sari"/>
    <s v="96332104885876"/>
    <n v="22"/>
    <s v="Lakilaki"/>
    <x v="0"/>
    <n v="5979000"/>
    <n v="7.7972905168088302E-2"/>
    <x v="13"/>
    <s v="Jawa Barat"/>
    <x v="2"/>
    <s v="Address"/>
    <s v="Matic Mid"/>
    <n v="20271000"/>
    <n v="4054000"/>
    <s v="Medium"/>
    <n v="0.2"/>
    <x v="1"/>
    <n v="0.14499999999999999"/>
    <n v="466200"/>
    <n v="27975000"/>
    <x v="0"/>
    <x v="0"/>
    <n v="0"/>
    <n v="0"/>
    <n v="1"/>
    <m/>
    <n v="1"/>
    <n v="2"/>
    <n v="4"/>
    <n v="0"/>
    <n v="7"/>
    <s v="Medium Risk"/>
    <n v="8"/>
    <s v="6-11 bulan"/>
  </r>
  <r>
    <s v="KRM01559"/>
    <d v="2026-02-21T00:00:00"/>
    <x v="3"/>
    <s v="Tri Cahyono"/>
    <s v="97192102706300"/>
    <n v="51"/>
    <s v="Perempuan"/>
    <x v="3"/>
    <n v="3467000"/>
    <n v="0.16094606287856936"/>
    <x v="13"/>
    <s v="Jawa Barat"/>
    <x v="0"/>
    <s v="Genio"/>
    <s v="Matic Entry"/>
    <n v="19999000"/>
    <n v="6000000"/>
    <s v="High"/>
    <n v="0.3"/>
    <x v="4"/>
    <n v="0.14499999999999999"/>
    <n v="558000"/>
    <n v="20088000"/>
    <x v="0"/>
    <x v="0"/>
    <n v="0"/>
    <n v="0"/>
    <n v="1"/>
    <m/>
    <n v="1"/>
    <n v="1"/>
    <n v="2"/>
    <n v="0"/>
    <n v="4"/>
    <s v="Low Risk"/>
    <n v="8"/>
    <s v="6-11 bulan"/>
  </r>
  <r>
    <s v="KRM01560"/>
    <d v="2026-04-25T00:00:00"/>
    <x v="2"/>
    <s v="Ahmad Fauzi"/>
    <s v="66291005529748"/>
    <n v="33"/>
    <s v="Perempuan"/>
    <x v="9"/>
    <n v="6349000"/>
    <n v="5.2417703575366202E-2"/>
    <x v="4"/>
    <s v="Kalimantan Selatan"/>
    <x v="0"/>
    <s v="Revo X"/>
    <s v="Bebek"/>
    <n v="17808000"/>
    <n v="6233000"/>
    <s v="High"/>
    <n v="0.35"/>
    <x v="1"/>
    <n v="0.14499999999999999"/>
    <n v="332800"/>
    <n v="19966000"/>
    <x v="0"/>
    <x v="0"/>
    <n v="0"/>
    <n v="0"/>
    <n v="1"/>
    <s v="verifikasi"/>
    <n v="1"/>
    <n v="1"/>
    <n v="4"/>
    <n v="0"/>
    <n v="6"/>
    <s v="Low Risk"/>
    <n v="5"/>
    <s v="0-5 bulan"/>
  </r>
  <r>
    <s v="KRM01561"/>
    <d v="2026-03-01T00:00:00"/>
    <x v="1"/>
    <s v="Siti Rahayu"/>
    <s v="82481402675181"/>
    <n v="25"/>
    <s v="Perempuan"/>
    <x v="3"/>
    <n v="7060000"/>
    <n v="0.26390934844192637"/>
    <x v="9"/>
    <s v="Jawa Tengah"/>
    <x v="1"/>
    <s v="XMAX 250"/>
    <s v="Maxi Scooter"/>
    <n v="62323000"/>
    <n v="15581000"/>
    <s v="Medium"/>
    <n v="0.25"/>
    <x v="4"/>
    <n v="0.14499999999999999"/>
    <n v="1863200"/>
    <n v="67075000"/>
    <x v="1"/>
    <x v="3"/>
    <n v="20"/>
    <n v="1"/>
    <n v="3"/>
    <m/>
    <n v="2"/>
    <n v="2"/>
    <n v="2"/>
    <n v="2"/>
    <n v="8"/>
    <s v="Medium Risk"/>
    <n v="7"/>
    <s v="6-11 bulan"/>
  </r>
  <r>
    <s v="KRM01562"/>
    <d v="2026-02-22T00:00:00"/>
    <x v="3"/>
    <s v="Nia Purnama"/>
    <s v="57321110834842"/>
    <n v="36"/>
    <s v="Lakilaki"/>
    <x v="9"/>
    <n v="4346000"/>
    <n v="0.16063046479521398"/>
    <x v="2"/>
    <s v="Riau"/>
    <x v="0"/>
    <s v="Genio"/>
    <s v="Matic Entry"/>
    <n v="19980000"/>
    <n v="6993000"/>
    <s v="High"/>
    <n v="0.35"/>
    <x v="5"/>
    <n v="0.14499999999999999"/>
    <n v="698100"/>
    <n v="16754000"/>
    <x v="0"/>
    <x v="0"/>
    <n v="0"/>
    <n v="0"/>
    <n v="1"/>
    <m/>
    <n v="1"/>
    <n v="1"/>
    <n v="1"/>
    <n v="0"/>
    <n v="3"/>
    <s v="Low Risk"/>
    <n v="8"/>
    <s v="6-11 bulan"/>
  </r>
  <r>
    <s v="KRM01563"/>
    <d v="2026-06-01T00:00:00"/>
    <x v="0"/>
    <s v="Ayu Santoso"/>
    <s v="92021307571573"/>
    <n v="26"/>
    <s v="Perempuan"/>
    <x v="2"/>
    <n v="2446000"/>
    <n v="0.69411283728536388"/>
    <x v="14"/>
    <s v="DKI Jakarta"/>
    <x v="0"/>
    <s v="ADV 160"/>
    <s v="Adventure"/>
    <n v="42116000"/>
    <n v="10529000"/>
    <s v="Medium"/>
    <n v="0.25"/>
    <x v="5"/>
    <n v="0.14499999999999999"/>
    <n v="1697800"/>
    <n v="40747000"/>
    <x v="0"/>
    <x v="0"/>
    <n v="0"/>
    <n v="0"/>
    <n v="1"/>
    <m/>
    <n v="4"/>
    <n v="2"/>
    <n v="1"/>
    <n v="0"/>
    <n v="7"/>
    <s v="Medium Risk"/>
    <n v="4"/>
    <s v="0-5 bulan"/>
  </r>
  <r>
    <s v="KRM01564"/>
    <d v="2026-05-01T00:00:00"/>
    <x v="4"/>
    <s v="Ahmad Nugroho"/>
    <s v="32351904654340"/>
    <n v="55"/>
    <s v="Perempuan"/>
    <x v="1"/>
    <n v="14655000"/>
    <n v="7.947458205390652E-2"/>
    <x v="14"/>
    <s v="DKI Jakarta"/>
    <x v="1"/>
    <s v="Aerox 155"/>
    <s v="Matic Sport"/>
    <n v="32466000"/>
    <n v="3247000"/>
    <s v="Low"/>
    <n v="0.1"/>
    <x v="4"/>
    <n v="0.14499999999999999"/>
    <n v="1164700"/>
    <n v="41929000"/>
    <x v="0"/>
    <x v="0"/>
    <n v="0"/>
    <n v="0"/>
    <n v="1"/>
    <s v="verifikasi"/>
    <n v="1"/>
    <n v="3"/>
    <n v="2"/>
    <n v="0"/>
    <n v="6"/>
    <s v="Low Risk"/>
    <n v="5"/>
    <s v="0-5 bulan"/>
  </r>
  <r>
    <s v="KRM01565"/>
    <s v="Data Tidak Lengkap"/>
    <x v="7"/>
    <s v="Tidak Diketahui"/>
    <s v="Data Tidak Lengkap"/>
    <n v="25"/>
    <s v="Perempuan"/>
    <x v="0"/>
    <n v="6111000"/>
    <n v="0.533742431680576"/>
    <x v="18"/>
    <s v="Jawa Barat"/>
    <x v="4"/>
    <s v="KLX 150"/>
    <s v="Trail"/>
    <n v="37981384"/>
    <n v="3798000"/>
    <s v="Low"/>
    <n v="0.1"/>
    <x v="0"/>
    <n v="0.14499999999999999"/>
    <n v="3261700"/>
    <n v="39140000"/>
    <x v="0"/>
    <x v="0"/>
    <n v="0"/>
    <n v="0"/>
    <n v="1"/>
    <s v="data kurang"/>
    <n v="4"/>
    <n v="3"/>
    <n v="1"/>
    <n v="0"/>
    <n v="8"/>
    <s v="Medium Risk"/>
    <s v="N/A"/>
    <s v="N/A"/>
  </r>
  <r>
    <s v="KRM01566"/>
    <d v="2026-04-05T00:00:00"/>
    <x v="2"/>
    <s v="Putri Hakim"/>
    <s v="81951906737167"/>
    <n v="55"/>
    <s v="Perempuan"/>
    <x v="0"/>
    <n v="5824000"/>
    <n v="0.20116758241758242"/>
    <x v="14"/>
    <s v="DKI Jakarta"/>
    <x v="1"/>
    <s v="NMAX 155"/>
    <s v="Matic Premium"/>
    <n v="34580000"/>
    <n v="5187000"/>
    <s v="Medium"/>
    <n v="0.15"/>
    <x v="4"/>
    <n v="0.14499999999999999"/>
    <n v="1171600"/>
    <n v="42178000"/>
    <x v="0"/>
    <x v="0"/>
    <n v="0"/>
    <n v="0"/>
    <n v="1"/>
    <s v="verifikasi"/>
    <n v="2"/>
    <n v="2"/>
    <n v="2"/>
    <n v="0"/>
    <n v="6"/>
    <s v="Low Risk"/>
    <n v="6"/>
    <s v="6-11 bulan"/>
  </r>
  <r>
    <s v="KRM01567"/>
    <d v="2026-02-16T00:00:00"/>
    <x v="3"/>
    <s v="Dewi Wijaya"/>
    <s v="53351605862757"/>
    <n v="41"/>
    <s v="Perempuan"/>
    <x v="1"/>
    <n v="13930000"/>
    <n v="5.1974156496769564E-2"/>
    <x v="2"/>
    <s v="Riau"/>
    <x v="0"/>
    <s v="Vario 160"/>
    <s v="Matic Mid"/>
    <n v="30270000"/>
    <n v="12108000"/>
    <s v="High"/>
    <n v="0.4"/>
    <x v="4"/>
    <n v="0.14499999999999999"/>
    <n v="724000"/>
    <n v="26063000"/>
    <x v="0"/>
    <x v="0"/>
    <n v="0"/>
    <n v="0"/>
    <n v="1"/>
    <m/>
    <n v="1"/>
    <n v="1"/>
    <n v="2"/>
    <n v="0"/>
    <n v="4"/>
    <s v="Low Risk"/>
    <n v="8"/>
    <s v="6-11 bulan"/>
  </r>
  <r>
    <s v="KRM01568"/>
    <d v="2026-03-09T00:00:00"/>
    <x v="1"/>
    <s v="Tri Wijaya"/>
    <s v="83882207648017"/>
    <n v="41"/>
    <s v="Perempuan"/>
    <x v="0"/>
    <n v="5884000"/>
    <n v="8.0999320190346696E-2"/>
    <x v="20"/>
    <s v="DKI Jakarta"/>
    <x v="0"/>
    <s v="Vario 125"/>
    <s v="Matic Mid"/>
    <n v="24134000"/>
    <n v="9654000"/>
    <s v="High"/>
    <n v="0.4"/>
    <x v="2"/>
    <n v="0.14499999999999999"/>
    <n v="476600"/>
    <n v="22879000"/>
    <x v="0"/>
    <x v="0"/>
    <n v="0"/>
    <n v="0"/>
    <n v="1"/>
    <s v="verifikasi"/>
    <n v="1"/>
    <n v="1"/>
    <n v="3"/>
    <n v="0"/>
    <n v="5"/>
    <s v="Low Risk"/>
    <n v="7"/>
    <s v="6-11 bulan"/>
  </r>
  <r>
    <s v="KRM01569"/>
    <d v="2026-05-25T00:00:00"/>
    <x v="4"/>
    <s v="Fajar Kurniawan"/>
    <s v="44492708544748"/>
    <n v="38"/>
    <s v="Perempuan"/>
    <x v="1"/>
    <n v="7534000"/>
    <n v="0.11852933368728431"/>
    <x v="20"/>
    <s v="DKI Jakarta"/>
    <x v="0"/>
    <s v="CB150R"/>
    <s v="Sport"/>
    <n v="30142000"/>
    <n v="3014000"/>
    <s v="Low"/>
    <n v="0.1"/>
    <x v="2"/>
    <n v="0.14499999999999999"/>
    <n v="893000"/>
    <n v="42863000"/>
    <x v="0"/>
    <x v="0"/>
    <n v="0"/>
    <n v="0"/>
    <n v="1"/>
    <m/>
    <n v="1"/>
    <n v="3"/>
    <n v="3"/>
    <n v="0"/>
    <n v="7"/>
    <s v="Medium Risk"/>
    <n v="4"/>
    <s v="0-5 bulan"/>
  </r>
  <r>
    <s v="KRM01570"/>
    <d v="2026-04-14T00:00:00"/>
    <x v="2"/>
    <s v="Fitriani Hartono"/>
    <s v="46932006596926"/>
    <n v="25"/>
    <s v="Perempuan"/>
    <x v="5"/>
    <n v="2914000"/>
    <n v="0.37004118050789292"/>
    <x v="12"/>
    <s v="DKI Jakarta"/>
    <x v="4"/>
    <s v="KLX 150"/>
    <s v="Trail"/>
    <n v="38647000"/>
    <n v="11594000"/>
    <s v="High"/>
    <n v="0.3"/>
    <x v="4"/>
    <n v="0.14499999999999999"/>
    <n v="1078300"/>
    <n v="38820000"/>
    <x v="0"/>
    <x v="2"/>
    <n v="0"/>
    <n v="0"/>
    <n v="0"/>
    <s v="verifikasi"/>
    <n v="3"/>
    <n v="1"/>
    <n v="2"/>
    <n v="0"/>
    <n v="6"/>
    <s v="Low Risk"/>
    <n v="6"/>
    <s v="6-11 bulan"/>
  </r>
  <r>
    <s v="KRM01571"/>
    <d v="2026-02-14T00:00:00"/>
    <x v="3"/>
    <s v="Ayu Nugroho"/>
    <s v="48381706501911"/>
    <n v="27"/>
    <s v="Lakilaki"/>
    <x v="0"/>
    <n v="5757000"/>
    <n v="0.10225812054889699"/>
    <x v="7"/>
    <s v="Jawa Barat"/>
    <x v="2"/>
    <s v="Nex II"/>
    <s v="Matic Entry"/>
    <n v="16409000"/>
    <n v="1641000"/>
    <s v="Low"/>
    <n v="0.1"/>
    <x v="4"/>
    <n v="0.14499999999999999"/>
    <n v="588700"/>
    <n v="21192000"/>
    <x v="0"/>
    <x v="2"/>
    <n v="0"/>
    <n v="0"/>
    <n v="0"/>
    <m/>
    <n v="1"/>
    <n v="3"/>
    <n v="2"/>
    <n v="0"/>
    <n v="6"/>
    <s v="Low Risk"/>
    <n v="8"/>
    <s v="6-11 bulan"/>
  </r>
  <r>
    <s v="KRM01573"/>
    <d v="2026-03-02T00:00:00"/>
    <x v="1"/>
    <s v="Dani Nugroho"/>
    <s v="77442111508787"/>
    <n v="33"/>
    <s v="Perempuan"/>
    <x v="6"/>
    <n v="6384000"/>
    <n v="0.1307017543859649"/>
    <x v="10"/>
    <s v="Jawa Timur"/>
    <x v="0"/>
    <s v="Scoopy"/>
    <s v="Matic Stylish"/>
    <n v="23883000"/>
    <n v="8359000"/>
    <s v="High"/>
    <n v="0.35"/>
    <x v="5"/>
    <n v="0.14499999999999999"/>
    <n v="834400"/>
    <n v="20026000"/>
    <x v="0"/>
    <x v="0"/>
    <n v="0"/>
    <n v="0"/>
    <n v="1"/>
    <s v="approved"/>
    <n v="1"/>
    <n v="1"/>
    <n v="1"/>
    <n v="0"/>
    <n v="3"/>
    <s v="Low Risk"/>
    <n v="7"/>
    <s v="6-11 bulan"/>
  </r>
  <r>
    <s v="KRM01574"/>
    <d v="2026-03-30T00:00:00"/>
    <x v="1"/>
    <s v="Fajar Wibowo"/>
    <s v="57721106965207"/>
    <n v="24"/>
    <s v="Lakilaki"/>
    <x v="8"/>
    <n v="2826000"/>
    <n v="0.2043170559094126"/>
    <x v="20"/>
    <s v="DKI Jakarta"/>
    <x v="1"/>
    <s v="Freego"/>
    <s v="Matic Mid"/>
    <n v="21928000"/>
    <n v="4386000"/>
    <s v="Medium"/>
    <n v="0.2"/>
    <x v="2"/>
    <n v="0.14499999999999999"/>
    <n v="577400"/>
    <n v="27716000"/>
    <x v="0"/>
    <x v="0"/>
    <n v="0"/>
    <n v="0"/>
    <n v="1"/>
    <m/>
    <n v="2"/>
    <n v="2"/>
    <n v="3"/>
    <n v="0"/>
    <n v="7"/>
    <s v="Medium Risk"/>
    <n v="6"/>
    <s v="6-11 bulan"/>
  </r>
  <r>
    <s v="KRM01575"/>
    <d v="2026-02-25T00:00:00"/>
    <x v="3"/>
    <s v="Dewi Hartono"/>
    <s v="37132602591613"/>
    <n v="56"/>
    <s v="Perempuan"/>
    <x v="0"/>
    <n v="7371000"/>
    <n v="0.12299552299552299"/>
    <x v="12"/>
    <s v="DKI Jakarta"/>
    <x v="1"/>
    <s v="Aerox 155"/>
    <s v="Matic Sport"/>
    <n v="32401000"/>
    <n v="4860000"/>
    <s v="Medium"/>
    <n v="0.15"/>
    <x v="2"/>
    <n v="0.14499999999999999"/>
    <n v="906600"/>
    <n v="43516000"/>
    <x v="0"/>
    <x v="0"/>
    <n v="0"/>
    <n v="0"/>
    <n v="1"/>
    <s v="data kurang"/>
    <n v="1"/>
    <n v="2"/>
    <n v="3"/>
    <n v="0"/>
    <n v="6"/>
    <s v="Low Risk"/>
    <n v="7"/>
    <s v="6-11 bulan"/>
  </r>
  <r>
    <s v="KRM01576"/>
    <d v="2026-03-29T00:00:00"/>
    <x v="1"/>
    <s v="Rahmat Wijaya"/>
    <s v="83721908746256"/>
    <n v="29"/>
    <s v="Lakilaki"/>
    <x v="0"/>
    <n v="7944000"/>
    <n v="0.14087361530715006"/>
    <x v="0"/>
    <s v="Bali"/>
    <x v="1"/>
    <s v="NMAX 155"/>
    <s v="Matic Premium"/>
    <n v="35093000"/>
    <n v="7019000"/>
    <s v="Medium"/>
    <n v="0.2"/>
    <x v="4"/>
    <n v="0.14499999999999999"/>
    <n v="1119100"/>
    <n v="40286000"/>
    <x v="0"/>
    <x v="1"/>
    <n v="33"/>
    <n v="2"/>
    <n v="2"/>
    <m/>
    <n v="1"/>
    <n v="2"/>
    <n v="2"/>
    <n v="2"/>
    <n v="7"/>
    <s v="Medium Risk"/>
    <n v="6"/>
    <s v="6-11 bulan"/>
  </r>
  <r>
    <s v="KRM01577"/>
    <d v="2026-01-29T00:00:00"/>
    <x v="5"/>
    <s v="Rizky Nugroho"/>
    <s v="69211902743438"/>
    <n v="38"/>
    <s v="Lakilaki"/>
    <x v="8"/>
    <n v="2942000"/>
    <n v="0.11556764106050306"/>
    <x v="3"/>
    <s v="Sulawesi Selatan"/>
    <x v="3"/>
    <s v="Dazz"/>
    <s v="Matic Entry"/>
    <n v="15769000"/>
    <n v="3942000"/>
    <s v="Medium"/>
    <n v="0.25"/>
    <x v="1"/>
    <n v="0.14499999999999999"/>
    <n v="340000"/>
    <n v="20401000"/>
    <x v="1"/>
    <x v="3"/>
    <n v="19"/>
    <n v="1"/>
    <n v="3"/>
    <s v="data kurang"/>
    <n v="1"/>
    <n v="2"/>
    <n v="4"/>
    <n v="2"/>
    <n v="9"/>
    <s v="High Risk"/>
    <n v="8"/>
    <s v="6-11 bulan"/>
  </r>
  <r>
    <s v="KRM01578"/>
    <d v="2026-02-27T00:00:00"/>
    <x v="3"/>
    <s v="Lestari Hidayah"/>
    <s v="63441506839179"/>
    <n v="55"/>
    <s v="Perempuan"/>
    <x v="0"/>
    <n v="6060000"/>
    <n v="0.15150165016501649"/>
    <x v="20"/>
    <s v="DKI Jakarta"/>
    <x v="1"/>
    <s v="NMAX 155"/>
    <s v="Matic Premium"/>
    <n v="35434000"/>
    <n v="12402000"/>
    <s v="High"/>
    <n v="0.35"/>
    <x v="4"/>
    <n v="0.14499999999999999"/>
    <n v="918100"/>
    <n v="33051000"/>
    <x v="0"/>
    <x v="0"/>
    <n v="0"/>
    <n v="0"/>
    <n v="1"/>
    <s v="ok"/>
    <n v="1"/>
    <n v="1"/>
    <n v="2"/>
    <n v="0"/>
    <n v="4"/>
    <s v="Low Risk"/>
    <n v="7"/>
    <s v="6-11 bulan"/>
  </r>
  <r>
    <s v="KRM01579"/>
    <d v="2026-01-05T00:00:00"/>
    <x v="5"/>
    <s v="Wahyu Pratama"/>
    <s v="53791702854910"/>
    <n v="53"/>
    <s v="Lakilaki"/>
    <x v="5"/>
    <n v="3855000"/>
    <n v="0.19143968871595332"/>
    <x v="6"/>
    <s v="DIY"/>
    <x v="1"/>
    <s v="Mio M3"/>
    <s v="Matic Entry"/>
    <n v="18308000"/>
    <n v="4577000"/>
    <s v="Medium"/>
    <n v="0.25"/>
    <x v="5"/>
    <n v="0.14499999999999999"/>
    <n v="738000"/>
    <n v="17713000"/>
    <x v="0"/>
    <x v="0"/>
    <n v="0"/>
    <n v="0"/>
    <n v="1"/>
    <s v="verifikasi"/>
    <n v="1"/>
    <n v="2"/>
    <n v="1"/>
    <n v="0"/>
    <n v="4"/>
    <s v="Low Risk"/>
    <n v="9"/>
    <s v="6-11 bulan"/>
  </r>
  <r>
    <s v="KRM01580"/>
    <d v="2026-06-02T00:00:00"/>
    <x v="0"/>
    <s v="Bagus Fauzi"/>
    <s v="54362904931452"/>
    <n v="45"/>
    <s v="Perempuan"/>
    <x v="3"/>
    <n v="6115000"/>
    <n v="7.3033524121013896E-2"/>
    <x v="0"/>
    <s v="Bali"/>
    <x v="2"/>
    <s v="Nex II"/>
    <s v="Matic Entry"/>
    <n v="16959000"/>
    <n v="3392000"/>
    <s v="Medium"/>
    <n v="0.2"/>
    <x v="2"/>
    <n v="0.14499999999999999"/>
    <n v="446600"/>
    <n v="21436000"/>
    <x v="0"/>
    <x v="0"/>
    <n v="0"/>
    <n v="0"/>
    <n v="1"/>
    <s v="verifikasi"/>
    <n v="1"/>
    <n v="2"/>
    <n v="3"/>
    <n v="0"/>
    <n v="6"/>
    <s v="Low Risk"/>
    <n v="4"/>
    <s v="0-5 bulan"/>
  </r>
  <r>
    <s v="KRM01581"/>
    <d v="2026-04-23T00:00:00"/>
    <x v="2"/>
    <s v="Rina Hakim"/>
    <s v="51441304791288"/>
    <n v="39"/>
    <s v="Lakilaki"/>
    <x v="1"/>
    <n v="13797000"/>
    <n v="0.13392766543451476"/>
    <x v="16"/>
    <s v="Jawa Timur"/>
    <x v="1"/>
    <s v="R15"/>
    <s v="Sport"/>
    <n v="42029000"/>
    <n v="14710000"/>
    <s v="High"/>
    <n v="0.35"/>
    <x v="3"/>
    <n v="0.14499999999999999"/>
    <n v="1847800"/>
    <n v="33260000"/>
    <x v="0"/>
    <x v="0"/>
    <n v="0"/>
    <n v="0"/>
    <n v="1"/>
    <s v="data kurang"/>
    <n v="1"/>
    <n v="1"/>
    <n v="1"/>
    <n v="0"/>
    <n v="3"/>
    <s v="Low Risk"/>
    <n v="5"/>
    <s v="0-5 bulan"/>
  </r>
  <r>
    <s v="KRM01582"/>
    <d v="2026-04-25T00:00:00"/>
    <x v="2"/>
    <s v="Fitra Permata"/>
    <s v="98532108536648"/>
    <n v="44"/>
    <s v="Perempuan"/>
    <x v="4"/>
    <n v="5973000"/>
    <n v="0.23433785367487026"/>
    <x v="13"/>
    <s v="Jawa Barat"/>
    <x v="0"/>
    <s v="Scoopy"/>
    <s v="Matic Stylish"/>
    <n v="22993000"/>
    <n v="2299000"/>
    <s v="Low"/>
    <n v="0.1"/>
    <x v="3"/>
    <n v="0.14499999999999999"/>
    <n v="1399700"/>
    <n v="25195000"/>
    <x v="0"/>
    <x v="0"/>
    <n v="0"/>
    <n v="0"/>
    <n v="1"/>
    <s v="data kurang"/>
    <n v="2"/>
    <n v="3"/>
    <n v="1"/>
    <n v="0"/>
    <n v="6"/>
    <s v="Low Risk"/>
    <n v="5"/>
    <s v="0-5 bulan"/>
  </r>
  <r>
    <s v="KRM01583"/>
    <d v="2026-06-02T00:00:00"/>
    <x v="0"/>
    <s v="Putri Prasetyo"/>
    <s v="78361512753459"/>
    <n v="44"/>
    <s v="Lakilaki"/>
    <x v="1"/>
    <n v="7386000"/>
    <n v="0.10315461684267534"/>
    <x v="10"/>
    <s v="Jawa Timur"/>
    <x v="2"/>
    <s v="Address"/>
    <s v="Matic Mid"/>
    <n v="20250000"/>
    <n v="6075000"/>
    <s v="High"/>
    <n v="0.3"/>
    <x v="5"/>
    <n v="0.14499999999999999"/>
    <n v="761900"/>
    <n v="18286000"/>
    <x v="0"/>
    <x v="0"/>
    <n v="0"/>
    <n v="0"/>
    <n v="1"/>
    <s v="approved"/>
    <n v="1"/>
    <n v="1"/>
    <n v="1"/>
    <n v="0"/>
    <n v="3"/>
    <s v="Low Risk"/>
    <n v="4"/>
    <s v="0-5 bulan"/>
  </r>
  <r>
    <s v="KRM01584"/>
    <d v="2026-02-25T00:00:00"/>
    <x v="3"/>
    <s v="Rizky Prasetyo"/>
    <s v="75412411825483"/>
    <n v="54"/>
    <s v="Lakilaki"/>
    <x v="1"/>
    <n v="10243000"/>
    <n v="8.1899834032998151E-2"/>
    <x v="6"/>
    <s v="DIY"/>
    <x v="0"/>
    <s v="Vario 125"/>
    <s v="Matic Mid"/>
    <n v="24761000"/>
    <n v="3714000"/>
    <s v="Medium"/>
    <n v="0.15"/>
    <x v="4"/>
    <n v="0.14499999999999999"/>
    <n v="838900"/>
    <n v="30202000"/>
    <x v="0"/>
    <x v="0"/>
    <n v="0"/>
    <n v="0"/>
    <n v="1"/>
    <s v="survey ulang"/>
    <n v="1"/>
    <n v="2"/>
    <n v="2"/>
    <n v="0"/>
    <n v="5"/>
    <s v="Low Risk"/>
    <n v="7"/>
    <s v="6-11 bulan"/>
  </r>
  <r>
    <s v="KRM01585"/>
    <d v="2026-04-25T00:00:00"/>
    <x v="2"/>
    <s v="Andi Lestari"/>
    <s v="38001102956327"/>
    <n v="48"/>
    <s v="Perempuan"/>
    <x v="8"/>
    <n v="2880000"/>
    <n v="1.2551041666666667"/>
    <x v="0"/>
    <s v="Bali"/>
    <x v="0"/>
    <s v="ADV 160"/>
    <s v="Adventure"/>
    <n v="42092000"/>
    <n v="4209000"/>
    <s v="Low"/>
    <n v="0.1"/>
    <x v="0"/>
    <n v="0.14499999999999999"/>
    <n v="3614700"/>
    <n v="43376000"/>
    <x v="0"/>
    <x v="0"/>
    <n v="0"/>
    <n v="0"/>
    <n v="1"/>
    <m/>
    <n v="4"/>
    <n v="3"/>
    <n v="1"/>
    <n v="0"/>
    <n v="8"/>
    <s v="Medium Risk"/>
    <n v="5"/>
    <s v="0-5 bulan"/>
  </r>
  <r>
    <s v="KRM01586"/>
    <d v="2026-05-02T00:00:00"/>
    <x v="4"/>
    <s v="Fitra Nugroho"/>
    <s v="61242105568671"/>
    <n v="22"/>
    <s v="Lakilaki"/>
    <x v="1"/>
    <n v="12983000"/>
    <n v="8.1722252175922355E-2"/>
    <x v="6"/>
    <s v="DIY"/>
    <x v="0"/>
    <s v="Revo X"/>
    <s v="Bebek"/>
    <n v="18533000"/>
    <n v="7413000"/>
    <s v="High"/>
    <n v="0.4"/>
    <x v="0"/>
    <n v="0.14499999999999999"/>
    <n v="1061000"/>
    <n v="12732000"/>
    <x v="0"/>
    <x v="0"/>
    <n v="0"/>
    <n v="0"/>
    <n v="1"/>
    <s v="approved"/>
    <n v="1"/>
    <n v="1"/>
    <n v="1"/>
    <n v="0"/>
    <n v="3"/>
    <s v="Low Risk"/>
    <n v="5"/>
    <s v="0-5 bulan"/>
  </r>
  <r>
    <s v="KRM01587"/>
    <d v="2026-11-02T00:00:00"/>
    <x v="10"/>
    <s v="Putri Kusuma"/>
    <s v="40731609791549"/>
    <n v="54"/>
    <s v="Perempuan"/>
    <x v="0"/>
    <n v="6065000"/>
    <n v="0.17081615828524319"/>
    <x v="10"/>
    <s v="Jawa Timur"/>
    <x v="2"/>
    <s v="Nex II"/>
    <s v="Matic Entry"/>
    <n v="16703000"/>
    <n v="5846000"/>
    <s v="High"/>
    <n v="0.35"/>
    <x v="0"/>
    <n v="0.14499999999999999"/>
    <n v="1036000"/>
    <n v="12432000"/>
    <x v="0"/>
    <x v="0"/>
    <n v="0"/>
    <n v="0"/>
    <n v="1"/>
    <m/>
    <n v="1"/>
    <n v="1"/>
    <n v="1"/>
    <n v="0"/>
    <n v="3"/>
    <s v="Low Risk"/>
    <s v="N/A"/>
    <s v="N/A"/>
  </r>
  <r>
    <s v="KRM01588"/>
    <d v="2026-02-06T00:00:00"/>
    <x v="3"/>
    <s v="Nurul Fauzi"/>
    <s v="41022405897227"/>
    <n v="45"/>
    <s v="Lakilaki"/>
    <x v="1"/>
    <n v="4448000"/>
    <n v="9.3008093525179858E-2"/>
    <x v="7"/>
    <s v="Jawa Barat"/>
    <x v="0"/>
    <s v="Beat Street"/>
    <s v="Matic Entry"/>
    <n v="19185000"/>
    <n v="4796000"/>
    <s v="Medium"/>
    <n v="0.25"/>
    <x v="1"/>
    <n v="0.14499999999999999"/>
    <n v="413700"/>
    <n v="24821000"/>
    <x v="0"/>
    <x v="0"/>
    <n v="0"/>
    <n v="0"/>
    <n v="1"/>
    <s v="ok"/>
    <n v="1"/>
    <n v="2"/>
    <n v="4"/>
    <n v="0"/>
    <n v="7"/>
    <s v="Medium Risk"/>
    <n v="8"/>
    <s v="6-11 bulan"/>
  </r>
  <r>
    <s v="KRM01589"/>
    <d v="2026-02-12T00:00:00"/>
    <x v="3"/>
    <s v="Budi Pratama"/>
    <s v="50701606617225"/>
    <n v="32"/>
    <s v="Lakilaki"/>
    <x v="3"/>
    <n v="6990000"/>
    <n v="0.11257510729613734"/>
    <x v="11"/>
    <s v="Sumatera Utara"/>
    <x v="1"/>
    <s v="Mio M3"/>
    <s v="Matic Entry"/>
    <n v="17898000"/>
    <n v="6264000"/>
    <s v="High"/>
    <n v="0.35"/>
    <x v="3"/>
    <n v="0.14499999999999999"/>
    <n v="786900"/>
    <n v="14164000"/>
    <x v="0"/>
    <x v="0"/>
    <n v="0"/>
    <n v="0"/>
    <n v="1"/>
    <m/>
    <n v="1"/>
    <n v="1"/>
    <n v="1"/>
    <n v="0"/>
    <n v="3"/>
    <s v="Low Risk"/>
    <n v="8"/>
    <s v="6-11 bulan"/>
  </r>
  <r>
    <s v="KRM01590"/>
    <d v="2026-03-31T00:00:00"/>
    <x v="1"/>
    <s v="Sri Hidayah"/>
    <s v="34722608709660"/>
    <n v="58"/>
    <s v="Perempuan"/>
    <x v="5"/>
    <n v="4427000"/>
    <n v="0.5057601084255704"/>
    <x v="12"/>
    <s v="DKI Jakarta"/>
    <x v="1"/>
    <s v="NMAX 155"/>
    <s v="Matic Premium"/>
    <n v="36102000"/>
    <n v="12636000"/>
    <s v="High"/>
    <n v="0.35"/>
    <x v="0"/>
    <n v="0.14499999999999999"/>
    <n v="2239000"/>
    <n v="26869000"/>
    <x v="0"/>
    <x v="0"/>
    <n v="0"/>
    <n v="0"/>
    <n v="1"/>
    <m/>
    <n v="4"/>
    <n v="1"/>
    <n v="1"/>
    <n v="0"/>
    <n v="6"/>
    <s v="Low Risk"/>
    <n v="6"/>
    <s v="6-11 bulan"/>
  </r>
  <r>
    <s v="KRM01591"/>
    <d v="2026-01-31T00:00:00"/>
    <x v="5"/>
    <s v="Fitra Fauzi"/>
    <s v="93211908915232"/>
    <n v="52"/>
    <s v="Perempuan"/>
    <x v="0"/>
    <n v="7963000"/>
    <n v="7.5674996860479724E-2"/>
    <x v="6"/>
    <s v="DIY"/>
    <x v="0"/>
    <s v="CB150R"/>
    <s v="Sport"/>
    <n v="30512000"/>
    <n v="12205000"/>
    <s v="High"/>
    <n v="0.4"/>
    <x v="2"/>
    <n v="0.14499999999999999"/>
    <n v="602600"/>
    <n v="28926000"/>
    <x v="0"/>
    <x v="0"/>
    <n v="0"/>
    <n v="0"/>
    <n v="1"/>
    <m/>
    <n v="1"/>
    <n v="1"/>
    <n v="3"/>
    <n v="0"/>
    <n v="5"/>
    <s v="Low Risk"/>
    <n v="8"/>
    <s v="6-11 bulan"/>
  </r>
  <r>
    <s v="KRM01592"/>
    <d v="2026-04-13T00:00:00"/>
    <x v="2"/>
    <s v="Tri Permata"/>
    <s v="98982006627279"/>
    <n v="39"/>
    <s v="Perempuan"/>
    <x v="0"/>
    <n v="7604000"/>
    <n v="5.7351394003156232E-2"/>
    <x v="17"/>
    <s v="Jawa Barat"/>
    <x v="0"/>
    <s v="Genio"/>
    <s v="Matic Entry"/>
    <n v="18959000"/>
    <n v="3792000"/>
    <s v="Medium"/>
    <n v="0.2"/>
    <x v="1"/>
    <n v="0.14499999999999999"/>
    <n v="436100"/>
    <n v="26163000"/>
    <x v="0"/>
    <x v="0"/>
    <n v="0"/>
    <n v="0"/>
    <n v="1"/>
    <s v="survey ulang"/>
    <n v="1"/>
    <n v="2"/>
    <n v="4"/>
    <n v="0"/>
    <n v="7"/>
    <s v="Medium Risk"/>
    <n v="6"/>
    <s v="6-11 bulan"/>
  </r>
  <r>
    <s v="KRM01593"/>
    <d v="2026-06-12T00:00:00"/>
    <x v="0"/>
    <s v="Hendra Cahyono"/>
    <s v="56122410564705"/>
    <n v="29"/>
    <s v="Perempuan"/>
    <x v="8"/>
    <n v="3590000"/>
    <n v="0.63699164345403902"/>
    <x v="15"/>
    <s v="DKI Jakarta"/>
    <x v="4"/>
    <s v="KLX 150"/>
    <s v="Trail"/>
    <n v="37565000"/>
    <n v="3756000"/>
    <s v="Low"/>
    <n v="0.1"/>
    <x v="3"/>
    <n v="0.14499999999999999"/>
    <n v="2286800"/>
    <n v="41162000"/>
    <x v="0"/>
    <x v="0"/>
    <n v="0"/>
    <n v="0"/>
    <n v="1"/>
    <s v="data kurang"/>
    <n v="4"/>
    <n v="3"/>
    <n v="1"/>
    <n v="0"/>
    <n v="8"/>
    <s v="Medium Risk"/>
    <n v="4"/>
    <s v="0-5 bulan"/>
  </r>
  <r>
    <s v="KRM01594"/>
    <d v="2026-10-06T00:00:00"/>
    <x v="6"/>
    <s v="Maya Hakim"/>
    <s v="35582804862302"/>
    <n v="25"/>
    <s v="Perempuan"/>
    <x v="2"/>
    <n v="2714000"/>
    <n v="0.28732498157700809"/>
    <x v="6"/>
    <s v="DIY"/>
    <x v="1"/>
    <s v="R15"/>
    <s v="Sport"/>
    <n v="41728000"/>
    <n v="14605000"/>
    <s v="High"/>
    <n v="0.35"/>
    <x v="1"/>
    <n v="0.14499999999999999"/>
    <n v="779800"/>
    <n v="46787000"/>
    <x v="0"/>
    <x v="0"/>
    <n v="0"/>
    <n v="0"/>
    <n v="1"/>
    <s v="verifikasi"/>
    <n v="2"/>
    <n v="1"/>
    <n v="4"/>
    <n v="0"/>
    <n v="7"/>
    <s v="Medium Risk"/>
    <n v="0"/>
    <s v="0-5 bulan"/>
  </r>
  <r>
    <s v="KRM01595"/>
    <d v="2026-04-06T00:00:00"/>
    <x v="2"/>
    <s v="Andi Setiawan"/>
    <s v="47042705643745"/>
    <n v="30"/>
    <s v="Lakilaki"/>
    <x v="0"/>
    <n v="6001000"/>
    <n v="0.19063489418430263"/>
    <x v="19"/>
    <s v="Jawa Barat"/>
    <x v="1"/>
    <s v="Mio M3"/>
    <s v="Matic Entry"/>
    <n v="18792000"/>
    <n v="1879000"/>
    <s v="Low"/>
    <n v="0.1"/>
    <x v="3"/>
    <n v="0.14499999999999999"/>
    <n v="1144000"/>
    <n v="20591000"/>
    <x v="0"/>
    <x v="0"/>
    <n v="0"/>
    <n v="0"/>
    <n v="1"/>
    <m/>
    <n v="1"/>
    <n v="3"/>
    <n v="1"/>
    <n v="0"/>
    <n v="5"/>
    <s v="Low Risk"/>
    <n v="6"/>
    <s v="6-11 bulan"/>
  </r>
  <r>
    <s v="KRM01596"/>
    <d v="2026-04-21T00:00:00"/>
    <x v="2"/>
    <s v="Joko Utami"/>
    <s v="66182708644819"/>
    <n v="27"/>
    <s v="Lakilaki"/>
    <x v="5"/>
    <n v="4276000"/>
    <n v="0.28847053320860616"/>
    <x v="13"/>
    <s v="Jawa Barat"/>
    <x v="1"/>
    <s v="R15"/>
    <s v="Sport"/>
    <n v="44087000"/>
    <n v="6613000"/>
    <s v="Medium"/>
    <n v="0.15"/>
    <x v="2"/>
    <n v="0.14499999999999999"/>
    <n v="1233500"/>
    <n v="59209000"/>
    <x v="0"/>
    <x v="0"/>
    <n v="0"/>
    <n v="0"/>
    <n v="1"/>
    <m/>
    <n v="2"/>
    <n v="2"/>
    <n v="3"/>
    <n v="0"/>
    <n v="7"/>
    <s v="Medium Risk"/>
    <n v="6"/>
    <s v="6-11 bulan"/>
  </r>
  <r>
    <s v="KRM01597"/>
    <d v="2026-02-22T00:00:00"/>
    <x v="3"/>
    <s v="Dewi Sari"/>
    <s v="87112807577684"/>
    <n v="42"/>
    <s v="Lakilaki"/>
    <x v="4"/>
    <n v="4741000"/>
    <n v="0.46173802995148705"/>
    <x v="4"/>
    <s v="Kalimantan Selatan"/>
    <x v="1"/>
    <s v="Aerox 155"/>
    <s v="Matic Sport"/>
    <n v="30591000"/>
    <n v="7648000"/>
    <s v="Medium"/>
    <n v="0.25"/>
    <x v="0"/>
    <n v="0.14499999999999999"/>
    <n v="2189100"/>
    <n v="26269000"/>
    <x v="0"/>
    <x v="0"/>
    <n v="0"/>
    <n v="0"/>
    <n v="1"/>
    <m/>
    <n v="4"/>
    <n v="2"/>
    <n v="1"/>
    <n v="0"/>
    <n v="7"/>
    <s v="Medium Risk"/>
    <n v="8"/>
    <s v="6-11 bulan"/>
  </r>
  <r>
    <s v="KRM01598"/>
    <d v="2026-03-05T00:00:00"/>
    <x v="1"/>
    <s v="Putri Hidayah"/>
    <s v="98302102759456"/>
    <n v="45"/>
    <s v="Perempuan"/>
    <x v="5"/>
    <n v="2997000"/>
    <n v="0.15225225225225225"/>
    <x v="11"/>
    <s v="Sumatera Utara"/>
    <x v="0"/>
    <s v="Revo X"/>
    <s v="Bebek"/>
    <n v="17609000"/>
    <n v="6163000"/>
    <s v="High"/>
    <n v="0.35"/>
    <x v="4"/>
    <n v="0.14499999999999999"/>
    <n v="456300"/>
    <n v="16425000"/>
    <x v="0"/>
    <x v="0"/>
    <n v="0"/>
    <n v="0"/>
    <n v="1"/>
    <s v="approved"/>
    <n v="1"/>
    <n v="1"/>
    <n v="2"/>
    <n v="0"/>
    <n v="4"/>
    <s v="Low Risk"/>
    <n v="7"/>
    <s v="6-11 bulan"/>
  </r>
  <r>
    <s v="KRM01599"/>
    <d v="2026-01-01T00:00:00"/>
    <x v="5"/>
    <s v="Eka Wijaya"/>
    <s v="35282611509660"/>
    <n v="33"/>
    <s v="Perempuan"/>
    <x v="5"/>
    <n v="3190000"/>
    <n v="0.42636363636363639"/>
    <x v="4"/>
    <s v="Kalimantan Selatan"/>
    <x v="0"/>
    <s v="Vario 160"/>
    <s v="Matic Mid"/>
    <n v="29769000"/>
    <n v="4465000"/>
    <s v="Medium"/>
    <n v="0.15"/>
    <x v="5"/>
    <n v="0.14499999999999999"/>
    <n v="1360100"/>
    <n v="32642000"/>
    <x v="0"/>
    <x v="0"/>
    <n v="0"/>
    <n v="0"/>
    <n v="1"/>
    <s v="ok"/>
    <n v="4"/>
    <n v="2"/>
    <n v="1"/>
    <n v="0"/>
    <n v="7"/>
    <s v="Medium Risk"/>
    <n v="9"/>
    <s v="6-11 bulan"/>
  </r>
  <r>
    <s v="KRM01600"/>
    <d v="2026-02-03T00:00:00"/>
    <x v="3"/>
    <s v="Putri Cahyono"/>
    <s v="83602506902130"/>
    <n v="39"/>
    <s v="Perempuan"/>
    <x v="0"/>
    <n v="5609000"/>
    <n v="0.20508111962916742"/>
    <x v="15"/>
    <s v="DKI Jakarta"/>
    <x v="1"/>
    <s v="Mio M3"/>
    <s v="Matic Entry"/>
    <n v="18547000"/>
    <n v="6491000"/>
    <s v="High"/>
    <n v="0.35"/>
    <x v="0"/>
    <n v="0.14499999999999999"/>
    <n v="1150300"/>
    <n v="13804000"/>
    <x v="0"/>
    <x v="0"/>
    <n v="0"/>
    <n v="0"/>
    <n v="1"/>
    <s v="survey ulang"/>
    <n v="2"/>
    <n v="1"/>
    <n v="1"/>
    <n v="0"/>
    <n v="4"/>
    <s v="Low Risk"/>
    <n v="8"/>
    <s v="6-11 bulan"/>
  </r>
  <r>
    <s v="KRM01601"/>
    <d v="2026-02-01T00:00:00"/>
    <x v="3"/>
    <s v="Indah Pratama"/>
    <s v="86132802852841"/>
    <n v="45"/>
    <s v="Lakilaki"/>
    <x v="5"/>
    <n v="2898000"/>
    <n v="0.45748792270531402"/>
    <x v="9"/>
    <s v="Jawa Tengah"/>
    <x v="0"/>
    <s v="Scoopy"/>
    <s v="Matic Stylish"/>
    <n v="23158000"/>
    <n v="9263000"/>
    <s v="High"/>
    <n v="0.4"/>
    <x v="0"/>
    <n v="0.14499999999999999"/>
    <n v="1325800"/>
    <n v="15909000"/>
    <x v="0"/>
    <x v="0"/>
    <n v="0"/>
    <n v="0"/>
    <n v="1"/>
    <s v="ok"/>
    <n v="4"/>
    <n v="1"/>
    <n v="1"/>
    <n v="0"/>
    <n v="6"/>
    <s v="Low Risk"/>
    <n v="8"/>
    <s v="6-11 bulan"/>
  </r>
  <r>
    <s v="KRM01602"/>
    <d v="2026-06-19T00:00:00"/>
    <x v="0"/>
    <s v="Lestari Wijaya"/>
    <s v="42792511566813"/>
    <n v="23"/>
    <s v="Lakilaki"/>
    <x v="0"/>
    <n v="7661000"/>
    <n v="8.7847539485706824E-2"/>
    <x v="14"/>
    <s v="DKI Jakarta"/>
    <x v="0"/>
    <s v="Scoopy"/>
    <s v="Matic Stylish"/>
    <n v="24052000"/>
    <n v="3608000"/>
    <s v="Medium"/>
    <n v="0.15"/>
    <x v="2"/>
    <n v="0.14499999999999999"/>
    <n v="673000"/>
    <n v="32302000"/>
    <x v="0"/>
    <x v="1"/>
    <n v="77"/>
    <n v="2"/>
    <n v="2"/>
    <s v="verifikasi"/>
    <n v="1"/>
    <n v="2"/>
    <n v="3"/>
    <n v="2"/>
    <n v="8"/>
    <s v="Medium Risk"/>
    <n v="4"/>
    <s v="0-5 bulan"/>
  </r>
  <r>
    <s v="KRM01603"/>
    <d v="2026-02-06T00:00:00"/>
    <x v="3"/>
    <s v="Rina Cahyono"/>
    <s v="67751610981519"/>
    <n v="57"/>
    <s v="Lakilaki"/>
    <x v="3"/>
    <n v="6441000"/>
    <n v="0.27441391088340322"/>
    <x v="7"/>
    <s v="Jawa Barat"/>
    <x v="1"/>
    <s v="R15"/>
    <s v="Sport"/>
    <n v="43846000"/>
    <n v="10962000"/>
    <s v="Medium"/>
    <n v="0.25"/>
    <x v="5"/>
    <n v="0.14499999999999999"/>
    <n v="1767500"/>
    <n v="42421000"/>
    <x v="0"/>
    <x v="0"/>
    <n v="0"/>
    <n v="0"/>
    <n v="1"/>
    <s v="verifikasi"/>
    <n v="2"/>
    <n v="2"/>
    <n v="1"/>
    <n v="0"/>
    <n v="5"/>
    <s v="Low Risk"/>
    <n v="8"/>
    <s v="6-11 bulan"/>
  </r>
  <r>
    <s v="KRM01604"/>
    <d v="2026-07-05T00:00:00"/>
    <x v="12"/>
    <s v="Ayu Rahayu"/>
    <s v="82261001835823"/>
    <n v="45"/>
    <s v="Lakilaki"/>
    <x v="0"/>
    <n v="5483000"/>
    <n v="0.12462155754149189"/>
    <x v="4"/>
    <s v="Kalimantan Selatan"/>
    <x v="0"/>
    <s v="Vario 160"/>
    <s v="Matic Mid"/>
    <n v="29710000"/>
    <n v="5942000"/>
    <s v="Medium"/>
    <n v="0.2"/>
    <x v="1"/>
    <n v="0.14499999999999999"/>
    <n v="683300"/>
    <n v="41001000"/>
    <x v="0"/>
    <x v="0"/>
    <n v="0"/>
    <n v="0"/>
    <n v="1"/>
    <s v="verifikasi"/>
    <n v="1"/>
    <n v="2"/>
    <n v="4"/>
    <n v="0"/>
    <n v="7"/>
    <s v="Medium Risk"/>
    <n v="3"/>
    <s v="0-5 bulan"/>
  </r>
  <r>
    <s v="KRM01605"/>
    <d v="2026-05-16T00:00:00"/>
    <x v="4"/>
    <s v="Rahmat Hakim"/>
    <s v="Invalid"/>
    <n v="53"/>
    <s v="Perempuan"/>
    <x v="0"/>
    <n v="7212000"/>
    <n v="0.1074597892401553"/>
    <x v="12"/>
    <s v="DKI Jakarta"/>
    <x v="0"/>
    <s v="Vario 160"/>
    <s v="Matic Mid"/>
    <n v="29953000"/>
    <n v="2995000"/>
    <s v="Low"/>
    <n v="0.1"/>
    <x v="1"/>
    <n v="0.14499999999999999"/>
    <n v="775000"/>
    <n v="46502000"/>
    <x v="0"/>
    <x v="1"/>
    <n v="81"/>
    <n v="3"/>
    <n v="2"/>
    <s v="survey ulang"/>
    <n v="1"/>
    <n v="3"/>
    <n v="4"/>
    <n v="4"/>
    <n v="12"/>
    <s v="High Risk"/>
    <n v="5"/>
    <s v="0-5 bulan"/>
  </r>
  <r>
    <s v="KRM01606"/>
    <d v="2026-04-08T00:00:00"/>
    <x v="2"/>
    <s v="Dani Hidayah"/>
    <s v="88991110936977"/>
    <n v="49"/>
    <s v="Lakilaki"/>
    <x v="0"/>
    <n v="4970000"/>
    <n v="9.561368209255533E-2"/>
    <x v="2"/>
    <s v="Riau"/>
    <x v="0"/>
    <s v="Beat Street"/>
    <s v="Matic Entry"/>
    <n v="18342000"/>
    <n v="6420000"/>
    <s v="High"/>
    <n v="0.35"/>
    <x v="4"/>
    <n v="0.14499999999999999"/>
    <n v="475200"/>
    <n v="17109000"/>
    <x v="0"/>
    <x v="0"/>
    <n v="0"/>
    <n v="0"/>
    <n v="1"/>
    <s v="data kurang"/>
    <n v="1"/>
    <n v="1"/>
    <n v="2"/>
    <n v="0"/>
    <n v="4"/>
    <s v="Low Risk"/>
    <n v="6"/>
    <s v="6-11 bulan"/>
  </r>
  <r>
    <s v="KRM01607"/>
    <d v="2026-04-22T00:00:00"/>
    <x v="2"/>
    <s v="Fajar Hidayah"/>
    <s v="93992803635126"/>
    <n v="36"/>
    <s v="Perempuan"/>
    <x v="9"/>
    <n v="5274000"/>
    <n v="0.32762609025407663"/>
    <x v="7"/>
    <s v="Jawa Barat"/>
    <x v="1"/>
    <s v="NMAX 155"/>
    <s v="Matic Premium"/>
    <n v="36494000"/>
    <n v="10948000"/>
    <s v="High"/>
    <n v="0.3"/>
    <x v="3"/>
    <n v="0.14499999999999999"/>
    <n v="1727900"/>
    <n v="31102000"/>
    <x v="0"/>
    <x v="0"/>
    <n v="0"/>
    <n v="0"/>
    <n v="1"/>
    <m/>
    <n v="3"/>
    <n v="1"/>
    <n v="1"/>
    <n v="0"/>
    <n v="5"/>
    <s v="Low Risk"/>
    <n v="6"/>
    <s v="6-11 bulan"/>
  </r>
  <r>
    <s v="KRM01608"/>
    <d v="2026-04-26T00:00:00"/>
    <x v="2"/>
    <s v="Andi Cahyono"/>
    <s v="82452007623870"/>
    <n v="35"/>
    <s v="Perempuan"/>
    <x v="1"/>
    <n v="13916000"/>
    <n v="2.8700776085081921E-2"/>
    <x v="15"/>
    <s v="DKI Jakarta"/>
    <x v="0"/>
    <s v="Revo X"/>
    <s v="Bebek"/>
    <n v="17336000"/>
    <n v="5201000"/>
    <s v="High"/>
    <n v="0.3"/>
    <x v="2"/>
    <n v="0.14499999999999999"/>
    <n v="399400"/>
    <n v="19173000"/>
    <x v="0"/>
    <x v="0"/>
    <n v="0"/>
    <n v="0"/>
    <n v="1"/>
    <s v="data kurang"/>
    <n v="1"/>
    <n v="1"/>
    <n v="3"/>
    <n v="0"/>
    <n v="5"/>
    <s v="Low Risk"/>
    <n v="5"/>
    <s v="0-5 bulan"/>
  </r>
  <r>
    <s v="KRM01609"/>
    <d v="2026-01-30T00:00:00"/>
    <x v="5"/>
    <s v="Nia Saputra"/>
    <s v="91951611693242"/>
    <n v="42"/>
    <s v="Lakilaki"/>
    <x v="0"/>
    <n v="4583000"/>
    <n v="0.13220597861662667"/>
    <x v="2"/>
    <s v="Riau"/>
    <x v="3"/>
    <s v="Dazz"/>
    <s v="Matic Entry"/>
    <n v="16103000"/>
    <n v="4831000"/>
    <s v="High"/>
    <n v="0.3"/>
    <x v="5"/>
    <n v="0.14499999999999999"/>
    <n v="605900"/>
    <n v="14541000"/>
    <x v="0"/>
    <x v="0"/>
    <n v="0"/>
    <n v="0"/>
    <n v="1"/>
    <s v="data kurang"/>
    <n v="1"/>
    <n v="1"/>
    <n v="1"/>
    <n v="0"/>
    <n v="3"/>
    <s v="Low Risk"/>
    <n v="8"/>
    <s v="6-11 bulan"/>
  </r>
  <r>
    <s v="KRM01610"/>
    <d v="2026-10-06T00:00:00"/>
    <x v="6"/>
    <s v="Fitriani Hartono"/>
    <s v="89811511925970"/>
    <n v="35"/>
    <s v="Perempuan"/>
    <x v="5"/>
    <n v="3639000"/>
    <n v="0.20923330585325639"/>
    <x v="7"/>
    <s v="Jawa Barat"/>
    <x v="3"/>
    <s v="Dazz"/>
    <s v="Matic Entry"/>
    <n v="16665000"/>
    <n v="2500000"/>
    <s v="Medium"/>
    <n v="0.15"/>
    <x v="5"/>
    <n v="0.14499999999999999"/>
    <n v="761400"/>
    <n v="18273000"/>
    <x v="0"/>
    <x v="0"/>
    <n v="0"/>
    <n v="0"/>
    <n v="1"/>
    <m/>
    <n v="2"/>
    <n v="2"/>
    <n v="1"/>
    <n v="0"/>
    <n v="5"/>
    <s v="Low Risk"/>
    <n v="0"/>
    <s v="0-5 bulan"/>
  </r>
  <r>
    <s v="KRM01611"/>
    <d v="2026-05-20T00:00:00"/>
    <x v="4"/>
    <s v="Nurul Hartono"/>
    <s v="90331106538047"/>
    <n v="23"/>
    <s v="Lakilaki"/>
    <x v="1"/>
    <n v="9914000"/>
    <n v="3.3578777486382889E-2"/>
    <x v="13"/>
    <s v="Jawa Barat"/>
    <x v="0"/>
    <s v="Beat Street"/>
    <s v="Matic Entry"/>
    <n v="19299000"/>
    <n v="7719000"/>
    <s v="High"/>
    <n v="0.4"/>
    <x v="1"/>
    <n v="0.14499999999999999"/>
    <n v="332900"/>
    <n v="19975000"/>
    <x v="0"/>
    <x v="0"/>
    <n v="0"/>
    <n v="0"/>
    <n v="1"/>
    <s v="verifikasi"/>
    <n v="1"/>
    <n v="1"/>
    <n v="4"/>
    <n v="0"/>
    <n v="6"/>
    <s v="Low Risk"/>
    <n v="5"/>
    <s v="0-5 bulan"/>
  </r>
  <r>
    <s v="KRM01612"/>
    <d v="2026-01-28T00:00:00"/>
    <x v="5"/>
    <s v="Dian Kurniawan"/>
    <s v="85901105711893"/>
    <n v="51"/>
    <s v="Perempuan"/>
    <x v="0"/>
    <n v="6494000"/>
    <n v="7.2436094856790881E-2"/>
    <x v="17"/>
    <s v="Jawa Barat"/>
    <x v="1"/>
    <s v="Mio M3"/>
    <s v="Matic Entry"/>
    <n v="18181000"/>
    <n v="1818000"/>
    <s v="Low"/>
    <n v="0.1"/>
    <x v="1"/>
    <n v="0.14499999999999999"/>
    <n v="470400"/>
    <n v="28227000"/>
    <x v="0"/>
    <x v="0"/>
    <n v="0"/>
    <n v="0"/>
    <n v="1"/>
    <m/>
    <n v="1"/>
    <n v="3"/>
    <n v="4"/>
    <n v="0"/>
    <n v="8"/>
    <s v="Medium Risk"/>
    <n v="8"/>
    <s v="6-11 bulan"/>
  </r>
  <r>
    <s v="KRM01613"/>
    <d v="2026-09-04T00:00:00"/>
    <x v="8"/>
    <s v="Fajar Kusuma"/>
    <s v="46832103822291"/>
    <n v="34"/>
    <s v="Perempuan"/>
    <x v="0"/>
    <n v="7343000"/>
    <n v="0.20610104861773118"/>
    <x v="7"/>
    <s v="Jawa Barat"/>
    <x v="1"/>
    <s v="MT15"/>
    <s v="Sport Naked"/>
    <n v="37542000"/>
    <n v="9385000"/>
    <s v="Medium"/>
    <n v="0.25"/>
    <x v="5"/>
    <n v="0.14499999999999999"/>
    <n v="1513400"/>
    <n v="36322000"/>
    <x v="0"/>
    <x v="0"/>
    <n v="0"/>
    <n v="0"/>
    <n v="1"/>
    <s v="ok"/>
    <n v="2"/>
    <n v="2"/>
    <n v="1"/>
    <n v="0"/>
    <n v="5"/>
    <s v="Low Risk"/>
    <n v="1"/>
    <s v="0-5 bulan"/>
  </r>
  <r>
    <s v="KRM01614"/>
    <d v="2026-05-30T00:00:00"/>
    <x v="4"/>
    <s v="Maya Hakim"/>
    <s v="72772911673379"/>
    <n v="45"/>
    <s v="Perempuan"/>
    <x v="1"/>
    <n v="8148000"/>
    <n v="0.19122484045164456"/>
    <x v="5"/>
    <s v="Kalimantan Timur"/>
    <x v="0"/>
    <s v="Beat Street"/>
    <s v="Matic Entry"/>
    <n v="18144000"/>
    <n v="1814000"/>
    <s v="Low"/>
    <n v="0.1"/>
    <x v="0"/>
    <n v="0.14499999999999999"/>
    <n v="1558100"/>
    <n v="18698000"/>
    <x v="0"/>
    <x v="0"/>
    <n v="0"/>
    <n v="0"/>
    <n v="1"/>
    <s v="ok"/>
    <n v="1"/>
    <n v="3"/>
    <n v="1"/>
    <n v="0"/>
    <n v="5"/>
    <s v="Low Risk"/>
    <n v="4"/>
    <s v="0-5 bulan"/>
  </r>
  <r>
    <s v="KRM01615"/>
    <d v="2026-03-22T00:00:00"/>
    <x v="1"/>
    <s v="Siti Santoso"/>
    <s v="37911708997386"/>
    <n v="35"/>
    <s v="Lakilaki"/>
    <x v="1"/>
    <n v="8553000"/>
    <n v="0.13550800888577108"/>
    <x v="16"/>
    <s v="Jawa Timur"/>
    <x v="1"/>
    <s v="R15"/>
    <s v="Sport"/>
    <n v="41536000"/>
    <n v="12461000"/>
    <s v="High"/>
    <n v="0.3"/>
    <x v="4"/>
    <n v="0.14499999999999999"/>
    <n v="1159000"/>
    <n v="41722000"/>
    <x v="0"/>
    <x v="0"/>
    <n v="0"/>
    <n v="0"/>
    <n v="1"/>
    <s v="ok"/>
    <n v="1"/>
    <n v="1"/>
    <n v="2"/>
    <n v="0"/>
    <n v="4"/>
    <s v="Low Risk"/>
    <n v="7"/>
    <s v="6-11 bulan"/>
  </r>
  <r>
    <s v="KRM01616"/>
    <d v="2026-05-31T00:00:00"/>
    <x v="4"/>
    <s v="Fitriani Prasetyo"/>
    <s v="33511809946336"/>
    <n v="44"/>
    <s v="Lakilaki"/>
    <x v="6"/>
    <n v="4908000"/>
    <n v="0.41114506927465361"/>
    <x v="11"/>
    <s v="Sumatera Utara"/>
    <x v="1"/>
    <s v="R15"/>
    <s v="Sport"/>
    <n v="41714000"/>
    <n v="4171000"/>
    <s v="Low"/>
    <n v="0.1"/>
    <x v="5"/>
    <n v="0.14499999999999999"/>
    <n v="2017900"/>
    <n v="48431000"/>
    <x v="0"/>
    <x v="0"/>
    <n v="0"/>
    <n v="0"/>
    <n v="1"/>
    <s v="survey ulang"/>
    <n v="4"/>
    <n v="3"/>
    <n v="1"/>
    <n v="0"/>
    <n v="8"/>
    <s v="Medium Risk"/>
    <n v="4"/>
    <s v="0-5 bulan"/>
  </r>
  <r>
    <s v="KRM01617"/>
    <d v="2026-04-16T00:00:00"/>
    <x v="2"/>
    <s v="Andi Kurniawan"/>
    <s v="83592709966661"/>
    <n v="49"/>
    <s v="Perempuan"/>
    <x v="8"/>
    <n v="2937000"/>
    <n v="0.56121893088185226"/>
    <x v="12"/>
    <s v="DKI Jakarta"/>
    <x v="4"/>
    <s v="KLX 150"/>
    <s v="Trail"/>
    <n v="38332000"/>
    <n v="7666000"/>
    <s v="Medium"/>
    <n v="0.2"/>
    <x v="5"/>
    <n v="0.14499999999999999"/>
    <n v="1648300"/>
    <n v="39559000"/>
    <x v="0"/>
    <x v="0"/>
    <n v="0"/>
    <n v="0"/>
    <n v="1"/>
    <m/>
    <n v="4"/>
    <n v="2"/>
    <n v="1"/>
    <n v="0"/>
    <n v="7"/>
    <s v="Medium Risk"/>
    <n v="6"/>
    <s v="6-11 bulan"/>
  </r>
  <r>
    <s v="KRM01618"/>
    <d v="2026-05-28T00:00:00"/>
    <x v="4"/>
    <s v="Rina Anggraini"/>
    <s v="57631108557449"/>
    <n v="36"/>
    <s v="Perempuan"/>
    <x v="1"/>
    <n v="14847000"/>
    <n v="0.14798275745941941"/>
    <x v="19"/>
    <s v="Jawa Barat"/>
    <x v="4"/>
    <s v="KLX 150"/>
    <s v="Trail"/>
    <n v="38377000"/>
    <n v="15351000"/>
    <s v="High"/>
    <n v="0.4"/>
    <x v="0"/>
    <n v="0.14499999999999999"/>
    <n v="2197100"/>
    <n v="26365000"/>
    <x v="0"/>
    <x v="0"/>
    <n v="0"/>
    <n v="0"/>
    <n v="1"/>
    <m/>
    <n v="1"/>
    <n v="1"/>
    <n v="1"/>
    <n v="0"/>
    <n v="3"/>
    <s v="Low Risk"/>
    <n v="4"/>
    <s v="0-5 bulan"/>
  </r>
  <r>
    <s v="KRM01619"/>
    <d v="2026-03-01T00:00:00"/>
    <x v="1"/>
    <s v="Budi Kurniawan"/>
    <s v="89291207627404"/>
    <n v="50"/>
    <s v="Lakilaki"/>
    <x v="3"/>
    <n v="7819000"/>
    <n v="5.9585624760199511E-2"/>
    <x v="0"/>
    <s v="Bali"/>
    <x v="3"/>
    <s v="Dazz"/>
    <s v="Matic Entry"/>
    <n v="16651000"/>
    <n v="2498000"/>
    <s v="Medium"/>
    <n v="0.15"/>
    <x v="2"/>
    <n v="0.14499999999999999"/>
    <n v="465900"/>
    <n v="22361000"/>
    <x v="0"/>
    <x v="0"/>
    <n v="0"/>
    <n v="0"/>
    <n v="1"/>
    <s v="approved"/>
    <n v="1"/>
    <n v="2"/>
    <n v="3"/>
    <n v="0"/>
    <n v="6"/>
    <s v="Low Risk"/>
    <n v="7"/>
    <s v="6-11 bulan"/>
  </r>
  <r>
    <s v="KRM01620"/>
    <d v="2026-01-02T00:00:00"/>
    <x v="5"/>
    <s v="Fajar Utami"/>
    <s v="77851911695507"/>
    <n v="30"/>
    <s v="Perempuan"/>
    <x v="1"/>
    <n v="3570000"/>
    <n v="0.20857142857142857"/>
    <x v="20"/>
    <s v="DKI Jakarta"/>
    <x v="0"/>
    <s v="Beat Street"/>
    <s v="Matic Entry"/>
    <n v="18348000"/>
    <n v="7339000"/>
    <s v="High"/>
    <n v="0.4"/>
    <x v="3"/>
    <n v="0.14499999999999999"/>
    <n v="744600"/>
    <n v="13404000"/>
    <x v="0"/>
    <x v="0"/>
    <n v="0"/>
    <n v="0"/>
    <n v="1"/>
    <s v="data kurang"/>
    <n v="2"/>
    <n v="1"/>
    <n v="1"/>
    <n v="0"/>
    <n v="4"/>
    <s v="Low Risk"/>
    <n v="9"/>
    <s v="6-11 bulan"/>
  </r>
  <r>
    <s v="KRM01621"/>
    <d v="2026-06-19T00:00:00"/>
    <x v="0"/>
    <s v="Eka Cahyono"/>
    <s v="53261012741720"/>
    <n v="40"/>
    <s v="Perempuan"/>
    <x v="1"/>
    <n v="10829000"/>
    <n v="0.15794625542524701"/>
    <x v="17"/>
    <s v="Jawa Barat"/>
    <x v="1"/>
    <s v="XMAX 250"/>
    <s v="Maxi Scooter"/>
    <n v="61131000"/>
    <n v="9170000"/>
    <s v="Medium"/>
    <n v="0.15"/>
    <x v="2"/>
    <n v="0.14499999999999999"/>
    <n v="1710400"/>
    <n v="82099000"/>
    <x v="0"/>
    <x v="0"/>
    <n v="0"/>
    <n v="0"/>
    <n v="1"/>
    <m/>
    <n v="1"/>
    <n v="2"/>
    <n v="3"/>
    <n v="0"/>
    <n v="6"/>
    <s v="Low Risk"/>
    <n v="4"/>
    <s v="0-5 bulan"/>
  </r>
  <r>
    <s v="KRM01622"/>
    <d v="2026-03-08T00:00:00"/>
    <x v="1"/>
    <s v="Lestari Wibowo"/>
    <s v="44141007551704"/>
    <n v="23"/>
    <s v="Lakilaki"/>
    <x v="4"/>
    <n v="4943000"/>
    <n v="0.10378312765527008"/>
    <x v="9"/>
    <s v="Jawa Tengah"/>
    <x v="1"/>
    <s v="Mio M3"/>
    <s v="Matic Entry"/>
    <n v="18385000"/>
    <n v="5515000"/>
    <s v="High"/>
    <n v="0.3"/>
    <x v="4"/>
    <n v="0.14499999999999999"/>
    <n v="513000"/>
    <n v="18468000"/>
    <x v="0"/>
    <x v="0"/>
    <n v="0"/>
    <n v="0"/>
    <n v="1"/>
    <m/>
    <n v="1"/>
    <n v="1"/>
    <n v="2"/>
    <n v="0"/>
    <n v="4"/>
    <s v="Low Risk"/>
    <n v="7"/>
    <s v="6-11 bulan"/>
  </r>
  <r>
    <s v="KRM01623"/>
    <d v="2026-05-12T00:00:00"/>
    <x v="4"/>
    <s v="Ayu Sari"/>
    <s v="36061209543114"/>
    <n v="51"/>
    <s v="Lakilaki"/>
    <x v="6"/>
    <n v="5127000"/>
    <n v="0.14556270723620052"/>
    <x v="15"/>
    <s v="DKI Jakarta"/>
    <x v="1"/>
    <s v="R15"/>
    <s v="Sport"/>
    <n v="43266000"/>
    <n v="17306000"/>
    <s v="High"/>
    <n v="0.4"/>
    <x v="1"/>
    <n v="0.14499999999999999"/>
    <n v="746300"/>
    <n v="44780000"/>
    <x v="0"/>
    <x v="0"/>
    <n v="0"/>
    <n v="0"/>
    <n v="1"/>
    <s v="verifikasi"/>
    <n v="1"/>
    <n v="1"/>
    <n v="4"/>
    <n v="0"/>
    <n v="6"/>
    <s v="Low Risk"/>
    <n v="5"/>
    <s v="0-5 bulan"/>
  </r>
  <r>
    <s v="KRM01624"/>
    <d v="2026-06-04T00:00:00"/>
    <x v="0"/>
    <s v="Ayu Saputra"/>
    <s v="61811110838239"/>
    <n v="32"/>
    <s v="Perempuan"/>
    <x v="6"/>
    <n v="5235000"/>
    <n v="0.15915950334288442"/>
    <x v="10"/>
    <s v="Jawa Timur"/>
    <x v="0"/>
    <s v="CB150R"/>
    <s v="Sport"/>
    <n v="32155000"/>
    <n v="11254000"/>
    <s v="High"/>
    <n v="0.35"/>
    <x v="4"/>
    <n v="0.14499999999999999"/>
    <n v="833200"/>
    <n v="29994000"/>
    <x v="0"/>
    <x v="0"/>
    <n v="0"/>
    <n v="0"/>
    <n v="1"/>
    <m/>
    <n v="1"/>
    <n v="1"/>
    <n v="2"/>
    <n v="0"/>
    <n v="4"/>
    <s v="Low Risk"/>
    <n v="4"/>
    <s v="0-5 bulan"/>
  </r>
  <r>
    <s v="KRM01625"/>
    <d v="2026-01-11T00:00:00"/>
    <x v="5"/>
    <s v="Nia Prasetyo"/>
    <s v="50071012986004"/>
    <n v="35"/>
    <s v="Lakilaki"/>
    <x v="6"/>
    <n v="4083000"/>
    <n v="0.11322556943423953"/>
    <x v="6"/>
    <s v="DIY"/>
    <x v="0"/>
    <s v="Scoopy"/>
    <s v="Matic Stylish"/>
    <n v="22970000"/>
    <n v="6891000"/>
    <s v="High"/>
    <n v="0.3"/>
    <x v="1"/>
    <n v="0.14499999999999999"/>
    <n v="462300"/>
    <n v="27736000"/>
    <x v="0"/>
    <x v="0"/>
    <n v="0"/>
    <n v="0"/>
    <n v="1"/>
    <m/>
    <n v="1"/>
    <n v="1"/>
    <n v="4"/>
    <n v="0"/>
    <n v="6"/>
    <s v="Low Risk"/>
    <n v="9"/>
    <s v="6-11 bulan"/>
  </r>
  <r>
    <s v="KRM01626"/>
    <d v="2026-03-15T00:00:00"/>
    <x v="1"/>
    <s v="Nia Kusuma"/>
    <s v="73601204841387"/>
    <n v="54"/>
    <s v="Lakilaki"/>
    <x v="9"/>
    <n v="6135000"/>
    <n v="0.43056234718826408"/>
    <x v="11"/>
    <s v="Sumatera Utara"/>
    <x v="1"/>
    <s v="MT15"/>
    <s v="Sport Naked"/>
    <n v="39548000"/>
    <n v="11864000"/>
    <s v="High"/>
    <n v="0.3"/>
    <x v="0"/>
    <n v="0.14499999999999999"/>
    <n v="2641500"/>
    <n v="31698000"/>
    <x v="0"/>
    <x v="0"/>
    <n v="0"/>
    <n v="0"/>
    <n v="1"/>
    <s v="verifikasi"/>
    <n v="4"/>
    <n v="1"/>
    <n v="1"/>
    <n v="0"/>
    <n v="6"/>
    <s v="Low Risk"/>
    <n v="7"/>
    <s v="6-11 bulan"/>
  </r>
  <r>
    <s v="KRM01627"/>
    <d v="2026-04-13T00:00:00"/>
    <x v="2"/>
    <s v="Fitriani Prasetyo"/>
    <s v="75522306756044"/>
    <n v="23"/>
    <s v="Perempuan"/>
    <x v="4"/>
    <n v="4891000"/>
    <n v="7.0885299529748522E-2"/>
    <x v="12"/>
    <s v="DKI Jakarta"/>
    <x v="1"/>
    <s v="Mio M3"/>
    <s v="Matic Entry"/>
    <n v="18554000"/>
    <n v="6494000"/>
    <s v="High"/>
    <n v="0.35"/>
    <x v="1"/>
    <n v="0.14499999999999999"/>
    <n v="346700"/>
    <n v="20804000"/>
    <x v="0"/>
    <x v="0"/>
    <n v="0"/>
    <n v="0"/>
    <n v="1"/>
    <s v="survey ulang"/>
    <n v="1"/>
    <n v="1"/>
    <n v="4"/>
    <n v="0"/>
    <n v="6"/>
    <s v="Low Risk"/>
    <n v="6"/>
    <s v="6-11 bulan"/>
  </r>
  <r>
    <s v="KRM01628"/>
    <d v="2026-02-01T00:00:00"/>
    <x v="3"/>
    <s v="Rizky Kurniawan"/>
    <s v="36592407606399"/>
    <n v="51"/>
    <s v="Lakilaki"/>
    <x v="1"/>
    <n v="5916000"/>
    <n v="0.23213319810682895"/>
    <x v="5"/>
    <s v="Kalimantan Timur"/>
    <x v="0"/>
    <s v="Vario 160"/>
    <s v="Matic Mid"/>
    <n v="30060000"/>
    <n v="4509000"/>
    <s v="Medium"/>
    <n v="0.15"/>
    <x v="5"/>
    <n v="0.14499999999999999"/>
    <n v="1373300"/>
    <n v="32960000"/>
    <x v="0"/>
    <x v="0"/>
    <n v="0"/>
    <n v="0"/>
    <n v="1"/>
    <s v="verifikasi"/>
    <n v="2"/>
    <n v="2"/>
    <n v="1"/>
    <n v="0"/>
    <n v="5"/>
    <s v="Low Risk"/>
    <n v="8"/>
    <s v="6-11 bulan"/>
  </r>
  <r>
    <s v="KRM01629"/>
    <d v="2026-05-02T00:00:00"/>
    <x v="4"/>
    <s v="Sri Utami"/>
    <s v="93662908642751"/>
    <n v="53"/>
    <s v="Lakilaki"/>
    <x v="0"/>
    <n v="6828000"/>
    <n v="0.16603690685413006"/>
    <x v="12"/>
    <s v="DKI Jakarta"/>
    <x v="3"/>
    <s v="Dazz"/>
    <s v="Matic Entry"/>
    <n v="15843000"/>
    <n v="3961000"/>
    <s v="Medium"/>
    <n v="0.25"/>
    <x v="0"/>
    <n v="0.14499999999999999"/>
    <n v="1133700"/>
    <n v="13604000"/>
    <x v="0"/>
    <x v="0"/>
    <n v="0"/>
    <n v="0"/>
    <n v="1"/>
    <m/>
    <n v="1"/>
    <n v="2"/>
    <n v="1"/>
    <n v="0"/>
    <n v="4"/>
    <s v="Low Risk"/>
    <n v="5"/>
    <s v="0-5 bulan"/>
  </r>
  <r>
    <s v="KRM01630"/>
    <d v="2026-03-20T00:00:00"/>
    <x v="1"/>
    <s v="Lestari Pratama"/>
    <s v="94641109922980"/>
    <n v="37"/>
    <s v="Perempuan"/>
    <x v="0"/>
    <n v="5825000"/>
    <n v="0.15569098712446353"/>
    <x v="6"/>
    <s v="DIY"/>
    <x v="1"/>
    <s v="NMAX 155"/>
    <s v="Matic Premium"/>
    <n v="34439000"/>
    <n v="6888000"/>
    <s v="Medium"/>
    <n v="0.2"/>
    <x v="2"/>
    <n v="0.14499999999999999"/>
    <n v="906900"/>
    <n v="43530000"/>
    <x v="0"/>
    <x v="0"/>
    <n v="0"/>
    <n v="0"/>
    <n v="1"/>
    <s v="ok"/>
    <n v="1"/>
    <n v="2"/>
    <n v="3"/>
    <n v="0"/>
    <n v="6"/>
    <s v="Low Risk"/>
    <n v="7"/>
    <s v="6-11 bulan"/>
  </r>
  <r>
    <s v="KRM01631"/>
    <d v="2026-02-25T00:00:00"/>
    <x v="3"/>
    <s v="Budi Hakim"/>
    <s v="79121904708874"/>
    <n v="35"/>
    <s v="Perempuan"/>
    <x v="6"/>
    <n v="6958000"/>
    <n v="7.1830985915492959E-2"/>
    <x v="17"/>
    <s v="Jawa Barat"/>
    <x v="1"/>
    <s v="Freego"/>
    <s v="Matic Mid"/>
    <n v="23359000"/>
    <n v="8176000"/>
    <s v="High"/>
    <n v="0.35"/>
    <x v="2"/>
    <n v="0.14499999999999999"/>
    <n v="499800"/>
    <n v="23990000"/>
    <x v="0"/>
    <x v="0"/>
    <n v="0"/>
    <n v="0"/>
    <n v="1"/>
    <s v="survey ulang"/>
    <n v="1"/>
    <n v="1"/>
    <n v="3"/>
    <n v="0"/>
    <n v="5"/>
    <s v="Low Risk"/>
    <n v="7"/>
    <s v="6-11 bulan"/>
  </r>
  <r>
    <s v="KRM01632"/>
    <d v="2026-02-17T00:00:00"/>
    <x v="3"/>
    <s v="Tidak Diketahui"/>
    <s v="Invalid"/>
    <n v="21"/>
    <s v="Perempuan"/>
    <x v="6"/>
    <n v="6609000"/>
    <n v="0.12243909819942503"/>
    <x v="6"/>
    <s v="DIY"/>
    <x v="0"/>
    <s v="CB150R"/>
    <s v="Sport"/>
    <n v="30729000"/>
    <n v="6146000"/>
    <s v="Medium"/>
    <n v="0.2"/>
    <x v="2"/>
    <n v="0.14499999999999999"/>
    <n v="809200"/>
    <n v="38842000"/>
    <x v="0"/>
    <x v="0"/>
    <n v="0"/>
    <n v="0"/>
    <n v="1"/>
    <s v="survey ulang"/>
    <n v="1"/>
    <n v="2"/>
    <n v="3"/>
    <n v="0"/>
    <n v="6"/>
    <s v="Low Risk"/>
    <n v="8"/>
    <s v="6-11 bulan"/>
  </r>
  <r>
    <s v="KRM01633"/>
    <d v="2026-04-12T00:00:00"/>
    <x v="2"/>
    <s v="Tri Hartono"/>
    <s v="31521507645962"/>
    <n v="46"/>
    <s v="Perempuan"/>
    <x v="2"/>
    <n v="2726000"/>
    <n v="0.35704328686720471"/>
    <x v="5"/>
    <s v="Kalimantan Timur"/>
    <x v="4"/>
    <s v="KLX 150"/>
    <s v="Trail"/>
    <n v="37615000"/>
    <n v="3761000"/>
    <s v="Low"/>
    <n v="0.1"/>
    <x v="1"/>
    <n v="0.14499999999999999"/>
    <n v="973300"/>
    <n v="58398000"/>
    <x v="0"/>
    <x v="0"/>
    <n v="0"/>
    <n v="0"/>
    <n v="1"/>
    <s v="survey ulang"/>
    <n v="3"/>
    <n v="3"/>
    <n v="4"/>
    <n v="0"/>
    <n v="10"/>
    <s v="High Risk"/>
    <n v="6"/>
    <s v="6-11 bulan"/>
  </r>
  <r>
    <s v="KRM01634"/>
    <d v="2026-06-08T00:00:00"/>
    <x v="0"/>
    <s v="Fitra Fauzi"/>
    <s v="67652603554639"/>
    <n v="33"/>
    <s v="Perempuan"/>
    <x v="0"/>
    <n v="6641000"/>
    <n v="0.34637855744616775"/>
    <x v="15"/>
    <s v="DKI Jakarta"/>
    <x v="1"/>
    <s v="XMAX 250"/>
    <s v="Maxi Scooter"/>
    <n v="61138000"/>
    <n v="18341000"/>
    <s v="High"/>
    <n v="0.3"/>
    <x v="5"/>
    <n v="0.14499999999999999"/>
    <n v="2300300"/>
    <n v="55208000"/>
    <x v="0"/>
    <x v="0"/>
    <n v="0"/>
    <n v="0"/>
    <n v="1"/>
    <m/>
    <n v="3"/>
    <n v="1"/>
    <n v="1"/>
    <n v="0"/>
    <n v="5"/>
    <s v="Low Risk"/>
    <n v="4"/>
    <s v="0-5 bulan"/>
  </r>
  <r>
    <s v="KRM01635"/>
    <d v="2026-05-01T00:00:00"/>
    <x v="4"/>
    <s v="Nurul Pratama"/>
    <s v="80592411567837"/>
    <n v="33"/>
    <s v="Perempuan"/>
    <x v="7"/>
    <n v="4427000"/>
    <n v="0.20903546419697311"/>
    <x v="12"/>
    <s v="DKI Jakarta"/>
    <x v="1"/>
    <s v="NMAX 155"/>
    <s v="Matic Premium"/>
    <n v="35764000"/>
    <n v="3576000"/>
    <s v="Low"/>
    <n v="0.1"/>
    <x v="1"/>
    <n v="0.14499999999999999"/>
    <n v="925400"/>
    <n v="55524000"/>
    <x v="0"/>
    <x v="0"/>
    <n v="0"/>
    <n v="0"/>
    <n v="1"/>
    <s v="verifikasi"/>
    <n v="2"/>
    <n v="3"/>
    <n v="4"/>
    <n v="0"/>
    <n v="9"/>
    <s v="High Risk"/>
    <n v="5"/>
    <s v="0-5 bulan"/>
  </r>
  <r>
    <s v="KRM01636"/>
    <d v="2026-04-16T00:00:00"/>
    <x v="2"/>
    <s v="Maya Santoso"/>
    <s v="61111101899258"/>
    <n v="56"/>
    <s v="Perempuan"/>
    <x v="9"/>
    <n v="6271000"/>
    <n v="5.1092329771966191E-2"/>
    <x v="6"/>
    <s v="DIY"/>
    <x v="0"/>
    <s v="Beat Street"/>
    <s v="Matic Entry"/>
    <n v="18572000"/>
    <n v="7429000"/>
    <s v="High"/>
    <n v="0.4"/>
    <x v="1"/>
    <n v="0.14499999999999999"/>
    <n v="320400"/>
    <n v="19222000"/>
    <x v="0"/>
    <x v="2"/>
    <n v="0"/>
    <n v="0"/>
    <n v="0"/>
    <s v="approved"/>
    <n v="1"/>
    <n v="1"/>
    <n v="4"/>
    <n v="0"/>
    <n v="6"/>
    <s v="Low Risk"/>
    <n v="6"/>
    <s v="6-11 bulan"/>
  </r>
  <r>
    <s v="KRM01637"/>
    <d v="2026-03-29T00:00:00"/>
    <x v="1"/>
    <s v="Indah Susanti"/>
    <s v="86671107936683"/>
    <n v="47"/>
    <s v="Lakilaki"/>
    <x v="1"/>
    <n v="12556000"/>
    <n v="9.1390570245301048E-2"/>
    <x v="20"/>
    <s v="DKI Jakarta"/>
    <x v="1"/>
    <s v="MT15"/>
    <s v="Sport Naked"/>
    <n v="38385000"/>
    <n v="9596000"/>
    <s v="Medium"/>
    <n v="0.25"/>
    <x v="4"/>
    <n v="0.14499999999999999"/>
    <n v="1147500"/>
    <n v="41312000"/>
    <x v="0"/>
    <x v="0"/>
    <n v="0"/>
    <n v="0"/>
    <n v="1"/>
    <m/>
    <n v="1"/>
    <n v="2"/>
    <n v="2"/>
    <n v="0"/>
    <n v="5"/>
    <s v="Low Risk"/>
    <n v="6"/>
    <s v="6-11 bulan"/>
  </r>
  <r>
    <s v="KRM01638"/>
    <d v="2026-01-13T00:00:00"/>
    <x v="5"/>
    <s v="Fajar Setiawan"/>
    <s v="75181306747010"/>
    <n v="37"/>
    <s v="Perempuan"/>
    <x v="2"/>
    <n v="1991000"/>
    <n v="0.50617780010045199"/>
    <x v="3"/>
    <s v="Sulawesi Selatan"/>
    <x v="1"/>
    <s v="Aerox 155"/>
    <s v="Matic Sport"/>
    <n v="31250000"/>
    <n v="12500000"/>
    <s v="High"/>
    <n v="0.4"/>
    <x v="5"/>
    <n v="0.14499999999999999"/>
    <n v="1007800"/>
    <n v="24188000"/>
    <x v="0"/>
    <x v="0"/>
    <n v="0"/>
    <n v="0"/>
    <n v="1"/>
    <m/>
    <n v="4"/>
    <n v="1"/>
    <n v="1"/>
    <n v="0"/>
    <n v="6"/>
    <s v="Low Risk"/>
    <n v="9"/>
    <s v="6-11 bulan"/>
  </r>
  <r>
    <s v="KRM01639"/>
    <d v="2026-02-28T00:00:00"/>
    <x v="3"/>
    <s v="Putri Kusuma"/>
    <s v="90552310742522"/>
    <n v="48"/>
    <s v="Lakilaki"/>
    <x v="8"/>
    <n v="3784000"/>
    <n v="0.36841966173361523"/>
    <x v="11"/>
    <s v="Sumatera Utara"/>
    <x v="4"/>
    <s v="KLX 150"/>
    <s v="Trail"/>
    <n v="37053000"/>
    <n v="11116000"/>
    <s v="High"/>
    <n v="0.3"/>
    <x v="5"/>
    <n v="0.14499999999999999"/>
    <n v="1394100"/>
    <n v="33459000"/>
    <x v="0"/>
    <x v="0"/>
    <n v="0"/>
    <n v="0"/>
    <n v="1"/>
    <s v="survey ulang"/>
    <n v="3"/>
    <n v="1"/>
    <n v="1"/>
    <n v="0"/>
    <n v="5"/>
    <s v="Low Risk"/>
    <n v="7"/>
    <s v="6-11 bulan"/>
  </r>
  <r>
    <s v="KRM01640"/>
    <d v="2026-01-03T00:00:00"/>
    <x v="5"/>
    <s v="Reza Hartono"/>
    <s v="87061904717919"/>
    <n v="51"/>
    <s v="Perempuan"/>
    <x v="0"/>
    <n v="6961000"/>
    <n v="0.27998850739836229"/>
    <x v="14"/>
    <s v="DKI Jakarta"/>
    <x v="1"/>
    <s v="Aerox 155"/>
    <s v="Matic Sport"/>
    <n v="31425000"/>
    <n v="10999000"/>
    <s v="High"/>
    <n v="0.35"/>
    <x v="0"/>
    <n v="0.14499999999999999"/>
    <n v="1949000"/>
    <n v="23388000"/>
    <x v="0"/>
    <x v="0"/>
    <n v="0"/>
    <n v="0"/>
    <n v="1"/>
    <m/>
    <n v="2"/>
    <n v="1"/>
    <n v="1"/>
    <n v="0"/>
    <n v="4"/>
    <s v="Low Risk"/>
    <n v="9"/>
    <s v="6-11 bulan"/>
  </r>
  <r>
    <s v="KRM01641"/>
    <d v="2026-05-11T00:00:00"/>
    <x v="4"/>
    <s v="Fajar Purnama"/>
    <s v="75041509758330"/>
    <n v="49"/>
    <s v="Lakilaki"/>
    <x v="0"/>
    <n v="6215000"/>
    <n v="0.37668543845534996"/>
    <x v="8"/>
    <s v="Banten"/>
    <x v="1"/>
    <s v="NMAX 155"/>
    <s v="Matic Premium"/>
    <n v="35051000"/>
    <n v="10515000"/>
    <s v="High"/>
    <n v="0.3"/>
    <x v="0"/>
    <n v="0.14499999999999999"/>
    <n v="2341100"/>
    <n v="28094000"/>
    <x v="0"/>
    <x v="0"/>
    <n v="0"/>
    <n v="0"/>
    <n v="1"/>
    <s v="survey ulang"/>
    <n v="3"/>
    <n v="1"/>
    <n v="1"/>
    <n v="0"/>
    <n v="5"/>
    <s v="Low Risk"/>
    <n v="5"/>
    <s v="0-5 bulan"/>
  </r>
  <r>
    <s v="KRM01642"/>
    <d v="2026-04-30T00:00:00"/>
    <x v="2"/>
    <s v="Fajar Susanti"/>
    <s v="47092112782866"/>
    <n v="51"/>
    <s v="Lakilaki"/>
    <x v="0"/>
    <n v="5638000"/>
    <n v="5.5303299042213552E-2"/>
    <x v="2"/>
    <s v="Riau"/>
    <x v="1"/>
    <s v="Mio M3"/>
    <s v="Matic Entry"/>
    <n v="18077000"/>
    <n v="7231000"/>
    <s v="High"/>
    <n v="0.4"/>
    <x v="1"/>
    <n v="0.14499999999999999"/>
    <n v="311800"/>
    <n v="18710000"/>
    <x v="0"/>
    <x v="0"/>
    <n v="0"/>
    <n v="0"/>
    <n v="1"/>
    <s v="ok"/>
    <n v="1"/>
    <n v="1"/>
    <n v="4"/>
    <n v="0"/>
    <n v="6"/>
    <s v="Low Risk"/>
    <n v="5"/>
    <s v="0-5 bulan"/>
  </r>
  <r>
    <s v="KRM01643"/>
    <d v="2026-05-11T00:00:00"/>
    <x v="4"/>
    <s v="Joko Nugroho"/>
    <s v="68212606778406"/>
    <n v="31"/>
    <s v="Perempuan"/>
    <x v="0"/>
    <n v="5283000"/>
    <n v="0.17891349611962901"/>
    <x v="13"/>
    <s v="Jawa Barat"/>
    <x v="1"/>
    <s v="Lexi LX 155"/>
    <s v="Matic Mid"/>
    <n v="29308000"/>
    <n v="11723000"/>
    <s v="High"/>
    <n v="0.4"/>
    <x v="5"/>
    <n v="0.14499999999999999"/>
    <n v="945200"/>
    <n v="22684000"/>
    <x v="0"/>
    <x v="0"/>
    <n v="0"/>
    <n v="0"/>
    <n v="1"/>
    <m/>
    <n v="1"/>
    <n v="1"/>
    <n v="1"/>
    <n v="0"/>
    <n v="3"/>
    <s v="Low Risk"/>
    <n v="5"/>
    <s v="0-5 bulan"/>
  </r>
  <r>
    <s v="KRM01644"/>
    <d v="2026-03-07T00:00:00"/>
    <x v="1"/>
    <s v="Lestari Lestari"/>
    <s v="76792609768774"/>
    <n v="28"/>
    <s v="Lakilaki"/>
    <x v="0"/>
    <n v="7663000"/>
    <n v="0.11875244682239332"/>
    <x v="14"/>
    <s v="DKI Jakarta"/>
    <x v="1"/>
    <s v="MT15"/>
    <s v="Sport Naked"/>
    <n v="39563000"/>
    <n v="7913000"/>
    <s v="Medium"/>
    <n v="0.2"/>
    <x v="1"/>
    <n v="0.14499999999999999"/>
    <n v="910000"/>
    <n v="54597000"/>
    <x v="0"/>
    <x v="0"/>
    <n v="0"/>
    <n v="0"/>
    <n v="1"/>
    <m/>
    <n v="1"/>
    <n v="2"/>
    <n v="4"/>
    <n v="0"/>
    <n v="7"/>
    <s v="Medium Risk"/>
    <n v="7"/>
    <s v="6-11 bulan"/>
  </r>
  <r>
    <s v="KRM01645"/>
    <d v="2026-04-09T00:00:00"/>
    <x v="2"/>
    <s v="Fitra Hartono"/>
    <s v="43102108881868"/>
    <n v="55"/>
    <s v="Perempuan"/>
    <x v="1"/>
    <n v="9830000"/>
    <n v="9.497456765005087E-2"/>
    <x v="17"/>
    <s v="Jawa Barat"/>
    <x v="1"/>
    <s v="Aerox 155"/>
    <s v="Matic Sport"/>
    <n v="31516000"/>
    <n v="3152000"/>
    <s v="Low"/>
    <n v="0.1"/>
    <x v="2"/>
    <n v="0.14499999999999999"/>
    <n v="933600"/>
    <n v="44815000"/>
    <x v="0"/>
    <x v="0"/>
    <n v="0"/>
    <n v="0"/>
    <n v="1"/>
    <s v="ok"/>
    <n v="1"/>
    <n v="3"/>
    <n v="3"/>
    <n v="0"/>
    <n v="7"/>
    <s v="Medium Risk"/>
    <n v="6"/>
    <s v="6-11 bulan"/>
  </r>
  <r>
    <s v="KRM01646"/>
    <d v="2026-04-07T00:00:00"/>
    <x v="2"/>
    <s v="Fitra Kusuma"/>
    <s v="53922108565987"/>
    <n v="40"/>
    <s v="Lakilaki"/>
    <x v="9"/>
    <n v="6430000"/>
    <n v="0.10199066874027994"/>
    <x v="6"/>
    <s v="DIY"/>
    <x v="1"/>
    <s v="Freego"/>
    <s v="Matic Mid"/>
    <n v="22138000"/>
    <n v="2214000"/>
    <s v="Low"/>
    <n v="0.1"/>
    <x v="2"/>
    <n v="0.14499999999999999"/>
    <n v="655800"/>
    <n v="31480000"/>
    <x v="0"/>
    <x v="0"/>
    <n v="0"/>
    <n v="0"/>
    <n v="1"/>
    <s v="survey ulang"/>
    <n v="1"/>
    <n v="3"/>
    <n v="3"/>
    <n v="0"/>
    <n v="7"/>
    <s v="Medium Risk"/>
    <n v="6"/>
    <s v="6-11 bulan"/>
  </r>
  <r>
    <s v="KRM01647"/>
    <d v="2026-10-04T00:00:00"/>
    <x v="6"/>
    <s v="Budi Purnama"/>
    <s v="42891204705738"/>
    <n v="41"/>
    <s v="Perempuan"/>
    <x v="5"/>
    <n v="3303000"/>
    <n v="0.56736300333030576"/>
    <x v="3"/>
    <s v="Sulawesi Selatan"/>
    <x v="1"/>
    <s v="NMAX 155"/>
    <s v="Matic Premium"/>
    <n v="36942000"/>
    <n v="9235000"/>
    <s v="Medium"/>
    <n v="0.25"/>
    <x v="3"/>
    <n v="0.14499999999999999"/>
    <n v="1874000"/>
    <n v="33733000"/>
    <x v="0"/>
    <x v="0"/>
    <n v="0"/>
    <n v="0"/>
    <n v="1"/>
    <s v="verifikasi"/>
    <n v="4"/>
    <n v="2"/>
    <n v="1"/>
    <n v="0"/>
    <n v="7"/>
    <s v="Medium Risk"/>
    <n v="0"/>
    <s v="0-5 bulan"/>
  </r>
  <r>
    <s v="KRM01648"/>
    <d v="2026-02-17T00:00:00"/>
    <x v="3"/>
    <s v="Dani Santoso"/>
    <s v="62961106885132"/>
    <n v="56"/>
    <s v="Perempuan"/>
    <x v="9"/>
    <n v="4392000"/>
    <n v="0.39813296903460837"/>
    <x v="17"/>
    <s v="Jawa Barat"/>
    <x v="1"/>
    <s v="XMAX 250"/>
    <s v="Maxi Scooter"/>
    <n v="62496000"/>
    <n v="9374000"/>
    <s v="Medium"/>
    <n v="0.15"/>
    <x v="2"/>
    <n v="0.14499999999999999"/>
    <n v="1748600"/>
    <n v="83933000"/>
    <x v="0"/>
    <x v="0"/>
    <n v="0"/>
    <n v="0"/>
    <n v="1"/>
    <m/>
    <n v="3"/>
    <n v="2"/>
    <n v="3"/>
    <n v="0"/>
    <n v="8"/>
    <s v="Medium Risk"/>
    <n v="8"/>
    <s v="6-11 bulan"/>
  </r>
  <r>
    <s v="KRM01649"/>
    <d v="2026-05-19T00:00:00"/>
    <x v="4"/>
    <s v="Ayu Setiawan"/>
    <s v="51231912567985"/>
    <n v="41"/>
    <s v="Perempuan"/>
    <x v="5"/>
    <n v="4663000"/>
    <n v="0.10613339052112374"/>
    <x v="15"/>
    <s v="DKI Jakarta"/>
    <x v="2"/>
    <s v="Nex II"/>
    <s v="Matic Entry"/>
    <n v="16707000"/>
    <n v="1671000"/>
    <s v="Low"/>
    <n v="0.1"/>
    <x v="2"/>
    <n v="0.14499999999999999"/>
    <n v="494900"/>
    <n v="23757000"/>
    <x v="0"/>
    <x v="0"/>
    <n v="0"/>
    <n v="0"/>
    <n v="1"/>
    <s v="survey ulang"/>
    <n v="1"/>
    <n v="3"/>
    <n v="3"/>
    <n v="0"/>
    <n v="7"/>
    <s v="Medium Risk"/>
    <n v="5"/>
    <s v="0-5 bulan"/>
  </r>
  <r>
    <s v="KRM01650"/>
    <d v="2026-04-26T00:00:00"/>
    <x v="2"/>
    <s v="Dewi Hidayah"/>
    <s v="44882904925423"/>
    <n v="31"/>
    <s v="Lakilaki"/>
    <x v="0"/>
    <n v="7630000"/>
    <n v="0.10926605504587156"/>
    <x v="20"/>
    <s v="DKI Jakarta"/>
    <x v="0"/>
    <s v="Scoopy"/>
    <s v="Matic Stylish"/>
    <n v="23863000"/>
    <n v="8352000"/>
    <s v="High"/>
    <n v="0.35"/>
    <x v="5"/>
    <n v="0.14499999999999999"/>
    <n v="833700"/>
    <n v="20010000"/>
    <x v="0"/>
    <x v="0"/>
    <n v="0"/>
    <n v="0"/>
    <n v="1"/>
    <s v="survey ulang"/>
    <n v="1"/>
    <n v="1"/>
    <n v="1"/>
    <n v="0"/>
    <n v="3"/>
    <s v="Low Risk"/>
    <n v="5"/>
    <s v="0-5 bulan"/>
  </r>
  <r>
    <s v="KRM01651"/>
    <d v="2026-03-04T00:00:00"/>
    <x v="1"/>
    <s v="Nia Hidayah"/>
    <s v="63222101868007"/>
    <n v="51"/>
    <s v="Perempuan"/>
    <x v="8"/>
    <n v="2999000"/>
    <n v="0.27402467489163057"/>
    <x v="2"/>
    <s v="Riau"/>
    <x v="0"/>
    <s v="CB150R"/>
    <s v="Sport"/>
    <n v="31759000"/>
    <n v="3176000"/>
    <s v="Low"/>
    <n v="0.1"/>
    <x v="1"/>
    <n v="0.14499999999999999"/>
    <n v="821800"/>
    <n v="49306000"/>
    <x v="0"/>
    <x v="0"/>
    <n v="0"/>
    <n v="0"/>
    <n v="1"/>
    <s v="approved"/>
    <n v="2"/>
    <n v="3"/>
    <n v="4"/>
    <n v="0"/>
    <n v="9"/>
    <s v="High Risk"/>
    <n v="7"/>
    <s v="6-11 bulan"/>
  </r>
  <r>
    <s v="KRM01652"/>
    <d v="2026-02-11T00:00:00"/>
    <x v="3"/>
    <s v="Dewi Hidayah"/>
    <s v="84541701528923"/>
    <n v="25"/>
    <s v="Perempuan"/>
    <x v="0"/>
    <n v="7556000"/>
    <n v="8.4224457384859716E-2"/>
    <x v="7"/>
    <s v="Jawa Barat"/>
    <x v="0"/>
    <s v="Vario 125"/>
    <s v="Matic Mid"/>
    <n v="24596000"/>
    <n v="2460000"/>
    <s v="Low"/>
    <n v="0.1"/>
    <x v="1"/>
    <n v="0.14499999999999999"/>
    <n v="636400"/>
    <n v="38184000"/>
    <x v="0"/>
    <x v="0"/>
    <n v="0"/>
    <n v="0"/>
    <n v="1"/>
    <s v="survey ulang"/>
    <n v="1"/>
    <n v="3"/>
    <n v="4"/>
    <n v="0"/>
    <n v="8"/>
    <s v="Medium Risk"/>
    <n v="8"/>
    <s v="6-11 bulan"/>
  </r>
  <r>
    <s v="KRM01653"/>
    <s v="Data Tidak Lengkap"/>
    <x v="7"/>
    <s v="Tidak Diketahui"/>
    <s v="Data Tidak Lengkap"/>
    <n v="42"/>
    <s v="Lakilaki"/>
    <x v="0"/>
    <n v="6111000"/>
    <n v="0.13118965799378171"/>
    <x v="18"/>
    <s v="Sumatera Utara"/>
    <x v="1"/>
    <s v="MT15"/>
    <s v="Sport Naked"/>
    <n v="39836427"/>
    <n v="11951000"/>
    <s v="High"/>
    <n v="0.3"/>
    <x v="1"/>
    <n v="0.14499999999999999"/>
    <n v="801700"/>
    <n v="48102000"/>
    <x v="0"/>
    <x v="0"/>
    <n v="0"/>
    <n v="0"/>
    <n v="1"/>
    <m/>
    <n v="1"/>
    <n v="1"/>
    <n v="4"/>
    <n v="0"/>
    <n v="6"/>
    <s v="Low Risk"/>
    <s v="N/A"/>
    <s v="N/A"/>
  </r>
  <r>
    <s v="KRM01654"/>
    <d v="2026-01-08T00:00:00"/>
    <x v="5"/>
    <s v="Fajar Susanti"/>
    <s v="59211202801225"/>
    <n v="44"/>
    <s v="Lakilaki"/>
    <x v="0"/>
    <n v="5607000"/>
    <n v="0.19545211342964153"/>
    <x v="12"/>
    <s v="DKI Jakarta"/>
    <x v="0"/>
    <s v="Scoopy"/>
    <s v="Matic Stylish"/>
    <n v="23987000"/>
    <n v="3598000"/>
    <s v="Medium"/>
    <n v="0.15"/>
    <x v="5"/>
    <n v="0.14499999999999999"/>
    <n v="1095900"/>
    <n v="26301000"/>
    <x v="0"/>
    <x v="0"/>
    <n v="0"/>
    <n v="0"/>
    <n v="1"/>
    <s v="ok"/>
    <n v="1"/>
    <n v="2"/>
    <n v="1"/>
    <n v="0"/>
    <n v="4"/>
    <s v="Low Risk"/>
    <n v="9"/>
    <s v="6-11 bulan"/>
  </r>
  <r>
    <s v="KRM01655"/>
    <d v="2026-03-10T00:00:00"/>
    <x v="1"/>
    <s v="Maya Susanti"/>
    <s v="42461712835047"/>
    <n v="57"/>
    <s v="Perempuan"/>
    <x v="4"/>
    <n v="5831000"/>
    <n v="0.1751500600240096"/>
    <x v="4"/>
    <s v="Kalimantan Selatan"/>
    <x v="1"/>
    <s v="Aerox 155"/>
    <s v="Matic Sport"/>
    <n v="31667000"/>
    <n v="12667000"/>
    <s v="High"/>
    <n v="0.4"/>
    <x v="5"/>
    <n v="0.14499999999999999"/>
    <n v="1021300"/>
    <n v="24511000"/>
    <x v="0"/>
    <x v="0"/>
    <n v="0"/>
    <n v="0"/>
    <n v="1"/>
    <s v="survey ulang"/>
    <n v="1"/>
    <n v="1"/>
    <n v="1"/>
    <n v="0"/>
    <n v="3"/>
    <s v="Low Risk"/>
    <n v="7"/>
    <s v="6-11 bulan"/>
  </r>
  <r>
    <s v="KRM01656"/>
    <d v="2026-01-29T00:00:00"/>
    <x v="5"/>
    <s v="Bagus Hakim"/>
    <s v="67031702585361"/>
    <n v="49"/>
    <s v="Perempuan"/>
    <x v="1"/>
    <n v="10537000"/>
    <n v="9.6052007212679133E-2"/>
    <x v="11"/>
    <s v="Sumatera Utara"/>
    <x v="0"/>
    <s v="ADV 160"/>
    <s v="Adventure"/>
    <n v="41418000"/>
    <n v="6213000"/>
    <s v="Medium"/>
    <n v="0.15"/>
    <x v="1"/>
    <n v="0.14499999999999999"/>
    <n v="1012100"/>
    <n v="60729000"/>
    <x v="0"/>
    <x v="0"/>
    <n v="0"/>
    <n v="0"/>
    <n v="1"/>
    <m/>
    <n v="1"/>
    <n v="2"/>
    <n v="4"/>
    <n v="0"/>
    <n v="7"/>
    <s v="Medium Risk"/>
    <n v="8"/>
    <s v="6-11 bulan"/>
  </r>
  <r>
    <s v="KRM01657"/>
    <d v="2026-06-14T00:00:00"/>
    <x v="0"/>
    <s v="Fitra Setiawan"/>
    <s v="74262103678741"/>
    <n v="37"/>
    <s v="Lakilaki"/>
    <x v="5"/>
    <n v="3616000"/>
    <n v="0.13199668141592921"/>
    <x v="0"/>
    <s v="Bali"/>
    <x v="1"/>
    <s v="Freego"/>
    <s v="Matic Mid"/>
    <n v="22309000"/>
    <n v="7808000"/>
    <s v="High"/>
    <n v="0.35"/>
    <x v="2"/>
    <n v="0.14499999999999999"/>
    <n v="477300"/>
    <n v="22912000"/>
    <x v="0"/>
    <x v="0"/>
    <n v="0"/>
    <n v="0"/>
    <n v="1"/>
    <m/>
    <n v="1"/>
    <n v="1"/>
    <n v="3"/>
    <n v="0"/>
    <n v="5"/>
    <s v="Low Risk"/>
    <n v="4"/>
    <s v="0-5 bulan"/>
  </r>
  <r>
    <s v="KRM01658"/>
    <d v="2026-04-26T00:00:00"/>
    <x v="2"/>
    <s v="Bagus Sari"/>
    <s v="42801810969956"/>
    <n v="51"/>
    <s v="Lakilaki"/>
    <x v="6"/>
    <n v="5876000"/>
    <n v="0.12981620149761744"/>
    <x v="14"/>
    <s v="DKI Jakarta"/>
    <x v="0"/>
    <s v="ADV 160"/>
    <s v="Adventure"/>
    <n v="44222000"/>
    <n v="17689000"/>
    <s v="High"/>
    <n v="0.4"/>
    <x v="1"/>
    <n v="0.14499999999999999"/>
    <n v="762800"/>
    <n v="45769000"/>
    <x v="0"/>
    <x v="0"/>
    <n v="0"/>
    <n v="0"/>
    <n v="1"/>
    <s v="ok"/>
    <n v="1"/>
    <n v="1"/>
    <n v="4"/>
    <n v="0"/>
    <n v="6"/>
    <s v="Low Risk"/>
    <n v="5"/>
    <s v="0-5 bulan"/>
  </r>
  <r>
    <s v="KRM01659"/>
    <d v="2026-02-28T00:00:00"/>
    <x v="3"/>
    <s v="Dewi Wibowo"/>
    <s v="61841904516291"/>
    <n v="52"/>
    <s v="Lakilaki"/>
    <x v="4"/>
    <n v="5916000"/>
    <n v="0.23723799864773495"/>
    <x v="10"/>
    <s v="Jawa Timur"/>
    <x v="0"/>
    <s v="ADV 160"/>
    <s v="Adventure"/>
    <n v="41425000"/>
    <n v="6214000"/>
    <s v="Medium"/>
    <n v="0.15"/>
    <x v="4"/>
    <n v="0.14499999999999999"/>
    <n v="1403500"/>
    <n v="50527000"/>
    <x v="0"/>
    <x v="0"/>
    <n v="0"/>
    <n v="0"/>
    <n v="1"/>
    <s v="approved"/>
    <n v="2"/>
    <n v="2"/>
    <n v="2"/>
    <n v="0"/>
    <n v="6"/>
    <s v="Low Risk"/>
    <n v="7"/>
    <s v="6-11 bulan"/>
  </r>
  <r>
    <s v="KRM01660"/>
    <d v="2026-05-13T00:00:00"/>
    <x v="4"/>
    <s v="Eka Kusuma"/>
    <s v="91432603977233"/>
    <n v="40"/>
    <s v="Lakilaki"/>
    <x v="6"/>
    <n v="6438000"/>
    <n v="4.9285492388940665E-2"/>
    <x v="5"/>
    <s v="Kalimantan Timur"/>
    <x v="0"/>
    <s v="Beat Street"/>
    <s v="Matic Entry"/>
    <n v="18396000"/>
    <n v="7358000"/>
    <s v="High"/>
    <n v="0.4"/>
    <x v="1"/>
    <n v="0.14499999999999999"/>
    <n v="317300"/>
    <n v="19040000"/>
    <x v="0"/>
    <x v="0"/>
    <n v="0"/>
    <n v="0"/>
    <n v="1"/>
    <s v="data kurang"/>
    <n v="1"/>
    <n v="1"/>
    <n v="4"/>
    <n v="0"/>
    <n v="6"/>
    <s v="Low Risk"/>
    <n v="5"/>
    <s v="0-5 bulan"/>
  </r>
  <r>
    <s v="KRM01661"/>
    <d v="2026-05-26T00:00:00"/>
    <x v="4"/>
    <s v="Nurul Rahayu"/>
    <s v="32442702638476"/>
    <n v="49"/>
    <s v="Lakilaki"/>
    <x v="0"/>
    <n v="7421000"/>
    <n v="0.42610160355747206"/>
    <x v="20"/>
    <s v="DKI Jakarta"/>
    <x v="1"/>
    <s v="XMAX 250"/>
    <s v="Maxi Scooter"/>
    <n v="62332000"/>
    <n v="15583000"/>
    <s v="Medium"/>
    <n v="0.25"/>
    <x v="3"/>
    <n v="0.14499999999999999"/>
    <n v="3162100"/>
    <n v="56917000"/>
    <x v="0"/>
    <x v="0"/>
    <n v="0"/>
    <n v="0"/>
    <n v="1"/>
    <s v="data kurang"/>
    <n v="4"/>
    <n v="2"/>
    <n v="1"/>
    <n v="0"/>
    <n v="7"/>
    <s v="Medium Risk"/>
    <n v="4"/>
    <s v="0-5 bulan"/>
  </r>
  <r>
    <s v="KRM01662"/>
    <d v="2026-01-29T00:00:00"/>
    <x v="5"/>
    <s v="Rina Hakim"/>
    <s v="43692807991040"/>
    <n v="57"/>
    <s v="Perempuan"/>
    <x v="1"/>
    <n v="10596000"/>
    <n v="0.12590600226500567"/>
    <x v="13"/>
    <s v="Jawa Barat"/>
    <x v="1"/>
    <s v="Freego"/>
    <s v="Matic Mid"/>
    <n v="21915000"/>
    <n v="2192000"/>
    <s v="Low"/>
    <n v="0.1"/>
    <x v="3"/>
    <n v="0.14499999999999999"/>
    <n v="1334100"/>
    <n v="24013000"/>
    <x v="0"/>
    <x v="0"/>
    <n v="0"/>
    <n v="0"/>
    <n v="1"/>
    <s v="data kurang"/>
    <n v="1"/>
    <n v="3"/>
    <n v="1"/>
    <n v="0"/>
    <n v="5"/>
    <s v="Low Risk"/>
    <n v="8"/>
    <s v="6-11 bulan"/>
  </r>
  <r>
    <s v="KRM01663"/>
    <d v="2026-02-21T00:00:00"/>
    <x v="3"/>
    <s v="Putri Saputra"/>
    <s v="64601312528907"/>
    <n v="34"/>
    <s v="Perempuan"/>
    <x v="0"/>
    <n v="4977000"/>
    <n v="0.17000200924251557"/>
    <x v="14"/>
    <s v="DKI Jakarta"/>
    <x v="0"/>
    <s v="PCX 160"/>
    <s v="Matic Premium"/>
    <n v="36722000"/>
    <n v="11017000"/>
    <s v="High"/>
    <n v="0.3"/>
    <x v="2"/>
    <n v="0.14499999999999999"/>
    <n v="846100"/>
    <n v="40613000"/>
    <x v="0"/>
    <x v="0"/>
    <n v="0"/>
    <n v="0"/>
    <n v="1"/>
    <m/>
    <n v="1"/>
    <n v="1"/>
    <n v="3"/>
    <n v="0"/>
    <n v="5"/>
    <s v="Low Risk"/>
    <n v="8"/>
    <s v="6-11 bulan"/>
  </r>
  <r>
    <s v="KRM01664"/>
    <d v="2026-01-30T00:00:00"/>
    <x v="5"/>
    <s v="Nurul Prasetyo"/>
    <s v="81242406836073"/>
    <n v="51"/>
    <s v="Perempuan"/>
    <x v="8"/>
    <n v="3916000"/>
    <n v="0.38107763023493363"/>
    <x v="7"/>
    <s v="Jawa Barat"/>
    <x v="0"/>
    <s v="Scoopy"/>
    <s v="Matic Stylish"/>
    <n v="24513000"/>
    <n v="2451000"/>
    <s v="Low"/>
    <n v="0.1"/>
    <x v="3"/>
    <n v="0.14499999999999999"/>
    <n v="1492300"/>
    <n v="26861000"/>
    <x v="0"/>
    <x v="0"/>
    <n v="0"/>
    <n v="0"/>
    <n v="1"/>
    <s v="survey ulang"/>
    <n v="3"/>
    <n v="3"/>
    <n v="1"/>
    <n v="0"/>
    <n v="7"/>
    <s v="Medium Risk"/>
    <n v="8"/>
    <s v="6-11 bulan"/>
  </r>
  <r>
    <s v="KRM01665"/>
    <s v="Data Tidak Lengkap"/>
    <x v="7"/>
    <s v="Tidak Diketahui"/>
    <s v="Data Tidak Lengkap"/>
    <n v="43"/>
    <s v="Lakilaki"/>
    <x v="3"/>
    <n v="5689000"/>
    <n v="0.26503779223062052"/>
    <x v="18"/>
    <s v="Sumatera Selatan"/>
    <x v="1"/>
    <s v="NMAX 155"/>
    <s v="Matic Premium"/>
    <n v="37153506"/>
    <n v="14861000"/>
    <s v="High"/>
    <n v="0.4"/>
    <x v="3"/>
    <n v="0.14499999999999999"/>
    <n v="1507800"/>
    <n v="27141000"/>
    <x v="0"/>
    <x v="0"/>
    <n v="0"/>
    <n v="0"/>
    <n v="1"/>
    <s v="ok"/>
    <n v="2"/>
    <n v="1"/>
    <n v="1"/>
    <n v="0"/>
    <n v="4"/>
    <s v="Low Risk"/>
    <s v="N/A"/>
    <s v="N/A"/>
  </r>
  <r>
    <s v="KRM01666"/>
    <d v="2026-02-14T00:00:00"/>
    <x v="3"/>
    <s v="Lestari Rahayu"/>
    <s v="72492011519867"/>
    <n v="29"/>
    <s v="Perempuan"/>
    <x v="7"/>
    <n v="3351000"/>
    <n v="0.34661295135780362"/>
    <x v="4"/>
    <s v="Kalimantan Selatan"/>
    <x v="1"/>
    <s v="NMAX 155"/>
    <s v="Matic Premium"/>
    <n v="36015000"/>
    <n v="14406000"/>
    <s v="High"/>
    <n v="0.4"/>
    <x v="5"/>
    <n v="0.14499999999999999"/>
    <n v="1161500"/>
    <n v="27876000"/>
    <x v="0"/>
    <x v="0"/>
    <n v="0"/>
    <n v="0"/>
    <n v="1"/>
    <s v="verifikasi"/>
    <n v="3"/>
    <n v="1"/>
    <n v="1"/>
    <n v="0"/>
    <n v="5"/>
    <s v="Low Risk"/>
    <n v="8"/>
    <s v="6-11 bulan"/>
  </r>
  <r>
    <s v="KRM01667"/>
    <d v="2026-04-16T00:00:00"/>
    <x v="2"/>
    <s v="Rahmat Rahayu"/>
    <s v="59381411555138"/>
    <n v="27"/>
    <s v="Lakilaki"/>
    <x v="1"/>
    <n v="4009000"/>
    <n v="0.12389623347468197"/>
    <x v="11"/>
    <s v="Sumatera Utara"/>
    <x v="0"/>
    <s v="Scoopy"/>
    <s v="Matic Stylish"/>
    <n v="23212000"/>
    <n v="8124000"/>
    <s v="High"/>
    <n v="0.35"/>
    <x v="2"/>
    <n v="0.14499999999999999"/>
    <n v="496700"/>
    <n v="23840000"/>
    <x v="0"/>
    <x v="0"/>
    <n v="0"/>
    <n v="0"/>
    <n v="1"/>
    <s v="approved"/>
    <n v="1"/>
    <n v="1"/>
    <n v="3"/>
    <n v="0"/>
    <n v="5"/>
    <s v="Low Risk"/>
    <n v="6"/>
    <s v="6-11 bulan"/>
  </r>
  <r>
    <s v="KRM01668"/>
    <d v="2026-02-19T00:00:00"/>
    <x v="3"/>
    <s v="Agus Kusuma"/>
    <s v="58131409549209"/>
    <n v="34"/>
    <s v="Lakilaki"/>
    <x v="0"/>
    <n v="5234000"/>
    <n v="9.7248758119984721E-2"/>
    <x v="3"/>
    <s v="Sulawesi Selatan"/>
    <x v="0"/>
    <s v="Genio"/>
    <s v="Matic Entry"/>
    <n v="19673000"/>
    <n v="1967000"/>
    <s v="Low"/>
    <n v="0.1"/>
    <x v="1"/>
    <n v="0.14499999999999999"/>
    <n v="509000"/>
    <n v="30542000"/>
    <x v="0"/>
    <x v="0"/>
    <n v="0"/>
    <n v="0"/>
    <n v="1"/>
    <s v="data kurang"/>
    <n v="1"/>
    <n v="3"/>
    <n v="4"/>
    <n v="0"/>
    <n v="8"/>
    <s v="Medium Risk"/>
    <n v="8"/>
    <s v="6-11 bulan"/>
  </r>
  <r>
    <s v="KRM01669"/>
    <d v="2026-02-23T00:00:00"/>
    <x v="3"/>
    <s v="Tri Setiawan"/>
    <s v="31262402741709"/>
    <n v="44"/>
    <s v="Lakilaki"/>
    <x v="6"/>
    <n v="6443000"/>
    <n v="0.18790935899425734"/>
    <x v="16"/>
    <s v="Jawa Timur"/>
    <x v="0"/>
    <s v="Scoopy"/>
    <s v="Matic Stylish"/>
    <n v="23866000"/>
    <n v="5967000"/>
    <s v="Medium"/>
    <n v="0.25"/>
    <x v="3"/>
    <n v="0.14499999999999999"/>
    <n v="1210700"/>
    <n v="21792000"/>
    <x v="0"/>
    <x v="0"/>
    <n v="0"/>
    <n v="0"/>
    <n v="1"/>
    <m/>
    <n v="1"/>
    <n v="2"/>
    <n v="1"/>
    <n v="0"/>
    <n v="4"/>
    <s v="Low Risk"/>
    <n v="7"/>
    <s v="6-11 bulan"/>
  </r>
  <r>
    <s v="KRM01670"/>
    <d v="2026-03-16T00:00:00"/>
    <x v="1"/>
    <s v="Siti Susanti"/>
    <s v="96332504502052"/>
    <n v="46"/>
    <s v="Perempuan"/>
    <x v="0"/>
    <n v="6753000"/>
    <n v="0.15714497260476826"/>
    <x v="11"/>
    <s v="Sumatera Utara"/>
    <x v="0"/>
    <s v="ADV 160"/>
    <s v="Adventure"/>
    <n v="43423000"/>
    <n v="6513000"/>
    <s v="Medium"/>
    <n v="0.15"/>
    <x v="1"/>
    <n v="0.14499999999999999"/>
    <n v="1061200"/>
    <n v="63670000"/>
    <x v="0"/>
    <x v="0"/>
    <n v="0"/>
    <n v="0"/>
    <n v="1"/>
    <s v="approved"/>
    <n v="1"/>
    <n v="2"/>
    <n v="4"/>
    <n v="0"/>
    <n v="7"/>
    <s v="Medium Risk"/>
    <n v="7"/>
    <s v="6-11 bulan"/>
  </r>
  <r>
    <s v="KRM01671"/>
    <d v="2026-02-08T00:00:00"/>
    <x v="3"/>
    <s v="Yusuf Wibowo"/>
    <s v="46002501844390"/>
    <n v="41"/>
    <s v="Perempuan"/>
    <x v="0"/>
    <n v="5199000"/>
    <n v="0.48686285824196962"/>
    <x v="3"/>
    <s v="Sulawesi Selatan"/>
    <x v="0"/>
    <s v="ADV 160"/>
    <s v="Adventure"/>
    <n v="41581000"/>
    <n v="4158000"/>
    <s v="Low"/>
    <n v="0.1"/>
    <x v="3"/>
    <n v="0.14499999999999999"/>
    <n v="2531200"/>
    <n v="45562000"/>
    <x v="0"/>
    <x v="0"/>
    <n v="0"/>
    <n v="0"/>
    <n v="1"/>
    <m/>
    <n v="4"/>
    <n v="3"/>
    <n v="1"/>
    <n v="0"/>
    <n v="8"/>
    <s v="Medium Risk"/>
    <n v="8"/>
    <s v="6-11 bulan"/>
  </r>
  <r>
    <s v="KRM01672"/>
    <d v="2026-03-14T00:00:00"/>
    <x v="1"/>
    <s v="Tidak Diketahui"/>
    <s v="Invalid"/>
    <n v="50"/>
    <s v="Perempuan"/>
    <x v="7"/>
    <n v="2915000"/>
    <n v="0.30298456260720413"/>
    <x v="15"/>
    <s v="DKI Jakarta"/>
    <x v="1"/>
    <s v="Mio M3"/>
    <s v="Matic Entry"/>
    <n v="17411000"/>
    <n v="4353000"/>
    <s v="Medium"/>
    <n v="0.25"/>
    <x v="3"/>
    <n v="0.14499999999999999"/>
    <n v="883200"/>
    <n v="15898000"/>
    <x v="0"/>
    <x v="0"/>
    <n v="0"/>
    <n v="0"/>
    <n v="1"/>
    <s v="ok"/>
    <n v="3"/>
    <n v="2"/>
    <n v="1"/>
    <n v="0"/>
    <n v="6"/>
    <s v="Low Risk"/>
    <n v="7"/>
    <s v="6-11 bulan"/>
  </r>
  <r>
    <s v="KRM01673"/>
    <d v="2026-03-28T00:00:00"/>
    <x v="1"/>
    <s v="Fajar Pratama"/>
    <s v="58251811775680"/>
    <n v="51"/>
    <s v="Lakilaki"/>
    <x v="1"/>
    <n v="14736000"/>
    <n v="4.9952497285559172E-2"/>
    <x v="16"/>
    <s v="Jawa Timur"/>
    <x v="2"/>
    <s v="Address"/>
    <s v="Matic Mid"/>
    <n v="20518000"/>
    <n v="2052000"/>
    <s v="Low"/>
    <n v="0.1"/>
    <x v="4"/>
    <n v="0.14499999999999999"/>
    <n v="736100"/>
    <n v="26499000"/>
    <x v="0"/>
    <x v="0"/>
    <n v="0"/>
    <n v="0"/>
    <n v="1"/>
    <s v="survey ulang"/>
    <n v="1"/>
    <n v="3"/>
    <n v="2"/>
    <n v="0"/>
    <n v="6"/>
    <s v="Low Risk"/>
    <n v="6"/>
    <s v="6-11 bulan"/>
  </r>
  <r>
    <s v="KRM01674"/>
    <d v="2026-03-10T00:00:00"/>
    <x v="1"/>
    <s v="Nurul Susanti"/>
    <s v="88101809609980"/>
    <n v="22"/>
    <s v="Lakilaki"/>
    <x v="3"/>
    <n v="4750000"/>
    <n v="7.010526315789474E-2"/>
    <x v="7"/>
    <s v="Jawa Barat"/>
    <x v="2"/>
    <s v="Nex II"/>
    <s v="Matic Entry"/>
    <n v="16545000"/>
    <n v="4963000"/>
    <s v="High"/>
    <n v="0.3"/>
    <x v="1"/>
    <n v="0.14499999999999999"/>
    <n v="333000"/>
    <n v="19979000"/>
    <x v="0"/>
    <x v="0"/>
    <n v="0"/>
    <n v="0"/>
    <n v="1"/>
    <s v="data kurang"/>
    <n v="1"/>
    <n v="1"/>
    <n v="4"/>
    <n v="0"/>
    <n v="6"/>
    <s v="Low Risk"/>
    <n v="7"/>
    <s v="6-11 bulan"/>
  </r>
  <r>
    <s v="KRM01675"/>
    <d v="2026-03-12T00:00:00"/>
    <x v="1"/>
    <s v="Dian Wijaya"/>
    <s v="55312501628955"/>
    <n v="40"/>
    <s v="Lakilaki"/>
    <x v="9"/>
    <n v="4547000"/>
    <n v="0.10101165603694744"/>
    <x v="15"/>
    <s v="DKI Jakarta"/>
    <x v="1"/>
    <s v="Mio M3"/>
    <s v="Matic Entry"/>
    <n v="17440000"/>
    <n v="3488000"/>
    <s v="Medium"/>
    <n v="0.2"/>
    <x v="2"/>
    <n v="0.14499999999999999"/>
    <n v="459300"/>
    <n v="22045000"/>
    <x v="0"/>
    <x v="2"/>
    <n v="0"/>
    <n v="0"/>
    <n v="0"/>
    <s v="approved"/>
    <n v="1"/>
    <n v="2"/>
    <n v="3"/>
    <n v="0"/>
    <n v="6"/>
    <s v="Low Risk"/>
    <n v="7"/>
    <s v="6-11 bulan"/>
  </r>
  <r>
    <s v="KRM01676"/>
    <d v="2026-05-17T00:00:00"/>
    <x v="4"/>
    <s v="Rahmat Saputra"/>
    <s v="82032309616395"/>
    <n v="29"/>
    <s v="Perempuan"/>
    <x v="1"/>
    <n v="7353000"/>
    <n v="0.24747722018223856"/>
    <x v="11"/>
    <s v="Sumatera Utara"/>
    <x v="4"/>
    <s v="KLX 150"/>
    <s v="Trail"/>
    <n v="38433000"/>
    <n v="11530000"/>
    <s v="High"/>
    <n v="0.3"/>
    <x v="3"/>
    <n v="0.14499999999999999"/>
    <n v="1819700"/>
    <n v="32755000"/>
    <x v="0"/>
    <x v="0"/>
    <n v="0"/>
    <n v="0"/>
    <n v="1"/>
    <s v="survey ulang"/>
    <n v="2"/>
    <n v="1"/>
    <n v="1"/>
    <n v="0"/>
    <n v="4"/>
    <s v="Low Risk"/>
    <n v="5"/>
    <s v="0-5 bulan"/>
  </r>
  <r>
    <s v="KRM01677"/>
    <d v="2026-02-20T00:00:00"/>
    <x v="3"/>
    <s v="Maya Utami"/>
    <s v="53871511914222"/>
    <n v="39"/>
    <s v="Perempuan"/>
    <x v="1"/>
    <n v="13677000"/>
    <n v="9.6314981355560436E-2"/>
    <x v="6"/>
    <s v="DIY"/>
    <x v="2"/>
    <s v="Nex II"/>
    <s v="Matic Entry"/>
    <n v="17258000"/>
    <n v="3452000"/>
    <s v="Medium"/>
    <n v="0.2"/>
    <x v="0"/>
    <n v="0.14499999999999999"/>
    <n v="1317300"/>
    <n v="15807000"/>
    <x v="0"/>
    <x v="0"/>
    <n v="0"/>
    <n v="0"/>
    <n v="1"/>
    <m/>
    <n v="1"/>
    <n v="2"/>
    <n v="1"/>
    <n v="0"/>
    <n v="4"/>
    <s v="Low Risk"/>
    <n v="8"/>
    <s v="6-11 bulan"/>
  </r>
  <r>
    <s v="KRM01678"/>
    <d v="2026-02-28T00:00:00"/>
    <x v="3"/>
    <s v="Yusuf Kusuma"/>
    <s v="48352301609695"/>
    <n v="58"/>
    <s v="Perempuan"/>
    <x v="8"/>
    <n v="3877000"/>
    <n v="0.42176940933711632"/>
    <x v="3"/>
    <s v="Sulawesi Selatan"/>
    <x v="0"/>
    <s v="Scoopy"/>
    <s v="Matic Stylish"/>
    <n v="22849000"/>
    <n v="5712000"/>
    <s v="Medium"/>
    <n v="0.25"/>
    <x v="0"/>
    <n v="0.14499999999999999"/>
    <n v="1635200"/>
    <n v="19622000"/>
    <x v="1"/>
    <x v="4"/>
    <n v="266"/>
    <n v="12"/>
    <n v="5"/>
    <m/>
    <n v="4"/>
    <n v="2"/>
    <n v="1"/>
    <n v="4"/>
    <n v="11"/>
    <s v="High Risk"/>
    <n v="7"/>
    <s v="6-11 bulan"/>
  </r>
  <r>
    <s v="KRM01679"/>
    <d v="2026-01-06T00:00:00"/>
    <x v="5"/>
    <s v="Tidak Diketahui"/>
    <s v="Invalid"/>
    <n v="55"/>
    <s v="Lakilaki"/>
    <x v="1"/>
    <n v="4063000"/>
    <n v="9.003199606202314E-2"/>
    <x v="6"/>
    <s v="DIY"/>
    <x v="0"/>
    <s v="Genio"/>
    <s v="Matic Entry"/>
    <n v="19575000"/>
    <n v="6851000"/>
    <s v="High"/>
    <n v="0.35"/>
    <x v="1"/>
    <n v="0.14499999999999999"/>
    <n v="365800"/>
    <n v="21949000"/>
    <x v="0"/>
    <x v="0"/>
    <n v="0"/>
    <n v="0"/>
    <n v="1"/>
    <s v="ok"/>
    <n v="1"/>
    <n v="1"/>
    <n v="4"/>
    <n v="0"/>
    <n v="6"/>
    <s v="Low Risk"/>
    <n v="9"/>
    <s v="6-11 bulan"/>
  </r>
  <r>
    <s v="KRM01680"/>
    <d v="2026-01-30T00:00:00"/>
    <x v="5"/>
    <s v="Agus Sari"/>
    <s v="77681107868060"/>
    <n v="58"/>
    <s v="Perempuan"/>
    <x v="1"/>
    <n v="14110000"/>
    <n v="8.5591778880226788E-2"/>
    <x v="19"/>
    <s v="Jawa Barat"/>
    <x v="0"/>
    <s v="ADV 160"/>
    <s v="Adventure"/>
    <n v="43165000"/>
    <n v="6475000"/>
    <s v="Medium"/>
    <n v="0.15"/>
    <x v="2"/>
    <n v="0.14499999999999999"/>
    <n v="1207700"/>
    <n v="57970000"/>
    <x v="1"/>
    <x v="4"/>
    <n v="230"/>
    <n v="12"/>
    <n v="5"/>
    <m/>
    <n v="1"/>
    <n v="2"/>
    <n v="3"/>
    <n v="4"/>
    <n v="10"/>
    <s v="High Risk"/>
    <n v="8"/>
    <s v="6-11 bulan"/>
  </r>
  <r>
    <s v="KRM01681"/>
    <d v="2026-05-03T00:00:00"/>
    <x v="4"/>
    <s v="Rahmat Sari"/>
    <s v="46481508789255"/>
    <n v="37"/>
    <s v="Lakilaki"/>
    <x v="4"/>
    <n v="7171000"/>
    <n v="0.19757356017291869"/>
    <x v="12"/>
    <s v="DKI Jakarta"/>
    <x v="1"/>
    <s v="R15"/>
    <s v="Sport"/>
    <n v="43931000"/>
    <n v="17572000"/>
    <s v="High"/>
    <n v="0.4"/>
    <x v="5"/>
    <n v="0.14499999999999999"/>
    <n v="1416800"/>
    <n v="34003000"/>
    <x v="0"/>
    <x v="0"/>
    <n v="0"/>
    <n v="0"/>
    <n v="1"/>
    <s v="verifikasi"/>
    <n v="1"/>
    <n v="1"/>
    <n v="1"/>
    <n v="0"/>
    <n v="3"/>
    <s v="Low Risk"/>
    <n v="5"/>
    <s v="0-5 bulan"/>
  </r>
  <r>
    <s v="KRM01682"/>
    <d v="2026-05-09T00:00:00"/>
    <x v="4"/>
    <s v="Yusuf Wibowo"/>
    <s v="44672507765699"/>
    <n v="26"/>
    <s v="Perempuan"/>
    <x v="0"/>
    <n v="7195000"/>
    <n v="0.12379430159833217"/>
    <x v="16"/>
    <s v="Jawa Timur"/>
    <x v="2"/>
    <s v="Address"/>
    <s v="Matic Mid"/>
    <n v="20258000"/>
    <n v="7090000"/>
    <s v="High"/>
    <n v="0.35"/>
    <x v="3"/>
    <n v="0.14499999999999999"/>
    <n v="890700"/>
    <n v="16033000"/>
    <x v="0"/>
    <x v="0"/>
    <n v="0"/>
    <n v="0"/>
    <n v="1"/>
    <s v="survey ulang"/>
    <n v="1"/>
    <n v="1"/>
    <n v="1"/>
    <n v="0"/>
    <n v="3"/>
    <s v="Low Risk"/>
    <n v="5"/>
    <s v="0-5 bulan"/>
  </r>
  <r>
    <s v="KRM01683"/>
    <d v="2026-03-30T00:00:00"/>
    <x v="1"/>
    <s v="Yusuf Hidayah"/>
    <s v="61541912954072"/>
    <n v="36"/>
    <s v="Lakilaki"/>
    <x v="8"/>
    <n v="3043000"/>
    <n v="0.30088728228721656"/>
    <x v="7"/>
    <s v="Jawa Barat"/>
    <x v="1"/>
    <s v="NMAX 155"/>
    <s v="Matic Premium"/>
    <n v="35384000"/>
    <n v="3538000"/>
    <s v="Low"/>
    <n v="0.1"/>
    <x v="1"/>
    <n v="0.14499999999999999"/>
    <n v="915600"/>
    <n v="54934000"/>
    <x v="0"/>
    <x v="0"/>
    <n v="0"/>
    <n v="0"/>
    <n v="1"/>
    <s v="ok"/>
    <n v="3"/>
    <n v="3"/>
    <n v="4"/>
    <n v="0"/>
    <n v="10"/>
    <s v="High Risk"/>
    <n v="6"/>
    <s v="6-11 bulan"/>
  </r>
  <r>
    <s v="KRM01684"/>
    <d v="2026-03-02T00:00:00"/>
    <x v="1"/>
    <s v="Lestari Fauzi"/>
    <s v="92931906712786"/>
    <n v="31"/>
    <s v="Perempuan"/>
    <x v="1"/>
    <n v="5253000"/>
    <n v="0.13660765276984579"/>
    <x v="3"/>
    <s v="Sulawesi Selatan"/>
    <x v="0"/>
    <s v="Beat Street"/>
    <s v="Matic Entry"/>
    <n v="19072000"/>
    <n v="5722000"/>
    <s v="High"/>
    <n v="0.3"/>
    <x v="5"/>
    <n v="0.14499999999999999"/>
    <n v="717600"/>
    <n v="17222000"/>
    <x v="0"/>
    <x v="0"/>
    <n v="0"/>
    <n v="0"/>
    <n v="1"/>
    <m/>
    <n v="1"/>
    <n v="1"/>
    <n v="1"/>
    <n v="0"/>
    <n v="3"/>
    <s v="Low Risk"/>
    <n v="7"/>
    <s v="6-11 bulan"/>
  </r>
  <r>
    <s v="KRM01685"/>
    <d v="2026-05-09T00:00:00"/>
    <x v="4"/>
    <s v="Dani Santoso"/>
    <s v="81411412539961"/>
    <n v="43"/>
    <s v="Perempuan"/>
    <x v="8"/>
    <n v="3850000"/>
    <n v="0.31153246753246755"/>
    <x v="13"/>
    <s v="Jawa Barat"/>
    <x v="1"/>
    <s v="Freego"/>
    <s v="Matic Mid"/>
    <n v="22166000"/>
    <n v="4433000"/>
    <s v="Medium"/>
    <n v="0.2"/>
    <x v="3"/>
    <n v="0.14499999999999999"/>
    <n v="1199400"/>
    <n v="21590000"/>
    <x v="0"/>
    <x v="0"/>
    <n v="0"/>
    <n v="0"/>
    <n v="1"/>
    <m/>
    <n v="3"/>
    <n v="2"/>
    <n v="1"/>
    <n v="0"/>
    <n v="6"/>
    <s v="Low Risk"/>
    <n v="5"/>
    <s v="0-5 bulan"/>
  </r>
  <r>
    <s v="KRM01686"/>
    <d v="2026-03-15T00:00:00"/>
    <x v="1"/>
    <s v="Tri Wibowo"/>
    <s v="Invalid"/>
    <n v="38"/>
    <s v="Lakilaki"/>
    <x v="0"/>
    <n v="6416000"/>
    <n v="7.9099127182044884E-2"/>
    <x v="19"/>
    <s v="Jawa Barat"/>
    <x v="0"/>
    <s v="Vario 125"/>
    <s v="Matic Mid"/>
    <n v="25218000"/>
    <n v="7565000"/>
    <s v="High"/>
    <n v="0.3"/>
    <x v="1"/>
    <n v="0.14499999999999999"/>
    <n v="507500"/>
    <n v="30451000"/>
    <x v="0"/>
    <x v="0"/>
    <n v="0"/>
    <n v="0"/>
    <n v="1"/>
    <s v="survey ulang"/>
    <n v="1"/>
    <n v="1"/>
    <n v="4"/>
    <n v="0"/>
    <n v="6"/>
    <s v="Low Risk"/>
    <n v="7"/>
    <s v="6-11 bulan"/>
  </r>
  <r>
    <s v="KRM01687"/>
    <d v="2026-05-28T00:00:00"/>
    <x v="4"/>
    <s v="Fitriani Hakim"/>
    <s v="37571506511724"/>
    <n v="51"/>
    <s v="Perempuan"/>
    <x v="8"/>
    <n v="2770000"/>
    <n v="0.29223826714801443"/>
    <x v="2"/>
    <s v="Riau"/>
    <x v="1"/>
    <s v="Lexi LX 155"/>
    <s v="Matic Mid"/>
    <n v="27323000"/>
    <n v="2732000"/>
    <s v="Low"/>
    <n v="0.1"/>
    <x v="2"/>
    <n v="0.14499999999999999"/>
    <n v="809500"/>
    <n v="38854000"/>
    <x v="0"/>
    <x v="0"/>
    <n v="0"/>
    <n v="0"/>
    <n v="1"/>
    <m/>
    <n v="2"/>
    <n v="3"/>
    <n v="3"/>
    <n v="0"/>
    <n v="8"/>
    <s v="Medium Risk"/>
    <n v="4"/>
    <s v="0-5 bulan"/>
  </r>
  <r>
    <s v="KRM01688"/>
    <d v="2026-02-22T00:00:00"/>
    <x v="3"/>
    <s v="Dani Saputra"/>
    <s v="34851404999504"/>
    <n v="43"/>
    <s v="Lakilaki"/>
    <x v="9"/>
    <n v="4487000"/>
    <n v="9.0394472921774008E-2"/>
    <x v="19"/>
    <s v="Jawa Barat"/>
    <x v="0"/>
    <s v="Genio"/>
    <s v="Matic Entry"/>
    <n v="20153000"/>
    <n v="6046000"/>
    <s v="High"/>
    <n v="0.3"/>
    <x v="1"/>
    <n v="0.14499999999999999"/>
    <n v="405600"/>
    <n v="24335000"/>
    <x v="0"/>
    <x v="0"/>
    <n v="0"/>
    <n v="0"/>
    <n v="1"/>
    <s v="approved"/>
    <n v="1"/>
    <n v="1"/>
    <n v="4"/>
    <n v="0"/>
    <n v="6"/>
    <s v="Low Risk"/>
    <n v="8"/>
    <s v="6-11 bulan"/>
  </r>
  <r>
    <s v="KRM01689"/>
    <d v="2026-03-17T00:00:00"/>
    <x v="1"/>
    <s v="Ayu Saputra"/>
    <s v="81172109996872"/>
    <n v="31"/>
    <s v="Lakilaki"/>
    <x v="0"/>
    <n v="5234000"/>
    <n v="9.6140619029423002E-2"/>
    <x v="3"/>
    <s v="Sulawesi Selatan"/>
    <x v="2"/>
    <s v="Nex II"/>
    <s v="Matic Entry"/>
    <n v="16833000"/>
    <n v="4208000"/>
    <s v="Medium"/>
    <n v="0.25"/>
    <x v="4"/>
    <n v="0.14499999999999999"/>
    <n v="503200"/>
    <n v="18116000"/>
    <x v="0"/>
    <x v="0"/>
    <n v="0"/>
    <n v="0"/>
    <n v="1"/>
    <s v="data kurang"/>
    <n v="1"/>
    <n v="2"/>
    <n v="2"/>
    <n v="0"/>
    <n v="5"/>
    <s v="Low Risk"/>
    <n v="7"/>
    <s v="6-11 bulan"/>
  </r>
  <r>
    <s v="KRM01690"/>
    <d v="2026-04-25T00:00:00"/>
    <x v="2"/>
    <s v="Maya Nugroho"/>
    <s v="41652312771459"/>
    <n v="32"/>
    <s v="Perempuan"/>
    <x v="1"/>
    <n v="5900000"/>
    <n v="9.5423728813559316E-2"/>
    <x v="7"/>
    <s v="Jawa Barat"/>
    <x v="1"/>
    <s v="Aerox 155"/>
    <s v="Matic Sport"/>
    <n v="32638000"/>
    <n v="13055000"/>
    <s v="High"/>
    <n v="0.4"/>
    <x v="1"/>
    <n v="0.14499999999999999"/>
    <n v="563000"/>
    <n v="33781000"/>
    <x v="0"/>
    <x v="0"/>
    <n v="0"/>
    <n v="0"/>
    <n v="1"/>
    <m/>
    <n v="1"/>
    <n v="1"/>
    <n v="4"/>
    <n v="0"/>
    <n v="6"/>
    <s v="Low Risk"/>
    <n v="5"/>
    <s v="0-5 bulan"/>
  </r>
  <r>
    <s v="KRM01691"/>
    <d v="2026-04-20T00:00:00"/>
    <x v="2"/>
    <s v="Yusuf Wijaya"/>
    <s v="97151603763750"/>
    <n v="49"/>
    <s v="Lakilaki"/>
    <x v="5"/>
    <n v="3633000"/>
    <n v="0.27134599504541701"/>
    <x v="19"/>
    <s v="Jawa Barat"/>
    <x v="0"/>
    <s v="Revo X"/>
    <s v="Bebek"/>
    <n v="18219000"/>
    <n v="3644000"/>
    <s v="Medium"/>
    <n v="0.2"/>
    <x v="3"/>
    <n v="0.14499999999999999"/>
    <n v="985800"/>
    <n v="17745000"/>
    <x v="0"/>
    <x v="0"/>
    <n v="0"/>
    <n v="0"/>
    <n v="1"/>
    <s v="verifikasi"/>
    <n v="2"/>
    <n v="2"/>
    <n v="1"/>
    <n v="0"/>
    <n v="5"/>
    <s v="Low Risk"/>
    <n v="6"/>
    <s v="6-11 bulan"/>
  </r>
  <r>
    <s v="KRM01692"/>
    <d v="2026-06-02T00:00:00"/>
    <x v="0"/>
    <s v="Sri Kurniawan"/>
    <s v="89221605505825"/>
    <n v="56"/>
    <s v="Lakilaki"/>
    <x v="3"/>
    <n v="4038000"/>
    <n v="0.11629519564140664"/>
    <x v="13"/>
    <s v="Jawa Barat"/>
    <x v="3"/>
    <s v="Dazz"/>
    <s v="Matic Entry"/>
    <n v="15851000"/>
    <n v="1585000"/>
    <s v="Low"/>
    <n v="0.1"/>
    <x v="2"/>
    <n v="0.14499999999999999"/>
    <n v="469600"/>
    <n v="22540000"/>
    <x v="0"/>
    <x v="0"/>
    <n v="0"/>
    <n v="0"/>
    <n v="1"/>
    <s v="ok"/>
    <n v="1"/>
    <n v="3"/>
    <n v="3"/>
    <n v="0"/>
    <n v="7"/>
    <s v="Medium Risk"/>
    <n v="4"/>
    <s v="0-5 bulan"/>
  </r>
  <r>
    <s v="KRM01693"/>
    <d v="2026-03-26T00:00:00"/>
    <x v="1"/>
    <s v="Fitriani Wijaya"/>
    <s v="56442307854349"/>
    <n v="30"/>
    <s v="Lakilaki"/>
    <x v="5"/>
    <n v="3834000"/>
    <n v="0.21969222743870631"/>
    <x v="20"/>
    <s v="DKI Jakarta"/>
    <x v="0"/>
    <s v="Beat Street"/>
    <s v="Matic Entry"/>
    <n v="18436000"/>
    <n v="2765000"/>
    <s v="Medium"/>
    <n v="0.15"/>
    <x v="5"/>
    <n v="0.14499999999999999"/>
    <n v="842300"/>
    <n v="20216000"/>
    <x v="0"/>
    <x v="0"/>
    <n v="0"/>
    <n v="0"/>
    <n v="1"/>
    <s v="survey ulang"/>
    <n v="2"/>
    <n v="2"/>
    <n v="1"/>
    <n v="0"/>
    <n v="5"/>
    <s v="Low Risk"/>
    <n v="6"/>
    <s v="6-11 bulan"/>
  </r>
  <r>
    <s v="KRM01694"/>
    <d v="2026-02-22T00:00:00"/>
    <x v="3"/>
    <s v="Nia Nugroho"/>
    <s v="53951106736081"/>
    <n v="46"/>
    <s v="Perempuan"/>
    <x v="1"/>
    <n v="10631000"/>
    <n v="8.4310036685166026E-2"/>
    <x v="12"/>
    <s v="DKI Jakarta"/>
    <x v="1"/>
    <s v="Freego"/>
    <s v="Matic Mid"/>
    <n v="22233000"/>
    <n v="5558000"/>
    <s v="Medium"/>
    <n v="0.25"/>
    <x v="5"/>
    <n v="0.14499999999999999"/>
    <n v="896300"/>
    <n v="21510000"/>
    <x v="0"/>
    <x v="0"/>
    <n v="0"/>
    <n v="0"/>
    <n v="1"/>
    <m/>
    <n v="1"/>
    <n v="2"/>
    <n v="1"/>
    <n v="0"/>
    <n v="4"/>
    <s v="Low Risk"/>
    <n v="8"/>
    <s v="6-11 bulan"/>
  </r>
  <r>
    <s v="KRM01695"/>
    <d v="2026-05-08T00:00:00"/>
    <x v="4"/>
    <s v="Ahmad Hartono"/>
    <s v="74061209533917"/>
    <n v="33"/>
    <s v="Perempuan"/>
    <x v="9"/>
    <n v="5214000"/>
    <n v="0.28588415803605677"/>
    <x v="17"/>
    <s v="Jawa Barat"/>
    <x v="1"/>
    <s v="NMAX 155"/>
    <s v="Matic Premium"/>
    <n v="34666000"/>
    <n v="6933000"/>
    <s v="Medium"/>
    <n v="0.2"/>
    <x v="5"/>
    <n v="0.14499999999999999"/>
    <n v="1490600"/>
    <n v="35775000"/>
    <x v="0"/>
    <x v="0"/>
    <n v="0"/>
    <n v="0"/>
    <n v="1"/>
    <s v="ok"/>
    <n v="2"/>
    <n v="2"/>
    <n v="1"/>
    <n v="0"/>
    <n v="5"/>
    <s v="Low Risk"/>
    <n v="5"/>
    <s v="0-5 bulan"/>
  </r>
  <r>
    <s v="KRM01696"/>
    <d v="2026-02-04T00:00:00"/>
    <x v="3"/>
    <s v="Maya Kurniawan"/>
    <s v="84441312911394"/>
    <n v="38"/>
    <s v="Perempuan"/>
    <x v="9"/>
    <n v="4760000"/>
    <n v="0.10762605042016807"/>
    <x v="19"/>
    <s v="Jawa Barat"/>
    <x v="2"/>
    <s v="Address"/>
    <s v="Matic Mid"/>
    <n v="21419000"/>
    <n v="8567000"/>
    <s v="High"/>
    <n v="0.4"/>
    <x v="4"/>
    <n v="0.14499999999999999"/>
    <n v="512300"/>
    <n v="18442000"/>
    <x v="0"/>
    <x v="0"/>
    <n v="0"/>
    <n v="0"/>
    <n v="1"/>
    <m/>
    <n v="1"/>
    <n v="1"/>
    <n v="2"/>
    <n v="0"/>
    <n v="4"/>
    <s v="Low Risk"/>
    <n v="8"/>
    <s v="6-11 bulan"/>
  </r>
  <r>
    <s v="KRM01697"/>
    <d v="2026-07-05T00:00:00"/>
    <x v="12"/>
    <s v="Ayu Kurniawan"/>
    <s v="83812104866548"/>
    <n v="42"/>
    <s v="Lakilaki"/>
    <x v="1"/>
    <n v="13756000"/>
    <n v="7.0674614713579526E-2"/>
    <x v="19"/>
    <s v="Jawa Barat"/>
    <x v="1"/>
    <s v="Aerox 155"/>
    <s v="Matic Sport"/>
    <n v="32519000"/>
    <n v="8130000"/>
    <s v="Medium"/>
    <n v="0.25"/>
    <x v="4"/>
    <n v="0.14499999999999999"/>
    <n v="972200"/>
    <n v="34999000"/>
    <x v="0"/>
    <x v="0"/>
    <n v="0"/>
    <n v="0"/>
    <n v="1"/>
    <m/>
    <n v="1"/>
    <n v="2"/>
    <n v="2"/>
    <n v="0"/>
    <n v="5"/>
    <s v="Low Risk"/>
    <n v="3"/>
    <s v="0-5 bulan"/>
  </r>
  <r>
    <s v="KRM01698"/>
    <d v="2026-01-21T00:00:00"/>
    <x v="5"/>
    <s v="Eka Saputra"/>
    <s v="67452808944303"/>
    <n v="39"/>
    <s v="Lakilaki"/>
    <x v="0"/>
    <n v="5198000"/>
    <n v="7.8030011542901109E-2"/>
    <x v="16"/>
    <s v="Jawa Timur"/>
    <x v="0"/>
    <s v="Revo X"/>
    <s v="Bebek"/>
    <n v="17602000"/>
    <n v="5281000"/>
    <s v="High"/>
    <n v="0.3"/>
    <x v="2"/>
    <n v="0.14499999999999999"/>
    <n v="405600"/>
    <n v="19468000"/>
    <x v="0"/>
    <x v="0"/>
    <n v="0"/>
    <n v="0"/>
    <n v="1"/>
    <s v="survey ulang"/>
    <n v="1"/>
    <n v="1"/>
    <n v="3"/>
    <n v="0"/>
    <n v="5"/>
    <s v="Low Risk"/>
    <n v="9"/>
    <s v="6-11 bulan"/>
  </r>
  <r>
    <s v="KRM01699"/>
    <d v="2026-06-13T00:00:00"/>
    <x v="0"/>
    <s v="Tri Utami"/>
    <s v="70251005847646"/>
    <n v="35"/>
    <s v="Lakilaki"/>
    <x v="9"/>
    <n v="5556000"/>
    <n v="0.16695464362850973"/>
    <x v="9"/>
    <s v="Jawa Tengah"/>
    <x v="0"/>
    <s v="Vario 125"/>
    <s v="Matic Mid"/>
    <n v="25856000"/>
    <n v="2586000"/>
    <s v="Low"/>
    <n v="0.1"/>
    <x v="4"/>
    <n v="0.14499999999999999"/>
    <n v="927600"/>
    <n v="33393000"/>
    <x v="0"/>
    <x v="0"/>
    <n v="0"/>
    <n v="0"/>
    <n v="1"/>
    <s v="ok"/>
    <n v="1"/>
    <n v="3"/>
    <n v="2"/>
    <n v="0"/>
    <n v="6"/>
    <s v="Low Risk"/>
    <n v="4"/>
    <s v="0-5 bulan"/>
  </r>
  <r>
    <s v="KRM01700"/>
    <d v="2026-01-29T00:00:00"/>
    <x v="5"/>
    <s v="Fajar Santoso"/>
    <s v="51702207632664"/>
    <n v="43"/>
    <s v="Perempuan"/>
    <x v="2"/>
    <n v="2798000"/>
    <n v="0.15518227305218013"/>
    <x v="1"/>
    <s v="Sumatera Selatan"/>
    <x v="0"/>
    <s v="Vario 125"/>
    <s v="Matic Mid"/>
    <n v="25173000"/>
    <n v="10069000"/>
    <s v="High"/>
    <n v="0.4"/>
    <x v="1"/>
    <n v="0.14499999999999999"/>
    <n v="434200"/>
    <n v="26054000"/>
    <x v="0"/>
    <x v="0"/>
    <n v="0"/>
    <n v="0"/>
    <n v="1"/>
    <s v="ok"/>
    <n v="1"/>
    <n v="1"/>
    <n v="4"/>
    <n v="0"/>
    <n v="6"/>
    <s v="Low Risk"/>
    <n v="8"/>
    <s v="6-11 bulan"/>
  </r>
  <r>
    <s v="KRM01701"/>
    <d v="2026-06-04T00:00:00"/>
    <x v="0"/>
    <s v="Lestari Cahyono"/>
    <s v="51891108796375"/>
    <n v="54"/>
    <s v="Perempuan"/>
    <x v="0"/>
    <n v="6691000"/>
    <n v="0.31007323270064263"/>
    <x v="4"/>
    <s v="Kalimantan Selatan"/>
    <x v="1"/>
    <s v="R15"/>
    <s v="Sport"/>
    <n v="43819000"/>
    <n v="13146000"/>
    <s v="High"/>
    <n v="0.3"/>
    <x v="3"/>
    <n v="0.14499999999999999"/>
    <n v="2074700"/>
    <n v="37345000"/>
    <x v="0"/>
    <x v="0"/>
    <n v="0"/>
    <n v="0"/>
    <n v="1"/>
    <s v="survey ulang"/>
    <n v="3"/>
    <n v="1"/>
    <n v="1"/>
    <n v="0"/>
    <n v="5"/>
    <s v="Low Risk"/>
    <n v="4"/>
    <s v="0-5 bulan"/>
  </r>
  <r>
    <s v="KRM01702"/>
    <d v="2026-01-13T00:00:00"/>
    <x v="5"/>
    <s v="Rahmat Kusuma"/>
    <s v="61832509686594"/>
    <n v="22"/>
    <s v="Lakilaki"/>
    <x v="0"/>
    <n v="4876000"/>
    <n v="0.14862592288761281"/>
    <x v="2"/>
    <s v="Riau"/>
    <x v="1"/>
    <s v="Mio M3"/>
    <s v="Matic Entry"/>
    <n v="17857000"/>
    <n v="7143000"/>
    <s v="High"/>
    <n v="0.4"/>
    <x v="3"/>
    <n v="0.14499999999999999"/>
    <n v="724700"/>
    <n v="13044000"/>
    <x v="0"/>
    <x v="0"/>
    <n v="0"/>
    <n v="0"/>
    <n v="1"/>
    <s v="ok"/>
    <n v="1"/>
    <n v="1"/>
    <n v="1"/>
    <n v="0"/>
    <n v="3"/>
    <s v="Low Risk"/>
    <n v="9"/>
    <s v="6-11 bulan"/>
  </r>
  <r>
    <s v="KRM01703"/>
    <d v="2026-03-12T00:00:00"/>
    <x v="1"/>
    <s v="Hendra Kurniawan"/>
    <s v="84032604507435"/>
    <n v="53"/>
    <s v="Lakilaki"/>
    <x v="0"/>
    <n v="4784000"/>
    <n v="0.32729933110367893"/>
    <x v="0"/>
    <s v="Bali"/>
    <x v="1"/>
    <s v="Freego"/>
    <s v="Matic Mid"/>
    <n v="21880000"/>
    <n v="5470000"/>
    <s v="Medium"/>
    <n v="0.25"/>
    <x v="0"/>
    <n v="0.14499999999999999"/>
    <n v="1565800"/>
    <n v="18790000"/>
    <x v="0"/>
    <x v="0"/>
    <n v="0"/>
    <n v="0"/>
    <n v="1"/>
    <s v="survey ulang"/>
    <n v="3"/>
    <n v="2"/>
    <n v="1"/>
    <n v="0"/>
    <n v="6"/>
    <s v="Low Risk"/>
    <n v="7"/>
    <s v="6-11 bulan"/>
  </r>
  <r>
    <s v="KRM01704"/>
    <d v="2026-01-05T00:00:00"/>
    <x v="5"/>
    <s v="Joko Utami"/>
    <s v="93811607847567"/>
    <n v="38"/>
    <s v="Perempuan"/>
    <x v="8"/>
    <n v="3878000"/>
    <n v="0.32694687983496645"/>
    <x v="2"/>
    <s v="Riau"/>
    <x v="3"/>
    <s v="Dazz"/>
    <s v="Matic Entry"/>
    <n v="15633000"/>
    <n v="2345000"/>
    <s v="Medium"/>
    <n v="0.15"/>
    <x v="0"/>
    <n v="0.14499999999999999"/>
    <n v="1267900"/>
    <n v="15215000"/>
    <x v="0"/>
    <x v="0"/>
    <n v="0"/>
    <n v="0"/>
    <n v="1"/>
    <s v="data kurang"/>
    <n v="3"/>
    <n v="2"/>
    <n v="1"/>
    <n v="0"/>
    <n v="6"/>
    <s v="Low Risk"/>
    <n v="9"/>
    <s v="6-11 bulan"/>
  </r>
  <r>
    <s v="KRM01705"/>
    <d v="2026-02-06T00:00:00"/>
    <x v="3"/>
    <s v="Nia Susanti"/>
    <s v="92812701838098"/>
    <n v="39"/>
    <s v="Perempuan"/>
    <x v="9"/>
    <n v="3949000"/>
    <n v="0.18893390731830842"/>
    <x v="10"/>
    <s v="Jawa Timur"/>
    <x v="1"/>
    <s v="R15"/>
    <s v="Sport"/>
    <n v="43251000"/>
    <n v="17300000"/>
    <s v="High"/>
    <n v="0.4"/>
    <x v="1"/>
    <n v="0.14499999999999999"/>
    <n v="746100"/>
    <n v="44765000"/>
    <x v="0"/>
    <x v="0"/>
    <n v="0"/>
    <n v="0"/>
    <n v="1"/>
    <s v="ok"/>
    <n v="1"/>
    <n v="1"/>
    <n v="4"/>
    <n v="0"/>
    <n v="6"/>
    <s v="Low Risk"/>
    <n v="8"/>
    <s v="6-11 bulan"/>
  </r>
  <r>
    <s v="KRM01706"/>
    <d v="2026-05-02T00:00:00"/>
    <x v="4"/>
    <s v="Rizky Wijaya"/>
    <s v="73931001959410"/>
    <n v="43"/>
    <s v="Lakilaki"/>
    <x v="9"/>
    <n v="5759000"/>
    <n v="9.5433234936620939E-2"/>
    <x v="2"/>
    <s v="Riau"/>
    <x v="2"/>
    <s v="Nex II"/>
    <s v="Matic Entry"/>
    <n v="17043000"/>
    <n v="6817000"/>
    <s v="High"/>
    <n v="0.4"/>
    <x v="5"/>
    <n v="0.14499999999999999"/>
    <n v="549600"/>
    <n v="13191000"/>
    <x v="0"/>
    <x v="0"/>
    <n v="0"/>
    <n v="0"/>
    <n v="1"/>
    <m/>
    <n v="1"/>
    <n v="1"/>
    <n v="1"/>
    <n v="0"/>
    <n v="3"/>
    <s v="Low Risk"/>
    <n v="5"/>
    <s v="0-5 bulan"/>
  </r>
  <r>
    <s v="KRM01707"/>
    <d v="2026-02-13T00:00:00"/>
    <x v="3"/>
    <s v="Andi Sari"/>
    <s v="78691502749704"/>
    <n v="55"/>
    <s v="Lakilaki"/>
    <x v="1"/>
    <n v="13127000"/>
    <n v="0.12976308372057591"/>
    <x v="13"/>
    <s v="Jawa Barat"/>
    <x v="0"/>
    <s v="Vario 125"/>
    <s v="Matic Mid"/>
    <n v="25503000"/>
    <n v="7651000"/>
    <s v="High"/>
    <n v="0.3"/>
    <x v="0"/>
    <n v="0.14499999999999999"/>
    <n v="1703400"/>
    <n v="20440000"/>
    <x v="0"/>
    <x v="0"/>
    <n v="0"/>
    <n v="0"/>
    <n v="1"/>
    <m/>
    <n v="1"/>
    <n v="1"/>
    <n v="1"/>
    <n v="0"/>
    <n v="3"/>
    <s v="Low Risk"/>
    <n v="8"/>
    <s v="6-11 bulan"/>
  </r>
  <r>
    <s v="KRM01708"/>
    <d v="2026-02-24T00:00:00"/>
    <x v="3"/>
    <s v="Ayu Pratama"/>
    <s v="72652009589397"/>
    <n v="43"/>
    <s v="Lakilaki"/>
    <x v="7"/>
    <n v="2078000"/>
    <n v="0.67454282964388834"/>
    <x v="11"/>
    <s v="Sumatera Utara"/>
    <x v="0"/>
    <s v="Revo X"/>
    <s v="Bebek"/>
    <n v="18364000"/>
    <n v="3673000"/>
    <s v="Medium"/>
    <n v="0.2"/>
    <x v="0"/>
    <n v="0.14499999999999999"/>
    <n v="1401700"/>
    <n v="16821000"/>
    <x v="0"/>
    <x v="0"/>
    <n v="0"/>
    <n v="0"/>
    <n v="1"/>
    <s v="survey ulang"/>
    <n v="4"/>
    <n v="2"/>
    <n v="1"/>
    <n v="0"/>
    <n v="7"/>
    <s v="Medium Risk"/>
    <n v="7"/>
    <s v="6-11 bulan"/>
  </r>
  <r>
    <s v="KRM01709"/>
    <d v="2026-02-02T00:00:00"/>
    <x v="3"/>
    <s v="Bagus Wibowo"/>
    <s v="35681103702567"/>
    <n v="50"/>
    <s v="Lakilaki"/>
    <x v="6"/>
    <n v="4405000"/>
    <n v="0.49314415437003406"/>
    <x v="11"/>
    <s v="Sumatera Utara"/>
    <x v="0"/>
    <s v="Vario 160"/>
    <s v="Matic Mid"/>
    <n v="30356000"/>
    <n v="7589000"/>
    <s v="Medium"/>
    <n v="0.25"/>
    <x v="0"/>
    <n v="0.14499999999999999"/>
    <n v="2172300"/>
    <n v="26068000"/>
    <x v="0"/>
    <x v="0"/>
    <n v="0"/>
    <n v="0"/>
    <n v="1"/>
    <s v="ok"/>
    <n v="4"/>
    <n v="2"/>
    <n v="1"/>
    <n v="0"/>
    <n v="7"/>
    <s v="Medium Risk"/>
    <n v="8"/>
    <s v="6-11 bulan"/>
  </r>
  <r>
    <s v="KRM01710"/>
    <d v="2026-02-16T00:00:00"/>
    <x v="3"/>
    <s v="Reza Hartono"/>
    <s v="40641412756922"/>
    <n v="56"/>
    <s v="Perempuan"/>
    <x v="0"/>
    <n v="5999000"/>
    <n v="0.2229204867477913"/>
    <x v="16"/>
    <s v="Jawa Timur"/>
    <x v="1"/>
    <s v="Lexi LX 155"/>
    <s v="Matic Mid"/>
    <n v="29269000"/>
    <n v="4390000"/>
    <s v="Medium"/>
    <n v="0.15"/>
    <x v="5"/>
    <n v="0.14499999999999999"/>
    <n v="1337300"/>
    <n v="32094000"/>
    <x v="0"/>
    <x v="0"/>
    <n v="0"/>
    <n v="0"/>
    <n v="1"/>
    <s v="survey ulang"/>
    <n v="2"/>
    <n v="2"/>
    <n v="1"/>
    <n v="0"/>
    <n v="5"/>
    <s v="Low Risk"/>
    <n v="8"/>
    <s v="6-11 bulan"/>
  </r>
  <r>
    <s v="KRM01711"/>
    <d v="2026-03-10T00:00:00"/>
    <x v="1"/>
    <s v="Eka Wijaya"/>
    <s v="89911002973748"/>
    <n v="31"/>
    <s v="Perempuan"/>
    <x v="3"/>
    <n v="4241000"/>
    <n v="0.18630040084885641"/>
    <x v="15"/>
    <s v="DKI Jakarta"/>
    <x v="0"/>
    <s v="Scoopy"/>
    <s v="Matic Stylish"/>
    <n v="23320000"/>
    <n v="3498000"/>
    <s v="Medium"/>
    <n v="0.15"/>
    <x v="4"/>
    <n v="0.14499999999999999"/>
    <n v="790100"/>
    <n v="28445000"/>
    <x v="0"/>
    <x v="0"/>
    <n v="0"/>
    <n v="0"/>
    <n v="1"/>
    <m/>
    <n v="1"/>
    <n v="2"/>
    <n v="2"/>
    <n v="0"/>
    <n v="5"/>
    <s v="Low Risk"/>
    <n v="7"/>
    <s v="6-11 bulan"/>
  </r>
  <r>
    <s v="KRM01712"/>
    <d v="2026-04-14T00:00:00"/>
    <x v="2"/>
    <s v="Budi Purnama"/>
    <s v="61342705934085"/>
    <n v="29"/>
    <s v="Lakilaki"/>
    <x v="7"/>
    <n v="3674000"/>
    <n v="0.20593358737071313"/>
    <x v="10"/>
    <s v="Jawa Timur"/>
    <x v="1"/>
    <s v="MT15"/>
    <s v="Sport Naked"/>
    <n v="38310000"/>
    <n v="15324000"/>
    <s v="High"/>
    <n v="0.4"/>
    <x v="2"/>
    <n v="0.14499999999999999"/>
    <n v="756600"/>
    <n v="36317000"/>
    <x v="0"/>
    <x v="0"/>
    <n v="0"/>
    <n v="0"/>
    <n v="1"/>
    <s v="survey ulang"/>
    <n v="2"/>
    <n v="1"/>
    <n v="3"/>
    <n v="0"/>
    <n v="6"/>
    <s v="Low Risk"/>
    <n v="6"/>
    <s v="6-11 bulan"/>
  </r>
  <r>
    <s v="KRM01713"/>
    <d v="2026-05-17T00:00:00"/>
    <x v="4"/>
    <s v="Ahmad Permata"/>
    <s v="87401405916672"/>
    <n v="27"/>
    <s v="Perempuan"/>
    <x v="8"/>
    <n v="3154000"/>
    <n v="0.29400760938490805"/>
    <x v="7"/>
    <s v="Jawa Barat"/>
    <x v="2"/>
    <s v="Nex II"/>
    <s v="Matic Entry"/>
    <n v="17136000"/>
    <n v="3427000"/>
    <s v="Medium"/>
    <n v="0.2"/>
    <x v="3"/>
    <n v="0.14499999999999999"/>
    <n v="927300"/>
    <n v="16691000"/>
    <x v="0"/>
    <x v="0"/>
    <n v="0"/>
    <n v="0"/>
    <n v="1"/>
    <m/>
    <n v="2"/>
    <n v="2"/>
    <n v="1"/>
    <n v="0"/>
    <n v="5"/>
    <s v="Low Risk"/>
    <n v="5"/>
    <s v="0-5 bulan"/>
  </r>
  <r>
    <s v="KRM01714"/>
    <d v="2026-04-27T00:00:00"/>
    <x v="2"/>
    <s v="Andi Permata"/>
    <s v="38892402743624"/>
    <n v="47"/>
    <s v="Lakilaki"/>
    <x v="4"/>
    <n v="5618000"/>
    <n v="0.40428978284086864"/>
    <x v="10"/>
    <s v="Jawa Timur"/>
    <x v="1"/>
    <s v="NMAX 155"/>
    <s v="Matic Premium"/>
    <n v="36621000"/>
    <n v="12817000"/>
    <s v="High"/>
    <n v="0.35"/>
    <x v="0"/>
    <n v="0.14499999999999999"/>
    <n v="2271300"/>
    <n v="27255000"/>
    <x v="0"/>
    <x v="0"/>
    <n v="0"/>
    <n v="0"/>
    <n v="1"/>
    <m/>
    <n v="4"/>
    <n v="1"/>
    <n v="1"/>
    <n v="0"/>
    <n v="6"/>
    <s v="Low Risk"/>
    <n v="5"/>
    <s v="0-5 bulan"/>
  </r>
  <r>
    <s v="KRM01715"/>
    <d v="2026-01-17T00:00:00"/>
    <x v="5"/>
    <s v="Bagus Kusuma"/>
    <s v="71762203852426"/>
    <n v="33"/>
    <s v="Perempuan"/>
    <x v="0"/>
    <n v="7052000"/>
    <n v="0.15937322745320476"/>
    <x v="16"/>
    <s v="Jawa Timur"/>
    <x v="0"/>
    <s v="ADV 160"/>
    <s v="Adventure"/>
    <n v="43377000"/>
    <n v="15182000"/>
    <s v="High"/>
    <n v="0.35"/>
    <x v="4"/>
    <n v="0.14499999999999999"/>
    <n v="1123900"/>
    <n v="40460000"/>
    <x v="0"/>
    <x v="0"/>
    <n v="0"/>
    <n v="0"/>
    <n v="1"/>
    <s v="survey ulang"/>
    <n v="1"/>
    <n v="1"/>
    <n v="2"/>
    <n v="0"/>
    <n v="4"/>
    <s v="Low Risk"/>
    <n v="9"/>
    <s v="6-11 bulan"/>
  </r>
  <r>
    <s v="KRM01716"/>
    <d v="2026-05-05T00:00:00"/>
    <x v="4"/>
    <s v="Putri Rahayu"/>
    <s v="65831004784813"/>
    <n v="24"/>
    <s v="Lakilaki"/>
    <x v="8"/>
    <n v="3109000"/>
    <n v="0.55355419749115475"/>
    <x v="14"/>
    <s v="DKI Jakarta"/>
    <x v="0"/>
    <s v="PCX 160"/>
    <s v="Matic Premium"/>
    <n v="35575000"/>
    <n v="3557000"/>
    <s v="Low"/>
    <n v="0.1"/>
    <x v="5"/>
    <n v="0.14499999999999999"/>
    <n v="1721000"/>
    <n v="41303000"/>
    <x v="0"/>
    <x v="0"/>
    <n v="0"/>
    <n v="0"/>
    <n v="1"/>
    <s v="data kurang"/>
    <n v="4"/>
    <n v="3"/>
    <n v="1"/>
    <n v="0"/>
    <n v="8"/>
    <s v="Medium Risk"/>
    <n v="5"/>
    <s v="0-5 bulan"/>
  </r>
  <r>
    <s v="KRM01717"/>
    <d v="2026-03-18T00:00:00"/>
    <x v="1"/>
    <s v="Dian Prasetyo"/>
    <s v="99761908678152"/>
    <n v="43"/>
    <s v="Lakilaki"/>
    <x v="6"/>
    <n v="5803000"/>
    <n v="0.42417714975012927"/>
    <x v="10"/>
    <s v="Jawa Timur"/>
    <x v="1"/>
    <s v="R15"/>
    <s v="Sport"/>
    <n v="42814000"/>
    <n v="6422000"/>
    <s v="Medium"/>
    <n v="0.15"/>
    <x v="3"/>
    <n v="0.14499999999999999"/>
    <n v="2461500"/>
    <n v="44307000"/>
    <x v="0"/>
    <x v="0"/>
    <n v="0"/>
    <n v="0"/>
    <n v="1"/>
    <s v="ok"/>
    <n v="4"/>
    <n v="2"/>
    <n v="1"/>
    <n v="0"/>
    <n v="7"/>
    <s v="Medium Risk"/>
    <n v="7"/>
    <s v="6-11 bulan"/>
  </r>
  <r>
    <s v="KRM01718"/>
    <d v="2026-05-29T00:00:00"/>
    <x v="4"/>
    <s v="Budi Santoso"/>
    <s v="63772211878682"/>
    <n v="35"/>
    <s v="Lakilaki"/>
    <x v="0"/>
    <n v="7873000"/>
    <n v="9.9758668868284009E-2"/>
    <x v="7"/>
    <s v="Jawa Barat"/>
    <x v="0"/>
    <s v="Vario 125"/>
    <s v="Matic Mid"/>
    <n v="24630000"/>
    <n v="4926000"/>
    <s v="Medium"/>
    <n v="0.2"/>
    <x v="4"/>
    <n v="0.14499999999999999"/>
    <n v="785400"/>
    <n v="28276000"/>
    <x v="0"/>
    <x v="0"/>
    <n v="0"/>
    <n v="0"/>
    <n v="1"/>
    <s v="verifikasi"/>
    <n v="1"/>
    <n v="2"/>
    <n v="2"/>
    <n v="0"/>
    <n v="5"/>
    <s v="Low Risk"/>
    <n v="4"/>
    <s v="0-5 bulan"/>
  </r>
  <r>
    <s v="KRM01719"/>
    <d v="2026-04-23T00:00:00"/>
    <x v="2"/>
    <s v="Eka Lestari"/>
    <s v="55942908893428"/>
    <n v="54"/>
    <s v="Lakilaki"/>
    <x v="0"/>
    <n v="5364000"/>
    <n v="0.25913497390007456"/>
    <x v="3"/>
    <s v="Sulawesi Selatan"/>
    <x v="0"/>
    <s v="Vario 125"/>
    <s v="Matic Mid"/>
    <n v="24177000"/>
    <n v="3627000"/>
    <s v="Medium"/>
    <n v="0.15"/>
    <x v="3"/>
    <n v="0.14499999999999999"/>
    <n v="1390000"/>
    <n v="25020000"/>
    <x v="0"/>
    <x v="0"/>
    <n v="0"/>
    <n v="0"/>
    <n v="1"/>
    <s v="verifikasi"/>
    <n v="2"/>
    <n v="2"/>
    <n v="1"/>
    <n v="0"/>
    <n v="5"/>
    <s v="Low Risk"/>
    <n v="5"/>
    <s v="0-5 bulan"/>
  </r>
  <r>
    <s v="KRM01720"/>
    <d v="2026-04-09T00:00:00"/>
    <x v="2"/>
    <s v="Budi Purnama"/>
    <s v="Invalid"/>
    <n v="31"/>
    <s v="Perempuan"/>
    <x v="2"/>
    <n v="2828000"/>
    <n v="0.41428571428571431"/>
    <x v="3"/>
    <s v="Sulawesi Selatan"/>
    <x v="0"/>
    <s v="CB150R"/>
    <s v="Sport"/>
    <n v="31140000"/>
    <n v="9342000"/>
    <s v="High"/>
    <n v="0.3"/>
    <x v="5"/>
    <n v="0.14499999999999999"/>
    <n v="1171600"/>
    <n v="28119000"/>
    <x v="0"/>
    <x v="0"/>
    <n v="0"/>
    <n v="0"/>
    <n v="1"/>
    <m/>
    <n v="4"/>
    <n v="1"/>
    <n v="1"/>
    <n v="0"/>
    <n v="6"/>
    <s v="Low Risk"/>
    <n v="6"/>
    <s v="6-11 bulan"/>
  </r>
  <r>
    <s v="KRM01721"/>
    <d v="2026-03-25T00:00:00"/>
    <x v="1"/>
    <s v="Rina Cahyono"/>
    <s v="97532104861228"/>
    <n v="50"/>
    <s v="Perempuan"/>
    <x v="0"/>
    <n v="7598000"/>
    <n v="6.9149776256909712E-2"/>
    <x v="11"/>
    <s v="Sumatera Utara"/>
    <x v="0"/>
    <s v="Revo X"/>
    <s v="Bebek"/>
    <n v="17737000"/>
    <n v="1774000"/>
    <s v="Low"/>
    <n v="0.1"/>
    <x v="2"/>
    <n v="0.14499999999999999"/>
    <n v="525400"/>
    <n v="25221000"/>
    <x v="0"/>
    <x v="0"/>
    <n v="0"/>
    <n v="0"/>
    <n v="1"/>
    <m/>
    <n v="1"/>
    <n v="3"/>
    <n v="3"/>
    <n v="0"/>
    <n v="7"/>
    <s v="Medium Risk"/>
    <n v="6"/>
    <s v="6-11 bulan"/>
  </r>
  <r>
    <s v="KRM01722"/>
    <d v="2026-02-28T00:00:00"/>
    <x v="3"/>
    <s v="Nurul Prasetyo"/>
    <s v="87922110767581"/>
    <n v="28"/>
    <s v="Lakilaki"/>
    <x v="3"/>
    <n v="6407000"/>
    <n v="9.7331044170438585E-2"/>
    <x v="12"/>
    <s v="DKI Jakarta"/>
    <x v="2"/>
    <s v="Address"/>
    <s v="Matic Mid"/>
    <n v="21050000"/>
    <n v="2105000"/>
    <s v="Low"/>
    <n v="0.1"/>
    <x v="2"/>
    <n v="0.14499999999999999"/>
    <n v="623600"/>
    <n v="29933000"/>
    <x v="0"/>
    <x v="0"/>
    <n v="0"/>
    <n v="0"/>
    <n v="1"/>
    <m/>
    <n v="1"/>
    <n v="3"/>
    <n v="3"/>
    <n v="0"/>
    <n v="7"/>
    <s v="Medium Risk"/>
    <n v="7"/>
    <s v="6-11 bulan"/>
  </r>
  <r>
    <s v="KRM01723"/>
    <d v="2026-03-02T00:00:00"/>
    <x v="1"/>
    <s v="Dewi Kurniawan"/>
    <s v="55651510781865"/>
    <n v="44"/>
    <s v="Lakilaki"/>
    <x v="9"/>
    <n v="5312000"/>
    <n v="0.10090361445783133"/>
    <x v="9"/>
    <s v="Jawa Tengah"/>
    <x v="0"/>
    <s v="Revo X"/>
    <s v="Bebek"/>
    <n v="17931000"/>
    <n v="4483000"/>
    <s v="Medium"/>
    <n v="0.25"/>
    <x v="4"/>
    <n v="0.14499999999999999"/>
    <n v="536000"/>
    <n v="19298000"/>
    <x v="0"/>
    <x v="0"/>
    <n v="0"/>
    <n v="0"/>
    <n v="1"/>
    <s v="data kurang"/>
    <n v="1"/>
    <n v="2"/>
    <n v="2"/>
    <n v="0"/>
    <n v="5"/>
    <s v="Low Risk"/>
    <n v="7"/>
    <s v="6-11 bulan"/>
  </r>
  <r>
    <s v="KRM01724"/>
    <d v="2026-04-03T00:00:00"/>
    <x v="2"/>
    <s v="Fajar Nugroho"/>
    <s v="87451111948652"/>
    <n v="27"/>
    <s v="Perempuan"/>
    <x v="8"/>
    <n v="3576000"/>
    <n v="0.36177293064876959"/>
    <x v="1"/>
    <s v="Sumatera Selatan"/>
    <x v="0"/>
    <s v="PCX 160"/>
    <s v="Matic Premium"/>
    <n v="36061000"/>
    <n v="3606000"/>
    <s v="Low"/>
    <n v="0.1"/>
    <x v="4"/>
    <n v="0.14499999999999999"/>
    <n v="1293700"/>
    <n v="46573000"/>
    <x v="1"/>
    <x v="3"/>
    <n v="20"/>
    <n v="1"/>
    <n v="3"/>
    <m/>
    <n v="3"/>
    <n v="3"/>
    <n v="2"/>
    <n v="2"/>
    <n v="10"/>
    <s v="High Risk"/>
    <n v="6"/>
    <s v="6-11 bulan"/>
  </r>
  <r>
    <s v="KRM01725"/>
    <d v="2026-03-05T00:00:00"/>
    <x v="1"/>
    <s v="Dian Permata"/>
    <s v="82181109566853"/>
    <n v="40"/>
    <s v="Perempuan"/>
    <x v="0"/>
    <n v="5360000"/>
    <n v="9.6697761194029855E-2"/>
    <x v="15"/>
    <s v="DKI Jakarta"/>
    <x v="0"/>
    <s v="Genio"/>
    <s v="Matic Entry"/>
    <n v="19684000"/>
    <n v="3937000"/>
    <s v="Medium"/>
    <n v="0.2"/>
    <x v="2"/>
    <n v="0.14499999999999999"/>
    <n v="518300"/>
    <n v="24881000"/>
    <x v="0"/>
    <x v="0"/>
    <n v="0"/>
    <n v="0"/>
    <n v="1"/>
    <s v="ok"/>
    <n v="1"/>
    <n v="2"/>
    <n v="3"/>
    <n v="0"/>
    <n v="6"/>
    <s v="Low Risk"/>
    <n v="7"/>
    <s v="6-11 bulan"/>
  </r>
  <r>
    <s v="KRM01726"/>
    <d v="2026-04-05T00:00:00"/>
    <x v="2"/>
    <s v="Ahmad Susanti"/>
    <s v="31252305742153"/>
    <n v="55"/>
    <s v="Perempuan"/>
    <x v="3"/>
    <n v="4215000"/>
    <n v="0.35665480427046264"/>
    <x v="1"/>
    <s v="Sumatera Selatan"/>
    <x v="0"/>
    <s v="PCX 160"/>
    <s v="Matic Premium"/>
    <n v="34960000"/>
    <n v="6992000"/>
    <s v="Medium"/>
    <n v="0.2"/>
    <x v="5"/>
    <n v="0.14499999999999999"/>
    <n v="1503300"/>
    <n v="36079000"/>
    <x v="0"/>
    <x v="1"/>
    <n v="41"/>
    <n v="3"/>
    <n v="2"/>
    <s v="ok"/>
    <n v="3"/>
    <n v="2"/>
    <n v="1"/>
    <n v="4"/>
    <n v="10"/>
    <s v="High Risk"/>
    <n v="6"/>
    <s v="6-11 bulan"/>
  </r>
  <r>
    <s v="KRM01727"/>
    <d v="2026-04-16T00:00:00"/>
    <x v="2"/>
    <s v="Andi Santoso"/>
    <s v="59011206779842"/>
    <n v="57"/>
    <s v="Lakilaki"/>
    <x v="1"/>
    <n v="13541000"/>
    <n v="9.4143711690421683E-2"/>
    <x v="16"/>
    <s v="Jawa Timur"/>
    <x v="1"/>
    <s v="Aerox 155"/>
    <s v="Matic Sport"/>
    <n v="31622000"/>
    <n v="7905000"/>
    <s v="Medium"/>
    <n v="0.25"/>
    <x v="5"/>
    <n v="0.14499999999999999"/>
    <n v="1274800"/>
    <n v="30594000"/>
    <x v="0"/>
    <x v="0"/>
    <n v="0"/>
    <n v="0"/>
    <n v="1"/>
    <s v="verifikasi"/>
    <n v="1"/>
    <n v="2"/>
    <n v="1"/>
    <n v="0"/>
    <n v="4"/>
    <s v="Low Risk"/>
    <n v="6"/>
    <s v="6-11 bulan"/>
  </r>
  <r>
    <s v="KRM01728"/>
    <d v="2026-02-14T00:00:00"/>
    <x v="3"/>
    <s v="Ayu Kurniawan"/>
    <s v="43371009662046"/>
    <n v="45"/>
    <s v="Lakilaki"/>
    <x v="5"/>
    <n v="3178000"/>
    <n v="0.58511642542479547"/>
    <x v="19"/>
    <s v="Jawa Barat"/>
    <x v="1"/>
    <s v="NMAX 155"/>
    <s v="Matic Premium"/>
    <n v="36655000"/>
    <n v="9164000"/>
    <s v="Medium"/>
    <n v="0.25"/>
    <x v="3"/>
    <n v="0.14499999999999999"/>
    <n v="1859500"/>
    <n v="33471000"/>
    <x v="0"/>
    <x v="0"/>
    <n v="0"/>
    <n v="0"/>
    <n v="1"/>
    <m/>
    <n v="4"/>
    <n v="2"/>
    <n v="1"/>
    <n v="0"/>
    <n v="7"/>
    <s v="Medium Risk"/>
    <n v="8"/>
    <s v="6-11 bulan"/>
  </r>
  <r>
    <s v="KRM01729"/>
    <d v="2026-03-12T00:00:00"/>
    <x v="1"/>
    <s v="Hendra Wijaya"/>
    <s v="52751311747216"/>
    <n v="34"/>
    <s v="Lakilaki"/>
    <x v="1"/>
    <n v="10308000"/>
    <n v="9.3703919285991463E-2"/>
    <x v="0"/>
    <s v="Bali"/>
    <x v="0"/>
    <s v="ADV 160"/>
    <s v="Adventure"/>
    <n v="41922000"/>
    <n v="12577000"/>
    <s v="High"/>
    <n v="0.3"/>
    <x v="2"/>
    <n v="0.14499999999999999"/>
    <n v="965900"/>
    <n v="46365000"/>
    <x v="0"/>
    <x v="0"/>
    <n v="0"/>
    <n v="0"/>
    <n v="1"/>
    <s v="survey ulang"/>
    <n v="1"/>
    <n v="1"/>
    <n v="3"/>
    <n v="0"/>
    <n v="5"/>
    <s v="Low Risk"/>
    <n v="7"/>
    <s v="6-11 bulan"/>
  </r>
  <r>
    <s v="KRM01730"/>
    <d v="2026-04-22T00:00:00"/>
    <x v="2"/>
    <s v="Agus Susanti"/>
    <s v="58732411584578"/>
    <n v="31"/>
    <s v="Perempuan"/>
    <x v="0"/>
    <n v="5940000"/>
    <n v="7.3636363636363639E-2"/>
    <x v="7"/>
    <s v="Jawa Barat"/>
    <x v="3"/>
    <s v="Dazz"/>
    <s v="Matic Entry"/>
    <n v="15675000"/>
    <n v="4703000"/>
    <s v="High"/>
    <n v="0.3"/>
    <x v="4"/>
    <n v="0.14499999999999999"/>
    <n v="437400"/>
    <n v="15745000"/>
    <x v="0"/>
    <x v="0"/>
    <n v="0"/>
    <n v="0"/>
    <n v="1"/>
    <s v="approved"/>
    <n v="1"/>
    <n v="1"/>
    <n v="2"/>
    <n v="0"/>
    <n v="4"/>
    <s v="Low Risk"/>
    <n v="6"/>
    <s v="6-11 bulan"/>
  </r>
  <r>
    <s v="KRM01731"/>
    <d v="2026-05-14T00:00:00"/>
    <x v="4"/>
    <s v="Nurul Anggraini"/>
    <s v="80292204892219"/>
    <n v="27"/>
    <s v="Perempuan"/>
    <x v="8"/>
    <n v="3987000"/>
    <n v="0.24474542262352647"/>
    <x v="9"/>
    <s v="Jawa Tengah"/>
    <x v="0"/>
    <s v="Vario 125"/>
    <s v="Matic Mid"/>
    <n v="25935000"/>
    <n v="7781000"/>
    <s v="High"/>
    <n v="0.3"/>
    <x v="5"/>
    <n v="0.14499999999999999"/>
    <n v="975800"/>
    <n v="23419000"/>
    <x v="0"/>
    <x v="0"/>
    <n v="0"/>
    <n v="0"/>
    <n v="1"/>
    <s v="ok"/>
    <n v="2"/>
    <n v="1"/>
    <n v="1"/>
    <n v="0"/>
    <n v="4"/>
    <s v="Low Risk"/>
    <n v="5"/>
    <s v="0-5 bulan"/>
  </r>
  <r>
    <s v="KRM01732"/>
    <d v="2026-05-16T00:00:00"/>
    <x v="4"/>
    <s v="Hendra Cahyono"/>
    <s v="70432711909718"/>
    <n v="55"/>
    <s v="Perempuan"/>
    <x v="9"/>
    <n v="5274000"/>
    <n v="0.33775123246113009"/>
    <x v="2"/>
    <s v="Riau"/>
    <x v="1"/>
    <s v="Lexi LX 155"/>
    <s v="Matic Mid"/>
    <n v="28722000"/>
    <n v="10053000"/>
    <s v="High"/>
    <n v="0.35"/>
    <x v="0"/>
    <n v="0.14499999999999999"/>
    <n v="1781300"/>
    <n v="21376000"/>
    <x v="0"/>
    <x v="0"/>
    <n v="0"/>
    <n v="0"/>
    <n v="1"/>
    <m/>
    <n v="3"/>
    <n v="1"/>
    <n v="1"/>
    <n v="0"/>
    <n v="5"/>
    <s v="Low Risk"/>
    <n v="5"/>
    <s v="0-5 bulan"/>
  </r>
  <r>
    <s v="KRM01733"/>
    <d v="2026-01-31T00:00:00"/>
    <x v="5"/>
    <s v="Lestari Hidayah"/>
    <s v="45371808551845"/>
    <n v="48"/>
    <s v="Lakilaki"/>
    <x v="5"/>
    <n v="2802000"/>
    <n v="0.82901498929336193"/>
    <x v="7"/>
    <s v="Jawa Barat"/>
    <x v="0"/>
    <s v="CB150R"/>
    <s v="Sport"/>
    <n v="32460000"/>
    <n v="8115000"/>
    <s v="Medium"/>
    <n v="0.25"/>
    <x v="0"/>
    <n v="0.14499999999999999"/>
    <n v="2322900"/>
    <n v="27875000"/>
    <x v="0"/>
    <x v="0"/>
    <n v="0"/>
    <n v="0"/>
    <n v="1"/>
    <m/>
    <n v="4"/>
    <n v="2"/>
    <n v="1"/>
    <n v="0"/>
    <n v="7"/>
    <s v="Medium Risk"/>
    <n v="8"/>
    <s v="6-11 bulan"/>
  </r>
  <r>
    <s v="KRM01734"/>
    <d v="2026-05-20T00:00:00"/>
    <x v="4"/>
    <s v="Fitriani Cahyono"/>
    <s v="49081802619814"/>
    <n v="50"/>
    <s v="Lakilaki"/>
    <x v="8"/>
    <n v="2505000"/>
    <n v="0.22487025948103792"/>
    <x v="2"/>
    <s v="Riau"/>
    <x v="1"/>
    <s v="Lexi LX 155"/>
    <s v="Matic Mid"/>
    <n v="27990000"/>
    <n v="8397000"/>
    <s v="High"/>
    <n v="0.3"/>
    <x v="1"/>
    <n v="0.14499999999999999"/>
    <n v="563300"/>
    <n v="33797000"/>
    <x v="0"/>
    <x v="0"/>
    <n v="0"/>
    <n v="0"/>
    <n v="1"/>
    <s v="approved"/>
    <n v="2"/>
    <n v="1"/>
    <n v="4"/>
    <n v="0"/>
    <n v="7"/>
    <s v="Medium Risk"/>
    <n v="5"/>
    <s v="0-5 bulan"/>
  </r>
  <r>
    <s v="KRM01735"/>
    <d v="2026-10-02T00:00:00"/>
    <x v="6"/>
    <s v="Andi Wijaya"/>
    <s v="89411011998818"/>
    <n v="42"/>
    <s v="Perempuan"/>
    <x v="0"/>
    <n v="7336000"/>
    <n v="0.19036259541984732"/>
    <x v="13"/>
    <s v="Jawa Barat"/>
    <x v="1"/>
    <s v="XMAX 250"/>
    <s v="Maxi Scooter"/>
    <n v="58391000"/>
    <n v="23356000"/>
    <s v="High"/>
    <n v="0.4"/>
    <x v="4"/>
    <n v="0.14499999999999999"/>
    <n v="1396500"/>
    <n v="50275000"/>
    <x v="0"/>
    <x v="0"/>
    <n v="0"/>
    <n v="0"/>
    <n v="1"/>
    <s v="verifikasi"/>
    <n v="1"/>
    <n v="1"/>
    <n v="2"/>
    <n v="0"/>
    <n v="4"/>
    <s v="Low Risk"/>
    <n v="0"/>
    <s v="0-5 bulan"/>
  </r>
  <r>
    <s v="KRM01736"/>
    <d v="2026-01-17T00:00:00"/>
    <x v="5"/>
    <s v="Sri Wibowo"/>
    <s v="92132301624641"/>
    <n v="34"/>
    <s v="Lakilaki"/>
    <x v="0"/>
    <n v="5213000"/>
    <n v="0.24387109150201419"/>
    <x v="1"/>
    <s v="Sumatera Selatan"/>
    <x v="0"/>
    <s v="PCX 160"/>
    <s v="Matic Premium"/>
    <n v="35438000"/>
    <n v="3544000"/>
    <s v="Low"/>
    <n v="0.1"/>
    <x v="4"/>
    <n v="0.14499999999999999"/>
    <n v="1271300"/>
    <n v="45768000"/>
    <x v="0"/>
    <x v="0"/>
    <n v="0"/>
    <n v="0"/>
    <n v="1"/>
    <s v="data kurang"/>
    <n v="2"/>
    <n v="3"/>
    <n v="2"/>
    <n v="0"/>
    <n v="7"/>
    <s v="Medium Risk"/>
    <n v="9"/>
    <s v="6-11 bulan"/>
  </r>
  <r>
    <s v="KRM01737"/>
    <d v="2026-03-26T00:00:00"/>
    <x v="1"/>
    <s v="Tri Kurniawan"/>
    <s v="44931412884035"/>
    <n v="26"/>
    <s v="Lakilaki"/>
    <x v="0"/>
    <n v="6454000"/>
    <n v="0.51428571428571423"/>
    <x v="11"/>
    <s v="Sumatera Utara"/>
    <x v="4"/>
    <s v="KLX 150"/>
    <s v="Trail"/>
    <n v="38652000"/>
    <n v="3865000"/>
    <s v="Low"/>
    <n v="0.1"/>
    <x v="0"/>
    <n v="0.14499999999999999"/>
    <n v="3319200"/>
    <n v="39831000"/>
    <x v="0"/>
    <x v="0"/>
    <n v="0"/>
    <n v="0"/>
    <n v="1"/>
    <s v="ok"/>
    <n v="4"/>
    <n v="3"/>
    <n v="1"/>
    <n v="0"/>
    <n v="8"/>
    <s v="Medium Risk"/>
    <n v="6"/>
    <s v="6-11 bulan"/>
  </r>
  <r>
    <s v="KRM01738"/>
    <d v="2026-03-31T00:00:00"/>
    <x v="1"/>
    <s v="Joko Prasetyo"/>
    <s v="90361709515734"/>
    <n v="29"/>
    <s v="Perempuan"/>
    <x v="9"/>
    <n v="5494000"/>
    <n v="0.55347651983982527"/>
    <x v="17"/>
    <s v="Jawa Barat"/>
    <x v="1"/>
    <s v="NMAX 155"/>
    <s v="Matic Premium"/>
    <n v="35410000"/>
    <n v="3541000"/>
    <s v="Low"/>
    <n v="0.1"/>
    <x v="0"/>
    <n v="0.14499999999999999"/>
    <n v="3040800"/>
    <n v="36490000"/>
    <x v="0"/>
    <x v="0"/>
    <n v="0"/>
    <n v="0"/>
    <n v="1"/>
    <s v="survey ulang"/>
    <n v="4"/>
    <n v="3"/>
    <n v="1"/>
    <n v="0"/>
    <n v="8"/>
    <s v="Medium Risk"/>
    <n v="6"/>
    <s v="6-11 bulan"/>
  </r>
  <r>
    <s v="KRM01739"/>
    <d v="2026-06-01T00:00:00"/>
    <x v="0"/>
    <s v="Joko Utami"/>
    <s v="73951703766372"/>
    <n v="36"/>
    <s v="Lakilaki"/>
    <x v="5"/>
    <n v="2857000"/>
    <n v="0.216100805040252"/>
    <x v="17"/>
    <s v="Jawa Barat"/>
    <x v="0"/>
    <s v="CB150R"/>
    <s v="Sport"/>
    <n v="30679000"/>
    <n v="9204000"/>
    <s v="High"/>
    <n v="0.3"/>
    <x v="1"/>
    <n v="0.14499999999999999"/>
    <n v="617400"/>
    <n v="37044000"/>
    <x v="0"/>
    <x v="0"/>
    <n v="0"/>
    <n v="0"/>
    <n v="1"/>
    <m/>
    <n v="2"/>
    <n v="1"/>
    <n v="4"/>
    <n v="0"/>
    <n v="7"/>
    <s v="Medium Risk"/>
    <n v="4"/>
    <s v="0-5 bulan"/>
  </r>
  <r>
    <s v="KRM01740"/>
    <d v="2026-05-15T00:00:00"/>
    <x v="4"/>
    <s v="Rahmat Nugroho"/>
    <s v="66712004562754"/>
    <n v="35"/>
    <s v="Lakilaki"/>
    <x v="7"/>
    <n v="2930000"/>
    <n v="0.14201365187713311"/>
    <x v="14"/>
    <s v="DKI Jakarta"/>
    <x v="2"/>
    <s v="Address"/>
    <s v="Matic Mid"/>
    <n v="21067000"/>
    <n v="8427000"/>
    <s v="High"/>
    <n v="0.4"/>
    <x v="2"/>
    <n v="0.14499999999999999"/>
    <n v="416100"/>
    <n v="19971000"/>
    <x v="0"/>
    <x v="1"/>
    <n v="42"/>
    <n v="2"/>
    <n v="2"/>
    <s v="ok"/>
    <n v="1"/>
    <n v="1"/>
    <n v="3"/>
    <n v="2"/>
    <n v="7"/>
    <s v="Medium Risk"/>
    <n v="5"/>
    <s v="0-5 bulan"/>
  </r>
  <r>
    <s v="KRM01741"/>
    <d v="2026-03-02T00:00:00"/>
    <x v="1"/>
    <s v="Dani Permata"/>
    <s v="84151012709950"/>
    <n v="56"/>
    <s v="Perempuan"/>
    <x v="0"/>
    <n v="7276000"/>
    <n v="0.35325728422210007"/>
    <x v="0"/>
    <s v="Bali"/>
    <x v="1"/>
    <s v="XMAX 250"/>
    <s v="Maxi Scooter"/>
    <n v="59774000"/>
    <n v="11955000"/>
    <s v="Medium"/>
    <n v="0.2"/>
    <x v="5"/>
    <n v="0.14499999999999999"/>
    <n v="2570300"/>
    <n v="61687000"/>
    <x v="0"/>
    <x v="0"/>
    <n v="0"/>
    <n v="0"/>
    <n v="1"/>
    <m/>
    <n v="3"/>
    <n v="2"/>
    <n v="1"/>
    <n v="0"/>
    <n v="6"/>
    <s v="Low Risk"/>
    <n v="7"/>
    <s v="6-11 bulan"/>
  </r>
  <r>
    <s v="KRM01742"/>
    <d v="2026-05-25T00:00:00"/>
    <x v="4"/>
    <s v="Andi Nugroho"/>
    <s v="48991107561118"/>
    <n v="25"/>
    <s v="Perempuan"/>
    <x v="0"/>
    <n v="7067000"/>
    <n v="0.12595160605631811"/>
    <x v="19"/>
    <s v="Jawa Barat"/>
    <x v="0"/>
    <s v="Beat Street"/>
    <s v="Matic Entry"/>
    <n v="18798000"/>
    <n v="5639000"/>
    <s v="High"/>
    <n v="0.3"/>
    <x v="3"/>
    <n v="0.14499999999999999"/>
    <n v="890100"/>
    <n v="16021000"/>
    <x v="1"/>
    <x v="3"/>
    <n v="27"/>
    <n v="1"/>
    <n v="3"/>
    <s v="ok"/>
    <n v="1"/>
    <n v="1"/>
    <n v="1"/>
    <n v="2"/>
    <n v="5"/>
    <s v="Low Risk"/>
    <n v="4"/>
    <s v="0-5 bulan"/>
  </r>
  <r>
    <s v="KRM01743"/>
    <d v="2026-02-13T00:00:00"/>
    <x v="3"/>
    <s v="Siti Prasetyo"/>
    <s v="38092209636709"/>
    <n v="24"/>
    <s v="Perempuan"/>
    <x v="0"/>
    <n v="7091000"/>
    <n v="0.15064165844027641"/>
    <x v="17"/>
    <s v="Jawa Barat"/>
    <x v="1"/>
    <s v="NMAX 155"/>
    <s v="Matic Premium"/>
    <n v="35732000"/>
    <n v="8933000"/>
    <s v="Medium"/>
    <n v="0.25"/>
    <x v="4"/>
    <n v="0.14499999999999999"/>
    <n v="1068200"/>
    <n v="38457000"/>
    <x v="0"/>
    <x v="0"/>
    <n v="0"/>
    <n v="0"/>
    <n v="1"/>
    <s v="data kurang"/>
    <n v="1"/>
    <n v="2"/>
    <n v="2"/>
    <n v="0"/>
    <n v="5"/>
    <s v="Low Risk"/>
    <n v="8"/>
    <s v="6-11 bulan"/>
  </r>
  <r>
    <s v="KRM01744"/>
    <d v="2026-02-15T00:00:00"/>
    <x v="3"/>
    <s v="Maya Permata"/>
    <s v="74611110698491"/>
    <n v="45"/>
    <s v="Perempuan"/>
    <x v="2"/>
    <n v="2172000"/>
    <n v="0.42868324125230201"/>
    <x v="5"/>
    <s v="Kalimantan Timur"/>
    <x v="0"/>
    <s v="PCX 160"/>
    <s v="Matic Premium"/>
    <n v="35936000"/>
    <n v="12578000"/>
    <s v="High"/>
    <n v="0.35"/>
    <x v="4"/>
    <n v="0.14499999999999999"/>
    <n v="931100"/>
    <n v="33519000"/>
    <x v="0"/>
    <x v="0"/>
    <n v="0"/>
    <n v="0"/>
    <n v="1"/>
    <s v="data kurang"/>
    <n v="4"/>
    <n v="1"/>
    <n v="2"/>
    <n v="0"/>
    <n v="7"/>
    <s v="Medium Risk"/>
    <n v="8"/>
    <s v="6-11 bulan"/>
  </r>
  <r>
    <s v="KRM01745"/>
    <d v="2026-02-18T00:00:00"/>
    <x v="3"/>
    <s v="Fajar Rahayu"/>
    <s v="86242307809576"/>
    <n v="39"/>
    <s v="Perempuan"/>
    <x v="8"/>
    <n v="3696000"/>
    <n v="0.14339826839826839"/>
    <x v="7"/>
    <s v="Jawa Barat"/>
    <x v="1"/>
    <s v="Freego"/>
    <s v="Matic Mid"/>
    <n v="23001000"/>
    <n v="6900000"/>
    <s v="High"/>
    <n v="0.3"/>
    <x v="2"/>
    <n v="0.14499999999999999"/>
    <n v="530000"/>
    <n v="25439000"/>
    <x v="0"/>
    <x v="0"/>
    <n v="0"/>
    <n v="0"/>
    <n v="1"/>
    <m/>
    <n v="1"/>
    <n v="1"/>
    <n v="3"/>
    <n v="0"/>
    <n v="5"/>
    <s v="Low Risk"/>
    <n v="8"/>
    <s v="6-11 bulan"/>
  </r>
  <r>
    <s v="KRM01746"/>
    <d v="2026-02-22T00:00:00"/>
    <x v="3"/>
    <s v="Dian Hidayah"/>
    <s v="56461305883055"/>
    <n v="56"/>
    <s v="Perempuan"/>
    <x v="1"/>
    <n v="10433000"/>
    <n v="0.23981596856129589"/>
    <x v="20"/>
    <s v="DKI Jakarta"/>
    <x v="1"/>
    <s v="Aerox 155"/>
    <s v="Matic Sport"/>
    <n v="32778000"/>
    <n v="6556000"/>
    <s v="Medium"/>
    <n v="0.2"/>
    <x v="0"/>
    <n v="0.14499999999999999"/>
    <n v="2502000"/>
    <n v="30024000"/>
    <x v="0"/>
    <x v="0"/>
    <n v="0"/>
    <n v="0"/>
    <n v="1"/>
    <m/>
    <n v="2"/>
    <n v="2"/>
    <n v="1"/>
    <n v="0"/>
    <n v="5"/>
    <s v="Low Risk"/>
    <n v="8"/>
    <s v="6-11 bulan"/>
  </r>
  <r>
    <s v="KRM01747"/>
    <d v="2026-04-09T00:00:00"/>
    <x v="2"/>
    <s v="Lestari Rahayu"/>
    <s v="49041109983786"/>
    <n v="43"/>
    <s v="Perempuan"/>
    <x v="8"/>
    <n v="2556000"/>
    <n v="0.45539906103286387"/>
    <x v="15"/>
    <s v="DKI Jakarta"/>
    <x v="1"/>
    <s v="Lexi LX 155"/>
    <s v="Matic Mid"/>
    <n v="28681000"/>
    <n v="11473000"/>
    <s v="High"/>
    <n v="0.4"/>
    <x v="3"/>
    <n v="0.14499999999999999"/>
    <n v="1164000"/>
    <n v="20951000"/>
    <x v="0"/>
    <x v="0"/>
    <n v="0"/>
    <n v="0"/>
    <n v="1"/>
    <m/>
    <n v="4"/>
    <n v="1"/>
    <n v="1"/>
    <n v="0"/>
    <n v="6"/>
    <s v="Low Risk"/>
    <n v="6"/>
    <s v="6-11 bulan"/>
  </r>
  <r>
    <s v="KRM01748"/>
    <d v="2026-05-11T00:00:00"/>
    <x v="4"/>
    <s v="Andi Saputra"/>
    <s v="94061805529412"/>
    <n v="29"/>
    <s v="Lakilaki"/>
    <x v="6"/>
    <n v="5212000"/>
    <n v="0.19198004604758251"/>
    <x v="11"/>
    <s v="Sumatera Utara"/>
    <x v="1"/>
    <s v="Lexi LX 155"/>
    <s v="Matic Mid"/>
    <n v="28640000"/>
    <n v="10024000"/>
    <s v="High"/>
    <n v="0.35"/>
    <x v="5"/>
    <n v="0.14499999999999999"/>
    <n v="1000600"/>
    <n v="24014000"/>
    <x v="0"/>
    <x v="0"/>
    <n v="0"/>
    <n v="0"/>
    <n v="1"/>
    <s v="ok"/>
    <n v="1"/>
    <n v="1"/>
    <n v="1"/>
    <n v="0"/>
    <n v="3"/>
    <s v="Low Risk"/>
    <n v="5"/>
    <s v="0-5 bulan"/>
  </r>
  <r>
    <s v="KRM01749"/>
    <d v="2026-02-21T00:00:00"/>
    <x v="3"/>
    <s v="Tidak Diketahui"/>
    <s v="Invalid"/>
    <n v="33"/>
    <s v="Perempuan"/>
    <x v="8"/>
    <n v="3860000"/>
    <n v="0.25683937823834196"/>
    <x v="13"/>
    <s v="Jawa Barat"/>
    <x v="2"/>
    <s v="Nex II"/>
    <s v="Matic Entry"/>
    <n v="17244000"/>
    <n v="2587000"/>
    <s v="Medium"/>
    <n v="0.15"/>
    <x v="3"/>
    <n v="0.14499999999999999"/>
    <n v="991400"/>
    <n v="17845000"/>
    <x v="0"/>
    <x v="0"/>
    <n v="0"/>
    <n v="0"/>
    <n v="1"/>
    <s v="survey ulang"/>
    <n v="2"/>
    <n v="2"/>
    <n v="1"/>
    <n v="0"/>
    <n v="5"/>
    <s v="Low Risk"/>
    <n v="8"/>
    <s v="6-11 bulan"/>
  </r>
  <r>
    <s v="KRM01750"/>
    <d v="2026-04-01T00:00:00"/>
    <x v="2"/>
    <s v="Putri Kurniawan"/>
    <s v="95852705882364"/>
    <n v="26"/>
    <s v="Perempuan"/>
    <x v="0"/>
    <n v="5915000"/>
    <n v="0.23467455621301775"/>
    <x v="17"/>
    <s v="Jawa Barat"/>
    <x v="1"/>
    <s v="Aerox 155"/>
    <s v="Matic Sport"/>
    <n v="31572000"/>
    <n v="11050000"/>
    <s v="High"/>
    <n v="0.35"/>
    <x v="3"/>
    <n v="0.14499999999999999"/>
    <n v="1388100"/>
    <n v="24986000"/>
    <x v="0"/>
    <x v="0"/>
    <n v="0"/>
    <n v="0"/>
    <n v="1"/>
    <s v="survey ulang"/>
    <n v="2"/>
    <n v="1"/>
    <n v="1"/>
    <n v="0"/>
    <n v="4"/>
    <s v="Low Risk"/>
    <n v="6"/>
    <s v="6-11 bulan"/>
  </r>
  <r>
    <s v="KRM01751"/>
    <d v="2026-04-01T00:00:00"/>
    <x v="2"/>
    <s v="Maya Rahayu"/>
    <s v="60712007606699"/>
    <n v="42"/>
    <s v="Lakilaki"/>
    <x v="9"/>
    <n v="5393000"/>
    <n v="0.10782495827925088"/>
    <x v="0"/>
    <s v="Bali"/>
    <x v="0"/>
    <s v="Vario 160"/>
    <s v="Matic Mid"/>
    <n v="29443000"/>
    <n v="11777000"/>
    <s v="High"/>
    <n v="0.4"/>
    <x v="2"/>
    <n v="0.14499999999999999"/>
    <n v="581500"/>
    <n v="27912000"/>
    <x v="0"/>
    <x v="0"/>
    <n v="0"/>
    <n v="0"/>
    <n v="1"/>
    <s v="approved"/>
    <n v="1"/>
    <n v="1"/>
    <n v="3"/>
    <n v="0"/>
    <n v="5"/>
    <s v="Low Risk"/>
    <n v="6"/>
    <s v="6-11 bulan"/>
  </r>
  <r>
    <s v="KRM01752"/>
    <d v="2026-04-25T00:00:00"/>
    <x v="2"/>
    <s v="Maya Hakim"/>
    <s v="93131601949656"/>
    <n v="28"/>
    <s v="Lakilaki"/>
    <x v="0"/>
    <n v="4931000"/>
    <n v="6.177245994727236E-2"/>
    <x v="3"/>
    <s v="Sulawesi Selatan"/>
    <x v="1"/>
    <s v="Mio M3"/>
    <s v="Matic Entry"/>
    <n v="17657000"/>
    <n v="7063000"/>
    <s v="High"/>
    <n v="0.4"/>
    <x v="1"/>
    <n v="0.14499999999999999"/>
    <n v="304600"/>
    <n v="18274000"/>
    <x v="0"/>
    <x v="0"/>
    <n v="0"/>
    <n v="0"/>
    <n v="1"/>
    <s v="verifikasi"/>
    <n v="1"/>
    <n v="1"/>
    <n v="4"/>
    <n v="0"/>
    <n v="6"/>
    <s v="Low Risk"/>
    <n v="5"/>
    <s v="0-5 bulan"/>
  </r>
  <r>
    <s v="KRM01753"/>
    <d v="2026-04-07T00:00:00"/>
    <x v="2"/>
    <s v="Dani Susanti"/>
    <s v="59412706997579"/>
    <n v="38"/>
    <s v="Perempuan"/>
    <x v="6"/>
    <n v="5095000"/>
    <n v="0.28602551521099118"/>
    <x v="5"/>
    <s v="Kalimantan Timur"/>
    <x v="0"/>
    <s v="Genio"/>
    <s v="Matic Entry"/>
    <n v="19092000"/>
    <n v="3818000"/>
    <s v="Medium"/>
    <n v="0.2"/>
    <x v="0"/>
    <n v="0.14499999999999999"/>
    <n v="1457300"/>
    <n v="17488000"/>
    <x v="0"/>
    <x v="0"/>
    <n v="0"/>
    <n v="0"/>
    <n v="1"/>
    <s v="data kurang"/>
    <n v="2"/>
    <n v="2"/>
    <n v="1"/>
    <n v="0"/>
    <n v="5"/>
    <s v="Low Risk"/>
    <n v="6"/>
    <s v="6-11 bulan"/>
  </r>
  <r>
    <s v="KRM01754"/>
    <d v="2026-01-09T00:00:00"/>
    <x v="5"/>
    <s v="Reza Hidayah"/>
    <s v="83042109863290"/>
    <n v="54"/>
    <s v="Perempuan"/>
    <x v="1"/>
    <n v="4832000"/>
    <n v="9.0314569536423847E-2"/>
    <x v="2"/>
    <s v="Riau"/>
    <x v="0"/>
    <s v="Revo X"/>
    <s v="Bebek"/>
    <n v="17675000"/>
    <n v="4419000"/>
    <s v="Medium"/>
    <n v="0.25"/>
    <x v="2"/>
    <n v="0.14499999999999999"/>
    <n v="436400"/>
    <n v="20945000"/>
    <x v="0"/>
    <x v="1"/>
    <n v="47"/>
    <n v="2"/>
    <n v="2"/>
    <m/>
    <n v="1"/>
    <n v="2"/>
    <n v="3"/>
    <n v="2"/>
    <n v="8"/>
    <s v="Medium Risk"/>
    <n v="9"/>
    <s v="6-11 bulan"/>
  </r>
  <r>
    <s v="KRM01755"/>
    <d v="2026-01-14T00:00:00"/>
    <x v="5"/>
    <s v="Yusuf Cahyono"/>
    <s v="68662907979483"/>
    <n v="52"/>
    <s v="Lakilaki"/>
    <x v="7"/>
    <n v="4192000"/>
    <n v="0.17895992366412214"/>
    <x v="19"/>
    <s v="Jawa Barat"/>
    <x v="4"/>
    <s v="KLX 150"/>
    <s v="Trail"/>
    <n v="37275000"/>
    <n v="11183000"/>
    <s v="High"/>
    <n v="0.3"/>
    <x v="1"/>
    <n v="0.14499999999999999"/>
    <n v="750200"/>
    <n v="45009000"/>
    <x v="0"/>
    <x v="0"/>
    <n v="0"/>
    <n v="0"/>
    <n v="1"/>
    <s v="data kurang"/>
    <n v="1"/>
    <n v="1"/>
    <n v="4"/>
    <n v="0"/>
    <n v="6"/>
    <s v="Low Risk"/>
    <n v="9"/>
    <s v="6-11 bulan"/>
  </r>
  <r>
    <s v="KRM01756"/>
    <d v="2026-05-26T00:00:00"/>
    <x v="4"/>
    <s v="Fajar Wibowo"/>
    <s v="45141909777886"/>
    <n v="22"/>
    <s v="Perempuan"/>
    <x v="0"/>
    <n v="7199000"/>
    <n v="0.24482567023197666"/>
    <x v="0"/>
    <s v="Bali"/>
    <x v="1"/>
    <s v="R15"/>
    <s v="Sport"/>
    <n v="43430000"/>
    <n v="17372000"/>
    <s v="High"/>
    <n v="0.4"/>
    <x v="3"/>
    <n v="0.14499999999999999"/>
    <n v="1762500"/>
    <n v="31726000"/>
    <x v="0"/>
    <x v="0"/>
    <n v="0"/>
    <n v="0"/>
    <n v="1"/>
    <m/>
    <n v="2"/>
    <n v="1"/>
    <n v="1"/>
    <n v="0"/>
    <n v="4"/>
    <s v="Low Risk"/>
    <n v="4"/>
    <s v="0-5 bulan"/>
  </r>
  <r>
    <s v="KRM01757"/>
    <d v="2026-05-06T00:00:00"/>
    <x v="4"/>
    <s v="Fitriani Cahyono"/>
    <s v="66161604603107"/>
    <n v="21"/>
    <s v="Lakilaki"/>
    <x v="0"/>
    <n v="7327000"/>
    <n v="0.19597379555070288"/>
    <x v="16"/>
    <s v="Jawa Timur"/>
    <x v="1"/>
    <s v="NMAX 155"/>
    <s v="Matic Premium"/>
    <n v="35381000"/>
    <n v="14152000"/>
    <s v="High"/>
    <n v="0.4"/>
    <x v="3"/>
    <n v="0.14499999999999999"/>
    <n v="1435900"/>
    <n v="25846000"/>
    <x v="0"/>
    <x v="0"/>
    <n v="0"/>
    <n v="0"/>
    <n v="1"/>
    <s v="verifikasi"/>
    <n v="1"/>
    <n v="1"/>
    <n v="1"/>
    <n v="0"/>
    <n v="3"/>
    <s v="Low Risk"/>
    <n v="5"/>
    <s v="0-5 bulan"/>
  </r>
  <r>
    <s v="KRM01758"/>
    <d v="2026-04-17T00:00:00"/>
    <x v="2"/>
    <s v="Rahmat Kusuma"/>
    <s v="73842301915332"/>
    <n v="22"/>
    <s v="Lakilaki"/>
    <x v="9"/>
    <n v="4430000"/>
    <n v="9.8103837471783292E-2"/>
    <x v="3"/>
    <s v="Sulawesi Selatan"/>
    <x v="2"/>
    <s v="Address"/>
    <s v="Matic Mid"/>
    <n v="20154000"/>
    <n v="5038000"/>
    <s v="Medium"/>
    <n v="0.25"/>
    <x v="1"/>
    <n v="0.14499999999999999"/>
    <n v="434600"/>
    <n v="26075000"/>
    <x v="0"/>
    <x v="0"/>
    <n v="0"/>
    <n v="0"/>
    <n v="1"/>
    <m/>
    <n v="1"/>
    <n v="2"/>
    <n v="4"/>
    <n v="0"/>
    <n v="7"/>
    <s v="Medium Risk"/>
    <n v="6"/>
    <s v="6-11 bulan"/>
  </r>
  <r>
    <s v="KRM01759"/>
    <d v="2026-05-16T00:00:00"/>
    <x v="4"/>
    <s v="Nurul Susanti"/>
    <s v="72061809882815"/>
    <n v="51"/>
    <s v="Lakilaki"/>
    <x v="1"/>
    <n v="11808000"/>
    <n v="0.18136009485094851"/>
    <x v="19"/>
    <s v="Jawa Barat"/>
    <x v="1"/>
    <s v="NMAX 155"/>
    <s v="Matic Premium"/>
    <n v="34530000"/>
    <n v="12086000"/>
    <s v="High"/>
    <n v="0.35"/>
    <x v="0"/>
    <n v="0.14499999999999999"/>
    <n v="2141500"/>
    <n v="25699000"/>
    <x v="0"/>
    <x v="1"/>
    <n v="72"/>
    <n v="1"/>
    <n v="2"/>
    <m/>
    <n v="1"/>
    <n v="1"/>
    <n v="1"/>
    <n v="2"/>
    <n v="5"/>
    <s v="Low Risk"/>
    <n v="5"/>
    <s v="0-5 bulan"/>
  </r>
  <r>
    <s v="KRM01760"/>
    <d v="2026-02-02T00:00:00"/>
    <x v="3"/>
    <s v="Fajar Anggraini"/>
    <s v="69482808772360"/>
    <n v="26"/>
    <s v="Lakilaki"/>
    <x v="1"/>
    <n v="11311000"/>
    <n v="0.10736451242153655"/>
    <x v="19"/>
    <s v="Jawa Barat"/>
    <x v="0"/>
    <s v="Beat Street"/>
    <s v="Matic Entry"/>
    <n v="18182000"/>
    <n v="5454000"/>
    <s v="High"/>
    <n v="0.3"/>
    <x v="0"/>
    <n v="0.14499999999999999"/>
    <n v="1214400"/>
    <n v="14573000"/>
    <x v="0"/>
    <x v="0"/>
    <n v="0"/>
    <n v="0"/>
    <n v="1"/>
    <s v="verifikasi"/>
    <n v="1"/>
    <n v="1"/>
    <n v="1"/>
    <n v="0"/>
    <n v="3"/>
    <s v="Low Risk"/>
    <n v="8"/>
    <s v="6-11 bulan"/>
  </r>
  <r>
    <s v="KRM01761"/>
    <d v="2026-02-12T00:00:00"/>
    <x v="3"/>
    <s v="Andi Hartono"/>
    <s v="47572003581061"/>
    <n v="40"/>
    <s v="Perempuan"/>
    <x v="6"/>
    <n v="4389000"/>
    <n v="0.86965140123034856"/>
    <x v="10"/>
    <s v="Jawa Timur"/>
    <x v="1"/>
    <s v="XMAX 250"/>
    <s v="Maxi Scooter"/>
    <n v="62701000"/>
    <n v="6270000"/>
    <s v="Low"/>
    <n v="0.1"/>
    <x v="3"/>
    <n v="0.14499999999999999"/>
    <n v="3816900"/>
    <n v="68705000"/>
    <x v="0"/>
    <x v="0"/>
    <n v="0"/>
    <n v="0"/>
    <n v="1"/>
    <s v="verifikasi"/>
    <n v="4"/>
    <n v="3"/>
    <n v="1"/>
    <n v="0"/>
    <n v="8"/>
    <s v="Medium Risk"/>
    <n v="8"/>
    <s v="6-11 bulan"/>
  </r>
  <r>
    <s v="KRM01762"/>
    <d v="2026-04-30T00:00:00"/>
    <x v="2"/>
    <s v="Sri Nugroho"/>
    <s v="66222012944717"/>
    <n v="22"/>
    <s v="Lakilaki"/>
    <x v="1"/>
    <n v="13782000"/>
    <n v="5.3569873748367434E-2"/>
    <x v="17"/>
    <s v="Jawa Barat"/>
    <x v="1"/>
    <s v="Aerox 155"/>
    <s v="Matic Sport"/>
    <n v="32099000"/>
    <n v="6420000"/>
    <s v="Medium"/>
    <n v="0.2"/>
    <x v="1"/>
    <n v="0.14499999999999999"/>
    <n v="738300"/>
    <n v="44296000"/>
    <x v="0"/>
    <x v="0"/>
    <n v="0"/>
    <n v="0"/>
    <n v="1"/>
    <m/>
    <n v="1"/>
    <n v="2"/>
    <n v="4"/>
    <n v="0"/>
    <n v="7"/>
    <s v="Medium Risk"/>
    <n v="5"/>
    <s v="0-5 bulan"/>
  </r>
  <r>
    <s v="KRM01763"/>
    <d v="2026-07-02T00:00:00"/>
    <x v="12"/>
    <s v="Joko Prasetyo"/>
    <s v="71732504933039"/>
    <n v="56"/>
    <s v="Lakilaki"/>
    <x v="1"/>
    <n v="6782000"/>
    <n v="9.3010911235623717E-2"/>
    <x v="10"/>
    <s v="Jawa Timur"/>
    <x v="3"/>
    <s v="Dazz"/>
    <s v="Matic Entry"/>
    <n v="15544000"/>
    <n v="6218000"/>
    <s v="High"/>
    <n v="0.4"/>
    <x v="3"/>
    <n v="0.14499999999999999"/>
    <n v="630800"/>
    <n v="11354000"/>
    <x v="0"/>
    <x v="0"/>
    <n v="0"/>
    <n v="0"/>
    <n v="1"/>
    <m/>
    <n v="1"/>
    <n v="1"/>
    <n v="1"/>
    <n v="0"/>
    <n v="3"/>
    <s v="Low Risk"/>
    <n v="3"/>
    <s v="0-5 bulan"/>
  </r>
  <r>
    <s v="KRM01764"/>
    <d v="2026-05-19T00:00:00"/>
    <x v="4"/>
    <s v="Yusuf Kurniawan"/>
    <s v="58572201842961"/>
    <n v="38"/>
    <s v="Perempuan"/>
    <x v="4"/>
    <n v="6355000"/>
    <n v="0.18361919748229741"/>
    <x v="14"/>
    <s v="DKI Jakarta"/>
    <x v="1"/>
    <s v="Lexi LX 155"/>
    <s v="Matic Mid"/>
    <n v="28753000"/>
    <n v="11501000"/>
    <s v="High"/>
    <n v="0.4"/>
    <x v="3"/>
    <n v="0.14499999999999999"/>
    <n v="1166900"/>
    <n v="21005000"/>
    <x v="0"/>
    <x v="0"/>
    <n v="0"/>
    <n v="0"/>
    <n v="1"/>
    <s v="verifikasi"/>
    <n v="1"/>
    <n v="1"/>
    <n v="1"/>
    <n v="0"/>
    <n v="3"/>
    <s v="Low Risk"/>
    <n v="5"/>
    <s v="0-5 bulan"/>
  </r>
  <r>
    <s v="KRM01765"/>
    <d v="2026-05-10T00:00:00"/>
    <x v="4"/>
    <s v="Fitra Hartono"/>
    <s v="75981004999635"/>
    <n v="21"/>
    <s v="Perempuan"/>
    <x v="0"/>
    <n v="6735000"/>
    <n v="0.10558277654046028"/>
    <x v="15"/>
    <s v="DKI Jakarta"/>
    <x v="0"/>
    <s v="Vario 160"/>
    <s v="Matic Mid"/>
    <n v="30918000"/>
    <n v="6184000"/>
    <s v="Medium"/>
    <n v="0.2"/>
    <x v="1"/>
    <n v="0.14499999999999999"/>
    <n v="711100"/>
    <n v="42666000"/>
    <x v="0"/>
    <x v="0"/>
    <n v="0"/>
    <n v="0"/>
    <n v="1"/>
    <s v="approved"/>
    <n v="1"/>
    <n v="2"/>
    <n v="4"/>
    <n v="0"/>
    <n v="7"/>
    <s v="Medium Risk"/>
    <n v="5"/>
    <s v="0-5 bulan"/>
  </r>
  <r>
    <s v="KRM01766"/>
    <d v="2026-04-29T00:00:00"/>
    <x v="2"/>
    <s v="Rina Rahayu"/>
    <s v="99651304633559"/>
    <n v="57"/>
    <s v="Lakilaki"/>
    <x v="6"/>
    <n v="6889000"/>
    <n v="6.9545652489475973E-2"/>
    <x v="3"/>
    <s v="Sulawesi Selatan"/>
    <x v="0"/>
    <s v="Genio"/>
    <s v="Matic Entry"/>
    <n v="19408000"/>
    <n v="4852000"/>
    <s v="Medium"/>
    <n v="0.25"/>
    <x v="2"/>
    <n v="0.14499999999999999"/>
    <n v="479100"/>
    <n v="22999000"/>
    <x v="0"/>
    <x v="0"/>
    <n v="0"/>
    <n v="0"/>
    <n v="1"/>
    <s v="data kurang"/>
    <n v="1"/>
    <n v="2"/>
    <n v="3"/>
    <n v="0"/>
    <n v="6"/>
    <s v="Low Risk"/>
    <n v="5"/>
    <s v="0-5 bulan"/>
  </r>
  <r>
    <s v="KRM01767"/>
    <d v="2026-04-20T00:00:00"/>
    <x v="2"/>
    <s v="Dani Kurniawan"/>
    <s v="31991101716376"/>
    <n v="44"/>
    <s v="Perempuan"/>
    <x v="1"/>
    <n v="7159000"/>
    <n v="0.10458164548121246"/>
    <x v="15"/>
    <s v="DKI Jakarta"/>
    <x v="1"/>
    <s v="Mio M3"/>
    <s v="Matic Entry"/>
    <n v="18450000"/>
    <n v="7380000"/>
    <s v="High"/>
    <n v="0.4"/>
    <x v="3"/>
    <n v="0.14499999999999999"/>
    <n v="748700"/>
    <n v="13477000"/>
    <x v="0"/>
    <x v="0"/>
    <n v="0"/>
    <n v="0"/>
    <n v="1"/>
    <m/>
    <n v="1"/>
    <n v="1"/>
    <n v="1"/>
    <n v="0"/>
    <n v="3"/>
    <s v="Low Risk"/>
    <n v="6"/>
    <s v="6-11 bulan"/>
  </r>
  <r>
    <s v="KRM01768"/>
    <d v="2026-05-01T00:00:00"/>
    <x v="4"/>
    <s v="Reza Santoso"/>
    <s v="67962809624746"/>
    <n v="47"/>
    <s v="Lakilaki"/>
    <x v="1"/>
    <n v="12999000"/>
    <n v="0.31021617047465189"/>
    <x v="15"/>
    <s v="DKI Jakarta"/>
    <x v="1"/>
    <s v="XMAX 250"/>
    <s v="Maxi Scooter"/>
    <n v="60375000"/>
    <n v="18113000"/>
    <s v="High"/>
    <n v="0.3"/>
    <x v="0"/>
    <n v="0.14499999999999999"/>
    <n v="4032500"/>
    <n v="48390000"/>
    <x v="0"/>
    <x v="0"/>
    <n v="0"/>
    <n v="0"/>
    <n v="1"/>
    <s v="ok"/>
    <n v="3"/>
    <n v="1"/>
    <n v="1"/>
    <n v="0"/>
    <n v="5"/>
    <s v="Low Risk"/>
    <n v="5"/>
    <s v="0-5 bulan"/>
  </r>
  <r>
    <s v="KRM01769"/>
    <d v="2026-02-13T00:00:00"/>
    <x v="3"/>
    <s v="Hendra Santoso"/>
    <s v="40912209545429"/>
    <n v="43"/>
    <s v="Lakilaki"/>
    <x v="6"/>
    <n v="6278000"/>
    <n v="0.16908251035361579"/>
    <x v="1"/>
    <s v="Sumatera Selatan"/>
    <x v="4"/>
    <s v="KLX 150"/>
    <s v="Trail"/>
    <n v="38042000"/>
    <n v="11413000"/>
    <s v="High"/>
    <n v="0.3"/>
    <x v="4"/>
    <n v="0.14499999999999999"/>
    <n v="1061500"/>
    <n v="38213000"/>
    <x v="0"/>
    <x v="0"/>
    <n v="0"/>
    <n v="0"/>
    <n v="1"/>
    <m/>
    <n v="1"/>
    <n v="1"/>
    <n v="2"/>
    <n v="0"/>
    <n v="4"/>
    <s v="Low Risk"/>
    <n v="8"/>
    <s v="6-11 bulan"/>
  </r>
  <r>
    <s v="KRM01770"/>
    <d v="2026-04-08T00:00:00"/>
    <x v="2"/>
    <s v="Reza Sari"/>
    <s v="77861807928282"/>
    <n v="32"/>
    <s v="Lakilaki"/>
    <x v="0"/>
    <n v="5131000"/>
    <n v="0.25749366595205614"/>
    <x v="8"/>
    <s v="Banten"/>
    <x v="0"/>
    <s v="CB150R"/>
    <s v="Sport"/>
    <n v="30725000"/>
    <n v="6145000"/>
    <s v="Medium"/>
    <n v="0.2"/>
    <x v="5"/>
    <n v="0.14499999999999999"/>
    <n v="1321200"/>
    <n v="31709000"/>
    <x v="0"/>
    <x v="0"/>
    <n v="0"/>
    <n v="0"/>
    <n v="1"/>
    <m/>
    <n v="2"/>
    <n v="2"/>
    <n v="1"/>
    <n v="0"/>
    <n v="5"/>
    <s v="Low Risk"/>
    <n v="6"/>
    <s v="6-11 bulan"/>
  </r>
  <r>
    <s v="KRM01771"/>
    <d v="2026-04-08T00:00:00"/>
    <x v="2"/>
    <s v="Dian Sari"/>
    <s v="99591109996549"/>
    <n v="33"/>
    <s v="Perempuan"/>
    <x v="5"/>
    <n v="2997000"/>
    <n v="0.48478478478478476"/>
    <x v="11"/>
    <s v="Sumatera Utara"/>
    <x v="1"/>
    <s v="Aerox 155"/>
    <s v="Matic Sport"/>
    <n v="33046000"/>
    <n v="11566000"/>
    <s v="High"/>
    <n v="0.35"/>
    <x v="3"/>
    <n v="0.14499999999999999"/>
    <n v="1452900"/>
    <n v="26152000"/>
    <x v="0"/>
    <x v="0"/>
    <n v="0"/>
    <n v="0"/>
    <n v="1"/>
    <s v="approved"/>
    <n v="4"/>
    <n v="1"/>
    <n v="1"/>
    <n v="0"/>
    <n v="6"/>
    <s v="Low Risk"/>
    <n v="6"/>
    <s v="6-11 bulan"/>
  </r>
  <r>
    <s v="KRM01772"/>
    <d v="2026-01-27T00:00:00"/>
    <x v="5"/>
    <s v="Fitra Santoso"/>
    <s v="68842407902477"/>
    <n v="46"/>
    <s v="Perempuan"/>
    <x v="4"/>
    <n v="4926000"/>
    <n v="0.31488022736500204"/>
    <x v="17"/>
    <s v="Jawa Barat"/>
    <x v="0"/>
    <s v="Beat Street"/>
    <s v="Matic Entry"/>
    <n v="19125000"/>
    <n v="2869000"/>
    <s v="Medium"/>
    <n v="0.15"/>
    <x v="0"/>
    <n v="0.14499999999999999"/>
    <n v="1551100"/>
    <n v="18613000"/>
    <x v="0"/>
    <x v="0"/>
    <n v="0"/>
    <n v="0"/>
    <n v="1"/>
    <s v="ok"/>
    <n v="3"/>
    <n v="2"/>
    <n v="1"/>
    <n v="0"/>
    <n v="6"/>
    <s v="Low Risk"/>
    <n v="8"/>
    <s v="6-11 bulan"/>
  </r>
  <r>
    <s v="KRM01773"/>
    <d v="2026-04-04T00:00:00"/>
    <x v="2"/>
    <s v="Nurul Kurniawan"/>
    <s v="52031211865289"/>
    <n v="27"/>
    <s v="Lakilaki"/>
    <x v="5"/>
    <n v="2981000"/>
    <n v="1.2226769540422677"/>
    <x v="13"/>
    <s v="Jawa Barat"/>
    <x v="0"/>
    <s v="ADV 160"/>
    <s v="Adventure"/>
    <n v="42443000"/>
    <n v="4244000"/>
    <s v="Low"/>
    <n v="0.1"/>
    <x v="0"/>
    <n v="0.14499999999999999"/>
    <n v="3644800"/>
    <n v="43738000"/>
    <x v="0"/>
    <x v="0"/>
    <n v="0"/>
    <n v="0"/>
    <n v="1"/>
    <m/>
    <n v="4"/>
    <n v="3"/>
    <n v="1"/>
    <n v="0"/>
    <n v="8"/>
    <s v="Medium Risk"/>
    <n v="6"/>
    <s v="6-11 bulan"/>
  </r>
  <r>
    <s v="KRM01774"/>
    <d v="2026-06-11T00:00:00"/>
    <x v="0"/>
    <s v="Nia Pratama"/>
    <s v="57342906773655"/>
    <n v="57"/>
    <s v="Lakilaki"/>
    <x v="5"/>
    <n v="4138000"/>
    <n v="0.30350410826486224"/>
    <x v="7"/>
    <s v="Jawa Barat"/>
    <x v="2"/>
    <s v="Address"/>
    <s v="Matic Mid"/>
    <n v="20251000"/>
    <n v="7088000"/>
    <s v="High"/>
    <n v="0.35"/>
    <x v="0"/>
    <n v="0.14499999999999999"/>
    <n v="1255900"/>
    <n v="15071000"/>
    <x v="0"/>
    <x v="0"/>
    <n v="0"/>
    <n v="0"/>
    <n v="1"/>
    <m/>
    <n v="3"/>
    <n v="1"/>
    <n v="1"/>
    <n v="0"/>
    <n v="5"/>
    <s v="Low Risk"/>
    <n v="4"/>
    <s v="0-5 bulan"/>
  </r>
  <r>
    <s v="KRM01775"/>
    <d v="2026-03-06T00:00:00"/>
    <x v="1"/>
    <s v="Hendra Hartono"/>
    <s v="31431811916417"/>
    <n v="56"/>
    <s v="Perempuan"/>
    <x v="2"/>
    <n v="3354000"/>
    <n v="0.54451401311866432"/>
    <x v="16"/>
    <s v="Jawa Timur"/>
    <x v="1"/>
    <s v="Aerox 155"/>
    <s v="Matic Sport"/>
    <n v="31900000"/>
    <n v="12760000"/>
    <s v="High"/>
    <n v="0.4"/>
    <x v="0"/>
    <n v="0.14499999999999999"/>
    <n v="1826300"/>
    <n v="21916000"/>
    <x v="0"/>
    <x v="0"/>
    <n v="0"/>
    <n v="0"/>
    <n v="1"/>
    <s v="data kurang"/>
    <n v="4"/>
    <n v="1"/>
    <n v="1"/>
    <n v="0"/>
    <n v="6"/>
    <s v="Low Risk"/>
    <n v="7"/>
    <s v="6-11 bulan"/>
  </r>
  <r>
    <s v="KRM01776"/>
    <d v="2026-06-10T00:00:00"/>
    <x v="0"/>
    <s v="Putri Wijaya"/>
    <s v="37902206716920"/>
    <n v="51"/>
    <s v="Lakilaki"/>
    <x v="8"/>
    <n v="3089000"/>
    <n v="0.38834574295888635"/>
    <x v="3"/>
    <s v="Sulawesi Selatan"/>
    <x v="1"/>
    <s v="Aerox 155"/>
    <s v="Matic Sport"/>
    <n v="31882000"/>
    <n v="9565000"/>
    <s v="High"/>
    <n v="0.3"/>
    <x v="5"/>
    <n v="0.14499999999999999"/>
    <n v="1199600"/>
    <n v="28790000"/>
    <x v="0"/>
    <x v="0"/>
    <n v="0"/>
    <n v="0"/>
    <n v="1"/>
    <s v="approved"/>
    <n v="3"/>
    <n v="1"/>
    <n v="1"/>
    <n v="0"/>
    <n v="5"/>
    <s v="Low Risk"/>
    <n v="4"/>
    <s v="0-5 bulan"/>
  </r>
  <r>
    <s v="KRM01777"/>
    <d v="2026-03-14T00:00:00"/>
    <x v="1"/>
    <s v="Rina Kusuma"/>
    <s v="36902504896129"/>
    <n v="43"/>
    <s v="Lakilaki"/>
    <x v="6"/>
    <n v="6793000"/>
    <n v="8.9121154129250701E-2"/>
    <x v="16"/>
    <s v="Jawa Timur"/>
    <x v="0"/>
    <s v="Vario 160"/>
    <s v="Matic Mid"/>
    <n v="30655000"/>
    <n v="12262000"/>
    <s v="High"/>
    <n v="0.4"/>
    <x v="2"/>
    <n v="0.14499999999999999"/>
    <n v="605400"/>
    <n v="29061000"/>
    <x v="0"/>
    <x v="0"/>
    <n v="0"/>
    <n v="0"/>
    <n v="1"/>
    <m/>
    <n v="1"/>
    <n v="1"/>
    <n v="3"/>
    <n v="0"/>
    <n v="5"/>
    <s v="Low Risk"/>
    <n v="7"/>
    <s v="6-11 bulan"/>
  </r>
  <r>
    <s v="KRM01778"/>
    <d v="2026-04-12T00:00:00"/>
    <x v="2"/>
    <s v="Dewi Hakim"/>
    <s v="60822507838661"/>
    <n v="21"/>
    <s v="Lakilaki"/>
    <x v="0"/>
    <n v="7253000"/>
    <n v="8.9190679718737079E-2"/>
    <x v="4"/>
    <s v="Kalimantan Selatan"/>
    <x v="4"/>
    <s v="KLX 150"/>
    <s v="Trail"/>
    <n v="37499000"/>
    <n v="14999000"/>
    <s v="High"/>
    <n v="0.4"/>
    <x v="1"/>
    <n v="0.14499999999999999"/>
    <n v="646900"/>
    <n v="38812000"/>
    <x v="0"/>
    <x v="0"/>
    <n v="0"/>
    <n v="0"/>
    <n v="1"/>
    <s v="survey ulang"/>
    <n v="1"/>
    <n v="1"/>
    <n v="4"/>
    <n v="0"/>
    <n v="6"/>
    <s v="Low Risk"/>
    <n v="6"/>
    <s v="6-11 bulan"/>
  </r>
  <r>
    <s v="KRM01780"/>
    <d v="2026-01-13T00:00:00"/>
    <x v="5"/>
    <s v="Dian Wibowo"/>
    <s v="94741104633903"/>
    <n v="48"/>
    <s v="Perempuan"/>
    <x v="8"/>
    <n v="3854000"/>
    <n v="0.15768033212247015"/>
    <x v="2"/>
    <s v="Riau"/>
    <x v="0"/>
    <s v="Revo X"/>
    <s v="Bebek"/>
    <n v="17937000"/>
    <n v="2691000"/>
    <s v="Medium"/>
    <n v="0.15"/>
    <x v="4"/>
    <n v="0.14499999999999999"/>
    <n v="607700"/>
    <n v="21879000"/>
    <x v="0"/>
    <x v="0"/>
    <n v="0"/>
    <n v="0"/>
    <n v="1"/>
    <s v="ok"/>
    <n v="1"/>
    <n v="2"/>
    <n v="2"/>
    <n v="0"/>
    <n v="5"/>
    <s v="Low Risk"/>
    <n v="9"/>
    <s v="6-11 bulan"/>
  </r>
  <r>
    <s v="KRM01781"/>
    <d v="2026-06-02T00:00:00"/>
    <x v="0"/>
    <s v="Rizky Saputra"/>
    <s v="49522007934420"/>
    <n v="44"/>
    <s v="Perempuan"/>
    <x v="5"/>
    <n v="3453000"/>
    <n v="0.29160150593686651"/>
    <x v="16"/>
    <s v="Jawa Timur"/>
    <x v="0"/>
    <s v="PCX 160"/>
    <s v="Matic Premium"/>
    <n v="36087000"/>
    <n v="10826000"/>
    <s v="High"/>
    <n v="0.3"/>
    <x v="4"/>
    <n v="0.14499999999999999"/>
    <n v="1006900"/>
    <n v="36249000"/>
    <x v="0"/>
    <x v="0"/>
    <n v="0"/>
    <n v="0"/>
    <n v="1"/>
    <m/>
    <n v="2"/>
    <n v="1"/>
    <n v="2"/>
    <n v="0"/>
    <n v="5"/>
    <s v="Low Risk"/>
    <n v="4"/>
    <s v="0-5 bulan"/>
  </r>
  <r>
    <s v="KRM01782"/>
    <d v="2026-04-10T00:00:00"/>
    <x v="2"/>
    <s v="Nurul Utami"/>
    <s v="63062710902034"/>
    <n v="40"/>
    <s v="Perempuan"/>
    <x v="0"/>
    <n v="7098000"/>
    <n v="0.23406593406593407"/>
    <x v="11"/>
    <s v="Sumatera Utara"/>
    <x v="1"/>
    <s v="Lexi LX 155"/>
    <s v="Matic Mid"/>
    <n v="29020000"/>
    <n v="11608000"/>
    <s v="High"/>
    <n v="0.4"/>
    <x v="0"/>
    <n v="0.14499999999999999"/>
    <n v="1661400"/>
    <n v="19937000"/>
    <x v="0"/>
    <x v="0"/>
    <n v="0"/>
    <n v="0"/>
    <n v="1"/>
    <m/>
    <n v="2"/>
    <n v="1"/>
    <n v="1"/>
    <n v="0"/>
    <n v="4"/>
    <s v="Low Risk"/>
    <n v="6"/>
    <s v="6-11 bulan"/>
  </r>
  <r>
    <s v="KRM01783"/>
    <d v="2026-04-08T00:00:00"/>
    <x v="2"/>
    <s v="Putri Hidayah"/>
    <s v="48052702916732"/>
    <n v="39"/>
    <s v="Perempuan"/>
    <x v="8"/>
    <n v="2920000"/>
    <n v="0.23178082191780822"/>
    <x v="13"/>
    <s v="Jawa Barat"/>
    <x v="0"/>
    <s v="CB150R"/>
    <s v="Sport"/>
    <n v="31631000"/>
    <n v="11071000"/>
    <s v="High"/>
    <n v="0.35"/>
    <x v="2"/>
    <n v="0.14499999999999999"/>
    <n v="676800"/>
    <n v="32485000"/>
    <x v="0"/>
    <x v="0"/>
    <n v="0"/>
    <n v="0"/>
    <n v="1"/>
    <s v="survey ulang"/>
    <n v="2"/>
    <n v="1"/>
    <n v="3"/>
    <n v="0"/>
    <n v="6"/>
    <s v="Low Risk"/>
    <n v="6"/>
    <s v="6-11 bulan"/>
  </r>
  <r>
    <s v="KRM01784"/>
    <d v="2026-02-05T00:00:00"/>
    <x v="3"/>
    <s v="Andi Kusuma"/>
    <s v="31631903748143"/>
    <n v="31"/>
    <s v="Perempuan"/>
    <x v="0"/>
    <n v="6242000"/>
    <n v="0.12031400192246075"/>
    <x v="15"/>
    <s v="DKI Jakarta"/>
    <x v="1"/>
    <s v="Freego"/>
    <s v="Matic Mid"/>
    <n v="22165000"/>
    <n v="3325000"/>
    <s v="Medium"/>
    <n v="0.15"/>
    <x v="4"/>
    <n v="0.14499999999999999"/>
    <n v="751000"/>
    <n v="27035000"/>
    <x v="0"/>
    <x v="0"/>
    <n v="0"/>
    <n v="0"/>
    <n v="1"/>
    <s v="data kurang"/>
    <n v="1"/>
    <n v="2"/>
    <n v="2"/>
    <n v="0"/>
    <n v="5"/>
    <s v="Low Risk"/>
    <n v="8"/>
    <s v="6-11 bulan"/>
  </r>
  <r>
    <s v="KRM01785"/>
    <d v="2026-02-05T00:00:00"/>
    <x v="3"/>
    <s v="Eka Wibowo"/>
    <s v="38351405936447"/>
    <n v="38"/>
    <s v="Perempuan"/>
    <x v="9"/>
    <n v="4107000"/>
    <n v="0.36445093742391038"/>
    <x v="3"/>
    <s v="Sulawesi Selatan"/>
    <x v="1"/>
    <s v="MT15"/>
    <s v="Sport Naked"/>
    <n v="37130000"/>
    <n v="9282000"/>
    <s v="Medium"/>
    <n v="0.25"/>
    <x v="5"/>
    <n v="0.14499999999999999"/>
    <n v="1496800"/>
    <n v="35924000"/>
    <x v="0"/>
    <x v="0"/>
    <n v="0"/>
    <n v="0"/>
    <n v="1"/>
    <m/>
    <n v="3"/>
    <n v="2"/>
    <n v="1"/>
    <n v="0"/>
    <n v="6"/>
    <s v="Low Risk"/>
    <n v="8"/>
    <s v="6-11 bulan"/>
  </r>
  <r>
    <s v="KRM01786"/>
    <d v="2026-04-20T00:00:00"/>
    <x v="2"/>
    <s v="Tidak Diketahui"/>
    <s v="Invalid"/>
    <n v="28"/>
    <s v="Lakilaki"/>
    <x v="1"/>
    <n v="8936000"/>
    <n v="0.16639435989256937"/>
    <x v="14"/>
    <s v="DKI Jakarta"/>
    <x v="1"/>
    <s v="Aerox 155"/>
    <s v="Matic Sport"/>
    <n v="32545701"/>
    <n v="4882000"/>
    <s v="Medium"/>
    <n v="0.15"/>
    <x v="5"/>
    <n v="0.14499999999999999"/>
    <n v="1486900"/>
    <n v="35686000"/>
    <x v="0"/>
    <x v="2"/>
    <n v="0"/>
    <n v="0"/>
    <n v="0"/>
    <m/>
    <n v="1"/>
    <n v="2"/>
    <n v="1"/>
    <n v="0"/>
    <n v="4"/>
    <s v="Low Risk"/>
    <n v="6"/>
    <s v="6-11 bulan"/>
  </r>
  <r>
    <s v="KRM01787"/>
    <d v="2026-07-03T00:00:00"/>
    <x v="12"/>
    <s v="Reza Permata"/>
    <s v="91811508751017"/>
    <n v="51"/>
    <s v="Lakilaki"/>
    <x v="1"/>
    <n v="4999000"/>
    <n v="9.6199239847969589E-2"/>
    <x v="7"/>
    <s v="Jawa Barat"/>
    <x v="2"/>
    <s v="Nex II"/>
    <s v="Matic Entry"/>
    <n v="16087000"/>
    <n v="4022000"/>
    <s v="Medium"/>
    <n v="0.25"/>
    <x v="4"/>
    <n v="0.14499999999999999"/>
    <n v="480900"/>
    <n v="17313000"/>
    <x v="0"/>
    <x v="0"/>
    <n v="0"/>
    <n v="0"/>
    <n v="1"/>
    <m/>
    <n v="1"/>
    <n v="2"/>
    <n v="2"/>
    <n v="0"/>
    <n v="5"/>
    <s v="Low Risk"/>
    <n v="3"/>
    <s v="0-5 bulan"/>
  </r>
  <r>
    <s v="KRM01788"/>
    <d v="2026-04-22T00:00:00"/>
    <x v="2"/>
    <s v="Rahmat Kusuma"/>
    <s v="94721211863880"/>
    <n v="43"/>
    <s v="Perempuan"/>
    <x v="0"/>
    <n v="5529000"/>
    <n v="0.2797069994574064"/>
    <x v="19"/>
    <s v="Jawa Barat"/>
    <x v="1"/>
    <s v="Lexi LX 155"/>
    <s v="Matic Mid"/>
    <n v="28581000"/>
    <n v="5716000"/>
    <s v="Medium"/>
    <n v="0.2"/>
    <x v="3"/>
    <n v="0.14499999999999999"/>
    <n v="1546500"/>
    <n v="27838000"/>
    <x v="0"/>
    <x v="0"/>
    <n v="0"/>
    <n v="0"/>
    <n v="1"/>
    <m/>
    <n v="2"/>
    <n v="2"/>
    <n v="1"/>
    <n v="0"/>
    <n v="5"/>
    <s v="Low Risk"/>
    <n v="6"/>
    <s v="6-11 bulan"/>
  </r>
  <r>
    <s v="KRM01789"/>
    <d v="2026-05-30T00:00:00"/>
    <x v="4"/>
    <s v="Nia Fauzi"/>
    <s v="35361708727353"/>
    <n v="47"/>
    <s v="Lakilaki"/>
    <x v="5"/>
    <n v="3080000"/>
    <n v="0.28266233766233767"/>
    <x v="4"/>
    <s v="Kalimantan Selatan"/>
    <x v="0"/>
    <s v="Vario 125"/>
    <s v="Matic Mid"/>
    <n v="24920000"/>
    <n v="8722000"/>
    <s v="High"/>
    <n v="0.35"/>
    <x v="5"/>
    <n v="0.14499999999999999"/>
    <n v="870600"/>
    <n v="20895000"/>
    <x v="0"/>
    <x v="0"/>
    <n v="0"/>
    <n v="0"/>
    <n v="1"/>
    <s v="approved"/>
    <n v="2"/>
    <n v="1"/>
    <n v="1"/>
    <n v="0"/>
    <n v="4"/>
    <s v="Low Risk"/>
    <n v="4"/>
    <s v="0-5 bulan"/>
  </r>
  <r>
    <s v="KRM01790"/>
    <d v="2026-04-22T00:00:00"/>
    <x v="2"/>
    <s v="Ahmad Hidayah"/>
    <s v="85282610648257"/>
    <n v="57"/>
    <s v="Lakilaki"/>
    <x v="4"/>
    <n v="5601000"/>
    <n v="0.18682378146759507"/>
    <x v="5"/>
    <s v="Kalimantan Timur"/>
    <x v="2"/>
    <s v="Nex II"/>
    <s v="Matic Entry"/>
    <n v="16873000"/>
    <n v="5906000"/>
    <s v="High"/>
    <n v="0.35"/>
    <x v="0"/>
    <n v="0.14499999999999999"/>
    <n v="1046400"/>
    <n v="12557000"/>
    <x v="0"/>
    <x v="0"/>
    <n v="0"/>
    <n v="0"/>
    <n v="1"/>
    <m/>
    <n v="1"/>
    <n v="1"/>
    <n v="1"/>
    <n v="0"/>
    <n v="3"/>
    <s v="Low Risk"/>
    <n v="6"/>
    <s v="6-11 bulan"/>
  </r>
  <r>
    <s v="KRM01791"/>
    <d v="2026-05-29T00:00:00"/>
    <x v="4"/>
    <s v="Putri Hakim"/>
    <s v="41472208504393"/>
    <n v="41"/>
    <s v="Lakilaki"/>
    <x v="1"/>
    <n v="9464000"/>
    <n v="7.1851225697379548E-2"/>
    <x v="10"/>
    <s v="Jawa Timur"/>
    <x v="0"/>
    <s v="Scoopy"/>
    <s v="Matic Stylish"/>
    <n v="24305000"/>
    <n v="3646000"/>
    <s v="Medium"/>
    <n v="0.15"/>
    <x v="2"/>
    <n v="0.14499999999999999"/>
    <n v="680000"/>
    <n v="32641000"/>
    <x v="0"/>
    <x v="0"/>
    <n v="0"/>
    <n v="0"/>
    <n v="1"/>
    <m/>
    <n v="1"/>
    <n v="2"/>
    <n v="3"/>
    <n v="0"/>
    <n v="6"/>
    <s v="Low Risk"/>
    <n v="4"/>
    <s v="0-5 bulan"/>
  </r>
  <r>
    <s v="KRM01792"/>
    <d v="2026-04-19T00:00:00"/>
    <x v="2"/>
    <s v="Dian Pratama"/>
    <s v="43172711691525"/>
    <n v="39"/>
    <s v="Lakilaki"/>
    <x v="0"/>
    <n v="6079000"/>
    <n v="0.21936173712781706"/>
    <x v="9"/>
    <s v="Jawa Tengah"/>
    <x v="2"/>
    <s v="Address"/>
    <s v="Matic Mid"/>
    <n v="19965000"/>
    <n v="5990000"/>
    <s v="High"/>
    <n v="0.3"/>
    <x v="0"/>
    <n v="0.14499999999999999"/>
    <n v="1333500"/>
    <n v="16002000"/>
    <x v="0"/>
    <x v="0"/>
    <n v="0"/>
    <n v="0"/>
    <n v="1"/>
    <s v="data kurang"/>
    <n v="2"/>
    <n v="1"/>
    <n v="1"/>
    <n v="0"/>
    <n v="4"/>
    <s v="Low Risk"/>
    <n v="6"/>
    <s v="6-11 bulan"/>
  </r>
  <r>
    <s v="KRM01793"/>
    <d v="2026-05-06T00:00:00"/>
    <x v="4"/>
    <s v="Yusuf Saputra"/>
    <s v="36211909611754"/>
    <n v="36"/>
    <s v="Lakilaki"/>
    <x v="7"/>
    <n v="2246000"/>
    <n v="0.66803205699020485"/>
    <x v="16"/>
    <s v="Jawa Timur"/>
    <x v="1"/>
    <s v="R15"/>
    <s v="Sport"/>
    <n v="41824000"/>
    <n v="4182000"/>
    <s v="Low"/>
    <n v="0.1"/>
    <x v="4"/>
    <n v="0.14499999999999999"/>
    <n v="1500400"/>
    <n v="54016000"/>
    <x v="0"/>
    <x v="0"/>
    <n v="0"/>
    <n v="0"/>
    <n v="1"/>
    <s v="ok"/>
    <n v="4"/>
    <n v="3"/>
    <n v="2"/>
    <n v="0"/>
    <n v="9"/>
    <s v="High Risk"/>
    <n v="5"/>
    <s v="0-5 bulan"/>
  </r>
  <r>
    <s v="KRM01794"/>
    <d v="2026-04-03T00:00:00"/>
    <x v="2"/>
    <s v="Agus Kurniawan"/>
    <s v="80511702975226"/>
    <n v="38"/>
    <s v="Lakilaki"/>
    <x v="1"/>
    <n v="8770000"/>
    <n v="0.21388825541619155"/>
    <x v="15"/>
    <s v="DKI Jakarta"/>
    <x v="1"/>
    <s v="Aerox 155"/>
    <s v="Matic Sport"/>
    <n v="32765000"/>
    <n v="13106000"/>
    <s v="High"/>
    <n v="0.4"/>
    <x v="0"/>
    <n v="0.14499999999999999"/>
    <n v="1875800"/>
    <n v="22509000"/>
    <x v="0"/>
    <x v="0"/>
    <n v="0"/>
    <n v="0"/>
    <n v="1"/>
    <s v="data kurang"/>
    <n v="2"/>
    <n v="1"/>
    <n v="1"/>
    <n v="0"/>
    <n v="4"/>
    <s v="Low Risk"/>
    <n v="6"/>
    <s v="6-11 bulan"/>
  </r>
  <r>
    <s v="KRM01795"/>
    <d v="2026-04-10T00:00:00"/>
    <x v="2"/>
    <s v="Andi Fauzi"/>
    <s v="44042801712880"/>
    <n v="36"/>
    <s v="Perempuan"/>
    <x v="1"/>
    <n v="12737000"/>
    <n v="7.7899034309492035E-2"/>
    <x v="15"/>
    <s v="DKI Jakarta"/>
    <x v="0"/>
    <s v="CB150R"/>
    <s v="Sport"/>
    <n v="30766000"/>
    <n v="12306000"/>
    <s v="High"/>
    <n v="0.4"/>
    <x v="5"/>
    <n v="0.14499999999999999"/>
    <n v="992200"/>
    <n v="23813000"/>
    <x v="0"/>
    <x v="2"/>
    <n v="0"/>
    <n v="0"/>
    <n v="0"/>
    <m/>
    <n v="1"/>
    <n v="1"/>
    <n v="1"/>
    <n v="0"/>
    <n v="3"/>
    <s v="Low Risk"/>
    <n v="6"/>
    <s v="6-11 bulan"/>
  </r>
  <r>
    <s v="KRM01796"/>
    <d v="2026-04-25T00:00:00"/>
    <x v="2"/>
    <s v="Dani Setiawan"/>
    <s v="83212608865585"/>
    <n v="52"/>
    <s v="Perempuan"/>
    <x v="4"/>
    <n v="4985000"/>
    <n v="0.29504513540621868"/>
    <x v="15"/>
    <s v="DKI Jakarta"/>
    <x v="0"/>
    <s v="ADV 160"/>
    <s v="Adventure"/>
    <n v="42098000"/>
    <n v="14734000"/>
    <s v="High"/>
    <n v="0.35"/>
    <x v="5"/>
    <n v="0.14499999999999999"/>
    <n v="1470800"/>
    <n v="35299000"/>
    <x v="0"/>
    <x v="0"/>
    <n v="0"/>
    <n v="0"/>
    <n v="1"/>
    <s v="approved"/>
    <n v="2"/>
    <n v="1"/>
    <n v="1"/>
    <n v="0"/>
    <n v="4"/>
    <s v="Low Risk"/>
    <n v="5"/>
    <s v="0-5 bulan"/>
  </r>
  <r>
    <s v="KRM01797"/>
    <d v="2026-04-30T00:00:00"/>
    <x v="2"/>
    <s v="Rizky Rahayu"/>
    <s v="38052304553295"/>
    <n v="21"/>
    <s v="Lakilaki"/>
    <x v="9"/>
    <n v="4650000"/>
    <n v="0.26591397849462367"/>
    <x v="8"/>
    <s v="Banten"/>
    <x v="4"/>
    <s v="KLX 150"/>
    <s v="Trail"/>
    <n v="36495000"/>
    <n v="5474000"/>
    <s v="Medium"/>
    <n v="0.15"/>
    <x v="4"/>
    <n v="0.14499999999999999"/>
    <n v="1236500"/>
    <n v="44515000"/>
    <x v="0"/>
    <x v="0"/>
    <n v="0"/>
    <n v="0"/>
    <n v="1"/>
    <s v="ok"/>
    <n v="2"/>
    <n v="2"/>
    <n v="2"/>
    <n v="0"/>
    <n v="6"/>
    <s v="Low Risk"/>
    <n v="5"/>
    <s v="0-5 bulan"/>
  </r>
  <r>
    <s v="KRM01798"/>
    <d v="2026-03-23T00:00:00"/>
    <x v="1"/>
    <s v="Yusuf Cahyono"/>
    <s v="35472007616485"/>
    <n v="28"/>
    <s v="Lakilaki"/>
    <x v="1"/>
    <n v="9960000"/>
    <n v="7.4357429718875503E-2"/>
    <x v="9"/>
    <s v="Jawa Tengah"/>
    <x v="1"/>
    <s v="Lexi LX 155"/>
    <s v="Matic Mid"/>
    <n v="28123000"/>
    <n v="5625000"/>
    <s v="Medium"/>
    <n v="0.2"/>
    <x v="2"/>
    <n v="0.14499999999999999"/>
    <n v="740600"/>
    <n v="35547000"/>
    <x v="0"/>
    <x v="0"/>
    <n v="0"/>
    <n v="0"/>
    <n v="1"/>
    <s v="ok"/>
    <n v="1"/>
    <n v="2"/>
    <n v="3"/>
    <n v="0"/>
    <n v="6"/>
    <s v="Low Risk"/>
    <n v="6"/>
    <s v="6-11 bulan"/>
  </r>
  <r>
    <s v="KRM01799"/>
    <d v="2026-01-31T00:00:00"/>
    <x v="5"/>
    <s v="Putri Hartono"/>
    <s v="43401806867916"/>
    <n v="23"/>
    <s v="Lakilaki"/>
    <x v="0"/>
    <n v="5019000"/>
    <n v="0.37752540346682606"/>
    <x v="12"/>
    <s v="DKI Jakarta"/>
    <x v="1"/>
    <s v="Freego"/>
    <s v="Matic Mid"/>
    <n v="23362000"/>
    <n v="3504000"/>
    <s v="Medium"/>
    <n v="0.15"/>
    <x v="0"/>
    <n v="0.14499999999999999"/>
    <n v="1894800"/>
    <n v="22737000"/>
    <x v="0"/>
    <x v="0"/>
    <n v="0"/>
    <n v="0"/>
    <n v="1"/>
    <s v="verifikasi"/>
    <n v="3"/>
    <n v="2"/>
    <n v="1"/>
    <n v="0"/>
    <n v="6"/>
    <s v="Low Risk"/>
    <n v="8"/>
    <s v="6-11 bulan"/>
  </r>
  <r>
    <s v="KRM01800"/>
    <d v="2026-01-03T00:00:00"/>
    <x v="5"/>
    <s v="Putri Pratama"/>
    <s v="62061506927903"/>
    <n v="43"/>
    <s v="Perempuan"/>
    <x v="4"/>
    <n v="4912000"/>
    <n v="0.22510179153094462"/>
    <x v="15"/>
    <s v="DKI Jakarta"/>
    <x v="0"/>
    <s v="Beat Street"/>
    <s v="Matic Entry"/>
    <n v="19313000"/>
    <n v="7725000"/>
    <s v="High"/>
    <n v="0.4"/>
    <x v="0"/>
    <n v="0.14499999999999999"/>
    <n v="1105700"/>
    <n v="13268000"/>
    <x v="0"/>
    <x v="0"/>
    <n v="0"/>
    <n v="0"/>
    <n v="1"/>
    <s v="data kurang"/>
    <n v="2"/>
    <n v="1"/>
    <n v="1"/>
    <n v="0"/>
    <n v="4"/>
    <s v="Low Risk"/>
    <n v="9"/>
    <s v="6-11 bulan"/>
  </r>
  <r>
    <s v="KRM01801"/>
    <d v="2026-10-02T00:00:00"/>
    <x v="6"/>
    <s v="Ayu Cahyono"/>
    <s v="94522207657558"/>
    <n v="36"/>
    <s v="Lakilaki"/>
    <x v="9"/>
    <n v="3948000"/>
    <n v="0.61132218844984798"/>
    <x v="4"/>
    <s v="Kalimantan Selatan"/>
    <x v="1"/>
    <s v="R15"/>
    <s v="Sport"/>
    <n v="42157000"/>
    <n v="16863000"/>
    <s v="High"/>
    <n v="0.4"/>
    <x v="0"/>
    <n v="0.14499999999999999"/>
    <n v="2413500"/>
    <n v="28962000"/>
    <x v="0"/>
    <x v="0"/>
    <n v="0"/>
    <n v="0"/>
    <n v="1"/>
    <s v="approved"/>
    <n v="4"/>
    <n v="1"/>
    <n v="1"/>
    <n v="0"/>
    <n v="6"/>
    <s v="Low Risk"/>
    <n v="0"/>
    <s v="0-5 bulan"/>
  </r>
  <r>
    <s v="KRM01802"/>
    <d v="2026-03-30T00:00:00"/>
    <x v="1"/>
    <s v="Dewi Hidayah"/>
    <s v="32032210815647"/>
    <n v="37"/>
    <s v="Perempuan"/>
    <x v="3"/>
    <n v="7670000"/>
    <n v="0.20464146023468058"/>
    <x v="19"/>
    <s v="Jawa Barat"/>
    <x v="1"/>
    <s v="XMAX 250"/>
    <s v="Maxi Scooter"/>
    <n v="60660000"/>
    <n v="6066000"/>
    <s v="Low"/>
    <n v="0.1"/>
    <x v="1"/>
    <n v="0.14499999999999999"/>
    <n v="1569600"/>
    <n v="94174000"/>
    <x v="0"/>
    <x v="0"/>
    <n v="0"/>
    <n v="0"/>
    <n v="1"/>
    <m/>
    <n v="2"/>
    <n v="3"/>
    <n v="4"/>
    <n v="0"/>
    <n v="9"/>
    <s v="High Risk"/>
    <n v="6"/>
    <s v="6-11 bulan"/>
  </r>
  <r>
    <s v="KRM01803"/>
    <d v="2026-06-03T00:00:00"/>
    <x v="0"/>
    <s v="Dani Hakim"/>
    <s v="56212301711429"/>
    <n v="49"/>
    <s v="Lakilaki"/>
    <x v="8"/>
    <n v="3408000"/>
    <n v="0.11490610328638498"/>
    <x v="9"/>
    <s v="Jawa Tengah"/>
    <x v="0"/>
    <s v="Beat Street"/>
    <s v="Matic Entry"/>
    <n v="18304000"/>
    <n v="6406000"/>
    <s v="High"/>
    <n v="0.35"/>
    <x v="2"/>
    <n v="0.14499999999999999"/>
    <n v="391600"/>
    <n v="18799000"/>
    <x v="0"/>
    <x v="0"/>
    <n v="0"/>
    <n v="0"/>
    <n v="1"/>
    <s v="data kurang"/>
    <n v="1"/>
    <n v="1"/>
    <n v="3"/>
    <n v="0"/>
    <n v="5"/>
    <s v="Low Risk"/>
    <n v="4"/>
    <s v="0-5 bulan"/>
  </r>
  <r>
    <s v="KRM01804"/>
    <d v="2026-02-02T00:00:00"/>
    <x v="3"/>
    <s v="Rizky Hartono"/>
    <s v="99511010653226"/>
    <n v="56"/>
    <s v="Lakilaki"/>
    <x v="0"/>
    <n v="7033000"/>
    <n v="9.7725010664012513E-2"/>
    <x v="12"/>
    <s v="DKI Jakarta"/>
    <x v="0"/>
    <s v="Vario 160"/>
    <s v="Matic Mid"/>
    <n v="28736000"/>
    <n v="11494000"/>
    <s v="High"/>
    <n v="0.4"/>
    <x v="4"/>
    <n v="0.14499999999999999"/>
    <n v="687300"/>
    <n v="24742000"/>
    <x v="1"/>
    <x v="4"/>
    <n v="248"/>
    <n v="11"/>
    <n v="5"/>
    <m/>
    <n v="1"/>
    <n v="1"/>
    <n v="2"/>
    <n v="4"/>
    <n v="8"/>
    <s v="Medium Risk"/>
    <n v="8"/>
    <s v="6-11 bulan"/>
  </r>
  <r>
    <s v="KRM01805"/>
    <d v="2026-02-05T00:00:00"/>
    <x v="3"/>
    <s v="Rizky Sari"/>
    <s v="59382205615731"/>
    <n v="52"/>
    <s v="Lakilaki"/>
    <x v="6"/>
    <n v="6700000"/>
    <n v="0.19534328358208955"/>
    <x v="2"/>
    <s v="Riau"/>
    <x v="4"/>
    <s v="KLX 150"/>
    <s v="Trail"/>
    <n v="36482000"/>
    <n v="3648000"/>
    <s v="Low"/>
    <n v="0.1"/>
    <x v="4"/>
    <n v="0.14499999999999999"/>
    <n v="1308800"/>
    <n v="47116000"/>
    <x v="0"/>
    <x v="0"/>
    <n v="0"/>
    <n v="0"/>
    <n v="1"/>
    <s v="approved"/>
    <n v="1"/>
    <n v="3"/>
    <n v="2"/>
    <n v="0"/>
    <n v="6"/>
    <s v="Low Risk"/>
    <n v="8"/>
    <s v="6-11 bulan"/>
  </r>
  <r>
    <s v="KRM01806"/>
    <d v="2026-06-19T00:00:00"/>
    <x v="0"/>
    <s v="Dani Permata"/>
    <s v="63641001958815"/>
    <n v="38"/>
    <s v="Perempuan"/>
    <x v="7"/>
    <n v="4421000"/>
    <n v="0.24541958832843247"/>
    <x v="2"/>
    <s v="Riau"/>
    <x v="4"/>
    <s v="KLX 150"/>
    <s v="Trail"/>
    <n v="36623000"/>
    <n v="3662000"/>
    <s v="Low"/>
    <n v="0.1"/>
    <x v="2"/>
    <n v="0.14499999999999999"/>
    <n v="1085000"/>
    <n v="52078000"/>
    <x v="0"/>
    <x v="0"/>
    <n v="0"/>
    <n v="0"/>
    <n v="1"/>
    <s v="data kurang"/>
    <n v="2"/>
    <n v="3"/>
    <n v="3"/>
    <n v="0"/>
    <n v="8"/>
    <s v="Medium Risk"/>
    <n v="4"/>
    <s v="0-5 bulan"/>
  </r>
  <r>
    <s v="KRM01807"/>
    <s v="Data Tidak Lengkap"/>
    <x v="7"/>
    <s v="Tidak Diketahui"/>
    <s v="Data Tidak Lengkap"/>
    <n v="54"/>
    <s v="Lakilaki"/>
    <x v="1"/>
    <n v="8936000"/>
    <n v="0.32394807520143243"/>
    <x v="18"/>
    <s v="DKI Jakarta"/>
    <x v="1"/>
    <s v="MT15"/>
    <s v="Sport Naked"/>
    <n v="37922003"/>
    <n v="7584000"/>
    <s v="Medium"/>
    <n v="0.2"/>
    <x v="0"/>
    <n v="0.14499999999999999"/>
    <n v="2894800"/>
    <n v="34737000"/>
    <x v="0"/>
    <x v="0"/>
    <n v="0"/>
    <n v="0"/>
    <n v="1"/>
    <m/>
    <n v="3"/>
    <n v="2"/>
    <n v="1"/>
    <n v="0"/>
    <n v="6"/>
    <s v="Low Risk"/>
    <s v="N/A"/>
    <s v="N/A"/>
  </r>
  <r>
    <s v="KRM01808"/>
    <d v="2026-06-11T00:00:00"/>
    <x v="0"/>
    <s v="Tri Saputra"/>
    <s v="72741307712645"/>
    <n v="34"/>
    <s v="Lakilaki"/>
    <x v="9"/>
    <n v="5598000"/>
    <n v="8.0100035727045368E-2"/>
    <x v="11"/>
    <s v="Sumatera Utara"/>
    <x v="0"/>
    <s v="Beat Street"/>
    <s v="Matic Entry"/>
    <n v="18746000"/>
    <n v="7498000"/>
    <s v="High"/>
    <n v="0.4"/>
    <x v="4"/>
    <n v="0.14499999999999999"/>
    <n v="448400"/>
    <n v="16141000"/>
    <x v="0"/>
    <x v="0"/>
    <n v="0"/>
    <n v="0"/>
    <n v="1"/>
    <s v="ok"/>
    <n v="1"/>
    <n v="1"/>
    <n v="2"/>
    <n v="0"/>
    <n v="4"/>
    <s v="Low Risk"/>
    <n v="4"/>
    <s v="0-5 bulan"/>
  </r>
  <r>
    <s v="KRM01809"/>
    <d v="2026-01-01T00:00:00"/>
    <x v="5"/>
    <s v="Wahyu Wijaya"/>
    <s v="75001210656745"/>
    <n v="25"/>
    <s v="Perempuan"/>
    <x v="8"/>
    <n v="2713000"/>
    <n v="0.35108735716918538"/>
    <x v="1"/>
    <s v="Sumatera Selatan"/>
    <x v="1"/>
    <s v="R15"/>
    <s v="Sport"/>
    <n v="41413000"/>
    <n v="8283000"/>
    <s v="Medium"/>
    <n v="0.2"/>
    <x v="1"/>
    <n v="0.14499999999999999"/>
    <n v="952500"/>
    <n v="57149000"/>
    <x v="0"/>
    <x v="0"/>
    <n v="0"/>
    <n v="0"/>
    <n v="1"/>
    <m/>
    <n v="3"/>
    <n v="2"/>
    <n v="4"/>
    <n v="0"/>
    <n v="9"/>
    <s v="High Risk"/>
    <n v="9"/>
    <s v="6-11 bulan"/>
  </r>
  <r>
    <s v="KRM01810"/>
    <d v="2026-03-10T00:00:00"/>
    <x v="1"/>
    <s v="Joko Fauzi"/>
    <s v="90112208967742"/>
    <n v="29"/>
    <s v="Lakilaki"/>
    <x v="0"/>
    <n v="5083000"/>
    <n v="0.39218965178044463"/>
    <x v="8"/>
    <s v="Banten"/>
    <x v="1"/>
    <s v="NMAX 155"/>
    <s v="Matic Premium"/>
    <n v="36840000"/>
    <n v="7368000"/>
    <s v="Medium"/>
    <n v="0.2"/>
    <x v="3"/>
    <n v="0.14499999999999999"/>
    <n v="1993500"/>
    <n v="35882000"/>
    <x v="0"/>
    <x v="0"/>
    <n v="0"/>
    <n v="0"/>
    <n v="1"/>
    <s v="survey ulang"/>
    <n v="3"/>
    <n v="2"/>
    <n v="1"/>
    <n v="0"/>
    <n v="6"/>
    <s v="Low Risk"/>
    <n v="7"/>
    <s v="6-11 bulan"/>
  </r>
  <r>
    <s v="KRM01811"/>
    <d v="2026-04-17T00:00:00"/>
    <x v="2"/>
    <s v="Wahyu Kusuma"/>
    <s v="55492402941022"/>
    <n v="51"/>
    <s v="Perempuan"/>
    <x v="1"/>
    <n v="8244000"/>
    <n v="0.12086365841824358"/>
    <x v="19"/>
    <s v="Jawa Barat"/>
    <x v="4"/>
    <s v="KLX 150"/>
    <s v="Trail"/>
    <n v="37839000"/>
    <n v="7568000"/>
    <s v="Medium"/>
    <n v="0.2"/>
    <x v="2"/>
    <n v="0.14499999999999999"/>
    <n v="996400"/>
    <n v="47828000"/>
    <x v="1"/>
    <x v="3"/>
    <n v="15"/>
    <n v="1"/>
    <n v="3"/>
    <s v="approved"/>
    <n v="1"/>
    <n v="2"/>
    <n v="3"/>
    <n v="2"/>
    <n v="8"/>
    <s v="Medium Risk"/>
    <n v="6"/>
    <s v="6-11 bulan"/>
  </r>
  <r>
    <s v="KRM01812"/>
    <d v="2026-01-06T00:00:00"/>
    <x v="5"/>
    <s v="Ayu Hakim"/>
    <s v="47681705826805"/>
    <n v="55"/>
    <s v="Lakilaki"/>
    <x v="8"/>
    <n v="2826000"/>
    <n v="0.21939136588818117"/>
    <x v="7"/>
    <s v="Jawa Barat"/>
    <x v="2"/>
    <s v="Address"/>
    <s v="Matic Mid"/>
    <n v="20928000"/>
    <n v="2093000"/>
    <s v="Low"/>
    <n v="0.1"/>
    <x v="2"/>
    <n v="0.14499999999999999"/>
    <n v="620000"/>
    <n v="29759000"/>
    <x v="0"/>
    <x v="0"/>
    <n v="0"/>
    <n v="0"/>
    <n v="1"/>
    <m/>
    <n v="2"/>
    <n v="3"/>
    <n v="3"/>
    <n v="0"/>
    <n v="8"/>
    <s v="Medium Risk"/>
    <n v="9"/>
    <s v="6-11 bulan"/>
  </r>
  <r>
    <s v="KRM01813"/>
    <d v="2026-01-18T00:00:00"/>
    <x v="5"/>
    <s v="Fitra Hidayah"/>
    <s v="84161104576966"/>
    <n v="48"/>
    <s v="Perempuan"/>
    <x v="3"/>
    <n v="6792000"/>
    <n v="7.8975265017667842E-2"/>
    <x v="5"/>
    <s v="Kalimantan Timur"/>
    <x v="0"/>
    <s v="Revo X"/>
    <s v="Bebek"/>
    <n v="17944000"/>
    <n v="4486000"/>
    <s v="Medium"/>
    <n v="0.25"/>
    <x v="4"/>
    <n v="0.14499999999999999"/>
    <n v="536400"/>
    <n v="19312000"/>
    <x v="0"/>
    <x v="0"/>
    <n v="0"/>
    <n v="0"/>
    <n v="1"/>
    <m/>
    <n v="1"/>
    <n v="2"/>
    <n v="2"/>
    <n v="0"/>
    <n v="5"/>
    <s v="Low Risk"/>
    <n v="9"/>
    <s v="6-11 bulan"/>
  </r>
  <r>
    <s v="KRM01814"/>
    <d v="2026-05-29T00:00:00"/>
    <x v="4"/>
    <s v="Eka Nugroho"/>
    <s v="87232605814172"/>
    <n v="30"/>
    <s v="Perempuan"/>
    <x v="0"/>
    <n v="5446000"/>
    <n v="0.10190965846492839"/>
    <x v="4"/>
    <s v="Kalimantan Selatan"/>
    <x v="1"/>
    <s v="Freego"/>
    <s v="Matic Mid"/>
    <n v="23205000"/>
    <n v="9282000"/>
    <s v="High"/>
    <n v="0.4"/>
    <x v="4"/>
    <n v="0.14499999999999999"/>
    <n v="555000"/>
    <n v="19979000"/>
    <x v="0"/>
    <x v="2"/>
    <n v="0"/>
    <n v="0"/>
    <n v="0"/>
    <m/>
    <n v="1"/>
    <n v="1"/>
    <n v="2"/>
    <n v="0"/>
    <n v="4"/>
    <s v="Low Risk"/>
    <n v="4"/>
    <s v="0-5 bulan"/>
  </r>
  <r>
    <s v="KRM01815"/>
    <d v="2026-05-13T00:00:00"/>
    <x v="4"/>
    <s v="Putri Setiawan"/>
    <s v="31331203566782"/>
    <n v="32"/>
    <s v="Perempuan"/>
    <x v="0"/>
    <n v="7289000"/>
    <n v="5.2997667718479899E-2"/>
    <x v="10"/>
    <s v="Jawa Timur"/>
    <x v="0"/>
    <s v="Revo X"/>
    <s v="Bebek"/>
    <n v="17914000"/>
    <n v="4478000"/>
    <s v="Medium"/>
    <n v="0.25"/>
    <x v="1"/>
    <n v="0.14499999999999999"/>
    <n v="386300"/>
    <n v="23177000"/>
    <x v="0"/>
    <x v="0"/>
    <n v="0"/>
    <n v="0"/>
    <n v="1"/>
    <m/>
    <n v="1"/>
    <n v="2"/>
    <n v="4"/>
    <n v="0"/>
    <n v="7"/>
    <s v="Medium Risk"/>
    <n v="5"/>
    <s v="0-5 bulan"/>
  </r>
  <r>
    <s v="KRM01816"/>
    <d v="2026-03-19T00:00:00"/>
    <x v="1"/>
    <s v="Dewi Rahayu"/>
    <s v="57442006725158"/>
    <n v="51"/>
    <s v="Perempuan"/>
    <x v="2"/>
    <n v="1910000"/>
    <n v="0.43942408376963349"/>
    <x v="17"/>
    <s v="Jawa Barat"/>
    <x v="1"/>
    <s v="Lexi LX 155"/>
    <s v="Matic Mid"/>
    <n v="28075000"/>
    <n v="7019000"/>
    <s v="Medium"/>
    <n v="0.25"/>
    <x v="4"/>
    <n v="0.14499999999999999"/>
    <n v="839300"/>
    <n v="30215000"/>
    <x v="0"/>
    <x v="0"/>
    <n v="0"/>
    <n v="0"/>
    <n v="1"/>
    <m/>
    <n v="4"/>
    <n v="2"/>
    <n v="2"/>
    <n v="0"/>
    <n v="8"/>
    <s v="Medium Risk"/>
    <n v="7"/>
    <s v="6-11 bulan"/>
  </r>
  <r>
    <s v="KRM01817"/>
    <d v="2026-05-11T00:00:00"/>
    <x v="4"/>
    <s v="Tidak Diketahui"/>
    <s v="Invalid"/>
    <n v="32"/>
    <s v="Lakilaki"/>
    <x v="5"/>
    <n v="3747000"/>
    <n v="0.20258873765679211"/>
    <x v="8"/>
    <s v="Banten"/>
    <x v="0"/>
    <s v="Genio"/>
    <s v="Matic Entry"/>
    <n v="18704678"/>
    <n v="7482000"/>
    <s v="High"/>
    <n v="0.4"/>
    <x v="3"/>
    <n v="0.14499999999999999"/>
    <n v="759100"/>
    <n v="13664000"/>
    <x v="0"/>
    <x v="0"/>
    <n v="0"/>
    <n v="0"/>
    <n v="1"/>
    <m/>
    <n v="2"/>
    <n v="1"/>
    <n v="1"/>
    <n v="0"/>
    <n v="4"/>
    <s v="Low Risk"/>
    <n v="5"/>
    <s v="0-5 bulan"/>
  </r>
  <r>
    <s v="KRM01818"/>
    <d v="2026-06-18T00:00:00"/>
    <x v="0"/>
    <s v="Dian Lestari"/>
    <s v="88262410517350"/>
    <n v="35"/>
    <s v="Perempuan"/>
    <x v="5"/>
    <n v="4466000"/>
    <n v="0.20871025526197939"/>
    <x v="20"/>
    <s v="DKI Jakarta"/>
    <x v="0"/>
    <s v="Vario 160"/>
    <s v="Matic Mid"/>
    <n v="28904000"/>
    <n v="11562000"/>
    <s v="High"/>
    <n v="0.4"/>
    <x v="5"/>
    <n v="0.14499999999999999"/>
    <n v="932100"/>
    <n v="22371000"/>
    <x v="0"/>
    <x v="0"/>
    <n v="0"/>
    <n v="0"/>
    <n v="1"/>
    <m/>
    <n v="2"/>
    <n v="1"/>
    <n v="1"/>
    <n v="0"/>
    <n v="4"/>
    <s v="Low Risk"/>
    <n v="4"/>
    <s v="0-5 bulan"/>
  </r>
  <r>
    <s v="KRM01819"/>
    <d v="2026-06-17T00:00:00"/>
    <x v="0"/>
    <s v="Rahmat Permata"/>
    <s v="66951204974436"/>
    <n v="33"/>
    <s v="Lakilaki"/>
    <x v="0"/>
    <n v="7390000"/>
    <n v="9.2029769959404595E-2"/>
    <x v="7"/>
    <s v="Jawa Barat"/>
    <x v="0"/>
    <s v="Scoopy"/>
    <s v="Matic Stylish"/>
    <n v="24308000"/>
    <n v="3646000"/>
    <s v="Medium"/>
    <n v="0.15"/>
    <x v="2"/>
    <n v="0.14499999999999999"/>
    <n v="680100"/>
    <n v="32646000"/>
    <x v="1"/>
    <x v="3"/>
    <n v="27"/>
    <n v="2"/>
    <n v="3"/>
    <s v="data kurang"/>
    <n v="1"/>
    <n v="2"/>
    <n v="3"/>
    <n v="2"/>
    <n v="8"/>
    <s v="Medium Risk"/>
    <n v="4"/>
    <s v="0-5 bulan"/>
  </r>
  <r>
    <s v="KRM01820"/>
    <d v="2026-03-13T00:00:00"/>
    <x v="1"/>
    <s v="Ayu Prasetyo"/>
    <s v="73892005733106"/>
    <n v="22"/>
    <s v="Perempuan"/>
    <x v="7"/>
    <n v="2793000"/>
    <n v="0.16487647690655211"/>
    <x v="2"/>
    <s v="Riau"/>
    <x v="3"/>
    <s v="Dazz"/>
    <s v="Matic Entry"/>
    <n v="16505000"/>
    <n v="4952000"/>
    <s v="High"/>
    <n v="0.3"/>
    <x v="4"/>
    <n v="0.14499999999999999"/>
    <n v="460500"/>
    <n v="16579000"/>
    <x v="0"/>
    <x v="0"/>
    <n v="0"/>
    <n v="0"/>
    <n v="1"/>
    <s v="ok"/>
    <n v="1"/>
    <n v="1"/>
    <n v="2"/>
    <n v="0"/>
    <n v="4"/>
    <s v="Low Risk"/>
    <n v="7"/>
    <s v="6-11 bulan"/>
  </r>
  <r>
    <s v="KRM01821"/>
    <d v="2026-04-28T00:00:00"/>
    <x v="2"/>
    <s v="Tri Hakim"/>
    <s v="75301808878514"/>
    <n v="49"/>
    <s v="Lakilaki"/>
    <x v="2"/>
    <n v="1680000"/>
    <n v="1.6026190476190476"/>
    <x v="17"/>
    <s v="Jawa Barat"/>
    <x v="1"/>
    <s v="MT15"/>
    <s v="Sport Naked"/>
    <n v="37624000"/>
    <n v="9406000"/>
    <s v="Medium"/>
    <n v="0.25"/>
    <x v="0"/>
    <n v="0.14499999999999999"/>
    <n v="2692400"/>
    <n v="32309000"/>
    <x v="0"/>
    <x v="0"/>
    <n v="0"/>
    <n v="0"/>
    <n v="1"/>
    <m/>
    <n v="4"/>
    <n v="2"/>
    <n v="1"/>
    <n v="0"/>
    <n v="7"/>
    <s v="Medium Risk"/>
    <n v="5"/>
    <s v="0-5 bulan"/>
  </r>
  <r>
    <s v="KRM01822"/>
    <d v="2026-02-02T00:00:00"/>
    <x v="3"/>
    <s v="Yusuf Kusuma"/>
    <s v="36292104865889"/>
    <n v="49"/>
    <s v="Lakilaki"/>
    <x v="6"/>
    <n v="5989000"/>
    <n v="0.15718817832693271"/>
    <x v="13"/>
    <s v="Jawa Barat"/>
    <x v="0"/>
    <s v="CB150R"/>
    <s v="Sport"/>
    <n v="31489000"/>
    <n v="7872000"/>
    <s v="Medium"/>
    <n v="0.25"/>
    <x v="4"/>
    <n v="0.14499999999999999"/>
    <n v="941400"/>
    <n v="33890000"/>
    <x v="0"/>
    <x v="0"/>
    <n v="0"/>
    <n v="0"/>
    <n v="1"/>
    <m/>
    <n v="1"/>
    <n v="2"/>
    <n v="2"/>
    <n v="0"/>
    <n v="5"/>
    <s v="Low Risk"/>
    <n v="8"/>
    <s v="6-11 bulan"/>
  </r>
  <r>
    <s v="KRM01823"/>
    <d v="2026-12-01T00:00:00"/>
    <x v="11"/>
    <s v="Andi Cahyono"/>
    <s v="47051406845696"/>
    <n v="50"/>
    <s v="Perempuan"/>
    <x v="8"/>
    <n v="2892000"/>
    <n v="0.15376901798063625"/>
    <x v="13"/>
    <s v="Jawa Barat"/>
    <x v="1"/>
    <s v="Mio M3"/>
    <s v="Matic Entry"/>
    <n v="18595000"/>
    <n v="7438000"/>
    <s v="High"/>
    <n v="0.4"/>
    <x v="4"/>
    <n v="0.14499999999999999"/>
    <n v="444700"/>
    <n v="16011000"/>
    <x v="0"/>
    <x v="0"/>
    <n v="0"/>
    <n v="0"/>
    <n v="1"/>
    <m/>
    <n v="1"/>
    <n v="1"/>
    <n v="2"/>
    <n v="0"/>
    <n v="4"/>
    <s v="Low Risk"/>
    <s v="N/A"/>
    <s v="N/A"/>
  </r>
  <r>
    <s v="KRM01824"/>
    <d v="2026-02-15T00:00:00"/>
    <x v="3"/>
    <s v="Rina Fauzi"/>
    <s v="31641710507216"/>
    <n v="22"/>
    <s v="Perempuan"/>
    <x v="5"/>
    <n v="3561000"/>
    <n v="0.23482167930356643"/>
    <x v="7"/>
    <s v="Jawa Barat"/>
    <x v="4"/>
    <s v="KLX 150"/>
    <s v="Trail"/>
    <n v="36292000"/>
    <n v="10888000"/>
    <s v="High"/>
    <n v="0.3"/>
    <x v="2"/>
    <n v="0.14499999999999999"/>
    <n v="836200"/>
    <n v="40139000"/>
    <x v="0"/>
    <x v="0"/>
    <n v="0"/>
    <n v="0"/>
    <n v="1"/>
    <m/>
    <n v="2"/>
    <n v="1"/>
    <n v="3"/>
    <n v="0"/>
    <n v="6"/>
    <s v="Low Risk"/>
    <n v="8"/>
    <s v="6-11 bulan"/>
  </r>
  <r>
    <s v="KRM01825"/>
    <d v="2026-05-19T00:00:00"/>
    <x v="4"/>
    <s v="Budi Rahayu"/>
    <s v="62052407797965"/>
    <n v="53"/>
    <s v="Perempuan"/>
    <x v="0"/>
    <n v="6986000"/>
    <n v="0.16670483824792443"/>
    <x v="0"/>
    <s v="Bali"/>
    <x v="0"/>
    <s v="ADV 160"/>
    <s v="Adventure"/>
    <n v="41625000"/>
    <n v="6244000"/>
    <s v="Medium"/>
    <n v="0.15"/>
    <x v="2"/>
    <n v="0.14499999999999999"/>
    <n v="1164600"/>
    <n v="55902000"/>
    <x v="0"/>
    <x v="0"/>
    <n v="0"/>
    <n v="0"/>
    <n v="1"/>
    <s v="ok"/>
    <n v="1"/>
    <n v="2"/>
    <n v="3"/>
    <n v="0"/>
    <n v="6"/>
    <s v="Low Risk"/>
    <n v="5"/>
    <s v="0-5 bulan"/>
  </r>
  <r>
    <s v="KRM01826"/>
    <d v="2026-05-06T00:00:00"/>
    <x v="4"/>
    <s v="Fitra Prasetyo"/>
    <s v="76831211813848"/>
    <n v="37"/>
    <s v="Perempuan"/>
    <x v="7"/>
    <n v="3130000"/>
    <n v="0.166741214057508"/>
    <x v="5"/>
    <s v="Kalimantan Timur"/>
    <x v="0"/>
    <s v="Genio"/>
    <s v="Matic Entry"/>
    <n v="19818000"/>
    <n v="3964000"/>
    <s v="Medium"/>
    <n v="0.2"/>
    <x v="2"/>
    <n v="0.14499999999999999"/>
    <n v="521900"/>
    <n v="25050000"/>
    <x v="0"/>
    <x v="0"/>
    <n v="0"/>
    <n v="0"/>
    <n v="1"/>
    <m/>
    <n v="1"/>
    <n v="2"/>
    <n v="3"/>
    <n v="0"/>
    <n v="6"/>
    <s v="Low Risk"/>
    <n v="5"/>
    <s v="0-5 bulan"/>
  </r>
  <r>
    <s v="KRM01827"/>
    <d v="2026-03-13T00:00:00"/>
    <x v="1"/>
    <s v="Rizky Susanti"/>
    <s v="58221712966074"/>
    <n v="49"/>
    <s v="Lakilaki"/>
    <x v="3"/>
    <n v="6913000"/>
    <n v="0.16100101258498481"/>
    <x v="10"/>
    <s v="Jawa Timur"/>
    <x v="1"/>
    <s v="Freego"/>
    <s v="Matic Mid"/>
    <n v="23007000"/>
    <n v="2301000"/>
    <s v="Low"/>
    <n v="0.1"/>
    <x v="5"/>
    <n v="0.14499999999999999"/>
    <n v="1113000"/>
    <n v="26711000"/>
    <x v="0"/>
    <x v="0"/>
    <n v="0"/>
    <n v="0"/>
    <n v="1"/>
    <m/>
    <n v="1"/>
    <n v="3"/>
    <n v="1"/>
    <n v="0"/>
    <n v="5"/>
    <s v="Low Risk"/>
    <n v="7"/>
    <s v="6-11 bulan"/>
  </r>
  <r>
    <s v="KRM01828"/>
    <d v="2026-02-20T00:00:00"/>
    <x v="3"/>
    <s v="Dian Wibowo"/>
    <s v="47751103687812"/>
    <n v="36"/>
    <s v="Perempuan"/>
    <x v="0"/>
    <n v="5145000"/>
    <n v="0.13869776482021379"/>
    <x v="4"/>
    <s v="Kalimantan Selatan"/>
    <x v="4"/>
    <s v="KLX 150"/>
    <s v="Trail"/>
    <n v="38188000"/>
    <n v="13366000"/>
    <s v="High"/>
    <n v="0.35"/>
    <x v="1"/>
    <n v="0.14499999999999999"/>
    <n v="713600"/>
    <n v="42818000"/>
    <x v="0"/>
    <x v="0"/>
    <n v="0"/>
    <n v="0"/>
    <n v="1"/>
    <s v="verifikasi"/>
    <n v="1"/>
    <n v="1"/>
    <n v="4"/>
    <n v="0"/>
    <n v="6"/>
    <s v="Low Risk"/>
    <n v="8"/>
    <s v="6-11 bulan"/>
  </r>
  <r>
    <s v="KRM01829"/>
    <d v="2026-08-04T00:00:00"/>
    <x v="9"/>
    <s v="Lestari Setiawan"/>
    <s v="71461805537744"/>
    <n v="58"/>
    <s v="Perempuan"/>
    <x v="8"/>
    <n v="2550000"/>
    <n v="0.37898039215686274"/>
    <x v="11"/>
    <s v="Sumatera Utara"/>
    <x v="1"/>
    <s v="NMAX 155"/>
    <s v="Matic Premium"/>
    <n v="36699000"/>
    <n v="7340000"/>
    <s v="Medium"/>
    <n v="0.2"/>
    <x v="2"/>
    <n v="0.14499999999999999"/>
    <n v="966400"/>
    <n v="46387000"/>
    <x v="0"/>
    <x v="0"/>
    <n v="0"/>
    <n v="0"/>
    <n v="1"/>
    <s v="data kurang"/>
    <n v="3"/>
    <n v="2"/>
    <n v="3"/>
    <n v="0"/>
    <n v="8"/>
    <s v="Medium Risk"/>
    <n v="2"/>
    <s v="0-5 bulan"/>
  </r>
  <r>
    <s v="KRM01830"/>
    <d v="2026-06-01T00:00:00"/>
    <x v="0"/>
    <s v="Eka Wijaya"/>
    <s v="95511501672741"/>
    <n v="46"/>
    <s v="Lakilaki"/>
    <x v="8"/>
    <n v="2760000"/>
    <n v="0.14391304347826087"/>
    <x v="19"/>
    <s v="Jawa Barat"/>
    <x v="1"/>
    <s v="Freego"/>
    <s v="Matic Mid"/>
    <n v="23028000"/>
    <n v="9211000"/>
    <s v="High"/>
    <n v="0.4"/>
    <x v="1"/>
    <n v="0.14499999999999999"/>
    <n v="397200"/>
    <n v="23834000"/>
    <x v="0"/>
    <x v="0"/>
    <n v="0"/>
    <n v="0"/>
    <n v="1"/>
    <s v="data kurang"/>
    <n v="1"/>
    <n v="1"/>
    <n v="4"/>
    <n v="0"/>
    <n v="6"/>
    <s v="Low Risk"/>
    <n v="4"/>
    <s v="0-5 bulan"/>
  </r>
  <r>
    <s v="KRM01831"/>
    <d v="2026-06-08T00:00:00"/>
    <x v="0"/>
    <s v="Ahmad Hartono"/>
    <s v="35432908815842"/>
    <n v="27"/>
    <s v="Perempuan"/>
    <x v="2"/>
    <n v="2333000"/>
    <n v="0.16579511358765539"/>
    <x v="17"/>
    <s v="Jawa Barat"/>
    <x v="1"/>
    <s v="Mio M3"/>
    <s v="Matic Entry"/>
    <n v="18079000"/>
    <n v="6328000"/>
    <s v="High"/>
    <n v="0.35"/>
    <x v="2"/>
    <n v="0.14499999999999999"/>
    <n v="386800"/>
    <n v="18567000"/>
    <x v="0"/>
    <x v="0"/>
    <n v="0"/>
    <n v="0"/>
    <n v="1"/>
    <s v="verifikasi"/>
    <n v="1"/>
    <n v="1"/>
    <n v="3"/>
    <n v="0"/>
    <n v="5"/>
    <s v="Low Risk"/>
    <n v="4"/>
    <s v="0-5 bulan"/>
  </r>
  <r>
    <s v="KRM01832"/>
    <d v="2026-03-11T00:00:00"/>
    <x v="1"/>
    <s v="Dewi Santoso"/>
    <s v="67001808612601"/>
    <n v="25"/>
    <s v="Lakilaki"/>
    <x v="0"/>
    <n v="7079000"/>
    <n v="0.14897584404576919"/>
    <x v="9"/>
    <s v="Jawa Tengah"/>
    <x v="0"/>
    <s v="PCX 160"/>
    <s v="Matic Premium"/>
    <n v="35599000"/>
    <n v="3560000"/>
    <s v="Low"/>
    <n v="0.1"/>
    <x v="2"/>
    <n v="0.14499999999999999"/>
    <n v="1054600"/>
    <n v="50622000"/>
    <x v="0"/>
    <x v="0"/>
    <n v="0"/>
    <n v="0"/>
    <n v="1"/>
    <s v="approved"/>
    <n v="1"/>
    <n v="3"/>
    <n v="3"/>
    <n v="0"/>
    <n v="7"/>
    <s v="Medium Risk"/>
    <n v="7"/>
    <s v="6-11 bulan"/>
  </r>
  <r>
    <s v="KRM01833"/>
    <d v="2026-05-31T00:00:00"/>
    <x v="4"/>
    <s v="Dewi Wibowo"/>
    <s v="65502911759201"/>
    <n v="25"/>
    <s v="Perempuan"/>
    <x v="1"/>
    <n v="7311000"/>
    <n v="0.10742716454657365"/>
    <x v="5"/>
    <s v="Kalimantan Timur"/>
    <x v="0"/>
    <s v="PCX 160"/>
    <s v="Matic Premium"/>
    <n v="36706000"/>
    <n v="12847000"/>
    <s v="High"/>
    <n v="0.35"/>
    <x v="2"/>
    <n v="0.14499999999999999"/>
    <n v="785400"/>
    <n v="37698000"/>
    <x v="0"/>
    <x v="0"/>
    <n v="0"/>
    <n v="0"/>
    <n v="1"/>
    <m/>
    <n v="1"/>
    <n v="1"/>
    <n v="3"/>
    <n v="0"/>
    <n v="5"/>
    <s v="Low Risk"/>
    <n v="4"/>
    <s v="0-5 bulan"/>
  </r>
  <r>
    <s v="KRM01834"/>
    <d v="2026-01-05T00:00:00"/>
    <x v="5"/>
    <s v="Joko Kurniawan"/>
    <s v="83362409545779"/>
    <n v="49"/>
    <s v="Lakilaki"/>
    <x v="8"/>
    <n v="3658000"/>
    <n v="0.40667031164570805"/>
    <x v="16"/>
    <s v="Jawa Timur"/>
    <x v="1"/>
    <s v="R15"/>
    <s v="Sport"/>
    <n v="43904000"/>
    <n v="6586000"/>
    <s v="Medium"/>
    <n v="0.15"/>
    <x v="4"/>
    <n v="0.14499999999999999"/>
    <n v="1487600"/>
    <n v="53552000"/>
    <x v="0"/>
    <x v="0"/>
    <n v="0"/>
    <n v="0"/>
    <n v="1"/>
    <s v="approved"/>
    <n v="4"/>
    <n v="2"/>
    <n v="2"/>
    <n v="0"/>
    <n v="8"/>
    <s v="Medium Risk"/>
    <n v="9"/>
    <s v="6-11 bulan"/>
  </r>
  <r>
    <s v="KRM01835"/>
    <d v="2026-02-17T00:00:00"/>
    <x v="3"/>
    <s v="Tri Santoso"/>
    <s v="41111910585581"/>
    <n v="37"/>
    <s v="Lakilaki"/>
    <x v="8"/>
    <n v="3994000"/>
    <n v="0.24972458688032048"/>
    <x v="9"/>
    <s v="Jawa Tengah"/>
    <x v="1"/>
    <s v="Freego"/>
    <s v="Matic Mid"/>
    <n v="21831000"/>
    <n v="3275000"/>
    <s v="Medium"/>
    <n v="0.15"/>
    <x v="5"/>
    <n v="0.14499999999999999"/>
    <n v="997400"/>
    <n v="23937000"/>
    <x v="0"/>
    <x v="0"/>
    <n v="0"/>
    <n v="0"/>
    <n v="1"/>
    <s v="approved"/>
    <n v="2"/>
    <n v="2"/>
    <n v="1"/>
    <n v="0"/>
    <n v="5"/>
    <s v="Low Risk"/>
    <n v="8"/>
    <s v="6-11 bulan"/>
  </r>
  <r>
    <s v="KRM01836"/>
    <d v="2026-01-09T00:00:00"/>
    <x v="5"/>
    <s v="Joko Sari"/>
    <s v="47912807711139"/>
    <n v="57"/>
    <s v="Lakilaki"/>
    <x v="0"/>
    <n v="7294000"/>
    <n v="0.14555799287085275"/>
    <x v="16"/>
    <s v="Jawa Timur"/>
    <x v="1"/>
    <s v="Aerox 155"/>
    <s v="Matic Sport"/>
    <n v="31336000"/>
    <n v="4700000"/>
    <s v="Medium"/>
    <n v="0.15"/>
    <x v="4"/>
    <n v="0.14499999999999999"/>
    <n v="1061700"/>
    <n v="38222000"/>
    <x v="0"/>
    <x v="0"/>
    <n v="0"/>
    <n v="0"/>
    <n v="1"/>
    <s v="ok"/>
    <n v="1"/>
    <n v="2"/>
    <n v="2"/>
    <n v="0"/>
    <n v="5"/>
    <s v="Low Risk"/>
    <n v="9"/>
    <s v="6-11 bulan"/>
  </r>
  <r>
    <s v="KRM01837"/>
    <d v="2026-03-28T00:00:00"/>
    <x v="1"/>
    <s v="Fitriani Rahayu"/>
    <s v="90972410758613"/>
    <n v="30"/>
    <s v="Perempuan"/>
    <x v="5"/>
    <n v="3031000"/>
    <n v="0.48046849224678323"/>
    <x v="10"/>
    <s v="Jawa Timur"/>
    <x v="0"/>
    <s v="Beat Street"/>
    <s v="Matic Entry"/>
    <n v="19078000"/>
    <n v="3816000"/>
    <s v="Medium"/>
    <n v="0.2"/>
    <x v="0"/>
    <n v="0.14499999999999999"/>
    <n v="1456300"/>
    <n v="17475000"/>
    <x v="0"/>
    <x v="0"/>
    <n v="0"/>
    <n v="0"/>
    <n v="1"/>
    <m/>
    <n v="4"/>
    <n v="2"/>
    <n v="1"/>
    <n v="0"/>
    <n v="7"/>
    <s v="Medium Risk"/>
    <n v="6"/>
    <s v="6-11 bulan"/>
  </r>
  <r>
    <s v="KRM01838"/>
    <d v="2026-04-30T00:00:00"/>
    <x v="2"/>
    <s v="Tri Hidayah"/>
    <s v="58162303734210"/>
    <n v="58"/>
    <s v="Lakilaki"/>
    <x v="5"/>
    <n v="3476000"/>
    <n v="0.36717491369390104"/>
    <x v="4"/>
    <s v="Kalimantan Selatan"/>
    <x v="0"/>
    <s v="Scoopy"/>
    <s v="Matic Stylish"/>
    <n v="23588000"/>
    <n v="4718000"/>
    <s v="Medium"/>
    <n v="0.2"/>
    <x v="3"/>
    <n v="0.14499999999999999"/>
    <n v="1276300"/>
    <n v="22974000"/>
    <x v="0"/>
    <x v="0"/>
    <n v="0"/>
    <n v="0"/>
    <n v="1"/>
    <s v="data kurang"/>
    <n v="3"/>
    <n v="2"/>
    <n v="1"/>
    <n v="0"/>
    <n v="6"/>
    <s v="Low Risk"/>
    <n v="5"/>
    <s v="0-5 bulan"/>
  </r>
  <r>
    <s v="KRM01839"/>
    <d v="2026-04-03T00:00:00"/>
    <x v="2"/>
    <s v="Dani Santoso"/>
    <s v="32712008569318"/>
    <n v="42"/>
    <s v="Lakilaki"/>
    <x v="6"/>
    <n v="5350000"/>
    <n v="8.085981308411215E-2"/>
    <x v="0"/>
    <s v="Bali"/>
    <x v="2"/>
    <s v="Address"/>
    <s v="Matic Mid"/>
    <n v="20219000"/>
    <n v="7077000"/>
    <s v="High"/>
    <n v="0.35"/>
    <x v="2"/>
    <n v="0.14499999999999999"/>
    <n v="432600"/>
    <n v="20764000"/>
    <x v="0"/>
    <x v="0"/>
    <n v="0"/>
    <n v="0"/>
    <n v="1"/>
    <s v="verifikasi"/>
    <n v="1"/>
    <n v="1"/>
    <n v="3"/>
    <n v="0"/>
    <n v="5"/>
    <s v="Low Risk"/>
    <n v="6"/>
    <s v="6-11 bulan"/>
  </r>
  <r>
    <s v="KRM01840"/>
    <d v="2026-04-09T00:00:00"/>
    <x v="2"/>
    <s v="Tri Saputra"/>
    <s v="55482507653615"/>
    <n v="43"/>
    <s v="Perempuan"/>
    <x v="6"/>
    <n v="6187000"/>
    <n v="0.19930499434297722"/>
    <x v="8"/>
    <s v="Banten"/>
    <x v="1"/>
    <s v="R15"/>
    <s v="Sport"/>
    <n v="41623000"/>
    <n v="4162000"/>
    <s v="Low"/>
    <n v="0.1"/>
    <x v="2"/>
    <n v="0.14499999999999999"/>
    <n v="1233100"/>
    <n v="59188000"/>
    <x v="0"/>
    <x v="0"/>
    <n v="0"/>
    <n v="0"/>
    <n v="1"/>
    <s v="approved"/>
    <n v="1"/>
    <n v="3"/>
    <n v="3"/>
    <n v="0"/>
    <n v="7"/>
    <s v="Medium Risk"/>
    <n v="6"/>
    <s v="6-11 bulan"/>
  </r>
  <r>
    <s v="KRM01841"/>
    <d v="2026-06-12T00:00:00"/>
    <x v="0"/>
    <s v="Siti Pratama"/>
    <s v="71282007679015"/>
    <n v="37"/>
    <s v="Perempuan"/>
    <x v="2"/>
    <n v="3057000"/>
    <n v="0.51547268563951587"/>
    <x v="0"/>
    <s v="Bali"/>
    <x v="1"/>
    <s v="Freego"/>
    <s v="Matic Mid"/>
    <n v="23593000"/>
    <n v="7078000"/>
    <s v="High"/>
    <n v="0.3"/>
    <x v="0"/>
    <n v="0.14499999999999999"/>
    <n v="1575800"/>
    <n v="18910000"/>
    <x v="0"/>
    <x v="0"/>
    <n v="0"/>
    <n v="0"/>
    <n v="1"/>
    <m/>
    <n v="4"/>
    <n v="1"/>
    <n v="1"/>
    <n v="0"/>
    <n v="6"/>
    <s v="Low Risk"/>
    <n v="4"/>
    <s v="0-5 bulan"/>
  </r>
  <r>
    <s v="KRM01842"/>
    <d v="2026-02-04T00:00:00"/>
    <x v="3"/>
    <s v="Tidak Diketahui"/>
    <s v="Invalid"/>
    <n v="39"/>
    <s v="Lakilaki"/>
    <x v="0"/>
    <n v="5291000"/>
    <n v="0.12084672084672085"/>
    <x v="2"/>
    <s v="Riau"/>
    <x v="1"/>
    <s v="Freego"/>
    <s v="Matic Mid"/>
    <n v="22852000"/>
    <n v="3428000"/>
    <s v="Medium"/>
    <n v="0.15"/>
    <x v="2"/>
    <n v="0.14499999999999999"/>
    <n v="639400"/>
    <n v="30690000"/>
    <x v="0"/>
    <x v="1"/>
    <n v="60"/>
    <n v="1"/>
    <n v="2"/>
    <s v="approved"/>
    <n v="1"/>
    <n v="2"/>
    <n v="3"/>
    <n v="2"/>
    <n v="8"/>
    <s v="Medium Risk"/>
    <n v="8"/>
    <s v="6-11 bulan"/>
  </r>
  <r>
    <s v="KRM01843"/>
    <d v="2026-02-03T00:00:00"/>
    <x v="3"/>
    <s v="Rizky Kusuma"/>
    <s v="35202109927584"/>
    <n v="36"/>
    <s v="Perempuan"/>
    <x v="8"/>
    <n v="2588000"/>
    <n v="0.15571870170015456"/>
    <x v="13"/>
    <s v="Jawa Barat"/>
    <x v="0"/>
    <s v="Genio"/>
    <s v="Matic Entry"/>
    <n v="18834000"/>
    <n v="6592000"/>
    <s v="High"/>
    <n v="0.35"/>
    <x v="2"/>
    <n v="0.14499999999999999"/>
    <n v="403000"/>
    <n v="19343000"/>
    <x v="0"/>
    <x v="0"/>
    <n v="0"/>
    <n v="0"/>
    <n v="1"/>
    <m/>
    <n v="1"/>
    <n v="1"/>
    <n v="3"/>
    <n v="0"/>
    <n v="5"/>
    <s v="Low Risk"/>
    <n v="8"/>
    <s v="6-11 bulan"/>
  </r>
  <r>
    <s v="KRM01844"/>
    <d v="2026-05-23T00:00:00"/>
    <x v="4"/>
    <s v="Eka Prasetyo"/>
    <s v="97992612797646"/>
    <n v="26"/>
    <s v="Lakilaki"/>
    <x v="1"/>
    <n v="7446000"/>
    <n v="9.9771689497716892E-2"/>
    <x v="3"/>
    <s v="Sulawesi Selatan"/>
    <x v="0"/>
    <s v="CB150R"/>
    <s v="Sport"/>
    <n v="30092000"/>
    <n v="7523000"/>
    <s v="Medium"/>
    <n v="0.25"/>
    <x v="2"/>
    <n v="0.14499999999999999"/>
    <n v="742900"/>
    <n v="35659000"/>
    <x v="0"/>
    <x v="0"/>
    <n v="0"/>
    <n v="0"/>
    <n v="1"/>
    <m/>
    <n v="1"/>
    <n v="2"/>
    <n v="3"/>
    <n v="0"/>
    <n v="6"/>
    <s v="Low Risk"/>
    <n v="4"/>
    <s v="0-5 bulan"/>
  </r>
  <r>
    <s v="KRM01845"/>
    <d v="2026-01-15T00:00:00"/>
    <x v="5"/>
    <s v="Wahyu Wibowo"/>
    <s v="48152508952746"/>
    <n v="41"/>
    <s v="Lakilaki"/>
    <x v="6"/>
    <n v="5066000"/>
    <n v="0.27360836952230555"/>
    <x v="7"/>
    <s v="Jawa Barat"/>
    <x v="4"/>
    <s v="KLX 150"/>
    <s v="Trail"/>
    <n v="38638000"/>
    <n v="3864000"/>
    <s v="Low"/>
    <n v="0.1"/>
    <x v="4"/>
    <n v="0.14499999999999999"/>
    <n v="1386100"/>
    <n v="49901000"/>
    <x v="0"/>
    <x v="1"/>
    <n v="33"/>
    <n v="3"/>
    <n v="2"/>
    <s v="survey ulang"/>
    <n v="2"/>
    <n v="3"/>
    <n v="2"/>
    <n v="4"/>
    <n v="11"/>
    <s v="High Risk"/>
    <n v="9"/>
    <s v="6-11 bulan"/>
  </r>
  <r>
    <s v="KRM01846"/>
    <d v="2026-05-07T00:00:00"/>
    <x v="4"/>
    <s v="Tidak Diketahui"/>
    <s v="Invalid"/>
    <n v="29"/>
    <s v="Lakilaki"/>
    <x v="1"/>
    <n v="4292000"/>
    <n v="0.50496272134203168"/>
    <x v="12"/>
    <s v="DKI Jakarta"/>
    <x v="0"/>
    <s v="ADV 160"/>
    <s v="Adventure"/>
    <n v="42723000"/>
    <n v="10681000"/>
    <s v="Medium"/>
    <n v="0.25"/>
    <x v="3"/>
    <n v="0.14499999999999999"/>
    <n v="2167300"/>
    <n v="39011000"/>
    <x v="0"/>
    <x v="0"/>
    <n v="0"/>
    <n v="0"/>
    <n v="1"/>
    <s v="verifikasi"/>
    <n v="4"/>
    <n v="2"/>
    <n v="1"/>
    <n v="0"/>
    <n v="7"/>
    <s v="Medium Risk"/>
    <n v="5"/>
    <s v="0-5 bulan"/>
  </r>
  <r>
    <s v="KRM01848"/>
    <d v="2026-03-08T00:00:00"/>
    <x v="1"/>
    <s v="Budi Wijaya"/>
    <s v="77242002904881"/>
    <n v="50"/>
    <s v="Lakilaki"/>
    <x v="1"/>
    <n v="8400000"/>
    <n v="3.5678571428571428E-2"/>
    <x v="13"/>
    <s v="Jawa Barat"/>
    <x v="3"/>
    <s v="Dazz"/>
    <s v="Matic Entry"/>
    <n v="16038000"/>
    <n v="5613000"/>
    <s v="High"/>
    <n v="0.35"/>
    <x v="1"/>
    <n v="0.14499999999999999"/>
    <n v="299700"/>
    <n v="17983000"/>
    <x v="0"/>
    <x v="0"/>
    <n v="0"/>
    <n v="0"/>
    <n v="1"/>
    <m/>
    <n v="1"/>
    <n v="1"/>
    <n v="4"/>
    <n v="0"/>
    <n v="6"/>
    <s v="Low Risk"/>
    <n v="7"/>
    <s v="6-11 bulan"/>
  </r>
  <r>
    <s v="KRM01849"/>
    <d v="2026-03-07T00:00:00"/>
    <x v="1"/>
    <s v="Fitra Sari"/>
    <s v="47461507704928"/>
    <n v="36"/>
    <s v="Perempuan"/>
    <x v="1"/>
    <n v="11208000"/>
    <n v="0.11233940042826553"/>
    <x v="12"/>
    <s v="DKI Jakarta"/>
    <x v="1"/>
    <s v="Freego"/>
    <s v="Matic Mid"/>
    <n v="21901000"/>
    <n v="3285000"/>
    <s v="Medium"/>
    <n v="0.15"/>
    <x v="3"/>
    <n v="0.14499999999999999"/>
    <n v="1259100"/>
    <n v="22664000"/>
    <x v="0"/>
    <x v="0"/>
    <n v="0"/>
    <n v="0"/>
    <n v="1"/>
    <m/>
    <n v="1"/>
    <n v="2"/>
    <n v="1"/>
    <n v="0"/>
    <n v="4"/>
    <s v="Low Risk"/>
    <n v="7"/>
    <s v="6-11 bulan"/>
  </r>
  <r>
    <s v="KRM01850"/>
    <d v="2026-01-22T00:00:00"/>
    <x v="5"/>
    <s v="Fajar Setiawan"/>
    <s v="34061011756109"/>
    <n v="55"/>
    <s v="Lakilaki"/>
    <x v="1"/>
    <n v="9028000"/>
    <n v="0.11206247230837395"/>
    <x v="16"/>
    <s v="Jawa Timur"/>
    <x v="1"/>
    <s v="R15"/>
    <s v="Sport"/>
    <n v="42301000"/>
    <n v="16921000"/>
    <s v="High"/>
    <n v="0.4"/>
    <x v="4"/>
    <n v="0.14499999999999999"/>
    <n v="1011700"/>
    <n v="36421000"/>
    <x v="0"/>
    <x v="0"/>
    <n v="0"/>
    <n v="0"/>
    <n v="1"/>
    <m/>
    <n v="1"/>
    <n v="1"/>
    <n v="2"/>
    <n v="0"/>
    <n v="4"/>
    <s v="Low Risk"/>
    <n v="9"/>
    <s v="6-11 bulan"/>
  </r>
  <r>
    <s v="KRM01851"/>
    <d v="2026-06-08T00:00:00"/>
    <x v="0"/>
    <s v="Ahmad Wijaya"/>
    <s v="73591710656111"/>
    <n v="39"/>
    <s v="Lakilaki"/>
    <x v="4"/>
    <n v="7305000"/>
    <n v="0.10940451745379877"/>
    <x v="2"/>
    <s v="Riau"/>
    <x v="1"/>
    <s v="Lexi LX 155"/>
    <s v="Matic Mid"/>
    <n v="28641000"/>
    <n v="8592000"/>
    <s v="High"/>
    <n v="0.3"/>
    <x v="4"/>
    <n v="0.14499999999999999"/>
    <n v="799200"/>
    <n v="28771000"/>
    <x v="0"/>
    <x v="0"/>
    <n v="0"/>
    <n v="0"/>
    <n v="1"/>
    <s v="data kurang"/>
    <n v="1"/>
    <n v="1"/>
    <n v="2"/>
    <n v="0"/>
    <n v="4"/>
    <s v="Low Risk"/>
    <n v="4"/>
    <s v="0-5 bulan"/>
  </r>
  <r>
    <s v="KRM01852"/>
    <d v="2026-06-04T00:00:00"/>
    <x v="0"/>
    <s v="Budi Setiawan"/>
    <s v="73451002575117"/>
    <n v="40"/>
    <s v="Lakilaki"/>
    <x v="1"/>
    <n v="6053000"/>
    <n v="0.28813811333223194"/>
    <x v="9"/>
    <s v="Jawa Tengah"/>
    <x v="0"/>
    <s v="CB150R"/>
    <s v="Sport"/>
    <n v="30335000"/>
    <n v="4550000"/>
    <s v="Medium"/>
    <n v="0.15"/>
    <x v="3"/>
    <n v="0.14499999999999999"/>
    <n v="1744100"/>
    <n v="31393000"/>
    <x v="0"/>
    <x v="0"/>
    <n v="0"/>
    <n v="0"/>
    <n v="1"/>
    <m/>
    <n v="2"/>
    <n v="2"/>
    <n v="1"/>
    <n v="0"/>
    <n v="5"/>
    <s v="Low Risk"/>
    <n v="4"/>
    <s v="0-5 bulan"/>
  </r>
  <r>
    <s v="KRM01853"/>
    <d v="2026-06-17T00:00:00"/>
    <x v="0"/>
    <s v="Indah Kusuma"/>
    <s v="61812401639382"/>
    <n v="42"/>
    <s v="Perempuan"/>
    <x v="8"/>
    <n v="3454000"/>
    <n v="0.40020266357845974"/>
    <x v="5"/>
    <s v="Kalimantan Timur"/>
    <x v="1"/>
    <s v="MT15"/>
    <s v="Sport Naked"/>
    <n v="38530000"/>
    <n v="3853000"/>
    <s v="Low"/>
    <n v="0.1"/>
    <x v="4"/>
    <n v="0.14499999999999999"/>
    <n v="1382300"/>
    <n v="49761000"/>
    <x v="0"/>
    <x v="0"/>
    <n v="0"/>
    <n v="0"/>
    <n v="1"/>
    <m/>
    <n v="4"/>
    <n v="3"/>
    <n v="2"/>
    <n v="0"/>
    <n v="9"/>
    <s v="High Risk"/>
    <n v="4"/>
    <s v="0-5 bulan"/>
  </r>
  <r>
    <s v="KRM01854"/>
    <d v="2026-01-04T00:00:00"/>
    <x v="5"/>
    <s v="Budi Santoso"/>
    <s v="35391602761176"/>
    <n v="55"/>
    <s v="Lakilaki"/>
    <x v="6"/>
    <n v="6831000"/>
    <n v="0.24615722441809398"/>
    <x v="6"/>
    <s v="DIY"/>
    <x v="1"/>
    <s v="Freego"/>
    <s v="Matic Mid"/>
    <n v="22029000"/>
    <n v="4406000"/>
    <s v="Medium"/>
    <n v="0.2"/>
    <x v="0"/>
    <n v="0.14499999999999999"/>
    <n v="1681500"/>
    <n v="20178000"/>
    <x v="0"/>
    <x v="0"/>
    <n v="0"/>
    <n v="0"/>
    <n v="1"/>
    <m/>
    <n v="2"/>
    <n v="2"/>
    <n v="1"/>
    <n v="0"/>
    <n v="5"/>
    <s v="Low Risk"/>
    <n v="9"/>
    <s v="6-11 bulan"/>
  </r>
  <r>
    <s v="KRM01855"/>
    <d v="2026-05-30T00:00:00"/>
    <x v="4"/>
    <s v="Andi Kusuma"/>
    <s v="51372506771126"/>
    <n v="22"/>
    <s v="Perempuan"/>
    <x v="9"/>
    <n v="4542000"/>
    <n v="6.8295904887714656E-2"/>
    <x v="10"/>
    <s v="Jawa Timur"/>
    <x v="3"/>
    <s v="Dazz"/>
    <s v="Matic Entry"/>
    <n v="15705000"/>
    <n v="6282000"/>
    <s v="High"/>
    <n v="0.4"/>
    <x v="2"/>
    <n v="0.14499999999999999"/>
    <n v="310200"/>
    <n v="14889000"/>
    <x v="0"/>
    <x v="0"/>
    <n v="0"/>
    <n v="0"/>
    <n v="1"/>
    <m/>
    <n v="1"/>
    <n v="1"/>
    <n v="3"/>
    <n v="0"/>
    <n v="5"/>
    <s v="Low Risk"/>
    <n v="4"/>
    <s v="0-5 bulan"/>
  </r>
  <r>
    <s v="KRM01856"/>
    <d v="2026-03-22T00:00:00"/>
    <x v="1"/>
    <s v="Nia Hakim"/>
    <s v="64612109904937"/>
    <n v="30"/>
    <s v="Lakilaki"/>
    <x v="0"/>
    <n v="5182000"/>
    <n v="0.32089926669239677"/>
    <x v="11"/>
    <s v="Sumatera Utara"/>
    <x v="1"/>
    <s v="NMAX 155"/>
    <s v="Matic Premium"/>
    <n v="35121000"/>
    <n v="10536000"/>
    <s v="High"/>
    <n v="0.3"/>
    <x v="3"/>
    <n v="0.14499999999999999"/>
    <n v="1662900"/>
    <n v="29933000"/>
    <x v="0"/>
    <x v="0"/>
    <n v="0"/>
    <n v="0"/>
    <n v="1"/>
    <s v="survey ulang"/>
    <n v="3"/>
    <n v="1"/>
    <n v="1"/>
    <n v="0"/>
    <n v="5"/>
    <s v="Low Risk"/>
    <n v="7"/>
    <s v="6-11 bulan"/>
  </r>
  <r>
    <s v="KRM01857"/>
    <d v="2026-05-10T00:00:00"/>
    <x v="4"/>
    <s v="Budi Susanti"/>
    <s v="58401602812883"/>
    <n v="53"/>
    <s v="Perempuan"/>
    <x v="1"/>
    <n v="5820000"/>
    <n v="0.1579209621993127"/>
    <x v="5"/>
    <s v="Kalimantan Timur"/>
    <x v="0"/>
    <s v="PCX 160"/>
    <s v="Matic Premium"/>
    <n v="37231000"/>
    <n v="9308000"/>
    <s v="Medium"/>
    <n v="0.25"/>
    <x v="2"/>
    <n v="0.14499999999999999"/>
    <n v="919100"/>
    <n v="44118000"/>
    <x v="0"/>
    <x v="2"/>
    <n v="0"/>
    <n v="0"/>
    <n v="0"/>
    <m/>
    <n v="1"/>
    <n v="2"/>
    <n v="3"/>
    <n v="0"/>
    <n v="6"/>
    <s v="Low Risk"/>
    <n v="5"/>
    <s v="0-5 bulan"/>
  </r>
  <r>
    <s v="KRM01858"/>
    <d v="2026-04-03T00:00:00"/>
    <x v="2"/>
    <s v="Siti Santoso"/>
    <s v="68011106986600"/>
    <n v="38"/>
    <s v="Lakilaki"/>
    <x v="0"/>
    <n v="6095000"/>
    <n v="0.1412797374897457"/>
    <x v="5"/>
    <s v="Kalimantan Timur"/>
    <x v="0"/>
    <s v="ADV 160"/>
    <s v="Adventure"/>
    <n v="43601000"/>
    <n v="17440000"/>
    <s v="High"/>
    <n v="0.4"/>
    <x v="2"/>
    <n v="0.14499999999999999"/>
    <n v="861100"/>
    <n v="41334000"/>
    <x v="0"/>
    <x v="0"/>
    <n v="0"/>
    <n v="0"/>
    <n v="1"/>
    <s v="data kurang"/>
    <n v="1"/>
    <n v="1"/>
    <n v="3"/>
    <n v="0"/>
    <n v="5"/>
    <s v="Low Risk"/>
    <n v="6"/>
    <s v="6-11 bulan"/>
  </r>
  <r>
    <s v="KRM01859"/>
    <d v="2026-04-17T00:00:00"/>
    <x v="2"/>
    <s v="Dian Lestari"/>
    <s v="76641806609656"/>
    <n v="57"/>
    <s v="Lakilaki"/>
    <x v="1"/>
    <n v="8648000"/>
    <n v="6.3852913968547642E-2"/>
    <x v="7"/>
    <s v="Jawa Barat"/>
    <x v="2"/>
    <s v="Address"/>
    <s v="Matic Mid"/>
    <n v="21342000"/>
    <n v="2134000"/>
    <s v="Low"/>
    <n v="0.1"/>
    <x v="1"/>
    <n v="0.14499999999999999"/>
    <n v="552200"/>
    <n v="33134000"/>
    <x v="0"/>
    <x v="0"/>
    <n v="0"/>
    <n v="0"/>
    <n v="1"/>
    <s v="ok"/>
    <n v="1"/>
    <n v="3"/>
    <n v="4"/>
    <n v="0"/>
    <n v="8"/>
    <s v="Medium Risk"/>
    <n v="6"/>
    <s v="6-11 bulan"/>
  </r>
  <r>
    <s v="KRM01860"/>
    <d v="2026-05-02T00:00:00"/>
    <x v="4"/>
    <s v="Yusuf Fauzi"/>
    <s v="98171002839433"/>
    <n v="31"/>
    <s v="Perempuan"/>
    <x v="1"/>
    <n v="7234000"/>
    <n v="0.27858722698368815"/>
    <x v="13"/>
    <s v="Jawa Barat"/>
    <x v="1"/>
    <s v="Aerox 155"/>
    <s v="Matic Sport"/>
    <n v="32493000"/>
    <n v="11372000"/>
    <s v="High"/>
    <n v="0.35"/>
    <x v="0"/>
    <n v="0.14499999999999999"/>
    <n v="2015300"/>
    <n v="24183000"/>
    <x v="0"/>
    <x v="0"/>
    <n v="0"/>
    <n v="0"/>
    <n v="1"/>
    <m/>
    <n v="2"/>
    <n v="1"/>
    <n v="1"/>
    <n v="0"/>
    <n v="4"/>
    <s v="Low Risk"/>
    <n v="5"/>
    <s v="0-5 bulan"/>
  </r>
  <r>
    <s v="KRM01861"/>
    <d v="2026-02-01T00:00:00"/>
    <x v="3"/>
    <s v="Fitriani Hakim"/>
    <s v="79222402523854"/>
    <n v="46"/>
    <s v="Perempuan"/>
    <x v="3"/>
    <n v="7515000"/>
    <n v="0.20349966733200267"/>
    <x v="20"/>
    <s v="DKI Jakarta"/>
    <x v="0"/>
    <s v="Beat Street"/>
    <s v="Matic Entry"/>
    <n v="18856000"/>
    <n v="2828000"/>
    <s v="Medium"/>
    <n v="0.15"/>
    <x v="0"/>
    <n v="0.14499999999999999"/>
    <n v="1529300"/>
    <n v="18352000"/>
    <x v="0"/>
    <x v="0"/>
    <n v="0"/>
    <n v="0"/>
    <n v="1"/>
    <s v="data kurang"/>
    <n v="2"/>
    <n v="2"/>
    <n v="1"/>
    <n v="0"/>
    <n v="5"/>
    <s v="Low Risk"/>
    <n v="8"/>
    <s v="6-11 bulan"/>
  </r>
  <r>
    <s v="KRM01862"/>
    <d v="2026-03-27T00:00:00"/>
    <x v="1"/>
    <s v="Dani Pratama"/>
    <s v="68871712703092"/>
    <n v="43"/>
    <s v="Lakilaki"/>
    <x v="8"/>
    <n v="3050000"/>
    <n v="0.35655737704918034"/>
    <x v="6"/>
    <s v="DIY"/>
    <x v="1"/>
    <s v="R15"/>
    <s v="Sport"/>
    <n v="42030000"/>
    <n v="4203000"/>
    <s v="Low"/>
    <n v="0.1"/>
    <x v="1"/>
    <n v="0.14499999999999999"/>
    <n v="1087500"/>
    <n v="65252000"/>
    <x v="0"/>
    <x v="0"/>
    <n v="0"/>
    <n v="0"/>
    <n v="1"/>
    <m/>
    <n v="3"/>
    <n v="3"/>
    <n v="4"/>
    <n v="0"/>
    <n v="10"/>
    <s v="High Risk"/>
    <n v="6"/>
    <s v="6-11 bulan"/>
  </r>
  <r>
    <s v="KRM01863"/>
    <d v="2026-03-30T00:00:00"/>
    <x v="1"/>
    <s v="Joko Lestari"/>
    <s v="41421011886694"/>
    <n v="57"/>
    <s v="Perempuan"/>
    <x v="7"/>
    <n v="3054000"/>
    <n v="0.35890635232481993"/>
    <x v="17"/>
    <s v="Jawa Barat"/>
    <x v="1"/>
    <s v="R15"/>
    <s v="Sport"/>
    <n v="42363000"/>
    <n v="4236000"/>
    <s v="Low"/>
    <n v="0.1"/>
    <x v="1"/>
    <n v="0.14499999999999999"/>
    <n v="1096100"/>
    <n v="65769000"/>
    <x v="0"/>
    <x v="0"/>
    <n v="0"/>
    <n v="0"/>
    <n v="1"/>
    <s v="verifikasi"/>
    <n v="3"/>
    <n v="3"/>
    <n v="4"/>
    <n v="0"/>
    <n v="10"/>
    <s v="High Risk"/>
    <n v="6"/>
    <s v="6-11 bulan"/>
  </r>
  <r>
    <s v="KRM01864"/>
    <d v="2026-01-06T00:00:00"/>
    <x v="5"/>
    <s v="Nurul Purnama"/>
    <s v="32092502609168"/>
    <n v="55"/>
    <s v="Lakilaki"/>
    <x v="3"/>
    <n v="5327000"/>
    <n v="0.10125774357048996"/>
    <x v="3"/>
    <s v="Sulawesi Selatan"/>
    <x v="0"/>
    <s v="Revo X"/>
    <s v="Bebek"/>
    <n v="18044000"/>
    <n v="4511000"/>
    <s v="Medium"/>
    <n v="0.25"/>
    <x v="4"/>
    <n v="0.14499999999999999"/>
    <n v="539400"/>
    <n v="19420000"/>
    <x v="0"/>
    <x v="0"/>
    <n v="0"/>
    <n v="0"/>
    <n v="1"/>
    <m/>
    <n v="1"/>
    <n v="2"/>
    <n v="2"/>
    <n v="0"/>
    <n v="5"/>
    <s v="Low Risk"/>
    <n v="9"/>
    <s v="6-11 bulan"/>
  </r>
  <r>
    <s v="KRM01865"/>
    <d v="2026-06-13T00:00:00"/>
    <x v="0"/>
    <s v="Ahmad Santoso"/>
    <s v="79982203983783"/>
    <n v="35"/>
    <s v="Perempuan"/>
    <x v="5"/>
    <n v="4077000"/>
    <n v="0.18623988226637234"/>
    <x v="12"/>
    <s v="DKI Jakarta"/>
    <x v="1"/>
    <s v="Aerox 155"/>
    <s v="Matic Sport"/>
    <n v="31072000"/>
    <n v="4661000"/>
    <s v="Medium"/>
    <n v="0.15"/>
    <x v="1"/>
    <n v="0.14499999999999999"/>
    <n v="759300"/>
    <n v="45559000"/>
    <x v="0"/>
    <x v="0"/>
    <n v="0"/>
    <n v="0"/>
    <n v="1"/>
    <m/>
    <n v="1"/>
    <n v="2"/>
    <n v="4"/>
    <n v="0"/>
    <n v="7"/>
    <s v="Medium Risk"/>
    <n v="4"/>
    <s v="0-5 bulan"/>
  </r>
  <r>
    <s v="KRM01866"/>
    <d v="2026-06-09T00:00:00"/>
    <x v="0"/>
    <s v="Yusuf Santoso"/>
    <s v="55121603937773"/>
    <n v="40"/>
    <s v="Lakilaki"/>
    <x v="0"/>
    <n v="6302000"/>
    <n v="8.6210726753411612E-2"/>
    <x v="6"/>
    <s v="DIY"/>
    <x v="1"/>
    <s v="Lexi LX 155"/>
    <s v="Matic Mid"/>
    <n v="29071000"/>
    <n v="10175000"/>
    <s v="High"/>
    <n v="0.35"/>
    <x v="1"/>
    <n v="0.14499999999999999"/>
    <n v="543300"/>
    <n v="32595000"/>
    <x v="0"/>
    <x v="0"/>
    <n v="0"/>
    <n v="0"/>
    <n v="1"/>
    <s v="approved"/>
    <n v="1"/>
    <n v="1"/>
    <n v="4"/>
    <n v="0"/>
    <n v="6"/>
    <s v="Low Risk"/>
    <n v="4"/>
    <s v="0-5 bulan"/>
  </r>
  <r>
    <s v="KRM01867"/>
    <d v="2026-04-27T00:00:00"/>
    <x v="2"/>
    <s v="Fitriani Setiawan"/>
    <s v="32461008787611"/>
    <n v="43"/>
    <s v="Lakilaki"/>
    <x v="4"/>
    <n v="6053000"/>
    <n v="8.7758136461258879E-2"/>
    <x v="19"/>
    <s v="Jawa Barat"/>
    <x v="0"/>
    <s v="Beat Street"/>
    <s v="Matic Entry"/>
    <n v="18987000"/>
    <n v="2848000"/>
    <s v="Medium"/>
    <n v="0.15"/>
    <x v="2"/>
    <n v="0.14499999999999999"/>
    <n v="531200"/>
    <n v="25499000"/>
    <x v="0"/>
    <x v="0"/>
    <n v="0"/>
    <n v="0"/>
    <n v="1"/>
    <s v="ok"/>
    <n v="1"/>
    <n v="2"/>
    <n v="3"/>
    <n v="0"/>
    <n v="6"/>
    <s v="Low Risk"/>
    <n v="5"/>
    <s v="0-5 bulan"/>
  </r>
  <r>
    <s v="KRM01868"/>
    <d v="2026-06-17T00:00:00"/>
    <x v="0"/>
    <s v="Bagus Hidayah"/>
    <s v="96782310847048"/>
    <n v="50"/>
    <s v="Lakilaki"/>
    <x v="8"/>
    <n v="3776000"/>
    <n v="0.12960805084745763"/>
    <x v="1"/>
    <s v="Sumatera Selatan"/>
    <x v="0"/>
    <s v="Beat Street"/>
    <s v="Matic Entry"/>
    <n v="18889000"/>
    <n v="6611000"/>
    <s v="High"/>
    <n v="0.35"/>
    <x v="4"/>
    <n v="0.14499999999999999"/>
    <n v="489400"/>
    <n v="17619000"/>
    <x v="0"/>
    <x v="0"/>
    <n v="0"/>
    <n v="0"/>
    <n v="1"/>
    <s v="verifikasi"/>
    <n v="1"/>
    <n v="1"/>
    <n v="2"/>
    <n v="0"/>
    <n v="4"/>
    <s v="Low Risk"/>
    <n v="4"/>
    <s v="0-5 bulan"/>
  </r>
  <r>
    <s v="KRM01869"/>
    <d v="2026-02-15T00:00:00"/>
    <x v="3"/>
    <s v="Dian Hidayah"/>
    <s v="62381502901735"/>
    <n v="24"/>
    <s v="Perempuan"/>
    <x v="4"/>
    <n v="6516000"/>
    <n v="0.1212707182320442"/>
    <x v="6"/>
    <s v="DIY"/>
    <x v="0"/>
    <s v="CB150R"/>
    <s v="Sport"/>
    <n v="30540000"/>
    <n v="3054000"/>
    <s v="Low"/>
    <n v="0.1"/>
    <x v="1"/>
    <n v="0.14499999999999999"/>
    <n v="790200"/>
    <n v="47413000"/>
    <x v="0"/>
    <x v="0"/>
    <n v="0"/>
    <n v="0"/>
    <n v="1"/>
    <s v="approved"/>
    <n v="1"/>
    <n v="3"/>
    <n v="4"/>
    <n v="0"/>
    <n v="8"/>
    <s v="Medium Risk"/>
    <n v="8"/>
    <s v="6-11 bulan"/>
  </r>
  <r>
    <s v="KRM01870"/>
    <d v="2026-04-05T00:00:00"/>
    <x v="2"/>
    <s v="Dewi Permata"/>
    <s v="92782706962127"/>
    <n v="31"/>
    <s v="Perempuan"/>
    <x v="0"/>
    <n v="7709000"/>
    <n v="8.4784018679465556E-2"/>
    <x v="15"/>
    <s v="DKI Jakarta"/>
    <x v="0"/>
    <s v="Beat Street"/>
    <s v="Matic Entry"/>
    <n v="18219000"/>
    <n v="1822000"/>
    <s v="Low"/>
    <n v="0.1"/>
    <x v="4"/>
    <n v="0.14499999999999999"/>
    <n v="653600"/>
    <n v="23529000"/>
    <x v="0"/>
    <x v="0"/>
    <n v="0"/>
    <n v="0"/>
    <n v="1"/>
    <s v="survey ulang"/>
    <n v="1"/>
    <n v="3"/>
    <n v="2"/>
    <n v="0"/>
    <n v="6"/>
    <s v="Low Risk"/>
    <n v="6"/>
    <s v="6-11 bulan"/>
  </r>
  <r>
    <s v="KRM01871"/>
    <d v="2026-04-23T00:00:00"/>
    <x v="2"/>
    <s v="Bagus Cahyono"/>
    <s v="44132210812508"/>
    <n v="50"/>
    <s v="Perempuan"/>
    <x v="8"/>
    <n v="2783000"/>
    <n v="0.44944304707150556"/>
    <x v="14"/>
    <s v="DKI Jakarta"/>
    <x v="1"/>
    <s v="Mio M3"/>
    <s v="Matic Entry"/>
    <n v="17478000"/>
    <n v="4370000"/>
    <s v="Medium"/>
    <n v="0.25"/>
    <x v="0"/>
    <n v="0.14499999999999999"/>
    <n v="1250800"/>
    <n v="15009000"/>
    <x v="0"/>
    <x v="0"/>
    <n v="0"/>
    <n v="0"/>
    <n v="1"/>
    <s v="approved"/>
    <n v="4"/>
    <n v="2"/>
    <n v="1"/>
    <n v="0"/>
    <n v="7"/>
    <s v="Medium Risk"/>
    <n v="5"/>
    <s v="0-5 bulan"/>
  </r>
  <r>
    <s v="KRM01872"/>
    <d v="2026-06-03T00:00:00"/>
    <x v="0"/>
    <s v="Lestari Santoso"/>
    <s v="57482108778272"/>
    <n v="33"/>
    <s v="Perempuan"/>
    <x v="1"/>
    <n v="3797000"/>
    <n v="0.29807742954964445"/>
    <x v="6"/>
    <s v="DIY"/>
    <x v="0"/>
    <s v="CB150R"/>
    <s v="Sport"/>
    <n v="32394000"/>
    <n v="11338000"/>
    <s v="High"/>
    <n v="0.35"/>
    <x v="5"/>
    <n v="0.14499999999999999"/>
    <n v="1131800"/>
    <n v="27163000"/>
    <x v="0"/>
    <x v="0"/>
    <n v="0"/>
    <n v="0"/>
    <n v="1"/>
    <s v="data kurang"/>
    <n v="2"/>
    <n v="1"/>
    <n v="1"/>
    <n v="0"/>
    <n v="4"/>
    <s v="Low Risk"/>
    <n v="4"/>
    <s v="0-5 bulan"/>
  </r>
  <r>
    <s v="KRM01873"/>
    <s v="Data Tidak Lengkap"/>
    <x v="7"/>
    <s v="Tidak Diketahui"/>
    <s v="Data Tidak Lengkap"/>
    <n v="25"/>
    <s v="Lakilaki"/>
    <x v="0"/>
    <n v="6111000"/>
    <n v="0.24036982490590739"/>
    <x v="18"/>
    <s v="Jawa Timur"/>
    <x v="0"/>
    <s v="Vario 125"/>
    <s v="Matic Mid"/>
    <n v="25549519"/>
    <n v="3832000"/>
    <s v="Medium"/>
    <n v="0.15"/>
    <x v="3"/>
    <n v="0.14499999999999999"/>
    <n v="1468900"/>
    <n v="26441000"/>
    <x v="0"/>
    <x v="0"/>
    <n v="0"/>
    <n v="0"/>
    <n v="1"/>
    <s v="ok"/>
    <n v="2"/>
    <n v="2"/>
    <n v="1"/>
    <n v="0"/>
    <n v="5"/>
    <s v="Low Risk"/>
    <s v="N/A"/>
    <s v="N/A"/>
  </r>
  <r>
    <s v="KRM01874"/>
    <d v="2026-05-24T00:00:00"/>
    <x v="4"/>
    <s v="Rahmat Sari"/>
    <s v="77311706894526"/>
    <n v="51"/>
    <s v="Perempuan"/>
    <x v="1"/>
    <n v="4438000"/>
    <n v="0.33442992338891392"/>
    <x v="15"/>
    <s v="DKI Jakarta"/>
    <x v="0"/>
    <s v="Vario 125"/>
    <s v="Matic Mid"/>
    <n v="25815000"/>
    <n v="3872000"/>
    <s v="Medium"/>
    <n v="0.15"/>
    <x v="3"/>
    <n v="0.14499999999999999"/>
    <n v="1484200"/>
    <n v="26716000"/>
    <x v="0"/>
    <x v="0"/>
    <n v="0"/>
    <n v="0"/>
    <n v="1"/>
    <m/>
    <n v="3"/>
    <n v="2"/>
    <n v="1"/>
    <n v="0"/>
    <n v="6"/>
    <s v="Low Risk"/>
    <n v="4"/>
    <s v="0-5 bulan"/>
  </r>
  <r>
    <s v="KRM01875"/>
    <d v="2026-01-22T00:00:00"/>
    <x v="5"/>
    <s v="Dani Pratama"/>
    <s v="69912308582243"/>
    <n v="34"/>
    <s v="Perempuan"/>
    <x v="6"/>
    <n v="6562000"/>
    <n v="0.12287412374276135"/>
    <x v="11"/>
    <s v="Sumatera Utara"/>
    <x v="0"/>
    <s v="CB150R"/>
    <s v="Sport"/>
    <n v="31162000"/>
    <n v="3116000"/>
    <s v="Low"/>
    <n v="0.1"/>
    <x v="1"/>
    <n v="0.14499999999999999"/>
    <n v="806300"/>
    <n v="48379000"/>
    <x v="0"/>
    <x v="0"/>
    <n v="0"/>
    <n v="0"/>
    <n v="1"/>
    <m/>
    <n v="1"/>
    <n v="3"/>
    <n v="4"/>
    <n v="0"/>
    <n v="8"/>
    <s v="Medium Risk"/>
    <n v="9"/>
    <s v="6-11 bulan"/>
  </r>
  <r>
    <s v="KRM01876"/>
    <d v="2026-04-30T00:00:00"/>
    <x v="2"/>
    <s v="Maya Saputra"/>
    <s v="95171702866409"/>
    <n v="34"/>
    <s v="Lakilaki"/>
    <x v="1"/>
    <n v="4396000"/>
    <n v="0.1590764331210191"/>
    <x v="10"/>
    <s v="Jawa Timur"/>
    <x v="1"/>
    <s v="Lexi LX 155"/>
    <s v="Matic Mid"/>
    <n v="28617000"/>
    <n v="4292000"/>
    <s v="Medium"/>
    <n v="0.15"/>
    <x v="1"/>
    <n v="0.14499999999999999"/>
    <n v="699300"/>
    <n v="41960000"/>
    <x v="0"/>
    <x v="0"/>
    <n v="0"/>
    <n v="0"/>
    <n v="1"/>
    <s v="data kurang"/>
    <n v="1"/>
    <n v="2"/>
    <n v="4"/>
    <n v="0"/>
    <n v="7"/>
    <s v="Medium Risk"/>
    <n v="5"/>
    <s v="0-5 bulan"/>
  </r>
  <r>
    <s v="KRM01877"/>
    <d v="2026-01-07T00:00:00"/>
    <x v="5"/>
    <s v="Tri Fauzi"/>
    <s v="99551104573475"/>
    <n v="44"/>
    <s v="Perempuan"/>
    <x v="0"/>
    <n v="6433000"/>
    <n v="0.14461371055495104"/>
    <x v="16"/>
    <s v="Jawa Timur"/>
    <x v="0"/>
    <s v="PCX 160"/>
    <s v="Matic Premium"/>
    <n v="35329000"/>
    <n v="7066000"/>
    <s v="Medium"/>
    <n v="0.2"/>
    <x v="2"/>
    <n v="0.14499999999999999"/>
    <n v="930300"/>
    <n v="44655000"/>
    <x v="0"/>
    <x v="0"/>
    <n v="0"/>
    <n v="0"/>
    <n v="1"/>
    <s v="approved"/>
    <n v="1"/>
    <n v="2"/>
    <n v="3"/>
    <n v="0"/>
    <n v="6"/>
    <s v="Low Risk"/>
    <n v="9"/>
    <s v="6-11 bulan"/>
  </r>
  <r>
    <s v="KRM01878"/>
    <d v="2026-01-28T00:00:00"/>
    <x v="5"/>
    <s v="Nia Hakim"/>
    <s v="60881602604628"/>
    <n v="39"/>
    <s v="Perempuan"/>
    <x v="9"/>
    <n v="4842000"/>
    <n v="0.1758570838496489"/>
    <x v="20"/>
    <s v="DKI Jakarta"/>
    <x v="1"/>
    <s v="NMAX 155"/>
    <s v="Matic Premium"/>
    <n v="34846000"/>
    <n v="5227000"/>
    <s v="Medium"/>
    <n v="0.15"/>
    <x v="1"/>
    <n v="0.14499999999999999"/>
    <n v="851500"/>
    <n v="51092000"/>
    <x v="0"/>
    <x v="0"/>
    <n v="0"/>
    <n v="0"/>
    <n v="1"/>
    <s v="survey ulang"/>
    <n v="1"/>
    <n v="2"/>
    <n v="4"/>
    <n v="0"/>
    <n v="7"/>
    <s v="Medium Risk"/>
    <n v="8"/>
    <s v="6-11 bulan"/>
  </r>
  <r>
    <s v="KRM01879"/>
    <d v="2026-01-05T00:00:00"/>
    <x v="5"/>
    <s v="Andi Permata"/>
    <s v="82421802909532"/>
    <n v="37"/>
    <s v="Lakilaki"/>
    <x v="5"/>
    <n v="2991000"/>
    <n v="0.43423604145770645"/>
    <x v="12"/>
    <s v="DKI Jakarta"/>
    <x v="1"/>
    <s v="Lexi LX 155"/>
    <s v="Matic Mid"/>
    <n v="27431000"/>
    <n v="8229000"/>
    <s v="High"/>
    <n v="0.3"/>
    <x v="3"/>
    <n v="0.14499999999999999"/>
    <n v="1298800"/>
    <n v="23379000"/>
    <x v="0"/>
    <x v="0"/>
    <n v="0"/>
    <n v="0"/>
    <n v="1"/>
    <s v="data kurang"/>
    <n v="4"/>
    <n v="1"/>
    <n v="1"/>
    <n v="0"/>
    <n v="6"/>
    <s v="Low Risk"/>
    <n v="9"/>
    <s v="6-11 bulan"/>
  </r>
  <r>
    <s v="KRM01880"/>
    <d v="2026-04-24T00:00:00"/>
    <x v="2"/>
    <s v="Rahmat Santoso"/>
    <s v="44862405853689"/>
    <n v="25"/>
    <s v="Perempuan"/>
    <x v="9"/>
    <n v="5715000"/>
    <n v="0.30054243219597548"/>
    <x v="5"/>
    <s v="Kalimantan Timur"/>
    <x v="1"/>
    <s v="XMAX 250"/>
    <s v="Maxi Scooter"/>
    <n v="61388000"/>
    <n v="9208000"/>
    <s v="Medium"/>
    <n v="0.15"/>
    <x v="2"/>
    <n v="0.14499999999999999"/>
    <n v="1717600"/>
    <n v="82444000"/>
    <x v="0"/>
    <x v="0"/>
    <n v="0"/>
    <n v="0"/>
    <n v="1"/>
    <s v="survey ulang"/>
    <n v="3"/>
    <n v="2"/>
    <n v="3"/>
    <n v="0"/>
    <n v="8"/>
    <s v="Medium Risk"/>
    <n v="5"/>
    <s v="0-5 bulan"/>
  </r>
  <r>
    <s v="KRM01881"/>
    <d v="2026-01-29T00:00:00"/>
    <x v="5"/>
    <s v="Wahyu Setiawan"/>
    <s v="50112507671671"/>
    <n v="54"/>
    <s v="Lakilaki"/>
    <x v="0"/>
    <n v="5026000"/>
    <n v="0.29430959013131713"/>
    <x v="14"/>
    <s v="DKI Jakarta"/>
    <x v="4"/>
    <s v="KLX 150"/>
    <s v="Trail"/>
    <n v="36693000"/>
    <n v="9173000"/>
    <s v="Medium"/>
    <n v="0.25"/>
    <x v="5"/>
    <n v="0.14499999999999999"/>
    <n v="1479200"/>
    <n v="35501000"/>
    <x v="0"/>
    <x v="0"/>
    <n v="0"/>
    <n v="0"/>
    <n v="1"/>
    <s v="ok"/>
    <n v="2"/>
    <n v="2"/>
    <n v="1"/>
    <n v="0"/>
    <n v="5"/>
    <s v="Low Risk"/>
    <n v="8"/>
    <s v="6-11 bulan"/>
  </r>
  <r>
    <s v="KRM01882"/>
    <d v="2026-03-24T00:00:00"/>
    <x v="1"/>
    <s v="Dani Setiawan"/>
    <s v="36971905714295"/>
    <n v="24"/>
    <s v="Perempuan"/>
    <x v="0"/>
    <n v="5196000"/>
    <n v="0.2062933025404157"/>
    <x v="13"/>
    <s v="Jawa Barat"/>
    <x v="0"/>
    <s v="CB150R"/>
    <s v="Sport"/>
    <n v="30681000"/>
    <n v="10738000"/>
    <s v="High"/>
    <n v="0.35"/>
    <x v="5"/>
    <n v="0.14499999999999999"/>
    <n v="1071900"/>
    <n v="25727000"/>
    <x v="0"/>
    <x v="0"/>
    <n v="0"/>
    <n v="0"/>
    <n v="1"/>
    <s v="approved"/>
    <n v="2"/>
    <n v="1"/>
    <n v="1"/>
    <n v="0"/>
    <n v="4"/>
    <s v="Low Risk"/>
    <n v="6"/>
    <s v="6-11 bulan"/>
  </r>
  <r>
    <s v="KRM01883"/>
    <d v="2026-02-24T00:00:00"/>
    <x v="3"/>
    <s v="Putri Hartono"/>
    <s v="33082805556259"/>
    <n v="24"/>
    <s v="Perempuan"/>
    <x v="0"/>
    <n v="7203000"/>
    <n v="0.10086075246425101"/>
    <x v="15"/>
    <s v="DKI Jakarta"/>
    <x v="0"/>
    <s v="Genio"/>
    <s v="Matic Entry"/>
    <n v="19308000"/>
    <n v="5792000"/>
    <s v="High"/>
    <n v="0.3"/>
    <x v="5"/>
    <n v="0.14499999999999999"/>
    <n v="726500"/>
    <n v="17436000"/>
    <x v="0"/>
    <x v="0"/>
    <n v="0"/>
    <n v="0"/>
    <n v="1"/>
    <s v="ok"/>
    <n v="1"/>
    <n v="1"/>
    <n v="1"/>
    <n v="0"/>
    <n v="3"/>
    <s v="Low Risk"/>
    <n v="7"/>
    <s v="6-11 bulan"/>
  </r>
  <r>
    <s v="KRM01884"/>
    <d v="2026-06-03T00:00:00"/>
    <x v="0"/>
    <s v="Fajar Wijaya"/>
    <s v="55862902859893"/>
    <n v="45"/>
    <s v="Lakilaki"/>
    <x v="8"/>
    <n v="3279000"/>
    <n v="0.23525465080817323"/>
    <x v="11"/>
    <s v="Sumatera Utara"/>
    <x v="1"/>
    <s v="Aerox 155"/>
    <s v="Matic Sport"/>
    <n v="31247000"/>
    <n v="7812000"/>
    <s v="Medium"/>
    <n v="0.25"/>
    <x v="2"/>
    <n v="0.14499999999999999"/>
    <n v="771400"/>
    <n v="37028000"/>
    <x v="0"/>
    <x v="0"/>
    <n v="0"/>
    <n v="0"/>
    <n v="1"/>
    <s v="ok"/>
    <n v="2"/>
    <n v="2"/>
    <n v="3"/>
    <n v="0"/>
    <n v="7"/>
    <s v="Medium Risk"/>
    <n v="4"/>
    <s v="0-5 bulan"/>
  </r>
  <r>
    <s v="KRM01885"/>
    <d v="2026-01-25T00:00:00"/>
    <x v="5"/>
    <s v="Lestari Fauzi"/>
    <s v="48991108869392"/>
    <n v="56"/>
    <s v="Perempuan"/>
    <x v="1"/>
    <n v="12045000"/>
    <n v="4.8111249481112492E-2"/>
    <x v="4"/>
    <s v="Kalimantan Selatan"/>
    <x v="0"/>
    <s v="Vario 125"/>
    <s v="Matic Mid"/>
    <n v="25148000"/>
    <n v="7544000"/>
    <s v="High"/>
    <n v="0.3"/>
    <x v="2"/>
    <n v="0.14499999999999999"/>
    <n v="579500"/>
    <n v="27814000"/>
    <x v="0"/>
    <x v="0"/>
    <n v="0"/>
    <n v="0"/>
    <n v="1"/>
    <s v="approved"/>
    <n v="1"/>
    <n v="1"/>
    <n v="3"/>
    <n v="0"/>
    <n v="5"/>
    <s v="Low Risk"/>
    <n v="8"/>
    <s v="6-11 bulan"/>
  </r>
  <r>
    <s v="KRM01886"/>
    <d v="2026-02-25T00:00:00"/>
    <x v="3"/>
    <s v="Putri Purnama"/>
    <s v="50342911864640"/>
    <n v="39"/>
    <s v="Perempuan"/>
    <x v="5"/>
    <n v="3380000"/>
    <n v="0.59597633136094674"/>
    <x v="7"/>
    <s v="Jawa Barat"/>
    <x v="0"/>
    <s v="ADV 160"/>
    <s v="Adventure"/>
    <n v="42545000"/>
    <n v="12763000"/>
    <s v="High"/>
    <n v="0.3"/>
    <x v="3"/>
    <n v="0.14499999999999999"/>
    <n v="2014400"/>
    <n v="36259000"/>
    <x v="0"/>
    <x v="0"/>
    <n v="0"/>
    <n v="0"/>
    <n v="1"/>
    <s v="verifikasi"/>
    <n v="4"/>
    <n v="1"/>
    <n v="1"/>
    <n v="0"/>
    <n v="6"/>
    <s v="Low Risk"/>
    <n v="7"/>
    <s v="6-11 bulan"/>
  </r>
  <r>
    <s v="KRM01887"/>
    <d v="2026-02-07T00:00:00"/>
    <x v="3"/>
    <s v="Nurul Utami"/>
    <s v="90781910665857"/>
    <n v="39"/>
    <s v="Lakilaki"/>
    <x v="6"/>
    <n v="5260000"/>
    <n v="0.15174904942965781"/>
    <x v="8"/>
    <s v="Banten"/>
    <x v="3"/>
    <s v="Dazz"/>
    <s v="Matic Entry"/>
    <n v="15735000"/>
    <n v="3934000"/>
    <s v="Medium"/>
    <n v="0.25"/>
    <x v="3"/>
    <n v="0.14499999999999999"/>
    <n v="798200"/>
    <n v="14368000"/>
    <x v="0"/>
    <x v="0"/>
    <n v="0"/>
    <n v="0"/>
    <n v="1"/>
    <s v="data kurang"/>
    <n v="1"/>
    <n v="2"/>
    <n v="1"/>
    <n v="0"/>
    <n v="4"/>
    <s v="Low Risk"/>
    <n v="8"/>
    <s v="6-11 bulan"/>
  </r>
  <r>
    <s v="KRM01888"/>
    <d v="2026-03-15T00:00:00"/>
    <x v="1"/>
    <s v="Fitra Susanti"/>
    <s v="75302612585739"/>
    <n v="55"/>
    <s v="Lakilaki"/>
    <x v="3"/>
    <n v="5417000"/>
    <n v="0.1022706294997231"/>
    <x v="8"/>
    <s v="Banten"/>
    <x v="2"/>
    <s v="Address"/>
    <s v="Matic Mid"/>
    <n v="21039000"/>
    <n v="4208000"/>
    <s v="Medium"/>
    <n v="0.2"/>
    <x v="2"/>
    <n v="0.14499999999999999"/>
    <n v="554000"/>
    <n v="26594000"/>
    <x v="0"/>
    <x v="0"/>
    <n v="0"/>
    <n v="0"/>
    <n v="1"/>
    <s v="data kurang"/>
    <n v="1"/>
    <n v="2"/>
    <n v="3"/>
    <n v="0"/>
    <n v="6"/>
    <s v="Low Risk"/>
    <n v="7"/>
    <s v="6-11 bulan"/>
  </r>
  <r>
    <s v="KRM01889"/>
    <d v="2026-04-14T00:00:00"/>
    <x v="2"/>
    <s v="Indah Lestari"/>
    <s v="46422406776734"/>
    <n v="46"/>
    <s v="Lakilaki"/>
    <x v="1"/>
    <n v="6040000"/>
    <n v="6.127483443708609E-2"/>
    <x v="0"/>
    <s v="Bali"/>
    <x v="0"/>
    <s v="Beat Street"/>
    <s v="Matic Entry"/>
    <n v="18391000"/>
    <n v="5517000"/>
    <s v="High"/>
    <n v="0.3"/>
    <x v="1"/>
    <n v="0.14499999999999999"/>
    <n v="370100"/>
    <n v="22208000"/>
    <x v="0"/>
    <x v="0"/>
    <n v="0"/>
    <n v="0"/>
    <n v="1"/>
    <m/>
    <n v="1"/>
    <n v="1"/>
    <n v="4"/>
    <n v="0"/>
    <n v="6"/>
    <s v="Low Risk"/>
    <n v="6"/>
    <s v="6-11 bulan"/>
  </r>
  <r>
    <s v="KRM01890"/>
    <d v="2026-06-17T00:00:00"/>
    <x v="0"/>
    <s v="Rina Nugroho"/>
    <s v="33932702767148"/>
    <n v="37"/>
    <s v="Lakilaki"/>
    <x v="8"/>
    <n v="2656000"/>
    <n v="0.16204819277108434"/>
    <x v="4"/>
    <s v="Kalimantan Selatan"/>
    <x v="0"/>
    <s v="Genio"/>
    <s v="Matic Entry"/>
    <n v="18680000"/>
    <n v="5604000"/>
    <s v="High"/>
    <n v="0.3"/>
    <x v="2"/>
    <n v="0.14499999999999999"/>
    <n v="430400"/>
    <n v="20659000"/>
    <x v="0"/>
    <x v="0"/>
    <n v="0"/>
    <n v="0"/>
    <n v="1"/>
    <m/>
    <n v="1"/>
    <n v="1"/>
    <n v="3"/>
    <n v="0"/>
    <n v="5"/>
    <s v="Low Risk"/>
    <n v="4"/>
    <s v="0-5 bulan"/>
  </r>
  <r>
    <s v="KRM01891"/>
    <d v="2026-05-14T00:00:00"/>
    <x v="4"/>
    <s v="Reza Saputra"/>
    <s v="61041504826404"/>
    <n v="32"/>
    <s v="Perempuan"/>
    <x v="5"/>
    <n v="3619000"/>
    <n v="0.61693838076816798"/>
    <x v="14"/>
    <s v="DKI Jakarta"/>
    <x v="1"/>
    <s v="NMAX 155"/>
    <s v="Matic Premium"/>
    <n v="36000000"/>
    <n v="12600000"/>
    <s v="High"/>
    <n v="0.35"/>
    <x v="0"/>
    <n v="0.14499999999999999"/>
    <n v="2232700"/>
    <n v="26793000"/>
    <x v="0"/>
    <x v="0"/>
    <n v="0"/>
    <n v="0"/>
    <n v="1"/>
    <s v="survey ulang"/>
    <n v="4"/>
    <n v="1"/>
    <n v="1"/>
    <n v="0"/>
    <n v="6"/>
    <s v="Low Risk"/>
    <n v="5"/>
    <s v="0-5 bulan"/>
  </r>
  <r>
    <s v="KRM01892"/>
    <d v="2026-04-07T00:00:00"/>
    <x v="2"/>
    <s v="Rina Utami"/>
    <s v="55531005946623"/>
    <n v="40"/>
    <s v="Perempuan"/>
    <x v="8"/>
    <n v="2863000"/>
    <n v="0.36873908487600421"/>
    <x v="6"/>
    <s v="DIY"/>
    <x v="1"/>
    <s v="Aerox 155"/>
    <s v="Matic Sport"/>
    <n v="31157000"/>
    <n v="4674000"/>
    <s v="Medium"/>
    <n v="0.15"/>
    <x v="4"/>
    <n v="0.14499999999999999"/>
    <n v="1055700"/>
    <n v="38003000"/>
    <x v="0"/>
    <x v="0"/>
    <n v="0"/>
    <n v="0"/>
    <n v="1"/>
    <s v="data kurang"/>
    <n v="3"/>
    <n v="2"/>
    <n v="2"/>
    <n v="0"/>
    <n v="7"/>
    <s v="Medium Risk"/>
    <n v="6"/>
    <s v="6-11 bulan"/>
  </r>
  <r>
    <s v="KRM01893"/>
    <d v="2026-01-24T00:00:00"/>
    <x v="5"/>
    <s v="Dewi Rahayu"/>
    <s v="71601202596137"/>
    <n v="47"/>
    <s v="Lakilaki"/>
    <x v="1"/>
    <n v="10078000"/>
    <n v="3.3439174439372894E-2"/>
    <x v="12"/>
    <s v="DKI Jakarta"/>
    <x v="3"/>
    <s v="Dazz"/>
    <s v="Matic Entry"/>
    <n v="15749000"/>
    <n v="5512000"/>
    <s v="High"/>
    <n v="0.35"/>
    <x v="2"/>
    <n v="0.14499999999999999"/>
    <n v="337000"/>
    <n v="16175000"/>
    <x v="0"/>
    <x v="0"/>
    <n v="0"/>
    <n v="0"/>
    <n v="1"/>
    <s v="approved"/>
    <n v="1"/>
    <n v="1"/>
    <n v="3"/>
    <n v="0"/>
    <n v="5"/>
    <s v="Low Risk"/>
    <n v="8"/>
    <s v="6-11 bulan"/>
  </r>
  <r>
    <s v="KRM01894"/>
    <d v="2026-05-16T00:00:00"/>
    <x v="4"/>
    <s v="Rahmat Wibowo"/>
    <s v="61222504857804"/>
    <n v="27"/>
    <s v="Lakilaki"/>
    <x v="0"/>
    <n v="7503000"/>
    <n v="0.16630681060908969"/>
    <x v="17"/>
    <s v="Jawa Barat"/>
    <x v="2"/>
    <s v="Address"/>
    <s v="Matic Mid"/>
    <n v="20497000"/>
    <n v="2050000"/>
    <s v="Low"/>
    <n v="0.1"/>
    <x v="3"/>
    <n v="0.14499999999999999"/>
    <n v="1247800"/>
    <n v="22460000"/>
    <x v="0"/>
    <x v="0"/>
    <n v="0"/>
    <n v="0"/>
    <n v="1"/>
    <m/>
    <n v="1"/>
    <n v="3"/>
    <n v="1"/>
    <n v="0"/>
    <n v="5"/>
    <s v="Low Risk"/>
    <n v="5"/>
    <s v="0-5 bulan"/>
  </r>
  <r>
    <s v="KRM01895"/>
    <d v="2026-06-04T00:00:00"/>
    <x v="0"/>
    <s v="Andi Pratama"/>
    <s v="69112309873170"/>
    <n v="29"/>
    <s v="Perempuan"/>
    <x v="1"/>
    <n v="11064000"/>
    <n v="0.19991865509761389"/>
    <x v="17"/>
    <s v="Jawa Barat"/>
    <x v="1"/>
    <s v="Aerox 155"/>
    <s v="Matic Sport"/>
    <n v="30909000"/>
    <n v="7727000"/>
    <s v="Medium"/>
    <n v="0.25"/>
    <x v="0"/>
    <n v="0.14499999999999999"/>
    <n v="2211900"/>
    <n v="26543000"/>
    <x v="0"/>
    <x v="0"/>
    <n v="0"/>
    <n v="0"/>
    <n v="1"/>
    <s v="survey ulang"/>
    <n v="1"/>
    <n v="2"/>
    <n v="1"/>
    <n v="0"/>
    <n v="4"/>
    <s v="Low Risk"/>
    <n v="4"/>
    <s v="0-5 bulan"/>
  </r>
  <r>
    <s v="KRM01896"/>
    <d v="2026-01-02T00:00:00"/>
    <x v="5"/>
    <s v="Andi Anggraini"/>
    <s v="61212802801702"/>
    <n v="39"/>
    <s v="Perempuan"/>
    <x v="4"/>
    <n v="5370000"/>
    <n v="0.15445065176908751"/>
    <x v="7"/>
    <s v="Jawa Barat"/>
    <x v="0"/>
    <s v="CB150R"/>
    <s v="Sport"/>
    <n v="32009000"/>
    <n v="11203000"/>
    <s v="High"/>
    <n v="0.35"/>
    <x v="4"/>
    <n v="0.14499999999999999"/>
    <n v="829400"/>
    <n v="29857000"/>
    <x v="0"/>
    <x v="0"/>
    <n v="0"/>
    <n v="0"/>
    <n v="1"/>
    <s v="ok"/>
    <n v="1"/>
    <n v="1"/>
    <n v="2"/>
    <n v="0"/>
    <n v="4"/>
    <s v="Low Risk"/>
    <n v="9"/>
    <s v="6-11 bulan"/>
  </r>
  <r>
    <s v="KRM01897"/>
    <d v="2026-03-29T00:00:00"/>
    <x v="1"/>
    <s v="Wahyu Purnama"/>
    <s v="94922903791482"/>
    <n v="44"/>
    <s v="Lakilaki"/>
    <x v="5"/>
    <n v="4557000"/>
    <n v="0.1729427254772877"/>
    <x v="19"/>
    <s v="Jawa Barat"/>
    <x v="1"/>
    <s v="Mio M3"/>
    <s v="Matic Entry"/>
    <n v="17926000"/>
    <n v="6274000"/>
    <s v="High"/>
    <n v="0.35"/>
    <x v="3"/>
    <n v="0.14499999999999999"/>
    <n v="788100"/>
    <n v="14186000"/>
    <x v="0"/>
    <x v="0"/>
    <n v="0"/>
    <n v="0"/>
    <n v="1"/>
    <s v="data kurang"/>
    <n v="1"/>
    <n v="1"/>
    <n v="1"/>
    <n v="0"/>
    <n v="3"/>
    <s v="Low Risk"/>
    <n v="6"/>
    <s v="6-11 bulan"/>
  </r>
  <r>
    <s v="KRM01898"/>
    <d v="2026-05-10T00:00:00"/>
    <x v="4"/>
    <s v="Siti Hakim"/>
    <s v="67441212802762"/>
    <n v="53"/>
    <s v="Lakilaki"/>
    <x v="6"/>
    <n v="4047000"/>
    <n v="1.2539906103286385"/>
    <x v="7"/>
    <s v="Jawa Barat"/>
    <x v="1"/>
    <s v="XMAX 250"/>
    <s v="Maxi Scooter"/>
    <n v="62572000"/>
    <n v="9386000"/>
    <s v="Medium"/>
    <n v="0.15"/>
    <x v="0"/>
    <n v="0.14499999999999999"/>
    <n v="5074900"/>
    <n v="60898000"/>
    <x v="0"/>
    <x v="0"/>
    <n v="0"/>
    <n v="0"/>
    <n v="1"/>
    <m/>
    <n v="4"/>
    <n v="2"/>
    <n v="1"/>
    <n v="0"/>
    <n v="7"/>
    <s v="Medium Risk"/>
    <n v="5"/>
    <s v="0-5 bulan"/>
  </r>
  <r>
    <s v="KRM01899"/>
    <d v="2026-05-24T00:00:00"/>
    <x v="4"/>
    <s v="Hendra Setiawan"/>
    <s v="91932601681508"/>
    <n v="56"/>
    <s v="Perempuan"/>
    <x v="7"/>
    <n v="3214000"/>
    <n v="0.23979464841319229"/>
    <x v="2"/>
    <s v="Riau"/>
    <x v="0"/>
    <s v="CB150R"/>
    <s v="Sport"/>
    <n v="31540000"/>
    <n v="4731000"/>
    <s v="Medium"/>
    <n v="0.15"/>
    <x v="1"/>
    <n v="0.14499999999999999"/>
    <n v="770700"/>
    <n v="46245000"/>
    <x v="0"/>
    <x v="0"/>
    <n v="0"/>
    <n v="0"/>
    <n v="1"/>
    <s v="data kurang"/>
    <n v="2"/>
    <n v="2"/>
    <n v="4"/>
    <n v="0"/>
    <n v="8"/>
    <s v="Medium Risk"/>
    <n v="4"/>
    <s v="0-5 bulan"/>
  </r>
  <r>
    <s v="KRM01900"/>
    <d v="2026-04-22T00:00:00"/>
    <x v="2"/>
    <s v="Bagus Pratama"/>
    <s v="82842710929629"/>
    <n v="31"/>
    <s v="Lakilaki"/>
    <x v="8"/>
    <n v="3306000"/>
    <n v="0.36228070175438598"/>
    <x v="17"/>
    <s v="Jawa Barat"/>
    <x v="1"/>
    <s v="Freego"/>
    <s v="Matic Mid"/>
    <n v="23611000"/>
    <n v="5903000"/>
    <s v="Medium"/>
    <n v="0.25"/>
    <x v="3"/>
    <n v="0.14499999999999999"/>
    <n v="1197700"/>
    <n v="21559000"/>
    <x v="0"/>
    <x v="0"/>
    <n v="0"/>
    <n v="0"/>
    <n v="1"/>
    <m/>
    <n v="3"/>
    <n v="2"/>
    <n v="1"/>
    <n v="0"/>
    <n v="6"/>
    <s v="Low Risk"/>
    <n v="6"/>
    <s v="6-11 bulan"/>
  </r>
  <r>
    <s v="KRM01901"/>
    <d v="2026-03-06T00:00:00"/>
    <x v="1"/>
    <s v="Dian Kurniawan"/>
    <s v="73101603932590"/>
    <n v="56"/>
    <s v="Perempuan"/>
    <x v="3"/>
    <n v="5963000"/>
    <n v="0.21227570015093075"/>
    <x v="11"/>
    <s v="Sumatera Utara"/>
    <x v="1"/>
    <s v="NMAX 155"/>
    <s v="Matic Premium"/>
    <n v="35285000"/>
    <n v="3529000"/>
    <s v="Low"/>
    <n v="0.1"/>
    <x v="4"/>
    <n v="0.14499999999999999"/>
    <n v="1265800"/>
    <n v="45570000"/>
    <x v="0"/>
    <x v="0"/>
    <n v="0"/>
    <n v="0"/>
    <n v="1"/>
    <m/>
    <n v="2"/>
    <n v="3"/>
    <n v="2"/>
    <n v="0"/>
    <n v="7"/>
    <s v="Medium Risk"/>
    <n v="7"/>
    <s v="6-11 bulan"/>
  </r>
  <r>
    <s v="KRM01902"/>
    <d v="2026-02-26T00:00:00"/>
    <x v="3"/>
    <s v="Tri Hakim"/>
    <s v="72201506676218"/>
    <n v="36"/>
    <s v="Lakilaki"/>
    <x v="0"/>
    <n v="4882000"/>
    <n v="0.24321999180663662"/>
    <x v="12"/>
    <s v="DKI Jakarta"/>
    <x v="1"/>
    <s v="R15"/>
    <s v="Sport"/>
    <n v="42555000"/>
    <n v="12766000"/>
    <s v="High"/>
    <n v="0.3"/>
    <x v="4"/>
    <n v="0.14499999999999999"/>
    <n v="1187400"/>
    <n v="42747000"/>
    <x v="0"/>
    <x v="0"/>
    <n v="0"/>
    <n v="0"/>
    <n v="1"/>
    <s v="ok"/>
    <n v="2"/>
    <n v="1"/>
    <n v="2"/>
    <n v="0"/>
    <n v="5"/>
    <s v="Low Risk"/>
    <n v="7"/>
    <s v="6-11 bulan"/>
  </r>
  <r>
    <s v="KRM01903"/>
    <d v="2026-01-11T00:00:00"/>
    <x v="5"/>
    <s v="Fitra Saputra"/>
    <s v="54582401599833"/>
    <n v="21"/>
    <s v="Lakilaki"/>
    <x v="4"/>
    <n v="5266000"/>
    <n v="0.25919103684010636"/>
    <x v="13"/>
    <s v="Jawa Barat"/>
    <x v="1"/>
    <s v="Aerox 155"/>
    <s v="Matic Sport"/>
    <n v="31741000"/>
    <n v="6348000"/>
    <s v="Medium"/>
    <n v="0.2"/>
    <x v="5"/>
    <n v="0.14499999999999999"/>
    <n v="1364900"/>
    <n v="32757000"/>
    <x v="0"/>
    <x v="0"/>
    <n v="0"/>
    <n v="0"/>
    <n v="1"/>
    <s v="verifikasi"/>
    <n v="2"/>
    <n v="2"/>
    <n v="1"/>
    <n v="0"/>
    <n v="5"/>
    <s v="Low Risk"/>
    <n v="9"/>
    <s v="6-11 bulan"/>
  </r>
  <r>
    <s v="KRM01905"/>
    <d v="2026-01-23T00:00:00"/>
    <x v="5"/>
    <s v="Ahmad Setiawan"/>
    <s v="76421711625402"/>
    <n v="33"/>
    <s v="Perempuan"/>
    <x v="3"/>
    <n v="3346000"/>
    <n v="0.30908547519426183"/>
    <x v="15"/>
    <s v="DKI Jakarta"/>
    <x v="4"/>
    <s v="KLX 150"/>
    <s v="Trail"/>
    <n v="36963000"/>
    <n v="5544000"/>
    <s v="Medium"/>
    <n v="0.15"/>
    <x v="2"/>
    <n v="0.14499999999999999"/>
    <n v="1034200"/>
    <n v="49642000"/>
    <x v="0"/>
    <x v="0"/>
    <n v="0"/>
    <n v="0"/>
    <n v="1"/>
    <s v="survey ulang"/>
    <n v="3"/>
    <n v="2"/>
    <n v="3"/>
    <n v="0"/>
    <n v="8"/>
    <s v="Medium Risk"/>
    <n v="8"/>
    <s v="6-11 bulan"/>
  </r>
  <r>
    <s v="KRM01906"/>
    <d v="2026-03-29T00:00:00"/>
    <x v="1"/>
    <s v="Indah Saputra"/>
    <s v="40822501754559"/>
    <n v="28"/>
    <s v="Perempuan"/>
    <x v="8"/>
    <n v="2890000"/>
    <n v="0.20743944636678199"/>
    <x v="17"/>
    <s v="Jawa Barat"/>
    <x v="0"/>
    <s v="Vario 160"/>
    <s v="Matic Mid"/>
    <n v="30354000"/>
    <n v="12142000"/>
    <s v="High"/>
    <n v="0.4"/>
    <x v="2"/>
    <n v="0.14499999999999999"/>
    <n v="599500"/>
    <n v="28775000"/>
    <x v="0"/>
    <x v="0"/>
    <n v="0"/>
    <n v="0"/>
    <n v="1"/>
    <s v="data kurang"/>
    <n v="2"/>
    <n v="1"/>
    <n v="3"/>
    <n v="0"/>
    <n v="6"/>
    <s v="Low Risk"/>
    <n v="6"/>
    <s v="6-11 bulan"/>
  </r>
  <r>
    <s v="KRM01907"/>
    <d v="2026-01-01T00:00:00"/>
    <x v="5"/>
    <s v="Hendra Lestari"/>
    <s v="38362705974713"/>
    <n v="54"/>
    <s v="Lakilaki"/>
    <x v="1"/>
    <n v="10924000"/>
    <n v="3.9399487367264736E-2"/>
    <x v="5"/>
    <s v="Kalimantan Timur"/>
    <x v="1"/>
    <s v="Mio M3"/>
    <s v="Matic Entry"/>
    <n v="17611000"/>
    <n v="2642000"/>
    <s v="Medium"/>
    <n v="0.15"/>
    <x v="1"/>
    <n v="0.14499999999999999"/>
    <n v="430400"/>
    <n v="25821000"/>
    <x v="0"/>
    <x v="0"/>
    <n v="0"/>
    <n v="0"/>
    <n v="1"/>
    <s v="survey ulang"/>
    <n v="1"/>
    <n v="2"/>
    <n v="4"/>
    <n v="0"/>
    <n v="7"/>
    <s v="Medium Risk"/>
    <n v="9"/>
    <s v="6-11 bulan"/>
  </r>
  <r>
    <s v="KRM01908"/>
    <d v="2026-06-06T00:00:00"/>
    <x v="0"/>
    <s v="Nia Fauzi"/>
    <s v="90522405812382"/>
    <n v="54"/>
    <s v="Perempuan"/>
    <x v="0"/>
    <n v="6374000"/>
    <n v="0.32359585817383119"/>
    <x v="11"/>
    <s v="Sumatera Utara"/>
    <x v="1"/>
    <s v="R15"/>
    <s v="Sport"/>
    <n v="43563000"/>
    <n v="13069000"/>
    <s v="High"/>
    <n v="0.3"/>
    <x v="3"/>
    <n v="0.14499999999999999"/>
    <n v="2062600"/>
    <n v="37126000"/>
    <x v="0"/>
    <x v="0"/>
    <n v="0"/>
    <n v="0"/>
    <n v="1"/>
    <s v="data kurang"/>
    <n v="3"/>
    <n v="1"/>
    <n v="1"/>
    <n v="0"/>
    <n v="5"/>
    <s v="Low Risk"/>
    <n v="4"/>
    <s v="0-5 bulan"/>
  </r>
  <r>
    <s v="KRM01909"/>
    <d v="2026-05-14T00:00:00"/>
    <x v="4"/>
    <s v="Dewi Fauzi"/>
    <s v="61432302724486"/>
    <n v="52"/>
    <s v="Perempuan"/>
    <x v="6"/>
    <n v="5263000"/>
    <n v="0.13946418392551777"/>
    <x v="10"/>
    <s v="Jawa Timur"/>
    <x v="1"/>
    <s v="Lexi LX 155"/>
    <s v="Matic Mid"/>
    <n v="27872000"/>
    <n v="5574000"/>
    <s v="Medium"/>
    <n v="0.2"/>
    <x v="2"/>
    <n v="0.14499999999999999"/>
    <n v="734000"/>
    <n v="35230000"/>
    <x v="0"/>
    <x v="0"/>
    <n v="0"/>
    <n v="0"/>
    <n v="1"/>
    <s v="survey ulang"/>
    <n v="1"/>
    <n v="2"/>
    <n v="3"/>
    <n v="0"/>
    <n v="6"/>
    <s v="Low Risk"/>
    <n v="5"/>
    <s v="0-5 bulan"/>
  </r>
  <r>
    <s v="KRM01910"/>
    <d v="2026-01-25T00:00:00"/>
    <x v="5"/>
    <s v="Lestari Santoso"/>
    <s v="56112109545001"/>
    <n v="33"/>
    <s v="Lakilaki"/>
    <x v="1"/>
    <n v="9412000"/>
    <n v="7.8368040798980021E-2"/>
    <x v="7"/>
    <s v="Jawa Barat"/>
    <x v="1"/>
    <s v="MT15"/>
    <s v="Sport Naked"/>
    <n v="37349000"/>
    <n v="14940000"/>
    <s v="High"/>
    <n v="0.4"/>
    <x v="2"/>
    <n v="0.14499999999999999"/>
    <n v="737600"/>
    <n v="35407000"/>
    <x v="0"/>
    <x v="0"/>
    <n v="0"/>
    <n v="0"/>
    <n v="1"/>
    <m/>
    <n v="1"/>
    <n v="1"/>
    <n v="3"/>
    <n v="0"/>
    <n v="5"/>
    <s v="Low Risk"/>
    <n v="8"/>
    <s v="6-11 bulan"/>
  </r>
  <r>
    <s v="KRM01911"/>
    <d v="2026-05-12T00:00:00"/>
    <x v="4"/>
    <s v="Agus Cahyono"/>
    <s v="74742804968202"/>
    <n v="50"/>
    <s v="Perempuan"/>
    <x v="6"/>
    <n v="6217000"/>
    <n v="0.10875020106160528"/>
    <x v="12"/>
    <s v="DKI Jakarta"/>
    <x v="0"/>
    <s v="Vario 160"/>
    <s v="Matic Mid"/>
    <n v="29397000"/>
    <n v="5879000"/>
    <s v="Medium"/>
    <n v="0.2"/>
    <x v="1"/>
    <n v="0.14499999999999999"/>
    <n v="676100"/>
    <n v="40568000"/>
    <x v="0"/>
    <x v="0"/>
    <n v="0"/>
    <n v="0"/>
    <n v="1"/>
    <m/>
    <n v="1"/>
    <n v="2"/>
    <n v="4"/>
    <n v="0"/>
    <n v="7"/>
    <s v="Medium Risk"/>
    <n v="5"/>
    <s v="0-5 bulan"/>
  </r>
  <r>
    <s v="KRM01912"/>
    <d v="2026-02-28T00:00:00"/>
    <x v="3"/>
    <s v="Ahmad Nugroho"/>
    <s v="55532305658628"/>
    <n v="30"/>
    <s v="Lakilaki"/>
    <x v="9"/>
    <n v="3836000"/>
    <n v="0.44781021897810219"/>
    <x v="17"/>
    <s v="Jawa Barat"/>
    <x v="0"/>
    <s v="ADV 160"/>
    <s v="Adventure"/>
    <n v="42328000"/>
    <n v="16931000"/>
    <s v="High"/>
    <n v="0.4"/>
    <x v="3"/>
    <n v="0.14499999999999999"/>
    <n v="1717800"/>
    <n v="30920000"/>
    <x v="0"/>
    <x v="0"/>
    <n v="0"/>
    <n v="0"/>
    <n v="1"/>
    <s v="data kurang"/>
    <n v="4"/>
    <n v="1"/>
    <n v="1"/>
    <n v="0"/>
    <n v="6"/>
    <s v="Low Risk"/>
    <n v="7"/>
    <s v="6-11 bulan"/>
  </r>
  <r>
    <s v="KRM01913"/>
    <d v="2026-03-26T00:00:00"/>
    <x v="1"/>
    <s v="Yusuf Cahyono"/>
    <s v="95362104567566"/>
    <n v="47"/>
    <s v="Lakilaki"/>
    <x v="5"/>
    <n v="4920000"/>
    <n v="0.35705284552845529"/>
    <x v="17"/>
    <s v="Jawa Barat"/>
    <x v="0"/>
    <s v="Scoopy"/>
    <s v="Matic Stylish"/>
    <n v="23014000"/>
    <n v="4603000"/>
    <s v="Medium"/>
    <n v="0.2"/>
    <x v="0"/>
    <n v="0.14499999999999999"/>
    <n v="1756700"/>
    <n v="21081000"/>
    <x v="0"/>
    <x v="0"/>
    <n v="0"/>
    <n v="0"/>
    <n v="1"/>
    <s v="ok"/>
    <n v="3"/>
    <n v="2"/>
    <n v="1"/>
    <n v="0"/>
    <n v="6"/>
    <s v="Low Risk"/>
    <n v="6"/>
    <s v="6-11 bulan"/>
  </r>
  <r>
    <s v="KRM01914"/>
    <d v="2026-01-27T00:00:00"/>
    <x v="5"/>
    <s v="Siti Kusuma"/>
    <s v="59101612664751"/>
    <n v="21"/>
    <s v="Perempuan"/>
    <x v="4"/>
    <n v="5383000"/>
    <n v="0.24075794166821474"/>
    <x v="5"/>
    <s v="Kalimantan Timur"/>
    <x v="1"/>
    <s v="NMAX 155"/>
    <s v="Matic Premium"/>
    <n v="36125000"/>
    <n v="3612000"/>
    <s v="Low"/>
    <n v="0.1"/>
    <x v="4"/>
    <n v="0.14499999999999999"/>
    <n v="1296000"/>
    <n v="46656000"/>
    <x v="0"/>
    <x v="0"/>
    <n v="0"/>
    <n v="0"/>
    <n v="1"/>
    <m/>
    <n v="2"/>
    <n v="3"/>
    <n v="2"/>
    <n v="0"/>
    <n v="7"/>
    <s v="Medium Risk"/>
    <n v="8"/>
    <s v="6-11 bulan"/>
  </r>
  <r>
    <s v="KRM01915"/>
    <d v="2026-06-03T00:00:00"/>
    <x v="0"/>
    <s v="Wahyu Susanti"/>
    <s v="Invalid"/>
    <n v="21"/>
    <s v="Lakilaki"/>
    <x v="1"/>
    <n v="4542000"/>
    <n v="0.39368119771025978"/>
    <x v="20"/>
    <s v="DKI Jakarta"/>
    <x v="1"/>
    <s v="XMAX 250"/>
    <s v="Maxi Scooter"/>
    <n v="60357000"/>
    <n v="6036000"/>
    <s v="Low"/>
    <n v="0.1"/>
    <x v="2"/>
    <n v="0.14499999999999999"/>
    <n v="1788100"/>
    <n v="85828000"/>
    <x v="0"/>
    <x v="0"/>
    <n v="0"/>
    <n v="0"/>
    <n v="1"/>
    <m/>
    <n v="3"/>
    <n v="3"/>
    <n v="3"/>
    <n v="0"/>
    <n v="9"/>
    <s v="High Risk"/>
    <n v="4"/>
    <s v="0-5 bulan"/>
  </r>
  <r>
    <s v="KRM01916"/>
    <d v="2026-06-19T00:00:00"/>
    <x v="0"/>
    <s v="Tri Hakim"/>
    <s v="50611502761069"/>
    <n v="47"/>
    <s v="Lakilaki"/>
    <x v="7"/>
    <n v="4488000"/>
    <n v="0.1787878787878788"/>
    <x v="16"/>
    <s v="Jawa Timur"/>
    <x v="1"/>
    <s v="Lexi LX 155"/>
    <s v="Matic Mid"/>
    <n v="28756000"/>
    <n v="8627000"/>
    <s v="High"/>
    <n v="0.3"/>
    <x v="4"/>
    <n v="0.14499999999999999"/>
    <n v="802400"/>
    <n v="28886000"/>
    <x v="0"/>
    <x v="0"/>
    <n v="0"/>
    <n v="0"/>
    <n v="1"/>
    <s v="verifikasi"/>
    <n v="1"/>
    <n v="1"/>
    <n v="2"/>
    <n v="0"/>
    <n v="4"/>
    <s v="Low Risk"/>
    <n v="4"/>
    <s v="0-5 bulan"/>
  </r>
  <r>
    <s v="KRM01917"/>
    <d v="2026-04-19T00:00:00"/>
    <x v="2"/>
    <s v="Dani Nugroho"/>
    <s v="91322309824775"/>
    <n v="39"/>
    <s v="Perempuan"/>
    <x v="9"/>
    <n v="5620000"/>
    <n v="0.2200711743772242"/>
    <x v="0"/>
    <s v="Bali"/>
    <x v="0"/>
    <s v="Revo X"/>
    <s v="Bebek"/>
    <n v="18517000"/>
    <n v="5555000"/>
    <s v="High"/>
    <n v="0.3"/>
    <x v="0"/>
    <n v="0.14499999999999999"/>
    <n v="1236800"/>
    <n v="14841000"/>
    <x v="0"/>
    <x v="0"/>
    <n v="0"/>
    <n v="0"/>
    <n v="1"/>
    <s v="survey ulang"/>
    <n v="2"/>
    <n v="1"/>
    <n v="1"/>
    <n v="0"/>
    <n v="4"/>
    <s v="Low Risk"/>
    <n v="6"/>
    <s v="6-11 bulan"/>
  </r>
  <r>
    <s v="KRM01918"/>
    <d v="2026-04-07T00:00:00"/>
    <x v="2"/>
    <s v="Indah Pratama"/>
    <s v="87472711749861"/>
    <n v="37"/>
    <s v="Perempuan"/>
    <x v="0"/>
    <n v="4704000"/>
    <n v="0.29719387755102039"/>
    <x v="12"/>
    <s v="DKI Jakarta"/>
    <x v="1"/>
    <s v="MT15"/>
    <s v="Sport Naked"/>
    <n v="37155000"/>
    <n v="11146000"/>
    <s v="High"/>
    <n v="0.3"/>
    <x v="5"/>
    <n v="0.14499999999999999"/>
    <n v="1398000"/>
    <n v="33551000"/>
    <x v="0"/>
    <x v="0"/>
    <n v="0"/>
    <n v="0"/>
    <n v="1"/>
    <m/>
    <n v="2"/>
    <n v="1"/>
    <n v="1"/>
    <n v="0"/>
    <n v="4"/>
    <s v="Low Risk"/>
    <n v="6"/>
    <s v="6-11 bulan"/>
  </r>
  <r>
    <s v="KRM01919"/>
    <d v="2026-02-04T00:00:00"/>
    <x v="3"/>
    <s v="Yusuf Hartono"/>
    <s v="74621410615344"/>
    <n v="29"/>
    <s v="Lakilaki"/>
    <x v="0"/>
    <n v="5997000"/>
    <n v="0.12974820743705187"/>
    <x v="15"/>
    <s v="DKI Jakarta"/>
    <x v="1"/>
    <s v="Lexi LX 155"/>
    <s v="Matic Mid"/>
    <n v="27809000"/>
    <n v="4171000"/>
    <s v="Medium"/>
    <n v="0.15"/>
    <x v="2"/>
    <n v="0.14499999999999999"/>
    <n v="778100"/>
    <n v="37349000"/>
    <x v="0"/>
    <x v="0"/>
    <n v="0"/>
    <n v="0"/>
    <n v="1"/>
    <m/>
    <n v="1"/>
    <n v="2"/>
    <n v="3"/>
    <n v="0"/>
    <n v="6"/>
    <s v="Low Risk"/>
    <n v="8"/>
    <s v="6-11 bulan"/>
  </r>
  <r>
    <s v="KRM01920"/>
    <d v="2026-06-03T00:00:00"/>
    <x v="0"/>
    <s v="Ayu Hakim"/>
    <s v="35981903599307"/>
    <n v="38"/>
    <s v="Perempuan"/>
    <x v="0"/>
    <n v="4684000"/>
    <n v="0.36848847139197266"/>
    <x v="0"/>
    <s v="Bali"/>
    <x v="4"/>
    <s v="KLX 150"/>
    <s v="Trail"/>
    <n v="37779000"/>
    <n v="5667000"/>
    <s v="Medium"/>
    <n v="0.15"/>
    <x v="5"/>
    <n v="0.14499999999999999"/>
    <n v="1726000"/>
    <n v="41425000"/>
    <x v="0"/>
    <x v="0"/>
    <n v="0"/>
    <n v="0"/>
    <n v="1"/>
    <s v="data kurang"/>
    <n v="3"/>
    <n v="2"/>
    <n v="1"/>
    <n v="0"/>
    <n v="6"/>
    <s v="Low Risk"/>
    <n v="4"/>
    <s v="0-5 bulan"/>
  </r>
  <r>
    <s v="KRM01921"/>
    <d v="2026-03-26T00:00:00"/>
    <x v="1"/>
    <s v="Fajar Santoso"/>
    <s v="71082803812370"/>
    <n v="51"/>
    <s v="Lakilaki"/>
    <x v="0"/>
    <n v="6154000"/>
    <n v="9.7952551186220344E-2"/>
    <x v="5"/>
    <s v="Kalimantan Timur"/>
    <x v="1"/>
    <s v="Mio M3"/>
    <s v="Matic Entry"/>
    <n v="18692000"/>
    <n v="7477000"/>
    <s v="High"/>
    <n v="0.4"/>
    <x v="5"/>
    <n v="0.14499999999999999"/>
    <n v="602800"/>
    <n v="14467000"/>
    <x v="0"/>
    <x v="0"/>
    <n v="0"/>
    <n v="0"/>
    <n v="1"/>
    <m/>
    <n v="1"/>
    <n v="1"/>
    <n v="1"/>
    <n v="0"/>
    <n v="3"/>
    <s v="Low Risk"/>
    <n v="6"/>
    <s v="6-11 bulan"/>
  </r>
  <r>
    <s v="KRM01922"/>
    <d v="2026-06-12T00:00:00"/>
    <x v="0"/>
    <s v="Dewi Susanti"/>
    <s v="90411108777441"/>
    <n v="50"/>
    <s v="Perempuan"/>
    <x v="0"/>
    <n v="6551000"/>
    <n v="0.3968401770722027"/>
    <x v="4"/>
    <s v="Kalimantan Selatan"/>
    <x v="1"/>
    <s v="R15"/>
    <s v="Sport"/>
    <n v="41916000"/>
    <n v="14671000"/>
    <s v="High"/>
    <n v="0.35"/>
    <x v="0"/>
    <n v="0.14499999999999999"/>
    <n v="2599700"/>
    <n v="31196000"/>
    <x v="0"/>
    <x v="0"/>
    <n v="0"/>
    <n v="0"/>
    <n v="1"/>
    <m/>
    <n v="3"/>
    <n v="1"/>
    <n v="1"/>
    <n v="0"/>
    <n v="5"/>
    <s v="Low Risk"/>
    <n v="4"/>
    <s v="0-5 bulan"/>
  </r>
  <r>
    <s v="KRM01923"/>
    <d v="2026-04-13T00:00:00"/>
    <x v="2"/>
    <s v="Nia Hartono"/>
    <s v="31071405906617"/>
    <n v="46"/>
    <s v="Lakilaki"/>
    <x v="0"/>
    <n v="7932000"/>
    <n v="0.17816439737771053"/>
    <x v="6"/>
    <s v="DIY"/>
    <x v="0"/>
    <s v="Vario 125"/>
    <s v="Matic Mid"/>
    <n v="24580000"/>
    <n v="3687000"/>
    <s v="Medium"/>
    <n v="0.15"/>
    <x v="3"/>
    <n v="0.14499999999999999"/>
    <n v="1413200"/>
    <n v="25437000"/>
    <x v="0"/>
    <x v="0"/>
    <n v="0"/>
    <n v="0"/>
    <n v="1"/>
    <m/>
    <n v="1"/>
    <n v="2"/>
    <n v="1"/>
    <n v="0"/>
    <n v="4"/>
    <s v="Low Risk"/>
    <n v="6"/>
    <s v="6-11 bulan"/>
  </r>
  <r>
    <s v="KRM01924"/>
    <d v="2026-02-21T00:00:00"/>
    <x v="3"/>
    <s v="Fitra Susanti"/>
    <s v="89711101993865"/>
    <n v="24"/>
    <s v="Perempuan"/>
    <x v="6"/>
    <n v="4590000"/>
    <n v="0.33494553376906316"/>
    <x v="15"/>
    <s v="DKI Jakarta"/>
    <x v="0"/>
    <s v="ADV 160"/>
    <s v="Adventure"/>
    <n v="42854000"/>
    <n v="4285000"/>
    <s v="Low"/>
    <n v="0.1"/>
    <x v="4"/>
    <n v="0.14499999999999999"/>
    <n v="1537400"/>
    <n v="55347000"/>
    <x v="0"/>
    <x v="0"/>
    <n v="0"/>
    <n v="0"/>
    <n v="1"/>
    <s v="verifikasi"/>
    <n v="3"/>
    <n v="3"/>
    <n v="2"/>
    <n v="0"/>
    <n v="8"/>
    <s v="Medium Risk"/>
    <n v="8"/>
    <s v="6-11 bulan"/>
  </r>
  <r>
    <s v="KRM01925"/>
    <d v="2026-02-08T00:00:00"/>
    <x v="3"/>
    <s v="Fitriani Setiawan"/>
    <s v="52222408838887"/>
    <n v="33"/>
    <s v="Lakilaki"/>
    <x v="6"/>
    <n v="5353000"/>
    <n v="0.27143657762002615"/>
    <x v="14"/>
    <s v="DKI Jakarta"/>
    <x v="0"/>
    <s v="PCX 160"/>
    <s v="Matic Premium"/>
    <n v="36044000"/>
    <n v="9011000"/>
    <s v="Medium"/>
    <n v="0.25"/>
    <x v="5"/>
    <n v="0.14499999999999999"/>
    <n v="1453000"/>
    <n v="34872000"/>
    <x v="0"/>
    <x v="0"/>
    <n v="0"/>
    <n v="0"/>
    <n v="1"/>
    <m/>
    <n v="2"/>
    <n v="2"/>
    <n v="1"/>
    <n v="0"/>
    <n v="5"/>
    <s v="Low Risk"/>
    <n v="8"/>
    <s v="6-11 bulan"/>
  </r>
  <r>
    <s v="KRM01926"/>
    <d v="2026-03-06T00:00:00"/>
    <x v="1"/>
    <s v="Joko Prasetyo"/>
    <s v="38512005865102"/>
    <n v="38"/>
    <s v="Lakilaki"/>
    <x v="2"/>
    <n v="2779000"/>
    <n v="0.46138898884490825"/>
    <x v="3"/>
    <s v="Sulawesi Selatan"/>
    <x v="2"/>
    <s v="Address"/>
    <s v="Matic Mid"/>
    <n v="20674000"/>
    <n v="7236000"/>
    <s v="High"/>
    <n v="0.35"/>
    <x v="0"/>
    <n v="0.14499999999999999"/>
    <n v="1282200"/>
    <n v="15387000"/>
    <x v="0"/>
    <x v="0"/>
    <n v="0"/>
    <n v="0"/>
    <n v="1"/>
    <s v="ok"/>
    <n v="4"/>
    <n v="1"/>
    <n v="1"/>
    <n v="0"/>
    <n v="6"/>
    <s v="Low Risk"/>
    <n v="7"/>
    <s v="6-11 bulan"/>
  </r>
  <r>
    <s v="KRM01927"/>
    <d v="2026-06-11T00:00:00"/>
    <x v="0"/>
    <s v="Sri Lestari"/>
    <s v="93791311784226"/>
    <n v="53"/>
    <s v="Perempuan"/>
    <x v="8"/>
    <n v="3434000"/>
    <n v="0.15230052417006407"/>
    <x v="11"/>
    <s v="Sumatera Utara"/>
    <x v="2"/>
    <s v="Nex II"/>
    <s v="Matic Entry"/>
    <n v="16400000"/>
    <n v="3280000"/>
    <s v="Medium"/>
    <n v="0.2"/>
    <x v="4"/>
    <n v="0.14499999999999999"/>
    <n v="523000"/>
    <n v="18827000"/>
    <x v="0"/>
    <x v="0"/>
    <n v="0"/>
    <n v="0"/>
    <n v="1"/>
    <s v="approved"/>
    <n v="1"/>
    <n v="2"/>
    <n v="2"/>
    <n v="0"/>
    <n v="5"/>
    <s v="Low Risk"/>
    <n v="4"/>
    <s v="0-5 bulan"/>
  </r>
  <r>
    <s v="KRM01928"/>
    <d v="2026-05-19T00:00:00"/>
    <x v="4"/>
    <s v="Yusuf Hidayah"/>
    <s v="34681503941262"/>
    <n v="34"/>
    <s v="Perempuan"/>
    <x v="9"/>
    <n v="6059000"/>
    <n v="0.21884799471860042"/>
    <x v="4"/>
    <s v="Kalimantan Selatan"/>
    <x v="0"/>
    <s v="PCX 160"/>
    <s v="Matic Premium"/>
    <n v="35241000"/>
    <n v="10572000"/>
    <s v="High"/>
    <n v="0.3"/>
    <x v="5"/>
    <n v="0.14499999999999999"/>
    <n v="1326000"/>
    <n v="31823000"/>
    <x v="0"/>
    <x v="0"/>
    <n v="0"/>
    <n v="0"/>
    <n v="1"/>
    <m/>
    <n v="2"/>
    <n v="1"/>
    <n v="1"/>
    <n v="0"/>
    <n v="4"/>
    <s v="Low Risk"/>
    <n v="5"/>
    <s v="0-5 bulan"/>
  </r>
  <r>
    <s v="KRM01929"/>
    <s v="Data Tidak Lengkap"/>
    <x v="7"/>
    <s v="Tidak Diketahui"/>
    <s v="Data Tidak Lengkap"/>
    <n v="24"/>
    <s v="Lakilaki"/>
    <x v="9"/>
    <n v="5141000"/>
    <n v="0.10130324839525384"/>
    <x v="18"/>
    <s v="Jawa Barat"/>
    <x v="1"/>
    <s v="Mio M3"/>
    <s v="Matic Entry"/>
    <n v="18615131"/>
    <n v="2792000"/>
    <s v="Medium"/>
    <n v="0.15"/>
    <x v="2"/>
    <n v="0.14499999999999999"/>
    <n v="520800"/>
    <n v="25001000"/>
    <x v="0"/>
    <x v="0"/>
    <n v="0"/>
    <n v="0"/>
    <n v="1"/>
    <s v="data kurang"/>
    <n v="1"/>
    <n v="2"/>
    <n v="3"/>
    <n v="0"/>
    <n v="6"/>
    <s v="Low Risk"/>
    <s v="N/A"/>
    <s v="N/A"/>
  </r>
  <r>
    <s v="KRM01930"/>
    <d v="2026-02-01T00:00:00"/>
    <x v="3"/>
    <s v="Fitra Pratama"/>
    <s v="84941807838625"/>
    <n v="30"/>
    <s v="Lakilaki"/>
    <x v="9"/>
    <n v="3843000"/>
    <n v="0.39846474108769192"/>
    <x v="12"/>
    <s v="DKI Jakarta"/>
    <x v="4"/>
    <s v="KLX 150"/>
    <s v="Trail"/>
    <n v="37986000"/>
    <n v="9496000"/>
    <s v="Medium"/>
    <n v="0.25"/>
    <x v="5"/>
    <n v="0.14499999999999999"/>
    <n v="1531300"/>
    <n v="36752000"/>
    <x v="0"/>
    <x v="0"/>
    <n v="0"/>
    <n v="0"/>
    <n v="1"/>
    <s v="approved"/>
    <n v="3"/>
    <n v="2"/>
    <n v="1"/>
    <n v="0"/>
    <n v="6"/>
    <s v="Low Risk"/>
    <n v="8"/>
    <s v="6-11 bulan"/>
  </r>
  <r>
    <s v="KRM01931"/>
    <d v="2026-04-13T00:00:00"/>
    <x v="2"/>
    <s v="Andi Kurniawan"/>
    <s v="31002911931353"/>
    <n v="36"/>
    <s v="Lakilaki"/>
    <x v="8"/>
    <n v="3758000"/>
    <n v="0.1535391165513571"/>
    <x v="10"/>
    <s v="Jawa Timur"/>
    <x v="0"/>
    <s v="Vario 160"/>
    <s v="Matic Mid"/>
    <n v="29218000"/>
    <n v="11687000"/>
    <s v="High"/>
    <n v="0.4"/>
    <x v="2"/>
    <n v="0.14499999999999999"/>
    <n v="577000"/>
    <n v="27698000"/>
    <x v="0"/>
    <x v="2"/>
    <n v="0"/>
    <n v="0"/>
    <n v="0"/>
    <m/>
    <n v="1"/>
    <n v="1"/>
    <n v="3"/>
    <n v="0"/>
    <n v="5"/>
    <s v="Low Risk"/>
    <n v="6"/>
    <s v="6-11 bulan"/>
  </r>
  <r>
    <s v="KRM01932"/>
    <d v="2026-04-13T00:00:00"/>
    <x v="2"/>
    <s v="Budi Susanti"/>
    <s v="88651612686565"/>
    <n v="41"/>
    <s v="Perempuan"/>
    <x v="7"/>
    <n v="2813000"/>
    <n v="0.15616779239246356"/>
    <x v="13"/>
    <s v="Jawa Barat"/>
    <x v="0"/>
    <s v="Genio"/>
    <s v="Matic Entry"/>
    <n v="19099000"/>
    <n v="3820000"/>
    <s v="Medium"/>
    <n v="0.2"/>
    <x v="1"/>
    <n v="0.14499999999999999"/>
    <n v="439300"/>
    <n v="26357000"/>
    <x v="0"/>
    <x v="0"/>
    <n v="0"/>
    <n v="0"/>
    <n v="1"/>
    <m/>
    <n v="1"/>
    <n v="2"/>
    <n v="4"/>
    <n v="0"/>
    <n v="7"/>
    <s v="Medium Risk"/>
    <n v="6"/>
    <s v="6-11 bulan"/>
  </r>
  <r>
    <s v="KRM01933"/>
    <d v="2026-04-14T00:00:00"/>
    <x v="2"/>
    <s v="Joko Santoso"/>
    <s v="64111302814051"/>
    <n v="27"/>
    <s v="Lakilaki"/>
    <x v="1"/>
    <n v="9298000"/>
    <n v="4.2632824263282423E-2"/>
    <x v="7"/>
    <s v="Jawa Barat"/>
    <x v="2"/>
    <s v="Nex II"/>
    <s v="Matic Entry"/>
    <n v="16222000"/>
    <n v="2433000"/>
    <s v="Medium"/>
    <n v="0.15"/>
    <x v="1"/>
    <n v="0.14499999999999999"/>
    <n v="396400"/>
    <n v="23786000"/>
    <x v="0"/>
    <x v="0"/>
    <n v="0"/>
    <n v="0"/>
    <n v="1"/>
    <m/>
    <n v="1"/>
    <n v="2"/>
    <n v="4"/>
    <n v="0"/>
    <n v="7"/>
    <s v="Medium Risk"/>
    <n v="6"/>
    <s v="6-11 bulan"/>
  </r>
  <r>
    <s v="KRM01934"/>
    <d v="2026-04-05T00:00:00"/>
    <x v="2"/>
    <s v="Eka Kurniawan"/>
    <s v="39901006919825"/>
    <n v="27"/>
    <s v="Perempuan"/>
    <x v="0"/>
    <n v="6592000"/>
    <n v="7.2451456310679618E-2"/>
    <x v="14"/>
    <s v="DKI Jakarta"/>
    <x v="0"/>
    <s v="Revo X"/>
    <s v="Bebek"/>
    <n v="18433000"/>
    <n v="6452000"/>
    <s v="High"/>
    <n v="0.35"/>
    <x v="4"/>
    <n v="0.14499999999999999"/>
    <n v="477600"/>
    <n v="17193000"/>
    <x v="0"/>
    <x v="0"/>
    <n v="0"/>
    <n v="0"/>
    <n v="1"/>
    <s v="verifikasi"/>
    <n v="1"/>
    <n v="1"/>
    <n v="2"/>
    <n v="0"/>
    <n v="4"/>
    <s v="Low Risk"/>
    <n v="6"/>
    <s v="6-11 bulan"/>
  </r>
  <r>
    <s v="KRM01935"/>
    <d v="2026-03-31T00:00:00"/>
    <x v="1"/>
    <s v="Dian Pratama"/>
    <s v="36022605783917"/>
    <n v="26"/>
    <s v="Lakilaki"/>
    <x v="1"/>
    <n v="14725000"/>
    <n v="0.10728692699490662"/>
    <x v="4"/>
    <s v="Kalimantan Selatan"/>
    <x v="1"/>
    <s v="XMAX 250"/>
    <s v="Maxi Scooter"/>
    <n v="60974000"/>
    <n v="21341000"/>
    <s v="High"/>
    <n v="0.35"/>
    <x v="4"/>
    <n v="0.14499999999999999"/>
    <n v="1579800"/>
    <n v="56874000"/>
    <x v="0"/>
    <x v="0"/>
    <n v="0"/>
    <n v="0"/>
    <n v="1"/>
    <m/>
    <n v="1"/>
    <n v="1"/>
    <n v="2"/>
    <n v="0"/>
    <n v="4"/>
    <s v="Low Risk"/>
    <n v="6"/>
    <s v="6-11 bulan"/>
  </r>
  <r>
    <s v="KRM01936"/>
    <d v="2026-03-28T00:00:00"/>
    <x v="1"/>
    <s v="Indah Saputra"/>
    <s v="92221510875502"/>
    <n v="41"/>
    <s v="Perempuan"/>
    <x v="0"/>
    <n v="5904000"/>
    <n v="0.52340785907859078"/>
    <x v="11"/>
    <s v="Sumatera Utara"/>
    <x v="1"/>
    <s v="XMAX 250"/>
    <s v="Maxi Scooter"/>
    <n v="60915000"/>
    <n v="15229000"/>
    <s v="Medium"/>
    <n v="0.25"/>
    <x v="3"/>
    <n v="0.14499999999999999"/>
    <n v="3090200"/>
    <n v="55623000"/>
    <x v="1"/>
    <x v="4"/>
    <n v="331"/>
    <n v="10"/>
    <n v="5"/>
    <s v="approved"/>
    <n v="4"/>
    <n v="2"/>
    <n v="1"/>
    <n v="4"/>
    <n v="11"/>
    <s v="High Risk"/>
    <n v="6"/>
    <s v="6-11 bulan"/>
  </r>
  <r>
    <s v="KRM01937"/>
    <d v="2026-05-14T00:00:00"/>
    <x v="4"/>
    <s v="Nia Fauzi"/>
    <s v="37632202705597"/>
    <n v="48"/>
    <s v="Lakilaki"/>
    <x v="9"/>
    <n v="5438000"/>
    <n v="0.16616403089371093"/>
    <x v="11"/>
    <s v="Sumatera Utara"/>
    <x v="1"/>
    <s v="Aerox 155"/>
    <s v="Matic Sport"/>
    <n v="32384000"/>
    <n v="9715000"/>
    <s v="High"/>
    <n v="0.3"/>
    <x v="4"/>
    <n v="0.14499999999999999"/>
    <n v="903600"/>
    <n v="32531000"/>
    <x v="0"/>
    <x v="0"/>
    <n v="0"/>
    <n v="0"/>
    <n v="1"/>
    <m/>
    <n v="1"/>
    <n v="1"/>
    <n v="2"/>
    <n v="0"/>
    <n v="4"/>
    <s v="Low Risk"/>
    <n v="5"/>
    <s v="0-5 bulan"/>
  </r>
  <r>
    <s v="KRM01938"/>
    <d v="2026-06-16T00:00:00"/>
    <x v="0"/>
    <s v="Tidak Diketahui"/>
    <s v="Invalid"/>
    <n v="35"/>
    <s v="Lakilaki"/>
    <x v="8"/>
    <n v="3195000"/>
    <n v="0.40688575899843504"/>
    <x v="17"/>
    <s v="Jawa Barat"/>
    <x v="1"/>
    <s v="Mio M3"/>
    <s v="Matic Entry"/>
    <n v="18165184"/>
    <n v="4541000"/>
    <s v="Medium"/>
    <n v="0.25"/>
    <x v="0"/>
    <n v="0.14499999999999999"/>
    <n v="1300000"/>
    <n v="15600000"/>
    <x v="0"/>
    <x v="0"/>
    <n v="0"/>
    <n v="0"/>
    <n v="1"/>
    <s v="verifikasi"/>
    <n v="4"/>
    <n v="2"/>
    <n v="1"/>
    <n v="0"/>
    <n v="7"/>
    <s v="Medium Risk"/>
    <n v="4"/>
    <s v="0-5 bulan"/>
  </r>
  <r>
    <s v="KRM01939"/>
    <d v="2026-05-30T00:00:00"/>
    <x v="4"/>
    <s v="Yusuf Nugroho"/>
    <s v="31732409925319"/>
    <n v="43"/>
    <s v="Lakilaki"/>
    <x v="7"/>
    <n v="3010000"/>
    <n v="0.1506312292358804"/>
    <x v="1"/>
    <s v="Sumatera Selatan"/>
    <x v="0"/>
    <s v="Vario 125"/>
    <s v="Matic Mid"/>
    <n v="24261000"/>
    <n v="8491000"/>
    <s v="High"/>
    <n v="0.35"/>
    <x v="1"/>
    <n v="0.14499999999999999"/>
    <n v="453400"/>
    <n v="27203000"/>
    <x v="0"/>
    <x v="0"/>
    <n v="0"/>
    <n v="0"/>
    <n v="1"/>
    <s v="verifikasi"/>
    <n v="1"/>
    <n v="1"/>
    <n v="4"/>
    <n v="0"/>
    <n v="6"/>
    <s v="Low Risk"/>
    <n v="4"/>
    <s v="0-5 bulan"/>
  </r>
  <r>
    <s v="KRM01941"/>
    <d v="2026-04-13T00:00:00"/>
    <x v="2"/>
    <s v="Fajar Wibowo"/>
    <s v="80802908991458"/>
    <n v="41"/>
    <s v="Lakilaki"/>
    <x v="0"/>
    <n v="7177000"/>
    <n v="0.17561655287724676"/>
    <x v="9"/>
    <s v="Jawa Tengah"/>
    <x v="2"/>
    <s v="Address"/>
    <s v="Matic Mid"/>
    <n v="20704000"/>
    <n v="2070000"/>
    <s v="Low"/>
    <n v="0.1"/>
    <x v="3"/>
    <n v="0.14499999999999999"/>
    <n v="1260400"/>
    <n v="22686000"/>
    <x v="0"/>
    <x v="0"/>
    <n v="0"/>
    <n v="0"/>
    <n v="1"/>
    <s v="survey ulang"/>
    <n v="1"/>
    <n v="3"/>
    <n v="1"/>
    <n v="0"/>
    <n v="5"/>
    <s v="Low Risk"/>
    <n v="6"/>
    <s v="6-11 bulan"/>
  </r>
  <r>
    <s v="KRM01942"/>
    <d v="2026-05-19T00:00:00"/>
    <x v="4"/>
    <s v="Siti Setiawan"/>
    <s v="38862008866046"/>
    <n v="22"/>
    <s v="Lakilaki"/>
    <x v="0"/>
    <n v="6883000"/>
    <n v="0.11062036902513439"/>
    <x v="17"/>
    <s v="Jawa Barat"/>
    <x v="0"/>
    <s v="CB150R"/>
    <s v="Sport"/>
    <n v="31157000"/>
    <n v="4674000"/>
    <s v="Medium"/>
    <n v="0.15"/>
    <x v="1"/>
    <n v="0.14499999999999999"/>
    <n v="761400"/>
    <n v="45684000"/>
    <x v="0"/>
    <x v="0"/>
    <n v="0"/>
    <n v="0"/>
    <n v="1"/>
    <s v="survey ulang"/>
    <n v="1"/>
    <n v="2"/>
    <n v="4"/>
    <n v="0"/>
    <n v="7"/>
    <s v="Medium Risk"/>
    <n v="5"/>
    <s v="0-5 bulan"/>
  </r>
  <r>
    <s v="KRM01943"/>
    <d v="2026-01-04T00:00:00"/>
    <x v="5"/>
    <s v="Joko Hakim"/>
    <s v="97222910556106"/>
    <n v="55"/>
    <s v="Perempuan"/>
    <x v="8"/>
    <n v="3503000"/>
    <n v="0.38932343705395378"/>
    <x v="9"/>
    <s v="Jawa Tengah"/>
    <x v="0"/>
    <s v="Revo X"/>
    <s v="Bebek"/>
    <n v="17866000"/>
    <n v="3573000"/>
    <s v="Medium"/>
    <n v="0.2"/>
    <x v="0"/>
    <n v="0.14499999999999999"/>
    <n v="1363800"/>
    <n v="16366000"/>
    <x v="0"/>
    <x v="0"/>
    <n v="0"/>
    <n v="0"/>
    <n v="1"/>
    <s v="verifikasi"/>
    <n v="3"/>
    <n v="2"/>
    <n v="1"/>
    <n v="0"/>
    <n v="6"/>
    <s v="Low Risk"/>
    <n v="9"/>
    <s v="6-11 bulan"/>
  </r>
  <r>
    <s v="KRM01944"/>
    <d v="2026-03-03T00:00:00"/>
    <x v="1"/>
    <s v="Rizky Purnama"/>
    <s v="34981405535990"/>
    <n v="40"/>
    <s v="Lakilaki"/>
    <x v="6"/>
    <n v="5421000"/>
    <n v="9.6236856668511339E-2"/>
    <x v="9"/>
    <s v="Jawa Tengah"/>
    <x v="0"/>
    <s v="Genio"/>
    <s v="Matic Entry"/>
    <n v="18698000"/>
    <n v="5609000"/>
    <s v="High"/>
    <n v="0.3"/>
    <x v="4"/>
    <n v="0.14499999999999999"/>
    <n v="521700"/>
    <n v="18782000"/>
    <x v="0"/>
    <x v="0"/>
    <n v="0"/>
    <n v="0"/>
    <n v="1"/>
    <m/>
    <n v="1"/>
    <n v="1"/>
    <n v="2"/>
    <n v="0"/>
    <n v="4"/>
    <s v="Low Risk"/>
    <n v="7"/>
    <s v="6-11 bulan"/>
  </r>
  <r>
    <s v="KRM01945"/>
    <d v="2026-06-12T00:00:00"/>
    <x v="0"/>
    <s v="Hendra Hidayah"/>
    <s v="40411105858727"/>
    <n v="35"/>
    <s v="Perempuan"/>
    <x v="4"/>
    <n v="7349000"/>
    <n v="0.26908422914682267"/>
    <x v="13"/>
    <s v="Jawa Barat"/>
    <x v="0"/>
    <s v="ADV 160"/>
    <s v="Adventure"/>
    <n v="43282000"/>
    <n v="6492000"/>
    <s v="Medium"/>
    <n v="0.15"/>
    <x v="5"/>
    <n v="0.14499999999999999"/>
    <n v="1977500"/>
    <n v="47460000"/>
    <x v="0"/>
    <x v="0"/>
    <n v="0"/>
    <n v="0"/>
    <n v="1"/>
    <m/>
    <n v="2"/>
    <n v="2"/>
    <n v="1"/>
    <n v="0"/>
    <n v="5"/>
    <s v="Low Risk"/>
    <n v="4"/>
    <s v="0-5 bulan"/>
  </r>
  <r>
    <s v="KRM01946"/>
    <d v="2026-06-01T00:00:00"/>
    <x v="0"/>
    <s v="Reza Permata"/>
    <s v="90982602579583"/>
    <n v="46"/>
    <s v="Perempuan"/>
    <x v="3"/>
    <n v="4354000"/>
    <n v="6.4813964170877356E-2"/>
    <x v="6"/>
    <s v="DIY"/>
    <x v="2"/>
    <s v="Nex II"/>
    <s v="Matic Entry"/>
    <n v="16359000"/>
    <n v="6544000"/>
    <s v="High"/>
    <n v="0.4"/>
    <x v="1"/>
    <n v="0.14499999999999999"/>
    <n v="282200"/>
    <n v="16931000"/>
    <x v="0"/>
    <x v="0"/>
    <n v="0"/>
    <n v="0"/>
    <n v="1"/>
    <m/>
    <n v="1"/>
    <n v="1"/>
    <n v="4"/>
    <n v="0"/>
    <n v="6"/>
    <s v="Low Risk"/>
    <n v="4"/>
    <s v="0-5 bulan"/>
  </r>
  <r>
    <s v="KRM01947"/>
    <d v="2026-05-17T00:00:00"/>
    <x v="4"/>
    <s v="Tidak Diketahui"/>
    <s v="Invalid"/>
    <n v="58"/>
    <s v="Lakilaki"/>
    <x v="1"/>
    <n v="6630000"/>
    <n v="8.2820512820512823E-2"/>
    <x v="12"/>
    <s v="DKI Jakarta"/>
    <x v="0"/>
    <s v="Vario 160"/>
    <s v="Matic Mid"/>
    <n v="29381000"/>
    <n v="10283000"/>
    <s v="High"/>
    <n v="0.35"/>
    <x v="1"/>
    <n v="0.14499999999999999"/>
    <n v="549100"/>
    <n v="32944000"/>
    <x v="0"/>
    <x v="0"/>
    <n v="0"/>
    <n v="0"/>
    <n v="1"/>
    <s v="survey ulang"/>
    <n v="1"/>
    <n v="1"/>
    <n v="4"/>
    <n v="0"/>
    <n v="6"/>
    <s v="Low Risk"/>
    <n v="5"/>
    <s v="0-5 bulan"/>
  </r>
  <r>
    <s v="KRM01948"/>
    <d v="2026-04-05T00:00:00"/>
    <x v="2"/>
    <s v="Rizky Pratama"/>
    <s v="76711310598004"/>
    <n v="24"/>
    <s v="Lakilaki"/>
    <x v="0"/>
    <n v="6088000"/>
    <n v="0.16816688567674112"/>
    <x v="11"/>
    <s v="Sumatera Utara"/>
    <x v="0"/>
    <s v="Scoopy"/>
    <s v="Matic Stylish"/>
    <n v="23287000"/>
    <n v="8151000"/>
    <s v="High"/>
    <n v="0.35"/>
    <x v="3"/>
    <n v="0.14499999999999999"/>
    <n v="1023800"/>
    <n v="18429000"/>
    <x v="0"/>
    <x v="0"/>
    <n v="0"/>
    <n v="0"/>
    <n v="1"/>
    <s v="verifikasi"/>
    <n v="1"/>
    <n v="1"/>
    <n v="1"/>
    <n v="0"/>
    <n v="3"/>
    <s v="Low Risk"/>
    <n v="6"/>
    <s v="6-11 bulan"/>
  </r>
  <r>
    <s v="KRM01949"/>
    <d v="2026-03-29T00:00:00"/>
    <x v="1"/>
    <s v="Hendra Hartono"/>
    <s v="46422811932360"/>
    <n v="24"/>
    <s v="Lakilaki"/>
    <x v="4"/>
    <n v="4857000"/>
    <n v="0.1266213712168005"/>
    <x v="20"/>
    <s v="DKI Jakarta"/>
    <x v="1"/>
    <s v="Aerox 155"/>
    <s v="Matic Sport"/>
    <n v="32908000"/>
    <n v="11518000"/>
    <s v="High"/>
    <n v="0.35"/>
    <x v="1"/>
    <n v="0.14499999999999999"/>
    <n v="615000"/>
    <n v="36899000"/>
    <x v="0"/>
    <x v="0"/>
    <n v="0"/>
    <n v="0"/>
    <n v="1"/>
    <s v="verifikasi"/>
    <n v="1"/>
    <n v="1"/>
    <n v="4"/>
    <n v="0"/>
    <n v="6"/>
    <s v="Low Risk"/>
    <n v="6"/>
    <s v="6-11 bulan"/>
  </r>
  <r>
    <s v="KRM01950"/>
    <d v="2026-03-06T00:00:00"/>
    <x v="1"/>
    <s v="Sri Wijaya"/>
    <s v="50111911847625"/>
    <n v="42"/>
    <s v="Lakilaki"/>
    <x v="8"/>
    <n v="3551000"/>
    <n v="0.17400732188116025"/>
    <x v="8"/>
    <s v="Banten"/>
    <x v="1"/>
    <s v="NMAX 155"/>
    <s v="Matic Premium"/>
    <n v="35822000"/>
    <n v="14329000"/>
    <s v="High"/>
    <n v="0.4"/>
    <x v="1"/>
    <n v="0.14499999999999999"/>
    <n v="617900"/>
    <n v="37076000"/>
    <x v="0"/>
    <x v="0"/>
    <n v="0"/>
    <n v="0"/>
    <n v="1"/>
    <s v="data kurang"/>
    <n v="1"/>
    <n v="1"/>
    <n v="4"/>
    <n v="0"/>
    <n v="6"/>
    <s v="Low Risk"/>
    <n v="7"/>
    <s v="6-11 bulan"/>
  </r>
  <r>
    <s v="KRM01951"/>
    <d v="2026-05-04T00:00:00"/>
    <x v="4"/>
    <s v="Hendra Wibowo"/>
    <s v="93742211918655"/>
    <n v="55"/>
    <s v="Lakilaki"/>
    <x v="8"/>
    <n v="3934000"/>
    <n v="0.14331469242501271"/>
    <x v="12"/>
    <s v="DKI Jakarta"/>
    <x v="2"/>
    <s v="Address"/>
    <s v="Matic Mid"/>
    <n v="20150000"/>
    <n v="3022000"/>
    <s v="Medium"/>
    <n v="0.15"/>
    <x v="2"/>
    <n v="0.14499999999999999"/>
    <n v="563800"/>
    <n v="27062000"/>
    <x v="0"/>
    <x v="0"/>
    <n v="0"/>
    <n v="0"/>
    <n v="1"/>
    <m/>
    <n v="1"/>
    <n v="2"/>
    <n v="3"/>
    <n v="0"/>
    <n v="6"/>
    <s v="Low Risk"/>
    <n v="5"/>
    <s v="0-5 bulan"/>
  </r>
  <r>
    <s v="KRM01952"/>
    <d v="2026-03-05T00:00:00"/>
    <x v="1"/>
    <s v="Dani Kurniawan"/>
    <s v="98112512553897"/>
    <n v="32"/>
    <s v="Lakilaki"/>
    <x v="5"/>
    <n v="4353000"/>
    <n v="0.16930852285779921"/>
    <x v="15"/>
    <s v="DKI Jakarta"/>
    <x v="1"/>
    <s v="NMAX 155"/>
    <s v="Matic Premium"/>
    <n v="34444000"/>
    <n v="12055000"/>
    <s v="High"/>
    <n v="0.35"/>
    <x v="2"/>
    <n v="0.14499999999999999"/>
    <n v="737000"/>
    <n v="35374000"/>
    <x v="0"/>
    <x v="0"/>
    <n v="0"/>
    <n v="0"/>
    <n v="1"/>
    <s v="ok"/>
    <n v="1"/>
    <n v="1"/>
    <n v="3"/>
    <n v="0"/>
    <n v="5"/>
    <s v="Low Risk"/>
    <n v="7"/>
    <s v="6-11 bulan"/>
  </r>
  <r>
    <s v="KRM01953"/>
    <d v="2026-01-25T00:00:00"/>
    <x v="5"/>
    <s v="Dani Wijaya"/>
    <s v="53531409721839"/>
    <n v="24"/>
    <s v="Lakilaki"/>
    <x v="6"/>
    <n v="6101000"/>
    <n v="0.2028683822324209"/>
    <x v="19"/>
    <s v="Jawa Barat"/>
    <x v="2"/>
    <s v="Address"/>
    <s v="Matic Mid"/>
    <n v="19955000"/>
    <n v="6984000"/>
    <s v="High"/>
    <n v="0.35"/>
    <x v="0"/>
    <n v="0.14499999999999999"/>
    <n v="1237700"/>
    <n v="14852000"/>
    <x v="0"/>
    <x v="0"/>
    <n v="0"/>
    <n v="0"/>
    <n v="1"/>
    <m/>
    <n v="2"/>
    <n v="1"/>
    <n v="1"/>
    <n v="0"/>
    <n v="4"/>
    <s v="Low Risk"/>
    <n v="8"/>
    <s v="6-11 bulan"/>
  </r>
  <r>
    <s v="KRM01954"/>
    <d v="2026-03-21T00:00:00"/>
    <x v="1"/>
    <s v="Agus Prasetyo"/>
    <s v="79952001722076"/>
    <n v="58"/>
    <s v="Lakilaki"/>
    <x v="2"/>
    <n v="1759000"/>
    <n v="0.76242183058556001"/>
    <x v="6"/>
    <s v="DIY"/>
    <x v="1"/>
    <s v="XMAX 250"/>
    <s v="Maxi Scooter"/>
    <n v="58203000"/>
    <n v="17461000"/>
    <s v="High"/>
    <n v="0.3"/>
    <x v="2"/>
    <n v="0.14499999999999999"/>
    <n v="1341100"/>
    <n v="64372000"/>
    <x v="0"/>
    <x v="0"/>
    <n v="0"/>
    <n v="0"/>
    <n v="1"/>
    <m/>
    <n v="4"/>
    <n v="1"/>
    <n v="3"/>
    <n v="0"/>
    <n v="8"/>
    <s v="Medium Risk"/>
    <n v="7"/>
    <s v="6-11 bulan"/>
  </r>
  <r>
    <s v="KRM01955"/>
    <d v="2026-01-19T00:00:00"/>
    <x v="5"/>
    <s v="Rina Lestari"/>
    <s v="Invalid"/>
    <n v="53"/>
    <s v="Perempuan"/>
    <x v="1"/>
    <n v="5809000"/>
    <n v="0.12163883628851782"/>
    <x v="8"/>
    <s v="Banten"/>
    <x v="0"/>
    <s v="Vario 160"/>
    <s v="Matic Mid"/>
    <n v="28623000"/>
    <n v="7156000"/>
    <s v="Medium"/>
    <n v="0.25"/>
    <x v="2"/>
    <n v="0.14499999999999999"/>
    <n v="706600"/>
    <n v="33918000"/>
    <x v="0"/>
    <x v="0"/>
    <n v="0"/>
    <n v="0"/>
    <n v="1"/>
    <s v="ok"/>
    <n v="1"/>
    <n v="2"/>
    <n v="3"/>
    <n v="0"/>
    <n v="6"/>
    <s v="Low Risk"/>
    <n v="9"/>
    <s v="6-11 bulan"/>
  </r>
  <r>
    <s v="KRM01957"/>
    <d v="2026-02-20T00:00:00"/>
    <x v="3"/>
    <s v="Tidak Diketahui"/>
    <s v="Invalid"/>
    <n v="21"/>
    <s v="Perempuan"/>
    <x v="5"/>
    <n v="3747000"/>
    <n v="0.23231918868428075"/>
    <x v="13"/>
    <s v="Jawa Barat"/>
    <x v="0"/>
    <s v="Beat Street"/>
    <s v="Matic Entry"/>
    <n v="17993992"/>
    <n v="1799000"/>
    <s v="Low"/>
    <n v="0.1"/>
    <x v="5"/>
    <n v="0.14499999999999999"/>
    <n v="870500"/>
    <n v="20892000"/>
    <x v="0"/>
    <x v="0"/>
    <n v="0"/>
    <n v="0"/>
    <n v="1"/>
    <s v="ok"/>
    <n v="2"/>
    <n v="3"/>
    <n v="1"/>
    <n v="0"/>
    <n v="6"/>
    <s v="Low Risk"/>
    <n v="8"/>
    <s v="6-11 bulan"/>
  </r>
  <r>
    <s v="KRM01958"/>
    <d v="2026-05-28T00:00:00"/>
    <x v="4"/>
    <s v="Bagus Rahayu"/>
    <s v="87001706623445"/>
    <n v="38"/>
    <s v="Perempuan"/>
    <x v="3"/>
    <n v="6997000"/>
    <n v="0.14077461769329713"/>
    <x v="2"/>
    <s v="Riau"/>
    <x v="0"/>
    <s v="PCX 160"/>
    <s v="Matic Premium"/>
    <n v="35204000"/>
    <n v="5281000"/>
    <s v="Medium"/>
    <n v="0.15"/>
    <x v="2"/>
    <n v="0.14499999999999999"/>
    <n v="985000"/>
    <n v="47279000"/>
    <x v="0"/>
    <x v="0"/>
    <n v="0"/>
    <n v="0"/>
    <n v="1"/>
    <s v="verifikasi"/>
    <n v="1"/>
    <n v="2"/>
    <n v="3"/>
    <n v="0"/>
    <n v="6"/>
    <s v="Low Risk"/>
    <n v="4"/>
    <s v="0-5 bulan"/>
  </r>
  <r>
    <s v="KRM01959"/>
    <d v="2026-01-24T00:00:00"/>
    <x v="5"/>
    <s v="Fitra Setiawan"/>
    <s v="94692610672707"/>
    <n v="55"/>
    <s v="Perempuan"/>
    <x v="3"/>
    <n v="5819000"/>
    <n v="0.13598556452998797"/>
    <x v="10"/>
    <s v="Jawa Timur"/>
    <x v="0"/>
    <s v="CB150R"/>
    <s v="Sport"/>
    <n v="30542000"/>
    <n v="10690000"/>
    <s v="High"/>
    <n v="0.35"/>
    <x v="4"/>
    <n v="0.14499999999999999"/>
    <n v="791300"/>
    <n v="28488000"/>
    <x v="0"/>
    <x v="0"/>
    <n v="0"/>
    <n v="0"/>
    <n v="1"/>
    <m/>
    <n v="1"/>
    <n v="1"/>
    <n v="2"/>
    <n v="0"/>
    <n v="4"/>
    <s v="Low Risk"/>
    <n v="8"/>
    <s v="6-11 bulan"/>
  </r>
  <r>
    <s v="KRM01960"/>
    <d v="2026-05-07T00:00:00"/>
    <x v="4"/>
    <s v="Ahmad Hartono"/>
    <s v="57142703993759"/>
    <n v="43"/>
    <s v="Perempuan"/>
    <x v="9"/>
    <n v="4388000"/>
    <n v="0.11943938012762079"/>
    <x v="12"/>
    <s v="DKI Jakarta"/>
    <x v="2"/>
    <s v="Nex II"/>
    <s v="Matic Entry"/>
    <n v="16251000"/>
    <n v="6500000"/>
    <s v="High"/>
    <n v="0.4"/>
    <x v="5"/>
    <n v="0.14499999999999999"/>
    <n v="524100"/>
    <n v="12579000"/>
    <x v="0"/>
    <x v="0"/>
    <n v="0"/>
    <n v="0"/>
    <n v="1"/>
    <m/>
    <n v="1"/>
    <n v="1"/>
    <n v="1"/>
    <n v="0"/>
    <n v="3"/>
    <s v="Low Risk"/>
    <n v="5"/>
    <s v="0-5 bulan"/>
  </r>
  <r>
    <s v="KRM01961"/>
    <d v="2026-06-18T00:00:00"/>
    <x v="0"/>
    <s v="Rizky Pratama"/>
    <s v="44772512597037"/>
    <n v="50"/>
    <s v="Lakilaki"/>
    <x v="3"/>
    <n v="3963000"/>
    <n v="0.19545798637395911"/>
    <x v="17"/>
    <s v="Jawa Barat"/>
    <x v="0"/>
    <s v="Beat Street"/>
    <s v="Matic Entry"/>
    <n v="19216000"/>
    <n v="4804000"/>
    <s v="Medium"/>
    <n v="0.25"/>
    <x v="5"/>
    <n v="0.14499999999999999"/>
    <n v="774600"/>
    <n v="18591000"/>
    <x v="0"/>
    <x v="0"/>
    <n v="0"/>
    <n v="0"/>
    <n v="1"/>
    <s v="ok"/>
    <n v="1"/>
    <n v="2"/>
    <n v="1"/>
    <n v="0"/>
    <n v="4"/>
    <s v="Low Risk"/>
    <n v="4"/>
    <s v="0-5 bulan"/>
  </r>
  <r>
    <s v="KRM01962"/>
    <d v="2026-03-27T00:00:00"/>
    <x v="1"/>
    <s v="Putri Permata"/>
    <s v="85831309535560"/>
    <n v="36"/>
    <s v="Lakilaki"/>
    <x v="1"/>
    <n v="8942000"/>
    <n v="0.10965108476850817"/>
    <x v="11"/>
    <s v="Sumatera Utara"/>
    <x v="1"/>
    <s v="MT15"/>
    <s v="Sport Naked"/>
    <n v="37232000"/>
    <n v="7446000"/>
    <s v="Medium"/>
    <n v="0.2"/>
    <x v="2"/>
    <n v="0.14499999999999999"/>
    <n v="980500"/>
    <n v="47062000"/>
    <x v="0"/>
    <x v="0"/>
    <n v="0"/>
    <n v="0"/>
    <n v="1"/>
    <m/>
    <n v="1"/>
    <n v="2"/>
    <n v="3"/>
    <n v="0"/>
    <n v="6"/>
    <s v="Low Risk"/>
    <n v="6"/>
    <s v="6-11 bulan"/>
  </r>
  <r>
    <s v="KRM01963"/>
    <d v="2026-03-24T00:00:00"/>
    <x v="1"/>
    <s v="Ayu Rahayu"/>
    <s v="47382110954757"/>
    <n v="30"/>
    <s v="Perempuan"/>
    <x v="8"/>
    <n v="2863000"/>
    <n v="0.2662591687041565"/>
    <x v="19"/>
    <s v="Jawa Barat"/>
    <x v="0"/>
    <s v="Vario 125"/>
    <s v="Matic Mid"/>
    <n v="25733000"/>
    <n v="2573000"/>
    <s v="Low"/>
    <n v="0.1"/>
    <x v="2"/>
    <n v="0.14499999999999999"/>
    <n v="762300"/>
    <n v="36593000"/>
    <x v="0"/>
    <x v="2"/>
    <n v="0"/>
    <n v="0"/>
    <n v="0"/>
    <s v="ok"/>
    <n v="2"/>
    <n v="3"/>
    <n v="3"/>
    <n v="0"/>
    <n v="8"/>
    <s v="Medium Risk"/>
    <n v="6"/>
    <s v="6-11 bulan"/>
  </r>
  <r>
    <s v="KRM01964"/>
    <d v="2026-05-04T00:00:00"/>
    <x v="4"/>
    <s v="Dian Kurniawan"/>
    <s v="83691708751252"/>
    <n v="32"/>
    <s v="Lakilaki"/>
    <x v="3"/>
    <n v="3103000"/>
    <n v="1.2235256203673863"/>
    <x v="12"/>
    <s v="DKI Jakarta"/>
    <x v="1"/>
    <s v="XMAX 250"/>
    <s v="Maxi Scooter"/>
    <n v="62368000"/>
    <n v="6237000"/>
    <s v="Low"/>
    <n v="0.1"/>
    <x v="3"/>
    <n v="0.14499999999999999"/>
    <n v="3796600"/>
    <n v="68339000"/>
    <x v="0"/>
    <x v="0"/>
    <n v="0"/>
    <n v="0"/>
    <n v="1"/>
    <m/>
    <n v="4"/>
    <n v="3"/>
    <n v="1"/>
    <n v="0"/>
    <n v="8"/>
    <s v="Medium Risk"/>
    <n v="5"/>
    <s v="0-5 bulan"/>
  </r>
  <r>
    <s v="KRM01965"/>
    <d v="2026-03-15T00:00:00"/>
    <x v="1"/>
    <s v="Ayu Wijaya"/>
    <s v="47462909773222"/>
    <n v="45"/>
    <s v="Lakilaki"/>
    <x v="5"/>
    <n v="4982000"/>
    <n v="0.20369329586511442"/>
    <x v="15"/>
    <s v="DKI Jakarta"/>
    <x v="1"/>
    <s v="MT15"/>
    <s v="Sport Naked"/>
    <n v="39168000"/>
    <n v="13709000"/>
    <s v="High"/>
    <n v="0.35"/>
    <x v="4"/>
    <n v="0.14499999999999999"/>
    <n v="1014800"/>
    <n v="36534000"/>
    <x v="0"/>
    <x v="0"/>
    <n v="0"/>
    <n v="0"/>
    <n v="1"/>
    <m/>
    <n v="2"/>
    <n v="1"/>
    <n v="2"/>
    <n v="0"/>
    <n v="5"/>
    <s v="Low Risk"/>
    <n v="7"/>
    <s v="6-11 bulan"/>
  </r>
  <r>
    <s v="KRM01966"/>
    <d v="2026-02-24T00:00:00"/>
    <x v="3"/>
    <s v="Joko Saputra"/>
    <s v="84541101797976"/>
    <n v="42"/>
    <s v="Perempuan"/>
    <x v="0"/>
    <n v="5364000"/>
    <n v="0.17382550335570471"/>
    <x v="8"/>
    <s v="Banten"/>
    <x v="1"/>
    <s v="Lexi LX 155"/>
    <s v="Matic Mid"/>
    <n v="29239000"/>
    <n v="5848000"/>
    <s v="Medium"/>
    <n v="0.2"/>
    <x v="4"/>
    <n v="0.14499999999999999"/>
    <n v="932400"/>
    <n v="33566000"/>
    <x v="0"/>
    <x v="0"/>
    <n v="0"/>
    <n v="0"/>
    <n v="1"/>
    <s v="verifikasi"/>
    <n v="1"/>
    <n v="2"/>
    <n v="2"/>
    <n v="0"/>
    <n v="5"/>
    <s v="Low Risk"/>
    <n v="7"/>
    <s v="6-11 bulan"/>
  </r>
  <r>
    <s v="KRM01967"/>
    <d v="2026-05-06T00:00:00"/>
    <x v="4"/>
    <s v="Rina Purnama"/>
    <s v="60232609522894"/>
    <n v="33"/>
    <s v="Lakilaki"/>
    <x v="6"/>
    <n v="5434000"/>
    <n v="0.14184762605815238"/>
    <x v="17"/>
    <s v="Jawa Barat"/>
    <x v="4"/>
    <s v="KLX 150"/>
    <s v="Trail"/>
    <n v="36024000"/>
    <n v="12608000"/>
    <s v="High"/>
    <n v="0.35"/>
    <x v="2"/>
    <n v="0.14499999999999999"/>
    <n v="770800"/>
    <n v="36997000"/>
    <x v="0"/>
    <x v="0"/>
    <n v="0"/>
    <n v="0"/>
    <n v="1"/>
    <s v="approved"/>
    <n v="1"/>
    <n v="1"/>
    <n v="3"/>
    <n v="0"/>
    <n v="5"/>
    <s v="Low Risk"/>
    <n v="5"/>
    <s v="0-5 bulan"/>
  </r>
  <r>
    <s v="KRM01968"/>
    <d v="2026-01-20T00:00:00"/>
    <x v="5"/>
    <s v="Dian Anggraini"/>
    <s v="47032901892036"/>
    <n v="41"/>
    <s v="Lakilaki"/>
    <x v="5"/>
    <n v="3343000"/>
    <n v="0.17894107089440622"/>
    <x v="6"/>
    <s v="DIY"/>
    <x v="1"/>
    <s v="Aerox 155"/>
    <s v="Matic Sport"/>
    <n v="32011000"/>
    <n v="11204000"/>
    <s v="High"/>
    <n v="0.35"/>
    <x v="1"/>
    <n v="0.14499999999999999"/>
    <n v="598200"/>
    <n v="35892000"/>
    <x v="1"/>
    <x v="3"/>
    <n v="15"/>
    <n v="1"/>
    <n v="3"/>
    <s v="verifikasi"/>
    <n v="1"/>
    <n v="1"/>
    <n v="4"/>
    <n v="2"/>
    <n v="8"/>
    <s v="Medium Risk"/>
    <n v="9"/>
    <s v="6-11 bulan"/>
  </r>
  <r>
    <s v="KRM01969"/>
    <d v="2026-01-18T00:00:00"/>
    <x v="5"/>
    <s v="Ayu Rahayu"/>
    <s v="79101503816573"/>
    <n v="46"/>
    <s v="Perempuan"/>
    <x v="6"/>
    <n v="6645000"/>
    <n v="0.23804364183596688"/>
    <x v="17"/>
    <s v="Jawa Barat"/>
    <x v="1"/>
    <s v="XMAX 250"/>
    <s v="Maxi Scooter"/>
    <n v="61131000"/>
    <n v="6113000"/>
    <s v="Low"/>
    <n v="0.1"/>
    <x v="1"/>
    <n v="0.14499999999999999"/>
    <n v="1581800"/>
    <n v="94906000"/>
    <x v="0"/>
    <x v="0"/>
    <n v="0"/>
    <n v="0"/>
    <n v="1"/>
    <m/>
    <n v="2"/>
    <n v="3"/>
    <n v="4"/>
    <n v="0"/>
    <n v="9"/>
    <s v="High Risk"/>
    <n v="9"/>
    <s v="6-11 bulan"/>
  </r>
  <r>
    <s v="KRM01970"/>
    <d v="2026-04-04T00:00:00"/>
    <x v="2"/>
    <s v="Fajar Saputra"/>
    <s v="69001510732959"/>
    <n v="56"/>
    <s v="Perempuan"/>
    <x v="4"/>
    <n v="6029000"/>
    <n v="4.9096035826836956E-2"/>
    <x v="5"/>
    <s v="Kalimantan Timur"/>
    <x v="3"/>
    <s v="Dazz"/>
    <s v="Matic Entry"/>
    <n v="15839000"/>
    <n v="5544000"/>
    <s v="High"/>
    <n v="0.35"/>
    <x v="1"/>
    <n v="0.14499999999999999"/>
    <n v="296000"/>
    <n v="17758000"/>
    <x v="0"/>
    <x v="0"/>
    <n v="0"/>
    <n v="0"/>
    <n v="1"/>
    <m/>
    <n v="1"/>
    <n v="1"/>
    <n v="4"/>
    <n v="0"/>
    <n v="6"/>
    <s v="Low Risk"/>
    <n v="6"/>
    <s v="6-11 bulan"/>
  </r>
  <r>
    <s v="KRM01971"/>
    <d v="2026-02-19T00:00:00"/>
    <x v="3"/>
    <s v="Indah Anggraini"/>
    <s v="52802503855956"/>
    <n v="23"/>
    <s v="Lakilaki"/>
    <x v="1"/>
    <n v="6718000"/>
    <n v="0.20690681750520989"/>
    <x v="9"/>
    <s v="Jawa Tengah"/>
    <x v="1"/>
    <s v="Freego"/>
    <s v="Matic Mid"/>
    <n v="22411000"/>
    <n v="7844000"/>
    <s v="High"/>
    <n v="0.35"/>
    <x v="0"/>
    <n v="0.14499999999999999"/>
    <n v="1390000"/>
    <n v="16680000"/>
    <x v="0"/>
    <x v="0"/>
    <n v="0"/>
    <n v="0"/>
    <n v="1"/>
    <s v="approved"/>
    <n v="2"/>
    <n v="1"/>
    <n v="1"/>
    <n v="0"/>
    <n v="4"/>
    <s v="Low Risk"/>
    <n v="8"/>
    <s v="6-11 bulan"/>
  </r>
  <r>
    <s v="KRM01972"/>
    <d v="2026-06-03T00:00:00"/>
    <x v="0"/>
    <s v="Agus Sari"/>
    <s v="86381602537359"/>
    <n v="25"/>
    <s v="Lakilaki"/>
    <x v="2"/>
    <n v="3435000"/>
    <n v="0.12823871906841339"/>
    <x v="11"/>
    <s v="Sumatera Utara"/>
    <x v="2"/>
    <s v="Nex II"/>
    <s v="Matic Entry"/>
    <n v="16730000"/>
    <n v="3346000"/>
    <s v="Medium"/>
    <n v="0.2"/>
    <x v="2"/>
    <n v="0.14499999999999999"/>
    <n v="440500"/>
    <n v="21146000"/>
    <x v="0"/>
    <x v="0"/>
    <n v="0"/>
    <n v="0"/>
    <n v="1"/>
    <s v="survey ulang"/>
    <n v="1"/>
    <n v="2"/>
    <n v="3"/>
    <n v="0"/>
    <n v="6"/>
    <s v="Low Risk"/>
    <n v="4"/>
    <s v="0-5 bulan"/>
  </r>
  <r>
    <s v="KRM01973"/>
    <d v="2026-03-31T00:00:00"/>
    <x v="1"/>
    <s v="Reza Wijaya"/>
    <s v="85461908564559"/>
    <n v="53"/>
    <s v="Lakilaki"/>
    <x v="0"/>
    <n v="4914000"/>
    <n v="0.1783068783068783"/>
    <x v="1"/>
    <s v="Sumatera Selatan"/>
    <x v="1"/>
    <s v="Mio M3"/>
    <s v="Matic Entry"/>
    <n v="18113000"/>
    <n v="1811000"/>
    <s v="Low"/>
    <n v="0.1"/>
    <x v="5"/>
    <n v="0.14499999999999999"/>
    <n v="876200"/>
    <n v="21030000"/>
    <x v="0"/>
    <x v="0"/>
    <n v="0"/>
    <n v="0"/>
    <n v="1"/>
    <s v="verifikasi"/>
    <n v="1"/>
    <n v="3"/>
    <n v="1"/>
    <n v="0"/>
    <n v="5"/>
    <s v="Low Risk"/>
    <n v="6"/>
    <s v="6-11 bulan"/>
  </r>
  <r>
    <s v="KRM01974"/>
    <d v="2026-01-06T00:00:00"/>
    <x v="5"/>
    <s v="Maya Pratama"/>
    <s v="70412903756664"/>
    <n v="47"/>
    <s v="Perempuan"/>
    <x v="6"/>
    <n v="5807000"/>
    <n v="0.18293438952987773"/>
    <x v="10"/>
    <s v="Jawa Timur"/>
    <x v="1"/>
    <s v="Freego"/>
    <s v="Matic Mid"/>
    <n v="23252000"/>
    <n v="3488000"/>
    <s v="Medium"/>
    <n v="0.15"/>
    <x v="5"/>
    <n v="0.14499999999999999"/>
    <n v="1062300"/>
    <n v="25495000"/>
    <x v="0"/>
    <x v="0"/>
    <n v="0"/>
    <n v="0"/>
    <n v="1"/>
    <s v="survey ulang"/>
    <n v="1"/>
    <n v="2"/>
    <n v="1"/>
    <n v="0"/>
    <n v="4"/>
    <s v="Low Risk"/>
    <n v="9"/>
    <s v="6-11 bulan"/>
  </r>
  <r>
    <s v="KRM01975"/>
    <d v="2026-04-13T00:00:00"/>
    <x v="2"/>
    <s v="Dani Anggraini"/>
    <s v="81172411958325"/>
    <n v="38"/>
    <s v="Perempuan"/>
    <x v="0"/>
    <n v="6590000"/>
    <n v="0.27097116843702579"/>
    <x v="4"/>
    <s v="Kalimantan Selatan"/>
    <x v="1"/>
    <s v="Aerox 155"/>
    <s v="Matic Sport"/>
    <n v="33000000"/>
    <n v="6600000"/>
    <s v="Medium"/>
    <n v="0.2"/>
    <x v="3"/>
    <n v="0.14499999999999999"/>
    <n v="1785700"/>
    <n v="32142000"/>
    <x v="0"/>
    <x v="0"/>
    <n v="0"/>
    <n v="0"/>
    <n v="1"/>
    <s v="ok"/>
    <n v="2"/>
    <n v="2"/>
    <n v="1"/>
    <n v="0"/>
    <n v="5"/>
    <s v="Low Risk"/>
    <n v="6"/>
    <s v="6-11 bulan"/>
  </r>
  <r>
    <s v="KRM01976"/>
    <d v="2026-03-04T00:00:00"/>
    <x v="1"/>
    <s v="Tri Wijaya"/>
    <s v="80171908607340"/>
    <n v="35"/>
    <s v="Lakilaki"/>
    <x v="9"/>
    <n v="4636000"/>
    <n v="0.17737273511647972"/>
    <x v="1"/>
    <s v="Sumatera Selatan"/>
    <x v="0"/>
    <s v="Vario 125"/>
    <s v="Matic Mid"/>
    <n v="24268000"/>
    <n v="3640000"/>
    <s v="Medium"/>
    <n v="0.15"/>
    <x v="4"/>
    <n v="0.14499999999999999"/>
    <n v="822300"/>
    <n v="29602000"/>
    <x v="0"/>
    <x v="0"/>
    <n v="0"/>
    <n v="0"/>
    <n v="1"/>
    <s v="approved"/>
    <n v="1"/>
    <n v="2"/>
    <n v="2"/>
    <n v="0"/>
    <n v="5"/>
    <s v="Low Risk"/>
    <n v="7"/>
    <s v="6-11 bulan"/>
  </r>
  <r>
    <s v="KRM01977"/>
    <d v="2026-05-31T00:00:00"/>
    <x v="4"/>
    <s v="Fajar Hartono"/>
    <s v="36222001576210"/>
    <n v="29"/>
    <s v="Perempuan"/>
    <x v="0"/>
    <n v="5982000"/>
    <n v="0.26034770979605482"/>
    <x v="9"/>
    <s v="Jawa Tengah"/>
    <x v="0"/>
    <s v="CB150R"/>
    <s v="Sport"/>
    <n v="30700000"/>
    <n v="7675000"/>
    <s v="Medium"/>
    <n v="0.25"/>
    <x v="3"/>
    <n v="0.14499999999999999"/>
    <n v="1557400"/>
    <n v="28033000"/>
    <x v="0"/>
    <x v="0"/>
    <n v="0"/>
    <n v="0"/>
    <n v="1"/>
    <s v="survey ulang"/>
    <n v="2"/>
    <n v="2"/>
    <n v="1"/>
    <n v="0"/>
    <n v="5"/>
    <s v="Low Risk"/>
    <n v="4"/>
    <s v="0-5 bulan"/>
  </r>
  <r>
    <s v="KRM01978"/>
    <d v="2026-01-27T00:00:00"/>
    <x v="5"/>
    <s v="Ahmad Hakim"/>
    <s v="31591510791793"/>
    <n v="44"/>
    <s v="Perempuan"/>
    <x v="6"/>
    <n v="6897000"/>
    <n v="6.0229085109467888E-2"/>
    <x v="8"/>
    <s v="Banten"/>
    <x v="0"/>
    <s v="Genio"/>
    <s v="Matic Entry"/>
    <n v="19264000"/>
    <n v="4816000"/>
    <s v="Medium"/>
    <n v="0.25"/>
    <x v="1"/>
    <n v="0.14499999999999999"/>
    <n v="415400"/>
    <n v="24922000"/>
    <x v="0"/>
    <x v="0"/>
    <n v="0"/>
    <n v="0"/>
    <n v="1"/>
    <s v="ok"/>
    <n v="1"/>
    <n v="2"/>
    <n v="4"/>
    <n v="0"/>
    <n v="7"/>
    <s v="Medium Risk"/>
    <n v="8"/>
    <s v="6-11 bulan"/>
  </r>
  <r>
    <s v="KRM01979"/>
    <d v="2026-01-17T00:00:00"/>
    <x v="5"/>
    <s v="Ayu Santoso"/>
    <s v="76831211641471"/>
    <n v="26"/>
    <s v="Lakilaki"/>
    <x v="0"/>
    <n v="6423000"/>
    <n v="0.28503814416939127"/>
    <x v="19"/>
    <s v="Jawa Barat"/>
    <x v="1"/>
    <s v="Aerox 155"/>
    <s v="Matic Sport"/>
    <n v="31978000"/>
    <n v="12791000"/>
    <s v="High"/>
    <n v="0.4"/>
    <x v="0"/>
    <n v="0.14499999999999999"/>
    <n v="1830800"/>
    <n v="21969000"/>
    <x v="0"/>
    <x v="0"/>
    <n v="0"/>
    <n v="0"/>
    <n v="1"/>
    <s v="data kurang"/>
    <n v="2"/>
    <n v="1"/>
    <n v="1"/>
    <n v="0"/>
    <n v="4"/>
    <s v="Low Risk"/>
    <n v="9"/>
    <s v="6-11 bulan"/>
  </r>
  <r>
    <s v="KRM01980"/>
    <d v="2026-07-01T00:00:00"/>
    <x v="12"/>
    <s v="Fitriani Setiawan"/>
    <s v="45481807753551"/>
    <n v="29"/>
    <s v="Lakilaki"/>
    <x v="1"/>
    <n v="3931000"/>
    <n v="0.22513355380310354"/>
    <x v="16"/>
    <s v="Jawa Timur"/>
    <x v="0"/>
    <s v="Beat Street"/>
    <s v="Matic Entry"/>
    <n v="18693000"/>
    <n v="5608000"/>
    <s v="High"/>
    <n v="0.3"/>
    <x v="3"/>
    <n v="0.14499999999999999"/>
    <n v="885000"/>
    <n v="15931000"/>
    <x v="0"/>
    <x v="0"/>
    <n v="0"/>
    <n v="0"/>
    <n v="1"/>
    <s v="approved"/>
    <n v="2"/>
    <n v="1"/>
    <n v="1"/>
    <n v="0"/>
    <n v="4"/>
    <s v="Low Risk"/>
    <n v="3"/>
    <s v="0-5 bulan"/>
  </r>
  <r>
    <s v="KRM01981"/>
    <d v="2026-04-02T00:00:00"/>
    <x v="2"/>
    <s v="Dewi Anggraini"/>
    <s v="75652111658385"/>
    <n v="55"/>
    <s v="Perempuan"/>
    <x v="2"/>
    <n v="1601000"/>
    <n v="0.95696439725171767"/>
    <x v="13"/>
    <s v="Jawa Barat"/>
    <x v="1"/>
    <s v="NMAX 155"/>
    <s v="Matic Premium"/>
    <n v="34849000"/>
    <n v="12197000"/>
    <s v="High"/>
    <n v="0.35"/>
    <x v="3"/>
    <n v="0.14499999999999999"/>
    <n v="1532100"/>
    <n v="27579000"/>
    <x v="0"/>
    <x v="0"/>
    <n v="0"/>
    <n v="0"/>
    <n v="1"/>
    <s v="survey ulang"/>
    <n v="4"/>
    <n v="1"/>
    <n v="1"/>
    <n v="0"/>
    <n v="6"/>
    <s v="Low Risk"/>
    <n v="6"/>
    <s v="6-11 bulan"/>
  </r>
  <r>
    <s v="KRM01982"/>
    <d v="2026-02-19T00:00:00"/>
    <x v="3"/>
    <s v="Sri Cahyono"/>
    <s v="71861205779349"/>
    <n v="23"/>
    <s v="Perempuan"/>
    <x v="3"/>
    <n v="4009000"/>
    <n v="0.27672736343227738"/>
    <x v="10"/>
    <s v="Jawa Timur"/>
    <x v="1"/>
    <s v="Aerox 155"/>
    <s v="Matic Sport"/>
    <n v="32742000"/>
    <n v="4911000"/>
    <s v="Medium"/>
    <n v="0.15"/>
    <x v="4"/>
    <n v="0.14499999999999999"/>
    <n v="1109400"/>
    <n v="39938000"/>
    <x v="0"/>
    <x v="0"/>
    <n v="0"/>
    <n v="0"/>
    <n v="1"/>
    <s v="verifikasi"/>
    <n v="2"/>
    <n v="2"/>
    <n v="2"/>
    <n v="0"/>
    <n v="6"/>
    <s v="Low Risk"/>
    <n v="8"/>
    <s v="6-11 bulan"/>
  </r>
  <r>
    <s v="KRM01983"/>
    <d v="2026-05-05T00:00:00"/>
    <x v="4"/>
    <s v="Indah Santoso"/>
    <s v="92792108982220"/>
    <n v="45"/>
    <s v="Perempuan"/>
    <x v="0"/>
    <n v="4597000"/>
    <n v="0.17652817054600828"/>
    <x v="12"/>
    <s v="DKI Jakarta"/>
    <x v="0"/>
    <s v="Revo X"/>
    <s v="Bebek"/>
    <n v="18457000"/>
    <n v="6460000"/>
    <s v="High"/>
    <n v="0.35"/>
    <x v="3"/>
    <n v="0.14499999999999999"/>
    <n v="811500"/>
    <n v="14606000"/>
    <x v="0"/>
    <x v="0"/>
    <n v="0"/>
    <n v="0"/>
    <n v="1"/>
    <s v="survey ulang"/>
    <n v="1"/>
    <n v="1"/>
    <n v="1"/>
    <n v="0"/>
    <n v="3"/>
    <s v="Low Risk"/>
    <n v="5"/>
    <s v="0-5 bulan"/>
  </r>
  <r>
    <s v="KRM01984"/>
    <d v="2026-07-01T00:00:00"/>
    <x v="12"/>
    <s v="Bagus Saputra"/>
    <s v="55551705884630"/>
    <n v="57"/>
    <s v="Perempuan"/>
    <x v="9"/>
    <n v="4323000"/>
    <n v="0.23784408975248669"/>
    <x v="6"/>
    <s v="DIY"/>
    <x v="1"/>
    <s v="NMAX 155"/>
    <s v="Matic Premium"/>
    <n v="36751000"/>
    <n v="5513000"/>
    <s v="Medium"/>
    <n v="0.15"/>
    <x v="2"/>
    <n v="0.14499999999999999"/>
    <n v="1028200"/>
    <n v="49355000"/>
    <x v="0"/>
    <x v="0"/>
    <n v="0"/>
    <n v="0"/>
    <n v="1"/>
    <m/>
    <n v="2"/>
    <n v="2"/>
    <n v="3"/>
    <n v="0"/>
    <n v="7"/>
    <s v="Medium Risk"/>
    <n v="3"/>
    <s v="0-5 bulan"/>
  </r>
  <r>
    <s v="KRM01985"/>
    <d v="2026-03-02T00:00:00"/>
    <x v="1"/>
    <s v="Fitra Pratama"/>
    <s v="56002606732595"/>
    <n v="33"/>
    <s v="Lakilaki"/>
    <x v="9"/>
    <n v="3881000"/>
    <n v="9.8376707034269512E-2"/>
    <x v="2"/>
    <s v="Riau"/>
    <x v="3"/>
    <s v="Dazz"/>
    <s v="Matic Entry"/>
    <n v="16569000"/>
    <n v="4971000"/>
    <s v="High"/>
    <n v="0.3"/>
    <x v="2"/>
    <n v="0.14499999999999999"/>
    <n v="381800"/>
    <n v="18325000"/>
    <x v="0"/>
    <x v="0"/>
    <n v="0"/>
    <n v="0"/>
    <n v="1"/>
    <s v="survey ulang"/>
    <n v="1"/>
    <n v="1"/>
    <n v="3"/>
    <n v="0"/>
    <n v="5"/>
    <s v="Low Risk"/>
    <n v="7"/>
    <s v="6-11 bulan"/>
  </r>
  <r>
    <s v="KRM01987"/>
    <d v="2026-05-27T00:00:00"/>
    <x v="4"/>
    <s v="Siti Saputra"/>
    <s v="47661007672181"/>
    <n v="47"/>
    <s v="Lakilaki"/>
    <x v="8"/>
    <n v="3187000"/>
    <n v="0.24571697521179792"/>
    <x v="4"/>
    <s v="Kalimantan Selatan"/>
    <x v="0"/>
    <s v="Beat Street"/>
    <s v="Matic Entry"/>
    <n v="18213000"/>
    <n v="3643000"/>
    <s v="Medium"/>
    <n v="0.2"/>
    <x v="5"/>
    <n v="0.14499999999999999"/>
    <n v="783100"/>
    <n v="18795000"/>
    <x v="0"/>
    <x v="0"/>
    <n v="0"/>
    <n v="0"/>
    <n v="1"/>
    <s v="verifikasi"/>
    <n v="2"/>
    <n v="2"/>
    <n v="1"/>
    <n v="0"/>
    <n v="5"/>
    <s v="Low Risk"/>
    <n v="4"/>
    <s v="0-5 bulan"/>
  </r>
  <r>
    <s v="KRM01988"/>
    <d v="2026-05-31T00:00:00"/>
    <x v="4"/>
    <s v="Dian Cahyono"/>
    <s v="32982702729564"/>
    <n v="30"/>
    <s v="Perempuan"/>
    <x v="9"/>
    <n v="4078000"/>
    <n v="0.16319274153997057"/>
    <x v="13"/>
    <s v="Jawa Barat"/>
    <x v="2"/>
    <s v="Nex II"/>
    <s v="Matic Entry"/>
    <n v="16508000"/>
    <n v="4127000"/>
    <s v="Medium"/>
    <n v="0.25"/>
    <x v="5"/>
    <n v="0.14499999999999999"/>
    <n v="665500"/>
    <n v="15972000"/>
    <x v="0"/>
    <x v="0"/>
    <n v="0"/>
    <n v="0"/>
    <n v="1"/>
    <s v="survey ulang"/>
    <n v="1"/>
    <n v="2"/>
    <n v="1"/>
    <n v="0"/>
    <n v="4"/>
    <s v="Low Risk"/>
    <n v="4"/>
    <s v="0-5 bulan"/>
  </r>
  <r>
    <s v="KRM01989"/>
    <d v="2026-04-25T00:00:00"/>
    <x v="2"/>
    <s v="Indah Utami"/>
    <s v="66732303562805"/>
    <n v="32"/>
    <s v="Lakilaki"/>
    <x v="0"/>
    <n v="7463000"/>
    <n v="8.4617446067265178E-2"/>
    <x v="9"/>
    <s v="Jawa Tengah"/>
    <x v="2"/>
    <s v="Address"/>
    <s v="Matic Mid"/>
    <n v="21124000"/>
    <n v="5281000"/>
    <s v="Medium"/>
    <n v="0.25"/>
    <x v="4"/>
    <n v="0.14499999999999999"/>
    <n v="631500"/>
    <n v="22735000"/>
    <x v="0"/>
    <x v="0"/>
    <n v="0"/>
    <n v="0"/>
    <n v="1"/>
    <s v="approved"/>
    <n v="1"/>
    <n v="2"/>
    <n v="2"/>
    <n v="0"/>
    <n v="5"/>
    <s v="Low Risk"/>
    <n v="5"/>
    <s v="0-5 bulan"/>
  </r>
  <r>
    <s v="KRM01990"/>
    <d v="2026-09-01T00:00:00"/>
    <x v="8"/>
    <s v="Reza Wibowo"/>
    <s v="36441401722997"/>
    <n v="22"/>
    <s v="Perempuan"/>
    <x v="6"/>
    <n v="4257000"/>
    <n v="0.17641531595019966"/>
    <x v="17"/>
    <s v="Jawa Barat"/>
    <x v="1"/>
    <s v="R15"/>
    <s v="Sport"/>
    <n v="43539000"/>
    <n v="17416000"/>
    <s v="High"/>
    <n v="0.4"/>
    <x v="1"/>
    <n v="0.14499999999999999"/>
    <n v="751000"/>
    <n v="45063000"/>
    <x v="0"/>
    <x v="0"/>
    <n v="0"/>
    <n v="0"/>
    <n v="1"/>
    <m/>
    <n v="1"/>
    <n v="1"/>
    <n v="4"/>
    <n v="0"/>
    <n v="6"/>
    <s v="Low Risk"/>
    <n v="1"/>
    <s v="0-5 bulan"/>
  </r>
  <r>
    <s v="KRM01991"/>
    <d v="2026-02-16T00:00:00"/>
    <x v="3"/>
    <s v="Sri Wijaya"/>
    <s v="64142005575738"/>
    <n v="29"/>
    <s v="Lakilaki"/>
    <x v="9"/>
    <n v="5366000"/>
    <n v="0.13635855385762208"/>
    <x v="20"/>
    <s v="DKI Jakarta"/>
    <x v="0"/>
    <s v="Revo X"/>
    <s v="Bebek"/>
    <n v="18030000"/>
    <n v="7212000"/>
    <s v="High"/>
    <n v="0.4"/>
    <x v="3"/>
    <n v="0.14499999999999999"/>
    <n v="731700"/>
    <n v="13170000"/>
    <x v="0"/>
    <x v="0"/>
    <n v="0"/>
    <n v="0"/>
    <n v="1"/>
    <s v="ok"/>
    <n v="1"/>
    <n v="1"/>
    <n v="1"/>
    <n v="0"/>
    <n v="3"/>
    <s v="Low Risk"/>
    <n v="8"/>
    <s v="6-11 bulan"/>
  </r>
  <r>
    <s v="KRM01992"/>
    <d v="2026-02-18T00:00:00"/>
    <x v="3"/>
    <s v="Fitra Prasetyo"/>
    <s v="80132302762528"/>
    <n v="34"/>
    <s v="Lakilaki"/>
    <x v="4"/>
    <n v="4798000"/>
    <n v="0.3720508545227178"/>
    <x v="9"/>
    <s v="Jawa Tengah"/>
    <x v="1"/>
    <s v="MT15"/>
    <s v="Sport Naked"/>
    <n v="36902000"/>
    <n v="3690000"/>
    <s v="Low"/>
    <n v="0.1"/>
    <x v="5"/>
    <n v="0.14499999999999999"/>
    <n v="1785100"/>
    <n v="42843000"/>
    <x v="0"/>
    <x v="0"/>
    <n v="0"/>
    <n v="0"/>
    <n v="1"/>
    <m/>
    <n v="3"/>
    <n v="3"/>
    <n v="1"/>
    <n v="0"/>
    <n v="7"/>
    <s v="Medium Risk"/>
    <n v="8"/>
    <s v="6-11 bulan"/>
  </r>
  <r>
    <s v="KRM01993"/>
    <d v="2026-06-08T00:00:00"/>
    <x v="0"/>
    <s v="Ayu Fauzi"/>
    <s v="50942308841113"/>
    <n v="36"/>
    <s v="Perempuan"/>
    <x v="1"/>
    <n v="6935000"/>
    <n v="0.17062725306416726"/>
    <x v="20"/>
    <s v="DKI Jakarta"/>
    <x v="0"/>
    <s v="Vario 160"/>
    <s v="Matic Mid"/>
    <n v="29353000"/>
    <n v="7338000"/>
    <s v="Medium"/>
    <n v="0.25"/>
    <x v="5"/>
    <n v="0.14499999999999999"/>
    <n v="1183300"/>
    <n v="28399000"/>
    <x v="0"/>
    <x v="0"/>
    <n v="0"/>
    <n v="0"/>
    <n v="1"/>
    <m/>
    <n v="1"/>
    <n v="2"/>
    <n v="1"/>
    <n v="0"/>
    <n v="4"/>
    <s v="Low Risk"/>
    <n v="4"/>
    <s v="0-5 bulan"/>
  </r>
  <r>
    <s v="KRM01994"/>
    <d v="2026-01-22T00:00:00"/>
    <x v="5"/>
    <s v="Yusuf Purnama"/>
    <s v="79981206798597"/>
    <n v="58"/>
    <s v="Perempuan"/>
    <x v="1"/>
    <n v="8506000"/>
    <n v="3.794968257700447E-2"/>
    <x v="6"/>
    <s v="DIY"/>
    <x v="0"/>
    <s v="Beat Street"/>
    <s v="Matic Entry"/>
    <n v="18711000"/>
    <n v="7484000"/>
    <s v="High"/>
    <n v="0.4"/>
    <x v="1"/>
    <n v="0.14499999999999999"/>
    <n v="322800"/>
    <n v="19366000"/>
    <x v="0"/>
    <x v="0"/>
    <n v="0"/>
    <n v="0"/>
    <n v="1"/>
    <m/>
    <n v="1"/>
    <n v="1"/>
    <n v="4"/>
    <n v="0"/>
    <n v="6"/>
    <s v="Low Risk"/>
    <n v="9"/>
    <s v="6-11 bulan"/>
  </r>
  <r>
    <s v="KRM01995"/>
    <d v="2026-02-07T00:00:00"/>
    <x v="3"/>
    <s v="Budi Sari"/>
    <s v="95532308761282"/>
    <n v="44"/>
    <s v="Perempuan"/>
    <x v="1"/>
    <n v="12373000"/>
    <n v="0.11980117998868504"/>
    <x v="16"/>
    <s v="Jawa Timur"/>
    <x v="2"/>
    <s v="Nex II"/>
    <s v="Matic Entry"/>
    <n v="17261000"/>
    <n v="1726000"/>
    <s v="Low"/>
    <n v="0.1"/>
    <x v="0"/>
    <n v="0.14499999999999999"/>
    <n v="1482300"/>
    <n v="17788000"/>
    <x v="0"/>
    <x v="0"/>
    <n v="0"/>
    <n v="0"/>
    <n v="1"/>
    <s v="survey ulang"/>
    <n v="1"/>
    <n v="3"/>
    <n v="1"/>
    <n v="0"/>
    <n v="5"/>
    <s v="Low Risk"/>
    <n v="8"/>
    <s v="6-11 bulan"/>
  </r>
  <r>
    <s v="KRM01996"/>
    <d v="2026-01-24T00:00:00"/>
    <x v="5"/>
    <s v="Rina Saputra"/>
    <s v="40662508716036"/>
    <n v="22"/>
    <s v="Perempuan"/>
    <x v="1"/>
    <n v="12165000"/>
    <n v="6.2679819153308669E-2"/>
    <x v="3"/>
    <s v="Sulawesi Selatan"/>
    <x v="2"/>
    <s v="Address"/>
    <s v="Matic Mid"/>
    <n v="21255000"/>
    <n v="2125000"/>
    <s v="Low"/>
    <n v="0.1"/>
    <x v="4"/>
    <n v="0.14499999999999999"/>
    <n v="762500"/>
    <n v="27451000"/>
    <x v="0"/>
    <x v="0"/>
    <n v="0"/>
    <n v="0"/>
    <n v="1"/>
    <s v="verifikasi"/>
    <n v="1"/>
    <n v="3"/>
    <n v="2"/>
    <n v="0"/>
    <n v="6"/>
    <s v="Low Risk"/>
    <n v="8"/>
    <s v="6-11 bulan"/>
  </r>
  <r>
    <s v="KRM01997"/>
    <d v="2026-04-29T00:00:00"/>
    <x v="2"/>
    <s v="Eka Hidayah"/>
    <s v="65711710691948"/>
    <n v="33"/>
    <s v="Perempuan"/>
    <x v="7"/>
    <n v="2539000"/>
    <n v="0.30488381252461599"/>
    <x v="8"/>
    <s v="Banten"/>
    <x v="1"/>
    <s v="Mio M3"/>
    <s v="Matic Entry"/>
    <n v="18002000"/>
    <n v="3600000"/>
    <s v="Medium"/>
    <n v="0.2"/>
    <x v="5"/>
    <n v="0.14499999999999999"/>
    <n v="774100"/>
    <n v="18579000"/>
    <x v="0"/>
    <x v="0"/>
    <n v="0"/>
    <n v="0"/>
    <n v="1"/>
    <s v="data kurang"/>
    <n v="3"/>
    <n v="2"/>
    <n v="1"/>
    <n v="0"/>
    <n v="6"/>
    <s v="Low Risk"/>
    <n v="5"/>
    <s v="0-5 bulan"/>
  </r>
  <r>
    <s v="KRM01998"/>
    <d v="2026-02-15T00:00:00"/>
    <x v="3"/>
    <s v="Eka Susanti"/>
    <s v="70042105631948"/>
    <n v="33"/>
    <s v="Perempuan"/>
    <x v="1"/>
    <n v="7006000"/>
    <n v="0.10048529831572937"/>
    <x v="7"/>
    <s v="Jawa Barat"/>
    <x v="3"/>
    <s v="Dazz"/>
    <s v="Matic Entry"/>
    <n v="16373000"/>
    <n v="3275000"/>
    <s v="Medium"/>
    <n v="0.2"/>
    <x v="5"/>
    <n v="0.14499999999999999"/>
    <n v="704000"/>
    <n v="16897000"/>
    <x v="0"/>
    <x v="0"/>
    <n v="0"/>
    <n v="0"/>
    <n v="1"/>
    <s v="survey ulang"/>
    <n v="1"/>
    <n v="2"/>
    <n v="1"/>
    <n v="0"/>
    <n v="4"/>
    <s v="Low Risk"/>
    <n v="8"/>
    <s v="6-11 bulan"/>
  </r>
  <r>
    <s v="KRM01999"/>
    <d v="2026-10-06T00:00:00"/>
    <x v="6"/>
    <s v="Joko Cahyono"/>
    <s v="62111811511969"/>
    <n v="53"/>
    <s v="Perempuan"/>
    <x v="1"/>
    <n v="14937000"/>
    <n v="0.1803307223672759"/>
    <x v="6"/>
    <s v="DIY"/>
    <x v="0"/>
    <s v="PCX 160"/>
    <s v="Matic Premium"/>
    <n v="37640000"/>
    <n v="9410000"/>
    <s v="Medium"/>
    <n v="0.25"/>
    <x v="0"/>
    <n v="0.14499999999999999"/>
    <n v="2693600"/>
    <n v="32323000"/>
    <x v="0"/>
    <x v="0"/>
    <n v="0"/>
    <n v="0"/>
    <n v="1"/>
    <s v="data kurang"/>
    <n v="1"/>
    <n v="2"/>
    <n v="1"/>
    <n v="0"/>
    <n v="4"/>
    <s v="Low Risk"/>
    <n v="0"/>
    <s v="0-5 bulan"/>
  </r>
  <r>
    <s v="KRM02000"/>
    <d v="2026-06-14T00:00:00"/>
    <x v="0"/>
    <s v="Eka Santoso"/>
    <s v="68292710688971"/>
    <n v="47"/>
    <s v="Lakilaki"/>
    <x v="3"/>
    <n v="5383000"/>
    <n v="8.2686234441761097E-2"/>
    <x v="4"/>
    <s v="Kalimantan Selatan"/>
    <x v="2"/>
    <s v="Nex II"/>
    <s v="Matic Entry"/>
    <n v="16901000"/>
    <n v="3380000"/>
    <s v="Medium"/>
    <n v="0.2"/>
    <x v="2"/>
    <n v="0.14499999999999999"/>
    <n v="445100"/>
    <n v="21363000"/>
    <x v="0"/>
    <x v="0"/>
    <n v="0"/>
    <n v="0"/>
    <n v="1"/>
    <s v="data kurang"/>
    <n v="1"/>
    <n v="2"/>
    <n v="3"/>
    <n v="0"/>
    <n v="6"/>
    <s v="Low Risk"/>
    <n v="4"/>
    <s v="0-5 bulan"/>
  </r>
  <r>
    <s v="KRM02001"/>
    <d v="2026-03-12T00:00:00"/>
    <x v="1"/>
    <s v="Indah Hartono"/>
    <s v="44572001625492"/>
    <n v="35"/>
    <s v="Perempuan"/>
    <x v="9"/>
    <n v="6316000"/>
    <n v="9.0357821405953137E-2"/>
    <x v="17"/>
    <s v="Jawa Barat"/>
    <x v="1"/>
    <s v="Mio M3"/>
    <s v="Matic Entry"/>
    <n v="17695000"/>
    <n v="7078000"/>
    <s v="High"/>
    <n v="0.4"/>
    <x v="5"/>
    <n v="0.14499999999999999"/>
    <n v="570700"/>
    <n v="13696000"/>
    <x v="0"/>
    <x v="0"/>
    <n v="0"/>
    <n v="0"/>
    <n v="1"/>
    <m/>
    <n v="1"/>
    <n v="1"/>
    <n v="1"/>
    <n v="0"/>
    <n v="3"/>
    <s v="Low Risk"/>
    <n v="7"/>
    <s v="6-11 bulan"/>
  </r>
  <r>
    <s v="KRM02002"/>
    <d v="2026-03-24T00:00:00"/>
    <x v="1"/>
    <s v="Sri Cahyono"/>
    <s v="32732904704101"/>
    <n v="52"/>
    <s v="Perempuan"/>
    <x v="0"/>
    <n v="5794000"/>
    <n v="0.10935450465999309"/>
    <x v="14"/>
    <s v="DKI Jakarta"/>
    <x v="1"/>
    <s v="Lexi LX 155"/>
    <s v="Matic Mid"/>
    <n v="29385000"/>
    <n v="7346000"/>
    <s v="Medium"/>
    <n v="0.25"/>
    <x v="1"/>
    <n v="0.14499999999999999"/>
    <n v="633600"/>
    <n v="38017000"/>
    <x v="0"/>
    <x v="0"/>
    <n v="0"/>
    <n v="0"/>
    <n v="1"/>
    <s v="data kurang"/>
    <n v="1"/>
    <n v="2"/>
    <n v="4"/>
    <n v="0"/>
    <n v="7"/>
    <s v="Medium Risk"/>
    <n v="6"/>
    <s v="6-11 bulan"/>
  </r>
  <r>
    <s v="KRM02003"/>
    <d v="2026-01-29T00:00:00"/>
    <x v="5"/>
    <s v="Wahyu Purnama"/>
    <s v="50461110517369"/>
    <n v="24"/>
    <s v="Perempuan"/>
    <x v="1"/>
    <n v="9857000"/>
    <n v="7.8735923709039257E-2"/>
    <x v="9"/>
    <s v="Jawa Tengah"/>
    <x v="0"/>
    <s v="Revo X"/>
    <s v="Bebek"/>
    <n v="18049000"/>
    <n v="3610000"/>
    <s v="Medium"/>
    <n v="0.2"/>
    <x v="5"/>
    <n v="0.14499999999999999"/>
    <n v="776100"/>
    <n v="18626000"/>
    <x v="0"/>
    <x v="0"/>
    <n v="0"/>
    <n v="0"/>
    <n v="1"/>
    <m/>
    <n v="1"/>
    <n v="2"/>
    <n v="1"/>
    <n v="0"/>
    <n v="4"/>
    <s v="Low Risk"/>
    <n v="8"/>
    <s v="6-11 bulan"/>
  </r>
  <r>
    <s v="KRM02004"/>
    <d v="2026-05-18T00:00:00"/>
    <x v="4"/>
    <s v="Siti Hakim"/>
    <s v="66881608787727"/>
    <n v="53"/>
    <s v="Lakilaki"/>
    <x v="6"/>
    <n v="5827000"/>
    <n v="0.50199073279560669"/>
    <x v="15"/>
    <s v="DKI Jakarta"/>
    <x v="1"/>
    <s v="XMAX 250"/>
    <s v="Maxi Scooter"/>
    <n v="60467000"/>
    <n v="6047000"/>
    <s v="Low"/>
    <n v="0.1"/>
    <x v="5"/>
    <n v="0.14499999999999999"/>
    <n v="2925100"/>
    <n v="70202000"/>
    <x v="0"/>
    <x v="0"/>
    <n v="0"/>
    <n v="0"/>
    <n v="1"/>
    <m/>
    <n v="4"/>
    <n v="3"/>
    <n v="1"/>
    <n v="0"/>
    <n v="8"/>
    <s v="Medium Risk"/>
    <n v="5"/>
    <s v="0-5 bulan"/>
  </r>
  <r>
    <s v="KRM02005"/>
    <d v="2026-02-02T00:00:00"/>
    <x v="3"/>
    <s v="Hendra Wibowo"/>
    <s v="37511512755312"/>
    <n v="35"/>
    <s v="Lakilaki"/>
    <x v="0"/>
    <n v="4719000"/>
    <n v="0.1154481881754609"/>
    <x v="2"/>
    <s v="Riau"/>
    <x v="0"/>
    <s v="Vario 125"/>
    <s v="Matic Mid"/>
    <n v="25264000"/>
    <n v="6316000"/>
    <s v="Medium"/>
    <n v="0.25"/>
    <x v="1"/>
    <n v="0.14499999999999999"/>
    <n v="544800"/>
    <n v="32686000"/>
    <x v="0"/>
    <x v="0"/>
    <n v="0"/>
    <n v="0"/>
    <n v="1"/>
    <s v="survey ulang"/>
    <n v="1"/>
    <n v="2"/>
    <n v="4"/>
    <n v="0"/>
    <n v="7"/>
    <s v="Medium Risk"/>
    <n v="8"/>
    <s v="6-11 bulan"/>
  </r>
  <r>
    <s v="KRM02006"/>
    <d v="2026-05-23T00:00:00"/>
    <x v="4"/>
    <s v="Bagus Susanti"/>
    <s v="79301212567574"/>
    <n v="39"/>
    <s v="Lakilaki"/>
    <x v="3"/>
    <n v="4310000"/>
    <n v="0.33865429234338745"/>
    <x v="0"/>
    <s v="Bali"/>
    <x v="1"/>
    <s v="Aerox 155"/>
    <s v="Matic Sport"/>
    <n v="31947000"/>
    <n v="4792000"/>
    <s v="Medium"/>
    <n v="0.15"/>
    <x v="5"/>
    <n v="0.14499999999999999"/>
    <n v="1459600"/>
    <n v="35030000"/>
    <x v="0"/>
    <x v="0"/>
    <n v="0"/>
    <n v="0"/>
    <n v="1"/>
    <s v="approved"/>
    <n v="3"/>
    <n v="2"/>
    <n v="1"/>
    <n v="0"/>
    <n v="6"/>
    <s v="Low Risk"/>
    <n v="4"/>
    <s v="0-5 bulan"/>
  </r>
  <r>
    <s v="KRM02007"/>
    <d v="2026-02-26T00:00:00"/>
    <x v="3"/>
    <s v="Putri Pratama"/>
    <s v="35802408651880"/>
    <n v="40"/>
    <s v="Lakilaki"/>
    <x v="6"/>
    <n v="4182000"/>
    <n v="0.21661884265901482"/>
    <x v="20"/>
    <s v="DKI Jakarta"/>
    <x v="1"/>
    <s v="NMAX 155"/>
    <s v="Matic Premium"/>
    <n v="36694000"/>
    <n v="9174000"/>
    <s v="Medium"/>
    <n v="0.25"/>
    <x v="2"/>
    <n v="0.14499999999999999"/>
    <n v="905900"/>
    <n v="43482000"/>
    <x v="0"/>
    <x v="0"/>
    <n v="0"/>
    <n v="0"/>
    <n v="1"/>
    <s v="verifikasi"/>
    <n v="2"/>
    <n v="2"/>
    <n v="3"/>
    <n v="0"/>
    <n v="7"/>
    <s v="Medium Risk"/>
    <n v="7"/>
    <s v="6-11 bulan"/>
  </r>
  <r>
    <s v="KRM02008"/>
    <d v="2026-04-25T00:00:00"/>
    <x v="2"/>
    <s v="Fitra Susanti"/>
    <s v="83671307597329"/>
    <n v="48"/>
    <s v="Lakilaki"/>
    <x v="0"/>
    <n v="4936000"/>
    <n v="0.41736223662884925"/>
    <x v="1"/>
    <s v="Sumatera Selatan"/>
    <x v="0"/>
    <s v="ADV 160"/>
    <s v="Adventure"/>
    <n v="42585000"/>
    <n v="4258000"/>
    <s v="Low"/>
    <n v="0.1"/>
    <x v="5"/>
    <n v="0.14499999999999999"/>
    <n v="2060100"/>
    <n v="49442000"/>
    <x v="1"/>
    <x v="4"/>
    <n v="169"/>
    <n v="5"/>
    <n v="5"/>
    <m/>
    <n v="4"/>
    <n v="3"/>
    <n v="1"/>
    <n v="4"/>
    <n v="12"/>
    <s v="High Risk"/>
    <n v="5"/>
    <s v="0-5 bulan"/>
  </r>
  <r>
    <s v="KRM02009"/>
    <d v="2026-05-15T00:00:00"/>
    <x v="4"/>
    <s v="Fitra Rahayu"/>
    <s v="92451209875275"/>
    <n v="31"/>
    <s v="Lakilaki"/>
    <x v="5"/>
    <n v="4101000"/>
    <n v="0.12494513533284565"/>
    <x v="2"/>
    <s v="Riau"/>
    <x v="0"/>
    <s v="Vario 125"/>
    <s v="Matic Mid"/>
    <n v="25461000"/>
    <n v="7638000"/>
    <s v="High"/>
    <n v="0.3"/>
    <x v="1"/>
    <n v="0.14499999999999999"/>
    <n v="512400"/>
    <n v="30744000"/>
    <x v="0"/>
    <x v="0"/>
    <n v="0"/>
    <n v="0"/>
    <n v="1"/>
    <s v="survey ulang"/>
    <n v="1"/>
    <n v="1"/>
    <n v="4"/>
    <n v="0"/>
    <n v="6"/>
    <s v="Low Risk"/>
    <n v="5"/>
    <s v="0-5 bulan"/>
  </r>
  <r>
    <s v="KRM02010"/>
    <d v="2026-05-29T00:00:00"/>
    <x v="4"/>
    <s v="Ayu Cahyono"/>
    <s v="92411005909026"/>
    <n v="28"/>
    <s v="Perempuan"/>
    <x v="8"/>
    <n v="2598000"/>
    <n v="0.42197844495765974"/>
    <x v="5"/>
    <s v="Kalimantan Timur"/>
    <x v="0"/>
    <s v="Genio"/>
    <s v="Matic Entry"/>
    <n v="19068000"/>
    <n v="2860000"/>
    <s v="Medium"/>
    <n v="0.15"/>
    <x v="3"/>
    <n v="0.14499999999999999"/>
    <n v="1096300"/>
    <n v="19734000"/>
    <x v="0"/>
    <x v="0"/>
    <n v="0"/>
    <n v="0"/>
    <n v="1"/>
    <m/>
    <n v="4"/>
    <n v="2"/>
    <n v="1"/>
    <n v="0"/>
    <n v="7"/>
    <s v="Medium Risk"/>
    <n v="4"/>
    <s v="0-5 bulan"/>
  </r>
  <r>
    <s v="KRM02011"/>
    <d v="2026-05-10T00:00:00"/>
    <x v="4"/>
    <s v="Siti Lestari"/>
    <s v="72541307856934"/>
    <n v="32"/>
    <s v="Lakilaki"/>
    <x v="6"/>
    <n v="4663000"/>
    <n v="0.21205232682822217"/>
    <x v="11"/>
    <s v="Sumatera Utara"/>
    <x v="1"/>
    <s v="Lexi LX 155"/>
    <s v="Matic Mid"/>
    <n v="29185000"/>
    <n v="4378000"/>
    <s v="Medium"/>
    <n v="0.15"/>
    <x v="4"/>
    <n v="0.14499999999999999"/>
    <n v="988800"/>
    <n v="35599000"/>
    <x v="0"/>
    <x v="0"/>
    <n v="0"/>
    <n v="0"/>
    <n v="1"/>
    <s v="verifikasi"/>
    <n v="2"/>
    <n v="2"/>
    <n v="2"/>
    <n v="0"/>
    <n v="6"/>
    <s v="Low Risk"/>
    <n v="5"/>
    <s v="0-5 bulan"/>
  </r>
  <r>
    <s v="KRM02012"/>
    <d v="2026-04-01T00:00:00"/>
    <x v="2"/>
    <s v="Joko Lestari"/>
    <s v="71002206807105"/>
    <n v="58"/>
    <s v="Perempuan"/>
    <x v="7"/>
    <n v="2079000"/>
    <n v="0.27859547859547862"/>
    <x v="0"/>
    <s v="Bali"/>
    <x v="2"/>
    <s v="Nex II"/>
    <s v="Matic Entry"/>
    <n v="17094000"/>
    <n v="2564000"/>
    <s v="Medium"/>
    <n v="0.15"/>
    <x v="4"/>
    <n v="0.14499999999999999"/>
    <n v="579200"/>
    <n v="20850000"/>
    <x v="0"/>
    <x v="0"/>
    <n v="0"/>
    <n v="0"/>
    <n v="1"/>
    <m/>
    <n v="2"/>
    <n v="2"/>
    <n v="2"/>
    <n v="0"/>
    <n v="6"/>
    <s v="Low Risk"/>
    <n v="6"/>
    <s v="6-11 bulan"/>
  </r>
  <r>
    <s v="KRM02013"/>
    <d v="2026-01-02T00:00:00"/>
    <x v="5"/>
    <s v="Agus Hartono"/>
    <s v="80361605965875"/>
    <n v="41"/>
    <s v="Lakilaki"/>
    <x v="7"/>
    <n v="2865000"/>
    <n v="0.96739965095986036"/>
    <x v="20"/>
    <s v="DKI Jakarta"/>
    <x v="1"/>
    <s v="Aerox 155"/>
    <s v="Matic Sport"/>
    <n v="32275000"/>
    <n v="3228000"/>
    <s v="Low"/>
    <n v="0.1"/>
    <x v="0"/>
    <n v="0.14499999999999999"/>
    <n v="2771600"/>
    <n v="33259000"/>
    <x v="0"/>
    <x v="0"/>
    <n v="0"/>
    <n v="0"/>
    <n v="1"/>
    <s v="approved"/>
    <n v="4"/>
    <n v="3"/>
    <n v="1"/>
    <n v="0"/>
    <n v="8"/>
    <s v="Medium Risk"/>
    <n v="9"/>
    <s v="6-11 bulan"/>
  </r>
  <r>
    <s v="KRM02014"/>
    <d v="2026-03-28T00:00:00"/>
    <x v="1"/>
    <s v="Agus Setiawan"/>
    <s v="44651005802858"/>
    <n v="52"/>
    <s v="Lakilaki"/>
    <x v="0"/>
    <n v="6422000"/>
    <n v="0.32678293366552474"/>
    <x v="10"/>
    <s v="Jawa Timur"/>
    <x v="4"/>
    <s v="KLX 150"/>
    <s v="Trail"/>
    <n v="38783000"/>
    <n v="7757000"/>
    <s v="Medium"/>
    <n v="0.2"/>
    <x v="3"/>
    <n v="0.14499999999999999"/>
    <n v="2098600"/>
    <n v="37774000"/>
    <x v="0"/>
    <x v="0"/>
    <n v="0"/>
    <n v="0"/>
    <n v="1"/>
    <s v="ok"/>
    <n v="3"/>
    <n v="2"/>
    <n v="1"/>
    <n v="0"/>
    <n v="6"/>
    <s v="Low Risk"/>
    <n v="6"/>
    <s v="6-11 bulan"/>
  </r>
  <r>
    <s v="KRM02015"/>
    <d v="2026-03-27T00:00:00"/>
    <x v="1"/>
    <s v="Dian Fauzi"/>
    <s v="55471202621112"/>
    <n v="49"/>
    <s v="Lakilaki"/>
    <x v="0"/>
    <n v="5412000"/>
    <n v="0.25567257945306726"/>
    <x v="10"/>
    <s v="Jawa Timur"/>
    <x v="1"/>
    <s v="Freego"/>
    <s v="Matic Mid"/>
    <n v="22309000"/>
    <n v="7808000"/>
    <s v="High"/>
    <n v="0.35"/>
    <x v="0"/>
    <n v="0.14499999999999999"/>
    <n v="1383700"/>
    <n v="16604000"/>
    <x v="0"/>
    <x v="0"/>
    <n v="0"/>
    <n v="0"/>
    <n v="1"/>
    <m/>
    <n v="2"/>
    <n v="1"/>
    <n v="1"/>
    <n v="0"/>
    <n v="4"/>
    <s v="Low Risk"/>
    <n v="6"/>
    <s v="6-11 bulan"/>
  </r>
  <r>
    <s v="KRM02016"/>
    <d v="2026-02-07T00:00:00"/>
    <x v="3"/>
    <s v="Rahmat Permata"/>
    <s v="84841209588345"/>
    <n v="41"/>
    <s v="Lakilaki"/>
    <x v="1"/>
    <n v="4642000"/>
    <n v="0.35891856958207669"/>
    <x v="6"/>
    <s v="DIY"/>
    <x v="1"/>
    <s v="Freego"/>
    <s v="Matic Mid"/>
    <n v="23282000"/>
    <n v="5821000"/>
    <s v="Medium"/>
    <n v="0.25"/>
    <x v="0"/>
    <n v="0.14499999999999999"/>
    <n v="1666100"/>
    <n v="19993000"/>
    <x v="0"/>
    <x v="0"/>
    <n v="0"/>
    <n v="0"/>
    <n v="1"/>
    <s v="data kurang"/>
    <n v="3"/>
    <n v="2"/>
    <n v="1"/>
    <n v="0"/>
    <n v="6"/>
    <s v="Low Risk"/>
    <n v="8"/>
    <s v="6-11 bulan"/>
  </r>
  <r>
    <s v="KRM02017"/>
    <d v="2026-03-03T00:00:00"/>
    <x v="1"/>
    <s v="Fitra Hakim"/>
    <s v="69622512534011"/>
    <n v="45"/>
    <s v="Lakilaki"/>
    <x v="1"/>
    <n v="7364000"/>
    <n v="0.29807170016295492"/>
    <x v="6"/>
    <s v="DIY"/>
    <x v="0"/>
    <s v="CB150R"/>
    <s v="Sport"/>
    <n v="30673000"/>
    <n v="7668000"/>
    <s v="Medium"/>
    <n v="0.25"/>
    <x v="0"/>
    <n v="0.14499999999999999"/>
    <n v="2195000"/>
    <n v="26341000"/>
    <x v="0"/>
    <x v="0"/>
    <n v="0"/>
    <n v="0"/>
    <n v="1"/>
    <s v="survey ulang"/>
    <n v="2"/>
    <n v="2"/>
    <n v="1"/>
    <n v="0"/>
    <n v="5"/>
    <s v="Low Risk"/>
    <n v="7"/>
    <s v="6-11 bulan"/>
  </r>
  <r>
    <s v="KRM02018"/>
    <d v="2026-06-06T00:00:00"/>
    <x v="0"/>
    <s v="Dian Purnama"/>
    <s v="67002510884530"/>
    <n v="27"/>
    <s v="Perempuan"/>
    <x v="5"/>
    <n v="3833000"/>
    <n v="0.44549960866162275"/>
    <x v="17"/>
    <s v="Jawa Barat"/>
    <x v="0"/>
    <s v="Vario 160"/>
    <s v="Matic Mid"/>
    <n v="29826000"/>
    <n v="11930000"/>
    <s v="High"/>
    <n v="0.4"/>
    <x v="0"/>
    <n v="0.14499999999999999"/>
    <n v="1707600"/>
    <n v="20491000"/>
    <x v="0"/>
    <x v="0"/>
    <n v="0"/>
    <n v="0"/>
    <n v="1"/>
    <s v="survey ulang"/>
    <n v="4"/>
    <n v="1"/>
    <n v="1"/>
    <n v="0"/>
    <n v="6"/>
    <s v="Low Risk"/>
    <n v="4"/>
    <s v="0-5 bulan"/>
  </r>
  <r>
    <s v="KRM02019"/>
    <d v="2026-03-06T00:00:00"/>
    <x v="1"/>
    <s v="Reza Sari"/>
    <s v="69242103738875"/>
    <n v="34"/>
    <s v="Perempuan"/>
    <x v="2"/>
    <n v="3179000"/>
    <n v="0.25202893991821329"/>
    <x v="17"/>
    <s v="Jawa Barat"/>
    <x v="0"/>
    <s v="Genio"/>
    <s v="Matic Entry"/>
    <n v="19744000"/>
    <n v="7898000"/>
    <s v="High"/>
    <n v="0.4"/>
    <x v="3"/>
    <n v="0.14499999999999999"/>
    <n v="801200"/>
    <n v="14422000"/>
    <x v="0"/>
    <x v="0"/>
    <n v="0"/>
    <n v="0"/>
    <n v="1"/>
    <m/>
    <n v="2"/>
    <n v="1"/>
    <n v="1"/>
    <n v="0"/>
    <n v="4"/>
    <s v="Low Risk"/>
    <n v="7"/>
    <s v="6-11 bulan"/>
  </r>
  <r>
    <s v="KRM02020"/>
    <d v="2026-03-31T00:00:00"/>
    <x v="1"/>
    <s v="Ayu Sari"/>
    <s v="59542501593914"/>
    <n v="45"/>
    <s v="Perempuan"/>
    <x v="8"/>
    <n v="2660000"/>
    <n v="0.22657894736842105"/>
    <x v="4"/>
    <s v="Kalimantan Selatan"/>
    <x v="1"/>
    <s v="Aerox 155"/>
    <s v="Matic Sport"/>
    <n v="32253000"/>
    <n v="11289000"/>
    <s v="High"/>
    <n v="0.35"/>
    <x v="1"/>
    <n v="0.14499999999999999"/>
    <n v="602700"/>
    <n v="36163000"/>
    <x v="0"/>
    <x v="0"/>
    <n v="0"/>
    <n v="0"/>
    <n v="1"/>
    <s v="approved"/>
    <n v="2"/>
    <n v="1"/>
    <n v="4"/>
    <n v="0"/>
    <n v="7"/>
    <s v="Medium Risk"/>
    <n v="6"/>
    <s v="6-11 bulan"/>
  </r>
  <r>
    <s v="KRM02021"/>
    <d v="2026-01-01T00:00:00"/>
    <x v="5"/>
    <s v="Dani Pratama"/>
    <s v="40252402745051"/>
    <n v="35"/>
    <s v="Lakilaki"/>
    <x v="1"/>
    <n v="5962000"/>
    <n v="0.10023482053002349"/>
    <x v="8"/>
    <s v="Banten"/>
    <x v="3"/>
    <s v="Dazz"/>
    <s v="Matic Entry"/>
    <n v="15883000"/>
    <n v="4765000"/>
    <s v="High"/>
    <n v="0.3"/>
    <x v="5"/>
    <n v="0.14499999999999999"/>
    <n v="597600"/>
    <n v="14342000"/>
    <x v="0"/>
    <x v="0"/>
    <n v="0"/>
    <n v="0"/>
    <n v="1"/>
    <s v="survey ulang"/>
    <n v="1"/>
    <n v="1"/>
    <n v="1"/>
    <n v="0"/>
    <n v="3"/>
    <s v="Low Risk"/>
    <n v="9"/>
    <s v="6-11 bulan"/>
  </r>
  <r>
    <s v="KRM02022"/>
    <d v="2026-01-27T00:00:00"/>
    <x v="5"/>
    <s v="Fitriani Purnama"/>
    <s v="57971505574964"/>
    <n v="35"/>
    <s v="Lakilaki"/>
    <x v="1"/>
    <n v="6368000"/>
    <n v="4.9905778894472362E-2"/>
    <x v="15"/>
    <s v="DKI Jakarta"/>
    <x v="3"/>
    <s v="Dazz"/>
    <s v="Matic Entry"/>
    <n v="16093000"/>
    <n v="6437000"/>
    <s v="High"/>
    <n v="0.4"/>
    <x v="2"/>
    <n v="0.14499999999999999"/>
    <n v="317800"/>
    <n v="15257000"/>
    <x v="0"/>
    <x v="0"/>
    <n v="0"/>
    <n v="0"/>
    <n v="1"/>
    <s v="data kurang"/>
    <n v="1"/>
    <n v="1"/>
    <n v="3"/>
    <n v="0"/>
    <n v="5"/>
    <s v="Low Risk"/>
    <n v="8"/>
    <s v="6-11 bulan"/>
  </r>
  <r>
    <s v="KRM02023"/>
    <d v="2026-01-17T00:00:00"/>
    <x v="5"/>
    <s v="Ahmad Purnama"/>
    <s v="34631807648006"/>
    <n v="25"/>
    <s v="Perempuan"/>
    <x v="5"/>
    <n v="3166000"/>
    <n v="0.2956727732154138"/>
    <x v="14"/>
    <s v="DKI Jakarta"/>
    <x v="0"/>
    <s v="CB150R"/>
    <s v="Sport"/>
    <n v="31311000"/>
    <n v="7828000"/>
    <s v="Medium"/>
    <n v="0.25"/>
    <x v="4"/>
    <n v="0.14499999999999999"/>
    <n v="936100"/>
    <n v="33698000"/>
    <x v="0"/>
    <x v="0"/>
    <n v="0"/>
    <n v="0"/>
    <n v="1"/>
    <m/>
    <n v="2"/>
    <n v="2"/>
    <n v="2"/>
    <n v="0"/>
    <n v="6"/>
    <s v="Low Risk"/>
    <n v="9"/>
    <s v="6-11 bulan"/>
  </r>
  <r>
    <s v="KRM02024"/>
    <d v="2026-05-17T00:00:00"/>
    <x v="4"/>
    <s v="Rina Kurniawan"/>
    <s v="48321708601363"/>
    <n v="39"/>
    <s v="Lakilaki"/>
    <x v="1"/>
    <n v="13558000"/>
    <n v="8.3566897772532817E-2"/>
    <x v="5"/>
    <s v="Kalimantan Timur"/>
    <x v="1"/>
    <s v="Freego"/>
    <s v="Matic Mid"/>
    <n v="23421000"/>
    <n v="2342000"/>
    <s v="Low"/>
    <n v="0.1"/>
    <x v="5"/>
    <n v="0.14499999999999999"/>
    <n v="1133000"/>
    <n v="27192000"/>
    <x v="0"/>
    <x v="0"/>
    <n v="0"/>
    <n v="0"/>
    <n v="1"/>
    <s v="survey ulang"/>
    <n v="1"/>
    <n v="3"/>
    <n v="1"/>
    <n v="0"/>
    <n v="5"/>
    <s v="Low Risk"/>
    <n v="5"/>
    <s v="0-5 bulan"/>
  </r>
  <r>
    <s v="KRM02025"/>
    <d v="2026-04-08T00:00:00"/>
    <x v="2"/>
    <s v="Fitra Rahayu"/>
    <s v="82492302644812"/>
    <n v="49"/>
    <s v="Perempuan"/>
    <x v="9"/>
    <n v="4465000"/>
    <n v="0.24730123180291153"/>
    <x v="6"/>
    <s v="DIY"/>
    <x v="0"/>
    <s v="ADV 160"/>
    <s v="Adventure"/>
    <n v="41932000"/>
    <n v="8386000"/>
    <s v="Medium"/>
    <n v="0.2"/>
    <x v="2"/>
    <n v="0.14499999999999999"/>
    <n v="1104200"/>
    <n v="53003000"/>
    <x v="0"/>
    <x v="0"/>
    <n v="0"/>
    <n v="0"/>
    <n v="1"/>
    <s v="survey ulang"/>
    <n v="2"/>
    <n v="2"/>
    <n v="3"/>
    <n v="0"/>
    <n v="7"/>
    <s v="Medium Risk"/>
    <n v="6"/>
    <s v="6-11 bulan"/>
  </r>
  <r>
    <s v="KRM02026"/>
    <d v="2026-06-04T00:00:00"/>
    <x v="0"/>
    <s v="Budi Permata"/>
    <s v="91031305972221"/>
    <n v="42"/>
    <s v="Perempuan"/>
    <x v="8"/>
    <n v="3886000"/>
    <n v="0.46114256304683482"/>
    <x v="15"/>
    <s v="DKI Jakarta"/>
    <x v="0"/>
    <s v="ADV 160"/>
    <s v="Adventure"/>
    <n v="44156000"/>
    <n v="17662000"/>
    <s v="High"/>
    <n v="0.4"/>
    <x v="3"/>
    <n v="0.14499999999999999"/>
    <n v="1792000"/>
    <n v="32257000"/>
    <x v="0"/>
    <x v="0"/>
    <n v="0"/>
    <n v="0"/>
    <n v="1"/>
    <s v="ok"/>
    <n v="4"/>
    <n v="1"/>
    <n v="1"/>
    <n v="0"/>
    <n v="6"/>
    <s v="Low Risk"/>
    <n v="4"/>
    <s v="0-5 bulan"/>
  </r>
  <r>
    <s v="KRM02027"/>
    <d v="2026-04-16T00:00:00"/>
    <x v="2"/>
    <s v="Putri Fauzi"/>
    <s v="84581602864497"/>
    <n v="40"/>
    <s v="Lakilaki"/>
    <x v="1"/>
    <n v="4236000"/>
    <n v="0.59948064211520302"/>
    <x v="3"/>
    <s v="Sulawesi Selatan"/>
    <x v="0"/>
    <s v="CB150R"/>
    <s v="Sport"/>
    <n v="31310000"/>
    <n v="4696000"/>
    <s v="Medium"/>
    <n v="0.15"/>
    <x v="0"/>
    <n v="0.14499999999999999"/>
    <n v="2539400"/>
    <n v="30473000"/>
    <x v="0"/>
    <x v="0"/>
    <n v="0"/>
    <n v="0"/>
    <n v="1"/>
    <s v="verifikasi"/>
    <n v="4"/>
    <n v="2"/>
    <n v="1"/>
    <n v="0"/>
    <n v="7"/>
    <s v="Medium Risk"/>
    <n v="6"/>
    <s v="6-11 bulan"/>
  </r>
  <r>
    <s v="KRM02028"/>
    <d v="2026-03-30T00:00:00"/>
    <x v="1"/>
    <s v="Fitriani Prasetyo"/>
    <s v="67802605899906"/>
    <n v="35"/>
    <s v="Perempuan"/>
    <x v="0"/>
    <n v="7090000"/>
    <n v="0.14126939351198872"/>
    <x v="0"/>
    <s v="Bali"/>
    <x v="0"/>
    <s v="Beat Street"/>
    <s v="Matic Entry"/>
    <n v="18511000"/>
    <n v="3702000"/>
    <s v="Medium"/>
    <n v="0.2"/>
    <x v="3"/>
    <n v="0.14499999999999999"/>
    <n v="1001600"/>
    <n v="18029000"/>
    <x v="0"/>
    <x v="0"/>
    <n v="0"/>
    <n v="0"/>
    <n v="1"/>
    <s v="survey ulang"/>
    <n v="1"/>
    <n v="2"/>
    <n v="1"/>
    <n v="0"/>
    <n v="4"/>
    <s v="Low Risk"/>
    <n v="6"/>
    <s v="6-11 bulan"/>
  </r>
  <r>
    <s v="KRM02029"/>
    <d v="2026-05-05T00:00:00"/>
    <x v="4"/>
    <s v="Tri Anggraini"/>
    <s v="58851412879047"/>
    <n v="25"/>
    <s v="Perempuan"/>
    <x v="6"/>
    <n v="4774000"/>
    <n v="0.10825303728529535"/>
    <x v="4"/>
    <s v="Kalimantan Selatan"/>
    <x v="2"/>
    <s v="Address"/>
    <s v="Matic Mid"/>
    <n v="19944000"/>
    <n v="6980000"/>
    <s v="High"/>
    <n v="0.35"/>
    <x v="4"/>
    <n v="0.14499999999999999"/>
    <n v="516800"/>
    <n v="18603000"/>
    <x v="0"/>
    <x v="0"/>
    <n v="0"/>
    <n v="0"/>
    <n v="1"/>
    <m/>
    <n v="1"/>
    <n v="1"/>
    <n v="2"/>
    <n v="0"/>
    <n v="4"/>
    <s v="Low Risk"/>
    <n v="5"/>
    <s v="0-5 bulan"/>
  </r>
  <r>
    <s v="KRM02030"/>
    <d v="2026-06-01T00:00:00"/>
    <x v="0"/>
    <s v="Sri Kusuma"/>
    <s v="62891105642557"/>
    <n v="36"/>
    <s v="Lakilaki"/>
    <x v="8"/>
    <n v="3458000"/>
    <n v="0.3075477154424523"/>
    <x v="5"/>
    <s v="Kalimantan Timur"/>
    <x v="0"/>
    <s v="ADV 160"/>
    <s v="Adventure"/>
    <n v="44467000"/>
    <n v="17787000"/>
    <s v="High"/>
    <n v="0.4"/>
    <x v="4"/>
    <n v="0.14499999999999999"/>
    <n v="1063500"/>
    <n v="38286000"/>
    <x v="0"/>
    <x v="0"/>
    <n v="0"/>
    <n v="0"/>
    <n v="1"/>
    <s v="approved"/>
    <n v="3"/>
    <n v="1"/>
    <n v="2"/>
    <n v="0"/>
    <n v="6"/>
    <s v="Low Risk"/>
    <n v="4"/>
    <s v="0-5 bulan"/>
  </r>
  <r>
    <s v="KRM02031"/>
    <d v="2026-05-29T00:00:00"/>
    <x v="4"/>
    <s v="Andi Sari"/>
    <s v="72922303856597"/>
    <n v="58"/>
    <s v="Perempuan"/>
    <x v="0"/>
    <n v="6897000"/>
    <n v="0.20529215600985937"/>
    <x v="9"/>
    <s v="Jawa Tengah"/>
    <x v="2"/>
    <s v="Address"/>
    <s v="Matic Mid"/>
    <n v="21199000"/>
    <n v="6360000"/>
    <s v="High"/>
    <n v="0.3"/>
    <x v="0"/>
    <n v="0.14499999999999999"/>
    <n v="1415900"/>
    <n v="16991000"/>
    <x v="0"/>
    <x v="0"/>
    <n v="0"/>
    <n v="0"/>
    <n v="1"/>
    <s v="approved"/>
    <n v="2"/>
    <n v="1"/>
    <n v="1"/>
    <n v="0"/>
    <n v="4"/>
    <s v="Low Risk"/>
    <n v="4"/>
    <s v="0-5 bulan"/>
  </r>
  <r>
    <s v="KRM02032"/>
    <d v="2026-03-27T00:00:00"/>
    <x v="1"/>
    <s v="Ayu Kurniawan"/>
    <s v="83612509961067"/>
    <n v="50"/>
    <s v="Lakilaki"/>
    <x v="6"/>
    <n v="5617000"/>
    <n v="0.15369414278084387"/>
    <x v="1"/>
    <s v="Sumatera Selatan"/>
    <x v="1"/>
    <s v="NMAX 155"/>
    <s v="Matic Premium"/>
    <n v="34968000"/>
    <n v="8742000"/>
    <s v="Medium"/>
    <n v="0.25"/>
    <x v="2"/>
    <n v="0.14499999999999999"/>
    <n v="863300"/>
    <n v="41437000"/>
    <x v="0"/>
    <x v="0"/>
    <n v="0"/>
    <n v="0"/>
    <n v="1"/>
    <m/>
    <n v="1"/>
    <n v="2"/>
    <n v="3"/>
    <n v="0"/>
    <n v="6"/>
    <s v="Low Risk"/>
    <n v="6"/>
    <s v="6-11 bulan"/>
  </r>
  <r>
    <s v="KRM02033"/>
    <d v="2026-09-02T00:00:00"/>
    <x v="8"/>
    <s v="Joko Hidayah"/>
    <s v="73292403965220"/>
    <n v="44"/>
    <s v="Lakilaki"/>
    <x v="7"/>
    <n v="3477000"/>
    <n v="0.3928098935864251"/>
    <x v="11"/>
    <s v="Sumatera Utara"/>
    <x v="1"/>
    <s v="Aerox 155"/>
    <s v="Matic Sport"/>
    <n v="31066000"/>
    <n v="10873000"/>
    <s v="High"/>
    <n v="0.35"/>
    <x v="3"/>
    <n v="0.14499999999999999"/>
    <n v="1365800"/>
    <n v="24585000"/>
    <x v="0"/>
    <x v="0"/>
    <n v="0"/>
    <n v="0"/>
    <n v="1"/>
    <s v="verifikasi"/>
    <n v="3"/>
    <n v="1"/>
    <n v="1"/>
    <n v="0"/>
    <n v="5"/>
    <s v="Low Risk"/>
    <n v="1"/>
    <s v="0-5 bulan"/>
  </r>
  <r>
    <s v="KRM02034"/>
    <d v="2026-05-20T00:00:00"/>
    <x v="4"/>
    <s v="Dani Susanti"/>
    <s v="31462403734288"/>
    <n v="58"/>
    <s v="Perempuan"/>
    <x v="0"/>
    <n v="5247000"/>
    <n v="0.18067467124070899"/>
    <x v="20"/>
    <s v="DKI Jakarta"/>
    <x v="1"/>
    <s v="Lexi LX 155"/>
    <s v="Matic Mid"/>
    <n v="29395000"/>
    <n v="11758000"/>
    <s v="High"/>
    <n v="0.4"/>
    <x v="5"/>
    <n v="0.14499999999999999"/>
    <n v="948000"/>
    <n v="22751000"/>
    <x v="0"/>
    <x v="0"/>
    <n v="0"/>
    <n v="0"/>
    <n v="1"/>
    <s v="ok"/>
    <n v="1"/>
    <n v="1"/>
    <n v="1"/>
    <n v="0"/>
    <n v="3"/>
    <s v="Low Risk"/>
    <n v="5"/>
    <s v="0-5 bulan"/>
  </r>
  <r>
    <s v="KRM02035"/>
    <d v="2026-06-06T00:00:00"/>
    <x v="0"/>
    <s v="Ayu Saputra"/>
    <s v="60971501577282"/>
    <n v="43"/>
    <s v="Lakilaki"/>
    <x v="4"/>
    <n v="6114000"/>
    <n v="7.028132155708211E-2"/>
    <x v="8"/>
    <s v="Banten"/>
    <x v="1"/>
    <s v="Freego"/>
    <s v="Matic Mid"/>
    <n v="22993000"/>
    <n v="8047000"/>
    <s v="High"/>
    <n v="0.35"/>
    <x v="1"/>
    <n v="0.14499999999999999"/>
    <n v="429700"/>
    <n v="25781000"/>
    <x v="0"/>
    <x v="2"/>
    <n v="0"/>
    <n v="0"/>
    <n v="0"/>
    <m/>
    <n v="1"/>
    <n v="1"/>
    <n v="4"/>
    <n v="0"/>
    <n v="6"/>
    <s v="Low Risk"/>
    <n v="4"/>
    <s v="0-5 bulan"/>
  </r>
  <r>
    <s v="KRM02036"/>
    <d v="2026-02-23T00:00:00"/>
    <x v="3"/>
    <s v="Ayu Saputra"/>
    <s v="76252310567595"/>
    <n v="56"/>
    <s v="Perempuan"/>
    <x v="9"/>
    <n v="4987000"/>
    <n v="0.33258472027270902"/>
    <x v="1"/>
    <s v="Sumatera Selatan"/>
    <x v="0"/>
    <s v="PCX 160"/>
    <s v="Matic Premium"/>
    <n v="35032000"/>
    <n v="10510000"/>
    <s v="High"/>
    <n v="0.3"/>
    <x v="3"/>
    <n v="0.14499999999999999"/>
    <n v="1658600"/>
    <n v="29856000"/>
    <x v="0"/>
    <x v="0"/>
    <n v="0"/>
    <n v="0"/>
    <n v="1"/>
    <s v="approved"/>
    <n v="3"/>
    <n v="1"/>
    <n v="1"/>
    <n v="0"/>
    <n v="5"/>
    <s v="Low Risk"/>
    <n v="7"/>
    <s v="6-11 bulan"/>
  </r>
  <r>
    <s v="KRM02037"/>
    <d v="2026-05-15T00:00:00"/>
    <x v="4"/>
    <s v="Eka Setiawan"/>
    <s v="63062603984021"/>
    <n v="58"/>
    <s v="Perempuan"/>
    <x v="8"/>
    <n v="3295000"/>
    <n v="0.17899848254931713"/>
    <x v="4"/>
    <s v="Kalimantan Selatan"/>
    <x v="0"/>
    <s v="Vario 160"/>
    <s v="Matic Mid"/>
    <n v="29863000"/>
    <n v="11945000"/>
    <s v="High"/>
    <n v="0.4"/>
    <x v="2"/>
    <n v="0.14499999999999999"/>
    <n v="589800"/>
    <n v="28310000"/>
    <x v="0"/>
    <x v="0"/>
    <n v="0"/>
    <n v="0"/>
    <n v="1"/>
    <m/>
    <n v="1"/>
    <n v="1"/>
    <n v="3"/>
    <n v="0"/>
    <n v="5"/>
    <s v="Low Risk"/>
    <n v="5"/>
    <s v="0-5 bulan"/>
  </r>
  <r>
    <s v="KRM02038"/>
    <d v="2026-02-28T00:00:00"/>
    <x v="3"/>
    <s v="Andi Kusuma"/>
    <s v="87302701735322"/>
    <n v="46"/>
    <s v="Lakilaki"/>
    <x v="4"/>
    <n v="7426000"/>
    <n v="4.9730676003231888E-2"/>
    <x v="19"/>
    <s v="Jawa Barat"/>
    <x v="2"/>
    <s v="Nex II"/>
    <s v="Matic Entry"/>
    <n v="16028000"/>
    <n v="4808000"/>
    <s v="High"/>
    <n v="0.3"/>
    <x v="2"/>
    <n v="0.14499999999999999"/>
    <n v="369300"/>
    <n v="17727000"/>
    <x v="0"/>
    <x v="0"/>
    <n v="0"/>
    <n v="0"/>
    <n v="1"/>
    <s v="survey ulang"/>
    <n v="1"/>
    <n v="1"/>
    <n v="3"/>
    <n v="0"/>
    <n v="5"/>
    <s v="Low Risk"/>
    <n v="7"/>
    <s v="6-11 bulan"/>
  </r>
  <r>
    <s v="KRM02039"/>
    <d v="2026-06-01T00:00:00"/>
    <x v="0"/>
    <s v="Rahmat Pratama"/>
    <s v="33172506514664"/>
    <n v="34"/>
    <s v="Perempuan"/>
    <x v="8"/>
    <n v="3932000"/>
    <n v="0.32174465920651069"/>
    <x v="1"/>
    <s v="Sumatera Selatan"/>
    <x v="0"/>
    <s v="ADV 160"/>
    <s v="Adventure"/>
    <n v="42317000"/>
    <n v="10579000"/>
    <s v="Medium"/>
    <n v="0.25"/>
    <x v="4"/>
    <n v="0.14499999999999999"/>
    <n v="1265100"/>
    <n v="45544000"/>
    <x v="0"/>
    <x v="0"/>
    <n v="0"/>
    <n v="0"/>
    <n v="1"/>
    <m/>
    <n v="3"/>
    <n v="2"/>
    <n v="2"/>
    <n v="0"/>
    <n v="7"/>
    <s v="Medium Risk"/>
    <n v="4"/>
    <s v="0-5 bulan"/>
  </r>
  <r>
    <s v="KRM02040"/>
    <d v="2026-02-20T00:00:00"/>
    <x v="3"/>
    <s v="Reza Fauzi"/>
    <s v="49231810703138"/>
    <n v="46"/>
    <s v="Lakilaki"/>
    <x v="7"/>
    <n v="3517000"/>
    <n v="0.14990048336650555"/>
    <x v="12"/>
    <s v="DKI Jakarta"/>
    <x v="2"/>
    <s v="Nex II"/>
    <s v="Matic Entry"/>
    <n v="16346000"/>
    <n v="6538000"/>
    <s v="High"/>
    <n v="0.4"/>
    <x v="5"/>
    <n v="0.14499999999999999"/>
    <n v="527200"/>
    <n v="12652000"/>
    <x v="0"/>
    <x v="0"/>
    <n v="0"/>
    <n v="0"/>
    <n v="1"/>
    <m/>
    <n v="1"/>
    <n v="1"/>
    <n v="1"/>
    <n v="0"/>
    <n v="3"/>
    <s v="Low Risk"/>
    <n v="8"/>
    <s v="6-11 bulan"/>
  </r>
  <r>
    <s v="KRM02041"/>
    <d v="2026-01-10T00:00:00"/>
    <x v="5"/>
    <s v="Fitra Hartono"/>
    <s v="55422111552422"/>
    <n v="45"/>
    <s v="Perempuan"/>
    <x v="1"/>
    <n v="11960000"/>
    <n v="6.3887959866220742E-2"/>
    <x v="9"/>
    <s v="Jawa Tengah"/>
    <x v="0"/>
    <s v="PCX 160"/>
    <s v="Matic Premium"/>
    <n v="35711000"/>
    <n v="12499000"/>
    <s v="High"/>
    <n v="0.35"/>
    <x v="2"/>
    <n v="0.14499999999999999"/>
    <n v="764100"/>
    <n v="36676000"/>
    <x v="0"/>
    <x v="0"/>
    <n v="0"/>
    <n v="0"/>
    <n v="1"/>
    <m/>
    <n v="1"/>
    <n v="1"/>
    <n v="3"/>
    <n v="0"/>
    <n v="5"/>
    <s v="Low Risk"/>
    <n v="9"/>
    <s v="6-11 bulan"/>
  </r>
  <r>
    <s v="KRM02042"/>
    <d v="2026-07-06T00:00:00"/>
    <x v="12"/>
    <s v="Lestari Nugroho"/>
    <s v="47881902647643"/>
    <n v="28"/>
    <s v="Lakilaki"/>
    <x v="8"/>
    <n v="3338000"/>
    <n v="0.32309766327142003"/>
    <x v="3"/>
    <s v="Sulawesi Selatan"/>
    <x v="1"/>
    <s v="R15"/>
    <s v="Sport"/>
    <n v="41682000"/>
    <n v="4168000"/>
    <s v="Low"/>
    <n v="0.1"/>
    <x v="1"/>
    <n v="0.14499999999999999"/>
    <n v="1078500"/>
    <n v="64712000"/>
    <x v="0"/>
    <x v="2"/>
    <n v="0"/>
    <n v="0"/>
    <n v="0"/>
    <m/>
    <n v="3"/>
    <n v="3"/>
    <n v="4"/>
    <n v="0"/>
    <n v="10"/>
    <s v="High Risk"/>
    <n v="3"/>
    <s v="0-5 bulan"/>
  </r>
  <r>
    <s v="KRM02043"/>
    <d v="2026-05-17T00:00:00"/>
    <x v="4"/>
    <s v="Siti Permata"/>
    <s v="98591107624854"/>
    <n v="55"/>
    <s v="Perempuan"/>
    <x v="9"/>
    <n v="5573000"/>
    <n v="8.6129553202942757E-2"/>
    <x v="10"/>
    <s v="Jawa Timur"/>
    <x v="2"/>
    <s v="Nex II"/>
    <s v="Matic Entry"/>
    <n v="16201000"/>
    <n v="1620000"/>
    <s v="Low"/>
    <n v="0.1"/>
    <x v="2"/>
    <n v="0.14499999999999999"/>
    <n v="480000"/>
    <n v="23038000"/>
    <x v="0"/>
    <x v="0"/>
    <n v="0"/>
    <n v="0"/>
    <n v="1"/>
    <s v="ok"/>
    <n v="1"/>
    <n v="3"/>
    <n v="3"/>
    <n v="0"/>
    <n v="7"/>
    <s v="Medium Risk"/>
    <n v="5"/>
    <s v="0-5 bulan"/>
  </r>
  <r>
    <s v="KRM02044"/>
    <d v="2026-05-15T00:00:00"/>
    <x v="4"/>
    <s v="Dian Kurniawan"/>
    <s v="34341605976421"/>
    <n v="47"/>
    <s v="Perempuan"/>
    <x v="6"/>
    <n v="6641000"/>
    <n v="0.40927571148923353"/>
    <x v="2"/>
    <s v="Riau"/>
    <x v="0"/>
    <s v="PCX 160"/>
    <s v="Matic Premium"/>
    <n v="35608000"/>
    <n v="7122000"/>
    <s v="Medium"/>
    <n v="0.2"/>
    <x v="0"/>
    <n v="0.14499999999999999"/>
    <n v="2718000"/>
    <n v="32617000"/>
    <x v="0"/>
    <x v="0"/>
    <n v="0"/>
    <n v="0"/>
    <n v="1"/>
    <m/>
    <n v="4"/>
    <n v="2"/>
    <n v="1"/>
    <n v="0"/>
    <n v="7"/>
    <s v="Medium Risk"/>
    <n v="5"/>
    <s v="0-5 bulan"/>
  </r>
  <r>
    <s v="KRM02045"/>
    <d v="2026-02-27T00:00:00"/>
    <x v="3"/>
    <s v="Eka Hakim"/>
    <s v="32742008844541"/>
    <n v="24"/>
    <s v="Perempuan"/>
    <x v="8"/>
    <n v="3669000"/>
    <n v="0.19795584627964022"/>
    <x v="0"/>
    <s v="Bali"/>
    <x v="0"/>
    <s v="Beat Street"/>
    <s v="Matic Entry"/>
    <n v="18017000"/>
    <n v="4504000"/>
    <s v="Medium"/>
    <n v="0.25"/>
    <x v="5"/>
    <n v="0.14499999999999999"/>
    <n v="726300"/>
    <n v="17431000"/>
    <x v="0"/>
    <x v="0"/>
    <n v="0"/>
    <n v="0"/>
    <n v="1"/>
    <m/>
    <n v="1"/>
    <n v="2"/>
    <n v="1"/>
    <n v="0"/>
    <n v="4"/>
    <s v="Low Risk"/>
    <n v="7"/>
    <s v="6-11 bulan"/>
  </r>
  <r>
    <s v="KRM02046"/>
    <d v="2026-01-15T00:00:00"/>
    <x v="5"/>
    <s v="Sri Pratama"/>
    <s v="35122705919011"/>
    <n v="43"/>
    <s v="Lakilaki"/>
    <x v="1"/>
    <n v="5766000"/>
    <n v="0.21874783211932014"/>
    <x v="14"/>
    <s v="DKI Jakarta"/>
    <x v="1"/>
    <s v="Aerox 155"/>
    <s v="Matic Sport"/>
    <n v="31287000"/>
    <n v="7822000"/>
    <s v="Medium"/>
    <n v="0.25"/>
    <x v="5"/>
    <n v="0.14499999999999999"/>
    <n v="1261300"/>
    <n v="30270000"/>
    <x v="0"/>
    <x v="0"/>
    <n v="0"/>
    <n v="0"/>
    <n v="1"/>
    <m/>
    <n v="2"/>
    <n v="2"/>
    <n v="1"/>
    <n v="0"/>
    <n v="5"/>
    <s v="Low Risk"/>
    <n v="9"/>
    <s v="6-11 bulan"/>
  </r>
  <r>
    <s v="KRM02047"/>
    <d v="2026-04-01T00:00:00"/>
    <x v="2"/>
    <s v="Nia Utami"/>
    <s v="70841308652668"/>
    <n v="52"/>
    <s v="Lakilaki"/>
    <x v="4"/>
    <n v="4517000"/>
    <n v="0.13699357980960813"/>
    <x v="9"/>
    <s v="Jawa Tengah"/>
    <x v="0"/>
    <s v="Scoopy"/>
    <s v="Matic Stylish"/>
    <n v="23499000"/>
    <n v="4700000"/>
    <s v="Medium"/>
    <n v="0.2"/>
    <x v="2"/>
    <n v="0.14499999999999999"/>
    <n v="618800"/>
    <n v="29703000"/>
    <x v="0"/>
    <x v="0"/>
    <n v="0"/>
    <n v="0"/>
    <n v="1"/>
    <m/>
    <n v="1"/>
    <n v="2"/>
    <n v="3"/>
    <n v="0"/>
    <n v="6"/>
    <s v="Low Risk"/>
    <n v="6"/>
    <s v="6-11 bulan"/>
  </r>
  <r>
    <s v="KRM02048"/>
    <d v="2026-04-17T00:00:00"/>
    <x v="2"/>
    <s v="Tidak Diketahui"/>
    <s v="Invalid"/>
    <n v="28"/>
    <s v="Lakilaki"/>
    <x v="1"/>
    <n v="8936000"/>
    <n v="0.25260743061772606"/>
    <x v="4"/>
    <s v="Kalimantan Selatan"/>
    <x v="1"/>
    <s v="Lexi LX 155"/>
    <s v="Matic Mid"/>
    <n v="27832546"/>
    <n v="4175000"/>
    <s v="Medium"/>
    <n v="0.15"/>
    <x v="0"/>
    <n v="0.14499999999999999"/>
    <n v="2257300"/>
    <n v="27088000"/>
    <x v="0"/>
    <x v="0"/>
    <n v="0"/>
    <n v="0"/>
    <n v="1"/>
    <m/>
    <n v="2"/>
    <n v="2"/>
    <n v="1"/>
    <n v="0"/>
    <n v="5"/>
    <s v="Low Risk"/>
    <n v="6"/>
    <s v="6-11 bulan"/>
  </r>
  <r>
    <s v="KRM02049"/>
    <d v="2026-02-25T00:00:00"/>
    <x v="3"/>
    <s v="Ahmad Pratama"/>
    <s v="34701012558303"/>
    <n v="48"/>
    <s v="Lakilaki"/>
    <x v="0"/>
    <n v="7580000"/>
    <n v="0.1300395778364116"/>
    <x v="0"/>
    <s v="Bali"/>
    <x v="3"/>
    <s v="Dazz"/>
    <s v="Matic Entry"/>
    <n v="15892000"/>
    <n v="5562000"/>
    <s v="High"/>
    <n v="0.35"/>
    <x v="0"/>
    <n v="0.14499999999999999"/>
    <n v="985700"/>
    <n v="11828000"/>
    <x v="0"/>
    <x v="0"/>
    <n v="0"/>
    <n v="0"/>
    <n v="1"/>
    <m/>
    <n v="1"/>
    <n v="1"/>
    <n v="1"/>
    <n v="0"/>
    <n v="3"/>
    <s v="Low Risk"/>
    <n v="7"/>
    <s v="6-11 bulan"/>
  </r>
  <r>
    <s v="KRM02050"/>
    <d v="2026-06-14T00:00:00"/>
    <x v="0"/>
    <s v="Hendra Anggraini"/>
    <s v="95471802678248"/>
    <n v="33"/>
    <s v="Perempuan"/>
    <x v="5"/>
    <n v="4353000"/>
    <n v="0.2085917757868137"/>
    <x v="15"/>
    <s v="DKI Jakarta"/>
    <x v="4"/>
    <s v="KLX 150"/>
    <s v="Trail"/>
    <n v="37964000"/>
    <n v="15185000"/>
    <s v="High"/>
    <n v="0.4"/>
    <x v="4"/>
    <n v="0.14499999999999999"/>
    <n v="908000"/>
    <n v="32688000"/>
    <x v="0"/>
    <x v="0"/>
    <n v="0"/>
    <n v="0"/>
    <n v="1"/>
    <m/>
    <n v="2"/>
    <n v="1"/>
    <n v="2"/>
    <n v="0"/>
    <n v="5"/>
    <s v="Low Risk"/>
    <n v="4"/>
    <s v="0-5 bulan"/>
  </r>
  <r>
    <s v="KRM02051"/>
    <d v="2026-06-01T00:00:00"/>
    <x v="0"/>
    <s v="Siti Utami"/>
    <s v="78681605992595"/>
    <n v="37"/>
    <s v="Perempuan"/>
    <x v="3"/>
    <n v="6290000"/>
    <n v="5.9077901430842607E-2"/>
    <x v="11"/>
    <s v="Sumatera Utara"/>
    <x v="0"/>
    <s v="Genio"/>
    <s v="Matic Entry"/>
    <n v="18814000"/>
    <n v="7526000"/>
    <s v="High"/>
    <n v="0.4"/>
    <x v="2"/>
    <n v="0.14499999999999999"/>
    <n v="371600"/>
    <n v="17835000"/>
    <x v="0"/>
    <x v="0"/>
    <n v="0"/>
    <n v="0"/>
    <n v="1"/>
    <s v="data kurang"/>
    <n v="1"/>
    <n v="1"/>
    <n v="3"/>
    <n v="0"/>
    <n v="5"/>
    <s v="Low Risk"/>
    <n v="4"/>
    <s v="0-5 bulan"/>
  </r>
  <r>
    <s v="KRM02052"/>
    <d v="2026-05-14T00:00:00"/>
    <x v="4"/>
    <s v="Ahmad Sari"/>
    <s v="46401510854483"/>
    <n v="21"/>
    <s v="Lakilaki"/>
    <x v="6"/>
    <n v="4022000"/>
    <n v="0.445574341123819"/>
    <x v="14"/>
    <s v="DKI Jakarta"/>
    <x v="1"/>
    <s v="MT15"/>
    <s v="Sport Naked"/>
    <n v="37047000"/>
    <n v="3705000"/>
    <s v="Low"/>
    <n v="0.1"/>
    <x v="5"/>
    <n v="0.14499999999999999"/>
    <n v="1792100"/>
    <n v="43011000"/>
    <x v="0"/>
    <x v="0"/>
    <n v="0"/>
    <n v="0"/>
    <n v="1"/>
    <s v="data kurang"/>
    <n v="4"/>
    <n v="3"/>
    <n v="1"/>
    <n v="0"/>
    <n v="8"/>
    <s v="Medium Risk"/>
    <n v="5"/>
    <s v="0-5 bulan"/>
  </r>
  <r>
    <s v="KRM02053"/>
    <d v="2026-05-16T00:00:00"/>
    <x v="4"/>
    <s v="Andi Hidayah"/>
    <s v="77391401805989"/>
    <n v="25"/>
    <s v="Lakilaki"/>
    <x v="2"/>
    <n v="3421000"/>
    <n v="0.53130663548669976"/>
    <x v="9"/>
    <s v="Jawa Tengah"/>
    <x v="0"/>
    <s v="ADV 160"/>
    <s v="Adventure"/>
    <n v="41341000"/>
    <n v="14469000"/>
    <s v="High"/>
    <n v="0.35"/>
    <x v="3"/>
    <n v="0.14499999999999999"/>
    <n v="1817600"/>
    <n v="32717000"/>
    <x v="0"/>
    <x v="0"/>
    <n v="0"/>
    <n v="0"/>
    <n v="1"/>
    <s v="survey ulang"/>
    <n v="4"/>
    <n v="1"/>
    <n v="1"/>
    <n v="0"/>
    <n v="6"/>
    <s v="Low Risk"/>
    <n v="5"/>
    <s v="0-5 bulan"/>
  </r>
  <r>
    <s v="KRM02054"/>
    <d v="2026-02-01T00:00:00"/>
    <x v="3"/>
    <s v="Tri Hartono"/>
    <s v="67482608788366"/>
    <n v="38"/>
    <s v="Lakilaki"/>
    <x v="1"/>
    <n v="9638000"/>
    <n v="5.1110188835858064E-2"/>
    <x v="1"/>
    <s v="Sumatera Selatan"/>
    <x v="0"/>
    <s v="Revo X"/>
    <s v="Bebek"/>
    <n v="17655000"/>
    <n v="5296000"/>
    <s v="High"/>
    <n v="0.3"/>
    <x v="4"/>
    <n v="0.14499999999999999"/>
    <n v="492600"/>
    <n v="17735000"/>
    <x v="0"/>
    <x v="0"/>
    <n v="0"/>
    <n v="0"/>
    <n v="1"/>
    <m/>
    <n v="1"/>
    <n v="1"/>
    <n v="2"/>
    <n v="0"/>
    <n v="4"/>
    <s v="Low Risk"/>
    <n v="8"/>
    <s v="6-11 bulan"/>
  </r>
  <r>
    <s v="KRM02055"/>
    <d v="2026-05-19T00:00:00"/>
    <x v="4"/>
    <s v="Siti Susanti"/>
    <s v="Invalid"/>
    <n v="51"/>
    <s v="Perempuan"/>
    <x v="3"/>
    <n v="7790000"/>
    <n v="0.13781771501925547"/>
    <x v="12"/>
    <s v="DKI Jakarta"/>
    <x v="1"/>
    <s v="Mio M3"/>
    <s v="Matic Entry"/>
    <n v="18753000"/>
    <n v="7501000"/>
    <s v="High"/>
    <n v="0.4"/>
    <x v="0"/>
    <n v="0.14499999999999999"/>
    <n v="1073600"/>
    <n v="12884000"/>
    <x v="0"/>
    <x v="0"/>
    <n v="0"/>
    <n v="0"/>
    <n v="1"/>
    <s v="data kurang"/>
    <n v="1"/>
    <n v="1"/>
    <n v="1"/>
    <n v="0"/>
    <n v="3"/>
    <s v="Low Risk"/>
    <n v="5"/>
    <s v="0-5 bulan"/>
  </r>
  <r>
    <s v="KRM02056"/>
    <d v="2026-05-10T00:00:00"/>
    <x v="4"/>
    <s v="Rizky Prasetyo"/>
    <s v="40941302719742"/>
    <n v="26"/>
    <s v="Lakilaki"/>
    <x v="6"/>
    <n v="4259000"/>
    <n v="0.12646161070673867"/>
    <x v="8"/>
    <s v="Banten"/>
    <x v="1"/>
    <s v="Aerox 155"/>
    <s v="Matic Sport"/>
    <n v="31221000"/>
    <n v="12488000"/>
    <s v="High"/>
    <n v="0.4"/>
    <x v="1"/>
    <n v="0.14499999999999999"/>
    <n v="538600"/>
    <n v="32315000"/>
    <x v="0"/>
    <x v="0"/>
    <n v="0"/>
    <n v="0"/>
    <n v="1"/>
    <m/>
    <n v="1"/>
    <n v="1"/>
    <n v="4"/>
    <n v="0"/>
    <n v="6"/>
    <s v="Low Risk"/>
    <n v="5"/>
    <s v="0-5 bulan"/>
  </r>
  <r>
    <s v="KRM02057"/>
    <d v="2026-03-07T00:00:00"/>
    <x v="1"/>
    <s v="Fitriani Wijaya"/>
    <s v="88081603728970"/>
    <n v="56"/>
    <s v="Lakilaki"/>
    <x v="2"/>
    <n v="3365000"/>
    <n v="0.26832095096582464"/>
    <x v="5"/>
    <s v="Kalimantan Timur"/>
    <x v="0"/>
    <s v="ADV 160"/>
    <s v="Adventure"/>
    <n v="41876000"/>
    <n v="10469000"/>
    <s v="Medium"/>
    <n v="0.25"/>
    <x v="1"/>
    <n v="0.14499999999999999"/>
    <n v="902900"/>
    <n v="54177000"/>
    <x v="0"/>
    <x v="0"/>
    <n v="0"/>
    <n v="0"/>
    <n v="1"/>
    <s v="approved"/>
    <n v="2"/>
    <n v="2"/>
    <n v="4"/>
    <n v="0"/>
    <n v="8"/>
    <s v="Medium Risk"/>
    <n v="7"/>
    <s v="6-11 bulan"/>
  </r>
  <r>
    <s v="KRM02058"/>
    <d v="2026-03-16T00:00:00"/>
    <x v="1"/>
    <s v="Andi Susanti"/>
    <s v="64511809857487"/>
    <n v="57"/>
    <s v="Lakilaki"/>
    <x v="7"/>
    <n v="2879000"/>
    <n v="0.58120875303924979"/>
    <x v="0"/>
    <s v="Bali"/>
    <x v="0"/>
    <s v="PCX 160"/>
    <s v="Matic Premium"/>
    <n v="35341000"/>
    <n v="10602000"/>
    <s v="High"/>
    <n v="0.3"/>
    <x v="3"/>
    <n v="0.14499999999999999"/>
    <n v="1673300"/>
    <n v="30120000"/>
    <x v="0"/>
    <x v="0"/>
    <n v="0"/>
    <n v="0"/>
    <n v="1"/>
    <s v="approved"/>
    <n v="4"/>
    <n v="1"/>
    <n v="1"/>
    <n v="0"/>
    <n v="6"/>
    <s v="Low Risk"/>
    <n v="7"/>
    <s v="6-11 bulan"/>
  </r>
  <r>
    <s v="KRM02059"/>
    <d v="2026-05-27T00:00:00"/>
    <x v="4"/>
    <s v="Bagus Utami"/>
    <s v="61351104807479"/>
    <n v="36"/>
    <s v="Perempuan"/>
    <x v="2"/>
    <n v="3436000"/>
    <n v="0.49880675203725261"/>
    <x v="3"/>
    <s v="Sulawesi Selatan"/>
    <x v="1"/>
    <s v="MT15"/>
    <s v="Sport Naked"/>
    <n v="39859000"/>
    <n v="7972000"/>
    <s v="Medium"/>
    <n v="0.2"/>
    <x v="5"/>
    <n v="0.14499999999999999"/>
    <n v="1713900"/>
    <n v="41135000"/>
    <x v="0"/>
    <x v="0"/>
    <n v="0"/>
    <n v="0"/>
    <n v="1"/>
    <s v="approved"/>
    <n v="4"/>
    <n v="2"/>
    <n v="1"/>
    <n v="0"/>
    <n v="7"/>
    <s v="Medium Risk"/>
    <n v="4"/>
    <s v="0-5 bulan"/>
  </r>
  <r>
    <s v="KRM02060"/>
    <d v="2026-02-13T00:00:00"/>
    <x v="3"/>
    <s v="Indah Wijaya"/>
    <s v="51372409837493"/>
    <n v="41"/>
    <s v="Lakilaki"/>
    <x v="5"/>
    <n v="3722000"/>
    <n v="0.31179473401397101"/>
    <x v="8"/>
    <s v="Banten"/>
    <x v="0"/>
    <s v="Revo X"/>
    <s v="Bebek"/>
    <n v="17374000"/>
    <n v="5212000"/>
    <s v="High"/>
    <n v="0.3"/>
    <x v="0"/>
    <n v="0.14499999999999999"/>
    <n v="1160500"/>
    <n v="13926000"/>
    <x v="0"/>
    <x v="0"/>
    <n v="0"/>
    <n v="0"/>
    <n v="1"/>
    <s v="approved"/>
    <n v="3"/>
    <n v="1"/>
    <n v="1"/>
    <n v="0"/>
    <n v="5"/>
    <s v="Low Risk"/>
    <n v="8"/>
    <s v="6-11 bulan"/>
  </r>
  <r>
    <s v="KRM02061"/>
    <d v="2026-05-21T00:00:00"/>
    <x v="4"/>
    <s v="Putri Hakim"/>
    <s v="80842908585482"/>
    <n v="53"/>
    <s v="Perempuan"/>
    <x v="6"/>
    <n v="5898000"/>
    <n v="0.24611732790776533"/>
    <x v="7"/>
    <s v="Jawa Barat"/>
    <x v="0"/>
    <s v="PCX 160"/>
    <s v="Matic Premium"/>
    <n v="36009000"/>
    <n v="9002000"/>
    <s v="Medium"/>
    <n v="0.25"/>
    <x v="5"/>
    <n v="0.14499999999999999"/>
    <n v="1451600"/>
    <n v="34839000"/>
    <x v="0"/>
    <x v="0"/>
    <n v="0"/>
    <n v="0"/>
    <n v="1"/>
    <s v="data kurang"/>
    <n v="2"/>
    <n v="2"/>
    <n v="1"/>
    <n v="0"/>
    <n v="5"/>
    <s v="Low Risk"/>
    <n v="5"/>
    <s v="0-5 bulan"/>
  </r>
  <r>
    <s v="KRM02062"/>
    <d v="2026-04-07T00:00:00"/>
    <x v="2"/>
    <s v="Bagus Santoso"/>
    <s v="41111807623715"/>
    <n v="50"/>
    <s v="Perempuan"/>
    <x v="9"/>
    <n v="4092000"/>
    <n v="0.31304985337243402"/>
    <x v="3"/>
    <s v="Sulawesi Selatan"/>
    <x v="1"/>
    <s v="Freego"/>
    <s v="Matic Mid"/>
    <n v="22376000"/>
    <n v="8950000"/>
    <s v="High"/>
    <n v="0.4"/>
    <x v="0"/>
    <n v="0.14499999999999999"/>
    <n v="1281000"/>
    <n v="15372000"/>
    <x v="0"/>
    <x v="0"/>
    <n v="0"/>
    <n v="0"/>
    <n v="1"/>
    <s v="data kurang"/>
    <n v="3"/>
    <n v="1"/>
    <n v="1"/>
    <n v="0"/>
    <n v="5"/>
    <s v="Low Risk"/>
    <n v="6"/>
    <s v="6-11 bulan"/>
  </r>
  <r>
    <s v="KRM02063"/>
    <d v="2026-05-20T00:00:00"/>
    <x v="4"/>
    <s v="Andi Prasetyo"/>
    <s v="58682610584828"/>
    <n v="21"/>
    <s v="Perempuan"/>
    <x v="3"/>
    <n v="6134000"/>
    <n v="0.18082817085099445"/>
    <x v="5"/>
    <s v="Kalimantan Timur"/>
    <x v="0"/>
    <s v="PCX 160"/>
    <s v="Matic Premium"/>
    <n v="37104000"/>
    <n v="9276000"/>
    <s v="Medium"/>
    <n v="0.25"/>
    <x v="4"/>
    <n v="0.14499999999999999"/>
    <n v="1109200"/>
    <n v="39933000"/>
    <x v="0"/>
    <x v="0"/>
    <n v="0"/>
    <n v="0"/>
    <n v="1"/>
    <s v="data kurang"/>
    <n v="1"/>
    <n v="2"/>
    <n v="2"/>
    <n v="0"/>
    <n v="5"/>
    <s v="Low Risk"/>
    <n v="5"/>
    <s v="0-5 bulan"/>
  </r>
  <r>
    <s v="KRM02065"/>
    <d v="2026-04-24T00:00:00"/>
    <x v="2"/>
    <s v="Rahmat Rahayu"/>
    <s v="Invalid"/>
    <n v="54"/>
    <s v="Lakilaki"/>
    <x v="0"/>
    <n v="4717000"/>
    <n v="0.28376086495654018"/>
    <x v="3"/>
    <s v="Sulawesi Selatan"/>
    <x v="4"/>
    <s v="KLX 150"/>
    <s v="Trail"/>
    <n v="37309000"/>
    <n v="3731000"/>
    <s v="Low"/>
    <n v="0.1"/>
    <x v="4"/>
    <n v="0.14499999999999999"/>
    <n v="1338500"/>
    <n v="48185000"/>
    <x v="0"/>
    <x v="0"/>
    <n v="0"/>
    <n v="0"/>
    <n v="1"/>
    <m/>
    <n v="2"/>
    <n v="3"/>
    <n v="2"/>
    <n v="0"/>
    <n v="7"/>
    <s v="Medium Risk"/>
    <n v="5"/>
    <s v="0-5 bulan"/>
  </r>
  <r>
    <s v="KRM02066"/>
    <d v="2026-04-18T00:00:00"/>
    <x v="2"/>
    <s v="Fitra Susanti"/>
    <s v="97921504825701"/>
    <n v="54"/>
    <s v="Perempuan"/>
    <x v="6"/>
    <n v="5525000"/>
    <n v="0.28564705882352942"/>
    <x v="7"/>
    <s v="Jawa Barat"/>
    <x v="0"/>
    <s v="PCX 160"/>
    <s v="Matic Premium"/>
    <n v="36703000"/>
    <n v="7341000"/>
    <s v="Medium"/>
    <n v="0.2"/>
    <x v="5"/>
    <n v="0.14499999999999999"/>
    <n v="1578200"/>
    <n v="37877000"/>
    <x v="0"/>
    <x v="0"/>
    <n v="0"/>
    <n v="0"/>
    <n v="1"/>
    <m/>
    <n v="2"/>
    <n v="2"/>
    <n v="1"/>
    <n v="0"/>
    <n v="5"/>
    <s v="Low Risk"/>
    <n v="6"/>
    <s v="6-11 bulan"/>
  </r>
  <r>
    <s v="KRM02067"/>
    <d v="2026-02-27T00:00:00"/>
    <x v="3"/>
    <s v="Dewi Wibowo"/>
    <s v="94142606782381"/>
    <n v="21"/>
    <s v="Perempuan"/>
    <x v="8"/>
    <n v="3236000"/>
    <n v="0.29153275648949323"/>
    <x v="16"/>
    <s v="Jawa Timur"/>
    <x v="1"/>
    <s v="Lexi LX 155"/>
    <s v="Matic Mid"/>
    <n v="27844000"/>
    <n v="4177000"/>
    <s v="Medium"/>
    <n v="0.15"/>
    <x v="4"/>
    <n v="0.14499999999999999"/>
    <n v="943400"/>
    <n v="33962000"/>
    <x v="0"/>
    <x v="0"/>
    <n v="0"/>
    <n v="0"/>
    <n v="1"/>
    <m/>
    <n v="2"/>
    <n v="2"/>
    <n v="2"/>
    <n v="0"/>
    <n v="6"/>
    <s v="Low Risk"/>
    <n v="7"/>
    <s v="6-11 bulan"/>
  </r>
  <r>
    <s v="KRM02068"/>
    <d v="2026-05-15T00:00:00"/>
    <x v="4"/>
    <s v="Rizky Setiawan"/>
    <s v="42331605572662"/>
    <n v="31"/>
    <s v="Lakilaki"/>
    <x v="1"/>
    <n v="6221000"/>
    <n v="0.4317633820929111"/>
    <x v="8"/>
    <s v="Banten"/>
    <x v="0"/>
    <s v="PCX 160"/>
    <s v="Matic Premium"/>
    <n v="35189000"/>
    <n v="7038000"/>
    <s v="Medium"/>
    <n v="0.2"/>
    <x v="0"/>
    <n v="0.14499999999999999"/>
    <n v="2686000"/>
    <n v="32232000"/>
    <x v="0"/>
    <x v="0"/>
    <n v="0"/>
    <n v="0"/>
    <n v="1"/>
    <s v="approved"/>
    <n v="4"/>
    <n v="2"/>
    <n v="1"/>
    <n v="0"/>
    <n v="7"/>
    <s v="Medium Risk"/>
    <n v="5"/>
    <s v="0-5 bulan"/>
  </r>
  <r>
    <s v="KRM02069"/>
    <d v="2026-10-03T00:00:00"/>
    <x v="6"/>
    <s v="Maya Cahyono"/>
    <s v="42591908807119"/>
    <n v="43"/>
    <s v="Lakilaki"/>
    <x v="1"/>
    <n v="4630000"/>
    <n v="0.31598272138228944"/>
    <x v="15"/>
    <s v="DKI Jakarta"/>
    <x v="0"/>
    <s v="Vario 160"/>
    <s v="Matic Mid"/>
    <n v="30242000"/>
    <n v="3024000"/>
    <s v="Low"/>
    <n v="0.1"/>
    <x v="5"/>
    <n v="0.14499999999999999"/>
    <n v="1463000"/>
    <n v="35111000"/>
    <x v="0"/>
    <x v="0"/>
    <n v="0"/>
    <n v="0"/>
    <n v="1"/>
    <m/>
    <n v="3"/>
    <n v="3"/>
    <n v="1"/>
    <n v="0"/>
    <n v="7"/>
    <s v="Medium Risk"/>
    <n v="0"/>
    <s v="0-5 bulan"/>
  </r>
  <r>
    <s v="KRM02070"/>
    <d v="2026-01-26T00:00:00"/>
    <x v="5"/>
    <s v="Bagus Kurniawan"/>
    <s v="85202409971102"/>
    <n v="37"/>
    <s v="Lakilaki"/>
    <x v="0"/>
    <n v="7094000"/>
    <n v="7.6684522131378635E-2"/>
    <x v="12"/>
    <s v="DKI Jakarta"/>
    <x v="1"/>
    <s v="Freego"/>
    <s v="Matic Mid"/>
    <n v="22745000"/>
    <n v="9098000"/>
    <s v="High"/>
    <n v="0.4"/>
    <x v="4"/>
    <n v="0.14499999999999999"/>
    <n v="544000"/>
    <n v="19583000"/>
    <x v="0"/>
    <x v="0"/>
    <n v="0"/>
    <n v="0"/>
    <n v="1"/>
    <s v="ok"/>
    <n v="1"/>
    <n v="1"/>
    <n v="2"/>
    <n v="0"/>
    <n v="4"/>
    <s v="Low Risk"/>
    <n v="8"/>
    <s v="6-11 bulan"/>
  </r>
  <r>
    <s v="KRM02071"/>
    <d v="2026-03-20T00:00:00"/>
    <x v="1"/>
    <s v="Indah Hartono"/>
    <s v="94111512647529"/>
    <n v="30"/>
    <s v="Perempuan"/>
    <x v="5"/>
    <n v="3819000"/>
    <n v="0.49615082482325218"/>
    <x v="2"/>
    <s v="Riau"/>
    <x v="1"/>
    <s v="Aerox 155"/>
    <s v="Matic Sport"/>
    <n v="31126000"/>
    <n v="3113000"/>
    <s v="Low"/>
    <n v="0.1"/>
    <x v="3"/>
    <n v="0.14499999999999999"/>
    <n v="1894800"/>
    <n v="34106000"/>
    <x v="0"/>
    <x v="0"/>
    <n v="0"/>
    <n v="0"/>
    <n v="1"/>
    <m/>
    <n v="4"/>
    <n v="3"/>
    <n v="1"/>
    <n v="0"/>
    <n v="8"/>
    <s v="Medium Risk"/>
    <n v="7"/>
    <s v="6-11 bulan"/>
  </r>
  <r>
    <s v="KRM02072"/>
    <d v="2026-05-14T00:00:00"/>
    <x v="4"/>
    <s v="Joko Permata"/>
    <s v="52651205911659"/>
    <n v="42"/>
    <s v="Lakilaki"/>
    <x v="6"/>
    <n v="4086000"/>
    <n v="0.20937347038668624"/>
    <x v="14"/>
    <s v="DKI Jakarta"/>
    <x v="0"/>
    <s v="Vario 160"/>
    <s v="Matic Mid"/>
    <n v="30661000"/>
    <n v="9198000"/>
    <s v="High"/>
    <n v="0.3"/>
    <x v="4"/>
    <n v="0.14499999999999999"/>
    <n v="855500"/>
    <n v="30799000"/>
    <x v="0"/>
    <x v="0"/>
    <n v="0"/>
    <n v="0"/>
    <n v="1"/>
    <s v="approved"/>
    <n v="2"/>
    <n v="1"/>
    <n v="2"/>
    <n v="0"/>
    <n v="5"/>
    <s v="Low Risk"/>
    <n v="5"/>
    <s v="0-5 bulan"/>
  </r>
  <r>
    <s v="KRM02073"/>
    <d v="2026-04-05T00:00:00"/>
    <x v="2"/>
    <s v="Joko Rahayu"/>
    <s v="44852101584677"/>
    <n v="53"/>
    <s v="Lakilaki"/>
    <x v="8"/>
    <n v="2621000"/>
    <n v="0.45127813811522322"/>
    <x v="17"/>
    <s v="Jawa Barat"/>
    <x v="1"/>
    <s v="Mio M3"/>
    <s v="Matic Entry"/>
    <n v="17709000"/>
    <n v="5313000"/>
    <s v="High"/>
    <n v="0.3"/>
    <x v="0"/>
    <n v="0.14499999999999999"/>
    <n v="1182800"/>
    <n v="14193000"/>
    <x v="0"/>
    <x v="0"/>
    <n v="0"/>
    <n v="0"/>
    <n v="1"/>
    <m/>
    <n v="4"/>
    <n v="1"/>
    <n v="1"/>
    <n v="0"/>
    <n v="6"/>
    <s v="Low Risk"/>
    <n v="6"/>
    <s v="6-11 bulan"/>
  </r>
  <r>
    <s v="KRM02074"/>
    <d v="2026-08-02T00:00:00"/>
    <x v="9"/>
    <s v="Andi Setiawan"/>
    <s v="97432505527376"/>
    <n v="44"/>
    <s v="Lakilaki"/>
    <x v="4"/>
    <n v="6835000"/>
    <n v="0.26289685442574984"/>
    <x v="3"/>
    <s v="Sulawesi Selatan"/>
    <x v="1"/>
    <s v="MT15"/>
    <s v="Sport Naked"/>
    <n v="37146000"/>
    <n v="3715000"/>
    <s v="Low"/>
    <n v="0.1"/>
    <x v="5"/>
    <n v="0.14499999999999999"/>
    <n v="1796900"/>
    <n v="43126000"/>
    <x v="0"/>
    <x v="0"/>
    <n v="0"/>
    <n v="0"/>
    <n v="1"/>
    <s v="ok"/>
    <n v="2"/>
    <n v="3"/>
    <n v="1"/>
    <n v="0"/>
    <n v="6"/>
    <s v="Low Risk"/>
    <n v="2"/>
    <s v="0-5 bulan"/>
  </r>
  <r>
    <s v="KRM02075"/>
    <d v="2026-01-20T00:00:00"/>
    <x v="5"/>
    <s v="Ahmad Santoso"/>
    <s v="47852712822455"/>
    <n v="46"/>
    <s v="Perempuan"/>
    <x v="5"/>
    <n v="4856000"/>
    <n v="0.20766062602965404"/>
    <x v="14"/>
    <s v="DKI Jakarta"/>
    <x v="1"/>
    <s v="Freego"/>
    <s v="Matic Mid"/>
    <n v="22935000"/>
    <n v="8027000"/>
    <s v="High"/>
    <n v="0.35"/>
    <x v="3"/>
    <n v="0.14499999999999999"/>
    <n v="1008400"/>
    <n v="18151000"/>
    <x v="0"/>
    <x v="0"/>
    <n v="0"/>
    <n v="0"/>
    <n v="1"/>
    <m/>
    <n v="2"/>
    <n v="1"/>
    <n v="1"/>
    <n v="0"/>
    <n v="4"/>
    <s v="Low Risk"/>
    <n v="9"/>
    <s v="6-11 bulan"/>
  </r>
  <r>
    <s v="KRM02076"/>
    <d v="2026-06-16T00:00:00"/>
    <x v="0"/>
    <s v="Wahyu Permata"/>
    <s v="49282709553332"/>
    <n v="50"/>
    <s v="Perempuan"/>
    <x v="0"/>
    <n v="7541000"/>
    <n v="0.10924280599390002"/>
    <x v="10"/>
    <s v="Jawa Timur"/>
    <x v="4"/>
    <s v="KLX 150"/>
    <s v="Trail"/>
    <n v="38206000"/>
    <n v="9552000"/>
    <s v="Medium"/>
    <n v="0.25"/>
    <x v="1"/>
    <n v="0.14499999999999999"/>
    <n v="823800"/>
    <n v="49429000"/>
    <x v="0"/>
    <x v="0"/>
    <n v="0"/>
    <n v="0"/>
    <n v="1"/>
    <s v="data kurang"/>
    <n v="1"/>
    <n v="2"/>
    <n v="4"/>
    <n v="0"/>
    <n v="7"/>
    <s v="Medium Risk"/>
    <n v="4"/>
    <s v="0-5 bulan"/>
  </r>
  <r>
    <s v="KRM02077"/>
    <d v="2026-03-18T00:00:00"/>
    <x v="1"/>
    <s v="Dani Cahyono"/>
    <s v="57831512782547"/>
    <n v="55"/>
    <s v="Lakilaki"/>
    <x v="0"/>
    <n v="7532000"/>
    <n v="4.669410515135422E-2"/>
    <x v="3"/>
    <s v="Sulawesi Selatan"/>
    <x v="3"/>
    <s v="Dazz"/>
    <s v="Matic Entry"/>
    <n v="16438000"/>
    <n v="5753000"/>
    <s v="High"/>
    <n v="0.35"/>
    <x v="2"/>
    <n v="0.14499999999999999"/>
    <n v="351700"/>
    <n v="16882000"/>
    <x v="0"/>
    <x v="0"/>
    <n v="0"/>
    <n v="0"/>
    <n v="1"/>
    <s v="data kurang"/>
    <n v="1"/>
    <n v="1"/>
    <n v="3"/>
    <n v="0"/>
    <n v="5"/>
    <s v="Low Risk"/>
    <n v="7"/>
    <s v="6-11 bulan"/>
  </r>
  <r>
    <s v="KRM02078"/>
    <d v="2026-04-09T00:00:00"/>
    <x v="2"/>
    <s v="Indah Wijaya"/>
    <s v="39922506672106"/>
    <n v="35"/>
    <s v="Lakilaki"/>
    <x v="6"/>
    <n v="6415000"/>
    <n v="0.25471551052221358"/>
    <x v="19"/>
    <s v="Jawa Barat"/>
    <x v="1"/>
    <s v="XMAX 250"/>
    <s v="Maxi Scooter"/>
    <n v="58558000"/>
    <n v="17567000"/>
    <s v="High"/>
    <n v="0.3"/>
    <x v="4"/>
    <n v="0.14499999999999999"/>
    <n v="1634000"/>
    <n v="58822000"/>
    <x v="0"/>
    <x v="0"/>
    <n v="0"/>
    <n v="0"/>
    <n v="1"/>
    <s v="verifikasi"/>
    <n v="2"/>
    <n v="1"/>
    <n v="2"/>
    <n v="0"/>
    <n v="5"/>
    <s v="Low Risk"/>
    <n v="6"/>
    <s v="6-11 bulan"/>
  </r>
  <r>
    <s v="KRM02079"/>
    <d v="2026-06-13T00:00:00"/>
    <x v="0"/>
    <s v="Sri Prasetyo"/>
    <s v="59691401532124"/>
    <n v="22"/>
    <s v="Lakilaki"/>
    <x v="2"/>
    <n v="2091000"/>
    <n v="0.41305595408895268"/>
    <x v="16"/>
    <s v="Jawa Timur"/>
    <x v="0"/>
    <s v="Beat Street"/>
    <s v="Matic Entry"/>
    <n v="18243000"/>
    <n v="5473000"/>
    <s v="High"/>
    <n v="0.3"/>
    <x v="3"/>
    <n v="0.14499999999999999"/>
    <n v="863700"/>
    <n v="15547000"/>
    <x v="0"/>
    <x v="0"/>
    <n v="0"/>
    <n v="0"/>
    <n v="1"/>
    <s v="verifikasi"/>
    <n v="4"/>
    <n v="1"/>
    <n v="1"/>
    <n v="0"/>
    <n v="6"/>
    <s v="Low Risk"/>
    <n v="4"/>
    <s v="0-5 bulan"/>
  </r>
  <r>
    <s v="KRM02080"/>
    <d v="2026-03-12T00:00:00"/>
    <x v="1"/>
    <s v="Sri Kurniawan"/>
    <s v="60061001856689"/>
    <n v="22"/>
    <s v="Lakilaki"/>
    <x v="1"/>
    <n v="11585000"/>
    <n v="0.1479499352611135"/>
    <x v="9"/>
    <s v="Jawa Tengah"/>
    <x v="1"/>
    <s v="NMAX 155"/>
    <s v="Matic Premium"/>
    <n v="35431000"/>
    <n v="3543000"/>
    <s v="Low"/>
    <n v="0.1"/>
    <x v="5"/>
    <n v="0.14499999999999999"/>
    <n v="1714000"/>
    <n v="41136000"/>
    <x v="0"/>
    <x v="0"/>
    <n v="0"/>
    <n v="0"/>
    <n v="1"/>
    <s v="data kurang"/>
    <n v="1"/>
    <n v="3"/>
    <n v="1"/>
    <n v="0"/>
    <n v="5"/>
    <s v="Low Risk"/>
    <n v="7"/>
    <s v="6-11 bulan"/>
  </r>
  <r>
    <s v="KRM02081"/>
    <d v="2026-05-04T00:00:00"/>
    <x v="4"/>
    <s v="Rahmat Purnama"/>
    <s v="99792410544188"/>
    <n v="58"/>
    <s v="Lakilaki"/>
    <x v="8"/>
    <n v="3912000"/>
    <n v="0.24266359918200409"/>
    <x v="0"/>
    <s v="Bali"/>
    <x v="3"/>
    <s v="Dazz"/>
    <s v="Matic Entry"/>
    <n v="15593000"/>
    <n v="1559000"/>
    <s v="Low"/>
    <n v="0.1"/>
    <x v="3"/>
    <n v="0.14499999999999999"/>
    <n v="949300"/>
    <n v="17087000"/>
    <x v="0"/>
    <x v="0"/>
    <n v="0"/>
    <n v="0"/>
    <n v="1"/>
    <m/>
    <n v="2"/>
    <n v="3"/>
    <n v="1"/>
    <n v="0"/>
    <n v="6"/>
    <s v="Low Risk"/>
    <n v="5"/>
    <s v="0-5 bulan"/>
  </r>
  <r>
    <s v="KRM02082"/>
    <d v="2026-02-06T00:00:00"/>
    <x v="3"/>
    <s v="Nia Purnama"/>
    <s v="81621209995577"/>
    <n v="57"/>
    <s v="Lakilaki"/>
    <x v="8"/>
    <n v="3894000"/>
    <n v="0.15934771443246021"/>
    <x v="16"/>
    <s v="Jawa Timur"/>
    <x v="4"/>
    <s v="KLX 150"/>
    <s v="Trail"/>
    <n v="35971000"/>
    <n v="14388000"/>
    <s v="High"/>
    <n v="0.4"/>
    <x v="1"/>
    <n v="0.14499999999999999"/>
    <n v="620500"/>
    <n v="37231000"/>
    <x v="0"/>
    <x v="0"/>
    <n v="0"/>
    <n v="0"/>
    <n v="1"/>
    <m/>
    <n v="1"/>
    <n v="1"/>
    <n v="4"/>
    <n v="0"/>
    <n v="6"/>
    <s v="Low Risk"/>
    <n v="8"/>
    <s v="6-11 bulan"/>
  </r>
  <r>
    <s v="KRM02083"/>
    <d v="2026-02-07T00:00:00"/>
    <x v="3"/>
    <s v="Lestari Anggraini"/>
    <s v="77222212743468"/>
    <n v="44"/>
    <s v="Lakilaki"/>
    <x v="3"/>
    <n v="7185000"/>
    <n v="0.12037578288100209"/>
    <x v="13"/>
    <s v="Jawa Barat"/>
    <x v="0"/>
    <s v="PCX 160"/>
    <s v="Matic Premium"/>
    <n v="35036000"/>
    <n v="8759000"/>
    <s v="Medium"/>
    <n v="0.25"/>
    <x v="2"/>
    <n v="0.14499999999999999"/>
    <n v="864900"/>
    <n v="41517000"/>
    <x v="0"/>
    <x v="0"/>
    <n v="0"/>
    <n v="0"/>
    <n v="1"/>
    <m/>
    <n v="1"/>
    <n v="2"/>
    <n v="3"/>
    <n v="0"/>
    <n v="6"/>
    <s v="Low Risk"/>
    <n v="8"/>
    <s v="6-11 bulan"/>
  </r>
  <r>
    <s v="KRM02084"/>
    <d v="2026-08-02T00:00:00"/>
    <x v="9"/>
    <s v="Indah Hidayah"/>
    <s v="59191006596396"/>
    <n v="43"/>
    <s v="Perempuan"/>
    <x v="8"/>
    <n v="3352000"/>
    <n v="0.44773269689737472"/>
    <x v="1"/>
    <s v="Sumatera Selatan"/>
    <x v="1"/>
    <s v="R15"/>
    <s v="Sport"/>
    <n v="41833000"/>
    <n v="4183000"/>
    <s v="Low"/>
    <n v="0.1"/>
    <x v="4"/>
    <n v="0.14499999999999999"/>
    <n v="1500800"/>
    <n v="54027000"/>
    <x v="0"/>
    <x v="0"/>
    <n v="0"/>
    <n v="0"/>
    <n v="1"/>
    <m/>
    <n v="4"/>
    <n v="3"/>
    <n v="2"/>
    <n v="0"/>
    <n v="9"/>
    <s v="High Risk"/>
    <n v="2"/>
    <s v="0-5 bulan"/>
  </r>
  <r>
    <s v="KRM02085"/>
    <d v="2026-03-18T00:00:00"/>
    <x v="1"/>
    <s v="Rizky Santoso"/>
    <s v="94271508514374"/>
    <n v="49"/>
    <s v="Perempuan"/>
    <x v="1"/>
    <n v="5290000"/>
    <n v="0.20871455576559547"/>
    <x v="7"/>
    <s v="Jawa Barat"/>
    <x v="1"/>
    <s v="Mio M3"/>
    <s v="Matic Entry"/>
    <n v="18137000"/>
    <n v="1814000"/>
    <s v="Low"/>
    <n v="0.1"/>
    <x v="3"/>
    <n v="0.14499999999999999"/>
    <n v="1104100"/>
    <n v="19873000"/>
    <x v="0"/>
    <x v="0"/>
    <n v="0"/>
    <n v="0"/>
    <n v="1"/>
    <s v="verifikasi"/>
    <n v="2"/>
    <n v="3"/>
    <n v="1"/>
    <n v="0"/>
    <n v="6"/>
    <s v="Low Risk"/>
    <n v="7"/>
    <s v="6-11 bulan"/>
  </r>
  <r>
    <s v="KRM02086"/>
    <d v="2026-05-01T00:00:00"/>
    <x v="4"/>
    <s v="Sri Nugroho"/>
    <s v="40532109735752"/>
    <n v="29"/>
    <s v="Perempuan"/>
    <x v="0"/>
    <n v="4678000"/>
    <n v="0.11628901239846089"/>
    <x v="8"/>
    <s v="Banten"/>
    <x v="0"/>
    <s v="Vario 125"/>
    <s v="Matic Mid"/>
    <n v="25227000"/>
    <n v="6307000"/>
    <s v="Medium"/>
    <n v="0.25"/>
    <x v="1"/>
    <n v="0.14499999999999999"/>
    <n v="544000"/>
    <n v="32638000"/>
    <x v="0"/>
    <x v="0"/>
    <n v="0"/>
    <n v="0"/>
    <n v="1"/>
    <m/>
    <n v="1"/>
    <n v="2"/>
    <n v="4"/>
    <n v="0"/>
    <n v="7"/>
    <s v="Medium Risk"/>
    <n v="5"/>
    <s v="0-5 bulan"/>
  </r>
  <r>
    <s v="KRM02087"/>
    <d v="2026-03-06T00:00:00"/>
    <x v="1"/>
    <s v="Dewi Kusuma"/>
    <s v="44041807756887"/>
    <n v="26"/>
    <s v="Perempuan"/>
    <x v="8"/>
    <n v="2583000"/>
    <n v="0.30089043747580335"/>
    <x v="19"/>
    <s v="Jawa Barat"/>
    <x v="0"/>
    <s v="Genio"/>
    <s v="Matic Entry"/>
    <n v="19280000"/>
    <n v="4820000"/>
    <s v="Medium"/>
    <n v="0.25"/>
    <x v="5"/>
    <n v="0.14499999999999999"/>
    <n v="777200"/>
    <n v="18653000"/>
    <x v="0"/>
    <x v="0"/>
    <n v="0"/>
    <n v="0"/>
    <n v="1"/>
    <s v="verifikasi"/>
    <n v="3"/>
    <n v="2"/>
    <n v="1"/>
    <n v="0"/>
    <n v="6"/>
    <s v="Low Risk"/>
    <n v="7"/>
    <s v="6-11 bulan"/>
  </r>
  <r>
    <s v="KRM02088"/>
    <d v="2026-04-20T00:00:00"/>
    <x v="2"/>
    <s v="Fajar Pratama"/>
    <s v="68542604571282"/>
    <n v="41"/>
    <s v="Perempuan"/>
    <x v="1"/>
    <n v="11373000"/>
    <n v="0.13852985140244439"/>
    <x v="14"/>
    <s v="DKI Jakarta"/>
    <x v="1"/>
    <s v="R15"/>
    <s v="Sport"/>
    <n v="41875000"/>
    <n v="12563000"/>
    <s v="High"/>
    <n v="0.3"/>
    <x v="5"/>
    <n v="0.14499999999999999"/>
    <n v="1575500"/>
    <n v="37813000"/>
    <x v="0"/>
    <x v="0"/>
    <n v="0"/>
    <n v="0"/>
    <n v="1"/>
    <s v="ok"/>
    <n v="1"/>
    <n v="1"/>
    <n v="1"/>
    <n v="0"/>
    <n v="3"/>
    <s v="Low Risk"/>
    <n v="6"/>
    <s v="6-11 bulan"/>
  </r>
  <r>
    <s v="KRM02089"/>
    <d v="2026-02-22T00:00:00"/>
    <x v="3"/>
    <s v="Fitra Hakim"/>
    <s v="36962306692105"/>
    <n v="43"/>
    <s v="Perempuan"/>
    <x v="8"/>
    <n v="2566000"/>
    <n v="0.36161340607950115"/>
    <x v="10"/>
    <s v="Jawa Timur"/>
    <x v="0"/>
    <s v="Genio"/>
    <s v="Matic Entry"/>
    <n v="19182000"/>
    <n v="1918000"/>
    <s v="Low"/>
    <n v="0.1"/>
    <x v="5"/>
    <n v="0.14499999999999999"/>
    <n v="927900"/>
    <n v="22270000"/>
    <x v="0"/>
    <x v="0"/>
    <n v="0"/>
    <n v="0"/>
    <n v="1"/>
    <m/>
    <n v="3"/>
    <n v="3"/>
    <n v="1"/>
    <n v="0"/>
    <n v="7"/>
    <s v="Medium Risk"/>
    <n v="8"/>
    <s v="6-11 bulan"/>
  </r>
  <r>
    <s v="KRM02090"/>
    <d v="2026-04-14T00:00:00"/>
    <x v="2"/>
    <s v="Ahmad Hidayah"/>
    <s v="75021212961612"/>
    <n v="58"/>
    <s v="Perempuan"/>
    <x v="1"/>
    <n v="10049000"/>
    <n v="6.2533585431386207E-2"/>
    <x v="11"/>
    <s v="Sumatera Utara"/>
    <x v="3"/>
    <s v="Dazz"/>
    <s v="Matic Entry"/>
    <n v="15589000"/>
    <n v="3897000"/>
    <s v="Medium"/>
    <n v="0.25"/>
    <x v="5"/>
    <n v="0.14499999999999999"/>
    <n v="628400"/>
    <n v="15082000"/>
    <x v="1"/>
    <x v="3"/>
    <n v="27"/>
    <n v="1"/>
    <n v="3"/>
    <s v="data kurang"/>
    <n v="1"/>
    <n v="2"/>
    <n v="1"/>
    <n v="2"/>
    <n v="6"/>
    <s v="Low Risk"/>
    <n v="6"/>
    <s v="6-11 bulan"/>
  </r>
  <r>
    <s v="KRM02091"/>
    <d v="2026-03-25T00:00:00"/>
    <x v="1"/>
    <s v="Indah Wijaya"/>
    <s v="71632811838913"/>
    <n v="57"/>
    <s v="Perempuan"/>
    <x v="8"/>
    <n v="2931000"/>
    <n v="0.1297509382463323"/>
    <x v="0"/>
    <s v="Bali"/>
    <x v="3"/>
    <s v="Dazz"/>
    <s v="Matic Entry"/>
    <n v="16503000"/>
    <n v="4951000"/>
    <s v="High"/>
    <n v="0.3"/>
    <x v="2"/>
    <n v="0.14499999999999999"/>
    <n v="380300"/>
    <n v="18253000"/>
    <x v="0"/>
    <x v="0"/>
    <n v="0"/>
    <n v="0"/>
    <n v="1"/>
    <m/>
    <n v="1"/>
    <n v="1"/>
    <n v="3"/>
    <n v="0"/>
    <n v="5"/>
    <s v="Low Risk"/>
    <n v="6"/>
    <s v="6-11 bulan"/>
  </r>
  <r>
    <s v="KRM02092"/>
    <d v="2026-04-30T00:00:00"/>
    <x v="2"/>
    <s v="Rizky Prasetyo"/>
    <s v="51501806678401"/>
    <n v="27"/>
    <s v="Lakilaki"/>
    <x v="0"/>
    <n v="4731000"/>
    <n v="0.13825829634326781"/>
    <x v="2"/>
    <s v="Riau"/>
    <x v="1"/>
    <s v="Freego"/>
    <s v="Matic Mid"/>
    <n v="21881000"/>
    <n v="5470000"/>
    <s v="Medium"/>
    <n v="0.25"/>
    <x v="4"/>
    <n v="0.14499999999999999"/>
    <n v="654100"/>
    <n v="23549000"/>
    <x v="0"/>
    <x v="0"/>
    <n v="0"/>
    <n v="0"/>
    <n v="1"/>
    <s v="data kurang"/>
    <n v="1"/>
    <n v="2"/>
    <n v="2"/>
    <n v="0"/>
    <n v="5"/>
    <s v="Low Risk"/>
    <n v="5"/>
    <s v="0-5 bulan"/>
  </r>
  <r>
    <s v="KRM02093"/>
    <d v="2026-04-27T00:00:00"/>
    <x v="2"/>
    <s v="Budi Nugroho"/>
    <s v="95672112836448"/>
    <n v="32"/>
    <s v="Perempuan"/>
    <x v="0"/>
    <n v="7926000"/>
    <n v="6.8016654049962155E-2"/>
    <x v="10"/>
    <s v="Jawa Timur"/>
    <x v="0"/>
    <s v="Scoopy"/>
    <s v="Matic Stylish"/>
    <n v="23398000"/>
    <n v="7019000"/>
    <s v="High"/>
    <n v="0.3"/>
    <x v="2"/>
    <n v="0.14499999999999999"/>
    <n v="539100"/>
    <n v="25879000"/>
    <x v="0"/>
    <x v="0"/>
    <n v="0"/>
    <n v="0"/>
    <n v="1"/>
    <m/>
    <n v="1"/>
    <n v="1"/>
    <n v="3"/>
    <n v="0"/>
    <n v="5"/>
    <s v="Low Risk"/>
    <n v="5"/>
    <s v="0-5 bulan"/>
  </r>
  <r>
    <s v="KRM02094"/>
    <d v="2026-06-18T00:00:00"/>
    <x v="0"/>
    <s v="Lestari Susanti"/>
    <s v="61511510942140"/>
    <n v="30"/>
    <s v="Perempuan"/>
    <x v="5"/>
    <n v="4739000"/>
    <n v="0.15688963916438067"/>
    <x v="9"/>
    <s v="Jawa Tengah"/>
    <x v="2"/>
    <s v="Nex II"/>
    <s v="Matic Entry"/>
    <n v="17290000"/>
    <n v="3458000"/>
    <s v="Medium"/>
    <n v="0.2"/>
    <x v="5"/>
    <n v="0.14499999999999999"/>
    <n v="743500"/>
    <n v="17844000"/>
    <x v="0"/>
    <x v="2"/>
    <n v="0"/>
    <n v="0"/>
    <n v="0"/>
    <s v="data kurang"/>
    <n v="1"/>
    <n v="2"/>
    <n v="1"/>
    <n v="0"/>
    <n v="4"/>
    <s v="Low Risk"/>
    <n v="4"/>
    <s v="0-5 bulan"/>
  </r>
  <r>
    <s v="KRM02095"/>
    <d v="2026-02-16T00:00:00"/>
    <x v="3"/>
    <s v="Rizky Saputra"/>
    <s v="42721507938149"/>
    <n v="52"/>
    <s v="Perempuan"/>
    <x v="1"/>
    <n v="11588000"/>
    <n v="3.6632723507076283E-2"/>
    <x v="12"/>
    <s v="DKI Jakarta"/>
    <x v="3"/>
    <s v="Dazz"/>
    <s v="Matic Entry"/>
    <n v="16121000"/>
    <n v="3224000"/>
    <s v="Medium"/>
    <n v="0.2"/>
    <x v="2"/>
    <n v="0.14499999999999999"/>
    <n v="424500"/>
    <n v="20377000"/>
    <x v="0"/>
    <x v="0"/>
    <n v="0"/>
    <n v="0"/>
    <n v="1"/>
    <m/>
    <n v="1"/>
    <n v="2"/>
    <n v="3"/>
    <n v="0"/>
    <n v="6"/>
    <s v="Low Risk"/>
    <n v="8"/>
    <s v="6-11 bulan"/>
  </r>
  <r>
    <s v="KRM02096"/>
    <s v="Data Tidak Lengkap"/>
    <x v="7"/>
    <s v="Tidak Diketahui"/>
    <s v="Data Tidak Lengkap"/>
    <n v="32"/>
    <s v="Lakilaki"/>
    <x v="1"/>
    <n v="8936000"/>
    <n v="0.20071620411817367"/>
    <x v="18"/>
    <s v="Jawa Barat"/>
    <x v="1"/>
    <s v="XMAX 250"/>
    <s v="Maxi Scooter"/>
    <n v="60544199"/>
    <n v="6054000"/>
    <s v="Low"/>
    <n v="0.1"/>
    <x v="2"/>
    <n v="0.14499999999999999"/>
    <n v="1793600"/>
    <n v="86095000"/>
    <x v="0"/>
    <x v="0"/>
    <n v="0"/>
    <n v="0"/>
    <n v="1"/>
    <s v="approved"/>
    <n v="2"/>
    <n v="3"/>
    <n v="3"/>
    <n v="0"/>
    <n v="8"/>
    <s v="Medium Risk"/>
    <s v="N/A"/>
    <s v="N/A"/>
  </r>
  <r>
    <s v="KRM02097"/>
    <d v="2026-07-05T00:00:00"/>
    <x v="12"/>
    <s v="Fitra Prasetyo"/>
    <s v="95811203963283"/>
    <n v="31"/>
    <s v="Perempuan"/>
    <x v="1"/>
    <n v="5891000"/>
    <n v="0.33732812765235104"/>
    <x v="9"/>
    <s v="Jawa Tengah"/>
    <x v="0"/>
    <s v="Vario 125"/>
    <s v="Matic Mid"/>
    <n v="24501000"/>
    <n v="3675000"/>
    <s v="Medium"/>
    <n v="0.15"/>
    <x v="0"/>
    <n v="0.14499999999999999"/>
    <n v="1987200"/>
    <n v="23846000"/>
    <x v="0"/>
    <x v="0"/>
    <n v="0"/>
    <n v="0"/>
    <n v="1"/>
    <s v="survey ulang"/>
    <n v="3"/>
    <n v="2"/>
    <n v="1"/>
    <n v="0"/>
    <n v="6"/>
    <s v="Low Risk"/>
    <n v="3"/>
    <s v="0-5 bulan"/>
  </r>
  <r>
    <s v="KRM02098"/>
    <d v="2026-05-11T00:00:00"/>
    <x v="4"/>
    <s v="Joko Saputra"/>
    <s v="89281201842400"/>
    <n v="31"/>
    <s v="Lakilaki"/>
    <x v="4"/>
    <n v="4508000"/>
    <n v="7.9303460514640642E-2"/>
    <x v="1"/>
    <s v="Sumatera Selatan"/>
    <x v="0"/>
    <s v="Beat Street"/>
    <s v="Matic Entry"/>
    <n v="18100000"/>
    <n v="7240000"/>
    <s v="High"/>
    <n v="0.4"/>
    <x v="2"/>
    <n v="0.14499999999999999"/>
    <n v="357500"/>
    <n v="17159000"/>
    <x v="0"/>
    <x v="0"/>
    <n v="0"/>
    <n v="0"/>
    <n v="1"/>
    <m/>
    <n v="1"/>
    <n v="1"/>
    <n v="3"/>
    <n v="0"/>
    <n v="5"/>
    <s v="Low Risk"/>
    <n v="5"/>
    <s v="0-5 bulan"/>
  </r>
  <r>
    <s v="KRM02099"/>
    <d v="2026-05-24T00:00:00"/>
    <x v="4"/>
    <s v="Agus Hidayah"/>
    <s v="94242401762260"/>
    <n v="25"/>
    <s v="Lakilaki"/>
    <x v="9"/>
    <n v="5343000"/>
    <n v="0.26133258469024895"/>
    <x v="14"/>
    <s v="DKI Jakarta"/>
    <x v="0"/>
    <s v="ADV 160"/>
    <s v="Adventure"/>
    <n v="43296000"/>
    <n v="17319000"/>
    <s v="High"/>
    <n v="0.4"/>
    <x v="5"/>
    <n v="0.14499999999999999"/>
    <n v="1396300"/>
    <n v="33511000"/>
    <x v="0"/>
    <x v="0"/>
    <n v="0"/>
    <n v="0"/>
    <n v="1"/>
    <s v="ok"/>
    <n v="2"/>
    <n v="1"/>
    <n v="1"/>
    <n v="0"/>
    <n v="4"/>
    <s v="Low Risk"/>
    <n v="4"/>
    <s v="0-5 bulan"/>
  </r>
  <r>
    <s v="KRM02100"/>
    <d v="2026-04-20T00:00:00"/>
    <x v="2"/>
    <s v="Budi Purnama"/>
    <s v="37082409943803"/>
    <n v="50"/>
    <s v="Lakilaki"/>
    <x v="9"/>
    <n v="6428000"/>
    <n v="6.3021157436216557E-2"/>
    <x v="6"/>
    <s v="DIY"/>
    <x v="2"/>
    <s v="Address"/>
    <s v="Matic Mid"/>
    <n v="20129000"/>
    <n v="6039000"/>
    <s v="High"/>
    <n v="0.3"/>
    <x v="1"/>
    <n v="0.14499999999999999"/>
    <n v="405100"/>
    <n v="24306000"/>
    <x v="1"/>
    <x v="4"/>
    <n v="258"/>
    <n v="6"/>
    <n v="5"/>
    <s v="ok"/>
    <n v="1"/>
    <n v="1"/>
    <n v="4"/>
    <n v="4"/>
    <n v="10"/>
    <s v="High Risk"/>
    <n v="6"/>
    <s v="6-11 bulan"/>
  </r>
  <r>
    <s v="KRM02101"/>
    <d v="2026-05-29T00:00:00"/>
    <x v="4"/>
    <s v="Fajar Purnama"/>
    <s v="53282805637649"/>
    <n v="39"/>
    <s v="Perempuan"/>
    <x v="8"/>
    <n v="3390000"/>
    <n v="0.34734513274336282"/>
    <x v="14"/>
    <s v="DKI Jakarta"/>
    <x v="1"/>
    <s v="R15"/>
    <s v="Sport"/>
    <n v="42202000"/>
    <n v="12661000"/>
    <s v="High"/>
    <n v="0.3"/>
    <x v="4"/>
    <n v="0.14499999999999999"/>
    <n v="1177500"/>
    <n v="42391000"/>
    <x v="0"/>
    <x v="0"/>
    <n v="0"/>
    <n v="0"/>
    <n v="1"/>
    <m/>
    <n v="3"/>
    <n v="1"/>
    <n v="2"/>
    <n v="0"/>
    <n v="6"/>
    <s v="Low Risk"/>
    <n v="4"/>
    <s v="0-5 bulan"/>
  </r>
  <r>
    <s v="KRM02102"/>
    <d v="2026-03-16T00:00:00"/>
    <x v="1"/>
    <s v="Ayu Susanti"/>
    <s v="66392912589024"/>
    <n v="23"/>
    <s v="Perempuan"/>
    <x v="1"/>
    <n v="4006000"/>
    <n v="0.13567149276085871"/>
    <x v="6"/>
    <s v="DIY"/>
    <x v="0"/>
    <s v="Revo X"/>
    <s v="Bebek"/>
    <n v="18344000"/>
    <n v="1834000"/>
    <s v="Low"/>
    <n v="0.1"/>
    <x v="2"/>
    <n v="0.14499999999999999"/>
    <n v="543500"/>
    <n v="26086000"/>
    <x v="0"/>
    <x v="0"/>
    <n v="0"/>
    <n v="0"/>
    <n v="1"/>
    <s v="ok"/>
    <n v="1"/>
    <n v="3"/>
    <n v="3"/>
    <n v="0"/>
    <n v="7"/>
    <s v="Medium Risk"/>
    <n v="7"/>
    <s v="6-11 bulan"/>
  </r>
  <r>
    <s v="KRM02103"/>
    <d v="2026-01-30T00:00:00"/>
    <x v="5"/>
    <s v="Bagus Hartono"/>
    <s v="97611806602615"/>
    <n v="34"/>
    <s v="Perempuan"/>
    <x v="0"/>
    <n v="6391000"/>
    <n v="9.8263182600532004E-2"/>
    <x v="7"/>
    <s v="Jawa Barat"/>
    <x v="1"/>
    <s v="Aerox 155"/>
    <s v="Matic Sport"/>
    <n v="31798000"/>
    <n v="12719000"/>
    <s v="High"/>
    <n v="0.4"/>
    <x v="2"/>
    <n v="0.14499999999999999"/>
    <n v="628000"/>
    <n v="30144000"/>
    <x v="0"/>
    <x v="0"/>
    <n v="0"/>
    <n v="0"/>
    <n v="1"/>
    <s v="approved"/>
    <n v="1"/>
    <n v="1"/>
    <n v="3"/>
    <n v="0"/>
    <n v="5"/>
    <s v="Low Risk"/>
    <n v="8"/>
    <s v="6-11 bulan"/>
  </r>
  <r>
    <s v="KRM02104"/>
    <d v="2026-03-28T00:00:00"/>
    <x v="1"/>
    <s v="Rizky Wibowo"/>
    <s v="91221010627664"/>
    <n v="46"/>
    <s v="Lakilaki"/>
    <x v="6"/>
    <n v="5749000"/>
    <n v="0.3926943816315881"/>
    <x v="20"/>
    <s v="DKI Jakarta"/>
    <x v="4"/>
    <s v="KLX 150"/>
    <s v="Trail"/>
    <n v="36401000"/>
    <n v="12741000"/>
    <s v="High"/>
    <n v="0.35"/>
    <x v="0"/>
    <n v="0.14499999999999999"/>
    <n v="2257600"/>
    <n v="27091000"/>
    <x v="0"/>
    <x v="2"/>
    <n v="0"/>
    <n v="0"/>
    <n v="0"/>
    <s v="data kurang"/>
    <n v="3"/>
    <n v="1"/>
    <n v="1"/>
    <n v="0"/>
    <n v="5"/>
    <s v="Low Risk"/>
    <n v="6"/>
    <s v="6-11 bulan"/>
  </r>
  <r>
    <s v="KRM02105"/>
    <d v="2026-09-01T00:00:00"/>
    <x v="8"/>
    <s v="Rizky Permata"/>
    <s v="78801910926002"/>
    <n v="26"/>
    <s v="Perempuan"/>
    <x v="9"/>
    <n v="4167000"/>
    <n v="0.29335253179745618"/>
    <x v="14"/>
    <s v="DKI Jakarta"/>
    <x v="0"/>
    <s v="Genio"/>
    <s v="Matic Entry"/>
    <n v="19709000"/>
    <n v="6898000"/>
    <s v="High"/>
    <n v="0.35"/>
    <x v="0"/>
    <n v="0.14499999999999999"/>
    <n v="1222400"/>
    <n v="14669000"/>
    <x v="0"/>
    <x v="0"/>
    <n v="0"/>
    <n v="0"/>
    <n v="1"/>
    <s v="ok"/>
    <n v="2"/>
    <n v="1"/>
    <n v="1"/>
    <n v="0"/>
    <n v="4"/>
    <s v="Low Risk"/>
    <n v="1"/>
    <s v="0-5 bulan"/>
  </r>
  <r>
    <s v="KRM02106"/>
    <d v="2026-03-11T00:00:00"/>
    <x v="1"/>
    <s v="Agus Lestari"/>
    <s v="59561701684788"/>
    <n v="49"/>
    <s v="Lakilaki"/>
    <x v="9"/>
    <n v="6133000"/>
    <n v="7.5444317625957935E-2"/>
    <x v="14"/>
    <s v="DKI Jakarta"/>
    <x v="0"/>
    <s v="Revo X"/>
    <s v="Bebek"/>
    <n v="17881000"/>
    <n v="1788000"/>
    <s v="Low"/>
    <n v="0.1"/>
    <x v="1"/>
    <n v="0.14499999999999999"/>
    <n v="462700"/>
    <n v="27761000"/>
    <x v="0"/>
    <x v="0"/>
    <n v="0"/>
    <n v="0"/>
    <n v="1"/>
    <m/>
    <n v="1"/>
    <n v="3"/>
    <n v="4"/>
    <n v="0"/>
    <n v="8"/>
    <s v="Medium Risk"/>
    <n v="7"/>
    <s v="6-11 bulan"/>
  </r>
  <r>
    <s v="KRM02107"/>
    <d v="2026-12-03T00:00:00"/>
    <x v="11"/>
    <s v="Andi Kurniawan"/>
    <s v="69531602586894"/>
    <n v="42"/>
    <s v="Lakilaki"/>
    <x v="7"/>
    <n v="2940000"/>
    <n v="0.22537414965986394"/>
    <x v="10"/>
    <s v="Jawa Timur"/>
    <x v="0"/>
    <s v="CB150R"/>
    <s v="Sport"/>
    <n v="30728000"/>
    <n v="7682000"/>
    <s v="Medium"/>
    <n v="0.25"/>
    <x v="1"/>
    <n v="0.14499999999999999"/>
    <n v="662600"/>
    <n v="39754000"/>
    <x v="1"/>
    <x v="3"/>
    <n v="20"/>
    <n v="1"/>
    <n v="3"/>
    <s v="survey ulang"/>
    <n v="2"/>
    <n v="2"/>
    <n v="4"/>
    <n v="2"/>
    <n v="10"/>
    <s v="High Risk"/>
    <s v="N/A"/>
    <s v="N/A"/>
  </r>
  <r>
    <s v="KRM02109"/>
    <d v="2026-04-07T00:00:00"/>
    <x v="2"/>
    <s v="Fitra Kusuma"/>
    <s v="92422102984197"/>
    <n v="51"/>
    <s v="Lakilaki"/>
    <x v="1"/>
    <n v="8568000"/>
    <n v="0.13258636788048553"/>
    <x v="0"/>
    <s v="Bali"/>
    <x v="1"/>
    <s v="MT15"/>
    <s v="Sport Naked"/>
    <n v="38348000"/>
    <n v="3835000"/>
    <s v="Low"/>
    <n v="0.1"/>
    <x v="2"/>
    <n v="0.14499999999999999"/>
    <n v="1136000"/>
    <n v="54530000"/>
    <x v="0"/>
    <x v="0"/>
    <n v="0"/>
    <n v="0"/>
    <n v="1"/>
    <m/>
    <n v="1"/>
    <n v="3"/>
    <n v="3"/>
    <n v="0"/>
    <n v="7"/>
    <s v="Medium Risk"/>
    <n v="6"/>
    <s v="6-11 bulan"/>
  </r>
  <r>
    <s v="KRM02110"/>
    <d v="2026-06-13T00:00:00"/>
    <x v="0"/>
    <s v="Andi Santoso"/>
    <s v="38971308982498"/>
    <n v="44"/>
    <s v="Lakilaki"/>
    <x v="0"/>
    <n v="6059000"/>
    <n v="0.49055949826704076"/>
    <x v="10"/>
    <s v="Jawa Timur"/>
    <x v="0"/>
    <s v="ADV 160"/>
    <s v="Adventure"/>
    <n v="41534000"/>
    <n v="10383000"/>
    <s v="Medium"/>
    <n v="0.25"/>
    <x v="0"/>
    <n v="0.14499999999999999"/>
    <n v="2972300"/>
    <n v="35668000"/>
    <x v="0"/>
    <x v="0"/>
    <n v="0"/>
    <n v="0"/>
    <n v="1"/>
    <s v="ok"/>
    <n v="4"/>
    <n v="2"/>
    <n v="1"/>
    <n v="0"/>
    <n v="7"/>
    <s v="Medium Risk"/>
    <n v="4"/>
    <s v="0-5 bulan"/>
  </r>
  <r>
    <s v="KRM02111"/>
    <d v="2026-01-26T00:00:00"/>
    <x v="5"/>
    <s v="Wahyu Hartono"/>
    <s v="52202403838347"/>
    <n v="49"/>
    <s v="Lakilaki"/>
    <x v="1"/>
    <n v="6225000"/>
    <n v="7.3670682730923698E-2"/>
    <x v="19"/>
    <s v="Jawa Barat"/>
    <x v="0"/>
    <s v="Vario 125"/>
    <s v="Matic Mid"/>
    <n v="24541000"/>
    <n v="8589000"/>
    <s v="High"/>
    <n v="0.35"/>
    <x v="1"/>
    <n v="0.14499999999999999"/>
    <n v="458600"/>
    <n v="27517000"/>
    <x v="0"/>
    <x v="0"/>
    <n v="0"/>
    <n v="0"/>
    <n v="1"/>
    <s v="survey ulang"/>
    <n v="1"/>
    <n v="1"/>
    <n v="4"/>
    <n v="0"/>
    <n v="6"/>
    <s v="Low Risk"/>
    <n v="8"/>
    <s v="6-11 bulan"/>
  </r>
  <r>
    <s v="KRM02112"/>
    <d v="2026-03-06T00:00:00"/>
    <x v="1"/>
    <s v="Dani Hidayah"/>
    <s v="97832110678018"/>
    <n v="25"/>
    <s v="Perempuan"/>
    <x v="7"/>
    <n v="2137000"/>
    <n v="1.2759943846513804"/>
    <x v="9"/>
    <s v="Jawa Tengah"/>
    <x v="4"/>
    <s v="KLX 150"/>
    <s v="Trail"/>
    <n v="38104000"/>
    <n v="9526000"/>
    <s v="Medium"/>
    <n v="0.25"/>
    <x v="0"/>
    <n v="0.14499999999999999"/>
    <n v="2726800"/>
    <n v="32721000"/>
    <x v="0"/>
    <x v="0"/>
    <n v="0"/>
    <n v="0"/>
    <n v="1"/>
    <m/>
    <n v="4"/>
    <n v="2"/>
    <n v="1"/>
    <n v="0"/>
    <n v="7"/>
    <s v="Medium Risk"/>
    <n v="7"/>
    <s v="6-11 bulan"/>
  </r>
  <r>
    <s v="KRM02113"/>
    <d v="2026-06-10T00:00:00"/>
    <x v="0"/>
    <s v="Joko Hakim"/>
    <s v="94791708505770"/>
    <n v="22"/>
    <s v="Lakilaki"/>
    <x v="0"/>
    <n v="7360000"/>
    <n v="0.10953804347826086"/>
    <x v="13"/>
    <s v="Jawa Barat"/>
    <x v="1"/>
    <s v="Lexi LX 155"/>
    <s v="Matic Mid"/>
    <n v="28814000"/>
    <n v="4322000"/>
    <s v="Medium"/>
    <n v="0.15"/>
    <x v="2"/>
    <n v="0.14499999999999999"/>
    <n v="806200"/>
    <n v="38697000"/>
    <x v="0"/>
    <x v="0"/>
    <n v="0"/>
    <n v="0"/>
    <n v="1"/>
    <s v="approved"/>
    <n v="1"/>
    <n v="2"/>
    <n v="3"/>
    <n v="0"/>
    <n v="6"/>
    <s v="Low Risk"/>
    <n v="4"/>
    <s v="0-5 bulan"/>
  </r>
  <r>
    <s v="KRM02114"/>
    <d v="2026-02-17T00:00:00"/>
    <x v="3"/>
    <s v="Joko Kurniawan"/>
    <s v="74392702662409"/>
    <n v="36"/>
    <s v="Lakilaki"/>
    <x v="1"/>
    <n v="7998000"/>
    <n v="7.995748937234308E-2"/>
    <x v="19"/>
    <s v="Jawa Barat"/>
    <x v="1"/>
    <s v="Aerox 155"/>
    <s v="Matic Sport"/>
    <n v="32380000"/>
    <n v="12952000"/>
    <s v="High"/>
    <n v="0.4"/>
    <x v="2"/>
    <n v="0.14499999999999999"/>
    <n v="639500"/>
    <n v="30696000"/>
    <x v="1"/>
    <x v="3"/>
    <n v="19"/>
    <n v="2"/>
    <n v="3"/>
    <s v="approved"/>
    <n v="1"/>
    <n v="1"/>
    <n v="3"/>
    <n v="2"/>
    <n v="7"/>
    <s v="Medium Risk"/>
    <n v="8"/>
    <s v="6-11 bulan"/>
  </r>
  <r>
    <s v="KRM02115"/>
    <d v="2026-04-25T00:00:00"/>
    <x v="2"/>
    <s v="Fajar Anggraini"/>
    <s v="39892405675925"/>
    <n v="56"/>
    <s v="Perempuan"/>
    <x v="5"/>
    <n v="2858000"/>
    <n v="0.1410076976906928"/>
    <x v="13"/>
    <s v="Jawa Barat"/>
    <x v="0"/>
    <s v="Genio"/>
    <s v="Matic Entry"/>
    <n v="20027000"/>
    <n v="6008000"/>
    <s v="High"/>
    <n v="0.3"/>
    <x v="1"/>
    <n v="0.14499999999999999"/>
    <n v="403000"/>
    <n v="24183000"/>
    <x v="0"/>
    <x v="0"/>
    <n v="0"/>
    <n v="0"/>
    <n v="1"/>
    <m/>
    <n v="1"/>
    <n v="1"/>
    <n v="4"/>
    <n v="0"/>
    <n v="6"/>
    <s v="Low Risk"/>
    <n v="5"/>
    <s v="0-5 bulan"/>
  </r>
  <r>
    <s v="KRM02116"/>
    <d v="2026-05-16T00:00:00"/>
    <x v="4"/>
    <s v="Budi Cahyono"/>
    <s v="88142703769772"/>
    <n v="57"/>
    <s v="Lakilaki"/>
    <x v="1"/>
    <n v="13994000"/>
    <n v="0.14897813348577962"/>
    <x v="16"/>
    <s v="Jawa Timur"/>
    <x v="1"/>
    <s v="Lexi LX 155"/>
    <s v="Matic Mid"/>
    <n v="29133000"/>
    <n v="7283000"/>
    <s v="Medium"/>
    <n v="0.25"/>
    <x v="0"/>
    <n v="0.14499999999999999"/>
    <n v="2084800"/>
    <n v="25018000"/>
    <x v="0"/>
    <x v="0"/>
    <n v="0"/>
    <n v="0"/>
    <n v="1"/>
    <s v="survey ulang"/>
    <n v="1"/>
    <n v="2"/>
    <n v="1"/>
    <n v="0"/>
    <n v="4"/>
    <s v="Low Risk"/>
    <n v="5"/>
    <s v="0-5 bulan"/>
  </r>
  <r>
    <s v="KRM02117"/>
    <d v="2026-02-27T00:00:00"/>
    <x v="3"/>
    <s v="Nurul Nugroho"/>
    <s v="56791810724976"/>
    <n v="55"/>
    <s v="Perempuan"/>
    <x v="3"/>
    <n v="4226000"/>
    <n v="0.29148130619971602"/>
    <x v="8"/>
    <s v="Banten"/>
    <x v="1"/>
    <s v="R15"/>
    <s v="Sport"/>
    <n v="41578000"/>
    <n v="4158000"/>
    <s v="Low"/>
    <n v="0.1"/>
    <x v="2"/>
    <n v="0.14499999999999999"/>
    <n v="1231800"/>
    <n v="59124000"/>
    <x v="0"/>
    <x v="1"/>
    <n v="68"/>
    <n v="1"/>
    <n v="2"/>
    <m/>
    <n v="2"/>
    <n v="3"/>
    <n v="3"/>
    <n v="2"/>
    <n v="10"/>
    <s v="High Risk"/>
    <n v="7"/>
    <s v="6-11 bulan"/>
  </r>
  <r>
    <s v="KRM02118"/>
    <d v="2026-01-26T00:00:00"/>
    <x v="5"/>
    <s v="Andi Fauzi"/>
    <s v="Invalid"/>
    <n v="50"/>
    <s v="Lakilaki"/>
    <x v="3"/>
    <n v="5307000"/>
    <n v="0.19626907857546635"/>
    <x v="2"/>
    <s v="Riau"/>
    <x v="0"/>
    <s v="ADV 160"/>
    <s v="Adventure"/>
    <n v="42622000"/>
    <n v="6393000"/>
    <s v="Medium"/>
    <n v="0.15"/>
    <x v="1"/>
    <n v="0.14499999999999999"/>
    <n v="1041600"/>
    <n v="62495000"/>
    <x v="0"/>
    <x v="0"/>
    <n v="0"/>
    <n v="0"/>
    <n v="1"/>
    <s v="approved"/>
    <n v="1"/>
    <n v="2"/>
    <n v="4"/>
    <n v="0"/>
    <n v="7"/>
    <s v="Medium Risk"/>
    <n v="8"/>
    <s v="6-11 bulan"/>
  </r>
  <r>
    <s v="KRM02119"/>
    <d v="2026-04-05T00:00:00"/>
    <x v="2"/>
    <s v="Joko Hakim"/>
    <s v="54242701629979"/>
    <n v="58"/>
    <s v="Lakilaki"/>
    <x v="2"/>
    <n v="2819000"/>
    <n v="1.3773678609435971"/>
    <x v="13"/>
    <s v="Jawa Barat"/>
    <x v="1"/>
    <s v="XMAX 250"/>
    <s v="Maxi Scooter"/>
    <n v="62605000"/>
    <n v="21912000"/>
    <s v="High"/>
    <n v="0.35"/>
    <x v="0"/>
    <n v="0.14499999999999999"/>
    <n v="3882800"/>
    <n v="46594000"/>
    <x v="0"/>
    <x v="0"/>
    <n v="0"/>
    <n v="0"/>
    <n v="1"/>
    <m/>
    <n v="4"/>
    <n v="1"/>
    <n v="1"/>
    <n v="0"/>
    <n v="6"/>
    <s v="Low Risk"/>
    <n v="6"/>
    <s v="6-11 bulan"/>
  </r>
  <r>
    <s v="KRM02120"/>
    <d v="2026-05-13T00:00:00"/>
    <x v="4"/>
    <s v="Bagus Fauzi"/>
    <s v="72602203718182"/>
    <n v="30"/>
    <s v="Perempuan"/>
    <x v="8"/>
    <n v="3730000"/>
    <n v="0.15485254691689007"/>
    <x v="10"/>
    <s v="Jawa Timur"/>
    <x v="2"/>
    <s v="Address"/>
    <s v="Matic Mid"/>
    <n v="20701000"/>
    <n v="6210000"/>
    <s v="High"/>
    <n v="0.3"/>
    <x v="4"/>
    <n v="0.14499999999999999"/>
    <n v="577600"/>
    <n v="20794000"/>
    <x v="0"/>
    <x v="0"/>
    <n v="0"/>
    <n v="0"/>
    <n v="1"/>
    <m/>
    <n v="1"/>
    <n v="1"/>
    <n v="2"/>
    <n v="0"/>
    <n v="4"/>
    <s v="Low Risk"/>
    <n v="5"/>
    <s v="0-5 bulan"/>
  </r>
  <r>
    <s v="KRM02121"/>
    <d v="2026-04-17T00:00:00"/>
    <x v="2"/>
    <s v="Sri Permata"/>
    <s v="43861303621594"/>
    <n v="36"/>
    <s v="Perempuan"/>
    <x v="0"/>
    <n v="6059000"/>
    <n v="0.30298729163228255"/>
    <x v="0"/>
    <s v="Bali"/>
    <x v="4"/>
    <s v="KLX 150"/>
    <s v="Trail"/>
    <n v="38771000"/>
    <n v="11631000"/>
    <s v="High"/>
    <n v="0.3"/>
    <x v="3"/>
    <n v="0.14499999999999999"/>
    <n v="1835800"/>
    <n v="33044000"/>
    <x v="0"/>
    <x v="0"/>
    <n v="0"/>
    <n v="0"/>
    <n v="1"/>
    <m/>
    <n v="3"/>
    <n v="1"/>
    <n v="1"/>
    <n v="0"/>
    <n v="5"/>
    <s v="Low Risk"/>
    <n v="6"/>
    <s v="6-11 bulan"/>
  </r>
  <r>
    <s v="KRM02122"/>
    <d v="2026-04-13T00:00:00"/>
    <x v="2"/>
    <s v="Tri Hidayah"/>
    <s v="87321611601518"/>
    <n v="43"/>
    <s v="Lakilaki"/>
    <x v="0"/>
    <n v="6230000"/>
    <n v="7.134831460674157E-2"/>
    <x v="2"/>
    <s v="Riau"/>
    <x v="0"/>
    <s v="Scoopy"/>
    <s v="Matic Stylish"/>
    <n v="23784000"/>
    <n v="8324000"/>
    <s v="High"/>
    <n v="0.35"/>
    <x v="1"/>
    <n v="0.14499999999999999"/>
    <n v="444500"/>
    <n v="26668000"/>
    <x v="1"/>
    <x v="4"/>
    <n v="135"/>
    <n v="11"/>
    <n v="5"/>
    <s v="verifikasi"/>
    <n v="1"/>
    <n v="1"/>
    <n v="4"/>
    <n v="4"/>
    <n v="10"/>
    <s v="High Risk"/>
    <n v="6"/>
    <s v="6-11 bulan"/>
  </r>
  <r>
    <s v="KRM02123"/>
    <d v="2026-01-22T00:00:00"/>
    <x v="5"/>
    <s v="Fajar Nugroho"/>
    <s v="74762801659770"/>
    <n v="49"/>
    <s v="Perempuan"/>
    <x v="0"/>
    <n v="5092000"/>
    <n v="0.19848782403770621"/>
    <x v="11"/>
    <s v="Sumatera Utara"/>
    <x v="1"/>
    <s v="XMAX 250"/>
    <s v="Maxi Scooter"/>
    <n v="58589000"/>
    <n v="23436000"/>
    <s v="High"/>
    <n v="0.4"/>
    <x v="1"/>
    <n v="0.14499999999999999"/>
    <n v="1010700"/>
    <n v="60639000"/>
    <x v="0"/>
    <x v="0"/>
    <n v="0"/>
    <n v="0"/>
    <n v="1"/>
    <s v="approved"/>
    <n v="1"/>
    <n v="1"/>
    <n v="4"/>
    <n v="0"/>
    <n v="6"/>
    <s v="Low Risk"/>
    <n v="9"/>
    <s v="6-11 bulan"/>
  </r>
  <r>
    <s v="KRM02124"/>
    <d v="2026-03-12T00:00:00"/>
    <x v="1"/>
    <s v="Nurul Anggraini"/>
    <s v="31062609616917"/>
    <n v="29"/>
    <s v="Lakilaki"/>
    <x v="4"/>
    <n v="5094000"/>
    <n v="9.4895956026698078E-2"/>
    <x v="7"/>
    <s v="Jawa Barat"/>
    <x v="2"/>
    <s v="Nex II"/>
    <s v="Matic Entry"/>
    <n v="17277000"/>
    <n v="2592000"/>
    <s v="Medium"/>
    <n v="0.15"/>
    <x v="2"/>
    <n v="0.14499999999999999"/>
    <n v="483400"/>
    <n v="23202000"/>
    <x v="0"/>
    <x v="0"/>
    <n v="0"/>
    <n v="0"/>
    <n v="1"/>
    <s v="data kurang"/>
    <n v="1"/>
    <n v="2"/>
    <n v="3"/>
    <n v="0"/>
    <n v="6"/>
    <s v="Low Risk"/>
    <n v="7"/>
    <s v="6-11 bulan"/>
  </r>
  <r>
    <s v="KRM02125"/>
    <s v="Data Tidak Lengkap"/>
    <x v="7"/>
    <s v="Tidak Diketahui"/>
    <s v="Data Tidak Lengkap"/>
    <n v="33"/>
    <s v="Lakilaki"/>
    <x v="7"/>
    <n v="3030500"/>
    <n v="0.32496287741296814"/>
    <x v="18"/>
    <s v="Jawa Timur"/>
    <x v="1"/>
    <s v="R15"/>
    <s v="Sport"/>
    <n v="42737710"/>
    <n v="12821000"/>
    <s v="High"/>
    <n v="0.3"/>
    <x v="2"/>
    <n v="0.14499999999999999"/>
    <n v="984800"/>
    <n v="47268000"/>
    <x v="0"/>
    <x v="0"/>
    <n v="0"/>
    <n v="0"/>
    <n v="1"/>
    <s v="data kurang"/>
    <n v="3"/>
    <n v="1"/>
    <n v="3"/>
    <n v="0"/>
    <n v="7"/>
    <s v="Medium Risk"/>
    <s v="N/A"/>
    <s v="N/A"/>
  </r>
  <r>
    <s v="KRM02126"/>
    <d v="2026-05-20T00:00:00"/>
    <x v="4"/>
    <s v="Rizky Lestari"/>
    <s v="85522812531579"/>
    <n v="28"/>
    <s v="Perempuan"/>
    <x v="7"/>
    <n v="3561000"/>
    <n v="0.20053355798932884"/>
    <x v="12"/>
    <s v="DKI Jakarta"/>
    <x v="1"/>
    <s v="Lexi LX 155"/>
    <s v="Matic Mid"/>
    <n v="28926000"/>
    <n v="7231000"/>
    <s v="Medium"/>
    <n v="0.25"/>
    <x v="2"/>
    <n v="0.14499999999999999"/>
    <n v="714100"/>
    <n v="34278000"/>
    <x v="0"/>
    <x v="0"/>
    <n v="0"/>
    <n v="0"/>
    <n v="1"/>
    <m/>
    <n v="2"/>
    <n v="2"/>
    <n v="3"/>
    <n v="0"/>
    <n v="7"/>
    <s v="Medium Risk"/>
    <n v="5"/>
    <s v="0-5 bulan"/>
  </r>
  <r>
    <s v="KRM02127"/>
    <d v="2026-03-01T00:00:00"/>
    <x v="1"/>
    <s v="Wahyu Hartono"/>
    <s v="60902111771094"/>
    <n v="33"/>
    <s v="Perempuan"/>
    <x v="1"/>
    <n v="11969000"/>
    <n v="4.2409558024897653E-2"/>
    <x v="4"/>
    <s v="Kalimantan Selatan"/>
    <x v="1"/>
    <s v="Lexi LX 155"/>
    <s v="Matic Mid"/>
    <n v="27165000"/>
    <n v="9508000"/>
    <s v="High"/>
    <n v="0.35"/>
    <x v="1"/>
    <n v="0.14499999999999999"/>
    <n v="507600"/>
    <n v="30458000"/>
    <x v="0"/>
    <x v="0"/>
    <n v="0"/>
    <n v="0"/>
    <n v="1"/>
    <m/>
    <n v="1"/>
    <n v="1"/>
    <n v="4"/>
    <n v="0"/>
    <n v="6"/>
    <s v="Low Risk"/>
    <n v="7"/>
    <s v="6-11 bulan"/>
  </r>
  <r>
    <s v="KRM02128"/>
    <d v="2026-05-04T00:00:00"/>
    <x v="4"/>
    <s v="Putri Saputra"/>
    <s v="41932506646431"/>
    <n v="45"/>
    <s v="Lakilaki"/>
    <x v="2"/>
    <n v="2652000"/>
    <n v="0.17499999999999999"/>
    <x v="0"/>
    <s v="Bali"/>
    <x v="1"/>
    <s v="Freego"/>
    <s v="Matic Mid"/>
    <n v="23499000"/>
    <n v="9400000"/>
    <s v="High"/>
    <n v="0.4"/>
    <x v="2"/>
    <n v="0.14499999999999999"/>
    <n v="464100"/>
    <n v="22277000"/>
    <x v="0"/>
    <x v="0"/>
    <n v="0"/>
    <n v="0"/>
    <n v="1"/>
    <m/>
    <n v="1"/>
    <n v="1"/>
    <n v="3"/>
    <n v="0"/>
    <n v="5"/>
    <s v="Low Risk"/>
    <n v="5"/>
    <s v="0-5 bulan"/>
  </r>
  <r>
    <s v="KRM02129"/>
    <d v="2026-01-29T00:00:00"/>
    <x v="5"/>
    <s v="Tri Sari"/>
    <s v="40962801873191"/>
    <n v="21"/>
    <s v="Lakilaki"/>
    <x v="8"/>
    <n v="3971000"/>
    <n v="0.28609921934021659"/>
    <x v="9"/>
    <s v="Jawa Tengah"/>
    <x v="0"/>
    <s v="Beat Street"/>
    <s v="Matic Entry"/>
    <n v="18662000"/>
    <n v="1866000"/>
    <s v="Low"/>
    <n v="0.1"/>
    <x v="3"/>
    <n v="0.14499999999999999"/>
    <n v="1136100"/>
    <n v="20449000"/>
    <x v="0"/>
    <x v="0"/>
    <n v="0"/>
    <n v="0"/>
    <n v="1"/>
    <m/>
    <n v="2"/>
    <n v="3"/>
    <n v="1"/>
    <n v="0"/>
    <n v="6"/>
    <s v="Low Risk"/>
    <n v="8"/>
    <s v="6-11 bulan"/>
  </r>
  <r>
    <s v="KRM02130"/>
    <d v="2026-04-05T00:00:00"/>
    <x v="2"/>
    <s v="Fitriani Saputra"/>
    <s v="77192906801819"/>
    <n v="43"/>
    <s v="Lakilaki"/>
    <x v="7"/>
    <n v="3850000"/>
    <n v="0.1"/>
    <x v="1"/>
    <s v="Sumatera Selatan"/>
    <x v="2"/>
    <s v="Nex II"/>
    <s v="Matic Entry"/>
    <n v="16710000"/>
    <n v="5013000"/>
    <s v="High"/>
    <n v="0.3"/>
    <x v="2"/>
    <n v="0.14499999999999999"/>
    <n v="385000"/>
    <n v="18482000"/>
    <x v="0"/>
    <x v="0"/>
    <n v="0"/>
    <n v="0"/>
    <n v="1"/>
    <s v="verifikasi"/>
    <n v="1"/>
    <n v="1"/>
    <n v="3"/>
    <n v="0"/>
    <n v="5"/>
    <s v="Low Risk"/>
    <n v="6"/>
    <s v="6-11 bulan"/>
  </r>
  <r>
    <s v="KRM02131"/>
    <d v="2026-05-10T00:00:00"/>
    <x v="4"/>
    <s v="Fitra Pratama"/>
    <s v="85481810949305"/>
    <n v="54"/>
    <s v="Lakilaki"/>
    <x v="6"/>
    <n v="4018000"/>
    <n v="0.72381781981085114"/>
    <x v="15"/>
    <s v="DKI Jakarta"/>
    <x v="1"/>
    <s v="MT15"/>
    <s v="Sport Naked"/>
    <n v="38100000"/>
    <n v="7620000"/>
    <s v="Medium"/>
    <n v="0.2"/>
    <x v="0"/>
    <n v="0.14499999999999999"/>
    <n v="2908300"/>
    <n v="34899000"/>
    <x v="0"/>
    <x v="0"/>
    <n v="0"/>
    <n v="0"/>
    <n v="1"/>
    <s v="verifikasi"/>
    <n v="4"/>
    <n v="2"/>
    <n v="1"/>
    <n v="0"/>
    <n v="7"/>
    <s v="Medium Risk"/>
    <n v="5"/>
    <s v="0-5 bulan"/>
  </r>
  <r>
    <s v="KRM02132"/>
    <d v="2026-05-22T00:00:00"/>
    <x v="4"/>
    <s v="Tri Hartono"/>
    <s v="70612602632148"/>
    <n v="30"/>
    <s v="Perempuan"/>
    <x v="1"/>
    <n v="6525000"/>
    <n v="0.16597701149425287"/>
    <x v="16"/>
    <s v="Jawa Timur"/>
    <x v="0"/>
    <s v="ADV 160"/>
    <s v="Adventure"/>
    <n v="41853000"/>
    <n v="4185000"/>
    <s v="Low"/>
    <n v="0.1"/>
    <x v="1"/>
    <n v="0.14499999999999999"/>
    <n v="1083000"/>
    <n v="64977000"/>
    <x v="0"/>
    <x v="0"/>
    <n v="0"/>
    <n v="0"/>
    <n v="1"/>
    <s v="survey ulang"/>
    <n v="1"/>
    <n v="3"/>
    <n v="4"/>
    <n v="0"/>
    <n v="8"/>
    <s v="Medium Risk"/>
    <n v="5"/>
    <s v="0-5 bulan"/>
  </r>
  <r>
    <s v="KRM02133"/>
    <d v="2026-03-27T00:00:00"/>
    <x v="1"/>
    <s v="Budi Saputra"/>
    <s v="77121105574076"/>
    <n v="29"/>
    <s v="Lakilaki"/>
    <x v="1"/>
    <n v="8249000"/>
    <n v="0.36361983270699477"/>
    <x v="0"/>
    <s v="Bali"/>
    <x v="1"/>
    <s v="MT15"/>
    <s v="Sport Naked"/>
    <n v="36984000"/>
    <n v="5548000"/>
    <s v="Medium"/>
    <n v="0.15"/>
    <x v="0"/>
    <n v="0.14499999999999999"/>
    <n v="2999500"/>
    <n v="35995000"/>
    <x v="0"/>
    <x v="0"/>
    <n v="0"/>
    <n v="0"/>
    <n v="1"/>
    <s v="ok"/>
    <n v="3"/>
    <n v="2"/>
    <n v="1"/>
    <n v="0"/>
    <n v="6"/>
    <s v="Low Risk"/>
    <n v="6"/>
    <s v="6-11 bulan"/>
  </r>
  <r>
    <s v="KRM02134"/>
    <d v="2026-01-19T00:00:00"/>
    <x v="5"/>
    <s v="Putri Utami"/>
    <s v="49792810853250"/>
    <n v="46"/>
    <s v="Perempuan"/>
    <x v="8"/>
    <n v="2541000"/>
    <n v="0.18964974419519873"/>
    <x v="0"/>
    <s v="Bali"/>
    <x v="0"/>
    <s v="Genio"/>
    <s v="Matic Entry"/>
    <n v="20146000"/>
    <n v="8058000"/>
    <s v="High"/>
    <n v="0.4"/>
    <x v="4"/>
    <n v="0.14499999999999999"/>
    <n v="481900"/>
    <n v="17347000"/>
    <x v="0"/>
    <x v="0"/>
    <n v="0"/>
    <n v="0"/>
    <n v="1"/>
    <s v="approved"/>
    <n v="1"/>
    <n v="1"/>
    <n v="2"/>
    <n v="0"/>
    <n v="4"/>
    <s v="Low Risk"/>
    <n v="9"/>
    <s v="6-11 bulan"/>
  </r>
  <r>
    <s v="KRM02135"/>
    <d v="2026-03-20T00:00:00"/>
    <x v="1"/>
    <s v="Tri Hakim"/>
    <s v="43522312902666"/>
    <n v="41"/>
    <s v="Perempuan"/>
    <x v="8"/>
    <n v="2734000"/>
    <n v="1.1719824433065107"/>
    <x v="0"/>
    <s v="Bali"/>
    <x v="1"/>
    <s v="XMAX 250"/>
    <s v="Maxi Scooter"/>
    <n v="59216000"/>
    <n v="11843000"/>
    <s v="Medium"/>
    <n v="0.2"/>
    <x v="3"/>
    <n v="0.14499999999999999"/>
    <n v="3204200"/>
    <n v="57676000"/>
    <x v="0"/>
    <x v="0"/>
    <n v="0"/>
    <n v="0"/>
    <n v="1"/>
    <m/>
    <n v="4"/>
    <n v="2"/>
    <n v="1"/>
    <n v="0"/>
    <n v="7"/>
    <s v="Medium Risk"/>
    <n v="7"/>
    <s v="6-11 bulan"/>
  </r>
  <r>
    <s v="KRM02136"/>
    <d v="2026-01-04T00:00:00"/>
    <x v="5"/>
    <s v="Fitra Lestari"/>
    <s v="35772710965947"/>
    <n v="35"/>
    <s v="Perempuan"/>
    <x v="3"/>
    <n v="3437000"/>
    <n v="0.18059354087867327"/>
    <x v="14"/>
    <s v="DKI Jakarta"/>
    <x v="0"/>
    <s v="Vario 125"/>
    <s v="Matic Mid"/>
    <n v="25144000"/>
    <n v="6286000"/>
    <s v="Medium"/>
    <n v="0.25"/>
    <x v="2"/>
    <n v="0.14499999999999999"/>
    <n v="620700"/>
    <n v="29795000"/>
    <x v="0"/>
    <x v="0"/>
    <n v="0"/>
    <n v="0"/>
    <n v="1"/>
    <s v="ok"/>
    <n v="1"/>
    <n v="2"/>
    <n v="3"/>
    <n v="0"/>
    <n v="6"/>
    <s v="Low Risk"/>
    <n v="9"/>
    <s v="6-11 bulan"/>
  </r>
  <r>
    <s v="KRM02137"/>
    <d v="2026-03-04T00:00:00"/>
    <x v="1"/>
    <s v="Sri Saputra"/>
    <s v="59361408663841"/>
    <n v="38"/>
    <s v="Perempuan"/>
    <x v="0"/>
    <n v="5320000"/>
    <n v="0.47253759398496242"/>
    <x v="15"/>
    <s v="DKI Jakarta"/>
    <x v="1"/>
    <s v="Aerox 155"/>
    <s v="Matic Sport"/>
    <n v="30997000"/>
    <n v="4650000"/>
    <s v="Medium"/>
    <n v="0.15"/>
    <x v="0"/>
    <n v="0.14499999999999999"/>
    <n v="2513900"/>
    <n v="30167000"/>
    <x v="0"/>
    <x v="0"/>
    <n v="0"/>
    <n v="0"/>
    <n v="1"/>
    <s v="verifikasi"/>
    <n v="4"/>
    <n v="2"/>
    <n v="1"/>
    <n v="0"/>
    <n v="7"/>
    <s v="Medium Risk"/>
    <n v="7"/>
    <s v="6-11 bulan"/>
  </r>
  <r>
    <s v="KRM02138"/>
    <d v="2026-04-13T00:00:00"/>
    <x v="2"/>
    <s v="Ahmad Hakim"/>
    <s v="95841507744280"/>
    <n v="56"/>
    <s v="Perempuan"/>
    <x v="0"/>
    <n v="5699000"/>
    <n v="0.11340586067731181"/>
    <x v="17"/>
    <s v="Jawa Barat"/>
    <x v="1"/>
    <s v="MT15"/>
    <s v="Sport Naked"/>
    <n v="37466000"/>
    <n v="14986000"/>
    <s v="High"/>
    <n v="0.4"/>
    <x v="1"/>
    <n v="0.14499999999999999"/>
    <n v="646300"/>
    <n v="38778000"/>
    <x v="0"/>
    <x v="0"/>
    <n v="0"/>
    <n v="0"/>
    <n v="1"/>
    <s v="data kurang"/>
    <n v="1"/>
    <n v="1"/>
    <n v="4"/>
    <n v="0"/>
    <n v="6"/>
    <s v="Low Risk"/>
    <n v="6"/>
    <s v="6-11 bulan"/>
  </r>
  <r>
    <s v="KRM02139"/>
    <d v="2026-03-18T00:00:00"/>
    <x v="1"/>
    <s v="Rahmat Santoso"/>
    <s v="97721911993440"/>
    <n v="51"/>
    <s v="Lakilaki"/>
    <x v="5"/>
    <n v="3755000"/>
    <n v="0.33121171770972035"/>
    <x v="10"/>
    <s v="Jawa Timur"/>
    <x v="0"/>
    <s v="ADV 160"/>
    <s v="Adventure"/>
    <n v="41601000"/>
    <n v="10400000"/>
    <s v="Medium"/>
    <n v="0.25"/>
    <x v="4"/>
    <n v="0.14499999999999999"/>
    <n v="1243700"/>
    <n v="44774000"/>
    <x v="0"/>
    <x v="0"/>
    <n v="0"/>
    <n v="0"/>
    <n v="1"/>
    <s v="data kurang"/>
    <n v="3"/>
    <n v="2"/>
    <n v="2"/>
    <n v="0"/>
    <n v="7"/>
    <s v="Medium Risk"/>
    <n v="7"/>
    <s v="6-11 bulan"/>
  </r>
  <r>
    <s v="KRM02140"/>
    <d v="2026-05-01T00:00:00"/>
    <x v="4"/>
    <s v="Dani Cahyono"/>
    <s v="78492906882722"/>
    <n v="50"/>
    <s v="Lakilaki"/>
    <x v="1"/>
    <n v="9516000"/>
    <n v="8.1672971836906263E-2"/>
    <x v="0"/>
    <s v="Bali"/>
    <x v="1"/>
    <s v="Aerox 155"/>
    <s v="Matic Sport"/>
    <n v="31803000"/>
    <n v="4770000"/>
    <s v="Medium"/>
    <n v="0.15"/>
    <x v="1"/>
    <n v="0.14499999999999999"/>
    <n v="777200"/>
    <n v="46632000"/>
    <x v="0"/>
    <x v="0"/>
    <n v="0"/>
    <n v="0"/>
    <n v="1"/>
    <s v="approved"/>
    <n v="1"/>
    <n v="2"/>
    <n v="4"/>
    <n v="0"/>
    <n v="7"/>
    <s v="Medium Risk"/>
    <n v="5"/>
    <s v="0-5 bulan"/>
  </r>
  <r>
    <s v="KRM02141"/>
    <d v="2026-01-13T00:00:00"/>
    <x v="5"/>
    <s v="Reza Kusuma"/>
    <s v="71022809611882"/>
    <n v="57"/>
    <s v="Lakilaki"/>
    <x v="4"/>
    <n v="6572000"/>
    <n v="4.943700547778454E-2"/>
    <x v="5"/>
    <s v="Kalimantan Timur"/>
    <x v="3"/>
    <s v="Dazz"/>
    <s v="Matic Entry"/>
    <n v="16142000"/>
    <n v="4843000"/>
    <s v="High"/>
    <n v="0.3"/>
    <x v="1"/>
    <n v="0.14499999999999999"/>
    <n v="324900"/>
    <n v="19492000"/>
    <x v="0"/>
    <x v="0"/>
    <n v="0"/>
    <n v="0"/>
    <n v="1"/>
    <s v="verifikasi"/>
    <n v="1"/>
    <n v="1"/>
    <n v="4"/>
    <n v="0"/>
    <n v="6"/>
    <s v="Low Risk"/>
    <n v="9"/>
    <s v="6-11 bulan"/>
  </r>
  <r>
    <s v="KRM02142"/>
    <d v="2026-04-22T00:00:00"/>
    <x v="2"/>
    <s v="Andi Sari"/>
    <s v="48582702899040"/>
    <n v="31"/>
    <s v="Perempuan"/>
    <x v="6"/>
    <n v="4739000"/>
    <n v="0.43215868326651191"/>
    <x v="15"/>
    <s v="DKI Jakarta"/>
    <x v="0"/>
    <s v="ADV 160"/>
    <s v="Adventure"/>
    <n v="43256000"/>
    <n v="12977000"/>
    <s v="High"/>
    <n v="0.3"/>
    <x v="3"/>
    <n v="0.14499999999999999"/>
    <n v="2048000"/>
    <n v="36865000"/>
    <x v="0"/>
    <x v="0"/>
    <n v="0"/>
    <n v="0"/>
    <n v="1"/>
    <m/>
    <n v="4"/>
    <n v="1"/>
    <n v="1"/>
    <n v="0"/>
    <n v="6"/>
    <s v="Low Risk"/>
    <n v="6"/>
    <s v="6-11 bulan"/>
  </r>
  <r>
    <s v="KRM02143"/>
    <d v="2026-04-30T00:00:00"/>
    <x v="2"/>
    <s v="Dani Prasetyo"/>
    <s v="55772904933855"/>
    <n v="28"/>
    <s v="Perempuan"/>
    <x v="0"/>
    <n v="4777000"/>
    <n v="0.15262717186518734"/>
    <x v="19"/>
    <s v="Jawa Barat"/>
    <x v="0"/>
    <s v="Beat Street"/>
    <s v="Matic Entry"/>
    <n v="18086000"/>
    <n v="4521000"/>
    <s v="Medium"/>
    <n v="0.25"/>
    <x v="5"/>
    <n v="0.14499999999999999"/>
    <n v="729100"/>
    <n v="17498000"/>
    <x v="0"/>
    <x v="0"/>
    <n v="0"/>
    <n v="0"/>
    <n v="1"/>
    <s v="data kurang"/>
    <n v="1"/>
    <n v="2"/>
    <n v="1"/>
    <n v="0"/>
    <n v="4"/>
    <s v="Low Risk"/>
    <n v="5"/>
    <s v="0-5 bulan"/>
  </r>
  <r>
    <s v="KRM02144"/>
    <d v="2026-05-19T00:00:00"/>
    <x v="4"/>
    <s v="Bagus Susanti"/>
    <s v="83051802535456"/>
    <n v="40"/>
    <s v="Perempuan"/>
    <x v="0"/>
    <n v="5557000"/>
    <n v="0.13429908223861797"/>
    <x v="16"/>
    <s v="Jawa Timur"/>
    <x v="0"/>
    <s v="Scoopy"/>
    <s v="Matic Stylish"/>
    <n v="23401000"/>
    <n v="4680000"/>
    <s v="Medium"/>
    <n v="0.2"/>
    <x v="4"/>
    <n v="0.14499999999999999"/>
    <n v="746300"/>
    <n v="26865000"/>
    <x v="0"/>
    <x v="0"/>
    <n v="0"/>
    <n v="0"/>
    <n v="1"/>
    <s v="survey ulang"/>
    <n v="1"/>
    <n v="2"/>
    <n v="2"/>
    <n v="0"/>
    <n v="5"/>
    <s v="Low Risk"/>
    <n v="5"/>
    <s v="0-5 bulan"/>
  </r>
  <r>
    <s v="KRM02145"/>
    <d v="2026-01-02T00:00:00"/>
    <x v="5"/>
    <s v="Wahyu Wibowo"/>
    <s v="72261003736318"/>
    <n v="28"/>
    <s v="Lakilaki"/>
    <x v="0"/>
    <n v="7117000"/>
    <n v="0.51698749473092598"/>
    <x v="8"/>
    <s v="Banten"/>
    <x v="1"/>
    <s v="XMAX 250"/>
    <s v="Maxi Scooter"/>
    <n v="59325000"/>
    <n v="20764000"/>
    <s v="High"/>
    <n v="0.35"/>
    <x v="0"/>
    <n v="0.14499999999999999"/>
    <n v="3679400"/>
    <n v="44153000"/>
    <x v="0"/>
    <x v="0"/>
    <n v="0"/>
    <n v="0"/>
    <n v="1"/>
    <m/>
    <n v="4"/>
    <n v="1"/>
    <n v="1"/>
    <n v="0"/>
    <n v="6"/>
    <s v="Low Risk"/>
    <n v="9"/>
    <s v="6-11 bulan"/>
  </r>
  <r>
    <s v="KRM02147"/>
    <d v="2026-02-25T00:00:00"/>
    <x v="3"/>
    <s v="Rizky Sari"/>
    <s v="91421906612136"/>
    <n v="57"/>
    <s v="Perempuan"/>
    <x v="4"/>
    <n v="5678000"/>
    <n v="0.25993307502641777"/>
    <x v="11"/>
    <s v="Sumatera Utara"/>
    <x v="1"/>
    <s v="XMAX 250"/>
    <s v="Maxi Scooter"/>
    <n v="61708000"/>
    <n v="24683000"/>
    <s v="High"/>
    <n v="0.4"/>
    <x v="4"/>
    <n v="0.14499999999999999"/>
    <n v="1475900"/>
    <n v="53131000"/>
    <x v="0"/>
    <x v="0"/>
    <n v="0"/>
    <n v="0"/>
    <n v="1"/>
    <s v="data kurang"/>
    <n v="2"/>
    <n v="1"/>
    <n v="2"/>
    <n v="0"/>
    <n v="5"/>
    <s v="Low Risk"/>
    <n v="7"/>
    <s v="6-11 bulan"/>
  </r>
  <r>
    <s v="KRM02148"/>
    <d v="2026-02-16T00:00:00"/>
    <x v="3"/>
    <s v="Dani Nugroho"/>
    <s v="48141103936866"/>
    <n v="56"/>
    <s v="Perempuan"/>
    <x v="0"/>
    <n v="6061000"/>
    <n v="0.19143705659132157"/>
    <x v="17"/>
    <s v="Jawa Barat"/>
    <x v="0"/>
    <s v="Vario 125"/>
    <s v="Matic Mid"/>
    <n v="25397000"/>
    <n v="3810000"/>
    <s v="Medium"/>
    <n v="0.15"/>
    <x v="5"/>
    <n v="0.14499999999999999"/>
    <n v="1160300"/>
    <n v="27847000"/>
    <x v="0"/>
    <x v="0"/>
    <n v="0"/>
    <n v="0"/>
    <n v="1"/>
    <m/>
    <n v="1"/>
    <n v="2"/>
    <n v="1"/>
    <n v="0"/>
    <n v="4"/>
    <s v="Low Risk"/>
    <n v="8"/>
    <s v="6-11 bulan"/>
  </r>
  <r>
    <s v="KRM02149"/>
    <d v="2026-04-03T00:00:00"/>
    <x v="2"/>
    <s v="Siti Pratama"/>
    <s v="93571904736324"/>
    <n v="23"/>
    <s v="Perempuan"/>
    <x v="0"/>
    <n v="6573000"/>
    <n v="0.23575232009736802"/>
    <x v="12"/>
    <s v="DKI Jakarta"/>
    <x v="0"/>
    <s v="PCX 160"/>
    <s v="Matic Premium"/>
    <n v="35247000"/>
    <n v="12337000"/>
    <s v="High"/>
    <n v="0.35"/>
    <x v="3"/>
    <n v="0.14499999999999999"/>
    <n v="1549600"/>
    <n v="27893000"/>
    <x v="0"/>
    <x v="0"/>
    <n v="0"/>
    <n v="0"/>
    <n v="1"/>
    <s v="data kurang"/>
    <n v="2"/>
    <n v="1"/>
    <n v="1"/>
    <n v="0"/>
    <n v="4"/>
    <s v="Low Risk"/>
    <n v="6"/>
    <s v="6-11 bulan"/>
  </r>
  <r>
    <s v="KRM02150"/>
    <d v="2026-05-15T00:00:00"/>
    <x v="4"/>
    <s v="Dian Hartono"/>
    <s v="51961908835485"/>
    <n v="35"/>
    <s v="Perempuan"/>
    <x v="8"/>
    <n v="2912000"/>
    <n v="0.60336538461538458"/>
    <x v="8"/>
    <s v="Banten"/>
    <x v="1"/>
    <s v="XMAX 250"/>
    <s v="Maxi Scooter"/>
    <n v="62970000"/>
    <n v="18891000"/>
    <s v="High"/>
    <n v="0.3"/>
    <x v="4"/>
    <n v="0.14499999999999999"/>
    <n v="1757000"/>
    <n v="63254000"/>
    <x v="0"/>
    <x v="0"/>
    <n v="0"/>
    <n v="0"/>
    <n v="1"/>
    <s v="ok"/>
    <n v="4"/>
    <n v="1"/>
    <n v="2"/>
    <n v="0"/>
    <n v="7"/>
    <s v="Medium Risk"/>
    <n v="5"/>
    <s v="0-5 bulan"/>
  </r>
  <r>
    <s v="KRM02151"/>
    <d v="2026-04-16T00:00:00"/>
    <x v="2"/>
    <s v="Nia Setiawan"/>
    <s v="Invalid"/>
    <n v="41"/>
    <s v="Perempuan"/>
    <x v="3"/>
    <n v="4145000"/>
    <n v="0.49872135102533172"/>
    <x v="0"/>
    <s v="Bali"/>
    <x v="1"/>
    <s v="R15"/>
    <s v="Sport"/>
    <n v="40749000"/>
    <n v="10187000"/>
    <s v="Medium"/>
    <n v="0.25"/>
    <x v="3"/>
    <n v="0.14499999999999999"/>
    <n v="2067200"/>
    <n v="37209000"/>
    <x v="0"/>
    <x v="0"/>
    <n v="0"/>
    <n v="0"/>
    <n v="1"/>
    <s v="approved"/>
    <n v="4"/>
    <n v="2"/>
    <n v="1"/>
    <n v="0"/>
    <n v="7"/>
    <s v="Medium Risk"/>
    <n v="6"/>
    <s v="6-11 bulan"/>
  </r>
  <r>
    <s v="KRM02152"/>
    <d v="2026-01-26T00:00:00"/>
    <x v="5"/>
    <s v="Joko Susanti"/>
    <s v="60652603664317"/>
    <n v="50"/>
    <s v="Lakilaki"/>
    <x v="0"/>
    <n v="6300000"/>
    <n v="0.10474603174603174"/>
    <x v="4"/>
    <s v="Kalimantan Selatan"/>
    <x v="4"/>
    <s v="KLX 150"/>
    <s v="Trail"/>
    <n v="38256000"/>
    <n v="15302000"/>
    <s v="High"/>
    <n v="0.4"/>
    <x v="1"/>
    <n v="0.14499999999999999"/>
    <n v="659900"/>
    <n v="39596000"/>
    <x v="0"/>
    <x v="0"/>
    <n v="0"/>
    <n v="0"/>
    <n v="1"/>
    <s v="ok"/>
    <n v="1"/>
    <n v="1"/>
    <n v="4"/>
    <n v="0"/>
    <n v="6"/>
    <s v="Low Risk"/>
    <n v="8"/>
    <s v="6-11 bulan"/>
  </r>
  <r>
    <s v="KRM02153"/>
    <d v="2026-01-07T00:00:00"/>
    <x v="5"/>
    <s v="Sri Kurniawan"/>
    <s v="46192909852949"/>
    <n v="51"/>
    <s v="Lakilaki"/>
    <x v="0"/>
    <n v="5434000"/>
    <n v="8.5241074714758919E-2"/>
    <x v="3"/>
    <s v="Sulawesi Selatan"/>
    <x v="2"/>
    <s v="Address"/>
    <s v="Matic Mid"/>
    <n v="20105000"/>
    <n v="6032000"/>
    <s v="High"/>
    <n v="0.3"/>
    <x v="2"/>
    <n v="0.14499999999999999"/>
    <n v="463200"/>
    <n v="22236000"/>
    <x v="0"/>
    <x v="0"/>
    <n v="0"/>
    <n v="0"/>
    <n v="1"/>
    <s v="survey ulang"/>
    <n v="1"/>
    <n v="1"/>
    <n v="3"/>
    <n v="0"/>
    <n v="5"/>
    <s v="Low Risk"/>
    <n v="9"/>
    <s v="6-11 bulan"/>
  </r>
  <r>
    <s v="KRM02154"/>
    <d v="2026-05-02T00:00:00"/>
    <x v="4"/>
    <s v="Fajar Wibowo"/>
    <s v="74112211666836"/>
    <n v="42"/>
    <s v="Perempuan"/>
    <x v="0"/>
    <n v="7820000"/>
    <n v="0.15274936061381075"/>
    <x v="6"/>
    <s v="DIY"/>
    <x v="0"/>
    <s v="Vario 160"/>
    <s v="Matic Mid"/>
    <n v="29631000"/>
    <n v="7408000"/>
    <s v="Medium"/>
    <n v="0.25"/>
    <x v="5"/>
    <n v="0.14499999999999999"/>
    <n v="1194500"/>
    <n v="28668000"/>
    <x v="0"/>
    <x v="0"/>
    <n v="0"/>
    <n v="0"/>
    <n v="1"/>
    <s v="verifikasi"/>
    <n v="1"/>
    <n v="2"/>
    <n v="1"/>
    <n v="0"/>
    <n v="4"/>
    <s v="Low Risk"/>
    <n v="5"/>
    <s v="0-5 bulan"/>
  </r>
  <r>
    <s v="KRM02155"/>
    <d v="2026-02-12T00:00:00"/>
    <x v="3"/>
    <s v="Fitriani Permata"/>
    <s v="80111305784961"/>
    <n v="45"/>
    <s v="Lakilaki"/>
    <x v="1"/>
    <n v="12788000"/>
    <n v="3.1756334063184233E-2"/>
    <x v="5"/>
    <s v="Kalimantan Timur"/>
    <x v="1"/>
    <s v="Freego"/>
    <s v="Matic Mid"/>
    <n v="23542000"/>
    <n v="9417000"/>
    <s v="High"/>
    <n v="0.4"/>
    <x v="1"/>
    <n v="0.14499999999999999"/>
    <n v="406100"/>
    <n v="24366000"/>
    <x v="0"/>
    <x v="0"/>
    <n v="0"/>
    <n v="0"/>
    <n v="1"/>
    <s v="approved"/>
    <n v="1"/>
    <n v="1"/>
    <n v="4"/>
    <n v="0"/>
    <n v="6"/>
    <s v="Low Risk"/>
    <n v="8"/>
    <s v="6-11 bulan"/>
  </r>
  <r>
    <s v="KRM02156"/>
    <d v="2026-06-02T00:00:00"/>
    <x v="0"/>
    <s v="Yusuf Kusuma"/>
    <s v="60732005659542"/>
    <n v="53"/>
    <s v="Perempuan"/>
    <x v="3"/>
    <n v="4327000"/>
    <n v="0.10806563438872198"/>
    <x v="17"/>
    <s v="Jawa Barat"/>
    <x v="1"/>
    <s v="Mio M3"/>
    <s v="Matic Entry"/>
    <n v="18071000"/>
    <n v="1807000"/>
    <s v="Low"/>
    <n v="0.1"/>
    <x v="1"/>
    <n v="0.14499999999999999"/>
    <n v="467600"/>
    <n v="28055000"/>
    <x v="0"/>
    <x v="0"/>
    <n v="0"/>
    <n v="0"/>
    <n v="1"/>
    <s v="survey ulang"/>
    <n v="1"/>
    <n v="3"/>
    <n v="4"/>
    <n v="0"/>
    <n v="8"/>
    <s v="Medium Risk"/>
    <n v="4"/>
    <s v="0-5 bulan"/>
  </r>
  <r>
    <s v="KRM02157"/>
    <d v="2026-03-16T00:00:00"/>
    <x v="1"/>
    <s v="Joko Purnama"/>
    <s v="71582402679574"/>
    <n v="48"/>
    <s v="Perempuan"/>
    <x v="0"/>
    <n v="5940000"/>
    <n v="9.0993265993265987E-2"/>
    <x v="2"/>
    <s v="Riau"/>
    <x v="1"/>
    <s v="Freego"/>
    <s v="Matic Mid"/>
    <n v="23499000"/>
    <n v="4700000"/>
    <s v="Medium"/>
    <n v="0.2"/>
    <x v="1"/>
    <n v="0.14499999999999999"/>
    <n v="540500"/>
    <n v="32428000"/>
    <x v="0"/>
    <x v="0"/>
    <n v="0"/>
    <n v="0"/>
    <n v="1"/>
    <m/>
    <n v="1"/>
    <n v="2"/>
    <n v="4"/>
    <n v="0"/>
    <n v="7"/>
    <s v="Medium Risk"/>
    <n v="7"/>
    <s v="6-11 bulan"/>
  </r>
  <r>
    <s v="KRM02158"/>
    <d v="2026-05-10T00:00:00"/>
    <x v="4"/>
    <s v="Lestari Hakim"/>
    <s v="59171805796417"/>
    <n v="21"/>
    <s v="Lakilaki"/>
    <x v="4"/>
    <n v="6404000"/>
    <n v="0.13891317926296065"/>
    <x v="17"/>
    <s v="Jawa Barat"/>
    <x v="0"/>
    <s v="ADV 160"/>
    <s v="Adventure"/>
    <n v="41255000"/>
    <n v="10314000"/>
    <s v="Medium"/>
    <n v="0.25"/>
    <x v="1"/>
    <n v="0.14499999999999999"/>
    <n v="889600"/>
    <n v="53373000"/>
    <x v="0"/>
    <x v="0"/>
    <n v="0"/>
    <n v="0"/>
    <n v="1"/>
    <s v="approved"/>
    <n v="1"/>
    <n v="2"/>
    <n v="4"/>
    <n v="0"/>
    <n v="7"/>
    <s v="Medium Risk"/>
    <n v="5"/>
    <s v="0-5 bulan"/>
  </r>
  <r>
    <s v="KRM02159"/>
    <d v="2026-06-03T00:00:00"/>
    <x v="0"/>
    <s v="Hendra Permata"/>
    <s v="51471708961359"/>
    <n v="54"/>
    <s v="Perempuan"/>
    <x v="4"/>
    <n v="4868000"/>
    <n v="0.24176253081347576"/>
    <x v="4"/>
    <s v="Kalimantan Selatan"/>
    <x v="1"/>
    <s v="XMAX 250"/>
    <s v="Maxi Scooter"/>
    <n v="59589000"/>
    <n v="23836000"/>
    <s v="High"/>
    <n v="0.4"/>
    <x v="2"/>
    <n v="0.14499999999999999"/>
    <n v="1176900"/>
    <n v="56491000"/>
    <x v="0"/>
    <x v="0"/>
    <n v="0"/>
    <n v="0"/>
    <n v="1"/>
    <s v="data kurang"/>
    <n v="2"/>
    <n v="1"/>
    <n v="3"/>
    <n v="0"/>
    <n v="6"/>
    <s v="Low Risk"/>
    <n v="4"/>
    <s v="0-5 bulan"/>
  </r>
  <r>
    <s v="KRM02160"/>
    <d v="2026-05-17T00:00:00"/>
    <x v="4"/>
    <s v="Ahmad Susanti"/>
    <s v="55261906963408"/>
    <n v="37"/>
    <s v="Lakilaki"/>
    <x v="1"/>
    <n v="10018000"/>
    <n v="0.15120782591335596"/>
    <x v="11"/>
    <s v="Sumatera Utara"/>
    <x v="1"/>
    <s v="R15"/>
    <s v="Sport"/>
    <n v="43356000"/>
    <n v="15175000"/>
    <s v="High"/>
    <n v="0.35"/>
    <x v="5"/>
    <n v="0.14499999999999999"/>
    <n v="1514800"/>
    <n v="36354000"/>
    <x v="0"/>
    <x v="0"/>
    <n v="0"/>
    <n v="0"/>
    <n v="1"/>
    <s v="approved"/>
    <n v="1"/>
    <n v="1"/>
    <n v="1"/>
    <n v="0"/>
    <n v="3"/>
    <s v="Low Risk"/>
    <n v="5"/>
    <s v="0-5 bulan"/>
  </r>
  <r>
    <s v="KRM02161"/>
    <d v="2026-06-03T00:00:00"/>
    <x v="0"/>
    <s v="Siti Kusuma"/>
    <s v="97781212904254"/>
    <n v="23"/>
    <s v="Lakilaki"/>
    <x v="1"/>
    <n v="10007000"/>
    <n v="0.30935345258319175"/>
    <x v="1"/>
    <s v="Sumatera Selatan"/>
    <x v="1"/>
    <s v="R15"/>
    <s v="Sport"/>
    <n v="43259000"/>
    <n v="10815000"/>
    <s v="Medium"/>
    <n v="0.25"/>
    <x v="0"/>
    <n v="0.14499999999999999"/>
    <n v="3095700"/>
    <n v="37149000"/>
    <x v="0"/>
    <x v="0"/>
    <n v="0"/>
    <n v="0"/>
    <n v="1"/>
    <m/>
    <n v="3"/>
    <n v="2"/>
    <n v="1"/>
    <n v="0"/>
    <n v="6"/>
    <s v="Low Risk"/>
    <n v="4"/>
    <s v="0-5 bulan"/>
  </r>
  <r>
    <s v="KRM02162"/>
    <d v="2026-01-30T00:00:00"/>
    <x v="5"/>
    <s v="Nurul Kusuma"/>
    <s v="60291701522315"/>
    <n v="25"/>
    <s v="Lakilaki"/>
    <x v="8"/>
    <n v="3262000"/>
    <n v="0.18997547516860822"/>
    <x v="3"/>
    <s v="Sulawesi Selatan"/>
    <x v="0"/>
    <s v="Scoopy"/>
    <s v="Matic Stylish"/>
    <n v="23534000"/>
    <n v="4707000"/>
    <s v="Medium"/>
    <n v="0.2"/>
    <x v="2"/>
    <n v="0.14499999999999999"/>
    <n v="619700"/>
    <n v="29747000"/>
    <x v="0"/>
    <x v="0"/>
    <n v="0"/>
    <n v="0"/>
    <n v="1"/>
    <s v="verifikasi"/>
    <n v="1"/>
    <n v="2"/>
    <n v="3"/>
    <n v="0"/>
    <n v="6"/>
    <s v="Low Risk"/>
    <n v="8"/>
    <s v="6-11 bulan"/>
  </r>
  <r>
    <s v="KRM02163"/>
    <d v="2026-01-29T00:00:00"/>
    <x v="5"/>
    <s v="Reza Wijaya"/>
    <s v="60882711666312"/>
    <n v="53"/>
    <s v="Perempuan"/>
    <x v="3"/>
    <n v="3697000"/>
    <n v="0.30987286989450907"/>
    <x v="13"/>
    <s v="Jawa Barat"/>
    <x v="0"/>
    <s v="CB150R"/>
    <s v="Sport"/>
    <n v="30448000"/>
    <n v="9134000"/>
    <s v="High"/>
    <n v="0.3"/>
    <x v="5"/>
    <n v="0.14499999999999999"/>
    <n v="1145600"/>
    <n v="27495000"/>
    <x v="0"/>
    <x v="0"/>
    <n v="0"/>
    <n v="0"/>
    <n v="1"/>
    <s v="verifikasi"/>
    <n v="3"/>
    <n v="1"/>
    <n v="1"/>
    <n v="0"/>
    <n v="5"/>
    <s v="Low Risk"/>
    <n v="8"/>
    <s v="6-11 bulan"/>
  </r>
  <r>
    <s v="KRM02164"/>
    <d v="2026-05-07T00:00:00"/>
    <x v="4"/>
    <s v="Yusuf Nugroho"/>
    <s v="45251902907525"/>
    <n v="47"/>
    <s v="Lakilaki"/>
    <x v="0"/>
    <n v="6176000"/>
    <n v="0.1016839378238342"/>
    <x v="20"/>
    <s v="DKI Jakarta"/>
    <x v="0"/>
    <s v="CB150R"/>
    <s v="Sport"/>
    <n v="31798000"/>
    <n v="12719000"/>
    <s v="High"/>
    <n v="0.4"/>
    <x v="2"/>
    <n v="0.14499999999999999"/>
    <n v="628000"/>
    <n v="30145000"/>
    <x v="0"/>
    <x v="0"/>
    <n v="0"/>
    <n v="0"/>
    <n v="1"/>
    <s v="survey ulang"/>
    <n v="1"/>
    <n v="1"/>
    <n v="3"/>
    <n v="0"/>
    <n v="5"/>
    <s v="Low Risk"/>
    <n v="5"/>
    <s v="0-5 bulan"/>
  </r>
  <r>
    <s v="KRM02165"/>
    <d v="2026-01-13T00:00:00"/>
    <x v="5"/>
    <s v="Wahyu Utami"/>
    <s v="37972803976989"/>
    <n v="41"/>
    <s v="Perempuan"/>
    <x v="4"/>
    <n v="4781000"/>
    <n v="0.31363731436937881"/>
    <x v="3"/>
    <s v="Sulawesi Selatan"/>
    <x v="0"/>
    <s v="Revo X"/>
    <s v="Bebek"/>
    <n v="17461000"/>
    <n v="1746000"/>
    <s v="Low"/>
    <n v="0.1"/>
    <x v="0"/>
    <n v="0.14499999999999999"/>
    <n v="1499500"/>
    <n v="17994000"/>
    <x v="0"/>
    <x v="0"/>
    <n v="0"/>
    <n v="0"/>
    <n v="1"/>
    <s v="survey ulang"/>
    <n v="3"/>
    <n v="3"/>
    <n v="1"/>
    <n v="0"/>
    <n v="7"/>
    <s v="Medium Risk"/>
    <n v="9"/>
    <s v="6-11 bulan"/>
  </r>
  <r>
    <s v="KRM02166"/>
    <d v="2026-04-17T00:00:00"/>
    <x v="2"/>
    <s v="Reza Kusuma"/>
    <s v="99102802616222"/>
    <n v="49"/>
    <s v="Perempuan"/>
    <x v="1"/>
    <n v="11753000"/>
    <n v="0.14361439632434272"/>
    <x v="0"/>
    <s v="Bali"/>
    <x v="0"/>
    <s v="Vario 125"/>
    <s v="Matic Mid"/>
    <n v="25271000"/>
    <n v="7581000"/>
    <s v="High"/>
    <n v="0.3"/>
    <x v="0"/>
    <n v="0.14499999999999999"/>
    <n v="1687900"/>
    <n v="20255000"/>
    <x v="0"/>
    <x v="0"/>
    <n v="0"/>
    <n v="0"/>
    <n v="1"/>
    <m/>
    <n v="1"/>
    <n v="1"/>
    <n v="1"/>
    <n v="0"/>
    <n v="3"/>
    <s v="Low Risk"/>
    <n v="6"/>
    <s v="6-11 bulan"/>
  </r>
  <r>
    <s v="KRM02167"/>
    <d v="2026-06-06T00:00:00"/>
    <x v="0"/>
    <s v="Bagus Lestari"/>
    <s v="33412908564053"/>
    <n v="23"/>
    <s v="Lakilaki"/>
    <x v="0"/>
    <n v="7640000"/>
    <n v="6.4777486910994761E-2"/>
    <x v="17"/>
    <s v="Jawa Barat"/>
    <x v="0"/>
    <s v="Revo X"/>
    <s v="Bebek"/>
    <n v="17689000"/>
    <n v="2653000"/>
    <s v="Medium"/>
    <n v="0.15"/>
    <x v="2"/>
    <n v="0.14499999999999999"/>
    <n v="494900"/>
    <n v="23758000"/>
    <x v="0"/>
    <x v="0"/>
    <n v="0"/>
    <n v="0"/>
    <n v="1"/>
    <s v="approved"/>
    <n v="1"/>
    <n v="2"/>
    <n v="3"/>
    <n v="0"/>
    <n v="6"/>
    <s v="Low Risk"/>
    <n v="4"/>
    <s v="0-5 bulan"/>
  </r>
  <r>
    <s v="KRM02168"/>
    <d v="2026-03-23T00:00:00"/>
    <x v="1"/>
    <s v="Fajar Permata"/>
    <s v="88741003622282"/>
    <n v="42"/>
    <s v="Lakilaki"/>
    <x v="9"/>
    <n v="6332000"/>
    <n v="0.15933354390397977"/>
    <x v="12"/>
    <s v="DKI Jakarta"/>
    <x v="0"/>
    <s v="Vario 160"/>
    <s v="Matic Mid"/>
    <n v="29776000"/>
    <n v="4466000"/>
    <s v="Medium"/>
    <n v="0.15"/>
    <x v="4"/>
    <n v="0.14499999999999999"/>
    <n v="1008900"/>
    <n v="36320000"/>
    <x v="0"/>
    <x v="0"/>
    <n v="0"/>
    <n v="0"/>
    <n v="1"/>
    <m/>
    <n v="1"/>
    <n v="2"/>
    <n v="2"/>
    <n v="0"/>
    <n v="5"/>
    <s v="Low Risk"/>
    <n v="6"/>
    <s v="6-11 bulan"/>
  </r>
  <r>
    <s v="KRM02169"/>
    <d v="2026-04-06T00:00:00"/>
    <x v="2"/>
    <s v="Rizky Purnama"/>
    <s v="87571107972591"/>
    <n v="54"/>
    <s v="Lakilaki"/>
    <x v="0"/>
    <n v="5402000"/>
    <n v="0.13724546464272491"/>
    <x v="3"/>
    <s v="Sulawesi Selatan"/>
    <x v="2"/>
    <s v="Address"/>
    <s v="Matic Mid"/>
    <n v="20667000"/>
    <n v="2067000"/>
    <s v="Low"/>
    <n v="0.1"/>
    <x v="4"/>
    <n v="0.14499999999999999"/>
    <n v="741400"/>
    <n v="26690000"/>
    <x v="0"/>
    <x v="0"/>
    <n v="0"/>
    <n v="0"/>
    <n v="1"/>
    <s v="verifikasi"/>
    <n v="1"/>
    <n v="3"/>
    <n v="2"/>
    <n v="0"/>
    <n v="6"/>
    <s v="Low Risk"/>
    <n v="6"/>
    <s v="6-11 bulan"/>
  </r>
  <r>
    <s v="KRM02170"/>
    <d v="2026-03-30T00:00:00"/>
    <x v="1"/>
    <s v="Agus Anggraini"/>
    <s v="56481408968760"/>
    <n v="24"/>
    <s v="Lakilaki"/>
    <x v="6"/>
    <n v="6865000"/>
    <n v="9.6809905316824471E-2"/>
    <x v="13"/>
    <s v="Jawa Barat"/>
    <x v="2"/>
    <s v="Nex II"/>
    <s v="Matic Entry"/>
    <n v="16375000"/>
    <n v="6550000"/>
    <s v="High"/>
    <n v="0.4"/>
    <x v="3"/>
    <n v="0.14499999999999999"/>
    <n v="664600"/>
    <n v="11962000"/>
    <x v="0"/>
    <x v="0"/>
    <n v="0"/>
    <n v="0"/>
    <n v="1"/>
    <s v="approved"/>
    <n v="1"/>
    <n v="1"/>
    <n v="1"/>
    <n v="0"/>
    <n v="3"/>
    <s v="Low Risk"/>
    <n v="6"/>
    <s v="6-11 bulan"/>
  </r>
  <r>
    <s v="KRM02171"/>
    <d v="2026-03-11T00:00:00"/>
    <x v="1"/>
    <s v="Budi Wijaya"/>
    <s v="42472209744955"/>
    <n v="21"/>
    <s v="Lakilaki"/>
    <x v="1"/>
    <n v="12841000"/>
    <n v="0.11918074916283779"/>
    <x v="3"/>
    <s v="Sulawesi Selatan"/>
    <x v="1"/>
    <s v="XMAX 250"/>
    <s v="Maxi Scooter"/>
    <n v="61989000"/>
    <n v="15497000"/>
    <s v="Medium"/>
    <n v="0.25"/>
    <x v="2"/>
    <n v="0.14499999999999999"/>
    <n v="1530400"/>
    <n v="73457000"/>
    <x v="0"/>
    <x v="0"/>
    <n v="0"/>
    <n v="0"/>
    <n v="1"/>
    <m/>
    <n v="1"/>
    <n v="2"/>
    <n v="3"/>
    <n v="0"/>
    <n v="6"/>
    <s v="Low Risk"/>
    <n v="7"/>
    <s v="6-11 bulan"/>
  </r>
  <r>
    <s v="KRM02172"/>
    <d v="2026-03-16T00:00:00"/>
    <x v="1"/>
    <s v="Fajar Saputra"/>
    <s v="46801901518923"/>
    <n v="32"/>
    <s v="Lakilaki"/>
    <x v="2"/>
    <n v="2349000"/>
    <n v="1.0445721583652618"/>
    <x v="6"/>
    <s v="DIY"/>
    <x v="1"/>
    <s v="XMAX 250"/>
    <s v="Maxi Scooter"/>
    <n v="60867000"/>
    <n v="15217000"/>
    <s v="Medium"/>
    <n v="0.25"/>
    <x v="5"/>
    <n v="0.14499999999999999"/>
    <n v="2453700"/>
    <n v="58888000"/>
    <x v="0"/>
    <x v="0"/>
    <n v="0"/>
    <n v="0"/>
    <n v="1"/>
    <m/>
    <n v="4"/>
    <n v="2"/>
    <n v="1"/>
    <n v="0"/>
    <n v="7"/>
    <s v="Medium Risk"/>
    <n v="7"/>
    <s v="6-11 bulan"/>
  </r>
  <r>
    <s v="KRM02173"/>
    <d v="2026-05-27T00:00:00"/>
    <x v="4"/>
    <s v="Ayu Santoso"/>
    <s v="77742507662642"/>
    <n v="49"/>
    <s v="Lakilaki"/>
    <x v="2"/>
    <n v="2133000"/>
    <n v="0.556305672761369"/>
    <x v="4"/>
    <s v="Kalimantan Selatan"/>
    <x v="0"/>
    <s v="Genio"/>
    <s v="Matic Entry"/>
    <n v="19133000"/>
    <n v="6697000"/>
    <s v="High"/>
    <n v="0.35"/>
    <x v="0"/>
    <n v="0.14499999999999999"/>
    <n v="1186600"/>
    <n v="14239000"/>
    <x v="0"/>
    <x v="0"/>
    <n v="0"/>
    <n v="0"/>
    <n v="1"/>
    <m/>
    <n v="4"/>
    <n v="1"/>
    <n v="1"/>
    <n v="0"/>
    <n v="6"/>
    <s v="Low Risk"/>
    <n v="4"/>
    <s v="0-5 bulan"/>
  </r>
  <r>
    <s v="KRM02174"/>
    <d v="2026-06-03T00:00:00"/>
    <x v="0"/>
    <s v="Hendra Rahayu"/>
    <s v="84981304966449"/>
    <n v="48"/>
    <s v="Lakilaki"/>
    <x v="0"/>
    <n v="5288000"/>
    <n v="0.19228441754916792"/>
    <x v="2"/>
    <s v="Riau"/>
    <x v="2"/>
    <s v="Address"/>
    <s v="Matic Mid"/>
    <n v="20044000"/>
    <n v="5011000"/>
    <s v="Medium"/>
    <n v="0.25"/>
    <x v="3"/>
    <n v="0.14499999999999999"/>
    <n v="1016800"/>
    <n v="18303000"/>
    <x v="0"/>
    <x v="0"/>
    <n v="0"/>
    <n v="0"/>
    <n v="1"/>
    <m/>
    <n v="1"/>
    <n v="2"/>
    <n v="1"/>
    <n v="0"/>
    <n v="4"/>
    <s v="Low Risk"/>
    <n v="4"/>
    <s v="0-5 bulan"/>
  </r>
  <r>
    <s v="KRM02175"/>
    <d v="2026-04-11T00:00:00"/>
    <x v="2"/>
    <s v="Fitriani Utami"/>
    <s v="48221708891053"/>
    <n v="21"/>
    <s v="Lakilaki"/>
    <x v="5"/>
    <n v="4392000"/>
    <n v="0.44704007285974501"/>
    <x v="4"/>
    <s v="Kalimantan Selatan"/>
    <x v="4"/>
    <s v="KLX 150"/>
    <s v="Trail"/>
    <n v="36284000"/>
    <n v="7257000"/>
    <s v="Medium"/>
    <n v="0.2"/>
    <x v="3"/>
    <n v="0.14499999999999999"/>
    <n v="1963400"/>
    <n v="35341000"/>
    <x v="0"/>
    <x v="0"/>
    <n v="0"/>
    <n v="0"/>
    <n v="1"/>
    <m/>
    <n v="4"/>
    <n v="2"/>
    <n v="1"/>
    <n v="0"/>
    <n v="7"/>
    <s v="Medium Risk"/>
    <n v="6"/>
    <s v="6-11 bulan"/>
  </r>
  <r>
    <s v="KRM02176"/>
    <d v="2026-04-06T00:00:00"/>
    <x v="2"/>
    <s v="Ahmad Lestari"/>
    <s v="56102105663669"/>
    <n v="23"/>
    <s v="Perempuan"/>
    <x v="3"/>
    <n v="5054000"/>
    <n v="0.1517609814008706"/>
    <x v="5"/>
    <s v="Kalimantan Timur"/>
    <x v="1"/>
    <s v="Aerox 155"/>
    <s v="Matic Sport"/>
    <n v="31388000"/>
    <n v="4708000"/>
    <s v="Medium"/>
    <n v="0.15"/>
    <x v="1"/>
    <n v="0.14499999999999999"/>
    <n v="767000"/>
    <n v="46023000"/>
    <x v="0"/>
    <x v="0"/>
    <n v="0"/>
    <n v="0"/>
    <n v="1"/>
    <s v="ok"/>
    <n v="1"/>
    <n v="2"/>
    <n v="4"/>
    <n v="0"/>
    <n v="7"/>
    <s v="Medium Risk"/>
    <n v="6"/>
    <s v="6-11 bulan"/>
  </r>
  <r>
    <s v="KRM02177"/>
    <d v="2026-02-24T00:00:00"/>
    <x v="3"/>
    <s v="Indah Fauzi"/>
    <s v="41042807716546"/>
    <n v="53"/>
    <s v="Perempuan"/>
    <x v="8"/>
    <n v="3350000"/>
    <n v="0.19149253731343283"/>
    <x v="4"/>
    <s v="Kalimantan Selatan"/>
    <x v="1"/>
    <s v="NMAX 155"/>
    <s v="Matic Premium"/>
    <n v="37192000"/>
    <n v="14877000"/>
    <s v="High"/>
    <n v="0.4"/>
    <x v="1"/>
    <n v="0.14499999999999999"/>
    <n v="641500"/>
    <n v="38493000"/>
    <x v="0"/>
    <x v="0"/>
    <n v="0"/>
    <n v="0"/>
    <n v="1"/>
    <s v="survey ulang"/>
    <n v="1"/>
    <n v="1"/>
    <n v="4"/>
    <n v="0"/>
    <n v="6"/>
    <s v="Low Risk"/>
    <n v="7"/>
    <s v="6-11 bulan"/>
  </r>
  <r>
    <s v="KRM02178"/>
    <d v="2026-06-02T00:00:00"/>
    <x v="0"/>
    <s v="Wahyu Anggraini"/>
    <s v="53211808633562"/>
    <n v="50"/>
    <s v="Perempuan"/>
    <x v="3"/>
    <n v="6895000"/>
    <n v="6.4800580130529375E-2"/>
    <x v="7"/>
    <s v="Jawa Barat"/>
    <x v="2"/>
    <s v="Nex II"/>
    <s v="Matic Entry"/>
    <n v="16013000"/>
    <n v="4804000"/>
    <s v="High"/>
    <n v="0.3"/>
    <x v="4"/>
    <n v="0.14499999999999999"/>
    <n v="446800"/>
    <n v="16084000"/>
    <x v="0"/>
    <x v="0"/>
    <n v="0"/>
    <n v="0"/>
    <n v="1"/>
    <m/>
    <n v="1"/>
    <n v="1"/>
    <n v="2"/>
    <n v="0"/>
    <n v="4"/>
    <s v="Low Risk"/>
    <n v="4"/>
    <s v="0-5 bulan"/>
  </r>
  <r>
    <s v="KRM02179"/>
    <d v="2026-03-22T00:00:00"/>
    <x v="1"/>
    <s v="Reza Kusuma"/>
    <s v="51441203862375"/>
    <n v="34"/>
    <s v="Lakilaki"/>
    <x v="1"/>
    <n v="12922000"/>
    <n v="7.3494815044110817E-2"/>
    <x v="9"/>
    <s v="Jawa Tengah"/>
    <x v="1"/>
    <s v="Freego"/>
    <s v="Matic Mid"/>
    <n v="23559000"/>
    <n v="5890000"/>
    <s v="Medium"/>
    <n v="0.25"/>
    <x v="5"/>
    <n v="0.14499999999999999"/>
    <n v="949700"/>
    <n v="22793000"/>
    <x v="0"/>
    <x v="0"/>
    <n v="0"/>
    <n v="0"/>
    <n v="1"/>
    <m/>
    <n v="1"/>
    <n v="2"/>
    <n v="1"/>
    <n v="0"/>
    <n v="4"/>
    <s v="Low Risk"/>
    <n v="7"/>
    <s v="6-11 bulan"/>
  </r>
  <r>
    <s v="KRM02180"/>
    <d v="2026-06-15T00:00:00"/>
    <x v="0"/>
    <s v="Dani Anggraini"/>
    <s v="99362209943429"/>
    <n v="28"/>
    <s v="Perempuan"/>
    <x v="0"/>
    <n v="5140000"/>
    <n v="0.10998054474708172"/>
    <x v="8"/>
    <s v="Banten"/>
    <x v="0"/>
    <s v="Vario 125"/>
    <s v="Matic Mid"/>
    <n v="24580000"/>
    <n v="4916000"/>
    <s v="Medium"/>
    <n v="0.2"/>
    <x v="1"/>
    <n v="0.14499999999999999"/>
    <n v="565300"/>
    <n v="33920000"/>
    <x v="0"/>
    <x v="0"/>
    <n v="0"/>
    <n v="0"/>
    <n v="1"/>
    <s v="survey ulang"/>
    <n v="1"/>
    <n v="2"/>
    <n v="4"/>
    <n v="0"/>
    <n v="7"/>
    <s v="Medium Risk"/>
    <n v="4"/>
    <s v="0-5 bulan"/>
  </r>
  <r>
    <s v="KRM02181"/>
    <d v="2026-05-16T00:00:00"/>
    <x v="4"/>
    <s v="Budi Hartono"/>
    <s v="82231709577969"/>
    <n v="42"/>
    <s v="Lakilaki"/>
    <x v="9"/>
    <n v="4533000"/>
    <n v="0.22887712331789103"/>
    <x v="3"/>
    <s v="Sulawesi Selatan"/>
    <x v="1"/>
    <s v="Freego"/>
    <s v="Matic Mid"/>
    <n v="23598000"/>
    <n v="8259000"/>
    <s v="High"/>
    <n v="0.35"/>
    <x v="3"/>
    <n v="0.14499999999999999"/>
    <n v="1037500"/>
    <n v="18675000"/>
    <x v="0"/>
    <x v="0"/>
    <n v="0"/>
    <n v="0"/>
    <n v="1"/>
    <m/>
    <n v="2"/>
    <n v="1"/>
    <n v="1"/>
    <n v="0"/>
    <n v="4"/>
    <s v="Low Risk"/>
    <n v="5"/>
    <s v="0-5 bulan"/>
  </r>
  <r>
    <s v="KRM02182"/>
    <d v="2026-06-05T00:00:00"/>
    <x v="0"/>
    <s v="Wahyu Sari"/>
    <s v="53151812682836"/>
    <n v="41"/>
    <s v="Lakilaki"/>
    <x v="0"/>
    <n v="4598000"/>
    <n v="0.20219660722053068"/>
    <x v="5"/>
    <s v="Kalimantan Timur"/>
    <x v="0"/>
    <s v="Scoopy"/>
    <s v="Matic Stylish"/>
    <n v="23063000"/>
    <n v="5766000"/>
    <s v="Medium"/>
    <n v="0.25"/>
    <x v="5"/>
    <n v="0.14499999999999999"/>
    <n v="929700"/>
    <n v="22313000"/>
    <x v="0"/>
    <x v="0"/>
    <n v="0"/>
    <n v="0"/>
    <n v="1"/>
    <m/>
    <n v="2"/>
    <n v="2"/>
    <n v="1"/>
    <n v="0"/>
    <n v="5"/>
    <s v="Low Risk"/>
    <n v="4"/>
    <s v="0-5 bulan"/>
  </r>
  <r>
    <s v="KRM02183"/>
    <d v="2026-03-18T00:00:00"/>
    <x v="1"/>
    <s v="Budi Sari"/>
    <s v="57481311812539"/>
    <n v="54"/>
    <s v="Perempuan"/>
    <x v="0"/>
    <n v="5323000"/>
    <n v="0.33993988352432841"/>
    <x v="6"/>
    <s v="DIY"/>
    <x v="1"/>
    <s v="R15"/>
    <s v="Sport"/>
    <n v="41157000"/>
    <n v="14405000"/>
    <s v="High"/>
    <n v="0.35"/>
    <x v="3"/>
    <n v="0.14499999999999999"/>
    <n v="1809500"/>
    <n v="32571000"/>
    <x v="0"/>
    <x v="0"/>
    <n v="0"/>
    <n v="0"/>
    <n v="1"/>
    <s v="approved"/>
    <n v="3"/>
    <n v="1"/>
    <n v="1"/>
    <n v="0"/>
    <n v="5"/>
    <s v="Low Risk"/>
    <n v="7"/>
    <s v="6-11 bulan"/>
  </r>
  <r>
    <s v="KRM02184"/>
    <d v="2026-01-23T00:00:00"/>
    <x v="5"/>
    <s v="Wahyu Cahyono"/>
    <s v="86751010975224"/>
    <n v="47"/>
    <s v="Perempuan"/>
    <x v="1"/>
    <n v="7396000"/>
    <n v="0.23802055164954028"/>
    <x v="8"/>
    <s v="Banten"/>
    <x v="0"/>
    <s v="ADV 160"/>
    <s v="Adventure"/>
    <n v="43376000"/>
    <n v="17350000"/>
    <s v="High"/>
    <n v="0.4"/>
    <x v="3"/>
    <n v="0.14499999999999999"/>
    <n v="1760400"/>
    <n v="31686000"/>
    <x v="0"/>
    <x v="0"/>
    <n v="0"/>
    <n v="0"/>
    <n v="1"/>
    <s v="verifikasi"/>
    <n v="2"/>
    <n v="1"/>
    <n v="1"/>
    <n v="0"/>
    <n v="4"/>
    <s v="Low Risk"/>
    <n v="8"/>
    <s v="6-11 bulan"/>
  </r>
  <r>
    <s v="KRM02185"/>
    <d v="2026-04-20T00:00:00"/>
    <x v="2"/>
    <s v="Putri Anggraini"/>
    <s v="50572807801884"/>
    <n v="43"/>
    <s v="Lakilaki"/>
    <x v="0"/>
    <n v="5855000"/>
    <n v="0.12384286934244236"/>
    <x v="20"/>
    <s v="DKI Jakarta"/>
    <x v="1"/>
    <s v="Freego"/>
    <s v="Matic Mid"/>
    <n v="22484000"/>
    <n v="8994000"/>
    <s v="High"/>
    <n v="0.4"/>
    <x v="5"/>
    <n v="0.14499999999999999"/>
    <n v="725100"/>
    <n v="17403000"/>
    <x v="0"/>
    <x v="0"/>
    <n v="0"/>
    <n v="0"/>
    <n v="1"/>
    <s v="verifikasi"/>
    <n v="1"/>
    <n v="1"/>
    <n v="1"/>
    <n v="0"/>
    <n v="3"/>
    <s v="Low Risk"/>
    <n v="6"/>
    <s v="6-11 bulan"/>
  </r>
  <r>
    <s v="KRM02186"/>
    <d v="2026-04-19T00:00:00"/>
    <x v="2"/>
    <s v="Andi Hakim"/>
    <s v="59221901672291"/>
    <n v="49"/>
    <s v="Lakilaki"/>
    <x v="1"/>
    <n v="8625000"/>
    <n v="0.43129275362318842"/>
    <x v="3"/>
    <s v="Sulawesi Selatan"/>
    <x v="0"/>
    <s v="ADV 160"/>
    <s v="Adventure"/>
    <n v="43318000"/>
    <n v="4332000"/>
    <s v="Low"/>
    <n v="0.1"/>
    <x v="0"/>
    <n v="0.14499999999999999"/>
    <n v="3719900"/>
    <n v="44639000"/>
    <x v="0"/>
    <x v="0"/>
    <n v="0"/>
    <n v="0"/>
    <n v="1"/>
    <s v="data kurang"/>
    <n v="4"/>
    <n v="3"/>
    <n v="1"/>
    <n v="0"/>
    <n v="8"/>
    <s v="Medium Risk"/>
    <n v="6"/>
    <s v="6-11 bulan"/>
  </r>
  <r>
    <s v="KRM02187"/>
    <d v="2026-01-09T00:00:00"/>
    <x v="5"/>
    <s v="Dewi Sari"/>
    <s v="92732108776334"/>
    <n v="27"/>
    <s v="Lakilaki"/>
    <x v="7"/>
    <n v="4072000"/>
    <n v="0.28261296660117879"/>
    <x v="12"/>
    <s v="DKI Jakarta"/>
    <x v="0"/>
    <s v="Genio"/>
    <s v="Matic Entry"/>
    <n v="20101000"/>
    <n v="8040000"/>
    <s v="High"/>
    <n v="0.4"/>
    <x v="0"/>
    <n v="0.14499999999999999"/>
    <n v="1150800"/>
    <n v="13810000"/>
    <x v="0"/>
    <x v="0"/>
    <n v="0"/>
    <n v="0"/>
    <n v="1"/>
    <s v="data kurang"/>
    <n v="2"/>
    <n v="1"/>
    <n v="1"/>
    <n v="0"/>
    <n v="4"/>
    <s v="Low Risk"/>
    <n v="9"/>
    <s v="6-11 bulan"/>
  </r>
  <r>
    <s v="KRM02188"/>
    <d v="2026-03-15T00:00:00"/>
    <x v="1"/>
    <s v="Dani Rahayu"/>
    <s v="59492903971951"/>
    <n v="54"/>
    <s v="Perempuan"/>
    <x v="0"/>
    <n v="7919000"/>
    <n v="0.15709054173506756"/>
    <x v="16"/>
    <s v="Jawa Timur"/>
    <x v="0"/>
    <s v="Genio"/>
    <s v="Matic Entry"/>
    <n v="18625000"/>
    <n v="5588000"/>
    <s v="High"/>
    <n v="0.3"/>
    <x v="0"/>
    <n v="0.14499999999999999"/>
    <n v="1244000"/>
    <n v="14928000"/>
    <x v="0"/>
    <x v="0"/>
    <n v="0"/>
    <n v="0"/>
    <n v="1"/>
    <m/>
    <n v="1"/>
    <n v="1"/>
    <n v="1"/>
    <n v="0"/>
    <n v="3"/>
    <s v="Low Risk"/>
    <n v="7"/>
    <s v="6-11 bulan"/>
  </r>
  <r>
    <s v="KRM02189"/>
    <s v="Data Tidak Lengkap"/>
    <x v="7"/>
    <s v="Tidak Diketahui"/>
    <s v="Data Tidak Lengkap"/>
    <n v="28"/>
    <s v="Lakilaki"/>
    <x v="6"/>
    <n v="5514000"/>
    <n v="0.22635110627493651"/>
    <x v="18"/>
    <s v="DKI Jakarta"/>
    <x v="4"/>
    <s v="KLX 150"/>
    <s v="Trail"/>
    <n v="36835058"/>
    <n v="5525000"/>
    <s v="Medium"/>
    <n v="0.15"/>
    <x v="4"/>
    <n v="0.14499999999999999"/>
    <n v="1248100"/>
    <n v="44930000"/>
    <x v="0"/>
    <x v="0"/>
    <n v="0"/>
    <n v="0"/>
    <n v="1"/>
    <s v="data kurang"/>
    <n v="2"/>
    <n v="2"/>
    <n v="2"/>
    <n v="0"/>
    <n v="6"/>
    <s v="Low Risk"/>
    <s v="N/A"/>
    <s v="N/A"/>
  </r>
  <r>
    <s v="KRM02190"/>
    <d v="2026-06-06T00:00:00"/>
    <x v="0"/>
    <s v="Agus Santoso"/>
    <s v="84132902655105"/>
    <n v="49"/>
    <s v="Lakilaki"/>
    <x v="2"/>
    <n v="2386000"/>
    <n v="1.2416596814752725"/>
    <x v="2"/>
    <s v="Riau"/>
    <x v="1"/>
    <s v="NMAX 155"/>
    <s v="Matic Premium"/>
    <n v="34499000"/>
    <n v="3450000"/>
    <s v="Low"/>
    <n v="0.1"/>
    <x v="0"/>
    <n v="0.14499999999999999"/>
    <n v="2962600"/>
    <n v="35552000"/>
    <x v="0"/>
    <x v="0"/>
    <n v="0"/>
    <n v="0"/>
    <n v="1"/>
    <s v="verifikasi"/>
    <n v="4"/>
    <n v="3"/>
    <n v="1"/>
    <n v="0"/>
    <n v="8"/>
    <s v="Medium Risk"/>
    <n v="4"/>
    <s v="0-5 bulan"/>
  </r>
  <r>
    <s v="KRM02191"/>
    <d v="2026-02-18T00:00:00"/>
    <x v="3"/>
    <s v="Fajar Hakim"/>
    <s v="95611305722380"/>
    <n v="54"/>
    <s v="Lakilaki"/>
    <x v="3"/>
    <n v="3216000"/>
    <n v="0.80370024875621893"/>
    <x v="15"/>
    <s v="DKI Jakarta"/>
    <x v="4"/>
    <s v="KLX 150"/>
    <s v="Trail"/>
    <n v="36119000"/>
    <n v="9030000"/>
    <s v="Medium"/>
    <n v="0.25"/>
    <x v="0"/>
    <n v="0.14499999999999999"/>
    <n v="2584700"/>
    <n v="31017000"/>
    <x v="0"/>
    <x v="0"/>
    <n v="0"/>
    <n v="0"/>
    <n v="1"/>
    <m/>
    <n v="4"/>
    <n v="2"/>
    <n v="1"/>
    <n v="0"/>
    <n v="7"/>
    <s v="Medium Risk"/>
    <n v="8"/>
    <s v="6-11 bulan"/>
  </r>
  <r>
    <s v="KRM02192"/>
    <d v="2026-01-04T00:00:00"/>
    <x v="5"/>
    <s v="Yusuf Pratama"/>
    <s v="70051307869284"/>
    <n v="44"/>
    <s v="Lakilaki"/>
    <x v="9"/>
    <n v="3946000"/>
    <n v="0.35002534211860109"/>
    <x v="7"/>
    <s v="Jawa Barat"/>
    <x v="1"/>
    <s v="Lexi LX 155"/>
    <s v="Matic Mid"/>
    <n v="27227000"/>
    <n v="6807000"/>
    <s v="Medium"/>
    <n v="0.25"/>
    <x v="3"/>
    <n v="0.14499999999999999"/>
    <n v="1381200"/>
    <n v="24861000"/>
    <x v="0"/>
    <x v="0"/>
    <n v="0"/>
    <n v="0"/>
    <n v="1"/>
    <s v="approved"/>
    <n v="3"/>
    <n v="2"/>
    <n v="1"/>
    <n v="0"/>
    <n v="6"/>
    <s v="Low Risk"/>
    <n v="9"/>
    <s v="6-11 bulan"/>
  </r>
  <r>
    <s v="KRM02193"/>
    <d v="2026-06-10T00:00:00"/>
    <x v="0"/>
    <s v="Rizky Susanti"/>
    <s v="52101004857613"/>
    <n v="33"/>
    <s v="Lakilaki"/>
    <x v="4"/>
    <n v="6414000"/>
    <n v="0.10459931400062364"/>
    <x v="10"/>
    <s v="Jawa Timur"/>
    <x v="0"/>
    <s v="Scoopy"/>
    <s v="Matic Stylish"/>
    <n v="23979000"/>
    <n v="3597000"/>
    <s v="Medium"/>
    <n v="0.15"/>
    <x v="2"/>
    <n v="0.14499999999999999"/>
    <n v="670900"/>
    <n v="32203000"/>
    <x v="0"/>
    <x v="0"/>
    <n v="0"/>
    <n v="0"/>
    <n v="1"/>
    <m/>
    <n v="1"/>
    <n v="2"/>
    <n v="3"/>
    <n v="0"/>
    <n v="6"/>
    <s v="Low Risk"/>
    <n v="4"/>
    <s v="0-5 bulan"/>
  </r>
  <r>
    <s v="KRM02194"/>
    <d v="2026-05-18T00:00:00"/>
    <x v="4"/>
    <s v="Agus Lestari"/>
    <s v="31942409801172"/>
    <n v="57"/>
    <s v="Lakilaki"/>
    <x v="8"/>
    <n v="2607000"/>
    <n v="0.60375911008822403"/>
    <x v="2"/>
    <s v="Riau"/>
    <x v="0"/>
    <s v="Vario 125"/>
    <s v="Matic Mid"/>
    <n v="25378000"/>
    <n v="8882000"/>
    <s v="High"/>
    <n v="0.35"/>
    <x v="0"/>
    <n v="0.14499999999999999"/>
    <n v="1574000"/>
    <n v="18887000"/>
    <x v="0"/>
    <x v="0"/>
    <n v="0"/>
    <n v="0"/>
    <n v="1"/>
    <s v="survey ulang"/>
    <n v="4"/>
    <n v="1"/>
    <n v="1"/>
    <n v="0"/>
    <n v="6"/>
    <s v="Low Risk"/>
    <n v="5"/>
    <s v="0-5 bulan"/>
  </r>
  <r>
    <s v="KRM02195"/>
    <d v="2026-05-14T00:00:00"/>
    <x v="4"/>
    <s v="Putri Cahyono"/>
    <s v="Invalid"/>
    <n v="40"/>
    <s v="Perempuan"/>
    <x v="8"/>
    <n v="3310000"/>
    <n v="0.24625377643504531"/>
    <x v="10"/>
    <s v="Jawa Timur"/>
    <x v="2"/>
    <s v="Nex II"/>
    <s v="Matic Entry"/>
    <n v="17216000"/>
    <n v="5165000"/>
    <s v="High"/>
    <n v="0.3"/>
    <x v="3"/>
    <n v="0.14499999999999999"/>
    <n v="815100"/>
    <n v="14672000"/>
    <x v="0"/>
    <x v="0"/>
    <n v="0"/>
    <n v="0"/>
    <n v="1"/>
    <s v="survey ulang"/>
    <n v="2"/>
    <n v="1"/>
    <n v="1"/>
    <n v="0"/>
    <n v="4"/>
    <s v="Low Risk"/>
    <n v="5"/>
    <s v="0-5 bulan"/>
  </r>
  <r>
    <s v="KRM02196"/>
    <d v="2026-04-28T00:00:00"/>
    <x v="2"/>
    <s v="Tidak Diketahui"/>
    <s v="Invalid"/>
    <n v="34"/>
    <s v="Lakilaki"/>
    <x v="0"/>
    <n v="6111000"/>
    <n v="0.55598101783668796"/>
    <x v="7"/>
    <s v="Jawa Barat"/>
    <x v="0"/>
    <s v="ADV 160"/>
    <s v="Adventure"/>
    <n v="44510151"/>
    <n v="8902000"/>
    <s v="Medium"/>
    <n v="0.2"/>
    <x v="0"/>
    <n v="0.14499999999999999"/>
    <n v="3397600"/>
    <n v="40771000"/>
    <x v="0"/>
    <x v="0"/>
    <n v="0"/>
    <n v="0"/>
    <n v="1"/>
    <s v="survey ulang"/>
    <n v="4"/>
    <n v="2"/>
    <n v="1"/>
    <n v="0"/>
    <n v="7"/>
    <s v="Medium Risk"/>
    <n v="5"/>
    <s v="0-5 bulan"/>
  </r>
  <r>
    <s v="KRM02197"/>
    <d v="2026-04-09T00:00:00"/>
    <x v="2"/>
    <s v="Maya Kusuma"/>
    <s v="47431103637132"/>
    <n v="34"/>
    <s v="Perempuan"/>
    <x v="4"/>
    <n v="5370000"/>
    <n v="0.35711359404096832"/>
    <x v="7"/>
    <s v="Jawa Barat"/>
    <x v="0"/>
    <s v="ADV 160"/>
    <s v="Adventure"/>
    <n v="43618000"/>
    <n v="15266000"/>
    <s v="High"/>
    <n v="0.35"/>
    <x v="3"/>
    <n v="0.14499999999999999"/>
    <n v="1917700"/>
    <n v="34518000"/>
    <x v="0"/>
    <x v="0"/>
    <n v="0"/>
    <n v="0"/>
    <n v="1"/>
    <m/>
    <n v="3"/>
    <n v="1"/>
    <n v="1"/>
    <n v="0"/>
    <n v="5"/>
    <s v="Low Risk"/>
    <n v="6"/>
    <s v="6-11 bulan"/>
  </r>
  <r>
    <s v="KRM02198"/>
    <d v="2026-06-17T00:00:00"/>
    <x v="0"/>
    <s v="Dewi Setiawan"/>
    <s v="82661809802697"/>
    <n v="57"/>
    <s v="Lakilaki"/>
    <x v="8"/>
    <n v="2993000"/>
    <n v="0.27246909455395923"/>
    <x v="19"/>
    <s v="Jawa Barat"/>
    <x v="1"/>
    <s v="R15"/>
    <s v="Sport"/>
    <n v="43641000"/>
    <n v="15274000"/>
    <s v="High"/>
    <n v="0.35"/>
    <x v="1"/>
    <n v="0.14499999999999999"/>
    <n v="815500"/>
    <n v="48932000"/>
    <x v="0"/>
    <x v="0"/>
    <n v="0"/>
    <n v="0"/>
    <n v="1"/>
    <s v="data kurang"/>
    <n v="2"/>
    <n v="1"/>
    <n v="4"/>
    <n v="0"/>
    <n v="7"/>
    <s v="Medium Risk"/>
    <n v="4"/>
    <s v="0-5 bulan"/>
  </r>
  <r>
    <s v="KRM02199"/>
    <d v="2026-03-15T00:00:00"/>
    <x v="1"/>
    <s v="Joko Wibowo"/>
    <s v="86332409535080"/>
    <n v="35"/>
    <s v="Lakilaki"/>
    <x v="4"/>
    <n v="6165000"/>
    <n v="0.17656123276561234"/>
    <x v="16"/>
    <s v="Jawa Timur"/>
    <x v="0"/>
    <s v="Genio"/>
    <s v="Matic Entry"/>
    <n v="18934000"/>
    <n v="2840000"/>
    <s v="Medium"/>
    <n v="0.15"/>
    <x v="3"/>
    <n v="0.14499999999999999"/>
    <n v="1088500"/>
    <n v="19594000"/>
    <x v="0"/>
    <x v="0"/>
    <n v="0"/>
    <n v="0"/>
    <n v="1"/>
    <s v="data kurang"/>
    <n v="1"/>
    <n v="2"/>
    <n v="1"/>
    <n v="0"/>
    <n v="4"/>
    <s v="Low Risk"/>
    <n v="7"/>
    <s v="6-11 bulan"/>
  </r>
  <r>
    <s v="KRM02200"/>
    <d v="2026-01-04T00:00:00"/>
    <x v="5"/>
    <s v="Tidak Diketahui"/>
    <s v="Invalid"/>
    <n v="52"/>
    <s v="Perempuan"/>
    <x v="0"/>
    <n v="6111000"/>
    <n v="0.20684012436589755"/>
    <x v="1"/>
    <s v="Sumatera Selatan"/>
    <x v="0"/>
    <s v="CB150R"/>
    <s v="Sport"/>
    <n v="31354987"/>
    <n v="7839000"/>
    <s v="Medium"/>
    <n v="0.25"/>
    <x v="5"/>
    <n v="0.14499999999999999"/>
    <n v="1264000"/>
    <n v="30336000"/>
    <x v="0"/>
    <x v="0"/>
    <n v="0"/>
    <n v="0"/>
    <n v="1"/>
    <m/>
    <n v="2"/>
    <n v="2"/>
    <n v="1"/>
    <n v="0"/>
    <n v="5"/>
    <s v="Low Risk"/>
    <n v="9"/>
    <s v="6-11 bulan"/>
  </r>
  <r>
    <s v="KRM02201"/>
    <d v="2026-01-27T00:00:00"/>
    <x v="5"/>
    <s v="Maya Hartono"/>
    <s v="68791207609706"/>
    <n v="53"/>
    <s v="Perempuan"/>
    <x v="0"/>
    <n v="6807000"/>
    <n v="8.8041721757014843E-2"/>
    <x v="19"/>
    <s v="Jawa Barat"/>
    <x v="3"/>
    <s v="Dazz"/>
    <s v="Matic Entry"/>
    <n v="15928000"/>
    <n v="4778000"/>
    <s v="High"/>
    <n v="0.3"/>
    <x v="5"/>
    <n v="0.14499999999999999"/>
    <n v="599300"/>
    <n v="14384000"/>
    <x v="0"/>
    <x v="0"/>
    <n v="0"/>
    <n v="0"/>
    <n v="1"/>
    <s v="survey ulang"/>
    <n v="1"/>
    <n v="1"/>
    <n v="1"/>
    <n v="0"/>
    <n v="3"/>
    <s v="Low Risk"/>
    <n v="8"/>
    <s v="6-11 bulan"/>
  </r>
  <r>
    <s v="KRM02202"/>
    <d v="2026-04-29T00:00:00"/>
    <x v="2"/>
    <s v="Bagus Kurniawan"/>
    <s v="84901806537955"/>
    <n v="43"/>
    <s v="Lakilaki"/>
    <x v="0"/>
    <n v="5044000"/>
    <n v="0.29589611419508327"/>
    <x v="20"/>
    <s v="DKI Jakarta"/>
    <x v="0"/>
    <s v="Vario 160"/>
    <s v="Matic Mid"/>
    <n v="29421000"/>
    <n v="7355000"/>
    <s v="Medium"/>
    <n v="0.25"/>
    <x v="3"/>
    <n v="0.14499999999999999"/>
    <n v="1492500"/>
    <n v="26865000"/>
    <x v="0"/>
    <x v="0"/>
    <n v="0"/>
    <n v="0"/>
    <n v="1"/>
    <s v="ok"/>
    <n v="2"/>
    <n v="2"/>
    <n v="1"/>
    <n v="0"/>
    <n v="5"/>
    <s v="Low Risk"/>
    <n v="5"/>
    <s v="0-5 bulan"/>
  </r>
  <r>
    <s v="KRM02203"/>
    <d v="2026-05-23T00:00:00"/>
    <x v="4"/>
    <s v="Agus Nugroho"/>
    <s v="49802003699295"/>
    <n v="31"/>
    <s v="Lakilaki"/>
    <x v="0"/>
    <n v="6993000"/>
    <n v="0.26374946374946373"/>
    <x v="14"/>
    <s v="DKI Jakarta"/>
    <x v="0"/>
    <s v="Vario 160"/>
    <s v="Matic Mid"/>
    <n v="29739000"/>
    <n v="10409000"/>
    <s v="High"/>
    <n v="0.35"/>
    <x v="0"/>
    <n v="0.14499999999999999"/>
    <n v="1844400"/>
    <n v="22132000"/>
    <x v="0"/>
    <x v="0"/>
    <n v="0"/>
    <n v="0"/>
    <n v="1"/>
    <s v="survey ulang"/>
    <n v="2"/>
    <n v="1"/>
    <n v="1"/>
    <n v="0"/>
    <n v="4"/>
    <s v="Low Risk"/>
    <n v="4"/>
    <s v="0-5 bulan"/>
  </r>
  <r>
    <s v="KRM02204"/>
    <d v="2026-03-07T00:00:00"/>
    <x v="1"/>
    <s v="Wahyu Sari"/>
    <s v="35142901624515"/>
    <n v="36"/>
    <s v="Perempuan"/>
    <x v="7"/>
    <n v="3686000"/>
    <n v="0.15648399348887684"/>
    <x v="16"/>
    <s v="Jawa Timur"/>
    <x v="2"/>
    <s v="Nex II"/>
    <s v="Matic Entry"/>
    <n v="16511000"/>
    <n v="5779000"/>
    <s v="High"/>
    <n v="0.35"/>
    <x v="5"/>
    <n v="0.14499999999999999"/>
    <n v="576800"/>
    <n v="13844000"/>
    <x v="0"/>
    <x v="0"/>
    <n v="0"/>
    <n v="0"/>
    <n v="1"/>
    <s v="data kurang"/>
    <n v="1"/>
    <n v="1"/>
    <n v="1"/>
    <n v="0"/>
    <n v="3"/>
    <s v="Low Risk"/>
    <n v="7"/>
    <s v="6-11 bulan"/>
  </r>
  <r>
    <s v="KRM02205"/>
    <d v="2026-02-10T00:00:00"/>
    <x v="3"/>
    <s v="Yusuf Pratama"/>
    <s v="94622010601456"/>
    <n v="22"/>
    <s v="Perempuan"/>
    <x v="0"/>
    <n v="7892000"/>
    <n v="0.27638114546376075"/>
    <x v="13"/>
    <s v="Jawa Barat"/>
    <x v="1"/>
    <s v="XMAX 250"/>
    <s v="Maxi Scooter"/>
    <n v="60799000"/>
    <n v="6080000"/>
    <s v="Low"/>
    <n v="0.1"/>
    <x v="4"/>
    <n v="0.14499999999999999"/>
    <n v="2181200"/>
    <n v="78522000"/>
    <x v="0"/>
    <x v="0"/>
    <n v="0"/>
    <n v="0"/>
    <n v="1"/>
    <s v="survey ulang"/>
    <n v="2"/>
    <n v="3"/>
    <n v="2"/>
    <n v="0"/>
    <n v="7"/>
    <s v="Medium Risk"/>
    <n v="8"/>
    <s v="6-11 bulan"/>
  </r>
  <r>
    <s v="KRM02206"/>
    <d v="2026-05-27T00:00:00"/>
    <x v="4"/>
    <s v="Rahmat Hidayah"/>
    <s v="70002602749069"/>
    <n v="41"/>
    <s v="Perempuan"/>
    <x v="1"/>
    <n v="5496000"/>
    <n v="0.27893013100436681"/>
    <x v="20"/>
    <s v="DKI Jakarta"/>
    <x v="0"/>
    <s v="ADV 160"/>
    <s v="Adventure"/>
    <n v="42732000"/>
    <n v="4273000"/>
    <s v="Low"/>
    <n v="0.1"/>
    <x v="4"/>
    <n v="0.14499999999999999"/>
    <n v="1533000"/>
    <n v="55188000"/>
    <x v="0"/>
    <x v="0"/>
    <n v="0"/>
    <n v="0"/>
    <n v="1"/>
    <m/>
    <n v="2"/>
    <n v="3"/>
    <n v="2"/>
    <n v="0"/>
    <n v="7"/>
    <s v="Medium Risk"/>
    <n v="4"/>
    <s v="0-5 bulan"/>
  </r>
  <r>
    <s v="KRM02207"/>
    <d v="2026-04-22T00:00:00"/>
    <x v="2"/>
    <s v="Maya Anggraini"/>
    <s v="72882312534002"/>
    <n v="45"/>
    <s v="Lakilaki"/>
    <x v="6"/>
    <n v="6125000"/>
    <n v="4.9044897959183674E-2"/>
    <x v="13"/>
    <s v="Jawa Barat"/>
    <x v="2"/>
    <s v="Nex II"/>
    <s v="Matic Entry"/>
    <n v="16073000"/>
    <n v="5626000"/>
    <s v="High"/>
    <n v="0.35"/>
    <x v="1"/>
    <n v="0.14499999999999999"/>
    <n v="300400"/>
    <n v="18022000"/>
    <x v="0"/>
    <x v="0"/>
    <n v="0"/>
    <n v="0"/>
    <n v="1"/>
    <s v="ok"/>
    <n v="1"/>
    <n v="1"/>
    <n v="4"/>
    <n v="0"/>
    <n v="6"/>
    <s v="Low Risk"/>
    <n v="6"/>
    <s v="6-11 bulan"/>
  </r>
  <r>
    <s v="KRM02208"/>
    <d v="2026-06-12T00:00:00"/>
    <x v="0"/>
    <s v="Ayu Hakim"/>
    <s v="79021409531434"/>
    <n v="50"/>
    <s v="Perempuan"/>
    <x v="8"/>
    <n v="3720000"/>
    <n v="8.4354838709677415E-2"/>
    <x v="20"/>
    <s v="DKI Jakarta"/>
    <x v="0"/>
    <s v="Revo X"/>
    <s v="Bebek"/>
    <n v="18194000"/>
    <n v="7278000"/>
    <s v="High"/>
    <n v="0.4"/>
    <x v="1"/>
    <n v="0.14499999999999999"/>
    <n v="313800"/>
    <n v="18830000"/>
    <x v="0"/>
    <x v="0"/>
    <n v="0"/>
    <n v="0"/>
    <n v="1"/>
    <m/>
    <n v="1"/>
    <n v="1"/>
    <n v="4"/>
    <n v="0"/>
    <n v="6"/>
    <s v="Low Risk"/>
    <n v="4"/>
    <s v="0-5 bulan"/>
  </r>
  <r>
    <s v="KRM02209"/>
    <d v="2026-03-22T00:00:00"/>
    <x v="1"/>
    <s v="Bagus Hidayah"/>
    <s v="42722107681590"/>
    <n v="52"/>
    <s v="Perempuan"/>
    <x v="0"/>
    <n v="6837000"/>
    <n v="0.22316805616498464"/>
    <x v="8"/>
    <s v="Banten"/>
    <x v="4"/>
    <s v="KLX 150"/>
    <s v="Trail"/>
    <n v="37849000"/>
    <n v="9462000"/>
    <s v="Medium"/>
    <n v="0.25"/>
    <x v="5"/>
    <n v="0.14499999999999999"/>
    <n v="1525800"/>
    <n v="36620000"/>
    <x v="0"/>
    <x v="0"/>
    <n v="0"/>
    <n v="0"/>
    <n v="1"/>
    <s v="data kurang"/>
    <n v="2"/>
    <n v="2"/>
    <n v="1"/>
    <n v="0"/>
    <n v="5"/>
    <s v="Low Risk"/>
    <n v="7"/>
    <s v="6-11 bulan"/>
  </r>
  <r>
    <s v="KRM02210"/>
    <d v="2026-11-05T00:00:00"/>
    <x v="10"/>
    <s v="Indah Susanti"/>
    <s v="88412501596038"/>
    <n v="53"/>
    <s v="Lakilaki"/>
    <x v="6"/>
    <n v="6225000"/>
    <n v="8.7694779116465865E-2"/>
    <x v="15"/>
    <s v="DKI Jakarta"/>
    <x v="0"/>
    <s v="Genio"/>
    <s v="Matic Entry"/>
    <n v="19510000"/>
    <n v="2926000"/>
    <s v="Medium"/>
    <n v="0.15"/>
    <x v="2"/>
    <n v="0.14499999999999999"/>
    <n v="545900"/>
    <n v="26202000"/>
    <x v="0"/>
    <x v="2"/>
    <n v="0"/>
    <n v="0"/>
    <n v="0"/>
    <s v="data kurang"/>
    <n v="1"/>
    <n v="2"/>
    <n v="3"/>
    <n v="0"/>
    <n v="6"/>
    <s v="Low Risk"/>
    <s v="N/A"/>
    <s v="N/A"/>
  </r>
  <r>
    <s v="KRM02211"/>
    <d v="2026-05-16T00:00:00"/>
    <x v="4"/>
    <s v="Dani Prasetyo"/>
    <s v="63141111825313"/>
    <n v="52"/>
    <s v="Lakilaki"/>
    <x v="0"/>
    <n v="5238000"/>
    <n v="0.12773959526536846"/>
    <x v="20"/>
    <s v="DKI Jakarta"/>
    <x v="1"/>
    <s v="Freego"/>
    <s v="Matic Mid"/>
    <n v="22381000"/>
    <n v="5595000"/>
    <s v="Medium"/>
    <n v="0.25"/>
    <x v="4"/>
    <n v="0.14499999999999999"/>
    <n v="669100"/>
    <n v="24087000"/>
    <x v="0"/>
    <x v="0"/>
    <n v="0"/>
    <n v="0"/>
    <n v="1"/>
    <s v="verifikasi"/>
    <n v="1"/>
    <n v="2"/>
    <n v="2"/>
    <n v="0"/>
    <n v="5"/>
    <s v="Low Risk"/>
    <n v="5"/>
    <s v="0-5 bulan"/>
  </r>
  <r>
    <s v="KRM02212"/>
    <d v="2026-01-05T00:00:00"/>
    <x v="5"/>
    <s v="Dewi Nugroho"/>
    <s v="49132312796073"/>
    <n v="37"/>
    <s v="Perempuan"/>
    <x v="0"/>
    <n v="5802000"/>
    <n v="0.11737331954498449"/>
    <x v="16"/>
    <s v="Jawa Timur"/>
    <x v="0"/>
    <s v="Genio"/>
    <s v="Matic Entry"/>
    <n v="19492000"/>
    <n v="6822000"/>
    <s v="High"/>
    <n v="0.35"/>
    <x v="5"/>
    <n v="0.14499999999999999"/>
    <n v="681000"/>
    <n v="16344000"/>
    <x v="0"/>
    <x v="0"/>
    <n v="0"/>
    <n v="0"/>
    <n v="1"/>
    <m/>
    <n v="1"/>
    <n v="1"/>
    <n v="1"/>
    <n v="0"/>
    <n v="3"/>
    <s v="Low Risk"/>
    <n v="9"/>
    <s v="6-11 bulan"/>
  </r>
  <r>
    <s v="KRM02213"/>
    <d v="2026-03-09T00:00:00"/>
    <x v="1"/>
    <s v="Fitra Susanti"/>
    <s v="81902010801123"/>
    <n v="53"/>
    <s v="Perempuan"/>
    <x v="4"/>
    <n v="5278000"/>
    <n v="0.23476695718075027"/>
    <x v="4"/>
    <s v="Kalimantan Selatan"/>
    <x v="0"/>
    <s v="Beat Street"/>
    <s v="Matic Entry"/>
    <n v="18552000"/>
    <n v="5566000"/>
    <s v="High"/>
    <n v="0.3"/>
    <x v="0"/>
    <n v="0.14499999999999999"/>
    <n v="1239100"/>
    <n v="14869000"/>
    <x v="0"/>
    <x v="0"/>
    <n v="0"/>
    <n v="0"/>
    <n v="1"/>
    <s v="ok"/>
    <n v="2"/>
    <n v="1"/>
    <n v="1"/>
    <n v="0"/>
    <n v="4"/>
    <s v="Low Risk"/>
    <n v="7"/>
    <s v="6-11 bulan"/>
  </r>
  <r>
    <s v="KRM02214"/>
    <d v="2026-04-22T00:00:00"/>
    <x v="2"/>
    <s v="Eka Utami"/>
    <s v="45232608824205"/>
    <n v="43"/>
    <s v="Perempuan"/>
    <x v="7"/>
    <n v="3760000"/>
    <n v="0.1064627659574468"/>
    <x v="16"/>
    <s v="Jawa Timur"/>
    <x v="0"/>
    <s v="Beat Street"/>
    <s v="Matic Entry"/>
    <n v="18566000"/>
    <n v="4641000"/>
    <s v="Medium"/>
    <n v="0.25"/>
    <x v="1"/>
    <n v="0.14499999999999999"/>
    <n v="400300"/>
    <n v="24020000"/>
    <x v="0"/>
    <x v="0"/>
    <n v="0"/>
    <n v="0"/>
    <n v="1"/>
    <s v="survey ulang"/>
    <n v="1"/>
    <n v="2"/>
    <n v="4"/>
    <n v="0"/>
    <n v="7"/>
    <s v="Medium Risk"/>
    <n v="6"/>
    <s v="6-11 bulan"/>
  </r>
  <r>
    <s v="KRM02215"/>
    <d v="2026-02-20T00:00:00"/>
    <x v="3"/>
    <s v="Andi Fauzi"/>
    <s v="37712703509160"/>
    <n v="39"/>
    <s v="Perempuan"/>
    <x v="3"/>
    <n v="3703000"/>
    <n v="0.24906832298136647"/>
    <x v="13"/>
    <s v="Jawa Barat"/>
    <x v="2"/>
    <s v="Address"/>
    <s v="Matic Mid"/>
    <n v="20188000"/>
    <n v="3028000"/>
    <s v="Medium"/>
    <n v="0.15"/>
    <x v="5"/>
    <n v="0.14499999999999999"/>
    <n v="922300"/>
    <n v="22136000"/>
    <x v="0"/>
    <x v="0"/>
    <n v="0"/>
    <n v="0"/>
    <n v="1"/>
    <m/>
    <n v="2"/>
    <n v="2"/>
    <n v="1"/>
    <n v="0"/>
    <n v="5"/>
    <s v="Low Risk"/>
    <n v="8"/>
    <s v="6-11 bulan"/>
  </r>
  <r>
    <s v="KRM02216"/>
    <d v="2026-06-19T00:00:00"/>
    <x v="0"/>
    <s v="Bagus Lestari"/>
    <s v="73591412518313"/>
    <n v="40"/>
    <s v="Perempuan"/>
    <x v="0"/>
    <n v="7457000"/>
    <n v="0.19837736355102589"/>
    <x v="6"/>
    <s v="DIY"/>
    <x v="1"/>
    <s v="NMAX 155"/>
    <s v="Matic Premium"/>
    <n v="36697000"/>
    <n v="9174000"/>
    <s v="Medium"/>
    <n v="0.25"/>
    <x v="5"/>
    <n v="0.14499999999999999"/>
    <n v="1479300"/>
    <n v="35504000"/>
    <x v="0"/>
    <x v="0"/>
    <n v="0"/>
    <n v="0"/>
    <n v="1"/>
    <s v="survey ulang"/>
    <n v="1"/>
    <n v="2"/>
    <n v="1"/>
    <n v="0"/>
    <n v="4"/>
    <s v="Low Risk"/>
    <n v="4"/>
    <s v="0-5 bulan"/>
  </r>
  <r>
    <s v="KRM02217"/>
    <d v="2026-02-05T00:00:00"/>
    <x v="3"/>
    <s v="Ahmad Purnama"/>
    <s v="88862103963186"/>
    <n v="25"/>
    <s v="Perempuan"/>
    <x v="6"/>
    <n v="4460000"/>
    <n v="0.17318385650224216"/>
    <x v="0"/>
    <s v="Bali"/>
    <x v="3"/>
    <s v="Dazz"/>
    <s v="Matic Entry"/>
    <n v="15967000"/>
    <n v="1597000"/>
    <s v="Low"/>
    <n v="0.1"/>
    <x v="5"/>
    <n v="0.14499999999999999"/>
    <n v="772400"/>
    <n v="18537000"/>
    <x v="0"/>
    <x v="0"/>
    <n v="0"/>
    <n v="0"/>
    <n v="1"/>
    <s v="verifikasi"/>
    <n v="1"/>
    <n v="3"/>
    <n v="1"/>
    <n v="0"/>
    <n v="5"/>
    <s v="Low Risk"/>
    <n v="8"/>
    <s v="6-11 bulan"/>
  </r>
  <r>
    <s v="KRM02218"/>
    <d v="2026-02-11T00:00:00"/>
    <x v="3"/>
    <s v="Lestari Hakim"/>
    <s v="37272408898957"/>
    <n v="28"/>
    <s v="Perempuan"/>
    <x v="8"/>
    <n v="3786000"/>
    <n v="0.48906497622820921"/>
    <x v="13"/>
    <s v="Jawa Barat"/>
    <x v="4"/>
    <s v="KLX 150"/>
    <s v="Trail"/>
    <n v="36500000"/>
    <n v="9125000"/>
    <s v="Medium"/>
    <n v="0.25"/>
    <x v="3"/>
    <n v="0.14499999999999999"/>
    <n v="1851600"/>
    <n v="33329000"/>
    <x v="0"/>
    <x v="0"/>
    <n v="0"/>
    <n v="0"/>
    <n v="1"/>
    <m/>
    <n v="4"/>
    <n v="2"/>
    <n v="1"/>
    <n v="0"/>
    <n v="7"/>
    <s v="Medium Risk"/>
    <n v="8"/>
    <s v="6-11 bulan"/>
  </r>
  <r>
    <s v="KRM02219"/>
    <d v="2026-01-10T00:00:00"/>
    <x v="5"/>
    <s v="Dian Santoso"/>
    <s v="52231212952849"/>
    <n v="26"/>
    <s v="Lakilaki"/>
    <x v="1"/>
    <n v="4093000"/>
    <n v="0.92235524065477648"/>
    <x v="15"/>
    <s v="DKI Jakarta"/>
    <x v="1"/>
    <s v="XMAX 250"/>
    <s v="Maxi Scooter"/>
    <n v="62015000"/>
    <n v="6201000"/>
    <s v="Low"/>
    <n v="0.1"/>
    <x v="3"/>
    <n v="0.14499999999999999"/>
    <n v="3775200"/>
    <n v="67953000"/>
    <x v="0"/>
    <x v="0"/>
    <n v="0"/>
    <n v="0"/>
    <n v="1"/>
    <m/>
    <n v="4"/>
    <n v="3"/>
    <n v="1"/>
    <n v="0"/>
    <n v="8"/>
    <s v="Medium Risk"/>
    <n v="9"/>
    <s v="6-11 bulan"/>
  </r>
  <r>
    <s v="KRM02220"/>
    <d v="2026-05-19T00:00:00"/>
    <x v="4"/>
    <s v="Maya Cahyono"/>
    <s v="89542412525789"/>
    <n v="28"/>
    <s v="Perempuan"/>
    <x v="0"/>
    <n v="5765000"/>
    <n v="0.1245793581960104"/>
    <x v="12"/>
    <s v="DKI Jakarta"/>
    <x v="0"/>
    <s v="Vario 125"/>
    <s v="Matic Mid"/>
    <n v="25669000"/>
    <n v="3850000"/>
    <s v="Medium"/>
    <n v="0.15"/>
    <x v="2"/>
    <n v="0.14499999999999999"/>
    <n v="718200"/>
    <n v="34475000"/>
    <x v="0"/>
    <x v="0"/>
    <n v="0"/>
    <n v="0"/>
    <n v="1"/>
    <s v="ok"/>
    <n v="1"/>
    <n v="2"/>
    <n v="3"/>
    <n v="0"/>
    <n v="6"/>
    <s v="Low Risk"/>
    <n v="5"/>
    <s v="0-5 bulan"/>
  </r>
  <r>
    <s v="KRM02221"/>
    <d v="2026-04-19T00:00:00"/>
    <x v="2"/>
    <s v="Bagus Utami"/>
    <s v="95501308899190"/>
    <n v="21"/>
    <s v="Perempuan"/>
    <x v="6"/>
    <n v="6476000"/>
    <n v="8.6874613959234098E-2"/>
    <x v="5"/>
    <s v="Kalimantan Timur"/>
    <x v="0"/>
    <s v="Scoopy"/>
    <s v="Matic Stylish"/>
    <n v="23020000"/>
    <n v="3453000"/>
    <s v="Medium"/>
    <n v="0.15"/>
    <x v="1"/>
    <n v="0.14499999999999999"/>
    <n v="562600"/>
    <n v="33754000"/>
    <x v="0"/>
    <x v="0"/>
    <n v="0"/>
    <n v="0"/>
    <n v="1"/>
    <s v="survey ulang"/>
    <n v="1"/>
    <n v="2"/>
    <n v="4"/>
    <n v="0"/>
    <n v="7"/>
    <s v="Medium Risk"/>
    <n v="6"/>
    <s v="6-11 bulan"/>
  </r>
  <r>
    <s v="KRM02222"/>
    <d v="2026-04-13T00:00:00"/>
    <x v="2"/>
    <s v="Ahmad Prasetyo"/>
    <s v="70991309598469"/>
    <n v="27"/>
    <s v="Lakilaki"/>
    <x v="0"/>
    <n v="7795000"/>
    <n v="0.1430532392559333"/>
    <x v="11"/>
    <s v="Sumatera Utara"/>
    <x v="0"/>
    <s v="Scoopy"/>
    <s v="Matic Stylish"/>
    <n v="23552000"/>
    <n v="7066000"/>
    <s v="High"/>
    <n v="0.3"/>
    <x v="3"/>
    <n v="0.14499999999999999"/>
    <n v="1115100"/>
    <n v="20072000"/>
    <x v="0"/>
    <x v="0"/>
    <n v="0"/>
    <n v="0"/>
    <n v="1"/>
    <s v="ok"/>
    <n v="1"/>
    <n v="1"/>
    <n v="1"/>
    <n v="0"/>
    <n v="3"/>
    <s v="Low Risk"/>
    <n v="6"/>
    <s v="6-11 bulan"/>
  </r>
  <r>
    <s v="KRM02223"/>
    <d v="2026-05-31T00:00:00"/>
    <x v="4"/>
    <s v="Eka Hartono"/>
    <s v="60971403754066"/>
    <n v="21"/>
    <s v="Perempuan"/>
    <x v="3"/>
    <n v="4927000"/>
    <n v="0.17609092754211489"/>
    <x v="20"/>
    <s v="DKI Jakarta"/>
    <x v="1"/>
    <s v="NMAX 155"/>
    <s v="Matic Premium"/>
    <n v="36277000"/>
    <n v="14511000"/>
    <s v="High"/>
    <n v="0.4"/>
    <x v="4"/>
    <n v="0.14499999999999999"/>
    <n v="867600"/>
    <n v="31234000"/>
    <x v="0"/>
    <x v="0"/>
    <n v="0"/>
    <n v="0"/>
    <n v="1"/>
    <s v="approved"/>
    <n v="1"/>
    <n v="1"/>
    <n v="2"/>
    <n v="0"/>
    <n v="4"/>
    <s v="Low Risk"/>
    <n v="4"/>
    <s v="0-5 bulan"/>
  </r>
  <r>
    <s v="KRM02224"/>
    <d v="2026-01-04T00:00:00"/>
    <x v="5"/>
    <s v="Tidak Diketahui"/>
    <s v="Invalid"/>
    <n v="46"/>
    <s v="Perempuan"/>
    <x v="5"/>
    <n v="3166000"/>
    <n v="0.26291850915982312"/>
    <x v="0"/>
    <s v="Bali"/>
    <x v="0"/>
    <s v="Beat Street"/>
    <s v="Matic Entry"/>
    <n v="19358000"/>
    <n v="3872000"/>
    <s v="Medium"/>
    <n v="0.2"/>
    <x v="5"/>
    <n v="0.14499999999999999"/>
    <n v="832400"/>
    <n v="19977000"/>
    <x v="0"/>
    <x v="0"/>
    <n v="0"/>
    <n v="0"/>
    <n v="1"/>
    <m/>
    <n v="2"/>
    <n v="2"/>
    <n v="1"/>
    <n v="0"/>
    <n v="5"/>
    <s v="Low Risk"/>
    <n v="9"/>
    <s v="6-11 bulan"/>
  </r>
  <r>
    <s v="KRM02225"/>
    <d v="2026-01-13T00:00:00"/>
    <x v="5"/>
    <s v="Yusuf Permata"/>
    <s v="79461104592404"/>
    <n v="37"/>
    <s v="Lakilaki"/>
    <x v="1"/>
    <n v="4872000"/>
    <n v="0.13967569786535303"/>
    <x v="15"/>
    <s v="DKI Jakarta"/>
    <x v="1"/>
    <s v="NMAX 155"/>
    <s v="Matic Premium"/>
    <n v="36413000"/>
    <n v="12744000"/>
    <s v="High"/>
    <n v="0.35"/>
    <x v="1"/>
    <n v="0.14499999999999999"/>
    <n v="680500"/>
    <n v="40828000"/>
    <x v="0"/>
    <x v="0"/>
    <n v="0"/>
    <n v="0"/>
    <n v="1"/>
    <m/>
    <n v="1"/>
    <n v="1"/>
    <n v="4"/>
    <n v="0"/>
    <n v="6"/>
    <s v="Low Risk"/>
    <n v="9"/>
    <s v="6-11 bulan"/>
  </r>
  <r>
    <s v="KRM02226"/>
    <d v="2026-03-28T00:00:00"/>
    <x v="1"/>
    <s v="Maya Kurniawan"/>
    <s v="89861006895094"/>
    <n v="52"/>
    <s v="Perempuan"/>
    <x v="0"/>
    <n v="5542000"/>
    <n v="0.24875496210754242"/>
    <x v="9"/>
    <s v="Jawa Tengah"/>
    <x v="1"/>
    <s v="Lexi LX 155"/>
    <s v="Matic Mid"/>
    <n v="28498000"/>
    <n v="2850000"/>
    <s v="Low"/>
    <n v="0.1"/>
    <x v="5"/>
    <n v="0.14499999999999999"/>
    <n v="1378600"/>
    <n v="33086000"/>
    <x v="0"/>
    <x v="0"/>
    <n v="0"/>
    <n v="0"/>
    <n v="1"/>
    <m/>
    <n v="2"/>
    <n v="3"/>
    <n v="1"/>
    <n v="0"/>
    <n v="6"/>
    <s v="Low Risk"/>
    <n v="6"/>
    <s v="6-11 bulan"/>
  </r>
  <r>
    <s v="KRM02227"/>
    <d v="2026-05-19T00:00:00"/>
    <x v="4"/>
    <s v="Ayu Utami"/>
    <s v="36212008521809"/>
    <n v="53"/>
    <s v="Lakilaki"/>
    <x v="0"/>
    <n v="4737000"/>
    <n v="7.508971923158117E-2"/>
    <x v="14"/>
    <s v="DKI Jakarta"/>
    <x v="0"/>
    <s v="Genio"/>
    <s v="Matic Entry"/>
    <n v="19033000"/>
    <n v="6662000"/>
    <s v="High"/>
    <n v="0.35"/>
    <x v="1"/>
    <n v="0.14499999999999999"/>
    <n v="355700"/>
    <n v="21340000"/>
    <x v="0"/>
    <x v="0"/>
    <n v="0"/>
    <n v="0"/>
    <n v="1"/>
    <s v="ok"/>
    <n v="1"/>
    <n v="1"/>
    <n v="4"/>
    <n v="0"/>
    <n v="6"/>
    <s v="Low Risk"/>
    <n v="5"/>
    <s v="0-5 bulan"/>
  </r>
  <r>
    <s v="KRM02228"/>
    <d v="2026-05-14T00:00:00"/>
    <x v="4"/>
    <s v="Maya Permata"/>
    <s v="39012706521201"/>
    <n v="47"/>
    <s v="Lakilaki"/>
    <x v="0"/>
    <n v="4795000"/>
    <n v="0.15897810218978103"/>
    <x v="11"/>
    <s v="Sumatera Utara"/>
    <x v="1"/>
    <s v="Mio M3"/>
    <s v="Matic Entry"/>
    <n v="17727000"/>
    <n v="3545000"/>
    <s v="Medium"/>
    <n v="0.2"/>
    <x v="5"/>
    <n v="0.14499999999999999"/>
    <n v="762300"/>
    <n v="18295000"/>
    <x v="0"/>
    <x v="0"/>
    <n v="0"/>
    <n v="0"/>
    <n v="1"/>
    <s v="verifikasi"/>
    <n v="1"/>
    <n v="2"/>
    <n v="1"/>
    <n v="0"/>
    <n v="4"/>
    <s v="Low Risk"/>
    <n v="5"/>
    <s v="0-5 bulan"/>
  </r>
  <r>
    <s v="KRM02229"/>
    <d v="2026-03-11T00:00:00"/>
    <x v="1"/>
    <s v="Dewi Kusuma"/>
    <s v="65881803754731"/>
    <n v="35"/>
    <s v="Perempuan"/>
    <x v="8"/>
    <n v="2768000"/>
    <n v="1.0676300578034683"/>
    <x v="16"/>
    <s v="Jawa Timur"/>
    <x v="4"/>
    <s v="KLX 150"/>
    <s v="Trail"/>
    <n v="36436000"/>
    <n v="5465000"/>
    <s v="Medium"/>
    <n v="0.15"/>
    <x v="0"/>
    <n v="0.14499999999999999"/>
    <n v="2955200"/>
    <n v="35462000"/>
    <x v="0"/>
    <x v="0"/>
    <n v="0"/>
    <n v="0"/>
    <n v="1"/>
    <s v="data kurang"/>
    <n v="4"/>
    <n v="2"/>
    <n v="1"/>
    <n v="0"/>
    <n v="7"/>
    <s v="Medium Risk"/>
    <n v="7"/>
    <s v="6-11 bulan"/>
  </r>
  <r>
    <s v="KRM02230"/>
    <s v="Data Tidak Lengkap"/>
    <x v="7"/>
    <s v="Tidak Diketahui"/>
    <s v="Data Tidak Lengkap"/>
    <n v="51"/>
    <s v="Lakilaki"/>
    <x v="0"/>
    <n v="6111000"/>
    <n v="0.14182621502209131"/>
    <x v="18"/>
    <s v="Jawa Barat"/>
    <x v="1"/>
    <s v="NMAX 155"/>
    <s v="Matic Premium"/>
    <n v="36237748"/>
    <n v="14495000"/>
    <s v="High"/>
    <n v="0.4"/>
    <x v="4"/>
    <n v="0.14499999999999999"/>
    <n v="866700"/>
    <n v="31201000"/>
    <x v="0"/>
    <x v="0"/>
    <n v="0"/>
    <n v="0"/>
    <n v="1"/>
    <m/>
    <n v="1"/>
    <n v="1"/>
    <n v="2"/>
    <n v="0"/>
    <n v="4"/>
    <s v="Low Risk"/>
    <s v="N/A"/>
    <s v="N/A"/>
  </r>
  <r>
    <s v="KRM02231"/>
    <d v="2026-03-06T00:00:00"/>
    <x v="1"/>
    <s v="Sri Anggraini"/>
    <s v="59931608714278"/>
    <n v="43"/>
    <s v="Perempuan"/>
    <x v="0"/>
    <n v="7859000"/>
    <n v="6.1496373584425501E-2"/>
    <x v="5"/>
    <s v="Kalimantan Timur"/>
    <x v="0"/>
    <s v="Beat Street"/>
    <s v="Matic Entry"/>
    <n v="18655000"/>
    <n v="6529000"/>
    <s v="High"/>
    <n v="0.35"/>
    <x v="4"/>
    <n v="0.14499999999999999"/>
    <n v="483300"/>
    <n v="17401000"/>
    <x v="0"/>
    <x v="0"/>
    <n v="0"/>
    <n v="0"/>
    <n v="1"/>
    <s v="approved"/>
    <n v="1"/>
    <n v="1"/>
    <n v="2"/>
    <n v="0"/>
    <n v="4"/>
    <s v="Low Risk"/>
    <n v="7"/>
    <s v="6-11 bulan"/>
  </r>
  <r>
    <s v="KRM02232"/>
    <d v="2026-05-18T00:00:00"/>
    <x v="4"/>
    <s v="Budi Purnama"/>
    <s v="37961305539301"/>
    <n v="21"/>
    <s v="Lakilaki"/>
    <x v="8"/>
    <n v="3798000"/>
    <n v="0.30905739863085835"/>
    <x v="4"/>
    <s v="Kalimantan Selatan"/>
    <x v="1"/>
    <s v="Lexi LX 155"/>
    <s v="Matic Mid"/>
    <n v="27298000"/>
    <n v="5460000"/>
    <s v="Medium"/>
    <n v="0.2"/>
    <x v="5"/>
    <n v="0.14499999999999999"/>
    <n v="1173800"/>
    <n v="28171000"/>
    <x v="0"/>
    <x v="0"/>
    <n v="0"/>
    <n v="0"/>
    <n v="1"/>
    <m/>
    <n v="3"/>
    <n v="2"/>
    <n v="1"/>
    <n v="0"/>
    <n v="6"/>
    <s v="Low Risk"/>
    <n v="5"/>
    <s v="0-5 bulan"/>
  </r>
  <r>
    <s v="KRM02233"/>
    <d v="2026-05-17T00:00:00"/>
    <x v="4"/>
    <s v="Lestari Rahayu"/>
    <s v="64441601578534"/>
    <n v="37"/>
    <s v="Perempuan"/>
    <x v="6"/>
    <n v="5739000"/>
    <n v="0.10845094964279491"/>
    <x v="20"/>
    <s v="DKI Jakarta"/>
    <x v="0"/>
    <s v="Scoopy"/>
    <s v="Matic Stylish"/>
    <n v="24054000"/>
    <n v="2405000"/>
    <s v="Low"/>
    <n v="0.1"/>
    <x v="1"/>
    <n v="0.14499999999999999"/>
    <n v="622400"/>
    <n v="37344000"/>
    <x v="0"/>
    <x v="0"/>
    <n v="0"/>
    <n v="0"/>
    <n v="1"/>
    <s v="ok"/>
    <n v="1"/>
    <n v="3"/>
    <n v="4"/>
    <n v="0"/>
    <n v="8"/>
    <s v="Medium Risk"/>
    <n v="5"/>
    <s v="0-5 bulan"/>
  </r>
  <r>
    <s v="KRM02234"/>
    <d v="2026-04-02T00:00:00"/>
    <x v="2"/>
    <s v="Siti Wijaya"/>
    <s v="31612709674765"/>
    <n v="43"/>
    <s v="Perempuan"/>
    <x v="5"/>
    <n v="3158000"/>
    <n v="0.46428119062697909"/>
    <x v="19"/>
    <s v="Jawa Barat"/>
    <x v="0"/>
    <s v="Beat Street"/>
    <s v="Matic Entry"/>
    <n v="19208000"/>
    <n v="3842000"/>
    <s v="Medium"/>
    <n v="0.2"/>
    <x v="0"/>
    <n v="0.14499999999999999"/>
    <n v="1466200"/>
    <n v="17594000"/>
    <x v="0"/>
    <x v="0"/>
    <n v="0"/>
    <n v="0"/>
    <n v="1"/>
    <m/>
    <n v="4"/>
    <n v="2"/>
    <n v="1"/>
    <n v="0"/>
    <n v="7"/>
    <s v="Medium Risk"/>
    <n v="6"/>
    <s v="6-11 bulan"/>
  </r>
  <r>
    <s v="KRM02235"/>
    <d v="2026-03-21T00:00:00"/>
    <x v="1"/>
    <s v="Rina Saputra"/>
    <s v="54782803546657"/>
    <n v="29"/>
    <s v="Perempuan"/>
    <x v="1"/>
    <n v="11692000"/>
    <n v="4.2541908997605203E-2"/>
    <x v="4"/>
    <s v="Kalimantan Selatan"/>
    <x v="2"/>
    <s v="Address"/>
    <s v="Matic Mid"/>
    <n v="20797000"/>
    <n v="8319000"/>
    <s v="High"/>
    <n v="0.4"/>
    <x v="4"/>
    <n v="0.14499999999999999"/>
    <n v="497400"/>
    <n v="17906000"/>
    <x v="0"/>
    <x v="0"/>
    <n v="0"/>
    <n v="0"/>
    <n v="1"/>
    <s v="data kurang"/>
    <n v="1"/>
    <n v="1"/>
    <n v="2"/>
    <n v="0"/>
    <n v="4"/>
    <s v="Low Risk"/>
    <n v="7"/>
    <s v="6-11 bulan"/>
  </r>
  <r>
    <s v="KRM02236"/>
    <d v="2026-03-25T00:00:00"/>
    <x v="1"/>
    <s v="Wahyu Hartono"/>
    <s v="89311204644742"/>
    <n v="52"/>
    <s v="Perempuan"/>
    <x v="0"/>
    <n v="7494000"/>
    <n v="0.13881772084334135"/>
    <x v="11"/>
    <s v="Sumatera Utara"/>
    <x v="0"/>
    <s v="Vario 160"/>
    <s v="Matic Mid"/>
    <n v="28998000"/>
    <n v="2900000"/>
    <s v="Low"/>
    <n v="0.1"/>
    <x v="4"/>
    <n v="0.14499999999999999"/>
    <n v="1040300"/>
    <n v="37451000"/>
    <x v="0"/>
    <x v="0"/>
    <n v="0"/>
    <n v="0"/>
    <n v="1"/>
    <s v="ok"/>
    <n v="1"/>
    <n v="3"/>
    <n v="2"/>
    <n v="0"/>
    <n v="6"/>
    <s v="Low Risk"/>
    <n v="6"/>
    <s v="6-11 bulan"/>
  </r>
  <r>
    <s v="KRM02237"/>
    <d v="2026-04-17T00:00:00"/>
    <x v="2"/>
    <s v="Rizky Anggraini"/>
    <s v="89191804745094"/>
    <n v="51"/>
    <s v="Perempuan"/>
    <x v="5"/>
    <n v="4401000"/>
    <n v="0.46750738468529879"/>
    <x v="9"/>
    <s v="Jawa Tengah"/>
    <x v="1"/>
    <s v="XMAX 250"/>
    <s v="Maxi Scooter"/>
    <n v="60725000"/>
    <n v="9109000"/>
    <s v="Medium"/>
    <n v="0.15"/>
    <x v="4"/>
    <n v="0.14499999999999999"/>
    <n v="2057500"/>
    <n v="74068000"/>
    <x v="0"/>
    <x v="0"/>
    <n v="0"/>
    <n v="0"/>
    <n v="1"/>
    <m/>
    <n v="4"/>
    <n v="2"/>
    <n v="2"/>
    <n v="0"/>
    <n v="8"/>
    <s v="Medium Risk"/>
    <n v="6"/>
    <s v="6-11 bulan"/>
  </r>
  <r>
    <s v="KRM02238"/>
    <d v="2026-01-26T00:00:00"/>
    <x v="5"/>
    <s v="Fitra Saputra"/>
    <s v="33372310699083"/>
    <n v="22"/>
    <s v="Lakilaki"/>
    <x v="1"/>
    <n v="9985000"/>
    <n v="0.11671507260891337"/>
    <x v="15"/>
    <s v="DKI Jakarta"/>
    <x v="1"/>
    <s v="MT15"/>
    <s v="Sport Naked"/>
    <n v="39338000"/>
    <n v="3934000"/>
    <s v="Low"/>
    <n v="0.1"/>
    <x v="2"/>
    <n v="0.14499999999999999"/>
    <n v="1165400"/>
    <n v="55939000"/>
    <x v="0"/>
    <x v="0"/>
    <n v="0"/>
    <n v="0"/>
    <n v="1"/>
    <m/>
    <n v="1"/>
    <n v="3"/>
    <n v="3"/>
    <n v="0"/>
    <n v="7"/>
    <s v="Medium Risk"/>
    <n v="8"/>
    <s v="6-11 bulan"/>
  </r>
  <r>
    <s v="KRM02239"/>
    <d v="2026-03-04T00:00:00"/>
    <x v="1"/>
    <s v="Sri Susanti"/>
    <s v="53862112586585"/>
    <n v="43"/>
    <s v="Perempuan"/>
    <x v="6"/>
    <n v="4586000"/>
    <n v="0.10835150457915395"/>
    <x v="14"/>
    <s v="DKI Jakarta"/>
    <x v="0"/>
    <s v="Vario 125"/>
    <s v="Matic Mid"/>
    <n v="24690000"/>
    <n v="7407000"/>
    <s v="High"/>
    <n v="0.3"/>
    <x v="1"/>
    <n v="0.14499999999999999"/>
    <n v="496900"/>
    <n v="29814000"/>
    <x v="0"/>
    <x v="0"/>
    <n v="0"/>
    <n v="0"/>
    <n v="1"/>
    <s v="verifikasi"/>
    <n v="1"/>
    <n v="1"/>
    <n v="4"/>
    <n v="0"/>
    <n v="6"/>
    <s v="Low Risk"/>
    <n v="7"/>
    <s v="6-11 bulan"/>
  </r>
  <r>
    <s v="KRM02240"/>
    <d v="2026-01-28T00:00:00"/>
    <x v="5"/>
    <s v="Dewi Pratama"/>
    <s v="73902405791955"/>
    <n v="50"/>
    <s v="Lakilaki"/>
    <x v="6"/>
    <n v="4504000"/>
    <n v="6.3410301953818832E-2"/>
    <x v="10"/>
    <s v="Jawa Timur"/>
    <x v="2"/>
    <s v="Nex II"/>
    <s v="Matic Entry"/>
    <n v="16559000"/>
    <n v="6624000"/>
    <s v="High"/>
    <n v="0.4"/>
    <x v="1"/>
    <n v="0.14499999999999999"/>
    <n v="285600"/>
    <n v="17138000"/>
    <x v="0"/>
    <x v="0"/>
    <n v="0"/>
    <n v="0"/>
    <n v="1"/>
    <s v="verifikasi"/>
    <n v="1"/>
    <n v="1"/>
    <n v="4"/>
    <n v="0"/>
    <n v="6"/>
    <s v="Low Risk"/>
    <n v="8"/>
    <s v="6-11 bulan"/>
  </r>
  <r>
    <s v="KRM02241"/>
    <d v="2026-02-05T00:00:00"/>
    <x v="3"/>
    <s v="Siti Nugroho"/>
    <s v="70501202535505"/>
    <n v="51"/>
    <s v="Perempuan"/>
    <x v="0"/>
    <n v="5054000"/>
    <n v="0.16844083893945389"/>
    <x v="4"/>
    <s v="Kalimantan Selatan"/>
    <x v="1"/>
    <s v="NMAX 155"/>
    <s v="Matic Premium"/>
    <n v="37013000"/>
    <n v="7403000"/>
    <s v="Medium"/>
    <n v="0.2"/>
    <x v="1"/>
    <n v="0.14499999999999999"/>
    <n v="851300"/>
    <n v="51077000"/>
    <x v="0"/>
    <x v="0"/>
    <n v="0"/>
    <n v="0"/>
    <n v="1"/>
    <s v="approved"/>
    <n v="1"/>
    <n v="2"/>
    <n v="4"/>
    <n v="0"/>
    <n v="7"/>
    <s v="Medium Risk"/>
    <n v="8"/>
    <s v="6-11 bulan"/>
  </r>
  <r>
    <s v="KRM02242"/>
    <d v="2026-04-17T00:00:00"/>
    <x v="2"/>
    <s v="Budi Cahyono"/>
    <s v="70751604606377"/>
    <n v="32"/>
    <s v="Lakilaki"/>
    <x v="0"/>
    <n v="5708000"/>
    <n v="0.37076033637000699"/>
    <x v="1"/>
    <s v="Sumatera Selatan"/>
    <x v="1"/>
    <s v="R15"/>
    <s v="Sport"/>
    <n v="41718000"/>
    <n v="10430000"/>
    <s v="Medium"/>
    <n v="0.25"/>
    <x v="3"/>
    <n v="0.14499999999999999"/>
    <n v="2116300"/>
    <n v="38094000"/>
    <x v="0"/>
    <x v="0"/>
    <n v="0"/>
    <n v="0"/>
    <n v="1"/>
    <s v="survey ulang"/>
    <n v="3"/>
    <n v="2"/>
    <n v="1"/>
    <n v="0"/>
    <n v="6"/>
    <s v="Low Risk"/>
    <n v="6"/>
    <s v="6-11 bulan"/>
  </r>
  <r>
    <s v="KRM02243"/>
    <d v="2026-01-15T00:00:00"/>
    <x v="5"/>
    <s v="Dian Permata"/>
    <s v="91062405718221"/>
    <n v="48"/>
    <s v="Perempuan"/>
    <x v="5"/>
    <n v="3074000"/>
    <n v="0.46314248536109304"/>
    <x v="7"/>
    <s v="Jawa Barat"/>
    <x v="2"/>
    <s v="Address"/>
    <s v="Matic Mid"/>
    <n v="19894000"/>
    <n v="4974000"/>
    <s v="Medium"/>
    <n v="0.25"/>
    <x v="0"/>
    <n v="0.14499999999999999"/>
    <n v="1423700"/>
    <n v="17084000"/>
    <x v="0"/>
    <x v="0"/>
    <n v="0"/>
    <n v="0"/>
    <n v="1"/>
    <s v="survey ulang"/>
    <n v="4"/>
    <n v="2"/>
    <n v="1"/>
    <n v="0"/>
    <n v="7"/>
    <s v="Medium Risk"/>
    <n v="9"/>
    <s v="6-11 bulan"/>
  </r>
  <r>
    <s v="KRM02244"/>
    <d v="2026-02-02T00:00:00"/>
    <x v="3"/>
    <s v="Dian Pratama"/>
    <s v="81792001945466"/>
    <n v="21"/>
    <s v="Lakilaki"/>
    <x v="6"/>
    <n v="5999000"/>
    <n v="0.29833305550925154"/>
    <x v="8"/>
    <s v="Banten"/>
    <x v="1"/>
    <s v="Lexi LX 155"/>
    <s v="Matic Mid"/>
    <n v="28855000"/>
    <n v="10099000"/>
    <s v="High"/>
    <n v="0.35"/>
    <x v="0"/>
    <n v="0.14499999999999999"/>
    <n v="1789700"/>
    <n v="21476000"/>
    <x v="0"/>
    <x v="0"/>
    <n v="0"/>
    <n v="0"/>
    <n v="1"/>
    <m/>
    <n v="2"/>
    <n v="1"/>
    <n v="1"/>
    <n v="0"/>
    <n v="4"/>
    <s v="Low Risk"/>
    <n v="8"/>
    <s v="6-11 bulan"/>
  </r>
  <r>
    <s v="KRM02245"/>
    <d v="2026-06-01T00:00:00"/>
    <x v="0"/>
    <s v="Bagus Permata"/>
    <s v="68201306941975"/>
    <n v="47"/>
    <s v="Lakilaki"/>
    <x v="0"/>
    <n v="5582000"/>
    <n v="0.11078466499462558"/>
    <x v="9"/>
    <s v="Jawa Tengah"/>
    <x v="1"/>
    <s v="NMAX 155"/>
    <s v="Matic Premium"/>
    <n v="35851000"/>
    <n v="14340000"/>
    <s v="High"/>
    <n v="0.4"/>
    <x v="1"/>
    <n v="0.14499999999999999"/>
    <n v="618400"/>
    <n v="37106000"/>
    <x v="0"/>
    <x v="0"/>
    <n v="0"/>
    <n v="0"/>
    <n v="1"/>
    <s v="ok"/>
    <n v="1"/>
    <n v="1"/>
    <n v="4"/>
    <n v="0"/>
    <n v="6"/>
    <s v="Low Risk"/>
    <n v="4"/>
    <s v="0-5 bulan"/>
  </r>
  <r>
    <s v="KRM02246"/>
    <d v="2026-04-23T00:00:00"/>
    <x v="2"/>
    <s v="Reza Nugroho"/>
    <s v="71442304627351"/>
    <n v="22"/>
    <s v="Lakilaki"/>
    <x v="0"/>
    <n v="5150000"/>
    <n v="0.30530097087378638"/>
    <x v="2"/>
    <s v="Riau"/>
    <x v="1"/>
    <s v="R15"/>
    <s v="Sport"/>
    <n v="43828000"/>
    <n v="4383000"/>
    <s v="Low"/>
    <n v="0.1"/>
    <x v="4"/>
    <n v="0.14499999999999999"/>
    <n v="1572300"/>
    <n v="56604000"/>
    <x v="0"/>
    <x v="0"/>
    <n v="0"/>
    <n v="0"/>
    <n v="1"/>
    <s v="verifikasi"/>
    <n v="3"/>
    <n v="3"/>
    <n v="2"/>
    <n v="0"/>
    <n v="8"/>
    <s v="Medium Risk"/>
    <n v="5"/>
    <s v="0-5 bulan"/>
  </r>
  <r>
    <s v="KRM02247"/>
    <d v="2026-03-07T00:00:00"/>
    <x v="1"/>
    <s v="Rizky Lestari"/>
    <s v="39911310838813"/>
    <n v="28"/>
    <s v="Perempuan"/>
    <x v="0"/>
    <n v="6940000"/>
    <n v="6.9207492795389056E-2"/>
    <x v="12"/>
    <s v="DKI Jakarta"/>
    <x v="1"/>
    <s v="Freego"/>
    <s v="Matic Mid"/>
    <n v="22274000"/>
    <n v="5569000"/>
    <s v="Medium"/>
    <n v="0.25"/>
    <x v="1"/>
    <n v="0.14499999999999999"/>
    <n v="480300"/>
    <n v="28816000"/>
    <x v="0"/>
    <x v="0"/>
    <n v="0"/>
    <n v="0"/>
    <n v="1"/>
    <m/>
    <n v="1"/>
    <n v="2"/>
    <n v="4"/>
    <n v="0"/>
    <n v="7"/>
    <s v="Medium Risk"/>
    <n v="7"/>
    <s v="6-11 bulan"/>
  </r>
  <r>
    <s v="KRM02248"/>
    <d v="2026-03-17T00:00:00"/>
    <x v="1"/>
    <s v="Sri Purnama"/>
    <s v="41511003536619"/>
    <n v="41"/>
    <s v="Lakilaki"/>
    <x v="6"/>
    <n v="4177000"/>
    <n v="0.19734259037586785"/>
    <x v="15"/>
    <s v="DKI Jakarta"/>
    <x v="1"/>
    <s v="NMAX 155"/>
    <s v="Matic Premium"/>
    <n v="34464000"/>
    <n v="13786000"/>
    <s v="High"/>
    <n v="0.4"/>
    <x v="4"/>
    <n v="0.14499999999999999"/>
    <n v="824300"/>
    <n v="29673000"/>
    <x v="0"/>
    <x v="0"/>
    <n v="0"/>
    <n v="0"/>
    <n v="1"/>
    <s v="approved"/>
    <n v="1"/>
    <n v="1"/>
    <n v="2"/>
    <n v="0"/>
    <n v="4"/>
    <s v="Low Risk"/>
    <n v="7"/>
    <s v="6-11 bulan"/>
  </r>
  <r>
    <s v="KRM02249"/>
    <d v="2026-03-26T00:00:00"/>
    <x v="1"/>
    <s v="Sri Hartono"/>
    <s v="89311811747627"/>
    <n v="58"/>
    <s v="Perempuan"/>
    <x v="8"/>
    <n v="3108000"/>
    <n v="0.25086872586872588"/>
    <x v="9"/>
    <s v="Jawa Tengah"/>
    <x v="0"/>
    <s v="Scoopy"/>
    <s v="Matic Stylish"/>
    <n v="24451000"/>
    <n v="4890000"/>
    <s v="Medium"/>
    <n v="0.2"/>
    <x v="4"/>
    <n v="0.14499999999999999"/>
    <n v="779700"/>
    <n v="28070000"/>
    <x v="0"/>
    <x v="0"/>
    <n v="0"/>
    <n v="0"/>
    <n v="1"/>
    <m/>
    <n v="2"/>
    <n v="2"/>
    <n v="2"/>
    <n v="0"/>
    <n v="6"/>
    <s v="Low Risk"/>
    <n v="6"/>
    <s v="6-11 bulan"/>
  </r>
  <r>
    <s v="KRM02250"/>
    <d v="2026-11-05T00:00:00"/>
    <x v="10"/>
    <s v="Hendra Fauzi"/>
    <s v="48161711839631"/>
    <n v="50"/>
    <s v="Perempuan"/>
    <x v="0"/>
    <n v="6893000"/>
    <n v="8.5550558537646884E-2"/>
    <x v="20"/>
    <s v="DKI Jakarta"/>
    <x v="2"/>
    <s v="Address"/>
    <s v="Matic Mid"/>
    <n v="21077000"/>
    <n v="3162000"/>
    <s v="Medium"/>
    <n v="0.15"/>
    <x v="2"/>
    <n v="0.14499999999999999"/>
    <n v="589700"/>
    <n v="28306000"/>
    <x v="0"/>
    <x v="0"/>
    <n v="0"/>
    <n v="0"/>
    <n v="1"/>
    <s v="data kurang"/>
    <n v="1"/>
    <n v="2"/>
    <n v="3"/>
    <n v="0"/>
    <n v="6"/>
    <s v="Low Risk"/>
    <s v="N/A"/>
    <s v="N/A"/>
  </r>
  <r>
    <s v="KRM02251"/>
    <d v="2026-01-09T00:00:00"/>
    <x v="5"/>
    <s v="Joko Permata"/>
    <s v="71682110666036"/>
    <n v="48"/>
    <s v="Lakilaki"/>
    <x v="9"/>
    <n v="4254000"/>
    <n v="0.29243065350258579"/>
    <x v="11"/>
    <s v="Sumatera Utara"/>
    <x v="0"/>
    <s v="PCX 160"/>
    <s v="Matic Premium"/>
    <n v="35606000"/>
    <n v="12462000"/>
    <s v="High"/>
    <n v="0.35"/>
    <x v="5"/>
    <n v="0.14499999999999999"/>
    <n v="1244000"/>
    <n v="29856000"/>
    <x v="0"/>
    <x v="0"/>
    <n v="0"/>
    <n v="0"/>
    <n v="1"/>
    <m/>
    <n v="2"/>
    <n v="1"/>
    <n v="1"/>
    <n v="0"/>
    <n v="4"/>
    <s v="Low Risk"/>
    <n v="9"/>
    <s v="6-11 bulan"/>
  </r>
  <r>
    <s v="KRM02252"/>
    <d v="2026-05-29T00:00:00"/>
    <x v="4"/>
    <s v="Agus Purnama"/>
    <s v="86601406601334"/>
    <n v="28"/>
    <s v="Perempuan"/>
    <x v="1"/>
    <n v="9269000"/>
    <n v="0.11293559175747114"/>
    <x v="1"/>
    <s v="Sumatera Selatan"/>
    <x v="1"/>
    <s v="MT15"/>
    <s v="Sport Naked"/>
    <n v="37514000"/>
    <n v="11254000"/>
    <s v="High"/>
    <n v="0.3"/>
    <x v="4"/>
    <n v="0.14499999999999999"/>
    <n v="1046800"/>
    <n v="37684000"/>
    <x v="0"/>
    <x v="0"/>
    <n v="0"/>
    <n v="0"/>
    <n v="1"/>
    <m/>
    <n v="1"/>
    <n v="1"/>
    <n v="2"/>
    <n v="0"/>
    <n v="4"/>
    <s v="Low Risk"/>
    <n v="4"/>
    <s v="0-5 bulan"/>
  </r>
  <r>
    <s v="KRM02253"/>
    <d v="2026-06-06T00:00:00"/>
    <x v="0"/>
    <s v="Rina Cahyono"/>
    <s v="90872208641226"/>
    <n v="38"/>
    <s v="Lakilaki"/>
    <x v="0"/>
    <n v="6658000"/>
    <n v="0.1021477921297687"/>
    <x v="4"/>
    <s v="Kalimantan Selatan"/>
    <x v="1"/>
    <s v="Freego"/>
    <s v="Matic Mid"/>
    <n v="22958000"/>
    <n v="2296000"/>
    <s v="Low"/>
    <n v="0.1"/>
    <x v="2"/>
    <n v="0.14499999999999999"/>
    <n v="680100"/>
    <n v="32646000"/>
    <x v="0"/>
    <x v="0"/>
    <n v="0"/>
    <n v="0"/>
    <n v="1"/>
    <s v="verifikasi"/>
    <n v="1"/>
    <n v="3"/>
    <n v="3"/>
    <n v="0"/>
    <n v="7"/>
    <s v="Medium Risk"/>
    <n v="4"/>
    <s v="0-5 bulan"/>
  </r>
  <r>
    <s v="KRM02254"/>
    <d v="2026-06-09T00:00:00"/>
    <x v="0"/>
    <s v="Lestari Utami"/>
    <s v="49872110578576"/>
    <n v="38"/>
    <s v="Perempuan"/>
    <x v="0"/>
    <n v="6268000"/>
    <n v="0.13690172303765155"/>
    <x v="6"/>
    <s v="DIY"/>
    <x v="1"/>
    <s v="MT15"/>
    <s v="Sport Naked"/>
    <n v="37309000"/>
    <n v="7462000"/>
    <s v="Medium"/>
    <n v="0.2"/>
    <x v="1"/>
    <n v="0.14499999999999999"/>
    <n v="858100"/>
    <n v="51485000"/>
    <x v="0"/>
    <x v="0"/>
    <n v="0"/>
    <n v="0"/>
    <n v="1"/>
    <s v="ok"/>
    <n v="1"/>
    <n v="2"/>
    <n v="4"/>
    <n v="0"/>
    <n v="7"/>
    <s v="Medium Risk"/>
    <n v="4"/>
    <s v="0-5 bulan"/>
  </r>
  <r>
    <s v="KRM02255"/>
    <d v="2026-02-16T00:00:00"/>
    <x v="3"/>
    <s v="Hendra Kusuma"/>
    <s v="40822504978902"/>
    <n v="48"/>
    <s v="Perempuan"/>
    <x v="0"/>
    <n v="4730000"/>
    <n v="0.15509513742071881"/>
    <x v="14"/>
    <s v="DKI Jakarta"/>
    <x v="0"/>
    <s v="Vario 160"/>
    <s v="Matic Mid"/>
    <n v="30672000"/>
    <n v="12269000"/>
    <s v="High"/>
    <n v="0.4"/>
    <x v="4"/>
    <n v="0.14499999999999999"/>
    <n v="733600"/>
    <n v="26408000"/>
    <x v="0"/>
    <x v="0"/>
    <n v="0"/>
    <n v="0"/>
    <n v="1"/>
    <s v="verifikasi"/>
    <n v="1"/>
    <n v="1"/>
    <n v="2"/>
    <n v="0"/>
    <n v="4"/>
    <s v="Low Risk"/>
    <n v="8"/>
    <s v="6-11 bulan"/>
  </r>
  <r>
    <s v="KRM02256"/>
    <d v="2026-01-18T00:00:00"/>
    <x v="5"/>
    <s v="Fajar Kurniawan"/>
    <s v="37432012697724"/>
    <n v="40"/>
    <s v="Perempuan"/>
    <x v="4"/>
    <n v="6737000"/>
    <n v="0.16324773638117857"/>
    <x v="3"/>
    <s v="Sulawesi Selatan"/>
    <x v="0"/>
    <s v="PCX 160"/>
    <s v="Matic Premium"/>
    <n v="37123000"/>
    <n v="3712000"/>
    <s v="Low"/>
    <n v="0.1"/>
    <x v="2"/>
    <n v="0.14499999999999999"/>
    <n v="1099800"/>
    <n v="52789000"/>
    <x v="0"/>
    <x v="0"/>
    <n v="0"/>
    <n v="0"/>
    <n v="1"/>
    <s v="data kurang"/>
    <n v="1"/>
    <n v="3"/>
    <n v="3"/>
    <n v="0"/>
    <n v="7"/>
    <s v="Medium Risk"/>
    <n v="9"/>
    <s v="6-11 bulan"/>
  </r>
  <r>
    <s v="KRM02257"/>
    <d v="2026-08-05T00:00:00"/>
    <x v="9"/>
    <s v="Fitra Cahyono"/>
    <s v="54652112731211"/>
    <n v="26"/>
    <s v="Lakilaki"/>
    <x v="8"/>
    <n v="3167000"/>
    <n v="0.5143984843700663"/>
    <x v="11"/>
    <s v="Sumatera Utara"/>
    <x v="1"/>
    <s v="XMAX 250"/>
    <s v="Maxi Scooter"/>
    <n v="58225000"/>
    <n v="8734000"/>
    <s v="Medium"/>
    <n v="0.15"/>
    <x v="2"/>
    <n v="0.14499999999999999"/>
    <n v="1629100"/>
    <n v="78196000"/>
    <x v="0"/>
    <x v="0"/>
    <n v="0"/>
    <n v="0"/>
    <n v="1"/>
    <s v="ok"/>
    <n v="4"/>
    <n v="2"/>
    <n v="3"/>
    <n v="0"/>
    <n v="9"/>
    <s v="High Risk"/>
    <n v="2"/>
    <s v="0-5 bulan"/>
  </r>
  <r>
    <s v="KRM02258"/>
    <d v="2026-01-30T00:00:00"/>
    <x v="5"/>
    <s v="Bagus Pratama"/>
    <s v="45052305748741"/>
    <n v="37"/>
    <s v="Lakilaki"/>
    <x v="8"/>
    <n v="3714000"/>
    <n v="0.76787829833064081"/>
    <x v="1"/>
    <s v="Sumatera Selatan"/>
    <x v="1"/>
    <s v="XMAX 250"/>
    <s v="Maxi Scooter"/>
    <n v="58953000"/>
    <n v="5895000"/>
    <s v="Low"/>
    <n v="0.1"/>
    <x v="5"/>
    <n v="0.14499999999999999"/>
    <n v="2851900"/>
    <n v="68445000"/>
    <x v="0"/>
    <x v="0"/>
    <n v="0"/>
    <n v="0"/>
    <n v="1"/>
    <m/>
    <n v="4"/>
    <n v="3"/>
    <n v="1"/>
    <n v="0"/>
    <n v="8"/>
    <s v="Medium Risk"/>
    <n v="8"/>
    <s v="6-11 bulan"/>
  </r>
  <r>
    <s v="KRM02259"/>
    <d v="2026-04-06T00:00:00"/>
    <x v="2"/>
    <s v="Siti Rahayu"/>
    <s v="92022003686196"/>
    <n v="36"/>
    <s v="Lakilaki"/>
    <x v="2"/>
    <n v="2315000"/>
    <n v="0.92686825053995681"/>
    <x v="15"/>
    <s v="DKI Jakarta"/>
    <x v="4"/>
    <s v="KLX 150"/>
    <s v="Trail"/>
    <n v="37321000"/>
    <n v="5598000"/>
    <s v="Medium"/>
    <n v="0.15"/>
    <x v="3"/>
    <n v="0.14499999999999999"/>
    <n v="2145700"/>
    <n v="38623000"/>
    <x v="0"/>
    <x v="0"/>
    <n v="0"/>
    <n v="0"/>
    <n v="1"/>
    <m/>
    <n v="4"/>
    <n v="2"/>
    <n v="1"/>
    <n v="0"/>
    <n v="7"/>
    <s v="Medium Risk"/>
    <n v="6"/>
    <s v="6-11 bulan"/>
  </r>
  <r>
    <s v="KRM02261"/>
    <d v="2026-01-11T00:00:00"/>
    <x v="5"/>
    <s v="Agus Setiawan"/>
    <s v="44731410881458"/>
    <n v="43"/>
    <s v="Lakilaki"/>
    <x v="0"/>
    <n v="5618000"/>
    <n v="0.22070131719473121"/>
    <x v="16"/>
    <s v="Jawa Timur"/>
    <x v="0"/>
    <s v="CB150R"/>
    <s v="Sport"/>
    <n v="30551000"/>
    <n v="12220000"/>
    <s v="High"/>
    <n v="0.4"/>
    <x v="3"/>
    <n v="0.14499999999999999"/>
    <n v="1239900"/>
    <n v="22317000"/>
    <x v="0"/>
    <x v="0"/>
    <n v="0"/>
    <n v="0"/>
    <n v="1"/>
    <s v="approved"/>
    <n v="2"/>
    <n v="1"/>
    <n v="1"/>
    <n v="0"/>
    <n v="4"/>
    <s v="Low Risk"/>
    <n v="9"/>
    <s v="6-11 bulan"/>
  </r>
  <r>
    <s v="KRM02262"/>
    <d v="2026-01-01T00:00:00"/>
    <x v="5"/>
    <s v="Nia Nugroho"/>
    <s v="32092406833028"/>
    <n v="38"/>
    <s v="Lakilaki"/>
    <x v="9"/>
    <n v="3890000"/>
    <n v="0.27642673521850902"/>
    <x v="0"/>
    <s v="Bali"/>
    <x v="0"/>
    <s v="Vario 160"/>
    <s v="Matic Mid"/>
    <n v="29974000"/>
    <n v="2997000"/>
    <s v="Low"/>
    <n v="0.1"/>
    <x v="4"/>
    <n v="0.14499999999999999"/>
    <n v="1075300"/>
    <n v="38712000"/>
    <x v="0"/>
    <x v="0"/>
    <n v="0"/>
    <n v="0"/>
    <n v="1"/>
    <s v="survey ulang"/>
    <n v="2"/>
    <n v="3"/>
    <n v="2"/>
    <n v="0"/>
    <n v="7"/>
    <s v="Medium Risk"/>
    <n v="9"/>
    <s v="6-11 bulan"/>
  </r>
  <r>
    <s v="KRM02263"/>
    <d v="2026-03-19T00:00:00"/>
    <x v="1"/>
    <s v="Siti Kurniawan"/>
    <s v="77181706666012"/>
    <n v="47"/>
    <s v="Perempuan"/>
    <x v="6"/>
    <n v="6097000"/>
    <n v="0.56199770378874858"/>
    <x v="20"/>
    <s v="DKI Jakarta"/>
    <x v="1"/>
    <s v="R15"/>
    <s v="Sport"/>
    <n v="42248000"/>
    <n v="6337000"/>
    <s v="Medium"/>
    <n v="0.15"/>
    <x v="0"/>
    <n v="0.14499999999999999"/>
    <n v="3426500"/>
    <n v="41118000"/>
    <x v="0"/>
    <x v="0"/>
    <n v="0"/>
    <n v="0"/>
    <n v="1"/>
    <s v="verifikasi"/>
    <n v="4"/>
    <n v="2"/>
    <n v="1"/>
    <n v="0"/>
    <n v="7"/>
    <s v="Medium Risk"/>
    <n v="7"/>
    <s v="6-11 bulan"/>
  </r>
  <r>
    <s v="KRM02264"/>
    <d v="2026-01-14T00:00:00"/>
    <x v="5"/>
    <s v="Lestari Purnama"/>
    <s v="36792304654368"/>
    <n v="55"/>
    <s v="Perempuan"/>
    <x v="6"/>
    <n v="6889000"/>
    <n v="0.19722746407316011"/>
    <x v="3"/>
    <s v="Sulawesi Selatan"/>
    <x v="3"/>
    <s v="Dazz"/>
    <s v="Matic Entry"/>
    <n v="15821000"/>
    <n v="1582000"/>
    <s v="Low"/>
    <n v="0.1"/>
    <x v="0"/>
    <n v="0.14499999999999999"/>
    <n v="1358700"/>
    <n v="16304000"/>
    <x v="0"/>
    <x v="0"/>
    <n v="0"/>
    <n v="0"/>
    <n v="1"/>
    <m/>
    <n v="1"/>
    <n v="3"/>
    <n v="1"/>
    <n v="0"/>
    <n v="5"/>
    <s v="Low Risk"/>
    <n v="9"/>
    <s v="6-11 bulan"/>
  </r>
  <r>
    <s v="KRM02265"/>
    <d v="2026-04-27T00:00:00"/>
    <x v="2"/>
    <s v="Eka Kurniawan"/>
    <s v="99282610706575"/>
    <n v="49"/>
    <s v="Perempuan"/>
    <x v="5"/>
    <n v="2808000"/>
    <n v="0.232514245014245"/>
    <x v="4"/>
    <s v="Kalimantan Selatan"/>
    <x v="4"/>
    <s v="KLX 150"/>
    <s v="Trail"/>
    <n v="37850000"/>
    <n v="15140000"/>
    <s v="High"/>
    <n v="0.4"/>
    <x v="1"/>
    <n v="0.14499999999999999"/>
    <n v="652900"/>
    <n v="39174000"/>
    <x v="0"/>
    <x v="0"/>
    <n v="0"/>
    <n v="0"/>
    <n v="1"/>
    <m/>
    <n v="2"/>
    <n v="1"/>
    <n v="4"/>
    <n v="0"/>
    <n v="7"/>
    <s v="Medium Risk"/>
    <n v="5"/>
    <s v="0-5 bulan"/>
  </r>
  <r>
    <s v="KRM02266"/>
    <d v="2026-04-30T00:00:00"/>
    <x v="2"/>
    <s v="Rina Prasetyo"/>
    <s v="95811001767125"/>
    <n v="25"/>
    <s v="Lakilaki"/>
    <x v="0"/>
    <n v="5922000"/>
    <n v="7.6528199932455257E-2"/>
    <x v="6"/>
    <s v="DIY"/>
    <x v="0"/>
    <s v="Genio"/>
    <s v="Matic Entry"/>
    <n v="19705000"/>
    <n v="3941000"/>
    <s v="Medium"/>
    <n v="0.2"/>
    <x v="1"/>
    <n v="0.14499999999999999"/>
    <n v="453200"/>
    <n v="27193000"/>
    <x v="0"/>
    <x v="0"/>
    <n v="0"/>
    <n v="0"/>
    <n v="1"/>
    <m/>
    <n v="1"/>
    <n v="2"/>
    <n v="4"/>
    <n v="0"/>
    <n v="7"/>
    <s v="Medium Risk"/>
    <n v="5"/>
    <s v="0-5 bulan"/>
  </r>
  <r>
    <s v="KRM02267"/>
    <d v="2026-05-01T00:00:00"/>
    <x v="4"/>
    <s v="Siti Permata"/>
    <s v="95491908891168"/>
    <n v="57"/>
    <s v="Perempuan"/>
    <x v="0"/>
    <n v="7343000"/>
    <n v="6.1214762358708971E-2"/>
    <x v="17"/>
    <s v="Jawa Barat"/>
    <x v="0"/>
    <s v="Beat Street"/>
    <s v="Matic Entry"/>
    <n v="18797000"/>
    <n v="7519000"/>
    <s v="High"/>
    <n v="0.4"/>
    <x v="4"/>
    <n v="0.14499999999999999"/>
    <n v="449500"/>
    <n v="16183000"/>
    <x v="0"/>
    <x v="0"/>
    <n v="0"/>
    <n v="0"/>
    <n v="1"/>
    <m/>
    <n v="1"/>
    <n v="1"/>
    <n v="2"/>
    <n v="0"/>
    <n v="4"/>
    <s v="Low Risk"/>
    <n v="5"/>
    <s v="0-5 bulan"/>
  </r>
  <r>
    <s v="KRM02268"/>
    <s v="Data Tidak Lengkap"/>
    <x v="7"/>
    <s v="Tidak Diketahui"/>
    <s v="Data Tidak Lengkap"/>
    <n v="25"/>
    <s v="Lakilaki"/>
    <x v="3"/>
    <n v="5689000"/>
    <n v="0.24723149938477765"/>
    <x v="18"/>
    <s v="DKI Jakarta"/>
    <x v="1"/>
    <s v="XMAX 250"/>
    <s v="Maxi Scooter"/>
    <n v="61043252"/>
    <n v="18313000"/>
    <s v="High"/>
    <n v="0.3"/>
    <x v="2"/>
    <n v="0.14499999999999999"/>
    <n v="1406500"/>
    <n v="67514000"/>
    <x v="0"/>
    <x v="0"/>
    <n v="0"/>
    <n v="0"/>
    <n v="1"/>
    <s v="approved"/>
    <n v="2"/>
    <n v="1"/>
    <n v="3"/>
    <n v="0"/>
    <n v="6"/>
    <s v="Low Risk"/>
    <s v="N/A"/>
    <s v="N/A"/>
  </r>
  <r>
    <s v="KRM02269"/>
    <d v="2026-04-27T00:00:00"/>
    <x v="2"/>
    <s v="Yusuf Sari"/>
    <s v="32842603511675"/>
    <n v="50"/>
    <s v="Lakilaki"/>
    <x v="0"/>
    <n v="6447000"/>
    <n v="0.12365441290522723"/>
    <x v="0"/>
    <s v="Bali"/>
    <x v="0"/>
    <s v="Revo X"/>
    <s v="Bebek"/>
    <n v="18132000"/>
    <n v="6346000"/>
    <s v="High"/>
    <n v="0.35"/>
    <x v="3"/>
    <n v="0.14499999999999999"/>
    <n v="797200"/>
    <n v="14350000"/>
    <x v="0"/>
    <x v="2"/>
    <n v="0"/>
    <n v="0"/>
    <n v="0"/>
    <m/>
    <n v="1"/>
    <n v="1"/>
    <n v="1"/>
    <n v="0"/>
    <n v="3"/>
    <s v="Low Risk"/>
    <n v="5"/>
    <s v="0-5 bulan"/>
  </r>
  <r>
    <s v="KRM02270"/>
    <d v="2026-05-06T00:00:00"/>
    <x v="4"/>
    <s v="Hendra Prasetyo"/>
    <s v="68702504906234"/>
    <n v="28"/>
    <s v="Perempuan"/>
    <x v="2"/>
    <n v="3337000"/>
    <n v="0.31390470482469285"/>
    <x v="14"/>
    <s v="DKI Jakarta"/>
    <x v="1"/>
    <s v="Mio M3"/>
    <s v="Matic Entry"/>
    <n v="18219000"/>
    <n v="2733000"/>
    <s v="Medium"/>
    <n v="0.15"/>
    <x v="3"/>
    <n v="0.14499999999999999"/>
    <n v="1047500"/>
    <n v="18854000"/>
    <x v="0"/>
    <x v="0"/>
    <n v="0"/>
    <n v="0"/>
    <n v="1"/>
    <s v="verifikasi"/>
    <n v="3"/>
    <n v="2"/>
    <n v="1"/>
    <n v="0"/>
    <n v="6"/>
    <s v="Low Risk"/>
    <n v="5"/>
    <s v="0-5 bulan"/>
  </r>
  <r>
    <s v="KRM02271"/>
    <s v="Data Tidak Lengkap"/>
    <x v="7"/>
    <s v="Tidak Diketahui"/>
    <s v="Data Tidak Lengkap"/>
    <n v="41"/>
    <s v="Perempuan"/>
    <x v="1"/>
    <n v="8936000"/>
    <n v="0.12846911369740377"/>
    <x v="18"/>
    <s v="Kalimantan Timur"/>
    <x v="1"/>
    <s v="Mio M3"/>
    <s v="Matic Entry"/>
    <n v="18509211"/>
    <n v="6478000"/>
    <s v="High"/>
    <n v="0.35"/>
    <x v="0"/>
    <n v="0.14499999999999999"/>
    <n v="1148000"/>
    <n v="13776000"/>
    <x v="0"/>
    <x v="0"/>
    <n v="0"/>
    <n v="0"/>
    <n v="1"/>
    <s v="approved"/>
    <n v="1"/>
    <n v="1"/>
    <n v="1"/>
    <n v="0"/>
    <n v="3"/>
    <s v="Low Risk"/>
    <s v="N/A"/>
    <s v="N/A"/>
  </r>
  <r>
    <s v="KRM02272"/>
    <d v="2026-05-29T00:00:00"/>
    <x v="4"/>
    <s v="Ahmad Wibowo"/>
    <s v="94642306966408"/>
    <n v="37"/>
    <s v="Lakilaki"/>
    <x v="0"/>
    <n v="5633000"/>
    <n v="5.8796378483933959E-2"/>
    <x v="19"/>
    <s v="Jawa Barat"/>
    <x v="2"/>
    <s v="Nex II"/>
    <s v="Matic Entry"/>
    <n v="16771000"/>
    <n v="6708000"/>
    <s v="High"/>
    <n v="0.4"/>
    <x v="2"/>
    <n v="0.14499999999999999"/>
    <n v="331200"/>
    <n v="15900000"/>
    <x v="0"/>
    <x v="2"/>
    <n v="0"/>
    <n v="0"/>
    <n v="0"/>
    <s v="approved"/>
    <n v="1"/>
    <n v="1"/>
    <n v="3"/>
    <n v="0"/>
    <n v="5"/>
    <s v="Low Risk"/>
    <n v="4"/>
    <s v="0-5 bulan"/>
  </r>
  <r>
    <s v="KRM02274"/>
    <d v="2026-01-11T00:00:00"/>
    <x v="5"/>
    <s v="Fajar Cahyono"/>
    <s v="34542010926698"/>
    <n v="32"/>
    <s v="Perempuan"/>
    <x v="6"/>
    <n v="6336000"/>
    <n v="0.19311868686868686"/>
    <x v="3"/>
    <s v="Sulawesi Selatan"/>
    <x v="0"/>
    <s v="Vario 125"/>
    <s v="Matic Mid"/>
    <n v="25293000"/>
    <n v="2529000"/>
    <s v="Low"/>
    <n v="0.1"/>
    <x v="5"/>
    <n v="0.14499999999999999"/>
    <n v="1223600"/>
    <n v="29365000"/>
    <x v="0"/>
    <x v="0"/>
    <n v="0"/>
    <n v="0"/>
    <n v="1"/>
    <s v="ok"/>
    <n v="1"/>
    <n v="3"/>
    <n v="1"/>
    <n v="0"/>
    <n v="5"/>
    <s v="Low Risk"/>
    <n v="9"/>
    <s v="6-11 bulan"/>
  </r>
  <r>
    <s v="KRM02275"/>
    <d v="2026-02-06T00:00:00"/>
    <x v="3"/>
    <s v="Andi Utami"/>
    <s v="50132009953778"/>
    <n v="49"/>
    <s v="Lakilaki"/>
    <x v="5"/>
    <n v="3333000"/>
    <n v="0.13084308430843083"/>
    <x v="5"/>
    <s v="Kalimantan Timur"/>
    <x v="0"/>
    <s v="Revo X"/>
    <s v="Bebek"/>
    <n v="18236000"/>
    <n v="7294000"/>
    <s v="High"/>
    <n v="0.4"/>
    <x v="4"/>
    <n v="0.14499999999999999"/>
    <n v="436100"/>
    <n v="15701000"/>
    <x v="0"/>
    <x v="0"/>
    <n v="0"/>
    <n v="0"/>
    <n v="1"/>
    <s v="verifikasi"/>
    <n v="1"/>
    <n v="1"/>
    <n v="2"/>
    <n v="0"/>
    <n v="4"/>
    <s v="Low Risk"/>
    <n v="8"/>
    <s v="6-11 bulan"/>
  </r>
  <r>
    <s v="KRM02276"/>
    <d v="2026-03-10T00:00:00"/>
    <x v="1"/>
    <s v="Maya Kurniawan"/>
    <s v="94921506979437"/>
    <n v="26"/>
    <s v="Lakilaki"/>
    <x v="1"/>
    <n v="10138000"/>
    <n v="3.4572894061945157E-2"/>
    <x v="16"/>
    <s v="Jawa Timur"/>
    <x v="2"/>
    <s v="Address"/>
    <s v="Matic Mid"/>
    <n v="20316000"/>
    <n v="8126000"/>
    <s v="High"/>
    <n v="0.4"/>
    <x v="1"/>
    <n v="0.14499999999999999"/>
    <n v="350500"/>
    <n v="21028000"/>
    <x v="0"/>
    <x v="0"/>
    <n v="0"/>
    <n v="0"/>
    <n v="1"/>
    <s v="survey ulang"/>
    <n v="1"/>
    <n v="1"/>
    <n v="4"/>
    <n v="0"/>
    <n v="6"/>
    <s v="Low Risk"/>
    <n v="7"/>
    <s v="6-11 bulan"/>
  </r>
  <r>
    <s v="KRM02277"/>
    <d v="2026-04-05T00:00:00"/>
    <x v="2"/>
    <s v="Wahyu Cahyono"/>
    <s v="72971005646404"/>
    <n v="41"/>
    <s v="Perempuan"/>
    <x v="1"/>
    <n v="6378000"/>
    <n v="0.12579178425838822"/>
    <x v="20"/>
    <s v="DKI Jakarta"/>
    <x v="0"/>
    <s v="Vario 160"/>
    <s v="Matic Mid"/>
    <n v="30966000"/>
    <n v="10838000"/>
    <s v="High"/>
    <n v="0.35"/>
    <x v="4"/>
    <n v="0.14499999999999999"/>
    <n v="802300"/>
    <n v="28884000"/>
    <x v="0"/>
    <x v="0"/>
    <n v="0"/>
    <n v="0"/>
    <n v="1"/>
    <s v="verifikasi"/>
    <n v="1"/>
    <n v="1"/>
    <n v="2"/>
    <n v="0"/>
    <n v="4"/>
    <s v="Low Risk"/>
    <n v="6"/>
    <s v="6-11 bulan"/>
  </r>
  <r>
    <s v="KRM02278"/>
    <d v="2026-04-23T00:00:00"/>
    <x v="2"/>
    <s v="Maya Purnama"/>
    <s v="89201009876559"/>
    <n v="37"/>
    <s v="Lakilaki"/>
    <x v="1"/>
    <n v="14733000"/>
    <n v="2.4937215774112537E-2"/>
    <x v="2"/>
    <s v="Riau"/>
    <x v="1"/>
    <s v="Mio M3"/>
    <s v="Matic Entry"/>
    <n v="18256000"/>
    <n v="5477000"/>
    <s v="High"/>
    <n v="0.3"/>
    <x v="1"/>
    <n v="0.14499999999999999"/>
    <n v="367400"/>
    <n v="22045000"/>
    <x v="0"/>
    <x v="0"/>
    <n v="0"/>
    <n v="0"/>
    <n v="1"/>
    <s v="survey ulang"/>
    <n v="1"/>
    <n v="1"/>
    <n v="4"/>
    <n v="0"/>
    <n v="6"/>
    <s v="Low Risk"/>
    <n v="5"/>
    <s v="0-5 bulan"/>
  </r>
  <r>
    <s v="KRM02279"/>
    <d v="2026-04-09T00:00:00"/>
    <x v="2"/>
    <s v="Hendra Utami"/>
    <s v="87242701552198"/>
    <n v="50"/>
    <s v="Perempuan"/>
    <x v="8"/>
    <n v="3056000"/>
    <n v="0.72185863874345546"/>
    <x v="13"/>
    <s v="Jawa Barat"/>
    <x v="0"/>
    <s v="Vario 160"/>
    <s v="Matic Mid"/>
    <n v="30827000"/>
    <n v="7707000"/>
    <s v="Medium"/>
    <n v="0.25"/>
    <x v="0"/>
    <n v="0.14499999999999999"/>
    <n v="2206000"/>
    <n v="26472000"/>
    <x v="0"/>
    <x v="0"/>
    <n v="0"/>
    <n v="0"/>
    <n v="1"/>
    <s v="ok"/>
    <n v="4"/>
    <n v="2"/>
    <n v="1"/>
    <n v="0"/>
    <n v="7"/>
    <s v="Medium Risk"/>
    <n v="6"/>
    <s v="6-11 bulan"/>
  </r>
  <r>
    <s v="KRM02280"/>
    <d v="2026-02-02T00:00:00"/>
    <x v="3"/>
    <s v="Wahyu Susanti"/>
    <s v="63351612941644"/>
    <n v="22"/>
    <s v="Lakilaki"/>
    <x v="0"/>
    <n v="4760000"/>
    <n v="0.17004201680672268"/>
    <x v="10"/>
    <s v="Jawa Timur"/>
    <x v="0"/>
    <s v="Genio"/>
    <s v="Matic Entry"/>
    <n v="18823000"/>
    <n v="3765000"/>
    <s v="Medium"/>
    <n v="0.2"/>
    <x v="5"/>
    <n v="0.14499999999999999"/>
    <n v="809400"/>
    <n v="19424000"/>
    <x v="0"/>
    <x v="0"/>
    <n v="0"/>
    <n v="0"/>
    <n v="1"/>
    <s v="data kurang"/>
    <n v="1"/>
    <n v="2"/>
    <n v="1"/>
    <n v="0"/>
    <n v="4"/>
    <s v="Low Risk"/>
    <n v="8"/>
    <s v="6-11 bulan"/>
  </r>
  <r>
    <s v="KRM02281"/>
    <d v="2026-03-01T00:00:00"/>
    <x v="1"/>
    <s v="Rina Nugroho"/>
    <s v="75311606626724"/>
    <n v="22"/>
    <s v="Perempuan"/>
    <x v="8"/>
    <n v="3043000"/>
    <n v="0.22934604009201445"/>
    <x v="14"/>
    <s v="DKI Jakarta"/>
    <x v="0"/>
    <s v="Vario 160"/>
    <s v="Matic Mid"/>
    <n v="30344000"/>
    <n v="6069000"/>
    <s v="Medium"/>
    <n v="0.2"/>
    <x v="1"/>
    <n v="0.14499999999999999"/>
    <n v="697900"/>
    <n v="41874000"/>
    <x v="0"/>
    <x v="0"/>
    <n v="0"/>
    <n v="0"/>
    <n v="1"/>
    <m/>
    <n v="2"/>
    <n v="2"/>
    <n v="4"/>
    <n v="0"/>
    <n v="8"/>
    <s v="Medium Risk"/>
    <n v="7"/>
    <s v="6-11 bulan"/>
  </r>
  <r>
    <s v="KRM02282"/>
    <d v="2026-04-27T00:00:00"/>
    <x v="2"/>
    <s v="Agus Fauzi"/>
    <s v="91942506846989"/>
    <n v="37"/>
    <s v="Lakilaki"/>
    <x v="1"/>
    <n v="9272000"/>
    <n v="0.15903796376186369"/>
    <x v="3"/>
    <s v="Sulawesi Selatan"/>
    <x v="0"/>
    <s v="PCX 160"/>
    <s v="Matic Premium"/>
    <n v="36335000"/>
    <n v="14534000"/>
    <s v="High"/>
    <n v="0.4"/>
    <x v="3"/>
    <n v="0.14499999999999999"/>
    <n v="1474600"/>
    <n v="26543000"/>
    <x v="0"/>
    <x v="0"/>
    <n v="0"/>
    <n v="0"/>
    <n v="1"/>
    <s v="ok"/>
    <n v="1"/>
    <n v="1"/>
    <n v="1"/>
    <n v="0"/>
    <n v="3"/>
    <s v="Low Risk"/>
    <n v="5"/>
    <s v="0-5 bulan"/>
  </r>
  <r>
    <s v="KRM02283"/>
    <d v="2026-01-13T00:00:00"/>
    <x v="5"/>
    <s v="Reza Cahyono"/>
    <s v="41721308875904"/>
    <n v="49"/>
    <s v="Perempuan"/>
    <x v="8"/>
    <n v="2869000"/>
    <n v="0.56197281282676892"/>
    <x v="2"/>
    <s v="Riau"/>
    <x v="0"/>
    <s v="Genio"/>
    <s v="Matic Entry"/>
    <n v="18774000"/>
    <n v="1877000"/>
    <s v="Low"/>
    <n v="0.1"/>
    <x v="0"/>
    <n v="0.14499999999999999"/>
    <n v="1612300"/>
    <n v="19347000"/>
    <x v="0"/>
    <x v="0"/>
    <n v="0"/>
    <n v="0"/>
    <n v="1"/>
    <s v="data kurang"/>
    <n v="4"/>
    <n v="3"/>
    <n v="1"/>
    <n v="0"/>
    <n v="8"/>
    <s v="Medium Risk"/>
    <n v="9"/>
    <s v="6-11 bulan"/>
  </r>
  <r>
    <s v="KRM02284"/>
    <d v="2026-01-22T00:00:00"/>
    <x v="5"/>
    <s v="Maya Permata"/>
    <s v="71091202742027"/>
    <n v="44"/>
    <s v="Perempuan"/>
    <x v="6"/>
    <n v="5577000"/>
    <n v="0.22524654832347141"/>
    <x v="6"/>
    <s v="DIY"/>
    <x v="1"/>
    <s v="Freego"/>
    <s v="Matic Mid"/>
    <n v="21849000"/>
    <n v="3277000"/>
    <s v="Medium"/>
    <n v="0.15"/>
    <x v="3"/>
    <n v="0.14499999999999999"/>
    <n v="1256200"/>
    <n v="22612000"/>
    <x v="0"/>
    <x v="0"/>
    <n v="0"/>
    <n v="0"/>
    <n v="1"/>
    <m/>
    <n v="2"/>
    <n v="2"/>
    <n v="1"/>
    <n v="0"/>
    <n v="5"/>
    <s v="Low Risk"/>
    <n v="9"/>
    <s v="6-11 bulan"/>
  </r>
  <r>
    <s v="KRM02285"/>
    <d v="2026-02-21T00:00:00"/>
    <x v="3"/>
    <s v="Dani Cahyono"/>
    <s v="98901002502020"/>
    <n v="46"/>
    <s v="Perempuan"/>
    <x v="7"/>
    <n v="2746000"/>
    <n v="0.14490167516387473"/>
    <x v="13"/>
    <s v="Jawa Barat"/>
    <x v="2"/>
    <s v="Address"/>
    <s v="Matic Mid"/>
    <n v="20145000"/>
    <n v="8058000"/>
    <s v="High"/>
    <n v="0.4"/>
    <x v="2"/>
    <n v="0.14499999999999999"/>
    <n v="397900"/>
    <n v="19097000"/>
    <x v="0"/>
    <x v="0"/>
    <n v="0"/>
    <n v="0"/>
    <n v="1"/>
    <s v="ok"/>
    <n v="1"/>
    <n v="1"/>
    <n v="3"/>
    <n v="0"/>
    <n v="5"/>
    <s v="Low Risk"/>
    <n v="8"/>
    <s v="6-11 bulan"/>
  </r>
  <r>
    <s v="KRM02286"/>
    <d v="2026-01-17T00:00:00"/>
    <x v="5"/>
    <s v="Joko Hartono"/>
    <s v="33182508589534"/>
    <n v="31"/>
    <s v="Lakilaki"/>
    <x v="8"/>
    <n v="3040000"/>
    <n v="0.25845394736842103"/>
    <x v="14"/>
    <s v="DKI Jakarta"/>
    <x v="0"/>
    <s v="CB150R"/>
    <s v="Sport"/>
    <n v="30325000"/>
    <n v="10614000"/>
    <s v="High"/>
    <n v="0.35"/>
    <x v="4"/>
    <n v="0.14499999999999999"/>
    <n v="785700"/>
    <n v="28285000"/>
    <x v="0"/>
    <x v="0"/>
    <n v="0"/>
    <n v="0"/>
    <n v="1"/>
    <s v="approved"/>
    <n v="2"/>
    <n v="1"/>
    <n v="2"/>
    <n v="0"/>
    <n v="5"/>
    <s v="Low Risk"/>
    <n v="9"/>
    <s v="6-11 bulan"/>
  </r>
  <r>
    <s v="KRM02287"/>
    <d v="2026-05-30T00:00:00"/>
    <x v="4"/>
    <s v="Ayu Susanti"/>
    <s v="94072605536355"/>
    <n v="33"/>
    <s v="Lakilaki"/>
    <x v="0"/>
    <n v="6169000"/>
    <n v="0.36015561679364566"/>
    <x v="7"/>
    <s v="Jawa Barat"/>
    <x v="1"/>
    <s v="XMAX 250"/>
    <s v="Maxi Scooter"/>
    <n v="59052000"/>
    <n v="17716000"/>
    <s v="High"/>
    <n v="0.3"/>
    <x v="5"/>
    <n v="0.14499999999999999"/>
    <n v="2221800"/>
    <n v="53323000"/>
    <x v="0"/>
    <x v="0"/>
    <n v="0"/>
    <n v="0"/>
    <n v="1"/>
    <s v="data kurang"/>
    <n v="3"/>
    <n v="1"/>
    <n v="1"/>
    <n v="0"/>
    <n v="5"/>
    <s v="Low Risk"/>
    <n v="4"/>
    <s v="0-5 bulan"/>
  </r>
  <r>
    <s v="KRM02288"/>
    <d v="2026-06-06T00:00:00"/>
    <x v="0"/>
    <s v="Nurul Lestari"/>
    <s v="65101006841008"/>
    <n v="55"/>
    <s v="Perempuan"/>
    <x v="0"/>
    <n v="6671000"/>
    <n v="0.11022335481936742"/>
    <x v="10"/>
    <s v="Jawa Timur"/>
    <x v="0"/>
    <s v="Scoopy"/>
    <s v="Matic Stylish"/>
    <n v="24594000"/>
    <n v="6148000"/>
    <s v="Medium"/>
    <n v="0.25"/>
    <x v="4"/>
    <n v="0.14499999999999999"/>
    <n v="735300"/>
    <n v="26470000"/>
    <x v="0"/>
    <x v="0"/>
    <n v="0"/>
    <n v="0"/>
    <n v="1"/>
    <m/>
    <n v="1"/>
    <n v="2"/>
    <n v="2"/>
    <n v="0"/>
    <n v="5"/>
    <s v="Low Risk"/>
    <n v="4"/>
    <s v="0-5 bulan"/>
  </r>
  <r>
    <s v="KRM02289"/>
    <d v="2026-02-06T00:00:00"/>
    <x v="3"/>
    <s v="Fajar Setiawan"/>
    <s v="46402311916613"/>
    <n v="35"/>
    <s v="Perempuan"/>
    <x v="7"/>
    <n v="2691000"/>
    <n v="0.28970642883686359"/>
    <x v="3"/>
    <s v="Sulawesi Selatan"/>
    <x v="1"/>
    <s v="NMAX 155"/>
    <s v="Matic Premium"/>
    <n v="36439000"/>
    <n v="12754000"/>
    <s v="High"/>
    <n v="0.35"/>
    <x v="2"/>
    <n v="0.14499999999999999"/>
    <n v="779600"/>
    <n v="37422000"/>
    <x v="0"/>
    <x v="0"/>
    <n v="0"/>
    <n v="0"/>
    <n v="1"/>
    <s v="approved"/>
    <n v="2"/>
    <n v="1"/>
    <n v="3"/>
    <n v="0"/>
    <n v="6"/>
    <s v="Low Risk"/>
    <n v="8"/>
    <s v="6-11 bulan"/>
  </r>
  <r>
    <s v="KRM02290"/>
    <d v="2026-03-24T00:00:00"/>
    <x v="1"/>
    <s v="Tidak Diketahui"/>
    <s v="Invalid"/>
    <n v="28"/>
    <s v="Lakilaki"/>
    <x v="0"/>
    <n v="6314000"/>
    <n v="0.40771301868862847"/>
    <x v="11"/>
    <s v="Sumatera Utara"/>
    <x v="0"/>
    <s v="ADV 160"/>
    <s v="Adventure"/>
    <n v="42289000"/>
    <n v="4229000"/>
    <s v="Low"/>
    <n v="0.1"/>
    <x v="3"/>
    <n v="0.14499999999999999"/>
    <n v="2574300"/>
    <n v="46338000"/>
    <x v="0"/>
    <x v="0"/>
    <n v="0"/>
    <n v="0"/>
    <n v="1"/>
    <s v="verifikasi"/>
    <n v="4"/>
    <n v="3"/>
    <n v="1"/>
    <n v="0"/>
    <n v="8"/>
    <s v="Medium Risk"/>
    <n v="6"/>
    <s v="6-11 bulan"/>
  </r>
  <r>
    <s v="KRM02291"/>
    <d v="2026-04-18T00:00:00"/>
    <x v="2"/>
    <s v="Putri Sari"/>
    <s v="43321508519330"/>
    <n v="44"/>
    <s v="Perempuan"/>
    <x v="1"/>
    <n v="10595000"/>
    <n v="4.4539877300613498E-2"/>
    <x v="6"/>
    <s v="DIY"/>
    <x v="0"/>
    <s v="Revo X"/>
    <s v="Bebek"/>
    <n v="17919000"/>
    <n v="3584000"/>
    <s v="Medium"/>
    <n v="0.2"/>
    <x v="2"/>
    <n v="0.14499999999999999"/>
    <n v="471900"/>
    <n v="22650000"/>
    <x v="0"/>
    <x v="1"/>
    <n v="85"/>
    <n v="1"/>
    <n v="2"/>
    <s v="survey ulang"/>
    <n v="1"/>
    <n v="2"/>
    <n v="3"/>
    <n v="2"/>
    <n v="8"/>
    <s v="Medium Risk"/>
    <n v="6"/>
    <s v="6-11 bulan"/>
  </r>
  <r>
    <s v="KRM02292"/>
    <d v="2026-01-05T00:00:00"/>
    <x v="5"/>
    <s v="Joko Kusuma"/>
    <s v="84151802845050"/>
    <n v="25"/>
    <s v="Lakilaki"/>
    <x v="1"/>
    <n v="8480000"/>
    <n v="0.10060141509433962"/>
    <x v="16"/>
    <s v="Jawa Timur"/>
    <x v="1"/>
    <s v="R15"/>
    <s v="Sport"/>
    <n v="43195000"/>
    <n v="17278000"/>
    <s v="High"/>
    <n v="0.4"/>
    <x v="2"/>
    <n v="0.14499999999999999"/>
    <n v="853100"/>
    <n v="40950000"/>
    <x v="0"/>
    <x v="0"/>
    <n v="0"/>
    <n v="0"/>
    <n v="1"/>
    <m/>
    <n v="1"/>
    <n v="1"/>
    <n v="3"/>
    <n v="0"/>
    <n v="5"/>
    <s v="Low Risk"/>
    <n v="9"/>
    <s v="6-11 bulan"/>
  </r>
  <r>
    <s v="KRM02293"/>
    <d v="2026-02-23T00:00:00"/>
    <x v="3"/>
    <s v="Budi Prasetyo"/>
    <s v="76691310795477"/>
    <n v="42"/>
    <s v="Perempuan"/>
    <x v="6"/>
    <n v="6078000"/>
    <n v="0.3548700230338927"/>
    <x v="11"/>
    <s v="Sumatera Utara"/>
    <x v="1"/>
    <s v="MT15"/>
    <s v="Sport Naked"/>
    <n v="37676000"/>
    <n v="15070000"/>
    <s v="High"/>
    <n v="0.4"/>
    <x v="0"/>
    <n v="0.14499999999999999"/>
    <n v="2156900"/>
    <n v="25883000"/>
    <x v="0"/>
    <x v="0"/>
    <n v="0"/>
    <n v="0"/>
    <n v="1"/>
    <m/>
    <n v="3"/>
    <n v="1"/>
    <n v="1"/>
    <n v="0"/>
    <n v="5"/>
    <s v="Low Risk"/>
    <n v="7"/>
    <s v="6-11 bulan"/>
  </r>
  <r>
    <s v="KRM02294"/>
    <d v="2026-05-30T00:00:00"/>
    <x v="4"/>
    <s v="Nia Hakim"/>
    <s v="70432304806437"/>
    <n v="58"/>
    <s v="Lakilaki"/>
    <x v="8"/>
    <n v="3912000"/>
    <n v="0.45835889570552146"/>
    <x v="8"/>
    <s v="Banten"/>
    <x v="0"/>
    <s v="PCX 160"/>
    <s v="Matic Premium"/>
    <n v="35346000"/>
    <n v="8836000"/>
    <s v="Medium"/>
    <n v="0.25"/>
    <x v="3"/>
    <n v="0.14499999999999999"/>
    <n v="1793100"/>
    <n v="32276000"/>
    <x v="0"/>
    <x v="0"/>
    <n v="0"/>
    <n v="0"/>
    <n v="1"/>
    <m/>
    <n v="4"/>
    <n v="2"/>
    <n v="1"/>
    <n v="0"/>
    <n v="7"/>
    <s v="Medium Risk"/>
    <n v="4"/>
    <s v="0-5 bulan"/>
  </r>
  <r>
    <s v="KRM02295"/>
    <d v="2026-05-11T00:00:00"/>
    <x v="4"/>
    <s v="Nurul Fauzi"/>
    <s v="57902101544809"/>
    <n v="57"/>
    <s v="Lakilaki"/>
    <x v="8"/>
    <n v="3676000"/>
    <n v="0.18174646354733406"/>
    <x v="20"/>
    <s v="DKI Jakarta"/>
    <x v="0"/>
    <s v="Genio"/>
    <s v="Matic Entry"/>
    <n v="19124000"/>
    <n v="6693000"/>
    <s v="High"/>
    <n v="0.35"/>
    <x v="5"/>
    <n v="0.14499999999999999"/>
    <n v="668100"/>
    <n v="16035000"/>
    <x v="0"/>
    <x v="0"/>
    <n v="0"/>
    <n v="0"/>
    <n v="1"/>
    <s v="verifikasi"/>
    <n v="1"/>
    <n v="1"/>
    <n v="1"/>
    <n v="0"/>
    <n v="3"/>
    <s v="Low Risk"/>
    <n v="5"/>
    <s v="0-5 bulan"/>
  </r>
  <r>
    <s v="KRM02297"/>
    <d v="2026-04-01T00:00:00"/>
    <x v="2"/>
    <s v="Fajar Prasetyo"/>
    <s v="89292808583752"/>
    <n v="39"/>
    <s v="Lakilaki"/>
    <x v="1"/>
    <n v="6661000"/>
    <n v="0.17710553970875245"/>
    <x v="12"/>
    <s v="DKI Jakarta"/>
    <x v="0"/>
    <s v="ADV 160"/>
    <s v="Adventure"/>
    <n v="42162000"/>
    <n v="6324000"/>
    <s v="Medium"/>
    <n v="0.15"/>
    <x v="2"/>
    <n v="0.14499999999999999"/>
    <n v="1179700"/>
    <n v="56624000"/>
    <x v="0"/>
    <x v="0"/>
    <n v="0"/>
    <n v="0"/>
    <n v="1"/>
    <m/>
    <n v="1"/>
    <n v="2"/>
    <n v="3"/>
    <n v="0"/>
    <n v="6"/>
    <s v="Low Risk"/>
    <n v="6"/>
    <s v="6-11 bulan"/>
  </r>
  <r>
    <s v="KRM02298"/>
    <d v="2026-03-18T00:00:00"/>
    <x v="1"/>
    <s v="Agus Nugroho"/>
    <s v="49642507697260"/>
    <n v="38"/>
    <s v="Lakilaki"/>
    <x v="1"/>
    <n v="14956000"/>
    <n v="4.7826959079967903E-2"/>
    <x v="0"/>
    <s v="Bali"/>
    <x v="1"/>
    <s v="Lexi LX 155"/>
    <s v="Matic Mid"/>
    <n v="28975000"/>
    <n v="7244000"/>
    <s v="Medium"/>
    <n v="0.25"/>
    <x v="2"/>
    <n v="0.14499999999999999"/>
    <n v="715300"/>
    <n v="34334000"/>
    <x v="0"/>
    <x v="0"/>
    <n v="0"/>
    <n v="0"/>
    <n v="1"/>
    <s v="approved"/>
    <n v="1"/>
    <n v="2"/>
    <n v="3"/>
    <n v="0"/>
    <n v="6"/>
    <s v="Low Risk"/>
    <n v="7"/>
    <s v="6-11 bulan"/>
  </r>
  <r>
    <s v="KRM02299"/>
    <d v="2026-10-02T00:00:00"/>
    <x v="6"/>
    <s v="Maya Hartono"/>
    <s v="37221709662395"/>
    <n v="54"/>
    <s v="Lakilaki"/>
    <x v="0"/>
    <n v="7241000"/>
    <n v="0.40408783317221381"/>
    <x v="17"/>
    <s v="Jawa Barat"/>
    <x v="1"/>
    <s v="NMAX 155"/>
    <s v="Matic Premium"/>
    <n v="36077000"/>
    <n v="5411000"/>
    <s v="Medium"/>
    <n v="0.15"/>
    <x v="0"/>
    <n v="0.14499999999999999"/>
    <n v="2926000"/>
    <n v="35112000"/>
    <x v="0"/>
    <x v="0"/>
    <n v="0"/>
    <n v="0"/>
    <n v="1"/>
    <s v="ok"/>
    <n v="4"/>
    <n v="2"/>
    <n v="1"/>
    <n v="0"/>
    <n v="7"/>
    <s v="Medium Risk"/>
    <n v="0"/>
    <s v="0-5 bulan"/>
  </r>
  <r>
    <s v="KRM02300"/>
    <d v="2026-03-19T00:00:00"/>
    <x v="1"/>
    <s v="Lestari Pratama"/>
    <s v="48592109992448"/>
    <n v="46"/>
    <s v="Perempuan"/>
    <x v="2"/>
    <n v="1848000"/>
    <n v="0.25086580086580085"/>
    <x v="15"/>
    <s v="DKI Jakarta"/>
    <x v="1"/>
    <s v="Mio M3"/>
    <s v="Matic Entry"/>
    <n v="17604000"/>
    <n v="3521000"/>
    <s v="Medium"/>
    <n v="0.2"/>
    <x v="2"/>
    <n v="0.14499999999999999"/>
    <n v="463600"/>
    <n v="22251000"/>
    <x v="0"/>
    <x v="0"/>
    <n v="0"/>
    <n v="0"/>
    <n v="1"/>
    <s v="approved"/>
    <n v="2"/>
    <n v="2"/>
    <n v="3"/>
    <n v="0"/>
    <n v="7"/>
    <s v="Medium Risk"/>
    <n v="7"/>
    <s v="6-11 bulan"/>
  </r>
  <r>
    <s v="KRM02301"/>
    <d v="2026-03-12T00:00:00"/>
    <x v="1"/>
    <s v="Maya Utami"/>
    <s v="34052507586772"/>
    <n v="46"/>
    <s v="Perempuan"/>
    <x v="9"/>
    <n v="4813000"/>
    <n v="0.42917099522127572"/>
    <x v="15"/>
    <s v="DKI Jakarta"/>
    <x v="1"/>
    <s v="NMAX 155"/>
    <s v="Matic Premium"/>
    <n v="35928000"/>
    <n v="5389000"/>
    <s v="Medium"/>
    <n v="0.15"/>
    <x v="3"/>
    <n v="0.14499999999999999"/>
    <n v="2065600"/>
    <n v="37181000"/>
    <x v="0"/>
    <x v="0"/>
    <n v="0"/>
    <n v="0"/>
    <n v="1"/>
    <m/>
    <n v="4"/>
    <n v="2"/>
    <n v="1"/>
    <n v="0"/>
    <n v="7"/>
    <s v="Medium Risk"/>
    <n v="7"/>
    <s v="6-11 bulan"/>
  </r>
  <r>
    <s v="KRM02302"/>
    <d v="2026-02-14T00:00:00"/>
    <x v="3"/>
    <s v="Yusuf Kurniawan"/>
    <s v="58671601764811"/>
    <n v="28"/>
    <s v="Perempuan"/>
    <x v="1"/>
    <n v="5700000"/>
    <n v="6.1771929824561402E-2"/>
    <x v="4"/>
    <s v="Kalimantan Selatan"/>
    <x v="0"/>
    <s v="Genio"/>
    <s v="Matic Entry"/>
    <n v="18840000"/>
    <n v="6594000"/>
    <s v="High"/>
    <n v="0.35"/>
    <x v="1"/>
    <n v="0.14499999999999999"/>
    <n v="352100"/>
    <n v="21125000"/>
    <x v="0"/>
    <x v="0"/>
    <n v="0"/>
    <n v="0"/>
    <n v="1"/>
    <m/>
    <n v="1"/>
    <n v="1"/>
    <n v="4"/>
    <n v="0"/>
    <n v="6"/>
    <s v="Low Risk"/>
    <n v="8"/>
    <s v="6-11 bulan"/>
  </r>
  <r>
    <s v="KRM02303"/>
    <d v="2026-02-16T00:00:00"/>
    <x v="3"/>
    <s v="Nia Kusuma"/>
    <s v="64442804746510"/>
    <n v="55"/>
    <s v="Perempuan"/>
    <x v="5"/>
    <n v="3924000"/>
    <n v="0.23083588175331293"/>
    <x v="4"/>
    <s v="Kalimantan Selatan"/>
    <x v="1"/>
    <s v="MT15"/>
    <s v="Sport Naked"/>
    <n v="39382000"/>
    <n v="7876000"/>
    <s v="Medium"/>
    <n v="0.2"/>
    <x v="1"/>
    <n v="0.14499999999999999"/>
    <n v="905800"/>
    <n v="54348000"/>
    <x v="0"/>
    <x v="0"/>
    <n v="0"/>
    <n v="0"/>
    <n v="1"/>
    <s v="approved"/>
    <n v="2"/>
    <n v="2"/>
    <n v="4"/>
    <n v="0"/>
    <n v="8"/>
    <s v="Medium Risk"/>
    <n v="8"/>
    <s v="6-11 bulan"/>
  </r>
  <r>
    <s v="KRM02304"/>
    <d v="2026-04-09T00:00:00"/>
    <x v="2"/>
    <s v="Eka Hidayah"/>
    <s v="41121011727515"/>
    <n v="43"/>
    <s v="Lakilaki"/>
    <x v="0"/>
    <n v="7856000"/>
    <n v="0.12960794297352343"/>
    <x v="20"/>
    <s v="DKI Jakarta"/>
    <x v="1"/>
    <s v="MT15"/>
    <s v="Sport Naked"/>
    <n v="39350000"/>
    <n v="3935000"/>
    <s v="Low"/>
    <n v="0.1"/>
    <x v="1"/>
    <n v="0.14499999999999999"/>
    <n v="1018200"/>
    <n v="61090000"/>
    <x v="0"/>
    <x v="0"/>
    <n v="0"/>
    <n v="0"/>
    <n v="1"/>
    <m/>
    <n v="1"/>
    <n v="3"/>
    <n v="4"/>
    <n v="0"/>
    <n v="8"/>
    <s v="Medium Risk"/>
    <n v="6"/>
    <s v="6-11 bulan"/>
  </r>
  <r>
    <s v="KRM02305"/>
    <d v="2026-01-29T00:00:00"/>
    <x v="5"/>
    <s v="Rizky Wijaya"/>
    <s v="40961510672790"/>
    <n v="54"/>
    <s v="Lakilaki"/>
    <x v="0"/>
    <n v="5010000"/>
    <n v="6.6087824351297411E-2"/>
    <x v="13"/>
    <s v="Jawa Barat"/>
    <x v="2"/>
    <s v="Nex II"/>
    <s v="Matic Entry"/>
    <n v="16763000"/>
    <n v="6705000"/>
    <s v="High"/>
    <n v="0.4"/>
    <x v="2"/>
    <n v="0.14499999999999999"/>
    <n v="331100"/>
    <n v="15892000"/>
    <x v="0"/>
    <x v="0"/>
    <n v="0"/>
    <n v="0"/>
    <n v="1"/>
    <s v="survey ulang"/>
    <n v="1"/>
    <n v="1"/>
    <n v="3"/>
    <n v="0"/>
    <n v="5"/>
    <s v="Low Risk"/>
    <n v="8"/>
    <s v="6-11 bulan"/>
  </r>
  <r>
    <s v="KRM02306"/>
    <d v="2026-03-28T00:00:00"/>
    <x v="1"/>
    <s v="Sri Lestari"/>
    <s v="95511405517679"/>
    <n v="35"/>
    <s v="Perempuan"/>
    <x v="0"/>
    <n v="5412000"/>
    <n v="0.21326681448632667"/>
    <x v="6"/>
    <s v="DIY"/>
    <x v="0"/>
    <s v="Scoopy"/>
    <s v="Matic Stylish"/>
    <n v="24379000"/>
    <n v="7314000"/>
    <s v="High"/>
    <n v="0.3"/>
    <x v="3"/>
    <n v="0.14499999999999999"/>
    <n v="1154200"/>
    <n v="20776000"/>
    <x v="0"/>
    <x v="0"/>
    <n v="0"/>
    <n v="0"/>
    <n v="1"/>
    <s v="data kurang"/>
    <n v="2"/>
    <n v="1"/>
    <n v="1"/>
    <n v="0"/>
    <n v="4"/>
    <s v="Low Risk"/>
    <n v="6"/>
    <s v="6-11 bulan"/>
  </r>
  <r>
    <s v="KRM02307"/>
    <d v="2026-02-06T00:00:00"/>
    <x v="3"/>
    <s v="Dani Wibowo"/>
    <s v="51061412733802"/>
    <n v="39"/>
    <s v="Lakilaki"/>
    <x v="0"/>
    <n v="4800000"/>
    <n v="0.14629166666666665"/>
    <x v="2"/>
    <s v="Riau"/>
    <x v="0"/>
    <s v="Genio"/>
    <s v="Matic Entry"/>
    <n v="18664000"/>
    <n v="5599000"/>
    <s v="High"/>
    <n v="0.3"/>
    <x v="5"/>
    <n v="0.14499999999999999"/>
    <n v="702200"/>
    <n v="16854000"/>
    <x v="0"/>
    <x v="0"/>
    <n v="0"/>
    <n v="0"/>
    <n v="1"/>
    <m/>
    <n v="1"/>
    <n v="1"/>
    <n v="1"/>
    <n v="0"/>
    <n v="3"/>
    <s v="Low Risk"/>
    <n v="8"/>
    <s v="6-11 bulan"/>
  </r>
  <r>
    <s v="KRM02308"/>
    <d v="2026-06-10T00:00:00"/>
    <x v="0"/>
    <s v="Indah Utami"/>
    <s v="36092805856272"/>
    <n v="35"/>
    <s v="Lakilaki"/>
    <x v="1"/>
    <n v="6194000"/>
    <n v="0.21226993865030674"/>
    <x v="13"/>
    <s v="Jawa Barat"/>
    <x v="0"/>
    <s v="Scoopy"/>
    <s v="Matic Stylish"/>
    <n v="22967000"/>
    <n v="9187000"/>
    <s v="High"/>
    <n v="0.4"/>
    <x v="0"/>
    <n v="0.14499999999999999"/>
    <n v="1314800"/>
    <n v="15778000"/>
    <x v="0"/>
    <x v="0"/>
    <n v="0"/>
    <n v="0"/>
    <n v="1"/>
    <s v="survey ulang"/>
    <n v="2"/>
    <n v="1"/>
    <n v="1"/>
    <n v="0"/>
    <n v="4"/>
    <s v="Low Risk"/>
    <n v="4"/>
    <s v="0-5 bulan"/>
  </r>
  <r>
    <s v="KRM02309"/>
    <d v="2026-06-14T00:00:00"/>
    <x v="0"/>
    <s v="Joko Kurniawan"/>
    <s v="71802703649730"/>
    <n v="43"/>
    <s v="Lakilaki"/>
    <x v="8"/>
    <n v="2661000"/>
    <n v="0.26463735437805336"/>
    <x v="7"/>
    <s v="Jawa Barat"/>
    <x v="1"/>
    <s v="Freego"/>
    <s v="Matic Mid"/>
    <n v="21835000"/>
    <n v="8734000"/>
    <s v="High"/>
    <n v="0.4"/>
    <x v="5"/>
    <n v="0.14499999999999999"/>
    <n v="704200"/>
    <n v="16901000"/>
    <x v="0"/>
    <x v="0"/>
    <n v="0"/>
    <n v="0"/>
    <n v="1"/>
    <m/>
    <n v="2"/>
    <n v="1"/>
    <n v="1"/>
    <n v="0"/>
    <n v="4"/>
    <s v="Low Risk"/>
    <n v="4"/>
    <s v="0-5 bulan"/>
  </r>
  <r>
    <s v="KRM02310"/>
    <d v="2026-03-17T00:00:00"/>
    <x v="1"/>
    <s v="Rina Wijaya"/>
    <s v="39372007944232"/>
    <n v="24"/>
    <s v="Lakilaki"/>
    <x v="1"/>
    <n v="9095000"/>
    <n v="4.6619021440351842E-2"/>
    <x v="0"/>
    <s v="Bali"/>
    <x v="0"/>
    <s v="Revo X"/>
    <s v="Bebek"/>
    <n v="17350000"/>
    <n v="2602000"/>
    <s v="Medium"/>
    <n v="0.15"/>
    <x v="1"/>
    <n v="0.14499999999999999"/>
    <n v="424000"/>
    <n v="25440000"/>
    <x v="0"/>
    <x v="0"/>
    <n v="0"/>
    <n v="0"/>
    <n v="1"/>
    <m/>
    <n v="1"/>
    <n v="2"/>
    <n v="4"/>
    <n v="0"/>
    <n v="7"/>
    <s v="Medium Risk"/>
    <n v="7"/>
    <s v="6-11 bulan"/>
  </r>
  <r>
    <s v="KRM02311"/>
    <d v="2026-05-14T00:00:00"/>
    <x v="4"/>
    <s v="Bagus Nugroho"/>
    <s v="85282212928899"/>
    <n v="27"/>
    <s v="Lakilaki"/>
    <x v="6"/>
    <n v="6382000"/>
    <n v="7.3378251331870883E-2"/>
    <x v="7"/>
    <s v="Jawa Barat"/>
    <x v="0"/>
    <s v="Revo X"/>
    <s v="Bebek"/>
    <n v="18073000"/>
    <n v="6325000"/>
    <s v="High"/>
    <n v="0.35"/>
    <x v="4"/>
    <n v="0.14499999999999999"/>
    <n v="468300"/>
    <n v="16858000"/>
    <x v="0"/>
    <x v="0"/>
    <n v="0"/>
    <n v="0"/>
    <n v="1"/>
    <s v="data kurang"/>
    <n v="1"/>
    <n v="1"/>
    <n v="2"/>
    <n v="0"/>
    <n v="4"/>
    <s v="Low Risk"/>
    <n v="5"/>
    <s v="0-5 bulan"/>
  </r>
  <r>
    <s v="KRM02312"/>
    <d v="2026-05-24T00:00:00"/>
    <x v="4"/>
    <s v="Bagus Sari"/>
    <s v="86871911921815"/>
    <n v="47"/>
    <s v="Lakilaki"/>
    <x v="4"/>
    <n v="5744000"/>
    <n v="0.23946727019498606"/>
    <x v="17"/>
    <s v="Jawa Barat"/>
    <x v="1"/>
    <s v="Aerox 155"/>
    <s v="Matic Sport"/>
    <n v="31284000"/>
    <n v="10949000"/>
    <s v="High"/>
    <n v="0.35"/>
    <x v="3"/>
    <n v="0.14499999999999999"/>
    <n v="1375500"/>
    <n v="24758000"/>
    <x v="0"/>
    <x v="0"/>
    <n v="0"/>
    <n v="0"/>
    <n v="1"/>
    <s v="verifikasi"/>
    <n v="2"/>
    <n v="1"/>
    <n v="1"/>
    <n v="0"/>
    <n v="4"/>
    <s v="Low Risk"/>
    <n v="4"/>
    <s v="0-5 bulan"/>
  </r>
  <r>
    <s v="KRM02313"/>
    <d v="2026-02-21T00:00:00"/>
    <x v="3"/>
    <s v="Fajar Sari"/>
    <s v="35402312923430"/>
    <n v="42"/>
    <s v="Lakilaki"/>
    <x v="0"/>
    <n v="5745000"/>
    <n v="0.12816362053959965"/>
    <x v="15"/>
    <s v="DKI Jakarta"/>
    <x v="4"/>
    <s v="KLX 150"/>
    <s v="Trail"/>
    <n v="36586000"/>
    <n v="10976000"/>
    <s v="High"/>
    <n v="0.3"/>
    <x v="1"/>
    <n v="0.14499999999999999"/>
    <n v="736300"/>
    <n v="44177000"/>
    <x v="0"/>
    <x v="0"/>
    <n v="0"/>
    <n v="0"/>
    <n v="1"/>
    <m/>
    <n v="1"/>
    <n v="1"/>
    <n v="4"/>
    <n v="0"/>
    <n v="6"/>
    <s v="Low Risk"/>
    <n v="8"/>
    <s v="6-11 bulan"/>
  </r>
  <r>
    <s v="KRM02314"/>
    <d v="2026-02-28T00:00:00"/>
    <x v="3"/>
    <s v="Andi Hartono"/>
    <s v="66362004623552"/>
    <n v="26"/>
    <s v="Lakilaki"/>
    <x v="0"/>
    <n v="4521000"/>
    <n v="9.3673965936739656E-2"/>
    <x v="4"/>
    <s v="Kalimantan Selatan"/>
    <x v="0"/>
    <s v="Genio"/>
    <s v="Matic Entry"/>
    <n v="19793000"/>
    <n v="6928000"/>
    <s v="High"/>
    <n v="0.35"/>
    <x v="2"/>
    <n v="0.14499999999999999"/>
    <n v="423500"/>
    <n v="20327000"/>
    <x v="0"/>
    <x v="0"/>
    <n v="0"/>
    <n v="0"/>
    <n v="1"/>
    <s v="approved"/>
    <n v="1"/>
    <n v="1"/>
    <n v="3"/>
    <n v="0"/>
    <n v="5"/>
    <s v="Low Risk"/>
    <n v="7"/>
    <s v="6-11 bulan"/>
  </r>
  <r>
    <s v="KRM02315"/>
    <d v="2026-03-19T00:00:00"/>
    <x v="1"/>
    <s v="Dian Susanti"/>
    <s v="40732003951032"/>
    <n v="36"/>
    <s v="Perempuan"/>
    <x v="8"/>
    <n v="3496000"/>
    <n v="0.16350114416475972"/>
    <x v="8"/>
    <s v="Banten"/>
    <x v="0"/>
    <s v="Beat Street"/>
    <s v="Matic Entry"/>
    <n v="19119000"/>
    <n v="4780000"/>
    <s v="Medium"/>
    <n v="0.25"/>
    <x v="4"/>
    <n v="0.14499999999999999"/>
    <n v="571600"/>
    <n v="20576000"/>
    <x v="0"/>
    <x v="0"/>
    <n v="0"/>
    <n v="0"/>
    <n v="1"/>
    <m/>
    <n v="1"/>
    <n v="2"/>
    <n v="2"/>
    <n v="0"/>
    <n v="5"/>
    <s v="Low Risk"/>
    <n v="7"/>
    <s v="6-11 bulan"/>
  </r>
  <r>
    <s v="KRM02316"/>
    <d v="2026-05-02T00:00:00"/>
    <x v="4"/>
    <s v="Hendra Rahayu"/>
    <s v="86481002874372"/>
    <n v="40"/>
    <s v="Lakilaki"/>
    <x v="9"/>
    <n v="6326000"/>
    <n v="0.31215618084097374"/>
    <x v="6"/>
    <s v="DIY"/>
    <x v="1"/>
    <s v="XMAX 250"/>
    <s v="Maxi Scooter"/>
    <n v="61232000"/>
    <n v="24493000"/>
    <s v="High"/>
    <n v="0.4"/>
    <x v="5"/>
    <n v="0.14499999999999999"/>
    <n v="1974700"/>
    <n v="47393000"/>
    <x v="0"/>
    <x v="0"/>
    <n v="0"/>
    <n v="0"/>
    <n v="1"/>
    <s v="ok"/>
    <n v="3"/>
    <n v="1"/>
    <n v="1"/>
    <n v="0"/>
    <n v="5"/>
    <s v="Low Risk"/>
    <n v="5"/>
    <s v="0-5 bulan"/>
  </r>
  <r>
    <s v="KRM02317"/>
    <d v="2026-01-24T00:00:00"/>
    <x v="5"/>
    <s v="Sri Hartono"/>
    <s v="49552910534572"/>
    <n v="34"/>
    <s v="Lakilaki"/>
    <x v="8"/>
    <n v="3034000"/>
    <n v="0.43391562294001318"/>
    <x v="17"/>
    <s v="Jawa Barat"/>
    <x v="1"/>
    <s v="Freego"/>
    <s v="Matic Mid"/>
    <n v="22996000"/>
    <n v="9198000"/>
    <s v="High"/>
    <n v="0.4"/>
    <x v="0"/>
    <n v="0.14499999999999999"/>
    <n v="1316500"/>
    <n v="15798000"/>
    <x v="0"/>
    <x v="0"/>
    <n v="0"/>
    <n v="0"/>
    <n v="1"/>
    <s v="ok"/>
    <n v="4"/>
    <n v="1"/>
    <n v="1"/>
    <n v="0"/>
    <n v="6"/>
    <s v="Low Risk"/>
    <n v="8"/>
    <s v="6-11 bulan"/>
  </r>
  <r>
    <s v="KRM02318"/>
    <d v="2026-03-17T00:00:00"/>
    <x v="1"/>
    <s v="Siti Hakim"/>
    <s v="90371911662166"/>
    <n v="48"/>
    <s v="Lakilaki"/>
    <x v="1"/>
    <n v="9390000"/>
    <n v="7.0000000000000007E-2"/>
    <x v="15"/>
    <s v="DKI Jakarta"/>
    <x v="0"/>
    <s v="Beat Street"/>
    <s v="Matic Entry"/>
    <n v="18322000"/>
    <n v="1832000"/>
    <s v="Low"/>
    <n v="0.1"/>
    <x v="4"/>
    <n v="0.14499999999999999"/>
    <n v="657300"/>
    <n v="23663000"/>
    <x v="0"/>
    <x v="0"/>
    <n v="0"/>
    <n v="0"/>
    <n v="1"/>
    <s v="survey ulang"/>
    <n v="1"/>
    <n v="3"/>
    <n v="2"/>
    <n v="0"/>
    <n v="6"/>
    <s v="Low Risk"/>
    <n v="7"/>
    <s v="6-11 bulan"/>
  </r>
  <r>
    <s v="KRM02319"/>
    <d v="2026-07-06T00:00:00"/>
    <x v="12"/>
    <s v="Joko Utami"/>
    <s v="91222407682865"/>
    <n v="53"/>
    <s v="Perempuan"/>
    <x v="0"/>
    <n v="6666000"/>
    <n v="0.17886288628862887"/>
    <x v="16"/>
    <s v="Jawa Timur"/>
    <x v="0"/>
    <s v="Beat Street"/>
    <s v="Matic Entry"/>
    <n v="19224000"/>
    <n v="6728000"/>
    <s v="High"/>
    <n v="0.35"/>
    <x v="0"/>
    <n v="0.14499999999999999"/>
    <n v="1192300"/>
    <n v="14308000"/>
    <x v="0"/>
    <x v="0"/>
    <n v="0"/>
    <n v="0"/>
    <n v="1"/>
    <s v="verifikasi"/>
    <n v="1"/>
    <n v="1"/>
    <n v="1"/>
    <n v="0"/>
    <n v="3"/>
    <s v="Low Risk"/>
    <n v="3"/>
    <s v="0-5 bulan"/>
  </r>
  <r>
    <s v="KRM02320"/>
    <d v="2026-01-04T00:00:00"/>
    <x v="5"/>
    <s v="Ayu Permata"/>
    <s v="35722505833387"/>
    <n v="32"/>
    <s v="Lakilaki"/>
    <x v="9"/>
    <n v="4103000"/>
    <n v="0.30597124055569097"/>
    <x v="6"/>
    <s v="DIY"/>
    <x v="3"/>
    <s v="Dazz"/>
    <s v="Matic Entry"/>
    <n v="15479000"/>
    <n v="2322000"/>
    <s v="Medium"/>
    <n v="0.15"/>
    <x v="0"/>
    <n v="0.14499999999999999"/>
    <n v="1255400"/>
    <n v="15065000"/>
    <x v="0"/>
    <x v="0"/>
    <n v="0"/>
    <n v="0"/>
    <n v="1"/>
    <s v="verifikasi"/>
    <n v="3"/>
    <n v="2"/>
    <n v="1"/>
    <n v="0"/>
    <n v="6"/>
    <s v="Low Risk"/>
    <n v="9"/>
    <s v="6-11 bulan"/>
  </r>
  <r>
    <s v="KRM02321"/>
    <d v="2026-04-27T00:00:00"/>
    <x v="2"/>
    <s v="Agus Hidayah"/>
    <s v="96032501704583"/>
    <n v="41"/>
    <s v="Perempuan"/>
    <x v="6"/>
    <n v="4396000"/>
    <n v="0.10247952684258417"/>
    <x v="10"/>
    <s v="Jawa Timur"/>
    <x v="2"/>
    <s v="Address"/>
    <s v="Matic Mid"/>
    <n v="21054000"/>
    <n v="7369000"/>
    <s v="High"/>
    <n v="0.35"/>
    <x v="2"/>
    <n v="0.14499999999999999"/>
    <n v="450500"/>
    <n v="21622000"/>
    <x v="0"/>
    <x v="0"/>
    <n v="0"/>
    <n v="0"/>
    <n v="1"/>
    <m/>
    <n v="1"/>
    <n v="1"/>
    <n v="3"/>
    <n v="0"/>
    <n v="5"/>
    <s v="Low Risk"/>
    <n v="5"/>
    <s v="0-5 bulan"/>
  </r>
  <r>
    <s v="KRM02322"/>
    <d v="2026-05-29T00:00:00"/>
    <x v="4"/>
    <s v="Fajar Setiawan"/>
    <s v="53381912804289"/>
    <n v="45"/>
    <s v="Lakilaki"/>
    <x v="3"/>
    <n v="5701000"/>
    <n v="6.5479740396421682E-2"/>
    <x v="20"/>
    <s v="DKI Jakarta"/>
    <x v="0"/>
    <s v="Genio"/>
    <s v="Matic Entry"/>
    <n v="18900000"/>
    <n v="7560000"/>
    <s v="High"/>
    <n v="0.4"/>
    <x v="2"/>
    <n v="0.14499999999999999"/>
    <n v="373300"/>
    <n v="17917000"/>
    <x v="0"/>
    <x v="0"/>
    <n v="0"/>
    <n v="0"/>
    <n v="1"/>
    <m/>
    <n v="1"/>
    <n v="1"/>
    <n v="3"/>
    <n v="0"/>
    <n v="5"/>
    <s v="Low Risk"/>
    <n v="4"/>
    <s v="0-5 bulan"/>
  </r>
  <r>
    <s v="KRM02323"/>
    <d v="2026-04-02T00:00:00"/>
    <x v="2"/>
    <s v="Agus Hartono"/>
    <s v="61462509859034"/>
    <n v="30"/>
    <s v="Lakilaki"/>
    <x v="9"/>
    <n v="5546000"/>
    <n v="0.32351244139920665"/>
    <x v="10"/>
    <s v="Jawa Timur"/>
    <x v="0"/>
    <s v="Vario 160"/>
    <s v="Matic Mid"/>
    <n v="29473000"/>
    <n v="2947000"/>
    <s v="Low"/>
    <n v="0.1"/>
    <x v="3"/>
    <n v="0.14499999999999999"/>
    <n v="1794200"/>
    <n v="32295000"/>
    <x v="0"/>
    <x v="0"/>
    <n v="0"/>
    <n v="0"/>
    <n v="1"/>
    <m/>
    <n v="3"/>
    <n v="3"/>
    <n v="1"/>
    <n v="0"/>
    <n v="7"/>
    <s v="Medium Risk"/>
    <n v="6"/>
    <s v="6-11 bulan"/>
  </r>
  <r>
    <s v="KRM02324"/>
    <d v="2026-06-13T00:00:00"/>
    <x v="0"/>
    <s v="Dian Hakim"/>
    <s v="86612207759811"/>
    <n v="25"/>
    <s v="Perempuan"/>
    <x v="0"/>
    <n v="5744000"/>
    <n v="0.2314240947075209"/>
    <x v="9"/>
    <s v="Jawa Tengah"/>
    <x v="1"/>
    <s v="Lexi LX 155"/>
    <s v="Matic Mid"/>
    <n v="29095000"/>
    <n v="4364000"/>
    <s v="Medium"/>
    <n v="0.15"/>
    <x v="5"/>
    <n v="0.14499999999999999"/>
    <n v="1329300"/>
    <n v="31903000"/>
    <x v="0"/>
    <x v="0"/>
    <n v="0"/>
    <n v="0"/>
    <n v="1"/>
    <s v="ok"/>
    <n v="2"/>
    <n v="2"/>
    <n v="1"/>
    <n v="0"/>
    <n v="5"/>
    <s v="Low Risk"/>
    <n v="4"/>
    <s v="0-5 bulan"/>
  </r>
  <r>
    <s v="KRM02325"/>
    <d v="2026-01-19T00:00:00"/>
    <x v="5"/>
    <s v="Fajar Wibowo"/>
    <s v="45842908604831"/>
    <n v="34"/>
    <s v="Perempuan"/>
    <x v="5"/>
    <n v="3410000"/>
    <n v="0.19214076246334311"/>
    <x v="15"/>
    <s v="DKI Jakarta"/>
    <x v="3"/>
    <s v="Dazz"/>
    <s v="Matic Entry"/>
    <n v="16252000"/>
    <n v="4063000"/>
    <s v="Medium"/>
    <n v="0.25"/>
    <x v="5"/>
    <n v="0.14499999999999999"/>
    <n v="655200"/>
    <n v="15724000"/>
    <x v="0"/>
    <x v="0"/>
    <n v="0"/>
    <n v="0"/>
    <n v="1"/>
    <s v="ok"/>
    <n v="1"/>
    <n v="2"/>
    <n v="1"/>
    <n v="0"/>
    <n v="4"/>
    <s v="Low Risk"/>
    <n v="9"/>
    <s v="6-11 bulan"/>
  </r>
  <r>
    <s v="KRM02326"/>
    <d v="2026-05-10T00:00:00"/>
    <x v="4"/>
    <s v="Reza Anggraini"/>
    <s v="58911905811850"/>
    <n v="21"/>
    <s v="Lakilaki"/>
    <x v="1"/>
    <n v="9278000"/>
    <n v="0.12047855141194223"/>
    <x v="17"/>
    <s v="Jawa Barat"/>
    <x v="2"/>
    <s v="Address"/>
    <s v="Matic Mid"/>
    <n v="20658000"/>
    <n v="4132000"/>
    <s v="Medium"/>
    <n v="0.2"/>
    <x v="3"/>
    <n v="0.14499999999999999"/>
    <n v="1117800"/>
    <n v="20120000"/>
    <x v="0"/>
    <x v="0"/>
    <n v="0"/>
    <n v="0"/>
    <n v="1"/>
    <m/>
    <n v="1"/>
    <n v="2"/>
    <n v="1"/>
    <n v="0"/>
    <n v="4"/>
    <s v="Low Risk"/>
    <n v="5"/>
    <s v="0-5 bulan"/>
  </r>
  <r>
    <s v="KRM02327"/>
    <d v="2026-03-04T00:00:00"/>
    <x v="1"/>
    <s v="Dani Setiawan"/>
    <s v="38592511855637"/>
    <n v="37"/>
    <s v="Perempuan"/>
    <x v="1"/>
    <n v="12234000"/>
    <n v="4.3387281347065557E-2"/>
    <x v="6"/>
    <s v="DIY"/>
    <x v="1"/>
    <s v="Freego"/>
    <s v="Matic Mid"/>
    <n v="23079000"/>
    <n v="4616000"/>
    <s v="Medium"/>
    <n v="0.2"/>
    <x v="1"/>
    <n v="0.14499999999999999"/>
    <n v="530800"/>
    <n v="31849000"/>
    <x v="0"/>
    <x v="0"/>
    <n v="0"/>
    <n v="0"/>
    <n v="1"/>
    <s v="verifikasi"/>
    <n v="1"/>
    <n v="2"/>
    <n v="4"/>
    <n v="0"/>
    <n v="7"/>
    <s v="Medium Risk"/>
    <n v="7"/>
    <s v="6-11 bulan"/>
  </r>
  <r>
    <s v="KRM02328"/>
    <d v="2026-02-24T00:00:00"/>
    <x v="3"/>
    <s v="Joko Hidayah"/>
    <s v="75562710842386"/>
    <n v="37"/>
    <s v="Lakilaki"/>
    <x v="1"/>
    <n v="12657000"/>
    <n v="5.9429564667772772E-2"/>
    <x v="9"/>
    <s v="Jawa Tengah"/>
    <x v="1"/>
    <s v="Freego"/>
    <s v="Matic Mid"/>
    <n v="23324000"/>
    <n v="9330000"/>
    <s v="High"/>
    <n v="0.4"/>
    <x v="5"/>
    <n v="0.14499999999999999"/>
    <n v="752200"/>
    <n v="18053000"/>
    <x v="0"/>
    <x v="0"/>
    <n v="0"/>
    <n v="0"/>
    <n v="1"/>
    <s v="verifikasi"/>
    <n v="1"/>
    <n v="1"/>
    <n v="1"/>
    <n v="0"/>
    <n v="3"/>
    <s v="Low Risk"/>
    <n v="7"/>
    <s v="6-11 bulan"/>
  </r>
  <r>
    <s v="KRM02329"/>
    <d v="2026-01-07T00:00:00"/>
    <x v="5"/>
    <s v="Rahmat Prasetyo"/>
    <s v="35642806935826"/>
    <n v="55"/>
    <s v="Lakilaki"/>
    <x v="0"/>
    <n v="7155000"/>
    <n v="0.29544374563242487"/>
    <x v="13"/>
    <s v="Jawa Barat"/>
    <x v="1"/>
    <s v="MT15"/>
    <s v="Sport Naked"/>
    <n v="36923000"/>
    <n v="14769000"/>
    <s v="High"/>
    <n v="0.4"/>
    <x v="0"/>
    <n v="0.14499999999999999"/>
    <n v="2113900"/>
    <n v="25367000"/>
    <x v="0"/>
    <x v="0"/>
    <n v="0"/>
    <n v="0"/>
    <n v="1"/>
    <s v="verifikasi"/>
    <n v="2"/>
    <n v="1"/>
    <n v="1"/>
    <n v="0"/>
    <n v="4"/>
    <s v="Low Risk"/>
    <n v="9"/>
    <s v="6-11 bulan"/>
  </r>
  <r>
    <s v="KRM02330"/>
    <d v="2026-05-30T00:00:00"/>
    <x v="4"/>
    <s v="Reza Anggraini"/>
    <s v="40141411503993"/>
    <n v="37"/>
    <s v="Lakilaki"/>
    <x v="0"/>
    <n v="4719000"/>
    <n v="0.13346047891502438"/>
    <x v="16"/>
    <s v="Jawa Timur"/>
    <x v="0"/>
    <s v="Scoopy"/>
    <s v="Matic Stylish"/>
    <n v="24341000"/>
    <n v="2434000"/>
    <s v="Low"/>
    <n v="0.1"/>
    <x v="1"/>
    <n v="0.14499999999999999"/>
    <n v="629800"/>
    <n v="37789000"/>
    <x v="0"/>
    <x v="0"/>
    <n v="0"/>
    <n v="0"/>
    <n v="1"/>
    <m/>
    <n v="1"/>
    <n v="3"/>
    <n v="4"/>
    <n v="0"/>
    <n v="8"/>
    <s v="Medium Risk"/>
    <n v="4"/>
    <s v="0-5 bulan"/>
  </r>
  <r>
    <s v="KRM02331"/>
    <d v="2026-03-15T00:00:00"/>
    <x v="1"/>
    <s v="Joko Santoso"/>
    <s v="57681312769963"/>
    <n v="53"/>
    <s v="Perempuan"/>
    <x v="0"/>
    <n v="5804000"/>
    <n v="9.8466574776016544E-2"/>
    <x v="0"/>
    <s v="Bali"/>
    <x v="2"/>
    <s v="Address"/>
    <s v="Matic Mid"/>
    <n v="20425000"/>
    <n v="3064000"/>
    <s v="Medium"/>
    <n v="0.15"/>
    <x v="2"/>
    <n v="0.14499999999999999"/>
    <n v="571500"/>
    <n v="27430000"/>
    <x v="0"/>
    <x v="0"/>
    <n v="0"/>
    <n v="0"/>
    <n v="1"/>
    <s v="data kurang"/>
    <n v="1"/>
    <n v="2"/>
    <n v="3"/>
    <n v="0"/>
    <n v="6"/>
    <s v="Low Risk"/>
    <n v="7"/>
    <s v="6-11 bulan"/>
  </r>
  <r>
    <s v="KRM02332"/>
    <d v="2026-05-01T00:00:00"/>
    <x v="4"/>
    <s v="Hendra Wijaya"/>
    <s v="60912802721744"/>
    <n v="29"/>
    <s v="Lakilaki"/>
    <x v="5"/>
    <n v="4045000"/>
    <n v="0.15189122373300371"/>
    <x v="1"/>
    <s v="Sumatera Selatan"/>
    <x v="1"/>
    <s v="Mio M3"/>
    <s v="Matic Entry"/>
    <n v="18134000"/>
    <n v="2720000"/>
    <s v="Medium"/>
    <n v="0.15"/>
    <x v="4"/>
    <n v="0.14499999999999999"/>
    <n v="614400"/>
    <n v="22119000"/>
    <x v="0"/>
    <x v="0"/>
    <n v="0"/>
    <n v="0"/>
    <n v="1"/>
    <s v="approved"/>
    <n v="1"/>
    <n v="2"/>
    <n v="2"/>
    <n v="0"/>
    <n v="5"/>
    <s v="Low Risk"/>
    <n v="5"/>
    <s v="0-5 bulan"/>
  </r>
  <r>
    <s v="KRM02333"/>
    <d v="2026-03-30T00:00:00"/>
    <x v="1"/>
    <s v="Siti Anggraini"/>
    <s v="81952107539241"/>
    <n v="56"/>
    <s v="Perempuan"/>
    <x v="0"/>
    <n v="5554000"/>
    <n v="0.11645660785019805"/>
    <x v="2"/>
    <s v="Riau"/>
    <x v="0"/>
    <s v="Scoopy"/>
    <s v="Matic Stylish"/>
    <n v="24560000"/>
    <n v="4912000"/>
    <s v="Medium"/>
    <n v="0.2"/>
    <x v="2"/>
    <n v="0.14499999999999999"/>
    <n v="646800"/>
    <n v="31045000"/>
    <x v="0"/>
    <x v="0"/>
    <n v="0"/>
    <n v="0"/>
    <n v="1"/>
    <m/>
    <n v="1"/>
    <n v="2"/>
    <n v="3"/>
    <n v="0"/>
    <n v="6"/>
    <s v="Low Risk"/>
    <n v="6"/>
    <s v="6-11 bulan"/>
  </r>
  <r>
    <s v="KRM02334"/>
    <d v="2026-01-17T00:00:00"/>
    <x v="5"/>
    <s v="Rina Cahyono"/>
    <s v="95792211803317"/>
    <n v="48"/>
    <s v="Perempuan"/>
    <x v="0"/>
    <n v="5390000"/>
    <n v="0.20669758812615954"/>
    <x v="11"/>
    <s v="Sumatera Utara"/>
    <x v="0"/>
    <s v="PCX 160"/>
    <s v="Matic Premium"/>
    <n v="34936000"/>
    <n v="6987000"/>
    <s v="Medium"/>
    <n v="0.2"/>
    <x v="4"/>
    <n v="0.14499999999999999"/>
    <n v="1114100"/>
    <n v="40107000"/>
    <x v="0"/>
    <x v="0"/>
    <n v="0"/>
    <n v="0"/>
    <n v="1"/>
    <s v="survey ulang"/>
    <n v="2"/>
    <n v="2"/>
    <n v="2"/>
    <n v="0"/>
    <n v="6"/>
    <s v="Low Risk"/>
    <n v="9"/>
    <s v="6-11 bulan"/>
  </r>
  <r>
    <s v="KRM02335"/>
    <d v="2026-05-20T00:00:00"/>
    <x v="4"/>
    <s v="Tri Rahayu"/>
    <s v="53132511788991"/>
    <n v="56"/>
    <s v="Lakilaki"/>
    <x v="0"/>
    <n v="6171000"/>
    <n v="0.13007616269648356"/>
    <x v="3"/>
    <s v="Sulawesi Selatan"/>
    <x v="1"/>
    <s v="Freego"/>
    <s v="Matic Mid"/>
    <n v="22375000"/>
    <n v="2238000"/>
    <s v="Low"/>
    <n v="0.1"/>
    <x v="4"/>
    <n v="0.14499999999999999"/>
    <n v="802700"/>
    <n v="28897000"/>
    <x v="0"/>
    <x v="0"/>
    <n v="0"/>
    <n v="0"/>
    <n v="1"/>
    <s v="approved"/>
    <n v="1"/>
    <n v="3"/>
    <n v="2"/>
    <n v="0"/>
    <n v="6"/>
    <s v="Low Risk"/>
    <n v="5"/>
    <s v="0-5 bulan"/>
  </r>
  <r>
    <s v="KRM02336"/>
    <d v="2026-05-08T00:00:00"/>
    <x v="4"/>
    <s v="Joko Setiawan"/>
    <s v="45001207853298"/>
    <n v="45"/>
    <s v="Lakilaki"/>
    <x v="1"/>
    <n v="4330000"/>
    <n v="0.57404157043879911"/>
    <x v="16"/>
    <s v="Jawa Timur"/>
    <x v="1"/>
    <s v="XMAX 250"/>
    <s v="Maxi Scooter"/>
    <n v="61657000"/>
    <n v="15414000"/>
    <s v="Medium"/>
    <n v="0.25"/>
    <x v="5"/>
    <n v="0.14499999999999999"/>
    <n v="2485600"/>
    <n v="59653000"/>
    <x v="1"/>
    <x v="3"/>
    <n v="28"/>
    <n v="2"/>
    <n v="3"/>
    <s v="approved"/>
    <n v="4"/>
    <n v="2"/>
    <n v="1"/>
    <n v="2"/>
    <n v="9"/>
    <s v="High Risk"/>
    <n v="5"/>
    <s v="0-5 bulan"/>
  </r>
  <r>
    <s v="KRM02337"/>
    <d v="2026-02-04T00:00:00"/>
    <x v="3"/>
    <s v="Joko Fauzi"/>
    <s v="67512110777242"/>
    <n v="44"/>
    <s v="Lakilaki"/>
    <x v="0"/>
    <n v="7208000"/>
    <n v="7.9786348501664814E-2"/>
    <x v="4"/>
    <s v="Kalimantan Selatan"/>
    <x v="1"/>
    <s v="Freego"/>
    <s v="Matic Mid"/>
    <n v="23295000"/>
    <n v="5824000"/>
    <s v="Medium"/>
    <n v="0.25"/>
    <x v="2"/>
    <n v="0.14499999999999999"/>
    <n v="575100"/>
    <n v="27604000"/>
    <x v="0"/>
    <x v="0"/>
    <n v="0"/>
    <n v="0"/>
    <n v="1"/>
    <s v="survey ulang"/>
    <n v="1"/>
    <n v="2"/>
    <n v="3"/>
    <n v="0"/>
    <n v="6"/>
    <s v="Low Risk"/>
    <n v="8"/>
    <s v="6-11 bulan"/>
  </r>
  <r>
    <s v="KRM02338"/>
    <d v="2026-07-02T00:00:00"/>
    <x v="12"/>
    <s v="Indah Cahyono"/>
    <s v="85871204579114"/>
    <n v="24"/>
    <s v="Perempuan"/>
    <x v="5"/>
    <n v="3026000"/>
    <n v="0.16606080634500991"/>
    <x v="8"/>
    <s v="Banten"/>
    <x v="0"/>
    <s v="Beat Street"/>
    <s v="Matic Entry"/>
    <n v="19419000"/>
    <n v="1942000"/>
    <s v="Low"/>
    <n v="0.1"/>
    <x v="1"/>
    <n v="0.14499999999999999"/>
    <n v="502500"/>
    <n v="30147000"/>
    <x v="0"/>
    <x v="0"/>
    <n v="0"/>
    <n v="0"/>
    <n v="1"/>
    <m/>
    <n v="1"/>
    <n v="3"/>
    <n v="4"/>
    <n v="0"/>
    <n v="8"/>
    <s v="Medium Risk"/>
    <n v="3"/>
    <s v="0-5 bulan"/>
  </r>
  <r>
    <s v="KRM02339"/>
    <d v="2026-04-18T00:00:00"/>
    <x v="2"/>
    <s v="Tri Nugroho"/>
    <s v="40042204533654"/>
    <n v="35"/>
    <s v="Lakilaki"/>
    <x v="1"/>
    <n v="4343000"/>
    <n v="0.29111213446926087"/>
    <x v="3"/>
    <s v="Sulawesi Selatan"/>
    <x v="0"/>
    <s v="Vario 160"/>
    <s v="Matic Mid"/>
    <n v="29404000"/>
    <n v="5881000"/>
    <s v="Medium"/>
    <n v="0.2"/>
    <x v="5"/>
    <n v="0.14499999999999999"/>
    <n v="1264300"/>
    <n v="30344000"/>
    <x v="0"/>
    <x v="0"/>
    <n v="0"/>
    <n v="0"/>
    <n v="1"/>
    <s v="survey ulang"/>
    <n v="2"/>
    <n v="2"/>
    <n v="1"/>
    <n v="0"/>
    <n v="5"/>
    <s v="Low Risk"/>
    <n v="6"/>
    <s v="6-11 bulan"/>
  </r>
  <r>
    <s v="KRM02340"/>
    <d v="2026-01-07T00:00:00"/>
    <x v="5"/>
    <s v="Siti Anggraini"/>
    <s v="55481412902896"/>
    <n v="45"/>
    <s v="Perempuan"/>
    <x v="3"/>
    <n v="4135000"/>
    <n v="0.59168077388149942"/>
    <x v="13"/>
    <s v="Jawa Barat"/>
    <x v="0"/>
    <s v="Vario 160"/>
    <s v="Matic Mid"/>
    <n v="30167000"/>
    <n v="4525000"/>
    <s v="Medium"/>
    <n v="0.15"/>
    <x v="0"/>
    <n v="0.14499999999999999"/>
    <n v="2446600"/>
    <n v="29360000"/>
    <x v="0"/>
    <x v="0"/>
    <n v="0"/>
    <n v="0"/>
    <n v="1"/>
    <m/>
    <n v="4"/>
    <n v="2"/>
    <n v="1"/>
    <n v="0"/>
    <n v="7"/>
    <s v="Medium Risk"/>
    <n v="9"/>
    <s v="6-11 bulan"/>
  </r>
  <r>
    <s v="KRM02341"/>
    <d v="2026-02-01T00:00:00"/>
    <x v="3"/>
    <s v="Reza Setiawan"/>
    <s v="62061907569024"/>
    <n v="54"/>
    <s v="Perempuan"/>
    <x v="9"/>
    <n v="5340000"/>
    <n v="0.1402059925093633"/>
    <x v="2"/>
    <s v="Riau"/>
    <x v="0"/>
    <s v="PCX 160"/>
    <s v="Matic Premium"/>
    <n v="34991000"/>
    <n v="12247000"/>
    <s v="High"/>
    <n v="0.35"/>
    <x v="2"/>
    <n v="0.14499999999999999"/>
    <n v="748700"/>
    <n v="35936000"/>
    <x v="0"/>
    <x v="0"/>
    <n v="0"/>
    <n v="0"/>
    <n v="1"/>
    <s v="verifikasi"/>
    <n v="1"/>
    <n v="1"/>
    <n v="3"/>
    <n v="0"/>
    <n v="5"/>
    <s v="Low Risk"/>
    <n v="8"/>
    <s v="6-11 bulan"/>
  </r>
  <r>
    <s v="KRM02342"/>
    <d v="2026-01-23T00:00:00"/>
    <x v="5"/>
    <s v="Siti Wijaya"/>
    <s v="70831404853759"/>
    <n v="23"/>
    <s v="Perempuan"/>
    <x v="6"/>
    <n v="5716000"/>
    <n v="8.2925122463261017E-2"/>
    <x v="1"/>
    <s v="Sumatera Selatan"/>
    <x v="0"/>
    <s v="Revo X"/>
    <s v="Bebek"/>
    <n v="18295000"/>
    <n v="6403000"/>
    <s v="High"/>
    <n v="0.35"/>
    <x v="4"/>
    <n v="0.14499999999999999"/>
    <n v="474000"/>
    <n v="17065000"/>
    <x v="0"/>
    <x v="0"/>
    <n v="0"/>
    <n v="0"/>
    <n v="1"/>
    <s v="data kurang"/>
    <n v="1"/>
    <n v="1"/>
    <n v="2"/>
    <n v="0"/>
    <n v="4"/>
    <s v="Low Risk"/>
    <n v="8"/>
    <s v="6-11 bulan"/>
  </r>
  <r>
    <s v="KRM02343"/>
    <d v="2026-04-26T00:00:00"/>
    <x v="2"/>
    <s v="Fitriani Fauzi"/>
    <s v="63562511863619"/>
    <n v="38"/>
    <s v="Perempuan"/>
    <x v="0"/>
    <n v="7242000"/>
    <n v="6.9511184755592384E-2"/>
    <x v="9"/>
    <s v="Jawa Tengah"/>
    <x v="0"/>
    <s v="Vario 160"/>
    <s v="Matic Mid"/>
    <n v="29184000"/>
    <n v="11674000"/>
    <s v="High"/>
    <n v="0.4"/>
    <x v="1"/>
    <n v="0.14499999999999999"/>
    <n v="503400"/>
    <n v="30205000"/>
    <x v="0"/>
    <x v="0"/>
    <n v="0"/>
    <n v="0"/>
    <n v="1"/>
    <s v="ok"/>
    <n v="1"/>
    <n v="1"/>
    <n v="4"/>
    <n v="0"/>
    <n v="6"/>
    <s v="Low Risk"/>
    <n v="5"/>
    <s v="0-5 bulan"/>
  </r>
  <r>
    <s v="KRM02344"/>
    <d v="2026-04-21T00:00:00"/>
    <x v="2"/>
    <s v="Rahmat Utami"/>
    <s v="91102808685606"/>
    <n v="25"/>
    <s v="Lakilaki"/>
    <x v="8"/>
    <n v="2774000"/>
    <n v="0.20966113914924298"/>
    <x v="3"/>
    <s v="Sulawesi Selatan"/>
    <x v="1"/>
    <s v="Lexi LX 155"/>
    <s v="Matic Mid"/>
    <n v="27183000"/>
    <n v="9514000"/>
    <s v="High"/>
    <n v="0.35"/>
    <x v="2"/>
    <n v="0.14499999999999999"/>
    <n v="581600"/>
    <n v="27917000"/>
    <x v="0"/>
    <x v="0"/>
    <n v="0"/>
    <n v="0"/>
    <n v="1"/>
    <m/>
    <n v="2"/>
    <n v="1"/>
    <n v="3"/>
    <n v="0"/>
    <n v="6"/>
    <s v="Low Risk"/>
    <n v="6"/>
    <s v="6-11 bulan"/>
  </r>
  <r>
    <s v="KRM02345"/>
    <d v="2026-02-28T00:00:00"/>
    <x v="3"/>
    <s v="Nurul Setiawan"/>
    <s v="66161709893050"/>
    <n v="56"/>
    <s v="Perempuan"/>
    <x v="5"/>
    <n v="3724000"/>
    <n v="0.24559613319011817"/>
    <x v="6"/>
    <s v="DIY"/>
    <x v="0"/>
    <s v="Genio"/>
    <s v="Matic Entry"/>
    <n v="18907000"/>
    <n v="1891000"/>
    <s v="Low"/>
    <n v="0.1"/>
    <x v="5"/>
    <n v="0.14499999999999999"/>
    <n v="914600"/>
    <n v="21951000"/>
    <x v="0"/>
    <x v="0"/>
    <n v="0"/>
    <n v="0"/>
    <n v="1"/>
    <s v="ok"/>
    <n v="2"/>
    <n v="3"/>
    <n v="1"/>
    <n v="0"/>
    <n v="6"/>
    <s v="Low Risk"/>
    <n v="7"/>
    <s v="6-11 bulan"/>
  </r>
  <r>
    <s v="KRM02346"/>
    <d v="2026-04-01T00:00:00"/>
    <x v="2"/>
    <s v="Ahmad Cahyono"/>
    <s v="93902607512668"/>
    <n v="36"/>
    <s v="Lakilaki"/>
    <x v="0"/>
    <n v="5397000"/>
    <n v="0.27971095052807116"/>
    <x v="10"/>
    <s v="Jawa Timur"/>
    <x v="1"/>
    <s v="Aerox 155"/>
    <s v="Matic Sport"/>
    <n v="33041000"/>
    <n v="4956000"/>
    <s v="Medium"/>
    <n v="0.15"/>
    <x v="5"/>
    <n v="0.14499999999999999"/>
    <n v="1509600"/>
    <n v="36230000"/>
    <x v="0"/>
    <x v="0"/>
    <n v="0"/>
    <n v="0"/>
    <n v="1"/>
    <m/>
    <n v="2"/>
    <n v="2"/>
    <n v="1"/>
    <n v="0"/>
    <n v="5"/>
    <s v="Low Risk"/>
    <n v="6"/>
    <s v="6-11 bulan"/>
  </r>
  <r>
    <s v="KRM02347"/>
    <d v="2026-04-01T00:00:00"/>
    <x v="2"/>
    <s v="Nia Purnama"/>
    <s v="87992908526492"/>
    <n v="36"/>
    <s v="Perempuan"/>
    <x v="1"/>
    <n v="12106000"/>
    <n v="3.1802412027094003E-2"/>
    <x v="6"/>
    <s v="DIY"/>
    <x v="1"/>
    <s v="Mio M3"/>
    <s v="Matic Entry"/>
    <n v="17992000"/>
    <n v="6297000"/>
    <s v="High"/>
    <n v="0.35"/>
    <x v="2"/>
    <n v="0.14499999999999999"/>
    <n v="385000"/>
    <n v="18479000"/>
    <x v="0"/>
    <x v="0"/>
    <n v="0"/>
    <n v="0"/>
    <n v="1"/>
    <s v="survey ulang"/>
    <n v="1"/>
    <n v="1"/>
    <n v="3"/>
    <n v="0"/>
    <n v="5"/>
    <s v="Low Risk"/>
    <n v="6"/>
    <s v="6-11 bulan"/>
  </r>
  <r>
    <s v="KRM02348"/>
    <d v="2026-03-22T00:00:00"/>
    <x v="1"/>
    <s v="Reza Sari"/>
    <s v="94182908615280"/>
    <n v="55"/>
    <s v="Lakilaki"/>
    <x v="2"/>
    <n v="2645000"/>
    <n v="0.38060491493383741"/>
    <x v="13"/>
    <s v="Jawa Barat"/>
    <x v="1"/>
    <s v="NMAX 155"/>
    <s v="Matic Premium"/>
    <n v="35980000"/>
    <n v="5397000"/>
    <s v="Medium"/>
    <n v="0.15"/>
    <x v="2"/>
    <n v="0.14499999999999999"/>
    <n v="1006700"/>
    <n v="48321000"/>
    <x v="0"/>
    <x v="0"/>
    <n v="0"/>
    <n v="0"/>
    <n v="1"/>
    <s v="ok"/>
    <n v="3"/>
    <n v="2"/>
    <n v="3"/>
    <n v="0"/>
    <n v="8"/>
    <s v="Medium Risk"/>
    <n v="7"/>
    <s v="6-11 bulan"/>
  </r>
  <r>
    <s v="KRM02349"/>
    <d v="2026-04-09T00:00:00"/>
    <x v="2"/>
    <s v="Fajar Susanti"/>
    <s v="70622404941227"/>
    <n v="44"/>
    <s v="Lakilaki"/>
    <x v="1"/>
    <n v="11936000"/>
    <n v="8.6712466487935652E-2"/>
    <x v="1"/>
    <s v="Sumatera Selatan"/>
    <x v="3"/>
    <s v="Dazz"/>
    <s v="Matic Entry"/>
    <n v="15496000"/>
    <n v="4649000"/>
    <s v="High"/>
    <n v="0.3"/>
    <x v="0"/>
    <n v="0.14499999999999999"/>
    <n v="1035000"/>
    <n v="12420000"/>
    <x v="0"/>
    <x v="0"/>
    <n v="0"/>
    <n v="0"/>
    <n v="1"/>
    <m/>
    <n v="1"/>
    <n v="1"/>
    <n v="1"/>
    <n v="0"/>
    <n v="3"/>
    <s v="Low Risk"/>
    <n v="6"/>
    <s v="6-11 bulan"/>
  </r>
  <r>
    <s v="KRM02350"/>
    <d v="2026-01-19T00:00:00"/>
    <x v="5"/>
    <s v="Sri Kusuma"/>
    <s v="31172508716802"/>
    <n v="21"/>
    <s v="Lakilaki"/>
    <x v="3"/>
    <n v="4280000"/>
    <n v="0.31880841121495329"/>
    <x v="20"/>
    <s v="DKI Jakarta"/>
    <x v="1"/>
    <s v="Freego"/>
    <s v="Matic Mid"/>
    <n v="22000000"/>
    <n v="7700000"/>
    <s v="High"/>
    <n v="0.35"/>
    <x v="0"/>
    <n v="0.14499999999999999"/>
    <n v="1364500"/>
    <n v="16374000"/>
    <x v="0"/>
    <x v="0"/>
    <n v="0"/>
    <n v="0"/>
    <n v="1"/>
    <s v="verifikasi"/>
    <n v="3"/>
    <n v="1"/>
    <n v="1"/>
    <n v="0"/>
    <n v="5"/>
    <s v="Low Risk"/>
    <n v="9"/>
    <s v="6-11 bulan"/>
  </r>
  <r>
    <s v="KRM02351"/>
    <d v="2026-04-16T00:00:00"/>
    <x v="2"/>
    <s v="Reza Nugroho"/>
    <s v="39162905813497"/>
    <n v="54"/>
    <s v="Lakilaki"/>
    <x v="7"/>
    <n v="2075000"/>
    <n v="1.3424578313253013"/>
    <x v="0"/>
    <s v="Bali"/>
    <x v="0"/>
    <s v="PCX 160"/>
    <s v="Matic Premium"/>
    <n v="36493000"/>
    <n v="7299000"/>
    <s v="Medium"/>
    <n v="0.2"/>
    <x v="0"/>
    <n v="0.14499999999999999"/>
    <n v="2785600"/>
    <n v="33428000"/>
    <x v="1"/>
    <x v="3"/>
    <n v="20"/>
    <n v="2"/>
    <n v="3"/>
    <s v="data kurang"/>
    <n v="4"/>
    <n v="2"/>
    <n v="1"/>
    <n v="2"/>
    <n v="9"/>
    <s v="High Risk"/>
    <n v="6"/>
    <s v="6-11 bulan"/>
  </r>
  <r>
    <s v="KRM02352"/>
    <d v="2026-01-01T00:00:00"/>
    <x v="5"/>
    <s v="Siti Lestari"/>
    <s v="34341705806753"/>
    <n v="32"/>
    <s v="Lakilaki"/>
    <x v="8"/>
    <n v="3598000"/>
    <n v="0.30333518621456362"/>
    <x v="20"/>
    <s v="DKI Jakarta"/>
    <x v="1"/>
    <s v="Mio M3"/>
    <s v="Matic Entry"/>
    <n v="17929000"/>
    <n v="1793000"/>
    <s v="Low"/>
    <n v="0.1"/>
    <x v="3"/>
    <n v="0.14499999999999999"/>
    <n v="1091400"/>
    <n v="19646000"/>
    <x v="0"/>
    <x v="0"/>
    <n v="0"/>
    <n v="0"/>
    <n v="1"/>
    <s v="data kurang"/>
    <n v="3"/>
    <n v="3"/>
    <n v="1"/>
    <n v="0"/>
    <n v="7"/>
    <s v="Medium Risk"/>
    <n v="9"/>
    <s v="6-11 bulan"/>
  </r>
  <r>
    <s v="KRM02353"/>
    <d v="2026-01-05T00:00:00"/>
    <x v="5"/>
    <s v="Maya Lestari"/>
    <s v="93491501557359"/>
    <n v="50"/>
    <s v="Perempuan"/>
    <x v="6"/>
    <n v="4245000"/>
    <n v="0.10946996466431096"/>
    <x v="20"/>
    <s v="DKI Jakarta"/>
    <x v="0"/>
    <s v="Scoopy"/>
    <s v="Matic Stylish"/>
    <n v="23530000"/>
    <n v="9412000"/>
    <s v="High"/>
    <n v="0.4"/>
    <x v="2"/>
    <n v="0.14499999999999999"/>
    <n v="464700"/>
    <n v="22307000"/>
    <x v="0"/>
    <x v="0"/>
    <n v="0"/>
    <n v="0"/>
    <n v="1"/>
    <s v="verifikasi"/>
    <n v="1"/>
    <n v="1"/>
    <n v="3"/>
    <n v="0"/>
    <n v="5"/>
    <s v="Low Risk"/>
    <n v="9"/>
    <s v="6-11 bulan"/>
  </r>
  <r>
    <s v="KRM02354"/>
    <d v="2026-03-17T00:00:00"/>
    <x v="1"/>
    <s v="Dian Purnama"/>
    <s v="66941107867424"/>
    <n v="46"/>
    <s v="Perempuan"/>
    <x v="0"/>
    <n v="7856000"/>
    <n v="0.16573319755600815"/>
    <x v="3"/>
    <s v="Sulawesi Selatan"/>
    <x v="2"/>
    <s v="Nex II"/>
    <s v="Matic Entry"/>
    <n v="16054000"/>
    <n v="2408000"/>
    <s v="Medium"/>
    <n v="0.15"/>
    <x v="0"/>
    <n v="0.14499999999999999"/>
    <n v="1302000"/>
    <n v="15624000"/>
    <x v="0"/>
    <x v="0"/>
    <n v="0"/>
    <n v="0"/>
    <n v="1"/>
    <s v="data kurang"/>
    <n v="1"/>
    <n v="2"/>
    <n v="1"/>
    <n v="0"/>
    <n v="4"/>
    <s v="Low Risk"/>
    <n v="7"/>
    <s v="6-11 bulan"/>
  </r>
  <r>
    <s v="KRM02355"/>
    <d v="2026-04-22T00:00:00"/>
    <x v="2"/>
    <s v="Tidak Diketahui"/>
    <s v="Invalid"/>
    <n v="55"/>
    <s v="Lakilaki"/>
    <x v="1"/>
    <n v="13754000"/>
    <n v="0.11941980514759343"/>
    <x v="1"/>
    <s v="Sumatera Selatan"/>
    <x v="2"/>
    <s v="Address"/>
    <s v="Matic Mid"/>
    <n v="21517000"/>
    <n v="4303000"/>
    <s v="Medium"/>
    <n v="0.2"/>
    <x v="0"/>
    <n v="0.14499999999999999"/>
    <n v="1642500"/>
    <n v="19710000"/>
    <x v="0"/>
    <x v="0"/>
    <n v="0"/>
    <n v="0"/>
    <n v="1"/>
    <s v="survey ulang"/>
    <n v="1"/>
    <n v="2"/>
    <n v="1"/>
    <n v="0"/>
    <n v="4"/>
    <s v="Low Risk"/>
    <n v="6"/>
    <s v="6-11 bulan"/>
  </r>
  <r>
    <s v="KRM02356"/>
    <d v="2026-01-03T00:00:00"/>
    <x v="5"/>
    <s v="Nia Sari"/>
    <s v="38112509854511"/>
    <n v="48"/>
    <s v="Lakilaki"/>
    <x v="9"/>
    <n v="4866000"/>
    <n v="6.7242087957254421E-2"/>
    <x v="4"/>
    <s v="Kalimantan Selatan"/>
    <x v="2"/>
    <s v="Nex II"/>
    <s v="Matic Entry"/>
    <n v="16568000"/>
    <n v="6627000"/>
    <s v="High"/>
    <n v="0.4"/>
    <x v="2"/>
    <n v="0.14499999999999999"/>
    <n v="327200"/>
    <n v="15707000"/>
    <x v="0"/>
    <x v="0"/>
    <n v="0"/>
    <n v="0"/>
    <n v="1"/>
    <s v="data kurang"/>
    <n v="1"/>
    <n v="1"/>
    <n v="3"/>
    <n v="0"/>
    <n v="5"/>
    <s v="Low Risk"/>
    <n v="9"/>
    <s v="6-11 bulan"/>
  </r>
  <r>
    <s v="KRM02357"/>
    <d v="2026-03-30T00:00:00"/>
    <x v="1"/>
    <s v="Indah Wibowo"/>
    <s v="75732411506374"/>
    <n v="23"/>
    <s v="Lakilaki"/>
    <x v="0"/>
    <n v="7786000"/>
    <n v="0.15183662984844593"/>
    <x v="5"/>
    <s v="Kalimantan Timur"/>
    <x v="1"/>
    <s v="Lexi LX 155"/>
    <s v="Matic Mid"/>
    <n v="29327000"/>
    <n v="7332000"/>
    <s v="Medium"/>
    <n v="0.25"/>
    <x v="5"/>
    <n v="0.14499999999999999"/>
    <n v="1182200"/>
    <n v="28373000"/>
    <x v="0"/>
    <x v="0"/>
    <n v="0"/>
    <n v="0"/>
    <n v="1"/>
    <s v="verifikasi"/>
    <n v="1"/>
    <n v="2"/>
    <n v="1"/>
    <n v="0"/>
    <n v="4"/>
    <s v="Low Risk"/>
    <n v="6"/>
    <s v="6-11 bulan"/>
  </r>
  <r>
    <s v="KRM02358"/>
    <d v="2026-05-08T00:00:00"/>
    <x v="4"/>
    <s v="Dani Purnama"/>
    <s v="55541908623733"/>
    <n v="40"/>
    <s v="Lakilaki"/>
    <x v="4"/>
    <n v="4513000"/>
    <n v="0.33350321294039442"/>
    <x v="6"/>
    <s v="DIY"/>
    <x v="1"/>
    <s v="XMAX 250"/>
    <s v="Maxi Scooter"/>
    <n v="61590000"/>
    <n v="9239000"/>
    <s v="Medium"/>
    <n v="0.15"/>
    <x v="1"/>
    <n v="0.14499999999999999"/>
    <n v="1505100"/>
    <n v="90306000"/>
    <x v="0"/>
    <x v="2"/>
    <n v="0"/>
    <n v="0"/>
    <n v="0"/>
    <s v="data kurang"/>
    <n v="3"/>
    <n v="2"/>
    <n v="4"/>
    <n v="0"/>
    <n v="9"/>
    <s v="High Risk"/>
    <n v="5"/>
    <s v="0-5 bulan"/>
  </r>
  <r>
    <s v="KRM02359"/>
    <d v="2026-05-13T00:00:00"/>
    <x v="4"/>
    <s v="Tri Prasetyo"/>
    <s v="57781603734202"/>
    <n v="26"/>
    <s v="Perempuan"/>
    <x v="0"/>
    <n v="7561000"/>
    <n v="0.15050919190583256"/>
    <x v="3"/>
    <s v="Sulawesi Selatan"/>
    <x v="1"/>
    <s v="XMAX 250"/>
    <s v="Maxi Scooter"/>
    <n v="60898000"/>
    <n v="21314000"/>
    <s v="High"/>
    <n v="0.35"/>
    <x v="1"/>
    <n v="0.14499999999999999"/>
    <n v="1138000"/>
    <n v="68282000"/>
    <x v="0"/>
    <x v="0"/>
    <n v="0"/>
    <n v="0"/>
    <n v="1"/>
    <s v="ok"/>
    <n v="1"/>
    <n v="1"/>
    <n v="4"/>
    <n v="0"/>
    <n v="6"/>
    <s v="Low Risk"/>
    <n v="5"/>
    <s v="0-5 bulan"/>
  </r>
  <r>
    <s v="KRM02360"/>
    <d v="2026-03-19T00:00:00"/>
    <x v="1"/>
    <s v="Eka Rahayu"/>
    <s v="34541003533326"/>
    <n v="36"/>
    <s v="Lakilaki"/>
    <x v="6"/>
    <n v="6681000"/>
    <n v="0.1398892381380033"/>
    <x v="1"/>
    <s v="Sumatera Selatan"/>
    <x v="0"/>
    <s v="Beat Street"/>
    <s v="Matic Entry"/>
    <n v="18424000"/>
    <n v="4606000"/>
    <s v="Medium"/>
    <n v="0.25"/>
    <x v="3"/>
    <n v="0.14499999999999999"/>
    <n v="934600"/>
    <n v="16823000"/>
    <x v="0"/>
    <x v="0"/>
    <n v="0"/>
    <n v="0"/>
    <n v="1"/>
    <m/>
    <n v="1"/>
    <n v="2"/>
    <n v="1"/>
    <n v="0"/>
    <n v="4"/>
    <s v="Low Risk"/>
    <n v="7"/>
    <s v="6-11 bulan"/>
  </r>
  <r>
    <s v="KRM02361"/>
    <d v="2026-01-24T00:00:00"/>
    <x v="5"/>
    <s v="Tri Utami"/>
    <s v="53571509596043"/>
    <n v="22"/>
    <s v="Perempuan"/>
    <x v="8"/>
    <n v="3191000"/>
    <n v="0.29937323722970854"/>
    <x v="1"/>
    <s v="Sumatera Selatan"/>
    <x v="1"/>
    <s v="Lexi LX 155"/>
    <s v="Matic Mid"/>
    <n v="28194000"/>
    <n v="4229000"/>
    <s v="Medium"/>
    <n v="0.15"/>
    <x v="4"/>
    <n v="0.14499999999999999"/>
    <n v="955300"/>
    <n v="34390000"/>
    <x v="0"/>
    <x v="0"/>
    <n v="0"/>
    <n v="0"/>
    <n v="1"/>
    <m/>
    <n v="2"/>
    <n v="2"/>
    <n v="2"/>
    <n v="0"/>
    <n v="6"/>
    <s v="Low Risk"/>
    <n v="8"/>
    <s v="6-11 bulan"/>
  </r>
  <r>
    <s v="KRM02362"/>
    <d v="2026-01-24T00:00:00"/>
    <x v="5"/>
    <s v="Indah Setiawan"/>
    <s v="89901204794926"/>
    <n v="38"/>
    <s v="Lakilaki"/>
    <x v="8"/>
    <n v="3855000"/>
    <n v="0.20539559014267186"/>
    <x v="16"/>
    <s v="Jawa Timur"/>
    <x v="0"/>
    <s v="PCX 160"/>
    <s v="Matic Premium"/>
    <n v="37009000"/>
    <n v="12953000"/>
    <s v="High"/>
    <n v="0.35"/>
    <x v="2"/>
    <n v="0.14499999999999999"/>
    <n v="791800"/>
    <n v="38008000"/>
    <x v="0"/>
    <x v="0"/>
    <n v="0"/>
    <n v="0"/>
    <n v="1"/>
    <s v="ok"/>
    <n v="2"/>
    <n v="1"/>
    <n v="3"/>
    <n v="0"/>
    <n v="6"/>
    <s v="Low Risk"/>
    <n v="8"/>
    <s v="6-11 bulan"/>
  </r>
  <r>
    <s v="KRM02363"/>
    <d v="2026-02-13T00:00:00"/>
    <x v="3"/>
    <s v="Maya Fauzi"/>
    <s v="31171003568268"/>
    <n v="23"/>
    <s v="Perempuan"/>
    <x v="1"/>
    <n v="9612000"/>
    <n v="0.18752600915522263"/>
    <x v="6"/>
    <s v="DIY"/>
    <x v="0"/>
    <s v="ADV 160"/>
    <s v="Adventure"/>
    <n v="44416000"/>
    <n v="17766000"/>
    <s v="High"/>
    <n v="0.4"/>
    <x v="3"/>
    <n v="0.14499999999999999"/>
    <n v="1802500"/>
    <n v="32446000"/>
    <x v="0"/>
    <x v="0"/>
    <n v="0"/>
    <n v="0"/>
    <n v="1"/>
    <s v="verifikasi"/>
    <n v="1"/>
    <n v="1"/>
    <n v="1"/>
    <n v="0"/>
    <n v="3"/>
    <s v="Low Risk"/>
    <n v="8"/>
    <s v="6-11 bulan"/>
  </r>
  <r>
    <s v="KRM02364"/>
    <d v="2026-02-24T00:00:00"/>
    <x v="3"/>
    <s v="Yusuf Prasetyo"/>
    <s v="62191501506913"/>
    <n v="25"/>
    <s v="Perempuan"/>
    <x v="5"/>
    <n v="4770000"/>
    <n v="0.37287211740041931"/>
    <x v="13"/>
    <s v="Jawa Barat"/>
    <x v="0"/>
    <s v="Vario 160"/>
    <s v="Matic Mid"/>
    <n v="30936000"/>
    <n v="4640000"/>
    <s v="Medium"/>
    <n v="0.15"/>
    <x v="3"/>
    <n v="0.14499999999999999"/>
    <n v="1778600"/>
    <n v="32015000"/>
    <x v="0"/>
    <x v="0"/>
    <n v="0"/>
    <n v="0"/>
    <n v="1"/>
    <s v="ok"/>
    <n v="3"/>
    <n v="2"/>
    <n v="1"/>
    <n v="0"/>
    <n v="6"/>
    <s v="Low Risk"/>
    <n v="7"/>
    <s v="6-11 bulan"/>
  </r>
  <r>
    <s v="KRM02365"/>
    <d v="2026-06-11T00:00:00"/>
    <x v="0"/>
    <s v="Rahmat Pratama"/>
    <s v="95882511778678"/>
    <n v="52"/>
    <s v="Lakilaki"/>
    <x v="0"/>
    <n v="5130000"/>
    <n v="0.13366471734892788"/>
    <x v="8"/>
    <s v="Banten"/>
    <x v="1"/>
    <s v="Aerox 155"/>
    <s v="Matic Sport"/>
    <n v="31803000"/>
    <n v="7951000"/>
    <s v="Medium"/>
    <n v="0.25"/>
    <x v="1"/>
    <n v="0.14499999999999999"/>
    <n v="685700"/>
    <n v="41144000"/>
    <x v="0"/>
    <x v="0"/>
    <n v="0"/>
    <n v="0"/>
    <n v="1"/>
    <m/>
    <n v="1"/>
    <n v="2"/>
    <n v="4"/>
    <n v="0"/>
    <n v="7"/>
    <s v="Medium Risk"/>
    <n v="4"/>
    <s v="0-5 bulan"/>
  </r>
  <r>
    <s v="KRM02366"/>
    <d v="2026-03-04T00:00:00"/>
    <x v="1"/>
    <s v="Dani Hakim"/>
    <s v="56691902974164"/>
    <n v="52"/>
    <s v="Perempuan"/>
    <x v="9"/>
    <n v="4076000"/>
    <n v="0.3985034347399411"/>
    <x v="2"/>
    <s v="Riau"/>
    <x v="1"/>
    <s v="R15"/>
    <s v="Sport"/>
    <n v="43172000"/>
    <n v="12952000"/>
    <s v="High"/>
    <n v="0.3"/>
    <x v="5"/>
    <n v="0.14499999999999999"/>
    <n v="1624300"/>
    <n v="38984000"/>
    <x v="0"/>
    <x v="0"/>
    <n v="0"/>
    <n v="0"/>
    <n v="1"/>
    <m/>
    <n v="3"/>
    <n v="1"/>
    <n v="1"/>
    <n v="0"/>
    <n v="5"/>
    <s v="Low Risk"/>
    <n v="7"/>
    <s v="6-11 bulan"/>
  </r>
  <r>
    <s v="KRM02368"/>
    <d v="2026-03-30T00:00:00"/>
    <x v="1"/>
    <s v="Dewi Permata"/>
    <s v="46422908834442"/>
    <n v="33"/>
    <s v="Lakilaki"/>
    <x v="9"/>
    <n v="6008000"/>
    <n v="0.28764980026631159"/>
    <x v="10"/>
    <s v="Jawa Timur"/>
    <x v="2"/>
    <s v="Address"/>
    <s v="Matic Mid"/>
    <n v="21308000"/>
    <n v="3196000"/>
    <s v="Medium"/>
    <n v="0.15"/>
    <x v="0"/>
    <n v="0.14499999999999999"/>
    <n v="1728200"/>
    <n v="20738000"/>
    <x v="0"/>
    <x v="0"/>
    <n v="0"/>
    <n v="0"/>
    <n v="1"/>
    <s v="survey ulang"/>
    <n v="2"/>
    <n v="2"/>
    <n v="1"/>
    <n v="0"/>
    <n v="5"/>
    <s v="Low Risk"/>
    <n v="6"/>
    <s v="6-11 bulan"/>
  </r>
  <r>
    <s v="KRM02369"/>
    <d v="2026-04-17T00:00:00"/>
    <x v="2"/>
    <s v="Wahyu Wijaya"/>
    <s v="86471408619572"/>
    <n v="53"/>
    <s v="Lakilaki"/>
    <x v="2"/>
    <n v="2067000"/>
    <n v="0.37677793904209"/>
    <x v="6"/>
    <s v="DIY"/>
    <x v="1"/>
    <s v="R15"/>
    <s v="Sport"/>
    <n v="41676000"/>
    <n v="14587000"/>
    <s v="High"/>
    <n v="0.35"/>
    <x v="1"/>
    <n v="0.14499999999999999"/>
    <n v="778800"/>
    <n v="46729000"/>
    <x v="0"/>
    <x v="0"/>
    <n v="0"/>
    <n v="0"/>
    <n v="1"/>
    <s v="approved"/>
    <n v="3"/>
    <n v="1"/>
    <n v="4"/>
    <n v="0"/>
    <n v="8"/>
    <s v="Medium Risk"/>
    <n v="6"/>
    <s v="6-11 bulan"/>
  </r>
  <r>
    <s v="KRM02370"/>
    <d v="2026-05-14T00:00:00"/>
    <x v="4"/>
    <s v="Rina Cahyono"/>
    <s v="42261107549497"/>
    <n v="26"/>
    <s v="Lakilaki"/>
    <x v="7"/>
    <n v="2117000"/>
    <n v="0.16329711856400567"/>
    <x v="4"/>
    <s v="Kalimantan Selatan"/>
    <x v="2"/>
    <s v="Nex II"/>
    <s v="Matic Entry"/>
    <n v="16159000"/>
    <n v="5656000"/>
    <s v="High"/>
    <n v="0.35"/>
    <x v="2"/>
    <n v="0.14499999999999999"/>
    <n v="345700"/>
    <n v="16594000"/>
    <x v="0"/>
    <x v="0"/>
    <n v="0"/>
    <n v="0"/>
    <n v="1"/>
    <s v="survey ulang"/>
    <n v="1"/>
    <n v="1"/>
    <n v="3"/>
    <n v="0"/>
    <n v="5"/>
    <s v="Low Risk"/>
    <n v="5"/>
    <s v="0-5 bulan"/>
  </r>
  <r>
    <s v="KRM02371"/>
    <d v="2026-04-11T00:00:00"/>
    <x v="2"/>
    <s v="Fitra Kurniawan"/>
    <s v="74251701719358"/>
    <n v="41"/>
    <s v="Lakilaki"/>
    <x v="9"/>
    <n v="4529000"/>
    <n v="0.16261867962022522"/>
    <x v="1"/>
    <s v="Sumatera Selatan"/>
    <x v="0"/>
    <s v="Vario 125"/>
    <s v="Matic Mid"/>
    <n v="24861000"/>
    <n v="2486000"/>
    <s v="Low"/>
    <n v="0.1"/>
    <x v="2"/>
    <n v="0.14499999999999999"/>
    <n v="736500"/>
    <n v="35353000"/>
    <x v="0"/>
    <x v="0"/>
    <n v="0"/>
    <n v="0"/>
    <n v="1"/>
    <s v="approved"/>
    <n v="1"/>
    <n v="3"/>
    <n v="3"/>
    <n v="0"/>
    <n v="7"/>
    <s v="Medium Risk"/>
    <n v="6"/>
    <s v="6-11 bulan"/>
  </r>
  <r>
    <s v="KRM02372"/>
    <d v="2026-01-28T00:00:00"/>
    <x v="5"/>
    <s v="Ayu Fauzi"/>
    <s v="69911710708338"/>
    <n v="22"/>
    <s v="Perempuan"/>
    <x v="1"/>
    <n v="7070000"/>
    <n v="0.19937765205091937"/>
    <x v="15"/>
    <s v="DKI Jakarta"/>
    <x v="1"/>
    <s v="Lexi LX 155"/>
    <s v="Matic Mid"/>
    <n v="29140000"/>
    <n v="2914000"/>
    <s v="Low"/>
    <n v="0.1"/>
    <x v="5"/>
    <n v="0.14499999999999999"/>
    <n v="1409600"/>
    <n v="33832000"/>
    <x v="0"/>
    <x v="0"/>
    <n v="0"/>
    <n v="0"/>
    <n v="1"/>
    <m/>
    <n v="1"/>
    <n v="3"/>
    <n v="1"/>
    <n v="0"/>
    <n v="5"/>
    <s v="Low Risk"/>
    <n v="8"/>
    <s v="6-11 bulan"/>
  </r>
  <r>
    <s v="KRM02373"/>
    <d v="2026-03-11T00:00:00"/>
    <x v="1"/>
    <s v="Tri Wijaya"/>
    <s v="76481501853447"/>
    <n v="53"/>
    <s v="Perempuan"/>
    <x v="0"/>
    <n v="4662000"/>
    <n v="0.39631059631059629"/>
    <x v="6"/>
    <s v="DIY"/>
    <x v="2"/>
    <s v="Address"/>
    <s v="Matic Mid"/>
    <n v="21515000"/>
    <n v="2151000"/>
    <s v="Low"/>
    <n v="0.1"/>
    <x v="0"/>
    <n v="0.14499999999999999"/>
    <n v="1847600"/>
    <n v="22171000"/>
    <x v="0"/>
    <x v="0"/>
    <n v="0"/>
    <n v="0"/>
    <n v="1"/>
    <s v="verifikasi"/>
    <n v="3"/>
    <n v="3"/>
    <n v="1"/>
    <n v="0"/>
    <n v="7"/>
    <s v="Medium Risk"/>
    <n v="7"/>
    <s v="6-11 bulan"/>
  </r>
  <r>
    <s v="KRM02374"/>
    <d v="2026-06-01T00:00:00"/>
    <x v="0"/>
    <s v="Tri Cahyono"/>
    <s v="Invalid"/>
    <n v="38"/>
    <s v="Perempuan"/>
    <x v="1"/>
    <n v="12559000"/>
    <n v="8.1718289672744651E-2"/>
    <x v="16"/>
    <s v="Jawa Timur"/>
    <x v="1"/>
    <s v="Freego"/>
    <s v="Matic Mid"/>
    <n v="22462000"/>
    <n v="3369000"/>
    <s v="Medium"/>
    <n v="0.15"/>
    <x v="5"/>
    <n v="0.14499999999999999"/>
    <n v="1026300"/>
    <n v="24630000"/>
    <x v="0"/>
    <x v="0"/>
    <n v="0"/>
    <n v="0"/>
    <n v="1"/>
    <s v="ok"/>
    <n v="1"/>
    <n v="2"/>
    <n v="1"/>
    <n v="0"/>
    <n v="4"/>
    <s v="Low Risk"/>
    <n v="4"/>
    <s v="0-5 bulan"/>
  </r>
  <r>
    <s v="KRM02375"/>
    <d v="2026-04-29T00:00:00"/>
    <x v="2"/>
    <s v="Rina Wibowo"/>
    <s v="46191507846545"/>
    <n v="25"/>
    <s v="Lakilaki"/>
    <x v="0"/>
    <n v="7391000"/>
    <n v="9.2057908266810984E-2"/>
    <x v="14"/>
    <s v="DKI Jakarta"/>
    <x v="0"/>
    <s v="Revo X"/>
    <s v="Bebek"/>
    <n v="18084000"/>
    <n v="5425000"/>
    <s v="High"/>
    <n v="0.3"/>
    <x v="5"/>
    <n v="0.14499999999999999"/>
    <n v="680400"/>
    <n v="16330000"/>
    <x v="0"/>
    <x v="0"/>
    <n v="0"/>
    <n v="0"/>
    <n v="1"/>
    <s v="verifikasi"/>
    <n v="1"/>
    <n v="1"/>
    <n v="1"/>
    <n v="0"/>
    <n v="3"/>
    <s v="Low Risk"/>
    <n v="5"/>
    <s v="0-5 bulan"/>
  </r>
  <r>
    <s v="KRM02376"/>
    <d v="2026-03-05T00:00:00"/>
    <x v="1"/>
    <s v="Nurul Utami"/>
    <s v="58632707933090"/>
    <n v="40"/>
    <s v="Lakilaki"/>
    <x v="0"/>
    <n v="5437000"/>
    <n v="0.26875114953099133"/>
    <x v="0"/>
    <s v="Bali"/>
    <x v="0"/>
    <s v="Vario 125"/>
    <s v="Matic Mid"/>
    <n v="25524000"/>
    <n v="10210000"/>
    <s v="High"/>
    <n v="0.4"/>
    <x v="0"/>
    <n v="0.14499999999999999"/>
    <n v="1461200"/>
    <n v="17535000"/>
    <x v="0"/>
    <x v="0"/>
    <n v="0"/>
    <n v="0"/>
    <n v="1"/>
    <m/>
    <n v="2"/>
    <n v="1"/>
    <n v="1"/>
    <n v="0"/>
    <n v="4"/>
    <s v="Low Risk"/>
    <n v="7"/>
    <s v="6-11 bulan"/>
  </r>
  <r>
    <s v="KRM02377"/>
    <d v="2026-02-14T00:00:00"/>
    <x v="3"/>
    <s v="Maya Utami"/>
    <s v="38332708503517"/>
    <n v="32"/>
    <s v="Lakilaki"/>
    <x v="0"/>
    <n v="7451000"/>
    <n v="0.15717353375385854"/>
    <x v="7"/>
    <s v="Jawa Barat"/>
    <x v="0"/>
    <s v="Vario 125"/>
    <s v="Matic Mid"/>
    <n v="24736000"/>
    <n v="7421000"/>
    <s v="High"/>
    <n v="0.3"/>
    <x v="3"/>
    <n v="0.14499999999999999"/>
    <n v="1171100"/>
    <n v="21080000"/>
    <x v="0"/>
    <x v="0"/>
    <n v="0"/>
    <n v="0"/>
    <n v="1"/>
    <m/>
    <n v="1"/>
    <n v="1"/>
    <n v="1"/>
    <n v="0"/>
    <n v="3"/>
    <s v="Low Risk"/>
    <n v="8"/>
    <s v="6-11 bulan"/>
  </r>
  <r>
    <s v="KRM02378"/>
    <d v="2026-02-23T00:00:00"/>
    <x v="3"/>
    <s v="Dewi Susanti"/>
    <s v="47481602557063"/>
    <n v="30"/>
    <s v="Perempuan"/>
    <x v="5"/>
    <n v="3649000"/>
    <n v="0.20060290490545354"/>
    <x v="7"/>
    <s v="Jawa Barat"/>
    <x v="2"/>
    <s v="Address"/>
    <s v="Matic Mid"/>
    <n v="20954000"/>
    <n v="7334000"/>
    <s v="High"/>
    <n v="0.35"/>
    <x v="5"/>
    <n v="0.14499999999999999"/>
    <n v="732000"/>
    <n v="17569000"/>
    <x v="0"/>
    <x v="0"/>
    <n v="0"/>
    <n v="0"/>
    <n v="1"/>
    <s v="survey ulang"/>
    <n v="2"/>
    <n v="1"/>
    <n v="1"/>
    <n v="0"/>
    <n v="4"/>
    <s v="Low Risk"/>
    <n v="7"/>
    <s v="6-11 bulan"/>
  </r>
  <r>
    <s v="KRM02379"/>
    <d v="2026-04-17T00:00:00"/>
    <x v="2"/>
    <s v="Dewi Saputra"/>
    <s v="66062408759882"/>
    <n v="49"/>
    <s v="Lakilaki"/>
    <x v="0"/>
    <n v="5610000"/>
    <n v="8.4901960784313724E-2"/>
    <x v="10"/>
    <s v="Jawa Timur"/>
    <x v="0"/>
    <s v="Beat Street"/>
    <s v="Matic Entry"/>
    <n v="18384000"/>
    <n v="6434000"/>
    <s v="High"/>
    <n v="0.35"/>
    <x v="4"/>
    <n v="0.14499999999999999"/>
    <n v="476300"/>
    <n v="17148000"/>
    <x v="0"/>
    <x v="0"/>
    <n v="0"/>
    <n v="0"/>
    <n v="1"/>
    <m/>
    <n v="1"/>
    <n v="1"/>
    <n v="2"/>
    <n v="0"/>
    <n v="4"/>
    <s v="Low Risk"/>
    <n v="6"/>
    <s v="6-11 bulan"/>
  </r>
  <r>
    <s v="KRM02380"/>
    <d v="2026-02-22T00:00:00"/>
    <x v="3"/>
    <s v="Fajar Nugroho"/>
    <s v="62492311993461"/>
    <n v="42"/>
    <s v="Lakilaki"/>
    <x v="0"/>
    <n v="6806000"/>
    <n v="7.0599471054951513E-2"/>
    <x v="7"/>
    <s v="Jawa Barat"/>
    <x v="2"/>
    <s v="Address"/>
    <s v="Matic Mid"/>
    <n v="20091000"/>
    <n v="8036000"/>
    <s v="High"/>
    <n v="0.4"/>
    <x v="4"/>
    <n v="0.14499999999999999"/>
    <n v="480500"/>
    <n v="17299000"/>
    <x v="0"/>
    <x v="0"/>
    <n v="0"/>
    <n v="0"/>
    <n v="1"/>
    <m/>
    <n v="1"/>
    <n v="1"/>
    <n v="2"/>
    <n v="0"/>
    <n v="4"/>
    <s v="Low Risk"/>
    <n v="8"/>
    <s v="6-11 bulan"/>
  </r>
  <r>
    <s v="KRM02381"/>
    <d v="2026-01-06T00:00:00"/>
    <x v="5"/>
    <s v="Indah Setiawan"/>
    <s v="74272512932289"/>
    <n v="23"/>
    <s v="Lakilaki"/>
    <x v="4"/>
    <n v="6028000"/>
    <n v="0.17682481751824816"/>
    <x v="12"/>
    <s v="DKI Jakarta"/>
    <x v="1"/>
    <s v="R15"/>
    <s v="Sport"/>
    <n v="43176000"/>
    <n v="10794000"/>
    <s v="Medium"/>
    <n v="0.25"/>
    <x v="2"/>
    <n v="0.14499999999999999"/>
    <n v="1065900"/>
    <n v="51163000"/>
    <x v="0"/>
    <x v="0"/>
    <n v="0"/>
    <n v="0"/>
    <n v="1"/>
    <m/>
    <n v="1"/>
    <n v="2"/>
    <n v="3"/>
    <n v="0"/>
    <n v="6"/>
    <s v="Low Risk"/>
    <n v="9"/>
    <s v="6-11 bulan"/>
  </r>
  <r>
    <s v="KRM02382"/>
    <d v="2026-03-13T00:00:00"/>
    <x v="1"/>
    <s v="Indah Rahayu"/>
    <s v="75862205526993"/>
    <n v="47"/>
    <s v="Lakilaki"/>
    <x v="3"/>
    <n v="4808000"/>
    <n v="0.10825707154742097"/>
    <x v="4"/>
    <s v="Kalimantan Selatan"/>
    <x v="0"/>
    <s v="Vario 125"/>
    <s v="Matic Mid"/>
    <n v="24328000"/>
    <n v="8515000"/>
    <s v="High"/>
    <n v="0.35"/>
    <x v="2"/>
    <n v="0.14499999999999999"/>
    <n v="520500"/>
    <n v="24985000"/>
    <x v="1"/>
    <x v="4"/>
    <n v="104"/>
    <n v="6"/>
    <n v="5"/>
    <s v="survey ulang"/>
    <n v="1"/>
    <n v="1"/>
    <n v="3"/>
    <n v="4"/>
    <n v="9"/>
    <s v="High Risk"/>
    <n v="7"/>
    <s v="6-11 bulan"/>
  </r>
  <r>
    <s v="KRM02383"/>
    <d v="2026-02-10T00:00:00"/>
    <x v="3"/>
    <s v="Sri Permata"/>
    <s v="95591004692591"/>
    <n v="41"/>
    <s v="Lakilaki"/>
    <x v="5"/>
    <n v="3288000"/>
    <n v="0.37496958637469585"/>
    <x v="20"/>
    <s v="DKI Jakarta"/>
    <x v="1"/>
    <s v="Aerox 155"/>
    <s v="Matic Sport"/>
    <n v="32768000"/>
    <n v="9830000"/>
    <s v="High"/>
    <n v="0.3"/>
    <x v="5"/>
    <n v="0.14499999999999999"/>
    <n v="1232900"/>
    <n v="29589000"/>
    <x v="0"/>
    <x v="0"/>
    <n v="0"/>
    <n v="0"/>
    <n v="1"/>
    <s v="data kurang"/>
    <n v="3"/>
    <n v="1"/>
    <n v="1"/>
    <n v="0"/>
    <n v="5"/>
    <s v="Low Risk"/>
    <n v="8"/>
    <s v="6-11 bulan"/>
  </r>
  <r>
    <s v="KRM02384"/>
    <d v="2026-03-26T00:00:00"/>
    <x v="1"/>
    <s v="Fajar Cahyono"/>
    <s v="97151007919058"/>
    <n v="35"/>
    <s v="Lakilaki"/>
    <x v="4"/>
    <n v="5411000"/>
    <n v="0.38148216595823325"/>
    <x v="17"/>
    <s v="Jawa Barat"/>
    <x v="0"/>
    <s v="Scoopy"/>
    <s v="Matic Stylish"/>
    <n v="24037000"/>
    <n v="2404000"/>
    <s v="Low"/>
    <n v="0.1"/>
    <x v="0"/>
    <n v="0.14499999999999999"/>
    <n v="2064200"/>
    <n v="24770000"/>
    <x v="0"/>
    <x v="0"/>
    <n v="0"/>
    <n v="0"/>
    <n v="1"/>
    <s v="verifikasi"/>
    <n v="3"/>
    <n v="3"/>
    <n v="1"/>
    <n v="0"/>
    <n v="7"/>
    <s v="Medium Risk"/>
    <n v="6"/>
    <s v="6-11 bulan"/>
  </r>
  <r>
    <s v="KRM02385"/>
    <d v="2026-06-06T00:00:00"/>
    <x v="0"/>
    <s v="Eka Susanti"/>
    <s v="97792705532460"/>
    <n v="40"/>
    <s v="Lakilaki"/>
    <x v="3"/>
    <n v="4394000"/>
    <n v="9.2694583522985888E-2"/>
    <x v="3"/>
    <s v="Sulawesi Selatan"/>
    <x v="0"/>
    <s v="Genio"/>
    <s v="Matic Entry"/>
    <n v="19038000"/>
    <n v="6663000"/>
    <s v="High"/>
    <n v="0.35"/>
    <x v="2"/>
    <n v="0.14499999999999999"/>
    <n v="407300"/>
    <n v="19552000"/>
    <x v="0"/>
    <x v="0"/>
    <n v="0"/>
    <n v="0"/>
    <n v="1"/>
    <s v="data kurang"/>
    <n v="1"/>
    <n v="1"/>
    <n v="3"/>
    <n v="0"/>
    <n v="5"/>
    <s v="Low Risk"/>
    <n v="4"/>
    <s v="0-5 bulan"/>
  </r>
  <r>
    <s v="KRM02386"/>
    <d v="2026-05-17T00:00:00"/>
    <x v="4"/>
    <s v="Dani Kurniawan"/>
    <s v="81792112597299"/>
    <n v="45"/>
    <s v="Lakilaki"/>
    <x v="3"/>
    <n v="6781000"/>
    <n v="8.4707270314112959E-2"/>
    <x v="5"/>
    <s v="Kalimantan Timur"/>
    <x v="2"/>
    <s v="Address"/>
    <s v="Matic Mid"/>
    <n v="20586000"/>
    <n v="6176000"/>
    <s v="High"/>
    <n v="0.3"/>
    <x v="4"/>
    <n v="0.14499999999999999"/>
    <n v="574400"/>
    <n v="20679000"/>
    <x v="0"/>
    <x v="0"/>
    <n v="0"/>
    <n v="0"/>
    <n v="1"/>
    <m/>
    <n v="1"/>
    <n v="1"/>
    <n v="2"/>
    <n v="0"/>
    <n v="4"/>
    <s v="Low Risk"/>
    <n v="5"/>
    <s v="0-5 bulan"/>
  </r>
  <r>
    <s v="KRM02387"/>
    <d v="2026-01-23T00:00:00"/>
    <x v="5"/>
    <s v="Eka Rahayu"/>
    <s v="70702010531580"/>
    <n v="41"/>
    <s v="Lakilaki"/>
    <x v="1"/>
    <n v="3928000"/>
    <n v="0.27293788187372708"/>
    <x v="16"/>
    <s v="Jawa Timur"/>
    <x v="0"/>
    <s v="Beat Street"/>
    <s v="Matic Entry"/>
    <n v="18726000"/>
    <n v="7490000"/>
    <s v="High"/>
    <n v="0.4"/>
    <x v="0"/>
    <n v="0.14499999999999999"/>
    <n v="1072100"/>
    <n v="12865000"/>
    <x v="0"/>
    <x v="0"/>
    <n v="0"/>
    <n v="0"/>
    <n v="1"/>
    <m/>
    <n v="2"/>
    <n v="1"/>
    <n v="1"/>
    <n v="0"/>
    <n v="4"/>
    <s v="Low Risk"/>
    <n v="8"/>
    <s v="6-11 bulan"/>
  </r>
  <r>
    <s v="KRM02388"/>
    <s v="Data Tidak Lengkap"/>
    <x v="7"/>
    <s v="Tidak Diketahui"/>
    <s v="Data Tidak Lengkap"/>
    <n v="26"/>
    <s v="Lakilaki"/>
    <x v="6"/>
    <n v="5514000"/>
    <n v="8.5110627493652516E-2"/>
    <x v="18"/>
    <s v="Jawa Tengah"/>
    <x v="0"/>
    <s v="Scoopy"/>
    <s v="Matic Stylish"/>
    <n v="23762461"/>
    <n v="9505000"/>
    <s v="High"/>
    <n v="0.4"/>
    <x v="2"/>
    <n v="0.14499999999999999"/>
    <n v="469300"/>
    <n v="22527000"/>
    <x v="0"/>
    <x v="0"/>
    <n v="0"/>
    <n v="0"/>
    <n v="1"/>
    <s v="approved"/>
    <n v="1"/>
    <n v="1"/>
    <n v="3"/>
    <n v="0"/>
    <n v="5"/>
    <s v="Low Risk"/>
    <s v="N/A"/>
    <s v="N/A"/>
  </r>
  <r>
    <s v="KRM02389"/>
    <d v="2026-03-17T00:00:00"/>
    <x v="1"/>
    <s v="Hendra Fauzi"/>
    <s v="91951511611672"/>
    <n v="28"/>
    <s v="Perempuan"/>
    <x v="9"/>
    <n v="5446000"/>
    <n v="0.1987146529562982"/>
    <x v="20"/>
    <s v="DKI Jakarta"/>
    <x v="0"/>
    <s v="Vario 125"/>
    <s v="Matic Mid"/>
    <n v="24614000"/>
    <n v="8615000"/>
    <s v="High"/>
    <n v="0.35"/>
    <x v="3"/>
    <n v="0.14499999999999999"/>
    <n v="1082200"/>
    <n v="19479000"/>
    <x v="0"/>
    <x v="0"/>
    <n v="0"/>
    <n v="0"/>
    <n v="1"/>
    <m/>
    <n v="1"/>
    <n v="1"/>
    <n v="1"/>
    <n v="0"/>
    <n v="3"/>
    <s v="Low Risk"/>
    <n v="7"/>
    <s v="6-11 bulan"/>
  </r>
  <r>
    <s v="KRM02390"/>
    <d v="2026-05-04T00:00:00"/>
    <x v="4"/>
    <s v="Tri Permata"/>
    <s v="70471412897412"/>
    <n v="22"/>
    <s v="Perempuan"/>
    <x v="6"/>
    <n v="5604000"/>
    <n v="0.14172019985724482"/>
    <x v="3"/>
    <s v="Sulawesi Selatan"/>
    <x v="0"/>
    <s v="Scoopy"/>
    <s v="Matic Stylish"/>
    <n v="24627000"/>
    <n v="9851000"/>
    <s v="High"/>
    <n v="0.4"/>
    <x v="5"/>
    <n v="0.14499999999999999"/>
    <n v="794200"/>
    <n v="19061000"/>
    <x v="0"/>
    <x v="0"/>
    <n v="0"/>
    <n v="0"/>
    <n v="1"/>
    <m/>
    <n v="1"/>
    <n v="1"/>
    <n v="1"/>
    <n v="0"/>
    <n v="3"/>
    <s v="Low Risk"/>
    <n v="5"/>
    <s v="0-5 bulan"/>
  </r>
  <r>
    <s v="KRM02391"/>
    <d v="2026-05-06T00:00:00"/>
    <x v="4"/>
    <s v="Hendra Pratama"/>
    <s v="40491506572508"/>
    <n v="54"/>
    <s v="Perempuan"/>
    <x v="3"/>
    <n v="4304000"/>
    <n v="0.17093401486988846"/>
    <x v="11"/>
    <s v="Sumatera Utara"/>
    <x v="0"/>
    <s v="PCX 160"/>
    <s v="Matic Premium"/>
    <n v="36554000"/>
    <n v="10966000"/>
    <s v="High"/>
    <n v="0.3"/>
    <x v="1"/>
    <n v="0.14499999999999999"/>
    <n v="735700"/>
    <n v="44139000"/>
    <x v="0"/>
    <x v="0"/>
    <n v="0"/>
    <n v="0"/>
    <n v="1"/>
    <s v="data kurang"/>
    <n v="1"/>
    <n v="1"/>
    <n v="4"/>
    <n v="0"/>
    <n v="6"/>
    <s v="Low Risk"/>
    <n v="5"/>
    <s v="0-5 bulan"/>
  </r>
  <r>
    <s v="KRM02392"/>
    <d v="2026-05-15T00:00:00"/>
    <x v="4"/>
    <s v="Joko Santoso"/>
    <s v="51652111676650"/>
    <n v="23"/>
    <s v="Perempuan"/>
    <x v="0"/>
    <n v="5031000"/>
    <n v="0.70993838203140525"/>
    <x v="6"/>
    <s v="DIY"/>
    <x v="1"/>
    <s v="XMAX 250"/>
    <s v="Maxi Scooter"/>
    <n v="62123000"/>
    <n v="9318000"/>
    <s v="Medium"/>
    <n v="0.15"/>
    <x v="3"/>
    <n v="0.14499999999999999"/>
    <n v="3571700"/>
    <n v="64290000"/>
    <x v="0"/>
    <x v="0"/>
    <n v="0"/>
    <n v="0"/>
    <n v="1"/>
    <m/>
    <n v="4"/>
    <n v="2"/>
    <n v="1"/>
    <n v="0"/>
    <n v="7"/>
    <s v="Medium Risk"/>
    <n v="5"/>
    <s v="0-5 bulan"/>
  </r>
  <r>
    <s v="KRM02393"/>
    <d v="2026-05-12T00:00:00"/>
    <x v="4"/>
    <s v="Dian Hakim"/>
    <s v="80541202854888"/>
    <n v="48"/>
    <s v="Perempuan"/>
    <x v="3"/>
    <n v="4488000"/>
    <n v="0.15267379679144386"/>
    <x v="1"/>
    <s v="Sumatera Selatan"/>
    <x v="2"/>
    <s v="Address"/>
    <s v="Matic Mid"/>
    <n v="21246000"/>
    <n v="8498000"/>
    <s v="High"/>
    <n v="0.4"/>
    <x v="5"/>
    <n v="0.14499999999999999"/>
    <n v="685200"/>
    <n v="16445000"/>
    <x v="0"/>
    <x v="0"/>
    <n v="0"/>
    <n v="0"/>
    <n v="1"/>
    <s v="verifikasi"/>
    <n v="1"/>
    <n v="1"/>
    <n v="1"/>
    <n v="0"/>
    <n v="3"/>
    <s v="Low Risk"/>
    <n v="5"/>
    <s v="0-5 bulan"/>
  </r>
  <r>
    <s v="KRM02394"/>
    <d v="2026-04-17T00:00:00"/>
    <x v="2"/>
    <s v="Wahyu Anggraini"/>
    <s v="43662010539705"/>
    <n v="58"/>
    <s v="Lakilaki"/>
    <x v="6"/>
    <n v="4750000"/>
    <n v="0.41141052631578945"/>
    <x v="19"/>
    <s v="Jawa Barat"/>
    <x v="0"/>
    <s v="Scoopy"/>
    <s v="Matic Stylish"/>
    <n v="24094000"/>
    <n v="3614000"/>
    <s v="Medium"/>
    <n v="0.15"/>
    <x v="0"/>
    <n v="0.14499999999999999"/>
    <n v="1954200"/>
    <n v="23450000"/>
    <x v="0"/>
    <x v="0"/>
    <n v="0"/>
    <n v="0"/>
    <n v="1"/>
    <s v="ok"/>
    <n v="4"/>
    <n v="2"/>
    <n v="1"/>
    <n v="0"/>
    <n v="7"/>
    <s v="Medium Risk"/>
    <n v="6"/>
    <s v="6-11 bulan"/>
  </r>
  <r>
    <s v="KRM02395"/>
    <d v="2026-03-18T00:00:00"/>
    <x v="1"/>
    <s v="Dewi Wijaya"/>
    <s v="52672308731123"/>
    <n v="31"/>
    <s v="Perempuan"/>
    <x v="0"/>
    <n v="7402000"/>
    <n v="0.39400162118346393"/>
    <x v="9"/>
    <s v="Jawa Tengah"/>
    <x v="1"/>
    <s v="R15"/>
    <s v="Sport"/>
    <n v="40754000"/>
    <n v="10189000"/>
    <s v="Medium"/>
    <n v="0.25"/>
    <x v="0"/>
    <n v="0.14499999999999999"/>
    <n v="2916400"/>
    <n v="34997000"/>
    <x v="0"/>
    <x v="0"/>
    <n v="0"/>
    <n v="0"/>
    <n v="1"/>
    <m/>
    <n v="3"/>
    <n v="2"/>
    <n v="1"/>
    <n v="0"/>
    <n v="6"/>
    <s v="Low Risk"/>
    <n v="7"/>
    <s v="6-11 bulan"/>
  </r>
  <r>
    <s v="KRM02396"/>
    <d v="2026-02-20T00:00:00"/>
    <x v="3"/>
    <s v="Tri Utami"/>
    <s v="85472512556640"/>
    <n v="24"/>
    <s v="Lakilaki"/>
    <x v="0"/>
    <n v="7835000"/>
    <n v="0.30613911933631144"/>
    <x v="20"/>
    <s v="DKI Jakarta"/>
    <x v="1"/>
    <s v="MT15"/>
    <s v="Sport Naked"/>
    <n v="38674000"/>
    <n v="13536000"/>
    <s v="High"/>
    <n v="0.35"/>
    <x v="0"/>
    <n v="0.14499999999999999"/>
    <n v="2398600"/>
    <n v="28783000"/>
    <x v="0"/>
    <x v="0"/>
    <n v="0"/>
    <n v="0"/>
    <n v="1"/>
    <s v="survey ulang"/>
    <n v="3"/>
    <n v="1"/>
    <n v="1"/>
    <n v="0"/>
    <n v="5"/>
    <s v="Low Risk"/>
    <n v="8"/>
    <s v="6-11 bulan"/>
  </r>
  <r>
    <s v="KRM02397"/>
    <d v="2026-05-17T00:00:00"/>
    <x v="4"/>
    <s v="Tri Sari"/>
    <s v="53632610722996"/>
    <n v="47"/>
    <s v="Perempuan"/>
    <x v="7"/>
    <n v="3845000"/>
    <n v="0.23245773732119637"/>
    <x v="2"/>
    <s v="Riau"/>
    <x v="1"/>
    <s v="NMAX 155"/>
    <s v="Matic Premium"/>
    <n v="34496000"/>
    <n v="12074000"/>
    <s v="High"/>
    <n v="0.35"/>
    <x v="4"/>
    <n v="0.14499999999999999"/>
    <n v="893800"/>
    <n v="32176000"/>
    <x v="0"/>
    <x v="0"/>
    <n v="0"/>
    <n v="0"/>
    <n v="1"/>
    <m/>
    <n v="2"/>
    <n v="1"/>
    <n v="2"/>
    <n v="0"/>
    <n v="5"/>
    <s v="Low Risk"/>
    <n v="5"/>
    <s v="0-5 bulan"/>
  </r>
  <r>
    <s v="KRM02398"/>
    <d v="2026-04-03T00:00:00"/>
    <x v="2"/>
    <s v="Indah Rahayu"/>
    <s v="35391203817624"/>
    <n v="31"/>
    <s v="Perempuan"/>
    <x v="1"/>
    <n v="11530000"/>
    <n v="5.5732870771899395E-2"/>
    <x v="13"/>
    <s v="Jawa Barat"/>
    <x v="0"/>
    <s v="Vario 125"/>
    <s v="Matic Mid"/>
    <n v="24403000"/>
    <n v="4881000"/>
    <s v="Medium"/>
    <n v="0.2"/>
    <x v="2"/>
    <n v="0.14499999999999999"/>
    <n v="642600"/>
    <n v="30845000"/>
    <x v="0"/>
    <x v="0"/>
    <n v="0"/>
    <n v="0"/>
    <n v="1"/>
    <s v="survey ulang"/>
    <n v="1"/>
    <n v="2"/>
    <n v="3"/>
    <n v="0"/>
    <n v="6"/>
    <s v="Low Risk"/>
    <n v="6"/>
    <s v="6-11 bulan"/>
  </r>
  <r>
    <s v="KRM02399"/>
    <d v="2026-02-09T00:00:00"/>
    <x v="3"/>
    <s v="Agus Anggraini"/>
    <s v="53382207817392"/>
    <n v="57"/>
    <s v="Perempuan"/>
    <x v="0"/>
    <n v="6574000"/>
    <n v="0.17588986918162458"/>
    <x v="6"/>
    <s v="DIY"/>
    <x v="1"/>
    <s v="MT15"/>
    <s v="Sport Naked"/>
    <n v="38678000"/>
    <n v="9670000"/>
    <s v="Medium"/>
    <n v="0.25"/>
    <x v="4"/>
    <n v="0.14499999999999999"/>
    <n v="1156300"/>
    <n v="41627000"/>
    <x v="0"/>
    <x v="0"/>
    <n v="0"/>
    <n v="0"/>
    <n v="1"/>
    <s v="verifikasi"/>
    <n v="1"/>
    <n v="2"/>
    <n v="2"/>
    <n v="0"/>
    <n v="5"/>
    <s v="Low Risk"/>
    <n v="8"/>
    <s v="6-11 bulan"/>
  </r>
  <r>
    <s v="KRM02400"/>
    <d v="2026-05-14T00:00:00"/>
    <x v="4"/>
    <s v="Ahmad Hidayah"/>
    <s v="85082906638113"/>
    <n v="35"/>
    <s v="Perempuan"/>
    <x v="9"/>
    <n v="6376000"/>
    <n v="0.17043601003764117"/>
    <x v="6"/>
    <s v="DIY"/>
    <x v="0"/>
    <s v="Vario 125"/>
    <s v="Matic Mid"/>
    <n v="25271000"/>
    <n v="5054000"/>
    <s v="Medium"/>
    <n v="0.2"/>
    <x v="5"/>
    <n v="0.14499999999999999"/>
    <n v="1086700"/>
    <n v="26080000"/>
    <x v="0"/>
    <x v="0"/>
    <n v="0"/>
    <n v="0"/>
    <n v="1"/>
    <s v="data kurang"/>
    <n v="1"/>
    <n v="2"/>
    <n v="1"/>
    <n v="0"/>
    <n v="4"/>
    <s v="Low Risk"/>
    <n v="5"/>
    <s v="0-5 bulan"/>
  </r>
  <r>
    <s v="KRM02401"/>
    <d v="2026-04-04T00:00:00"/>
    <x v="2"/>
    <s v="Hendra Anggraini"/>
    <s v="99891908803278"/>
    <n v="26"/>
    <s v="Perempuan"/>
    <x v="9"/>
    <n v="4026000"/>
    <n v="0.39344262295081966"/>
    <x v="7"/>
    <s v="Jawa Barat"/>
    <x v="1"/>
    <s v="Lexi LX 155"/>
    <s v="Matic Mid"/>
    <n v="29273000"/>
    <n v="5855000"/>
    <s v="Medium"/>
    <n v="0.2"/>
    <x v="3"/>
    <n v="0.14499999999999999"/>
    <n v="1584000"/>
    <n v="28512000"/>
    <x v="0"/>
    <x v="0"/>
    <n v="0"/>
    <n v="0"/>
    <n v="1"/>
    <m/>
    <n v="3"/>
    <n v="2"/>
    <n v="1"/>
    <n v="0"/>
    <n v="6"/>
    <s v="Low Risk"/>
    <n v="6"/>
    <s v="6-11 bulan"/>
  </r>
  <r>
    <s v="KRM02402"/>
    <d v="2026-01-04T00:00:00"/>
    <x v="5"/>
    <s v="Fitra Wibowo"/>
    <s v="47032901814381"/>
    <n v="35"/>
    <s v="Perempuan"/>
    <x v="6"/>
    <n v="6882000"/>
    <n v="9.8198198198198194E-2"/>
    <x v="10"/>
    <s v="Jawa Timur"/>
    <x v="1"/>
    <s v="MT15"/>
    <s v="Sport Naked"/>
    <n v="39180000"/>
    <n v="15672000"/>
    <s v="High"/>
    <n v="0.4"/>
    <x v="1"/>
    <n v="0.14499999999999999"/>
    <n v="675800"/>
    <n v="40551000"/>
    <x v="0"/>
    <x v="0"/>
    <n v="0"/>
    <n v="0"/>
    <n v="1"/>
    <s v="data kurang"/>
    <n v="1"/>
    <n v="1"/>
    <n v="4"/>
    <n v="0"/>
    <n v="6"/>
    <s v="Low Risk"/>
    <n v="9"/>
    <s v="6-11 bulan"/>
  </r>
  <r>
    <s v="KRM02403"/>
    <d v="2026-04-16T00:00:00"/>
    <x v="2"/>
    <s v="Ayu Utami"/>
    <s v="39181304811658"/>
    <n v="32"/>
    <s v="Perempuan"/>
    <x v="0"/>
    <n v="4523000"/>
    <n v="0.18003537475127129"/>
    <x v="3"/>
    <s v="Sulawesi Selatan"/>
    <x v="1"/>
    <s v="Aerox 155"/>
    <s v="Matic Sport"/>
    <n v="30923000"/>
    <n v="6185000"/>
    <s v="Medium"/>
    <n v="0.2"/>
    <x v="2"/>
    <n v="0.14499999999999999"/>
    <n v="814300"/>
    <n v="39087000"/>
    <x v="0"/>
    <x v="0"/>
    <n v="0"/>
    <n v="0"/>
    <n v="1"/>
    <m/>
    <n v="1"/>
    <n v="2"/>
    <n v="3"/>
    <n v="0"/>
    <n v="6"/>
    <s v="Low Risk"/>
    <n v="6"/>
    <s v="6-11 bulan"/>
  </r>
  <r>
    <s v="KRM02404"/>
    <d v="2026-02-16T00:00:00"/>
    <x v="3"/>
    <s v="Yusuf Anggraini"/>
    <s v="76922709902720"/>
    <n v="56"/>
    <s v="Lakilaki"/>
    <x v="0"/>
    <n v="7832000"/>
    <n v="6.2231869254341161E-2"/>
    <x v="11"/>
    <s v="Sumatera Utara"/>
    <x v="0"/>
    <s v="Genio"/>
    <s v="Matic Entry"/>
    <n v="18812000"/>
    <n v="6584000"/>
    <s v="High"/>
    <n v="0.35"/>
    <x v="4"/>
    <n v="0.14499999999999999"/>
    <n v="487400"/>
    <n v="17547000"/>
    <x v="0"/>
    <x v="0"/>
    <n v="0"/>
    <n v="0"/>
    <n v="1"/>
    <s v="verifikasi"/>
    <n v="1"/>
    <n v="1"/>
    <n v="2"/>
    <n v="0"/>
    <n v="4"/>
    <s v="Low Risk"/>
    <n v="8"/>
    <s v="6-11 bulan"/>
  </r>
  <r>
    <s v="KRM02405"/>
    <d v="2026-08-05T00:00:00"/>
    <x v="9"/>
    <s v="Wahyu Anggraini"/>
    <s v="67431311915313"/>
    <n v="56"/>
    <s v="Perempuan"/>
    <x v="5"/>
    <n v="3944000"/>
    <n v="0.7130831643002028"/>
    <x v="20"/>
    <s v="DKI Jakarta"/>
    <x v="1"/>
    <s v="NMAX 155"/>
    <s v="Matic Premium"/>
    <n v="34676000"/>
    <n v="5201000"/>
    <s v="Medium"/>
    <n v="0.15"/>
    <x v="0"/>
    <n v="0.14499999999999999"/>
    <n v="2812400"/>
    <n v="33749000"/>
    <x v="0"/>
    <x v="0"/>
    <n v="0"/>
    <n v="0"/>
    <n v="1"/>
    <m/>
    <n v="4"/>
    <n v="2"/>
    <n v="1"/>
    <n v="0"/>
    <n v="7"/>
    <s v="Medium Risk"/>
    <n v="2"/>
    <s v="0-5 bulan"/>
  </r>
  <r>
    <s v="KRM02406"/>
    <d v="2026-02-09T00:00:00"/>
    <x v="3"/>
    <s v="Bagus Nugroho"/>
    <s v="99462401627364"/>
    <n v="46"/>
    <s v="Perempuan"/>
    <x v="0"/>
    <n v="7668000"/>
    <n v="0.18275952008346374"/>
    <x v="5"/>
    <s v="Kalimantan Timur"/>
    <x v="3"/>
    <s v="Dazz"/>
    <s v="Matic Entry"/>
    <n v="16319000"/>
    <n v="1632000"/>
    <s v="Low"/>
    <n v="0.1"/>
    <x v="0"/>
    <n v="0.14499999999999999"/>
    <n v="1401400"/>
    <n v="16817000"/>
    <x v="0"/>
    <x v="0"/>
    <n v="0"/>
    <n v="0"/>
    <n v="1"/>
    <s v="verifikasi"/>
    <n v="1"/>
    <n v="3"/>
    <n v="1"/>
    <n v="0"/>
    <n v="5"/>
    <s v="Low Risk"/>
    <n v="8"/>
    <s v="6-11 bulan"/>
  </r>
  <r>
    <s v="KRM02407"/>
    <d v="2026-02-19T00:00:00"/>
    <x v="3"/>
    <s v="Agus Sari"/>
    <s v="92071705578298"/>
    <n v="55"/>
    <s v="Lakilaki"/>
    <x v="0"/>
    <n v="6344000"/>
    <n v="6.9278058007566201E-2"/>
    <x v="4"/>
    <s v="Kalimantan Selatan"/>
    <x v="0"/>
    <s v="Vario 125"/>
    <s v="Matic Mid"/>
    <n v="25479000"/>
    <n v="10192000"/>
    <s v="High"/>
    <n v="0.4"/>
    <x v="1"/>
    <n v="0.14499999999999999"/>
    <n v="439500"/>
    <n v="26371000"/>
    <x v="0"/>
    <x v="0"/>
    <n v="0"/>
    <n v="0"/>
    <n v="1"/>
    <m/>
    <n v="1"/>
    <n v="1"/>
    <n v="4"/>
    <n v="0"/>
    <n v="6"/>
    <s v="Low Risk"/>
    <n v="8"/>
    <s v="6-11 bulan"/>
  </r>
  <r>
    <s v="KRM02408"/>
    <d v="2026-01-29T00:00:00"/>
    <x v="5"/>
    <s v="Indah Fauzi"/>
    <s v="51452409898459"/>
    <n v="36"/>
    <s v="Lakilaki"/>
    <x v="6"/>
    <n v="5903000"/>
    <n v="7.4402846010503135E-2"/>
    <x v="12"/>
    <s v="DKI Jakarta"/>
    <x v="1"/>
    <s v="Freego"/>
    <s v="Matic Mid"/>
    <n v="22239000"/>
    <n v="8895000"/>
    <s v="High"/>
    <n v="0.4"/>
    <x v="2"/>
    <n v="0.14499999999999999"/>
    <n v="439200"/>
    <n v="21083000"/>
    <x v="0"/>
    <x v="0"/>
    <n v="0"/>
    <n v="0"/>
    <n v="1"/>
    <m/>
    <n v="1"/>
    <n v="1"/>
    <n v="3"/>
    <n v="0"/>
    <n v="5"/>
    <s v="Low Risk"/>
    <n v="8"/>
    <s v="6-11 bulan"/>
  </r>
  <r>
    <s v="KRM02409"/>
    <d v="2026-02-03T00:00:00"/>
    <x v="3"/>
    <s v="Tri Sari"/>
    <s v="91682907904312"/>
    <n v="38"/>
    <s v="Perempuan"/>
    <x v="7"/>
    <n v="3331000"/>
    <n v="0.51651155809066351"/>
    <x v="7"/>
    <s v="Jawa Barat"/>
    <x v="0"/>
    <s v="Genio"/>
    <s v="Matic Entry"/>
    <n v="20036000"/>
    <n v="2004000"/>
    <s v="Low"/>
    <n v="0.1"/>
    <x v="0"/>
    <n v="0.14499999999999999"/>
    <n v="1720500"/>
    <n v="20646000"/>
    <x v="0"/>
    <x v="0"/>
    <n v="0"/>
    <n v="0"/>
    <n v="1"/>
    <m/>
    <n v="4"/>
    <n v="3"/>
    <n v="1"/>
    <n v="0"/>
    <n v="8"/>
    <s v="Medium Risk"/>
    <n v="8"/>
    <s v="6-11 bulan"/>
  </r>
  <r>
    <s v="KRM02410"/>
    <d v="2026-01-24T00:00:00"/>
    <x v="5"/>
    <s v="Fitra Cahyono"/>
    <s v="34641912633647"/>
    <n v="36"/>
    <s v="Perempuan"/>
    <x v="8"/>
    <n v="3098000"/>
    <n v="0.3936410587475791"/>
    <x v="5"/>
    <s v="Kalimantan Timur"/>
    <x v="1"/>
    <s v="Aerox 155"/>
    <s v="Matic Sport"/>
    <n v="32413000"/>
    <n v="9724000"/>
    <s v="High"/>
    <n v="0.3"/>
    <x v="5"/>
    <n v="0.14499999999999999"/>
    <n v="1219500"/>
    <n v="29268000"/>
    <x v="0"/>
    <x v="0"/>
    <n v="0"/>
    <n v="0"/>
    <n v="1"/>
    <s v="survey ulang"/>
    <n v="3"/>
    <n v="1"/>
    <n v="1"/>
    <n v="0"/>
    <n v="5"/>
    <s v="Low Risk"/>
    <n v="8"/>
    <s v="6-11 bulan"/>
  </r>
  <r>
    <s v="KRM02411"/>
    <d v="2026-02-12T00:00:00"/>
    <x v="3"/>
    <s v="Lestari Santoso"/>
    <s v="31841502781957"/>
    <n v="22"/>
    <s v="Lakilaki"/>
    <x v="9"/>
    <n v="4464000"/>
    <n v="0.20784050179211469"/>
    <x v="20"/>
    <s v="DKI Jakarta"/>
    <x v="1"/>
    <s v="Lexi LX 155"/>
    <s v="Matic Mid"/>
    <n v="28768000"/>
    <n v="11507000"/>
    <s v="High"/>
    <n v="0.4"/>
    <x v="5"/>
    <n v="0.14499999999999999"/>
    <n v="927800"/>
    <n v="22266000"/>
    <x v="0"/>
    <x v="0"/>
    <n v="0"/>
    <n v="0"/>
    <n v="1"/>
    <s v="approved"/>
    <n v="2"/>
    <n v="1"/>
    <n v="1"/>
    <n v="0"/>
    <n v="4"/>
    <s v="Low Risk"/>
    <n v="8"/>
    <s v="6-11 bulan"/>
  </r>
  <r>
    <s v="KRM02412"/>
    <d v="2026-05-19T00:00:00"/>
    <x v="4"/>
    <s v="Agus Fauzi"/>
    <s v="53292505997281"/>
    <n v="28"/>
    <s v="Perempuan"/>
    <x v="3"/>
    <n v="4496000"/>
    <n v="0.5177491103202847"/>
    <x v="15"/>
    <s v="DKI Jakarta"/>
    <x v="1"/>
    <s v="Lexi LX 155"/>
    <s v="Matic Mid"/>
    <n v="28701000"/>
    <n v="4305000"/>
    <s v="Medium"/>
    <n v="0.15"/>
    <x v="0"/>
    <n v="0.14499999999999999"/>
    <n v="2327800"/>
    <n v="27933000"/>
    <x v="0"/>
    <x v="0"/>
    <n v="0"/>
    <n v="0"/>
    <n v="1"/>
    <s v="ok"/>
    <n v="4"/>
    <n v="2"/>
    <n v="1"/>
    <n v="0"/>
    <n v="7"/>
    <s v="Medium Risk"/>
    <n v="5"/>
    <s v="0-5 bulan"/>
  </r>
  <r>
    <s v="KRM02413"/>
    <d v="2026-01-17T00:00:00"/>
    <x v="5"/>
    <s v="Tri Kurniawan"/>
    <s v="70932608813593"/>
    <n v="56"/>
    <s v="Lakilaki"/>
    <x v="3"/>
    <n v="5620000"/>
    <n v="0.11048042704626335"/>
    <x v="0"/>
    <s v="Bali"/>
    <x v="1"/>
    <s v="NMAX 155"/>
    <s v="Matic Premium"/>
    <n v="35994000"/>
    <n v="14397000"/>
    <s v="High"/>
    <n v="0.4"/>
    <x v="1"/>
    <n v="0.14499999999999999"/>
    <n v="620900"/>
    <n v="37254000"/>
    <x v="0"/>
    <x v="0"/>
    <n v="0"/>
    <n v="0"/>
    <n v="1"/>
    <s v="survey ulang"/>
    <n v="1"/>
    <n v="1"/>
    <n v="4"/>
    <n v="0"/>
    <n v="6"/>
    <s v="Low Risk"/>
    <n v="9"/>
    <s v="6-11 bulan"/>
  </r>
  <r>
    <s v="KRM02414"/>
    <d v="2026-05-29T00:00:00"/>
    <x v="4"/>
    <s v="Yusuf Hidayah"/>
    <s v="64771810899041"/>
    <n v="26"/>
    <s v="Perempuan"/>
    <x v="5"/>
    <n v="2930000"/>
    <n v="0.48245733788395906"/>
    <x v="12"/>
    <s v="DKI Jakarta"/>
    <x v="0"/>
    <s v="CB150R"/>
    <s v="Sport"/>
    <n v="30940000"/>
    <n v="4641000"/>
    <s v="Medium"/>
    <n v="0.15"/>
    <x v="5"/>
    <n v="0.14499999999999999"/>
    <n v="1413600"/>
    <n v="33925000"/>
    <x v="0"/>
    <x v="0"/>
    <n v="0"/>
    <n v="0"/>
    <n v="1"/>
    <m/>
    <n v="4"/>
    <n v="2"/>
    <n v="1"/>
    <n v="0"/>
    <n v="7"/>
    <s v="Medium Risk"/>
    <n v="4"/>
    <s v="0-5 bulan"/>
  </r>
  <r>
    <s v="KRM02415"/>
    <d v="2026-02-15T00:00:00"/>
    <x v="3"/>
    <s v="Yusuf Sari"/>
    <s v="48901007862189"/>
    <n v="29"/>
    <s v="Lakilaki"/>
    <x v="4"/>
    <n v="6688000"/>
    <n v="0.16372607655502391"/>
    <x v="1"/>
    <s v="Sumatera Selatan"/>
    <x v="3"/>
    <s v="Dazz"/>
    <s v="Matic Entry"/>
    <n v="16393000"/>
    <n v="4918000"/>
    <s v="High"/>
    <n v="0.3"/>
    <x v="0"/>
    <n v="0.14499999999999999"/>
    <n v="1095000"/>
    <n v="13139000"/>
    <x v="1"/>
    <x v="4"/>
    <n v="175"/>
    <n v="8"/>
    <n v="5"/>
    <m/>
    <n v="1"/>
    <n v="1"/>
    <n v="1"/>
    <n v="4"/>
    <n v="7"/>
    <s v="Medium Risk"/>
    <n v="8"/>
    <s v="6-11 bulan"/>
  </r>
  <r>
    <s v="KRM02416"/>
    <d v="2026-06-18T00:00:00"/>
    <x v="0"/>
    <s v="Tri Prasetyo"/>
    <s v="71422910987355"/>
    <n v="22"/>
    <s v="Perempuan"/>
    <x v="3"/>
    <n v="6212000"/>
    <n v="0.18208306503541533"/>
    <x v="12"/>
    <s v="DKI Jakarta"/>
    <x v="0"/>
    <s v="CB150R"/>
    <s v="Sport"/>
    <n v="31529000"/>
    <n v="3153000"/>
    <s v="Low"/>
    <n v="0.1"/>
    <x v="4"/>
    <n v="0.14499999999999999"/>
    <n v="1131100"/>
    <n v="40719000"/>
    <x v="0"/>
    <x v="0"/>
    <n v="0"/>
    <n v="0"/>
    <n v="1"/>
    <s v="approved"/>
    <n v="1"/>
    <n v="3"/>
    <n v="2"/>
    <n v="0"/>
    <n v="6"/>
    <s v="Low Risk"/>
    <n v="4"/>
    <s v="0-5 bulan"/>
  </r>
  <r>
    <s v="KRM02417"/>
    <d v="2026-04-15T00:00:00"/>
    <x v="2"/>
    <s v="Lestari Cahyono"/>
    <s v="78312105745362"/>
    <n v="52"/>
    <s v="Perempuan"/>
    <x v="9"/>
    <n v="6203000"/>
    <n v="0.20157988070288571"/>
    <x v="8"/>
    <s v="Banten"/>
    <x v="1"/>
    <s v="MT15"/>
    <s v="Sport Naked"/>
    <n v="39212000"/>
    <n v="7842000"/>
    <s v="Medium"/>
    <n v="0.2"/>
    <x v="4"/>
    <n v="0.14499999999999999"/>
    <n v="1250400"/>
    <n v="45015000"/>
    <x v="0"/>
    <x v="0"/>
    <n v="0"/>
    <n v="0"/>
    <n v="1"/>
    <s v="approved"/>
    <n v="2"/>
    <n v="2"/>
    <n v="2"/>
    <n v="0"/>
    <n v="6"/>
    <s v="Low Risk"/>
    <n v="6"/>
    <s v="6-11 bulan"/>
  </r>
  <r>
    <s v="KRM02418"/>
    <d v="2026-03-03T00:00:00"/>
    <x v="1"/>
    <s v="Siti Utami"/>
    <s v="36701708834127"/>
    <n v="56"/>
    <s v="Lakilaki"/>
    <x v="7"/>
    <n v="2894000"/>
    <n v="0.18921907394609536"/>
    <x v="0"/>
    <s v="Bali"/>
    <x v="0"/>
    <s v="Vario 160"/>
    <s v="Matic Mid"/>
    <n v="29300000"/>
    <n v="10255000"/>
    <s v="High"/>
    <n v="0.35"/>
    <x v="1"/>
    <n v="0.14499999999999999"/>
    <n v="547600"/>
    <n v="32853000"/>
    <x v="0"/>
    <x v="0"/>
    <n v="0"/>
    <n v="0"/>
    <n v="1"/>
    <m/>
    <n v="1"/>
    <n v="1"/>
    <n v="4"/>
    <n v="0"/>
    <n v="6"/>
    <s v="Low Risk"/>
    <n v="7"/>
    <s v="6-11 bulan"/>
  </r>
  <r>
    <s v="KRM02419"/>
    <d v="2026-05-10T00:00:00"/>
    <x v="4"/>
    <s v="Joko Setiawan"/>
    <s v="81661007761974"/>
    <n v="25"/>
    <s v="Lakilaki"/>
    <x v="0"/>
    <n v="7096000"/>
    <n v="0.19317925591882751"/>
    <x v="5"/>
    <s v="Kalimantan Timur"/>
    <x v="4"/>
    <s v="KLX 150"/>
    <s v="Trail"/>
    <n v="38209000"/>
    <n v="3821000"/>
    <s v="Low"/>
    <n v="0.1"/>
    <x v="4"/>
    <n v="0.14499999999999999"/>
    <n v="1370800"/>
    <n v="49347000"/>
    <x v="0"/>
    <x v="0"/>
    <n v="0"/>
    <n v="0"/>
    <n v="1"/>
    <s v="approved"/>
    <n v="1"/>
    <n v="3"/>
    <n v="2"/>
    <n v="0"/>
    <n v="6"/>
    <s v="Low Risk"/>
    <n v="5"/>
    <s v="0-5 bulan"/>
  </r>
  <r>
    <s v="KRM02420"/>
    <d v="2026-03-15T00:00:00"/>
    <x v="1"/>
    <s v="Rina Cahyono"/>
    <s v="39301208641704"/>
    <n v="46"/>
    <s v="Lakilaki"/>
    <x v="0"/>
    <n v="4828000"/>
    <n v="0.24370339685169842"/>
    <x v="11"/>
    <s v="Sumatera Utara"/>
    <x v="3"/>
    <s v="Dazz"/>
    <s v="Matic Entry"/>
    <n v="16442000"/>
    <n v="4111000"/>
    <s v="Medium"/>
    <n v="0.25"/>
    <x v="0"/>
    <n v="0.14499999999999999"/>
    <n v="1176600"/>
    <n v="14119000"/>
    <x v="0"/>
    <x v="0"/>
    <n v="0"/>
    <n v="0"/>
    <n v="1"/>
    <s v="survey ulang"/>
    <n v="2"/>
    <n v="2"/>
    <n v="1"/>
    <n v="0"/>
    <n v="5"/>
    <s v="Low Risk"/>
    <n v="7"/>
    <s v="6-11 bulan"/>
  </r>
  <r>
    <s v="KRM02421"/>
    <d v="2026-03-24T00:00:00"/>
    <x v="1"/>
    <s v="Dewi Setiawan"/>
    <s v="87301512737943"/>
    <n v="47"/>
    <s v="Perempuan"/>
    <x v="5"/>
    <n v="4277000"/>
    <n v="0.1513911620294599"/>
    <x v="6"/>
    <s v="DIY"/>
    <x v="1"/>
    <s v="Lexi LX 155"/>
    <s v="Matic Mid"/>
    <n v="28103000"/>
    <n v="8431000"/>
    <s v="High"/>
    <n v="0.3"/>
    <x v="2"/>
    <n v="0.14499999999999999"/>
    <n v="647500"/>
    <n v="31082000"/>
    <x v="0"/>
    <x v="0"/>
    <n v="0"/>
    <n v="0"/>
    <n v="1"/>
    <s v="verifikasi"/>
    <n v="1"/>
    <n v="1"/>
    <n v="3"/>
    <n v="0"/>
    <n v="5"/>
    <s v="Low Risk"/>
    <n v="6"/>
    <s v="6-11 bulan"/>
  </r>
  <r>
    <s v="KRM02422"/>
    <d v="2026-04-06T00:00:00"/>
    <x v="2"/>
    <s v="Dani Wibowo"/>
    <s v="77901801703853"/>
    <n v="30"/>
    <s v="Lakilaki"/>
    <x v="4"/>
    <n v="4947000"/>
    <n v="0.11695977360016171"/>
    <x v="6"/>
    <s v="DIY"/>
    <x v="0"/>
    <s v="Vario 160"/>
    <s v="Matic Mid"/>
    <n v="29296000"/>
    <n v="11718000"/>
    <s v="High"/>
    <n v="0.4"/>
    <x v="2"/>
    <n v="0.14499999999999999"/>
    <n v="578600"/>
    <n v="27772000"/>
    <x v="0"/>
    <x v="0"/>
    <n v="0"/>
    <n v="0"/>
    <n v="1"/>
    <s v="verifikasi"/>
    <n v="1"/>
    <n v="1"/>
    <n v="3"/>
    <n v="0"/>
    <n v="5"/>
    <s v="Low Risk"/>
    <n v="6"/>
    <s v="6-11 bulan"/>
  </r>
  <r>
    <s v="KRM02423"/>
    <d v="2026-04-21T00:00:00"/>
    <x v="2"/>
    <s v="Siti Hidayah"/>
    <s v="41191812592057"/>
    <n v="34"/>
    <s v="Lakilaki"/>
    <x v="0"/>
    <n v="6151000"/>
    <n v="0.41417655665745406"/>
    <x v="15"/>
    <s v="DKI Jakarta"/>
    <x v="1"/>
    <s v="R15"/>
    <s v="Sport"/>
    <n v="41077000"/>
    <n v="14377000"/>
    <s v="High"/>
    <n v="0.35"/>
    <x v="0"/>
    <n v="0.14499999999999999"/>
    <n v="2547600"/>
    <n v="30571000"/>
    <x v="0"/>
    <x v="0"/>
    <n v="0"/>
    <n v="0"/>
    <n v="1"/>
    <s v="data kurang"/>
    <n v="4"/>
    <n v="1"/>
    <n v="1"/>
    <n v="0"/>
    <n v="6"/>
    <s v="Low Risk"/>
    <n v="6"/>
    <s v="6-11 bulan"/>
  </r>
  <r>
    <s v="KRM02424"/>
    <d v="2026-01-30T00:00:00"/>
    <x v="5"/>
    <s v="Indah Santoso"/>
    <s v="46972701676826"/>
    <n v="28"/>
    <s v="Lakilaki"/>
    <x v="1"/>
    <n v="8749000"/>
    <n v="8.1289290204594813E-2"/>
    <x v="6"/>
    <s v="DIY"/>
    <x v="2"/>
    <s v="Nex II"/>
    <s v="Matic Entry"/>
    <n v="16539000"/>
    <n v="3308000"/>
    <s v="Medium"/>
    <n v="0.2"/>
    <x v="5"/>
    <n v="0.14499999999999999"/>
    <n v="711200"/>
    <n v="17069000"/>
    <x v="0"/>
    <x v="0"/>
    <n v="0"/>
    <n v="0"/>
    <n v="1"/>
    <s v="survey ulang"/>
    <n v="1"/>
    <n v="2"/>
    <n v="1"/>
    <n v="0"/>
    <n v="4"/>
    <s v="Low Risk"/>
    <n v="8"/>
    <s v="6-11 bulan"/>
  </r>
  <r>
    <s v="KRM02425"/>
    <d v="2026-02-16T00:00:00"/>
    <x v="3"/>
    <s v="Reza Prasetyo"/>
    <s v="91692704655825"/>
    <n v="22"/>
    <s v="Perempuan"/>
    <x v="6"/>
    <n v="5578000"/>
    <n v="0.24055216923628542"/>
    <x v="1"/>
    <s v="Sumatera Selatan"/>
    <x v="1"/>
    <s v="R15"/>
    <s v="Sport"/>
    <n v="42077000"/>
    <n v="8415000"/>
    <s v="Medium"/>
    <n v="0.2"/>
    <x v="4"/>
    <n v="0.14499999999999999"/>
    <n v="1341800"/>
    <n v="48305000"/>
    <x v="0"/>
    <x v="0"/>
    <n v="0"/>
    <n v="0"/>
    <n v="1"/>
    <s v="data kurang"/>
    <n v="2"/>
    <n v="2"/>
    <n v="2"/>
    <n v="0"/>
    <n v="6"/>
    <s v="Low Risk"/>
    <n v="8"/>
    <s v="6-11 bulan"/>
  </r>
  <r>
    <s v="KRM02426"/>
    <d v="2026-03-15T00:00:00"/>
    <x v="1"/>
    <s v="Andi Pratama"/>
    <s v="96702511706125"/>
    <n v="52"/>
    <s v="Lakilaki"/>
    <x v="1"/>
    <n v="12345000"/>
    <n v="5.8712029161603889E-2"/>
    <x v="17"/>
    <s v="Jawa Barat"/>
    <x v="0"/>
    <s v="Scoopy"/>
    <s v="Matic Stylish"/>
    <n v="24466000"/>
    <n v="2447000"/>
    <s v="Low"/>
    <n v="0.1"/>
    <x v="2"/>
    <n v="0.14499999999999999"/>
    <n v="724800"/>
    <n v="34790000"/>
    <x v="0"/>
    <x v="0"/>
    <n v="0"/>
    <n v="0"/>
    <n v="1"/>
    <s v="data kurang"/>
    <n v="1"/>
    <n v="3"/>
    <n v="3"/>
    <n v="0"/>
    <n v="7"/>
    <s v="Medium Risk"/>
    <n v="7"/>
    <s v="6-11 bulan"/>
  </r>
  <r>
    <s v="KRM02427"/>
    <d v="2026-02-11T00:00:00"/>
    <x v="3"/>
    <s v="Tri Hidayah"/>
    <s v="96432110786264"/>
    <n v="50"/>
    <s v="Lakilaki"/>
    <x v="9"/>
    <n v="5122000"/>
    <n v="0.10158141351034752"/>
    <x v="0"/>
    <s v="Bali"/>
    <x v="0"/>
    <s v="Scoopy"/>
    <s v="Matic Stylish"/>
    <n v="24128000"/>
    <n v="6032000"/>
    <s v="Medium"/>
    <n v="0.25"/>
    <x v="1"/>
    <n v="0.14499999999999999"/>
    <n v="520300"/>
    <n v="31215000"/>
    <x v="0"/>
    <x v="0"/>
    <n v="0"/>
    <n v="0"/>
    <n v="1"/>
    <s v="approved"/>
    <n v="1"/>
    <n v="2"/>
    <n v="4"/>
    <n v="0"/>
    <n v="7"/>
    <s v="Medium Risk"/>
    <n v="8"/>
    <s v="6-11 bulan"/>
  </r>
  <r>
    <s v="KRM02428"/>
    <d v="2026-06-05T00:00:00"/>
    <x v="0"/>
    <s v="Budi Susanti"/>
    <s v="41832005591149"/>
    <n v="43"/>
    <s v="Lakilaki"/>
    <x v="8"/>
    <n v="3767000"/>
    <n v="0.1591717547119724"/>
    <x v="15"/>
    <s v="DKI Jakarta"/>
    <x v="0"/>
    <s v="Vario 160"/>
    <s v="Matic Mid"/>
    <n v="29792000"/>
    <n v="8938000"/>
    <s v="High"/>
    <n v="0.3"/>
    <x v="1"/>
    <n v="0.14499999999999999"/>
    <n v="599600"/>
    <n v="35974000"/>
    <x v="0"/>
    <x v="0"/>
    <n v="0"/>
    <n v="0"/>
    <n v="1"/>
    <m/>
    <n v="1"/>
    <n v="1"/>
    <n v="4"/>
    <n v="0"/>
    <n v="6"/>
    <s v="Low Risk"/>
    <n v="4"/>
    <s v="0-5 bulan"/>
  </r>
  <r>
    <s v="KRM02429"/>
    <d v="2026-03-22T00:00:00"/>
    <x v="1"/>
    <s v="Reza Sari"/>
    <s v="41251104799485"/>
    <n v="46"/>
    <s v="Perempuan"/>
    <x v="8"/>
    <n v="3269000"/>
    <n v="0.40412970327317221"/>
    <x v="1"/>
    <s v="Sumatera Selatan"/>
    <x v="1"/>
    <s v="R15"/>
    <s v="Sport"/>
    <n v="41427000"/>
    <n v="8285000"/>
    <s v="Medium"/>
    <n v="0.2"/>
    <x v="4"/>
    <n v="0.14499999999999999"/>
    <n v="1321100"/>
    <n v="47559000"/>
    <x v="0"/>
    <x v="0"/>
    <n v="0"/>
    <n v="0"/>
    <n v="1"/>
    <m/>
    <n v="4"/>
    <n v="2"/>
    <n v="2"/>
    <n v="0"/>
    <n v="8"/>
    <s v="Medium Risk"/>
    <n v="7"/>
    <s v="6-11 bulan"/>
  </r>
  <r>
    <s v="KRM02430"/>
    <d v="2026-01-13T00:00:00"/>
    <x v="5"/>
    <s v="Fajar Susanti"/>
    <s v="97172108513723"/>
    <n v="28"/>
    <s v="Lakilaki"/>
    <x v="1"/>
    <n v="6732000"/>
    <n v="0.15898692810457515"/>
    <x v="17"/>
    <s v="Jawa Barat"/>
    <x v="0"/>
    <s v="Scoopy"/>
    <s v="Matic Stylish"/>
    <n v="24343000"/>
    <n v="8520000"/>
    <s v="High"/>
    <n v="0.35"/>
    <x v="3"/>
    <n v="0.14499999999999999"/>
    <n v="1070300"/>
    <n v="19265000"/>
    <x v="0"/>
    <x v="0"/>
    <n v="0"/>
    <n v="0"/>
    <n v="1"/>
    <s v="verifikasi"/>
    <n v="1"/>
    <n v="1"/>
    <n v="1"/>
    <n v="0"/>
    <n v="3"/>
    <s v="Low Risk"/>
    <n v="9"/>
    <s v="6-11 bulan"/>
  </r>
  <r>
    <s v="KRM02431"/>
    <d v="2026-01-27T00:00:00"/>
    <x v="5"/>
    <s v="Yusuf Utami"/>
    <s v="48971605538432"/>
    <n v="53"/>
    <s v="Lakilaki"/>
    <x v="1"/>
    <n v="6617000"/>
    <n v="0.25295451110775274"/>
    <x v="10"/>
    <s v="Jawa Timur"/>
    <x v="1"/>
    <s v="NMAX 155"/>
    <s v="Matic Premium"/>
    <n v="36636000"/>
    <n v="5495000"/>
    <s v="Medium"/>
    <n v="0.15"/>
    <x v="5"/>
    <n v="0.14499999999999999"/>
    <n v="1673800"/>
    <n v="40172000"/>
    <x v="0"/>
    <x v="0"/>
    <n v="0"/>
    <n v="0"/>
    <n v="1"/>
    <s v="verifikasi"/>
    <n v="2"/>
    <n v="2"/>
    <n v="1"/>
    <n v="0"/>
    <n v="5"/>
    <s v="Low Risk"/>
    <n v="8"/>
    <s v="6-11 bulan"/>
  </r>
  <r>
    <s v="KRM02432"/>
    <d v="2026-03-31T00:00:00"/>
    <x v="1"/>
    <s v="Rizky Hartono"/>
    <s v="95502802836270"/>
    <n v="47"/>
    <s v="Lakilaki"/>
    <x v="4"/>
    <n v="6520000"/>
    <n v="0.10963190184049079"/>
    <x v="6"/>
    <s v="DIY"/>
    <x v="1"/>
    <s v="Aerox 155"/>
    <s v="Matic Sport"/>
    <n v="31080000"/>
    <n v="6216000"/>
    <s v="Medium"/>
    <n v="0.2"/>
    <x v="1"/>
    <n v="0.14499999999999999"/>
    <n v="714800"/>
    <n v="42891000"/>
    <x v="0"/>
    <x v="0"/>
    <n v="0"/>
    <n v="0"/>
    <n v="1"/>
    <s v="verifikasi"/>
    <n v="1"/>
    <n v="2"/>
    <n v="4"/>
    <n v="0"/>
    <n v="7"/>
    <s v="Medium Risk"/>
    <n v="6"/>
    <s v="6-11 bulan"/>
  </r>
  <r>
    <s v="KRM02433"/>
    <d v="2026-02-12T00:00:00"/>
    <x v="3"/>
    <s v="Putri Pratama"/>
    <s v="39891109839062"/>
    <n v="53"/>
    <s v="Lakilaki"/>
    <x v="5"/>
    <n v="4165000"/>
    <n v="0.18965186074429771"/>
    <x v="19"/>
    <s v="Jawa Barat"/>
    <x v="0"/>
    <s v="Revo X"/>
    <s v="Bebek"/>
    <n v="17289000"/>
    <n v="2593000"/>
    <s v="Medium"/>
    <n v="0.15"/>
    <x v="5"/>
    <n v="0.14499999999999999"/>
    <n v="789900"/>
    <n v="18958000"/>
    <x v="1"/>
    <x v="4"/>
    <n v="212"/>
    <n v="3"/>
    <n v="5"/>
    <m/>
    <n v="1"/>
    <n v="2"/>
    <n v="1"/>
    <n v="4"/>
    <n v="8"/>
    <s v="Medium Risk"/>
    <n v="8"/>
    <s v="6-11 bulan"/>
  </r>
  <r>
    <s v="KRM02434"/>
    <d v="2026-12-06T00:00:00"/>
    <x v="11"/>
    <s v="Dewi Prasetyo"/>
    <s v="54701404905845"/>
    <n v="45"/>
    <s v="Lakilaki"/>
    <x v="0"/>
    <n v="7516000"/>
    <n v="5.2195316657796698E-2"/>
    <x v="4"/>
    <s v="Kalimantan Selatan"/>
    <x v="1"/>
    <s v="Freego"/>
    <s v="Matic Mid"/>
    <n v="22740000"/>
    <n v="9096000"/>
    <s v="High"/>
    <n v="0.4"/>
    <x v="1"/>
    <n v="0.14499999999999999"/>
    <n v="392300"/>
    <n v="23535000"/>
    <x v="0"/>
    <x v="0"/>
    <n v="0"/>
    <n v="0"/>
    <n v="1"/>
    <m/>
    <n v="1"/>
    <n v="1"/>
    <n v="4"/>
    <n v="0"/>
    <n v="6"/>
    <s v="Low Risk"/>
    <s v="N/A"/>
    <s v="N/A"/>
  </r>
  <r>
    <s v="KRM02435"/>
    <d v="2026-05-13T00:00:00"/>
    <x v="4"/>
    <s v="Hendra Permata"/>
    <s v="39962806617735"/>
    <n v="31"/>
    <s v="Perempuan"/>
    <x v="4"/>
    <n v="7027000"/>
    <n v="0.12960011384659173"/>
    <x v="9"/>
    <s v="Jawa Tengah"/>
    <x v="0"/>
    <s v="PCX 160"/>
    <s v="Matic Premium"/>
    <n v="35149000"/>
    <n v="12302000"/>
    <s v="High"/>
    <n v="0.35"/>
    <x v="4"/>
    <n v="0.14499999999999999"/>
    <n v="910700"/>
    <n v="32786000"/>
    <x v="0"/>
    <x v="0"/>
    <n v="0"/>
    <n v="0"/>
    <n v="1"/>
    <s v="ok"/>
    <n v="1"/>
    <n v="1"/>
    <n v="2"/>
    <n v="0"/>
    <n v="4"/>
    <s v="Low Risk"/>
    <n v="5"/>
    <s v="0-5 bulan"/>
  </r>
  <r>
    <s v="KRM02436"/>
    <d v="2026-01-03T00:00:00"/>
    <x v="5"/>
    <s v="Dian Hartono"/>
    <s v="72811509895296"/>
    <n v="47"/>
    <s v="Perempuan"/>
    <x v="1"/>
    <n v="7761000"/>
    <n v="0.38355881973972428"/>
    <x v="7"/>
    <s v="Jawa Barat"/>
    <x v="0"/>
    <s v="ADV 160"/>
    <s v="Adventure"/>
    <n v="41598000"/>
    <n v="10400000"/>
    <s v="Medium"/>
    <n v="0.25"/>
    <x v="0"/>
    <n v="0.14499999999999999"/>
    <n v="2976800"/>
    <n v="35722000"/>
    <x v="0"/>
    <x v="0"/>
    <n v="0"/>
    <n v="0"/>
    <n v="1"/>
    <s v="verifikasi"/>
    <n v="3"/>
    <n v="2"/>
    <n v="1"/>
    <n v="0"/>
    <n v="6"/>
    <s v="Low Risk"/>
    <n v="9"/>
    <s v="6-11 bulan"/>
  </r>
  <r>
    <s v="KRM02437"/>
    <d v="2026-04-01T00:00:00"/>
    <x v="2"/>
    <s v="Putri Hartono"/>
    <s v="99082808766152"/>
    <n v="49"/>
    <s v="Lakilaki"/>
    <x v="6"/>
    <n v="4394000"/>
    <n v="0.11527082385070551"/>
    <x v="11"/>
    <s v="Sumatera Utara"/>
    <x v="2"/>
    <s v="Address"/>
    <s v="Matic Mid"/>
    <n v="21180000"/>
    <n v="8472000"/>
    <s v="High"/>
    <n v="0.4"/>
    <x v="4"/>
    <n v="0.14499999999999999"/>
    <n v="506500"/>
    <n v="18236000"/>
    <x v="0"/>
    <x v="0"/>
    <n v="0"/>
    <n v="0"/>
    <n v="1"/>
    <m/>
    <n v="1"/>
    <n v="1"/>
    <n v="2"/>
    <n v="0"/>
    <n v="4"/>
    <s v="Low Risk"/>
    <n v="6"/>
    <s v="6-11 bulan"/>
  </r>
  <r>
    <s v="KRM02438"/>
    <d v="2026-05-13T00:00:00"/>
    <x v="4"/>
    <s v="Lestari Lestari"/>
    <s v="91511102961300"/>
    <n v="29"/>
    <s v="Lakilaki"/>
    <x v="0"/>
    <n v="5800000"/>
    <n v="0.12772413793103449"/>
    <x v="20"/>
    <s v="DKI Jakarta"/>
    <x v="1"/>
    <s v="Mio M3"/>
    <s v="Matic Entry"/>
    <n v="18376000"/>
    <n v="4594000"/>
    <s v="Medium"/>
    <n v="0.25"/>
    <x v="5"/>
    <n v="0.14499999999999999"/>
    <n v="740800"/>
    <n v="17778000"/>
    <x v="0"/>
    <x v="0"/>
    <n v="0"/>
    <n v="0"/>
    <n v="1"/>
    <m/>
    <n v="1"/>
    <n v="2"/>
    <n v="1"/>
    <n v="0"/>
    <n v="4"/>
    <s v="Low Risk"/>
    <n v="5"/>
    <s v="0-5 bulan"/>
  </r>
  <r>
    <s v="KRM02439"/>
    <d v="2026-03-19T00:00:00"/>
    <x v="1"/>
    <s v="Fitriani Sari"/>
    <s v="87532904772670"/>
    <n v="49"/>
    <s v="Perempuan"/>
    <x v="6"/>
    <n v="5417000"/>
    <n v="0.19368654236662358"/>
    <x v="5"/>
    <s v="Kalimantan Timur"/>
    <x v="0"/>
    <s v="Genio"/>
    <s v="Matic Entry"/>
    <n v="19390000"/>
    <n v="3878000"/>
    <s v="Medium"/>
    <n v="0.2"/>
    <x v="3"/>
    <n v="0.14499999999999999"/>
    <n v="1049200"/>
    <n v="18886000"/>
    <x v="0"/>
    <x v="0"/>
    <n v="0"/>
    <n v="0"/>
    <n v="1"/>
    <s v="approved"/>
    <n v="1"/>
    <n v="2"/>
    <n v="1"/>
    <n v="0"/>
    <n v="4"/>
    <s v="Low Risk"/>
    <n v="7"/>
    <s v="6-11 bulan"/>
  </r>
  <r>
    <s v="KRM02440"/>
    <d v="2026-04-08T00:00:00"/>
    <x v="2"/>
    <s v="Wahyu Sari"/>
    <s v="54611904966571"/>
    <n v="57"/>
    <s v="Perempuan"/>
    <x v="0"/>
    <n v="6839000"/>
    <n v="0.12963883608714724"/>
    <x v="17"/>
    <s v="Jawa Barat"/>
    <x v="0"/>
    <s v="Beat Street"/>
    <s v="Matic Entry"/>
    <n v="19407000"/>
    <n v="2911000"/>
    <s v="Medium"/>
    <n v="0.15"/>
    <x v="5"/>
    <n v="0.14499999999999999"/>
    <n v="886600"/>
    <n v="21280000"/>
    <x v="0"/>
    <x v="0"/>
    <n v="0"/>
    <n v="0"/>
    <n v="1"/>
    <s v="ok"/>
    <n v="1"/>
    <n v="2"/>
    <n v="1"/>
    <n v="0"/>
    <n v="4"/>
    <s v="Low Risk"/>
    <n v="6"/>
    <s v="6-11 bulan"/>
  </r>
  <r>
    <s v="KRM02441"/>
    <d v="2026-04-29T00:00:00"/>
    <x v="2"/>
    <s v="Dewi Purnama"/>
    <s v="56961606706510"/>
    <n v="30"/>
    <s v="Perempuan"/>
    <x v="7"/>
    <n v="3433000"/>
    <n v="0.44471307893970291"/>
    <x v="10"/>
    <s v="Jawa Timur"/>
    <x v="1"/>
    <s v="XMAX 250"/>
    <s v="Maxi Scooter"/>
    <n v="62472000"/>
    <n v="9371000"/>
    <s v="Medium"/>
    <n v="0.15"/>
    <x v="1"/>
    <n v="0.14499999999999999"/>
    <n v="1526700"/>
    <n v="91600000"/>
    <x v="0"/>
    <x v="0"/>
    <n v="0"/>
    <n v="0"/>
    <n v="1"/>
    <s v="ok"/>
    <n v="4"/>
    <n v="2"/>
    <n v="4"/>
    <n v="0"/>
    <n v="10"/>
    <s v="High Risk"/>
    <n v="5"/>
    <s v="0-5 bulan"/>
  </r>
  <r>
    <s v="KRM02442"/>
    <d v="2026-05-31T00:00:00"/>
    <x v="4"/>
    <s v="Rahmat Permata"/>
    <s v="55531009568016"/>
    <n v="30"/>
    <s v="Lakilaki"/>
    <x v="0"/>
    <n v="5385000"/>
    <n v="0.10636954503249768"/>
    <x v="4"/>
    <s v="Kalimantan Selatan"/>
    <x v="1"/>
    <s v="Mio M3"/>
    <s v="Matic Entry"/>
    <n v="17963000"/>
    <n v="3593000"/>
    <s v="Medium"/>
    <n v="0.2"/>
    <x v="4"/>
    <n v="0.14499999999999999"/>
    <n v="572800"/>
    <n v="20621000"/>
    <x v="0"/>
    <x v="0"/>
    <n v="0"/>
    <n v="0"/>
    <n v="1"/>
    <s v="approved"/>
    <n v="1"/>
    <n v="2"/>
    <n v="2"/>
    <n v="0"/>
    <n v="5"/>
    <s v="Low Risk"/>
    <n v="4"/>
    <s v="0-5 bulan"/>
  </r>
  <r>
    <s v="KRM02443"/>
    <d v="2026-04-08T00:00:00"/>
    <x v="2"/>
    <s v="Nurul Pratama"/>
    <s v="41042005755082"/>
    <n v="41"/>
    <s v="Lakilaki"/>
    <x v="0"/>
    <n v="4946000"/>
    <n v="0.20022240194096239"/>
    <x v="7"/>
    <s v="Jawa Barat"/>
    <x v="0"/>
    <s v="CB150R"/>
    <s v="Sport"/>
    <n v="31056000"/>
    <n v="6211000"/>
    <s v="Medium"/>
    <n v="0.2"/>
    <x v="4"/>
    <n v="0.14499999999999999"/>
    <n v="990300"/>
    <n v="35652000"/>
    <x v="0"/>
    <x v="0"/>
    <n v="0"/>
    <n v="0"/>
    <n v="1"/>
    <s v="ok"/>
    <n v="2"/>
    <n v="2"/>
    <n v="2"/>
    <n v="0"/>
    <n v="6"/>
    <s v="Low Risk"/>
    <n v="6"/>
    <s v="6-11 bulan"/>
  </r>
  <r>
    <s v="KRM02445"/>
    <d v="2026-06-19T00:00:00"/>
    <x v="0"/>
    <s v="Tri Kusuma"/>
    <s v="84291203932918"/>
    <n v="43"/>
    <s v="Perempuan"/>
    <x v="1"/>
    <n v="12624000"/>
    <n v="6.8306400506970844E-2"/>
    <x v="14"/>
    <s v="DKI Jakarta"/>
    <x v="0"/>
    <s v="Vario 125"/>
    <s v="Matic Mid"/>
    <n v="25449000"/>
    <n v="3817000"/>
    <s v="Medium"/>
    <n v="0.15"/>
    <x v="4"/>
    <n v="0.14499999999999999"/>
    <n v="862300"/>
    <n v="31041000"/>
    <x v="0"/>
    <x v="0"/>
    <n v="0"/>
    <n v="0"/>
    <n v="1"/>
    <m/>
    <n v="1"/>
    <n v="2"/>
    <n v="2"/>
    <n v="0"/>
    <n v="5"/>
    <s v="Low Risk"/>
    <n v="4"/>
    <s v="0-5 bulan"/>
  </r>
  <r>
    <s v="KRM02446"/>
    <d v="2026-05-08T00:00:00"/>
    <x v="4"/>
    <s v="Fitra Santoso"/>
    <s v="42421705937437"/>
    <n v="24"/>
    <s v="Perempuan"/>
    <x v="0"/>
    <n v="5058000"/>
    <n v="0.126433372874654"/>
    <x v="5"/>
    <s v="Kalimantan Timur"/>
    <x v="1"/>
    <s v="Aerox 155"/>
    <s v="Matic Sport"/>
    <n v="32379000"/>
    <n v="12952000"/>
    <s v="High"/>
    <n v="0.4"/>
    <x v="2"/>
    <n v="0.14499999999999999"/>
    <n v="639500"/>
    <n v="30695000"/>
    <x v="0"/>
    <x v="2"/>
    <n v="0"/>
    <n v="0"/>
    <n v="0"/>
    <s v="ok"/>
    <n v="1"/>
    <n v="1"/>
    <n v="3"/>
    <n v="0"/>
    <n v="5"/>
    <s v="Low Risk"/>
    <n v="5"/>
    <s v="0-5 bulan"/>
  </r>
  <r>
    <s v="KRM02447"/>
    <d v="2026-02-18T00:00:00"/>
    <x v="3"/>
    <s v="Indah Purnama"/>
    <s v="49441210559023"/>
    <n v="52"/>
    <s v="Perempuan"/>
    <x v="6"/>
    <n v="6467000"/>
    <n v="0.19288696458945415"/>
    <x v="4"/>
    <s v="Kalimantan Selatan"/>
    <x v="1"/>
    <s v="Mio M3"/>
    <s v="Matic Entry"/>
    <n v="18676000"/>
    <n v="5603000"/>
    <s v="High"/>
    <n v="0.3"/>
    <x v="0"/>
    <n v="0.14499999999999999"/>
    <n v="1247400"/>
    <n v="14969000"/>
    <x v="0"/>
    <x v="0"/>
    <n v="0"/>
    <n v="0"/>
    <n v="1"/>
    <s v="approved"/>
    <n v="1"/>
    <n v="1"/>
    <n v="1"/>
    <n v="0"/>
    <n v="3"/>
    <s v="Low Risk"/>
    <n v="8"/>
    <s v="6-11 bulan"/>
  </r>
  <r>
    <s v="KRM02448"/>
    <d v="2026-02-02T00:00:00"/>
    <x v="3"/>
    <s v="Yusuf Lestari"/>
    <s v="48192102503130"/>
    <n v="53"/>
    <s v="Perempuan"/>
    <x v="5"/>
    <n v="2862000"/>
    <n v="1.2438504542278128"/>
    <x v="9"/>
    <s v="Jawa Tengah"/>
    <x v="0"/>
    <s v="ADV 160"/>
    <s v="Adventure"/>
    <n v="41455000"/>
    <n v="4146000"/>
    <s v="Low"/>
    <n v="0.1"/>
    <x v="0"/>
    <n v="0.14499999999999999"/>
    <n v="3559900"/>
    <n v="42719000"/>
    <x v="0"/>
    <x v="0"/>
    <n v="0"/>
    <n v="0"/>
    <n v="1"/>
    <s v="ok"/>
    <n v="4"/>
    <n v="3"/>
    <n v="1"/>
    <n v="0"/>
    <n v="8"/>
    <s v="Medium Risk"/>
    <n v="8"/>
    <s v="6-11 bulan"/>
  </r>
  <r>
    <s v="KRM02449"/>
    <d v="2026-02-05T00:00:00"/>
    <x v="3"/>
    <s v="Putri Anggraini"/>
    <s v="34772609752980"/>
    <n v="33"/>
    <s v="Perempuan"/>
    <x v="0"/>
    <n v="5149000"/>
    <n v="0.26834336764420275"/>
    <x v="2"/>
    <s v="Riau"/>
    <x v="2"/>
    <s v="Nex II"/>
    <s v="Matic Entry"/>
    <n v="16089000"/>
    <n v="1609000"/>
    <s v="Low"/>
    <n v="0.1"/>
    <x v="0"/>
    <n v="0.14499999999999999"/>
    <n v="1381700"/>
    <n v="16580000"/>
    <x v="0"/>
    <x v="0"/>
    <n v="0"/>
    <n v="0"/>
    <n v="1"/>
    <s v="data kurang"/>
    <n v="2"/>
    <n v="3"/>
    <n v="1"/>
    <n v="0"/>
    <n v="6"/>
    <s v="Low Risk"/>
    <n v="8"/>
    <s v="6-11 bulan"/>
  </r>
  <r>
    <s v="KRM02450"/>
    <d v="2026-04-13T00:00:00"/>
    <x v="2"/>
    <s v="Dian Lestari"/>
    <s v="72282308684792"/>
    <n v="47"/>
    <s v="Lakilaki"/>
    <x v="1"/>
    <n v="4286000"/>
    <n v="0.16497900139990668"/>
    <x v="10"/>
    <s v="Jawa Timur"/>
    <x v="0"/>
    <s v="CB150R"/>
    <s v="Sport"/>
    <n v="30686000"/>
    <n v="9206000"/>
    <s v="High"/>
    <n v="0.3"/>
    <x v="2"/>
    <n v="0.14499999999999999"/>
    <n v="707100"/>
    <n v="33939000"/>
    <x v="0"/>
    <x v="0"/>
    <n v="0"/>
    <n v="0"/>
    <n v="1"/>
    <m/>
    <n v="1"/>
    <n v="1"/>
    <n v="3"/>
    <n v="0"/>
    <n v="5"/>
    <s v="Low Risk"/>
    <n v="6"/>
    <s v="6-11 bulan"/>
  </r>
  <r>
    <s v="KRM02451"/>
    <d v="2026-06-16T00:00:00"/>
    <x v="0"/>
    <s v="Dewi Hakim"/>
    <s v="45081807887975"/>
    <n v="46"/>
    <s v="Perempuan"/>
    <x v="0"/>
    <n v="6688000"/>
    <n v="0.1621561004784689"/>
    <x v="17"/>
    <s v="Jawa Barat"/>
    <x v="2"/>
    <s v="Address"/>
    <s v="Matic Mid"/>
    <n v="21377000"/>
    <n v="5344000"/>
    <s v="Medium"/>
    <n v="0.25"/>
    <x v="3"/>
    <n v="0.14499999999999999"/>
    <n v="1084500"/>
    <n v="19520000"/>
    <x v="0"/>
    <x v="0"/>
    <n v="0"/>
    <n v="0"/>
    <n v="1"/>
    <s v="data kurang"/>
    <n v="1"/>
    <n v="2"/>
    <n v="1"/>
    <n v="0"/>
    <n v="4"/>
    <s v="Low Risk"/>
    <n v="4"/>
    <s v="0-5 bulan"/>
  </r>
  <r>
    <s v="KRM02452"/>
    <s v="Data Tidak Lengkap"/>
    <x v="7"/>
    <s v="Tidak Diketahui"/>
    <s v="Data Tidak Lengkap"/>
    <n v="57"/>
    <s v="Perempuan"/>
    <x v="1"/>
    <n v="8936000"/>
    <n v="0.15181289167412712"/>
    <x v="18"/>
    <s v="Sumatera Utara"/>
    <x v="1"/>
    <s v="MT15"/>
    <s v="Sport Naked"/>
    <n v="38830756"/>
    <n v="13591000"/>
    <s v="High"/>
    <n v="0.35"/>
    <x v="5"/>
    <n v="0.14499999999999999"/>
    <n v="1356600"/>
    <n v="32559000"/>
    <x v="0"/>
    <x v="0"/>
    <n v="0"/>
    <n v="0"/>
    <n v="1"/>
    <s v="ok"/>
    <n v="1"/>
    <n v="1"/>
    <n v="1"/>
    <n v="0"/>
    <n v="3"/>
    <s v="Low Risk"/>
    <s v="N/A"/>
    <s v="N/A"/>
  </r>
  <r>
    <s v="KRM02453"/>
    <d v="2026-01-26T00:00:00"/>
    <x v="5"/>
    <s v="Agus Rahayu"/>
    <s v="81342101803856"/>
    <n v="29"/>
    <s v="Lakilaki"/>
    <x v="0"/>
    <n v="5537000"/>
    <n v="0.24708325808199386"/>
    <x v="8"/>
    <s v="Banten"/>
    <x v="1"/>
    <s v="Mio M3"/>
    <s v="Matic Entry"/>
    <n v="17923000"/>
    <n v="3585000"/>
    <s v="Medium"/>
    <n v="0.2"/>
    <x v="0"/>
    <n v="0.14499999999999999"/>
    <n v="1368100"/>
    <n v="16417000"/>
    <x v="0"/>
    <x v="2"/>
    <n v="0"/>
    <n v="0"/>
    <n v="0"/>
    <m/>
    <n v="2"/>
    <n v="2"/>
    <n v="1"/>
    <n v="0"/>
    <n v="5"/>
    <s v="Low Risk"/>
    <n v="8"/>
    <s v="6-11 bulan"/>
  </r>
  <r>
    <s v="KRM02454"/>
    <d v="2026-03-23T00:00:00"/>
    <x v="1"/>
    <s v="Indah Susanti"/>
    <s v="91381704628366"/>
    <n v="35"/>
    <s v="Perempuan"/>
    <x v="0"/>
    <n v="7132000"/>
    <n v="9.0241166573191256E-2"/>
    <x v="20"/>
    <s v="DKI Jakarta"/>
    <x v="0"/>
    <s v="Beat Street"/>
    <s v="Matic Entry"/>
    <n v="18997000"/>
    <n v="2850000"/>
    <s v="Medium"/>
    <n v="0.15"/>
    <x v="4"/>
    <n v="0.14499999999999999"/>
    <n v="643600"/>
    <n v="23171000"/>
    <x v="0"/>
    <x v="0"/>
    <n v="0"/>
    <n v="0"/>
    <n v="1"/>
    <s v="verifikasi"/>
    <n v="1"/>
    <n v="2"/>
    <n v="2"/>
    <n v="0"/>
    <n v="5"/>
    <s v="Low Risk"/>
    <n v="6"/>
    <s v="6-11 bulan"/>
  </r>
  <r>
    <s v="KRM02455"/>
    <d v="2026-02-22T00:00:00"/>
    <x v="3"/>
    <s v="Dian Kurniawan"/>
    <s v="39851110804772"/>
    <n v="52"/>
    <s v="Lakilaki"/>
    <x v="0"/>
    <n v="5414000"/>
    <n v="0.13269301810121906"/>
    <x v="7"/>
    <s v="Jawa Barat"/>
    <x v="1"/>
    <s v="Lexi LX 155"/>
    <s v="Matic Mid"/>
    <n v="29399000"/>
    <n v="4410000"/>
    <s v="Medium"/>
    <n v="0.15"/>
    <x v="1"/>
    <n v="0.14499999999999999"/>
    <n v="718400"/>
    <n v="43106000"/>
    <x v="0"/>
    <x v="0"/>
    <n v="0"/>
    <n v="0"/>
    <n v="1"/>
    <s v="verifikasi"/>
    <n v="1"/>
    <n v="2"/>
    <n v="4"/>
    <n v="0"/>
    <n v="7"/>
    <s v="Medium Risk"/>
    <n v="8"/>
    <s v="6-11 bulan"/>
  </r>
  <r>
    <s v="KRM02456"/>
    <d v="2026-05-13T00:00:00"/>
    <x v="4"/>
    <s v="Nurul Santoso"/>
    <s v="64892507814210"/>
    <n v="52"/>
    <s v="Lakilaki"/>
    <x v="0"/>
    <n v="4639000"/>
    <n v="0.79655098081483078"/>
    <x v="8"/>
    <s v="Banten"/>
    <x v="1"/>
    <s v="XMAX 250"/>
    <s v="Maxi Scooter"/>
    <n v="60702000"/>
    <n v="6070000"/>
    <s v="Low"/>
    <n v="0.1"/>
    <x v="3"/>
    <n v="0.14499999999999999"/>
    <n v="3695200"/>
    <n v="66514000"/>
    <x v="0"/>
    <x v="0"/>
    <n v="0"/>
    <n v="0"/>
    <n v="1"/>
    <s v="verifikasi"/>
    <n v="4"/>
    <n v="3"/>
    <n v="1"/>
    <n v="0"/>
    <n v="8"/>
    <s v="Medium Risk"/>
    <n v="5"/>
    <s v="0-5 bulan"/>
  </r>
  <r>
    <s v="KRM02457"/>
    <d v="2026-05-30T00:00:00"/>
    <x v="4"/>
    <s v="Indah Permata"/>
    <s v="76882912981823"/>
    <n v="55"/>
    <s v="Perempuan"/>
    <x v="0"/>
    <n v="7616000"/>
    <n v="0.37364758403361342"/>
    <x v="5"/>
    <s v="Kalimantan Timur"/>
    <x v="1"/>
    <s v="NMAX 155"/>
    <s v="Matic Premium"/>
    <n v="35087000"/>
    <n v="5263000"/>
    <s v="Medium"/>
    <n v="0.15"/>
    <x v="0"/>
    <n v="0.14499999999999999"/>
    <n v="2845700"/>
    <n v="34148000"/>
    <x v="0"/>
    <x v="0"/>
    <n v="0"/>
    <n v="0"/>
    <n v="1"/>
    <s v="ok"/>
    <n v="3"/>
    <n v="2"/>
    <n v="1"/>
    <n v="0"/>
    <n v="6"/>
    <s v="Low Risk"/>
    <n v="4"/>
    <s v="0-5 bulan"/>
  </r>
  <r>
    <s v="KRM02458"/>
    <d v="2026-05-18T00:00:00"/>
    <x v="4"/>
    <s v="Andi Setiawan"/>
    <s v="81002804852564"/>
    <n v="31"/>
    <s v="Perempuan"/>
    <x v="1"/>
    <n v="12694000"/>
    <n v="0.14944855837403498"/>
    <x v="19"/>
    <s v="Jawa Barat"/>
    <x v="1"/>
    <s v="XMAX 250"/>
    <s v="Maxi Scooter"/>
    <n v="58826000"/>
    <n v="23530000"/>
    <s v="High"/>
    <n v="0.4"/>
    <x v="5"/>
    <n v="0.14499999999999999"/>
    <n v="1897100"/>
    <n v="45531000"/>
    <x v="0"/>
    <x v="0"/>
    <n v="0"/>
    <n v="0"/>
    <n v="1"/>
    <m/>
    <n v="1"/>
    <n v="1"/>
    <n v="1"/>
    <n v="0"/>
    <n v="3"/>
    <s v="Low Risk"/>
    <n v="5"/>
    <s v="0-5 bulan"/>
  </r>
  <r>
    <s v="KRM02459"/>
    <d v="2026-06-12T00:00:00"/>
    <x v="0"/>
    <s v="Rahmat Prasetyo"/>
    <s v="45552506925309"/>
    <n v="52"/>
    <s v="Lakilaki"/>
    <x v="0"/>
    <n v="6017000"/>
    <n v="0.53275718796742566"/>
    <x v="16"/>
    <s v="Jawa Timur"/>
    <x v="1"/>
    <s v="XMAX 250"/>
    <s v="Maxi Scooter"/>
    <n v="59241000"/>
    <n v="11848000"/>
    <s v="Medium"/>
    <n v="0.2"/>
    <x v="3"/>
    <n v="0.14499999999999999"/>
    <n v="3205600"/>
    <n v="57701000"/>
    <x v="0"/>
    <x v="0"/>
    <n v="0"/>
    <n v="0"/>
    <n v="1"/>
    <s v="survey ulang"/>
    <n v="4"/>
    <n v="2"/>
    <n v="1"/>
    <n v="0"/>
    <n v="7"/>
    <s v="Medium Risk"/>
    <n v="4"/>
    <s v="0-5 bulan"/>
  </r>
  <r>
    <s v="KRM02460"/>
    <d v="2026-03-23T00:00:00"/>
    <x v="1"/>
    <s v="Maya Purnama"/>
    <s v="74671909738195"/>
    <n v="39"/>
    <s v="Perempuan"/>
    <x v="7"/>
    <n v="4304000"/>
    <n v="0.15673791821561339"/>
    <x v="19"/>
    <s v="Jawa Barat"/>
    <x v="0"/>
    <s v="Vario 160"/>
    <s v="Matic Mid"/>
    <n v="29331000"/>
    <n v="5866000"/>
    <s v="Medium"/>
    <n v="0.2"/>
    <x v="1"/>
    <n v="0.14499999999999999"/>
    <n v="674600"/>
    <n v="40478000"/>
    <x v="0"/>
    <x v="0"/>
    <n v="0"/>
    <n v="0"/>
    <n v="1"/>
    <s v="approved"/>
    <n v="1"/>
    <n v="2"/>
    <n v="4"/>
    <n v="0"/>
    <n v="7"/>
    <s v="Medium Risk"/>
    <n v="6"/>
    <s v="6-11 bulan"/>
  </r>
  <r>
    <s v="KRM02461"/>
    <d v="2026-06-08T00:00:00"/>
    <x v="0"/>
    <s v="Lestari Prasetyo"/>
    <s v="67301310836160"/>
    <n v="50"/>
    <s v="Perempuan"/>
    <x v="4"/>
    <n v="4658000"/>
    <n v="0.66365392872477458"/>
    <x v="0"/>
    <s v="Bali"/>
    <x v="1"/>
    <s v="R15"/>
    <s v="Sport"/>
    <n v="43197000"/>
    <n v="10799000"/>
    <s v="Medium"/>
    <n v="0.25"/>
    <x v="0"/>
    <n v="0.14499999999999999"/>
    <n v="3091300"/>
    <n v="37096000"/>
    <x v="0"/>
    <x v="0"/>
    <n v="0"/>
    <n v="0"/>
    <n v="1"/>
    <m/>
    <n v="4"/>
    <n v="2"/>
    <n v="1"/>
    <n v="0"/>
    <n v="7"/>
    <s v="Medium Risk"/>
    <n v="4"/>
    <s v="0-5 bulan"/>
  </r>
  <r>
    <s v="KRM02462"/>
    <d v="2026-02-14T00:00:00"/>
    <x v="3"/>
    <s v="Rahmat Anggraini"/>
    <s v="40631907893367"/>
    <n v="46"/>
    <s v="Perempuan"/>
    <x v="6"/>
    <n v="4836000"/>
    <n v="0.12291149710504549"/>
    <x v="4"/>
    <s v="Kalimantan Selatan"/>
    <x v="0"/>
    <s v="CB150R"/>
    <s v="Sport"/>
    <n v="31807000"/>
    <n v="11132000"/>
    <s v="High"/>
    <n v="0.35"/>
    <x v="1"/>
    <n v="0.14499999999999999"/>
    <n v="594400"/>
    <n v="35664000"/>
    <x v="0"/>
    <x v="0"/>
    <n v="0"/>
    <n v="0"/>
    <n v="1"/>
    <s v="verifikasi"/>
    <n v="1"/>
    <n v="1"/>
    <n v="4"/>
    <n v="0"/>
    <n v="6"/>
    <s v="Low Risk"/>
    <n v="8"/>
    <s v="6-11 bulan"/>
  </r>
  <r>
    <s v="KRM02463"/>
    <d v="2026-01-07T00:00:00"/>
    <x v="5"/>
    <s v="Yusuf Wibowo"/>
    <s v="72591504504233"/>
    <n v="25"/>
    <s v="Lakilaki"/>
    <x v="1"/>
    <n v="6278000"/>
    <n v="0.41446320484230648"/>
    <x v="4"/>
    <s v="Kalimantan Selatan"/>
    <x v="1"/>
    <s v="R15"/>
    <s v="Sport"/>
    <n v="42744000"/>
    <n v="4274000"/>
    <s v="Low"/>
    <n v="0.1"/>
    <x v="3"/>
    <n v="0.14499999999999999"/>
    <n v="2602000"/>
    <n v="46837000"/>
    <x v="0"/>
    <x v="0"/>
    <n v="0"/>
    <n v="0"/>
    <n v="1"/>
    <s v="data kurang"/>
    <n v="4"/>
    <n v="3"/>
    <n v="1"/>
    <n v="0"/>
    <n v="8"/>
    <s v="Medium Risk"/>
    <n v="9"/>
    <s v="6-11 bulan"/>
  </r>
  <r>
    <s v="KRM02464"/>
    <d v="2026-06-11T00:00:00"/>
    <x v="0"/>
    <s v="Budi Pratama"/>
    <s v="77512604857412"/>
    <n v="27"/>
    <s v="Perempuan"/>
    <x v="0"/>
    <n v="5651000"/>
    <n v="0.10053087949035569"/>
    <x v="15"/>
    <s v="DKI Jakarta"/>
    <x v="1"/>
    <s v="Lexi LX 155"/>
    <s v="Matic Mid"/>
    <n v="28229000"/>
    <n v="8469000"/>
    <s v="High"/>
    <n v="0.3"/>
    <x v="1"/>
    <n v="0.14499999999999999"/>
    <n v="568100"/>
    <n v="34085000"/>
    <x v="0"/>
    <x v="0"/>
    <n v="0"/>
    <n v="0"/>
    <n v="1"/>
    <m/>
    <n v="1"/>
    <n v="1"/>
    <n v="4"/>
    <n v="0"/>
    <n v="6"/>
    <s v="Low Risk"/>
    <n v="4"/>
    <s v="0-5 bulan"/>
  </r>
  <r>
    <s v="KRM02465"/>
    <s v="Data Tidak Lengkap"/>
    <x v="7"/>
    <s v="Tidak Diketahui"/>
    <s v="Data Tidak Lengkap"/>
    <n v="38"/>
    <s v="Lakilaki"/>
    <x v="1"/>
    <n v="8936000"/>
    <n v="0.13005819158460161"/>
    <x v="18"/>
    <s v="Jawa Barat"/>
    <x v="0"/>
    <s v="Genio"/>
    <s v="Matic Entry"/>
    <n v="19091503"/>
    <n v="1909000"/>
    <s v="Low"/>
    <n v="0.1"/>
    <x v="3"/>
    <n v="0.14499999999999999"/>
    <n v="1162200"/>
    <n v="20920000"/>
    <x v="0"/>
    <x v="0"/>
    <n v="0"/>
    <n v="0"/>
    <n v="1"/>
    <s v="data kurang"/>
    <n v="1"/>
    <n v="3"/>
    <n v="1"/>
    <n v="0"/>
    <n v="5"/>
    <s v="Low Risk"/>
    <s v="N/A"/>
    <s v="N/A"/>
  </r>
  <r>
    <s v="KRM02466"/>
    <d v="2026-03-11T00:00:00"/>
    <x v="1"/>
    <s v="Ahmad Pratama"/>
    <s v="38221811524682"/>
    <n v="38"/>
    <s v="Lakilaki"/>
    <x v="1"/>
    <n v="10962000"/>
    <n v="8.8569604086845471E-2"/>
    <x v="17"/>
    <s v="Jawa Barat"/>
    <x v="0"/>
    <s v="ADV 160"/>
    <s v="Adventure"/>
    <n v="42139000"/>
    <n v="12642000"/>
    <s v="High"/>
    <n v="0.3"/>
    <x v="2"/>
    <n v="0.14499999999999999"/>
    <n v="970900"/>
    <n v="46605000"/>
    <x v="0"/>
    <x v="0"/>
    <n v="0"/>
    <n v="0"/>
    <n v="1"/>
    <m/>
    <n v="1"/>
    <n v="1"/>
    <n v="3"/>
    <n v="0"/>
    <n v="5"/>
    <s v="Low Risk"/>
    <n v="7"/>
    <s v="6-11 bulan"/>
  </r>
  <r>
    <s v="KRM02467"/>
    <d v="2026-04-13T00:00:00"/>
    <x v="2"/>
    <s v="Andi Nugroho"/>
    <s v="72901004889848"/>
    <n v="55"/>
    <s v="Perempuan"/>
    <x v="8"/>
    <n v="2593000"/>
    <n v="0.52298495950636326"/>
    <x v="1"/>
    <s v="Sumatera Selatan"/>
    <x v="1"/>
    <s v="Freego"/>
    <s v="Matic Mid"/>
    <n v="21866000"/>
    <n v="7653000"/>
    <s v="High"/>
    <n v="0.35"/>
    <x v="0"/>
    <n v="0.14499999999999999"/>
    <n v="1356100"/>
    <n v="16274000"/>
    <x v="0"/>
    <x v="0"/>
    <n v="0"/>
    <n v="0"/>
    <n v="1"/>
    <m/>
    <n v="4"/>
    <n v="1"/>
    <n v="1"/>
    <n v="0"/>
    <n v="6"/>
    <s v="Low Risk"/>
    <n v="6"/>
    <s v="6-11 bulan"/>
  </r>
  <r>
    <s v="KRM02468"/>
    <d v="2026-01-11T00:00:00"/>
    <x v="5"/>
    <s v="Fitriani Rahayu"/>
    <s v="33041502944176"/>
    <n v="28"/>
    <s v="Lakilaki"/>
    <x v="1"/>
    <n v="4042000"/>
    <n v="0.29430974764967838"/>
    <x v="6"/>
    <s v="DIY"/>
    <x v="1"/>
    <s v="MT15"/>
    <s v="Sport Naked"/>
    <n v="37305000"/>
    <n v="7461000"/>
    <s v="Medium"/>
    <n v="0.2"/>
    <x v="4"/>
    <n v="0.14499999999999999"/>
    <n v="1189600"/>
    <n v="42826000"/>
    <x v="0"/>
    <x v="0"/>
    <n v="0"/>
    <n v="0"/>
    <n v="1"/>
    <s v="ok"/>
    <n v="2"/>
    <n v="2"/>
    <n v="2"/>
    <n v="0"/>
    <n v="6"/>
    <s v="Low Risk"/>
    <n v="9"/>
    <s v="6-11 bulan"/>
  </r>
  <r>
    <s v="KRM02469"/>
    <d v="2026-02-22T00:00:00"/>
    <x v="3"/>
    <s v="Maya Susanti"/>
    <s v="61761110701301"/>
    <n v="33"/>
    <s v="Perempuan"/>
    <x v="2"/>
    <n v="1704000"/>
    <n v="0.99624413145539903"/>
    <x v="1"/>
    <s v="Sumatera Selatan"/>
    <x v="4"/>
    <s v="KLX 150"/>
    <s v="Trail"/>
    <n v="38612000"/>
    <n v="13514000"/>
    <s v="High"/>
    <n v="0.35"/>
    <x v="3"/>
    <n v="0.14499999999999999"/>
    <n v="1697600"/>
    <n v="30556000"/>
    <x v="0"/>
    <x v="0"/>
    <n v="0"/>
    <n v="0"/>
    <n v="1"/>
    <s v="verifikasi"/>
    <n v="4"/>
    <n v="1"/>
    <n v="1"/>
    <n v="0"/>
    <n v="6"/>
    <s v="Low Risk"/>
    <n v="8"/>
    <s v="6-11 bulan"/>
  </r>
  <r>
    <s v="KRM02470"/>
    <d v="2026-01-10T00:00:00"/>
    <x v="5"/>
    <s v="Indah Hidayah"/>
    <s v="31642704894157"/>
    <n v="22"/>
    <s v="Lakilaki"/>
    <x v="3"/>
    <n v="6610000"/>
    <n v="9.5007564296520422E-2"/>
    <x v="9"/>
    <s v="Jawa Tengah"/>
    <x v="0"/>
    <s v="PCX 160"/>
    <s v="Matic Premium"/>
    <n v="36405000"/>
    <n v="14562000"/>
    <s v="High"/>
    <n v="0.4"/>
    <x v="1"/>
    <n v="0.14499999999999999"/>
    <n v="628000"/>
    <n v="37679000"/>
    <x v="0"/>
    <x v="0"/>
    <n v="0"/>
    <n v="0"/>
    <n v="1"/>
    <s v="verifikasi"/>
    <n v="1"/>
    <n v="1"/>
    <n v="4"/>
    <n v="0"/>
    <n v="6"/>
    <s v="Low Risk"/>
    <n v="9"/>
    <s v="6-11 bulan"/>
  </r>
  <r>
    <s v="KRM02471"/>
    <d v="2026-06-02T00:00:00"/>
    <x v="0"/>
    <s v="Wahyu Wibowo"/>
    <s v="77901312532101"/>
    <n v="26"/>
    <s v="Lakilaki"/>
    <x v="8"/>
    <n v="3529000"/>
    <n v="0.4581751204307169"/>
    <x v="9"/>
    <s v="Jawa Tengah"/>
    <x v="1"/>
    <s v="Lexi LX 155"/>
    <s v="Matic Mid"/>
    <n v="28123000"/>
    <n v="4218000"/>
    <s v="Medium"/>
    <n v="0.15"/>
    <x v="3"/>
    <n v="0.14499999999999999"/>
    <n v="1616900"/>
    <n v="29104000"/>
    <x v="0"/>
    <x v="0"/>
    <n v="0"/>
    <n v="0"/>
    <n v="1"/>
    <s v="verifikasi"/>
    <n v="4"/>
    <n v="2"/>
    <n v="1"/>
    <n v="0"/>
    <n v="7"/>
    <s v="Medium Risk"/>
    <n v="4"/>
    <s v="0-5 bulan"/>
  </r>
  <r>
    <s v="KRM02472"/>
    <d v="2026-01-30T00:00:00"/>
    <x v="5"/>
    <s v="Maya Kusuma"/>
    <s v="56031305512879"/>
    <n v="30"/>
    <s v="Perempuan"/>
    <x v="4"/>
    <n v="6006000"/>
    <n v="0.12887112887112886"/>
    <x v="17"/>
    <s v="Jawa Barat"/>
    <x v="1"/>
    <s v="Aerox 155"/>
    <s v="Matic Sport"/>
    <n v="31352000"/>
    <n v="7838000"/>
    <s v="Medium"/>
    <n v="0.25"/>
    <x v="2"/>
    <n v="0.14499999999999999"/>
    <n v="774000"/>
    <n v="37151000"/>
    <x v="0"/>
    <x v="0"/>
    <n v="0"/>
    <n v="0"/>
    <n v="1"/>
    <s v="survey ulang"/>
    <n v="1"/>
    <n v="2"/>
    <n v="3"/>
    <n v="0"/>
    <n v="6"/>
    <s v="Low Risk"/>
    <n v="8"/>
    <s v="6-11 bulan"/>
  </r>
  <r>
    <s v="KRM02473"/>
    <d v="2026-03-27T00:00:00"/>
    <x v="1"/>
    <s v="Lestari Nugroho"/>
    <s v="85282905588164"/>
    <n v="46"/>
    <s v="Perempuan"/>
    <x v="0"/>
    <n v="5714000"/>
    <n v="0.22185859292964649"/>
    <x v="1"/>
    <s v="Sumatera Selatan"/>
    <x v="1"/>
    <s v="XMAX 250"/>
    <s v="Maxi Scooter"/>
    <n v="58793000"/>
    <n v="14698000"/>
    <s v="Medium"/>
    <n v="0.25"/>
    <x v="1"/>
    <n v="0.14499999999999999"/>
    <n v="1267700"/>
    <n v="76064000"/>
    <x v="0"/>
    <x v="0"/>
    <n v="0"/>
    <n v="0"/>
    <n v="1"/>
    <m/>
    <n v="2"/>
    <n v="2"/>
    <n v="4"/>
    <n v="0"/>
    <n v="8"/>
    <s v="Medium Risk"/>
    <n v="6"/>
    <s v="6-11 bulan"/>
  </r>
  <r>
    <s v="KRM02474"/>
    <d v="2026-02-08T00:00:00"/>
    <x v="3"/>
    <s v="Yusuf Permata"/>
    <s v="92342810649890"/>
    <n v="27"/>
    <s v="Perempuan"/>
    <x v="0"/>
    <n v="5363000"/>
    <n v="0.27932127540555657"/>
    <x v="0"/>
    <s v="Bali"/>
    <x v="1"/>
    <s v="XMAX 250"/>
    <s v="Maxi Scooter"/>
    <n v="62635000"/>
    <n v="25054000"/>
    <s v="High"/>
    <n v="0.4"/>
    <x v="4"/>
    <n v="0.14499999999999999"/>
    <n v="1498000"/>
    <n v="53929000"/>
    <x v="0"/>
    <x v="0"/>
    <n v="0"/>
    <n v="0"/>
    <n v="1"/>
    <m/>
    <n v="2"/>
    <n v="1"/>
    <n v="2"/>
    <n v="0"/>
    <n v="5"/>
    <s v="Low Risk"/>
    <n v="8"/>
    <s v="6-11 bulan"/>
  </r>
  <r>
    <s v="KRM02475"/>
    <d v="2026-01-25T00:00:00"/>
    <x v="5"/>
    <s v="Yusuf Wijaya"/>
    <s v="37221101713512"/>
    <n v="46"/>
    <s v="Lakilaki"/>
    <x v="1"/>
    <n v="14826000"/>
    <n v="4.5622554970996897E-2"/>
    <x v="14"/>
    <s v="DKI Jakarta"/>
    <x v="0"/>
    <s v="Beat Street"/>
    <s v="Matic Entry"/>
    <n v="19361000"/>
    <n v="6776000"/>
    <s v="High"/>
    <n v="0.35"/>
    <x v="5"/>
    <n v="0.14499999999999999"/>
    <n v="676400"/>
    <n v="16234000"/>
    <x v="0"/>
    <x v="0"/>
    <n v="0"/>
    <n v="0"/>
    <n v="1"/>
    <m/>
    <n v="1"/>
    <n v="1"/>
    <n v="1"/>
    <n v="0"/>
    <n v="3"/>
    <s v="Low Risk"/>
    <n v="8"/>
    <s v="6-11 bulan"/>
  </r>
  <r>
    <s v="KRM02476"/>
    <d v="2026-05-25T00:00:00"/>
    <x v="4"/>
    <s v="Lestari Saputra"/>
    <s v="69541705529213"/>
    <n v="47"/>
    <s v="Lakilaki"/>
    <x v="0"/>
    <n v="5840000"/>
    <n v="0.21602739726027398"/>
    <x v="4"/>
    <s v="Kalimantan Selatan"/>
    <x v="0"/>
    <s v="PCX 160"/>
    <s v="Matic Premium"/>
    <n v="35166000"/>
    <n v="3517000"/>
    <s v="Low"/>
    <n v="0.1"/>
    <x v="4"/>
    <n v="0.14499999999999999"/>
    <n v="1261600"/>
    <n v="45416000"/>
    <x v="0"/>
    <x v="0"/>
    <n v="0"/>
    <n v="0"/>
    <n v="1"/>
    <m/>
    <n v="2"/>
    <n v="3"/>
    <n v="2"/>
    <n v="0"/>
    <n v="7"/>
    <s v="Medium Risk"/>
    <n v="4"/>
    <s v="0-5 bulan"/>
  </r>
  <r>
    <s v="KRM02477"/>
    <d v="2026-09-02T00:00:00"/>
    <x v="8"/>
    <s v="Indah Lestari"/>
    <s v="Invalid"/>
    <n v="21"/>
    <s v="Perempuan"/>
    <x v="5"/>
    <n v="3723000"/>
    <n v="0.12285791028740263"/>
    <x v="4"/>
    <s v="Kalimantan Selatan"/>
    <x v="1"/>
    <s v="Freego"/>
    <s v="Matic Mid"/>
    <n v="23158000"/>
    <n v="9263000"/>
    <s v="High"/>
    <n v="0.4"/>
    <x v="2"/>
    <n v="0.14499999999999999"/>
    <n v="457400"/>
    <n v="21955000"/>
    <x v="0"/>
    <x v="0"/>
    <n v="0"/>
    <n v="0"/>
    <n v="1"/>
    <m/>
    <n v="1"/>
    <n v="1"/>
    <n v="3"/>
    <n v="0"/>
    <n v="5"/>
    <s v="Low Risk"/>
    <n v="1"/>
    <s v="0-5 bulan"/>
  </r>
  <r>
    <s v="KRM02478"/>
    <d v="2026-01-20T00:00:00"/>
    <x v="5"/>
    <s v="Ahmad Saputra"/>
    <s v="66812810748457"/>
    <n v="46"/>
    <s v="Perempuan"/>
    <x v="9"/>
    <n v="6358000"/>
    <n v="0.35663730732934884"/>
    <x v="3"/>
    <s v="Sulawesi Selatan"/>
    <x v="1"/>
    <s v="MT15"/>
    <s v="Sport Naked"/>
    <n v="39606000"/>
    <n v="15842000"/>
    <s v="High"/>
    <n v="0.4"/>
    <x v="0"/>
    <n v="0.14499999999999999"/>
    <n v="2267500"/>
    <n v="27210000"/>
    <x v="0"/>
    <x v="0"/>
    <n v="0"/>
    <n v="0"/>
    <n v="1"/>
    <m/>
    <n v="3"/>
    <n v="1"/>
    <n v="1"/>
    <n v="0"/>
    <n v="5"/>
    <s v="Low Risk"/>
    <n v="9"/>
    <s v="6-11 bulan"/>
  </r>
  <r>
    <s v="KRM02479"/>
    <d v="2026-02-17T00:00:00"/>
    <x v="3"/>
    <s v="Putri Kurniawan"/>
    <s v="35822811861936"/>
    <n v="27"/>
    <s v="Lakilaki"/>
    <x v="5"/>
    <n v="3641000"/>
    <n v="0.2745948915133205"/>
    <x v="17"/>
    <s v="Jawa Barat"/>
    <x v="4"/>
    <s v="KLX 150"/>
    <s v="Trail"/>
    <n v="38589000"/>
    <n v="13506000"/>
    <s v="High"/>
    <n v="0.35"/>
    <x v="4"/>
    <n v="0.14499999999999999"/>
    <n v="999800"/>
    <n v="35994000"/>
    <x v="0"/>
    <x v="0"/>
    <n v="0"/>
    <n v="0"/>
    <n v="1"/>
    <m/>
    <n v="2"/>
    <n v="1"/>
    <n v="2"/>
    <n v="0"/>
    <n v="5"/>
    <s v="Low Risk"/>
    <n v="8"/>
    <s v="6-11 bulan"/>
  </r>
  <r>
    <s v="KRM02480"/>
    <d v="2026-07-01T00:00:00"/>
    <x v="12"/>
    <s v="Indah Permata"/>
    <s v="99942707577932"/>
    <n v="35"/>
    <s v="Perempuan"/>
    <x v="0"/>
    <n v="6174000"/>
    <n v="0.3266439909297052"/>
    <x v="15"/>
    <s v="DKI Jakarta"/>
    <x v="0"/>
    <s v="PCX 160"/>
    <s v="Matic Premium"/>
    <n v="35078000"/>
    <n v="5262000"/>
    <s v="Medium"/>
    <n v="0.15"/>
    <x v="3"/>
    <n v="0.14499999999999999"/>
    <n v="2016700"/>
    <n v="36301000"/>
    <x v="0"/>
    <x v="0"/>
    <n v="0"/>
    <n v="0"/>
    <n v="1"/>
    <s v="ok"/>
    <n v="3"/>
    <n v="2"/>
    <n v="1"/>
    <n v="0"/>
    <n v="6"/>
    <s v="Low Risk"/>
    <n v="3"/>
    <s v="0-5 bulan"/>
  </r>
  <r>
    <s v="KRM02481"/>
    <d v="2026-01-29T00:00:00"/>
    <x v="5"/>
    <s v="Agus Kusuma"/>
    <s v="90062805527456"/>
    <n v="45"/>
    <s v="Lakilaki"/>
    <x v="0"/>
    <n v="5262000"/>
    <n v="8.0938806537438235E-2"/>
    <x v="15"/>
    <s v="DKI Jakarta"/>
    <x v="0"/>
    <s v="Revo X"/>
    <s v="Bebek"/>
    <n v="17427000"/>
    <n v="2614000"/>
    <s v="Medium"/>
    <n v="0.15"/>
    <x v="1"/>
    <n v="0.14499999999999999"/>
    <n v="425900"/>
    <n v="25553000"/>
    <x v="0"/>
    <x v="0"/>
    <n v="0"/>
    <n v="0"/>
    <n v="1"/>
    <s v="data kurang"/>
    <n v="1"/>
    <n v="2"/>
    <n v="4"/>
    <n v="0"/>
    <n v="7"/>
    <s v="Medium Risk"/>
    <n v="8"/>
    <s v="6-11 bulan"/>
  </r>
  <r>
    <s v="KRM02482"/>
    <d v="2026-05-21T00:00:00"/>
    <x v="4"/>
    <s v="Indah Anggraini"/>
    <s v="32531309622647"/>
    <n v="54"/>
    <s v="Perempuan"/>
    <x v="0"/>
    <n v="6101000"/>
    <n v="0.19364038682183249"/>
    <x v="0"/>
    <s v="Bali"/>
    <x v="0"/>
    <s v="Vario 160"/>
    <s v="Matic Mid"/>
    <n v="29305000"/>
    <n v="7326000"/>
    <s v="Medium"/>
    <n v="0.25"/>
    <x v="5"/>
    <n v="0.14499999999999999"/>
    <n v="1181400"/>
    <n v="28352000"/>
    <x v="0"/>
    <x v="0"/>
    <n v="0"/>
    <n v="0"/>
    <n v="1"/>
    <m/>
    <n v="1"/>
    <n v="2"/>
    <n v="1"/>
    <n v="0"/>
    <n v="4"/>
    <s v="Low Risk"/>
    <n v="5"/>
    <s v="0-5 bulan"/>
  </r>
  <r>
    <s v="KRM02483"/>
    <d v="2026-02-13T00:00:00"/>
    <x v="3"/>
    <s v="Sri Rahayu"/>
    <s v="32992902722693"/>
    <n v="46"/>
    <s v="Lakilaki"/>
    <x v="3"/>
    <n v="4276000"/>
    <n v="0.14398971000935454"/>
    <x v="13"/>
    <s v="Jawa Barat"/>
    <x v="0"/>
    <s v="Revo X"/>
    <s v="Bebek"/>
    <n v="17623000"/>
    <n v="6168000"/>
    <s v="High"/>
    <n v="0.35"/>
    <x v="5"/>
    <n v="0.14499999999999999"/>
    <n v="615700"/>
    <n v="14777000"/>
    <x v="0"/>
    <x v="0"/>
    <n v="0"/>
    <n v="0"/>
    <n v="1"/>
    <s v="survey ulang"/>
    <n v="1"/>
    <n v="1"/>
    <n v="1"/>
    <n v="0"/>
    <n v="3"/>
    <s v="Low Risk"/>
    <n v="8"/>
    <s v="6-11 bulan"/>
  </r>
  <r>
    <s v="KRM02484"/>
    <d v="2026-01-25T00:00:00"/>
    <x v="5"/>
    <s v="Fitra Susanti"/>
    <s v="94401704732521"/>
    <n v="44"/>
    <s v="Perempuan"/>
    <x v="3"/>
    <n v="4167000"/>
    <n v="0.35553155747540199"/>
    <x v="20"/>
    <s v="DKI Jakarta"/>
    <x v="1"/>
    <s v="MT15"/>
    <s v="Sport Naked"/>
    <n v="39376000"/>
    <n v="11813000"/>
    <s v="High"/>
    <n v="0.3"/>
    <x v="5"/>
    <n v="0.14499999999999999"/>
    <n v="1481500"/>
    <n v="35557000"/>
    <x v="0"/>
    <x v="0"/>
    <n v="0"/>
    <n v="0"/>
    <n v="1"/>
    <m/>
    <n v="3"/>
    <n v="1"/>
    <n v="1"/>
    <n v="0"/>
    <n v="5"/>
    <s v="Low Risk"/>
    <n v="8"/>
    <s v="6-11 bulan"/>
  </r>
  <r>
    <s v="KRM02485"/>
    <d v="2026-05-22T00:00:00"/>
    <x v="4"/>
    <s v="Agus Santoso"/>
    <s v="31582303693365"/>
    <n v="45"/>
    <s v="Perempuan"/>
    <x v="9"/>
    <n v="5213000"/>
    <n v="0.40182236715902553"/>
    <x v="4"/>
    <s v="Kalimantan Selatan"/>
    <x v="1"/>
    <s v="R15"/>
    <s v="Sport"/>
    <n v="41291000"/>
    <n v="10323000"/>
    <s v="Medium"/>
    <n v="0.25"/>
    <x v="3"/>
    <n v="0.14499999999999999"/>
    <n v="2094700"/>
    <n v="37704000"/>
    <x v="0"/>
    <x v="0"/>
    <n v="0"/>
    <n v="0"/>
    <n v="1"/>
    <s v="data kurang"/>
    <n v="4"/>
    <n v="2"/>
    <n v="1"/>
    <n v="0"/>
    <n v="7"/>
    <s v="Medium Risk"/>
    <n v="5"/>
    <s v="0-5 bulan"/>
  </r>
  <r>
    <s v="KRM02486"/>
    <d v="2026-04-04T00:00:00"/>
    <x v="2"/>
    <s v="Tri Lestari"/>
    <s v="93521601724735"/>
    <n v="21"/>
    <s v="Lakilaki"/>
    <x v="1"/>
    <n v="12262000"/>
    <n v="0.1095090523568749"/>
    <x v="14"/>
    <s v="DKI Jakarta"/>
    <x v="1"/>
    <s v="Freego"/>
    <s v="Matic Mid"/>
    <n v="23456000"/>
    <n v="9383000"/>
    <s v="High"/>
    <n v="0.4"/>
    <x v="0"/>
    <n v="0.14499999999999999"/>
    <n v="1342800"/>
    <n v="16114000"/>
    <x v="0"/>
    <x v="0"/>
    <n v="0"/>
    <n v="0"/>
    <n v="1"/>
    <s v="approved"/>
    <n v="1"/>
    <n v="1"/>
    <n v="1"/>
    <n v="0"/>
    <n v="3"/>
    <s v="Low Risk"/>
    <n v="6"/>
    <s v="6-11 bulan"/>
  </r>
  <r>
    <s v="KRM02487"/>
    <d v="2026-05-07T00:00:00"/>
    <x v="4"/>
    <s v="Rina Saputra"/>
    <s v="73592305943101"/>
    <n v="27"/>
    <s v="Lakilaki"/>
    <x v="6"/>
    <n v="5946000"/>
    <n v="0.1412041708711739"/>
    <x v="9"/>
    <s v="Jawa Tengah"/>
    <x v="0"/>
    <s v="Genio"/>
    <s v="Matic Entry"/>
    <n v="19526000"/>
    <n v="3905000"/>
    <s v="Medium"/>
    <n v="0.2"/>
    <x v="5"/>
    <n v="0.14499999999999999"/>
    <n v="839600"/>
    <n v="20151000"/>
    <x v="0"/>
    <x v="0"/>
    <n v="0"/>
    <n v="0"/>
    <n v="1"/>
    <m/>
    <n v="1"/>
    <n v="2"/>
    <n v="1"/>
    <n v="0"/>
    <n v="4"/>
    <s v="Low Risk"/>
    <n v="5"/>
    <s v="0-5 bulan"/>
  </r>
  <r>
    <s v="KRM02488"/>
    <d v="2026-02-22T00:00:00"/>
    <x v="3"/>
    <s v="Hendra Wibowo"/>
    <s v="66321111643728"/>
    <n v="56"/>
    <s v="Lakilaki"/>
    <x v="6"/>
    <n v="5665000"/>
    <n v="0.38081200353045014"/>
    <x v="10"/>
    <s v="Jawa Timur"/>
    <x v="0"/>
    <s v="PCX 160"/>
    <s v="Matic Premium"/>
    <n v="37523000"/>
    <n v="5628000"/>
    <s v="Medium"/>
    <n v="0.15"/>
    <x v="3"/>
    <n v="0.14499999999999999"/>
    <n v="2157300"/>
    <n v="38832000"/>
    <x v="0"/>
    <x v="0"/>
    <n v="0"/>
    <n v="0"/>
    <n v="1"/>
    <s v="approved"/>
    <n v="3"/>
    <n v="2"/>
    <n v="1"/>
    <n v="0"/>
    <n v="6"/>
    <s v="Low Risk"/>
    <n v="8"/>
    <s v="6-11 bulan"/>
  </r>
  <r>
    <s v="KRM02489"/>
    <d v="2026-04-29T00:00:00"/>
    <x v="2"/>
    <s v="Fitriani Wijaya"/>
    <s v="77361101705130"/>
    <n v="39"/>
    <s v="Perempuan"/>
    <x v="0"/>
    <n v="4813000"/>
    <n v="0.15131934344483691"/>
    <x v="0"/>
    <s v="Bali"/>
    <x v="1"/>
    <s v="Lexi LX 155"/>
    <s v="Matic Mid"/>
    <n v="28145000"/>
    <n v="2814000"/>
    <s v="Low"/>
    <n v="0.1"/>
    <x v="1"/>
    <n v="0.14499999999999999"/>
    <n v="728300"/>
    <n v="43696000"/>
    <x v="1"/>
    <x v="3"/>
    <n v="16"/>
    <n v="1"/>
    <n v="3"/>
    <m/>
    <n v="1"/>
    <n v="3"/>
    <n v="4"/>
    <n v="2"/>
    <n v="10"/>
    <s v="High Risk"/>
    <n v="5"/>
    <s v="0-5 bulan"/>
  </r>
  <r>
    <s v="KRM02490"/>
    <d v="2026-04-04T00:00:00"/>
    <x v="2"/>
    <s v="Eka Setiawan"/>
    <s v="77781610966418"/>
    <n v="47"/>
    <s v="Perempuan"/>
    <x v="0"/>
    <n v="6151000"/>
    <n v="0.30364168427897903"/>
    <x v="11"/>
    <s v="Sumatera Utara"/>
    <x v="0"/>
    <s v="ADV 160"/>
    <s v="Adventure"/>
    <n v="43436000"/>
    <n v="8687000"/>
    <s v="Medium"/>
    <n v="0.2"/>
    <x v="5"/>
    <n v="0.14499999999999999"/>
    <n v="1867700"/>
    <n v="44826000"/>
    <x v="0"/>
    <x v="0"/>
    <n v="0"/>
    <n v="0"/>
    <n v="1"/>
    <s v="data kurang"/>
    <n v="3"/>
    <n v="2"/>
    <n v="1"/>
    <n v="0"/>
    <n v="6"/>
    <s v="Low Risk"/>
    <n v="6"/>
    <s v="6-11 bulan"/>
  </r>
  <r>
    <s v="KRM02491"/>
    <d v="2026-01-07T00:00:00"/>
    <x v="5"/>
    <s v="Dani Anggraini"/>
    <s v="82372205896463"/>
    <n v="31"/>
    <s v="Lakilaki"/>
    <x v="0"/>
    <n v="6476000"/>
    <n v="0.1679431747992588"/>
    <x v="8"/>
    <s v="Banten"/>
    <x v="0"/>
    <s v="Vario 125"/>
    <s v="Matic Mid"/>
    <n v="24737000"/>
    <n v="8658000"/>
    <s v="High"/>
    <n v="0.35"/>
    <x v="3"/>
    <n v="0.14499999999999999"/>
    <n v="1087600"/>
    <n v="19576000"/>
    <x v="0"/>
    <x v="0"/>
    <n v="0"/>
    <n v="0"/>
    <n v="1"/>
    <m/>
    <n v="1"/>
    <n v="1"/>
    <n v="1"/>
    <n v="0"/>
    <n v="3"/>
    <s v="Low Risk"/>
    <n v="9"/>
    <s v="6-11 bulan"/>
  </r>
  <r>
    <s v="KRM02492"/>
    <d v="2026-02-10T00:00:00"/>
    <x v="3"/>
    <s v="Siti Prasetyo"/>
    <s v="42692110961655"/>
    <n v="28"/>
    <s v="Lakilaki"/>
    <x v="4"/>
    <n v="6169000"/>
    <n v="0.21624250283676447"/>
    <x v="3"/>
    <s v="Sulawesi Selatan"/>
    <x v="4"/>
    <s v="KLX 150"/>
    <s v="Trail"/>
    <n v="37186000"/>
    <n v="3719000"/>
    <s v="Low"/>
    <n v="0.1"/>
    <x v="4"/>
    <n v="0.14499999999999999"/>
    <n v="1334000"/>
    <n v="48025000"/>
    <x v="0"/>
    <x v="0"/>
    <n v="0"/>
    <n v="0"/>
    <n v="1"/>
    <m/>
    <n v="2"/>
    <n v="3"/>
    <n v="2"/>
    <n v="0"/>
    <n v="7"/>
    <s v="Medium Risk"/>
    <n v="8"/>
    <s v="6-11 bulan"/>
  </r>
  <r>
    <s v="KRM02493"/>
    <d v="2026-10-02T00:00:00"/>
    <x v="6"/>
    <s v="Agus Wijaya"/>
    <s v="60321610719369"/>
    <n v="55"/>
    <s v="Lakilaki"/>
    <x v="6"/>
    <n v="5440000"/>
    <n v="0.36056985294117649"/>
    <x v="15"/>
    <s v="DKI Jakarta"/>
    <x v="0"/>
    <s v="PCX 160"/>
    <s v="Matic Premium"/>
    <n v="36250000"/>
    <n v="7250000"/>
    <s v="Medium"/>
    <n v="0.2"/>
    <x v="3"/>
    <n v="0.14499999999999999"/>
    <n v="1961500"/>
    <n v="35307000"/>
    <x v="0"/>
    <x v="0"/>
    <n v="0"/>
    <n v="0"/>
    <n v="1"/>
    <s v="approved"/>
    <n v="3"/>
    <n v="2"/>
    <n v="1"/>
    <n v="0"/>
    <n v="6"/>
    <s v="Low Risk"/>
    <n v="0"/>
    <s v="0-5 bulan"/>
  </r>
  <r>
    <s v="KRM02494"/>
    <d v="2026-05-24T00:00:00"/>
    <x v="4"/>
    <s v="Yusuf Lestari"/>
    <s v="80552401563489"/>
    <n v="52"/>
    <s v="Perempuan"/>
    <x v="1"/>
    <n v="4812000"/>
    <n v="0.22067747298420615"/>
    <x v="10"/>
    <s v="Jawa Timur"/>
    <x v="0"/>
    <s v="CB150R"/>
    <s v="Sport"/>
    <n v="30396000"/>
    <n v="10639000"/>
    <s v="High"/>
    <n v="0.35"/>
    <x v="5"/>
    <n v="0.14499999999999999"/>
    <n v="1061900"/>
    <n v="25487000"/>
    <x v="0"/>
    <x v="0"/>
    <n v="0"/>
    <n v="0"/>
    <n v="1"/>
    <s v="data kurang"/>
    <n v="2"/>
    <n v="1"/>
    <n v="1"/>
    <n v="0"/>
    <n v="4"/>
    <s v="Low Risk"/>
    <n v="4"/>
    <s v="0-5 bulan"/>
  </r>
  <r>
    <s v="KRM02495"/>
    <d v="2026-03-21T00:00:00"/>
    <x v="1"/>
    <s v="Ayu Rahayu"/>
    <s v="47982110953439"/>
    <n v="40"/>
    <s v="Lakilaki"/>
    <x v="0"/>
    <n v="7817000"/>
    <n v="0.27870026864526032"/>
    <x v="0"/>
    <s v="Bali"/>
    <x v="0"/>
    <s v="Vario 125"/>
    <s v="Matic Mid"/>
    <n v="25370000"/>
    <n v="2537000"/>
    <s v="Low"/>
    <n v="0.1"/>
    <x v="0"/>
    <n v="0.14499999999999999"/>
    <n v="2178600"/>
    <n v="26144000"/>
    <x v="0"/>
    <x v="0"/>
    <n v="0"/>
    <n v="0"/>
    <n v="1"/>
    <m/>
    <n v="2"/>
    <n v="3"/>
    <n v="1"/>
    <n v="0"/>
    <n v="6"/>
    <s v="Low Risk"/>
    <n v="7"/>
    <s v="6-11 bulan"/>
  </r>
  <r>
    <s v="KRM02496"/>
    <d v="2026-01-05T00:00:00"/>
    <x v="5"/>
    <s v="Fitra Hartono"/>
    <s v="56311811591316"/>
    <n v="29"/>
    <s v="Lakilaki"/>
    <x v="1"/>
    <n v="11251000"/>
    <n v="0.18135276864278732"/>
    <x v="1"/>
    <s v="Sumatera Selatan"/>
    <x v="1"/>
    <s v="XMAX 250"/>
    <s v="Maxi Scooter"/>
    <n v="58401000"/>
    <n v="20440000"/>
    <s v="High"/>
    <n v="0.35"/>
    <x v="5"/>
    <n v="0.14499999999999999"/>
    <n v="2040400"/>
    <n v="48969000"/>
    <x v="0"/>
    <x v="0"/>
    <n v="0"/>
    <n v="0"/>
    <n v="1"/>
    <m/>
    <n v="1"/>
    <n v="1"/>
    <n v="1"/>
    <n v="0"/>
    <n v="3"/>
    <s v="Low Risk"/>
    <n v="9"/>
    <s v="6-11 bulan"/>
  </r>
  <r>
    <s v="KRM02497"/>
    <d v="2026-05-13T00:00:00"/>
    <x v="4"/>
    <s v="Wahyu Hakim"/>
    <s v="60852611707603"/>
    <n v="40"/>
    <s v="Perempuan"/>
    <x v="5"/>
    <n v="4344000"/>
    <n v="0.25046040515653778"/>
    <x v="17"/>
    <s v="Jawa Barat"/>
    <x v="0"/>
    <s v="ADV 160"/>
    <s v="Adventure"/>
    <n v="41316000"/>
    <n v="8263000"/>
    <s v="Medium"/>
    <n v="0.2"/>
    <x v="2"/>
    <n v="0.14499999999999999"/>
    <n v="1088000"/>
    <n v="52224000"/>
    <x v="0"/>
    <x v="0"/>
    <n v="0"/>
    <n v="0"/>
    <n v="1"/>
    <m/>
    <n v="2"/>
    <n v="2"/>
    <n v="3"/>
    <n v="0"/>
    <n v="7"/>
    <s v="Medium Risk"/>
    <n v="5"/>
    <s v="0-5 bulan"/>
  </r>
  <r>
    <s v="KRM02498"/>
    <d v="2026-01-03T00:00:00"/>
    <x v="5"/>
    <s v="Dian Santoso"/>
    <s v="69181210532410"/>
    <n v="55"/>
    <s v="Perempuan"/>
    <x v="0"/>
    <n v="7450000"/>
    <n v="0.11311409395973154"/>
    <x v="1"/>
    <s v="Sumatera Selatan"/>
    <x v="0"/>
    <s v="Revo X"/>
    <s v="Bebek"/>
    <n v="18445000"/>
    <n v="2767000"/>
    <s v="Medium"/>
    <n v="0.15"/>
    <x v="5"/>
    <n v="0.14499999999999999"/>
    <n v="842700"/>
    <n v="20225000"/>
    <x v="0"/>
    <x v="2"/>
    <n v="0"/>
    <n v="0"/>
    <n v="0"/>
    <s v="survey ulang"/>
    <n v="1"/>
    <n v="2"/>
    <n v="1"/>
    <n v="0"/>
    <n v="4"/>
    <s v="Low Risk"/>
    <n v="9"/>
    <s v="6-11 bulan"/>
  </r>
  <r>
    <s v="KRM02499"/>
    <d v="2026-02-02T00:00:00"/>
    <x v="3"/>
    <s v="Rina Pratama"/>
    <s v="92122808625240"/>
    <n v="36"/>
    <s v="Perempuan"/>
    <x v="1"/>
    <n v="6608000"/>
    <n v="0.11301452784503632"/>
    <x v="3"/>
    <s v="Sulawesi Selatan"/>
    <x v="0"/>
    <s v="Vario 125"/>
    <s v="Matic Mid"/>
    <n v="25208000"/>
    <n v="2521000"/>
    <s v="Low"/>
    <n v="0.1"/>
    <x v="2"/>
    <n v="0.14499999999999999"/>
    <n v="746800"/>
    <n v="35846000"/>
    <x v="0"/>
    <x v="0"/>
    <n v="0"/>
    <n v="0"/>
    <n v="1"/>
    <s v="approved"/>
    <n v="1"/>
    <n v="3"/>
    <n v="3"/>
    <n v="0"/>
    <n v="7"/>
    <s v="Medium Risk"/>
    <n v="8"/>
    <s v="6-11 bulan"/>
  </r>
  <r>
    <s v="KRM02500"/>
    <d v="2026-05-29T00:00:00"/>
    <x v="4"/>
    <s v="Nia Rahayu"/>
    <s v="78432802776872"/>
    <n v="37"/>
    <s v="Perempuan"/>
    <x v="1"/>
    <n v="11982000"/>
    <n v="9.4984142880988151E-2"/>
    <x v="15"/>
    <s v="DKI Jakarta"/>
    <x v="1"/>
    <s v="Aerox 155"/>
    <s v="Matic Sport"/>
    <n v="32575000"/>
    <n v="11401000"/>
    <s v="High"/>
    <n v="0.35"/>
    <x v="5"/>
    <n v="0.14499999999999999"/>
    <n v="1138100"/>
    <n v="27315000"/>
    <x v="0"/>
    <x v="0"/>
    <n v="0"/>
    <n v="0"/>
    <n v="1"/>
    <s v="verifikasi"/>
    <n v="1"/>
    <n v="1"/>
    <n v="1"/>
    <n v="0"/>
    <n v="3"/>
    <s v="Low Risk"/>
    <n v="4"/>
    <s v="0-5 bulan"/>
  </r>
  <r>
    <s v="KRM02501"/>
    <d v="2026-03-10T00:00:00"/>
    <x v="1"/>
    <s v="Fitriani Fauzi"/>
    <s v="86151212844054"/>
    <n v="35"/>
    <s v="Perempuan"/>
    <x v="3"/>
    <n v="4756000"/>
    <n v="0.11190075693860387"/>
    <x v="12"/>
    <s v="DKI Jakarta"/>
    <x v="0"/>
    <s v="Vario 160"/>
    <s v="Matic Mid"/>
    <n v="30854000"/>
    <n v="12342000"/>
    <s v="High"/>
    <n v="0.4"/>
    <x v="1"/>
    <n v="0.14499999999999999"/>
    <n v="532200"/>
    <n v="31934000"/>
    <x v="0"/>
    <x v="0"/>
    <n v="0"/>
    <n v="0"/>
    <n v="1"/>
    <s v="verifikasi"/>
    <n v="1"/>
    <n v="1"/>
    <n v="4"/>
    <n v="0"/>
    <n v="6"/>
    <s v="Low Risk"/>
    <n v="7"/>
    <s v="6-11 bulan"/>
  </r>
  <r>
    <s v="KRM02502"/>
    <d v="2026-04-26T00:00:00"/>
    <x v="2"/>
    <s v="Andi Saputra"/>
    <s v="56941109726659"/>
    <n v="23"/>
    <s v="Lakilaki"/>
    <x v="1"/>
    <n v="4418000"/>
    <n v="0.11358080579447714"/>
    <x v="5"/>
    <s v="Kalimantan Timur"/>
    <x v="0"/>
    <s v="Revo X"/>
    <s v="Bebek"/>
    <n v="17983000"/>
    <n v="5395000"/>
    <s v="High"/>
    <n v="0.3"/>
    <x v="4"/>
    <n v="0.14499999999999999"/>
    <n v="501800"/>
    <n v="18064000"/>
    <x v="0"/>
    <x v="0"/>
    <n v="0"/>
    <n v="0"/>
    <n v="1"/>
    <s v="data kurang"/>
    <n v="1"/>
    <n v="1"/>
    <n v="2"/>
    <n v="0"/>
    <n v="4"/>
    <s v="Low Risk"/>
    <n v="5"/>
    <s v="0-5 bulan"/>
  </r>
  <r>
    <s v="KRM02503"/>
    <d v="2026-01-01T00:00:00"/>
    <x v="5"/>
    <s v="Bagus Wijaya"/>
    <s v="75461611692340"/>
    <n v="39"/>
    <s v="Perempuan"/>
    <x v="7"/>
    <n v="3109000"/>
    <n v="0.3326149887423609"/>
    <x v="15"/>
    <s v="DKI Jakarta"/>
    <x v="2"/>
    <s v="Address"/>
    <s v="Matic Mid"/>
    <n v="20384000"/>
    <n v="5096000"/>
    <s v="Medium"/>
    <n v="0.25"/>
    <x v="3"/>
    <n v="0.14499999999999999"/>
    <n v="1034100"/>
    <n v="18614000"/>
    <x v="0"/>
    <x v="0"/>
    <n v="0"/>
    <n v="0"/>
    <n v="1"/>
    <s v="verifikasi"/>
    <n v="3"/>
    <n v="2"/>
    <n v="1"/>
    <n v="0"/>
    <n v="6"/>
    <s v="Low Risk"/>
    <n v="9"/>
    <s v="6-11 bulan"/>
  </r>
  <r>
    <s v="KRM02504"/>
    <d v="2026-01-10T00:00:00"/>
    <x v="5"/>
    <s v="Bagus Lestari"/>
    <s v="63871204599593"/>
    <n v="32"/>
    <s v="Lakilaki"/>
    <x v="7"/>
    <n v="2317000"/>
    <n v="0.48523953388001728"/>
    <x v="20"/>
    <s v="DKI Jakarta"/>
    <x v="1"/>
    <s v="Aerox 155"/>
    <s v="Matic Sport"/>
    <n v="31340000"/>
    <n v="3134000"/>
    <s v="Low"/>
    <n v="0.1"/>
    <x v="4"/>
    <n v="0.14499999999999999"/>
    <n v="1124300"/>
    <n v="40476000"/>
    <x v="0"/>
    <x v="0"/>
    <n v="0"/>
    <n v="0"/>
    <n v="1"/>
    <m/>
    <n v="4"/>
    <n v="3"/>
    <n v="2"/>
    <n v="0"/>
    <n v="9"/>
    <s v="High Risk"/>
    <n v="9"/>
    <s v="6-11 bulan"/>
  </r>
  <r>
    <s v="KRM02505"/>
    <d v="2026-01-14T00:00:00"/>
    <x v="5"/>
    <s v="Dewi Fauzi"/>
    <s v="73901802877954"/>
    <n v="22"/>
    <s v="Perempuan"/>
    <x v="5"/>
    <n v="4644000"/>
    <n v="0.24804048234280793"/>
    <x v="19"/>
    <s v="Jawa Barat"/>
    <x v="1"/>
    <s v="MT15"/>
    <s v="Sport Naked"/>
    <n v="38883000"/>
    <n v="3888000"/>
    <s v="Low"/>
    <n v="0.1"/>
    <x v="2"/>
    <n v="0.14499999999999999"/>
    <n v="1151900"/>
    <n v="55293000"/>
    <x v="0"/>
    <x v="0"/>
    <n v="0"/>
    <n v="0"/>
    <n v="1"/>
    <s v="data kurang"/>
    <n v="2"/>
    <n v="3"/>
    <n v="3"/>
    <n v="0"/>
    <n v="8"/>
    <s v="Medium Risk"/>
    <n v="9"/>
    <s v="6-11 bulan"/>
  </r>
  <r>
    <s v="KRM02506"/>
    <d v="2026-03-14T00:00:00"/>
    <x v="1"/>
    <s v="Sri Rahayu"/>
    <s v="69852704957601"/>
    <n v="57"/>
    <s v="Lakilaki"/>
    <x v="8"/>
    <n v="3384000"/>
    <n v="0.1250886524822695"/>
    <x v="3"/>
    <s v="Sulawesi Selatan"/>
    <x v="2"/>
    <s v="Address"/>
    <s v="Matic Mid"/>
    <n v="21433000"/>
    <n v="8573000"/>
    <s v="High"/>
    <n v="0.4"/>
    <x v="2"/>
    <n v="0.14499999999999999"/>
    <n v="423300"/>
    <n v="20319000"/>
    <x v="0"/>
    <x v="0"/>
    <n v="0"/>
    <n v="0"/>
    <n v="1"/>
    <s v="approved"/>
    <n v="1"/>
    <n v="1"/>
    <n v="3"/>
    <n v="0"/>
    <n v="5"/>
    <s v="Low Risk"/>
    <n v="7"/>
    <s v="6-11 bulan"/>
  </r>
  <r>
    <s v="KRM02507"/>
    <d v="2026-03-30T00:00:00"/>
    <x v="1"/>
    <s v="Andi Prasetyo"/>
    <s v="64742101629481"/>
    <n v="35"/>
    <s v="Lakilaki"/>
    <x v="0"/>
    <n v="4766000"/>
    <n v="0.16271506504406211"/>
    <x v="5"/>
    <s v="Kalimantan Timur"/>
    <x v="1"/>
    <s v="Aerox 155"/>
    <s v="Matic Sport"/>
    <n v="31733000"/>
    <n v="4760000"/>
    <s v="Medium"/>
    <n v="0.15"/>
    <x v="1"/>
    <n v="0.14499999999999999"/>
    <n v="775500"/>
    <n v="46528000"/>
    <x v="0"/>
    <x v="0"/>
    <n v="0"/>
    <n v="0"/>
    <n v="1"/>
    <m/>
    <n v="1"/>
    <n v="2"/>
    <n v="4"/>
    <n v="0"/>
    <n v="7"/>
    <s v="Medium Risk"/>
    <n v="6"/>
    <s v="6-11 bulan"/>
  </r>
  <r>
    <s v="KRM02508"/>
    <d v="2026-06-12T00:00:00"/>
    <x v="0"/>
    <s v="Dewi Permata"/>
    <s v="94722106647077"/>
    <n v="51"/>
    <s v="Perempuan"/>
    <x v="8"/>
    <n v="3436000"/>
    <n v="0.60058207217694992"/>
    <x v="6"/>
    <s v="DIY"/>
    <x v="4"/>
    <s v="KLX 150"/>
    <s v="Trail"/>
    <n v="38137000"/>
    <n v="7627000"/>
    <s v="Medium"/>
    <n v="0.2"/>
    <x v="3"/>
    <n v="0.14499999999999999"/>
    <n v="2063600"/>
    <n v="37146000"/>
    <x v="0"/>
    <x v="0"/>
    <n v="0"/>
    <n v="0"/>
    <n v="1"/>
    <m/>
    <n v="4"/>
    <n v="2"/>
    <n v="1"/>
    <n v="0"/>
    <n v="7"/>
    <s v="Medium Risk"/>
    <n v="4"/>
    <s v="0-5 bulan"/>
  </r>
  <r>
    <s v="KRM02509"/>
    <d v="2026-02-24T00:00:00"/>
    <x v="3"/>
    <s v="Wahyu Cahyono"/>
    <s v="87131102584473"/>
    <n v="45"/>
    <s v="Lakilaki"/>
    <x v="7"/>
    <n v="2818000"/>
    <n v="0.91916252661462028"/>
    <x v="20"/>
    <s v="DKI Jakarta"/>
    <x v="1"/>
    <s v="XMAX 250"/>
    <s v="Maxi Scooter"/>
    <n v="60238000"/>
    <n v="12048000"/>
    <s v="Medium"/>
    <n v="0.2"/>
    <x v="5"/>
    <n v="0.14499999999999999"/>
    <n v="2590200"/>
    <n v="62165000"/>
    <x v="0"/>
    <x v="0"/>
    <n v="0"/>
    <n v="0"/>
    <n v="1"/>
    <m/>
    <n v="4"/>
    <n v="2"/>
    <n v="1"/>
    <n v="0"/>
    <n v="7"/>
    <s v="Medium Risk"/>
    <n v="7"/>
    <s v="6-11 bulan"/>
  </r>
  <r>
    <s v="KRM02510"/>
    <d v="2026-03-30T00:00:00"/>
    <x v="1"/>
    <s v="Ayu Cahyono"/>
    <s v="83201907846228"/>
    <n v="41"/>
    <s v="Perempuan"/>
    <x v="0"/>
    <n v="6396000"/>
    <n v="0.12862726704190119"/>
    <x v="4"/>
    <s v="Kalimantan Selatan"/>
    <x v="1"/>
    <s v="Mio M3"/>
    <s v="Matic Entry"/>
    <n v="18713000"/>
    <n v="6550000"/>
    <s v="High"/>
    <n v="0.35"/>
    <x v="3"/>
    <n v="0.14499999999999999"/>
    <n v="822700"/>
    <n v="14809000"/>
    <x v="0"/>
    <x v="0"/>
    <n v="0"/>
    <n v="0"/>
    <n v="1"/>
    <s v="verifikasi"/>
    <n v="1"/>
    <n v="1"/>
    <n v="1"/>
    <n v="0"/>
    <n v="3"/>
    <s v="Low Risk"/>
    <n v="6"/>
    <s v="6-11 bulan"/>
  </r>
  <r>
    <s v="KRM02511"/>
    <d v="2026-01-24T00:00:00"/>
    <x v="5"/>
    <s v="Ayu Hartono"/>
    <s v="94892009503170"/>
    <n v="28"/>
    <s v="Lakilaki"/>
    <x v="2"/>
    <n v="1877000"/>
    <n v="0.50063931806073525"/>
    <x v="19"/>
    <s v="Jawa Barat"/>
    <x v="1"/>
    <s v="Freego"/>
    <s v="Matic Mid"/>
    <n v="23153000"/>
    <n v="9261000"/>
    <s v="High"/>
    <n v="0.4"/>
    <x v="3"/>
    <n v="0.14499999999999999"/>
    <n v="939700"/>
    <n v="16914000"/>
    <x v="0"/>
    <x v="0"/>
    <n v="0"/>
    <n v="0"/>
    <n v="1"/>
    <s v="data kurang"/>
    <n v="4"/>
    <n v="1"/>
    <n v="1"/>
    <n v="0"/>
    <n v="6"/>
    <s v="Low Risk"/>
    <n v="8"/>
    <s v="6-11 bulan"/>
  </r>
  <r>
    <s v="KRM02512"/>
    <d v="2026-03-26T00:00:00"/>
    <x v="1"/>
    <s v="Budi Pratama"/>
    <s v="43942505573343"/>
    <n v="46"/>
    <s v="Perempuan"/>
    <x v="8"/>
    <n v="3349000"/>
    <n v="0.23233801134667065"/>
    <x v="9"/>
    <s v="Jawa Tengah"/>
    <x v="3"/>
    <s v="Dazz"/>
    <s v="Matic Entry"/>
    <n v="16434000"/>
    <n v="4930000"/>
    <s v="High"/>
    <n v="0.3"/>
    <x v="3"/>
    <n v="0.14499999999999999"/>
    <n v="778100"/>
    <n v="14007000"/>
    <x v="0"/>
    <x v="0"/>
    <n v="0"/>
    <n v="0"/>
    <n v="1"/>
    <s v="verifikasi"/>
    <n v="2"/>
    <n v="1"/>
    <n v="1"/>
    <n v="0"/>
    <n v="4"/>
    <s v="Low Risk"/>
    <n v="6"/>
    <s v="6-11 bulan"/>
  </r>
  <r>
    <s v="KRM02513"/>
    <d v="2026-06-17T00:00:00"/>
    <x v="0"/>
    <s v="Rina Santoso"/>
    <s v="46572004966415"/>
    <n v="29"/>
    <s v="Perempuan"/>
    <x v="9"/>
    <n v="6460000"/>
    <n v="0.19986068111455108"/>
    <x v="7"/>
    <s v="Jawa Barat"/>
    <x v="0"/>
    <s v="CB150R"/>
    <s v="Sport"/>
    <n v="31814000"/>
    <n v="12726000"/>
    <s v="High"/>
    <n v="0.4"/>
    <x v="3"/>
    <n v="0.14499999999999999"/>
    <n v="1291100"/>
    <n v="23240000"/>
    <x v="0"/>
    <x v="0"/>
    <n v="0"/>
    <n v="0"/>
    <n v="1"/>
    <m/>
    <n v="1"/>
    <n v="1"/>
    <n v="1"/>
    <n v="0"/>
    <n v="3"/>
    <s v="Low Risk"/>
    <n v="4"/>
    <s v="0-5 bulan"/>
  </r>
  <r>
    <s v="KRM02514"/>
    <d v="2026-01-27T00:00:00"/>
    <x v="5"/>
    <s v="Ahmad Cahyono"/>
    <s v="33612409957297"/>
    <n v="51"/>
    <s v="Perempuan"/>
    <x v="0"/>
    <n v="6045000"/>
    <n v="8.0330851943755166E-2"/>
    <x v="16"/>
    <s v="Jawa Timur"/>
    <x v="1"/>
    <s v="Mio M3"/>
    <s v="Matic Entry"/>
    <n v="18766000"/>
    <n v="1877000"/>
    <s v="Low"/>
    <n v="0.1"/>
    <x v="1"/>
    <n v="0.14499999999999999"/>
    <n v="485600"/>
    <n v="29134000"/>
    <x v="0"/>
    <x v="1"/>
    <n v="64"/>
    <n v="3"/>
    <n v="2"/>
    <s v="approved"/>
    <n v="1"/>
    <n v="3"/>
    <n v="4"/>
    <n v="4"/>
    <n v="12"/>
    <s v="High Risk"/>
    <n v="8"/>
    <s v="6-11 bulan"/>
  </r>
  <r>
    <s v="KRM02515"/>
    <d v="2026-08-04T00:00:00"/>
    <x v="9"/>
    <s v="Maya Nugroho"/>
    <s v="32222809786738"/>
    <n v="44"/>
    <s v="Lakilaki"/>
    <x v="1"/>
    <n v="13455000"/>
    <n v="5.1096246748420664E-2"/>
    <x v="13"/>
    <s v="Jawa Barat"/>
    <x v="0"/>
    <s v="Scoopy"/>
    <s v="Matic Stylish"/>
    <n v="22997000"/>
    <n v="5749000"/>
    <s v="Medium"/>
    <n v="0.25"/>
    <x v="4"/>
    <n v="0.14499999999999999"/>
    <n v="687500"/>
    <n v="24751000"/>
    <x v="0"/>
    <x v="0"/>
    <n v="0"/>
    <n v="0"/>
    <n v="1"/>
    <m/>
    <n v="1"/>
    <n v="2"/>
    <n v="2"/>
    <n v="0"/>
    <n v="5"/>
    <s v="Low Risk"/>
    <n v="2"/>
    <s v="0-5 bulan"/>
  </r>
  <r>
    <s v="KRM02516"/>
    <d v="2026-01-24T00:00:00"/>
    <x v="5"/>
    <s v="Fitriani Hakim"/>
    <s v="82602904613394"/>
    <n v="33"/>
    <s v="Lakilaki"/>
    <x v="8"/>
    <n v="3642000"/>
    <n v="0.28412959912136188"/>
    <x v="12"/>
    <s v="DKI Jakarta"/>
    <x v="0"/>
    <s v="Vario 125"/>
    <s v="Matic Mid"/>
    <n v="24064000"/>
    <n v="4813000"/>
    <s v="Medium"/>
    <n v="0.2"/>
    <x v="5"/>
    <n v="0.14499999999999999"/>
    <n v="1034800"/>
    <n v="24834000"/>
    <x v="0"/>
    <x v="0"/>
    <n v="0"/>
    <n v="0"/>
    <n v="1"/>
    <m/>
    <n v="2"/>
    <n v="2"/>
    <n v="1"/>
    <n v="0"/>
    <n v="5"/>
    <s v="Low Risk"/>
    <n v="8"/>
    <s v="6-11 bulan"/>
  </r>
  <r>
    <s v="KRM02517"/>
    <d v="2026-03-21T00:00:00"/>
    <x v="1"/>
    <s v="Dian Saputra"/>
    <s v="37612008876733"/>
    <n v="30"/>
    <s v="Perempuan"/>
    <x v="6"/>
    <n v="5819000"/>
    <n v="0.17348341639456952"/>
    <x v="9"/>
    <s v="Jawa Tengah"/>
    <x v="1"/>
    <s v="Mio M3"/>
    <s v="Matic Entry"/>
    <n v="17633000"/>
    <n v="7053000"/>
    <s v="High"/>
    <n v="0.4"/>
    <x v="0"/>
    <n v="0.14499999999999999"/>
    <n v="1009500"/>
    <n v="12114000"/>
    <x v="0"/>
    <x v="0"/>
    <n v="0"/>
    <n v="0"/>
    <n v="1"/>
    <s v="verifikasi"/>
    <n v="1"/>
    <n v="1"/>
    <n v="1"/>
    <n v="0"/>
    <n v="3"/>
    <s v="Low Risk"/>
    <n v="7"/>
    <s v="6-11 bulan"/>
  </r>
  <r>
    <s v="KRM02518"/>
    <d v="2026-04-23T00:00:00"/>
    <x v="2"/>
    <s v="Bagus Hidayah"/>
    <s v="51731305955320"/>
    <n v="49"/>
    <s v="Perempuan"/>
    <x v="8"/>
    <n v="2842000"/>
    <n v="0.27821956368754397"/>
    <x v="11"/>
    <s v="Sumatera Utara"/>
    <x v="1"/>
    <s v="Lexi LX 155"/>
    <s v="Matic Mid"/>
    <n v="28339000"/>
    <n v="8502000"/>
    <s v="High"/>
    <n v="0.3"/>
    <x v="4"/>
    <n v="0.14499999999999999"/>
    <n v="790700"/>
    <n v="28466000"/>
    <x v="0"/>
    <x v="0"/>
    <n v="0"/>
    <n v="0"/>
    <n v="1"/>
    <s v="survey ulang"/>
    <n v="2"/>
    <n v="1"/>
    <n v="2"/>
    <n v="0"/>
    <n v="5"/>
    <s v="Low Risk"/>
    <n v="5"/>
    <s v="0-5 bulan"/>
  </r>
  <r>
    <s v="KRM02519"/>
    <d v="2026-02-22T00:00:00"/>
    <x v="3"/>
    <s v="Nurul Wibowo"/>
    <s v="52441302688187"/>
    <n v="39"/>
    <s v="Perempuan"/>
    <x v="6"/>
    <n v="4378000"/>
    <n v="0.27261306532663315"/>
    <x v="3"/>
    <s v="Sulawesi Selatan"/>
    <x v="3"/>
    <s v="Dazz"/>
    <s v="Matic Entry"/>
    <n v="15635000"/>
    <n v="3127000"/>
    <s v="Medium"/>
    <n v="0.2"/>
    <x v="0"/>
    <n v="0.14499999999999999"/>
    <n v="1193500"/>
    <n v="14322000"/>
    <x v="0"/>
    <x v="0"/>
    <n v="0"/>
    <n v="0"/>
    <n v="1"/>
    <s v="approved"/>
    <n v="2"/>
    <n v="2"/>
    <n v="1"/>
    <n v="0"/>
    <n v="5"/>
    <s v="Low Risk"/>
    <n v="8"/>
    <s v="6-11 bulan"/>
  </r>
  <r>
    <s v="KRM02520"/>
    <d v="2026-05-20T00:00:00"/>
    <x v="4"/>
    <s v="Wahyu Cahyono"/>
    <s v="45161903797495"/>
    <n v="53"/>
    <s v="Perempuan"/>
    <x v="4"/>
    <n v="6730000"/>
    <n v="0.21915304606240713"/>
    <x v="10"/>
    <s v="Jawa Timur"/>
    <x v="1"/>
    <s v="NMAX 155"/>
    <s v="Matic Premium"/>
    <n v="36586000"/>
    <n v="9146000"/>
    <s v="Medium"/>
    <n v="0.25"/>
    <x v="5"/>
    <n v="0.14499999999999999"/>
    <n v="1474900"/>
    <n v="35397000"/>
    <x v="0"/>
    <x v="0"/>
    <n v="0"/>
    <n v="0"/>
    <n v="1"/>
    <s v="approved"/>
    <n v="2"/>
    <n v="2"/>
    <n v="1"/>
    <n v="0"/>
    <n v="5"/>
    <s v="Low Risk"/>
    <n v="5"/>
    <s v="0-5 bulan"/>
  </r>
  <r>
    <s v="KRM02521"/>
    <d v="2026-02-11T00:00:00"/>
    <x v="3"/>
    <s v="Putri Prasetyo"/>
    <s v="34462812975092"/>
    <n v="53"/>
    <s v="Lakilaki"/>
    <x v="9"/>
    <n v="4345000"/>
    <n v="0.2087686996547756"/>
    <x v="10"/>
    <s v="Jawa Timur"/>
    <x v="1"/>
    <s v="Lexi LX 155"/>
    <s v="Matic Mid"/>
    <n v="28129000"/>
    <n v="11252000"/>
    <s v="High"/>
    <n v="0.4"/>
    <x v="5"/>
    <n v="0.14499999999999999"/>
    <n v="907100"/>
    <n v="21771000"/>
    <x v="0"/>
    <x v="0"/>
    <n v="0"/>
    <n v="0"/>
    <n v="1"/>
    <s v="survey ulang"/>
    <n v="2"/>
    <n v="1"/>
    <n v="1"/>
    <n v="0"/>
    <n v="4"/>
    <s v="Low Risk"/>
    <n v="8"/>
    <s v="6-11 bulan"/>
  </r>
  <r>
    <s v="KRM02522"/>
    <d v="2026-02-01T00:00:00"/>
    <x v="3"/>
    <s v="Wahyu Hakim"/>
    <s v="91942701814522"/>
    <n v="43"/>
    <s v="Perempuan"/>
    <x v="6"/>
    <n v="4265000"/>
    <n v="0.32065650644783117"/>
    <x v="5"/>
    <s v="Kalimantan Timur"/>
    <x v="1"/>
    <s v="R15"/>
    <s v="Sport"/>
    <n v="42406000"/>
    <n v="16962000"/>
    <s v="High"/>
    <n v="0.4"/>
    <x v="5"/>
    <n v="0.14499999999999999"/>
    <n v="1367600"/>
    <n v="32822000"/>
    <x v="0"/>
    <x v="0"/>
    <n v="0"/>
    <n v="0"/>
    <n v="1"/>
    <s v="ok"/>
    <n v="3"/>
    <n v="1"/>
    <n v="1"/>
    <n v="0"/>
    <n v="5"/>
    <s v="Low Risk"/>
    <n v="8"/>
    <s v="6-11 bulan"/>
  </r>
  <r>
    <s v="KRM02523"/>
    <d v="2026-03-03T00:00:00"/>
    <x v="1"/>
    <s v="Sri Pratama"/>
    <s v="87571706554328"/>
    <n v="57"/>
    <s v="Lakilaki"/>
    <x v="9"/>
    <n v="4940000"/>
    <n v="9.7692307692307689E-2"/>
    <x v="8"/>
    <s v="Banten"/>
    <x v="2"/>
    <s v="Address"/>
    <s v="Matic Mid"/>
    <n v="20982000"/>
    <n v="4196000"/>
    <s v="Medium"/>
    <n v="0.2"/>
    <x v="1"/>
    <n v="0.14499999999999999"/>
    <n v="482600"/>
    <n v="28956000"/>
    <x v="0"/>
    <x v="0"/>
    <n v="0"/>
    <n v="0"/>
    <n v="1"/>
    <m/>
    <n v="1"/>
    <n v="2"/>
    <n v="4"/>
    <n v="0"/>
    <n v="7"/>
    <s v="Medium Risk"/>
    <n v="7"/>
    <s v="6-11 bulan"/>
  </r>
  <r>
    <s v="KRM02524"/>
    <d v="2026-02-18T00:00:00"/>
    <x v="3"/>
    <s v="Budi Anggraini"/>
    <s v="84362809769978"/>
    <n v="34"/>
    <s v="Lakilaki"/>
    <x v="8"/>
    <n v="3593000"/>
    <n v="0.24803785137767881"/>
    <x v="12"/>
    <s v="DKI Jakarta"/>
    <x v="0"/>
    <s v="Genio"/>
    <s v="Matic Entry"/>
    <n v="18822000"/>
    <n v="5647000"/>
    <s v="High"/>
    <n v="0.3"/>
    <x v="3"/>
    <n v="0.14499999999999999"/>
    <n v="891200"/>
    <n v="16041000"/>
    <x v="0"/>
    <x v="0"/>
    <n v="0"/>
    <n v="0"/>
    <n v="1"/>
    <s v="data kurang"/>
    <n v="2"/>
    <n v="1"/>
    <n v="1"/>
    <n v="0"/>
    <n v="4"/>
    <s v="Low Risk"/>
    <n v="8"/>
    <s v="6-11 bulan"/>
  </r>
  <r>
    <s v="KRM02525"/>
    <d v="2026-03-23T00:00:00"/>
    <x v="1"/>
    <s v="Lestari Kusuma"/>
    <s v="93361009549124"/>
    <n v="26"/>
    <s v="Lakilaki"/>
    <x v="5"/>
    <n v="2862000"/>
    <n v="0.2404262753319357"/>
    <x v="4"/>
    <s v="Kalimantan Selatan"/>
    <x v="2"/>
    <s v="Address"/>
    <s v="Matic Mid"/>
    <n v="21336000"/>
    <n v="8535000"/>
    <s v="High"/>
    <n v="0.4"/>
    <x v="5"/>
    <n v="0.14499999999999999"/>
    <n v="688100"/>
    <n v="16514000"/>
    <x v="0"/>
    <x v="0"/>
    <n v="0"/>
    <n v="0"/>
    <n v="1"/>
    <s v="survey ulang"/>
    <n v="2"/>
    <n v="1"/>
    <n v="1"/>
    <n v="0"/>
    <n v="4"/>
    <s v="Low Risk"/>
    <n v="6"/>
    <s v="6-11 bulan"/>
  </r>
  <r>
    <s v="KRM02526"/>
    <d v="2026-06-15T00:00:00"/>
    <x v="0"/>
    <s v="Rizky Prasetyo"/>
    <s v="77362001718000"/>
    <n v="43"/>
    <s v="Perempuan"/>
    <x v="9"/>
    <n v="4971000"/>
    <n v="0.2852544759605713"/>
    <x v="20"/>
    <s v="DKI Jakarta"/>
    <x v="0"/>
    <s v="CB150R"/>
    <s v="Sport"/>
    <n v="31037000"/>
    <n v="4656000"/>
    <s v="Medium"/>
    <n v="0.15"/>
    <x v="5"/>
    <n v="0.14499999999999999"/>
    <n v="1418000"/>
    <n v="34031000"/>
    <x v="0"/>
    <x v="0"/>
    <n v="0"/>
    <n v="0"/>
    <n v="1"/>
    <s v="survey ulang"/>
    <n v="2"/>
    <n v="2"/>
    <n v="1"/>
    <n v="0"/>
    <n v="5"/>
    <s v="Low Risk"/>
    <n v="4"/>
    <s v="0-5 bulan"/>
  </r>
  <r>
    <s v="KRM02527"/>
    <d v="2026-04-12T00:00:00"/>
    <x v="2"/>
    <s v="Dian Lestari"/>
    <s v="53461601636574"/>
    <n v="51"/>
    <s v="Lakilaki"/>
    <x v="1"/>
    <n v="14158000"/>
    <n v="6.0919621415454157E-2"/>
    <x v="17"/>
    <s v="Jawa Barat"/>
    <x v="0"/>
    <s v="Vario 160"/>
    <s v="Matic Mid"/>
    <n v="30909000"/>
    <n v="9273000"/>
    <s v="High"/>
    <n v="0.3"/>
    <x v="4"/>
    <n v="0.14499999999999999"/>
    <n v="862500"/>
    <n v="31048000"/>
    <x v="1"/>
    <x v="4"/>
    <n v="120"/>
    <n v="10"/>
    <n v="5"/>
    <s v="ok"/>
    <n v="1"/>
    <n v="1"/>
    <n v="2"/>
    <n v="4"/>
    <n v="8"/>
    <s v="Medium Risk"/>
    <n v="6"/>
    <s v="6-11 bulan"/>
  </r>
  <r>
    <s v="KRM02528"/>
    <d v="2026-03-16T00:00:00"/>
    <x v="1"/>
    <s v="Putri Hartono"/>
    <s v="48911603765636"/>
    <n v="58"/>
    <s v="Perempuan"/>
    <x v="0"/>
    <n v="4630000"/>
    <n v="9.4859611231101509E-2"/>
    <x v="15"/>
    <s v="DKI Jakarta"/>
    <x v="1"/>
    <s v="Freego"/>
    <s v="Matic Mid"/>
    <n v="23503000"/>
    <n v="8226000"/>
    <s v="High"/>
    <n v="0.35"/>
    <x v="1"/>
    <n v="0.14499999999999999"/>
    <n v="439200"/>
    <n v="26353000"/>
    <x v="0"/>
    <x v="0"/>
    <n v="0"/>
    <n v="0"/>
    <n v="1"/>
    <s v="verifikasi"/>
    <n v="1"/>
    <n v="1"/>
    <n v="4"/>
    <n v="0"/>
    <n v="6"/>
    <s v="Low Risk"/>
    <n v="7"/>
    <s v="6-11 bulan"/>
  </r>
  <r>
    <s v="KRM02529"/>
    <d v="2026-04-03T00:00:00"/>
    <x v="2"/>
    <s v="Ahmad Setiawan"/>
    <s v="66222803936001"/>
    <n v="42"/>
    <s v="Lakilaki"/>
    <x v="0"/>
    <n v="5632000"/>
    <n v="5.2663352272727275E-2"/>
    <x v="1"/>
    <s v="Sumatera Selatan"/>
    <x v="2"/>
    <s v="Nex II"/>
    <s v="Matic Entry"/>
    <n v="17196000"/>
    <n v="6878000"/>
    <s v="High"/>
    <n v="0.4"/>
    <x v="1"/>
    <n v="0.14499999999999999"/>
    <n v="296600"/>
    <n v="17798000"/>
    <x v="0"/>
    <x v="0"/>
    <n v="0"/>
    <n v="0"/>
    <n v="1"/>
    <s v="approved"/>
    <n v="1"/>
    <n v="1"/>
    <n v="4"/>
    <n v="0"/>
    <n v="6"/>
    <s v="Low Risk"/>
    <n v="6"/>
    <s v="6-11 bulan"/>
  </r>
  <r>
    <s v="KRM02530"/>
    <d v="2026-06-05T00:00:00"/>
    <x v="0"/>
    <s v="Dani Cahyono"/>
    <s v="54941507745025"/>
    <n v="22"/>
    <s v="Perempuan"/>
    <x v="5"/>
    <n v="3872000"/>
    <n v="0.26986053719008263"/>
    <x v="4"/>
    <s v="Kalimantan Selatan"/>
    <x v="1"/>
    <s v="NMAX 155"/>
    <s v="Matic Premium"/>
    <n v="35271000"/>
    <n v="3527000"/>
    <s v="Low"/>
    <n v="0.1"/>
    <x v="2"/>
    <n v="0.14499999999999999"/>
    <n v="1044900"/>
    <n v="50155000"/>
    <x v="0"/>
    <x v="2"/>
    <n v="0"/>
    <n v="0"/>
    <n v="0"/>
    <m/>
    <n v="2"/>
    <n v="3"/>
    <n v="3"/>
    <n v="0"/>
    <n v="8"/>
    <s v="Medium Risk"/>
    <n v="4"/>
    <s v="0-5 bulan"/>
  </r>
  <r>
    <s v="KRM02531"/>
    <d v="2026-05-07T00:00:00"/>
    <x v="4"/>
    <s v="Yusuf Nugroho"/>
    <s v="54272204686855"/>
    <n v="58"/>
    <s v="Lakilaki"/>
    <x v="4"/>
    <n v="6646000"/>
    <n v="0.19556123984351489"/>
    <x v="9"/>
    <s v="Jawa Tengah"/>
    <x v="0"/>
    <s v="Genio"/>
    <s v="Matic Entry"/>
    <n v="19458000"/>
    <n v="5837000"/>
    <s v="High"/>
    <n v="0.3"/>
    <x v="0"/>
    <n v="0.14499999999999999"/>
    <n v="1299700"/>
    <n v="15596000"/>
    <x v="0"/>
    <x v="2"/>
    <n v="0"/>
    <n v="0"/>
    <n v="0"/>
    <s v="approved"/>
    <n v="1"/>
    <n v="1"/>
    <n v="1"/>
    <n v="0"/>
    <n v="3"/>
    <s v="Low Risk"/>
    <n v="5"/>
    <s v="0-5 bulan"/>
  </r>
  <r>
    <s v="KRM02532"/>
    <d v="2026-02-15T00:00:00"/>
    <x v="3"/>
    <s v="Tri Pratama"/>
    <s v="72022309955429"/>
    <n v="45"/>
    <s v="Perempuan"/>
    <x v="7"/>
    <n v="2018000"/>
    <n v="0.61580773042616455"/>
    <x v="10"/>
    <s v="Jawa Timur"/>
    <x v="0"/>
    <s v="Vario 160"/>
    <s v="Matic Mid"/>
    <n v="28900000"/>
    <n v="5780000"/>
    <s v="Medium"/>
    <n v="0.2"/>
    <x v="5"/>
    <n v="0.14499999999999999"/>
    <n v="1242700"/>
    <n v="29825000"/>
    <x v="0"/>
    <x v="0"/>
    <n v="0"/>
    <n v="0"/>
    <n v="1"/>
    <m/>
    <n v="4"/>
    <n v="2"/>
    <n v="1"/>
    <n v="0"/>
    <n v="7"/>
    <s v="Medium Risk"/>
    <n v="8"/>
    <s v="6-11 bulan"/>
  </r>
  <r>
    <s v="KRM02533"/>
    <d v="2026-06-03T00:00:00"/>
    <x v="0"/>
    <s v="Tidak Diketahui"/>
    <s v="Invalid"/>
    <n v="51"/>
    <s v="Lakilaki"/>
    <x v="8"/>
    <n v="3195000"/>
    <n v="0.26757433489827859"/>
    <x v="3"/>
    <s v="Sulawesi Selatan"/>
    <x v="1"/>
    <s v="Mio M3"/>
    <s v="Matic Entry"/>
    <n v="18711808"/>
    <n v="2807000"/>
    <s v="Medium"/>
    <n v="0.15"/>
    <x v="5"/>
    <n v="0.14499999999999999"/>
    <n v="854900"/>
    <n v="20517000"/>
    <x v="0"/>
    <x v="0"/>
    <n v="0"/>
    <n v="0"/>
    <n v="1"/>
    <s v="approved"/>
    <n v="2"/>
    <n v="2"/>
    <n v="1"/>
    <n v="0"/>
    <n v="5"/>
    <s v="Low Risk"/>
    <n v="4"/>
    <s v="0-5 bulan"/>
  </r>
  <r>
    <s v="KRM02534"/>
    <d v="2026-05-03T00:00:00"/>
    <x v="4"/>
    <s v="Joko Saputra"/>
    <s v="96592707931839"/>
    <n v="53"/>
    <s v="Lakilaki"/>
    <x v="3"/>
    <n v="7796000"/>
    <n v="6.6174961518727551E-2"/>
    <x v="8"/>
    <s v="Banten"/>
    <x v="0"/>
    <s v="Vario 125"/>
    <s v="Matic Mid"/>
    <n v="24114000"/>
    <n v="8440000"/>
    <s v="High"/>
    <n v="0.35"/>
    <x v="2"/>
    <n v="0.14499999999999999"/>
    <n v="515900"/>
    <n v="24765000"/>
    <x v="0"/>
    <x v="0"/>
    <n v="0"/>
    <n v="0"/>
    <n v="1"/>
    <m/>
    <n v="1"/>
    <n v="1"/>
    <n v="3"/>
    <n v="0"/>
    <n v="5"/>
    <s v="Low Risk"/>
    <n v="5"/>
    <s v="0-5 bulan"/>
  </r>
  <r>
    <s v="KRM02535"/>
    <d v="2026-04-23T00:00:00"/>
    <x v="2"/>
    <s v="Budi Hakim"/>
    <s v="79881104683170"/>
    <n v="37"/>
    <s v="Lakilaki"/>
    <x v="5"/>
    <n v="2991000"/>
    <n v="0.50063523905048479"/>
    <x v="8"/>
    <s v="Banten"/>
    <x v="0"/>
    <s v="Revo X"/>
    <s v="Bebek"/>
    <n v="17437000"/>
    <n v="1744000"/>
    <s v="Low"/>
    <n v="0.1"/>
    <x v="0"/>
    <n v="0.14499999999999999"/>
    <n v="1497400"/>
    <n v="17969000"/>
    <x v="0"/>
    <x v="0"/>
    <n v="0"/>
    <n v="0"/>
    <n v="1"/>
    <m/>
    <n v="4"/>
    <n v="3"/>
    <n v="1"/>
    <n v="0"/>
    <n v="8"/>
    <s v="Medium Risk"/>
    <n v="5"/>
    <s v="0-5 bulan"/>
  </r>
  <r>
    <s v="KRM02536"/>
    <d v="2026-04-17T00:00:00"/>
    <x v="2"/>
    <s v="Dani Cahyono"/>
    <s v="32452807613557"/>
    <n v="36"/>
    <s v="Perempuan"/>
    <x v="5"/>
    <n v="4873000"/>
    <n v="7.7426636568848753E-2"/>
    <x v="17"/>
    <s v="Jawa Barat"/>
    <x v="3"/>
    <s v="Dazz"/>
    <s v="Matic Entry"/>
    <n v="16406000"/>
    <n v="3281000"/>
    <s v="Medium"/>
    <n v="0.2"/>
    <x v="1"/>
    <n v="0.14499999999999999"/>
    <n v="377300"/>
    <n v="22641000"/>
    <x v="0"/>
    <x v="0"/>
    <n v="0"/>
    <n v="0"/>
    <n v="1"/>
    <s v="ok"/>
    <n v="1"/>
    <n v="2"/>
    <n v="4"/>
    <n v="0"/>
    <n v="7"/>
    <s v="Medium Risk"/>
    <n v="6"/>
    <s v="6-11 bulan"/>
  </r>
  <r>
    <s v="KRM02537"/>
    <d v="2026-04-11T00:00:00"/>
    <x v="2"/>
    <s v="Agus Utami"/>
    <s v="94481607749204"/>
    <n v="27"/>
    <s v="Lakilaki"/>
    <x v="4"/>
    <n v="5432000"/>
    <n v="0.16794918998527245"/>
    <x v="19"/>
    <s v="Jawa Barat"/>
    <x v="3"/>
    <s v="Dazz"/>
    <s v="Matic Entry"/>
    <n v="15867000"/>
    <n v="2380000"/>
    <s v="Medium"/>
    <n v="0.15"/>
    <x v="3"/>
    <n v="0.14499999999999999"/>
    <n v="912300"/>
    <n v="16421000"/>
    <x v="0"/>
    <x v="0"/>
    <n v="0"/>
    <n v="0"/>
    <n v="1"/>
    <m/>
    <n v="1"/>
    <n v="2"/>
    <n v="1"/>
    <n v="0"/>
    <n v="4"/>
    <s v="Low Risk"/>
    <n v="6"/>
    <s v="6-11 bulan"/>
  </r>
  <r>
    <s v="KRM02538"/>
    <d v="2026-06-17T00:00:00"/>
    <x v="0"/>
    <s v="Agus Hartono"/>
    <s v="95832509829343"/>
    <n v="38"/>
    <s v="Perempuan"/>
    <x v="0"/>
    <n v="7115000"/>
    <n v="0.10549543218552354"/>
    <x v="7"/>
    <s v="Jawa Barat"/>
    <x v="0"/>
    <s v="Vario 125"/>
    <s v="Matic Mid"/>
    <n v="25105000"/>
    <n v="6276000"/>
    <s v="Medium"/>
    <n v="0.25"/>
    <x v="4"/>
    <n v="0.14499999999999999"/>
    <n v="750600"/>
    <n v="27020000"/>
    <x v="0"/>
    <x v="0"/>
    <n v="0"/>
    <n v="0"/>
    <n v="1"/>
    <s v="ok"/>
    <n v="1"/>
    <n v="2"/>
    <n v="2"/>
    <n v="0"/>
    <n v="5"/>
    <s v="Low Risk"/>
    <n v="4"/>
    <s v="0-5 bulan"/>
  </r>
  <r>
    <s v="KRM02539"/>
    <d v="2026-07-05T00:00:00"/>
    <x v="12"/>
    <s v="Rina Pratama"/>
    <s v="72811505574071"/>
    <n v="58"/>
    <s v="Lakilaki"/>
    <x v="7"/>
    <n v="3675000"/>
    <n v="0.39050340136054423"/>
    <x v="20"/>
    <s v="DKI Jakarta"/>
    <x v="4"/>
    <s v="KLX 150"/>
    <s v="Trail"/>
    <n v="38143000"/>
    <n v="11443000"/>
    <s v="High"/>
    <n v="0.3"/>
    <x v="5"/>
    <n v="0.14499999999999999"/>
    <n v="1435100"/>
    <n v="34443000"/>
    <x v="0"/>
    <x v="0"/>
    <n v="0"/>
    <n v="0"/>
    <n v="1"/>
    <m/>
    <n v="3"/>
    <n v="1"/>
    <n v="1"/>
    <n v="0"/>
    <n v="5"/>
    <s v="Low Risk"/>
    <n v="3"/>
    <s v="0-5 bulan"/>
  </r>
  <r>
    <s v="KRM02540"/>
    <d v="2026-02-08T00:00:00"/>
    <x v="3"/>
    <s v="Maya Susanti"/>
    <s v="91272912689314"/>
    <n v="33"/>
    <s v="Lakilaki"/>
    <x v="0"/>
    <n v="6419000"/>
    <n v="0.12092226203458482"/>
    <x v="19"/>
    <s v="Jawa Barat"/>
    <x v="0"/>
    <s v="Vario 125"/>
    <s v="Matic Mid"/>
    <n v="24343000"/>
    <n v="4869000"/>
    <s v="Medium"/>
    <n v="0.2"/>
    <x v="4"/>
    <n v="0.14499999999999999"/>
    <n v="776200"/>
    <n v="27945000"/>
    <x v="0"/>
    <x v="0"/>
    <n v="0"/>
    <n v="0"/>
    <n v="1"/>
    <s v="data kurang"/>
    <n v="1"/>
    <n v="2"/>
    <n v="2"/>
    <n v="0"/>
    <n v="5"/>
    <s v="Low Risk"/>
    <n v="8"/>
    <s v="6-11 bulan"/>
  </r>
  <r>
    <s v="KRM02541"/>
    <d v="2026-03-10T00:00:00"/>
    <x v="1"/>
    <s v="Indah Rahayu"/>
    <s v="94561304976601"/>
    <n v="27"/>
    <s v="Lakilaki"/>
    <x v="0"/>
    <n v="5548000"/>
    <n v="0.26607786589762078"/>
    <x v="17"/>
    <s v="Jawa Barat"/>
    <x v="0"/>
    <s v="Revo X"/>
    <s v="Bebek"/>
    <n v="18201000"/>
    <n v="2730000"/>
    <s v="Medium"/>
    <n v="0.15"/>
    <x v="0"/>
    <n v="0.14499999999999999"/>
    <n v="1476200"/>
    <n v="17715000"/>
    <x v="0"/>
    <x v="0"/>
    <n v="0"/>
    <n v="0"/>
    <n v="1"/>
    <m/>
    <n v="2"/>
    <n v="2"/>
    <n v="1"/>
    <n v="0"/>
    <n v="5"/>
    <s v="Low Risk"/>
    <n v="7"/>
    <s v="6-11 bulan"/>
  </r>
  <r>
    <s v="KRM02542"/>
    <d v="2026-03-30T00:00:00"/>
    <x v="1"/>
    <s v="Agus Anggraini"/>
    <s v="71292106727702"/>
    <n v="35"/>
    <s v="Perempuan"/>
    <x v="7"/>
    <n v="2282000"/>
    <n v="0.15359333917616128"/>
    <x v="3"/>
    <s v="Sulawesi Selatan"/>
    <x v="3"/>
    <s v="Dazz"/>
    <s v="Matic Entry"/>
    <n v="16257000"/>
    <n v="4064000"/>
    <s v="Medium"/>
    <n v="0.25"/>
    <x v="1"/>
    <n v="0.14499999999999999"/>
    <n v="350500"/>
    <n v="21032000"/>
    <x v="0"/>
    <x v="0"/>
    <n v="0"/>
    <n v="0"/>
    <n v="1"/>
    <s v="survey ulang"/>
    <n v="1"/>
    <n v="2"/>
    <n v="4"/>
    <n v="0"/>
    <n v="7"/>
    <s v="Medium Risk"/>
    <n v="6"/>
    <s v="6-11 bulan"/>
  </r>
  <r>
    <s v="KRM02543"/>
    <d v="2026-03-31T00:00:00"/>
    <x v="1"/>
    <s v="Siti Setiawan"/>
    <s v="82761210577608"/>
    <n v="25"/>
    <s v="Lakilaki"/>
    <x v="3"/>
    <n v="7922000"/>
    <n v="8.2428679626356985E-2"/>
    <x v="5"/>
    <s v="Kalimantan Timur"/>
    <x v="1"/>
    <s v="Mio M3"/>
    <s v="Matic Entry"/>
    <n v="18689000"/>
    <n v="6541000"/>
    <s v="High"/>
    <n v="0.35"/>
    <x v="5"/>
    <n v="0.14499999999999999"/>
    <n v="653000"/>
    <n v="15671000"/>
    <x v="0"/>
    <x v="0"/>
    <n v="0"/>
    <n v="0"/>
    <n v="1"/>
    <s v="verifikasi"/>
    <n v="1"/>
    <n v="1"/>
    <n v="1"/>
    <n v="0"/>
    <n v="3"/>
    <s v="Low Risk"/>
    <n v="6"/>
    <s v="6-11 bulan"/>
  </r>
  <r>
    <s v="KRM02544"/>
    <d v="2026-01-28T00:00:00"/>
    <x v="5"/>
    <s v="Wahyu Hartono"/>
    <s v="73562405619369"/>
    <n v="53"/>
    <s v="Lakilaki"/>
    <x v="0"/>
    <n v="4570000"/>
    <n v="0.23168490153172866"/>
    <x v="3"/>
    <s v="Sulawesi Selatan"/>
    <x v="1"/>
    <s v="Mio M3"/>
    <s v="Matic Entry"/>
    <n v="17392000"/>
    <n v="1739000"/>
    <s v="Low"/>
    <n v="0.1"/>
    <x v="3"/>
    <n v="0.14499999999999999"/>
    <n v="1058800"/>
    <n v="19058000"/>
    <x v="0"/>
    <x v="0"/>
    <n v="0"/>
    <n v="0"/>
    <n v="1"/>
    <m/>
    <n v="2"/>
    <n v="3"/>
    <n v="1"/>
    <n v="0"/>
    <n v="6"/>
    <s v="Low Risk"/>
    <n v="8"/>
    <s v="6-11 bulan"/>
  </r>
  <r>
    <s v="KRM02545"/>
    <d v="2026-03-29T00:00:00"/>
    <x v="1"/>
    <s v="Eka Setiawan"/>
    <s v="55331004579423"/>
    <n v="28"/>
    <s v="Perempuan"/>
    <x v="0"/>
    <n v="5243000"/>
    <n v="0.3620255578867061"/>
    <x v="13"/>
    <s v="Jawa Barat"/>
    <x v="1"/>
    <s v="MT15"/>
    <s v="Sport Naked"/>
    <n v="39238000"/>
    <n v="3924000"/>
    <s v="Low"/>
    <n v="0.1"/>
    <x v="5"/>
    <n v="0.14499999999999999"/>
    <n v="1898100"/>
    <n v="45555000"/>
    <x v="0"/>
    <x v="0"/>
    <n v="0"/>
    <n v="0"/>
    <n v="1"/>
    <m/>
    <n v="3"/>
    <n v="3"/>
    <n v="1"/>
    <n v="0"/>
    <n v="7"/>
    <s v="Medium Risk"/>
    <n v="6"/>
    <s v="6-11 bulan"/>
  </r>
  <r>
    <s v="KRM02546"/>
    <d v="2026-02-14T00:00:00"/>
    <x v="3"/>
    <s v="Nurul Cahyono"/>
    <s v="62842105612339"/>
    <n v="48"/>
    <s v="Perempuan"/>
    <x v="1"/>
    <n v="8720000"/>
    <n v="0.20612385321100918"/>
    <x v="15"/>
    <s v="DKI Jakarta"/>
    <x v="1"/>
    <s v="MT15"/>
    <s v="Sport Naked"/>
    <n v="37962000"/>
    <n v="11389000"/>
    <s v="High"/>
    <n v="0.3"/>
    <x v="3"/>
    <n v="0.14499999999999999"/>
    <n v="1797400"/>
    <n v="32353000"/>
    <x v="0"/>
    <x v="0"/>
    <n v="0"/>
    <n v="0"/>
    <n v="1"/>
    <s v="verifikasi"/>
    <n v="2"/>
    <n v="1"/>
    <n v="1"/>
    <n v="0"/>
    <n v="4"/>
    <s v="Low Risk"/>
    <n v="8"/>
    <s v="6-11 bulan"/>
  </r>
  <r>
    <s v="KRM02547"/>
    <d v="2026-06-08T00:00:00"/>
    <x v="0"/>
    <s v="Rahmat Nugroho"/>
    <s v="51621308942336"/>
    <n v="51"/>
    <s v="Perempuan"/>
    <x v="1"/>
    <n v="7762000"/>
    <n v="5.8863694923988664E-2"/>
    <x v="2"/>
    <s v="Riau"/>
    <x v="0"/>
    <s v="Genio"/>
    <s v="Matic Entry"/>
    <n v="19827000"/>
    <n v="5948000"/>
    <s v="High"/>
    <n v="0.3"/>
    <x v="2"/>
    <n v="0.14499999999999999"/>
    <n v="456900"/>
    <n v="21929000"/>
    <x v="0"/>
    <x v="0"/>
    <n v="0"/>
    <n v="0"/>
    <n v="1"/>
    <m/>
    <n v="1"/>
    <n v="1"/>
    <n v="3"/>
    <n v="0"/>
    <n v="5"/>
    <s v="Low Risk"/>
    <n v="4"/>
    <s v="0-5 bulan"/>
  </r>
  <r>
    <s v="KRM02548"/>
    <d v="2026-06-03T00:00:00"/>
    <x v="0"/>
    <s v="Wahyu Fauzi"/>
    <s v="92072105811066"/>
    <n v="52"/>
    <s v="Lakilaki"/>
    <x v="8"/>
    <n v="3169000"/>
    <n v="0.31738718838750396"/>
    <x v="16"/>
    <s v="Jawa Timur"/>
    <x v="1"/>
    <s v="NMAX 155"/>
    <s v="Matic Premium"/>
    <n v="36046000"/>
    <n v="10814000"/>
    <s v="High"/>
    <n v="0.3"/>
    <x v="4"/>
    <n v="0.14499999999999999"/>
    <n v="1005800"/>
    <n v="36208000"/>
    <x v="0"/>
    <x v="0"/>
    <n v="0"/>
    <n v="0"/>
    <n v="1"/>
    <s v="ok"/>
    <n v="3"/>
    <n v="1"/>
    <n v="2"/>
    <n v="0"/>
    <n v="6"/>
    <s v="Low Risk"/>
    <n v="4"/>
    <s v="0-5 bulan"/>
  </r>
  <r>
    <s v="KRM02550"/>
    <d v="2026-02-10T00:00:00"/>
    <x v="3"/>
    <s v="Siti Wijaya"/>
    <s v="85121803855653"/>
    <n v="39"/>
    <s v="Perempuan"/>
    <x v="0"/>
    <n v="7683000"/>
    <n v="6.6718729662892093E-2"/>
    <x v="11"/>
    <s v="Sumatera Utara"/>
    <x v="0"/>
    <s v="Genio"/>
    <s v="Matic Entry"/>
    <n v="19810000"/>
    <n v="1981000"/>
    <s v="Low"/>
    <n v="0.1"/>
    <x v="1"/>
    <n v="0.14499999999999999"/>
    <n v="512600"/>
    <n v="30756000"/>
    <x v="0"/>
    <x v="2"/>
    <n v="0"/>
    <n v="0"/>
    <n v="0"/>
    <m/>
    <n v="1"/>
    <n v="3"/>
    <n v="4"/>
    <n v="0"/>
    <n v="8"/>
    <s v="Medium Risk"/>
    <n v="8"/>
    <s v="6-11 bulan"/>
  </r>
  <r>
    <s v="KRM02551"/>
    <d v="2026-01-20T00:00:00"/>
    <x v="5"/>
    <s v="Fitriani Hidayah"/>
    <s v="38921709906527"/>
    <n v="35"/>
    <s v="Perempuan"/>
    <x v="8"/>
    <n v="3438000"/>
    <n v="0.22422920302501453"/>
    <x v="13"/>
    <s v="Jawa Barat"/>
    <x v="1"/>
    <s v="Mio M3"/>
    <s v="Matic Entry"/>
    <n v="17927000"/>
    <n v="3585000"/>
    <s v="Medium"/>
    <n v="0.2"/>
    <x v="5"/>
    <n v="0.14499999999999999"/>
    <n v="770900"/>
    <n v="18501000"/>
    <x v="0"/>
    <x v="0"/>
    <n v="0"/>
    <n v="0"/>
    <n v="1"/>
    <s v="approved"/>
    <n v="2"/>
    <n v="2"/>
    <n v="1"/>
    <n v="0"/>
    <n v="5"/>
    <s v="Low Risk"/>
    <n v="9"/>
    <s v="6-11 bulan"/>
  </r>
  <r>
    <s v="KRM02552"/>
    <d v="2026-01-01T00:00:00"/>
    <x v="5"/>
    <s v="Siti Cahyono"/>
    <s v="54691507641495"/>
    <n v="33"/>
    <s v="Perempuan"/>
    <x v="0"/>
    <n v="5778000"/>
    <n v="0.34662512980269988"/>
    <x v="11"/>
    <s v="Sumatera Utara"/>
    <x v="1"/>
    <s v="Aerox 155"/>
    <s v="Matic Sport"/>
    <n v="32900000"/>
    <n v="3290000"/>
    <s v="Low"/>
    <n v="0.1"/>
    <x v="3"/>
    <n v="0.14499999999999999"/>
    <n v="2002800"/>
    <n v="36050000"/>
    <x v="0"/>
    <x v="0"/>
    <n v="0"/>
    <n v="0"/>
    <n v="1"/>
    <m/>
    <n v="3"/>
    <n v="3"/>
    <n v="1"/>
    <n v="0"/>
    <n v="7"/>
    <s v="Medium Risk"/>
    <n v="9"/>
    <s v="6-11 bulan"/>
  </r>
  <r>
    <s v="KRM02553"/>
    <d v="2026-06-16T00:00:00"/>
    <x v="0"/>
    <s v="Bagus Wijaya"/>
    <s v="85422504808550"/>
    <n v="46"/>
    <s v="Perempuan"/>
    <x v="3"/>
    <n v="5690000"/>
    <n v="0.35702987697715288"/>
    <x v="7"/>
    <s v="Jawa Barat"/>
    <x v="1"/>
    <s v="R15"/>
    <s v="Sport"/>
    <n v="41995000"/>
    <n v="4199000"/>
    <s v="Low"/>
    <n v="0.1"/>
    <x v="5"/>
    <n v="0.14499999999999999"/>
    <n v="2031500"/>
    <n v="48757000"/>
    <x v="0"/>
    <x v="0"/>
    <n v="0"/>
    <n v="0"/>
    <n v="1"/>
    <s v="verifikasi"/>
    <n v="3"/>
    <n v="3"/>
    <n v="1"/>
    <n v="0"/>
    <n v="7"/>
    <s v="Medium Risk"/>
    <n v="4"/>
    <s v="0-5 bulan"/>
  </r>
  <r>
    <s v="KRM02554"/>
    <d v="2026-03-13T00:00:00"/>
    <x v="1"/>
    <s v="Maya Kurniawan"/>
    <s v="46792011505573"/>
    <n v="32"/>
    <s v="Lakilaki"/>
    <x v="5"/>
    <n v="4658000"/>
    <n v="0.36350364963503651"/>
    <x v="12"/>
    <s v="DKI Jakarta"/>
    <x v="2"/>
    <s v="Address"/>
    <s v="Matic Mid"/>
    <n v="20878000"/>
    <n v="3132000"/>
    <s v="Medium"/>
    <n v="0.15"/>
    <x v="0"/>
    <n v="0.14499999999999999"/>
    <n v="1693200"/>
    <n v="20319000"/>
    <x v="0"/>
    <x v="0"/>
    <n v="0"/>
    <n v="0"/>
    <n v="1"/>
    <s v="survey ulang"/>
    <n v="3"/>
    <n v="2"/>
    <n v="1"/>
    <n v="0"/>
    <n v="6"/>
    <s v="Low Risk"/>
    <n v="7"/>
    <s v="6-11 bulan"/>
  </r>
  <r>
    <s v="KRM02555"/>
    <d v="2026-02-24T00:00:00"/>
    <x v="3"/>
    <s v="Agus Wibowo"/>
    <s v="48981903581561"/>
    <n v="58"/>
    <s v="Perempuan"/>
    <x v="9"/>
    <n v="6385000"/>
    <n v="0.35700861393891936"/>
    <x v="16"/>
    <s v="Jawa Timur"/>
    <x v="0"/>
    <s v="PCX 160"/>
    <s v="Matic Premium"/>
    <n v="36754000"/>
    <n v="12864000"/>
    <s v="High"/>
    <n v="0.35"/>
    <x v="0"/>
    <n v="0.14499999999999999"/>
    <n v="2279500"/>
    <n v="27354000"/>
    <x v="0"/>
    <x v="0"/>
    <n v="0"/>
    <n v="0"/>
    <n v="1"/>
    <s v="data kurang"/>
    <n v="3"/>
    <n v="1"/>
    <n v="1"/>
    <n v="0"/>
    <n v="5"/>
    <s v="Low Risk"/>
    <n v="7"/>
    <s v="6-11 bulan"/>
  </r>
  <r>
    <s v="KRM02556"/>
    <d v="2026-04-05T00:00:00"/>
    <x v="2"/>
    <s v="Dani Kurniawan"/>
    <s v="57221210729943"/>
    <n v="50"/>
    <s v="Perempuan"/>
    <x v="5"/>
    <n v="3218000"/>
    <n v="0.48306401491609696"/>
    <x v="6"/>
    <s v="DIY"/>
    <x v="1"/>
    <s v="XMAX 250"/>
    <s v="Maxi Scooter"/>
    <n v="59995000"/>
    <n v="20998000"/>
    <s v="High"/>
    <n v="0.35"/>
    <x v="4"/>
    <n v="0.14499999999999999"/>
    <n v="1554500"/>
    <n v="55961000"/>
    <x v="0"/>
    <x v="0"/>
    <n v="0"/>
    <n v="0"/>
    <n v="1"/>
    <s v="survey ulang"/>
    <n v="4"/>
    <n v="1"/>
    <n v="2"/>
    <n v="0"/>
    <n v="7"/>
    <s v="Medium Risk"/>
    <n v="6"/>
    <s v="6-11 bulan"/>
  </r>
  <r>
    <s v="KRM02557"/>
    <d v="2026-05-04T00:00:00"/>
    <x v="4"/>
    <s v="Rahmat Hartono"/>
    <s v="60911303772196"/>
    <n v="43"/>
    <s v="Lakilaki"/>
    <x v="5"/>
    <n v="4847000"/>
    <n v="0.57414895811842381"/>
    <x v="2"/>
    <s v="Riau"/>
    <x v="1"/>
    <s v="R15"/>
    <s v="Sport"/>
    <n v="41666000"/>
    <n v="12500000"/>
    <s v="High"/>
    <n v="0.3"/>
    <x v="0"/>
    <n v="0.14499999999999999"/>
    <n v="2782900"/>
    <n v="33395000"/>
    <x v="0"/>
    <x v="0"/>
    <n v="0"/>
    <n v="0"/>
    <n v="1"/>
    <s v="approved"/>
    <n v="4"/>
    <n v="1"/>
    <n v="1"/>
    <n v="0"/>
    <n v="6"/>
    <s v="Low Risk"/>
    <n v="5"/>
    <s v="0-5 bulan"/>
  </r>
  <r>
    <s v="KRM02558"/>
    <d v="2026-05-13T00:00:00"/>
    <x v="4"/>
    <s v="Nia Nugroho"/>
    <s v="68611601992427"/>
    <n v="40"/>
    <s v="Lakilaki"/>
    <x v="5"/>
    <n v="3412000"/>
    <n v="0.27669988276670576"/>
    <x v="17"/>
    <s v="Jawa Barat"/>
    <x v="0"/>
    <s v="Genio"/>
    <s v="Matic Entry"/>
    <n v="19940000"/>
    <n v="5982000"/>
    <s v="High"/>
    <n v="0.3"/>
    <x v="3"/>
    <n v="0.14499999999999999"/>
    <n v="944100"/>
    <n v="16993000"/>
    <x v="0"/>
    <x v="0"/>
    <n v="0"/>
    <n v="0"/>
    <n v="1"/>
    <s v="approved"/>
    <n v="2"/>
    <n v="1"/>
    <n v="1"/>
    <n v="0"/>
    <n v="4"/>
    <s v="Low Risk"/>
    <n v="5"/>
    <s v="0-5 bulan"/>
  </r>
  <r>
    <s v="KRM02559"/>
    <d v="2026-01-08T00:00:00"/>
    <x v="5"/>
    <s v="Dian Santoso"/>
    <s v="48062508508717"/>
    <n v="58"/>
    <s v="Perempuan"/>
    <x v="8"/>
    <n v="3183000"/>
    <n v="0.24115614200439836"/>
    <x v="3"/>
    <s v="Sulawesi Selatan"/>
    <x v="1"/>
    <s v="NMAX 155"/>
    <s v="Matic Premium"/>
    <n v="35599000"/>
    <n v="8900000"/>
    <s v="Medium"/>
    <n v="0.25"/>
    <x v="1"/>
    <n v="0.14499999999999999"/>
    <n v="767600"/>
    <n v="46056000"/>
    <x v="0"/>
    <x v="0"/>
    <n v="0"/>
    <n v="0"/>
    <n v="1"/>
    <m/>
    <n v="2"/>
    <n v="2"/>
    <n v="4"/>
    <n v="0"/>
    <n v="8"/>
    <s v="Medium Risk"/>
    <n v="9"/>
    <s v="6-11 bulan"/>
  </r>
  <r>
    <s v="KRM02560"/>
    <d v="2026-08-01T00:00:00"/>
    <x v="9"/>
    <s v="Dian Utami"/>
    <s v="53451706723014"/>
    <n v="28"/>
    <s v="Perempuan"/>
    <x v="0"/>
    <n v="4759000"/>
    <n v="0.20821601176717797"/>
    <x v="1"/>
    <s v="Sumatera Selatan"/>
    <x v="2"/>
    <s v="Nex II"/>
    <s v="Matic Entry"/>
    <n v="17308000"/>
    <n v="6923000"/>
    <s v="High"/>
    <n v="0.4"/>
    <x v="0"/>
    <n v="0.14499999999999999"/>
    <n v="990900"/>
    <n v="11891000"/>
    <x v="0"/>
    <x v="0"/>
    <n v="0"/>
    <n v="0"/>
    <n v="1"/>
    <s v="data kurang"/>
    <n v="2"/>
    <n v="1"/>
    <n v="1"/>
    <n v="0"/>
    <n v="4"/>
    <s v="Low Risk"/>
    <n v="2"/>
    <s v="0-5 bulan"/>
  </r>
  <r>
    <s v="KRM02561"/>
    <d v="2026-12-03T00:00:00"/>
    <x v="11"/>
    <s v="Dani Hartono"/>
    <s v="38631701878776"/>
    <n v="28"/>
    <s v="Perempuan"/>
    <x v="5"/>
    <n v="2856000"/>
    <n v="0.45742296918767505"/>
    <x v="3"/>
    <s v="Sulawesi Selatan"/>
    <x v="4"/>
    <s v="KLX 150"/>
    <s v="Trail"/>
    <n v="36416000"/>
    <n v="3642000"/>
    <s v="Low"/>
    <n v="0.1"/>
    <x v="4"/>
    <n v="0.14499999999999999"/>
    <n v="1306400"/>
    <n v="47030000"/>
    <x v="0"/>
    <x v="0"/>
    <n v="0"/>
    <n v="0"/>
    <n v="1"/>
    <m/>
    <n v="4"/>
    <n v="3"/>
    <n v="2"/>
    <n v="0"/>
    <n v="9"/>
    <s v="High Risk"/>
    <s v="N/A"/>
    <s v="N/A"/>
  </r>
  <r>
    <s v="KRM02563"/>
    <d v="2026-03-14T00:00:00"/>
    <x v="1"/>
    <s v="Ahmad Hidayah"/>
    <s v="87761412781824"/>
    <n v="32"/>
    <s v="Perempuan"/>
    <x v="9"/>
    <n v="4931000"/>
    <n v="0.18671669032650579"/>
    <x v="20"/>
    <s v="DKI Jakarta"/>
    <x v="4"/>
    <s v="KLX 150"/>
    <s v="Trail"/>
    <n v="37296000"/>
    <n v="9324000"/>
    <s v="Medium"/>
    <n v="0.25"/>
    <x v="2"/>
    <n v="0.14499999999999999"/>
    <n v="920700"/>
    <n v="44195000"/>
    <x v="0"/>
    <x v="0"/>
    <n v="0"/>
    <n v="0"/>
    <n v="1"/>
    <s v="survey ulang"/>
    <n v="1"/>
    <n v="2"/>
    <n v="3"/>
    <n v="0"/>
    <n v="6"/>
    <s v="Low Risk"/>
    <n v="7"/>
    <s v="6-11 bulan"/>
  </r>
  <r>
    <s v="KRM02564"/>
    <d v="2026-02-22T00:00:00"/>
    <x v="3"/>
    <s v="Andi Anggraini"/>
    <s v="78712407637826"/>
    <n v="36"/>
    <s v="Perempuan"/>
    <x v="1"/>
    <n v="8795000"/>
    <n v="6.4832291074474135E-2"/>
    <x v="8"/>
    <s v="Banten"/>
    <x v="0"/>
    <s v="CB150R"/>
    <s v="Sport"/>
    <n v="30513000"/>
    <n v="10680000"/>
    <s v="High"/>
    <n v="0.35"/>
    <x v="1"/>
    <n v="0.14499999999999999"/>
    <n v="570200"/>
    <n v="34213000"/>
    <x v="0"/>
    <x v="0"/>
    <n v="0"/>
    <n v="0"/>
    <n v="1"/>
    <s v="verifikasi"/>
    <n v="1"/>
    <n v="1"/>
    <n v="4"/>
    <n v="0"/>
    <n v="6"/>
    <s v="Low Risk"/>
    <n v="8"/>
    <s v="6-11 bulan"/>
  </r>
  <r>
    <s v="KRM02565"/>
    <d v="2026-04-16T00:00:00"/>
    <x v="2"/>
    <s v="Hendra Rahayu"/>
    <s v="92661312525023"/>
    <n v="55"/>
    <s v="Lakilaki"/>
    <x v="8"/>
    <n v="2853000"/>
    <n v="0.39768664563617245"/>
    <x v="1"/>
    <s v="Sumatera Selatan"/>
    <x v="4"/>
    <s v="KLX 150"/>
    <s v="Trail"/>
    <n v="37952000"/>
    <n v="9488000"/>
    <s v="Medium"/>
    <n v="0.25"/>
    <x v="4"/>
    <n v="0.14499999999999999"/>
    <n v="1134600"/>
    <n v="40846000"/>
    <x v="0"/>
    <x v="0"/>
    <n v="0"/>
    <n v="0"/>
    <n v="1"/>
    <m/>
    <n v="3"/>
    <n v="2"/>
    <n v="2"/>
    <n v="0"/>
    <n v="7"/>
    <s v="Medium Risk"/>
    <n v="6"/>
    <s v="6-11 bulan"/>
  </r>
  <r>
    <s v="KRM02566"/>
    <d v="2026-05-16T00:00:00"/>
    <x v="4"/>
    <s v="Dewi Wijaya"/>
    <s v="44562106595016"/>
    <n v="47"/>
    <s v="Lakilaki"/>
    <x v="5"/>
    <n v="3923000"/>
    <n v="0.51256691307672697"/>
    <x v="8"/>
    <s v="Banten"/>
    <x v="1"/>
    <s v="XMAX 250"/>
    <s v="Maxi Scooter"/>
    <n v="62349000"/>
    <n v="24939000"/>
    <s v="High"/>
    <n v="0.4"/>
    <x v="5"/>
    <n v="0.14499999999999999"/>
    <n v="2010800"/>
    <n v="48258000"/>
    <x v="0"/>
    <x v="0"/>
    <n v="0"/>
    <n v="0"/>
    <n v="1"/>
    <s v="data kurang"/>
    <n v="4"/>
    <n v="1"/>
    <n v="1"/>
    <n v="0"/>
    <n v="6"/>
    <s v="Low Risk"/>
    <n v="5"/>
    <s v="0-5 bulan"/>
  </r>
  <r>
    <s v="KRM02567"/>
    <d v="2026-04-04T00:00:00"/>
    <x v="2"/>
    <s v="Dewi Rahayu"/>
    <s v="35191507583313"/>
    <n v="28"/>
    <s v="Perempuan"/>
    <x v="0"/>
    <n v="7650000"/>
    <n v="0.15397385620915033"/>
    <x v="12"/>
    <s v="DKI Jakarta"/>
    <x v="0"/>
    <s v="Vario 160"/>
    <s v="Matic Mid"/>
    <n v="29219000"/>
    <n v="7305000"/>
    <s v="Medium"/>
    <n v="0.25"/>
    <x v="5"/>
    <n v="0.14499999999999999"/>
    <n v="1177900"/>
    <n v="28269000"/>
    <x v="0"/>
    <x v="0"/>
    <n v="0"/>
    <n v="0"/>
    <n v="1"/>
    <s v="ok"/>
    <n v="1"/>
    <n v="2"/>
    <n v="1"/>
    <n v="0"/>
    <n v="4"/>
    <s v="Low Risk"/>
    <n v="6"/>
    <s v="6-11 bulan"/>
  </r>
  <r>
    <s v="KRM02568"/>
    <d v="2026-02-27T00:00:00"/>
    <x v="3"/>
    <s v="Eka Hidayah"/>
    <s v="38322312922069"/>
    <n v="48"/>
    <s v="Perempuan"/>
    <x v="3"/>
    <n v="3840000"/>
    <n v="0.28184895833333334"/>
    <x v="3"/>
    <s v="Sulawesi Selatan"/>
    <x v="0"/>
    <s v="CB150R"/>
    <s v="Sport"/>
    <n v="31945000"/>
    <n v="4792000"/>
    <s v="Medium"/>
    <n v="0.15"/>
    <x v="4"/>
    <n v="0.14499999999999999"/>
    <n v="1082300"/>
    <n v="38965000"/>
    <x v="0"/>
    <x v="0"/>
    <n v="0"/>
    <n v="0"/>
    <n v="1"/>
    <m/>
    <n v="2"/>
    <n v="2"/>
    <n v="2"/>
    <n v="0"/>
    <n v="6"/>
    <s v="Low Risk"/>
    <n v="7"/>
    <s v="6-11 bulan"/>
  </r>
  <r>
    <s v="KRM02569"/>
    <d v="2026-04-13T00:00:00"/>
    <x v="2"/>
    <s v="Dani Permata"/>
    <s v="37901404503223"/>
    <n v="54"/>
    <s v="Perempuan"/>
    <x v="5"/>
    <n v="4500000"/>
    <n v="0.58471111111111107"/>
    <x v="0"/>
    <s v="Bali"/>
    <x v="0"/>
    <s v="CB150R"/>
    <s v="Sport"/>
    <n v="30640000"/>
    <n v="3064000"/>
    <s v="Low"/>
    <n v="0.1"/>
    <x v="0"/>
    <n v="0.14499999999999999"/>
    <n v="2631200"/>
    <n v="31575000"/>
    <x v="0"/>
    <x v="0"/>
    <n v="0"/>
    <n v="0"/>
    <n v="1"/>
    <s v="survey ulang"/>
    <n v="4"/>
    <n v="3"/>
    <n v="1"/>
    <n v="0"/>
    <n v="8"/>
    <s v="Medium Risk"/>
    <n v="6"/>
    <s v="6-11 bulan"/>
  </r>
  <r>
    <s v="KRM02570"/>
    <d v="2026-04-11T00:00:00"/>
    <x v="2"/>
    <s v="Bagus Kurniawan"/>
    <s v="80672706537956"/>
    <n v="32"/>
    <s v="Perempuan"/>
    <x v="6"/>
    <n v="5738000"/>
    <n v="8.9351690484489363E-2"/>
    <x v="1"/>
    <s v="Sumatera Selatan"/>
    <x v="3"/>
    <s v="Dazz"/>
    <s v="Matic Entry"/>
    <n v="16079000"/>
    <n v="3216000"/>
    <s v="Medium"/>
    <n v="0.2"/>
    <x v="4"/>
    <n v="0.14499999999999999"/>
    <n v="512700"/>
    <n v="18459000"/>
    <x v="0"/>
    <x v="0"/>
    <n v="0"/>
    <n v="0"/>
    <n v="1"/>
    <s v="verifikasi"/>
    <n v="1"/>
    <n v="2"/>
    <n v="2"/>
    <n v="0"/>
    <n v="5"/>
    <s v="Low Risk"/>
    <n v="6"/>
    <s v="6-11 bulan"/>
  </r>
  <r>
    <s v="KRM02571"/>
    <d v="2026-04-16T00:00:00"/>
    <x v="2"/>
    <s v="Fajar Hartono"/>
    <s v="87011009675420"/>
    <n v="25"/>
    <s v="Lakilaki"/>
    <x v="5"/>
    <n v="3491000"/>
    <n v="0.89653394442853052"/>
    <x v="13"/>
    <s v="Jawa Barat"/>
    <x v="1"/>
    <s v="MT15"/>
    <s v="Sport Naked"/>
    <n v="38591000"/>
    <n v="5789000"/>
    <s v="Medium"/>
    <n v="0.15"/>
    <x v="0"/>
    <n v="0.14499999999999999"/>
    <n v="3129800"/>
    <n v="37558000"/>
    <x v="0"/>
    <x v="0"/>
    <n v="0"/>
    <n v="0"/>
    <n v="1"/>
    <s v="approved"/>
    <n v="4"/>
    <n v="2"/>
    <n v="1"/>
    <n v="0"/>
    <n v="7"/>
    <s v="Medium Risk"/>
    <n v="6"/>
    <s v="6-11 bulan"/>
  </r>
  <r>
    <s v="KRM02572"/>
    <d v="2026-02-19T00:00:00"/>
    <x v="3"/>
    <s v="Siti Hidayah"/>
    <s v="83801905743950"/>
    <n v="29"/>
    <s v="Perempuan"/>
    <x v="6"/>
    <n v="5308000"/>
    <n v="0.40109269027882444"/>
    <x v="17"/>
    <s v="Jawa Barat"/>
    <x v="1"/>
    <s v="XMAX 250"/>
    <s v="Maxi Scooter"/>
    <n v="62835000"/>
    <n v="9425000"/>
    <s v="Medium"/>
    <n v="0.15"/>
    <x v="4"/>
    <n v="0.14499999999999999"/>
    <n v="2129000"/>
    <n v="76644000"/>
    <x v="0"/>
    <x v="0"/>
    <n v="0"/>
    <n v="0"/>
    <n v="1"/>
    <s v="data kurang"/>
    <n v="4"/>
    <n v="2"/>
    <n v="2"/>
    <n v="0"/>
    <n v="8"/>
    <s v="Medium Risk"/>
    <n v="8"/>
    <s v="6-11 bulan"/>
  </r>
  <r>
    <s v="KRM02573"/>
    <d v="2026-06-11T00:00:00"/>
    <x v="0"/>
    <s v="Agus Kurniawan"/>
    <s v="72761907732773"/>
    <n v="22"/>
    <s v="Perempuan"/>
    <x v="0"/>
    <n v="6140000"/>
    <n v="0.10330618892508144"/>
    <x v="9"/>
    <s v="Jawa Tengah"/>
    <x v="2"/>
    <s v="Nex II"/>
    <s v="Matic Entry"/>
    <n v="16858000"/>
    <n v="5057000"/>
    <s v="High"/>
    <n v="0.3"/>
    <x v="5"/>
    <n v="0.14499999999999999"/>
    <n v="634300"/>
    <n v="15223000"/>
    <x v="0"/>
    <x v="0"/>
    <n v="0"/>
    <n v="0"/>
    <n v="1"/>
    <s v="ok"/>
    <n v="1"/>
    <n v="1"/>
    <n v="1"/>
    <n v="0"/>
    <n v="3"/>
    <s v="Low Risk"/>
    <n v="4"/>
    <s v="0-5 bulan"/>
  </r>
  <r>
    <s v="KRM02574"/>
    <d v="2026-02-11T00:00:00"/>
    <x v="3"/>
    <s v="Siti Saputra"/>
    <s v="55952311561243"/>
    <n v="49"/>
    <s v="Perempuan"/>
    <x v="4"/>
    <n v="6196000"/>
    <n v="0.2620400258231117"/>
    <x v="13"/>
    <s v="Jawa Barat"/>
    <x v="1"/>
    <s v="XMAX 250"/>
    <s v="Maxi Scooter"/>
    <n v="62663000"/>
    <n v="21932000"/>
    <s v="High"/>
    <n v="0.35"/>
    <x v="4"/>
    <n v="0.14499999999999999"/>
    <n v="1623600"/>
    <n v="58449000"/>
    <x v="0"/>
    <x v="1"/>
    <n v="40"/>
    <n v="3"/>
    <n v="2"/>
    <m/>
    <n v="2"/>
    <n v="1"/>
    <n v="2"/>
    <n v="4"/>
    <n v="9"/>
    <s v="High Risk"/>
    <n v="8"/>
    <s v="6-11 bulan"/>
  </r>
  <r>
    <s v="KRM02575"/>
    <d v="2026-01-27T00:00:00"/>
    <x v="5"/>
    <s v="Rahmat Wibowo"/>
    <s v="38502106675166"/>
    <n v="37"/>
    <s v="Perempuan"/>
    <x v="1"/>
    <n v="3841000"/>
    <n v="0.23137203853163238"/>
    <x v="15"/>
    <s v="DKI Jakarta"/>
    <x v="4"/>
    <s v="KLX 150"/>
    <s v="Trail"/>
    <n v="36367000"/>
    <n v="5455000"/>
    <s v="Medium"/>
    <n v="0.15"/>
    <x v="1"/>
    <n v="0.14499999999999999"/>
    <n v="888700"/>
    <n v="53323000"/>
    <x v="0"/>
    <x v="0"/>
    <n v="0"/>
    <n v="0"/>
    <n v="1"/>
    <m/>
    <n v="2"/>
    <n v="2"/>
    <n v="4"/>
    <n v="0"/>
    <n v="8"/>
    <s v="Medium Risk"/>
    <n v="8"/>
    <s v="6-11 bulan"/>
  </r>
  <r>
    <s v="KRM02577"/>
    <d v="2026-06-10T00:00:00"/>
    <x v="0"/>
    <s v="Putri Wibowo"/>
    <s v="82901202645849"/>
    <n v="49"/>
    <s v="Lakilaki"/>
    <x v="0"/>
    <n v="4678000"/>
    <n v="0.12592988456605386"/>
    <x v="11"/>
    <s v="Sumatera Utara"/>
    <x v="0"/>
    <s v="Vario 160"/>
    <s v="Matic Mid"/>
    <n v="29271000"/>
    <n v="8781000"/>
    <s v="High"/>
    <n v="0.3"/>
    <x v="1"/>
    <n v="0.14499999999999999"/>
    <n v="589100"/>
    <n v="35344000"/>
    <x v="1"/>
    <x v="4"/>
    <n v="109"/>
    <n v="6"/>
    <n v="5"/>
    <m/>
    <n v="1"/>
    <n v="1"/>
    <n v="4"/>
    <n v="4"/>
    <n v="10"/>
    <s v="High Risk"/>
    <n v="4"/>
    <s v="0-5 bulan"/>
  </r>
  <r>
    <s v="KRM02578"/>
    <d v="2026-03-04T00:00:00"/>
    <x v="1"/>
    <s v="Fitriani Cahyono"/>
    <s v="56381010733954"/>
    <n v="46"/>
    <s v="Perempuan"/>
    <x v="1"/>
    <n v="13223000"/>
    <n v="8.7279739847235874E-2"/>
    <x v="19"/>
    <s v="Jawa Barat"/>
    <x v="3"/>
    <s v="Dazz"/>
    <s v="Matic Entry"/>
    <n v="16128000"/>
    <n v="4032000"/>
    <s v="Medium"/>
    <n v="0.25"/>
    <x v="0"/>
    <n v="0.14499999999999999"/>
    <n v="1154100"/>
    <n v="13850000"/>
    <x v="0"/>
    <x v="0"/>
    <n v="0"/>
    <n v="0"/>
    <n v="1"/>
    <s v="survey ulang"/>
    <n v="1"/>
    <n v="2"/>
    <n v="1"/>
    <n v="0"/>
    <n v="4"/>
    <s v="Low Risk"/>
    <n v="7"/>
    <s v="6-11 bulan"/>
  </r>
  <r>
    <s v="KRM02579"/>
    <d v="2026-01-22T00:00:00"/>
    <x v="5"/>
    <s v="Rizky Wibowo"/>
    <s v="64451101865722"/>
    <n v="51"/>
    <s v="Lakilaki"/>
    <x v="1"/>
    <n v="4803000"/>
    <n v="0.3224651259629398"/>
    <x v="20"/>
    <s v="DKI Jakarta"/>
    <x v="1"/>
    <s v="R15"/>
    <s v="Sport"/>
    <n v="41165000"/>
    <n v="12350000"/>
    <s v="High"/>
    <n v="0.3"/>
    <x v="5"/>
    <n v="0.14499999999999999"/>
    <n v="1548800"/>
    <n v="37172000"/>
    <x v="0"/>
    <x v="0"/>
    <n v="0"/>
    <n v="0"/>
    <n v="1"/>
    <m/>
    <n v="3"/>
    <n v="1"/>
    <n v="1"/>
    <n v="0"/>
    <n v="5"/>
    <s v="Low Risk"/>
    <n v="9"/>
    <s v="6-11 bulan"/>
  </r>
  <r>
    <s v="KRM02580"/>
    <d v="2026-01-30T00:00:00"/>
    <x v="5"/>
    <s v="Nia Susanti"/>
    <s v="53991903624622"/>
    <n v="24"/>
    <s v="Perempuan"/>
    <x v="6"/>
    <n v="4357000"/>
    <n v="0.53807665825109019"/>
    <x v="8"/>
    <s v="Banten"/>
    <x v="0"/>
    <s v="Vario 160"/>
    <s v="Matic Mid"/>
    <n v="30713000"/>
    <n v="6143000"/>
    <s v="Medium"/>
    <n v="0.2"/>
    <x v="0"/>
    <n v="0.14499999999999999"/>
    <n v="2344400"/>
    <n v="28132000"/>
    <x v="0"/>
    <x v="0"/>
    <n v="0"/>
    <n v="0"/>
    <n v="1"/>
    <m/>
    <n v="4"/>
    <n v="2"/>
    <n v="1"/>
    <n v="0"/>
    <n v="7"/>
    <s v="Medium Risk"/>
    <n v="8"/>
    <s v="6-11 bulan"/>
  </r>
  <r>
    <s v="KRM02581"/>
    <d v="2026-04-18T00:00:00"/>
    <x v="2"/>
    <s v="Putri Kurniawan"/>
    <s v="79192812944269"/>
    <n v="29"/>
    <s v="Perempuan"/>
    <x v="3"/>
    <n v="5486000"/>
    <n v="0.21352533722201969"/>
    <x v="14"/>
    <s v="DKI Jakarta"/>
    <x v="0"/>
    <s v="Beat Street"/>
    <s v="Matic Entry"/>
    <n v="18888000"/>
    <n v="6611000"/>
    <s v="High"/>
    <n v="0.35"/>
    <x v="0"/>
    <n v="0.14499999999999999"/>
    <n v="1171400"/>
    <n v="14057000"/>
    <x v="0"/>
    <x v="0"/>
    <n v="0"/>
    <n v="0"/>
    <n v="1"/>
    <s v="ok"/>
    <n v="2"/>
    <n v="1"/>
    <n v="1"/>
    <n v="0"/>
    <n v="4"/>
    <s v="Low Risk"/>
    <n v="6"/>
    <s v="6-11 bulan"/>
  </r>
  <r>
    <s v="KRM02582"/>
    <d v="2026-01-11T00:00:00"/>
    <x v="5"/>
    <s v="Maya Setiawan"/>
    <s v="92821003957797"/>
    <n v="37"/>
    <s v="Lakilaki"/>
    <x v="2"/>
    <n v="3367000"/>
    <n v="0.35111375111375109"/>
    <x v="4"/>
    <s v="Kalimantan Selatan"/>
    <x v="1"/>
    <s v="MT15"/>
    <s v="Sport Naked"/>
    <n v="37073000"/>
    <n v="7415000"/>
    <s v="Medium"/>
    <n v="0.2"/>
    <x v="4"/>
    <n v="0.14499999999999999"/>
    <n v="1182200"/>
    <n v="42559000"/>
    <x v="0"/>
    <x v="0"/>
    <n v="0"/>
    <n v="0"/>
    <n v="1"/>
    <m/>
    <n v="3"/>
    <n v="2"/>
    <n v="2"/>
    <n v="0"/>
    <n v="7"/>
    <s v="Medium Risk"/>
    <n v="9"/>
    <s v="6-11 bulan"/>
  </r>
  <r>
    <s v="KRM02583"/>
    <d v="2026-04-10T00:00:00"/>
    <x v="2"/>
    <s v="Nurul Hidayah"/>
    <s v="62471303518166"/>
    <n v="32"/>
    <s v="Lakilaki"/>
    <x v="6"/>
    <n v="5514000"/>
    <n v="0.142183532825535"/>
    <x v="5"/>
    <s v="Kalimantan Timur"/>
    <x v="4"/>
    <s v="KLX 150"/>
    <s v="Trail"/>
    <n v="36361000"/>
    <n v="9090000"/>
    <s v="Medium"/>
    <n v="0.25"/>
    <x v="1"/>
    <n v="0.14499999999999999"/>
    <n v="784000"/>
    <n v="47043000"/>
    <x v="0"/>
    <x v="0"/>
    <n v="0"/>
    <n v="0"/>
    <n v="1"/>
    <s v="data kurang"/>
    <n v="1"/>
    <n v="2"/>
    <n v="4"/>
    <n v="0"/>
    <n v="7"/>
    <s v="Medium Risk"/>
    <n v="6"/>
    <s v="6-11 bulan"/>
  </r>
  <r>
    <s v="KRM02584"/>
    <d v="2026-06-11T00:00:00"/>
    <x v="0"/>
    <s v="Maya Hartono"/>
    <s v="83952207957974"/>
    <n v="50"/>
    <s v="Lakilaki"/>
    <x v="6"/>
    <n v="5287000"/>
    <n v="0.27783241914128998"/>
    <x v="8"/>
    <s v="Banten"/>
    <x v="0"/>
    <s v="Vario 125"/>
    <s v="Matic Mid"/>
    <n v="25658000"/>
    <n v="10263000"/>
    <s v="High"/>
    <n v="0.4"/>
    <x v="0"/>
    <n v="0.14499999999999999"/>
    <n v="1468900"/>
    <n v="17627000"/>
    <x v="0"/>
    <x v="0"/>
    <n v="0"/>
    <n v="0"/>
    <n v="1"/>
    <s v="data kurang"/>
    <n v="2"/>
    <n v="1"/>
    <n v="1"/>
    <n v="0"/>
    <n v="4"/>
    <s v="Low Risk"/>
    <n v="4"/>
    <s v="0-5 bulan"/>
  </r>
  <r>
    <s v="KRM02585"/>
    <d v="2026-02-04T00:00:00"/>
    <x v="3"/>
    <s v="Hendra Fauzi"/>
    <s v="58231601534146"/>
    <n v="29"/>
    <s v="Perempuan"/>
    <x v="1"/>
    <n v="13873000"/>
    <n v="6.4247098680890943E-2"/>
    <x v="13"/>
    <s v="Jawa Barat"/>
    <x v="4"/>
    <s v="KLX 150"/>
    <s v="Trail"/>
    <n v="36471000"/>
    <n v="5471000"/>
    <s v="Medium"/>
    <n v="0.15"/>
    <x v="1"/>
    <n v="0.14499999999999999"/>
    <n v="891300"/>
    <n v="53475000"/>
    <x v="0"/>
    <x v="0"/>
    <n v="0"/>
    <n v="0"/>
    <n v="1"/>
    <s v="verifikasi"/>
    <n v="1"/>
    <n v="2"/>
    <n v="4"/>
    <n v="0"/>
    <n v="7"/>
    <s v="Medium Risk"/>
    <n v="8"/>
    <s v="6-11 bulan"/>
  </r>
  <r>
    <s v="KRM02586"/>
    <d v="2026-02-27T00:00:00"/>
    <x v="3"/>
    <s v="Ayu Susanti"/>
    <s v="64331209845469"/>
    <n v="45"/>
    <s v="Lakilaki"/>
    <x v="1"/>
    <n v="12721000"/>
    <n v="5.7000235830516471E-2"/>
    <x v="11"/>
    <s v="Sumatera Utara"/>
    <x v="4"/>
    <s v="KLX 150"/>
    <s v="Trail"/>
    <n v="38801000"/>
    <n v="13580000"/>
    <s v="High"/>
    <n v="0.35"/>
    <x v="1"/>
    <n v="0.14499999999999999"/>
    <n v="725100"/>
    <n v="43506000"/>
    <x v="0"/>
    <x v="0"/>
    <n v="0"/>
    <n v="0"/>
    <n v="1"/>
    <s v="survey ulang"/>
    <n v="1"/>
    <n v="1"/>
    <n v="4"/>
    <n v="0"/>
    <n v="6"/>
    <s v="Low Risk"/>
    <n v="7"/>
    <s v="6-11 bulan"/>
  </r>
  <r>
    <s v="KRM02587"/>
    <d v="2026-02-15T00:00:00"/>
    <x v="3"/>
    <s v="Putri Nugroho"/>
    <s v="90971706952573"/>
    <n v="54"/>
    <s v="Perempuan"/>
    <x v="3"/>
    <n v="5865000"/>
    <n v="0.42596760443307757"/>
    <x v="2"/>
    <s v="Riau"/>
    <x v="1"/>
    <s v="Lexi LX 155"/>
    <s v="Matic Mid"/>
    <n v="29092000"/>
    <n v="2909000"/>
    <s v="Low"/>
    <n v="0.1"/>
    <x v="0"/>
    <n v="0.14499999999999999"/>
    <n v="2498300"/>
    <n v="29980000"/>
    <x v="0"/>
    <x v="0"/>
    <n v="0"/>
    <n v="0"/>
    <n v="1"/>
    <s v="data kurang"/>
    <n v="4"/>
    <n v="3"/>
    <n v="1"/>
    <n v="0"/>
    <n v="8"/>
    <s v="Medium Risk"/>
    <n v="8"/>
    <s v="6-11 bulan"/>
  </r>
  <r>
    <s v="KRM02588"/>
    <d v="2026-01-07T00:00:00"/>
    <x v="5"/>
    <s v="Bagus Santoso"/>
    <s v="34212705762374"/>
    <n v="30"/>
    <s v="Lakilaki"/>
    <x v="5"/>
    <n v="4223000"/>
    <n v="0.42427184466019419"/>
    <x v="6"/>
    <s v="DIY"/>
    <x v="2"/>
    <s v="Address"/>
    <s v="Matic Mid"/>
    <n v="20863000"/>
    <n v="2086000"/>
    <s v="Low"/>
    <n v="0.1"/>
    <x v="0"/>
    <n v="0.14499999999999999"/>
    <n v="1791700"/>
    <n v="21500000"/>
    <x v="0"/>
    <x v="0"/>
    <n v="0"/>
    <n v="0"/>
    <n v="1"/>
    <s v="survey ulang"/>
    <n v="4"/>
    <n v="3"/>
    <n v="1"/>
    <n v="0"/>
    <n v="8"/>
    <s v="Medium Risk"/>
    <n v="9"/>
    <s v="6-11 bulan"/>
  </r>
  <r>
    <s v="KRM02589"/>
    <d v="2026-05-01T00:00:00"/>
    <x v="4"/>
    <s v="Maya Nugroho"/>
    <s v="68171106971878"/>
    <n v="27"/>
    <s v="Lakilaki"/>
    <x v="0"/>
    <n v="6766000"/>
    <n v="0.28949157552468224"/>
    <x v="16"/>
    <s v="Jawa Timur"/>
    <x v="0"/>
    <s v="Scoopy"/>
    <s v="Matic Stylish"/>
    <n v="22809000"/>
    <n v="2281000"/>
    <s v="Low"/>
    <n v="0.1"/>
    <x v="0"/>
    <n v="0.14499999999999999"/>
    <n v="1958700"/>
    <n v="23504000"/>
    <x v="0"/>
    <x v="0"/>
    <n v="0"/>
    <n v="0"/>
    <n v="1"/>
    <m/>
    <n v="2"/>
    <n v="3"/>
    <n v="1"/>
    <n v="0"/>
    <n v="6"/>
    <s v="Low Risk"/>
    <n v="5"/>
    <s v="0-5 bulan"/>
  </r>
  <r>
    <s v="KRM02590"/>
    <d v="2026-02-02T00:00:00"/>
    <x v="3"/>
    <s v="Budi Cahyono"/>
    <s v="50042807695133"/>
    <n v="53"/>
    <s v="Lakilaki"/>
    <x v="7"/>
    <n v="2967000"/>
    <n v="0.29915739804516345"/>
    <x v="9"/>
    <s v="Jawa Tengah"/>
    <x v="1"/>
    <s v="Mio M3"/>
    <s v="Matic Entry"/>
    <n v="18349000"/>
    <n v="1835000"/>
    <s v="Low"/>
    <n v="0.1"/>
    <x v="5"/>
    <n v="0.14499999999999999"/>
    <n v="887600"/>
    <n v="21302000"/>
    <x v="0"/>
    <x v="0"/>
    <n v="0"/>
    <n v="0"/>
    <n v="1"/>
    <s v="verifikasi"/>
    <n v="2"/>
    <n v="3"/>
    <n v="1"/>
    <n v="0"/>
    <n v="6"/>
    <s v="Low Risk"/>
    <n v="8"/>
    <s v="6-11 bulan"/>
  </r>
  <r>
    <s v="KRM02591"/>
    <d v="2026-01-10T00:00:00"/>
    <x v="5"/>
    <s v="Ahmad Permata"/>
    <s v="79922308553630"/>
    <n v="25"/>
    <s v="Perempuan"/>
    <x v="0"/>
    <n v="5052000"/>
    <n v="0.30659144893111639"/>
    <x v="11"/>
    <s v="Sumatera Utara"/>
    <x v="1"/>
    <s v="R15"/>
    <s v="Sport"/>
    <n v="41167000"/>
    <n v="12350000"/>
    <s v="High"/>
    <n v="0.3"/>
    <x v="5"/>
    <n v="0.14499999999999999"/>
    <n v="1548900"/>
    <n v="37174000"/>
    <x v="0"/>
    <x v="0"/>
    <n v="0"/>
    <n v="0"/>
    <n v="1"/>
    <s v="verifikasi"/>
    <n v="3"/>
    <n v="1"/>
    <n v="1"/>
    <n v="0"/>
    <n v="5"/>
    <s v="Low Risk"/>
    <n v="9"/>
    <s v="6-11 bulan"/>
  </r>
  <r>
    <s v="KRM02592"/>
    <d v="2026-04-14T00:00:00"/>
    <x v="2"/>
    <s v="Yusuf Hartono"/>
    <s v="83892605564597"/>
    <n v="22"/>
    <s v="Perempuan"/>
    <x v="8"/>
    <n v="3587000"/>
    <n v="0.4499860607750209"/>
    <x v="3"/>
    <s v="Sulawesi Selatan"/>
    <x v="1"/>
    <s v="Aerox 155"/>
    <s v="Matic Sport"/>
    <n v="31819000"/>
    <n v="7955000"/>
    <s v="Medium"/>
    <n v="0.25"/>
    <x v="3"/>
    <n v="0.14499999999999999"/>
    <n v="1614100"/>
    <n v="29054000"/>
    <x v="0"/>
    <x v="0"/>
    <n v="0"/>
    <n v="0"/>
    <n v="1"/>
    <m/>
    <n v="4"/>
    <n v="2"/>
    <n v="1"/>
    <n v="0"/>
    <n v="7"/>
    <s v="Medium Risk"/>
    <n v="6"/>
    <s v="6-11 bulan"/>
  </r>
  <r>
    <s v="KRM02593"/>
    <d v="2026-01-11T00:00:00"/>
    <x v="5"/>
    <s v="Dian Nugroho"/>
    <s v="65041303738763"/>
    <n v="26"/>
    <s v="Perempuan"/>
    <x v="8"/>
    <n v="2847000"/>
    <n v="0.5152792413066386"/>
    <x v="14"/>
    <s v="DKI Jakarta"/>
    <x v="1"/>
    <s v="XMAX 250"/>
    <s v="Maxi Scooter"/>
    <n v="60032000"/>
    <n v="9005000"/>
    <s v="Medium"/>
    <n v="0.15"/>
    <x v="1"/>
    <n v="0.14499999999999999"/>
    <n v="1467000"/>
    <n v="88022000"/>
    <x v="0"/>
    <x v="0"/>
    <n v="0"/>
    <n v="0"/>
    <n v="1"/>
    <s v="ok"/>
    <n v="4"/>
    <n v="2"/>
    <n v="4"/>
    <n v="0"/>
    <n v="10"/>
    <s v="High Risk"/>
    <n v="9"/>
    <s v="6-11 bulan"/>
  </r>
  <r>
    <s v="KRM02594"/>
    <d v="2026-01-28T00:00:00"/>
    <x v="5"/>
    <s v="Ayu Wibowo"/>
    <s v="86561701885489"/>
    <n v="27"/>
    <s v="Lakilaki"/>
    <x v="0"/>
    <n v="4862000"/>
    <n v="0.24997943233237352"/>
    <x v="17"/>
    <s v="Jawa Barat"/>
    <x v="1"/>
    <s v="R15"/>
    <s v="Sport"/>
    <n v="43558000"/>
    <n v="13067000"/>
    <s v="High"/>
    <n v="0.3"/>
    <x v="4"/>
    <n v="0.14499999999999999"/>
    <n v="1215400"/>
    <n v="43754000"/>
    <x v="0"/>
    <x v="0"/>
    <n v="0"/>
    <n v="0"/>
    <n v="1"/>
    <s v="ok"/>
    <n v="2"/>
    <n v="1"/>
    <n v="2"/>
    <n v="0"/>
    <n v="5"/>
    <s v="Low Risk"/>
    <n v="8"/>
    <s v="6-11 bulan"/>
  </r>
  <r>
    <s v="KRM02595"/>
    <d v="2026-02-16T00:00:00"/>
    <x v="3"/>
    <s v="Fitra Purnama"/>
    <s v="41062803596448"/>
    <n v="42"/>
    <s v="Perempuan"/>
    <x v="6"/>
    <n v="5074000"/>
    <n v="0.20975561687031927"/>
    <x v="8"/>
    <s v="Banten"/>
    <x v="4"/>
    <s v="KLX 150"/>
    <s v="Trail"/>
    <n v="38038000"/>
    <n v="5706000"/>
    <s v="Medium"/>
    <n v="0.15"/>
    <x v="2"/>
    <n v="0.14499999999999999"/>
    <n v="1064300"/>
    <n v="51085000"/>
    <x v="0"/>
    <x v="2"/>
    <n v="0"/>
    <n v="0"/>
    <n v="0"/>
    <s v="ok"/>
    <n v="2"/>
    <n v="2"/>
    <n v="3"/>
    <n v="0"/>
    <n v="7"/>
    <s v="Medium Risk"/>
    <n v="8"/>
    <s v="6-11 bulan"/>
  </r>
  <r>
    <s v="KRM02596"/>
    <d v="2026-02-18T00:00:00"/>
    <x v="3"/>
    <s v="Putri Hartono"/>
    <s v="86711506995685"/>
    <n v="37"/>
    <s v="Lakilaki"/>
    <x v="6"/>
    <n v="4424000"/>
    <n v="0.37805153707052441"/>
    <x v="14"/>
    <s v="DKI Jakarta"/>
    <x v="1"/>
    <s v="NMAX 155"/>
    <s v="Matic Premium"/>
    <n v="36607000"/>
    <n v="5491000"/>
    <s v="Medium"/>
    <n v="0.15"/>
    <x v="5"/>
    <n v="0.14499999999999999"/>
    <n v="1672500"/>
    <n v="40140000"/>
    <x v="0"/>
    <x v="0"/>
    <n v="0"/>
    <n v="0"/>
    <n v="1"/>
    <s v="verifikasi"/>
    <n v="3"/>
    <n v="2"/>
    <n v="1"/>
    <n v="0"/>
    <n v="6"/>
    <s v="Low Risk"/>
    <n v="8"/>
    <s v="6-11 bulan"/>
  </r>
  <r>
    <s v="KRM02597"/>
    <d v="2026-06-04T00:00:00"/>
    <x v="0"/>
    <s v="Maya Saputra"/>
    <s v="93202201845023"/>
    <n v="48"/>
    <s v="Lakilaki"/>
    <x v="8"/>
    <n v="3818000"/>
    <n v="0.13253012048192772"/>
    <x v="4"/>
    <s v="Kalimantan Selatan"/>
    <x v="3"/>
    <s v="Dazz"/>
    <s v="Matic Entry"/>
    <n v="15691000"/>
    <n v="6276000"/>
    <s v="High"/>
    <n v="0.4"/>
    <x v="5"/>
    <n v="0.14499999999999999"/>
    <n v="506000"/>
    <n v="12145000"/>
    <x v="0"/>
    <x v="0"/>
    <n v="0"/>
    <n v="0"/>
    <n v="1"/>
    <s v="data kurang"/>
    <n v="1"/>
    <n v="1"/>
    <n v="1"/>
    <n v="0"/>
    <n v="3"/>
    <s v="Low Risk"/>
    <n v="4"/>
    <s v="0-5 bulan"/>
  </r>
  <r>
    <s v="KRM02598"/>
    <d v="2026-05-19T00:00:00"/>
    <x v="4"/>
    <s v="Reza Hartono"/>
    <s v="65131904777429"/>
    <n v="47"/>
    <s v="Perempuan"/>
    <x v="2"/>
    <n v="1674000"/>
    <n v="0.36212664277180406"/>
    <x v="6"/>
    <s v="DIY"/>
    <x v="2"/>
    <s v="Nex II"/>
    <s v="Matic Entry"/>
    <n v="16898000"/>
    <n v="1690000"/>
    <s v="Low"/>
    <n v="0.1"/>
    <x v="4"/>
    <n v="0.14499999999999999"/>
    <n v="606200"/>
    <n v="21823000"/>
    <x v="0"/>
    <x v="0"/>
    <n v="0"/>
    <n v="0"/>
    <n v="1"/>
    <s v="data kurang"/>
    <n v="3"/>
    <n v="3"/>
    <n v="2"/>
    <n v="0"/>
    <n v="8"/>
    <s v="Medium Risk"/>
    <n v="5"/>
    <s v="0-5 bulan"/>
  </r>
  <r>
    <s v="KRM02599"/>
    <d v="2026-02-10T00:00:00"/>
    <x v="3"/>
    <s v="Dani Wibowo"/>
    <s v="41672802585081"/>
    <n v="36"/>
    <s v="Lakilaki"/>
    <x v="9"/>
    <n v="5884000"/>
    <n v="0.27403127124405169"/>
    <x v="16"/>
    <s v="Jawa Timur"/>
    <x v="0"/>
    <s v="PCX 160"/>
    <s v="Matic Premium"/>
    <n v="37498000"/>
    <n v="7500000"/>
    <s v="Medium"/>
    <n v="0.2"/>
    <x v="5"/>
    <n v="0.14499999999999999"/>
    <n v="1612400"/>
    <n v="38698000"/>
    <x v="0"/>
    <x v="0"/>
    <n v="0"/>
    <n v="0"/>
    <n v="1"/>
    <s v="verifikasi"/>
    <n v="2"/>
    <n v="2"/>
    <n v="1"/>
    <n v="0"/>
    <n v="5"/>
    <s v="Low Risk"/>
    <n v="8"/>
    <s v="6-11 bulan"/>
  </r>
  <r>
    <s v="KRM02600"/>
    <d v="2026-04-13T00:00:00"/>
    <x v="2"/>
    <s v="Nurul Wijaya"/>
    <s v="71362111924540"/>
    <n v="43"/>
    <s v="Perempuan"/>
    <x v="1"/>
    <n v="7503000"/>
    <n v="0.10319872051179528"/>
    <x v="7"/>
    <s v="Jawa Barat"/>
    <x v="1"/>
    <s v="R15"/>
    <s v="Sport"/>
    <n v="41436000"/>
    <n v="14503000"/>
    <s v="High"/>
    <n v="0.35"/>
    <x v="1"/>
    <n v="0.14499999999999999"/>
    <n v="774300"/>
    <n v="46460000"/>
    <x v="0"/>
    <x v="0"/>
    <n v="0"/>
    <n v="0"/>
    <n v="1"/>
    <m/>
    <n v="1"/>
    <n v="1"/>
    <n v="4"/>
    <n v="0"/>
    <n v="6"/>
    <s v="Low Risk"/>
    <n v="6"/>
    <s v="6-11 bulan"/>
  </r>
  <r>
    <s v="KRM02601"/>
    <d v="2026-06-04T00:00:00"/>
    <x v="0"/>
    <s v="Indah Hartono"/>
    <s v="Invalid"/>
    <n v="41"/>
    <s v="Perempuan"/>
    <x v="5"/>
    <n v="3813000"/>
    <n v="0.27018095987411489"/>
    <x v="4"/>
    <s v="Kalimantan Selatan"/>
    <x v="1"/>
    <s v="NMAX 155"/>
    <s v="Matic Premium"/>
    <n v="36920000"/>
    <n v="11076000"/>
    <s v="High"/>
    <n v="0.3"/>
    <x v="4"/>
    <n v="0.14499999999999999"/>
    <n v="1030200"/>
    <n v="37086000"/>
    <x v="0"/>
    <x v="0"/>
    <n v="0"/>
    <n v="0"/>
    <n v="1"/>
    <m/>
    <n v="2"/>
    <n v="1"/>
    <n v="2"/>
    <n v="0"/>
    <n v="5"/>
    <s v="Low Risk"/>
    <n v="4"/>
    <s v="0-5 bulan"/>
  </r>
  <r>
    <s v="KRM02602"/>
    <d v="2026-06-13T00:00:00"/>
    <x v="0"/>
    <s v="Maya Cahyono"/>
    <s v="84991201776773"/>
    <n v="47"/>
    <s v="Perempuan"/>
    <x v="6"/>
    <n v="4740000"/>
    <n v="0.22784810126582278"/>
    <x v="12"/>
    <s v="DKI Jakarta"/>
    <x v="1"/>
    <s v="R15"/>
    <s v="Sport"/>
    <n v="41739000"/>
    <n v="4174000"/>
    <s v="Low"/>
    <n v="0.1"/>
    <x v="1"/>
    <n v="0.14499999999999999"/>
    <n v="1080000"/>
    <n v="64800000"/>
    <x v="0"/>
    <x v="0"/>
    <n v="0"/>
    <n v="0"/>
    <n v="1"/>
    <s v="approved"/>
    <n v="2"/>
    <n v="3"/>
    <n v="4"/>
    <n v="0"/>
    <n v="9"/>
    <s v="High Risk"/>
    <n v="4"/>
    <s v="0-5 bulan"/>
  </r>
  <r>
    <s v="KRM02603"/>
    <d v="2026-03-13T00:00:00"/>
    <x v="1"/>
    <s v="Reza Purnama"/>
    <s v="55122803993254"/>
    <n v="35"/>
    <s v="Perempuan"/>
    <x v="0"/>
    <n v="4924000"/>
    <n v="0.43034118602761984"/>
    <x v="20"/>
    <s v="DKI Jakarta"/>
    <x v="1"/>
    <s v="NMAX 155"/>
    <s v="Matic Premium"/>
    <n v="34809000"/>
    <n v="3481000"/>
    <s v="Low"/>
    <n v="0.1"/>
    <x v="3"/>
    <n v="0.14499999999999999"/>
    <n v="2119000"/>
    <n v="38142000"/>
    <x v="0"/>
    <x v="0"/>
    <n v="0"/>
    <n v="0"/>
    <n v="1"/>
    <m/>
    <n v="4"/>
    <n v="3"/>
    <n v="1"/>
    <n v="0"/>
    <n v="8"/>
    <s v="Medium Risk"/>
    <n v="7"/>
    <s v="6-11 bulan"/>
  </r>
  <r>
    <s v="KRM02604"/>
    <d v="2026-02-21T00:00:00"/>
    <x v="3"/>
    <s v="Nia Saputra"/>
    <s v="40632310549488"/>
    <n v="54"/>
    <s v="Lakilaki"/>
    <x v="4"/>
    <n v="7173000"/>
    <n v="0.12365816255402202"/>
    <x v="0"/>
    <s v="Bali"/>
    <x v="0"/>
    <s v="Vario 125"/>
    <s v="Matic Mid"/>
    <n v="25390000"/>
    <n v="8887000"/>
    <s v="High"/>
    <n v="0.35"/>
    <x v="5"/>
    <n v="0.14499999999999999"/>
    <n v="887000"/>
    <n v="21289000"/>
    <x v="0"/>
    <x v="0"/>
    <n v="0"/>
    <n v="0"/>
    <n v="1"/>
    <s v="survey ulang"/>
    <n v="1"/>
    <n v="1"/>
    <n v="1"/>
    <n v="0"/>
    <n v="3"/>
    <s v="Low Risk"/>
    <n v="8"/>
    <s v="6-11 bulan"/>
  </r>
  <r>
    <s v="KRM02605"/>
    <d v="2026-01-22T00:00:00"/>
    <x v="5"/>
    <s v="Andi Pratama"/>
    <s v="79461909871757"/>
    <n v="28"/>
    <s v="Perempuan"/>
    <x v="7"/>
    <n v="2778000"/>
    <n v="0.239812814974802"/>
    <x v="3"/>
    <s v="Sulawesi Selatan"/>
    <x v="0"/>
    <s v="Beat Street"/>
    <s v="Matic Entry"/>
    <n v="19067000"/>
    <n v="6673000"/>
    <s v="High"/>
    <n v="0.35"/>
    <x v="5"/>
    <n v="0.14499999999999999"/>
    <n v="666200"/>
    <n v="15988000"/>
    <x v="0"/>
    <x v="0"/>
    <n v="0"/>
    <n v="0"/>
    <n v="1"/>
    <s v="data kurang"/>
    <n v="2"/>
    <n v="1"/>
    <n v="1"/>
    <n v="0"/>
    <n v="4"/>
    <s v="Low Risk"/>
    <n v="9"/>
    <s v="6-11 bulan"/>
  </r>
  <r>
    <s v="KRM02606"/>
    <d v="2026-06-18T00:00:00"/>
    <x v="0"/>
    <s v="Joko Pratama"/>
    <s v="31351105994449"/>
    <n v="39"/>
    <s v="Lakilaki"/>
    <x v="5"/>
    <n v="3424000"/>
    <n v="0.61355140186915891"/>
    <x v="7"/>
    <s v="Jawa Barat"/>
    <x v="1"/>
    <s v="Aerox 155"/>
    <s v="Matic Sport"/>
    <n v="31454000"/>
    <n v="9436000"/>
    <s v="High"/>
    <n v="0.3"/>
    <x v="0"/>
    <n v="0.14499999999999999"/>
    <n v="2100800"/>
    <n v="25210000"/>
    <x v="0"/>
    <x v="0"/>
    <n v="0"/>
    <n v="0"/>
    <n v="1"/>
    <m/>
    <n v="4"/>
    <n v="1"/>
    <n v="1"/>
    <n v="0"/>
    <n v="6"/>
    <s v="Low Risk"/>
    <n v="4"/>
    <s v="0-5 bulan"/>
  </r>
  <r>
    <s v="KRM02607"/>
    <d v="2026-03-10T00:00:00"/>
    <x v="1"/>
    <s v="Siti Fauzi"/>
    <s v="63661306784407"/>
    <n v="44"/>
    <s v="Lakilaki"/>
    <x v="1"/>
    <n v="7031000"/>
    <n v="8.7213767600625797E-2"/>
    <x v="14"/>
    <s v="DKI Jakarta"/>
    <x v="2"/>
    <s v="Address"/>
    <s v="Matic Mid"/>
    <n v="20700000"/>
    <n v="2070000"/>
    <s v="Low"/>
    <n v="0.1"/>
    <x v="2"/>
    <n v="0.14499999999999999"/>
    <n v="613200"/>
    <n v="29435000"/>
    <x v="0"/>
    <x v="0"/>
    <n v="0"/>
    <n v="0"/>
    <n v="1"/>
    <m/>
    <n v="1"/>
    <n v="3"/>
    <n v="3"/>
    <n v="0"/>
    <n v="7"/>
    <s v="Medium Risk"/>
    <n v="7"/>
    <s v="6-11 bulan"/>
  </r>
  <r>
    <s v="KRM02608"/>
    <d v="2026-06-07T00:00:00"/>
    <x v="0"/>
    <s v="Wahyu Lestari"/>
    <s v="68582703849139"/>
    <n v="43"/>
    <s v="Lakilaki"/>
    <x v="7"/>
    <n v="3193000"/>
    <n v="0.13520200438459129"/>
    <x v="9"/>
    <s v="Jawa Tengah"/>
    <x v="0"/>
    <s v="Revo X"/>
    <s v="Bebek"/>
    <n v="18048000"/>
    <n v="7219000"/>
    <s v="High"/>
    <n v="0.4"/>
    <x v="4"/>
    <n v="0.14499999999999999"/>
    <n v="431700"/>
    <n v="15540000"/>
    <x v="0"/>
    <x v="0"/>
    <n v="0"/>
    <n v="0"/>
    <n v="1"/>
    <s v="data kurang"/>
    <n v="1"/>
    <n v="1"/>
    <n v="2"/>
    <n v="0"/>
    <n v="4"/>
    <s v="Low Risk"/>
    <n v="4"/>
    <s v="0-5 bulan"/>
  </r>
  <r>
    <s v="KRM02609"/>
    <d v="2026-02-13T00:00:00"/>
    <x v="3"/>
    <s v="Hendra Susanti"/>
    <s v="74431106845225"/>
    <n v="22"/>
    <s v="Perempuan"/>
    <x v="0"/>
    <n v="5908000"/>
    <n v="0.47124238320920786"/>
    <x v="16"/>
    <s v="Jawa Timur"/>
    <x v="1"/>
    <s v="MT15"/>
    <s v="Sport Naked"/>
    <n v="38905000"/>
    <n v="9726000"/>
    <s v="Medium"/>
    <n v="0.25"/>
    <x v="0"/>
    <n v="0.14499999999999999"/>
    <n v="2784100"/>
    <n v="33410000"/>
    <x v="0"/>
    <x v="0"/>
    <n v="0"/>
    <n v="0"/>
    <n v="1"/>
    <m/>
    <n v="4"/>
    <n v="2"/>
    <n v="1"/>
    <n v="0"/>
    <n v="7"/>
    <s v="Medium Risk"/>
    <n v="8"/>
    <s v="6-11 bulan"/>
  </r>
  <r>
    <s v="KRM02611"/>
    <d v="2026-02-11T00:00:00"/>
    <x v="3"/>
    <s v="Fitra Rahayu"/>
    <s v="37842504507903"/>
    <n v="50"/>
    <s v="Lakilaki"/>
    <x v="0"/>
    <n v="5418000"/>
    <n v="0.23591731266149871"/>
    <x v="2"/>
    <s v="Riau"/>
    <x v="1"/>
    <s v="Lexi LX 155"/>
    <s v="Matic Mid"/>
    <n v="27978000"/>
    <n v="4197000"/>
    <s v="Medium"/>
    <n v="0.15"/>
    <x v="5"/>
    <n v="0.14499999999999999"/>
    <n v="1278200"/>
    <n v="30678000"/>
    <x v="0"/>
    <x v="0"/>
    <n v="0"/>
    <n v="0"/>
    <n v="1"/>
    <s v="approved"/>
    <n v="2"/>
    <n v="2"/>
    <n v="1"/>
    <n v="0"/>
    <n v="5"/>
    <s v="Low Risk"/>
    <n v="8"/>
    <s v="6-11 bulan"/>
  </r>
  <r>
    <s v="KRM02612"/>
    <d v="2026-05-09T00:00:00"/>
    <x v="4"/>
    <s v="Agus Setiawan"/>
    <s v="33822210586376"/>
    <n v="41"/>
    <s v="Perempuan"/>
    <x v="9"/>
    <n v="4475000"/>
    <n v="0.33235754189944133"/>
    <x v="3"/>
    <s v="Sulawesi Selatan"/>
    <x v="1"/>
    <s v="NMAX 155"/>
    <s v="Matic Premium"/>
    <n v="36646000"/>
    <n v="14658000"/>
    <s v="High"/>
    <n v="0.4"/>
    <x v="3"/>
    <n v="0.14499999999999999"/>
    <n v="1487300"/>
    <n v="26771000"/>
    <x v="0"/>
    <x v="0"/>
    <n v="0"/>
    <n v="0"/>
    <n v="1"/>
    <s v="approved"/>
    <n v="3"/>
    <n v="1"/>
    <n v="1"/>
    <n v="0"/>
    <n v="5"/>
    <s v="Low Risk"/>
    <n v="5"/>
    <s v="0-5 bulan"/>
  </r>
  <r>
    <s v="KRM02613"/>
    <d v="2026-04-14T00:00:00"/>
    <x v="2"/>
    <s v="Nurul Fauzi"/>
    <s v="32901607844894"/>
    <n v="31"/>
    <s v="Lakilaki"/>
    <x v="0"/>
    <n v="5530000"/>
    <n v="0.19858951175406872"/>
    <x v="6"/>
    <s v="DIY"/>
    <x v="1"/>
    <s v="R15"/>
    <s v="Sport"/>
    <n v="41705000"/>
    <n v="8341000"/>
    <s v="Medium"/>
    <n v="0.2"/>
    <x v="2"/>
    <n v="0.14499999999999999"/>
    <n v="1098200"/>
    <n v="52714000"/>
    <x v="0"/>
    <x v="0"/>
    <n v="0"/>
    <n v="0"/>
    <n v="1"/>
    <m/>
    <n v="1"/>
    <n v="2"/>
    <n v="3"/>
    <n v="0"/>
    <n v="6"/>
    <s v="Low Risk"/>
    <n v="6"/>
    <s v="6-11 bulan"/>
  </r>
  <r>
    <s v="KRM02614"/>
    <d v="2026-03-05T00:00:00"/>
    <x v="1"/>
    <s v="Bagus Pratama"/>
    <s v="94221105767184"/>
    <n v="56"/>
    <s v="Lakilaki"/>
    <x v="3"/>
    <n v="5521000"/>
    <n v="9.5797862706031522E-2"/>
    <x v="14"/>
    <s v="DKI Jakarta"/>
    <x v="0"/>
    <s v="Scoopy"/>
    <s v="Matic Stylish"/>
    <n v="22995000"/>
    <n v="4599000"/>
    <s v="Medium"/>
    <n v="0.2"/>
    <x v="1"/>
    <n v="0.14499999999999999"/>
    <n v="528900"/>
    <n v="31733000"/>
    <x v="0"/>
    <x v="0"/>
    <n v="0"/>
    <n v="0"/>
    <n v="1"/>
    <m/>
    <n v="1"/>
    <n v="2"/>
    <n v="4"/>
    <n v="0"/>
    <n v="7"/>
    <s v="Medium Risk"/>
    <n v="7"/>
    <s v="6-11 bulan"/>
  </r>
  <r>
    <s v="KRM02615"/>
    <d v="2026-06-14T00:00:00"/>
    <x v="0"/>
    <s v="Tidak Diketahui"/>
    <s v="Invalid"/>
    <n v="55"/>
    <s v="Perempuan"/>
    <x v="8"/>
    <n v="3688000"/>
    <n v="0.5684110629067245"/>
    <x v="9"/>
    <s v="Jawa Tengah"/>
    <x v="0"/>
    <s v="Vario 125"/>
    <s v="Matic Mid"/>
    <n v="24411000"/>
    <n v="2441000"/>
    <s v="Low"/>
    <n v="0.1"/>
    <x v="0"/>
    <n v="0.14499999999999999"/>
    <n v="2096300"/>
    <n v="25156000"/>
    <x v="0"/>
    <x v="0"/>
    <n v="0"/>
    <n v="0"/>
    <n v="1"/>
    <s v="survey ulang"/>
    <n v="4"/>
    <n v="3"/>
    <n v="1"/>
    <n v="0"/>
    <n v="8"/>
    <s v="Medium Risk"/>
    <n v="4"/>
    <s v="0-5 bulan"/>
  </r>
  <r>
    <s v="KRM02616"/>
    <d v="2026-05-26T00:00:00"/>
    <x v="4"/>
    <s v="Fajar Wibowo"/>
    <s v="73722101799893"/>
    <n v="25"/>
    <s v="Lakilaki"/>
    <x v="3"/>
    <n v="5727000"/>
    <n v="9.6298236423956698E-2"/>
    <x v="2"/>
    <s v="Riau"/>
    <x v="1"/>
    <s v="Lexi LX 155"/>
    <s v="Matic Mid"/>
    <n v="27403000"/>
    <n v="8221000"/>
    <s v="High"/>
    <n v="0.3"/>
    <x v="1"/>
    <n v="0.14499999999999999"/>
    <n v="551500"/>
    <n v="33090000"/>
    <x v="0"/>
    <x v="0"/>
    <n v="0"/>
    <n v="0"/>
    <n v="1"/>
    <s v="data kurang"/>
    <n v="1"/>
    <n v="1"/>
    <n v="4"/>
    <n v="0"/>
    <n v="6"/>
    <s v="Low Risk"/>
    <n v="4"/>
    <s v="0-5 bulan"/>
  </r>
  <r>
    <s v="KRM02617"/>
    <d v="2026-03-24T00:00:00"/>
    <x v="1"/>
    <s v="Maya Fauzi"/>
    <s v="64771301824126"/>
    <n v="36"/>
    <s v="Lakilaki"/>
    <x v="5"/>
    <n v="3527000"/>
    <n v="0.19960306209242984"/>
    <x v="19"/>
    <s v="Jawa Barat"/>
    <x v="1"/>
    <s v="Aerox 155"/>
    <s v="Matic Sport"/>
    <n v="30608000"/>
    <n v="6122000"/>
    <s v="Medium"/>
    <n v="0.2"/>
    <x v="1"/>
    <n v="0.14499999999999999"/>
    <n v="704000"/>
    <n v="42238000"/>
    <x v="0"/>
    <x v="0"/>
    <n v="0"/>
    <n v="0"/>
    <n v="1"/>
    <s v="approved"/>
    <n v="1"/>
    <n v="2"/>
    <n v="4"/>
    <n v="0"/>
    <n v="7"/>
    <s v="Medium Risk"/>
    <n v="6"/>
    <s v="6-11 bulan"/>
  </r>
  <r>
    <s v="KRM02618"/>
    <d v="2026-04-05T00:00:00"/>
    <x v="2"/>
    <s v="Agus Anggraini"/>
    <s v="86832503581744"/>
    <n v="46"/>
    <s v="Perempuan"/>
    <x v="1"/>
    <n v="11983000"/>
    <n v="9.7604940332137194E-2"/>
    <x v="17"/>
    <s v="Jawa Barat"/>
    <x v="1"/>
    <s v="XMAX 250"/>
    <s v="Maxi Scooter"/>
    <n v="59222000"/>
    <n v="23689000"/>
    <s v="High"/>
    <n v="0.4"/>
    <x v="2"/>
    <n v="0.14499999999999999"/>
    <n v="1169600"/>
    <n v="56142000"/>
    <x v="0"/>
    <x v="0"/>
    <n v="0"/>
    <n v="0"/>
    <n v="1"/>
    <m/>
    <n v="1"/>
    <n v="1"/>
    <n v="3"/>
    <n v="0"/>
    <n v="5"/>
    <s v="Low Risk"/>
    <n v="6"/>
    <s v="6-11 bulan"/>
  </r>
  <r>
    <s v="KRM02619"/>
    <d v="2026-03-16T00:00:00"/>
    <x v="1"/>
    <s v="Ayu Utami"/>
    <s v="68022901905016"/>
    <n v="56"/>
    <s v="Perempuan"/>
    <x v="9"/>
    <n v="5120000"/>
    <n v="0.11572265625"/>
    <x v="12"/>
    <s v="DKI Jakarta"/>
    <x v="3"/>
    <s v="Dazz"/>
    <s v="Matic Entry"/>
    <n v="16514000"/>
    <n v="1651000"/>
    <s v="Low"/>
    <n v="0.1"/>
    <x v="4"/>
    <n v="0.14499999999999999"/>
    <n v="592500"/>
    <n v="21328000"/>
    <x v="0"/>
    <x v="0"/>
    <n v="0"/>
    <n v="0"/>
    <n v="1"/>
    <s v="data kurang"/>
    <n v="1"/>
    <n v="3"/>
    <n v="2"/>
    <n v="0"/>
    <n v="6"/>
    <s v="Low Risk"/>
    <n v="7"/>
    <s v="6-11 bulan"/>
  </r>
  <r>
    <s v="KRM02620"/>
    <d v="2026-01-12T00:00:00"/>
    <x v="5"/>
    <s v="Lestari Santoso"/>
    <s v="80721306952951"/>
    <n v="48"/>
    <s v="Lakilaki"/>
    <x v="1"/>
    <n v="11137000"/>
    <n v="9.6264703241447425E-2"/>
    <x v="20"/>
    <s v="DKI Jakarta"/>
    <x v="1"/>
    <s v="R15"/>
    <s v="Sport"/>
    <n v="41379000"/>
    <n v="14483000"/>
    <s v="High"/>
    <n v="0.35"/>
    <x v="4"/>
    <n v="0.14499999999999999"/>
    <n v="1072100"/>
    <n v="38596000"/>
    <x v="0"/>
    <x v="0"/>
    <n v="0"/>
    <n v="0"/>
    <n v="1"/>
    <s v="verifikasi"/>
    <n v="1"/>
    <n v="1"/>
    <n v="2"/>
    <n v="0"/>
    <n v="4"/>
    <s v="Low Risk"/>
    <n v="9"/>
    <s v="6-11 bulan"/>
  </r>
  <r>
    <s v="KRM02621"/>
    <d v="2026-02-23T00:00:00"/>
    <x v="3"/>
    <s v="Siti Anggraini"/>
    <s v="70562509903842"/>
    <n v="38"/>
    <s v="Perempuan"/>
    <x v="0"/>
    <n v="7274000"/>
    <n v="0.17583172944734671"/>
    <x v="17"/>
    <s v="Jawa Barat"/>
    <x v="1"/>
    <s v="NMAX 155"/>
    <s v="Matic Premium"/>
    <n v="36608000"/>
    <n v="12813000"/>
    <s v="High"/>
    <n v="0.35"/>
    <x v="5"/>
    <n v="0.14499999999999999"/>
    <n v="1279000"/>
    <n v="30696000"/>
    <x v="0"/>
    <x v="0"/>
    <n v="0"/>
    <n v="0"/>
    <n v="1"/>
    <s v="approved"/>
    <n v="1"/>
    <n v="1"/>
    <n v="1"/>
    <n v="0"/>
    <n v="3"/>
    <s v="Low Risk"/>
    <n v="7"/>
    <s v="6-11 bulan"/>
  </r>
  <r>
    <s v="KRM02622"/>
    <d v="2026-01-14T00:00:00"/>
    <x v="5"/>
    <s v="Tri Wibowo"/>
    <s v="45022905691770"/>
    <n v="50"/>
    <s v="Perempuan"/>
    <x v="1"/>
    <n v="13605000"/>
    <n v="4.2440279309077546E-2"/>
    <x v="15"/>
    <s v="DKI Jakarta"/>
    <x v="1"/>
    <s v="Aerox 155"/>
    <s v="Matic Sport"/>
    <n v="30896000"/>
    <n v="10814000"/>
    <s v="High"/>
    <n v="0.35"/>
    <x v="1"/>
    <n v="0.14499999999999999"/>
    <n v="577400"/>
    <n v="34642000"/>
    <x v="0"/>
    <x v="0"/>
    <n v="0"/>
    <n v="0"/>
    <n v="1"/>
    <m/>
    <n v="1"/>
    <n v="1"/>
    <n v="4"/>
    <n v="0"/>
    <n v="6"/>
    <s v="Low Risk"/>
    <n v="9"/>
    <s v="6-11 bulan"/>
  </r>
  <r>
    <s v="KRM02623"/>
    <d v="2026-03-18T00:00:00"/>
    <x v="1"/>
    <s v="Ayu Cahyono"/>
    <s v="57271906869019"/>
    <n v="49"/>
    <s v="Lakilaki"/>
    <x v="8"/>
    <n v="3307000"/>
    <n v="0.59053522830359839"/>
    <x v="20"/>
    <s v="DKI Jakarta"/>
    <x v="0"/>
    <s v="CB150R"/>
    <s v="Sport"/>
    <n v="31487000"/>
    <n v="11020000"/>
    <s v="High"/>
    <n v="0.35"/>
    <x v="0"/>
    <n v="0.14499999999999999"/>
    <n v="1952900"/>
    <n v="23435000"/>
    <x v="0"/>
    <x v="0"/>
    <n v="0"/>
    <n v="0"/>
    <n v="1"/>
    <m/>
    <n v="4"/>
    <n v="1"/>
    <n v="1"/>
    <n v="0"/>
    <n v="6"/>
    <s v="Low Risk"/>
    <n v="7"/>
    <s v="6-11 bulan"/>
  </r>
  <r>
    <s v="KRM02624"/>
    <d v="2026-05-20T00:00:00"/>
    <x v="4"/>
    <s v="Rina Cahyono"/>
    <s v="97541903779182"/>
    <n v="58"/>
    <s v="Perempuan"/>
    <x v="0"/>
    <n v="6028000"/>
    <n v="0.30756469807564696"/>
    <x v="0"/>
    <s v="Bali"/>
    <x v="0"/>
    <s v="ADV 160"/>
    <s v="Adventure"/>
    <n v="43115000"/>
    <n v="8623000"/>
    <s v="Medium"/>
    <n v="0.2"/>
    <x v="5"/>
    <n v="0.14499999999999999"/>
    <n v="1854000"/>
    <n v="44495000"/>
    <x v="1"/>
    <x v="3"/>
    <n v="22"/>
    <n v="1"/>
    <n v="3"/>
    <s v="ok"/>
    <n v="3"/>
    <n v="2"/>
    <n v="1"/>
    <n v="2"/>
    <n v="8"/>
    <s v="Medium Risk"/>
    <n v="5"/>
    <s v="0-5 bulan"/>
  </r>
  <r>
    <s v="KRM02625"/>
    <d v="2026-03-11T00:00:00"/>
    <x v="1"/>
    <s v="Agus Fauzi"/>
    <s v="40471104907570"/>
    <n v="36"/>
    <s v="Lakilaki"/>
    <x v="0"/>
    <n v="7718000"/>
    <n v="4.793988079813423E-2"/>
    <x v="0"/>
    <s v="Bali"/>
    <x v="3"/>
    <s v="Dazz"/>
    <s v="Matic Entry"/>
    <n v="16087000"/>
    <n v="3217000"/>
    <s v="Medium"/>
    <n v="0.2"/>
    <x v="1"/>
    <n v="0.14499999999999999"/>
    <n v="370000"/>
    <n v="22201000"/>
    <x v="0"/>
    <x v="0"/>
    <n v="0"/>
    <n v="0"/>
    <n v="1"/>
    <s v="survey ulang"/>
    <n v="1"/>
    <n v="2"/>
    <n v="4"/>
    <n v="0"/>
    <n v="7"/>
    <s v="Medium Risk"/>
    <n v="7"/>
    <s v="6-11 bulan"/>
  </r>
  <r>
    <s v="KRM02626"/>
    <d v="2026-04-11T00:00:00"/>
    <x v="2"/>
    <s v="Indah Fauzi"/>
    <s v="86591906985888"/>
    <n v="30"/>
    <s v="Lakilaki"/>
    <x v="7"/>
    <n v="2649000"/>
    <n v="0.62801057002642502"/>
    <x v="7"/>
    <s v="Jawa Barat"/>
    <x v="1"/>
    <s v="XMAX 250"/>
    <s v="Maxi Scooter"/>
    <n v="59620000"/>
    <n v="17886000"/>
    <s v="High"/>
    <n v="0.3"/>
    <x v="4"/>
    <n v="0.14499999999999999"/>
    <n v="1663600"/>
    <n v="59888000"/>
    <x v="0"/>
    <x v="0"/>
    <n v="0"/>
    <n v="0"/>
    <n v="1"/>
    <m/>
    <n v="4"/>
    <n v="1"/>
    <n v="2"/>
    <n v="0"/>
    <n v="7"/>
    <s v="Medium Risk"/>
    <n v="6"/>
    <s v="6-11 bulan"/>
  </r>
  <r>
    <s v="KRM02627"/>
    <d v="2026-06-14T00:00:00"/>
    <x v="0"/>
    <s v="Rizky Wibowo"/>
    <s v="45562311548809"/>
    <n v="28"/>
    <s v="Lakilaki"/>
    <x v="5"/>
    <n v="4842000"/>
    <n v="0.13546055349029326"/>
    <x v="9"/>
    <s v="Jawa Tengah"/>
    <x v="0"/>
    <s v="Beat Street"/>
    <s v="Matic Entry"/>
    <n v="19359000"/>
    <n v="2904000"/>
    <s v="Medium"/>
    <n v="0.15"/>
    <x v="4"/>
    <n v="0.14499999999999999"/>
    <n v="655900"/>
    <n v="23614000"/>
    <x v="0"/>
    <x v="0"/>
    <n v="0"/>
    <n v="0"/>
    <n v="1"/>
    <s v="data kurang"/>
    <n v="1"/>
    <n v="2"/>
    <n v="2"/>
    <n v="0"/>
    <n v="5"/>
    <s v="Low Risk"/>
    <n v="4"/>
    <s v="0-5 bulan"/>
  </r>
  <r>
    <s v="KRM02628"/>
    <d v="2026-07-01T00:00:00"/>
    <x v="12"/>
    <s v="Dani Setiawan"/>
    <s v="70001812726229"/>
    <n v="30"/>
    <s v="Lakilaki"/>
    <x v="1"/>
    <n v="8438000"/>
    <n v="0.1425456269258118"/>
    <x v="16"/>
    <s v="Jawa Timur"/>
    <x v="1"/>
    <s v="R15"/>
    <s v="Sport"/>
    <n v="43106000"/>
    <n v="12932000"/>
    <s v="High"/>
    <n v="0.3"/>
    <x v="4"/>
    <n v="0.14499999999999999"/>
    <n v="1202800"/>
    <n v="43299000"/>
    <x v="0"/>
    <x v="0"/>
    <n v="0"/>
    <n v="0"/>
    <n v="1"/>
    <m/>
    <n v="1"/>
    <n v="1"/>
    <n v="2"/>
    <n v="0"/>
    <n v="4"/>
    <s v="Low Risk"/>
    <n v="3"/>
    <s v="0-5 bulan"/>
  </r>
  <r>
    <s v="KRM02629"/>
    <d v="2026-06-04T00:00:00"/>
    <x v="0"/>
    <s v="Hendra Rahayu"/>
    <s v="38392506834691"/>
    <n v="41"/>
    <s v="Perempuan"/>
    <x v="0"/>
    <n v="5026000"/>
    <n v="0.29128531635495425"/>
    <x v="3"/>
    <s v="Sulawesi Selatan"/>
    <x v="0"/>
    <s v="PCX 160"/>
    <s v="Matic Premium"/>
    <n v="36073000"/>
    <n v="14429000"/>
    <s v="High"/>
    <n v="0.4"/>
    <x v="3"/>
    <n v="0.14499999999999999"/>
    <n v="1464000"/>
    <n v="26352000"/>
    <x v="0"/>
    <x v="0"/>
    <n v="0"/>
    <n v="0"/>
    <n v="1"/>
    <m/>
    <n v="2"/>
    <n v="1"/>
    <n v="1"/>
    <n v="0"/>
    <n v="4"/>
    <s v="Low Risk"/>
    <n v="4"/>
    <s v="0-5 bulan"/>
  </r>
  <r>
    <s v="KRM02630"/>
    <d v="2026-01-28T00:00:00"/>
    <x v="5"/>
    <s v="Dian Prasetyo"/>
    <s v="41911107975663"/>
    <n v="30"/>
    <s v="Perempuan"/>
    <x v="6"/>
    <n v="4509000"/>
    <n v="0.47839875803947662"/>
    <x v="11"/>
    <s v="Sumatera Utara"/>
    <x v="1"/>
    <s v="Aerox 155"/>
    <s v="Matic Sport"/>
    <n v="32295000"/>
    <n v="9688000"/>
    <s v="High"/>
    <n v="0.3"/>
    <x v="0"/>
    <n v="0.14499999999999999"/>
    <n v="2157100"/>
    <n v="25885000"/>
    <x v="0"/>
    <x v="0"/>
    <n v="0"/>
    <n v="0"/>
    <n v="1"/>
    <s v="approved"/>
    <n v="4"/>
    <n v="1"/>
    <n v="1"/>
    <n v="0"/>
    <n v="6"/>
    <s v="Low Risk"/>
    <n v="8"/>
    <s v="6-11 bulan"/>
  </r>
  <r>
    <s v="KRM02631"/>
    <d v="2026-07-06T00:00:00"/>
    <x v="12"/>
    <s v="Tidak Diketahui"/>
    <s v="Invalid"/>
    <n v="47"/>
    <s v="Lakilaki"/>
    <x v="6"/>
    <n v="4031000"/>
    <n v="0.11714214835028529"/>
    <x v="11"/>
    <s v="Sumatera Utara"/>
    <x v="0"/>
    <s v="Genio"/>
    <s v="Matic Entry"/>
    <n v="19322000"/>
    <n v="2898000"/>
    <s v="Medium"/>
    <n v="0.15"/>
    <x v="1"/>
    <n v="0.14499999999999999"/>
    <n v="472200"/>
    <n v="28331000"/>
    <x v="0"/>
    <x v="0"/>
    <n v="0"/>
    <n v="0"/>
    <n v="1"/>
    <s v="ok"/>
    <n v="1"/>
    <n v="2"/>
    <n v="4"/>
    <n v="0"/>
    <n v="7"/>
    <s v="Medium Risk"/>
    <n v="3"/>
    <s v="0-5 bulan"/>
  </r>
  <r>
    <s v="KRM02632"/>
    <d v="2026-05-18T00:00:00"/>
    <x v="4"/>
    <s v="Siti Santoso"/>
    <s v="64982509932280"/>
    <n v="58"/>
    <s v="Perempuan"/>
    <x v="9"/>
    <n v="5524000"/>
    <n v="0.25465242577842145"/>
    <x v="1"/>
    <s v="Sumatera Selatan"/>
    <x v="0"/>
    <s v="Scoopy"/>
    <s v="Matic Stylish"/>
    <n v="23109000"/>
    <n v="2311000"/>
    <s v="Low"/>
    <n v="0.1"/>
    <x v="3"/>
    <n v="0.14499999999999999"/>
    <n v="1406700"/>
    <n v="25321000"/>
    <x v="0"/>
    <x v="0"/>
    <n v="0"/>
    <n v="0"/>
    <n v="1"/>
    <m/>
    <n v="2"/>
    <n v="3"/>
    <n v="1"/>
    <n v="0"/>
    <n v="6"/>
    <s v="Low Risk"/>
    <n v="5"/>
    <s v="0-5 bulan"/>
  </r>
  <r>
    <s v="KRM02633"/>
    <d v="2026-01-22T00:00:00"/>
    <x v="5"/>
    <s v="Dewi Pratama"/>
    <s v="92351003842829"/>
    <n v="41"/>
    <s v="Lakilaki"/>
    <x v="1"/>
    <n v="14504000"/>
    <n v="4.7448979591836735E-2"/>
    <x v="7"/>
    <s v="Jawa Barat"/>
    <x v="0"/>
    <s v="Vario 125"/>
    <s v="Matic Mid"/>
    <n v="24663000"/>
    <n v="7399000"/>
    <s v="High"/>
    <n v="0.3"/>
    <x v="4"/>
    <n v="0.14499999999999999"/>
    <n v="688200"/>
    <n v="24774000"/>
    <x v="0"/>
    <x v="0"/>
    <n v="0"/>
    <n v="0"/>
    <n v="1"/>
    <m/>
    <n v="1"/>
    <n v="1"/>
    <n v="2"/>
    <n v="0"/>
    <n v="4"/>
    <s v="Low Risk"/>
    <n v="9"/>
    <s v="6-11 bulan"/>
  </r>
  <r>
    <s v="KRM02634"/>
    <d v="2026-01-16T00:00:00"/>
    <x v="5"/>
    <s v="Dian Fauzi"/>
    <s v="77832911611544"/>
    <n v="41"/>
    <s v="Perempuan"/>
    <x v="0"/>
    <n v="7388000"/>
    <n v="6.7271250676773142E-2"/>
    <x v="14"/>
    <s v="DKI Jakarta"/>
    <x v="0"/>
    <s v="Vario 125"/>
    <s v="Matic Mid"/>
    <n v="24695000"/>
    <n v="7408000"/>
    <s v="High"/>
    <n v="0.3"/>
    <x v="1"/>
    <n v="0.14499999999999999"/>
    <n v="497000"/>
    <n v="29820000"/>
    <x v="0"/>
    <x v="1"/>
    <n v="67"/>
    <n v="1"/>
    <n v="2"/>
    <s v="survey ulang"/>
    <n v="1"/>
    <n v="1"/>
    <n v="4"/>
    <n v="2"/>
    <n v="8"/>
    <s v="Medium Risk"/>
    <n v="9"/>
    <s v="6-11 bulan"/>
  </r>
  <r>
    <s v="KRM02635"/>
    <d v="2026-05-09T00:00:00"/>
    <x v="4"/>
    <s v="Rina Hartono"/>
    <s v="91732610791960"/>
    <n v="50"/>
    <s v="Lakilaki"/>
    <x v="9"/>
    <n v="5286000"/>
    <n v="9.6329928111993951E-2"/>
    <x v="13"/>
    <s v="Jawa Barat"/>
    <x v="3"/>
    <s v="Dazz"/>
    <s v="Matic Entry"/>
    <n v="15790000"/>
    <n v="6316000"/>
    <s v="High"/>
    <n v="0.4"/>
    <x v="5"/>
    <n v="0.14499999999999999"/>
    <n v="509200"/>
    <n v="12221000"/>
    <x v="0"/>
    <x v="0"/>
    <n v="0"/>
    <n v="0"/>
    <n v="1"/>
    <s v="data kurang"/>
    <n v="1"/>
    <n v="1"/>
    <n v="1"/>
    <n v="0"/>
    <n v="3"/>
    <s v="Low Risk"/>
    <n v="5"/>
    <s v="0-5 bulan"/>
  </r>
  <r>
    <s v="KRM02636"/>
    <d v="2026-02-01T00:00:00"/>
    <x v="3"/>
    <s v="Ahmad Kusuma"/>
    <s v="35991809869648"/>
    <n v="21"/>
    <s v="Perempuan"/>
    <x v="1"/>
    <n v="9962000"/>
    <n v="0.13381851033928929"/>
    <x v="6"/>
    <s v="DIY"/>
    <x v="1"/>
    <s v="Aerox 155"/>
    <s v="Matic Sport"/>
    <n v="32850000"/>
    <n v="13140000"/>
    <s v="High"/>
    <n v="0.4"/>
    <x v="3"/>
    <n v="0.14499999999999999"/>
    <n v="1333100"/>
    <n v="23996000"/>
    <x v="0"/>
    <x v="0"/>
    <n v="0"/>
    <n v="0"/>
    <n v="1"/>
    <m/>
    <n v="1"/>
    <n v="1"/>
    <n v="1"/>
    <n v="0"/>
    <n v="3"/>
    <s v="Low Risk"/>
    <n v="8"/>
    <s v="6-11 bulan"/>
  </r>
  <r>
    <s v="KRM02637"/>
    <d v="2026-03-16T00:00:00"/>
    <x v="1"/>
    <s v="Dewi Rahayu"/>
    <s v="56171907945738"/>
    <n v="57"/>
    <s v="Perempuan"/>
    <x v="0"/>
    <n v="5291000"/>
    <n v="0.40572670572670572"/>
    <x v="8"/>
    <s v="Banten"/>
    <x v="1"/>
    <s v="R15"/>
    <s v="Sport"/>
    <n v="42317000"/>
    <n v="10579000"/>
    <s v="Medium"/>
    <n v="0.25"/>
    <x v="3"/>
    <n v="0.14499999999999999"/>
    <n v="2146700"/>
    <n v="38641000"/>
    <x v="0"/>
    <x v="0"/>
    <n v="0"/>
    <n v="0"/>
    <n v="1"/>
    <s v="survey ulang"/>
    <n v="4"/>
    <n v="2"/>
    <n v="1"/>
    <n v="0"/>
    <n v="7"/>
    <s v="Medium Risk"/>
    <n v="7"/>
    <s v="6-11 bulan"/>
  </r>
  <r>
    <s v="KRM02638"/>
    <d v="2026-05-08T00:00:00"/>
    <x v="4"/>
    <s v="Dian Wijaya"/>
    <s v="98592511563072"/>
    <n v="55"/>
    <s v="Perempuan"/>
    <x v="1"/>
    <n v="8808000"/>
    <n v="0.10229336966394187"/>
    <x v="20"/>
    <s v="DKI Jakarta"/>
    <x v="1"/>
    <s v="Aerox 155"/>
    <s v="Matic Sport"/>
    <n v="32203000"/>
    <n v="4831000"/>
    <s v="Medium"/>
    <n v="0.15"/>
    <x v="2"/>
    <n v="0.14499999999999999"/>
    <n v="901000"/>
    <n v="43248000"/>
    <x v="0"/>
    <x v="0"/>
    <n v="0"/>
    <n v="0"/>
    <n v="1"/>
    <s v="survey ulang"/>
    <n v="1"/>
    <n v="2"/>
    <n v="3"/>
    <n v="0"/>
    <n v="6"/>
    <s v="Low Risk"/>
    <n v="5"/>
    <s v="0-5 bulan"/>
  </r>
  <r>
    <s v="KRM02639"/>
    <d v="2026-01-08T00:00:00"/>
    <x v="5"/>
    <s v="Budi Nugroho"/>
    <s v="89392507632214"/>
    <n v="22"/>
    <s v="Lakilaki"/>
    <x v="0"/>
    <n v="4811000"/>
    <n v="0.12194969860735813"/>
    <x v="9"/>
    <s v="Jawa Tengah"/>
    <x v="1"/>
    <s v="Lexi LX 155"/>
    <s v="Matic Mid"/>
    <n v="29155000"/>
    <n v="8747000"/>
    <s v="High"/>
    <n v="0.3"/>
    <x v="1"/>
    <n v="0.14499999999999999"/>
    <n v="586700"/>
    <n v="35204000"/>
    <x v="0"/>
    <x v="0"/>
    <n v="0"/>
    <n v="0"/>
    <n v="1"/>
    <s v="verifikasi"/>
    <n v="1"/>
    <n v="1"/>
    <n v="4"/>
    <n v="0"/>
    <n v="6"/>
    <s v="Low Risk"/>
    <n v="9"/>
    <s v="6-11 bulan"/>
  </r>
  <r>
    <s v="KRM02640"/>
    <s v="Data Tidak Lengkap"/>
    <x v="7"/>
    <s v="Tidak Diketahui"/>
    <s v="Data Tidak Lengkap"/>
    <n v="45"/>
    <s v="Lakilaki"/>
    <x v="0"/>
    <n v="6111000"/>
    <n v="0.23796432662412043"/>
    <x v="18"/>
    <s v="Kalimantan Timur"/>
    <x v="1"/>
    <s v="R15"/>
    <s v="Sport"/>
    <n v="41621104"/>
    <n v="14567000"/>
    <s v="High"/>
    <n v="0.35"/>
    <x v="5"/>
    <n v="0.14499999999999999"/>
    <n v="1454200"/>
    <n v="34900000"/>
    <x v="0"/>
    <x v="0"/>
    <n v="0"/>
    <n v="0"/>
    <n v="1"/>
    <s v="survey ulang"/>
    <n v="2"/>
    <n v="1"/>
    <n v="1"/>
    <n v="0"/>
    <n v="4"/>
    <s v="Low Risk"/>
    <s v="N/A"/>
    <s v="N/A"/>
  </r>
  <r>
    <s v="KRM02641"/>
    <d v="2026-04-23T00:00:00"/>
    <x v="2"/>
    <s v="Hendra Hakim"/>
    <s v="57832906952687"/>
    <n v="48"/>
    <s v="Perempuan"/>
    <x v="8"/>
    <n v="3220000"/>
    <n v="0.97152173913043482"/>
    <x v="9"/>
    <s v="Jawa Tengah"/>
    <x v="0"/>
    <s v="ADV 160"/>
    <s v="Adventure"/>
    <n v="43714000"/>
    <n v="10928000"/>
    <s v="Medium"/>
    <n v="0.25"/>
    <x v="0"/>
    <n v="0.14499999999999999"/>
    <n v="3128300"/>
    <n v="37540000"/>
    <x v="0"/>
    <x v="0"/>
    <n v="0"/>
    <n v="0"/>
    <n v="1"/>
    <s v="approved"/>
    <n v="4"/>
    <n v="2"/>
    <n v="1"/>
    <n v="0"/>
    <n v="7"/>
    <s v="Medium Risk"/>
    <n v="5"/>
    <s v="0-5 bulan"/>
  </r>
  <r>
    <s v="KRM02642"/>
    <d v="2026-03-13T00:00:00"/>
    <x v="1"/>
    <s v="Joko Anggraini"/>
    <s v="60271705536753"/>
    <n v="47"/>
    <s v="Lakilaki"/>
    <x v="0"/>
    <n v="5054000"/>
    <n v="0.36630391768895926"/>
    <x v="11"/>
    <s v="Sumatera Utara"/>
    <x v="1"/>
    <s v="NMAX 155"/>
    <s v="Matic Premium"/>
    <n v="36494000"/>
    <n v="9123000"/>
    <s v="Medium"/>
    <n v="0.25"/>
    <x v="3"/>
    <n v="0.14499999999999999"/>
    <n v="1851300"/>
    <n v="33324000"/>
    <x v="0"/>
    <x v="0"/>
    <n v="0"/>
    <n v="0"/>
    <n v="1"/>
    <m/>
    <n v="3"/>
    <n v="2"/>
    <n v="1"/>
    <n v="0"/>
    <n v="6"/>
    <s v="Low Risk"/>
    <n v="7"/>
    <s v="6-11 bulan"/>
  </r>
  <r>
    <s v="KRM02643"/>
    <d v="2026-04-17T00:00:00"/>
    <x v="2"/>
    <s v="Hendra Nugroho"/>
    <s v="54272504547133"/>
    <n v="52"/>
    <s v="Perempuan"/>
    <x v="7"/>
    <n v="3646000"/>
    <n v="0.81843115743280304"/>
    <x v="19"/>
    <s v="Jawa Barat"/>
    <x v="1"/>
    <s v="R15"/>
    <s v="Sport"/>
    <n v="41697000"/>
    <n v="10424000"/>
    <s v="Medium"/>
    <n v="0.25"/>
    <x v="0"/>
    <n v="0.14499999999999999"/>
    <n v="2984000"/>
    <n v="35808000"/>
    <x v="0"/>
    <x v="0"/>
    <n v="0"/>
    <n v="0"/>
    <n v="1"/>
    <s v="survey ulang"/>
    <n v="4"/>
    <n v="2"/>
    <n v="1"/>
    <n v="0"/>
    <n v="7"/>
    <s v="Medium Risk"/>
    <n v="6"/>
    <s v="6-11 bulan"/>
  </r>
  <r>
    <s v="KRM02645"/>
    <d v="2026-06-16T00:00:00"/>
    <x v="0"/>
    <s v="Tri Susanti"/>
    <s v="56882507646313"/>
    <n v="33"/>
    <s v="Lakilaki"/>
    <x v="1"/>
    <n v="11176000"/>
    <n v="0.11505905511811024"/>
    <x v="19"/>
    <s v="Jawa Barat"/>
    <x v="1"/>
    <s v="MT15"/>
    <s v="Sport Naked"/>
    <n v="39872000"/>
    <n v="15949000"/>
    <s v="High"/>
    <n v="0.4"/>
    <x v="5"/>
    <n v="0.14499999999999999"/>
    <n v="1285900"/>
    <n v="30861000"/>
    <x v="0"/>
    <x v="0"/>
    <n v="0"/>
    <n v="0"/>
    <n v="1"/>
    <s v="survey ulang"/>
    <n v="1"/>
    <n v="1"/>
    <n v="1"/>
    <n v="0"/>
    <n v="3"/>
    <s v="Low Risk"/>
    <n v="4"/>
    <s v="0-5 bulan"/>
  </r>
  <r>
    <s v="KRM02646"/>
    <d v="2026-01-13T00:00:00"/>
    <x v="5"/>
    <s v="Rina Hakim"/>
    <s v="92691704718452"/>
    <n v="28"/>
    <s v="Perempuan"/>
    <x v="3"/>
    <n v="6936000"/>
    <n v="0.18102652825836216"/>
    <x v="0"/>
    <s v="Bali"/>
    <x v="1"/>
    <s v="MT15"/>
    <s v="Sport Naked"/>
    <n v="38934000"/>
    <n v="15573000"/>
    <s v="High"/>
    <n v="0.4"/>
    <x v="5"/>
    <n v="0.14499999999999999"/>
    <n v="1255600"/>
    <n v="30135000"/>
    <x v="0"/>
    <x v="0"/>
    <n v="0"/>
    <n v="0"/>
    <n v="1"/>
    <s v="data kurang"/>
    <n v="1"/>
    <n v="1"/>
    <n v="1"/>
    <n v="0"/>
    <n v="3"/>
    <s v="Low Risk"/>
    <n v="9"/>
    <s v="6-11 bulan"/>
  </r>
  <r>
    <s v="KRM02647"/>
    <d v="2026-02-08T00:00:00"/>
    <x v="3"/>
    <s v="Eka Wibowo"/>
    <s v="50282202745577"/>
    <n v="49"/>
    <s v="Perempuan"/>
    <x v="0"/>
    <n v="7406000"/>
    <n v="9.0156629759654328E-2"/>
    <x v="12"/>
    <s v="DKI Jakarta"/>
    <x v="1"/>
    <s v="Aerox 155"/>
    <s v="Matic Sport"/>
    <n v="31206000"/>
    <n v="10922000"/>
    <s v="High"/>
    <n v="0.35"/>
    <x v="2"/>
    <n v="0.14499999999999999"/>
    <n v="667700"/>
    <n v="32048000"/>
    <x v="0"/>
    <x v="0"/>
    <n v="0"/>
    <n v="0"/>
    <n v="1"/>
    <m/>
    <n v="1"/>
    <n v="1"/>
    <n v="3"/>
    <n v="0"/>
    <n v="5"/>
    <s v="Low Risk"/>
    <n v="8"/>
    <s v="6-11 bulan"/>
  </r>
  <r>
    <s v="KRM02648"/>
    <d v="2026-01-17T00:00:00"/>
    <x v="5"/>
    <s v="Andi Sari"/>
    <s v="40822410577901"/>
    <n v="57"/>
    <s v="Lakilaki"/>
    <x v="3"/>
    <n v="3608000"/>
    <n v="0.21685144124168515"/>
    <x v="14"/>
    <s v="DKI Jakarta"/>
    <x v="1"/>
    <s v="Aerox 155"/>
    <s v="Matic Sport"/>
    <n v="32015000"/>
    <n v="4802000"/>
    <s v="Medium"/>
    <n v="0.15"/>
    <x v="1"/>
    <n v="0.14499999999999999"/>
    <n v="782400"/>
    <n v="46942000"/>
    <x v="0"/>
    <x v="0"/>
    <n v="0"/>
    <n v="0"/>
    <n v="1"/>
    <m/>
    <n v="2"/>
    <n v="2"/>
    <n v="4"/>
    <n v="0"/>
    <n v="8"/>
    <s v="Medium Risk"/>
    <n v="9"/>
    <s v="6-11 bulan"/>
  </r>
  <r>
    <s v="KRM02649"/>
    <d v="2026-05-30T00:00:00"/>
    <x v="4"/>
    <s v="Dian Lestari"/>
    <s v="72842811672448"/>
    <n v="24"/>
    <s v="Lakilaki"/>
    <x v="9"/>
    <n v="6306000"/>
    <n v="8.688550586742784E-2"/>
    <x v="12"/>
    <s v="DKI Jakarta"/>
    <x v="1"/>
    <s v="Freego"/>
    <s v="Matic Mid"/>
    <n v="22909000"/>
    <n v="9164000"/>
    <s v="High"/>
    <n v="0.4"/>
    <x v="4"/>
    <n v="0.14499999999999999"/>
    <n v="547900"/>
    <n v="19724000"/>
    <x v="0"/>
    <x v="0"/>
    <n v="0"/>
    <n v="0"/>
    <n v="1"/>
    <s v="data kurang"/>
    <n v="1"/>
    <n v="1"/>
    <n v="2"/>
    <n v="0"/>
    <n v="4"/>
    <s v="Low Risk"/>
    <n v="4"/>
    <s v="0-5 bulan"/>
  </r>
  <r>
    <s v="KRM02650"/>
    <d v="2026-02-25T00:00:00"/>
    <x v="3"/>
    <s v="Ahmad Rahayu"/>
    <s v="74652611848168"/>
    <n v="47"/>
    <s v="Lakilaki"/>
    <x v="1"/>
    <n v="7310000"/>
    <n v="6.677154582763338E-2"/>
    <x v="14"/>
    <s v="DKI Jakarta"/>
    <x v="2"/>
    <s v="Address"/>
    <s v="Matic Mid"/>
    <n v="21185000"/>
    <n v="6356000"/>
    <s v="High"/>
    <n v="0.3"/>
    <x v="2"/>
    <n v="0.14499999999999999"/>
    <n v="488100"/>
    <n v="23430000"/>
    <x v="0"/>
    <x v="0"/>
    <n v="0"/>
    <n v="0"/>
    <n v="1"/>
    <m/>
    <n v="1"/>
    <n v="1"/>
    <n v="3"/>
    <n v="0"/>
    <n v="5"/>
    <s v="Low Risk"/>
    <n v="7"/>
    <s v="6-11 bulan"/>
  </r>
  <r>
    <s v="KRM02651"/>
    <d v="2026-06-07T00:00:00"/>
    <x v="0"/>
    <s v="Andi Sari"/>
    <s v="97092201591245"/>
    <n v="28"/>
    <s v="Perempuan"/>
    <x v="0"/>
    <n v="7154000"/>
    <n v="0.12348336594911938"/>
    <x v="15"/>
    <s v="DKI Jakarta"/>
    <x v="1"/>
    <s v="Freego"/>
    <s v="Matic Mid"/>
    <n v="21914000"/>
    <n v="5478000"/>
    <s v="Medium"/>
    <n v="0.25"/>
    <x v="5"/>
    <n v="0.14499999999999999"/>
    <n v="883400"/>
    <n v="21202000"/>
    <x v="0"/>
    <x v="0"/>
    <n v="0"/>
    <n v="0"/>
    <n v="1"/>
    <s v="verifikasi"/>
    <n v="1"/>
    <n v="2"/>
    <n v="1"/>
    <n v="0"/>
    <n v="4"/>
    <s v="Low Risk"/>
    <n v="4"/>
    <s v="0-5 bulan"/>
  </r>
  <r>
    <s v="KRM02652"/>
    <d v="2026-02-09T00:00:00"/>
    <x v="3"/>
    <s v="Hendra Hartono"/>
    <s v="52931804508019"/>
    <n v="43"/>
    <s v="Perempuan"/>
    <x v="5"/>
    <n v="4014000"/>
    <n v="0.61180866965620329"/>
    <x v="4"/>
    <s v="Kalimantan Selatan"/>
    <x v="1"/>
    <s v="XMAX 250"/>
    <s v="Maxi Scooter"/>
    <n v="60919000"/>
    <n v="15230000"/>
    <s v="Medium"/>
    <n v="0.25"/>
    <x v="5"/>
    <n v="0.14499999999999999"/>
    <n v="2455800"/>
    <n v="58939000"/>
    <x v="0"/>
    <x v="0"/>
    <n v="0"/>
    <n v="0"/>
    <n v="1"/>
    <s v="ok"/>
    <n v="4"/>
    <n v="2"/>
    <n v="1"/>
    <n v="0"/>
    <n v="7"/>
    <s v="Medium Risk"/>
    <n v="8"/>
    <s v="6-11 bulan"/>
  </r>
  <r>
    <s v="KRM02653"/>
    <d v="2026-04-17T00:00:00"/>
    <x v="2"/>
    <s v="Yusuf Setiawan"/>
    <s v="31962410968772"/>
    <n v="35"/>
    <s v="Lakilaki"/>
    <x v="3"/>
    <n v="6121000"/>
    <n v="0.16211403365463159"/>
    <x v="13"/>
    <s v="Jawa Barat"/>
    <x v="2"/>
    <s v="Nex II"/>
    <s v="Matic Entry"/>
    <n v="16301000"/>
    <n v="1630000"/>
    <s v="Low"/>
    <n v="0.1"/>
    <x v="3"/>
    <n v="0.14499999999999999"/>
    <n v="992300"/>
    <n v="17862000"/>
    <x v="0"/>
    <x v="1"/>
    <n v="36"/>
    <n v="3"/>
    <n v="2"/>
    <s v="data kurang"/>
    <n v="1"/>
    <n v="3"/>
    <n v="1"/>
    <n v="4"/>
    <n v="9"/>
    <s v="High Risk"/>
    <n v="6"/>
    <s v="6-11 bulan"/>
  </r>
  <r>
    <s v="KRM02654"/>
    <d v="2026-04-01T00:00:00"/>
    <x v="2"/>
    <s v="Sri Wibowo"/>
    <s v="69462308754723"/>
    <n v="57"/>
    <s v="Lakilaki"/>
    <x v="9"/>
    <n v="3818000"/>
    <n v="0.11369827134625458"/>
    <x v="17"/>
    <s v="Jawa Barat"/>
    <x v="1"/>
    <s v="Mio M3"/>
    <s v="Matic Entry"/>
    <n v="18151000"/>
    <n v="7260000"/>
    <s v="High"/>
    <n v="0.4"/>
    <x v="4"/>
    <n v="0.14499999999999999"/>
    <n v="434100"/>
    <n v="15628000"/>
    <x v="0"/>
    <x v="0"/>
    <n v="0"/>
    <n v="0"/>
    <n v="1"/>
    <s v="verifikasi"/>
    <n v="1"/>
    <n v="1"/>
    <n v="2"/>
    <n v="0"/>
    <n v="4"/>
    <s v="Low Risk"/>
    <n v="6"/>
    <s v="6-11 bulan"/>
  </r>
  <r>
    <s v="KRM02656"/>
    <d v="2026-06-14T00:00:00"/>
    <x v="0"/>
    <s v="Dani Wijaya"/>
    <s v="51582911572238"/>
    <n v="36"/>
    <s v="Perempuan"/>
    <x v="0"/>
    <n v="7110000"/>
    <n v="0.14303797468354432"/>
    <x v="16"/>
    <s v="Jawa Timur"/>
    <x v="0"/>
    <s v="CB150R"/>
    <s v="Sport"/>
    <n v="31891000"/>
    <n v="6378000"/>
    <s v="Medium"/>
    <n v="0.2"/>
    <x v="4"/>
    <n v="0.14499999999999999"/>
    <n v="1017000"/>
    <n v="36611000"/>
    <x v="0"/>
    <x v="0"/>
    <n v="0"/>
    <n v="0"/>
    <n v="1"/>
    <s v="verifikasi"/>
    <n v="1"/>
    <n v="2"/>
    <n v="2"/>
    <n v="0"/>
    <n v="5"/>
    <s v="Low Risk"/>
    <n v="4"/>
    <s v="0-5 bulan"/>
  </r>
  <r>
    <s v="KRM02657"/>
    <d v="2026-04-17T00:00:00"/>
    <x v="2"/>
    <s v="Dani Rahayu"/>
    <s v="62802004526641"/>
    <n v="39"/>
    <s v="Perempuan"/>
    <x v="8"/>
    <n v="3818000"/>
    <n v="0.19198533263488737"/>
    <x v="0"/>
    <s v="Bali"/>
    <x v="1"/>
    <s v="Lexi LX 155"/>
    <s v="Matic Mid"/>
    <n v="28292000"/>
    <n v="9902000"/>
    <s v="High"/>
    <n v="0.35"/>
    <x v="4"/>
    <n v="0.14499999999999999"/>
    <n v="733000"/>
    <n v="26389000"/>
    <x v="0"/>
    <x v="0"/>
    <n v="0"/>
    <n v="0"/>
    <n v="1"/>
    <s v="data kurang"/>
    <n v="1"/>
    <n v="1"/>
    <n v="2"/>
    <n v="0"/>
    <n v="4"/>
    <s v="Low Risk"/>
    <n v="6"/>
    <s v="6-11 bulan"/>
  </r>
  <r>
    <s v="KRM02658"/>
    <d v="2026-01-08T00:00:00"/>
    <x v="5"/>
    <s v="Eka Hakim"/>
    <s v="69622210505822"/>
    <n v="37"/>
    <s v="Perempuan"/>
    <x v="8"/>
    <n v="3118000"/>
    <n v="0.20243745991019885"/>
    <x v="13"/>
    <s v="Jawa Barat"/>
    <x v="0"/>
    <s v="Beat Street"/>
    <s v="Matic Entry"/>
    <n v="18630000"/>
    <n v="2794000"/>
    <s v="Medium"/>
    <n v="0.15"/>
    <x v="4"/>
    <n v="0.14499999999999999"/>
    <n v="631200"/>
    <n v="22724000"/>
    <x v="0"/>
    <x v="0"/>
    <n v="0"/>
    <n v="0"/>
    <n v="1"/>
    <s v="verifikasi"/>
    <n v="2"/>
    <n v="2"/>
    <n v="2"/>
    <n v="0"/>
    <n v="6"/>
    <s v="Low Risk"/>
    <n v="9"/>
    <s v="6-11 bulan"/>
  </r>
  <r>
    <s v="KRM02659"/>
    <d v="2026-01-07T00:00:00"/>
    <x v="5"/>
    <s v="Eka Utami"/>
    <s v="91762507717345"/>
    <n v="47"/>
    <s v="Perempuan"/>
    <x v="8"/>
    <n v="2794000"/>
    <n v="0.62938439513242661"/>
    <x v="1"/>
    <s v="Sumatera Selatan"/>
    <x v="0"/>
    <s v="Scoopy"/>
    <s v="Matic Stylish"/>
    <n v="23038000"/>
    <n v="4608000"/>
    <s v="Medium"/>
    <n v="0.2"/>
    <x v="0"/>
    <n v="0.14499999999999999"/>
    <n v="1758500"/>
    <n v="21102000"/>
    <x v="0"/>
    <x v="0"/>
    <n v="0"/>
    <n v="0"/>
    <n v="1"/>
    <s v="data kurang"/>
    <n v="4"/>
    <n v="2"/>
    <n v="1"/>
    <n v="0"/>
    <n v="7"/>
    <s v="Medium Risk"/>
    <n v="9"/>
    <s v="6-11 bulan"/>
  </r>
  <r>
    <s v="KRM02660"/>
    <d v="2026-04-26T00:00:00"/>
    <x v="2"/>
    <s v="Tri Santoso"/>
    <s v="72992610725168"/>
    <n v="27"/>
    <s v="Perempuan"/>
    <x v="9"/>
    <n v="4080000"/>
    <n v="0.18365196078431373"/>
    <x v="13"/>
    <s v="Jawa Barat"/>
    <x v="0"/>
    <s v="CB150R"/>
    <s v="Sport"/>
    <n v="30349000"/>
    <n v="7587000"/>
    <s v="Medium"/>
    <n v="0.25"/>
    <x v="2"/>
    <n v="0.14499999999999999"/>
    <n v="749300"/>
    <n v="35964000"/>
    <x v="0"/>
    <x v="0"/>
    <n v="0"/>
    <n v="0"/>
    <n v="1"/>
    <m/>
    <n v="1"/>
    <n v="2"/>
    <n v="3"/>
    <n v="0"/>
    <n v="6"/>
    <s v="Low Risk"/>
    <n v="5"/>
    <s v="0-5 bulan"/>
  </r>
  <r>
    <s v="KRM02661"/>
    <d v="2026-09-02T00:00:00"/>
    <x v="8"/>
    <s v="Fitra Prasetyo"/>
    <s v="61411102632694"/>
    <n v="49"/>
    <s v="Lakilaki"/>
    <x v="8"/>
    <n v="3426000"/>
    <n v="0.16109165207238763"/>
    <x v="2"/>
    <s v="Riau"/>
    <x v="0"/>
    <s v="Revo X"/>
    <s v="Bebek"/>
    <n v="18629000"/>
    <n v="1863000"/>
    <s v="Low"/>
    <n v="0.1"/>
    <x v="2"/>
    <n v="0.14499999999999999"/>
    <n v="551900"/>
    <n v="26490000"/>
    <x v="0"/>
    <x v="0"/>
    <n v="0"/>
    <n v="0"/>
    <n v="1"/>
    <s v="ok"/>
    <n v="1"/>
    <n v="3"/>
    <n v="3"/>
    <n v="0"/>
    <n v="7"/>
    <s v="Medium Risk"/>
    <n v="1"/>
    <s v="0-5 bulan"/>
  </r>
  <r>
    <s v="KRM02662"/>
    <d v="2026-02-27T00:00:00"/>
    <x v="3"/>
    <s v="Rina Prasetyo"/>
    <s v="88381001852373"/>
    <n v="55"/>
    <s v="Perempuan"/>
    <x v="9"/>
    <n v="5726000"/>
    <n v="0.11730702060775411"/>
    <x v="3"/>
    <s v="Sulawesi Selatan"/>
    <x v="0"/>
    <s v="Vario 125"/>
    <s v="Matic Mid"/>
    <n v="24072000"/>
    <n v="7222000"/>
    <s v="High"/>
    <n v="0.3"/>
    <x v="4"/>
    <n v="0.14499999999999999"/>
    <n v="671700"/>
    <n v="24180000"/>
    <x v="0"/>
    <x v="0"/>
    <n v="0"/>
    <n v="0"/>
    <n v="1"/>
    <s v="data kurang"/>
    <n v="1"/>
    <n v="1"/>
    <n v="2"/>
    <n v="0"/>
    <n v="4"/>
    <s v="Low Risk"/>
    <n v="7"/>
    <s v="6-11 bulan"/>
  </r>
  <r>
    <s v="KRM02663"/>
    <d v="2026-03-02T00:00:00"/>
    <x v="1"/>
    <s v="Lestari Purnama"/>
    <s v="92951004991037"/>
    <n v="54"/>
    <s v="Lakilaki"/>
    <x v="1"/>
    <n v="6948000"/>
    <n v="0.22841105354058722"/>
    <x v="3"/>
    <s v="Sulawesi Selatan"/>
    <x v="0"/>
    <s v="Revo X"/>
    <s v="Bebek"/>
    <n v="18481000"/>
    <n v="1848000"/>
    <s v="Low"/>
    <n v="0.1"/>
    <x v="0"/>
    <n v="0.14499999999999999"/>
    <n v="1587000"/>
    <n v="19045000"/>
    <x v="0"/>
    <x v="0"/>
    <n v="0"/>
    <n v="0"/>
    <n v="1"/>
    <s v="data kurang"/>
    <n v="2"/>
    <n v="3"/>
    <n v="1"/>
    <n v="0"/>
    <n v="6"/>
    <s v="Low Risk"/>
    <n v="7"/>
    <s v="6-11 bulan"/>
  </r>
  <r>
    <s v="KRM02664"/>
    <d v="2026-02-06T00:00:00"/>
    <x v="3"/>
    <s v="Wahyu Anggraini"/>
    <s v="60862408976925"/>
    <n v="43"/>
    <s v="Perempuan"/>
    <x v="6"/>
    <n v="6933000"/>
    <n v="0.17771527477282562"/>
    <x v="8"/>
    <s v="Banten"/>
    <x v="4"/>
    <s v="KLX 150"/>
    <s v="Trail"/>
    <n v="36363000"/>
    <n v="5454000"/>
    <s v="Medium"/>
    <n v="0.15"/>
    <x v="4"/>
    <n v="0.14499999999999999"/>
    <n v="1232100"/>
    <n v="44354000"/>
    <x v="0"/>
    <x v="0"/>
    <n v="0"/>
    <n v="0"/>
    <n v="1"/>
    <s v="verifikasi"/>
    <n v="1"/>
    <n v="2"/>
    <n v="2"/>
    <n v="0"/>
    <n v="5"/>
    <s v="Low Risk"/>
    <n v="8"/>
    <s v="6-11 bulan"/>
  </r>
  <r>
    <s v="KRM02665"/>
    <d v="2026-03-04T00:00:00"/>
    <x v="1"/>
    <s v="Fajar Cahyono"/>
    <s v="99671703665828"/>
    <n v="57"/>
    <s v="Perempuan"/>
    <x v="0"/>
    <n v="7153000"/>
    <n v="0.39635118132252201"/>
    <x v="0"/>
    <s v="Bali"/>
    <x v="1"/>
    <s v="Aerox 155"/>
    <s v="Matic Sport"/>
    <n v="33014000"/>
    <n v="3301000"/>
    <s v="Low"/>
    <n v="0.1"/>
    <x v="0"/>
    <n v="0.14499999999999999"/>
    <n v="2835100"/>
    <n v="34022000"/>
    <x v="0"/>
    <x v="0"/>
    <n v="0"/>
    <n v="0"/>
    <n v="1"/>
    <m/>
    <n v="3"/>
    <n v="3"/>
    <n v="1"/>
    <n v="0"/>
    <n v="7"/>
    <s v="Medium Risk"/>
    <n v="7"/>
    <s v="6-11 bulan"/>
  </r>
  <r>
    <s v="KRM02666"/>
    <d v="2026-10-04T00:00:00"/>
    <x v="6"/>
    <s v="Dian Hakim"/>
    <s v="42351304638189"/>
    <n v="37"/>
    <s v="Perempuan"/>
    <x v="4"/>
    <n v="6708000"/>
    <n v="0.15898926654740608"/>
    <x v="8"/>
    <s v="Banten"/>
    <x v="4"/>
    <s v="KLX 150"/>
    <s v="Trail"/>
    <n v="38221000"/>
    <n v="11466000"/>
    <s v="High"/>
    <n v="0.3"/>
    <x v="4"/>
    <n v="0.14499999999999999"/>
    <n v="1066500"/>
    <n v="38394000"/>
    <x v="0"/>
    <x v="0"/>
    <n v="0"/>
    <n v="0"/>
    <n v="1"/>
    <s v="verifikasi"/>
    <n v="1"/>
    <n v="1"/>
    <n v="2"/>
    <n v="0"/>
    <n v="4"/>
    <s v="Low Risk"/>
    <n v="0"/>
    <s v="0-5 bulan"/>
  </r>
  <r>
    <s v="KRM02667"/>
    <d v="2026-02-02T00:00:00"/>
    <x v="3"/>
    <s v="Lestari Kusuma"/>
    <s v="50521107556718"/>
    <n v="58"/>
    <s v="Perempuan"/>
    <x v="8"/>
    <n v="3677000"/>
    <n v="0.11917323905357628"/>
    <x v="19"/>
    <s v="Jawa Barat"/>
    <x v="1"/>
    <s v="Freego"/>
    <s v="Matic Mid"/>
    <n v="23447000"/>
    <n v="8206000"/>
    <s v="High"/>
    <n v="0.35"/>
    <x v="1"/>
    <n v="0.14499999999999999"/>
    <n v="438200"/>
    <n v="26291000"/>
    <x v="0"/>
    <x v="0"/>
    <n v="0"/>
    <n v="0"/>
    <n v="1"/>
    <s v="verifikasi"/>
    <n v="1"/>
    <n v="1"/>
    <n v="4"/>
    <n v="0"/>
    <n v="6"/>
    <s v="Low Risk"/>
    <n v="8"/>
    <s v="6-11 bulan"/>
  </r>
  <r>
    <s v="KRM02668"/>
    <d v="2026-01-16T00:00:00"/>
    <x v="5"/>
    <s v="Dewi Nugroho"/>
    <s v="74661503632735"/>
    <n v="35"/>
    <s v="Lakilaki"/>
    <x v="2"/>
    <n v="1893000"/>
    <n v="0.51262546222926575"/>
    <x v="4"/>
    <s v="Kalimantan Selatan"/>
    <x v="0"/>
    <s v="Vario 160"/>
    <s v="Matic Mid"/>
    <n v="30429000"/>
    <n v="6086000"/>
    <s v="Medium"/>
    <n v="0.2"/>
    <x v="4"/>
    <n v="0.14499999999999999"/>
    <n v="970400"/>
    <n v="34933000"/>
    <x v="0"/>
    <x v="0"/>
    <n v="0"/>
    <n v="0"/>
    <n v="1"/>
    <s v="verifikasi"/>
    <n v="4"/>
    <n v="2"/>
    <n v="2"/>
    <n v="0"/>
    <n v="8"/>
    <s v="Medium Risk"/>
    <n v="9"/>
    <s v="6-11 bulan"/>
  </r>
  <r>
    <s v="KRM02669"/>
    <d v="2026-03-23T00:00:00"/>
    <x v="1"/>
    <s v="Agus Hidayah"/>
    <s v="50161010599301"/>
    <n v="27"/>
    <s v="Perempuan"/>
    <x v="0"/>
    <n v="6417000"/>
    <n v="0.10849306529530933"/>
    <x v="0"/>
    <s v="Bali"/>
    <x v="1"/>
    <s v="Freego"/>
    <s v="Matic Mid"/>
    <n v="23501000"/>
    <n v="2350000"/>
    <s v="Low"/>
    <n v="0.1"/>
    <x v="2"/>
    <n v="0.14499999999999999"/>
    <n v="696200"/>
    <n v="33419000"/>
    <x v="0"/>
    <x v="0"/>
    <n v="0"/>
    <n v="0"/>
    <n v="1"/>
    <s v="approved"/>
    <n v="1"/>
    <n v="3"/>
    <n v="3"/>
    <n v="0"/>
    <n v="7"/>
    <s v="Medium Risk"/>
    <n v="6"/>
    <s v="6-11 bulan"/>
  </r>
  <r>
    <s v="KRM02670"/>
    <d v="2026-06-01T00:00:00"/>
    <x v="0"/>
    <s v="Agus Wibowo"/>
    <s v="91451002983554"/>
    <n v="29"/>
    <s v="Perempuan"/>
    <x v="0"/>
    <n v="6378000"/>
    <n v="0.27053935402947632"/>
    <x v="6"/>
    <s v="DIY"/>
    <x v="1"/>
    <s v="R15"/>
    <s v="Sport"/>
    <n v="42517000"/>
    <n v="17007000"/>
    <s v="High"/>
    <n v="0.4"/>
    <x v="3"/>
    <n v="0.14499999999999999"/>
    <n v="1725500"/>
    <n v="31059000"/>
    <x v="0"/>
    <x v="0"/>
    <n v="0"/>
    <n v="0"/>
    <n v="1"/>
    <s v="data kurang"/>
    <n v="2"/>
    <n v="1"/>
    <n v="1"/>
    <n v="0"/>
    <n v="4"/>
    <s v="Low Risk"/>
    <n v="4"/>
    <s v="0-5 bulan"/>
  </r>
  <r>
    <s v="KRM02671"/>
    <d v="2026-03-05T00:00:00"/>
    <x v="1"/>
    <s v="Dewi Santoso"/>
    <s v="98262111691320"/>
    <n v="56"/>
    <s v="Lakilaki"/>
    <x v="1"/>
    <n v="13848000"/>
    <n v="0.15517042172154824"/>
    <x v="5"/>
    <s v="Kalimantan Timur"/>
    <x v="0"/>
    <s v="Vario 160"/>
    <s v="Matic Mid"/>
    <n v="30027000"/>
    <n v="7507000"/>
    <s v="Medium"/>
    <n v="0.25"/>
    <x v="0"/>
    <n v="0.14499999999999999"/>
    <n v="2148800"/>
    <n v="25786000"/>
    <x v="0"/>
    <x v="0"/>
    <n v="0"/>
    <n v="0"/>
    <n v="1"/>
    <s v="verifikasi"/>
    <n v="1"/>
    <n v="2"/>
    <n v="1"/>
    <n v="0"/>
    <n v="4"/>
    <s v="Low Risk"/>
    <n v="7"/>
    <s v="6-11 bulan"/>
  </r>
  <r>
    <s v="KRM02672"/>
    <d v="2026-01-30T00:00:00"/>
    <x v="5"/>
    <s v="Rina Rahayu"/>
    <s v="85632512632725"/>
    <n v="44"/>
    <s v="Perempuan"/>
    <x v="8"/>
    <n v="3872000"/>
    <n v="0.39496384297520659"/>
    <x v="15"/>
    <s v="DKI Jakarta"/>
    <x v="0"/>
    <s v="CB150R"/>
    <s v="Sport"/>
    <n v="31613000"/>
    <n v="3161000"/>
    <s v="Low"/>
    <n v="0.1"/>
    <x v="5"/>
    <n v="0.14499999999999999"/>
    <n v="1529300"/>
    <n v="36704000"/>
    <x v="0"/>
    <x v="0"/>
    <n v="0"/>
    <n v="0"/>
    <n v="1"/>
    <m/>
    <n v="3"/>
    <n v="3"/>
    <n v="1"/>
    <n v="0"/>
    <n v="7"/>
    <s v="Medium Risk"/>
    <n v="8"/>
    <s v="6-11 bulan"/>
  </r>
  <r>
    <s v="KRM02673"/>
    <d v="2026-05-09T00:00:00"/>
    <x v="4"/>
    <s v="Fitra Hidayah"/>
    <s v="53482904928453"/>
    <n v="54"/>
    <s v="Lakilaki"/>
    <x v="8"/>
    <n v="3151000"/>
    <n v="0.28549666772453192"/>
    <x v="4"/>
    <s v="Kalimantan Selatan"/>
    <x v="2"/>
    <s v="Nex II"/>
    <s v="Matic Entry"/>
    <n v="16625000"/>
    <n v="3325000"/>
    <s v="Medium"/>
    <n v="0.2"/>
    <x v="3"/>
    <n v="0.14499999999999999"/>
    <n v="899600"/>
    <n v="16193000"/>
    <x v="0"/>
    <x v="0"/>
    <n v="0"/>
    <n v="0"/>
    <n v="1"/>
    <m/>
    <n v="2"/>
    <n v="2"/>
    <n v="1"/>
    <n v="0"/>
    <n v="5"/>
    <s v="Low Risk"/>
    <n v="5"/>
    <s v="0-5 bulan"/>
  </r>
  <r>
    <s v="KRM02674"/>
    <d v="2026-06-01T00:00:00"/>
    <x v="0"/>
    <s v="Putri Hidayah"/>
    <s v="91261205543162"/>
    <n v="27"/>
    <s v="Perempuan"/>
    <x v="0"/>
    <n v="7148000"/>
    <n v="7.6203133743704535E-2"/>
    <x v="2"/>
    <s v="Riau"/>
    <x v="0"/>
    <s v="CB150R"/>
    <s v="Sport"/>
    <n v="31576000"/>
    <n v="12630000"/>
    <s v="High"/>
    <n v="0.4"/>
    <x v="1"/>
    <n v="0.14499999999999999"/>
    <n v="544700"/>
    <n v="32682000"/>
    <x v="0"/>
    <x v="0"/>
    <n v="0"/>
    <n v="0"/>
    <n v="1"/>
    <s v="ok"/>
    <n v="1"/>
    <n v="1"/>
    <n v="4"/>
    <n v="0"/>
    <n v="6"/>
    <s v="Low Risk"/>
    <n v="4"/>
    <s v="0-5 bulan"/>
  </r>
  <r>
    <s v="KRM02675"/>
    <d v="2026-01-07T00:00:00"/>
    <x v="5"/>
    <s v="Dani Anggraini"/>
    <s v="61662908745089"/>
    <n v="24"/>
    <s v="Perempuan"/>
    <x v="8"/>
    <n v="2646000"/>
    <n v="0.18665910808767952"/>
    <x v="11"/>
    <s v="Sumatera Utara"/>
    <x v="2"/>
    <s v="Address"/>
    <s v="Matic Mid"/>
    <n v="21471000"/>
    <n v="4294000"/>
    <s v="Medium"/>
    <n v="0.2"/>
    <x v="1"/>
    <n v="0.14499999999999999"/>
    <n v="493900"/>
    <n v="29631000"/>
    <x v="0"/>
    <x v="0"/>
    <n v="0"/>
    <n v="0"/>
    <n v="1"/>
    <s v="approved"/>
    <n v="1"/>
    <n v="2"/>
    <n v="4"/>
    <n v="0"/>
    <n v="7"/>
    <s v="Medium Risk"/>
    <n v="9"/>
    <s v="6-11 bulan"/>
  </r>
  <r>
    <s v="KRM02677"/>
    <d v="2026-02-09T00:00:00"/>
    <x v="3"/>
    <s v="Tidak Diketahui"/>
    <s v="Invalid"/>
    <n v="34"/>
    <s v="Lakilaki"/>
    <x v="7"/>
    <n v="3030500"/>
    <n v="0.32443491173073752"/>
    <x v="12"/>
    <s v="DKI Jakarta"/>
    <x v="1"/>
    <s v="Mio M3"/>
    <s v="Matic Entry"/>
    <n v="18169970"/>
    <n v="3634000"/>
    <s v="Medium"/>
    <n v="0.2"/>
    <x v="3"/>
    <n v="0.14499999999999999"/>
    <n v="983200"/>
    <n v="17698000"/>
    <x v="0"/>
    <x v="0"/>
    <n v="0"/>
    <n v="0"/>
    <n v="1"/>
    <m/>
    <n v="3"/>
    <n v="2"/>
    <n v="1"/>
    <n v="0"/>
    <n v="6"/>
    <s v="Low Risk"/>
    <n v="8"/>
    <s v="6-11 bulan"/>
  </r>
  <r>
    <s v="KRM02678"/>
    <d v="2026-02-17T00:00:00"/>
    <x v="3"/>
    <s v="Agus Hakim"/>
    <s v="38272807505480"/>
    <n v="21"/>
    <s v="Perempuan"/>
    <x v="7"/>
    <n v="2009000"/>
    <n v="0.21836734693877552"/>
    <x v="15"/>
    <s v="DKI Jakarta"/>
    <x v="3"/>
    <s v="Dazz"/>
    <s v="Matic Entry"/>
    <n v="15678000"/>
    <n v="2352000"/>
    <s v="Medium"/>
    <n v="0.15"/>
    <x v="2"/>
    <n v="0.14499999999999999"/>
    <n v="438700"/>
    <n v="21056000"/>
    <x v="0"/>
    <x v="0"/>
    <n v="0"/>
    <n v="0"/>
    <n v="1"/>
    <s v="ok"/>
    <n v="2"/>
    <n v="2"/>
    <n v="3"/>
    <n v="0"/>
    <n v="7"/>
    <s v="Medium Risk"/>
    <n v="8"/>
    <s v="6-11 bulan"/>
  </r>
  <r>
    <s v="KRM02679"/>
    <d v="2026-06-09T00:00:00"/>
    <x v="0"/>
    <s v="Indah Sari"/>
    <s v="96382304574869"/>
    <n v="57"/>
    <s v="Perempuan"/>
    <x v="8"/>
    <n v="2812000"/>
    <n v="0.83136557610241824"/>
    <x v="3"/>
    <s v="Sulawesi Selatan"/>
    <x v="4"/>
    <s v="KLX 150"/>
    <s v="Trail"/>
    <n v="37694000"/>
    <n v="13193000"/>
    <s v="High"/>
    <n v="0.35"/>
    <x v="0"/>
    <n v="0.14499999999999999"/>
    <n v="2337800"/>
    <n v="28053000"/>
    <x v="0"/>
    <x v="0"/>
    <n v="0"/>
    <n v="0"/>
    <n v="1"/>
    <s v="approved"/>
    <n v="4"/>
    <n v="1"/>
    <n v="1"/>
    <n v="0"/>
    <n v="6"/>
    <s v="Low Risk"/>
    <n v="4"/>
    <s v="0-5 bulan"/>
  </r>
  <r>
    <s v="KRM02680"/>
    <d v="2026-01-22T00:00:00"/>
    <x v="5"/>
    <s v="Rahmat Utami"/>
    <s v="33462210927304"/>
    <n v="51"/>
    <s v="Perempuan"/>
    <x v="0"/>
    <n v="4551000"/>
    <n v="0.35785541639200175"/>
    <x v="14"/>
    <s v="DKI Jakarta"/>
    <x v="0"/>
    <s v="CB150R"/>
    <s v="Sport"/>
    <n v="30098000"/>
    <n v="6020000"/>
    <s v="Medium"/>
    <n v="0.2"/>
    <x v="3"/>
    <n v="0.14499999999999999"/>
    <n v="1628600"/>
    <n v="29315000"/>
    <x v="0"/>
    <x v="0"/>
    <n v="0"/>
    <n v="0"/>
    <n v="1"/>
    <m/>
    <n v="3"/>
    <n v="2"/>
    <n v="1"/>
    <n v="0"/>
    <n v="6"/>
    <s v="Low Risk"/>
    <n v="9"/>
    <s v="6-11 bulan"/>
  </r>
  <r>
    <s v="KRM02681"/>
    <d v="2026-06-15T00:00:00"/>
    <x v="0"/>
    <s v="Agus Wibowo"/>
    <s v="81422306655458"/>
    <n v="49"/>
    <s v="Perempuan"/>
    <x v="1"/>
    <n v="7145000"/>
    <n v="4.7025892232330301E-2"/>
    <x v="7"/>
    <s v="Jawa Barat"/>
    <x v="0"/>
    <s v="Genio"/>
    <s v="Matic Entry"/>
    <n v="19479000"/>
    <n v="7792000"/>
    <s v="High"/>
    <n v="0.4"/>
    <x v="1"/>
    <n v="0.14499999999999999"/>
    <n v="336000"/>
    <n v="20161000"/>
    <x v="0"/>
    <x v="0"/>
    <n v="0"/>
    <n v="0"/>
    <n v="1"/>
    <s v="survey ulang"/>
    <n v="1"/>
    <n v="1"/>
    <n v="4"/>
    <n v="0"/>
    <n v="6"/>
    <s v="Low Risk"/>
    <n v="4"/>
    <s v="0-5 bulan"/>
  </r>
  <r>
    <s v="KRM02682"/>
    <d v="2026-01-15T00:00:00"/>
    <x v="5"/>
    <s v="Hendra Santoso"/>
    <s v="40372502888780"/>
    <n v="28"/>
    <s v="Lakilaki"/>
    <x v="6"/>
    <n v="5092000"/>
    <n v="8.7961508248232526E-2"/>
    <x v="5"/>
    <s v="Kalimantan Timur"/>
    <x v="0"/>
    <s v="Revo X"/>
    <s v="Bebek"/>
    <n v="18328000"/>
    <n v="2749000"/>
    <s v="Medium"/>
    <n v="0.15"/>
    <x v="1"/>
    <n v="0.14499999999999999"/>
    <n v="447900"/>
    <n v="26874000"/>
    <x v="0"/>
    <x v="0"/>
    <n v="0"/>
    <n v="0"/>
    <n v="1"/>
    <m/>
    <n v="1"/>
    <n v="2"/>
    <n v="4"/>
    <n v="0"/>
    <n v="7"/>
    <s v="Medium Risk"/>
    <n v="9"/>
    <s v="6-11 bulan"/>
  </r>
  <r>
    <s v="KRM02683"/>
    <d v="2026-06-17T00:00:00"/>
    <x v="0"/>
    <s v="Tri Permata"/>
    <s v="63992407612469"/>
    <n v="34"/>
    <s v="Lakilaki"/>
    <x v="5"/>
    <n v="3973000"/>
    <n v="0.64560785300780266"/>
    <x v="13"/>
    <s v="Jawa Barat"/>
    <x v="4"/>
    <s v="KLX 150"/>
    <s v="Trail"/>
    <n v="38403000"/>
    <n v="11521000"/>
    <s v="High"/>
    <n v="0.3"/>
    <x v="0"/>
    <n v="0.14499999999999999"/>
    <n v="2565000"/>
    <n v="30780000"/>
    <x v="0"/>
    <x v="0"/>
    <n v="0"/>
    <n v="0"/>
    <n v="1"/>
    <s v="ok"/>
    <n v="4"/>
    <n v="1"/>
    <n v="1"/>
    <n v="0"/>
    <n v="6"/>
    <s v="Low Risk"/>
    <n v="4"/>
    <s v="0-5 bulan"/>
  </r>
  <r>
    <s v="KRM02684"/>
    <d v="2026-04-17T00:00:00"/>
    <x v="2"/>
    <s v="Dewi Fauzi"/>
    <s v="97722906911250"/>
    <n v="56"/>
    <s v="Perempuan"/>
    <x v="6"/>
    <n v="5438000"/>
    <n v="0.1675432144170651"/>
    <x v="0"/>
    <s v="Bali"/>
    <x v="1"/>
    <s v="MT15"/>
    <s v="Sport Naked"/>
    <n v="39613000"/>
    <n v="7923000"/>
    <s v="Medium"/>
    <n v="0.2"/>
    <x v="1"/>
    <n v="0.14499999999999999"/>
    <n v="911100"/>
    <n v="54666000"/>
    <x v="0"/>
    <x v="0"/>
    <n v="0"/>
    <n v="0"/>
    <n v="1"/>
    <m/>
    <n v="1"/>
    <n v="2"/>
    <n v="4"/>
    <n v="0"/>
    <n v="7"/>
    <s v="Medium Risk"/>
    <n v="6"/>
    <s v="6-11 bulan"/>
  </r>
  <r>
    <s v="KRM02685"/>
    <d v="2026-03-28T00:00:00"/>
    <x v="1"/>
    <s v="Ahmad Susanti"/>
    <s v="51101910978460"/>
    <n v="44"/>
    <s v="Perempuan"/>
    <x v="4"/>
    <n v="5000000"/>
    <n v="0.10044"/>
    <x v="17"/>
    <s v="Jawa Barat"/>
    <x v="1"/>
    <s v="Mio M3"/>
    <s v="Matic Entry"/>
    <n v="17998000"/>
    <n v="5399000"/>
    <s v="High"/>
    <n v="0.3"/>
    <x v="4"/>
    <n v="0.14499999999999999"/>
    <n v="502200"/>
    <n v="18079000"/>
    <x v="0"/>
    <x v="0"/>
    <n v="0"/>
    <n v="0"/>
    <n v="1"/>
    <m/>
    <n v="1"/>
    <n v="1"/>
    <n v="2"/>
    <n v="0"/>
    <n v="4"/>
    <s v="Low Risk"/>
    <n v="6"/>
    <s v="6-11 bulan"/>
  </r>
  <r>
    <s v="KRM02686"/>
    <d v="2026-03-18T00:00:00"/>
    <x v="1"/>
    <s v="Putri Lestari"/>
    <s v="79731708648532"/>
    <n v="47"/>
    <s v="Perempuan"/>
    <x v="0"/>
    <n v="6135000"/>
    <n v="0.42764466177669114"/>
    <x v="4"/>
    <s v="Kalimantan Selatan"/>
    <x v="0"/>
    <s v="ADV 160"/>
    <s v="Adventure"/>
    <n v="43098000"/>
    <n v="4310000"/>
    <s v="Low"/>
    <n v="0.1"/>
    <x v="3"/>
    <n v="0.14499999999999999"/>
    <n v="2623600"/>
    <n v="47225000"/>
    <x v="0"/>
    <x v="0"/>
    <n v="0"/>
    <n v="0"/>
    <n v="1"/>
    <s v="approved"/>
    <n v="4"/>
    <n v="3"/>
    <n v="1"/>
    <n v="0"/>
    <n v="8"/>
    <s v="Medium Risk"/>
    <n v="7"/>
    <s v="6-11 bulan"/>
  </r>
  <r>
    <s v="KRM02687"/>
    <d v="2026-04-28T00:00:00"/>
    <x v="2"/>
    <s v="Agus Lestari"/>
    <s v="56192602519873"/>
    <n v="38"/>
    <s v="Perempuan"/>
    <x v="9"/>
    <n v="4786000"/>
    <n v="0.17572085248641872"/>
    <x v="7"/>
    <s v="Jawa Barat"/>
    <x v="0"/>
    <s v="ADV 160"/>
    <s v="Adventure"/>
    <n v="41789000"/>
    <n v="12537000"/>
    <s v="High"/>
    <n v="0.3"/>
    <x v="1"/>
    <n v="0.14499999999999999"/>
    <n v="841000"/>
    <n v="50460000"/>
    <x v="0"/>
    <x v="0"/>
    <n v="0"/>
    <n v="0"/>
    <n v="1"/>
    <s v="verifikasi"/>
    <n v="1"/>
    <n v="1"/>
    <n v="4"/>
    <n v="0"/>
    <n v="6"/>
    <s v="Low Risk"/>
    <n v="5"/>
    <s v="0-5 bulan"/>
  </r>
  <r>
    <s v="KRM02688"/>
    <d v="2026-04-05T00:00:00"/>
    <x v="2"/>
    <s v="Budi Saputra"/>
    <s v="70941209833367"/>
    <n v="52"/>
    <s v="Lakilaki"/>
    <x v="3"/>
    <n v="4278000"/>
    <n v="8.8195418419822341E-2"/>
    <x v="5"/>
    <s v="Kalimantan Timur"/>
    <x v="3"/>
    <s v="Dazz"/>
    <s v="Matic Entry"/>
    <n v="16403000"/>
    <n v="3281000"/>
    <s v="Medium"/>
    <n v="0.2"/>
    <x v="1"/>
    <n v="0.14499999999999999"/>
    <n v="377300"/>
    <n v="22636000"/>
    <x v="0"/>
    <x v="0"/>
    <n v="0"/>
    <n v="0"/>
    <n v="1"/>
    <m/>
    <n v="1"/>
    <n v="2"/>
    <n v="4"/>
    <n v="0"/>
    <n v="7"/>
    <s v="Medium Risk"/>
    <n v="6"/>
    <s v="6-11 bulan"/>
  </r>
  <r>
    <s v="KRM02689"/>
    <d v="2026-05-07T00:00:00"/>
    <x v="4"/>
    <s v="Tidak Diketahui"/>
    <s v="Invalid"/>
    <n v="57"/>
    <s v="Perempuan"/>
    <x v="3"/>
    <n v="5689000"/>
    <n v="0.15640710142380032"/>
    <x v="6"/>
    <s v="DIY"/>
    <x v="1"/>
    <s v="Aerox 155"/>
    <s v="Matic Sport"/>
    <n v="31801406"/>
    <n v="4770000"/>
    <s v="Medium"/>
    <n v="0.15"/>
    <x v="2"/>
    <n v="0.14499999999999999"/>
    <n v="889800"/>
    <n v="42710000"/>
    <x v="0"/>
    <x v="0"/>
    <n v="0"/>
    <n v="0"/>
    <n v="1"/>
    <m/>
    <n v="1"/>
    <n v="2"/>
    <n v="3"/>
    <n v="0"/>
    <n v="6"/>
    <s v="Low Risk"/>
    <n v="5"/>
    <s v="0-5 bulan"/>
  </r>
  <r>
    <s v="KRM02690"/>
    <d v="2026-05-03T00:00:00"/>
    <x v="4"/>
    <s v="Fajar Permata"/>
    <s v="87042704656328"/>
    <n v="38"/>
    <s v="Perempuan"/>
    <x v="9"/>
    <n v="4986000"/>
    <n v="0.28507821901323704"/>
    <x v="5"/>
    <s v="Kalimantan Timur"/>
    <x v="1"/>
    <s v="Aerox 155"/>
    <s v="Matic Sport"/>
    <n v="32329000"/>
    <n v="11315000"/>
    <s v="High"/>
    <n v="0.35"/>
    <x v="3"/>
    <n v="0.14499999999999999"/>
    <n v="1421400"/>
    <n v="25585000"/>
    <x v="0"/>
    <x v="0"/>
    <n v="0"/>
    <n v="0"/>
    <n v="1"/>
    <s v="approved"/>
    <n v="2"/>
    <n v="1"/>
    <n v="1"/>
    <n v="0"/>
    <n v="4"/>
    <s v="Low Risk"/>
    <n v="5"/>
    <s v="0-5 bulan"/>
  </r>
  <r>
    <s v="KRM02691"/>
    <d v="2026-03-06T00:00:00"/>
    <x v="1"/>
    <s v="Ahmad Wijaya"/>
    <s v="70861311544622"/>
    <n v="34"/>
    <s v="Perempuan"/>
    <x v="0"/>
    <n v="5104000"/>
    <n v="0.14663009404388716"/>
    <x v="0"/>
    <s v="Bali"/>
    <x v="4"/>
    <s v="KLX 150"/>
    <s v="Trail"/>
    <n v="37190000"/>
    <n v="11157000"/>
    <s v="High"/>
    <n v="0.3"/>
    <x v="1"/>
    <n v="0.14499999999999999"/>
    <n v="748400"/>
    <n v="44906000"/>
    <x v="0"/>
    <x v="0"/>
    <n v="0"/>
    <n v="0"/>
    <n v="1"/>
    <s v="ok"/>
    <n v="1"/>
    <n v="1"/>
    <n v="4"/>
    <n v="0"/>
    <n v="6"/>
    <s v="Low Risk"/>
    <n v="7"/>
    <s v="6-11 bulan"/>
  </r>
  <r>
    <s v="KRM02692"/>
    <d v="2026-02-04T00:00:00"/>
    <x v="3"/>
    <s v="Fitra Hartono"/>
    <s v="43391008827461"/>
    <n v="33"/>
    <s v="Lakilaki"/>
    <x v="5"/>
    <n v="3504000"/>
    <n v="8.327625570776255E-2"/>
    <x v="12"/>
    <s v="DKI Jakarta"/>
    <x v="2"/>
    <s v="Nex II"/>
    <s v="Matic Entry"/>
    <n v="16918000"/>
    <n v="6767000"/>
    <s v="High"/>
    <n v="0.4"/>
    <x v="1"/>
    <n v="0.14499999999999999"/>
    <n v="291800"/>
    <n v="17510000"/>
    <x v="0"/>
    <x v="0"/>
    <n v="0"/>
    <n v="0"/>
    <n v="1"/>
    <m/>
    <n v="1"/>
    <n v="1"/>
    <n v="4"/>
    <n v="0"/>
    <n v="6"/>
    <s v="Low Risk"/>
    <n v="8"/>
    <s v="6-11 bulan"/>
  </r>
  <r>
    <s v="KRM02693"/>
    <d v="2026-02-15T00:00:00"/>
    <x v="3"/>
    <s v="Hendra Nugroho"/>
    <s v="49032206878572"/>
    <n v="47"/>
    <s v="Perempuan"/>
    <x v="0"/>
    <n v="5949000"/>
    <n v="0.21252311312825686"/>
    <x v="0"/>
    <s v="Bali"/>
    <x v="1"/>
    <s v="XMAX 250"/>
    <s v="Maxi Scooter"/>
    <n v="59091000"/>
    <n v="20682000"/>
    <s v="High"/>
    <n v="0.35"/>
    <x v="2"/>
    <n v="0.14499999999999999"/>
    <n v="1264300"/>
    <n v="60685000"/>
    <x v="0"/>
    <x v="0"/>
    <n v="0"/>
    <n v="0"/>
    <n v="1"/>
    <m/>
    <n v="2"/>
    <n v="1"/>
    <n v="3"/>
    <n v="0"/>
    <n v="6"/>
    <s v="Low Risk"/>
    <n v="8"/>
    <s v="6-11 bulan"/>
  </r>
  <r>
    <s v="KRM02694"/>
    <d v="2026-05-07T00:00:00"/>
    <x v="4"/>
    <s v="Hendra Prasetyo"/>
    <s v="40412012683093"/>
    <n v="23"/>
    <s v="Perempuan"/>
    <x v="6"/>
    <n v="4818000"/>
    <n v="0.23484848484848486"/>
    <x v="2"/>
    <s v="Riau"/>
    <x v="1"/>
    <s v="NMAX 155"/>
    <s v="Matic Premium"/>
    <n v="35484000"/>
    <n v="7097000"/>
    <s v="Medium"/>
    <n v="0.2"/>
    <x v="4"/>
    <n v="0.14499999999999999"/>
    <n v="1131500"/>
    <n v="40735000"/>
    <x v="0"/>
    <x v="0"/>
    <n v="0"/>
    <n v="0"/>
    <n v="1"/>
    <s v="ok"/>
    <n v="2"/>
    <n v="2"/>
    <n v="2"/>
    <n v="0"/>
    <n v="6"/>
    <s v="Low Risk"/>
    <n v="5"/>
    <s v="0-5 bulan"/>
  </r>
  <r>
    <s v="KRM02695"/>
    <d v="2026-06-13T00:00:00"/>
    <x v="0"/>
    <s v="Putri Hartono"/>
    <s v="66001905596588"/>
    <n v="57"/>
    <s v="Perempuan"/>
    <x v="1"/>
    <n v="12484000"/>
    <n v="0.14416052547260494"/>
    <x v="14"/>
    <s v="DKI Jakarta"/>
    <x v="0"/>
    <s v="Vario 160"/>
    <s v="Matic Mid"/>
    <n v="29019000"/>
    <n v="10157000"/>
    <s v="High"/>
    <n v="0.35"/>
    <x v="0"/>
    <n v="0.14499999999999999"/>
    <n v="1799700"/>
    <n v="21597000"/>
    <x v="0"/>
    <x v="0"/>
    <n v="0"/>
    <n v="0"/>
    <n v="1"/>
    <m/>
    <n v="1"/>
    <n v="1"/>
    <n v="1"/>
    <n v="0"/>
    <n v="3"/>
    <s v="Low Risk"/>
    <n v="4"/>
    <s v="0-5 bulan"/>
  </r>
  <r>
    <s v="KRM02697"/>
    <d v="2026-01-07T00:00:00"/>
    <x v="5"/>
    <s v="Fajar Cahyono"/>
    <s v="37771905711200"/>
    <n v="55"/>
    <s v="Perempuan"/>
    <x v="1"/>
    <n v="9612000"/>
    <n v="0.13074282147315855"/>
    <x v="11"/>
    <s v="Sumatera Utara"/>
    <x v="0"/>
    <s v="PCX 160"/>
    <s v="Matic Premium"/>
    <n v="37090000"/>
    <n v="5564000"/>
    <s v="Medium"/>
    <n v="0.15"/>
    <x v="4"/>
    <n v="0.14499999999999999"/>
    <n v="1256700"/>
    <n v="45240000"/>
    <x v="0"/>
    <x v="0"/>
    <n v="0"/>
    <n v="0"/>
    <n v="1"/>
    <s v="approved"/>
    <n v="1"/>
    <n v="2"/>
    <n v="2"/>
    <n v="0"/>
    <n v="5"/>
    <s v="Low Risk"/>
    <n v="9"/>
    <s v="6-11 bulan"/>
  </r>
  <r>
    <s v="KRM02698"/>
    <d v="2026-03-09T00:00:00"/>
    <x v="1"/>
    <s v="Dian Saputra"/>
    <s v="33652103586751"/>
    <n v="51"/>
    <s v="Lakilaki"/>
    <x v="8"/>
    <n v="2688000"/>
    <n v="0.26123511904761904"/>
    <x v="6"/>
    <s v="DIY"/>
    <x v="0"/>
    <s v="Vario 160"/>
    <s v="Matic Mid"/>
    <n v="28735000"/>
    <n v="4310000"/>
    <s v="Medium"/>
    <n v="0.15"/>
    <x v="1"/>
    <n v="0.14499999999999999"/>
    <n v="702200"/>
    <n v="42133000"/>
    <x v="0"/>
    <x v="0"/>
    <n v="0"/>
    <n v="0"/>
    <n v="1"/>
    <m/>
    <n v="2"/>
    <n v="2"/>
    <n v="4"/>
    <n v="0"/>
    <n v="8"/>
    <s v="Medium Risk"/>
    <n v="7"/>
    <s v="6-11 bulan"/>
  </r>
  <r>
    <s v="KRM02699"/>
    <d v="2026-06-10T00:00:00"/>
    <x v="0"/>
    <s v="Joko Hidayah"/>
    <s v="79401801972275"/>
    <n v="30"/>
    <s v="Perempuan"/>
    <x v="4"/>
    <n v="6452000"/>
    <n v="0.15051146931184128"/>
    <x v="7"/>
    <s v="Jawa Barat"/>
    <x v="0"/>
    <s v="ADV 160"/>
    <s v="Adventure"/>
    <n v="42223000"/>
    <n v="8445000"/>
    <s v="Medium"/>
    <n v="0.2"/>
    <x v="1"/>
    <n v="0.14499999999999999"/>
    <n v="971100"/>
    <n v="58267000"/>
    <x v="0"/>
    <x v="2"/>
    <n v="0"/>
    <n v="0"/>
    <n v="0"/>
    <m/>
    <n v="1"/>
    <n v="2"/>
    <n v="4"/>
    <n v="0"/>
    <n v="7"/>
    <s v="Medium Risk"/>
    <n v="4"/>
    <s v="0-5 bulan"/>
  </r>
  <r>
    <s v="KRM02700"/>
    <d v="2026-04-18T00:00:00"/>
    <x v="2"/>
    <s v="Nia Hakim"/>
    <s v="38432110731365"/>
    <n v="23"/>
    <s v="Perempuan"/>
    <x v="8"/>
    <n v="3479000"/>
    <n v="0.19146306409887898"/>
    <x v="10"/>
    <s v="Jawa Timur"/>
    <x v="0"/>
    <s v="CB150R"/>
    <s v="Sport"/>
    <n v="30890000"/>
    <n v="7723000"/>
    <s v="Medium"/>
    <n v="0.25"/>
    <x v="1"/>
    <n v="0.14499999999999999"/>
    <n v="666100"/>
    <n v="39964000"/>
    <x v="0"/>
    <x v="0"/>
    <n v="0"/>
    <n v="0"/>
    <n v="1"/>
    <m/>
    <n v="1"/>
    <n v="2"/>
    <n v="4"/>
    <n v="0"/>
    <n v="7"/>
    <s v="Medium Risk"/>
    <n v="6"/>
    <s v="6-11 bulan"/>
  </r>
  <r>
    <s v="KRM02701"/>
    <d v="2026-02-26T00:00:00"/>
    <x v="3"/>
    <s v="Joko Nugroho"/>
    <s v="60532612968891"/>
    <n v="26"/>
    <s v="Perempuan"/>
    <x v="0"/>
    <n v="5434000"/>
    <n v="0.12351858667648141"/>
    <x v="19"/>
    <s v="Jawa Barat"/>
    <x v="0"/>
    <s v="Beat Street"/>
    <s v="Matic Entry"/>
    <n v="18709000"/>
    <n v="1871000"/>
    <s v="Low"/>
    <n v="0.1"/>
    <x v="4"/>
    <n v="0.14499999999999999"/>
    <n v="671200"/>
    <n v="24163000"/>
    <x v="0"/>
    <x v="0"/>
    <n v="0"/>
    <n v="0"/>
    <n v="1"/>
    <m/>
    <n v="1"/>
    <n v="3"/>
    <n v="2"/>
    <n v="0"/>
    <n v="6"/>
    <s v="Low Risk"/>
    <n v="7"/>
    <s v="6-11 bulan"/>
  </r>
  <r>
    <s v="KRM02702"/>
    <d v="2026-03-03T00:00:00"/>
    <x v="1"/>
    <s v="Agus Nugroho"/>
    <s v="71562405966295"/>
    <n v="27"/>
    <s v="Perempuan"/>
    <x v="0"/>
    <n v="5551000"/>
    <n v="9.1208791208791204E-2"/>
    <x v="20"/>
    <s v="DKI Jakarta"/>
    <x v="0"/>
    <s v="Genio"/>
    <s v="Matic Entry"/>
    <n v="19227000"/>
    <n v="3845000"/>
    <s v="Medium"/>
    <n v="0.2"/>
    <x v="2"/>
    <n v="0.14499999999999999"/>
    <n v="506300"/>
    <n v="24303000"/>
    <x v="0"/>
    <x v="0"/>
    <n v="0"/>
    <n v="0"/>
    <n v="1"/>
    <s v="data kurang"/>
    <n v="1"/>
    <n v="2"/>
    <n v="3"/>
    <n v="0"/>
    <n v="6"/>
    <s v="Low Risk"/>
    <n v="7"/>
    <s v="6-11 bulan"/>
  </r>
  <r>
    <s v="KRM02703"/>
    <d v="2026-01-28T00:00:00"/>
    <x v="5"/>
    <s v="Eka Kurniawan"/>
    <s v="71141705653854"/>
    <n v="40"/>
    <s v="Lakilaki"/>
    <x v="7"/>
    <n v="3708000"/>
    <n v="0.65951995685005393"/>
    <x v="14"/>
    <s v="DKI Jakarta"/>
    <x v="1"/>
    <s v="Aerox 155"/>
    <s v="Matic Sport"/>
    <n v="32037000"/>
    <n v="6407000"/>
    <s v="Medium"/>
    <n v="0.2"/>
    <x v="0"/>
    <n v="0.14499999999999999"/>
    <n v="2445500"/>
    <n v="29346000"/>
    <x v="0"/>
    <x v="0"/>
    <n v="0"/>
    <n v="0"/>
    <n v="1"/>
    <s v="ok"/>
    <n v="4"/>
    <n v="2"/>
    <n v="1"/>
    <n v="0"/>
    <n v="7"/>
    <s v="Medium Risk"/>
    <n v="8"/>
    <s v="6-11 bulan"/>
  </r>
  <r>
    <s v="KRM02704"/>
    <s v="Data Tidak Lengkap"/>
    <x v="7"/>
    <s v="Tidak Diketahui"/>
    <s v="Data Tidak Lengkap"/>
    <n v="53"/>
    <s v="Lakilaki"/>
    <x v="4"/>
    <n v="6024000"/>
    <n v="0.33763280212483399"/>
    <x v="18"/>
    <s v="DKI Jakarta"/>
    <x v="1"/>
    <s v="MT15"/>
    <s v="Sport Naked"/>
    <n v="37586551"/>
    <n v="7517000"/>
    <s v="Medium"/>
    <n v="0.2"/>
    <x v="3"/>
    <n v="0.14499999999999999"/>
    <n v="2033900"/>
    <n v="36610000"/>
    <x v="0"/>
    <x v="0"/>
    <n v="0"/>
    <n v="0"/>
    <n v="1"/>
    <m/>
    <n v="3"/>
    <n v="2"/>
    <n v="1"/>
    <n v="0"/>
    <n v="6"/>
    <s v="Low Risk"/>
    <s v="N/A"/>
    <s v="N/A"/>
  </r>
  <r>
    <s v="KRM02705"/>
    <d v="2026-05-31T00:00:00"/>
    <x v="4"/>
    <s v="Ahmad Wibowo"/>
    <s v="31022401589869"/>
    <n v="44"/>
    <s v="Perempuan"/>
    <x v="9"/>
    <n v="4329000"/>
    <n v="0.23367983367983369"/>
    <x v="11"/>
    <s v="Sumatera Utara"/>
    <x v="1"/>
    <s v="MT15"/>
    <s v="Sport Naked"/>
    <n v="38415000"/>
    <n v="7683000"/>
    <s v="Medium"/>
    <n v="0.2"/>
    <x v="2"/>
    <n v="0.14499999999999999"/>
    <n v="1011600"/>
    <n v="48557000"/>
    <x v="0"/>
    <x v="0"/>
    <n v="0"/>
    <n v="0"/>
    <n v="1"/>
    <s v="data kurang"/>
    <n v="2"/>
    <n v="2"/>
    <n v="3"/>
    <n v="0"/>
    <n v="7"/>
    <s v="Medium Risk"/>
    <n v="4"/>
    <s v="0-5 bulan"/>
  </r>
  <r>
    <s v="KRM02706"/>
    <d v="2026-03-18T00:00:00"/>
    <x v="1"/>
    <s v="Siti Santoso"/>
    <s v="68152703754440"/>
    <n v="45"/>
    <s v="Lakilaki"/>
    <x v="9"/>
    <n v="4168000"/>
    <n v="0.5330134357005758"/>
    <x v="17"/>
    <s v="Jawa Barat"/>
    <x v="0"/>
    <s v="Vario 160"/>
    <s v="Matic Mid"/>
    <n v="29104000"/>
    <n v="5821000"/>
    <s v="Medium"/>
    <n v="0.2"/>
    <x v="0"/>
    <n v="0.14499999999999999"/>
    <n v="2221600"/>
    <n v="26659000"/>
    <x v="0"/>
    <x v="0"/>
    <n v="0"/>
    <n v="0"/>
    <n v="1"/>
    <s v="data kurang"/>
    <n v="4"/>
    <n v="2"/>
    <n v="1"/>
    <n v="0"/>
    <n v="7"/>
    <s v="Medium Risk"/>
    <n v="7"/>
    <s v="6-11 bulan"/>
  </r>
  <r>
    <s v="KRM02707"/>
    <d v="2026-01-21T00:00:00"/>
    <x v="5"/>
    <s v="Putri Prasetyo"/>
    <s v="35361501884314"/>
    <n v="22"/>
    <s v="Perempuan"/>
    <x v="9"/>
    <n v="4682000"/>
    <n v="0.13987612131567706"/>
    <x v="12"/>
    <s v="DKI Jakarta"/>
    <x v="0"/>
    <s v="CB150R"/>
    <s v="Sport"/>
    <n v="32541000"/>
    <n v="9762000"/>
    <s v="High"/>
    <n v="0.3"/>
    <x v="1"/>
    <n v="0.14499999999999999"/>
    <n v="654900"/>
    <n v="39295000"/>
    <x v="0"/>
    <x v="1"/>
    <n v="81"/>
    <n v="3"/>
    <n v="2"/>
    <s v="data kurang"/>
    <n v="1"/>
    <n v="1"/>
    <n v="4"/>
    <n v="4"/>
    <n v="10"/>
    <s v="High Risk"/>
    <n v="9"/>
    <s v="6-11 bulan"/>
  </r>
  <r>
    <s v="KRM02708"/>
    <d v="2026-01-28T00:00:00"/>
    <x v="5"/>
    <s v="Nia Santoso"/>
    <s v="61902003572166"/>
    <n v="52"/>
    <s v="Perempuan"/>
    <x v="1"/>
    <n v="7945000"/>
    <n v="8.6721208307111386E-2"/>
    <x v="12"/>
    <s v="DKI Jakarta"/>
    <x v="0"/>
    <s v="Vario 160"/>
    <s v="Matic Mid"/>
    <n v="28806000"/>
    <n v="11522000"/>
    <s v="High"/>
    <n v="0.4"/>
    <x v="4"/>
    <n v="0.14499999999999999"/>
    <n v="689000"/>
    <n v="24803000"/>
    <x v="0"/>
    <x v="0"/>
    <n v="0"/>
    <n v="0"/>
    <n v="1"/>
    <m/>
    <n v="1"/>
    <n v="1"/>
    <n v="2"/>
    <n v="0"/>
    <n v="4"/>
    <s v="Low Risk"/>
    <n v="8"/>
    <s v="6-11 bulan"/>
  </r>
  <r>
    <s v="KRM02709"/>
    <d v="2026-04-15T00:00:00"/>
    <x v="2"/>
    <s v="Bagus Wibowo"/>
    <s v="99702803828448"/>
    <n v="51"/>
    <s v="Lakilaki"/>
    <x v="8"/>
    <n v="2565000"/>
    <n v="0.54553606237816765"/>
    <x v="16"/>
    <s v="Jawa Timur"/>
    <x v="1"/>
    <s v="XMAX 250"/>
    <s v="Maxi Scooter"/>
    <n v="60729000"/>
    <n v="18219000"/>
    <s v="High"/>
    <n v="0.3"/>
    <x v="2"/>
    <n v="0.14499999999999999"/>
    <n v="1399300"/>
    <n v="67166000"/>
    <x v="1"/>
    <x v="3"/>
    <n v="16"/>
    <n v="2"/>
    <n v="3"/>
    <s v="verifikasi"/>
    <n v="4"/>
    <n v="1"/>
    <n v="3"/>
    <n v="2"/>
    <n v="10"/>
    <s v="High Risk"/>
    <n v="6"/>
    <s v="6-11 bulan"/>
  </r>
  <r>
    <s v="KRM02710"/>
    <d v="2026-05-18T00:00:00"/>
    <x v="4"/>
    <s v="Sri Utami"/>
    <s v="57272901944883"/>
    <n v="31"/>
    <s v="Perempuan"/>
    <x v="1"/>
    <n v="5667000"/>
    <n v="0.22440444679724722"/>
    <x v="14"/>
    <s v="DKI Jakarta"/>
    <x v="1"/>
    <s v="NMAX 155"/>
    <s v="Matic Premium"/>
    <n v="35447000"/>
    <n v="3545000"/>
    <s v="Low"/>
    <n v="0.1"/>
    <x v="4"/>
    <n v="0.14499999999999999"/>
    <n v="1271700"/>
    <n v="45780000"/>
    <x v="0"/>
    <x v="0"/>
    <n v="0"/>
    <n v="0"/>
    <n v="1"/>
    <s v="verifikasi"/>
    <n v="2"/>
    <n v="3"/>
    <n v="2"/>
    <n v="0"/>
    <n v="7"/>
    <s v="Medium Risk"/>
    <n v="5"/>
    <s v="0-5 bulan"/>
  </r>
  <r>
    <s v="KRM02711"/>
    <d v="2026-06-03T00:00:00"/>
    <x v="0"/>
    <s v="Budi Susanti"/>
    <s v="93922309757722"/>
    <n v="52"/>
    <s v="Perempuan"/>
    <x v="1"/>
    <n v="11712000"/>
    <n v="0.15631830601092897"/>
    <x v="16"/>
    <s v="Jawa Timur"/>
    <x v="1"/>
    <s v="R15"/>
    <s v="Sport"/>
    <n v="41642000"/>
    <n v="14575000"/>
    <s v="High"/>
    <n v="0.35"/>
    <x v="3"/>
    <n v="0.14499999999999999"/>
    <n v="1830800"/>
    <n v="32954000"/>
    <x v="0"/>
    <x v="0"/>
    <n v="0"/>
    <n v="0"/>
    <n v="1"/>
    <m/>
    <n v="1"/>
    <n v="1"/>
    <n v="1"/>
    <n v="0"/>
    <n v="3"/>
    <s v="Low Risk"/>
    <n v="4"/>
    <s v="0-5 bulan"/>
  </r>
  <r>
    <s v="KRM02712"/>
    <d v="2026-07-04T00:00:00"/>
    <x v="12"/>
    <s v="Hendra Anggraini"/>
    <s v="44122409779960"/>
    <n v="43"/>
    <s v="Perempuan"/>
    <x v="2"/>
    <n v="3066000"/>
    <n v="1.4140900195694717"/>
    <x v="14"/>
    <s v="DKI Jakarta"/>
    <x v="1"/>
    <s v="XMAX 250"/>
    <s v="Maxi Scooter"/>
    <n v="60585000"/>
    <n v="15146000"/>
    <s v="Medium"/>
    <n v="0.25"/>
    <x v="0"/>
    <n v="0.14499999999999999"/>
    <n v="4335600"/>
    <n v="52027000"/>
    <x v="0"/>
    <x v="0"/>
    <n v="0"/>
    <n v="0"/>
    <n v="1"/>
    <s v="survey ulang"/>
    <n v="4"/>
    <n v="2"/>
    <n v="1"/>
    <n v="0"/>
    <n v="7"/>
    <s v="Medium Risk"/>
    <n v="3"/>
    <s v="0-5 bulan"/>
  </r>
  <r>
    <s v="KRM02713"/>
    <d v="2026-05-21T00:00:00"/>
    <x v="4"/>
    <s v="Tidak Diketahui"/>
    <s v="Invalid"/>
    <n v="50"/>
    <s v="Lakilaki"/>
    <x v="5"/>
    <n v="2869000"/>
    <n v="0.28943882886023004"/>
    <x v="6"/>
    <s v="DIY"/>
    <x v="0"/>
    <s v="Beat Street"/>
    <s v="Matic Entry"/>
    <n v="18177000"/>
    <n v="2727000"/>
    <s v="Medium"/>
    <n v="0.15"/>
    <x v="5"/>
    <n v="0.14499999999999999"/>
    <n v="830400"/>
    <n v="19931000"/>
    <x v="0"/>
    <x v="0"/>
    <n v="0"/>
    <n v="0"/>
    <n v="1"/>
    <m/>
    <n v="2"/>
    <n v="2"/>
    <n v="1"/>
    <n v="0"/>
    <n v="5"/>
    <s v="Low Risk"/>
    <n v="5"/>
    <s v="0-5 bulan"/>
  </r>
  <r>
    <s v="KRM02714"/>
    <d v="2026-06-13T00:00:00"/>
    <x v="0"/>
    <s v="Dewi Anggraini"/>
    <s v="96152008783043"/>
    <n v="51"/>
    <s v="Perempuan"/>
    <x v="6"/>
    <n v="6445000"/>
    <n v="0.16229635376260668"/>
    <x v="2"/>
    <s v="Riau"/>
    <x v="0"/>
    <s v="Vario 160"/>
    <s v="Matic Mid"/>
    <n v="30871000"/>
    <n v="4631000"/>
    <s v="Medium"/>
    <n v="0.15"/>
    <x v="4"/>
    <n v="0.14499999999999999"/>
    <n v="1046000"/>
    <n v="37654000"/>
    <x v="0"/>
    <x v="0"/>
    <n v="0"/>
    <n v="0"/>
    <n v="1"/>
    <s v="approved"/>
    <n v="1"/>
    <n v="2"/>
    <n v="2"/>
    <n v="0"/>
    <n v="5"/>
    <s v="Low Risk"/>
    <n v="4"/>
    <s v="0-5 bulan"/>
  </r>
  <r>
    <s v="KRM02715"/>
    <d v="2026-01-17T00:00:00"/>
    <x v="5"/>
    <s v="Ahmad Lestari"/>
    <s v="40521512802484"/>
    <n v="31"/>
    <s v="Perempuan"/>
    <x v="0"/>
    <n v="4894000"/>
    <n v="0.38528810788720885"/>
    <x v="11"/>
    <s v="Sumatera Utara"/>
    <x v="0"/>
    <s v="ADV 160"/>
    <s v="Adventure"/>
    <n v="41272000"/>
    <n v="6191000"/>
    <s v="Medium"/>
    <n v="0.15"/>
    <x v="5"/>
    <n v="0.14499999999999999"/>
    <n v="1885600"/>
    <n v="45254000"/>
    <x v="0"/>
    <x v="0"/>
    <n v="0"/>
    <n v="0"/>
    <n v="1"/>
    <m/>
    <n v="3"/>
    <n v="2"/>
    <n v="1"/>
    <n v="0"/>
    <n v="6"/>
    <s v="Low Risk"/>
    <n v="9"/>
    <s v="6-11 bulan"/>
  </r>
  <r>
    <s v="KRM02716"/>
    <d v="2026-06-07T00:00:00"/>
    <x v="0"/>
    <s v="Indah Susanti"/>
    <s v="96571409626834"/>
    <n v="31"/>
    <s v="Perempuan"/>
    <x v="5"/>
    <n v="4029000"/>
    <n v="0.25825266815586995"/>
    <x v="19"/>
    <s v="Jawa Barat"/>
    <x v="1"/>
    <s v="Lexi LX 155"/>
    <s v="Matic Mid"/>
    <n v="27655000"/>
    <n v="8297000"/>
    <s v="High"/>
    <n v="0.3"/>
    <x v="5"/>
    <n v="0.14499999999999999"/>
    <n v="1040500"/>
    <n v="24972000"/>
    <x v="0"/>
    <x v="0"/>
    <n v="0"/>
    <n v="0"/>
    <n v="1"/>
    <s v="data kurang"/>
    <n v="2"/>
    <n v="1"/>
    <n v="1"/>
    <n v="0"/>
    <n v="4"/>
    <s v="Low Risk"/>
    <n v="4"/>
    <s v="0-5 bulan"/>
  </r>
  <r>
    <s v="KRM02717"/>
    <d v="2026-05-01T00:00:00"/>
    <x v="4"/>
    <s v="Dewi Wibowo"/>
    <s v="42072608879228"/>
    <n v="27"/>
    <s v="Perempuan"/>
    <x v="9"/>
    <n v="6334000"/>
    <n v="0.19188506473002842"/>
    <x v="8"/>
    <s v="Banten"/>
    <x v="0"/>
    <s v="Genio"/>
    <s v="Matic Entry"/>
    <n v="19966000"/>
    <n v="1997000"/>
    <s v="Low"/>
    <n v="0.1"/>
    <x v="3"/>
    <n v="0.14499999999999999"/>
    <n v="1215400"/>
    <n v="21877000"/>
    <x v="0"/>
    <x v="0"/>
    <n v="0"/>
    <n v="0"/>
    <n v="1"/>
    <m/>
    <n v="1"/>
    <n v="3"/>
    <n v="1"/>
    <n v="0"/>
    <n v="5"/>
    <s v="Low Risk"/>
    <n v="5"/>
    <s v="0-5 bulan"/>
  </r>
  <r>
    <s v="KRM02718"/>
    <d v="2026-05-05T00:00:00"/>
    <x v="4"/>
    <s v="Fitra Fauzi"/>
    <s v="83301004598895"/>
    <n v="44"/>
    <s v="Perempuan"/>
    <x v="8"/>
    <n v="2511000"/>
    <n v="0.77347670250896061"/>
    <x v="17"/>
    <s v="Jawa Barat"/>
    <x v="1"/>
    <s v="Aerox 155"/>
    <s v="Matic Sport"/>
    <n v="31905000"/>
    <n v="3190000"/>
    <s v="Low"/>
    <n v="0.1"/>
    <x v="3"/>
    <n v="0.14499999999999999"/>
    <n v="1942200"/>
    <n v="34960000"/>
    <x v="0"/>
    <x v="0"/>
    <n v="0"/>
    <n v="0"/>
    <n v="1"/>
    <s v="approved"/>
    <n v="4"/>
    <n v="3"/>
    <n v="1"/>
    <n v="0"/>
    <n v="8"/>
    <s v="Medium Risk"/>
    <n v="5"/>
    <s v="0-5 bulan"/>
  </r>
  <r>
    <s v="KRM02719"/>
    <d v="2026-05-25T00:00:00"/>
    <x v="4"/>
    <s v="Tri Wibowo"/>
    <s v="38072210898599"/>
    <n v="51"/>
    <s v="Lakilaki"/>
    <x v="1"/>
    <n v="8467000"/>
    <n v="5.4907287114680521E-2"/>
    <x v="3"/>
    <s v="Sulawesi Selatan"/>
    <x v="3"/>
    <s v="Dazz"/>
    <s v="Matic Entry"/>
    <n v="16661000"/>
    <n v="4998000"/>
    <s v="High"/>
    <n v="0.3"/>
    <x v="4"/>
    <n v="0.14499999999999999"/>
    <n v="464900"/>
    <n v="16737000"/>
    <x v="0"/>
    <x v="0"/>
    <n v="0"/>
    <n v="0"/>
    <n v="1"/>
    <m/>
    <n v="1"/>
    <n v="1"/>
    <n v="2"/>
    <n v="0"/>
    <n v="4"/>
    <s v="Low Risk"/>
    <n v="4"/>
    <s v="0-5 bulan"/>
  </r>
  <r>
    <s v="KRM02720"/>
    <d v="2026-10-06T00:00:00"/>
    <x v="6"/>
    <s v="Wahyu Nugroho"/>
    <s v="57141904732183"/>
    <n v="56"/>
    <s v="Perempuan"/>
    <x v="9"/>
    <n v="4485000"/>
    <n v="0.15788182831661093"/>
    <x v="10"/>
    <s v="Jawa Timur"/>
    <x v="1"/>
    <s v="Mio M3"/>
    <s v="Matic Entry"/>
    <n v="17448000"/>
    <n v="6979000"/>
    <s v="High"/>
    <n v="0.4"/>
    <x v="3"/>
    <n v="0.14499999999999999"/>
    <n v="708100"/>
    <n v="12746000"/>
    <x v="0"/>
    <x v="0"/>
    <n v="0"/>
    <n v="0"/>
    <n v="1"/>
    <m/>
    <n v="1"/>
    <n v="1"/>
    <n v="1"/>
    <n v="0"/>
    <n v="3"/>
    <s v="Low Risk"/>
    <n v="0"/>
    <s v="0-5 bulan"/>
  </r>
  <r>
    <s v="KRM02721"/>
    <d v="2026-03-17T00:00:00"/>
    <x v="1"/>
    <s v="Putri Susanti"/>
    <s v="41542804998725"/>
    <n v="34"/>
    <s v="Perempuan"/>
    <x v="2"/>
    <n v="1611000"/>
    <n v="0.38857852265673493"/>
    <x v="14"/>
    <s v="DKI Jakarta"/>
    <x v="0"/>
    <s v="Vario 125"/>
    <s v="Matic Mid"/>
    <n v="25617000"/>
    <n v="3843000"/>
    <s v="Medium"/>
    <n v="0.15"/>
    <x v="1"/>
    <n v="0.14499999999999999"/>
    <n v="626000"/>
    <n v="37561000"/>
    <x v="0"/>
    <x v="0"/>
    <n v="0"/>
    <n v="0"/>
    <n v="1"/>
    <s v="data kurang"/>
    <n v="3"/>
    <n v="2"/>
    <n v="4"/>
    <n v="0"/>
    <n v="9"/>
    <s v="High Risk"/>
    <n v="7"/>
    <s v="6-11 bulan"/>
  </r>
  <r>
    <s v="KRM02722"/>
    <d v="2026-06-04T00:00:00"/>
    <x v="0"/>
    <s v="Nia Wijaya"/>
    <s v="61602611678689"/>
    <n v="34"/>
    <s v="Lakilaki"/>
    <x v="6"/>
    <n v="4108000"/>
    <n v="0.61365628042843234"/>
    <x v="10"/>
    <s v="Jawa Timur"/>
    <x v="0"/>
    <s v="Vario 160"/>
    <s v="Matic Mid"/>
    <n v="29355000"/>
    <n v="2935000"/>
    <s v="Low"/>
    <n v="0.1"/>
    <x v="0"/>
    <n v="0.14499999999999999"/>
    <n v="2520900"/>
    <n v="30251000"/>
    <x v="0"/>
    <x v="1"/>
    <n v="67"/>
    <n v="2"/>
    <n v="2"/>
    <m/>
    <n v="4"/>
    <n v="3"/>
    <n v="1"/>
    <n v="2"/>
    <n v="10"/>
    <s v="High Risk"/>
    <n v="4"/>
    <s v="0-5 bulan"/>
  </r>
  <r>
    <s v="KRM02723"/>
    <d v="2026-01-28T00:00:00"/>
    <x v="5"/>
    <s v="Fitra Hakim"/>
    <s v="40041508992124"/>
    <n v="33"/>
    <s v="Lakilaki"/>
    <x v="1"/>
    <n v="13096000"/>
    <n v="2.3274282223579718E-2"/>
    <x v="17"/>
    <s v="Jawa Barat"/>
    <x v="3"/>
    <s v="Dazz"/>
    <s v="Matic Entry"/>
    <n v="15434000"/>
    <n v="6174000"/>
    <s v="High"/>
    <n v="0.4"/>
    <x v="2"/>
    <n v="0.14499999999999999"/>
    <n v="304800"/>
    <n v="14631000"/>
    <x v="0"/>
    <x v="0"/>
    <n v="0"/>
    <n v="0"/>
    <n v="1"/>
    <m/>
    <n v="1"/>
    <n v="1"/>
    <n v="3"/>
    <n v="0"/>
    <n v="5"/>
    <s v="Low Risk"/>
    <n v="8"/>
    <s v="6-11 bulan"/>
  </r>
  <r>
    <s v="KRM02724"/>
    <d v="2026-02-16T00:00:00"/>
    <x v="3"/>
    <s v="Lestari Rahayu"/>
    <s v="32141008973581"/>
    <n v="35"/>
    <s v="Lakilaki"/>
    <x v="5"/>
    <n v="3300000"/>
    <n v="0.12672727272727272"/>
    <x v="12"/>
    <s v="DKI Jakarta"/>
    <x v="1"/>
    <s v="Mio M3"/>
    <s v="Matic Entry"/>
    <n v="18149000"/>
    <n v="5445000"/>
    <s v="High"/>
    <n v="0.3"/>
    <x v="2"/>
    <n v="0.14499999999999999"/>
    <n v="418200"/>
    <n v="20072000"/>
    <x v="0"/>
    <x v="0"/>
    <n v="0"/>
    <n v="0"/>
    <n v="1"/>
    <s v="verifikasi"/>
    <n v="1"/>
    <n v="1"/>
    <n v="3"/>
    <n v="0"/>
    <n v="5"/>
    <s v="Low Risk"/>
    <n v="8"/>
    <s v="6-11 bulan"/>
  </r>
  <r>
    <s v="KRM02725"/>
    <d v="2026-04-30T00:00:00"/>
    <x v="2"/>
    <s v="Dian Anggraini"/>
    <s v="69832706815006"/>
    <n v="42"/>
    <s v="Perempuan"/>
    <x v="9"/>
    <n v="6472000"/>
    <n v="0.30554697156983929"/>
    <x v="14"/>
    <s v="DKI Jakarta"/>
    <x v="1"/>
    <s v="R15"/>
    <s v="Sport"/>
    <n v="40878000"/>
    <n v="4088000"/>
    <s v="Low"/>
    <n v="0.1"/>
    <x v="5"/>
    <n v="0.14499999999999999"/>
    <n v="1977500"/>
    <n v="47459000"/>
    <x v="0"/>
    <x v="0"/>
    <n v="0"/>
    <n v="0"/>
    <n v="1"/>
    <s v="data kurang"/>
    <n v="3"/>
    <n v="3"/>
    <n v="1"/>
    <n v="0"/>
    <n v="7"/>
    <s v="Medium Risk"/>
    <n v="5"/>
    <s v="0-5 bulan"/>
  </r>
  <r>
    <s v="KRM02726"/>
    <d v="2026-03-23T00:00:00"/>
    <x v="1"/>
    <s v="Yusuf Fauzi"/>
    <s v="72022710574305"/>
    <n v="35"/>
    <s v="Lakilaki"/>
    <x v="6"/>
    <n v="5325000"/>
    <n v="0.13472300469483567"/>
    <x v="13"/>
    <s v="Jawa Barat"/>
    <x v="3"/>
    <s v="Dazz"/>
    <s v="Matic Entry"/>
    <n v="16319000"/>
    <n v="5712000"/>
    <s v="High"/>
    <n v="0.35"/>
    <x v="3"/>
    <n v="0.14499999999999999"/>
    <n v="717400"/>
    <n v="12914000"/>
    <x v="0"/>
    <x v="0"/>
    <n v="0"/>
    <n v="0"/>
    <n v="1"/>
    <s v="approved"/>
    <n v="1"/>
    <n v="1"/>
    <n v="1"/>
    <n v="0"/>
    <n v="3"/>
    <s v="Low Risk"/>
    <n v="6"/>
    <s v="6-11 bulan"/>
  </r>
  <r>
    <s v="KRM02727"/>
    <d v="2026-03-16T00:00:00"/>
    <x v="1"/>
    <s v="Maya Kurniawan"/>
    <s v="98801804792738"/>
    <n v="27"/>
    <s v="Perempuan"/>
    <x v="2"/>
    <n v="2363000"/>
    <n v="0.15543800253914516"/>
    <x v="13"/>
    <s v="Jawa Barat"/>
    <x v="3"/>
    <s v="Dazz"/>
    <s v="Matic Entry"/>
    <n v="15939000"/>
    <n v="4782000"/>
    <s v="High"/>
    <n v="0.3"/>
    <x v="2"/>
    <n v="0.14499999999999999"/>
    <n v="367300"/>
    <n v="17628000"/>
    <x v="0"/>
    <x v="0"/>
    <n v="0"/>
    <n v="0"/>
    <n v="1"/>
    <s v="survey ulang"/>
    <n v="1"/>
    <n v="1"/>
    <n v="3"/>
    <n v="0"/>
    <n v="5"/>
    <s v="Low Risk"/>
    <n v="7"/>
    <s v="6-11 bulan"/>
  </r>
  <r>
    <s v="KRM02729"/>
    <d v="2026-05-21T00:00:00"/>
    <x v="4"/>
    <s v="Agus Hartono"/>
    <s v="39861108837419"/>
    <n v="41"/>
    <s v="Perempuan"/>
    <x v="1"/>
    <n v="7648000"/>
    <n v="0.25966265690376567"/>
    <x v="15"/>
    <s v="DKI Jakarta"/>
    <x v="0"/>
    <s v="Scoopy"/>
    <s v="Matic Stylish"/>
    <n v="24486000"/>
    <n v="3673000"/>
    <s v="Medium"/>
    <n v="0.15"/>
    <x v="0"/>
    <n v="0.14499999999999999"/>
    <n v="1985900"/>
    <n v="23831000"/>
    <x v="0"/>
    <x v="0"/>
    <n v="0"/>
    <n v="0"/>
    <n v="1"/>
    <s v="approved"/>
    <n v="2"/>
    <n v="2"/>
    <n v="1"/>
    <n v="0"/>
    <n v="5"/>
    <s v="Low Risk"/>
    <n v="5"/>
    <s v="0-5 bulan"/>
  </r>
  <r>
    <s v="KRM02730"/>
    <d v="2026-03-01T00:00:00"/>
    <x v="1"/>
    <s v="Ahmad Cahyono"/>
    <s v="40121509641632"/>
    <n v="42"/>
    <s v="Perempuan"/>
    <x v="5"/>
    <n v="3450000"/>
    <n v="0.30791304347826087"/>
    <x v="8"/>
    <s v="Banten"/>
    <x v="1"/>
    <s v="Mio M3"/>
    <s v="Matic Entry"/>
    <n v="18478000"/>
    <n v="2772000"/>
    <s v="Medium"/>
    <n v="0.15"/>
    <x v="3"/>
    <n v="0.14499999999999999"/>
    <n v="1062300"/>
    <n v="19122000"/>
    <x v="1"/>
    <x v="3"/>
    <n v="16"/>
    <n v="1"/>
    <n v="3"/>
    <m/>
    <n v="3"/>
    <n v="2"/>
    <n v="1"/>
    <n v="2"/>
    <n v="8"/>
    <s v="Medium Risk"/>
    <n v="7"/>
    <s v="6-11 bulan"/>
  </r>
  <r>
    <s v="KRM02731"/>
    <d v="2026-04-09T00:00:00"/>
    <x v="2"/>
    <s v="Nia Purnama"/>
    <s v="41342406638603"/>
    <n v="45"/>
    <s v="Lakilaki"/>
    <x v="0"/>
    <n v="4996000"/>
    <n v="0.13224579663730984"/>
    <x v="3"/>
    <s v="Sulawesi Selatan"/>
    <x v="1"/>
    <s v="Freego"/>
    <s v="Matic Mid"/>
    <n v="22101000"/>
    <n v="5525000"/>
    <s v="Medium"/>
    <n v="0.25"/>
    <x v="4"/>
    <n v="0.14499999999999999"/>
    <n v="660700"/>
    <n v="23787000"/>
    <x v="0"/>
    <x v="1"/>
    <n v="36"/>
    <n v="1"/>
    <n v="2"/>
    <m/>
    <n v="1"/>
    <n v="2"/>
    <n v="2"/>
    <n v="2"/>
    <n v="7"/>
    <s v="Medium Risk"/>
    <n v="6"/>
    <s v="6-11 bulan"/>
  </r>
  <r>
    <s v="KRM02732"/>
    <d v="2026-02-05T00:00:00"/>
    <x v="3"/>
    <s v="Indah Wibowo"/>
    <s v="49802211565315"/>
    <n v="39"/>
    <s v="Perempuan"/>
    <x v="5"/>
    <n v="4015000"/>
    <n v="0.20047322540473225"/>
    <x v="11"/>
    <s v="Sumatera Utara"/>
    <x v="4"/>
    <s v="KLX 150"/>
    <s v="Trail"/>
    <n v="37330000"/>
    <n v="9333000"/>
    <s v="Medium"/>
    <n v="0.25"/>
    <x v="1"/>
    <n v="0.14499999999999999"/>
    <n v="804900"/>
    <n v="48295000"/>
    <x v="0"/>
    <x v="0"/>
    <n v="0"/>
    <n v="0"/>
    <n v="1"/>
    <m/>
    <n v="2"/>
    <n v="2"/>
    <n v="4"/>
    <n v="0"/>
    <n v="8"/>
    <s v="Medium Risk"/>
    <n v="8"/>
    <s v="6-11 bulan"/>
  </r>
  <r>
    <s v="KRM02733"/>
    <d v="2026-01-24T00:00:00"/>
    <x v="5"/>
    <s v="Yusuf Purnama"/>
    <s v="48151606719102"/>
    <n v="49"/>
    <s v="Perempuan"/>
    <x v="0"/>
    <n v="7437000"/>
    <n v="7.6684146833400565E-2"/>
    <x v="4"/>
    <s v="Kalimantan Selatan"/>
    <x v="0"/>
    <s v="Genio"/>
    <s v="Matic Entry"/>
    <n v="19252000"/>
    <n v="1925000"/>
    <s v="Low"/>
    <n v="0.1"/>
    <x v="2"/>
    <n v="0.14499999999999999"/>
    <n v="570300"/>
    <n v="27376000"/>
    <x v="0"/>
    <x v="0"/>
    <n v="0"/>
    <n v="0"/>
    <n v="1"/>
    <m/>
    <n v="1"/>
    <n v="3"/>
    <n v="3"/>
    <n v="0"/>
    <n v="7"/>
    <s v="Medium Risk"/>
    <n v="8"/>
    <s v="6-11 bulan"/>
  </r>
  <r>
    <s v="KRM02734"/>
    <d v="2026-01-13T00:00:00"/>
    <x v="5"/>
    <s v="Rahmat Hidayah"/>
    <s v="98701908519213"/>
    <n v="21"/>
    <s v="Perempuan"/>
    <x v="0"/>
    <n v="4722000"/>
    <n v="0.13663701821262178"/>
    <x v="16"/>
    <s v="Jawa Timur"/>
    <x v="1"/>
    <s v="Freego"/>
    <s v="Matic Mid"/>
    <n v="23061000"/>
    <n v="3459000"/>
    <s v="Medium"/>
    <n v="0.15"/>
    <x v="2"/>
    <n v="0.14499999999999999"/>
    <n v="645200"/>
    <n v="30971000"/>
    <x v="0"/>
    <x v="0"/>
    <n v="0"/>
    <n v="0"/>
    <n v="1"/>
    <s v="survey ulang"/>
    <n v="1"/>
    <n v="2"/>
    <n v="3"/>
    <n v="0"/>
    <n v="6"/>
    <s v="Low Risk"/>
    <n v="9"/>
    <s v="6-11 bulan"/>
  </r>
  <r>
    <s v="KRM02735"/>
    <d v="2026-02-15T00:00:00"/>
    <x v="3"/>
    <s v="Indah Saputra"/>
    <s v="47582404729889"/>
    <n v="49"/>
    <s v="Perempuan"/>
    <x v="6"/>
    <n v="4031000"/>
    <n v="0.36566608781939963"/>
    <x v="1"/>
    <s v="Sumatera Selatan"/>
    <x v="0"/>
    <s v="CB150R"/>
    <s v="Sport"/>
    <n v="31131000"/>
    <n v="9339000"/>
    <s v="High"/>
    <n v="0.3"/>
    <x v="3"/>
    <n v="0.14499999999999999"/>
    <n v="1474000"/>
    <n v="26532000"/>
    <x v="0"/>
    <x v="0"/>
    <n v="0"/>
    <n v="0"/>
    <n v="1"/>
    <s v="approved"/>
    <n v="3"/>
    <n v="1"/>
    <n v="1"/>
    <n v="0"/>
    <n v="5"/>
    <s v="Low Risk"/>
    <n v="8"/>
    <s v="6-11 bulan"/>
  </r>
  <r>
    <s v="KRM02736"/>
    <d v="2026-03-24T00:00:00"/>
    <x v="1"/>
    <s v="Lestari Prasetyo"/>
    <s v="72251902565335"/>
    <n v="41"/>
    <s v="Perempuan"/>
    <x v="8"/>
    <n v="2532000"/>
    <n v="0.18372827804107425"/>
    <x v="16"/>
    <s v="Jawa Timur"/>
    <x v="0"/>
    <s v="Beat Street"/>
    <s v="Matic Entry"/>
    <n v="17955000"/>
    <n v="6284000"/>
    <s v="High"/>
    <n v="0.35"/>
    <x v="4"/>
    <n v="0.14499999999999999"/>
    <n v="465200"/>
    <n v="16749000"/>
    <x v="0"/>
    <x v="0"/>
    <n v="0"/>
    <n v="0"/>
    <n v="1"/>
    <s v="ok"/>
    <n v="1"/>
    <n v="1"/>
    <n v="2"/>
    <n v="0"/>
    <n v="4"/>
    <s v="Low Risk"/>
    <n v="6"/>
    <s v="6-11 bulan"/>
  </r>
  <r>
    <s v="KRM02737"/>
    <d v="2026-05-18T00:00:00"/>
    <x v="4"/>
    <s v="Ahmad Purnama"/>
    <s v="40781905871876"/>
    <n v="52"/>
    <s v="Lakilaki"/>
    <x v="1"/>
    <n v="9416000"/>
    <n v="0.49697323704333052"/>
    <x v="4"/>
    <s v="Kalimantan Selatan"/>
    <x v="1"/>
    <s v="XMAX 250"/>
    <s v="Maxi Scooter"/>
    <n v="61304000"/>
    <n v="12261000"/>
    <s v="Medium"/>
    <n v="0.2"/>
    <x v="0"/>
    <n v="0.14499999999999999"/>
    <n v="4679500"/>
    <n v="56155000"/>
    <x v="0"/>
    <x v="0"/>
    <n v="0"/>
    <n v="0"/>
    <n v="1"/>
    <m/>
    <n v="4"/>
    <n v="2"/>
    <n v="1"/>
    <n v="0"/>
    <n v="7"/>
    <s v="Medium Risk"/>
    <n v="5"/>
    <s v="0-5 bulan"/>
  </r>
  <r>
    <s v="KRM02738"/>
    <d v="2026-05-14T00:00:00"/>
    <x v="4"/>
    <s v="Budi Hartono"/>
    <s v="80671011624392"/>
    <n v="39"/>
    <s v="Lakilaki"/>
    <x v="0"/>
    <n v="5319000"/>
    <n v="0.24359842075578117"/>
    <x v="14"/>
    <s v="DKI Jakarta"/>
    <x v="1"/>
    <s v="MT15"/>
    <s v="Sport Naked"/>
    <n v="38242000"/>
    <n v="5736000"/>
    <s v="Medium"/>
    <n v="0.15"/>
    <x v="4"/>
    <n v="0.14499999999999999"/>
    <n v="1295700"/>
    <n v="46646000"/>
    <x v="0"/>
    <x v="0"/>
    <n v="0"/>
    <n v="0"/>
    <n v="1"/>
    <s v="survey ulang"/>
    <n v="2"/>
    <n v="2"/>
    <n v="2"/>
    <n v="0"/>
    <n v="6"/>
    <s v="Low Risk"/>
    <n v="5"/>
    <s v="0-5 bulan"/>
  </r>
  <r>
    <s v="KRM02739"/>
    <d v="2026-03-29T00:00:00"/>
    <x v="1"/>
    <s v="Lestari Santoso"/>
    <s v="70412004915090"/>
    <n v="44"/>
    <s v="Lakilaki"/>
    <x v="9"/>
    <n v="5519000"/>
    <n v="0.17847436129733649"/>
    <x v="6"/>
    <s v="DIY"/>
    <x v="0"/>
    <s v="CB150R"/>
    <s v="Sport"/>
    <n v="30889000"/>
    <n v="6178000"/>
    <s v="Medium"/>
    <n v="0.2"/>
    <x v="4"/>
    <n v="0.14499999999999999"/>
    <n v="985000"/>
    <n v="35460000"/>
    <x v="0"/>
    <x v="0"/>
    <n v="0"/>
    <n v="0"/>
    <n v="1"/>
    <s v="approved"/>
    <n v="1"/>
    <n v="2"/>
    <n v="2"/>
    <n v="0"/>
    <n v="5"/>
    <s v="Low Risk"/>
    <n v="6"/>
    <s v="6-11 bulan"/>
  </r>
  <r>
    <s v="KRM02740"/>
    <d v="2026-04-22T00:00:00"/>
    <x v="2"/>
    <s v="Dani Saputra"/>
    <s v="40351003859290"/>
    <n v="29"/>
    <s v="Lakilaki"/>
    <x v="1"/>
    <n v="14171000"/>
    <n v="6.2522052078187854E-2"/>
    <x v="16"/>
    <s v="Jawa Timur"/>
    <x v="1"/>
    <s v="Lexi LX 155"/>
    <s v="Matic Mid"/>
    <n v="27474000"/>
    <n v="10990000"/>
    <s v="High"/>
    <n v="0.4"/>
    <x v="5"/>
    <n v="0.14499999999999999"/>
    <n v="886000"/>
    <n v="21264000"/>
    <x v="0"/>
    <x v="0"/>
    <n v="0"/>
    <n v="0"/>
    <n v="1"/>
    <m/>
    <n v="1"/>
    <n v="1"/>
    <n v="1"/>
    <n v="0"/>
    <n v="3"/>
    <s v="Low Risk"/>
    <n v="6"/>
    <s v="6-11 bulan"/>
  </r>
  <r>
    <s v="KRM02741"/>
    <d v="2026-05-29T00:00:00"/>
    <x v="4"/>
    <s v="Wahyu Prasetyo"/>
    <s v="90382306506887"/>
    <n v="57"/>
    <s v="Lakilaki"/>
    <x v="0"/>
    <n v="6950000"/>
    <n v="0.23741007194244604"/>
    <x v="0"/>
    <s v="Bali"/>
    <x v="1"/>
    <s v="MT15"/>
    <s v="Sport Naked"/>
    <n v="38373000"/>
    <n v="7675000"/>
    <s v="Medium"/>
    <n v="0.2"/>
    <x v="5"/>
    <n v="0.14499999999999999"/>
    <n v="1650000"/>
    <n v="39601000"/>
    <x v="0"/>
    <x v="0"/>
    <n v="0"/>
    <n v="0"/>
    <n v="1"/>
    <s v="ok"/>
    <n v="2"/>
    <n v="2"/>
    <n v="1"/>
    <n v="0"/>
    <n v="5"/>
    <s v="Low Risk"/>
    <n v="4"/>
    <s v="0-5 bulan"/>
  </r>
  <r>
    <s v="KRM02742"/>
    <d v="2026-04-21T00:00:00"/>
    <x v="2"/>
    <s v="Tri Prasetyo"/>
    <s v="32632709892765"/>
    <n v="46"/>
    <s v="Perempuan"/>
    <x v="1"/>
    <n v="13501000"/>
    <n v="3.9856306940226648E-2"/>
    <x v="0"/>
    <s v="Bali"/>
    <x v="2"/>
    <s v="Address"/>
    <s v="Matic Mid"/>
    <n v="20797000"/>
    <n v="2080000"/>
    <s v="Low"/>
    <n v="0.1"/>
    <x v="1"/>
    <n v="0.14499999999999999"/>
    <n v="538100"/>
    <n v="32286000"/>
    <x v="0"/>
    <x v="0"/>
    <n v="0"/>
    <n v="0"/>
    <n v="1"/>
    <m/>
    <n v="1"/>
    <n v="3"/>
    <n v="4"/>
    <n v="0"/>
    <n v="8"/>
    <s v="Medium Risk"/>
    <n v="6"/>
    <s v="6-11 bulan"/>
  </r>
  <r>
    <s v="KRM02744"/>
    <d v="2026-04-23T00:00:00"/>
    <x v="2"/>
    <s v="Dewi Utami"/>
    <s v="36791311994280"/>
    <n v="24"/>
    <s v="Lakilaki"/>
    <x v="0"/>
    <n v="6612000"/>
    <n v="0.10775862068965517"/>
    <x v="16"/>
    <s v="Jawa Timur"/>
    <x v="1"/>
    <s v="Lexi LX 155"/>
    <s v="Matic Mid"/>
    <n v="27499000"/>
    <n v="9625000"/>
    <s v="High"/>
    <n v="0.35"/>
    <x v="4"/>
    <n v="0.14499999999999999"/>
    <n v="712500"/>
    <n v="25649000"/>
    <x v="0"/>
    <x v="0"/>
    <n v="0"/>
    <n v="0"/>
    <n v="1"/>
    <s v="verifikasi"/>
    <n v="1"/>
    <n v="1"/>
    <n v="2"/>
    <n v="0"/>
    <n v="4"/>
    <s v="Low Risk"/>
    <n v="5"/>
    <s v="0-5 bulan"/>
  </r>
  <r>
    <s v="KRM02745"/>
    <d v="2026-02-19T00:00:00"/>
    <x v="3"/>
    <s v="Rina Nugroho"/>
    <s v="64941212514364"/>
    <n v="30"/>
    <s v="Lakilaki"/>
    <x v="6"/>
    <n v="5246000"/>
    <n v="0.30590926420129622"/>
    <x v="17"/>
    <s v="Jawa Barat"/>
    <x v="0"/>
    <s v="Scoopy"/>
    <s v="Matic Stylish"/>
    <n v="24027000"/>
    <n v="7208000"/>
    <s v="High"/>
    <n v="0.3"/>
    <x v="0"/>
    <n v="0.14499999999999999"/>
    <n v="1604800"/>
    <n v="19258000"/>
    <x v="0"/>
    <x v="0"/>
    <n v="0"/>
    <n v="0"/>
    <n v="1"/>
    <s v="survey ulang"/>
    <n v="3"/>
    <n v="1"/>
    <n v="1"/>
    <n v="0"/>
    <n v="5"/>
    <s v="Low Risk"/>
    <n v="8"/>
    <s v="6-11 bulan"/>
  </r>
  <r>
    <s v="KRM02746"/>
    <d v="2026-01-10T00:00:00"/>
    <x v="5"/>
    <s v="Fitra Wibowo"/>
    <s v="56922405905655"/>
    <n v="27"/>
    <s v="Perempuan"/>
    <x v="1"/>
    <n v="5916000"/>
    <n v="0.10419202163624071"/>
    <x v="15"/>
    <s v="DKI Jakarta"/>
    <x v="0"/>
    <s v="Scoopy"/>
    <s v="Matic Stylish"/>
    <n v="23823000"/>
    <n v="2382000"/>
    <s v="Low"/>
    <n v="0.1"/>
    <x v="1"/>
    <n v="0.14499999999999999"/>
    <n v="616400"/>
    <n v="36986000"/>
    <x v="0"/>
    <x v="0"/>
    <n v="0"/>
    <n v="0"/>
    <n v="1"/>
    <s v="verifikasi"/>
    <n v="1"/>
    <n v="3"/>
    <n v="4"/>
    <n v="0"/>
    <n v="8"/>
    <s v="Medium Risk"/>
    <n v="9"/>
    <s v="6-11 bulan"/>
  </r>
  <r>
    <s v="KRM02747"/>
    <d v="2026-02-25T00:00:00"/>
    <x v="3"/>
    <s v="Eka Santoso"/>
    <s v="65961909627509"/>
    <n v="46"/>
    <s v="Perempuan"/>
    <x v="8"/>
    <n v="3494000"/>
    <n v="0.27796222095020034"/>
    <x v="1"/>
    <s v="Sumatera Selatan"/>
    <x v="0"/>
    <s v="Genio"/>
    <s v="Matic Entry"/>
    <n v="20076000"/>
    <n v="2008000"/>
    <s v="Low"/>
    <n v="0.1"/>
    <x v="5"/>
    <n v="0.14499999999999999"/>
    <n v="971200"/>
    <n v="23308000"/>
    <x v="0"/>
    <x v="0"/>
    <n v="0"/>
    <n v="0"/>
    <n v="1"/>
    <s v="verifikasi"/>
    <n v="2"/>
    <n v="3"/>
    <n v="1"/>
    <n v="0"/>
    <n v="6"/>
    <s v="Low Risk"/>
    <n v="7"/>
    <s v="6-11 bulan"/>
  </r>
  <r>
    <s v="KRM02748"/>
    <d v="2026-02-13T00:00:00"/>
    <x v="3"/>
    <s v="Maya Hartono"/>
    <s v="35482404818119"/>
    <n v="38"/>
    <s v="Lakilaki"/>
    <x v="6"/>
    <n v="6256000"/>
    <n v="0.28606138107416879"/>
    <x v="16"/>
    <s v="Jawa Timur"/>
    <x v="0"/>
    <s v="CB150R"/>
    <s v="Sport"/>
    <n v="31127000"/>
    <n v="4669000"/>
    <s v="Medium"/>
    <n v="0.15"/>
    <x v="3"/>
    <n v="0.14499999999999999"/>
    <n v="1789600"/>
    <n v="32213000"/>
    <x v="0"/>
    <x v="0"/>
    <n v="0"/>
    <n v="0"/>
    <n v="1"/>
    <s v="data kurang"/>
    <n v="2"/>
    <n v="2"/>
    <n v="1"/>
    <n v="0"/>
    <n v="5"/>
    <s v="Low Risk"/>
    <n v="8"/>
    <s v="6-11 bulan"/>
  </r>
  <r>
    <s v="KRM02749"/>
    <d v="2026-06-15T00:00:00"/>
    <x v="0"/>
    <s v="Yusuf Sari"/>
    <s v="64261103945829"/>
    <n v="49"/>
    <s v="Lakilaki"/>
    <x v="8"/>
    <n v="3910000"/>
    <n v="0.17115089514066495"/>
    <x v="0"/>
    <s v="Bali"/>
    <x v="0"/>
    <s v="Vario 125"/>
    <s v="Matic Mid"/>
    <n v="25827000"/>
    <n v="9040000"/>
    <s v="High"/>
    <n v="0.35"/>
    <x v="4"/>
    <n v="0.14499999999999999"/>
    <n v="669200"/>
    <n v="24090000"/>
    <x v="0"/>
    <x v="0"/>
    <n v="0"/>
    <n v="0"/>
    <n v="1"/>
    <s v="approved"/>
    <n v="1"/>
    <n v="1"/>
    <n v="2"/>
    <n v="0"/>
    <n v="4"/>
    <s v="Low Risk"/>
    <n v="4"/>
    <s v="0-5 bulan"/>
  </r>
  <r>
    <s v="KRM02750"/>
    <d v="2026-01-09T00:00:00"/>
    <x v="5"/>
    <s v="Rina Nugroho"/>
    <s v="75191508958763"/>
    <n v="36"/>
    <s v="Perempuan"/>
    <x v="9"/>
    <n v="6195000"/>
    <n v="5.5964487489911216E-2"/>
    <x v="5"/>
    <s v="Kalimantan Timur"/>
    <x v="3"/>
    <s v="Dazz"/>
    <s v="Matic Entry"/>
    <n v="16203000"/>
    <n v="5671000"/>
    <s v="High"/>
    <n v="0.35"/>
    <x v="2"/>
    <n v="0.14499999999999999"/>
    <n v="346700"/>
    <n v="16641000"/>
    <x v="0"/>
    <x v="0"/>
    <n v="0"/>
    <n v="0"/>
    <n v="1"/>
    <m/>
    <n v="1"/>
    <n v="1"/>
    <n v="3"/>
    <n v="0"/>
    <n v="5"/>
    <s v="Low Risk"/>
    <n v="9"/>
    <s v="6-11 bulan"/>
  </r>
  <r>
    <s v="KRM02751"/>
    <d v="2026-01-06T00:00:00"/>
    <x v="5"/>
    <s v="Fajar Purnama"/>
    <s v="35752501657942"/>
    <n v="51"/>
    <s v="Lakilaki"/>
    <x v="9"/>
    <n v="4861000"/>
    <n v="0.16352602345196462"/>
    <x v="6"/>
    <s v="DIY"/>
    <x v="1"/>
    <s v="MT15"/>
    <s v="Sport Naked"/>
    <n v="39500000"/>
    <n v="11850000"/>
    <s v="High"/>
    <n v="0.3"/>
    <x v="1"/>
    <n v="0.14499999999999999"/>
    <n v="794900"/>
    <n v="47696000"/>
    <x v="0"/>
    <x v="0"/>
    <n v="0"/>
    <n v="0"/>
    <n v="1"/>
    <s v="approved"/>
    <n v="1"/>
    <n v="1"/>
    <n v="4"/>
    <n v="0"/>
    <n v="6"/>
    <s v="Low Risk"/>
    <n v="9"/>
    <s v="6-11 bulan"/>
  </r>
  <r>
    <s v="KRM02752"/>
    <d v="2026-05-27T00:00:00"/>
    <x v="4"/>
    <s v="Reza Prasetyo"/>
    <s v="97622609622067"/>
    <n v="55"/>
    <s v="Perempuan"/>
    <x v="5"/>
    <n v="4984000"/>
    <n v="0.29012841091492775"/>
    <x v="17"/>
    <s v="Jawa Barat"/>
    <x v="0"/>
    <s v="Vario 160"/>
    <s v="Matic Mid"/>
    <n v="30540000"/>
    <n v="9162000"/>
    <s v="High"/>
    <n v="0.3"/>
    <x v="3"/>
    <n v="0.14499999999999999"/>
    <n v="1446000"/>
    <n v="26028000"/>
    <x v="0"/>
    <x v="0"/>
    <n v="0"/>
    <n v="0"/>
    <n v="1"/>
    <s v="ok"/>
    <n v="2"/>
    <n v="1"/>
    <n v="1"/>
    <n v="0"/>
    <n v="4"/>
    <s v="Low Risk"/>
    <n v="4"/>
    <s v="0-5 bulan"/>
  </r>
  <r>
    <s v="KRM02753"/>
    <d v="2026-04-24T00:00:00"/>
    <x v="2"/>
    <s v="Rina Hakim"/>
    <s v="78522811606181"/>
    <n v="39"/>
    <s v="Perempuan"/>
    <x v="8"/>
    <n v="3835000"/>
    <n v="0.32638852672750979"/>
    <x v="2"/>
    <s v="Riau"/>
    <x v="1"/>
    <s v="Freego"/>
    <s v="Matic Mid"/>
    <n v="23133000"/>
    <n v="4627000"/>
    <s v="Medium"/>
    <n v="0.2"/>
    <x v="3"/>
    <n v="0.14499999999999999"/>
    <n v="1251700"/>
    <n v="22531000"/>
    <x v="0"/>
    <x v="0"/>
    <n v="0"/>
    <n v="0"/>
    <n v="1"/>
    <m/>
    <n v="3"/>
    <n v="2"/>
    <n v="1"/>
    <n v="0"/>
    <n v="6"/>
    <s v="Low Risk"/>
    <n v="5"/>
    <s v="0-5 bulan"/>
  </r>
  <r>
    <s v="KRM02754"/>
    <d v="2026-05-05T00:00:00"/>
    <x v="4"/>
    <s v="Eka Hidayah"/>
    <s v="57232008781938"/>
    <n v="45"/>
    <s v="Perempuan"/>
    <x v="0"/>
    <n v="6099000"/>
    <n v="0.36807673389080175"/>
    <x v="2"/>
    <s v="Riau"/>
    <x v="4"/>
    <s v="KLX 150"/>
    <s v="Trail"/>
    <n v="36877000"/>
    <n v="3688000"/>
    <s v="Low"/>
    <n v="0.1"/>
    <x v="3"/>
    <n v="0.14499999999999999"/>
    <n v="2244900"/>
    <n v="40407000"/>
    <x v="0"/>
    <x v="0"/>
    <n v="0"/>
    <n v="0"/>
    <n v="1"/>
    <m/>
    <n v="3"/>
    <n v="3"/>
    <n v="1"/>
    <n v="0"/>
    <n v="7"/>
    <s v="Medium Risk"/>
    <n v="5"/>
    <s v="0-5 bulan"/>
  </r>
  <r>
    <s v="KRM02755"/>
    <d v="2026-01-25T00:00:00"/>
    <x v="5"/>
    <s v="Agus Santoso"/>
    <s v="96521008589579"/>
    <n v="31"/>
    <s v="Lakilaki"/>
    <x v="2"/>
    <n v="2586000"/>
    <n v="0.23302397525135343"/>
    <x v="4"/>
    <s v="Kalimantan Selatan"/>
    <x v="0"/>
    <s v="Scoopy"/>
    <s v="Matic Stylish"/>
    <n v="23259000"/>
    <n v="8141000"/>
    <s v="High"/>
    <n v="0.35"/>
    <x v="4"/>
    <n v="0.14499999999999999"/>
    <n v="602600"/>
    <n v="21694000"/>
    <x v="0"/>
    <x v="0"/>
    <n v="0"/>
    <n v="0"/>
    <n v="1"/>
    <s v="data kurang"/>
    <n v="2"/>
    <n v="1"/>
    <n v="2"/>
    <n v="0"/>
    <n v="5"/>
    <s v="Low Risk"/>
    <n v="8"/>
    <s v="6-11 bulan"/>
  </r>
  <r>
    <s v="KRM02756"/>
    <d v="2026-01-09T00:00:00"/>
    <x v="5"/>
    <s v="Ahmad Susanti"/>
    <s v="81901003666105"/>
    <n v="52"/>
    <s v="Perempuan"/>
    <x v="1"/>
    <n v="13121000"/>
    <n v="0.23643015014099536"/>
    <x v="14"/>
    <s v="DKI Jakarta"/>
    <x v="1"/>
    <s v="MT15"/>
    <s v="Sport Naked"/>
    <n v="38250000"/>
    <n v="5738000"/>
    <s v="Medium"/>
    <n v="0.15"/>
    <x v="0"/>
    <n v="0.14499999999999999"/>
    <n v="3102200"/>
    <n v="37227000"/>
    <x v="0"/>
    <x v="0"/>
    <n v="0"/>
    <n v="0"/>
    <n v="1"/>
    <m/>
    <n v="2"/>
    <n v="2"/>
    <n v="1"/>
    <n v="0"/>
    <n v="5"/>
    <s v="Low Risk"/>
    <n v="9"/>
    <s v="6-11 bulan"/>
  </r>
  <r>
    <s v="KRM02757"/>
    <d v="2026-06-06T00:00:00"/>
    <x v="0"/>
    <s v="Putri Santoso"/>
    <s v="38281805553962"/>
    <n v="35"/>
    <s v="Lakilaki"/>
    <x v="4"/>
    <n v="5410000"/>
    <n v="0.36580406654343806"/>
    <x v="17"/>
    <s v="Jawa Barat"/>
    <x v="1"/>
    <s v="NMAX 155"/>
    <s v="Matic Premium"/>
    <n v="36572000"/>
    <n v="7314000"/>
    <s v="Medium"/>
    <n v="0.2"/>
    <x v="3"/>
    <n v="0.14499999999999999"/>
    <n v="1979000"/>
    <n v="35621000"/>
    <x v="0"/>
    <x v="0"/>
    <n v="0"/>
    <n v="0"/>
    <n v="1"/>
    <m/>
    <n v="3"/>
    <n v="2"/>
    <n v="1"/>
    <n v="0"/>
    <n v="6"/>
    <s v="Low Risk"/>
    <n v="4"/>
    <s v="0-5 bulan"/>
  </r>
  <r>
    <s v="KRM02758"/>
    <d v="2026-03-10T00:00:00"/>
    <x v="1"/>
    <s v="Eka Rahayu"/>
    <s v="68122212572094"/>
    <n v="35"/>
    <s v="Perempuan"/>
    <x v="9"/>
    <n v="4567000"/>
    <n v="0.23034814977008977"/>
    <x v="14"/>
    <s v="DKI Jakarta"/>
    <x v="1"/>
    <s v="R15"/>
    <s v="Sport"/>
    <n v="42611000"/>
    <n v="10653000"/>
    <s v="Medium"/>
    <n v="0.25"/>
    <x v="2"/>
    <n v="0.14499999999999999"/>
    <n v="1052000"/>
    <n v="50494000"/>
    <x v="0"/>
    <x v="0"/>
    <n v="0"/>
    <n v="0"/>
    <n v="1"/>
    <m/>
    <n v="2"/>
    <n v="2"/>
    <n v="3"/>
    <n v="0"/>
    <n v="7"/>
    <s v="Medium Risk"/>
    <n v="7"/>
    <s v="6-11 bulan"/>
  </r>
  <r>
    <s v="KRM02759"/>
    <d v="2026-09-02T00:00:00"/>
    <x v="8"/>
    <s v="Dian Hartono"/>
    <s v="91382408884219"/>
    <n v="56"/>
    <s v="Lakilaki"/>
    <x v="6"/>
    <n v="4329000"/>
    <n v="0.46798336798336798"/>
    <x v="5"/>
    <s v="Kalimantan Timur"/>
    <x v="0"/>
    <s v="PCX 160"/>
    <s v="Matic Premium"/>
    <n v="35237000"/>
    <n v="5286000"/>
    <s v="Medium"/>
    <n v="0.15"/>
    <x v="3"/>
    <n v="0.14499999999999999"/>
    <n v="2025900"/>
    <n v="36466000"/>
    <x v="0"/>
    <x v="0"/>
    <n v="0"/>
    <n v="0"/>
    <n v="1"/>
    <s v="approved"/>
    <n v="4"/>
    <n v="2"/>
    <n v="1"/>
    <n v="0"/>
    <n v="7"/>
    <s v="Medium Risk"/>
    <n v="1"/>
    <s v="0-5 bulan"/>
  </r>
  <r>
    <s v="KRM02760"/>
    <d v="2026-01-31T00:00:00"/>
    <x v="5"/>
    <s v="Eka Kusuma"/>
    <s v="92422903894624"/>
    <n v="22"/>
    <s v="Lakilaki"/>
    <x v="2"/>
    <n v="2839000"/>
    <n v="0.47090524832687564"/>
    <x v="10"/>
    <s v="Jawa Timur"/>
    <x v="0"/>
    <s v="Beat Street"/>
    <s v="Matic Entry"/>
    <n v="18681000"/>
    <n v="4670000"/>
    <s v="Medium"/>
    <n v="0.25"/>
    <x v="0"/>
    <n v="0.14499999999999999"/>
    <n v="1336900"/>
    <n v="16042000"/>
    <x v="0"/>
    <x v="0"/>
    <n v="0"/>
    <n v="0"/>
    <n v="1"/>
    <m/>
    <n v="4"/>
    <n v="2"/>
    <n v="1"/>
    <n v="0"/>
    <n v="7"/>
    <s v="Medium Risk"/>
    <n v="8"/>
    <s v="6-11 bulan"/>
  </r>
  <r>
    <s v="KRM02761"/>
    <d v="2026-02-04T00:00:00"/>
    <x v="3"/>
    <s v="Dani Kusuma"/>
    <s v="89342810784126"/>
    <n v="43"/>
    <s v="Perempuan"/>
    <x v="1"/>
    <n v="5583000"/>
    <n v="0.1015403904710729"/>
    <x v="19"/>
    <s v="Jawa Barat"/>
    <x v="0"/>
    <s v="CB150R"/>
    <s v="Sport"/>
    <n v="30334000"/>
    <n v="10617000"/>
    <s v="High"/>
    <n v="0.35"/>
    <x v="1"/>
    <n v="0.14499999999999999"/>
    <n v="566900"/>
    <n v="34013000"/>
    <x v="0"/>
    <x v="0"/>
    <n v="0"/>
    <n v="0"/>
    <n v="1"/>
    <s v="ok"/>
    <n v="1"/>
    <n v="1"/>
    <n v="4"/>
    <n v="0"/>
    <n v="6"/>
    <s v="Low Risk"/>
    <n v="8"/>
    <s v="6-11 bulan"/>
  </r>
  <r>
    <s v="KRM02762"/>
    <d v="2026-04-24T00:00:00"/>
    <x v="2"/>
    <s v="Ahmad Saputra"/>
    <s v="55482302902585"/>
    <n v="57"/>
    <s v="Perempuan"/>
    <x v="9"/>
    <n v="4737000"/>
    <n v="0.11401731053409331"/>
    <x v="20"/>
    <s v="DKI Jakarta"/>
    <x v="0"/>
    <s v="Beat Street"/>
    <s v="Matic Entry"/>
    <n v="18230000"/>
    <n v="1823000"/>
    <s v="Low"/>
    <n v="0.1"/>
    <x v="2"/>
    <n v="0.14499999999999999"/>
    <n v="540100"/>
    <n v="25923000"/>
    <x v="0"/>
    <x v="0"/>
    <n v="0"/>
    <n v="0"/>
    <n v="1"/>
    <s v="verifikasi"/>
    <n v="1"/>
    <n v="3"/>
    <n v="3"/>
    <n v="0"/>
    <n v="7"/>
    <s v="Medium Risk"/>
    <n v="5"/>
    <s v="0-5 bulan"/>
  </r>
  <r>
    <s v="KRM02763"/>
    <d v="2026-01-16T00:00:00"/>
    <x v="5"/>
    <s v="Budi Hidayah"/>
    <s v="81431103688842"/>
    <n v="45"/>
    <s v="Lakilaki"/>
    <x v="4"/>
    <n v="4850000"/>
    <n v="8.4845360824742269E-2"/>
    <x v="7"/>
    <s v="Jawa Barat"/>
    <x v="1"/>
    <s v="Mio M3"/>
    <s v="Matic Entry"/>
    <n v="17858000"/>
    <n v="5357000"/>
    <s v="High"/>
    <n v="0.3"/>
    <x v="2"/>
    <n v="0.14499999999999999"/>
    <n v="411500"/>
    <n v="19752000"/>
    <x v="0"/>
    <x v="0"/>
    <n v="0"/>
    <n v="0"/>
    <n v="1"/>
    <s v="verifikasi"/>
    <n v="1"/>
    <n v="1"/>
    <n v="3"/>
    <n v="0"/>
    <n v="5"/>
    <s v="Low Risk"/>
    <n v="9"/>
    <s v="6-11 bulan"/>
  </r>
  <r>
    <s v="KRM02764"/>
    <d v="2026-04-10T00:00:00"/>
    <x v="2"/>
    <s v="Sri Permata"/>
    <s v="66562901666130"/>
    <n v="52"/>
    <s v="Lakilaki"/>
    <x v="0"/>
    <n v="4609000"/>
    <n v="0.14857886743328272"/>
    <x v="19"/>
    <s v="Jawa Barat"/>
    <x v="0"/>
    <s v="Beat Street"/>
    <s v="Matic Entry"/>
    <n v="18202000"/>
    <n v="5461000"/>
    <s v="High"/>
    <n v="0.3"/>
    <x v="5"/>
    <n v="0.14499999999999999"/>
    <n v="684800"/>
    <n v="16436000"/>
    <x v="0"/>
    <x v="0"/>
    <n v="0"/>
    <n v="0"/>
    <n v="1"/>
    <m/>
    <n v="1"/>
    <n v="1"/>
    <n v="1"/>
    <n v="0"/>
    <n v="3"/>
    <s v="Low Risk"/>
    <n v="6"/>
    <s v="6-11 bulan"/>
  </r>
  <r>
    <s v="KRM02765"/>
    <d v="2026-03-02T00:00:00"/>
    <x v="1"/>
    <s v="Eka Hakim"/>
    <s v="38782312615930"/>
    <n v="22"/>
    <s v="Perempuan"/>
    <x v="9"/>
    <n v="5831000"/>
    <n v="0.40265820613959868"/>
    <x v="7"/>
    <s v="Jawa Barat"/>
    <x v="1"/>
    <s v="Lexi LX 155"/>
    <s v="Matic Mid"/>
    <n v="27341000"/>
    <n v="2734000"/>
    <s v="Low"/>
    <n v="0.1"/>
    <x v="0"/>
    <n v="0.14499999999999999"/>
    <n v="2347900"/>
    <n v="28175000"/>
    <x v="0"/>
    <x v="0"/>
    <n v="0"/>
    <n v="0"/>
    <n v="1"/>
    <s v="approved"/>
    <n v="4"/>
    <n v="3"/>
    <n v="1"/>
    <n v="0"/>
    <n v="8"/>
    <s v="Medium Risk"/>
    <n v="7"/>
    <s v="6-11 bulan"/>
  </r>
  <r>
    <s v="KRM02767"/>
    <d v="2026-02-11T00:00:00"/>
    <x v="3"/>
    <s v="Lestari Cahyono"/>
    <s v="93181809851415"/>
    <n v="28"/>
    <s v="Lakilaki"/>
    <x v="8"/>
    <n v="3027000"/>
    <n v="0.34010571522960026"/>
    <x v="6"/>
    <s v="DIY"/>
    <x v="3"/>
    <s v="Dazz"/>
    <s v="Matic Entry"/>
    <n v="16599000"/>
    <n v="5810000"/>
    <s v="High"/>
    <n v="0.35"/>
    <x v="0"/>
    <n v="0.14499999999999999"/>
    <n v="1029500"/>
    <n v="12354000"/>
    <x v="0"/>
    <x v="0"/>
    <n v="0"/>
    <n v="0"/>
    <n v="1"/>
    <s v="data kurang"/>
    <n v="3"/>
    <n v="1"/>
    <n v="1"/>
    <n v="0"/>
    <n v="5"/>
    <s v="Low Risk"/>
    <n v="8"/>
    <s v="6-11 bulan"/>
  </r>
  <r>
    <s v="KRM02768"/>
    <d v="2026-01-17T00:00:00"/>
    <x v="5"/>
    <s v="Fajar Kurniawan"/>
    <s v="45421505852733"/>
    <n v="43"/>
    <s v="Perempuan"/>
    <x v="4"/>
    <n v="7078000"/>
    <n v="0.11770274088725628"/>
    <x v="13"/>
    <s v="Jawa Barat"/>
    <x v="0"/>
    <s v="ADV 160"/>
    <s v="Adventure"/>
    <n v="41399000"/>
    <n v="12420000"/>
    <s v="High"/>
    <n v="0.3"/>
    <x v="1"/>
    <n v="0.14499999999999999"/>
    <n v="833100"/>
    <n v="49988000"/>
    <x v="0"/>
    <x v="0"/>
    <n v="0"/>
    <n v="0"/>
    <n v="1"/>
    <s v="survey ulang"/>
    <n v="1"/>
    <n v="1"/>
    <n v="4"/>
    <n v="0"/>
    <n v="6"/>
    <s v="Low Risk"/>
    <n v="9"/>
    <s v="6-11 bulan"/>
  </r>
  <r>
    <s v="KRM02769"/>
    <d v="2026-05-17T00:00:00"/>
    <x v="4"/>
    <s v="Rizky Wibowo"/>
    <s v="92512303774475"/>
    <n v="41"/>
    <s v="Lakilaki"/>
    <x v="0"/>
    <n v="7299000"/>
    <n v="9.6917385943279907E-2"/>
    <x v="9"/>
    <s v="Jawa Tengah"/>
    <x v="0"/>
    <s v="Beat Street"/>
    <s v="Matic Entry"/>
    <n v="18801000"/>
    <n v="5640000"/>
    <s v="High"/>
    <n v="0.3"/>
    <x v="5"/>
    <n v="0.14499999999999999"/>
    <n v="707400"/>
    <n v="16978000"/>
    <x v="0"/>
    <x v="0"/>
    <n v="0"/>
    <n v="0"/>
    <n v="1"/>
    <m/>
    <n v="1"/>
    <n v="1"/>
    <n v="1"/>
    <n v="0"/>
    <n v="3"/>
    <s v="Low Risk"/>
    <n v="5"/>
    <s v="0-5 bulan"/>
  </r>
  <r>
    <s v="KRM02770"/>
    <d v="2026-01-17T00:00:00"/>
    <x v="5"/>
    <s v="Yusuf Saputra"/>
    <s v="57372002578338"/>
    <n v="28"/>
    <s v="Perempuan"/>
    <x v="8"/>
    <n v="3822000"/>
    <n v="0.35732600732600733"/>
    <x v="3"/>
    <s v="Sulawesi Selatan"/>
    <x v="1"/>
    <s v="Freego"/>
    <s v="Matic Mid"/>
    <n v="22020000"/>
    <n v="7707000"/>
    <s v="High"/>
    <n v="0.35"/>
    <x v="0"/>
    <n v="0.14499999999999999"/>
    <n v="1365700"/>
    <n v="16389000"/>
    <x v="0"/>
    <x v="0"/>
    <n v="0"/>
    <n v="0"/>
    <n v="1"/>
    <m/>
    <n v="3"/>
    <n v="1"/>
    <n v="1"/>
    <n v="0"/>
    <n v="5"/>
    <s v="Low Risk"/>
    <n v="9"/>
    <s v="6-11 bulan"/>
  </r>
  <r>
    <s v="KRM02771"/>
    <d v="2026-01-26T00:00:00"/>
    <x v="5"/>
    <s v="Nurul Wibowo"/>
    <s v="83761103587531"/>
    <n v="23"/>
    <s v="Lakilaki"/>
    <x v="5"/>
    <n v="4329000"/>
    <n v="0.1413952413952414"/>
    <x v="20"/>
    <s v="DKI Jakarta"/>
    <x v="2"/>
    <s v="Address"/>
    <s v="Matic Mid"/>
    <n v="20474000"/>
    <n v="5119000"/>
    <s v="Medium"/>
    <n v="0.25"/>
    <x v="4"/>
    <n v="0.14499999999999999"/>
    <n v="612100"/>
    <n v="22035000"/>
    <x v="0"/>
    <x v="0"/>
    <n v="0"/>
    <n v="0"/>
    <n v="1"/>
    <m/>
    <n v="1"/>
    <n v="2"/>
    <n v="2"/>
    <n v="0"/>
    <n v="5"/>
    <s v="Low Risk"/>
    <n v="8"/>
    <s v="6-11 bulan"/>
  </r>
  <r>
    <s v="KRM02772"/>
    <d v="2026-05-14T00:00:00"/>
    <x v="4"/>
    <s v="Bagus Wijaya"/>
    <s v="85482010531058"/>
    <n v="37"/>
    <s v="Perempuan"/>
    <x v="1"/>
    <n v="4473000"/>
    <n v="0.19760786943885536"/>
    <x v="15"/>
    <s v="DKI Jakarta"/>
    <x v="0"/>
    <s v="Vario 160"/>
    <s v="Matic Mid"/>
    <n v="29835000"/>
    <n v="2983000"/>
    <s v="Low"/>
    <n v="0.1"/>
    <x v="2"/>
    <n v="0.14499999999999999"/>
    <n v="883900"/>
    <n v="42426000"/>
    <x v="0"/>
    <x v="0"/>
    <n v="0"/>
    <n v="0"/>
    <n v="1"/>
    <s v="approved"/>
    <n v="1"/>
    <n v="3"/>
    <n v="3"/>
    <n v="0"/>
    <n v="7"/>
    <s v="Medium Risk"/>
    <n v="5"/>
    <s v="0-5 bulan"/>
  </r>
  <r>
    <s v="KRM02773"/>
    <d v="2026-05-02T00:00:00"/>
    <x v="4"/>
    <s v="Lestari Utami"/>
    <s v="49461906677357"/>
    <n v="27"/>
    <s v="Lakilaki"/>
    <x v="0"/>
    <n v="6281000"/>
    <n v="0.28594172902404075"/>
    <x v="0"/>
    <s v="Bali"/>
    <x v="1"/>
    <s v="Aerox 155"/>
    <s v="Matic Sport"/>
    <n v="31372000"/>
    <n v="12549000"/>
    <s v="High"/>
    <n v="0.4"/>
    <x v="0"/>
    <n v="0.14499999999999999"/>
    <n v="1796000"/>
    <n v="21552000"/>
    <x v="0"/>
    <x v="0"/>
    <n v="0"/>
    <n v="0"/>
    <n v="1"/>
    <s v="approved"/>
    <n v="2"/>
    <n v="1"/>
    <n v="1"/>
    <n v="0"/>
    <n v="4"/>
    <s v="Low Risk"/>
    <n v="5"/>
    <s v="0-5 bulan"/>
  </r>
  <r>
    <s v="KRM02774"/>
    <d v="2026-04-27T00:00:00"/>
    <x v="2"/>
    <s v="Indah Cahyono"/>
    <s v="33741004831117"/>
    <n v="52"/>
    <s v="Lakilaki"/>
    <x v="0"/>
    <n v="5366000"/>
    <n v="0.15773387998509131"/>
    <x v="20"/>
    <s v="DKI Jakarta"/>
    <x v="0"/>
    <s v="Vario 160"/>
    <s v="Matic Mid"/>
    <n v="30334000"/>
    <n v="9100000"/>
    <s v="High"/>
    <n v="0.3"/>
    <x v="4"/>
    <n v="0.14499999999999999"/>
    <n v="846400"/>
    <n v="30471000"/>
    <x v="0"/>
    <x v="0"/>
    <n v="0"/>
    <n v="0"/>
    <n v="1"/>
    <m/>
    <n v="1"/>
    <n v="1"/>
    <n v="2"/>
    <n v="0"/>
    <n v="4"/>
    <s v="Low Risk"/>
    <n v="5"/>
    <s v="0-5 bulan"/>
  </r>
  <r>
    <s v="KRM02775"/>
    <d v="2026-04-14T00:00:00"/>
    <x v="2"/>
    <s v="Budi Susanti"/>
    <s v="72382403516390"/>
    <n v="23"/>
    <s v="Perempuan"/>
    <x v="9"/>
    <n v="6321000"/>
    <n v="0.32241733902863473"/>
    <x v="8"/>
    <s v="Banten"/>
    <x v="1"/>
    <s v="XMAX 250"/>
    <s v="Maxi Scooter"/>
    <n v="60151000"/>
    <n v="9023000"/>
    <s v="Medium"/>
    <n v="0.15"/>
    <x v="4"/>
    <n v="0.14499999999999999"/>
    <n v="2038000"/>
    <n v="73368000"/>
    <x v="0"/>
    <x v="0"/>
    <n v="0"/>
    <n v="0"/>
    <n v="1"/>
    <s v="verifikasi"/>
    <n v="3"/>
    <n v="2"/>
    <n v="2"/>
    <n v="0"/>
    <n v="7"/>
    <s v="Medium Risk"/>
    <n v="6"/>
    <s v="6-11 bulan"/>
  </r>
  <r>
    <s v="KRM02776"/>
    <d v="2026-01-01T00:00:00"/>
    <x v="5"/>
    <s v="Reza Rahayu"/>
    <s v="46771101778307"/>
    <n v="36"/>
    <s v="Lakilaki"/>
    <x v="2"/>
    <n v="2903000"/>
    <n v="0.1374440234240441"/>
    <x v="0"/>
    <s v="Bali"/>
    <x v="0"/>
    <s v="Revo X"/>
    <s v="Bebek"/>
    <n v="17346000"/>
    <n v="3469000"/>
    <s v="Medium"/>
    <n v="0.2"/>
    <x v="1"/>
    <n v="0.14499999999999999"/>
    <n v="399000"/>
    <n v="23938000"/>
    <x v="0"/>
    <x v="0"/>
    <n v="0"/>
    <n v="0"/>
    <n v="1"/>
    <s v="survey ulang"/>
    <n v="1"/>
    <n v="2"/>
    <n v="4"/>
    <n v="0"/>
    <n v="7"/>
    <s v="Medium Risk"/>
    <n v="9"/>
    <s v="6-11 bulan"/>
  </r>
  <r>
    <s v="KRM02777"/>
    <d v="2026-02-04T00:00:00"/>
    <x v="3"/>
    <s v="Maya Saputra"/>
    <s v="53461812619534"/>
    <n v="22"/>
    <s v="Lakilaki"/>
    <x v="9"/>
    <n v="5138000"/>
    <n v="0.39696379914363566"/>
    <x v="17"/>
    <s v="Jawa Barat"/>
    <x v="4"/>
    <s v="KLX 150"/>
    <s v="Trail"/>
    <n v="37693000"/>
    <n v="7539000"/>
    <s v="Medium"/>
    <n v="0.2"/>
    <x v="3"/>
    <n v="0.14499999999999999"/>
    <n v="2039600"/>
    <n v="36712000"/>
    <x v="0"/>
    <x v="0"/>
    <n v="0"/>
    <n v="0"/>
    <n v="1"/>
    <s v="data kurang"/>
    <n v="3"/>
    <n v="2"/>
    <n v="1"/>
    <n v="0"/>
    <n v="6"/>
    <s v="Low Risk"/>
    <n v="8"/>
    <s v="6-11 bulan"/>
  </r>
  <r>
    <s v="KRM02778"/>
    <d v="2026-06-01T00:00:00"/>
    <x v="0"/>
    <s v="Reza Hakim"/>
    <s v="41991904974906"/>
    <n v="43"/>
    <s v="Lakilaki"/>
    <x v="6"/>
    <n v="4740000"/>
    <n v="0.30261603375527424"/>
    <x v="1"/>
    <s v="Sumatera Selatan"/>
    <x v="0"/>
    <s v="CB150R"/>
    <s v="Sport"/>
    <n v="30295000"/>
    <n v="9089000"/>
    <s v="High"/>
    <n v="0.3"/>
    <x v="3"/>
    <n v="0.14499999999999999"/>
    <n v="1434400"/>
    <n v="25818000"/>
    <x v="1"/>
    <x v="3"/>
    <n v="28"/>
    <n v="1"/>
    <n v="3"/>
    <m/>
    <n v="3"/>
    <n v="1"/>
    <n v="1"/>
    <n v="2"/>
    <n v="7"/>
    <s v="Medium Risk"/>
    <n v="4"/>
    <s v="0-5 bulan"/>
  </r>
  <r>
    <s v="KRM02779"/>
    <d v="2026-05-19T00:00:00"/>
    <x v="4"/>
    <s v="Nurul Santoso"/>
    <s v="38122808656260"/>
    <n v="21"/>
    <s v="Perempuan"/>
    <x v="9"/>
    <n v="5338000"/>
    <n v="0.15243536905207944"/>
    <x v="9"/>
    <s v="Jawa Tengah"/>
    <x v="0"/>
    <s v="PCX 160"/>
    <s v="Matic Premium"/>
    <n v="35315000"/>
    <n v="10595000"/>
    <s v="High"/>
    <n v="0.3"/>
    <x v="2"/>
    <n v="0.14499999999999999"/>
    <n v="813700"/>
    <n v="39058000"/>
    <x v="0"/>
    <x v="0"/>
    <n v="0"/>
    <n v="0"/>
    <n v="1"/>
    <s v="approved"/>
    <n v="1"/>
    <n v="1"/>
    <n v="3"/>
    <n v="0"/>
    <n v="5"/>
    <s v="Low Risk"/>
    <n v="5"/>
    <s v="0-5 bulan"/>
  </r>
  <r>
    <s v="KRM02780"/>
    <d v="2026-02-06T00:00:00"/>
    <x v="3"/>
    <s v="Dewi Purnama"/>
    <s v="88371501951283"/>
    <n v="33"/>
    <s v="Lakilaki"/>
    <x v="1"/>
    <n v="9947000"/>
    <n v="0.10460440333768975"/>
    <x v="6"/>
    <s v="DIY"/>
    <x v="3"/>
    <s v="Dazz"/>
    <s v="Matic Entry"/>
    <n v="15579000"/>
    <n v="4674000"/>
    <s v="High"/>
    <n v="0.3"/>
    <x v="0"/>
    <n v="0.14499999999999999"/>
    <n v="1040500"/>
    <n v="12486000"/>
    <x v="0"/>
    <x v="0"/>
    <n v="0"/>
    <n v="0"/>
    <n v="1"/>
    <m/>
    <n v="1"/>
    <n v="1"/>
    <n v="1"/>
    <n v="0"/>
    <n v="3"/>
    <s v="Low Risk"/>
    <n v="8"/>
    <s v="6-11 bulan"/>
  </r>
  <r>
    <s v="KRM02781"/>
    <d v="2026-05-30T00:00:00"/>
    <x v="4"/>
    <s v="Rizky Kurniawan"/>
    <s v="88882810661161"/>
    <n v="58"/>
    <s v="Lakilaki"/>
    <x v="9"/>
    <n v="5032000"/>
    <n v="0.15616057233704292"/>
    <x v="15"/>
    <s v="DKI Jakarta"/>
    <x v="4"/>
    <s v="KLX 150"/>
    <s v="Trail"/>
    <n v="36727000"/>
    <n v="12854000"/>
    <s v="High"/>
    <n v="0.35"/>
    <x v="2"/>
    <n v="0.14499999999999999"/>
    <n v="785800"/>
    <n v="37719000"/>
    <x v="0"/>
    <x v="0"/>
    <n v="0"/>
    <n v="0"/>
    <n v="1"/>
    <m/>
    <n v="1"/>
    <n v="1"/>
    <n v="3"/>
    <n v="0"/>
    <n v="5"/>
    <s v="Low Risk"/>
    <n v="4"/>
    <s v="0-5 bulan"/>
  </r>
  <r>
    <s v="KRM02782"/>
    <d v="2026-04-25T00:00:00"/>
    <x v="2"/>
    <s v="Eka Rahayu"/>
    <s v="69421106744661"/>
    <n v="24"/>
    <s v="Perempuan"/>
    <x v="4"/>
    <n v="7444000"/>
    <n v="6.2332079527135952E-2"/>
    <x v="1"/>
    <s v="Sumatera Selatan"/>
    <x v="0"/>
    <s v="Genio"/>
    <s v="Matic Entry"/>
    <n v="19398000"/>
    <n v="7759000"/>
    <s v="High"/>
    <n v="0.4"/>
    <x v="4"/>
    <n v="0.14499999999999999"/>
    <n v="464000"/>
    <n v="16702000"/>
    <x v="0"/>
    <x v="0"/>
    <n v="0"/>
    <n v="0"/>
    <n v="1"/>
    <m/>
    <n v="1"/>
    <n v="1"/>
    <n v="2"/>
    <n v="0"/>
    <n v="4"/>
    <s v="Low Risk"/>
    <n v="5"/>
    <s v="0-5 bulan"/>
  </r>
  <r>
    <s v="KRM02783"/>
    <d v="2026-01-20T00:00:00"/>
    <x v="5"/>
    <s v="Joko Utami"/>
    <s v="50481405782593"/>
    <n v="49"/>
    <s v="Lakilaki"/>
    <x v="8"/>
    <n v="3750000"/>
    <n v="0.25298666666666669"/>
    <x v="8"/>
    <s v="Banten"/>
    <x v="1"/>
    <s v="NMAX 155"/>
    <s v="Matic Premium"/>
    <n v="36663000"/>
    <n v="3666000"/>
    <s v="Low"/>
    <n v="0.1"/>
    <x v="1"/>
    <n v="0.14499999999999999"/>
    <n v="948700"/>
    <n v="56919000"/>
    <x v="0"/>
    <x v="0"/>
    <n v="0"/>
    <n v="0"/>
    <n v="1"/>
    <m/>
    <n v="2"/>
    <n v="3"/>
    <n v="4"/>
    <n v="0"/>
    <n v="9"/>
    <s v="High Risk"/>
    <n v="9"/>
    <s v="6-11 bulan"/>
  </r>
  <r>
    <s v="KRM02784"/>
    <d v="2026-04-13T00:00:00"/>
    <x v="2"/>
    <s v="Agus Permata"/>
    <s v="34761204511344"/>
    <n v="33"/>
    <s v="Perempuan"/>
    <x v="2"/>
    <n v="1823000"/>
    <n v="0.76319253976961055"/>
    <x v="15"/>
    <s v="DKI Jakarta"/>
    <x v="0"/>
    <s v="CB150R"/>
    <s v="Sport"/>
    <n v="30453000"/>
    <n v="4568000"/>
    <s v="Medium"/>
    <n v="0.15"/>
    <x v="5"/>
    <n v="0.14499999999999999"/>
    <n v="1391300"/>
    <n v="33391000"/>
    <x v="0"/>
    <x v="0"/>
    <n v="0"/>
    <n v="0"/>
    <n v="1"/>
    <s v="verifikasi"/>
    <n v="4"/>
    <n v="2"/>
    <n v="1"/>
    <n v="0"/>
    <n v="7"/>
    <s v="Medium Risk"/>
    <n v="6"/>
    <s v="6-11 bulan"/>
  </r>
  <r>
    <s v="KRM02785"/>
    <d v="2026-01-17T00:00:00"/>
    <x v="5"/>
    <s v="Lestari Rahayu"/>
    <s v="49781508759572"/>
    <n v="23"/>
    <s v="Perempuan"/>
    <x v="1"/>
    <n v="5735000"/>
    <n v="8.8491717523975583E-2"/>
    <x v="13"/>
    <s v="Jawa Barat"/>
    <x v="1"/>
    <s v="Mio M3"/>
    <s v="Matic Entry"/>
    <n v="18190000"/>
    <n v="5457000"/>
    <s v="High"/>
    <n v="0.3"/>
    <x v="4"/>
    <n v="0.14499999999999999"/>
    <n v="507500"/>
    <n v="18271000"/>
    <x v="0"/>
    <x v="0"/>
    <n v="0"/>
    <n v="0"/>
    <n v="1"/>
    <s v="ok"/>
    <n v="1"/>
    <n v="1"/>
    <n v="2"/>
    <n v="0"/>
    <n v="4"/>
    <s v="Low Risk"/>
    <n v="9"/>
    <s v="6-11 bulan"/>
  </r>
  <r>
    <s v="KRM02786"/>
    <d v="2026-03-01T00:00:00"/>
    <x v="1"/>
    <s v="Fitra Wibowo"/>
    <s v="62031706967148"/>
    <n v="32"/>
    <s v="Lakilaki"/>
    <x v="0"/>
    <n v="6027000"/>
    <n v="0.14813339970134395"/>
    <x v="9"/>
    <s v="Jawa Tengah"/>
    <x v="1"/>
    <s v="Mio M3"/>
    <s v="Matic Entry"/>
    <n v="18456000"/>
    <n v="1846000"/>
    <s v="Low"/>
    <n v="0.1"/>
    <x v="5"/>
    <n v="0.14499999999999999"/>
    <n v="892800"/>
    <n v="21426000"/>
    <x v="0"/>
    <x v="0"/>
    <n v="0"/>
    <n v="0"/>
    <n v="1"/>
    <m/>
    <n v="1"/>
    <n v="3"/>
    <n v="1"/>
    <n v="0"/>
    <n v="5"/>
    <s v="Low Risk"/>
    <n v="7"/>
    <s v="6-11 bulan"/>
  </r>
  <r>
    <s v="KRM02787"/>
    <d v="2026-06-16T00:00:00"/>
    <x v="0"/>
    <s v="Siti Purnama"/>
    <s v="67172312521058"/>
    <n v="55"/>
    <s v="Perempuan"/>
    <x v="8"/>
    <n v="2977000"/>
    <n v="0.23721867651998657"/>
    <x v="7"/>
    <s v="Jawa Barat"/>
    <x v="0"/>
    <s v="Genio"/>
    <s v="Matic Entry"/>
    <n v="19685000"/>
    <n v="1969000"/>
    <s v="Low"/>
    <n v="0.1"/>
    <x v="4"/>
    <n v="0.14499999999999999"/>
    <n v="706200"/>
    <n v="25423000"/>
    <x v="0"/>
    <x v="0"/>
    <n v="0"/>
    <n v="0"/>
    <n v="1"/>
    <s v="approved"/>
    <n v="2"/>
    <n v="3"/>
    <n v="2"/>
    <n v="0"/>
    <n v="7"/>
    <s v="Medium Risk"/>
    <n v="4"/>
    <s v="0-5 bulan"/>
  </r>
  <r>
    <s v="KRM02788"/>
    <d v="2026-05-27T00:00:00"/>
    <x v="4"/>
    <s v="Tidak Diketahui"/>
    <s v="Invalid"/>
    <n v="34"/>
    <s v="Lakilaki"/>
    <x v="1"/>
    <n v="8936000"/>
    <n v="6.5857206803939125E-2"/>
    <x v="10"/>
    <s v="Jawa Timur"/>
    <x v="0"/>
    <s v="Revo X"/>
    <s v="Bebek"/>
    <n v="18453883"/>
    <n v="3691000"/>
    <s v="Medium"/>
    <n v="0.2"/>
    <x v="4"/>
    <n v="0.14499999999999999"/>
    <n v="588500"/>
    <n v="21185000"/>
    <x v="0"/>
    <x v="0"/>
    <n v="0"/>
    <n v="0"/>
    <n v="1"/>
    <m/>
    <n v="1"/>
    <n v="2"/>
    <n v="2"/>
    <n v="0"/>
    <n v="5"/>
    <s v="Low Risk"/>
    <n v="4"/>
    <s v="0-5 bulan"/>
  </r>
  <r>
    <s v="KRM02789"/>
    <d v="2026-01-31T00:00:00"/>
    <x v="5"/>
    <s v="Lestari Lestari"/>
    <s v="58342506724175"/>
    <n v="33"/>
    <s v="Perempuan"/>
    <x v="4"/>
    <n v="5370000"/>
    <n v="0.11733705772811918"/>
    <x v="6"/>
    <s v="DIY"/>
    <x v="3"/>
    <s v="Dazz"/>
    <s v="Matic Entry"/>
    <n v="15631000"/>
    <n v="3908000"/>
    <s v="Medium"/>
    <n v="0.25"/>
    <x v="5"/>
    <n v="0.14499999999999999"/>
    <n v="630100"/>
    <n v="15123000"/>
    <x v="0"/>
    <x v="0"/>
    <n v="0"/>
    <n v="0"/>
    <n v="1"/>
    <m/>
    <n v="1"/>
    <n v="2"/>
    <n v="1"/>
    <n v="0"/>
    <n v="4"/>
    <s v="Low Risk"/>
    <n v="8"/>
    <s v="6-11 bulan"/>
  </r>
  <r>
    <s v="KRM02790"/>
    <d v="2026-02-11T00:00:00"/>
    <x v="3"/>
    <s v="Budi Kurniawan"/>
    <s v="49412304632709"/>
    <n v="39"/>
    <s v="Perempuan"/>
    <x v="3"/>
    <n v="4389000"/>
    <n v="0.39377990430622012"/>
    <x v="10"/>
    <s v="Jawa Timur"/>
    <x v="2"/>
    <s v="Address"/>
    <s v="Matic Mid"/>
    <n v="21310000"/>
    <n v="3197000"/>
    <s v="Medium"/>
    <n v="0.15"/>
    <x v="0"/>
    <n v="0.14499999999999999"/>
    <n v="1728300"/>
    <n v="20740000"/>
    <x v="0"/>
    <x v="0"/>
    <n v="0"/>
    <n v="0"/>
    <n v="1"/>
    <s v="ok"/>
    <n v="3"/>
    <n v="2"/>
    <n v="1"/>
    <n v="0"/>
    <n v="6"/>
    <s v="Low Risk"/>
    <n v="8"/>
    <s v="6-11 bulan"/>
  </r>
  <r>
    <s v="KRM02791"/>
    <d v="2026-04-14T00:00:00"/>
    <x v="2"/>
    <s v="Rahmat Hartono"/>
    <s v="72121609963679"/>
    <n v="24"/>
    <s v="Perempuan"/>
    <x v="7"/>
    <n v="4199000"/>
    <n v="0.38132888783043584"/>
    <x v="9"/>
    <s v="Jawa Tengah"/>
    <x v="1"/>
    <s v="NMAX 155"/>
    <s v="Matic Premium"/>
    <n v="36419000"/>
    <n v="12747000"/>
    <s v="High"/>
    <n v="0.35"/>
    <x v="3"/>
    <n v="0.14499999999999999"/>
    <n v="1601200"/>
    <n v="28821000"/>
    <x v="0"/>
    <x v="0"/>
    <n v="0"/>
    <n v="0"/>
    <n v="1"/>
    <m/>
    <n v="3"/>
    <n v="1"/>
    <n v="1"/>
    <n v="0"/>
    <n v="5"/>
    <s v="Low Risk"/>
    <n v="6"/>
    <s v="6-11 bulan"/>
  </r>
  <r>
    <s v="KRM02792"/>
    <d v="2026-06-12T00:00:00"/>
    <x v="0"/>
    <s v="Dani Nugroho"/>
    <s v="69901010996976"/>
    <n v="38"/>
    <s v="Perempuan"/>
    <x v="1"/>
    <n v="9640000"/>
    <n v="6.2334024896265564E-2"/>
    <x v="9"/>
    <s v="Jawa Tengah"/>
    <x v="2"/>
    <s v="Nex II"/>
    <s v="Matic Entry"/>
    <n v="17199000"/>
    <n v="6020000"/>
    <s v="High"/>
    <n v="0.35"/>
    <x v="5"/>
    <n v="0.14499999999999999"/>
    <n v="600900"/>
    <n v="14421000"/>
    <x v="0"/>
    <x v="0"/>
    <n v="0"/>
    <n v="0"/>
    <n v="1"/>
    <s v="survey ulang"/>
    <n v="1"/>
    <n v="1"/>
    <n v="1"/>
    <n v="0"/>
    <n v="3"/>
    <s v="Low Risk"/>
    <n v="4"/>
    <s v="0-5 bulan"/>
  </r>
  <r>
    <s v="KRM02793"/>
    <d v="2026-01-29T00:00:00"/>
    <x v="5"/>
    <s v="Nurul Purnama"/>
    <s v="59162704995590"/>
    <n v="38"/>
    <s v="Perempuan"/>
    <x v="6"/>
    <n v="6973000"/>
    <n v="0.10252402122472394"/>
    <x v="4"/>
    <s v="Kalimantan Selatan"/>
    <x v="1"/>
    <s v="NMAX 155"/>
    <s v="Matic Premium"/>
    <n v="36198000"/>
    <n v="14479000"/>
    <s v="High"/>
    <n v="0.4"/>
    <x v="2"/>
    <n v="0.14499999999999999"/>
    <n v="714900"/>
    <n v="34315000"/>
    <x v="0"/>
    <x v="0"/>
    <n v="0"/>
    <n v="0"/>
    <n v="1"/>
    <m/>
    <n v="1"/>
    <n v="1"/>
    <n v="3"/>
    <n v="0"/>
    <n v="5"/>
    <s v="Low Risk"/>
    <n v="8"/>
    <s v="6-11 bulan"/>
  </r>
  <r>
    <s v="KRM02794"/>
    <d v="2026-10-02T00:00:00"/>
    <x v="6"/>
    <s v="Indah Sari"/>
    <s v="60611410614691"/>
    <n v="58"/>
    <s v="Perempuan"/>
    <x v="6"/>
    <n v="4850000"/>
    <n v="9.4845360824742264E-2"/>
    <x v="2"/>
    <s v="Riau"/>
    <x v="3"/>
    <s v="Dazz"/>
    <s v="Matic Entry"/>
    <n v="16439000"/>
    <n v="2466000"/>
    <s v="Medium"/>
    <n v="0.15"/>
    <x v="2"/>
    <n v="0.14499999999999999"/>
    <n v="460000"/>
    <n v="22078000"/>
    <x v="0"/>
    <x v="0"/>
    <n v="0"/>
    <n v="0"/>
    <n v="1"/>
    <s v="verifikasi"/>
    <n v="1"/>
    <n v="2"/>
    <n v="3"/>
    <n v="0"/>
    <n v="6"/>
    <s v="Low Risk"/>
    <n v="0"/>
    <s v="0-5 bulan"/>
  </r>
  <r>
    <s v="KRM02795"/>
    <d v="2026-05-15T00:00:00"/>
    <x v="4"/>
    <s v="Lestari Hakim"/>
    <s v="49731807772633"/>
    <n v="55"/>
    <s v="Lakilaki"/>
    <x v="8"/>
    <n v="3562000"/>
    <n v="0.28989331836047166"/>
    <x v="0"/>
    <s v="Bali"/>
    <x v="0"/>
    <s v="CB150R"/>
    <s v="Sport"/>
    <n v="32382000"/>
    <n v="6476000"/>
    <s v="Medium"/>
    <n v="0.2"/>
    <x v="4"/>
    <n v="0.14499999999999999"/>
    <n v="1032600"/>
    <n v="37175000"/>
    <x v="0"/>
    <x v="0"/>
    <n v="0"/>
    <n v="0"/>
    <n v="1"/>
    <m/>
    <n v="2"/>
    <n v="2"/>
    <n v="2"/>
    <n v="0"/>
    <n v="6"/>
    <s v="Low Risk"/>
    <n v="5"/>
    <s v="0-5 bulan"/>
  </r>
  <r>
    <s v="KRM02796"/>
    <s v="Data Tidak Lengkap"/>
    <x v="7"/>
    <s v="Tidak Diketahui"/>
    <s v="Data Tidak Lengkap"/>
    <n v="28"/>
    <s v="Lakilaki"/>
    <x v="3"/>
    <n v="5689000"/>
    <n v="6.8096326243628061E-2"/>
    <x v="18"/>
    <s v="DKI Jakarta"/>
    <x v="3"/>
    <s v="Dazz"/>
    <s v="Matic Entry"/>
    <n v="15694232"/>
    <n v="3924000"/>
    <s v="Medium"/>
    <n v="0.25"/>
    <x v="2"/>
    <n v="0.14499999999999999"/>
    <n v="387400"/>
    <n v="18597000"/>
    <x v="0"/>
    <x v="0"/>
    <n v="0"/>
    <n v="0"/>
    <n v="1"/>
    <m/>
    <n v="1"/>
    <n v="2"/>
    <n v="3"/>
    <n v="0"/>
    <n v="6"/>
    <s v="Low Risk"/>
    <s v="N/A"/>
    <s v="N/A"/>
  </r>
  <r>
    <s v="KRM02797"/>
    <d v="2026-05-13T00:00:00"/>
    <x v="4"/>
    <s v="Wahyu Setiawan"/>
    <s v="60581205553692"/>
    <n v="48"/>
    <s v="Perempuan"/>
    <x v="0"/>
    <n v="7375000"/>
    <n v="8.5966101694915253E-2"/>
    <x v="13"/>
    <s v="Jawa Barat"/>
    <x v="0"/>
    <s v="Scoopy"/>
    <s v="Matic Stylish"/>
    <n v="24469000"/>
    <n v="8564000"/>
    <s v="High"/>
    <n v="0.35"/>
    <x v="4"/>
    <n v="0.14499999999999999"/>
    <n v="634000"/>
    <n v="22824000"/>
    <x v="0"/>
    <x v="0"/>
    <n v="0"/>
    <n v="0"/>
    <n v="1"/>
    <s v="verifikasi"/>
    <n v="1"/>
    <n v="1"/>
    <n v="2"/>
    <n v="0"/>
    <n v="4"/>
    <s v="Low Risk"/>
    <n v="5"/>
    <s v="0-5 bulan"/>
  </r>
  <r>
    <s v="KRM02798"/>
    <d v="2026-05-10T00:00:00"/>
    <x v="4"/>
    <s v="Ahmad Setiawan"/>
    <s v="75802809561307"/>
    <n v="50"/>
    <s v="Lakilaki"/>
    <x v="6"/>
    <n v="5951000"/>
    <n v="0.1714165686439254"/>
    <x v="6"/>
    <s v="DIY"/>
    <x v="1"/>
    <s v="NMAX 155"/>
    <s v="Matic Premium"/>
    <n v="36559000"/>
    <n v="10968000"/>
    <s v="High"/>
    <n v="0.3"/>
    <x v="4"/>
    <n v="0.14499999999999999"/>
    <n v="1020100"/>
    <n v="36724000"/>
    <x v="0"/>
    <x v="0"/>
    <n v="0"/>
    <n v="0"/>
    <n v="1"/>
    <s v="data kurang"/>
    <n v="1"/>
    <n v="1"/>
    <n v="2"/>
    <n v="0"/>
    <n v="4"/>
    <s v="Low Risk"/>
    <n v="5"/>
    <s v="0-5 bulan"/>
  </r>
  <r>
    <s v="KRM02799"/>
    <d v="2026-05-15T00:00:00"/>
    <x v="4"/>
    <s v="Ayu Rahayu"/>
    <s v="83091308929095"/>
    <n v="56"/>
    <s v="Perempuan"/>
    <x v="0"/>
    <n v="7011000"/>
    <n v="0.18448152902581658"/>
    <x v="3"/>
    <s v="Sulawesi Selatan"/>
    <x v="0"/>
    <s v="ADV 160"/>
    <s v="Adventure"/>
    <n v="43659000"/>
    <n v="4366000"/>
    <s v="Low"/>
    <n v="0.1"/>
    <x v="2"/>
    <n v="0.14499999999999999"/>
    <n v="1293400"/>
    <n v="62082000"/>
    <x v="0"/>
    <x v="0"/>
    <n v="0"/>
    <n v="0"/>
    <n v="1"/>
    <s v="ok"/>
    <n v="1"/>
    <n v="3"/>
    <n v="3"/>
    <n v="0"/>
    <n v="7"/>
    <s v="Medium Risk"/>
    <n v="5"/>
    <s v="0-5 bulan"/>
  </r>
  <r>
    <s v="KRM02800"/>
    <d v="2026-04-08T00:00:00"/>
    <x v="2"/>
    <s v="Ahmad Susanti"/>
    <s v="57161505709267"/>
    <n v="32"/>
    <s v="Perempuan"/>
    <x v="1"/>
    <n v="14220000"/>
    <n v="3.4620253164556962E-2"/>
    <x v="7"/>
    <s v="Jawa Barat"/>
    <x v="2"/>
    <s v="Nex II"/>
    <s v="Matic Entry"/>
    <n v="16619000"/>
    <n v="1662000"/>
    <s v="Low"/>
    <n v="0.1"/>
    <x v="2"/>
    <n v="0.14499999999999999"/>
    <n v="492300"/>
    <n v="23632000"/>
    <x v="0"/>
    <x v="0"/>
    <n v="0"/>
    <n v="0"/>
    <n v="1"/>
    <s v="approved"/>
    <n v="1"/>
    <n v="3"/>
    <n v="3"/>
    <n v="0"/>
    <n v="7"/>
    <s v="Medium Risk"/>
    <n v="6"/>
    <s v="6-11 bulan"/>
  </r>
  <r>
    <s v="KRM02801"/>
    <d v="2026-04-25T00:00:00"/>
    <x v="2"/>
    <s v="Dani Cahyono"/>
    <s v="84002312697795"/>
    <n v="58"/>
    <s v="Lakilaki"/>
    <x v="5"/>
    <n v="4588000"/>
    <n v="0.43151700087183958"/>
    <x v="17"/>
    <s v="Jawa Barat"/>
    <x v="1"/>
    <s v="XMAX 250"/>
    <s v="Maxi Scooter"/>
    <n v="62085000"/>
    <n v="12417000"/>
    <s v="Medium"/>
    <n v="0.2"/>
    <x v="4"/>
    <n v="0.14499999999999999"/>
    <n v="1979800"/>
    <n v="71274000"/>
    <x v="0"/>
    <x v="0"/>
    <n v="0"/>
    <n v="0"/>
    <n v="1"/>
    <m/>
    <n v="4"/>
    <n v="2"/>
    <n v="2"/>
    <n v="0"/>
    <n v="8"/>
    <s v="Medium Risk"/>
    <n v="5"/>
    <s v="0-5 bulan"/>
  </r>
  <r>
    <s v="KRM02802"/>
    <d v="2026-02-26T00:00:00"/>
    <x v="3"/>
    <s v="Putri Nugroho"/>
    <s v="88512806605600"/>
    <n v="50"/>
    <s v="Lakilaki"/>
    <x v="3"/>
    <n v="7333000"/>
    <n v="5.9620891858720854E-2"/>
    <x v="10"/>
    <s v="Jawa Timur"/>
    <x v="0"/>
    <s v="Beat Street"/>
    <s v="Matic Entry"/>
    <n v="18282000"/>
    <n v="7313000"/>
    <s v="High"/>
    <n v="0.4"/>
    <x v="4"/>
    <n v="0.14499999999999999"/>
    <n v="437200"/>
    <n v="15741000"/>
    <x v="0"/>
    <x v="0"/>
    <n v="0"/>
    <n v="0"/>
    <n v="1"/>
    <s v="verifikasi"/>
    <n v="1"/>
    <n v="1"/>
    <n v="2"/>
    <n v="0"/>
    <n v="4"/>
    <s v="Low Risk"/>
    <n v="7"/>
    <s v="6-11 bulan"/>
  </r>
  <r>
    <s v="KRM02803"/>
    <d v="2026-01-10T00:00:00"/>
    <x v="5"/>
    <s v="Joko Permata"/>
    <s v="39661905544683"/>
    <n v="40"/>
    <s v="Perempuan"/>
    <x v="5"/>
    <n v="3768000"/>
    <n v="0.60989915074309975"/>
    <x v="3"/>
    <s v="Sulawesi Selatan"/>
    <x v="0"/>
    <s v="PCX 160"/>
    <s v="Matic Premium"/>
    <n v="37054000"/>
    <n v="12969000"/>
    <s v="High"/>
    <n v="0.35"/>
    <x v="0"/>
    <n v="0.14499999999999999"/>
    <n v="2298100"/>
    <n v="27577000"/>
    <x v="0"/>
    <x v="0"/>
    <n v="0"/>
    <n v="0"/>
    <n v="1"/>
    <s v="approved"/>
    <n v="4"/>
    <n v="1"/>
    <n v="1"/>
    <n v="0"/>
    <n v="6"/>
    <s v="Low Risk"/>
    <n v="9"/>
    <s v="6-11 bulan"/>
  </r>
  <r>
    <s v="KRM02804"/>
    <d v="2026-05-20T00:00:00"/>
    <x v="4"/>
    <s v="Putri Pratama"/>
    <s v="85901701665159"/>
    <n v="58"/>
    <s v="Lakilaki"/>
    <x v="1"/>
    <n v="11695000"/>
    <n v="5.0876442924326637E-2"/>
    <x v="9"/>
    <s v="Jawa Tengah"/>
    <x v="2"/>
    <s v="Address"/>
    <s v="Matic Mid"/>
    <n v="20083000"/>
    <n v="2008000"/>
    <s v="Low"/>
    <n v="0.1"/>
    <x v="2"/>
    <n v="0.14499999999999999"/>
    <n v="595000"/>
    <n v="28558000"/>
    <x v="0"/>
    <x v="0"/>
    <n v="0"/>
    <n v="0"/>
    <n v="1"/>
    <s v="data kurang"/>
    <n v="1"/>
    <n v="3"/>
    <n v="3"/>
    <n v="0"/>
    <n v="7"/>
    <s v="Medium Risk"/>
    <n v="5"/>
    <s v="0-5 bulan"/>
  </r>
  <r>
    <s v="KRM02805"/>
    <d v="2026-02-14T00:00:00"/>
    <x v="3"/>
    <s v="Ayu Wijaya"/>
    <s v="45972907868527"/>
    <n v="48"/>
    <s v="Perempuan"/>
    <x v="1"/>
    <n v="14675000"/>
    <n v="7.7117546848381596E-2"/>
    <x v="6"/>
    <s v="DIY"/>
    <x v="1"/>
    <s v="R15"/>
    <s v="Sport"/>
    <n v="42976000"/>
    <n v="8595000"/>
    <s v="Medium"/>
    <n v="0.2"/>
    <x v="2"/>
    <n v="0.14499999999999999"/>
    <n v="1131700"/>
    <n v="54322000"/>
    <x v="0"/>
    <x v="0"/>
    <n v="0"/>
    <n v="0"/>
    <n v="1"/>
    <m/>
    <n v="1"/>
    <n v="2"/>
    <n v="3"/>
    <n v="0"/>
    <n v="6"/>
    <s v="Low Risk"/>
    <n v="8"/>
    <s v="6-11 bulan"/>
  </r>
  <r>
    <s v="KRM02806"/>
    <d v="2026-11-02T00:00:00"/>
    <x v="10"/>
    <s v="Bagus Hakim"/>
    <s v="72031410964286"/>
    <n v="50"/>
    <s v="Lakilaki"/>
    <x v="9"/>
    <n v="5943000"/>
    <n v="5.8943294632340569E-2"/>
    <x v="7"/>
    <s v="Jawa Barat"/>
    <x v="2"/>
    <s v="Nex II"/>
    <s v="Matic Entry"/>
    <n v="16247000"/>
    <n v="4062000"/>
    <s v="Medium"/>
    <n v="0.25"/>
    <x v="1"/>
    <n v="0.14499999999999999"/>
    <n v="350300"/>
    <n v="21018000"/>
    <x v="0"/>
    <x v="0"/>
    <n v="0"/>
    <n v="0"/>
    <n v="1"/>
    <m/>
    <n v="1"/>
    <n v="2"/>
    <n v="4"/>
    <n v="0"/>
    <n v="7"/>
    <s v="Medium Risk"/>
    <s v="N/A"/>
    <s v="N/A"/>
  </r>
  <r>
    <s v="KRM02807"/>
    <d v="2026-02-06T00:00:00"/>
    <x v="3"/>
    <s v="Bagus Cahyono"/>
    <s v="37331906733032"/>
    <n v="33"/>
    <s v="Lakilaki"/>
    <x v="5"/>
    <n v="3511000"/>
    <n v="0.22885217886641981"/>
    <x v="1"/>
    <s v="Sumatera Selatan"/>
    <x v="1"/>
    <s v="Aerox 155"/>
    <s v="Matic Sport"/>
    <n v="31054000"/>
    <n v="3105000"/>
    <s v="Low"/>
    <n v="0.1"/>
    <x v="1"/>
    <n v="0.14499999999999999"/>
    <n v="803500"/>
    <n v="48211000"/>
    <x v="0"/>
    <x v="0"/>
    <n v="0"/>
    <n v="0"/>
    <n v="1"/>
    <m/>
    <n v="2"/>
    <n v="3"/>
    <n v="4"/>
    <n v="0"/>
    <n v="9"/>
    <s v="High Risk"/>
    <n v="8"/>
    <s v="6-11 bulan"/>
  </r>
  <r>
    <s v="KRM02808"/>
    <d v="2026-02-02T00:00:00"/>
    <x v="3"/>
    <s v="Nia Sari"/>
    <s v="63301807857382"/>
    <n v="31"/>
    <s v="Perempuan"/>
    <x v="8"/>
    <n v="2981000"/>
    <n v="1.1457564575645756"/>
    <x v="16"/>
    <s v="Jawa Timur"/>
    <x v="1"/>
    <s v="XMAX 250"/>
    <s v="Maxi Scooter"/>
    <n v="59659000"/>
    <n v="23864000"/>
    <s v="High"/>
    <n v="0.4"/>
    <x v="0"/>
    <n v="0.14499999999999999"/>
    <n v="3415500"/>
    <n v="40986000"/>
    <x v="0"/>
    <x v="0"/>
    <n v="0"/>
    <n v="0"/>
    <n v="1"/>
    <s v="ok"/>
    <n v="4"/>
    <n v="1"/>
    <n v="1"/>
    <n v="0"/>
    <n v="6"/>
    <s v="Low Risk"/>
    <n v="8"/>
    <s v="6-11 bulan"/>
  </r>
  <r>
    <s v="KRM02809"/>
    <d v="2026-01-12T00:00:00"/>
    <x v="5"/>
    <s v="Dani Kusuma"/>
    <s v="72172007951994"/>
    <n v="28"/>
    <s v="Perempuan"/>
    <x v="0"/>
    <n v="5432000"/>
    <n v="0.30231958762886596"/>
    <x v="8"/>
    <s v="Banten"/>
    <x v="1"/>
    <s v="NMAX 155"/>
    <s v="Matic Premium"/>
    <n v="34684000"/>
    <n v="10405000"/>
    <s v="High"/>
    <n v="0.3"/>
    <x v="3"/>
    <n v="0.14499999999999999"/>
    <n v="1642200"/>
    <n v="29560000"/>
    <x v="0"/>
    <x v="0"/>
    <n v="0"/>
    <n v="0"/>
    <n v="1"/>
    <s v="approved"/>
    <n v="3"/>
    <n v="1"/>
    <n v="1"/>
    <n v="0"/>
    <n v="5"/>
    <s v="Low Risk"/>
    <n v="9"/>
    <s v="6-11 bulan"/>
  </r>
  <r>
    <s v="KRM02810"/>
    <d v="2026-06-04T00:00:00"/>
    <x v="0"/>
    <s v="Bagus Lestari"/>
    <s v="56472611827693"/>
    <n v="55"/>
    <s v="Lakilaki"/>
    <x v="7"/>
    <n v="4393000"/>
    <n v="0.3057591623036649"/>
    <x v="6"/>
    <s v="DIY"/>
    <x v="0"/>
    <s v="Revo X"/>
    <s v="Bebek"/>
    <n v="17596000"/>
    <n v="3519000"/>
    <s v="Medium"/>
    <n v="0.2"/>
    <x v="0"/>
    <n v="0.14499999999999999"/>
    <n v="1343200"/>
    <n v="16118000"/>
    <x v="0"/>
    <x v="0"/>
    <n v="0"/>
    <n v="0"/>
    <n v="1"/>
    <s v="data kurang"/>
    <n v="3"/>
    <n v="2"/>
    <n v="1"/>
    <n v="0"/>
    <n v="6"/>
    <s v="Low Risk"/>
    <n v="4"/>
    <s v="0-5 bulan"/>
  </r>
  <r>
    <s v="KRM02811"/>
    <d v="2026-06-07T00:00:00"/>
    <x v="0"/>
    <s v="Hendra Cahyono"/>
    <s v="63651004888993"/>
    <n v="52"/>
    <s v="Lakilaki"/>
    <x v="1"/>
    <n v="4795000"/>
    <n v="0.44558915537017729"/>
    <x v="6"/>
    <s v="DIY"/>
    <x v="1"/>
    <s v="NMAX 155"/>
    <s v="Matic Premium"/>
    <n v="35099000"/>
    <n v="3510000"/>
    <s v="Low"/>
    <n v="0.1"/>
    <x v="3"/>
    <n v="0.14499999999999999"/>
    <n v="2136600"/>
    <n v="38459000"/>
    <x v="0"/>
    <x v="0"/>
    <n v="0"/>
    <n v="0"/>
    <n v="1"/>
    <s v="verifikasi"/>
    <n v="4"/>
    <n v="3"/>
    <n v="1"/>
    <n v="0"/>
    <n v="8"/>
    <s v="Medium Risk"/>
    <n v="4"/>
    <s v="0-5 bulan"/>
  </r>
  <r>
    <s v="KRM02812"/>
    <d v="2026-10-02T00:00:00"/>
    <x v="6"/>
    <s v="Putri Setiawan"/>
    <s v="78242305925133"/>
    <n v="41"/>
    <s v="Lakilaki"/>
    <x v="0"/>
    <n v="7588000"/>
    <n v="5.7933579335793357E-2"/>
    <x v="6"/>
    <s v="DIY"/>
    <x v="0"/>
    <s v="Genio"/>
    <s v="Matic Entry"/>
    <n v="19113000"/>
    <n v="3823000"/>
    <s v="Medium"/>
    <n v="0.2"/>
    <x v="1"/>
    <n v="0.14499999999999999"/>
    <n v="439600"/>
    <n v="26376000"/>
    <x v="0"/>
    <x v="0"/>
    <n v="0"/>
    <n v="0"/>
    <n v="1"/>
    <s v="approved"/>
    <n v="1"/>
    <n v="2"/>
    <n v="4"/>
    <n v="0"/>
    <n v="7"/>
    <s v="Medium Risk"/>
    <n v="0"/>
    <s v="0-5 bulan"/>
  </r>
  <r>
    <s v="KRM02813"/>
    <d v="2026-05-26T00:00:00"/>
    <x v="4"/>
    <s v="Dani Lestari"/>
    <s v="75181307804537"/>
    <n v="46"/>
    <s v="Lakilaki"/>
    <x v="6"/>
    <n v="6173000"/>
    <n v="0.15255143366272478"/>
    <x v="6"/>
    <s v="DIY"/>
    <x v="1"/>
    <s v="R15"/>
    <s v="Sport"/>
    <n v="44014000"/>
    <n v="15405000"/>
    <s v="High"/>
    <n v="0.35"/>
    <x v="2"/>
    <n v="0.14499999999999999"/>
    <n v="941700"/>
    <n v="45203000"/>
    <x v="1"/>
    <x v="3"/>
    <n v="26"/>
    <n v="1"/>
    <n v="3"/>
    <s v="verifikasi"/>
    <n v="1"/>
    <n v="1"/>
    <n v="3"/>
    <n v="2"/>
    <n v="7"/>
    <s v="Medium Risk"/>
    <n v="4"/>
    <s v="0-5 bulan"/>
  </r>
  <r>
    <s v="KRM02814"/>
    <d v="2026-04-23T00:00:00"/>
    <x v="2"/>
    <s v="Nia Susanti"/>
    <s v="34351105734101"/>
    <n v="39"/>
    <s v="Perempuan"/>
    <x v="3"/>
    <n v="4590000"/>
    <n v="0.19854030501089326"/>
    <x v="0"/>
    <s v="Bali"/>
    <x v="1"/>
    <s v="MT15"/>
    <s v="Sport Naked"/>
    <n v="36915000"/>
    <n v="9229000"/>
    <s v="Medium"/>
    <n v="0.25"/>
    <x v="2"/>
    <n v="0.14499999999999999"/>
    <n v="911300"/>
    <n v="43744000"/>
    <x v="0"/>
    <x v="0"/>
    <n v="0"/>
    <n v="0"/>
    <n v="1"/>
    <s v="ok"/>
    <n v="1"/>
    <n v="2"/>
    <n v="3"/>
    <n v="0"/>
    <n v="6"/>
    <s v="Low Risk"/>
    <n v="5"/>
    <s v="0-5 bulan"/>
  </r>
  <r>
    <s v="KRM02815"/>
    <d v="2026-03-20T00:00:00"/>
    <x v="1"/>
    <s v="Hendra Hartono"/>
    <s v="69441306677302"/>
    <n v="47"/>
    <s v="Lakilaki"/>
    <x v="2"/>
    <n v="3281000"/>
    <n v="0.19817128924108504"/>
    <x v="15"/>
    <s v="DKI Jakarta"/>
    <x v="0"/>
    <s v="PCX 160"/>
    <s v="Matic Premium"/>
    <n v="37692000"/>
    <n v="15077000"/>
    <s v="High"/>
    <n v="0.4"/>
    <x v="1"/>
    <n v="0.14499999999999999"/>
    <n v="650200"/>
    <n v="39012000"/>
    <x v="0"/>
    <x v="0"/>
    <n v="0"/>
    <n v="0"/>
    <n v="1"/>
    <s v="approved"/>
    <n v="1"/>
    <n v="1"/>
    <n v="4"/>
    <n v="0"/>
    <n v="6"/>
    <s v="Low Risk"/>
    <n v="7"/>
    <s v="6-11 bulan"/>
  </r>
  <r>
    <s v="KRM02816"/>
    <d v="2026-01-20T00:00:00"/>
    <x v="5"/>
    <s v="Andi Purnama"/>
    <s v="32592306865312"/>
    <n v="37"/>
    <s v="Perempuan"/>
    <x v="8"/>
    <n v="2665000"/>
    <n v="0.15185741088180113"/>
    <x v="5"/>
    <s v="Kalimantan Timur"/>
    <x v="2"/>
    <s v="Address"/>
    <s v="Matic Mid"/>
    <n v="20493000"/>
    <n v="8197000"/>
    <s v="High"/>
    <n v="0.4"/>
    <x v="2"/>
    <n v="0.14499999999999999"/>
    <n v="404700"/>
    <n v="19427000"/>
    <x v="0"/>
    <x v="0"/>
    <n v="0"/>
    <n v="0"/>
    <n v="1"/>
    <s v="data kurang"/>
    <n v="1"/>
    <n v="1"/>
    <n v="3"/>
    <n v="0"/>
    <n v="5"/>
    <s v="Low Risk"/>
    <n v="9"/>
    <s v="6-11 bulan"/>
  </r>
  <r>
    <s v="KRM02817"/>
    <d v="2026-05-26T00:00:00"/>
    <x v="4"/>
    <s v="Rahmat Pratama"/>
    <s v="45432004516173"/>
    <n v="58"/>
    <s v="Lakilaki"/>
    <x v="3"/>
    <n v="7493000"/>
    <n v="0.12785266248498597"/>
    <x v="6"/>
    <s v="DIY"/>
    <x v="1"/>
    <s v="Mio M3"/>
    <s v="Matic Entry"/>
    <n v="17705000"/>
    <n v="3541000"/>
    <s v="Medium"/>
    <n v="0.2"/>
    <x v="3"/>
    <n v="0.14499999999999999"/>
    <n v="958000"/>
    <n v="17244000"/>
    <x v="0"/>
    <x v="0"/>
    <n v="0"/>
    <n v="0"/>
    <n v="1"/>
    <s v="data kurang"/>
    <n v="1"/>
    <n v="2"/>
    <n v="1"/>
    <n v="0"/>
    <n v="4"/>
    <s v="Low Risk"/>
    <n v="4"/>
    <s v="0-5 bulan"/>
  </r>
  <r>
    <s v="KRM02818"/>
    <d v="2026-01-26T00:00:00"/>
    <x v="5"/>
    <s v="Joko Nugroho"/>
    <s v="40591112635837"/>
    <n v="23"/>
    <s v="Perempuan"/>
    <x v="1"/>
    <n v="5614000"/>
    <n v="0.20306376914855717"/>
    <x v="12"/>
    <s v="DKI Jakarta"/>
    <x v="0"/>
    <s v="Scoopy"/>
    <s v="Matic Stylish"/>
    <n v="24077000"/>
    <n v="7223000"/>
    <s v="High"/>
    <n v="0.3"/>
    <x v="3"/>
    <n v="0.14499999999999999"/>
    <n v="1140000"/>
    <n v="20520000"/>
    <x v="0"/>
    <x v="0"/>
    <n v="0"/>
    <n v="0"/>
    <n v="1"/>
    <m/>
    <n v="2"/>
    <n v="1"/>
    <n v="1"/>
    <n v="0"/>
    <n v="4"/>
    <s v="Low Risk"/>
    <n v="8"/>
    <s v="6-11 bulan"/>
  </r>
  <r>
    <s v="KRM02819"/>
    <d v="2026-03-08T00:00:00"/>
    <x v="1"/>
    <s v="Fitra Cahyono"/>
    <s v="95041706846648"/>
    <n v="35"/>
    <s v="Lakilaki"/>
    <x v="9"/>
    <n v="5380000"/>
    <n v="7.8531598513011155E-2"/>
    <x v="6"/>
    <s v="DIY"/>
    <x v="0"/>
    <s v="Beat Street"/>
    <s v="Matic Entry"/>
    <n v="18369000"/>
    <n v="3674000"/>
    <s v="Medium"/>
    <n v="0.2"/>
    <x v="1"/>
    <n v="0.14499999999999999"/>
    <n v="422500"/>
    <n v="25349000"/>
    <x v="0"/>
    <x v="0"/>
    <n v="0"/>
    <n v="0"/>
    <n v="1"/>
    <s v="data kurang"/>
    <n v="1"/>
    <n v="2"/>
    <n v="4"/>
    <n v="0"/>
    <n v="7"/>
    <s v="Medium Risk"/>
    <n v="7"/>
    <s v="6-11 bulan"/>
  </r>
  <r>
    <s v="KRM02820"/>
    <d v="2026-04-30T00:00:00"/>
    <x v="2"/>
    <s v="Rahmat Pratama"/>
    <s v="72941303636537"/>
    <n v="58"/>
    <s v="Lakilaki"/>
    <x v="0"/>
    <n v="4541000"/>
    <n v="0.13411142920061661"/>
    <x v="19"/>
    <s v="Jawa Barat"/>
    <x v="1"/>
    <s v="Aerox 155"/>
    <s v="Matic Sport"/>
    <n v="32591000"/>
    <n v="11407000"/>
    <s v="High"/>
    <n v="0.35"/>
    <x v="1"/>
    <n v="0.14499999999999999"/>
    <n v="609000"/>
    <n v="36542000"/>
    <x v="0"/>
    <x v="0"/>
    <n v="0"/>
    <n v="0"/>
    <n v="1"/>
    <m/>
    <n v="1"/>
    <n v="1"/>
    <n v="4"/>
    <n v="0"/>
    <n v="6"/>
    <s v="Low Risk"/>
    <n v="5"/>
    <s v="0-5 bulan"/>
  </r>
  <r>
    <s v="KRM02821"/>
    <d v="2026-05-17T00:00:00"/>
    <x v="4"/>
    <s v="Fitra Kusuma"/>
    <s v="81172403757107"/>
    <n v="53"/>
    <s v="Lakilaki"/>
    <x v="8"/>
    <n v="2758000"/>
    <n v="0.25409717186366931"/>
    <x v="15"/>
    <s v="DKI Jakarta"/>
    <x v="0"/>
    <s v="Genio"/>
    <s v="Matic Entry"/>
    <n v="18627000"/>
    <n v="5588000"/>
    <s v="High"/>
    <n v="0.3"/>
    <x v="5"/>
    <n v="0.14499999999999999"/>
    <n v="700800"/>
    <n v="16820000"/>
    <x v="0"/>
    <x v="0"/>
    <n v="0"/>
    <n v="0"/>
    <n v="1"/>
    <s v="data kurang"/>
    <n v="2"/>
    <n v="1"/>
    <n v="1"/>
    <n v="0"/>
    <n v="4"/>
    <s v="Low Risk"/>
    <n v="5"/>
    <s v="0-5 bulan"/>
  </r>
  <r>
    <s v="KRM02822"/>
    <d v="2026-04-16T00:00:00"/>
    <x v="2"/>
    <s v="Tidak Diketahui"/>
    <s v="Invalid"/>
    <n v="32"/>
    <s v="Perempuan"/>
    <x v="1"/>
    <n v="8749000"/>
    <n v="4.3262087095668075E-2"/>
    <x v="5"/>
    <s v="Kalimantan Timur"/>
    <x v="1"/>
    <s v="Mio M3"/>
    <s v="Matic Entry"/>
    <n v="17554000"/>
    <n v="4388000"/>
    <s v="Medium"/>
    <n v="0.25"/>
    <x v="1"/>
    <n v="0.14499999999999999"/>
    <n v="378500"/>
    <n v="22711000"/>
    <x v="0"/>
    <x v="0"/>
    <n v="0"/>
    <n v="0"/>
    <n v="1"/>
    <s v="ok"/>
    <n v="1"/>
    <n v="2"/>
    <n v="4"/>
    <n v="0"/>
    <n v="7"/>
    <s v="Medium Risk"/>
    <n v="6"/>
    <s v="6-11 bulan"/>
  </r>
  <r>
    <s v="KRM02823"/>
    <d v="2026-01-28T00:00:00"/>
    <x v="5"/>
    <s v="Fitriani Saputra"/>
    <s v="73022903827404"/>
    <n v="23"/>
    <s v="Lakilaki"/>
    <x v="8"/>
    <n v="2617000"/>
    <n v="0.38865112724493694"/>
    <x v="20"/>
    <s v="DKI Jakarta"/>
    <x v="1"/>
    <s v="R15"/>
    <s v="Sport"/>
    <n v="42528000"/>
    <n v="17011000"/>
    <s v="High"/>
    <n v="0.4"/>
    <x v="4"/>
    <n v="0.14499999999999999"/>
    <n v="1017100"/>
    <n v="36617000"/>
    <x v="0"/>
    <x v="0"/>
    <n v="0"/>
    <n v="0"/>
    <n v="1"/>
    <s v="survey ulang"/>
    <n v="3"/>
    <n v="1"/>
    <n v="2"/>
    <n v="0"/>
    <n v="6"/>
    <s v="Low Risk"/>
    <n v="8"/>
    <s v="6-11 bulan"/>
  </r>
  <r>
    <s v="KRM02824"/>
    <d v="2026-03-22T00:00:00"/>
    <x v="1"/>
    <s v="Agus Pratama"/>
    <s v="77001811713027"/>
    <n v="34"/>
    <s v="Perempuan"/>
    <x v="8"/>
    <n v="2847000"/>
    <n v="0.68637161924833157"/>
    <x v="0"/>
    <s v="Bali"/>
    <x v="0"/>
    <s v="ADV 160"/>
    <s v="Adventure"/>
    <n v="44445000"/>
    <n v="15556000"/>
    <s v="High"/>
    <n v="0.35"/>
    <x v="3"/>
    <n v="0.14499999999999999"/>
    <n v="1954100"/>
    <n v="35173000"/>
    <x v="0"/>
    <x v="0"/>
    <n v="0"/>
    <n v="0"/>
    <n v="1"/>
    <s v="ok"/>
    <n v="4"/>
    <n v="1"/>
    <n v="1"/>
    <n v="0"/>
    <n v="6"/>
    <s v="Low Risk"/>
    <n v="7"/>
    <s v="6-11 bulan"/>
  </r>
  <r>
    <s v="KRM02825"/>
    <d v="2026-06-13T00:00:00"/>
    <x v="0"/>
    <s v="Fitra Lestari"/>
    <s v="95861109857036"/>
    <n v="42"/>
    <s v="Lakilaki"/>
    <x v="5"/>
    <n v="4162000"/>
    <n v="0.29185487746275829"/>
    <x v="4"/>
    <s v="Kalimantan Selatan"/>
    <x v="1"/>
    <s v="Lexi LX 155"/>
    <s v="Matic Mid"/>
    <n v="28249000"/>
    <n v="5650000"/>
    <s v="Medium"/>
    <n v="0.2"/>
    <x v="5"/>
    <n v="0.14499999999999999"/>
    <n v="1214700"/>
    <n v="29153000"/>
    <x v="0"/>
    <x v="0"/>
    <n v="0"/>
    <n v="0"/>
    <n v="1"/>
    <m/>
    <n v="2"/>
    <n v="2"/>
    <n v="1"/>
    <n v="0"/>
    <n v="5"/>
    <s v="Low Risk"/>
    <n v="4"/>
    <s v="0-5 bulan"/>
  </r>
  <r>
    <s v="KRM02826"/>
    <d v="2026-01-13T00:00:00"/>
    <x v="5"/>
    <s v="Hendra Cahyono"/>
    <s v="32462108989117"/>
    <n v="22"/>
    <s v="Lakilaki"/>
    <x v="6"/>
    <n v="4038000"/>
    <n v="0.3463595839524517"/>
    <x v="11"/>
    <s v="Sumatera Utara"/>
    <x v="1"/>
    <s v="R15"/>
    <s v="Sport"/>
    <n v="43368000"/>
    <n v="17347000"/>
    <s v="High"/>
    <n v="0.4"/>
    <x v="5"/>
    <n v="0.14499999999999999"/>
    <n v="1398600"/>
    <n v="33567000"/>
    <x v="0"/>
    <x v="0"/>
    <n v="0"/>
    <n v="0"/>
    <n v="1"/>
    <m/>
    <n v="3"/>
    <n v="1"/>
    <n v="1"/>
    <n v="0"/>
    <n v="5"/>
    <s v="Low Risk"/>
    <n v="9"/>
    <s v="6-11 bulan"/>
  </r>
  <r>
    <s v="KRM02827"/>
    <d v="2026-01-16T00:00:00"/>
    <x v="5"/>
    <s v="Indah Lestari"/>
    <s v="38722302641666"/>
    <n v="51"/>
    <s v="Lakilaki"/>
    <x v="1"/>
    <n v="8744000"/>
    <n v="0.21659423604757547"/>
    <x v="15"/>
    <s v="DKI Jakarta"/>
    <x v="0"/>
    <s v="CB150R"/>
    <s v="Sport"/>
    <n v="30536000"/>
    <n v="10687000"/>
    <s v="High"/>
    <n v="0.35"/>
    <x v="0"/>
    <n v="0.14499999999999999"/>
    <n v="1893900"/>
    <n v="22727000"/>
    <x v="0"/>
    <x v="0"/>
    <n v="0"/>
    <n v="0"/>
    <n v="1"/>
    <m/>
    <n v="2"/>
    <n v="1"/>
    <n v="1"/>
    <n v="0"/>
    <n v="4"/>
    <s v="Low Risk"/>
    <n v="9"/>
    <s v="6-11 bulan"/>
  </r>
  <r>
    <s v="KRM02828"/>
    <d v="2026-06-04T00:00:00"/>
    <x v="0"/>
    <s v="Tri Anggraini"/>
    <s v="36162308608879"/>
    <n v="53"/>
    <s v="Perempuan"/>
    <x v="0"/>
    <n v="7143000"/>
    <n v="0.26549069018619625"/>
    <x v="16"/>
    <s v="Jawa Timur"/>
    <x v="0"/>
    <s v="PCX 160"/>
    <s v="Matic Premium"/>
    <n v="35048000"/>
    <n v="7010000"/>
    <s v="Medium"/>
    <n v="0.2"/>
    <x v="3"/>
    <n v="0.14499999999999999"/>
    <n v="1896400"/>
    <n v="34136000"/>
    <x v="0"/>
    <x v="0"/>
    <n v="0"/>
    <n v="0"/>
    <n v="1"/>
    <s v="survey ulang"/>
    <n v="2"/>
    <n v="2"/>
    <n v="1"/>
    <n v="0"/>
    <n v="5"/>
    <s v="Low Risk"/>
    <n v="4"/>
    <s v="0-5 bulan"/>
  </r>
  <r>
    <s v="KRM02829"/>
    <d v="2026-04-20T00:00:00"/>
    <x v="2"/>
    <s v="Rina Hidayah"/>
    <s v="47371108763499"/>
    <n v="31"/>
    <s v="Perempuan"/>
    <x v="8"/>
    <n v="3981000"/>
    <n v="0.18749058025621704"/>
    <x v="10"/>
    <s v="Jawa Timur"/>
    <x v="1"/>
    <s v="Freego"/>
    <s v="Matic Mid"/>
    <n v="22029000"/>
    <n v="3304000"/>
    <s v="Medium"/>
    <n v="0.15"/>
    <x v="4"/>
    <n v="0.14499999999999999"/>
    <n v="746400"/>
    <n v="26871000"/>
    <x v="0"/>
    <x v="0"/>
    <n v="0"/>
    <n v="0"/>
    <n v="1"/>
    <m/>
    <n v="1"/>
    <n v="2"/>
    <n v="2"/>
    <n v="0"/>
    <n v="5"/>
    <s v="Low Risk"/>
    <n v="6"/>
    <s v="6-11 bulan"/>
  </r>
  <r>
    <s v="KRM02830"/>
    <d v="2026-07-05T00:00:00"/>
    <x v="12"/>
    <s v="Reza Pratama"/>
    <s v="71311412807171"/>
    <n v="34"/>
    <s v="Lakilaki"/>
    <x v="0"/>
    <n v="7231000"/>
    <n v="0.11709307149771815"/>
    <x v="12"/>
    <s v="DKI Jakarta"/>
    <x v="1"/>
    <s v="Aerox 155"/>
    <s v="Matic Sport"/>
    <n v="32721000"/>
    <n v="3272000"/>
    <s v="Low"/>
    <n v="0.1"/>
    <x v="1"/>
    <n v="0.14499999999999999"/>
    <n v="846700"/>
    <n v="50800000"/>
    <x v="0"/>
    <x v="0"/>
    <n v="0"/>
    <n v="0"/>
    <n v="1"/>
    <s v="approved"/>
    <n v="1"/>
    <n v="3"/>
    <n v="4"/>
    <n v="0"/>
    <n v="8"/>
    <s v="Medium Risk"/>
    <n v="3"/>
    <s v="0-5 bulan"/>
  </r>
  <r>
    <s v="KRM02831"/>
    <d v="2026-01-05T00:00:00"/>
    <x v="5"/>
    <s v="Budi Kusuma"/>
    <s v="53482112929721"/>
    <n v="44"/>
    <s v="Lakilaki"/>
    <x v="0"/>
    <n v="5054000"/>
    <n v="7.605856747130986E-2"/>
    <x v="6"/>
    <s v="DIY"/>
    <x v="2"/>
    <s v="Address"/>
    <s v="Matic Mid"/>
    <n v="20569000"/>
    <n v="7199000"/>
    <s v="High"/>
    <n v="0.35"/>
    <x v="1"/>
    <n v="0.14499999999999999"/>
    <n v="384400"/>
    <n v="23064000"/>
    <x v="0"/>
    <x v="0"/>
    <n v="0"/>
    <n v="0"/>
    <n v="1"/>
    <s v="ok"/>
    <n v="1"/>
    <n v="1"/>
    <n v="4"/>
    <n v="0"/>
    <n v="6"/>
    <s v="Low Risk"/>
    <n v="9"/>
    <s v="6-11 bulan"/>
  </r>
  <r>
    <s v="KRM02832"/>
    <d v="2026-01-14T00:00:00"/>
    <x v="5"/>
    <s v="Joko Prasetyo"/>
    <s v="93902908882975"/>
    <n v="52"/>
    <s v="Perempuan"/>
    <x v="0"/>
    <n v="6199000"/>
    <n v="0.15092756896273593"/>
    <x v="4"/>
    <s v="Kalimantan Selatan"/>
    <x v="0"/>
    <s v="ADV 160"/>
    <s v="Adventure"/>
    <n v="43390000"/>
    <n v="10848000"/>
    <s v="Medium"/>
    <n v="0.25"/>
    <x v="1"/>
    <n v="0.14499999999999999"/>
    <n v="935600"/>
    <n v="56135000"/>
    <x v="0"/>
    <x v="0"/>
    <n v="0"/>
    <n v="0"/>
    <n v="1"/>
    <s v="ok"/>
    <n v="1"/>
    <n v="2"/>
    <n v="4"/>
    <n v="0"/>
    <n v="7"/>
    <s v="Medium Risk"/>
    <n v="9"/>
    <s v="6-11 bulan"/>
  </r>
  <r>
    <s v="KRM02833"/>
    <d v="2026-07-06T00:00:00"/>
    <x v="12"/>
    <s v="Fajar Lestari"/>
    <s v="41971310723574"/>
    <n v="29"/>
    <s v="Lakilaki"/>
    <x v="9"/>
    <n v="5676000"/>
    <n v="0.30914376321353065"/>
    <x v="3"/>
    <s v="Sulawesi Selatan"/>
    <x v="4"/>
    <s v="KLX 150"/>
    <s v="Trail"/>
    <n v="37060000"/>
    <n v="11118000"/>
    <s v="High"/>
    <n v="0.3"/>
    <x v="3"/>
    <n v="0.14499999999999999"/>
    <n v="1754700"/>
    <n v="31585000"/>
    <x v="0"/>
    <x v="0"/>
    <n v="0"/>
    <n v="0"/>
    <n v="1"/>
    <s v="approved"/>
    <n v="3"/>
    <n v="1"/>
    <n v="1"/>
    <n v="0"/>
    <n v="5"/>
    <s v="Low Risk"/>
    <n v="3"/>
    <s v="0-5 bulan"/>
  </r>
  <r>
    <s v="KRM02834"/>
    <d v="2026-06-08T00:00:00"/>
    <x v="0"/>
    <s v="Fitriani Saputra"/>
    <s v="36851105805570"/>
    <n v="36"/>
    <s v="Perempuan"/>
    <x v="8"/>
    <n v="3116000"/>
    <n v="0.50972400513478822"/>
    <x v="9"/>
    <s v="Jawa Tengah"/>
    <x v="0"/>
    <s v="Beat Street"/>
    <s v="Matic Entry"/>
    <n v="18496000"/>
    <n v="1850000"/>
    <s v="Low"/>
    <n v="0.1"/>
    <x v="0"/>
    <n v="0.14499999999999999"/>
    <n v="1588300"/>
    <n v="19060000"/>
    <x v="0"/>
    <x v="0"/>
    <n v="0"/>
    <n v="0"/>
    <n v="1"/>
    <m/>
    <n v="4"/>
    <n v="3"/>
    <n v="1"/>
    <n v="0"/>
    <n v="8"/>
    <s v="Medium Risk"/>
    <n v="4"/>
    <s v="0-5 bulan"/>
  </r>
  <r>
    <s v="KRM02835"/>
    <d v="2026-03-22T00:00:00"/>
    <x v="1"/>
    <s v="Nurul Kusuma"/>
    <s v="87841401565858"/>
    <n v="46"/>
    <s v="Perempuan"/>
    <x v="9"/>
    <n v="5687000"/>
    <n v="0.17571654650958327"/>
    <x v="17"/>
    <s v="Jawa Barat"/>
    <x v="0"/>
    <s v="Genio"/>
    <s v="Matic Entry"/>
    <n v="19699000"/>
    <n v="4925000"/>
    <s v="Medium"/>
    <n v="0.25"/>
    <x v="3"/>
    <n v="0.14499999999999999"/>
    <n v="999300"/>
    <n v="17988000"/>
    <x v="0"/>
    <x v="0"/>
    <n v="0"/>
    <n v="0"/>
    <n v="1"/>
    <s v="data kurang"/>
    <n v="1"/>
    <n v="2"/>
    <n v="1"/>
    <n v="0"/>
    <n v="4"/>
    <s v="Low Risk"/>
    <n v="7"/>
    <s v="6-11 bulan"/>
  </r>
  <r>
    <s v="KRM02836"/>
    <d v="2026-02-23T00:00:00"/>
    <x v="3"/>
    <s v="Rina Hakim"/>
    <s v="39362409838211"/>
    <n v="44"/>
    <s v="Lakilaki"/>
    <x v="4"/>
    <n v="7041000"/>
    <n v="7.8781423093310612E-2"/>
    <x v="8"/>
    <s v="Banten"/>
    <x v="0"/>
    <s v="Revo X"/>
    <s v="Bebek"/>
    <n v="18554000"/>
    <n v="4638000"/>
    <s v="Medium"/>
    <n v="0.25"/>
    <x v="4"/>
    <n v="0.14499999999999999"/>
    <n v="554700"/>
    <n v="19969000"/>
    <x v="0"/>
    <x v="0"/>
    <n v="0"/>
    <n v="0"/>
    <n v="1"/>
    <m/>
    <n v="1"/>
    <n v="2"/>
    <n v="2"/>
    <n v="0"/>
    <n v="5"/>
    <s v="Low Risk"/>
    <n v="7"/>
    <s v="6-11 bulan"/>
  </r>
  <r>
    <s v="KRM02837"/>
    <d v="2026-03-06T00:00:00"/>
    <x v="1"/>
    <s v="Nurul Nugroho"/>
    <s v="64752901851722"/>
    <n v="21"/>
    <s v="Lakilaki"/>
    <x v="1"/>
    <n v="12362000"/>
    <n v="7.0587283611066171E-2"/>
    <x v="6"/>
    <s v="DIY"/>
    <x v="2"/>
    <s v="Address"/>
    <s v="Matic Mid"/>
    <n v="20293000"/>
    <n v="4059000"/>
    <s v="Medium"/>
    <n v="0.2"/>
    <x v="5"/>
    <n v="0.14499999999999999"/>
    <n v="872600"/>
    <n v="20942000"/>
    <x v="0"/>
    <x v="0"/>
    <n v="0"/>
    <n v="0"/>
    <n v="1"/>
    <m/>
    <n v="1"/>
    <n v="2"/>
    <n v="1"/>
    <n v="0"/>
    <n v="4"/>
    <s v="Low Risk"/>
    <n v="7"/>
    <s v="6-11 bulan"/>
  </r>
  <r>
    <s v="KRM02838"/>
    <d v="2026-03-24T00:00:00"/>
    <x v="1"/>
    <s v="Agus Utami"/>
    <s v="89911903922130"/>
    <n v="39"/>
    <s v="Lakilaki"/>
    <x v="6"/>
    <n v="4872000"/>
    <n v="0.10804597701149425"/>
    <x v="20"/>
    <s v="DKI Jakarta"/>
    <x v="0"/>
    <s v="Vario 160"/>
    <s v="Matic Mid"/>
    <n v="30513000"/>
    <n v="12205000"/>
    <s v="High"/>
    <n v="0.4"/>
    <x v="1"/>
    <n v="0.14499999999999999"/>
    <n v="526400"/>
    <n v="31582000"/>
    <x v="0"/>
    <x v="0"/>
    <n v="0"/>
    <n v="0"/>
    <n v="1"/>
    <m/>
    <n v="1"/>
    <n v="1"/>
    <n v="4"/>
    <n v="0"/>
    <n v="6"/>
    <s v="Low Risk"/>
    <n v="6"/>
    <s v="6-11 bulan"/>
  </r>
  <r>
    <s v="KRM02839"/>
    <d v="2026-01-06T00:00:00"/>
    <x v="5"/>
    <s v="Rina Pratama"/>
    <s v="34502411812169"/>
    <n v="28"/>
    <s v="Lakilaki"/>
    <x v="4"/>
    <n v="7206000"/>
    <n v="0.13201498751040799"/>
    <x v="0"/>
    <s v="Bali"/>
    <x v="4"/>
    <s v="KLX 150"/>
    <s v="Trail"/>
    <n v="36763000"/>
    <n v="3676000"/>
    <s v="Low"/>
    <n v="0.1"/>
    <x v="1"/>
    <n v="0.14499999999999999"/>
    <n v="951300"/>
    <n v="57075000"/>
    <x v="0"/>
    <x v="0"/>
    <n v="0"/>
    <n v="0"/>
    <n v="1"/>
    <s v="ok"/>
    <n v="1"/>
    <n v="3"/>
    <n v="4"/>
    <n v="0"/>
    <n v="8"/>
    <s v="Medium Risk"/>
    <n v="9"/>
    <s v="6-11 bulan"/>
  </r>
  <r>
    <s v="KRM02840"/>
    <d v="2026-02-21T00:00:00"/>
    <x v="3"/>
    <s v="Nurul Sari"/>
    <s v="76901706916084"/>
    <n v="57"/>
    <s v="Lakilaki"/>
    <x v="9"/>
    <n v="6468000"/>
    <n v="0.17479901051329622"/>
    <x v="9"/>
    <s v="Jawa Tengah"/>
    <x v="0"/>
    <s v="Vario 160"/>
    <s v="Matic Mid"/>
    <n v="30049000"/>
    <n v="9015000"/>
    <s v="High"/>
    <n v="0.3"/>
    <x v="5"/>
    <n v="0.14499999999999999"/>
    <n v="1130600"/>
    <n v="27134000"/>
    <x v="0"/>
    <x v="0"/>
    <n v="0"/>
    <n v="0"/>
    <n v="1"/>
    <s v="ok"/>
    <n v="1"/>
    <n v="1"/>
    <n v="1"/>
    <n v="0"/>
    <n v="3"/>
    <s v="Low Risk"/>
    <n v="8"/>
    <s v="6-11 bulan"/>
  </r>
  <r>
    <s v="KRM02841"/>
    <d v="2026-05-26T00:00:00"/>
    <x v="4"/>
    <s v="Dewi Hidayah"/>
    <s v="35172607555937"/>
    <n v="22"/>
    <s v="Perempuan"/>
    <x v="6"/>
    <n v="5033000"/>
    <n v="0.48007152791575602"/>
    <x v="15"/>
    <s v="DKI Jakarta"/>
    <x v="0"/>
    <s v="PCX 160"/>
    <s v="Matic Premium"/>
    <n v="36176000"/>
    <n v="10853000"/>
    <s v="High"/>
    <n v="0.3"/>
    <x v="0"/>
    <n v="0.14499999999999999"/>
    <n v="2416200"/>
    <n v="28994000"/>
    <x v="0"/>
    <x v="0"/>
    <n v="0"/>
    <n v="0"/>
    <n v="1"/>
    <m/>
    <n v="4"/>
    <n v="1"/>
    <n v="1"/>
    <n v="0"/>
    <n v="6"/>
    <s v="Low Risk"/>
    <n v="4"/>
    <s v="0-5 bulan"/>
  </r>
  <r>
    <s v="KRM02842"/>
    <d v="2026-05-09T00:00:00"/>
    <x v="4"/>
    <s v="Sri Wibowo"/>
    <s v="54702005998792"/>
    <n v="55"/>
    <s v="Lakilaki"/>
    <x v="8"/>
    <n v="2853000"/>
    <n v="0.29453207150368033"/>
    <x v="0"/>
    <s v="Bali"/>
    <x v="0"/>
    <s v="Beat Street"/>
    <s v="Matic Entry"/>
    <n v="18393000"/>
    <n v="2759000"/>
    <s v="Medium"/>
    <n v="0.15"/>
    <x v="5"/>
    <n v="0.14499999999999999"/>
    <n v="840300"/>
    <n v="20168000"/>
    <x v="0"/>
    <x v="0"/>
    <n v="0"/>
    <n v="0"/>
    <n v="1"/>
    <s v="approved"/>
    <n v="2"/>
    <n v="2"/>
    <n v="1"/>
    <n v="0"/>
    <n v="5"/>
    <s v="Low Risk"/>
    <n v="5"/>
    <s v="0-5 bulan"/>
  </r>
  <r>
    <s v="KRM02843"/>
    <d v="2026-02-11T00:00:00"/>
    <x v="3"/>
    <s v="Fitriani Sari"/>
    <s v="62111309591914"/>
    <n v="44"/>
    <s v="Perempuan"/>
    <x v="1"/>
    <n v="3597000"/>
    <n v="0.30033361134278563"/>
    <x v="5"/>
    <s v="Kalimantan Timur"/>
    <x v="4"/>
    <s v="KLX 150"/>
    <s v="Trail"/>
    <n v="38609000"/>
    <n v="5791000"/>
    <s v="Medium"/>
    <n v="0.15"/>
    <x v="2"/>
    <n v="0.14499999999999999"/>
    <n v="1080300"/>
    <n v="51853000"/>
    <x v="0"/>
    <x v="0"/>
    <n v="0"/>
    <n v="0"/>
    <n v="1"/>
    <s v="verifikasi"/>
    <n v="3"/>
    <n v="2"/>
    <n v="3"/>
    <n v="0"/>
    <n v="8"/>
    <s v="Medium Risk"/>
    <n v="8"/>
    <s v="6-11 bulan"/>
  </r>
  <r>
    <s v="KRM02844"/>
    <d v="2026-06-17T00:00:00"/>
    <x v="0"/>
    <s v="Fitra Fauzi"/>
    <s v="41891001582224"/>
    <n v="32"/>
    <s v="Lakilaki"/>
    <x v="0"/>
    <n v="5520000"/>
    <n v="9.7282608695652167E-2"/>
    <x v="7"/>
    <s v="Jawa Barat"/>
    <x v="1"/>
    <s v="Aerox 155"/>
    <s v="Matic Sport"/>
    <n v="31129000"/>
    <n v="12452000"/>
    <s v="High"/>
    <n v="0.4"/>
    <x v="1"/>
    <n v="0.14499999999999999"/>
    <n v="537000"/>
    <n v="32218000"/>
    <x v="0"/>
    <x v="0"/>
    <n v="0"/>
    <n v="0"/>
    <n v="1"/>
    <s v="ok"/>
    <n v="1"/>
    <n v="1"/>
    <n v="4"/>
    <n v="0"/>
    <n v="6"/>
    <s v="Low Risk"/>
    <n v="4"/>
    <s v="0-5 bulan"/>
  </r>
  <r>
    <s v="KRM02845"/>
    <d v="2026-03-09T00:00:00"/>
    <x v="1"/>
    <s v="Bagus Purnama"/>
    <s v="56801306798209"/>
    <n v="52"/>
    <s v="Perempuan"/>
    <x v="0"/>
    <n v="6606000"/>
    <n v="0.17045110505600969"/>
    <x v="20"/>
    <s v="DKI Jakarta"/>
    <x v="1"/>
    <s v="Mio M3"/>
    <s v="Matic Entry"/>
    <n v="18156000"/>
    <n v="6355000"/>
    <s v="High"/>
    <n v="0.35"/>
    <x v="0"/>
    <n v="0.14499999999999999"/>
    <n v="1126000"/>
    <n v="13512000"/>
    <x v="0"/>
    <x v="0"/>
    <n v="0"/>
    <n v="0"/>
    <n v="1"/>
    <s v="data kurang"/>
    <n v="1"/>
    <n v="1"/>
    <n v="1"/>
    <n v="0"/>
    <n v="3"/>
    <s v="Low Risk"/>
    <n v="7"/>
    <s v="6-11 bulan"/>
  </r>
  <r>
    <s v="KRM02846"/>
    <d v="2026-02-08T00:00:00"/>
    <x v="3"/>
    <s v="Rahmat Kurniawan"/>
    <s v="74271307508498"/>
    <n v="23"/>
    <s v="Lakilaki"/>
    <x v="0"/>
    <n v="5140000"/>
    <n v="0.18982490272373539"/>
    <x v="17"/>
    <s v="Jawa Barat"/>
    <x v="1"/>
    <s v="Aerox 155"/>
    <s v="Matic Sport"/>
    <n v="32935000"/>
    <n v="3293000"/>
    <s v="Low"/>
    <n v="0.1"/>
    <x v="2"/>
    <n v="0.14499999999999999"/>
    <n v="975700"/>
    <n v="46834000"/>
    <x v="0"/>
    <x v="0"/>
    <n v="0"/>
    <n v="0"/>
    <n v="1"/>
    <s v="ok"/>
    <n v="1"/>
    <n v="3"/>
    <n v="3"/>
    <n v="0"/>
    <n v="7"/>
    <s v="Medium Risk"/>
    <n v="8"/>
    <s v="6-11 bulan"/>
  </r>
  <r>
    <s v="KRM02847"/>
    <d v="2026-04-09T00:00:00"/>
    <x v="2"/>
    <s v="Rahmat Hakim"/>
    <s v="85982704891591"/>
    <n v="39"/>
    <s v="Perempuan"/>
    <x v="6"/>
    <n v="5528000"/>
    <n v="0.26414616497829235"/>
    <x v="14"/>
    <s v="DKI Jakarta"/>
    <x v="0"/>
    <s v="PCX 160"/>
    <s v="Matic Premium"/>
    <n v="35980000"/>
    <n v="14392000"/>
    <s v="High"/>
    <n v="0.4"/>
    <x v="3"/>
    <n v="0.14499999999999999"/>
    <n v="1460200"/>
    <n v="26283000"/>
    <x v="1"/>
    <x v="3"/>
    <n v="18"/>
    <n v="1"/>
    <n v="3"/>
    <m/>
    <n v="2"/>
    <n v="1"/>
    <n v="1"/>
    <n v="2"/>
    <n v="6"/>
    <s v="Low Risk"/>
    <n v="6"/>
    <s v="6-11 bulan"/>
  </r>
  <r>
    <s v="KRM02848"/>
    <d v="2026-06-14T00:00:00"/>
    <x v="0"/>
    <s v="Dewi Purnama"/>
    <s v="46471407534909"/>
    <n v="43"/>
    <s v="Perempuan"/>
    <x v="8"/>
    <n v="3599000"/>
    <n v="0.32959155320922479"/>
    <x v="10"/>
    <s v="Jawa Timur"/>
    <x v="0"/>
    <s v="PCX 160"/>
    <s v="Matic Premium"/>
    <n v="37198000"/>
    <n v="7440000"/>
    <s v="Medium"/>
    <n v="0.2"/>
    <x v="4"/>
    <n v="0.14499999999999999"/>
    <n v="1186200"/>
    <n v="42703000"/>
    <x v="0"/>
    <x v="0"/>
    <n v="0"/>
    <n v="0"/>
    <n v="1"/>
    <s v="verifikasi"/>
    <n v="3"/>
    <n v="2"/>
    <n v="2"/>
    <n v="0"/>
    <n v="7"/>
    <s v="Medium Risk"/>
    <n v="4"/>
    <s v="0-5 bulan"/>
  </r>
  <r>
    <s v="KRM02849"/>
    <d v="2026-02-22T00:00:00"/>
    <x v="3"/>
    <s v="Fitriani Anggraini"/>
    <s v="84351712783795"/>
    <n v="29"/>
    <s v="Perempuan"/>
    <x v="6"/>
    <n v="4675000"/>
    <n v="0.4127486631016043"/>
    <x v="1"/>
    <s v="Sumatera Selatan"/>
    <x v="0"/>
    <s v="ADV 160"/>
    <s v="Adventure"/>
    <n v="42235000"/>
    <n v="6335000"/>
    <s v="Medium"/>
    <n v="0.15"/>
    <x v="5"/>
    <n v="0.14499999999999999"/>
    <n v="1929600"/>
    <n v="46311000"/>
    <x v="0"/>
    <x v="0"/>
    <n v="0"/>
    <n v="0"/>
    <n v="1"/>
    <m/>
    <n v="4"/>
    <n v="2"/>
    <n v="1"/>
    <n v="0"/>
    <n v="7"/>
    <s v="Medium Risk"/>
    <n v="8"/>
    <s v="6-11 bulan"/>
  </r>
  <r>
    <s v="KRM02850"/>
    <d v="2026-01-30T00:00:00"/>
    <x v="5"/>
    <s v="Budi Lestari"/>
    <s v="79891005876215"/>
    <n v="26"/>
    <s v="Lakilaki"/>
    <x v="4"/>
    <n v="7140000"/>
    <n v="0.15085434173669468"/>
    <x v="17"/>
    <s v="Jawa Barat"/>
    <x v="0"/>
    <s v="Vario 125"/>
    <s v="Matic Mid"/>
    <n v="25049000"/>
    <n v="5010000"/>
    <s v="Medium"/>
    <n v="0.2"/>
    <x v="5"/>
    <n v="0.14499999999999999"/>
    <n v="1077100"/>
    <n v="25850000"/>
    <x v="1"/>
    <x v="3"/>
    <n v="18"/>
    <n v="2"/>
    <n v="3"/>
    <m/>
    <n v="1"/>
    <n v="2"/>
    <n v="1"/>
    <n v="2"/>
    <n v="6"/>
    <s v="Low Risk"/>
    <n v="8"/>
    <s v="6-11 bulan"/>
  </r>
  <r>
    <s v="KRM02851"/>
    <d v="2026-05-18T00:00:00"/>
    <x v="4"/>
    <s v="Siti Utami"/>
    <s v="42492401979090"/>
    <n v="37"/>
    <s v="Lakilaki"/>
    <x v="0"/>
    <n v="6302000"/>
    <n v="0.2597429387496033"/>
    <x v="7"/>
    <s v="Jawa Barat"/>
    <x v="0"/>
    <s v="PCX 160"/>
    <s v="Matic Premium"/>
    <n v="35827000"/>
    <n v="5374000"/>
    <s v="Medium"/>
    <n v="0.15"/>
    <x v="5"/>
    <n v="0.14499999999999999"/>
    <n v="1636900"/>
    <n v="39285000"/>
    <x v="0"/>
    <x v="0"/>
    <n v="0"/>
    <n v="0"/>
    <n v="1"/>
    <m/>
    <n v="2"/>
    <n v="2"/>
    <n v="1"/>
    <n v="0"/>
    <n v="5"/>
    <s v="Low Risk"/>
    <n v="5"/>
    <s v="0-5 bulan"/>
  </r>
  <r>
    <s v="KRM02852"/>
    <d v="2026-03-11T00:00:00"/>
    <x v="1"/>
    <s v="Nurul Purnama"/>
    <s v="55282108587601"/>
    <n v="28"/>
    <s v="Perempuan"/>
    <x v="1"/>
    <n v="12652000"/>
    <n v="6.5135946885867851E-2"/>
    <x v="11"/>
    <s v="Sumatera Utara"/>
    <x v="0"/>
    <s v="Scoopy"/>
    <s v="Matic Stylish"/>
    <n v="24323000"/>
    <n v="3648000"/>
    <s v="Medium"/>
    <n v="0.15"/>
    <x v="4"/>
    <n v="0.14499999999999999"/>
    <n v="824100"/>
    <n v="29668000"/>
    <x v="0"/>
    <x v="0"/>
    <n v="0"/>
    <n v="0"/>
    <n v="1"/>
    <m/>
    <n v="1"/>
    <n v="2"/>
    <n v="2"/>
    <n v="0"/>
    <n v="5"/>
    <s v="Low Risk"/>
    <n v="7"/>
    <s v="6-11 bulan"/>
  </r>
  <r>
    <s v="KRM02853"/>
    <d v="2026-05-07T00:00:00"/>
    <x v="4"/>
    <s v="Reza Permata"/>
    <s v="31191104751821"/>
    <n v="24"/>
    <s v="Perempuan"/>
    <x v="4"/>
    <n v="7120000"/>
    <n v="6.5323033707865172E-2"/>
    <x v="1"/>
    <s v="Sumatera Selatan"/>
    <x v="0"/>
    <s v="Revo X"/>
    <s v="Bebek"/>
    <n v="17974000"/>
    <n v="1797000"/>
    <s v="Low"/>
    <n v="0.1"/>
    <x v="1"/>
    <n v="0.14499999999999999"/>
    <n v="465100"/>
    <n v="27906000"/>
    <x v="0"/>
    <x v="0"/>
    <n v="0"/>
    <n v="0"/>
    <n v="1"/>
    <s v="data kurang"/>
    <n v="1"/>
    <n v="3"/>
    <n v="4"/>
    <n v="0"/>
    <n v="8"/>
    <s v="Medium Risk"/>
    <n v="5"/>
    <s v="0-5 bulan"/>
  </r>
  <r>
    <s v="KRM02854"/>
    <d v="2026-01-26T00:00:00"/>
    <x v="5"/>
    <s v="Tri Lestari"/>
    <s v="51682402638468"/>
    <n v="48"/>
    <s v="Lakilaki"/>
    <x v="1"/>
    <n v="5474000"/>
    <n v="0.15327000365363536"/>
    <x v="13"/>
    <s v="Jawa Barat"/>
    <x v="1"/>
    <s v="Aerox 155"/>
    <s v="Matic Sport"/>
    <n v="32425000"/>
    <n v="3243000"/>
    <s v="Low"/>
    <n v="0.1"/>
    <x v="1"/>
    <n v="0.14499999999999999"/>
    <n v="839000"/>
    <n v="50339000"/>
    <x v="0"/>
    <x v="0"/>
    <n v="0"/>
    <n v="0"/>
    <n v="1"/>
    <m/>
    <n v="1"/>
    <n v="3"/>
    <n v="4"/>
    <n v="0"/>
    <n v="8"/>
    <s v="Medium Risk"/>
    <n v="8"/>
    <s v="6-11 bulan"/>
  </r>
  <r>
    <s v="KRM02855"/>
    <d v="2026-02-05T00:00:00"/>
    <x v="3"/>
    <s v="Yusuf Pratama"/>
    <s v="60292111703327"/>
    <n v="32"/>
    <s v="Lakilaki"/>
    <x v="4"/>
    <n v="6112000"/>
    <n v="0.2026014397905759"/>
    <x v="16"/>
    <s v="Jawa Timur"/>
    <x v="1"/>
    <s v="Aerox 155"/>
    <s v="Matic Sport"/>
    <n v="32912000"/>
    <n v="9874000"/>
    <s v="High"/>
    <n v="0.3"/>
    <x v="5"/>
    <n v="0.14499999999999999"/>
    <n v="1238300"/>
    <n v="29719000"/>
    <x v="0"/>
    <x v="0"/>
    <n v="0"/>
    <n v="0"/>
    <n v="1"/>
    <m/>
    <n v="2"/>
    <n v="1"/>
    <n v="1"/>
    <n v="0"/>
    <n v="4"/>
    <s v="Low Risk"/>
    <n v="8"/>
    <s v="6-11 bulan"/>
  </r>
  <r>
    <s v="KRM02856"/>
    <d v="2026-03-06T00:00:00"/>
    <x v="1"/>
    <s v="Indah Wibowo"/>
    <s v="85092512939505"/>
    <n v="39"/>
    <s v="Perempuan"/>
    <x v="1"/>
    <n v="9996000"/>
    <n v="0.10374149659863946"/>
    <x v="16"/>
    <s v="Jawa Timur"/>
    <x v="0"/>
    <s v="Beat Street"/>
    <s v="Matic Entry"/>
    <n v="18036000"/>
    <n v="2705000"/>
    <s v="Medium"/>
    <n v="0.15"/>
    <x v="3"/>
    <n v="0.14499999999999999"/>
    <n v="1037000"/>
    <n v="18666000"/>
    <x v="0"/>
    <x v="0"/>
    <n v="0"/>
    <n v="0"/>
    <n v="1"/>
    <s v="approved"/>
    <n v="1"/>
    <n v="2"/>
    <n v="1"/>
    <n v="0"/>
    <n v="4"/>
    <s v="Low Risk"/>
    <n v="7"/>
    <s v="6-11 bulan"/>
  </r>
  <r>
    <s v="KRM02857"/>
    <d v="2026-01-22T00:00:00"/>
    <x v="5"/>
    <s v="Fajar Santoso"/>
    <s v="78792701916087"/>
    <n v="44"/>
    <s v="Perempuan"/>
    <x v="1"/>
    <n v="9839000"/>
    <n v="0.30907612562252262"/>
    <x v="14"/>
    <s v="DKI Jakarta"/>
    <x v="1"/>
    <s v="R15"/>
    <s v="Sport"/>
    <n v="42494000"/>
    <n v="10624000"/>
    <s v="Medium"/>
    <n v="0.25"/>
    <x v="0"/>
    <n v="0.14499999999999999"/>
    <n v="3041000"/>
    <n v="36491000"/>
    <x v="0"/>
    <x v="0"/>
    <n v="0"/>
    <n v="0"/>
    <n v="1"/>
    <s v="data kurang"/>
    <n v="3"/>
    <n v="2"/>
    <n v="1"/>
    <n v="0"/>
    <n v="6"/>
    <s v="Low Risk"/>
    <n v="9"/>
    <s v="6-11 bulan"/>
  </r>
  <r>
    <s v="KRM02858"/>
    <d v="2026-01-24T00:00:00"/>
    <x v="5"/>
    <s v="Ayu Santoso"/>
    <s v="69932603971716"/>
    <n v="56"/>
    <s v="Lakilaki"/>
    <x v="5"/>
    <n v="3746000"/>
    <n v="0.25664709022957821"/>
    <x v="8"/>
    <s v="Banten"/>
    <x v="0"/>
    <s v="CB150R"/>
    <s v="Sport"/>
    <n v="32158000"/>
    <n v="8039000"/>
    <s v="Medium"/>
    <n v="0.25"/>
    <x v="4"/>
    <n v="0.14499999999999999"/>
    <n v="961400"/>
    <n v="34610000"/>
    <x v="0"/>
    <x v="0"/>
    <n v="0"/>
    <n v="0"/>
    <n v="1"/>
    <s v="verifikasi"/>
    <n v="2"/>
    <n v="2"/>
    <n v="2"/>
    <n v="0"/>
    <n v="6"/>
    <s v="Low Risk"/>
    <n v="8"/>
    <s v="6-11 bulan"/>
  </r>
  <r>
    <s v="KRM02859"/>
    <d v="2026-02-27T00:00:00"/>
    <x v="3"/>
    <s v="Fitra Saputra"/>
    <s v="45892301719786"/>
    <n v="25"/>
    <s v="Lakilaki"/>
    <x v="0"/>
    <n v="7620000"/>
    <n v="9.1824146981627303E-2"/>
    <x v="15"/>
    <s v="DKI Jakarta"/>
    <x v="2"/>
    <s v="Nex II"/>
    <s v="Matic Entry"/>
    <n v="16272000"/>
    <n v="3254000"/>
    <s v="Medium"/>
    <n v="0.2"/>
    <x v="5"/>
    <n v="0.14499999999999999"/>
    <n v="699700"/>
    <n v="16793000"/>
    <x v="0"/>
    <x v="0"/>
    <n v="0"/>
    <n v="0"/>
    <n v="1"/>
    <s v="verifikasi"/>
    <n v="1"/>
    <n v="2"/>
    <n v="1"/>
    <n v="0"/>
    <n v="4"/>
    <s v="Low Risk"/>
    <n v="7"/>
    <s v="6-11 bulan"/>
  </r>
  <r>
    <s v="KRM02860"/>
    <s v="Data Tidak Lengkap"/>
    <x v="7"/>
    <s v="Tidak Diketahui"/>
    <s v="Data Tidak Lengkap"/>
    <n v="21"/>
    <s v="Perempuan"/>
    <x v="9"/>
    <n v="5141000"/>
    <n v="0.72345847111456918"/>
    <x v="18"/>
    <s v="DKI Jakarta"/>
    <x v="1"/>
    <s v="R15"/>
    <s v="Sport"/>
    <n v="43310849"/>
    <n v="4331000"/>
    <s v="Low"/>
    <n v="0.1"/>
    <x v="0"/>
    <n v="0.14499999999999999"/>
    <n v="3719300"/>
    <n v="44632000"/>
    <x v="0"/>
    <x v="0"/>
    <n v="0"/>
    <n v="0"/>
    <n v="1"/>
    <s v="data kurang"/>
    <n v="4"/>
    <n v="3"/>
    <n v="1"/>
    <n v="0"/>
    <n v="8"/>
    <s v="Medium Risk"/>
    <s v="N/A"/>
    <s v="N/A"/>
  </r>
  <r>
    <s v="KRM02861"/>
    <d v="2026-04-07T00:00:00"/>
    <x v="2"/>
    <s v="Fitra Wibowo"/>
    <s v="65142707626059"/>
    <n v="26"/>
    <s v="Lakilaki"/>
    <x v="3"/>
    <n v="5365000"/>
    <n v="8.253494874184529E-2"/>
    <x v="14"/>
    <s v="DKI Jakarta"/>
    <x v="0"/>
    <s v="Revo X"/>
    <s v="Bebek"/>
    <n v="18513000"/>
    <n v="7405000"/>
    <s v="High"/>
    <n v="0.4"/>
    <x v="4"/>
    <n v="0.14499999999999999"/>
    <n v="442800"/>
    <n v="15939000"/>
    <x v="0"/>
    <x v="0"/>
    <n v="0"/>
    <n v="0"/>
    <n v="1"/>
    <m/>
    <n v="1"/>
    <n v="1"/>
    <n v="2"/>
    <n v="0"/>
    <n v="4"/>
    <s v="Low Risk"/>
    <n v="6"/>
    <s v="6-11 bulan"/>
  </r>
  <r>
    <s v="KRM02862"/>
    <d v="2026-03-17T00:00:00"/>
    <x v="1"/>
    <s v="Rizky Wijaya"/>
    <s v="93002002766300"/>
    <n v="33"/>
    <s v="Lakilaki"/>
    <x v="1"/>
    <n v="7980000"/>
    <n v="0.2974310776942356"/>
    <x v="14"/>
    <s v="DKI Jakarta"/>
    <x v="1"/>
    <s v="R15"/>
    <s v="Sport"/>
    <n v="41283000"/>
    <n v="6192000"/>
    <s v="Medium"/>
    <n v="0.15"/>
    <x v="3"/>
    <n v="0.14499999999999999"/>
    <n v="2373500"/>
    <n v="42723000"/>
    <x v="0"/>
    <x v="0"/>
    <n v="0"/>
    <n v="0"/>
    <n v="1"/>
    <s v="approved"/>
    <n v="2"/>
    <n v="2"/>
    <n v="1"/>
    <n v="0"/>
    <n v="5"/>
    <s v="Low Risk"/>
    <n v="7"/>
    <s v="6-11 bulan"/>
  </r>
  <r>
    <s v="KRM02863"/>
    <d v="2026-02-01T00:00:00"/>
    <x v="3"/>
    <s v="Hendra Lestari"/>
    <s v="37692003588203"/>
    <n v="41"/>
    <s v="Lakilaki"/>
    <x v="7"/>
    <n v="4268000"/>
    <n v="0.21293345829428303"/>
    <x v="14"/>
    <s v="DKI Jakarta"/>
    <x v="1"/>
    <s v="MT15"/>
    <s v="Sport Naked"/>
    <n v="39442000"/>
    <n v="11833000"/>
    <s v="High"/>
    <n v="0.3"/>
    <x v="2"/>
    <n v="0.14499999999999999"/>
    <n v="908800"/>
    <n v="43622000"/>
    <x v="0"/>
    <x v="0"/>
    <n v="0"/>
    <n v="0"/>
    <n v="1"/>
    <m/>
    <n v="2"/>
    <n v="1"/>
    <n v="3"/>
    <n v="0"/>
    <n v="6"/>
    <s v="Low Risk"/>
    <n v="8"/>
    <s v="6-11 bulan"/>
  </r>
  <r>
    <s v="KRM02864"/>
    <d v="2026-03-15T00:00:00"/>
    <x v="1"/>
    <s v="Dani Permata"/>
    <s v="60402905591764"/>
    <n v="30"/>
    <s v="Perempuan"/>
    <x v="8"/>
    <n v="3277000"/>
    <n v="0.2469636862984437"/>
    <x v="8"/>
    <s v="Banten"/>
    <x v="1"/>
    <s v="R15"/>
    <s v="Sport"/>
    <n v="43309000"/>
    <n v="15158000"/>
    <s v="High"/>
    <n v="0.35"/>
    <x v="1"/>
    <n v="0.14499999999999999"/>
    <n v="809300"/>
    <n v="48561000"/>
    <x v="0"/>
    <x v="0"/>
    <n v="0"/>
    <n v="0"/>
    <n v="1"/>
    <s v="verifikasi"/>
    <n v="2"/>
    <n v="1"/>
    <n v="4"/>
    <n v="0"/>
    <n v="7"/>
    <s v="Medium Risk"/>
    <n v="7"/>
    <s v="6-11 bulan"/>
  </r>
  <r>
    <s v="KRM02865"/>
    <d v="2026-04-24T00:00:00"/>
    <x v="2"/>
    <s v="Bagus Santoso"/>
    <s v="41161410645728"/>
    <n v="37"/>
    <s v="Perempuan"/>
    <x v="8"/>
    <n v="2593000"/>
    <n v="0.50185113767836487"/>
    <x v="4"/>
    <s v="Kalimantan Selatan"/>
    <x v="1"/>
    <s v="NMAX 155"/>
    <s v="Matic Premium"/>
    <n v="37247000"/>
    <n v="13037000"/>
    <s v="High"/>
    <n v="0.35"/>
    <x v="5"/>
    <n v="0.14499999999999999"/>
    <n v="1301300"/>
    <n v="31231000"/>
    <x v="0"/>
    <x v="0"/>
    <n v="0"/>
    <n v="0"/>
    <n v="1"/>
    <s v="data kurang"/>
    <n v="4"/>
    <n v="1"/>
    <n v="1"/>
    <n v="0"/>
    <n v="6"/>
    <s v="Low Risk"/>
    <n v="5"/>
    <s v="0-5 bulan"/>
  </r>
  <r>
    <s v="KRM02866"/>
    <d v="2026-01-06T00:00:00"/>
    <x v="5"/>
    <s v="Maya Kusuma"/>
    <s v="87241101749410"/>
    <n v="57"/>
    <s v="Lakilaki"/>
    <x v="4"/>
    <n v="6693000"/>
    <n v="0.17781264007171671"/>
    <x v="6"/>
    <s v="DIY"/>
    <x v="0"/>
    <s v="CB150R"/>
    <s v="Sport"/>
    <n v="31630000"/>
    <n v="9489000"/>
    <s v="High"/>
    <n v="0.3"/>
    <x v="5"/>
    <n v="0.14499999999999999"/>
    <n v="1190100"/>
    <n v="28562000"/>
    <x v="0"/>
    <x v="0"/>
    <n v="0"/>
    <n v="0"/>
    <n v="1"/>
    <s v="approved"/>
    <n v="1"/>
    <n v="1"/>
    <n v="1"/>
    <n v="0"/>
    <n v="3"/>
    <s v="Low Risk"/>
    <n v="9"/>
    <s v="6-11 bulan"/>
  </r>
  <r>
    <s v="KRM02867"/>
    <d v="2026-04-01T00:00:00"/>
    <x v="2"/>
    <s v="Putri Setiawan"/>
    <s v="97532208882493"/>
    <n v="39"/>
    <s v="Lakilaki"/>
    <x v="8"/>
    <n v="3084000"/>
    <n v="0.17237354085603113"/>
    <x v="20"/>
    <s v="DKI Jakarta"/>
    <x v="0"/>
    <s v="Genio"/>
    <s v="Matic Entry"/>
    <n v="19000000"/>
    <n v="2850000"/>
    <s v="Medium"/>
    <n v="0.15"/>
    <x v="2"/>
    <n v="0.14499999999999999"/>
    <n v="531600"/>
    <n v="25517000"/>
    <x v="0"/>
    <x v="0"/>
    <n v="0"/>
    <n v="0"/>
    <n v="1"/>
    <s v="data kurang"/>
    <n v="1"/>
    <n v="2"/>
    <n v="3"/>
    <n v="0"/>
    <n v="6"/>
    <s v="Low Risk"/>
    <n v="6"/>
    <s v="6-11 bulan"/>
  </r>
  <r>
    <s v="KRM02868"/>
    <d v="2026-02-03T00:00:00"/>
    <x v="3"/>
    <s v="Nurul Purnama"/>
    <s v="62941112691489"/>
    <n v="33"/>
    <s v="Perempuan"/>
    <x v="8"/>
    <n v="2791000"/>
    <n v="0.11959871013973486"/>
    <x v="20"/>
    <s v="DKI Jakarta"/>
    <x v="1"/>
    <s v="Mio M3"/>
    <s v="Matic Entry"/>
    <n v="17863000"/>
    <n v="6252000"/>
    <s v="High"/>
    <n v="0.35"/>
    <x v="1"/>
    <n v="0.14499999999999999"/>
    <n v="333800"/>
    <n v="20028000"/>
    <x v="0"/>
    <x v="0"/>
    <n v="0"/>
    <n v="0"/>
    <n v="1"/>
    <s v="data kurang"/>
    <n v="1"/>
    <n v="1"/>
    <n v="4"/>
    <n v="0"/>
    <n v="6"/>
    <s v="Low Risk"/>
    <n v="8"/>
    <s v="6-11 bulan"/>
  </r>
  <r>
    <s v="KRM02869"/>
    <d v="2026-01-25T00:00:00"/>
    <x v="5"/>
    <s v="Fitra Nugroho"/>
    <s v="98591610647821"/>
    <n v="25"/>
    <s v="Perempuan"/>
    <x v="0"/>
    <n v="7296000"/>
    <n v="0.14821820175438596"/>
    <x v="3"/>
    <s v="Sulawesi Selatan"/>
    <x v="0"/>
    <s v="Vario 160"/>
    <s v="Matic Mid"/>
    <n v="30951000"/>
    <n v="10833000"/>
    <s v="High"/>
    <n v="0.35"/>
    <x v="5"/>
    <n v="0.14499999999999999"/>
    <n v="1081400"/>
    <n v="25952000"/>
    <x v="1"/>
    <x v="3"/>
    <n v="24"/>
    <n v="2"/>
    <n v="3"/>
    <s v="approved"/>
    <n v="1"/>
    <n v="1"/>
    <n v="1"/>
    <n v="2"/>
    <n v="5"/>
    <s v="Low Risk"/>
    <n v="8"/>
    <s v="6-11 bulan"/>
  </r>
  <r>
    <s v="KRM02870"/>
    <d v="2026-06-12T00:00:00"/>
    <x v="0"/>
    <s v="Fitra Pratama"/>
    <s v="80701301514505"/>
    <n v="23"/>
    <s v="Lakilaki"/>
    <x v="6"/>
    <n v="4592000"/>
    <n v="0.19006968641114982"/>
    <x v="8"/>
    <s v="Banten"/>
    <x v="1"/>
    <s v="MT15"/>
    <s v="Sport Naked"/>
    <n v="37882000"/>
    <n v="11365000"/>
    <s v="High"/>
    <n v="0.3"/>
    <x v="2"/>
    <n v="0.14499999999999999"/>
    <n v="872800"/>
    <n v="41896000"/>
    <x v="0"/>
    <x v="0"/>
    <n v="0"/>
    <n v="0"/>
    <n v="1"/>
    <s v="ok"/>
    <n v="1"/>
    <n v="1"/>
    <n v="3"/>
    <n v="0"/>
    <n v="5"/>
    <s v="Low Risk"/>
    <n v="4"/>
    <s v="0-5 bulan"/>
  </r>
  <r>
    <s v="KRM02871"/>
    <d v="2026-01-16T00:00:00"/>
    <x v="5"/>
    <s v="Hendra Hidayah"/>
    <s v="69381412993196"/>
    <n v="51"/>
    <s v="Lakilaki"/>
    <x v="1"/>
    <n v="14935000"/>
    <n v="0.11768998995647807"/>
    <x v="14"/>
    <s v="DKI Jakarta"/>
    <x v="1"/>
    <s v="XMAX 250"/>
    <s v="Maxi Scooter"/>
    <n v="62992000"/>
    <n v="18897000"/>
    <s v="High"/>
    <n v="0.3"/>
    <x v="4"/>
    <n v="0.14499999999999999"/>
    <n v="1757700"/>
    <n v="63276000"/>
    <x v="0"/>
    <x v="0"/>
    <n v="0"/>
    <n v="0"/>
    <n v="1"/>
    <m/>
    <n v="1"/>
    <n v="1"/>
    <n v="2"/>
    <n v="0"/>
    <n v="4"/>
    <s v="Low Risk"/>
    <n v="9"/>
    <s v="6-11 bulan"/>
  </r>
  <r>
    <s v="KRM02872"/>
    <d v="2026-06-13T00:00:00"/>
    <x v="0"/>
    <s v="Fitriani Kusuma"/>
    <s v="62711308595936"/>
    <n v="50"/>
    <s v="Perempuan"/>
    <x v="2"/>
    <n v="2817000"/>
    <n v="0.1577209797657082"/>
    <x v="0"/>
    <s v="Bali"/>
    <x v="0"/>
    <s v="Revo X"/>
    <s v="Bebek"/>
    <n v="18182000"/>
    <n v="2727000"/>
    <s v="Medium"/>
    <n v="0.15"/>
    <x v="1"/>
    <n v="0.14499999999999999"/>
    <n v="444300"/>
    <n v="26660000"/>
    <x v="0"/>
    <x v="0"/>
    <n v="0"/>
    <n v="0"/>
    <n v="1"/>
    <s v="ok"/>
    <n v="1"/>
    <n v="2"/>
    <n v="4"/>
    <n v="0"/>
    <n v="7"/>
    <s v="Medium Risk"/>
    <n v="4"/>
    <s v="0-5 bulan"/>
  </r>
  <r>
    <s v="KRM02873"/>
    <d v="2026-01-12T00:00:00"/>
    <x v="5"/>
    <s v="Maya Pratama"/>
    <s v="43282201627182"/>
    <n v="33"/>
    <s v="Perempuan"/>
    <x v="7"/>
    <n v="3470000"/>
    <n v="0.23374639769452449"/>
    <x v="10"/>
    <s v="Jawa Timur"/>
    <x v="0"/>
    <s v="Genio"/>
    <s v="Matic Entry"/>
    <n v="19986000"/>
    <n v="7994000"/>
    <s v="High"/>
    <n v="0.4"/>
    <x v="3"/>
    <n v="0.14499999999999999"/>
    <n v="811100"/>
    <n v="14600000"/>
    <x v="0"/>
    <x v="0"/>
    <n v="0"/>
    <n v="0"/>
    <n v="1"/>
    <m/>
    <n v="2"/>
    <n v="1"/>
    <n v="1"/>
    <n v="0"/>
    <n v="4"/>
    <s v="Low Risk"/>
    <n v="9"/>
    <s v="6-11 bulan"/>
  </r>
  <r>
    <s v="KRM02874"/>
    <d v="2026-01-11T00:00:00"/>
    <x v="5"/>
    <s v="Fajar Wijaya"/>
    <s v="33122706948480"/>
    <n v="55"/>
    <s v="Lakilaki"/>
    <x v="1"/>
    <n v="5203000"/>
    <n v="0.21996924851047472"/>
    <x v="19"/>
    <s v="Jawa Barat"/>
    <x v="0"/>
    <s v="Beat Street"/>
    <s v="Matic Entry"/>
    <n v="18801000"/>
    <n v="1880000"/>
    <s v="Low"/>
    <n v="0.1"/>
    <x v="3"/>
    <n v="0.14499999999999999"/>
    <n v="1144500"/>
    <n v="20602000"/>
    <x v="0"/>
    <x v="0"/>
    <n v="0"/>
    <n v="0"/>
    <n v="1"/>
    <s v="verifikasi"/>
    <n v="2"/>
    <n v="3"/>
    <n v="1"/>
    <n v="0"/>
    <n v="6"/>
    <s v="Low Risk"/>
    <n v="9"/>
    <s v="6-11 bulan"/>
  </r>
  <r>
    <s v="KRM02875"/>
    <d v="2026-05-07T00:00:00"/>
    <x v="4"/>
    <s v="Indah Hakim"/>
    <s v="68412710689323"/>
    <n v="56"/>
    <s v="Perempuan"/>
    <x v="0"/>
    <n v="5783000"/>
    <n v="8.5076949680096839E-2"/>
    <x v="3"/>
    <s v="Sulawesi Selatan"/>
    <x v="0"/>
    <s v="Scoopy"/>
    <s v="Matic Stylish"/>
    <n v="22819000"/>
    <n v="5705000"/>
    <s v="Medium"/>
    <n v="0.25"/>
    <x v="1"/>
    <n v="0.14499999999999999"/>
    <n v="492000"/>
    <n v="29521000"/>
    <x v="0"/>
    <x v="0"/>
    <n v="0"/>
    <n v="0"/>
    <n v="1"/>
    <m/>
    <n v="1"/>
    <n v="2"/>
    <n v="4"/>
    <n v="0"/>
    <n v="7"/>
    <s v="Medium Risk"/>
    <n v="5"/>
    <s v="0-5 bulan"/>
  </r>
  <r>
    <s v="KRM02876"/>
    <d v="2026-06-03T00:00:00"/>
    <x v="0"/>
    <s v="Rina Saputra"/>
    <s v="Invalid"/>
    <n v="28"/>
    <s v="Perempuan"/>
    <x v="6"/>
    <n v="5430000"/>
    <n v="0.28793738489871085"/>
    <x v="10"/>
    <s v="Jawa Timur"/>
    <x v="1"/>
    <s v="R15"/>
    <s v="Sport"/>
    <n v="41554000"/>
    <n v="12466000"/>
    <s v="High"/>
    <n v="0.3"/>
    <x v="5"/>
    <n v="0.14499999999999999"/>
    <n v="1563500"/>
    <n v="37523000"/>
    <x v="0"/>
    <x v="0"/>
    <n v="0"/>
    <n v="0"/>
    <n v="1"/>
    <s v="verifikasi"/>
    <n v="2"/>
    <n v="1"/>
    <n v="1"/>
    <n v="0"/>
    <n v="4"/>
    <s v="Low Risk"/>
    <n v="4"/>
    <s v="0-5 bulan"/>
  </r>
  <r>
    <s v="KRM02877"/>
    <d v="2026-02-08T00:00:00"/>
    <x v="3"/>
    <s v="Dani Fauzi"/>
    <s v="74482807836037"/>
    <n v="22"/>
    <s v="Perempuan"/>
    <x v="3"/>
    <n v="5585000"/>
    <n v="0.33656222023276633"/>
    <x v="3"/>
    <s v="Sulawesi Selatan"/>
    <x v="0"/>
    <s v="ADV 160"/>
    <s v="Adventure"/>
    <n v="43715000"/>
    <n v="8743000"/>
    <s v="Medium"/>
    <n v="0.2"/>
    <x v="5"/>
    <n v="0.14499999999999999"/>
    <n v="1879700"/>
    <n v="45113000"/>
    <x v="0"/>
    <x v="0"/>
    <n v="0"/>
    <n v="0"/>
    <n v="1"/>
    <s v="survey ulang"/>
    <n v="3"/>
    <n v="2"/>
    <n v="1"/>
    <n v="0"/>
    <n v="6"/>
    <s v="Low Risk"/>
    <n v="8"/>
    <s v="6-11 bulan"/>
  </r>
  <r>
    <s v="KRM02878"/>
    <d v="2026-03-09T00:00:00"/>
    <x v="1"/>
    <s v="Indah Rahayu"/>
    <s v="39372404684442"/>
    <n v="23"/>
    <s v="Lakilaki"/>
    <x v="3"/>
    <n v="7967000"/>
    <n v="0.16627337768294215"/>
    <x v="7"/>
    <s v="Jawa Barat"/>
    <x v="1"/>
    <s v="R15"/>
    <s v="Sport"/>
    <n v="41077000"/>
    <n v="16431000"/>
    <s v="High"/>
    <n v="0.4"/>
    <x v="5"/>
    <n v="0.14499999999999999"/>
    <n v="1324700"/>
    <n v="31793000"/>
    <x v="0"/>
    <x v="0"/>
    <n v="0"/>
    <n v="0"/>
    <n v="1"/>
    <s v="data kurang"/>
    <n v="1"/>
    <n v="1"/>
    <n v="1"/>
    <n v="0"/>
    <n v="3"/>
    <s v="Low Risk"/>
    <n v="7"/>
    <s v="6-11 bulan"/>
  </r>
  <r>
    <s v="KRM02879"/>
    <d v="2026-05-09T00:00:00"/>
    <x v="4"/>
    <s v="Fajar Rahayu"/>
    <s v="66772209896416"/>
    <n v="38"/>
    <s v="Perempuan"/>
    <x v="8"/>
    <n v="3107000"/>
    <n v="0.16993884776311555"/>
    <x v="16"/>
    <s v="Jawa Timur"/>
    <x v="2"/>
    <s v="Address"/>
    <s v="Matic Mid"/>
    <n v="20051000"/>
    <n v="4010000"/>
    <s v="Medium"/>
    <n v="0.2"/>
    <x v="2"/>
    <n v="0.14499999999999999"/>
    <n v="528000"/>
    <n v="25344000"/>
    <x v="0"/>
    <x v="0"/>
    <n v="0"/>
    <n v="0"/>
    <n v="1"/>
    <s v="approved"/>
    <n v="1"/>
    <n v="2"/>
    <n v="3"/>
    <n v="0"/>
    <n v="6"/>
    <s v="Low Risk"/>
    <n v="5"/>
    <s v="0-5 bulan"/>
  </r>
  <r>
    <s v="KRM02880"/>
    <d v="2026-01-20T00:00:00"/>
    <x v="5"/>
    <s v="Rizky Santoso"/>
    <s v="90872810929072"/>
    <n v="42"/>
    <s v="Perempuan"/>
    <x v="1"/>
    <n v="11454000"/>
    <n v="3.6223153483499214E-2"/>
    <x v="4"/>
    <s v="Kalimantan Selatan"/>
    <x v="3"/>
    <s v="Dazz"/>
    <s v="Matic Entry"/>
    <n v="15758000"/>
    <n v="3152000"/>
    <s v="Medium"/>
    <n v="0.2"/>
    <x v="2"/>
    <n v="0.14499999999999999"/>
    <n v="414900"/>
    <n v="19917000"/>
    <x v="1"/>
    <x v="3"/>
    <n v="16"/>
    <n v="2"/>
    <n v="3"/>
    <m/>
    <n v="1"/>
    <n v="2"/>
    <n v="3"/>
    <n v="2"/>
    <n v="8"/>
    <s v="Medium Risk"/>
    <n v="9"/>
    <s v="6-11 bulan"/>
  </r>
  <r>
    <s v="KRM02881"/>
    <d v="2026-02-05T00:00:00"/>
    <x v="3"/>
    <s v="Nia Setiawan"/>
    <s v="78762008563825"/>
    <n v="40"/>
    <s v="Lakilaki"/>
    <x v="0"/>
    <n v="7548000"/>
    <n v="0.21526232114467408"/>
    <x v="16"/>
    <s v="Jawa Timur"/>
    <x v="0"/>
    <s v="Genio"/>
    <s v="Matic Entry"/>
    <n v="20034000"/>
    <n v="3005000"/>
    <s v="Medium"/>
    <n v="0.15"/>
    <x v="0"/>
    <n v="0.14499999999999999"/>
    <n v="1624800"/>
    <n v="19498000"/>
    <x v="0"/>
    <x v="0"/>
    <n v="0"/>
    <n v="0"/>
    <n v="1"/>
    <s v="data kurang"/>
    <n v="2"/>
    <n v="2"/>
    <n v="1"/>
    <n v="0"/>
    <n v="5"/>
    <s v="Low Risk"/>
    <n v="8"/>
    <s v="6-11 bulan"/>
  </r>
  <r>
    <s v="KRM02882"/>
    <d v="2026-06-03T00:00:00"/>
    <x v="0"/>
    <s v="Joko Hidayah"/>
    <s v="40062502501580"/>
    <n v="37"/>
    <s v="Perempuan"/>
    <x v="6"/>
    <n v="4540000"/>
    <n v="1.1154845814977974"/>
    <x v="12"/>
    <s v="DKI Jakarta"/>
    <x v="1"/>
    <s v="XMAX 250"/>
    <s v="Maxi Scooter"/>
    <n v="62442000"/>
    <n v="9366000"/>
    <s v="Medium"/>
    <n v="0.15"/>
    <x v="0"/>
    <n v="0.14499999999999999"/>
    <n v="5064300"/>
    <n v="60772000"/>
    <x v="0"/>
    <x v="0"/>
    <n v="0"/>
    <n v="0"/>
    <n v="1"/>
    <s v="data kurang"/>
    <n v="4"/>
    <n v="2"/>
    <n v="1"/>
    <n v="0"/>
    <n v="7"/>
    <s v="Medium Risk"/>
    <n v="4"/>
    <s v="0-5 bulan"/>
  </r>
  <r>
    <s v="KRM02883"/>
    <d v="2026-04-18T00:00:00"/>
    <x v="2"/>
    <s v="Fajar Susanti"/>
    <s v="53041008654669"/>
    <n v="50"/>
    <s v="Lakilaki"/>
    <x v="0"/>
    <n v="6699000"/>
    <n v="0.10068666965218689"/>
    <x v="4"/>
    <s v="Kalimantan Selatan"/>
    <x v="0"/>
    <s v="PCX 160"/>
    <s v="Matic Premium"/>
    <n v="36091000"/>
    <n v="12632000"/>
    <s v="High"/>
    <n v="0.35"/>
    <x v="1"/>
    <n v="0.14499999999999999"/>
    <n v="674500"/>
    <n v="40467000"/>
    <x v="0"/>
    <x v="0"/>
    <n v="0"/>
    <n v="0"/>
    <n v="1"/>
    <s v="data kurang"/>
    <n v="1"/>
    <n v="1"/>
    <n v="4"/>
    <n v="0"/>
    <n v="6"/>
    <s v="Low Risk"/>
    <n v="6"/>
    <s v="6-11 bulan"/>
  </r>
  <r>
    <s v="KRM02884"/>
    <d v="2026-04-22T00:00:00"/>
    <x v="2"/>
    <s v="Nurul Permata"/>
    <s v="98712508684105"/>
    <n v="58"/>
    <s v="Perempuan"/>
    <x v="5"/>
    <n v="3629000"/>
    <n v="0.43846789749242215"/>
    <x v="0"/>
    <s v="Bali"/>
    <x v="1"/>
    <s v="Lexi LX 155"/>
    <s v="Matic Mid"/>
    <n v="27794000"/>
    <n v="11118000"/>
    <s v="High"/>
    <n v="0.4"/>
    <x v="0"/>
    <n v="0.14499999999999999"/>
    <n v="1591200"/>
    <n v="19094000"/>
    <x v="0"/>
    <x v="0"/>
    <n v="0"/>
    <n v="0"/>
    <n v="1"/>
    <s v="data kurang"/>
    <n v="4"/>
    <n v="1"/>
    <n v="1"/>
    <n v="0"/>
    <n v="6"/>
    <s v="Low Risk"/>
    <n v="6"/>
    <s v="6-11 bulan"/>
  </r>
  <r>
    <s v="KRM02885"/>
    <d v="2026-02-20T00:00:00"/>
    <x v="3"/>
    <s v="Lestari Wibowo"/>
    <s v="33122110956024"/>
    <n v="36"/>
    <s v="Perempuan"/>
    <x v="2"/>
    <n v="2165000"/>
    <n v="0.22891454965357969"/>
    <x v="0"/>
    <s v="Bali"/>
    <x v="0"/>
    <s v="Vario 160"/>
    <s v="Matic Mid"/>
    <n v="28732000"/>
    <n v="11493000"/>
    <s v="High"/>
    <n v="0.4"/>
    <x v="1"/>
    <n v="0.14499999999999999"/>
    <n v="495600"/>
    <n v="29737000"/>
    <x v="0"/>
    <x v="0"/>
    <n v="0"/>
    <n v="0"/>
    <n v="1"/>
    <s v="data kurang"/>
    <n v="2"/>
    <n v="1"/>
    <n v="4"/>
    <n v="0"/>
    <n v="7"/>
    <s v="Medium Risk"/>
    <n v="8"/>
    <s v="6-11 bulan"/>
  </r>
  <r>
    <s v="KRM02886"/>
    <d v="2026-06-09T00:00:00"/>
    <x v="0"/>
    <s v="Hendra Hartono"/>
    <s v="69162406882515"/>
    <n v="46"/>
    <s v="Lakilaki"/>
    <x v="6"/>
    <n v="5061000"/>
    <n v="0.19490219324244221"/>
    <x v="0"/>
    <s v="Bali"/>
    <x v="1"/>
    <s v="Aerox 155"/>
    <s v="Matic Sport"/>
    <n v="30932000"/>
    <n v="6186000"/>
    <s v="Medium"/>
    <n v="0.2"/>
    <x v="4"/>
    <n v="0.14499999999999999"/>
    <n v="986400"/>
    <n v="35510000"/>
    <x v="0"/>
    <x v="0"/>
    <n v="0"/>
    <n v="0"/>
    <n v="1"/>
    <s v="approved"/>
    <n v="1"/>
    <n v="2"/>
    <n v="2"/>
    <n v="0"/>
    <n v="5"/>
    <s v="Low Risk"/>
    <n v="4"/>
    <s v="0-5 bulan"/>
  </r>
  <r>
    <s v="KRM02887"/>
    <d v="2026-01-21T00:00:00"/>
    <x v="5"/>
    <s v="Bagus Nugroho"/>
    <s v="62301511597635"/>
    <n v="44"/>
    <s v="Perempuan"/>
    <x v="8"/>
    <n v="3616000"/>
    <n v="0.12533185840707964"/>
    <x v="15"/>
    <s v="DKI Jakarta"/>
    <x v="0"/>
    <s v="Genio"/>
    <s v="Matic Entry"/>
    <n v="19667000"/>
    <n v="5900000"/>
    <s v="High"/>
    <n v="0.3"/>
    <x v="2"/>
    <n v="0.14499999999999999"/>
    <n v="453200"/>
    <n v="21752000"/>
    <x v="0"/>
    <x v="0"/>
    <n v="0"/>
    <n v="0"/>
    <n v="1"/>
    <m/>
    <n v="1"/>
    <n v="1"/>
    <n v="3"/>
    <n v="0"/>
    <n v="5"/>
    <s v="Low Risk"/>
    <n v="9"/>
    <s v="6-11 bulan"/>
  </r>
  <r>
    <s v="KRM02888"/>
    <d v="2026-02-20T00:00:00"/>
    <x v="3"/>
    <s v="Fitriani Wibowo"/>
    <s v="48611308941998"/>
    <n v="29"/>
    <s v="Lakilaki"/>
    <x v="5"/>
    <n v="4268000"/>
    <n v="0.61101218369259602"/>
    <x v="10"/>
    <s v="Jawa Timur"/>
    <x v="0"/>
    <s v="ADV 160"/>
    <s v="Adventure"/>
    <n v="42048000"/>
    <n v="14717000"/>
    <s v="High"/>
    <n v="0.35"/>
    <x v="0"/>
    <n v="0.14499999999999999"/>
    <n v="2607800"/>
    <n v="31293000"/>
    <x v="0"/>
    <x v="0"/>
    <n v="0"/>
    <n v="0"/>
    <n v="1"/>
    <s v="verifikasi"/>
    <n v="4"/>
    <n v="1"/>
    <n v="1"/>
    <n v="0"/>
    <n v="6"/>
    <s v="Low Risk"/>
    <n v="8"/>
    <s v="6-11 bulan"/>
  </r>
  <r>
    <s v="KRM02889"/>
    <d v="2026-03-18T00:00:00"/>
    <x v="1"/>
    <s v="Ayu Permata"/>
    <s v="77421007918216"/>
    <n v="39"/>
    <s v="Perempuan"/>
    <x v="0"/>
    <n v="7941000"/>
    <n v="8.2395164336985266E-2"/>
    <x v="9"/>
    <s v="Jawa Tengah"/>
    <x v="1"/>
    <s v="Freego"/>
    <s v="Matic Mid"/>
    <n v="23386000"/>
    <n v="3508000"/>
    <s v="Medium"/>
    <n v="0.15"/>
    <x v="2"/>
    <n v="0.14499999999999999"/>
    <n v="654300"/>
    <n v="31407000"/>
    <x v="0"/>
    <x v="0"/>
    <n v="0"/>
    <n v="0"/>
    <n v="1"/>
    <m/>
    <n v="1"/>
    <n v="2"/>
    <n v="3"/>
    <n v="0"/>
    <n v="6"/>
    <s v="Low Risk"/>
    <n v="7"/>
    <s v="6-11 bulan"/>
  </r>
  <r>
    <s v="KRM02890"/>
    <d v="2026-05-26T00:00:00"/>
    <x v="4"/>
    <s v="Rizky Santoso"/>
    <s v="60551205969647"/>
    <n v="37"/>
    <s v="Lakilaki"/>
    <x v="1"/>
    <n v="14839000"/>
    <n v="0.10733876945885841"/>
    <x v="13"/>
    <s v="Jawa Barat"/>
    <x v="1"/>
    <s v="Mio M3"/>
    <s v="Matic Entry"/>
    <n v="18548000"/>
    <n v="1855000"/>
    <s v="Low"/>
    <n v="0.1"/>
    <x v="0"/>
    <n v="0.14499999999999999"/>
    <n v="1592800"/>
    <n v="19113000"/>
    <x v="0"/>
    <x v="0"/>
    <n v="0"/>
    <n v="0"/>
    <n v="1"/>
    <s v="data kurang"/>
    <n v="1"/>
    <n v="3"/>
    <n v="1"/>
    <n v="0"/>
    <n v="5"/>
    <s v="Low Risk"/>
    <n v="4"/>
    <s v="0-5 bulan"/>
  </r>
  <r>
    <s v="KRM02891"/>
    <d v="2026-01-14T00:00:00"/>
    <x v="5"/>
    <s v="Nurul Fauzi"/>
    <s v="74041411515516"/>
    <n v="48"/>
    <s v="Perempuan"/>
    <x v="5"/>
    <n v="4642000"/>
    <n v="0.10734597156398104"/>
    <x v="5"/>
    <s v="Kalimantan Timur"/>
    <x v="0"/>
    <s v="Genio"/>
    <s v="Matic Entry"/>
    <n v="19233000"/>
    <n v="6732000"/>
    <s v="High"/>
    <n v="0.35"/>
    <x v="4"/>
    <n v="0.14499999999999999"/>
    <n v="498300"/>
    <n v="17939000"/>
    <x v="0"/>
    <x v="0"/>
    <n v="0"/>
    <n v="0"/>
    <n v="1"/>
    <s v="verifikasi"/>
    <n v="1"/>
    <n v="1"/>
    <n v="2"/>
    <n v="0"/>
    <n v="4"/>
    <s v="Low Risk"/>
    <n v="9"/>
    <s v="6-11 bulan"/>
  </r>
  <r>
    <s v="KRM02892"/>
    <d v="2026-05-16T00:00:00"/>
    <x v="4"/>
    <s v="Dani Sari"/>
    <s v="32621305989049"/>
    <n v="50"/>
    <s v="Lakilaki"/>
    <x v="4"/>
    <n v="5073000"/>
    <n v="0.18677311255667259"/>
    <x v="7"/>
    <s v="Jawa Barat"/>
    <x v="1"/>
    <s v="MT15"/>
    <s v="Sport Naked"/>
    <n v="38774000"/>
    <n v="5816000"/>
    <s v="Medium"/>
    <n v="0.15"/>
    <x v="1"/>
    <n v="0.14499999999999999"/>
    <n v="947500"/>
    <n v="56853000"/>
    <x v="0"/>
    <x v="0"/>
    <n v="0"/>
    <n v="0"/>
    <n v="1"/>
    <s v="data kurang"/>
    <n v="1"/>
    <n v="2"/>
    <n v="4"/>
    <n v="0"/>
    <n v="7"/>
    <s v="Medium Risk"/>
    <n v="5"/>
    <s v="0-5 bulan"/>
  </r>
  <r>
    <s v="KRM02893"/>
    <d v="2026-02-14T00:00:00"/>
    <x v="3"/>
    <s v="Tri Saputra"/>
    <s v="42331005952635"/>
    <n v="46"/>
    <s v="Lakilaki"/>
    <x v="0"/>
    <n v="4867000"/>
    <n v="0.20959523320320525"/>
    <x v="7"/>
    <s v="Jawa Barat"/>
    <x v="0"/>
    <s v="Vario 160"/>
    <s v="Matic Mid"/>
    <n v="29197000"/>
    <n v="10219000"/>
    <s v="High"/>
    <n v="0.35"/>
    <x v="5"/>
    <n v="0.14499999999999999"/>
    <n v="1020100"/>
    <n v="24481000"/>
    <x v="0"/>
    <x v="0"/>
    <n v="0"/>
    <n v="0"/>
    <n v="1"/>
    <s v="verifikasi"/>
    <n v="2"/>
    <n v="1"/>
    <n v="1"/>
    <n v="0"/>
    <n v="4"/>
    <s v="Low Risk"/>
    <n v="8"/>
    <s v="6-11 bulan"/>
  </r>
  <r>
    <s v="KRM02894"/>
    <d v="2026-06-16T00:00:00"/>
    <x v="0"/>
    <s v="Dian Sari"/>
    <s v="76102006751825"/>
    <n v="49"/>
    <s v="Lakilaki"/>
    <x v="2"/>
    <n v="2593000"/>
    <n v="0.42846124180485923"/>
    <x v="9"/>
    <s v="Jawa Tengah"/>
    <x v="1"/>
    <s v="Freego"/>
    <s v="Matic Mid"/>
    <n v="23465000"/>
    <n v="7039000"/>
    <s v="High"/>
    <n v="0.3"/>
    <x v="3"/>
    <n v="0.14499999999999999"/>
    <n v="1111000"/>
    <n v="19999000"/>
    <x v="0"/>
    <x v="0"/>
    <n v="0"/>
    <n v="0"/>
    <n v="1"/>
    <m/>
    <n v="4"/>
    <n v="1"/>
    <n v="1"/>
    <n v="0"/>
    <n v="6"/>
    <s v="Low Risk"/>
    <n v="4"/>
    <s v="0-5 bulan"/>
  </r>
  <r>
    <s v="KRM02895"/>
    <d v="2026-05-16T00:00:00"/>
    <x v="4"/>
    <s v="Maya Anggraini"/>
    <s v="90982512735702"/>
    <n v="22"/>
    <s v="Perempuan"/>
    <x v="7"/>
    <n v="2595000"/>
    <n v="0.54393063583815027"/>
    <x v="19"/>
    <s v="Jawa Barat"/>
    <x v="0"/>
    <s v="Vario 160"/>
    <s v="Matic Mid"/>
    <n v="30894000"/>
    <n v="4634000"/>
    <s v="Medium"/>
    <n v="0.15"/>
    <x v="5"/>
    <n v="0.14499999999999999"/>
    <n v="1411500"/>
    <n v="33875000"/>
    <x v="0"/>
    <x v="0"/>
    <n v="0"/>
    <n v="0"/>
    <n v="1"/>
    <s v="data kurang"/>
    <n v="4"/>
    <n v="2"/>
    <n v="1"/>
    <n v="0"/>
    <n v="7"/>
    <s v="Medium Risk"/>
    <n v="5"/>
    <s v="0-5 bulan"/>
  </r>
  <r>
    <s v="KRM02896"/>
    <d v="2026-02-27T00:00:00"/>
    <x v="3"/>
    <s v="Maya Permata"/>
    <s v="64921911572536"/>
    <n v="40"/>
    <s v="Lakilaki"/>
    <x v="9"/>
    <n v="5696000"/>
    <n v="0.22159410112359551"/>
    <x v="7"/>
    <s v="Jawa Barat"/>
    <x v="4"/>
    <s v="KLX 150"/>
    <s v="Trail"/>
    <n v="37253000"/>
    <n v="5588000"/>
    <s v="Medium"/>
    <n v="0.15"/>
    <x v="4"/>
    <n v="0.14499999999999999"/>
    <n v="1262200"/>
    <n v="45439000"/>
    <x v="0"/>
    <x v="0"/>
    <n v="0"/>
    <n v="0"/>
    <n v="1"/>
    <s v="verifikasi"/>
    <n v="2"/>
    <n v="2"/>
    <n v="2"/>
    <n v="0"/>
    <n v="6"/>
    <s v="Low Risk"/>
    <n v="7"/>
    <s v="6-11 bulan"/>
  </r>
  <r>
    <s v="KRM02897"/>
    <d v="2026-05-12T00:00:00"/>
    <x v="4"/>
    <s v="Rizky Kusuma"/>
    <s v="84191306902748"/>
    <n v="34"/>
    <s v="Lakilaki"/>
    <x v="1"/>
    <n v="11942000"/>
    <n v="7.2684642438452518E-2"/>
    <x v="1"/>
    <s v="Sumatera Selatan"/>
    <x v="0"/>
    <s v="Genio"/>
    <s v="Matic Entry"/>
    <n v="18998000"/>
    <n v="2850000"/>
    <s v="Medium"/>
    <n v="0.15"/>
    <x v="5"/>
    <n v="0.14499999999999999"/>
    <n v="868000"/>
    <n v="20832000"/>
    <x v="0"/>
    <x v="0"/>
    <n v="0"/>
    <n v="0"/>
    <n v="1"/>
    <s v="verifikasi"/>
    <n v="1"/>
    <n v="2"/>
    <n v="1"/>
    <n v="0"/>
    <n v="4"/>
    <s v="Low Risk"/>
    <n v="5"/>
    <s v="0-5 bulan"/>
  </r>
  <r>
    <s v="KRM02898"/>
    <d v="2026-02-16T00:00:00"/>
    <x v="3"/>
    <s v="Dian Prasetyo"/>
    <s v="87522703988377"/>
    <n v="35"/>
    <s v="Lakilaki"/>
    <x v="8"/>
    <n v="2690000"/>
    <n v="0.26899628252788105"/>
    <x v="8"/>
    <s v="Banten"/>
    <x v="0"/>
    <s v="CB150R"/>
    <s v="Sport"/>
    <n v="30254000"/>
    <n v="12102000"/>
    <s v="High"/>
    <n v="0.4"/>
    <x v="4"/>
    <n v="0.14499999999999999"/>
    <n v="723600"/>
    <n v="26048000"/>
    <x v="0"/>
    <x v="0"/>
    <n v="0"/>
    <n v="0"/>
    <n v="1"/>
    <s v="data kurang"/>
    <n v="2"/>
    <n v="1"/>
    <n v="2"/>
    <n v="0"/>
    <n v="5"/>
    <s v="Low Risk"/>
    <n v="8"/>
    <s v="6-11 bulan"/>
  </r>
  <r>
    <s v="KRM02899"/>
    <d v="2026-02-04T00:00:00"/>
    <x v="3"/>
    <s v="Fitriani Saputra"/>
    <s v="90002112573796"/>
    <n v="38"/>
    <s v="Lakilaki"/>
    <x v="6"/>
    <n v="6216000"/>
    <n v="0.18201415701415702"/>
    <x v="20"/>
    <s v="DKI Jakarta"/>
    <x v="0"/>
    <s v="ADV 160"/>
    <s v="Adventure"/>
    <n v="43668000"/>
    <n v="15284000"/>
    <s v="High"/>
    <n v="0.35"/>
    <x v="4"/>
    <n v="0.14499999999999999"/>
    <n v="1131400"/>
    <n v="40732000"/>
    <x v="0"/>
    <x v="0"/>
    <n v="0"/>
    <n v="0"/>
    <n v="1"/>
    <m/>
    <n v="1"/>
    <n v="1"/>
    <n v="2"/>
    <n v="0"/>
    <n v="4"/>
    <s v="Low Risk"/>
    <n v="8"/>
    <s v="6-11 bulan"/>
  </r>
  <r>
    <s v="KRM02900"/>
    <d v="2026-02-21T00:00:00"/>
    <x v="3"/>
    <s v="Ayu Utami"/>
    <s v="47301808864170"/>
    <n v="25"/>
    <s v="Lakilaki"/>
    <x v="9"/>
    <n v="5262000"/>
    <n v="0.15558722919042189"/>
    <x v="13"/>
    <s v="Jawa Barat"/>
    <x v="0"/>
    <s v="Vario 125"/>
    <s v="Matic Mid"/>
    <n v="25387000"/>
    <n v="10155000"/>
    <s v="High"/>
    <n v="0.4"/>
    <x v="5"/>
    <n v="0.14499999999999999"/>
    <n v="818700"/>
    <n v="19649000"/>
    <x v="0"/>
    <x v="0"/>
    <n v="0"/>
    <n v="0"/>
    <n v="1"/>
    <m/>
    <n v="1"/>
    <n v="1"/>
    <n v="1"/>
    <n v="0"/>
    <n v="3"/>
    <s v="Low Risk"/>
    <n v="8"/>
    <s v="6-11 bulan"/>
  </r>
  <r>
    <s v="KRM02901"/>
    <d v="2026-04-05T00:00:00"/>
    <x v="2"/>
    <s v="Indah Cahyono"/>
    <s v="58242705532857"/>
    <n v="42"/>
    <s v="Lakilaki"/>
    <x v="8"/>
    <n v="2838000"/>
    <n v="0.20454545454545456"/>
    <x v="20"/>
    <s v="DKI Jakarta"/>
    <x v="0"/>
    <s v="Scoopy"/>
    <s v="Matic Stylish"/>
    <n v="24271000"/>
    <n v="9708000"/>
    <s v="High"/>
    <n v="0.4"/>
    <x v="4"/>
    <n v="0.14499999999999999"/>
    <n v="580500"/>
    <n v="20898000"/>
    <x v="0"/>
    <x v="0"/>
    <n v="0"/>
    <n v="0"/>
    <n v="1"/>
    <s v="survey ulang"/>
    <n v="2"/>
    <n v="1"/>
    <n v="2"/>
    <n v="0"/>
    <n v="5"/>
    <s v="Low Risk"/>
    <n v="6"/>
    <s v="6-11 bulan"/>
  </r>
  <r>
    <s v="KRM02902"/>
    <d v="2026-03-26T00:00:00"/>
    <x v="1"/>
    <s v="Fitriani Prasetyo"/>
    <s v="71871704585035"/>
    <n v="57"/>
    <s v="Perempuan"/>
    <x v="9"/>
    <n v="3832000"/>
    <n v="0.4630480167014614"/>
    <x v="10"/>
    <s v="Jawa Timur"/>
    <x v="1"/>
    <s v="NMAX 155"/>
    <s v="Matic Premium"/>
    <n v="36679000"/>
    <n v="3668000"/>
    <s v="Low"/>
    <n v="0.1"/>
    <x v="5"/>
    <n v="0.14499999999999999"/>
    <n v="1774400"/>
    <n v="42585000"/>
    <x v="0"/>
    <x v="0"/>
    <n v="0"/>
    <n v="0"/>
    <n v="1"/>
    <m/>
    <n v="4"/>
    <n v="3"/>
    <n v="1"/>
    <n v="0"/>
    <n v="8"/>
    <s v="Medium Risk"/>
    <n v="6"/>
    <s v="6-11 bulan"/>
  </r>
  <r>
    <s v="KRM02903"/>
    <d v="2026-05-03T00:00:00"/>
    <x v="4"/>
    <s v="Hendra Anggraini"/>
    <s v="39151711685179"/>
    <n v="53"/>
    <s v="Perempuan"/>
    <x v="0"/>
    <n v="6181000"/>
    <n v="0.24141724640025886"/>
    <x v="9"/>
    <s v="Jawa Tengah"/>
    <x v="1"/>
    <s v="R15"/>
    <s v="Sport"/>
    <n v="42710000"/>
    <n v="14948000"/>
    <s v="High"/>
    <n v="0.35"/>
    <x v="5"/>
    <n v="0.14499999999999999"/>
    <n v="1492200"/>
    <n v="35813000"/>
    <x v="0"/>
    <x v="0"/>
    <n v="0"/>
    <n v="0"/>
    <n v="1"/>
    <m/>
    <n v="2"/>
    <n v="1"/>
    <n v="1"/>
    <n v="0"/>
    <n v="4"/>
    <s v="Low Risk"/>
    <n v="5"/>
    <s v="0-5 bulan"/>
  </r>
  <r>
    <s v="KRM02904"/>
    <d v="2026-04-15T00:00:00"/>
    <x v="2"/>
    <s v="Maya Kusuma"/>
    <s v="80621104669499"/>
    <n v="56"/>
    <s v="Perempuan"/>
    <x v="0"/>
    <n v="7187000"/>
    <n v="7.715319326561848E-2"/>
    <x v="2"/>
    <s v="Riau"/>
    <x v="1"/>
    <s v="Freego"/>
    <s v="Matic Mid"/>
    <n v="22459000"/>
    <n v="5615000"/>
    <s v="Medium"/>
    <n v="0.25"/>
    <x v="2"/>
    <n v="0.14499999999999999"/>
    <n v="554500"/>
    <n v="26614000"/>
    <x v="0"/>
    <x v="0"/>
    <n v="0"/>
    <n v="0"/>
    <n v="1"/>
    <s v="approved"/>
    <n v="1"/>
    <n v="2"/>
    <n v="3"/>
    <n v="0"/>
    <n v="6"/>
    <s v="Low Risk"/>
    <n v="6"/>
    <s v="6-11 bulan"/>
  </r>
  <r>
    <s v="KRM02905"/>
    <d v="2026-02-17T00:00:00"/>
    <x v="3"/>
    <s v="Hendra Wibowo"/>
    <s v="69371206567799"/>
    <n v="53"/>
    <s v="Lakilaki"/>
    <x v="6"/>
    <n v="6046000"/>
    <n v="0.13301356268607345"/>
    <x v="4"/>
    <s v="Kalimantan Selatan"/>
    <x v="0"/>
    <s v="Revo X"/>
    <s v="Bebek"/>
    <n v="18293000"/>
    <n v="6403000"/>
    <s v="High"/>
    <n v="0.35"/>
    <x v="3"/>
    <n v="0.14499999999999999"/>
    <n v="804200"/>
    <n v="14476000"/>
    <x v="0"/>
    <x v="0"/>
    <n v="0"/>
    <n v="0"/>
    <n v="1"/>
    <s v="survey ulang"/>
    <n v="1"/>
    <n v="1"/>
    <n v="1"/>
    <n v="0"/>
    <n v="3"/>
    <s v="Low Risk"/>
    <n v="8"/>
    <s v="6-11 bulan"/>
  </r>
  <r>
    <s v="KRM02906"/>
    <d v="2026-03-19T00:00:00"/>
    <x v="1"/>
    <s v="Dian Anggraini"/>
    <s v="73711301749045"/>
    <n v="56"/>
    <s v="Lakilaki"/>
    <x v="8"/>
    <n v="3489000"/>
    <n v="0.37755803955288048"/>
    <x v="17"/>
    <s v="Jawa Barat"/>
    <x v="1"/>
    <s v="Mio M3"/>
    <s v="Matic Entry"/>
    <n v="18407000"/>
    <n v="4602000"/>
    <s v="Medium"/>
    <n v="0.25"/>
    <x v="0"/>
    <n v="0.14499999999999999"/>
    <n v="1317300"/>
    <n v="15807000"/>
    <x v="0"/>
    <x v="0"/>
    <n v="0"/>
    <n v="0"/>
    <n v="1"/>
    <s v="data kurang"/>
    <n v="3"/>
    <n v="2"/>
    <n v="1"/>
    <n v="0"/>
    <n v="6"/>
    <s v="Low Risk"/>
    <n v="7"/>
    <s v="6-11 bulan"/>
  </r>
  <r>
    <s v="KRM02907"/>
    <d v="2026-02-08T00:00:00"/>
    <x v="3"/>
    <s v="Putri Hartono"/>
    <s v="54812803687923"/>
    <n v="25"/>
    <s v="Perempuan"/>
    <x v="8"/>
    <n v="3489000"/>
    <n v="0.20759529951275438"/>
    <x v="15"/>
    <s v="DKI Jakarta"/>
    <x v="0"/>
    <s v="Vario 125"/>
    <s v="Matic Mid"/>
    <n v="25888000"/>
    <n v="3883000"/>
    <s v="Medium"/>
    <n v="0.15"/>
    <x v="2"/>
    <n v="0.14499999999999999"/>
    <n v="724300"/>
    <n v="34768000"/>
    <x v="0"/>
    <x v="0"/>
    <n v="0"/>
    <n v="0"/>
    <n v="1"/>
    <s v="verifikasi"/>
    <n v="2"/>
    <n v="2"/>
    <n v="3"/>
    <n v="0"/>
    <n v="7"/>
    <s v="Medium Risk"/>
    <n v="8"/>
    <s v="6-11 bulan"/>
  </r>
  <r>
    <s v="KRM02908"/>
    <d v="2026-05-05T00:00:00"/>
    <x v="4"/>
    <s v="Fitriani Wibowo"/>
    <s v="55882702798326"/>
    <n v="41"/>
    <s v="Perempuan"/>
    <x v="3"/>
    <n v="4957000"/>
    <n v="0.40219891063143032"/>
    <x v="9"/>
    <s v="Jawa Tengah"/>
    <x v="0"/>
    <s v="PCX 160"/>
    <s v="Matic Premium"/>
    <n v="36845000"/>
    <n v="7369000"/>
    <s v="Medium"/>
    <n v="0.2"/>
    <x v="3"/>
    <n v="0.14499999999999999"/>
    <n v="1993700"/>
    <n v="35887000"/>
    <x v="0"/>
    <x v="0"/>
    <n v="0"/>
    <n v="0"/>
    <n v="1"/>
    <s v="data kurang"/>
    <n v="4"/>
    <n v="2"/>
    <n v="1"/>
    <n v="0"/>
    <n v="7"/>
    <s v="Medium Risk"/>
    <n v="5"/>
    <s v="0-5 bulan"/>
  </r>
  <r>
    <s v="KRM02909"/>
    <d v="2026-01-18T00:00:00"/>
    <x v="5"/>
    <s v="Fajar Nugroho"/>
    <s v="96832504915805"/>
    <n v="26"/>
    <s v="Lakilaki"/>
    <x v="8"/>
    <n v="3941000"/>
    <n v="0.74042121289012941"/>
    <x v="7"/>
    <s v="Jawa Barat"/>
    <x v="0"/>
    <s v="PCX 160"/>
    <s v="Matic Premium"/>
    <n v="35979000"/>
    <n v="5397000"/>
    <s v="Medium"/>
    <n v="0.15"/>
    <x v="0"/>
    <n v="0.14499999999999999"/>
    <n v="2918000"/>
    <n v="35016000"/>
    <x v="0"/>
    <x v="0"/>
    <n v="0"/>
    <n v="0"/>
    <n v="1"/>
    <s v="survey ulang"/>
    <n v="4"/>
    <n v="2"/>
    <n v="1"/>
    <n v="0"/>
    <n v="7"/>
    <s v="Medium Risk"/>
    <n v="9"/>
    <s v="6-11 bulan"/>
  </r>
  <r>
    <s v="KRM02910"/>
    <d v="2026-01-24T00:00:00"/>
    <x v="5"/>
    <s v="Nurul Sari"/>
    <s v="64821605929798"/>
    <n v="29"/>
    <s v="Perempuan"/>
    <x v="5"/>
    <n v="3458000"/>
    <n v="0.40069404279930598"/>
    <x v="13"/>
    <s v="Jawa Barat"/>
    <x v="0"/>
    <s v="ADV 160"/>
    <s v="Adventure"/>
    <n v="42964000"/>
    <n v="17186000"/>
    <s v="High"/>
    <n v="0.4"/>
    <x v="5"/>
    <n v="0.14499999999999999"/>
    <n v="1385600"/>
    <n v="33253000"/>
    <x v="0"/>
    <x v="0"/>
    <n v="0"/>
    <n v="0"/>
    <n v="1"/>
    <s v="data kurang"/>
    <n v="4"/>
    <n v="1"/>
    <n v="1"/>
    <n v="0"/>
    <n v="6"/>
    <s v="Low Risk"/>
    <n v="8"/>
    <s v="6-11 bulan"/>
  </r>
  <r>
    <s v="KRM02911"/>
    <d v="2026-06-18T00:00:00"/>
    <x v="0"/>
    <s v="Andi Utami"/>
    <s v="73971103821135"/>
    <n v="29"/>
    <s v="Perempuan"/>
    <x v="2"/>
    <n v="3001000"/>
    <n v="0.48967010996334553"/>
    <x v="17"/>
    <s v="Jawa Barat"/>
    <x v="0"/>
    <s v="Beat Street"/>
    <s v="Matic Entry"/>
    <n v="18119000"/>
    <n v="2718000"/>
    <s v="Medium"/>
    <n v="0.15"/>
    <x v="0"/>
    <n v="0.14499999999999999"/>
    <n v="1469500"/>
    <n v="17634000"/>
    <x v="0"/>
    <x v="0"/>
    <n v="0"/>
    <n v="0"/>
    <n v="1"/>
    <s v="approved"/>
    <n v="4"/>
    <n v="2"/>
    <n v="1"/>
    <n v="0"/>
    <n v="7"/>
    <s v="Medium Risk"/>
    <n v="4"/>
    <s v="0-5 bulan"/>
  </r>
  <r>
    <s v="KRM02912"/>
    <d v="2026-06-05T00:00:00"/>
    <x v="0"/>
    <s v="Nurul Cahyono"/>
    <s v="55021708978648"/>
    <n v="44"/>
    <s v="Perempuan"/>
    <x v="1"/>
    <n v="11867000"/>
    <n v="8.7064970085109966E-2"/>
    <x v="17"/>
    <s v="Jawa Barat"/>
    <x v="1"/>
    <s v="Aerox 155"/>
    <s v="Matic Sport"/>
    <n v="32038000"/>
    <n v="12815000"/>
    <s v="High"/>
    <n v="0.4"/>
    <x v="5"/>
    <n v="0.14499999999999999"/>
    <n v="1033200"/>
    <n v="24798000"/>
    <x v="0"/>
    <x v="1"/>
    <n v="48"/>
    <n v="1"/>
    <n v="2"/>
    <s v="survey ulang"/>
    <n v="1"/>
    <n v="1"/>
    <n v="1"/>
    <n v="2"/>
    <n v="5"/>
    <s v="Low Risk"/>
    <n v="4"/>
    <s v="0-5 bulan"/>
  </r>
  <r>
    <s v="KRM02913"/>
    <d v="2026-03-26T00:00:00"/>
    <x v="1"/>
    <s v="Fitra Susanti"/>
    <s v="42861608501677"/>
    <n v="55"/>
    <s v="Perempuan"/>
    <x v="8"/>
    <n v="3736000"/>
    <n v="0.2979389721627409"/>
    <x v="15"/>
    <s v="DKI Jakarta"/>
    <x v="0"/>
    <s v="Vario 125"/>
    <s v="Matic Mid"/>
    <n v="25319000"/>
    <n v="8862000"/>
    <s v="High"/>
    <n v="0.35"/>
    <x v="3"/>
    <n v="0.14499999999999999"/>
    <n v="1113100"/>
    <n v="20037000"/>
    <x v="0"/>
    <x v="0"/>
    <n v="0"/>
    <n v="0"/>
    <n v="1"/>
    <s v="verifikasi"/>
    <n v="2"/>
    <n v="1"/>
    <n v="1"/>
    <n v="0"/>
    <n v="4"/>
    <s v="Low Risk"/>
    <n v="6"/>
    <s v="6-11 bulan"/>
  </r>
  <r>
    <s v="KRM02914"/>
    <d v="2026-09-01T00:00:00"/>
    <x v="8"/>
    <s v="Andi Susanti"/>
    <s v="57531201503437"/>
    <n v="48"/>
    <s v="Lakilaki"/>
    <x v="9"/>
    <n v="5177000"/>
    <n v="0.1720880819007147"/>
    <x v="5"/>
    <s v="Kalimantan Timur"/>
    <x v="0"/>
    <s v="PCX 160"/>
    <s v="Matic Premium"/>
    <n v="36456000"/>
    <n v="5468000"/>
    <s v="Medium"/>
    <n v="0.15"/>
    <x v="1"/>
    <n v="0.14499999999999999"/>
    <n v="890900"/>
    <n v="53455000"/>
    <x v="0"/>
    <x v="0"/>
    <n v="0"/>
    <n v="0"/>
    <n v="1"/>
    <m/>
    <n v="1"/>
    <n v="2"/>
    <n v="4"/>
    <n v="0"/>
    <n v="7"/>
    <s v="Medium Risk"/>
    <n v="1"/>
    <s v="0-5 bulan"/>
  </r>
  <r>
    <s v="KRM02915"/>
    <d v="2026-03-02T00:00:00"/>
    <x v="1"/>
    <s v="Tidak Diketahui"/>
    <s v="Invalid"/>
    <n v="22"/>
    <s v="Lakilaki"/>
    <x v="0"/>
    <n v="6111000"/>
    <n v="0.16884306987399772"/>
    <x v="12"/>
    <s v="DKI Jakarta"/>
    <x v="0"/>
    <s v="Beat Street"/>
    <s v="Matic Entry"/>
    <n v="19068900"/>
    <n v="3814000"/>
    <s v="Medium"/>
    <n v="0.2"/>
    <x v="3"/>
    <n v="0.14499999999999999"/>
    <n v="1031800"/>
    <n v="18573000"/>
    <x v="0"/>
    <x v="0"/>
    <n v="0"/>
    <n v="0"/>
    <n v="1"/>
    <m/>
    <n v="1"/>
    <n v="2"/>
    <n v="1"/>
    <n v="0"/>
    <n v="4"/>
    <s v="Low Risk"/>
    <n v="7"/>
    <s v="6-11 bulan"/>
  </r>
  <r>
    <s v="KRM02916"/>
    <d v="2026-03-01T00:00:00"/>
    <x v="1"/>
    <s v="Bagus Pratama"/>
    <s v="32721306589877"/>
    <n v="34"/>
    <s v="Perempuan"/>
    <x v="1"/>
    <n v="11625000"/>
    <n v="0.13421935483870967"/>
    <x v="16"/>
    <s v="Jawa Timur"/>
    <x v="4"/>
    <s v="KLX 150"/>
    <s v="Trail"/>
    <n v="38706000"/>
    <n v="9677000"/>
    <s v="Medium"/>
    <n v="0.25"/>
    <x v="5"/>
    <n v="0.14499999999999999"/>
    <n v="1560300"/>
    <n v="37448000"/>
    <x v="0"/>
    <x v="0"/>
    <n v="0"/>
    <n v="0"/>
    <n v="1"/>
    <s v="survey ulang"/>
    <n v="1"/>
    <n v="2"/>
    <n v="1"/>
    <n v="0"/>
    <n v="4"/>
    <s v="Low Risk"/>
    <n v="7"/>
    <s v="6-11 bulan"/>
  </r>
  <r>
    <s v="KRM02917"/>
    <d v="2026-05-20T00:00:00"/>
    <x v="4"/>
    <s v="Putri Rahayu"/>
    <s v="62232005543584"/>
    <n v="27"/>
    <s v="Perempuan"/>
    <x v="9"/>
    <n v="6003000"/>
    <n v="6.478427452940197E-2"/>
    <x v="6"/>
    <s v="DIY"/>
    <x v="2"/>
    <s v="Nex II"/>
    <s v="Matic Entry"/>
    <n v="16879000"/>
    <n v="5064000"/>
    <s v="High"/>
    <n v="0.3"/>
    <x v="2"/>
    <n v="0.14499999999999999"/>
    <n v="388900"/>
    <n v="18667000"/>
    <x v="1"/>
    <x v="4"/>
    <n v="362"/>
    <n v="3"/>
    <n v="5"/>
    <m/>
    <n v="1"/>
    <n v="1"/>
    <n v="3"/>
    <n v="4"/>
    <n v="9"/>
    <s v="High Risk"/>
    <n v="5"/>
    <s v="0-5 bulan"/>
  </r>
  <r>
    <s v="KRM02918"/>
    <d v="2026-04-27T00:00:00"/>
    <x v="2"/>
    <s v="Rina Utami"/>
    <s v="74311203746436"/>
    <n v="30"/>
    <s v="Lakilaki"/>
    <x v="0"/>
    <n v="7003000"/>
    <n v="0.16567185491932029"/>
    <x v="12"/>
    <s v="DKI Jakarta"/>
    <x v="1"/>
    <s v="R15"/>
    <s v="Sport"/>
    <n v="44059000"/>
    <n v="8812000"/>
    <s v="Medium"/>
    <n v="0.2"/>
    <x v="2"/>
    <n v="0.14499999999999999"/>
    <n v="1160200"/>
    <n v="55691000"/>
    <x v="0"/>
    <x v="0"/>
    <n v="0"/>
    <n v="0"/>
    <n v="1"/>
    <s v="data kurang"/>
    <n v="1"/>
    <n v="2"/>
    <n v="3"/>
    <n v="0"/>
    <n v="6"/>
    <s v="Low Risk"/>
    <n v="5"/>
    <s v="0-5 bulan"/>
  </r>
  <r>
    <s v="KRM02919"/>
    <d v="2026-03-03T00:00:00"/>
    <x v="1"/>
    <s v="Ahmad Hakim"/>
    <s v="84721305909721"/>
    <n v="38"/>
    <s v="Lakilaki"/>
    <x v="1"/>
    <n v="4932000"/>
    <n v="0.16739659367396595"/>
    <x v="19"/>
    <s v="Jawa Barat"/>
    <x v="0"/>
    <s v="CB150R"/>
    <s v="Sport"/>
    <n v="31866000"/>
    <n v="11153000"/>
    <s v="High"/>
    <n v="0.35"/>
    <x v="4"/>
    <n v="0.14499999999999999"/>
    <n v="825600"/>
    <n v="29723000"/>
    <x v="0"/>
    <x v="0"/>
    <n v="0"/>
    <n v="0"/>
    <n v="1"/>
    <s v="survey ulang"/>
    <n v="1"/>
    <n v="1"/>
    <n v="2"/>
    <n v="0"/>
    <n v="4"/>
    <s v="Low Risk"/>
    <n v="7"/>
    <s v="6-11 bulan"/>
  </r>
  <r>
    <s v="KRM02920"/>
    <d v="2026-03-16T00:00:00"/>
    <x v="1"/>
    <s v="Hendra Prasetyo"/>
    <s v="Invalid"/>
    <n v="57"/>
    <s v="Perempuan"/>
    <x v="3"/>
    <n v="7617000"/>
    <n v="5.8487593540764084E-2"/>
    <x v="5"/>
    <s v="Kalimantan Timur"/>
    <x v="1"/>
    <s v="Freego"/>
    <s v="Matic Mid"/>
    <n v="22136000"/>
    <n v="6641000"/>
    <s v="High"/>
    <n v="0.3"/>
    <x v="1"/>
    <n v="0.14499999999999999"/>
    <n v="445500"/>
    <n v="26729000"/>
    <x v="0"/>
    <x v="2"/>
    <n v="0"/>
    <n v="0"/>
    <n v="0"/>
    <s v="ok"/>
    <n v="1"/>
    <n v="1"/>
    <n v="4"/>
    <n v="0"/>
    <n v="6"/>
    <s v="Low Risk"/>
    <n v="7"/>
    <s v="6-11 bulan"/>
  </r>
  <r>
    <s v="KRM02921"/>
    <d v="2026-02-05T00:00:00"/>
    <x v="3"/>
    <s v="Lestari Susanti"/>
    <s v="31431312799803"/>
    <n v="38"/>
    <s v="Lakilaki"/>
    <x v="8"/>
    <n v="2670000"/>
    <n v="0.46441947565543074"/>
    <x v="10"/>
    <s v="Jawa Timur"/>
    <x v="0"/>
    <s v="Scoopy"/>
    <s v="Matic Stylish"/>
    <n v="22916000"/>
    <n v="4583000"/>
    <s v="Medium"/>
    <n v="0.2"/>
    <x v="3"/>
    <n v="0.14499999999999999"/>
    <n v="1240000"/>
    <n v="22320000"/>
    <x v="0"/>
    <x v="0"/>
    <n v="0"/>
    <n v="0"/>
    <n v="1"/>
    <s v="survey ulang"/>
    <n v="4"/>
    <n v="2"/>
    <n v="1"/>
    <n v="0"/>
    <n v="7"/>
    <s v="Medium Risk"/>
    <n v="8"/>
    <s v="6-11 bulan"/>
  </r>
  <r>
    <s v="KRM02922"/>
    <d v="2026-03-11T00:00:00"/>
    <x v="1"/>
    <s v="Budi Utami"/>
    <s v="36931502808505"/>
    <n v="50"/>
    <s v="Perempuan"/>
    <x v="4"/>
    <n v="6676000"/>
    <n v="0.16201318154583583"/>
    <x v="11"/>
    <s v="Sumatera Utara"/>
    <x v="0"/>
    <s v="Genio"/>
    <s v="Matic Entry"/>
    <n v="18813000"/>
    <n v="2822000"/>
    <s v="Medium"/>
    <n v="0.15"/>
    <x v="3"/>
    <n v="0.14499999999999999"/>
    <n v="1081600"/>
    <n v="19469000"/>
    <x v="0"/>
    <x v="0"/>
    <n v="0"/>
    <n v="0"/>
    <n v="1"/>
    <m/>
    <n v="1"/>
    <n v="2"/>
    <n v="1"/>
    <n v="0"/>
    <n v="4"/>
    <s v="Low Risk"/>
    <n v="7"/>
    <s v="6-11 bulan"/>
  </r>
  <r>
    <s v="KRM02923"/>
    <d v="2026-05-12T00:00:00"/>
    <x v="4"/>
    <s v="Dewi Wibowo"/>
    <s v="92501302749321"/>
    <n v="26"/>
    <s v="Lakilaki"/>
    <x v="5"/>
    <n v="3530000"/>
    <n v="0.16852691218130311"/>
    <x v="0"/>
    <s v="Bali"/>
    <x v="1"/>
    <s v="Aerox 155"/>
    <s v="Matic Sport"/>
    <n v="31836000"/>
    <n v="11143000"/>
    <s v="High"/>
    <n v="0.35"/>
    <x v="1"/>
    <n v="0.14499999999999999"/>
    <n v="594900"/>
    <n v="35695000"/>
    <x v="0"/>
    <x v="0"/>
    <n v="0"/>
    <n v="0"/>
    <n v="1"/>
    <s v="survey ulang"/>
    <n v="1"/>
    <n v="1"/>
    <n v="4"/>
    <n v="0"/>
    <n v="6"/>
    <s v="Low Risk"/>
    <n v="5"/>
    <s v="0-5 bulan"/>
  </r>
  <r>
    <s v="KRM02924"/>
    <d v="2026-01-04T00:00:00"/>
    <x v="5"/>
    <s v="Agus Cahyono"/>
    <s v="68371203509861"/>
    <n v="46"/>
    <s v="Perempuan"/>
    <x v="7"/>
    <n v="2111000"/>
    <n v="0.45675035528185692"/>
    <x v="4"/>
    <s v="Kalimantan Selatan"/>
    <x v="1"/>
    <s v="Freego"/>
    <s v="Matic Mid"/>
    <n v="22422000"/>
    <n v="4484000"/>
    <s v="Medium"/>
    <n v="0.2"/>
    <x v="5"/>
    <n v="0.14499999999999999"/>
    <n v="964200"/>
    <n v="23140000"/>
    <x v="0"/>
    <x v="0"/>
    <n v="0"/>
    <n v="0"/>
    <n v="1"/>
    <s v="data kurang"/>
    <n v="4"/>
    <n v="2"/>
    <n v="1"/>
    <n v="0"/>
    <n v="7"/>
    <s v="Medium Risk"/>
    <n v="9"/>
    <s v="6-11 bulan"/>
  </r>
  <r>
    <s v="KRM02925"/>
    <d v="2026-05-17T00:00:00"/>
    <x v="4"/>
    <s v="Fitra Sari"/>
    <s v="62761006955126"/>
    <n v="34"/>
    <s v="Perempuan"/>
    <x v="1"/>
    <n v="9039000"/>
    <n v="0.19449054098904747"/>
    <x v="9"/>
    <s v="Jawa Tengah"/>
    <x v="1"/>
    <s v="NMAX 155"/>
    <s v="Matic Premium"/>
    <n v="37130000"/>
    <n v="11139000"/>
    <s v="High"/>
    <n v="0.3"/>
    <x v="3"/>
    <n v="0.14499999999999999"/>
    <n v="1758000"/>
    <n v="31643000"/>
    <x v="0"/>
    <x v="0"/>
    <n v="0"/>
    <n v="0"/>
    <n v="1"/>
    <s v="approved"/>
    <n v="1"/>
    <n v="1"/>
    <n v="1"/>
    <n v="0"/>
    <n v="3"/>
    <s v="Low Risk"/>
    <n v="5"/>
    <s v="0-5 bulan"/>
  </r>
  <r>
    <s v="KRM02926"/>
    <d v="2026-03-12T00:00:00"/>
    <x v="1"/>
    <s v="Dian Kusuma"/>
    <s v="83932304999685"/>
    <n v="43"/>
    <s v="Lakilaki"/>
    <x v="8"/>
    <n v="3784000"/>
    <n v="0.44418604651162791"/>
    <x v="8"/>
    <s v="Banten"/>
    <x v="0"/>
    <s v="PCX 160"/>
    <s v="Matic Premium"/>
    <n v="36789000"/>
    <n v="5518000"/>
    <s v="Medium"/>
    <n v="0.15"/>
    <x v="5"/>
    <n v="0.14499999999999999"/>
    <n v="1680800"/>
    <n v="40340000"/>
    <x v="0"/>
    <x v="0"/>
    <n v="0"/>
    <n v="0"/>
    <n v="1"/>
    <s v="approved"/>
    <n v="4"/>
    <n v="2"/>
    <n v="1"/>
    <n v="0"/>
    <n v="7"/>
    <s v="Medium Risk"/>
    <n v="7"/>
    <s v="6-11 bulan"/>
  </r>
  <r>
    <s v="KRM02927"/>
    <d v="2026-02-08T00:00:00"/>
    <x v="3"/>
    <s v="Ahmad Wijaya"/>
    <s v="70561902917068"/>
    <n v="43"/>
    <s v="Lakilaki"/>
    <x v="0"/>
    <n v="6909000"/>
    <n v="0.10233029381965553"/>
    <x v="1"/>
    <s v="Sumatera Selatan"/>
    <x v="1"/>
    <s v="Freego"/>
    <s v="Matic Mid"/>
    <n v="21922000"/>
    <n v="8769000"/>
    <s v="High"/>
    <n v="0.4"/>
    <x v="5"/>
    <n v="0.14499999999999999"/>
    <n v="707000"/>
    <n v="16968000"/>
    <x v="0"/>
    <x v="0"/>
    <n v="0"/>
    <n v="0"/>
    <n v="1"/>
    <s v="ok"/>
    <n v="1"/>
    <n v="1"/>
    <n v="1"/>
    <n v="0"/>
    <n v="3"/>
    <s v="Low Risk"/>
    <n v="8"/>
    <s v="6-11 bulan"/>
  </r>
  <r>
    <s v="KRM02928"/>
    <d v="2026-05-18T00:00:00"/>
    <x v="4"/>
    <s v="Wahyu Lestari"/>
    <s v="36072104694226"/>
    <n v="54"/>
    <s v="Lakilaki"/>
    <x v="5"/>
    <n v="3452000"/>
    <n v="0.245162224797219"/>
    <x v="17"/>
    <s v="Jawa Barat"/>
    <x v="1"/>
    <s v="Mio M3"/>
    <s v="Matic Entry"/>
    <n v="18525000"/>
    <n v="2779000"/>
    <s v="Medium"/>
    <n v="0.15"/>
    <x v="5"/>
    <n v="0.14499999999999999"/>
    <n v="846300"/>
    <n v="20312000"/>
    <x v="0"/>
    <x v="0"/>
    <n v="0"/>
    <n v="0"/>
    <n v="1"/>
    <s v="verifikasi"/>
    <n v="2"/>
    <n v="2"/>
    <n v="1"/>
    <n v="0"/>
    <n v="5"/>
    <s v="Low Risk"/>
    <n v="5"/>
    <s v="0-5 bulan"/>
  </r>
  <r>
    <s v="KRM02929"/>
    <d v="2026-01-07T00:00:00"/>
    <x v="5"/>
    <s v="Eka Kurniawan"/>
    <s v="53981801527720"/>
    <n v="22"/>
    <s v="Perempuan"/>
    <x v="1"/>
    <n v="11317000"/>
    <n v="0.11447380047715826"/>
    <x v="15"/>
    <s v="DKI Jakarta"/>
    <x v="0"/>
    <s v="ADV 160"/>
    <s v="Adventure"/>
    <n v="43731000"/>
    <n v="4373000"/>
    <s v="Low"/>
    <n v="0.1"/>
    <x v="2"/>
    <n v="0.14499999999999999"/>
    <n v="1295500"/>
    <n v="62185000"/>
    <x v="0"/>
    <x v="0"/>
    <n v="0"/>
    <n v="0"/>
    <n v="1"/>
    <m/>
    <n v="1"/>
    <n v="3"/>
    <n v="3"/>
    <n v="0"/>
    <n v="7"/>
    <s v="Medium Risk"/>
    <n v="9"/>
    <s v="6-11 bulan"/>
  </r>
  <r>
    <s v="KRM02930"/>
    <d v="2026-03-05T00:00:00"/>
    <x v="1"/>
    <s v="Maya Santoso"/>
    <s v="54192508817395"/>
    <n v="44"/>
    <s v="Lakilaki"/>
    <x v="2"/>
    <n v="2866000"/>
    <n v="0.16538729937194696"/>
    <x v="19"/>
    <s v="Jawa Barat"/>
    <x v="0"/>
    <s v="Genio"/>
    <s v="Matic Entry"/>
    <n v="19397000"/>
    <n v="2910000"/>
    <s v="Medium"/>
    <n v="0.15"/>
    <x v="1"/>
    <n v="0.14499999999999999"/>
    <n v="474000"/>
    <n v="28441000"/>
    <x v="0"/>
    <x v="0"/>
    <n v="0"/>
    <n v="0"/>
    <n v="1"/>
    <m/>
    <n v="1"/>
    <n v="2"/>
    <n v="4"/>
    <n v="0"/>
    <n v="7"/>
    <s v="Medium Risk"/>
    <n v="7"/>
    <s v="6-11 bulan"/>
  </r>
  <r>
    <s v="KRM02931"/>
    <d v="2026-03-27T00:00:00"/>
    <x v="1"/>
    <s v="Andi Pratama"/>
    <s v="38052205975544"/>
    <n v="44"/>
    <s v="Perempuan"/>
    <x v="0"/>
    <n v="5430000"/>
    <n v="0.22011049723756906"/>
    <x v="10"/>
    <s v="Jawa Timur"/>
    <x v="4"/>
    <s v="KLX 150"/>
    <s v="Trail"/>
    <n v="37480000"/>
    <n v="7496000"/>
    <s v="Medium"/>
    <n v="0.2"/>
    <x v="4"/>
    <n v="0.14499999999999999"/>
    <n v="1195200"/>
    <n v="43027000"/>
    <x v="0"/>
    <x v="0"/>
    <n v="0"/>
    <n v="0"/>
    <n v="1"/>
    <m/>
    <n v="2"/>
    <n v="2"/>
    <n v="2"/>
    <n v="0"/>
    <n v="6"/>
    <s v="Low Risk"/>
    <n v="6"/>
    <s v="6-11 bulan"/>
  </r>
  <r>
    <s v="KRM02932"/>
    <d v="2026-04-26T00:00:00"/>
    <x v="2"/>
    <s v="Maya Wibowo"/>
    <s v="90892109703022"/>
    <n v="50"/>
    <s v="Perempuan"/>
    <x v="5"/>
    <n v="4265000"/>
    <n v="0.43500586166471278"/>
    <x v="3"/>
    <s v="Sulawesi Selatan"/>
    <x v="0"/>
    <s v="Scoopy"/>
    <s v="Matic Stylish"/>
    <n v="24305000"/>
    <n v="4861000"/>
    <s v="Medium"/>
    <n v="0.2"/>
    <x v="0"/>
    <n v="0.14499999999999999"/>
    <n v="1855300"/>
    <n v="22264000"/>
    <x v="0"/>
    <x v="0"/>
    <n v="0"/>
    <n v="0"/>
    <n v="1"/>
    <m/>
    <n v="4"/>
    <n v="2"/>
    <n v="1"/>
    <n v="0"/>
    <n v="7"/>
    <s v="Medium Risk"/>
    <n v="5"/>
    <s v="0-5 bulan"/>
  </r>
  <r>
    <s v="KRM02933"/>
    <d v="2026-04-25T00:00:00"/>
    <x v="2"/>
    <s v="Rahmat Permata"/>
    <s v="51002509982352"/>
    <n v="37"/>
    <s v="Lakilaki"/>
    <x v="6"/>
    <n v="4476000"/>
    <n v="0.29492850759606792"/>
    <x v="0"/>
    <s v="Bali"/>
    <x v="0"/>
    <s v="Scoopy"/>
    <s v="Matic Stylish"/>
    <n v="23058000"/>
    <n v="9223000"/>
    <s v="High"/>
    <n v="0.4"/>
    <x v="0"/>
    <n v="0.14499999999999999"/>
    <n v="1320100"/>
    <n v="15841000"/>
    <x v="0"/>
    <x v="2"/>
    <n v="0"/>
    <n v="0"/>
    <n v="0"/>
    <s v="survey ulang"/>
    <n v="2"/>
    <n v="1"/>
    <n v="1"/>
    <n v="0"/>
    <n v="4"/>
    <s v="Low Risk"/>
    <n v="5"/>
    <s v="0-5 bulan"/>
  </r>
  <r>
    <s v="KRM02934"/>
    <d v="2026-01-11T00:00:00"/>
    <x v="5"/>
    <s v="Dian Purnama"/>
    <s v="79681810703657"/>
    <n v="51"/>
    <s v="Lakilaki"/>
    <x v="9"/>
    <n v="5815000"/>
    <n v="0.104402407566638"/>
    <x v="11"/>
    <s v="Sumatera Utara"/>
    <x v="0"/>
    <s v="Scoopy"/>
    <s v="Matic Stylish"/>
    <n v="23053000"/>
    <n v="4611000"/>
    <s v="Medium"/>
    <n v="0.2"/>
    <x v="2"/>
    <n v="0.14499999999999999"/>
    <n v="607100"/>
    <n v="29139000"/>
    <x v="0"/>
    <x v="0"/>
    <n v="0"/>
    <n v="0"/>
    <n v="1"/>
    <s v="verifikasi"/>
    <n v="1"/>
    <n v="2"/>
    <n v="3"/>
    <n v="0"/>
    <n v="6"/>
    <s v="Low Risk"/>
    <n v="9"/>
    <s v="6-11 bulan"/>
  </r>
  <r>
    <s v="KRM02935"/>
    <d v="2026-03-21T00:00:00"/>
    <x v="1"/>
    <s v="Sri Nugroho"/>
    <s v="50772501909310"/>
    <n v="22"/>
    <s v="Lakilaki"/>
    <x v="1"/>
    <n v="9807000"/>
    <n v="0.11451004384623228"/>
    <x v="9"/>
    <s v="Jawa Tengah"/>
    <x v="1"/>
    <s v="MT15"/>
    <s v="Sport Naked"/>
    <n v="37907000"/>
    <n v="3791000"/>
    <s v="Low"/>
    <n v="0.1"/>
    <x v="2"/>
    <n v="0.14499999999999999"/>
    <n v="1123000"/>
    <n v="53903000"/>
    <x v="0"/>
    <x v="0"/>
    <n v="0"/>
    <n v="0"/>
    <n v="1"/>
    <s v="ok"/>
    <n v="1"/>
    <n v="3"/>
    <n v="3"/>
    <n v="0"/>
    <n v="7"/>
    <s v="Medium Risk"/>
    <n v="7"/>
    <s v="6-11 bulan"/>
  </r>
  <r>
    <s v="KRM02936"/>
    <d v="2026-04-20T00:00:00"/>
    <x v="2"/>
    <s v="Rahmat Purnama"/>
    <s v="63612502857357"/>
    <n v="51"/>
    <s v="Perempuan"/>
    <x v="0"/>
    <n v="7229000"/>
    <n v="7.3371144003319955E-2"/>
    <x v="1"/>
    <s v="Sumatera Selatan"/>
    <x v="0"/>
    <s v="Revo X"/>
    <s v="Bebek"/>
    <n v="17742000"/>
    <n v="4435000"/>
    <s v="Medium"/>
    <n v="0.25"/>
    <x v="4"/>
    <n v="0.14499999999999999"/>
    <n v="530400"/>
    <n v="19095000"/>
    <x v="0"/>
    <x v="0"/>
    <n v="0"/>
    <n v="0"/>
    <n v="1"/>
    <s v="data kurang"/>
    <n v="1"/>
    <n v="2"/>
    <n v="2"/>
    <n v="0"/>
    <n v="5"/>
    <s v="Low Risk"/>
    <n v="6"/>
    <s v="6-11 bulan"/>
  </r>
  <r>
    <s v="KRM02937"/>
    <d v="2026-06-05T00:00:00"/>
    <x v="0"/>
    <s v="Andi Pratama"/>
    <s v="39042706793870"/>
    <n v="50"/>
    <s v="Lakilaki"/>
    <x v="1"/>
    <n v="4340000"/>
    <n v="0.13398617511520738"/>
    <x v="1"/>
    <s v="Sumatera Selatan"/>
    <x v="2"/>
    <s v="Nex II"/>
    <s v="Matic Entry"/>
    <n v="17164000"/>
    <n v="2575000"/>
    <s v="Medium"/>
    <n v="0.15"/>
    <x v="4"/>
    <n v="0.14499999999999999"/>
    <n v="581500"/>
    <n v="20935000"/>
    <x v="0"/>
    <x v="0"/>
    <n v="0"/>
    <n v="0"/>
    <n v="1"/>
    <s v="survey ulang"/>
    <n v="1"/>
    <n v="2"/>
    <n v="2"/>
    <n v="0"/>
    <n v="5"/>
    <s v="Low Risk"/>
    <n v="4"/>
    <s v="0-5 bulan"/>
  </r>
  <r>
    <s v="KRM02938"/>
    <d v="2026-01-21T00:00:00"/>
    <x v="5"/>
    <s v="Rizky Purnama"/>
    <s v="43181406551852"/>
    <n v="46"/>
    <s v="Lakilaki"/>
    <x v="8"/>
    <n v="3772000"/>
    <n v="0.56272534464475077"/>
    <x v="7"/>
    <s v="Jawa Barat"/>
    <x v="1"/>
    <s v="R15"/>
    <s v="Sport"/>
    <n v="43878000"/>
    <n v="4388000"/>
    <s v="Low"/>
    <n v="0.1"/>
    <x v="5"/>
    <n v="0.14499999999999999"/>
    <n v="2122600"/>
    <n v="50942000"/>
    <x v="0"/>
    <x v="0"/>
    <n v="0"/>
    <n v="0"/>
    <n v="1"/>
    <m/>
    <n v="4"/>
    <n v="3"/>
    <n v="1"/>
    <n v="0"/>
    <n v="8"/>
    <s v="Medium Risk"/>
    <n v="9"/>
    <s v="6-11 bulan"/>
  </r>
  <r>
    <s v="KRM02939"/>
    <d v="2026-05-25T00:00:00"/>
    <x v="4"/>
    <s v="Fajar Kurniawan"/>
    <s v="44252103731169"/>
    <n v="24"/>
    <s v="Lakilaki"/>
    <x v="1"/>
    <n v="14471000"/>
    <n v="0.10102964549789234"/>
    <x v="2"/>
    <s v="Riau"/>
    <x v="0"/>
    <s v="Vario 125"/>
    <s v="Matic Mid"/>
    <n v="25430000"/>
    <n v="3815000"/>
    <s v="Medium"/>
    <n v="0.15"/>
    <x v="3"/>
    <n v="0.14499999999999999"/>
    <n v="1462000"/>
    <n v="26316000"/>
    <x v="0"/>
    <x v="0"/>
    <n v="0"/>
    <n v="0"/>
    <n v="1"/>
    <m/>
    <n v="1"/>
    <n v="2"/>
    <n v="1"/>
    <n v="0"/>
    <n v="4"/>
    <s v="Low Risk"/>
    <n v="4"/>
    <s v="0-5 bulan"/>
  </r>
  <r>
    <s v="KRM02940"/>
    <d v="2026-05-23T00:00:00"/>
    <x v="4"/>
    <s v="Lestari Permata"/>
    <s v="87152503504102"/>
    <n v="53"/>
    <s v="Perempuan"/>
    <x v="4"/>
    <n v="5165000"/>
    <n v="0.43680542110358178"/>
    <x v="10"/>
    <s v="Jawa Timur"/>
    <x v="1"/>
    <s v="XMAX 250"/>
    <s v="Maxi Scooter"/>
    <n v="62887000"/>
    <n v="6289000"/>
    <s v="Low"/>
    <n v="0.1"/>
    <x v="4"/>
    <n v="0.14499999999999999"/>
    <n v="2256100"/>
    <n v="81219000"/>
    <x v="0"/>
    <x v="0"/>
    <n v="0"/>
    <n v="0"/>
    <n v="1"/>
    <s v="survey ulang"/>
    <n v="4"/>
    <n v="3"/>
    <n v="2"/>
    <n v="0"/>
    <n v="9"/>
    <s v="High Risk"/>
    <n v="4"/>
    <s v="0-5 bulan"/>
  </r>
  <r>
    <s v="KRM02941"/>
    <d v="2026-01-22T00:00:00"/>
    <x v="5"/>
    <s v="Dewi Hakim"/>
    <s v="69881411565630"/>
    <n v="53"/>
    <s v="Lakilaki"/>
    <x v="9"/>
    <n v="5874000"/>
    <n v="0.23004766768811713"/>
    <x v="19"/>
    <s v="Jawa Barat"/>
    <x v="1"/>
    <s v="Mio M3"/>
    <s v="Matic Entry"/>
    <n v="17702000"/>
    <n v="3540000"/>
    <s v="Medium"/>
    <n v="0.2"/>
    <x v="0"/>
    <n v="0.14499999999999999"/>
    <n v="1351300"/>
    <n v="16215000"/>
    <x v="0"/>
    <x v="0"/>
    <n v="0"/>
    <n v="0"/>
    <n v="1"/>
    <s v="ok"/>
    <n v="2"/>
    <n v="2"/>
    <n v="1"/>
    <n v="0"/>
    <n v="5"/>
    <s v="Low Risk"/>
    <n v="9"/>
    <s v="6-11 bulan"/>
  </r>
  <r>
    <s v="KRM02942"/>
    <d v="2026-05-02T00:00:00"/>
    <x v="4"/>
    <s v="Fitra Rahayu"/>
    <s v="45712206737460"/>
    <n v="43"/>
    <s v="Lakilaki"/>
    <x v="3"/>
    <n v="3520000"/>
    <n v="1.0580681818181819"/>
    <x v="19"/>
    <s v="Jawa Barat"/>
    <x v="0"/>
    <s v="ADV 160"/>
    <s v="Adventure"/>
    <n v="43370000"/>
    <n v="4337000"/>
    <s v="Low"/>
    <n v="0.1"/>
    <x v="0"/>
    <n v="0.14499999999999999"/>
    <n v="3724400"/>
    <n v="44693000"/>
    <x v="0"/>
    <x v="0"/>
    <n v="0"/>
    <n v="0"/>
    <n v="1"/>
    <s v="ok"/>
    <n v="4"/>
    <n v="3"/>
    <n v="1"/>
    <n v="0"/>
    <n v="8"/>
    <s v="Medium Risk"/>
    <n v="5"/>
    <s v="0-5 bulan"/>
  </r>
  <r>
    <s v="KRM02943"/>
    <d v="2026-01-08T00:00:00"/>
    <x v="5"/>
    <s v="Tri Hartono"/>
    <s v="56922312929408"/>
    <n v="43"/>
    <s v="Lakilaki"/>
    <x v="0"/>
    <n v="7138000"/>
    <n v="0.12754272905575792"/>
    <x v="3"/>
    <s v="Sulawesi Selatan"/>
    <x v="0"/>
    <s v="Vario 125"/>
    <s v="Matic Mid"/>
    <n v="24196000"/>
    <n v="7259000"/>
    <s v="High"/>
    <n v="0.3"/>
    <x v="5"/>
    <n v="0.14499999999999999"/>
    <n v="910400"/>
    <n v="21849000"/>
    <x v="0"/>
    <x v="0"/>
    <n v="0"/>
    <n v="0"/>
    <n v="1"/>
    <m/>
    <n v="1"/>
    <n v="1"/>
    <n v="1"/>
    <n v="0"/>
    <n v="3"/>
    <s v="Low Risk"/>
    <n v="9"/>
    <s v="6-11 bulan"/>
  </r>
  <r>
    <s v="KRM02944"/>
    <d v="2026-03-14T00:00:00"/>
    <x v="1"/>
    <s v="Dian Hakim"/>
    <s v="95072904598898"/>
    <n v="30"/>
    <s v="Perempuan"/>
    <x v="1"/>
    <n v="14241000"/>
    <n v="0.10879853942841093"/>
    <x v="4"/>
    <s v="Kalimantan Selatan"/>
    <x v="0"/>
    <s v="Vario 160"/>
    <s v="Matic Mid"/>
    <n v="28634000"/>
    <n v="5727000"/>
    <s v="Medium"/>
    <n v="0.2"/>
    <x v="3"/>
    <n v="0.14499999999999999"/>
    <n v="1549400"/>
    <n v="27889000"/>
    <x v="0"/>
    <x v="0"/>
    <n v="0"/>
    <n v="0"/>
    <n v="1"/>
    <s v="ok"/>
    <n v="1"/>
    <n v="2"/>
    <n v="1"/>
    <n v="0"/>
    <n v="4"/>
    <s v="Low Risk"/>
    <n v="7"/>
    <s v="6-11 bulan"/>
  </r>
  <r>
    <s v="KRM02945"/>
    <d v="2026-09-04T00:00:00"/>
    <x v="8"/>
    <s v="Tri Lestari"/>
    <s v="70092108647695"/>
    <n v="29"/>
    <s v="Lakilaki"/>
    <x v="1"/>
    <n v="10042000"/>
    <n v="0.1404003186616212"/>
    <x v="15"/>
    <s v="DKI Jakarta"/>
    <x v="4"/>
    <s v="KLX 150"/>
    <s v="Trail"/>
    <n v="37474000"/>
    <n v="11242000"/>
    <s v="High"/>
    <n v="0.3"/>
    <x v="5"/>
    <n v="0.14499999999999999"/>
    <n v="1409900"/>
    <n v="33839000"/>
    <x v="0"/>
    <x v="0"/>
    <n v="0"/>
    <n v="0"/>
    <n v="1"/>
    <s v="data kurang"/>
    <n v="1"/>
    <n v="1"/>
    <n v="1"/>
    <n v="0"/>
    <n v="3"/>
    <s v="Low Risk"/>
    <n v="1"/>
    <s v="0-5 bulan"/>
  </r>
  <r>
    <s v="KRM02946"/>
    <d v="2026-01-11T00:00:00"/>
    <x v="5"/>
    <s v="Tri Sari"/>
    <s v="88571702872952"/>
    <n v="36"/>
    <s v="Lakilaki"/>
    <x v="0"/>
    <n v="4944000"/>
    <n v="0.23086569579288027"/>
    <x v="4"/>
    <s v="Kalimantan Selatan"/>
    <x v="2"/>
    <s v="Nex II"/>
    <s v="Matic Entry"/>
    <n v="17088000"/>
    <n v="5126000"/>
    <s v="High"/>
    <n v="0.3"/>
    <x v="0"/>
    <n v="0.14499999999999999"/>
    <n v="1141400"/>
    <n v="13697000"/>
    <x v="0"/>
    <x v="2"/>
    <n v="0"/>
    <n v="0"/>
    <n v="0"/>
    <m/>
    <n v="2"/>
    <n v="1"/>
    <n v="1"/>
    <n v="0"/>
    <n v="4"/>
    <s v="Low Risk"/>
    <n v="9"/>
    <s v="6-11 bulan"/>
  </r>
  <r>
    <s v="KRM02947"/>
    <d v="2026-06-07T00:00:00"/>
    <x v="0"/>
    <s v="Nia Nugroho"/>
    <s v="93962806536587"/>
    <n v="39"/>
    <s v="Lakilaki"/>
    <x v="1"/>
    <n v="11539000"/>
    <n v="0.11604125140826761"/>
    <x v="3"/>
    <s v="Sulawesi Selatan"/>
    <x v="1"/>
    <s v="XMAX 250"/>
    <s v="Maxi Scooter"/>
    <n v="62583000"/>
    <n v="21904000"/>
    <s v="High"/>
    <n v="0.35"/>
    <x v="2"/>
    <n v="0.14499999999999999"/>
    <n v="1339000"/>
    <n v="64272000"/>
    <x v="0"/>
    <x v="0"/>
    <n v="0"/>
    <n v="0"/>
    <n v="1"/>
    <m/>
    <n v="1"/>
    <n v="1"/>
    <n v="3"/>
    <n v="0"/>
    <n v="5"/>
    <s v="Low Risk"/>
    <n v="4"/>
    <s v="0-5 bulan"/>
  </r>
  <r>
    <s v="KRM02948"/>
    <d v="2026-02-21T00:00:00"/>
    <x v="3"/>
    <s v="Rahmat Hidayah"/>
    <s v="98552707856255"/>
    <n v="39"/>
    <s v="Perempuan"/>
    <x v="1"/>
    <n v="13133000"/>
    <n v="0.12527221503083835"/>
    <x v="20"/>
    <s v="DKI Jakarta"/>
    <x v="1"/>
    <s v="Lexi LX 155"/>
    <s v="Matic Mid"/>
    <n v="28737000"/>
    <n v="11495000"/>
    <s v="High"/>
    <n v="0.4"/>
    <x v="0"/>
    <n v="0.14499999999999999"/>
    <n v="1645200"/>
    <n v="19742000"/>
    <x v="0"/>
    <x v="0"/>
    <n v="0"/>
    <n v="0"/>
    <n v="1"/>
    <m/>
    <n v="1"/>
    <n v="1"/>
    <n v="1"/>
    <n v="0"/>
    <n v="3"/>
    <s v="Low Risk"/>
    <n v="8"/>
    <s v="6-11 bulan"/>
  </r>
  <r>
    <s v="KRM02949"/>
    <d v="2026-06-07T00:00:00"/>
    <x v="0"/>
    <s v="Joko Utami"/>
    <s v="35042302594470"/>
    <n v="28"/>
    <s v="Lakilaki"/>
    <x v="9"/>
    <n v="5934000"/>
    <n v="0.12613751263902931"/>
    <x v="6"/>
    <s v="DIY"/>
    <x v="3"/>
    <s v="Dazz"/>
    <s v="Matic Entry"/>
    <n v="15809000"/>
    <n v="4743000"/>
    <s v="High"/>
    <n v="0.3"/>
    <x v="3"/>
    <n v="0.14499999999999999"/>
    <n v="748500"/>
    <n v="13473000"/>
    <x v="0"/>
    <x v="0"/>
    <n v="0"/>
    <n v="0"/>
    <n v="1"/>
    <s v="ok"/>
    <n v="1"/>
    <n v="1"/>
    <n v="1"/>
    <n v="0"/>
    <n v="3"/>
    <s v="Low Risk"/>
    <n v="4"/>
    <s v="0-5 bulan"/>
  </r>
  <r>
    <s v="KRM02950"/>
    <d v="2026-03-30T00:00:00"/>
    <x v="1"/>
    <s v="Dian Hakim"/>
    <s v="64251208831540"/>
    <n v="41"/>
    <s v="Perempuan"/>
    <x v="6"/>
    <n v="5209000"/>
    <n v="0.14058360529852179"/>
    <x v="15"/>
    <s v="DKI Jakarta"/>
    <x v="4"/>
    <s v="KLX 150"/>
    <s v="Trail"/>
    <n v="36385000"/>
    <n v="10915000"/>
    <s v="High"/>
    <n v="0.3"/>
    <x v="1"/>
    <n v="0.14499999999999999"/>
    <n v="732300"/>
    <n v="43935000"/>
    <x v="0"/>
    <x v="0"/>
    <n v="0"/>
    <n v="0"/>
    <n v="1"/>
    <m/>
    <n v="1"/>
    <n v="1"/>
    <n v="4"/>
    <n v="0"/>
    <n v="6"/>
    <s v="Low Risk"/>
    <n v="6"/>
    <s v="6-11 bulan"/>
  </r>
  <r>
    <s v="KRM02951"/>
    <d v="2026-01-02T00:00:00"/>
    <x v="5"/>
    <s v="Wahyu Cahyono"/>
    <s v="79842105548550"/>
    <n v="45"/>
    <s v="Lakilaki"/>
    <x v="9"/>
    <n v="5890000"/>
    <n v="0.18066213921901528"/>
    <x v="0"/>
    <s v="Bali"/>
    <x v="1"/>
    <s v="R15"/>
    <s v="Sport"/>
    <n v="43545000"/>
    <n v="6532000"/>
    <s v="Medium"/>
    <n v="0.15"/>
    <x v="1"/>
    <n v="0.14499999999999999"/>
    <n v="1064100"/>
    <n v="63847000"/>
    <x v="0"/>
    <x v="0"/>
    <n v="0"/>
    <n v="0"/>
    <n v="1"/>
    <s v="approved"/>
    <n v="1"/>
    <n v="2"/>
    <n v="4"/>
    <n v="0"/>
    <n v="7"/>
    <s v="Medium Risk"/>
    <n v="9"/>
    <s v="6-11 bulan"/>
  </r>
  <r>
    <s v="KRM02952"/>
    <d v="2026-01-27T00:00:00"/>
    <x v="5"/>
    <s v="Budi Setiawan"/>
    <s v="34832812895589"/>
    <n v="37"/>
    <s v="Perempuan"/>
    <x v="0"/>
    <n v="7475000"/>
    <n v="0.22523076923076923"/>
    <x v="12"/>
    <s v="DKI Jakarta"/>
    <x v="1"/>
    <s v="XMAX 250"/>
    <s v="Maxi Scooter"/>
    <n v="60337000"/>
    <n v="18101000"/>
    <s v="High"/>
    <n v="0.3"/>
    <x v="4"/>
    <n v="0.14499999999999999"/>
    <n v="1683600"/>
    <n v="60609000"/>
    <x v="0"/>
    <x v="0"/>
    <n v="0"/>
    <n v="0"/>
    <n v="1"/>
    <s v="ok"/>
    <n v="2"/>
    <n v="1"/>
    <n v="2"/>
    <n v="0"/>
    <n v="5"/>
    <s v="Low Risk"/>
    <n v="8"/>
    <s v="6-11 bulan"/>
  </r>
  <r>
    <s v="KRM02953"/>
    <d v="2026-04-22T00:00:00"/>
    <x v="2"/>
    <s v="Fitriani Anggraini"/>
    <s v="69882207905826"/>
    <n v="54"/>
    <s v="Lakilaki"/>
    <x v="6"/>
    <n v="5068000"/>
    <n v="0.15552486187845305"/>
    <x v="12"/>
    <s v="DKI Jakarta"/>
    <x v="1"/>
    <s v="Mio M3"/>
    <s v="Matic Entry"/>
    <n v="17929000"/>
    <n v="6275000"/>
    <s v="High"/>
    <n v="0.35"/>
    <x v="3"/>
    <n v="0.14499999999999999"/>
    <n v="788200"/>
    <n v="14188000"/>
    <x v="0"/>
    <x v="0"/>
    <n v="0"/>
    <n v="0"/>
    <n v="1"/>
    <s v="survey ulang"/>
    <n v="1"/>
    <n v="1"/>
    <n v="1"/>
    <n v="0"/>
    <n v="3"/>
    <s v="Low Risk"/>
    <n v="6"/>
    <s v="6-11 bulan"/>
  </r>
  <r>
    <s v="KRM02954"/>
    <d v="2026-05-24T00:00:00"/>
    <x v="4"/>
    <s v="Nia Rahayu"/>
    <s v="37161803866199"/>
    <n v="55"/>
    <s v="Perempuan"/>
    <x v="8"/>
    <n v="3795000"/>
    <n v="0.52263504611330702"/>
    <x v="0"/>
    <s v="Bali"/>
    <x v="1"/>
    <s v="Aerox 155"/>
    <s v="Matic Sport"/>
    <n v="32581000"/>
    <n v="3258000"/>
    <s v="Low"/>
    <n v="0.1"/>
    <x v="3"/>
    <n v="0.14499999999999999"/>
    <n v="1983400"/>
    <n v="35701000"/>
    <x v="0"/>
    <x v="0"/>
    <n v="0"/>
    <n v="0"/>
    <n v="1"/>
    <m/>
    <n v="4"/>
    <n v="3"/>
    <n v="1"/>
    <n v="0"/>
    <n v="8"/>
    <s v="Medium Risk"/>
    <n v="4"/>
    <s v="0-5 bulan"/>
  </r>
  <r>
    <s v="KRM02955"/>
    <d v="2026-01-29T00:00:00"/>
    <x v="5"/>
    <s v="Budi Nugroho"/>
    <s v="91691412622275"/>
    <n v="22"/>
    <s v="Perempuan"/>
    <x v="1"/>
    <n v="14517000"/>
    <n v="0.11859888406695598"/>
    <x v="11"/>
    <s v="Sumatera Utara"/>
    <x v="0"/>
    <s v="CB150R"/>
    <s v="Sport"/>
    <n v="31817000"/>
    <n v="6363000"/>
    <s v="Medium"/>
    <n v="0.2"/>
    <x v="3"/>
    <n v="0.14499999999999999"/>
    <n v="1721700"/>
    <n v="30991000"/>
    <x v="0"/>
    <x v="1"/>
    <n v="52"/>
    <n v="3"/>
    <n v="2"/>
    <m/>
    <n v="1"/>
    <n v="2"/>
    <n v="1"/>
    <n v="4"/>
    <n v="8"/>
    <s v="Medium Risk"/>
    <n v="8"/>
    <s v="6-11 bulan"/>
  </r>
  <r>
    <s v="KRM02956"/>
    <d v="2026-04-13T00:00:00"/>
    <x v="2"/>
    <s v="Nia Saputra"/>
    <s v="40251908647589"/>
    <n v="28"/>
    <s v="Perempuan"/>
    <x v="0"/>
    <n v="6379000"/>
    <n v="0.12810785389559493"/>
    <x v="17"/>
    <s v="Jawa Barat"/>
    <x v="0"/>
    <s v="Vario 160"/>
    <s v="Matic Mid"/>
    <n v="29207000"/>
    <n v="4381000"/>
    <s v="Medium"/>
    <n v="0.15"/>
    <x v="2"/>
    <n v="0.14499999999999999"/>
    <n v="817200"/>
    <n v="39225000"/>
    <x v="0"/>
    <x v="1"/>
    <n v="86"/>
    <n v="2"/>
    <n v="2"/>
    <s v="verifikasi"/>
    <n v="1"/>
    <n v="2"/>
    <n v="3"/>
    <n v="2"/>
    <n v="8"/>
    <s v="Medium Risk"/>
    <n v="6"/>
    <s v="6-11 bulan"/>
  </r>
  <r>
    <s v="KRM02957"/>
    <d v="2026-01-25T00:00:00"/>
    <x v="5"/>
    <s v="Nurul Kusuma"/>
    <s v="80461103845257"/>
    <n v="38"/>
    <s v="Perempuan"/>
    <x v="4"/>
    <n v="5060000"/>
    <n v="0.10596837944664031"/>
    <x v="16"/>
    <s v="Jawa Timur"/>
    <x v="1"/>
    <s v="Freego"/>
    <s v="Matic Mid"/>
    <n v="23273000"/>
    <n v="6982000"/>
    <s v="High"/>
    <n v="0.3"/>
    <x v="2"/>
    <n v="0.14499999999999999"/>
    <n v="536200"/>
    <n v="25740000"/>
    <x v="0"/>
    <x v="0"/>
    <n v="0"/>
    <n v="0"/>
    <n v="1"/>
    <s v="verifikasi"/>
    <n v="1"/>
    <n v="1"/>
    <n v="3"/>
    <n v="0"/>
    <n v="5"/>
    <s v="Low Risk"/>
    <n v="8"/>
    <s v="6-11 bulan"/>
  </r>
  <r>
    <s v="KRM02958"/>
    <d v="2026-02-06T00:00:00"/>
    <x v="3"/>
    <s v="Lestari Purnama"/>
    <s v="45542801746467"/>
    <n v="52"/>
    <s v="Lakilaki"/>
    <x v="7"/>
    <n v="3013000"/>
    <n v="0.63790242283438436"/>
    <x v="3"/>
    <s v="Sulawesi Selatan"/>
    <x v="1"/>
    <s v="Aerox 155"/>
    <s v="Matic Sport"/>
    <n v="30990000"/>
    <n v="10847000"/>
    <s v="High"/>
    <n v="0.35"/>
    <x v="0"/>
    <n v="0.14499999999999999"/>
    <n v="1922000"/>
    <n v="23064000"/>
    <x v="0"/>
    <x v="0"/>
    <n v="0"/>
    <n v="0"/>
    <n v="1"/>
    <s v="ok"/>
    <n v="4"/>
    <n v="1"/>
    <n v="1"/>
    <n v="0"/>
    <n v="6"/>
    <s v="Low Risk"/>
    <n v="8"/>
    <s v="6-11 bulan"/>
  </r>
  <r>
    <s v="KRM02959"/>
    <d v="2026-05-03T00:00:00"/>
    <x v="4"/>
    <s v="Ayu Prasetyo"/>
    <s v="68801111691755"/>
    <n v="39"/>
    <s v="Perempuan"/>
    <x v="2"/>
    <n v="1938000"/>
    <n v="0.8782249742002064"/>
    <x v="16"/>
    <s v="Jawa Timur"/>
    <x v="0"/>
    <s v="PCX 160"/>
    <s v="Matic Premium"/>
    <n v="35184000"/>
    <n v="3518000"/>
    <s v="Low"/>
    <n v="0.1"/>
    <x v="5"/>
    <n v="0.14499999999999999"/>
    <n v="1702000"/>
    <n v="40849000"/>
    <x v="0"/>
    <x v="0"/>
    <n v="0"/>
    <n v="0"/>
    <n v="1"/>
    <s v="ok"/>
    <n v="4"/>
    <n v="3"/>
    <n v="1"/>
    <n v="0"/>
    <n v="8"/>
    <s v="Medium Risk"/>
    <n v="5"/>
    <s v="0-5 bulan"/>
  </r>
  <r>
    <s v="KRM02960"/>
    <d v="2026-05-24T00:00:00"/>
    <x v="4"/>
    <s v="Rizky Cahyono"/>
    <s v="57381710583707"/>
    <n v="50"/>
    <s v="Lakilaki"/>
    <x v="0"/>
    <n v="7932000"/>
    <n v="0.1006933938477055"/>
    <x v="6"/>
    <s v="DIY"/>
    <x v="2"/>
    <s v="Nex II"/>
    <s v="Matic Entry"/>
    <n v="16511000"/>
    <n v="1651000"/>
    <s v="Low"/>
    <n v="0.1"/>
    <x v="5"/>
    <n v="0.14499999999999999"/>
    <n v="798700"/>
    <n v="19170000"/>
    <x v="0"/>
    <x v="0"/>
    <n v="0"/>
    <n v="0"/>
    <n v="1"/>
    <m/>
    <n v="1"/>
    <n v="3"/>
    <n v="1"/>
    <n v="0"/>
    <n v="5"/>
    <s v="Low Risk"/>
    <n v="4"/>
    <s v="0-5 bulan"/>
  </r>
  <r>
    <s v="KRM02961"/>
    <d v="2026-01-31T00:00:00"/>
    <x v="5"/>
    <s v="Sri Lestari"/>
    <s v="72211408847740"/>
    <n v="29"/>
    <s v="Lakilaki"/>
    <x v="0"/>
    <n v="6461000"/>
    <n v="0.36759015632255071"/>
    <x v="20"/>
    <s v="DKI Jakarta"/>
    <x v="0"/>
    <s v="Vario 160"/>
    <s v="Matic Mid"/>
    <n v="29283000"/>
    <n v="4392000"/>
    <s v="Medium"/>
    <n v="0.15"/>
    <x v="0"/>
    <n v="0.14499999999999999"/>
    <n v="2375000"/>
    <n v="28500000"/>
    <x v="0"/>
    <x v="0"/>
    <n v="0"/>
    <n v="0"/>
    <n v="1"/>
    <m/>
    <n v="3"/>
    <n v="2"/>
    <n v="1"/>
    <n v="0"/>
    <n v="6"/>
    <s v="Low Risk"/>
    <n v="8"/>
    <s v="6-11 bulan"/>
  </r>
  <r>
    <s v="KRM02962"/>
    <d v="2026-06-03T00:00:00"/>
    <x v="0"/>
    <s v="Dian Kurniawan"/>
    <s v="42782109645424"/>
    <n v="57"/>
    <s v="Lakilaki"/>
    <x v="0"/>
    <n v="5023000"/>
    <n v="0.19277324308182361"/>
    <x v="0"/>
    <s v="Bali"/>
    <x v="0"/>
    <s v="CB150R"/>
    <s v="Sport"/>
    <n v="32388000"/>
    <n v="8097000"/>
    <s v="Medium"/>
    <n v="0.25"/>
    <x v="4"/>
    <n v="0.14499999999999999"/>
    <n v="968300"/>
    <n v="34857000"/>
    <x v="0"/>
    <x v="0"/>
    <n v="0"/>
    <n v="0"/>
    <n v="1"/>
    <s v="survey ulang"/>
    <n v="1"/>
    <n v="2"/>
    <n v="2"/>
    <n v="0"/>
    <n v="5"/>
    <s v="Low Risk"/>
    <n v="4"/>
    <s v="0-5 bulan"/>
  </r>
  <r>
    <s v="KRM02963"/>
    <d v="2026-06-19T00:00:00"/>
    <x v="0"/>
    <s v="Joko Sari"/>
    <s v="31372608863595"/>
    <n v="31"/>
    <s v="Lakilaki"/>
    <x v="4"/>
    <n v="5225000"/>
    <n v="0.32089952153110046"/>
    <x v="14"/>
    <s v="DKI Jakarta"/>
    <x v="4"/>
    <s v="KLX 150"/>
    <s v="Trail"/>
    <n v="38137000"/>
    <n v="13348000"/>
    <s v="High"/>
    <n v="0.35"/>
    <x v="3"/>
    <n v="0.14499999999999999"/>
    <n v="1676700"/>
    <n v="30181000"/>
    <x v="0"/>
    <x v="0"/>
    <n v="0"/>
    <n v="0"/>
    <n v="1"/>
    <s v="data kurang"/>
    <n v="3"/>
    <n v="1"/>
    <n v="1"/>
    <n v="0"/>
    <n v="5"/>
    <s v="Low Risk"/>
    <n v="4"/>
    <s v="0-5 bulan"/>
  </r>
  <r>
    <s v="KRM02964"/>
    <d v="2026-03-11T00:00:00"/>
    <x v="1"/>
    <s v="Wahyu Nugroho"/>
    <s v="50652007554509"/>
    <n v="54"/>
    <s v="Perempuan"/>
    <x v="1"/>
    <n v="5122000"/>
    <n v="0.2617141741507224"/>
    <x v="13"/>
    <s v="Jawa Barat"/>
    <x v="0"/>
    <s v="Vario 160"/>
    <s v="Matic Mid"/>
    <n v="30489000"/>
    <n v="10671000"/>
    <s v="High"/>
    <n v="0.35"/>
    <x v="3"/>
    <n v="0.14499999999999999"/>
    <n v="1340500"/>
    <n v="24128000"/>
    <x v="0"/>
    <x v="0"/>
    <n v="0"/>
    <n v="0"/>
    <n v="1"/>
    <m/>
    <n v="2"/>
    <n v="1"/>
    <n v="1"/>
    <n v="0"/>
    <n v="4"/>
    <s v="Low Risk"/>
    <n v="7"/>
    <s v="6-11 bulan"/>
  </r>
  <r>
    <s v="KRM02965"/>
    <d v="2026-05-29T00:00:00"/>
    <x v="4"/>
    <s v="Ahmad Hidayah"/>
    <s v="86442608882643"/>
    <n v="56"/>
    <s v="Perempuan"/>
    <x v="6"/>
    <n v="5766000"/>
    <n v="0.20161290322580644"/>
    <x v="16"/>
    <s v="Jawa Timur"/>
    <x v="4"/>
    <s v="KLX 150"/>
    <s v="Trail"/>
    <n v="36046000"/>
    <n v="14419000"/>
    <s v="High"/>
    <n v="0.4"/>
    <x v="5"/>
    <n v="0.14499999999999999"/>
    <n v="1162500"/>
    <n v="27899000"/>
    <x v="0"/>
    <x v="0"/>
    <n v="0"/>
    <n v="0"/>
    <n v="1"/>
    <m/>
    <n v="2"/>
    <n v="1"/>
    <n v="1"/>
    <n v="0"/>
    <n v="4"/>
    <s v="Low Risk"/>
    <n v="4"/>
    <s v="0-5 bulan"/>
  </r>
  <r>
    <s v="KRM02966"/>
    <d v="2026-03-16T00:00:00"/>
    <x v="1"/>
    <s v="Tidak Diketahui"/>
    <s v="Invalid"/>
    <n v="46"/>
    <s v="Perempuan"/>
    <x v="3"/>
    <n v="3300000"/>
    <n v="0.43954545454545457"/>
    <x v="9"/>
    <s v="Jawa Tengah"/>
    <x v="1"/>
    <s v="XMAX 250"/>
    <s v="Maxi Scooter"/>
    <n v="58753000"/>
    <n v="14688000"/>
    <s v="Medium"/>
    <n v="0.25"/>
    <x v="2"/>
    <n v="0.14499999999999999"/>
    <n v="1450500"/>
    <n v="69622000"/>
    <x v="0"/>
    <x v="0"/>
    <n v="0"/>
    <n v="0"/>
    <n v="1"/>
    <s v="ok"/>
    <n v="4"/>
    <n v="2"/>
    <n v="3"/>
    <n v="0"/>
    <n v="9"/>
    <s v="High Risk"/>
    <n v="7"/>
    <s v="6-11 bulan"/>
  </r>
  <r>
    <s v="KRM02967"/>
    <d v="2026-03-19T00:00:00"/>
    <x v="1"/>
    <s v="Dian Purnama"/>
    <s v="94551703932167"/>
    <n v="22"/>
    <s v="Lakilaki"/>
    <x v="8"/>
    <n v="3594000"/>
    <n v="0.27729549248747914"/>
    <x v="17"/>
    <s v="Jawa Barat"/>
    <x v="0"/>
    <s v="PCX 160"/>
    <s v="Matic Premium"/>
    <n v="35620000"/>
    <n v="5343000"/>
    <s v="Medium"/>
    <n v="0.15"/>
    <x v="2"/>
    <n v="0.14499999999999999"/>
    <n v="996600"/>
    <n v="47837000"/>
    <x v="0"/>
    <x v="0"/>
    <n v="0"/>
    <n v="0"/>
    <n v="1"/>
    <s v="survey ulang"/>
    <n v="2"/>
    <n v="2"/>
    <n v="3"/>
    <n v="0"/>
    <n v="7"/>
    <s v="Medium Risk"/>
    <n v="7"/>
    <s v="6-11 bulan"/>
  </r>
  <r>
    <s v="KRM02968"/>
    <d v="2026-04-06T00:00:00"/>
    <x v="2"/>
    <s v="Lestari Susanti"/>
    <s v="74501108573266"/>
    <n v="21"/>
    <s v="Perempuan"/>
    <x v="5"/>
    <n v="3843000"/>
    <n v="0.38313817330210775"/>
    <x v="5"/>
    <s v="Kalimantan Timur"/>
    <x v="0"/>
    <s v="Scoopy"/>
    <s v="Matic Stylish"/>
    <n v="23740000"/>
    <n v="8309000"/>
    <s v="High"/>
    <n v="0.35"/>
    <x v="0"/>
    <n v="0.14499999999999999"/>
    <n v="1472400"/>
    <n v="17668000"/>
    <x v="0"/>
    <x v="0"/>
    <n v="0"/>
    <n v="0"/>
    <n v="1"/>
    <s v="approved"/>
    <n v="3"/>
    <n v="1"/>
    <n v="1"/>
    <n v="0"/>
    <n v="5"/>
    <s v="Low Risk"/>
    <n v="6"/>
    <s v="6-11 bulan"/>
  </r>
  <r>
    <s v="KRM02969"/>
    <d v="2026-05-29T00:00:00"/>
    <x v="4"/>
    <s v="Dian Kurniawan"/>
    <s v="49211412874321"/>
    <n v="37"/>
    <s v="Perempuan"/>
    <x v="3"/>
    <n v="7035000"/>
    <n v="0.21957356076759063"/>
    <x v="0"/>
    <s v="Bali"/>
    <x v="0"/>
    <s v="Scoopy"/>
    <s v="Matic Stylish"/>
    <n v="23127000"/>
    <n v="6938000"/>
    <s v="High"/>
    <n v="0.3"/>
    <x v="0"/>
    <n v="0.14499999999999999"/>
    <n v="1544700"/>
    <n v="18537000"/>
    <x v="0"/>
    <x v="0"/>
    <n v="0"/>
    <n v="0"/>
    <n v="1"/>
    <s v="verifikasi"/>
    <n v="2"/>
    <n v="1"/>
    <n v="1"/>
    <n v="0"/>
    <n v="4"/>
    <s v="Low Risk"/>
    <n v="4"/>
    <s v="0-5 bulan"/>
  </r>
  <r>
    <s v="KRM02970"/>
    <d v="2026-04-13T00:00:00"/>
    <x v="2"/>
    <s v="Budi Purnama"/>
    <s v="84932402783764"/>
    <n v="28"/>
    <s v="Perempuan"/>
    <x v="0"/>
    <n v="7323000"/>
    <n v="0.11627748190632255"/>
    <x v="14"/>
    <s v="DKI Jakarta"/>
    <x v="0"/>
    <s v="Beat Street"/>
    <s v="Matic Entry"/>
    <n v="19368000"/>
    <n v="6779000"/>
    <s v="High"/>
    <n v="0.35"/>
    <x v="3"/>
    <n v="0.14499999999999999"/>
    <n v="851500"/>
    <n v="15328000"/>
    <x v="0"/>
    <x v="0"/>
    <n v="0"/>
    <n v="0"/>
    <n v="1"/>
    <s v="survey ulang"/>
    <n v="1"/>
    <n v="1"/>
    <n v="1"/>
    <n v="0"/>
    <n v="3"/>
    <s v="Low Risk"/>
    <n v="6"/>
    <s v="6-11 bulan"/>
  </r>
  <r>
    <s v="KRM02972"/>
    <d v="2026-08-01T00:00:00"/>
    <x v="9"/>
    <s v="Fajar Wijaya"/>
    <s v="45202804964069"/>
    <n v="48"/>
    <s v="Lakilaki"/>
    <x v="9"/>
    <n v="4832000"/>
    <n v="9.6192052980132448E-2"/>
    <x v="20"/>
    <s v="DKI Jakarta"/>
    <x v="0"/>
    <s v="Genio"/>
    <s v="Matic Entry"/>
    <n v="18827000"/>
    <n v="4707000"/>
    <s v="Medium"/>
    <n v="0.25"/>
    <x v="2"/>
    <n v="0.14499999999999999"/>
    <n v="464800"/>
    <n v="22310000"/>
    <x v="0"/>
    <x v="0"/>
    <n v="0"/>
    <n v="0"/>
    <n v="1"/>
    <s v="data kurang"/>
    <n v="1"/>
    <n v="2"/>
    <n v="3"/>
    <n v="0"/>
    <n v="6"/>
    <s v="Low Risk"/>
    <n v="2"/>
    <s v="0-5 bulan"/>
  </r>
  <r>
    <s v="KRM02973"/>
    <d v="2026-02-06T00:00:00"/>
    <x v="3"/>
    <s v="Nurul Saputra"/>
    <s v="90732506933356"/>
    <n v="26"/>
    <s v="Lakilaki"/>
    <x v="3"/>
    <n v="3723000"/>
    <n v="0.36771420897125973"/>
    <x v="14"/>
    <s v="DKI Jakarta"/>
    <x v="2"/>
    <s v="Address"/>
    <s v="Matic Mid"/>
    <n v="20497000"/>
    <n v="6149000"/>
    <s v="High"/>
    <n v="0.3"/>
    <x v="0"/>
    <n v="0.14499999999999999"/>
    <n v="1369000"/>
    <n v="16428000"/>
    <x v="0"/>
    <x v="0"/>
    <n v="0"/>
    <n v="0"/>
    <n v="1"/>
    <m/>
    <n v="3"/>
    <n v="1"/>
    <n v="1"/>
    <n v="0"/>
    <n v="5"/>
    <s v="Low Risk"/>
    <n v="8"/>
    <s v="6-11 bulan"/>
  </r>
  <r>
    <s v="KRM02974"/>
    <d v="2026-04-22T00:00:00"/>
    <x v="2"/>
    <s v="Maya Prasetyo"/>
    <s v="46362202661265"/>
    <n v="55"/>
    <s v="Perempuan"/>
    <x v="1"/>
    <n v="7004000"/>
    <n v="0.20124214734437465"/>
    <x v="3"/>
    <s v="Sulawesi Selatan"/>
    <x v="0"/>
    <s v="Revo X"/>
    <s v="Bebek"/>
    <n v="18465000"/>
    <n v="3693000"/>
    <s v="Medium"/>
    <n v="0.2"/>
    <x v="0"/>
    <n v="0.14499999999999999"/>
    <n v="1409500"/>
    <n v="16914000"/>
    <x v="0"/>
    <x v="0"/>
    <n v="0"/>
    <n v="0"/>
    <n v="1"/>
    <s v="ok"/>
    <n v="2"/>
    <n v="2"/>
    <n v="1"/>
    <n v="0"/>
    <n v="5"/>
    <s v="Low Risk"/>
    <n v="6"/>
    <s v="6-11 bulan"/>
  </r>
  <r>
    <s v="KRM02975"/>
    <d v="2026-05-09T00:00:00"/>
    <x v="4"/>
    <s v="Dani Anggraini"/>
    <s v="69471601888408"/>
    <n v="35"/>
    <s v="Lakilaki"/>
    <x v="8"/>
    <n v="2833000"/>
    <n v="0.1341687257324391"/>
    <x v="12"/>
    <s v="DKI Jakarta"/>
    <x v="3"/>
    <s v="Dazz"/>
    <s v="Matic Entry"/>
    <n v="15555000"/>
    <n v="2333000"/>
    <s v="Medium"/>
    <n v="0.15"/>
    <x v="1"/>
    <n v="0.14499999999999999"/>
    <n v="380100"/>
    <n v="22809000"/>
    <x v="0"/>
    <x v="0"/>
    <n v="0"/>
    <n v="0"/>
    <n v="1"/>
    <s v="verifikasi"/>
    <n v="1"/>
    <n v="2"/>
    <n v="4"/>
    <n v="0"/>
    <n v="7"/>
    <s v="Medium Risk"/>
    <n v="5"/>
    <s v="0-5 bulan"/>
  </r>
  <r>
    <s v="KRM02977"/>
    <d v="2026-04-15T00:00:00"/>
    <x v="2"/>
    <s v="Ahmad Anggraini"/>
    <s v="42911205804043"/>
    <n v="37"/>
    <s v="Lakilaki"/>
    <x v="3"/>
    <n v="5790000"/>
    <n v="9.5544041450777203E-2"/>
    <x v="13"/>
    <s v="Jawa Barat"/>
    <x v="2"/>
    <s v="Address"/>
    <s v="Matic Mid"/>
    <n v="21378000"/>
    <n v="2138000"/>
    <s v="Low"/>
    <n v="0.1"/>
    <x v="1"/>
    <n v="0.14499999999999999"/>
    <n v="553200"/>
    <n v="33189000"/>
    <x v="0"/>
    <x v="0"/>
    <n v="0"/>
    <n v="0"/>
    <n v="1"/>
    <s v="approved"/>
    <n v="1"/>
    <n v="3"/>
    <n v="4"/>
    <n v="0"/>
    <n v="8"/>
    <s v="Medium Risk"/>
    <n v="6"/>
    <s v="6-11 bulan"/>
  </r>
  <r>
    <s v="KRM02978"/>
    <d v="2026-04-14T00:00:00"/>
    <x v="2"/>
    <s v="Maya Setiawan"/>
    <s v="56992912586412"/>
    <n v="22"/>
    <s v="Lakilaki"/>
    <x v="0"/>
    <n v="7845000"/>
    <n v="0.25714467813894198"/>
    <x v="9"/>
    <s v="Jawa Tengah"/>
    <x v="1"/>
    <s v="Freego"/>
    <s v="Matic Mid"/>
    <n v="23491000"/>
    <n v="2349000"/>
    <s v="Low"/>
    <n v="0.1"/>
    <x v="0"/>
    <n v="0.14499999999999999"/>
    <n v="2017300"/>
    <n v="24207000"/>
    <x v="0"/>
    <x v="0"/>
    <n v="0"/>
    <n v="0"/>
    <n v="1"/>
    <m/>
    <n v="2"/>
    <n v="3"/>
    <n v="1"/>
    <n v="0"/>
    <n v="6"/>
    <s v="Low Risk"/>
    <n v="6"/>
    <s v="6-11 bulan"/>
  </r>
  <r>
    <s v="KRM02979"/>
    <d v="2026-01-01T00:00:00"/>
    <x v="5"/>
    <s v="Yusuf Hakim"/>
    <s v="96041704544244"/>
    <n v="53"/>
    <s v="Lakilaki"/>
    <x v="0"/>
    <n v="5724000"/>
    <n v="0.12356743535988819"/>
    <x v="7"/>
    <s v="Jawa Barat"/>
    <x v="2"/>
    <s v="Nex II"/>
    <s v="Matic Entry"/>
    <n v="16088000"/>
    <n v="5631000"/>
    <s v="High"/>
    <n v="0.35"/>
    <x v="3"/>
    <n v="0.14499999999999999"/>
    <n v="707300"/>
    <n v="12732000"/>
    <x v="0"/>
    <x v="0"/>
    <n v="0"/>
    <n v="0"/>
    <n v="1"/>
    <s v="approved"/>
    <n v="1"/>
    <n v="1"/>
    <n v="1"/>
    <n v="0"/>
    <n v="3"/>
    <s v="Low Risk"/>
    <n v="9"/>
    <s v="6-11 bulan"/>
  </r>
  <r>
    <s v="KRM02980"/>
    <d v="2026-08-01T00:00:00"/>
    <x v="9"/>
    <s v="Tri Santoso"/>
    <s v="85261208556233"/>
    <n v="48"/>
    <s v="Perempuan"/>
    <x v="8"/>
    <n v="3509000"/>
    <n v="0.23060701054431462"/>
    <x v="13"/>
    <s v="Jawa Barat"/>
    <x v="0"/>
    <s v="Vario 160"/>
    <s v="Matic Mid"/>
    <n v="29000000"/>
    <n v="8700000"/>
    <s v="High"/>
    <n v="0.3"/>
    <x v="4"/>
    <n v="0.14499999999999999"/>
    <n v="809200"/>
    <n v="29130000"/>
    <x v="0"/>
    <x v="0"/>
    <n v="0"/>
    <n v="0"/>
    <n v="1"/>
    <s v="data kurang"/>
    <n v="2"/>
    <n v="1"/>
    <n v="2"/>
    <n v="0"/>
    <n v="5"/>
    <s v="Low Risk"/>
    <n v="2"/>
    <s v="0-5 bulan"/>
  </r>
  <r>
    <s v="KRM02981"/>
    <d v="2026-03-14T00:00:00"/>
    <x v="1"/>
    <s v="Tri Wijaya"/>
    <s v="45382309727883"/>
    <n v="41"/>
    <s v="Lakilaki"/>
    <x v="5"/>
    <n v="3919000"/>
    <n v="0.21837203368206176"/>
    <x v="5"/>
    <s v="Kalimantan Timur"/>
    <x v="1"/>
    <s v="NMAX 155"/>
    <s v="Matic Premium"/>
    <n v="34664000"/>
    <n v="8666000"/>
    <s v="Medium"/>
    <n v="0.25"/>
    <x v="2"/>
    <n v="0.14499999999999999"/>
    <n v="855800"/>
    <n v="41076000"/>
    <x v="0"/>
    <x v="0"/>
    <n v="0"/>
    <n v="0"/>
    <n v="1"/>
    <s v="data kurang"/>
    <n v="2"/>
    <n v="2"/>
    <n v="3"/>
    <n v="0"/>
    <n v="7"/>
    <s v="Medium Risk"/>
    <n v="7"/>
    <s v="6-11 bulan"/>
  </r>
  <r>
    <s v="KRM02982"/>
    <d v="2026-02-23T00:00:00"/>
    <x v="3"/>
    <s v="Tidak Diketahui"/>
    <s v="Invalid"/>
    <n v="57"/>
    <s v="Perempuan"/>
    <x v="5"/>
    <n v="3747000"/>
    <n v="0.26039498265278888"/>
    <x v="17"/>
    <s v="Jawa Barat"/>
    <x v="0"/>
    <s v="CB150R"/>
    <s v="Sport"/>
    <n v="30254210"/>
    <n v="12102000"/>
    <s v="High"/>
    <n v="0.4"/>
    <x v="5"/>
    <n v="0.14499999999999999"/>
    <n v="975700"/>
    <n v="23416000"/>
    <x v="0"/>
    <x v="0"/>
    <n v="0"/>
    <n v="0"/>
    <n v="1"/>
    <s v="survey ulang"/>
    <n v="2"/>
    <n v="1"/>
    <n v="1"/>
    <n v="0"/>
    <n v="4"/>
    <s v="Low Risk"/>
    <n v="7"/>
    <s v="6-11 bulan"/>
  </r>
  <r>
    <s v="KRM02983"/>
    <d v="2026-02-28T00:00:00"/>
    <x v="3"/>
    <s v="Reza Cahyono"/>
    <s v="37231811777392"/>
    <n v="39"/>
    <s v="Perempuan"/>
    <x v="6"/>
    <n v="4054000"/>
    <n v="1.2481499753330045"/>
    <x v="16"/>
    <s v="Jawa Timur"/>
    <x v="1"/>
    <s v="XMAX 250"/>
    <s v="Maxi Scooter"/>
    <n v="58923000"/>
    <n v="5892000"/>
    <s v="Low"/>
    <n v="0.1"/>
    <x v="0"/>
    <n v="0.14499999999999999"/>
    <n v="5060000"/>
    <n v="60720000"/>
    <x v="0"/>
    <x v="0"/>
    <n v="0"/>
    <n v="0"/>
    <n v="1"/>
    <s v="verifikasi"/>
    <n v="4"/>
    <n v="3"/>
    <n v="1"/>
    <n v="0"/>
    <n v="8"/>
    <s v="Medium Risk"/>
    <n v="7"/>
    <s v="6-11 bulan"/>
  </r>
  <r>
    <s v="KRM02984"/>
    <d v="2026-01-20T00:00:00"/>
    <x v="5"/>
    <s v="Rizky Wibowo"/>
    <s v="97641801974454"/>
    <n v="31"/>
    <s v="Perempuan"/>
    <x v="6"/>
    <n v="6771000"/>
    <n v="0.16344705361098805"/>
    <x v="2"/>
    <s v="Riau"/>
    <x v="3"/>
    <s v="Dazz"/>
    <s v="Matic Entry"/>
    <n v="15465000"/>
    <n v="3866000"/>
    <s v="Medium"/>
    <n v="0.25"/>
    <x v="0"/>
    <n v="0.14499999999999999"/>
    <n v="1106700"/>
    <n v="13280000"/>
    <x v="0"/>
    <x v="0"/>
    <n v="0"/>
    <n v="0"/>
    <n v="1"/>
    <m/>
    <n v="1"/>
    <n v="2"/>
    <n v="1"/>
    <n v="0"/>
    <n v="4"/>
    <s v="Low Risk"/>
    <n v="9"/>
    <s v="6-11 bulan"/>
  </r>
  <r>
    <s v="KRM02985"/>
    <d v="2026-02-27T00:00:00"/>
    <x v="3"/>
    <s v="Tri Purnama"/>
    <s v="74211505735567"/>
    <n v="36"/>
    <s v="Lakilaki"/>
    <x v="6"/>
    <n v="5248000"/>
    <n v="0.16589176829268293"/>
    <x v="6"/>
    <s v="DIY"/>
    <x v="1"/>
    <s v="NMAX 155"/>
    <s v="Matic Premium"/>
    <n v="35265000"/>
    <n v="8816000"/>
    <s v="Medium"/>
    <n v="0.25"/>
    <x v="2"/>
    <n v="0.14499999999999999"/>
    <n v="870600"/>
    <n v="41789000"/>
    <x v="0"/>
    <x v="0"/>
    <n v="0"/>
    <n v="0"/>
    <n v="1"/>
    <s v="survey ulang"/>
    <n v="1"/>
    <n v="2"/>
    <n v="3"/>
    <n v="0"/>
    <n v="6"/>
    <s v="Low Risk"/>
    <n v="7"/>
    <s v="6-11 bulan"/>
  </r>
  <r>
    <s v="KRM02986"/>
    <d v="2026-06-05T00:00:00"/>
    <x v="0"/>
    <s v="Eka Wijaya"/>
    <s v="96711507844010"/>
    <n v="36"/>
    <s v="Lakilaki"/>
    <x v="0"/>
    <n v="5358000"/>
    <n v="8.7532661440836129E-2"/>
    <x v="9"/>
    <s v="Jawa Tengah"/>
    <x v="0"/>
    <s v="Scoopy"/>
    <s v="Matic Stylish"/>
    <n v="23748000"/>
    <n v="9499000"/>
    <s v="High"/>
    <n v="0.4"/>
    <x v="2"/>
    <n v="0.14499999999999999"/>
    <n v="469000"/>
    <n v="22514000"/>
    <x v="0"/>
    <x v="0"/>
    <n v="0"/>
    <n v="0"/>
    <n v="1"/>
    <m/>
    <n v="1"/>
    <n v="1"/>
    <n v="3"/>
    <n v="0"/>
    <n v="5"/>
    <s v="Low Risk"/>
    <n v="4"/>
    <s v="0-5 bulan"/>
  </r>
  <r>
    <s v="KRM02987"/>
    <d v="2026-06-04T00:00:00"/>
    <x v="0"/>
    <s v="Siti Anggraini"/>
    <s v="69971008579603"/>
    <n v="51"/>
    <s v="Lakilaki"/>
    <x v="3"/>
    <n v="6349000"/>
    <n v="0.26188376122223972"/>
    <x v="13"/>
    <s v="Jawa Barat"/>
    <x v="0"/>
    <s v="CB150R"/>
    <s v="Sport"/>
    <n v="30727000"/>
    <n v="6145000"/>
    <s v="Medium"/>
    <n v="0.2"/>
    <x v="3"/>
    <n v="0.14499999999999999"/>
    <n v="1662700"/>
    <n v="29929000"/>
    <x v="0"/>
    <x v="0"/>
    <n v="0"/>
    <n v="0"/>
    <n v="1"/>
    <s v="verifikasi"/>
    <n v="2"/>
    <n v="2"/>
    <n v="1"/>
    <n v="0"/>
    <n v="5"/>
    <s v="Low Risk"/>
    <n v="4"/>
    <s v="0-5 bulan"/>
  </r>
  <r>
    <s v="KRM02988"/>
    <d v="2026-02-25T00:00:00"/>
    <x v="3"/>
    <s v="Ahmad Pratama"/>
    <s v="71702310984637"/>
    <n v="31"/>
    <s v="Lakilaki"/>
    <x v="3"/>
    <n v="5394000"/>
    <n v="0.20893585465331851"/>
    <x v="1"/>
    <s v="Sumatera Selatan"/>
    <x v="0"/>
    <s v="Vario 125"/>
    <s v="Matic Mid"/>
    <n v="24667000"/>
    <n v="3700000"/>
    <s v="Medium"/>
    <n v="0.15"/>
    <x v="5"/>
    <n v="0.14499999999999999"/>
    <n v="1127000"/>
    <n v="27048000"/>
    <x v="0"/>
    <x v="0"/>
    <n v="0"/>
    <n v="0"/>
    <n v="1"/>
    <s v="survey ulang"/>
    <n v="2"/>
    <n v="2"/>
    <n v="1"/>
    <n v="0"/>
    <n v="5"/>
    <s v="Low Risk"/>
    <n v="7"/>
    <s v="6-11 bulan"/>
  </r>
  <r>
    <s v="KRM02989"/>
    <d v="2026-02-27T00:00:00"/>
    <x v="3"/>
    <s v="Ayu Saputra"/>
    <s v="64681610708452"/>
    <n v="46"/>
    <s v="Perempuan"/>
    <x v="0"/>
    <n v="5435000"/>
    <n v="0.54163753449862007"/>
    <x v="6"/>
    <s v="DIY"/>
    <x v="1"/>
    <s v="R15"/>
    <s v="Sport"/>
    <n v="44074000"/>
    <n v="13222000"/>
    <s v="High"/>
    <n v="0.3"/>
    <x v="0"/>
    <n v="0.14499999999999999"/>
    <n v="2943800"/>
    <n v="35325000"/>
    <x v="0"/>
    <x v="0"/>
    <n v="0"/>
    <n v="0"/>
    <n v="1"/>
    <s v="verifikasi"/>
    <n v="4"/>
    <n v="1"/>
    <n v="1"/>
    <n v="0"/>
    <n v="6"/>
    <s v="Low Risk"/>
    <n v="7"/>
    <s v="6-11 bulan"/>
  </r>
  <r>
    <s v="KRM02990"/>
    <d v="2026-01-10T00:00:00"/>
    <x v="5"/>
    <s v="Agus Saputra"/>
    <s v="69601603999128"/>
    <n v="27"/>
    <s v="Lakilaki"/>
    <x v="5"/>
    <n v="4989000"/>
    <n v="0.6093004610142313"/>
    <x v="12"/>
    <s v="DKI Jakarta"/>
    <x v="1"/>
    <s v="MT15"/>
    <s v="Sport Naked"/>
    <n v="37480000"/>
    <n v="5622000"/>
    <s v="Medium"/>
    <n v="0.15"/>
    <x v="0"/>
    <n v="0.14499999999999999"/>
    <n v="3039800"/>
    <n v="36478000"/>
    <x v="0"/>
    <x v="0"/>
    <n v="0"/>
    <n v="0"/>
    <n v="1"/>
    <m/>
    <n v="4"/>
    <n v="2"/>
    <n v="1"/>
    <n v="0"/>
    <n v="7"/>
    <s v="Medium Risk"/>
    <n v="9"/>
    <s v="6-11 bulan"/>
  </r>
  <r>
    <s v="KRM02991"/>
    <d v="2026-05-30T00:00:00"/>
    <x v="4"/>
    <s v="Lestari Rahayu"/>
    <s v="74452104575536"/>
    <n v="23"/>
    <s v="Lakilaki"/>
    <x v="1"/>
    <n v="3887000"/>
    <n v="0.22935425778235144"/>
    <x v="17"/>
    <s v="Jawa Barat"/>
    <x v="1"/>
    <s v="Mio M3"/>
    <s v="Matic Entry"/>
    <n v="17575000"/>
    <n v="4394000"/>
    <s v="Medium"/>
    <n v="0.25"/>
    <x v="3"/>
    <n v="0.14499999999999999"/>
    <n v="891500"/>
    <n v="16048000"/>
    <x v="0"/>
    <x v="2"/>
    <n v="0"/>
    <n v="0"/>
    <n v="0"/>
    <s v="verifikasi"/>
    <n v="2"/>
    <n v="2"/>
    <n v="1"/>
    <n v="0"/>
    <n v="5"/>
    <s v="Low Risk"/>
    <n v="4"/>
    <s v="0-5 bulan"/>
  </r>
  <r>
    <s v="KRM02992"/>
    <d v="2026-05-19T00:00:00"/>
    <x v="4"/>
    <s v="Fitra Wibowo"/>
    <s v="81731501601388"/>
    <n v="48"/>
    <s v="Perempuan"/>
    <x v="1"/>
    <n v="3639000"/>
    <n v="0.21772464962901897"/>
    <x v="9"/>
    <s v="Jawa Tengah"/>
    <x v="4"/>
    <s v="KLX 150"/>
    <s v="Trail"/>
    <n v="36746000"/>
    <n v="9187000"/>
    <s v="Medium"/>
    <n v="0.25"/>
    <x v="1"/>
    <n v="0.14499999999999999"/>
    <n v="792300"/>
    <n v="47540000"/>
    <x v="0"/>
    <x v="0"/>
    <n v="0"/>
    <n v="0"/>
    <n v="1"/>
    <s v="data kurang"/>
    <n v="2"/>
    <n v="2"/>
    <n v="4"/>
    <n v="0"/>
    <n v="8"/>
    <s v="Medium Risk"/>
    <n v="5"/>
    <s v="0-5 bulan"/>
  </r>
  <r>
    <s v="KRM02993"/>
    <d v="2026-03-14T00:00:00"/>
    <x v="1"/>
    <s v="Joko Fauzi"/>
    <s v="56151004911458"/>
    <n v="32"/>
    <s v="Perempuan"/>
    <x v="1"/>
    <n v="8251000"/>
    <n v="0.17083989819415829"/>
    <x v="5"/>
    <s v="Kalimantan Timur"/>
    <x v="1"/>
    <s v="Freego"/>
    <s v="Matic Mid"/>
    <n v="23156000"/>
    <n v="2316000"/>
    <s v="Low"/>
    <n v="0.1"/>
    <x v="3"/>
    <n v="0.14499999999999999"/>
    <n v="1409600"/>
    <n v="25373000"/>
    <x v="0"/>
    <x v="0"/>
    <n v="0"/>
    <n v="0"/>
    <n v="1"/>
    <s v="survey ulang"/>
    <n v="1"/>
    <n v="3"/>
    <n v="1"/>
    <n v="0"/>
    <n v="5"/>
    <s v="Low Risk"/>
    <n v="7"/>
    <s v="6-11 bulan"/>
  </r>
  <r>
    <s v="KRM02994"/>
    <d v="2026-01-02T00:00:00"/>
    <x v="5"/>
    <s v="Sri Sari"/>
    <s v="86291906625880"/>
    <n v="22"/>
    <s v="Lakilaki"/>
    <x v="0"/>
    <n v="5169000"/>
    <n v="6.4577287676533174E-2"/>
    <x v="10"/>
    <s v="Jawa Timur"/>
    <x v="1"/>
    <s v="Mio M3"/>
    <s v="Matic Entry"/>
    <n v="17861000"/>
    <n v="6251000"/>
    <s v="High"/>
    <n v="0.35"/>
    <x v="1"/>
    <n v="0.14499999999999999"/>
    <n v="333800"/>
    <n v="20028000"/>
    <x v="0"/>
    <x v="0"/>
    <n v="0"/>
    <n v="0"/>
    <n v="1"/>
    <m/>
    <n v="1"/>
    <n v="1"/>
    <n v="4"/>
    <n v="0"/>
    <n v="6"/>
    <s v="Low Risk"/>
    <n v="9"/>
    <s v="6-11 bulan"/>
  </r>
  <r>
    <s v="KRM02995"/>
    <d v="2026-03-29T00:00:00"/>
    <x v="1"/>
    <s v="Lestari Hidayah"/>
    <s v="84752111881461"/>
    <n v="35"/>
    <s v="Perempuan"/>
    <x v="0"/>
    <n v="5327000"/>
    <n v="0.11704524122395345"/>
    <x v="15"/>
    <s v="DKI Jakarta"/>
    <x v="1"/>
    <s v="Mio M3"/>
    <s v="Matic Entry"/>
    <n v="18401000"/>
    <n v="2760000"/>
    <s v="Medium"/>
    <n v="0.15"/>
    <x v="4"/>
    <n v="0.14499999999999999"/>
    <n v="623500"/>
    <n v="22445000"/>
    <x v="0"/>
    <x v="0"/>
    <n v="0"/>
    <n v="0"/>
    <n v="1"/>
    <s v="survey ulang"/>
    <n v="1"/>
    <n v="2"/>
    <n v="2"/>
    <n v="0"/>
    <n v="5"/>
    <s v="Low Risk"/>
    <n v="6"/>
    <s v="6-11 bulan"/>
  </r>
  <r>
    <s v="KRM02996"/>
    <d v="2026-04-29T00:00:00"/>
    <x v="2"/>
    <s v="Siti Fauzi"/>
    <s v="57932305595247"/>
    <n v="23"/>
    <s v="Perempuan"/>
    <x v="3"/>
    <n v="5692000"/>
    <n v="0.49636331693605062"/>
    <x v="20"/>
    <s v="DKI Jakarta"/>
    <x v="1"/>
    <s v="NMAX 155"/>
    <s v="Matic Premium"/>
    <n v="34836000"/>
    <n v="5225000"/>
    <s v="Medium"/>
    <n v="0.15"/>
    <x v="0"/>
    <n v="0.14499999999999999"/>
    <n v="2825300"/>
    <n v="33904000"/>
    <x v="0"/>
    <x v="0"/>
    <n v="0"/>
    <n v="0"/>
    <n v="1"/>
    <m/>
    <n v="4"/>
    <n v="2"/>
    <n v="1"/>
    <n v="0"/>
    <n v="7"/>
    <s v="Medium Risk"/>
    <n v="5"/>
    <s v="0-5 bulan"/>
  </r>
  <r>
    <s v="KRM02997"/>
    <d v="2026-10-06T00:00:00"/>
    <x v="6"/>
    <s v="Dewi Santoso"/>
    <s v="45362401667674"/>
    <n v="37"/>
    <s v="Lakilaki"/>
    <x v="1"/>
    <n v="6358000"/>
    <n v="0.11340044039005977"/>
    <x v="3"/>
    <s v="Sulawesi Selatan"/>
    <x v="1"/>
    <s v="Lexi LX 155"/>
    <s v="Matic Mid"/>
    <n v="29207000"/>
    <n v="7302000"/>
    <s v="Medium"/>
    <n v="0.25"/>
    <x v="2"/>
    <n v="0.14499999999999999"/>
    <n v="721000"/>
    <n v="34610000"/>
    <x v="0"/>
    <x v="0"/>
    <n v="0"/>
    <n v="0"/>
    <n v="1"/>
    <m/>
    <n v="1"/>
    <n v="2"/>
    <n v="3"/>
    <n v="0"/>
    <n v="6"/>
    <s v="Low Risk"/>
    <n v="0"/>
    <s v="0-5 bulan"/>
  </r>
  <r>
    <s v="KRM02998"/>
    <d v="2026-02-03T00:00:00"/>
    <x v="3"/>
    <s v="Budi Kusuma"/>
    <s v="38311807924565"/>
    <n v="44"/>
    <s v="Perempuan"/>
    <x v="6"/>
    <n v="5926000"/>
    <n v="6.9929125885926424E-2"/>
    <x v="20"/>
    <s v="DKI Jakarta"/>
    <x v="3"/>
    <s v="Dazz"/>
    <s v="Matic Entry"/>
    <n v="16016000"/>
    <n v="1602000"/>
    <s v="Low"/>
    <n v="0.1"/>
    <x v="1"/>
    <n v="0.14499999999999999"/>
    <n v="414400"/>
    <n v="24864000"/>
    <x v="1"/>
    <x v="4"/>
    <n v="210"/>
    <n v="6"/>
    <n v="5"/>
    <m/>
    <n v="1"/>
    <n v="3"/>
    <n v="4"/>
    <n v="4"/>
    <n v="12"/>
    <s v="High Risk"/>
    <n v="8"/>
    <s v="6-11 bulan"/>
  </r>
  <r>
    <s v="KRM02999"/>
    <d v="2026-03-30T00:00:00"/>
    <x v="1"/>
    <s v="Lestari Kurniawan"/>
    <s v="33802706601658"/>
    <n v="58"/>
    <s v="Perempuan"/>
    <x v="8"/>
    <n v="2686000"/>
    <n v="0.37326880119136263"/>
    <x v="20"/>
    <s v="DKI Jakarta"/>
    <x v="2"/>
    <s v="Nex II"/>
    <s v="Matic Entry"/>
    <n v="16165000"/>
    <n v="5658000"/>
    <s v="High"/>
    <n v="0.35"/>
    <x v="0"/>
    <n v="0.14499999999999999"/>
    <n v="1002600"/>
    <n v="12031000"/>
    <x v="0"/>
    <x v="0"/>
    <n v="0"/>
    <n v="0"/>
    <n v="1"/>
    <s v="verifikasi"/>
    <n v="3"/>
    <n v="1"/>
    <n v="1"/>
    <n v="0"/>
    <n v="5"/>
    <s v="Low Risk"/>
    <n v="6"/>
    <s v="6-11 bulan"/>
  </r>
  <r>
    <s v="KRM03000"/>
    <d v="2026-04-06T00:00:00"/>
    <x v="2"/>
    <s v="Bagus Lestari"/>
    <s v="49711111866790"/>
    <n v="38"/>
    <s v="Lakilaki"/>
    <x v="1"/>
    <n v="14193000"/>
    <n v="8.5781723384767139E-2"/>
    <x v="19"/>
    <s v="Jawa Barat"/>
    <x v="1"/>
    <s v="MT15"/>
    <s v="Sport Naked"/>
    <n v="37752000"/>
    <n v="15101000"/>
    <s v="High"/>
    <n v="0.4"/>
    <x v="5"/>
    <n v="0.14499999999999999"/>
    <n v="1217500"/>
    <n v="29219000"/>
    <x v="0"/>
    <x v="0"/>
    <n v="0"/>
    <n v="0"/>
    <n v="1"/>
    <s v="approved"/>
    <n v="1"/>
    <n v="1"/>
    <n v="1"/>
    <n v="0"/>
    <n v="3"/>
    <s v="Low Risk"/>
    <n v="6"/>
    <s v="6-11 bula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14"/>
    <n v="0.68294337063411326"/>
    <n v="8"/>
    <n v="3.9721946375372392E-3"/>
  </r>
  <r>
    <x v="1"/>
    <n v="829"/>
    <n v="0.28111224143777552"/>
    <n v="24"/>
    <n v="2.8950542822677925E-2"/>
  </r>
  <r>
    <x v="2"/>
    <n v="106"/>
    <n v="3.5944387928111221E-2"/>
    <n v="40"/>
    <n v="0.3773584905660377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48"/>
    <n v="4"/>
    <n v="2.7027027027027029E-2"/>
    <n v="4534851000"/>
    <n v="141368000"/>
    <n v="3.1173681340357157E-2"/>
    <n v="4.1466543133301288E-3"/>
  </r>
  <r>
    <x v="1"/>
    <n v="131"/>
    <n v="7"/>
    <n v="5.3435114503816793E-2"/>
    <n v="4070367000"/>
    <n v="212300000"/>
    <n v="5.2157459020279989E-2"/>
    <n v="-1.2776554835368034E-3"/>
  </r>
  <r>
    <x v="2"/>
    <n v="131"/>
    <n v="2"/>
    <n v="1.5267175572519083E-2"/>
    <n v="3843635000"/>
    <n v="54872000"/>
    <n v="1.427606939784865E-2"/>
    <n v="-9.9110617467043291E-4"/>
  </r>
  <r>
    <x v="3"/>
    <n v="164"/>
    <n v="4"/>
    <n v="2.4390243902439025E-2"/>
    <n v="4943820000"/>
    <n v="122195000"/>
    <n v="2.4716717032578047E-2"/>
    <n v="3.2647313013902182E-4"/>
  </r>
  <r>
    <x v="4"/>
    <n v="148"/>
    <n v="7"/>
    <n v="4.72972972972973E-2"/>
    <n v="4622535000"/>
    <n v="221624000"/>
    <n v="4.794425569519755E-2"/>
    <n v="6.469583979002505E-4"/>
  </r>
  <r>
    <x v="5"/>
    <n v="130"/>
    <n v="4"/>
    <n v="3.0769230769230771E-2"/>
    <n v="3935461000"/>
    <n v="148397000"/>
    <n v="3.7707653563330952E-2"/>
    <n v="6.9384227941001811E-3"/>
  </r>
  <r>
    <x v="6"/>
    <n v="160"/>
    <n v="8"/>
    <n v="0.05"/>
    <n v="5040380000"/>
    <n v="228040000"/>
    <n v="4.5242620596066173E-2"/>
    <n v="-4.7573794039338299E-3"/>
  </r>
  <r>
    <x v="7"/>
    <n v="141"/>
    <n v="2"/>
    <n v="1.4184397163120567E-2"/>
    <n v="4402868000"/>
    <n v="55110000"/>
    <n v="1.2516841295264813E-2"/>
    <n v="-1.6675558678557537E-3"/>
  </r>
  <r>
    <x v="8"/>
    <n v="135"/>
    <n v="2"/>
    <n v="1.4814814814814815E-2"/>
    <n v="4387495000"/>
    <n v="109694000"/>
    <n v="2.5001509973230737E-2"/>
    <n v="1.0186695158415922E-2"/>
  </r>
  <r>
    <x v="9"/>
    <n v="151"/>
    <n v="1"/>
    <n v="6.6225165562913907E-3"/>
    <n v="4519372000"/>
    <n v="67075000"/>
    <n v="1.4841663841790408E-2"/>
    <n v="8.2191472854990164E-3"/>
  </r>
  <r>
    <x v="10"/>
    <n v="138"/>
    <n v="4"/>
    <n v="2.8985507246376812E-2"/>
    <n v="4305171000"/>
    <n v="106220000"/>
    <n v="2.4672655278965689E-2"/>
    <n v="-4.3128519674111229E-3"/>
  </r>
  <r>
    <x v="11"/>
    <n v="146"/>
    <n v="6"/>
    <n v="4.1095890410958902E-2"/>
    <n v="4593532000"/>
    <n v="175212000"/>
    <n v="3.8143197870396897E-2"/>
    <n v="-2.9526925405620047E-3"/>
  </r>
  <r>
    <x v="12"/>
    <n v="141"/>
    <n v="3"/>
    <n v="2.1276595744680851E-2"/>
    <n v="4559621000"/>
    <n v="102436000"/>
    <n v="2.2465902319512961E-2"/>
    <n v="1.1893065748321101E-3"/>
  </r>
  <r>
    <x v="13"/>
    <n v="151"/>
    <n v="0"/>
    <n v="0"/>
    <n v="4482494000"/>
    <n v="0"/>
    <n v="0"/>
    <n v="0"/>
  </r>
  <r>
    <x v="14"/>
    <n v="144"/>
    <n v="2"/>
    <n v="1.3888888888888888E-2"/>
    <n v="4718452000"/>
    <n v="69178000"/>
    <n v="1.4661164297104221E-2"/>
    <n v="7.7227540821533242E-4"/>
  </r>
  <r>
    <x v="15"/>
    <n v="167"/>
    <n v="1"/>
    <n v="5.9880239520958087E-3"/>
    <n v="5236956000"/>
    <n v="32282000"/>
    <n v="6.1642679449665037E-3"/>
    <n v="1.7624399287069492E-4"/>
  </r>
  <r>
    <x v="16"/>
    <n v="135"/>
    <n v="4"/>
    <n v="2.9629629629629631E-2"/>
    <n v="4190967000"/>
    <n v="169763000"/>
    <n v="4.0506880631606026E-2"/>
    <n v="1.0877251001976396E-2"/>
  </r>
  <r>
    <x v="17"/>
    <n v="164"/>
    <n v="3"/>
    <n v="1.8292682926829267E-2"/>
    <n v="5108957000"/>
    <n v="76540000"/>
    <n v="1.4981531455441883E-2"/>
    <n v="-3.311151471387384E-3"/>
  </r>
  <r>
    <x v="18"/>
    <n v="135"/>
    <n v="6"/>
    <n v="4.4444444444444446E-2"/>
    <n v="3997257000"/>
    <n v="205900000"/>
    <n v="5.1510323204137239E-2"/>
    <n v="7.0658787596927924E-3"/>
  </r>
  <r>
    <x v="19"/>
    <n v="151"/>
    <n v="1"/>
    <n v="6.6225165562913907E-3"/>
    <n v="4728394000"/>
    <n v="24864000"/>
    <n v="5.258445044977216E-3"/>
    <n v="-1.3640715113141747E-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007"/>
    <n v="22"/>
    <n v="2.1847070506454815E-2"/>
    <n v="5.6931479642502483"/>
  </r>
  <r>
    <x v="1"/>
    <n v="1880"/>
    <n v="48"/>
    <n v="2.553191489361702E-2"/>
    <n v="5.7574468085106387"/>
  </r>
  <r>
    <x v="2"/>
    <n v="0"/>
    <n v="0"/>
    <n v="0"/>
    <s v="-"/>
  </r>
  <r>
    <x v="3"/>
    <n v="0"/>
    <n v="0"/>
    <n v="0"/>
    <s v="-"/>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7.7177673918298662E-2"/>
    <s v="Belum signifikan"/>
    <x v="0"/>
  </r>
  <r>
    <x v="1"/>
    <n v="5.487921619215913E-2"/>
    <s v="Belum signifikan"/>
    <x v="0"/>
  </r>
  <r>
    <x v="2"/>
    <n v="0.97255489662128702"/>
    <s v="Belum signifika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DataPilot1" cacheId="100" applyNumberFormats="0" applyBorderFormats="0" applyFontFormats="0" applyPatternFormats="0" applyAlignmentFormats="0" applyWidthHeightFormats="0" dataCaption="Values" updatedVersion="8" itemPrintTitles="1" indent="0" compact="0" outline="1" outlineData="1" compactData="0">
  <location ref="A3:C7" firstHeaderRow="1" firstDataRow="2"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compact="0" showAll="0"/>
    <pivotField compact="0" showAll="0"/>
    <pivotField compact="0" showAll="0"/>
    <pivotField compact="0" showAll="0"/>
    <pivotField compact="0" showAll="0"/>
    <pivotField compact="0" showAll="0"/>
    <pivotField compact="0" showAll="0"/>
    <pivotField compact="0" showAll="0"/>
  </pivotFields>
  <rowFields count="1">
    <field x="23"/>
  </rowFields>
  <rowItems count="3">
    <i>
      <x/>
    </i>
    <i>
      <x v="1"/>
    </i>
    <i t="grand">
      <x/>
    </i>
  </rowItems>
  <colFields count="1">
    <field x="-2"/>
  </colFields>
  <colItems count="2">
    <i>
      <x/>
    </i>
    <i i="1">
      <x v="1"/>
    </i>
  </colItems>
  <dataFields count="2">
    <dataField name="Sum of total_kewajiban2" fld="22" baseField="0" baseItem="0" numFmtId="165"/>
    <dataField name="Sum of total_kewajiban" fld="22" baseField="0" baseItem="0" numFmtId="165"/>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1BE62-3232-48FB-AB46-E3355C62ED66}" name="PivotTable19"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37">
    <pivotField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showAll="0"/>
    <pivotField showAll="0"/>
    <pivotField showAll="0"/>
    <pivotField showAll="0"/>
    <pivotField showAll="0"/>
    <pivotField numFmtId="165" showAll="0"/>
    <pivotField numFmtId="165" showAll="0"/>
    <pivotField showAll="0"/>
    <pivotField numFmtId="9" showAll="0"/>
    <pivotField showAll="0"/>
    <pivotField showAll="0"/>
    <pivotField numFmtId="165" showAll="0"/>
    <pivotField dataField="1" numFmtId="165" showAll="0"/>
    <pivotField showAll="0">
      <items count="3">
        <item x="1"/>
        <item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_kewajiban" fld="2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C775D-31A9-41C5-8078-54A95B805837}" name="PivotTable26"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98:D107" firstHeaderRow="1" firstDataRow="2"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items count="14">
        <item x="5"/>
        <item x="3"/>
        <item x="1"/>
        <item x="2"/>
        <item x="4"/>
        <item x="0"/>
        <item h="1" x="12"/>
        <item h="1" x="9"/>
        <item h="1" x="8"/>
        <item h="1" x="6"/>
        <item h="1" x="10"/>
        <item h="1" x="11"/>
        <item h="1" x="7"/>
        <item t="default"/>
      </items>
    </pivotField>
    <pivotField showAll="0"/>
    <pivotField showAll="0"/>
    <pivotField showAll="0"/>
    <pivotField showAll="0"/>
    <pivotField showAll="0">
      <items count="11">
        <item x="8"/>
        <item x="5"/>
        <item x="3"/>
        <item x="9"/>
        <item x="2"/>
        <item x="0"/>
        <item x="7"/>
        <item x="6"/>
        <item x="4"/>
        <item x="1"/>
        <item t="default"/>
      </items>
    </pivotField>
    <pivotField numFmtId="165" showAll="0"/>
    <pivotField numFmtId="9" showAll="0"/>
    <pivotField showAll="0" sortType="ascending">
      <items count="22">
        <item x="5"/>
        <item x="17"/>
        <item x="4"/>
        <item x="13"/>
        <item x="19"/>
        <item x="0"/>
        <item x="7"/>
        <item x="15"/>
        <item x="20"/>
        <item x="12"/>
        <item x="14"/>
        <item x="3"/>
        <item x="10"/>
        <item x="11"/>
        <item x="1"/>
        <item x="2"/>
        <item x="9"/>
        <item x="16"/>
        <item x="8"/>
        <item x="18"/>
        <item x="6"/>
        <item t="default"/>
      </items>
      <autoSortScope>
        <pivotArea dataOnly="0" outline="0" fieldPosition="0">
          <references count="2">
            <reference field="4294967294" count="1" selected="0">
              <x v="0"/>
            </reference>
            <reference field="23" count="1" selected="0">
              <x v="0"/>
            </reference>
          </references>
        </pivotArea>
      </autoSortScope>
    </pivotField>
    <pivotField showAll="0"/>
    <pivotField showAll="0">
      <items count="6">
        <item x="0"/>
        <item x="4"/>
        <item x="2"/>
        <item x="3"/>
        <item x="1"/>
        <item t="default"/>
      </items>
    </pivotField>
    <pivotField showAll="0"/>
    <pivotField showAll="0"/>
    <pivotField numFmtId="165" showAll="0"/>
    <pivotField numFmtId="165" showAll="0"/>
    <pivotField showAll="0"/>
    <pivotField axis="axisRow" numFmtId="9" showAll="0">
      <items count="8">
        <item x="6"/>
        <item x="0"/>
        <item x="2"/>
        <item x="1"/>
        <item x="3"/>
        <item x="4"/>
        <item x="5"/>
        <item t="default"/>
      </items>
    </pivotField>
    <pivotField showAll="0">
      <items count="7">
        <item x="0"/>
        <item x="3"/>
        <item x="5"/>
        <item x="4"/>
        <item x="2"/>
        <item x="1"/>
        <item t="default"/>
      </items>
    </pivotField>
    <pivotField showAll="0"/>
    <pivotField numFmtId="165" showAll="0"/>
    <pivotField numFmtId="165" showAll="0"/>
    <pivotField axis="axisCol" showAll="0">
      <items count="3">
        <item x="1"/>
        <item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8">
    <i>
      <x/>
    </i>
    <i>
      <x v="1"/>
    </i>
    <i>
      <x v="2"/>
    </i>
    <i>
      <x v="3"/>
    </i>
    <i>
      <x v="4"/>
    </i>
    <i>
      <x v="5"/>
    </i>
    <i>
      <x v="6"/>
    </i>
    <i t="grand">
      <x/>
    </i>
  </rowItems>
  <colFields count="1">
    <field x="23"/>
  </colFields>
  <colItems count="3">
    <i>
      <x/>
    </i>
    <i>
      <x v="1"/>
    </i>
    <i t="grand">
      <x/>
    </i>
  </colItems>
  <dataFields count="1">
    <dataField name="Count of no_kontrak" fld="0" subtotal="count" baseField="0" baseItem="0"/>
  </dataFields>
  <chartFormats count="11">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3" count="1" selected="0">
            <x v="1"/>
          </reference>
        </references>
      </pivotArea>
    </chartFormat>
    <chartFormat chart="10" format="0" series="1">
      <pivotArea type="data" outline="0" fieldPosition="0">
        <references count="2">
          <reference field="4294967294" count="1" selected="0">
            <x v="0"/>
          </reference>
          <reference field="23" count="1" selected="0">
            <x v="0"/>
          </reference>
        </references>
      </pivotArea>
    </chartFormat>
    <chartFormat chart="10" format="1" series="1">
      <pivotArea type="data" outline="0" fieldPosition="0">
        <references count="2">
          <reference field="4294967294" count="1" selected="0">
            <x v="0"/>
          </reference>
          <reference field="23" count="1" selected="0">
            <x v="1"/>
          </reference>
        </references>
      </pivotArea>
    </chartFormat>
    <chartFormat chart="14" format="0" series="1">
      <pivotArea type="data" outline="0" fieldPosition="0">
        <references count="2">
          <reference field="4294967294" count="1" selected="0">
            <x v="0"/>
          </reference>
          <reference field="23" count="1" selected="0">
            <x v="0"/>
          </reference>
        </references>
      </pivotArea>
    </chartFormat>
    <chartFormat chart="14" format="1" series="1">
      <pivotArea type="data" outline="0" fieldPosition="0">
        <references count="2">
          <reference field="4294967294" count="1" selected="0">
            <x v="0"/>
          </reference>
          <reference field="23" count="1" selected="0">
            <x v="1"/>
          </reference>
        </references>
      </pivotArea>
    </chartFormat>
    <chartFormat chart="18" format="6" series="1">
      <pivotArea type="data" outline="0" fieldPosition="0">
        <references count="2">
          <reference field="4294967294" count="1" selected="0">
            <x v="0"/>
          </reference>
          <reference field="23" count="1" selected="0">
            <x v="0"/>
          </reference>
        </references>
      </pivotArea>
    </chartFormat>
    <chartFormat chart="18" format="7" series="1">
      <pivotArea type="data" outline="0" fieldPosition="0">
        <references count="2">
          <reference field="4294967294" count="1" selected="0">
            <x v="0"/>
          </reference>
          <reference field="23" count="1" selected="0">
            <x v="1"/>
          </reference>
        </references>
      </pivotArea>
    </chartFormat>
    <chartFormat chart="18" format="8"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398614-80BF-48DA-BBFB-834FC32B8E7D}" name="PivotTable25"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3:D91" firstHeaderRow="1" firstDataRow="2"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items count="14">
        <item x="5"/>
        <item x="3"/>
        <item x="1"/>
        <item x="2"/>
        <item x="4"/>
        <item x="0"/>
        <item h="1" x="12"/>
        <item h="1" x="9"/>
        <item h="1" x="8"/>
        <item h="1" x="6"/>
        <item h="1" x="10"/>
        <item h="1" x="11"/>
        <item h="1" x="7"/>
        <item t="default"/>
      </items>
    </pivotField>
    <pivotField showAll="0"/>
    <pivotField showAll="0"/>
    <pivotField showAll="0"/>
    <pivotField showAll="0"/>
    <pivotField showAll="0">
      <items count="11">
        <item x="8"/>
        <item x="5"/>
        <item x="3"/>
        <item x="9"/>
        <item x="2"/>
        <item x="0"/>
        <item x="7"/>
        <item x="6"/>
        <item x="4"/>
        <item x="1"/>
        <item t="default"/>
      </items>
    </pivotField>
    <pivotField numFmtId="165" showAll="0"/>
    <pivotField numFmtId="9" showAll="0"/>
    <pivotField showAll="0" sortType="ascending">
      <items count="22">
        <item x="5"/>
        <item x="17"/>
        <item x="4"/>
        <item x="13"/>
        <item x="19"/>
        <item x="0"/>
        <item x="7"/>
        <item x="15"/>
        <item x="20"/>
        <item x="12"/>
        <item x="14"/>
        <item x="3"/>
        <item x="10"/>
        <item x="11"/>
        <item x="1"/>
        <item x="2"/>
        <item x="9"/>
        <item x="16"/>
        <item x="8"/>
        <item x="18"/>
        <item x="6"/>
        <item t="default"/>
      </items>
      <autoSortScope>
        <pivotArea dataOnly="0" outline="0" fieldPosition="0">
          <references count="2">
            <reference field="4294967294" count="1" selected="0">
              <x v="0"/>
            </reference>
            <reference field="23" count="1" selected="0">
              <x v="0"/>
            </reference>
          </references>
        </pivotArea>
      </autoSortScope>
    </pivotField>
    <pivotField showAll="0"/>
    <pivotField showAll="0">
      <items count="6">
        <item x="0"/>
        <item x="4"/>
        <item x="2"/>
        <item x="3"/>
        <item x="1"/>
        <item t="default"/>
      </items>
    </pivotField>
    <pivotField showAll="0"/>
    <pivotField showAll="0"/>
    <pivotField numFmtId="165" showAll="0"/>
    <pivotField numFmtId="165" showAll="0"/>
    <pivotField showAll="0"/>
    <pivotField numFmtId="9" showAll="0"/>
    <pivotField axis="axisRow" showAll="0">
      <items count="7">
        <item x="0"/>
        <item x="3"/>
        <item x="5"/>
        <item x="4"/>
        <item x="2"/>
        <item x="1"/>
        <item t="default"/>
      </items>
    </pivotField>
    <pivotField showAll="0"/>
    <pivotField numFmtId="165" showAll="0"/>
    <pivotField numFmtId="165" showAll="0"/>
    <pivotField axis="axisCol" showAll="0">
      <items count="3">
        <item x="1"/>
        <item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7">
    <i>
      <x/>
    </i>
    <i>
      <x v="1"/>
    </i>
    <i>
      <x v="2"/>
    </i>
    <i>
      <x v="3"/>
    </i>
    <i>
      <x v="4"/>
    </i>
    <i>
      <x v="5"/>
    </i>
    <i t="grand">
      <x/>
    </i>
  </rowItems>
  <colFields count="1">
    <field x="23"/>
  </colFields>
  <colItems count="3">
    <i>
      <x/>
    </i>
    <i>
      <x v="1"/>
    </i>
    <i t="grand">
      <x/>
    </i>
  </colItems>
  <dataFields count="1">
    <dataField name="Count of no_kontrak" fld="0" subtotal="count" baseField="0" baseItem="0"/>
  </dataFields>
  <chartFormats count="9">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3" count="1" selected="0">
            <x v="1"/>
          </reference>
        </references>
      </pivotArea>
    </chartFormat>
    <chartFormat chart="10" format="0" series="1">
      <pivotArea type="data" outline="0" fieldPosition="0">
        <references count="2">
          <reference field="4294967294" count="1" selected="0">
            <x v="0"/>
          </reference>
          <reference field="23" count="1" selected="0">
            <x v="0"/>
          </reference>
        </references>
      </pivotArea>
    </chartFormat>
    <chartFormat chart="10" format="1" series="1">
      <pivotArea type="data" outline="0" fieldPosition="0">
        <references count="2">
          <reference field="4294967294" count="1" selected="0">
            <x v="0"/>
          </reference>
          <reference field="23" count="1" selected="0">
            <x v="1"/>
          </reference>
        </references>
      </pivotArea>
    </chartFormat>
    <chartFormat chart="18" format="4" series="1">
      <pivotArea type="data" outline="0" fieldPosition="0">
        <references count="2">
          <reference field="4294967294" count="1" selected="0">
            <x v="0"/>
          </reference>
          <reference field="23" count="1" selected="0">
            <x v="0"/>
          </reference>
        </references>
      </pivotArea>
    </chartFormat>
    <chartFormat chart="18" format="5" series="1">
      <pivotArea type="data" outline="0" fieldPosition="0">
        <references count="2">
          <reference field="4294967294" count="1" selected="0">
            <x v="0"/>
          </reference>
          <reference field="23" count="1" selected="0">
            <x v="1"/>
          </reference>
        </references>
      </pivotArea>
    </chartFormat>
    <chartFormat chart="18"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75267-EECB-4D97-81CC-DB6E53EB6EDF}" name="PivotTable24"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6:D74" firstHeaderRow="1" firstDataRow="2"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axis="axisRow" showAll="0">
      <items count="14">
        <item x="5"/>
        <item x="3"/>
        <item x="1"/>
        <item x="2"/>
        <item x="4"/>
        <item x="0"/>
        <item h="1" x="12"/>
        <item h="1" x="9"/>
        <item h="1" x="8"/>
        <item h="1" x="6"/>
        <item h="1" x="10"/>
        <item h="1" x="11"/>
        <item h="1" x="7"/>
        <item t="default"/>
      </items>
    </pivotField>
    <pivotField showAll="0"/>
    <pivotField showAll="0"/>
    <pivotField showAll="0"/>
    <pivotField showAll="0"/>
    <pivotField showAll="0">
      <items count="11">
        <item x="8"/>
        <item x="5"/>
        <item x="3"/>
        <item x="9"/>
        <item x="2"/>
        <item x="0"/>
        <item x="7"/>
        <item x="6"/>
        <item x="4"/>
        <item x="1"/>
        <item t="default"/>
      </items>
    </pivotField>
    <pivotField numFmtId="165" showAll="0"/>
    <pivotField numFmtId="9" showAll="0"/>
    <pivotField showAll="0" sortType="ascending">
      <items count="22">
        <item x="5"/>
        <item x="17"/>
        <item x="4"/>
        <item x="13"/>
        <item x="19"/>
        <item x="0"/>
        <item x="7"/>
        <item x="15"/>
        <item x="20"/>
        <item x="12"/>
        <item x="14"/>
        <item x="3"/>
        <item x="10"/>
        <item x="11"/>
        <item x="1"/>
        <item x="2"/>
        <item x="9"/>
        <item x="16"/>
        <item x="8"/>
        <item x="18"/>
        <item x="6"/>
        <item t="default"/>
      </items>
      <autoSortScope>
        <pivotArea dataOnly="0" outline="0" fieldPosition="0">
          <references count="2">
            <reference field="4294967294" count="1" selected="0">
              <x v="0"/>
            </reference>
            <reference field="23" count="1" selected="0">
              <x v="0"/>
            </reference>
          </references>
        </pivotArea>
      </autoSortScope>
    </pivotField>
    <pivotField showAll="0"/>
    <pivotField showAll="0">
      <items count="6">
        <item x="0"/>
        <item x="4"/>
        <item x="2"/>
        <item x="3"/>
        <item x="1"/>
        <item t="default"/>
      </items>
    </pivotField>
    <pivotField showAll="0"/>
    <pivotField showAll="0"/>
    <pivotField numFmtId="165" showAll="0"/>
    <pivotField numFmtId="165" showAll="0"/>
    <pivotField showAll="0"/>
    <pivotField numFmtId="9" showAll="0"/>
    <pivotField showAll="0"/>
    <pivotField showAll="0"/>
    <pivotField numFmtId="165" showAll="0"/>
    <pivotField numFmtId="165" showAll="0"/>
    <pivotField axis="axisCol" showAll="0">
      <items count="3">
        <item x="1"/>
        <item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23"/>
  </colFields>
  <colItems count="3">
    <i>
      <x/>
    </i>
    <i>
      <x v="1"/>
    </i>
    <i t="grand">
      <x/>
    </i>
  </colItems>
  <dataFields count="1">
    <dataField name="Count of no_kontrak" fld="0" subtotal="count" baseField="0" baseItem="0"/>
  </dataFields>
  <chartFormats count="6">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3" count="1" selected="0">
            <x v="1"/>
          </reference>
        </references>
      </pivotArea>
    </chartFormat>
    <chartFormat chart="12" format="5" series="1">
      <pivotArea type="data" outline="0" fieldPosition="0">
        <references count="2">
          <reference field="4294967294" count="1" selected="0">
            <x v="0"/>
          </reference>
          <reference field="23" count="1" selected="0">
            <x v="0"/>
          </reference>
        </references>
      </pivotArea>
    </chartFormat>
    <chartFormat chart="12" format="6" series="1">
      <pivotArea type="data" outline="0" fieldPosition="0">
        <references count="2">
          <reference field="4294967294" count="1" selected="0">
            <x v="0"/>
          </reference>
          <reference field="23" count="1" selected="0">
            <x v="1"/>
          </reference>
        </references>
      </pivotArea>
    </chartFormat>
    <chartFormat chart="1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781216-2547-44C2-BAD0-DC1A1ECE68FB}" name="PivotTable23"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0:E62" firstHeaderRow="1" firstDataRow="2"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axis="axisRow" showAll="0">
      <items count="11">
        <item x="8"/>
        <item x="5"/>
        <item x="3"/>
        <item x="9"/>
        <item x="2"/>
        <item x="0"/>
        <item x="7"/>
        <item x="6"/>
        <item x="4"/>
        <item x="1"/>
        <item t="default"/>
      </items>
    </pivotField>
    <pivotField numFmtId="165" showAll="0"/>
    <pivotField numFmtId="9" showAll="0"/>
    <pivotField showAll="0" sortType="ascending">
      <items count="22">
        <item x="5"/>
        <item x="17"/>
        <item x="4"/>
        <item x="13"/>
        <item x="19"/>
        <item x="0"/>
        <item x="7"/>
        <item x="15"/>
        <item x="20"/>
        <item x="12"/>
        <item x="14"/>
        <item x="3"/>
        <item x="10"/>
        <item x="11"/>
        <item x="1"/>
        <item x="2"/>
        <item x="9"/>
        <item x="16"/>
        <item x="8"/>
        <item x="18"/>
        <item x="6"/>
        <item t="default"/>
      </items>
      <autoSortScope>
        <pivotArea dataOnly="0" outline="0" fieldPosition="0">
          <references count="2">
            <reference field="4294967294" count="1" selected="0">
              <x v="0"/>
            </reference>
            <reference field="23" count="1" selected="0">
              <x v="0"/>
            </reference>
          </references>
        </pivotArea>
      </autoSortScope>
    </pivotField>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showAll="0">
      <items count="3">
        <item x="1"/>
        <item x="0"/>
        <item t="default"/>
      </items>
    </pivotField>
    <pivotField axis="axisCol" showAll="0">
      <items count="6">
        <item x="1"/>
        <item x="3"/>
        <item h="1" x="0"/>
        <item h="1"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Fields count="1">
    <field x="24"/>
  </colFields>
  <colItems count="4">
    <i>
      <x/>
    </i>
    <i>
      <x v="1"/>
    </i>
    <i>
      <x v="4"/>
    </i>
    <i t="grand">
      <x/>
    </i>
  </colItems>
  <dataFields count="1">
    <dataField name="Count of no_kontrak" fld="0" subtotal="count" baseField="0" baseItem="0"/>
  </dataFields>
  <chartFormats count="11">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24" count="1" selected="0">
            <x v="1"/>
          </reference>
        </references>
      </pivotArea>
    </chartFormat>
    <chartFormat chart="6" format="4" series="1">
      <pivotArea type="data" outline="0" fieldPosition="0">
        <references count="2">
          <reference field="4294967294" count="1" selected="0">
            <x v="0"/>
          </reference>
          <reference field="24" count="1" selected="0">
            <x v="2"/>
          </reference>
        </references>
      </pivotArea>
    </chartFormat>
    <chartFormat chart="6" format="5" series="1">
      <pivotArea type="data" outline="0" fieldPosition="0">
        <references count="2">
          <reference field="4294967294" count="1" selected="0">
            <x v="0"/>
          </reference>
          <reference field="24" count="1" selected="0">
            <x v="3"/>
          </reference>
        </references>
      </pivotArea>
    </chartFormat>
    <chartFormat chart="6" format="6" series="1">
      <pivotArea type="data" outline="0" fieldPosition="0">
        <references count="2">
          <reference field="4294967294" count="1" selected="0">
            <x v="0"/>
          </reference>
          <reference field="24" count="1" selected="0">
            <x v="4"/>
          </reference>
        </references>
      </pivotArea>
    </chartFormat>
    <chartFormat chart="10" format="10" series="1">
      <pivotArea type="data" outline="0" fieldPosition="0">
        <references count="2">
          <reference field="4294967294" count="1" selected="0">
            <x v="0"/>
          </reference>
          <reference field="24" count="1" selected="0">
            <x v="0"/>
          </reference>
        </references>
      </pivotArea>
    </chartFormat>
    <chartFormat chart="10" format="11" series="1">
      <pivotArea type="data" outline="0" fieldPosition="0">
        <references count="2">
          <reference field="4294967294" count="1" selected="0">
            <x v="0"/>
          </reference>
          <reference field="24" count="1" selected="0">
            <x v="1"/>
          </reference>
        </references>
      </pivotArea>
    </chartFormat>
    <chartFormat chart="10" format="12" series="1">
      <pivotArea type="data" outline="0" fieldPosition="0">
        <references count="2">
          <reference field="4294967294" count="1" selected="0">
            <x v="0"/>
          </reference>
          <reference field="24" count="1" selected="0">
            <x v="4"/>
          </reference>
        </references>
      </pivotArea>
    </chartFormat>
    <chartFormat chart="10" format="13" series="1">
      <pivotArea type="data" outline="0" fieldPosition="0">
        <references count="2">
          <reference field="4294967294" count="1" selected="0">
            <x v="0"/>
          </reference>
          <reference field="24" count="1" selected="0">
            <x v="3"/>
          </reference>
        </references>
      </pivotArea>
    </chartFormat>
    <chartFormat chart="10" format="14" series="1">
      <pivotArea type="data" outline="0" fieldPosition="0">
        <references count="2">
          <reference field="4294967294" count="1" selected="0">
            <x v="0"/>
          </reference>
          <reference field="24" count="1" selected="0">
            <x v="2"/>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896384-DECC-4811-8E18-8422618C409E}" name="PivotTable21"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C47" firstHeaderRow="1" firstDataRow="2"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axis="axisRow" showAll="0" sortType="ascending">
      <items count="22">
        <item x="5"/>
        <item x="17"/>
        <item x="4"/>
        <item x="13"/>
        <item x="19"/>
        <item x="0"/>
        <item x="7"/>
        <item x="15"/>
        <item x="20"/>
        <item x="12"/>
        <item x="14"/>
        <item x="3"/>
        <item x="10"/>
        <item x="11"/>
        <item x="1"/>
        <item x="2"/>
        <item x="9"/>
        <item x="16"/>
        <item x="8"/>
        <item h="1" x="18"/>
        <item x="6"/>
        <item t="default"/>
      </items>
      <autoSortScope>
        <pivotArea dataOnly="0" outline="0" fieldPosition="0">
          <references count="2">
            <reference field="4294967294" count="1" selected="0">
              <x v="0"/>
            </reference>
            <reference field="23" count="1" selected="0">
              <x v="0"/>
            </reference>
          </references>
        </pivotArea>
      </autoSortScope>
    </pivotField>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axis="axisCol" showAll="0">
      <items count="3">
        <item x="1"/>
        <item h="1"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0">
    <i>
      <x v="7"/>
    </i>
    <i>
      <x v="16"/>
    </i>
    <i>
      <x v="8"/>
    </i>
    <i>
      <x v="10"/>
    </i>
    <i>
      <x v="6"/>
    </i>
    <i>
      <x v="15"/>
    </i>
    <i>
      <x v="18"/>
    </i>
    <i>
      <x v="1"/>
    </i>
    <i>
      <x v="9"/>
    </i>
    <i>
      <x v="12"/>
    </i>
    <i>
      <x v="5"/>
    </i>
    <i>
      <x/>
    </i>
    <i>
      <x v="17"/>
    </i>
    <i>
      <x v="11"/>
    </i>
    <i>
      <x v="13"/>
    </i>
    <i>
      <x v="4"/>
    </i>
    <i>
      <x v="2"/>
    </i>
    <i>
      <x v="14"/>
    </i>
    <i>
      <x v="20"/>
    </i>
    <i t="grand">
      <x/>
    </i>
  </rowItems>
  <colFields count="1">
    <field x="23"/>
  </colFields>
  <colItems count="2">
    <i>
      <x/>
    </i>
    <i t="grand">
      <x/>
    </i>
  </colItems>
  <dataFields count="1">
    <dataField name="Count of no_kontrak" fld="0" subtotal="count" baseField="0" baseItem="0"/>
  </dataFields>
  <chartFormats count="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8" format="3" series="1">
      <pivotArea type="data" outline="0" fieldPosition="0">
        <references count="2">
          <reference field="4294967294" count="1" selected="0">
            <x v="0"/>
          </reference>
          <reference field="23" count="1" selected="0">
            <x v="0"/>
          </reference>
        </references>
      </pivotArea>
    </chartFormat>
    <chartFormat chart="8" format="4" series="1">
      <pivotArea type="data" outline="0" fieldPosition="0">
        <references count="2">
          <reference field="4294967294" count="1" selected="0">
            <x v="0"/>
          </reference>
          <reference field="23" count="1" selected="0">
            <x v="1"/>
          </reference>
        </references>
      </pivotArea>
    </chartFormat>
    <chartFormat chart="8" format="5"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CF7E1-8052-444E-AB91-00D0349752AA}" name="PivotTable20"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B15" firstHeaderRow="1" firstDataRow="1"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showAll="0"/>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axis="axisRow" showAll="0">
      <items count="3">
        <item x="1"/>
        <item x="0"/>
        <item t="default"/>
      </items>
    </pivotField>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t="grand">
      <x/>
    </i>
  </rowItems>
  <colItems count="1">
    <i/>
  </colItems>
  <dataFields count="1">
    <dataField name="Count of no_kontrak"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3" count="1" selected="0">
            <x v="0"/>
          </reference>
        </references>
      </pivotArea>
    </chartFormat>
    <chartFormat chart="13" format="18">
      <pivotArea type="data" outline="0" fieldPosition="0">
        <references count="2">
          <reference field="4294967294" count="1" selected="0">
            <x v="0"/>
          </reference>
          <reference field="23" count="1" selected="0">
            <x v="1"/>
          </reference>
        </references>
      </pivotArea>
    </chartFormat>
    <chartFormat chart="13" format="19">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8C8854-6F69-477D-B5AC-2A1CAC136902}" name="PivotTable18"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10" firstHeaderRow="1" firstDataRow="1"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showAll="0"/>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axis="axisRow" showAll="0">
      <items count="3">
        <item x="1"/>
        <item x="0"/>
        <item t="default"/>
      </items>
    </pivotField>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3"/>
    <field x="24"/>
  </rowFields>
  <rowItems count="8">
    <i>
      <x/>
    </i>
    <i r="1">
      <x v="1"/>
    </i>
    <i r="1">
      <x v="4"/>
    </i>
    <i>
      <x v="1"/>
    </i>
    <i r="1">
      <x/>
    </i>
    <i r="1">
      <x v="2"/>
    </i>
    <i r="1">
      <x v="3"/>
    </i>
    <i t="grand">
      <x/>
    </i>
  </rowItems>
  <colItems count="1">
    <i/>
  </colItems>
  <dataFields count="1">
    <dataField name="Count of no_kontrak" fld="0" subtotal="count" showDataAs="percentOfCol" baseField="2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38C1FB-4ABC-45FB-A6B2-3D2DC242B48D}" name="PivotTable17"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showAll="0"/>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showAll="0">
      <items count="3">
        <item x="1"/>
        <item x="0"/>
        <item t="default"/>
      </items>
    </pivotField>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6">
    <i>
      <x/>
    </i>
    <i>
      <x v="1"/>
    </i>
    <i>
      <x v="2"/>
    </i>
    <i>
      <x v="3"/>
    </i>
    <i>
      <x v="4"/>
    </i>
    <i t="grand">
      <x/>
    </i>
  </rowItems>
  <colItems count="1">
    <i/>
  </colItems>
  <dataFields count="1">
    <dataField name="Count of no_kontrak"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DFC32A-D01F-43F9-89ED-17195B67925C}" name="PivotTable15"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7">
    <pivotField dataField="1" showAll="0">
      <items count="2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t="default"/>
      </items>
    </pivotField>
    <pivotField showAll="0"/>
    <pivotField showAll="0"/>
    <pivotField showAll="0"/>
    <pivotField showAll="0"/>
    <pivotField showAll="0"/>
    <pivotField showAll="0"/>
    <pivotField showAll="0"/>
    <pivotField numFmtId="165" showAll="0"/>
    <pivotField numFmtId="9" showAll="0"/>
    <pivotField showAll="0"/>
    <pivotField showAll="0"/>
    <pivotField showAll="0"/>
    <pivotField showAll="0"/>
    <pivotField showAll="0"/>
    <pivotField numFmtId="165" showAll="0"/>
    <pivotField numFmtId="165" showAll="0"/>
    <pivotField showAll="0"/>
    <pivotField numFmtId="9" showAll="0"/>
    <pivotField showAll="0"/>
    <pivotField showAll="0"/>
    <pivotField numFmtId="165" showAll="0"/>
    <pivotField numFmtId="165" showAll="0"/>
    <pivotField showAll="0">
      <items count="3">
        <item x="1"/>
        <item x="0"/>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o_kontra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4F74FE-AD38-451B-BFA0-8F1C14519A93}" name="PivotTable52"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C57" firstHeaderRow="0" firstDataRow="1" firstDataCol="1"/>
  <pivotFields count="4">
    <pivotField axis="axisRow" showAll="0">
      <items count="4">
        <item x="0"/>
        <item x="1"/>
        <item x="2"/>
        <item t="default"/>
      </items>
    </pivotField>
    <pivotField dataField="1" numFmtId="168" showAll="0"/>
    <pivotField showAll="0"/>
    <pivotField dataField="1" numFmtId="2" showAll="0">
      <items count="2">
        <item x="0"/>
        <item t="default"/>
      </items>
    </pivotField>
  </pivotFields>
  <rowFields count="1">
    <field x="0"/>
  </rowFields>
  <rowItems count="4">
    <i>
      <x/>
    </i>
    <i>
      <x v="1"/>
    </i>
    <i>
      <x v="2"/>
    </i>
    <i t="grand">
      <x/>
    </i>
  </rowItems>
  <colFields count="1">
    <field x="-2"/>
  </colFields>
  <colItems count="2">
    <i>
      <x/>
    </i>
    <i i="1">
      <x v="1"/>
    </i>
  </colItems>
  <dataFields count="2">
    <dataField name="Sum of p-value" fld="1" baseField="0" baseItem="0" numFmtId="168"/>
    <dataField name="Sum of Threshold 0.05" fld="3" baseField="0" baseItem="0"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FEEF69-B8D3-440F-9BDF-2CCF89BDAD73}" name="PivotTable37"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B43" firstHeaderRow="1" firstDataRow="1" firstDataCol="1"/>
  <pivotFields count="5">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10" showAll="0"/>
    <pivotField showAll="0"/>
  </pivotFields>
  <rowFields count="1">
    <field x="0"/>
  </rowFields>
  <rowItems count="5">
    <i>
      <x/>
    </i>
    <i>
      <x v="3"/>
    </i>
    <i>
      <x v="2"/>
    </i>
    <i>
      <x v="1"/>
    </i>
    <i t="grand">
      <x/>
    </i>
  </rowItems>
  <colItems count="1">
    <i/>
  </colItems>
  <dataFields count="1">
    <dataField name="Sum of % NPL Rate" fld="3" baseField="0" baseItem="0" numFmtId="1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C3875E-9CC0-4884-8259-89F3D682BC85}" name="PivotTable36"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C30" firstHeaderRow="0" firstDataRow="1" firstDataCol="1"/>
  <pivotFields count="8">
    <pivotField axis="axisRow" showAll="0" measureFilter="1" sortType="descending">
      <items count="21">
        <item x="5"/>
        <item x="17"/>
        <item x="4"/>
        <item x="13"/>
        <item x="18"/>
        <item x="0"/>
        <item x="7"/>
        <item x="15"/>
        <item x="19"/>
        <item x="12"/>
        <item x="14"/>
        <item x="3"/>
        <item x="10"/>
        <item x="11"/>
        <item x="1"/>
        <item x="2"/>
        <item x="9"/>
        <item x="16"/>
        <item x="8"/>
        <item x="6"/>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10" showAll="0"/>
    <pivotField numFmtId="3" showAll="0"/>
    <pivotField numFmtId="3" showAll="0"/>
    <pivotField dataField="1" numFmtId="10" showAll="0"/>
    <pivotField numFmtId="10" showAll="0"/>
  </pivotFields>
  <rowFields count="1">
    <field x="0"/>
  </rowFields>
  <rowItems count="11">
    <i>
      <x v="14"/>
    </i>
    <i>
      <x v="19"/>
    </i>
    <i>
      <x v="2"/>
    </i>
    <i>
      <x v="4"/>
    </i>
    <i>
      <x v="13"/>
    </i>
    <i>
      <x/>
    </i>
    <i>
      <x v="17"/>
    </i>
    <i>
      <x v="12"/>
    </i>
    <i>
      <x v="5"/>
    </i>
    <i>
      <x v="11"/>
    </i>
    <i t="grand">
      <x/>
    </i>
  </rowItems>
  <colFields count="1">
    <field x="-2"/>
  </colFields>
  <colItems count="2">
    <i>
      <x/>
    </i>
    <i i="1">
      <x v="1"/>
    </i>
  </colItems>
  <dataFields count="2">
    <dataField name="% Akun NPL " fld="3" baseField="0" baseItem="14" numFmtId="10"/>
    <dataField name="% Exposure NPL " fld="6" baseField="0" baseItem="14"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BB9E6E-0040-45A7-9CF8-A9573F29F01E}" name="PivotTable34"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6" firstHeaderRow="1" firstDataRow="1" firstDataCol="1"/>
  <pivotFields count="5">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numFmtId="3" showAll="0"/>
    <pivotField numFmtId="167" showAll="0"/>
    <pivotField numFmtId="3" showAll="0"/>
    <pivotField dataField="1" numFmtId="10" showAll="0"/>
  </pivotFields>
  <rowFields count="1">
    <field x="0"/>
  </rowFields>
  <rowItems count="4">
    <i>
      <x v="1"/>
    </i>
    <i>
      <x v="2"/>
    </i>
    <i>
      <x/>
    </i>
    <i t="grand">
      <x/>
    </i>
  </rowItems>
  <colItems count="1">
    <i/>
  </colItems>
  <dataFields count="1">
    <dataField name="Sum of % NPL Rate" fld="4" baseField="0" baseItem="0" numFmtId="1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_performing_loan" xr10:uid="{3B9F92E6-0BEC-45BC-94B9-1AF86306D316}" sourceName="non_performing_loan">
  <pivotTables>
    <pivotTable tabId="11" name="PivotTable15"/>
    <pivotTable tabId="11" name="PivotTable19"/>
    <pivotTable tabId="11" name="PivotTable20"/>
    <pivotTable tabId="11" name="PivotTable24"/>
    <pivotTable tabId="11" name="PivotTable25"/>
    <pivotTable tabId="11" name="PivotTable26"/>
  </pivotTables>
  <data>
    <tabular pivotCacheId="6498647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n_performing_loan" xr10:uid="{6A125089-0B09-4E01-8CB4-8FF1216DEAB5}" cache="Slicer_non_performing_loan" caption="non_performing_loa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AK2950" totalsRowShown="0">
  <autoFilter ref="A1:AK2950" xr:uid="{00000000-000C-0000-FFFF-FFFF00000000}"/>
  <sortState xmlns:xlrd2="http://schemas.microsoft.com/office/spreadsheetml/2017/richdata2" ref="A52:AK2948">
    <sortCondition ref="A1:A2950"/>
  </sortState>
  <tableColumns count="37">
    <tableColumn id="1" xr3:uid="{00000000-0010-0000-0000-000001000000}" name="no_kontrak"/>
    <tableColumn id="2" xr3:uid="{00000000-0010-0000-0000-000002000000}" name="tanggal_pengajuan" dataDxfId="0"/>
    <tableColumn id="3" xr3:uid="{00000000-0010-0000-0000-000003000000}" name="bulan_pengajuan"/>
    <tableColumn id="4" xr3:uid="{00000000-0010-0000-0000-000004000000}" name="nama_debitur"/>
    <tableColumn id="5" xr3:uid="{00000000-0010-0000-0000-000005000000}" name="NIK"/>
    <tableColumn id="6" xr3:uid="{00000000-0010-0000-0000-000006000000}" name="usia"/>
    <tableColumn id="7" xr3:uid="{00000000-0010-0000-0000-000007000000}" name="jenis_kelamin"/>
    <tableColumn id="8" xr3:uid="{00000000-0010-0000-0000-000008000000}" name="pekerjaan"/>
    <tableColumn id="9" xr3:uid="{00000000-0010-0000-0000-000009000000}" name="penghasilan_bulanan"/>
    <tableColumn id="10" xr3:uid="{00000000-0010-0000-0000-00000A000000}" name="rasio"/>
    <tableColumn id="11" xr3:uid="{00000000-0010-0000-0000-00000B000000}" name="kota"/>
    <tableColumn id="12" xr3:uid="{00000000-0010-0000-0000-00000C000000}" name="provinsi"/>
    <tableColumn id="13" xr3:uid="{00000000-0010-0000-0000-00000D000000}" name="merk_motor"/>
    <tableColumn id="14" xr3:uid="{00000000-0010-0000-0000-00000E000000}" name="tipe_motor"/>
    <tableColumn id="15" xr3:uid="{00000000-0010-0000-0000-00000F000000}" name="segmen_motor"/>
    <tableColumn id="16" xr3:uid="{00000000-0010-0000-0000-000010000000}" name="harga_otr"/>
    <tableColumn id="17" xr3:uid="{00000000-0010-0000-0000-000011000000}" name="uang_muka"/>
    <tableColumn id="18" xr3:uid="{00000000-0010-0000-0000-000012000000}" name="kategori_dp"/>
    <tableColumn id="19" xr3:uid="{00000000-0010-0000-0000-000013000000}" name="persen_dp"/>
    <tableColumn id="20" xr3:uid="{00000000-0010-0000-0000-000014000000}" name="tenor_bulan"/>
    <tableColumn id="21" xr3:uid="{00000000-0010-0000-0000-000015000000}" name="bunga_flat_pa"/>
    <tableColumn id="22" xr3:uid="{00000000-0010-0000-0000-000016000000}" name="cicilan_per_bulan"/>
    <tableColumn id="23" xr3:uid="{00000000-0010-0000-0000-000017000000}" name="total_kewajiban"/>
    <tableColumn id="24" xr3:uid="{00000000-0010-0000-0000-000018000000}" name="non_performing_loan"/>
    <tableColumn id="25" xr3:uid="{00000000-0010-0000-0000-000019000000}" name="status_pembayaran"/>
    <tableColumn id="26" xr3:uid="{00000000-0010-0000-0000-00001A000000}" name="hari_keterlambatan"/>
    <tableColumn id="27" xr3:uid="{00000000-0010-0000-0000-00001B000000}" name="jumlah_kali_telat"/>
    <tableColumn id="28" xr3:uid="{00000000-0010-0000-0000-00001C000000}" name="kolektibilitas_ojk"/>
    <tableColumn id="29" xr3:uid="{00000000-0010-0000-0000-00001D000000}" name="catatan"/>
    <tableColumn id="30" xr3:uid="{00000000-0010-0000-0000-00001E000000}" name="Skor_Rasio"/>
    <tableColumn id="31" xr3:uid="{00000000-0010-0000-0000-00001F000000}" name="Skor_DP"/>
    <tableColumn id="32" xr3:uid="{00000000-0010-0000-0000-000020000000}" name="Skor_Tenor"/>
    <tableColumn id="33" xr3:uid="{00000000-0010-0000-0000-000021000000}" name="Skor_Telat"/>
    <tableColumn id="34" xr3:uid="{00000000-0010-0000-0000-000022000000}" name="Risk_Score"/>
    <tableColumn id="35" xr3:uid="{00000000-0010-0000-0000-000023000000}" name="Risk_Tier"/>
    <tableColumn id="36" xr3:uid="{00000000-0010-0000-0000-000024000000}" name="MOB"/>
    <tableColumn id="37" xr3:uid="{00000000-0010-0000-0000-000025000000}" name="MOB_Bucke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B6" totalsRowShown="0" headerRowDxfId="1">
  <autoFilter ref="A1:B6" xr:uid="{00000000-0009-0000-0100-000002000000}"/>
  <tableColumns count="2">
    <tableColumn id="1" xr3:uid="{00000000-0010-0000-0100-000001000000}" name="status_pembayaran"/>
    <tableColumn id="2" xr3:uid="{00000000-0010-0000-0100-000002000000}" name="koletibilitas_oj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2.xml"/><Relationship Id="rId4"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950"/>
  <sheetViews>
    <sheetView zoomScaleNormal="100" workbookViewId="0">
      <selection activeCell="C11" sqref="C11"/>
    </sheetView>
  </sheetViews>
  <sheetFormatPr defaultColWidth="8.6640625" defaultRowHeight="14.25" x14ac:dyDescent="0.45"/>
  <cols>
    <col min="1" max="1" width="12.265625" customWidth="1"/>
    <col min="2" max="2" width="18.3984375" style="64" customWidth="1"/>
    <col min="3" max="3" width="17.06640625" style="1" customWidth="1"/>
    <col min="4" max="4" width="17.86328125" customWidth="1"/>
    <col min="5" max="5" width="14.796875" customWidth="1"/>
    <col min="6" max="6" width="6.19921875" customWidth="1"/>
    <col min="7" max="7" width="14.1328125" customWidth="1"/>
    <col min="8" max="8" width="15.3984375" customWidth="1"/>
    <col min="9" max="9" width="20.3984375" customWidth="1"/>
    <col min="10" max="10" width="7.46484375" customWidth="1"/>
    <col min="11" max="11" width="12.59765625" customWidth="1"/>
    <col min="12" max="12" width="16" customWidth="1"/>
    <col min="13" max="13" width="13.1328125" customWidth="1"/>
    <col min="14" max="14" width="12.1328125" customWidth="1"/>
    <col min="15" max="15" width="15.3984375" customWidth="1"/>
    <col min="16" max="16" width="13.3984375" customWidth="1"/>
    <col min="17" max="17" width="12.3984375" customWidth="1"/>
    <col min="18" max="18" width="12.6640625" customWidth="1"/>
    <col min="19" max="19" width="11.59765625" customWidth="1"/>
    <col min="20" max="20" width="12.9296875" customWidth="1"/>
    <col min="21" max="21" width="14.53125" customWidth="1"/>
    <col min="22" max="22" width="17.19921875" customWidth="1"/>
    <col min="23" max="23" width="16.06640625" customWidth="1"/>
    <col min="24" max="24" width="20.796875" customWidth="1"/>
    <col min="25" max="25" width="19.9296875" customWidth="1"/>
    <col min="26" max="26" width="19.06640625" customWidth="1"/>
    <col min="27" max="27" width="17" customWidth="1"/>
    <col min="28" max="28" width="16.796875" customWidth="1"/>
    <col min="29" max="29" width="10.59765625" customWidth="1"/>
    <col min="37" max="37" width="11.86328125" customWidth="1"/>
  </cols>
  <sheetData>
    <row r="1" spans="1:37" ht="14.25" customHeight="1" x14ac:dyDescent="0.45">
      <c r="A1" t="s">
        <v>0</v>
      </c>
      <c r="B1" s="64"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14.25" customHeight="1" x14ac:dyDescent="0.45">
      <c r="A2" t="s">
        <v>37</v>
      </c>
      <c r="B2" s="64">
        <v>46176</v>
      </c>
      <c r="C2" s="1" t="str">
        <f t="shared" ref="C2:C51" si="0">TEXT(B2,"mmmm")</f>
        <v>June</v>
      </c>
      <c r="D2" t="s">
        <v>38</v>
      </c>
      <c r="E2" t="s">
        <v>39</v>
      </c>
      <c r="F2">
        <v>21</v>
      </c>
      <c r="G2" t="s">
        <v>40</v>
      </c>
      <c r="H2" t="s">
        <v>41</v>
      </c>
      <c r="I2" s="2">
        <v>6765000</v>
      </c>
      <c r="J2" s="3">
        <f>Raw_Data[[#This Row],[cicilan_per_bulan]]/Raw_Data[[#This Row],[penghasilan_bulanan]]</f>
        <v>0.2960088691796009</v>
      </c>
      <c r="K2" t="s">
        <v>42</v>
      </c>
      <c r="L2" t="s">
        <v>43</v>
      </c>
      <c r="M2" t="s">
        <v>44</v>
      </c>
      <c r="N2" t="s">
        <v>45</v>
      </c>
      <c r="O2" t="s">
        <v>46</v>
      </c>
      <c r="P2" s="2">
        <v>24690000</v>
      </c>
      <c r="Q2" s="2">
        <v>3703000</v>
      </c>
      <c r="R2" t="str">
        <f>IF(Raw_Data[[#This Row],[persen_dp]]&lt;15%,"Low",IF(Raw_Data[[#This Row],[persen_dp]]&gt;25%,"High","Medium"))</f>
        <v>Medium</v>
      </c>
      <c r="S2" s="3">
        <v>0.15</v>
      </c>
      <c r="T2">
        <v>12</v>
      </c>
      <c r="U2">
        <v>0.14499999999999999</v>
      </c>
      <c r="V2" s="2">
        <v>2002500</v>
      </c>
      <c r="W2" s="2">
        <v>24030000</v>
      </c>
      <c r="X2" t="str">
        <f>IF(OR(Raw_Data[[#This Row],[status_pembayaran]]="Macet",Raw_Data[[#This Row],[status_pembayaran]]="Kurang Lancar"),"Non Performing Loan","Performing")</f>
        <v>Performing</v>
      </c>
      <c r="Y2" t="s">
        <v>47</v>
      </c>
      <c r="Z2">
        <v>0</v>
      </c>
      <c r="AA2">
        <v>0</v>
      </c>
      <c r="AB2">
        <v>1</v>
      </c>
      <c r="AD2">
        <f>IF(Raw_Data[[#This Row],[rasio]]&lt;0.2,1,IF(Raw_Data[[#This Row],[rasio]]&lt;0.3,2,IF(Raw_Data[[#This Row],[rasio]]&lt;0.4,3,4)))</f>
        <v>2</v>
      </c>
      <c r="AE2">
        <f>IF(Raw_Data[[#This Row],[kategori_dp]]="High",1,IF(Raw_Data[[#This Row],[kategori_dp]]="Medium",2,3))</f>
        <v>2</v>
      </c>
      <c r="AF2">
        <f>IF(Raw_Data[[#This Row],[tenor_bulan]]&lt;=24,1,IF(Raw_Data[[#This Row],[tenor_bulan]]&lt;=36,2,IF(Raw_Data[[#This Row],[tenor_bulan]]&lt;=48,3,4)))</f>
        <v>1</v>
      </c>
      <c r="AG2">
        <f>IF(Raw_Data[[#This Row],[jumlah_kali_telat]]=0,0,IF(Raw_Data[[#This Row],[jumlah_kali_telat]]&lt;=2,2,4))</f>
        <v>0</v>
      </c>
      <c r="AH2">
        <f>Raw_Data[[#This Row],[Skor_Rasio]]+Raw_Data[[#This Row],[Skor_DP]]+Raw_Data[[#This Row],[Skor_Tenor]]+Raw_Data[[#This Row],[Skor_Telat]]</f>
        <v>5</v>
      </c>
      <c r="AI2" t="str">
        <f>IF(Raw_Data[[#This Row],[Risk_Score]]&lt;=6,"Low Risk",IF(Raw_Data[[#This Row],[Risk_Score]]&lt;=8,"Medium Risk","High Risk"))</f>
        <v>Low Risk</v>
      </c>
      <c r="AJ2">
        <f ca="1">IFERROR(DATEDIF(Raw_Data[[#This Row],[tanggal_pengajuan]],TODAY(),"m"),"N/A")</f>
        <v>4</v>
      </c>
      <c r="AK2" t="str">
        <f ca="1">IF(ISNUMBER(Raw_Data[[#This Row],[MOB]]),IF(Raw_Data[[#This Row],[MOB]]&lt;6,"0-5 bulan",IF(Raw_Data[[#This Row],[MOB]]&lt;12,"6-11 bulan",IF(Raw_Data[[#This Row],[MOB]]&lt;24,"12-23 bulan","24+ bulan"))),"N/A")</f>
        <v>0-5 bulan</v>
      </c>
    </row>
    <row r="3" spans="1:37" ht="14.25" customHeight="1" x14ac:dyDescent="0.45">
      <c r="A3" t="s">
        <v>48</v>
      </c>
      <c r="B3" s="64">
        <v>46103</v>
      </c>
      <c r="C3" s="1" t="str">
        <f t="shared" si="0"/>
        <v>March</v>
      </c>
      <c r="D3" t="s">
        <v>49</v>
      </c>
      <c r="E3" t="s">
        <v>50</v>
      </c>
      <c r="F3">
        <v>42</v>
      </c>
      <c r="G3" t="s">
        <v>51</v>
      </c>
      <c r="H3" t="s">
        <v>52</v>
      </c>
      <c r="I3" s="2">
        <v>3632000</v>
      </c>
      <c r="J3" s="3">
        <f>Raw_Data[[#This Row],[cicilan_per_bulan]]/Raw_Data[[#This Row],[penghasilan_bulanan]]</f>
        <v>0.11002202643171806</v>
      </c>
      <c r="K3" t="s">
        <v>53</v>
      </c>
      <c r="L3" t="s">
        <v>54</v>
      </c>
      <c r="M3" t="s">
        <v>55</v>
      </c>
      <c r="N3" t="s">
        <v>56</v>
      </c>
      <c r="O3" t="s">
        <v>57</v>
      </c>
      <c r="P3" s="2">
        <v>18533000</v>
      </c>
      <c r="Q3" s="2">
        <v>4633000</v>
      </c>
      <c r="R3" t="str">
        <f>IF(Raw_Data[[#This Row],[persen_dp]]&lt;15%,"Low",IF(Raw_Data[[#This Row],[persen_dp]]&gt;25%,"High","Medium"))</f>
        <v>Medium</v>
      </c>
      <c r="S3" s="3">
        <v>0.25</v>
      </c>
      <c r="T3">
        <v>60</v>
      </c>
      <c r="U3">
        <v>0.14499999999999999</v>
      </c>
      <c r="V3" s="2">
        <v>399600</v>
      </c>
      <c r="W3" s="2">
        <v>23977000</v>
      </c>
      <c r="X3" t="str">
        <f>IF(OR(Raw_Data[[#This Row],[status_pembayaran]]="Macet",Raw_Data[[#This Row],[status_pembayaran]]="Kurang Lancar"),"Non Performing Loan","Performing")</f>
        <v>Performing</v>
      </c>
      <c r="Y3" t="s">
        <v>47</v>
      </c>
      <c r="Z3">
        <v>0</v>
      </c>
      <c r="AA3">
        <v>0</v>
      </c>
      <c r="AB3">
        <v>1</v>
      </c>
      <c r="AC3" t="s">
        <v>58</v>
      </c>
      <c r="AD3">
        <f>IF(Raw_Data[[#This Row],[rasio]]&lt;0.2,1,IF(Raw_Data[[#This Row],[rasio]]&lt;0.3,2,IF(Raw_Data[[#This Row],[rasio]]&lt;0.4,3,4)))</f>
        <v>1</v>
      </c>
      <c r="AE3">
        <f>IF(Raw_Data[[#This Row],[kategori_dp]]="High",1,IF(Raw_Data[[#This Row],[kategori_dp]]="Medium",2,3))</f>
        <v>2</v>
      </c>
      <c r="AF3">
        <f>IF(Raw_Data[[#This Row],[tenor_bulan]]&lt;=24,1,IF(Raw_Data[[#This Row],[tenor_bulan]]&lt;=36,2,IF(Raw_Data[[#This Row],[tenor_bulan]]&lt;=48,3,4)))</f>
        <v>4</v>
      </c>
      <c r="AG3">
        <f>IF(Raw_Data[[#This Row],[jumlah_kali_telat]]=0,0,IF(Raw_Data[[#This Row],[jumlah_kali_telat]]&lt;=2,2,4))</f>
        <v>0</v>
      </c>
      <c r="AH3">
        <f>Raw_Data[[#This Row],[Skor_Rasio]]+Raw_Data[[#This Row],[Skor_DP]]+Raw_Data[[#This Row],[Skor_Tenor]]+Raw_Data[[#This Row],[Skor_Telat]]</f>
        <v>7</v>
      </c>
      <c r="AI3" t="str">
        <f>IF(Raw_Data[[#This Row],[Risk_Score]]&lt;=6,"Low Risk",IF(Raw_Data[[#This Row],[Risk_Score]]&lt;=8,"Medium Risk","High Risk"))</f>
        <v>Medium Risk</v>
      </c>
      <c r="AJ3">
        <f ca="1">IFERROR(DATEDIF(Raw_Data[[#This Row],[tanggal_pengajuan]],TODAY(),"m"),"N/A")</f>
        <v>7</v>
      </c>
      <c r="AK3" t="str">
        <f ca="1">IF(ISNUMBER(Raw_Data[[#This Row],[MOB]]),IF(Raw_Data[[#This Row],[MOB]]&lt;6,"0-5 bulan",IF(Raw_Data[[#This Row],[MOB]]&lt;12,"6-11 bulan",IF(Raw_Data[[#This Row],[MOB]]&lt;24,"12-23 bulan","24+ bulan"))),"N/A")</f>
        <v>6-11 bulan</v>
      </c>
    </row>
    <row r="4" spans="1:37" ht="14.25" customHeight="1" x14ac:dyDescent="0.45">
      <c r="A4" t="s">
        <v>59</v>
      </c>
      <c r="B4" s="64">
        <v>46116</v>
      </c>
      <c r="C4" s="1" t="str">
        <f t="shared" si="0"/>
        <v>April</v>
      </c>
      <c r="D4" t="s">
        <v>60</v>
      </c>
      <c r="E4" t="s">
        <v>61</v>
      </c>
      <c r="F4">
        <v>52</v>
      </c>
      <c r="G4" t="s">
        <v>51</v>
      </c>
      <c r="H4" t="s">
        <v>62</v>
      </c>
      <c r="I4" s="2">
        <v>2118000</v>
      </c>
      <c r="J4" s="3">
        <f>Raw_Data[[#This Row],[cicilan_per_bulan]]/Raw_Data[[#This Row],[penghasilan_bulanan]]</f>
        <v>0.29834749763928237</v>
      </c>
      <c r="K4" t="s">
        <v>63</v>
      </c>
      <c r="L4" t="s">
        <v>64</v>
      </c>
      <c r="M4" t="s">
        <v>55</v>
      </c>
      <c r="N4" t="s">
        <v>65</v>
      </c>
      <c r="O4" t="s">
        <v>46</v>
      </c>
      <c r="P4" s="2">
        <v>27476000</v>
      </c>
      <c r="Q4" s="2">
        <v>5495000</v>
      </c>
      <c r="R4" t="str">
        <f>IF(Raw_Data[[#This Row],[persen_dp]]&lt;15%,"Low",IF(Raw_Data[[#This Row],[persen_dp]]&gt;25%,"High","Medium"))</f>
        <v>Medium</v>
      </c>
      <c r="S4" s="3">
        <v>0.2</v>
      </c>
      <c r="T4">
        <v>60</v>
      </c>
      <c r="U4">
        <v>0.14499999999999999</v>
      </c>
      <c r="V4" s="2">
        <v>631900</v>
      </c>
      <c r="W4" s="2">
        <v>37917000</v>
      </c>
      <c r="X4" t="str">
        <f>IF(OR(Raw_Data[[#This Row],[status_pembayaran]]="Macet",Raw_Data[[#This Row],[status_pembayaran]]="Kurang Lancar"),"Non Performing Loan","Performing")</f>
        <v>Performing</v>
      </c>
      <c r="Y4" t="s">
        <v>47</v>
      </c>
      <c r="Z4">
        <v>0</v>
      </c>
      <c r="AA4">
        <v>0</v>
      </c>
      <c r="AB4">
        <v>1</v>
      </c>
      <c r="AC4" t="s">
        <v>66</v>
      </c>
      <c r="AD4">
        <f>IF(Raw_Data[[#This Row],[rasio]]&lt;0.2,1,IF(Raw_Data[[#This Row],[rasio]]&lt;0.3,2,IF(Raw_Data[[#This Row],[rasio]]&lt;0.4,3,4)))</f>
        <v>2</v>
      </c>
      <c r="AE4">
        <f>IF(Raw_Data[[#This Row],[kategori_dp]]="High",1,IF(Raw_Data[[#This Row],[kategori_dp]]="Medium",2,3))</f>
        <v>2</v>
      </c>
      <c r="AF4">
        <f>IF(Raw_Data[[#This Row],[tenor_bulan]]&lt;=24,1,IF(Raw_Data[[#This Row],[tenor_bulan]]&lt;=36,2,IF(Raw_Data[[#This Row],[tenor_bulan]]&lt;=48,3,4)))</f>
        <v>4</v>
      </c>
      <c r="AG4">
        <f>IF(Raw_Data[[#This Row],[jumlah_kali_telat]]=0,0,IF(Raw_Data[[#This Row],[jumlah_kali_telat]]&lt;=2,2,4))</f>
        <v>0</v>
      </c>
      <c r="AH4">
        <f>Raw_Data[[#This Row],[Skor_Rasio]]+Raw_Data[[#This Row],[Skor_DP]]+Raw_Data[[#This Row],[Skor_Tenor]]+Raw_Data[[#This Row],[Skor_Telat]]</f>
        <v>8</v>
      </c>
      <c r="AI4" t="str">
        <f>IF(Raw_Data[[#This Row],[Risk_Score]]&lt;=6,"Low Risk",IF(Raw_Data[[#This Row],[Risk_Score]]&lt;=8,"Medium Risk","High Risk"))</f>
        <v>Medium Risk</v>
      </c>
      <c r="AJ4">
        <f ca="1">IFERROR(DATEDIF(Raw_Data[[#This Row],[tanggal_pengajuan]],TODAY(),"m"),"N/A")</f>
        <v>6</v>
      </c>
      <c r="AK4" t="str">
        <f ca="1">IF(ISNUMBER(Raw_Data[[#This Row],[MOB]]),IF(Raw_Data[[#This Row],[MOB]]&lt;6,"0-5 bulan",IF(Raw_Data[[#This Row],[MOB]]&lt;12,"6-11 bulan",IF(Raw_Data[[#This Row],[MOB]]&lt;24,"12-23 bulan","24+ bulan"))),"N/A")</f>
        <v>6-11 bulan</v>
      </c>
    </row>
    <row r="5" spans="1:37" ht="14.25" customHeight="1" x14ac:dyDescent="0.45">
      <c r="A5" t="s">
        <v>67</v>
      </c>
      <c r="B5" s="64">
        <v>46080</v>
      </c>
      <c r="C5" s="1" t="str">
        <f t="shared" si="0"/>
        <v>February</v>
      </c>
      <c r="D5" t="s">
        <v>68</v>
      </c>
      <c r="E5" t="s">
        <v>69</v>
      </c>
      <c r="F5">
        <v>51</v>
      </c>
      <c r="G5" t="s">
        <v>51</v>
      </c>
      <c r="H5" t="s">
        <v>41</v>
      </c>
      <c r="I5" s="2">
        <v>6295000</v>
      </c>
      <c r="J5" s="3">
        <f>Raw_Data[[#This Row],[cicilan_per_bulan]]/Raw_Data[[#This Row],[penghasilan_bulanan]]</f>
        <v>0.22710087370929308</v>
      </c>
      <c r="K5" t="s">
        <v>70</v>
      </c>
      <c r="L5" t="s">
        <v>71</v>
      </c>
      <c r="M5" t="s">
        <v>72</v>
      </c>
      <c r="N5" t="s">
        <v>73</v>
      </c>
      <c r="O5" t="s">
        <v>46</v>
      </c>
      <c r="P5" s="2">
        <v>21404000</v>
      </c>
      <c r="Q5" s="2">
        <v>6421000</v>
      </c>
      <c r="R5" t="str">
        <f>IF(Raw_Data[[#This Row],[persen_dp]]&lt;15%,"Low",IF(Raw_Data[[#This Row],[persen_dp]]&gt;25%,"High","Medium"))</f>
        <v>High</v>
      </c>
      <c r="S5" s="3">
        <v>0.3</v>
      </c>
      <c r="T5">
        <v>12</v>
      </c>
      <c r="U5">
        <v>0.14499999999999999</v>
      </c>
      <c r="V5" s="2">
        <v>1429600</v>
      </c>
      <c r="W5" s="2">
        <v>17156000</v>
      </c>
      <c r="X5" t="str">
        <f>IF(OR(Raw_Data[[#This Row],[status_pembayaran]]="Macet",Raw_Data[[#This Row],[status_pembayaran]]="Kurang Lancar"),"Non Performing Loan","Performing")</f>
        <v>Performing</v>
      </c>
      <c r="Y5" t="s">
        <v>47</v>
      </c>
      <c r="Z5">
        <v>0</v>
      </c>
      <c r="AA5">
        <v>0</v>
      </c>
      <c r="AB5">
        <v>1</v>
      </c>
      <c r="AC5" t="s">
        <v>74</v>
      </c>
      <c r="AD5">
        <f>IF(Raw_Data[[#This Row],[rasio]]&lt;0.2,1,IF(Raw_Data[[#This Row],[rasio]]&lt;0.3,2,IF(Raw_Data[[#This Row],[rasio]]&lt;0.4,3,4)))</f>
        <v>2</v>
      </c>
      <c r="AE5">
        <f>IF(Raw_Data[[#This Row],[kategori_dp]]="High",1,IF(Raw_Data[[#This Row],[kategori_dp]]="Medium",2,3))</f>
        <v>1</v>
      </c>
      <c r="AF5">
        <f>IF(Raw_Data[[#This Row],[tenor_bulan]]&lt;=24,1,IF(Raw_Data[[#This Row],[tenor_bulan]]&lt;=36,2,IF(Raw_Data[[#This Row],[tenor_bulan]]&lt;=48,3,4)))</f>
        <v>1</v>
      </c>
      <c r="AG5">
        <f>IF(Raw_Data[[#This Row],[jumlah_kali_telat]]=0,0,IF(Raw_Data[[#This Row],[jumlah_kali_telat]]&lt;=2,2,4))</f>
        <v>0</v>
      </c>
      <c r="AH5">
        <f>Raw_Data[[#This Row],[Skor_Rasio]]+Raw_Data[[#This Row],[Skor_DP]]+Raw_Data[[#This Row],[Skor_Tenor]]+Raw_Data[[#This Row],[Skor_Telat]]</f>
        <v>4</v>
      </c>
      <c r="AI5" t="str">
        <f>IF(Raw_Data[[#This Row],[Risk_Score]]&lt;=6,"Low Risk",IF(Raw_Data[[#This Row],[Risk_Score]]&lt;=8,"Medium Risk","High Risk"))</f>
        <v>Low Risk</v>
      </c>
      <c r="AJ5">
        <f ca="1">IFERROR(DATEDIF(Raw_Data[[#This Row],[tanggal_pengajuan]],TODAY(),"m"),"N/A")</f>
        <v>7</v>
      </c>
      <c r="AK5" t="str">
        <f ca="1">IF(ISNUMBER(Raw_Data[[#This Row],[MOB]]),IF(Raw_Data[[#This Row],[MOB]]&lt;6,"0-5 bulan",IF(Raw_Data[[#This Row],[MOB]]&lt;12,"6-11 bulan",IF(Raw_Data[[#This Row],[MOB]]&lt;24,"12-23 bulan","24+ bulan"))),"N/A")</f>
        <v>6-11 bulan</v>
      </c>
    </row>
    <row r="6" spans="1:37" ht="14.25" customHeight="1" x14ac:dyDescent="0.45">
      <c r="A6" t="s">
        <v>75</v>
      </c>
      <c r="B6" s="64">
        <v>46087</v>
      </c>
      <c r="C6" s="1" t="str">
        <f t="shared" si="0"/>
        <v>March</v>
      </c>
      <c r="D6" t="s">
        <v>76</v>
      </c>
      <c r="E6" t="s">
        <v>77</v>
      </c>
      <c r="F6">
        <v>48</v>
      </c>
      <c r="G6" t="s">
        <v>51</v>
      </c>
      <c r="H6" t="s">
        <v>52</v>
      </c>
      <c r="I6" s="2">
        <v>11254000</v>
      </c>
      <c r="J6" s="3">
        <f>Raw_Data[[#This Row],[cicilan_per_bulan]]/Raw_Data[[#This Row],[penghasilan_bulanan]]</f>
        <v>4.5237248978141104E-2</v>
      </c>
      <c r="K6" t="s">
        <v>53</v>
      </c>
      <c r="L6" t="s">
        <v>54</v>
      </c>
      <c r="M6" t="s">
        <v>44</v>
      </c>
      <c r="N6" t="s">
        <v>45</v>
      </c>
      <c r="O6" t="s">
        <v>46</v>
      </c>
      <c r="P6" s="2">
        <v>25299000</v>
      </c>
      <c r="Q6" s="2">
        <v>7590000</v>
      </c>
      <c r="R6" t="str">
        <f>IF(Raw_Data[[#This Row],[persen_dp]]&lt;15%,"Low",IF(Raw_Data[[#This Row],[persen_dp]]&gt;25%,"High","Medium"))</f>
        <v>High</v>
      </c>
      <c r="S6" s="3">
        <v>0.3</v>
      </c>
      <c r="T6">
        <v>60</v>
      </c>
      <c r="U6">
        <v>0.14499999999999999</v>
      </c>
      <c r="V6" s="2">
        <v>509100</v>
      </c>
      <c r="W6" s="2">
        <v>30549000</v>
      </c>
      <c r="X6" t="str">
        <f>IF(OR(Raw_Data[[#This Row],[status_pembayaran]]="Macet",Raw_Data[[#This Row],[status_pembayaran]]="Kurang Lancar"),"Non Performing Loan","Performing")</f>
        <v>Performing</v>
      </c>
      <c r="Y6" t="s">
        <v>47</v>
      </c>
      <c r="Z6">
        <v>0</v>
      </c>
      <c r="AA6">
        <v>0</v>
      </c>
      <c r="AB6">
        <v>1</v>
      </c>
      <c r="AC6" t="s">
        <v>58</v>
      </c>
      <c r="AD6">
        <f>IF(Raw_Data[[#This Row],[rasio]]&lt;0.2,1,IF(Raw_Data[[#This Row],[rasio]]&lt;0.3,2,IF(Raw_Data[[#This Row],[rasio]]&lt;0.4,3,4)))</f>
        <v>1</v>
      </c>
      <c r="AE6">
        <f>IF(Raw_Data[[#This Row],[kategori_dp]]="High",1,IF(Raw_Data[[#This Row],[kategori_dp]]="Medium",2,3))</f>
        <v>1</v>
      </c>
      <c r="AF6">
        <f>IF(Raw_Data[[#This Row],[tenor_bulan]]&lt;=24,1,IF(Raw_Data[[#This Row],[tenor_bulan]]&lt;=36,2,IF(Raw_Data[[#This Row],[tenor_bulan]]&lt;=48,3,4)))</f>
        <v>4</v>
      </c>
      <c r="AG6">
        <f>IF(Raw_Data[[#This Row],[jumlah_kali_telat]]=0,0,IF(Raw_Data[[#This Row],[jumlah_kali_telat]]&lt;=2,2,4))</f>
        <v>0</v>
      </c>
      <c r="AH6">
        <f>Raw_Data[[#This Row],[Skor_Rasio]]+Raw_Data[[#This Row],[Skor_DP]]+Raw_Data[[#This Row],[Skor_Tenor]]+Raw_Data[[#This Row],[Skor_Telat]]</f>
        <v>6</v>
      </c>
      <c r="AI6" t="str">
        <f>IF(Raw_Data[[#This Row],[Risk_Score]]&lt;=6,"Low Risk",IF(Raw_Data[[#This Row],[Risk_Score]]&lt;=8,"Medium Risk","High Risk"))</f>
        <v>Low Risk</v>
      </c>
      <c r="AJ6">
        <f ca="1">IFERROR(DATEDIF(Raw_Data[[#This Row],[tanggal_pengajuan]],TODAY(),"m"),"N/A")</f>
        <v>7</v>
      </c>
      <c r="AK6" t="str">
        <f ca="1">IF(ISNUMBER(Raw_Data[[#This Row],[MOB]]),IF(Raw_Data[[#This Row],[MOB]]&lt;6,"0-5 bulan",IF(Raw_Data[[#This Row],[MOB]]&lt;12,"6-11 bulan",IF(Raw_Data[[#This Row],[MOB]]&lt;24,"12-23 bulan","24+ bulan"))),"N/A")</f>
        <v>6-11 bulan</v>
      </c>
    </row>
    <row r="7" spans="1:37" ht="14.25" customHeight="1" x14ac:dyDescent="0.45">
      <c r="A7" t="s">
        <v>78</v>
      </c>
      <c r="B7" s="64">
        <v>46085</v>
      </c>
      <c r="C7" s="1" t="str">
        <f t="shared" si="0"/>
        <v>March</v>
      </c>
      <c r="D7" t="s">
        <v>79</v>
      </c>
      <c r="E7" t="s">
        <v>80</v>
      </c>
      <c r="F7">
        <v>39</v>
      </c>
      <c r="G7" t="s">
        <v>51</v>
      </c>
      <c r="H7" t="s">
        <v>62</v>
      </c>
      <c r="I7" s="2">
        <v>3421000</v>
      </c>
      <c r="J7" s="3">
        <f>Raw_Data[[#This Row],[cicilan_per_bulan]]/Raw_Data[[#This Row],[penghasilan_bulanan]]</f>
        <v>0.12984507453960831</v>
      </c>
      <c r="K7" t="s">
        <v>81</v>
      </c>
      <c r="L7" t="s">
        <v>82</v>
      </c>
      <c r="M7" t="s">
        <v>44</v>
      </c>
      <c r="N7" t="s">
        <v>83</v>
      </c>
      <c r="O7" t="s">
        <v>57</v>
      </c>
      <c r="P7" s="2">
        <v>17994000</v>
      </c>
      <c r="Q7" s="2">
        <v>4499000</v>
      </c>
      <c r="R7" t="str">
        <f>IF(Raw_Data[[#This Row],[persen_dp]]&lt;15%,"Low",IF(Raw_Data[[#This Row],[persen_dp]]&gt;25%,"High","Medium"))</f>
        <v>Medium</v>
      </c>
      <c r="S7" s="3">
        <v>0.25</v>
      </c>
      <c r="T7">
        <v>48</v>
      </c>
      <c r="U7">
        <v>0.14499999999999999</v>
      </c>
      <c r="V7" s="2">
        <v>444200</v>
      </c>
      <c r="W7" s="2">
        <v>21322000</v>
      </c>
      <c r="X7" t="str">
        <f>IF(OR(Raw_Data[[#This Row],[status_pembayaran]]="Macet",Raw_Data[[#This Row],[status_pembayaran]]="Kurang Lancar"),"Non Performing Loan","Performing")</f>
        <v>Performing</v>
      </c>
      <c r="Y7" t="s">
        <v>47</v>
      </c>
      <c r="Z7">
        <v>0</v>
      </c>
      <c r="AA7">
        <v>0</v>
      </c>
      <c r="AB7">
        <v>1</v>
      </c>
      <c r="AD7">
        <f>IF(Raw_Data[[#This Row],[rasio]]&lt;0.2,1,IF(Raw_Data[[#This Row],[rasio]]&lt;0.3,2,IF(Raw_Data[[#This Row],[rasio]]&lt;0.4,3,4)))</f>
        <v>1</v>
      </c>
      <c r="AE7">
        <f>IF(Raw_Data[[#This Row],[kategori_dp]]="High",1,IF(Raw_Data[[#This Row],[kategori_dp]]="Medium",2,3))</f>
        <v>2</v>
      </c>
      <c r="AF7">
        <f>IF(Raw_Data[[#This Row],[tenor_bulan]]&lt;=24,1,IF(Raw_Data[[#This Row],[tenor_bulan]]&lt;=36,2,IF(Raw_Data[[#This Row],[tenor_bulan]]&lt;=48,3,4)))</f>
        <v>3</v>
      </c>
      <c r="AG7">
        <f>IF(Raw_Data[[#This Row],[jumlah_kali_telat]]=0,0,IF(Raw_Data[[#This Row],[jumlah_kali_telat]]&lt;=2,2,4))</f>
        <v>0</v>
      </c>
      <c r="AH7">
        <f>Raw_Data[[#This Row],[Skor_Rasio]]+Raw_Data[[#This Row],[Skor_DP]]+Raw_Data[[#This Row],[Skor_Tenor]]+Raw_Data[[#This Row],[Skor_Telat]]</f>
        <v>6</v>
      </c>
      <c r="AI7" t="str">
        <f>IF(Raw_Data[[#This Row],[Risk_Score]]&lt;=6,"Low Risk",IF(Raw_Data[[#This Row],[Risk_Score]]&lt;=8,"Medium Risk","High Risk"))</f>
        <v>Low Risk</v>
      </c>
      <c r="AJ7">
        <f ca="1">IFERROR(DATEDIF(Raw_Data[[#This Row],[tanggal_pengajuan]],TODAY(),"m"),"N/A")</f>
        <v>7</v>
      </c>
      <c r="AK7" t="str">
        <f ca="1">IF(ISNUMBER(Raw_Data[[#This Row],[MOB]]),IF(Raw_Data[[#This Row],[MOB]]&lt;6,"0-5 bulan",IF(Raw_Data[[#This Row],[MOB]]&lt;12,"6-11 bulan",IF(Raw_Data[[#This Row],[MOB]]&lt;24,"12-23 bulan","24+ bulan"))),"N/A")</f>
        <v>6-11 bulan</v>
      </c>
    </row>
    <row r="8" spans="1:37" ht="14.25" customHeight="1" x14ac:dyDescent="0.45">
      <c r="A8" t="s">
        <v>84</v>
      </c>
      <c r="B8" s="64">
        <v>46145</v>
      </c>
      <c r="C8" s="1" t="str">
        <f t="shared" si="0"/>
        <v>May</v>
      </c>
      <c r="D8" t="s">
        <v>85</v>
      </c>
      <c r="E8" t="s">
        <v>86</v>
      </c>
      <c r="F8">
        <v>30</v>
      </c>
      <c r="G8" t="s">
        <v>40</v>
      </c>
      <c r="H8" t="s">
        <v>41</v>
      </c>
      <c r="I8" s="2">
        <v>5406000</v>
      </c>
      <c r="J8" s="3">
        <f>Raw_Data[[#This Row],[cicilan_per_bulan]]/Raw_Data[[#This Row],[penghasilan_bulanan]]</f>
        <v>0.26934887162412136</v>
      </c>
      <c r="K8" t="s">
        <v>42</v>
      </c>
      <c r="L8" t="s">
        <v>43</v>
      </c>
      <c r="M8" t="s">
        <v>55</v>
      </c>
      <c r="N8" t="s">
        <v>65</v>
      </c>
      <c r="O8" t="s">
        <v>46</v>
      </c>
      <c r="P8" s="2">
        <v>28704000</v>
      </c>
      <c r="Q8" s="2">
        <v>7176000</v>
      </c>
      <c r="R8" t="str">
        <f>IF(Raw_Data[[#This Row],[persen_dp]]&lt;15%,"Low",IF(Raw_Data[[#This Row],[persen_dp]]&gt;25%,"High","Medium"))</f>
        <v>Medium</v>
      </c>
      <c r="S8" s="3">
        <v>0.25</v>
      </c>
      <c r="T8">
        <v>18</v>
      </c>
      <c r="U8">
        <v>0.14499999999999999</v>
      </c>
      <c r="V8" s="2">
        <v>1456100</v>
      </c>
      <c r="W8" s="2">
        <v>26210000</v>
      </c>
      <c r="X8" t="str">
        <f>IF(OR(Raw_Data[[#This Row],[status_pembayaran]]="Macet",Raw_Data[[#This Row],[status_pembayaran]]="Kurang Lancar"),"Non Performing Loan","Performing")</f>
        <v>Performing</v>
      </c>
      <c r="Y8" t="s">
        <v>47</v>
      </c>
      <c r="Z8">
        <v>0</v>
      </c>
      <c r="AA8">
        <v>0</v>
      </c>
      <c r="AB8">
        <v>1</v>
      </c>
      <c r="AD8">
        <f>IF(Raw_Data[[#This Row],[rasio]]&lt;0.2,1,IF(Raw_Data[[#This Row],[rasio]]&lt;0.3,2,IF(Raw_Data[[#This Row],[rasio]]&lt;0.4,3,4)))</f>
        <v>2</v>
      </c>
      <c r="AE8">
        <f>IF(Raw_Data[[#This Row],[kategori_dp]]="High",1,IF(Raw_Data[[#This Row],[kategori_dp]]="Medium",2,3))</f>
        <v>2</v>
      </c>
      <c r="AF8">
        <f>IF(Raw_Data[[#This Row],[tenor_bulan]]&lt;=24,1,IF(Raw_Data[[#This Row],[tenor_bulan]]&lt;=36,2,IF(Raw_Data[[#This Row],[tenor_bulan]]&lt;=48,3,4)))</f>
        <v>1</v>
      </c>
      <c r="AG8">
        <f>IF(Raw_Data[[#This Row],[jumlah_kali_telat]]=0,0,IF(Raw_Data[[#This Row],[jumlah_kali_telat]]&lt;=2,2,4))</f>
        <v>0</v>
      </c>
      <c r="AH8">
        <f>Raw_Data[[#This Row],[Skor_Rasio]]+Raw_Data[[#This Row],[Skor_DP]]+Raw_Data[[#This Row],[Skor_Tenor]]+Raw_Data[[#This Row],[Skor_Telat]]</f>
        <v>5</v>
      </c>
      <c r="AI8" t="str">
        <f>IF(Raw_Data[[#This Row],[Risk_Score]]&lt;=6,"Low Risk",IF(Raw_Data[[#This Row],[Risk_Score]]&lt;=8,"Medium Risk","High Risk"))</f>
        <v>Low Risk</v>
      </c>
      <c r="AJ8">
        <f ca="1">IFERROR(DATEDIF(Raw_Data[[#This Row],[tanggal_pengajuan]],TODAY(),"m"),"N/A")</f>
        <v>5</v>
      </c>
      <c r="AK8" t="str">
        <f ca="1">IF(ISNUMBER(Raw_Data[[#This Row],[MOB]]),IF(Raw_Data[[#This Row],[MOB]]&lt;6,"0-5 bulan",IF(Raw_Data[[#This Row],[MOB]]&lt;12,"6-11 bulan",IF(Raw_Data[[#This Row],[MOB]]&lt;24,"12-23 bulan","24+ bulan"))),"N/A")</f>
        <v>0-5 bulan</v>
      </c>
    </row>
    <row r="9" spans="1:37" ht="14.25" customHeight="1" x14ac:dyDescent="0.45">
      <c r="A9" t="s">
        <v>87</v>
      </c>
      <c r="B9" s="64">
        <v>46073</v>
      </c>
      <c r="C9" s="1" t="str">
        <f t="shared" si="0"/>
        <v>February</v>
      </c>
      <c r="D9" t="s">
        <v>88</v>
      </c>
      <c r="E9" t="s">
        <v>89</v>
      </c>
      <c r="F9">
        <v>58</v>
      </c>
      <c r="G9" t="s">
        <v>51</v>
      </c>
      <c r="H9" t="s">
        <v>90</v>
      </c>
      <c r="I9" s="2">
        <v>7661000</v>
      </c>
      <c r="J9" s="3">
        <f>Raw_Data[[#This Row],[cicilan_per_bulan]]/Raw_Data[[#This Row],[penghasilan_bulanan]]</f>
        <v>0.16227646521341862</v>
      </c>
      <c r="K9" t="s">
        <v>91</v>
      </c>
      <c r="L9" t="s">
        <v>92</v>
      </c>
      <c r="M9" t="s">
        <v>44</v>
      </c>
      <c r="N9" t="s">
        <v>83</v>
      </c>
      <c r="O9" t="s">
        <v>57</v>
      </c>
      <c r="P9" s="2">
        <v>18613000</v>
      </c>
      <c r="Q9" s="2">
        <v>5584000</v>
      </c>
      <c r="R9" t="str">
        <f>IF(Raw_Data[[#This Row],[persen_dp]]&lt;15%,"Low",IF(Raw_Data[[#This Row],[persen_dp]]&gt;25%,"High","Medium"))</f>
        <v>High</v>
      </c>
      <c r="S9" s="3">
        <v>0.3</v>
      </c>
      <c r="T9">
        <v>12</v>
      </c>
      <c r="U9">
        <v>0.14499999999999999</v>
      </c>
      <c r="V9" s="2">
        <v>1243200</v>
      </c>
      <c r="W9" s="2">
        <v>14918000</v>
      </c>
      <c r="X9" t="str">
        <f>IF(OR(Raw_Data[[#This Row],[status_pembayaran]]="Macet",Raw_Data[[#This Row],[status_pembayaran]]="Kurang Lancar"),"Non Performing Loan","Performing")</f>
        <v>Performing</v>
      </c>
      <c r="Y9" t="s">
        <v>47</v>
      </c>
      <c r="Z9">
        <v>0</v>
      </c>
      <c r="AA9">
        <v>0</v>
      </c>
      <c r="AB9">
        <v>1</v>
      </c>
      <c r="AD9">
        <f>IF(Raw_Data[[#This Row],[rasio]]&lt;0.2,1,IF(Raw_Data[[#This Row],[rasio]]&lt;0.3,2,IF(Raw_Data[[#This Row],[rasio]]&lt;0.4,3,4)))</f>
        <v>1</v>
      </c>
      <c r="AE9">
        <f>IF(Raw_Data[[#This Row],[kategori_dp]]="High",1,IF(Raw_Data[[#This Row],[kategori_dp]]="Medium",2,3))</f>
        <v>1</v>
      </c>
      <c r="AF9">
        <f>IF(Raw_Data[[#This Row],[tenor_bulan]]&lt;=24,1,IF(Raw_Data[[#This Row],[tenor_bulan]]&lt;=36,2,IF(Raw_Data[[#This Row],[tenor_bulan]]&lt;=48,3,4)))</f>
        <v>1</v>
      </c>
      <c r="AG9">
        <f>IF(Raw_Data[[#This Row],[jumlah_kali_telat]]=0,0,IF(Raw_Data[[#This Row],[jumlah_kali_telat]]&lt;=2,2,4))</f>
        <v>0</v>
      </c>
      <c r="AH9">
        <f>Raw_Data[[#This Row],[Skor_Rasio]]+Raw_Data[[#This Row],[Skor_DP]]+Raw_Data[[#This Row],[Skor_Tenor]]+Raw_Data[[#This Row],[Skor_Telat]]</f>
        <v>3</v>
      </c>
      <c r="AI9" t="str">
        <f>IF(Raw_Data[[#This Row],[Risk_Score]]&lt;=6,"Low Risk",IF(Raw_Data[[#This Row],[Risk_Score]]&lt;=8,"Medium Risk","High Risk"))</f>
        <v>Low Risk</v>
      </c>
      <c r="AJ9">
        <f ca="1">IFERROR(DATEDIF(Raw_Data[[#This Row],[tanggal_pengajuan]],TODAY(),"m"),"N/A")</f>
        <v>8</v>
      </c>
      <c r="AK9" t="str">
        <f ca="1">IF(ISNUMBER(Raw_Data[[#This Row],[MOB]]),IF(Raw_Data[[#This Row],[MOB]]&lt;6,"0-5 bulan",IF(Raw_Data[[#This Row],[MOB]]&lt;12,"6-11 bulan",IF(Raw_Data[[#This Row],[MOB]]&lt;24,"12-23 bulan","24+ bulan"))),"N/A")</f>
        <v>6-11 bulan</v>
      </c>
    </row>
    <row r="10" spans="1:37" ht="14.25" customHeight="1" x14ac:dyDescent="0.45">
      <c r="A10" t="s">
        <v>93</v>
      </c>
      <c r="B10" s="64">
        <v>46152</v>
      </c>
      <c r="C10" s="1" t="str">
        <f t="shared" si="0"/>
        <v>May</v>
      </c>
      <c r="D10" t="s">
        <v>94</v>
      </c>
      <c r="E10" t="s">
        <v>95</v>
      </c>
      <c r="F10">
        <v>45</v>
      </c>
      <c r="G10" t="s">
        <v>40</v>
      </c>
      <c r="H10" t="s">
        <v>96</v>
      </c>
      <c r="I10" s="2">
        <v>4894000</v>
      </c>
      <c r="J10" s="3">
        <f>Raw_Data[[#This Row],[cicilan_per_bulan]]/Raw_Data[[#This Row],[penghasilan_bulanan]]</f>
        <v>7.1250510829587249E-2</v>
      </c>
      <c r="K10" t="s">
        <v>63</v>
      </c>
      <c r="L10" t="s">
        <v>64</v>
      </c>
      <c r="M10" t="s">
        <v>72</v>
      </c>
      <c r="N10" t="s">
        <v>97</v>
      </c>
      <c r="O10" t="s">
        <v>57</v>
      </c>
      <c r="P10" s="2">
        <v>16299000</v>
      </c>
      <c r="Q10" s="2">
        <v>5705000</v>
      </c>
      <c r="R10" t="str">
        <f>IF(Raw_Data[[#This Row],[persen_dp]]&lt;15%,"Low",IF(Raw_Data[[#This Row],[persen_dp]]&gt;25%,"High","Medium"))</f>
        <v>High</v>
      </c>
      <c r="S10" s="3">
        <v>0.35</v>
      </c>
      <c r="T10">
        <v>48</v>
      </c>
      <c r="U10">
        <v>0.14499999999999999</v>
      </c>
      <c r="V10" s="2">
        <v>348700</v>
      </c>
      <c r="W10" s="2">
        <v>16739000</v>
      </c>
      <c r="X10" t="str">
        <f>IF(OR(Raw_Data[[#This Row],[status_pembayaran]]="Macet",Raw_Data[[#This Row],[status_pembayaran]]="Kurang Lancar"),"Non Performing Loan","Performing")</f>
        <v>Performing</v>
      </c>
      <c r="Y10" t="s">
        <v>47</v>
      </c>
      <c r="Z10">
        <v>0</v>
      </c>
      <c r="AA10">
        <v>0</v>
      </c>
      <c r="AB10">
        <v>1</v>
      </c>
      <c r="AC10" t="s">
        <v>66</v>
      </c>
      <c r="AD10">
        <f>IF(Raw_Data[[#This Row],[rasio]]&lt;0.2,1,IF(Raw_Data[[#This Row],[rasio]]&lt;0.3,2,IF(Raw_Data[[#This Row],[rasio]]&lt;0.4,3,4)))</f>
        <v>1</v>
      </c>
      <c r="AE10">
        <f>IF(Raw_Data[[#This Row],[kategori_dp]]="High",1,IF(Raw_Data[[#This Row],[kategori_dp]]="Medium",2,3))</f>
        <v>1</v>
      </c>
      <c r="AF10">
        <f>IF(Raw_Data[[#This Row],[tenor_bulan]]&lt;=24,1,IF(Raw_Data[[#This Row],[tenor_bulan]]&lt;=36,2,IF(Raw_Data[[#This Row],[tenor_bulan]]&lt;=48,3,4)))</f>
        <v>3</v>
      </c>
      <c r="AG10">
        <f>IF(Raw_Data[[#This Row],[jumlah_kali_telat]]=0,0,IF(Raw_Data[[#This Row],[jumlah_kali_telat]]&lt;=2,2,4))</f>
        <v>0</v>
      </c>
      <c r="AH10">
        <f>Raw_Data[[#This Row],[Skor_Rasio]]+Raw_Data[[#This Row],[Skor_DP]]+Raw_Data[[#This Row],[Skor_Tenor]]+Raw_Data[[#This Row],[Skor_Telat]]</f>
        <v>5</v>
      </c>
      <c r="AI10" t="str">
        <f>IF(Raw_Data[[#This Row],[Risk_Score]]&lt;=6,"Low Risk",IF(Raw_Data[[#This Row],[Risk_Score]]&lt;=8,"Medium Risk","High Risk"))</f>
        <v>Low Risk</v>
      </c>
      <c r="AJ10">
        <f ca="1">IFERROR(DATEDIF(Raw_Data[[#This Row],[tanggal_pengajuan]],TODAY(),"m"),"N/A")</f>
        <v>5</v>
      </c>
      <c r="AK10" t="str">
        <f ca="1">IF(ISNUMBER(Raw_Data[[#This Row],[MOB]]),IF(Raw_Data[[#This Row],[MOB]]&lt;6,"0-5 bulan",IF(Raw_Data[[#This Row],[MOB]]&lt;12,"6-11 bulan",IF(Raw_Data[[#This Row],[MOB]]&lt;24,"12-23 bulan","24+ bulan"))),"N/A")</f>
        <v>0-5 bulan</v>
      </c>
    </row>
    <row r="11" spans="1:37" ht="14.25" customHeight="1" x14ac:dyDescent="0.45">
      <c r="A11" t="s">
        <v>98</v>
      </c>
      <c r="B11" s="64">
        <v>46111</v>
      </c>
      <c r="C11" s="1" t="str">
        <f t="shared" si="0"/>
        <v>March</v>
      </c>
      <c r="D11" t="s">
        <v>99</v>
      </c>
      <c r="E11" t="s">
        <v>100</v>
      </c>
      <c r="F11">
        <v>49</v>
      </c>
      <c r="G11" t="s">
        <v>40</v>
      </c>
      <c r="H11" t="s">
        <v>101</v>
      </c>
      <c r="I11" s="2">
        <v>4753000</v>
      </c>
      <c r="J11" s="3">
        <f>Raw_Data[[#This Row],[cicilan_per_bulan]]/Raw_Data[[#This Row],[penghasilan_bulanan]]</f>
        <v>0.23324216284451926</v>
      </c>
      <c r="K11" t="s">
        <v>102</v>
      </c>
      <c r="L11" t="s">
        <v>103</v>
      </c>
      <c r="M11" t="s">
        <v>44</v>
      </c>
      <c r="N11" t="s">
        <v>83</v>
      </c>
      <c r="O11" t="s">
        <v>57</v>
      </c>
      <c r="P11" s="2">
        <v>19364000</v>
      </c>
      <c r="Q11" s="2">
        <v>7746000</v>
      </c>
      <c r="R11" t="str">
        <f>IF(Raw_Data[[#This Row],[persen_dp]]&lt;15%,"Low",IF(Raw_Data[[#This Row],[persen_dp]]&gt;25%,"High","Medium"))</f>
        <v>High</v>
      </c>
      <c r="S11" s="3">
        <v>0.4</v>
      </c>
      <c r="T11">
        <v>12</v>
      </c>
      <c r="U11">
        <v>0.14499999999999999</v>
      </c>
      <c r="V11" s="2">
        <v>1108600</v>
      </c>
      <c r="W11" s="2">
        <v>13303000</v>
      </c>
      <c r="X11" t="str">
        <f>IF(OR(Raw_Data[[#This Row],[status_pembayaran]]="Macet",Raw_Data[[#This Row],[status_pembayaran]]="Kurang Lancar"),"Non Performing Loan","Performing")</f>
        <v>Performing</v>
      </c>
      <c r="Y11" t="s">
        <v>47</v>
      </c>
      <c r="Z11">
        <v>0</v>
      </c>
      <c r="AA11">
        <v>0</v>
      </c>
      <c r="AB11">
        <v>1</v>
      </c>
      <c r="AC11" t="s">
        <v>104</v>
      </c>
      <c r="AD11">
        <f>IF(Raw_Data[[#This Row],[rasio]]&lt;0.2,1,IF(Raw_Data[[#This Row],[rasio]]&lt;0.3,2,IF(Raw_Data[[#This Row],[rasio]]&lt;0.4,3,4)))</f>
        <v>2</v>
      </c>
      <c r="AE11">
        <f>IF(Raw_Data[[#This Row],[kategori_dp]]="High",1,IF(Raw_Data[[#This Row],[kategori_dp]]="Medium",2,3))</f>
        <v>1</v>
      </c>
      <c r="AF11">
        <f>IF(Raw_Data[[#This Row],[tenor_bulan]]&lt;=24,1,IF(Raw_Data[[#This Row],[tenor_bulan]]&lt;=36,2,IF(Raw_Data[[#This Row],[tenor_bulan]]&lt;=48,3,4)))</f>
        <v>1</v>
      </c>
      <c r="AG11">
        <f>IF(Raw_Data[[#This Row],[jumlah_kali_telat]]=0,0,IF(Raw_Data[[#This Row],[jumlah_kali_telat]]&lt;=2,2,4))</f>
        <v>0</v>
      </c>
      <c r="AH11">
        <f>Raw_Data[[#This Row],[Skor_Rasio]]+Raw_Data[[#This Row],[Skor_DP]]+Raw_Data[[#This Row],[Skor_Tenor]]+Raw_Data[[#This Row],[Skor_Telat]]</f>
        <v>4</v>
      </c>
      <c r="AI11" t="str">
        <f>IF(Raw_Data[[#This Row],[Risk_Score]]&lt;=6,"Low Risk",IF(Raw_Data[[#This Row],[Risk_Score]]&lt;=8,"Medium Risk","High Risk"))</f>
        <v>Low Risk</v>
      </c>
      <c r="AJ11">
        <f ca="1">IFERROR(DATEDIF(Raw_Data[[#This Row],[tanggal_pengajuan]],TODAY(),"m"),"N/A")</f>
        <v>6</v>
      </c>
      <c r="AK11" t="str">
        <f ca="1">IF(ISNUMBER(Raw_Data[[#This Row],[MOB]]),IF(Raw_Data[[#This Row],[MOB]]&lt;6,"0-5 bulan",IF(Raw_Data[[#This Row],[MOB]]&lt;12,"6-11 bulan",IF(Raw_Data[[#This Row],[MOB]]&lt;24,"12-23 bulan","24+ bulan"))),"N/A")</f>
        <v>6-11 bulan</v>
      </c>
    </row>
    <row r="12" spans="1:37" ht="14.25" customHeight="1" x14ac:dyDescent="0.45">
      <c r="A12" t="s">
        <v>105</v>
      </c>
      <c r="B12" s="64">
        <v>46134</v>
      </c>
      <c r="C12" s="1" t="str">
        <f t="shared" si="0"/>
        <v>April</v>
      </c>
      <c r="D12" t="s">
        <v>106</v>
      </c>
      <c r="E12" t="s">
        <v>107</v>
      </c>
      <c r="F12">
        <v>33</v>
      </c>
      <c r="G12" t="s">
        <v>40</v>
      </c>
      <c r="H12" t="s">
        <v>108</v>
      </c>
      <c r="I12" s="2">
        <v>4462000</v>
      </c>
      <c r="J12" s="3">
        <f>Raw_Data[[#This Row],[cicilan_per_bulan]]/Raw_Data[[#This Row],[penghasilan_bulanan]]</f>
        <v>0.17832810398924248</v>
      </c>
      <c r="K12" t="s">
        <v>109</v>
      </c>
      <c r="L12" t="s">
        <v>110</v>
      </c>
      <c r="M12" t="s">
        <v>55</v>
      </c>
      <c r="N12" t="s">
        <v>65</v>
      </c>
      <c r="O12" t="s">
        <v>46</v>
      </c>
      <c r="P12" s="2">
        <v>28440000</v>
      </c>
      <c r="Q12" s="2">
        <v>4266000</v>
      </c>
      <c r="R12" t="str">
        <f>IF(Raw_Data[[#This Row],[persen_dp]]&lt;15%,"Low",IF(Raw_Data[[#This Row],[persen_dp]]&gt;25%,"High","Medium"))</f>
        <v>Medium</v>
      </c>
      <c r="S12" s="3">
        <v>0.15</v>
      </c>
      <c r="T12">
        <v>48</v>
      </c>
      <c r="U12">
        <v>0.14499999999999999</v>
      </c>
      <c r="V12" s="2">
        <v>795700</v>
      </c>
      <c r="W12" s="2">
        <v>38196000</v>
      </c>
      <c r="X12" t="str">
        <f>IF(OR(Raw_Data[[#This Row],[status_pembayaran]]="Macet",Raw_Data[[#This Row],[status_pembayaran]]="Kurang Lancar"),"Non Performing Loan","Performing")</f>
        <v>Performing</v>
      </c>
      <c r="Y12" t="s">
        <v>47</v>
      </c>
      <c r="Z12">
        <v>0</v>
      </c>
      <c r="AA12">
        <v>0</v>
      </c>
      <c r="AB12">
        <v>1</v>
      </c>
      <c r="AD12">
        <f>IF(Raw_Data[[#This Row],[rasio]]&lt;0.2,1,IF(Raw_Data[[#This Row],[rasio]]&lt;0.3,2,IF(Raw_Data[[#This Row],[rasio]]&lt;0.4,3,4)))</f>
        <v>1</v>
      </c>
      <c r="AE12">
        <f>IF(Raw_Data[[#This Row],[kategori_dp]]="High",1,IF(Raw_Data[[#This Row],[kategori_dp]]="Medium",2,3))</f>
        <v>2</v>
      </c>
      <c r="AF12">
        <f>IF(Raw_Data[[#This Row],[tenor_bulan]]&lt;=24,1,IF(Raw_Data[[#This Row],[tenor_bulan]]&lt;=36,2,IF(Raw_Data[[#This Row],[tenor_bulan]]&lt;=48,3,4)))</f>
        <v>3</v>
      </c>
      <c r="AG12">
        <f>IF(Raw_Data[[#This Row],[jumlah_kali_telat]]=0,0,IF(Raw_Data[[#This Row],[jumlah_kali_telat]]&lt;=2,2,4))</f>
        <v>0</v>
      </c>
      <c r="AH12">
        <f>Raw_Data[[#This Row],[Skor_Rasio]]+Raw_Data[[#This Row],[Skor_DP]]+Raw_Data[[#This Row],[Skor_Tenor]]+Raw_Data[[#This Row],[Skor_Telat]]</f>
        <v>6</v>
      </c>
      <c r="AI12" t="str">
        <f>IF(Raw_Data[[#This Row],[Risk_Score]]&lt;=6,"Low Risk",IF(Raw_Data[[#This Row],[Risk_Score]]&lt;=8,"Medium Risk","High Risk"))</f>
        <v>Low Risk</v>
      </c>
      <c r="AJ12">
        <f ca="1">IFERROR(DATEDIF(Raw_Data[[#This Row],[tanggal_pengajuan]],TODAY(),"m"),"N/A")</f>
        <v>6</v>
      </c>
      <c r="AK12" t="str">
        <f ca="1">IF(ISNUMBER(Raw_Data[[#This Row],[MOB]]),IF(Raw_Data[[#This Row],[MOB]]&lt;6,"0-5 bulan",IF(Raw_Data[[#This Row],[MOB]]&lt;12,"6-11 bulan",IF(Raw_Data[[#This Row],[MOB]]&lt;24,"12-23 bulan","24+ bulan"))),"N/A")</f>
        <v>6-11 bulan</v>
      </c>
    </row>
    <row r="13" spans="1:37" ht="14.25" customHeight="1" x14ac:dyDescent="0.45">
      <c r="A13" t="s">
        <v>111</v>
      </c>
      <c r="B13" s="64">
        <v>46056</v>
      </c>
      <c r="C13" s="1" t="str">
        <f t="shared" si="0"/>
        <v>February</v>
      </c>
      <c r="D13" t="s">
        <v>112</v>
      </c>
      <c r="E13" t="s">
        <v>113</v>
      </c>
      <c r="F13">
        <v>38</v>
      </c>
      <c r="G13" t="s">
        <v>51</v>
      </c>
      <c r="H13" t="s">
        <v>52</v>
      </c>
      <c r="I13" s="2">
        <v>9064000</v>
      </c>
      <c r="J13" s="3">
        <f>Raw_Data[[#This Row],[cicilan_per_bulan]]/Raw_Data[[#This Row],[penghasilan_bulanan]]</f>
        <v>8.3086937334510155E-2</v>
      </c>
      <c r="K13" t="s">
        <v>114</v>
      </c>
      <c r="L13" t="s">
        <v>115</v>
      </c>
      <c r="M13" t="s">
        <v>55</v>
      </c>
      <c r="N13" t="s">
        <v>65</v>
      </c>
      <c r="O13" t="s">
        <v>46</v>
      </c>
      <c r="P13" s="2">
        <v>29105000</v>
      </c>
      <c r="Q13" s="2">
        <v>2910000</v>
      </c>
      <c r="R13" t="str">
        <f>IF(Raw_Data[[#This Row],[persen_dp]]&lt;15%,"Low",IF(Raw_Data[[#This Row],[persen_dp]]&gt;25%,"High","Medium"))</f>
        <v>Low</v>
      </c>
      <c r="S13" s="3">
        <v>0.1</v>
      </c>
      <c r="T13">
        <v>60</v>
      </c>
      <c r="U13">
        <v>0.14499999999999999</v>
      </c>
      <c r="V13" s="2">
        <v>753100</v>
      </c>
      <c r="W13" s="2">
        <v>45186000</v>
      </c>
      <c r="X13" t="str">
        <f>IF(OR(Raw_Data[[#This Row],[status_pembayaran]]="Macet",Raw_Data[[#This Row],[status_pembayaran]]="Kurang Lancar"),"Non Performing Loan","Performing")</f>
        <v>Performing</v>
      </c>
      <c r="Y13" t="s">
        <v>47</v>
      </c>
      <c r="Z13">
        <v>0</v>
      </c>
      <c r="AA13">
        <v>0</v>
      </c>
      <c r="AB13">
        <v>1</v>
      </c>
      <c r="AD13">
        <f>IF(Raw_Data[[#This Row],[rasio]]&lt;0.2,1,IF(Raw_Data[[#This Row],[rasio]]&lt;0.3,2,IF(Raw_Data[[#This Row],[rasio]]&lt;0.4,3,4)))</f>
        <v>1</v>
      </c>
      <c r="AE13">
        <f>IF(Raw_Data[[#This Row],[kategori_dp]]="High",1,IF(Raw_Data[[#This Row],[kategori_dp]]="Medium",2,3))</f>
        <v>3</v>
      </c>
      <c r="AF13">
        <f>IF(Raw_Data[[#This Row],[tenor_bulan]]&lt;=24,1,IF(Raw_Data[[#This Row],[tenor_bulan]]&lt;=36,2,IF(Raw_Data[[#This Row],[tenor_bulan]]&lt;=48,3,4)))</f>
        <v>4</v>
      </c>
      <c r="AG13">
        <f>IF(Raw_Data[[#This Row],[jumlah_kali_telat]]=0,0,IF(Raw_Data[[#This Row],[jumlah_kali_telat]]&lt;=2,2,4))</f>
        <v>0</v>
      </c>
      <c r="AH13">
        <f>Raw_Data[[#This Row],[Skor_Rasio]]+Raw_Data[[#This Row],[Skor_DP]]+Raw_Data[[#This Row],[Skor_Tenor]]+Raw_Data[[#This Row],[Skor_Telat]]</f>
        <v>8</v>
      </c>
      <c r="AI13" t="str">
        <f>IF(Raw_Data[[#This Row],[Risk_Score]]&lt;=6,"Low Risk",IF(Raw_Data[[#This Row],[Risk_Score]]&lt;=8,"Medium Risk","High Risk"))</f>
        <v>Medium Risk</v>
      </c>
      <c r="AJ13">
        <f ca="1">IFERROR(DATEDIF(Raw_Data[[#This Row],[tanggal_pengajuan]],TODAY(),"m"),"N/A")</f>
        <v>8</v>
      </c>
      <c r="AK13" t="str">
        <f ca="1">IF(ISNUMBER(Raw_Data[[#This Row],[MOB]]),IF(Raw_Data[[#This Row],[MOB]]&lt;6,"0-5 bulan",IF(Raw_Data[[#This Row],[MOB]]&lt;12,"6-11 bulan",IF(Raw_Data[[#This Row],[MOB]]&lt;24,"12-23 bulan","24+ bulan"))),"N/A")</f>
        <v>6-11 bulan</v>
      </c>
    </row>
    <row r="14" spans="1:37" ht="14.25" customHeight="1" x14ac:dyDescent="0.45">
      <c r="A14" t="s">
        <v>116</v>
      </c>
      <c r="B14" s="64">
        <v>46129</v>
      </c>
      <c r="C14" s="1" t="str">
        <f t="shared" si="0"/>
        <v>April</v>
      </c>
      <c r="D14" t="s">
        <v>117</v>
      </c>
      <c r="E14" t="s">
        <v>118</v>
      </c>
      <c r="F14">
        <v>27</v>
      </c>
      <c r="G14" t="s">
        <v>40</v>
      </c>
      <c r="H14" t="s">
        <v>108</v>
      </c>
      <c r="I14" s="2">
        <v>4524000</v>
      </c>
      <c r="J14" s="3">
        <f>Raw_Data[[#This Row],[cicilan_per_bulan]]/Raw_Data[[#This Row],[penghasilan_bulanan]]</f>
        <v>0.23328912466843502</v>
      </c>
      <c r="K14" t="s">
        <v>119</v>
      </c>
      <c r="L14" t="s">
        <v>120</v>
      </c>
      <c r="M14" t="s">
        <v>55</v>
      </c>
      <c r="N14" t="s">
        <v>121</v>
      </c>
      <c r="O14" t="s">
        <v>122</v>
      </c>
      <c r="P14" s="2">
        <v>35301000</v>
      </c>
      <c r="Q14" s="2">
        <v>8825000</v>
      </c>
      <c r="R14" t="str">
        <f>IF(Raw_Data[[#This Row],[persen_dp]]&lt;15%,"Low",IF(Raw_Data[[#This Row],[persen_dp]]&gt;25%,"High","Medium"))</f>
        <v>Medium</v>
      </c>
      <c r="S14" s="3">
        <v>0.25</v>
      </c>
      <c r="T14">
        <v>36</v>
      </c>
      <c r="U14">
        <v>0.14499999999999999</v>
      </c>
      <c r="V14" s="2">
        <v>1055400</v>
      </c>
      <c r="W14" s="2">
        <v>37993000</v>
      </c>
      <c r="X14" t="str">
        <f>IF(OR(Raw_Data[[#This Row],[status_pembayaran]]="Macet",Raw_Data[[#This Row],[status_pembayaran]]="Kurang Lancar"),"Non Performing Loan","Performing")</f>
        <v>Performing</v>
      </c>
      <c r="Y14" t="s">
        <v>47</v>
      </c>
      <c r="Z14">
        <v>0</v>
      </c>
      <c r="AA14">
        <v>0</v>
      </c>
      <c r="AB14">
        <v>1</v>
      </c>
      <c r="AD14">
        <f>IF(Raw_Data[[#This Row],[rasio]]&lt;0.2,1,IF(Raw_Data[[#This Row],[rasio]]&lt;0.3,2,IF(Raw_Data[[#This Row],[rasio]]&lt;0.4,3,4)))</f>
        <v>2</v>
      </c>
      <c r="AE14">
        <f>IF(Raw_Data[[#This Row],[kategori_dp]]="High",1,IF(Raw_Data[[#This Row],[kategori_dp]]="Medium",2,3))</f>
        <v>2</v>
      </c>
      <c r="AF14">
        <f>IF(Raw_Data[[#This Row],[tenor_bulan]]&lt;=24,1,IF(Raw_Data[[#This Row],[tenor_bulan]]&lt;=36,2,IF(Raw_Data[[#This Row],[tenor_bulan]]&lt;=48,3,4)))</f>
        <v>2</v>
      </c>
      <c r="AG14">
        <f>IF(Raw_Data[[#This Row],[jumlah_kali_telat]]=0,0,IF(Raw_Data[[#This Row],[jumlah_kali_telat]]&lt;=2,2,4))</f>
        <v>0</v>
      </c>
      <c r="AH14">
        <f>Raw_Data[[#This Row],[Skor_Rasio]]+Raw_Data[[#This Row],[Skor_DP]]+Raw_Data[[#This Row],[Skor_Tenor]]+Raw_Data[[#This Row],[Skor_Telat]]</f>
        <v>6</v>
      </c>
      <c r="AI14" t="str">
        <f>IF(Raw_Data[[#This Row],[Risk_Score]]&lt;=6,"Low Risk",IF(Raw_Data[[#This Row],[Risk_Score]]&lt;=8,"Medium Risk","High Risk"))</f>
        <v>Low Risk</v>
      </c>
      <c r="AJ14">
        <f ca="1">IFERROR(DATEDIF(Raw_Data[[#This Row],[tanggal_pengajuan]],TODAY(),"m"),"N/A")</f>
        <v>6</v>
      </c>
      <c r="AK14" t="str">
        <f ca="1">IF(ISNUMBER(Raw_Data[[#This Row],[MOB]]),IF(Raw_Data[[#This Row],[MOB]]&lt;6,"0-5 bulan",IF(Raw_Data[[#This Row],[MOB]]&lt;12,"6-11 bulan",IF(Raw_Data[[#This Row],[MOB]]&lt;24,"12-23 bulan","24+ bulan"))),"N/A")</f>
        <v>6-11 bulan</v>
      </c>
    </row>
    <row r="15" spans="1:37" ht="14.25" customHeight="1" x14ac:dyDescent="0.45">
      <c r="A15" t="s">
        <v>123</v>
      </c>
      <c r="B15" s="64">
        <v>46029</v>
      </c>
      <c r="C15" s="1" t="str">
        <f t="shared" si="0"/>
        <v>January</v>
      </c>
      <c r="D15" t="s">
        <v>124</v>
      </c>
      <c r="E15" t="s">
        <v>125</v>
      </c>
      <c r="F15">
        <v>56</v>
      </c>
      <c r="G15" t="s">
        <v>40</v>
      </c>
      <c r="H15" t="s">
        <v>126</v>
      </c>
      <c r="I15" s="2">
        <v>3020000</v>
      </c>
      <c r="J15" s="3">
        <f>Raw_Data[[#This Row],[cicilan_per_bulan]]/Raw_Data[[#This Row],[penghasilan_bulanan]]</f>
        <v>0.19781456953642385</v>
      </c>
      <c r="K15" t="s">
        <v>127</v>
      </c>
      <c r="L15" t="s">
        <v>128</v>
      </c>
      <c r="M15" t="s">
        <v>44</v>
      </c>
      <c r="N15" t="s">
        <v>129</v>
      </c>
      <c r="O15" t="s">
        <v>130</v>
      </c>
      <c r="P15" s="2">
        <v>24447000</v>
      </c>
      <c r="Q15" s="2">
        <v>3667000</v>
      </c>
      <c r="R15" t="str">
        <f>IF(Raw_Data[[#This Row],[persen_dp]]&lt;15%,"Low",IF(Raw_Data[[#This Row],[persen_dp]]&gt;25%,"High","Medium"))</f>
        <v>Medium</v>
      </c>
      <c r="S15" s="3">
        <v>0.15</v>
      </c>
      <c r="T15">
        <v>60</v>
      </c>
      <c r="U15">
        <v>0.14499999999999999</v>
      </c>
      <c r="V15" s="2">
        <v>597400</v>
      </c>
      <c r="W15" s="2">
        <v>35845000</v>
      </c>
      <c r="X15" t="str">
        <f>IF(OR(Raw_Data[[#This Row],[status_pembayaran]]="Macet",Raw_Data[[#This Row],[status_pembayaran]]="Kurang Lancar"),"Non Performing Loan","Performing")</f>
        <v>Performing</v>
      </c>
      <c r="Y15" t="s">
        <v>47</v>
      </c>
      <c r="Z15">
        <v>0</v>
      </c>
      <c r="AA15">
        <v>0</v>
      </c>
      <c r="AB15">
        <v>1</v>
      </c>
      <c r="AC15" t="s">
        <v>58</v>
      </c>
      <c r="AD15">
        <f>IF(Raw_Data[[#This Row],[rasio]]&lt;0.2,1,IF(Raw_Data[[#This Row],[rasio]]&lt;0.3,2,IF(Raw_Data[[#This Row],[rasio]]&lt;0.4,3,4)))</f>
        <v>1</v>
      </c>
      <c r="AE15">
        <f>IF(Raw_Data[[#This Row],[kategori_dp]]="High",1,IF(Raw_Data[[#This Row],[kategori_dp]]="Medium",2,3))</f>
        <v>2</v>
      </c>
      <c r="AF15">
        <f>IF(Raw_Data[[#This Row],[tenor_bulan]]&lt;=24,1,IF(Raw_Data[[#This Row],[tenor_bulan]]&lt;=36,2,IF(Raw_Data[[#This Row],[tenor_bulan]]&lt;=48,3,4)))</f>
        <v>4</v>
      </c>
      <c r="AG15">
        <f>IF(Raw_Data[[#This Row],[jumlah_kali_telat]]=0,0,IF(Raw_Data[[#This Row],[jumlah_kali_telat]]&lt;=2,2,4))</f>
        <v>0</v>
      </c>
      <c r="AH15">
        <f>Raw_Data[[#This Row],[Skor_Rasio]]+Raw_Data[[#This Row],[Skor_DP]]+Raw_Data[[#This Row],[Skor_Tenor]]+Raw_Data[[#This Row],[Skor_Telat]]</f>
        <v>7</v>
      </c>
      <c r="AI15" t="str">
        <f>IF(Raw_Data[[#This Row],[Risk_Score]]&lt;=6,"Low Risk",IF(Raw_Data[[#This Row],[Risk_Score]]&lt;=8,"Medium Risk","High Risk"))</f>
        <v>Medium Risk</v>
      </c>
      <c r="AJ15">
        <f ca="1">IFERROR(DATEDIF(Raw_Data[[#This Row],[tanggal_pengajuan]],TODAY(),"m"),"N/A")</f>
        <v>9</v>
      </c>
      <c r="AK15" t="str">
        <f ca="1">IF(ISNUMBER(Raw_Data[[#This Row],[MOB]]),IF(Raw_Data[[#This Row],[MOB]]&lt;6,"0-5 bulan",IF(Raw_Data[[#This Row],[MOB]]&lt;12,"6-11 bulan",IF(Raw_Data[[#This Row],[MOB]]&lt;24,"12-23 bulan","24+ bulan"))),"N/A")</f>
        <v>6-11 bulan</v>
      </c>
    </row>
    <row r="16" spans="1:37" ht="14.25" customHeight="1" x14ac:dyDescent="0.45">
      <c r="A16" t="s">
        <v>131</v>
      </c>
      <c r="B16" s="64">
        <v>46134</v>
      </c>
      <c r="C16" s="1" t="str">
        <f t="shared" si="0"/>
        <v>April</v>
      </c>
      <c r="D16" t="s">
        <v>132</v>
      </c>
      <c r="E16" t="s">
        <v>133</v>
      </c>
      <c r="F16">
        <v>53</v>
      </c>
      <c r="G16" t="s">
        <v>51</v>
      </c>
      <c r="H16" t="s">
        <v>41</v>
      </c>
      <c r="I16" s="2">
        <v>4964000</v>
      </c>
      <c r="J16" s="3">
        <f>Raw_Data[[#This Row],[cicilan_per_bulan]]/Raw_Data[[#This Row],[penghasilan_bulanan]]</f>
        <v>0.19806607574536664</v>
      </c>
      <c r="K16" t="s">
        <v>91</v>
      </c>
      <c r="L16" t="s">
        <v>92</v>
      </c>
      <c r="M16" t="s">
        <v>72</v>
      </c>
      <c r="N16" t="s">
        <v>73</v>
      </c>
      <c r="O16" t="s">
        <v>46</v>
      </c>
      <c r="P16" s="2">
        <v>20325000</v>
      </c>
      <c r="Q16" s="2">
        <v>2032000</v>
      </c>
      <c r="R16" t="str">
        <f>IF(Raw_Data[[#This Row],[persen_dp]]&lt;15%,"Low",IF(Raw_Data[[#This Row],[persen_dp]]&gt;25%,"High","Medium"))</f>
        <v>Low</v>
      </c>
      <c r="S16" s="3">
        <v>0.1</v>
      </c>
      <c r="T16">
        <v>24</v>
      </c>
      <c r="U16">
        <v>0.14499999999999999</v>
      </c>
      <c r="V16" s="2">
        <v>983200</v>
      </c>
      <c r="W16" s="2">
        <v>23598000</v>
      </c>
      <c r="X16" t="str">
        <f>IF(OR(Raw_Data[[#This Row],[status_pembayaran]]="Macet",Raw_Data[[#This Row],[status_pembayaran]]="Kurang Lancar"),"Non Performing Loan","Performing")</f>
        <v>Performing</v>
      </c>
      <c r="Y16" t="s">
        <v>47</v>
      </c>
      <c r="Z16">
        <v>0</v>
      </c>
      <c r="AA16">
        <v>0</v>
      </c>
      <c r="AB16">
        <v>1</v>
      </c>
      <c r="AD16">
        <f>IF(Raw_Data[[#This Row],[rasio]]&lt;0.2,1,IF(Raw_Data[[#This Row],[rasio]]&lt;0.3,2,IF(Raw_Data[[#This Row],[rasio]]&lt;0.4,3,4)))</f>
        <v>1</v>
      </c>
      <c r="AE16">
        <f>IF(Raw_Data[[#This Row],[kategori_dp]]="High",1,IF(Raw_Data[[#This Row],[kategori_dp]]="Medium",2,3))</f>
        <v>3</v>
      </c>
      <c r="AF16">
        <f>IF(Raw_Data[[#This Row],[tenor_bulan]]&lt;=24,1,IF(Raw_Data[[#This Row],[tenor_bulan]]&lt;=36,2,IF(Raw_Data[[#This Row],[tenor_bulan]]&lt;=48,3,4)))</f>
        <v>1</v>
      </c>
      <c r="AG16">
        <f>IF(Raw_Data[[#This Row],[jumlah_kali_telat]]=0,0,IF(Raw_Data[[#This Row],[jumlah_kali_telat]]&lt;=2,2,4))</f>
        <v>0</v>
      </c>
      <c r="AH16">
        <f>Raw_Data[[#This Row],[Skor_Rasio]]+Raw_Data[[#This Row],[Skor_DP]]+Raw_Data[[#This Row],[Skor_Tenor]]+Raw_Data[[#This Row],[Skor_Telat]]</f>
        <v>5</v>
      </c>
      <c r="AI16" t="str">
        <f>IF(Raw_Data[[#This Row],[Risk_Score]]&lt;=6,"Low Risk",IF(Raw_Data[[#This Row],[Risk_Score]]&lt;=8,"Medium Risk","High Risk"))</f>
        <v>Low Risk</v>
      </c>
      <c r="AJ16">
        <f ca="1">IFERROR(DATEDIF(Raw_Data[[#This Row],[tanggal_pengajuan]],TODAY(),"m"),"N/A")</f>
        <v>6</v>
      </c>
      <c r="AK16" t="str">
        <f ca="1">IF(ISNUMBER(Raw_Data[[#This Row],[MOB]]),IF(Raw_Data[[#This Row],[MOB]]&lt;6,"0-5 bulan",IF(Raw_Data[[#This Row],[MOB]]&lt;12,"6-11 bulan",IF(Raw_Data[[#This Row],[MOB]]&lt;24,"12-23 bulan","24+ bulan"))),"N/A")</f>
        <v>6-11 bulan</v>
      </c>
    </row>
    <row r="17" spans="1:37" ht="14.25" customHeight="1" x14ac:dyDescent="0.45">
      <c r="A17" t="s">
        <v>134</v>
      </c>
      <c r="B17" s="64">
        <v>46128</v>
      </c>
      <c r="C17" s="1" t="str">
        <f t="shared" si="0"/>
        <v>April</v>
      </c>
      <c r="D17" t="s">
        <v>135</v>
      </c>
      <c r="E17" t="s">
        <v>136</v>
      </c>
      <c r="F17">
        <v>40</v>
      </c>
      <c r="G17" t="s">
        <v>40</v>
      </c>
      <c r="H17" t="s">
        <v>52</v>
      </c>
      <c r="I17" s="2">
        <v>6500000</v>
      </c>
      <c r="J17" s="3">
        <f>Raw_Data[[#This Row],[cicilan_per_bulan]]/Raw_Data[[#This Row],[penghasilan_bulanan]]</f>
        <v>0.24701538461538461</v>
      </c>
      <c r="K17" t="s">
        <v>109</v>
      </c>
      <c r="L17" t="s">
        <v>110</v>
      </c>
      <c r="M17" t="s">
        <v>55</v>
      </c>
      <c r="N17" t="s">
        <v>56</v>
      </c>
      <c r="O17" t="s">
        <v>57</v>
      </c>
      <c r="P17" s="2">
        <v>18697000</v>
      </c>
      <c r="Q17" s="2">
        <v>1870000</v>
      </c>
      <c r="R17" t="str">
        <f>IF(Raw_Data[[#This Row],[persen_dp]]&lt;15%,"Low",IF(Raw_Data[[#This Row],[persen_dp]]&gt;25%,"High","Medium"))</f>
        <v>Low</v>
      </c>
      <c r="S17" s="3">
        <v>0.1</v>
      </c>
      <c r="T17">
        <v>12</v>
      </c>
      <c r="U17">
        <v>0.14499999999999999</v>
      </c>
      <c r="V17" s="2">
        <v>1605600</v>
      </c>
      <c r="W17" s="2">
        <v>19267000</v>
      </c>
      <c r="X17" t="str">
        <f>IF(OR(Raw_Data[[#This Row],[status_pembayaran]]="Macet",Raw_Data[[#This Row],[status_pembayaran]]="Kurang Lancar"),"Non Performing Loan","Performing")</f>
        <v>Performing</v>
      </c>
      <c r="Y17" t="s">
        <v>47</v>
      </c>
      <c r="Z17">
        <v>0</v>
      </c>
      <c r="AA17">
        <v>0</v>
      </c>
      <c r="AB17">
        <v>1</v>
      </c>
      <c r="AC17" t="s">
        <v>137</v>
      </c>
      <c r="AD17">
        <f>IF(Raw_Data[[#This Row],[rasio]]&lt;0.2,1,IF(Raw_Data[[#This Row],[rasio]]&lt;0.3,2,IF(Raw_Data[[#This Row],[rasio]]&lt;0.4,3,4)))</f>
        <v>2</v>
      </c>
      <c r="AE17">
        <f>IF(Raw_Data[[#This Row],[kategori_dp]]="High",1,IF(Raw_Data[[#This Row],[kategori_dp]]="Medium",2,3))</f>
        <v>3</v>
      </c>
      <c r="AF17">
        <f>IF(Raw_Data[[#This Row],[tenor_bulan]]&lt;=24,1,IF(Raw_Data[[#This Row],[tenor_bulan]]&lt;=36,2,IF(Raw_Data[[#This Row],[tenor_bulan]]&lt;=48,3,4)))</f>
        <v>1</v>
      </c>
      <c r="AG17">
        <f>IF(Raw_Data[[#This Row],[jumlah_kali_telat]]=0,0,IF(Raw_Data[[#This Row],[jumlah_kali_telat]]&lt;=2,2,4))</f>
        <v>0</v>
      </c>
      <c r="AH17">
        <f>Raw_Data[[#This Row],[Skor_Rasio]]+Raw_Data[[#This Row],[Skor_DP]]+Raw_Data[[#This Row],[Skor_Tenor]]+Raw_Data[[#This Row],[Skor_Telat]]</f>
        <v>6</v>
      </c>
      <c r="AI17" t="str">
        <f>IF(Raw_Data[[#This Row],[Risk_Score]]&lt;=6,"Low Risk",IF(Raw_Data[[#This Row],[Risk_Score]]&lt;=8,"Medium Risk","High Risk"))</f>
        <v>Low Risk</v>
      </c>
      <c r="AJ17">
        <f ca="1">IFERROR(DATEDIF(Raw_Data[[#This Row],[tanggal_pengajuan]],TODAY(),"m"),"N/A")</f>
        <v>6</v>
      </c>
      <c r="AK17" t="str">
        <f ca="1">IF(ISNUMBER(Raw_Data[[#This Row],[MOB]]),IF(Raw_Data[[#This Row],[MOB]]&lt;6,"0-5 bulan",IF(Raw_Data[[#This Row],[MOB]]&lt;12,"6-11 bulan",IF(Raw_Data[[#This Row],[MOB]]&lt;24,"12-23 bulan","24+ bulan"))),"N/A")</f>
        <v>6-11 bulan</v>
      </c>
    </row>
    <row r="18" spans="1:37" ht="14.25" customHeight="1" x14ac:dyDescent="0.45">
      <c r="A18" t="s">
        <v>138</v>
      </c>
      <c r="B18" s="64">
        <v>46296</v>
      </c>
      <c r="C18" s="1" t="str">
        <f t="shared" si="0"/>
        <v>October</v>
      </c>
      <c r="D18" t="s">
        <v>139</v>
      </c>
      <c r="E18" t="s">
        <v>140</v>
      </c>
      <c r="F18">
        <v>53</v>
      </c>
      <c r="G18" t="s">
        <v>51</v>
      </c>
      <c r="H18" t="s">
        <v>96</v>
      </c>
      <c r="I18" s="2">
        <v>6377000</v>
      </c>
      <c r="J18" s="3">
        <f>Raw_Data[[#This Row],[cicilan_per_bulan]]/Raw_Data[[#This Row],[penghasilan_bulanan]]</f>
        <v>7.3310334012858705E-2</v>
      </c>
      <c r="K18" t="s">
        <v>81</v>
      </c>
      <c r="L18" t="s">
        <v>82</v>
      </c>
      <c r="M18" t="s">
        <v>55</v>
      </c>
      <c r="N18" t="s">
        <v>141</v>
      </c>
      <c r="O18" t="s">
        <v>46</v>
      </c>
      <c r="P18" s="2">
        <v>23229000</v>
      </c>
      <c r="Q18" s="2">
        <v>6969000</v>
      </c>
      <c r="R18" t="str">
        <f>IF(Raw_Data[[#This Row],[persen_dp]]&lt;15%,"Low",IF(Raw_Data[[#This Row],[persen_dp]]&gt;25%,"High","Medium"))</f>
        <v>High</v>
      </c>
      <c r="S18" s="3">
        <v>0.3</v>
      </c>
      <c r="T18">
        <v>60</v>
      </c>
      <c r="U18">
        <v>0.14499999999999999</v>
      </c>
      <c r="V18" s="2">
        <v>467500</v>
      </c>
      <c r="W18" s="2">
        <v>28048000</v>
      </c>
      <c r="X18" t="str">
        <f>IF(OR(Raw_Data[[#This Row],[status_pembayaran]]="Macet",Raw_Data[[#This Row],[status_pembayaran]]="Kurang Lancar"),"Non Performing Loan","Performing")</f>
        <v>Performing</v>
      </c>
      <c r="Y18" t="s">
        <v>47</v>
      </c>
      <c r="Z18">
        <v>0</v>
      </c>
      <c r="AA18">
        <v>0</v>
      </c>
      <c r="AB18">
        <v>1</v>
      </c>
      <c r="AC18" t="s">
        <v>58</v>
      </c>
      <c r="AD18">
        <f>IF(Raw_Data[[#This Row],[rasio]]&lt;0.2,1,IF(Raw_Data[[#This Row],[rasio]]&lt;0.3,2,IF(Raw_Data[[#This Row],[rasio]]&lt;0.4,3,4)))</f>
        <v>1</v>
      </c>
      <c r="AE18">
        <f>IF(Raw_Data[[#This Row],[kategori_dp]]="High",1,IF(Raw_Data[[#This Row],[kategori_dp]]="Medium",2,3))</f>
        <v>1</v>
      </c>
      <c r="AF18">
        <f>IF(Raw_Data[[#This Row],[tenor_bulan]]&lt;=24,1,IF(Raw_Data[[#This Row],[tenor_bulan]]&lt;=36,2,IF(Raw_Data[[#This Row],[tenor_bulan]]&lt;=48,3,4)))</f>
        <v>4</v>
      </c>
      <c r="AG18">
        <f>IF(Raw_Data[[#This Row],[jumlah_kali_telat]]=0,0,IF(Raw_Data[[#This Row],[jumlah_kali_telat]]&lt;=2,2,4))</f>
        <v>0</v>
      </c>
      <c r="AH18">
        <f>Raw_Data[[#This Row],[Skor_Rasio]]+Raw_Data[[#This Row],[Skor_DP]]+Raw_Data[[#This Row],[Skor_Tenor]]+Raw_Data[[#This Row],[Skor_Telat]]</f>
        <v>6</v>
      </c>
      <c r="AI18" t="str">
        <f>IF(Raw_Data[[#This Row],[Risk_Score]]&lt;=6,"Low Risk",IF(Raw_Data[[#This Row],[Risk_Score]]&lt;=8,"Medium Risk","High Risk"))</f>
        <v>Low Risk</v>
      </c>
      <c r="AJ18">
        <f ca="1">IFERROR(DATEDIF(Raw_Data[[#This Row],[tanggal_pengajuan]],TODAY(),"m"),"N/A")</f>
        <v>0</v>
      </c>
      <c r="AK18" t="str">
        <f ca="1">IF(ISNUMBER(Raw_Data[[#This Row],[MOB]]),IF(Raw_Data[[#This Row],[MOB]]&lt;6,"0-5 bulan",IF(Raw_Data[[#This Row],[MOB]]&lt;12,"6-11 bulan",IF(Raw_Data[[#This Row],[MOB]]&lt;24,"12-23 bulan","24+ bulan"))),"N/A")</f>
        <v>0-5 bulan</v>
      </c>
    </row>
    <row r="19" spans="1:37" ht="14.25" customHeight="1" x14ac:dyDescent="0.45">
      <c r="A19" t="s">
        <v>142</v>
      </c>
      <c r="B19" s="64">
        <v>46107</v>
      </c>
      <c r="C19" s="1" t="str">
        <f t="shared" si="0"/>
        <v>March</v>
      </c>
      <c r="D19" t="s">
        <v>143</v>
      </c>
      <c r="E19" t="s">
        <v>144</v>
      </c>
      <c r="F19">
        <v>55</v>
      </c>
      <c r="G19" t="s">
        <v>40</v>
      </c>
      <c r="H19" t="s">
        <v>52</v>
      </c>
      <c r="I19" s="2">
        <v>13602000</v>
      </c>
      <c r="J19" s="3">
        <f>Raw_Data[[#This Row],[cicilan_per_bulan]]/Raw_Data[[#This Row],[penghasilan_bulanan]]</f>
        <v>7.8856050580796935E-2</v>
      </c>
      <c r="K19" t="s">
        <v>145</v>
      </c>
      <c r="L19" t="s">
        <v>146</v>
      </c>
      <c r="M19" t="s">
        <v>55</v>
      </c>
      <c r="N19" t="s">
        <v>147</v>
      </c>
      <c r="O19" t="s">
        <v>148</v>
      </c>
      <c r="P19" s="2">
        <v>30700000</v>
      </c>
      <c r="Q19" s="2">
        <v>10745000</v>
      </c>
      <c r="R19" t="str">
        <f>IF(Raw_Data[[#This Row],[persen_dp]]&lt;15%,"Low",IF(Raw_Data[[#This Row],[persen_dp]]&gt;25%,"High","Medium"))</f>
        <v>High</v>
      </c>
      <c r="S19" s="3">
        <v>0.35</v>
      </c>
      <c r="T19">
        <v>24</v>
      </c>
      <c r="U19">
        <v>0.14499999999999999</v>
      </c>
      <c r="V19" s="2">
        <v>1072600</v>
      </c>
      <c r="W19" s="2">
        <v>25742000</v>
      </c>
      <c r="X19" t="str">
        <f>IF(OR(Raw_Data[[#This Row],[status_pembayaran]]="Macet",Raw_Data[[#This Row],[status_pembayaran]]="Kurang Lancar"),"Non Performing Loan","Performing")</f>
        <v>Performing</v>
      </c>
      <c r="Y19" t="s">
        <v>47</v>
      </c>
      <c r="Z19">
        <v>0</v>
      </c>
      <c r="AA19">
        <v>0</v>
      </c>
      <c r="AB19">
        <v>1</v>
      </c>
      <c r="AD19">
        <f>IF(Raw_Data[[#This Row],[rasio]]&lt;0.2,1,IF(Raw_Data[[#This Row],[rasio]]&lt;0.3,2,IF(Raw_Data[[#This Row],[rasio]]&lt;0.4,3,4)))</f>
        <v>1</v>
      </c>
      <c r="AE19">
        <f>IF(Raw_Data[[#This Row],[kategori_dp]]="High",1,IF(Raw_Data[[#This Row],[kategori_dp]]="Medium",2,3))</f>
        <v>1</v>
      </c>
      <c r="AF19">
        <f>IF(Raw_Data[[#This Row],[tenor_bulan]]&lt;=24,1,IF(Raw_Data[[#This Row],[tenor_bulan]]&lt;=36,2,IF(Raw_Data[[#This Row],[tenor_bulan]]&lt;=48,3,4)))</f>
        <v>1</v>
      </c>
      <c r="AG19">
        <f>IF(Raw_Data[[#This Row],[jumlah_kali_telat]]=0,0,IF(Raw_Data[[#This Row],[jumlah_kali_telat]]&lt;=2,2,4))</f>
        <v>0</v>
      </c>
      <c r="AH19">
        <f>Raw_Data[[#This Row],[Skor_Rasio]]+Raw_Data[[#This Row],[Skor_DP]]+Raw_Data[[#This Row],[Skor_Tenor]]+Raw_Data[[#This Row],[Skor_Telat]]</f>
        <v>3</v>
      </c>
      <c r="AI19" t="str">
        <f>IF(Raw_Data[[#This Row],[Risk_Score]]&lt;=6,"Low Risk",IF(Raw_Data[[#This Row],[Risk_Score]]&lt;=8,"Medium Risk","High Risk"))</f>
        <v>Low Risk</v>
      </c>
      <c r="AJ19">
        <f ca="1">IFERROR(DATEDIF(Raw_Data[[#This Row],[tanggal_pengajuan]],TODAY(),"m"),"N/A")</f>
        <v>6</v>
      </c>
      <c r="AK19" t="str">
        <f ca="1">IF(ISNUMBER(Raw_Data[[#This Row],[MOB]]),IF(Raw_Data[[#This Row],[MOB]]&lt;6,"0-5 bulan",IF(Raw_Data[[#This Row],[MOB]]&lt;12,"6-11 bulan",IF(Raw_Data[[#This Row],[MOB]]&lt;24,"12-23 bulan","24+ bulan"))),"N/A")</f>
        <v>6-11 bulan</v>
      </c>
    </row>
    <row r="20" spans="1:37" ht="14.25" customHeight="1" x14ac:dyDescent="0.45">
      <c r="A20" t="s">
        <v>149</v>
      </c>
      <c r="B20" s="64">
        <v>46113</v>
      </c>
      <c r="C20" s="1" t="str">
        <f t="shared" si="0"/>
        <v>April</v>
      </c>
      <c r="D20" t="s">
        <v>150</v>
      </c>
      <c r="E20" t="s">
        <v>151</v>
      </c>
      <c r="F20">
        <v>45</v>
      </c>
      <c r="G20" t="s">
        <v>40</v>
      </c>
      <c r="H20" t="s">
        <v>152</v>
      </c>
      <c r="I20" s="2">
        <v>2677000</v>
      </c>
      <c r="J20" s="3">
        <f>Raw_Data[[#This Row],[cicilan_per_bulan]]/Raw_Data[[#This Row],[penghasilan_bulanan]]</f>
        <v>0.43115427717594323</v>
      </c>
      <c r="K20" t="s">
        <v>153</v>
      </c>
      <c r="L20" t="s">
        <v>154</v>
      </c>
      <c r="M20" t="s">
        <v>44</v>
      </c>
      <c r="N20" t="s">
        <v>45</v>
      </c>
      <c r="O20" t="s">
        <v>46</v>
      </c>
      <c r="P20" s="2">
        <v>24378000</v>
      </c>
      <c r="Q20" s="2">
        <v>7313000</v>
      </c>
      <c r="R20" t="str">
        <f>IF(Raw_Data[[#This Row],[persen_dp]]&lt;15%,"Low",IF(Raw_Data[[#This Row],[persen_dp]]&gt;25%,"High","Medium"))</f>
        <v>High</v>
      </c>
      <c r="S20" s="3">
        <v>0.3</v>
      </c>
      <c r="T20">
        <v>18</v>
      </c>
      <c r="U20">
        <v>0.14499999999999999</v>
      </c>
      <c r="V20" s="2">
        <v>1154200</v>
      </c>
      <c r="W20" s="2">
        <v>20776000</v>
      </c>
      <c r="X20" t="str">
        <f>IF(OR(Raw_Data[[#This Row],[status_pembayaran]]="Macet",Raw_Data[[#This Row],[status_pembayaran]]="Kurang Lancar"),"Non Performing Loan","Performing")</f>
        <v>Performing</v>
      </c>
      <c r="Y20" t="s">
        <v>47</v>
      </c>
      <c r="Z20">
        <v>0</v>
      </c>
      <c r="AA20">
        <v>0</v>
      </c>
      <c r="AB20">
        <v>1</v>
      </c>
      <c r="AC20" t="s">
        <v>66</v>
      </c>
      <c r="AD20">
        <f>IF(Raw_Data[[#This Row],[rasio]]&lt;0.2,1,IF(Raw_Data[[#This Row],[rasio]]&lt;0.3,2,IF(Raw_Data[[#This Row],[rasio]]&lt;0.4,3,4)))</f>
        <v>4</v>
      </c>
      <c r="AE20">
        <f>IF(Raw_Data[[#This Row],[kategori_dp]]="High",1,IF(Raw_Data[[#This Row],[kategori_dp]]="Medium",2,3))</f>
        <v>1</v>
      </c>
      <c r="AF20">
        <f>IF(Raw_Data[[#This Row],[tenor_bulan]]&lt;=24,1,IF(Raw_Data[[#This Row],[tenor_bulan]]&lt;=36,2,IF(Raw_Data[[#This Row],[tenor_bulan]]&lt;=48,3,4)))</f>
        <v>1</v>
      </c>
      <c r="AG20">
        <f>IF(Raw_Data[[#This Row],[jumlah_kali_telat]]=0,0,IF(Raw_Data[[#This Row],[jumlah_kali_telat]]&lt;=2,2,4))</f>
        <v>0</v>
      </c>
      <c r="AH20">
        <f>Raw_Data[[#This Row],[Skor_Rasio]]+Raw_Data[[#This Row],[Skor_DP]]+Raw_Data[[#This Row],[Skor_Tenor]]+Raw_Data[[#This Row],[Skor_Telat]]</f>
        <v>6</v>
      </c>
      <c r="AI20" t="str">
        <f>IF(Raw_Data[[#This Row],[Risk_Score]]&lt;=6,"Low Risk",IF(Raw_Data[[#This Row],[Risk_Score]]&lt;=8,"Medium Risk","High Risk"))</f>
        <v>Low Risk</v>
      </c>
      <c r="AJ20">
        <f ca="1">IFERROR(DATEDIF(Raw_Data[[#This Row],[tanggal_pengajuan]],TODAY(),"m"),"N/A")</f>
        <v>6</v>
      </c>
      <c r="AK20" t="str">
        <f ca="1">IF(ISNUMBER(Raw_Data[[#This Row],[MOB]]),IF(Raw_Data[[#This Row],[MOB]]&lt;6,"0-5 bulan",IF(Raw_Data[[#This Row],[MOB]]&lt;12,"6-11 bulan",IF(Raw_Data[[#This Row],[MOB]]&lt;24,"12-23 bulan","24+ bulan"))),"N/A")</f>
        <v>6-11 bulan</v>
      </c>
    </row>
    <row r="21" spans="1:37" ht="14.25" customHeight="1" x14ac:dyDescent="0.45">
      <c r="A21" t="s">
        <v>155</v>
      </c>
      <c r="B21" s="64">
        <v>46161</v>
      </c>
      <c r="C21" s="1" t="str">
        <f t="shared" si="0"/>
        <v>May</v>
      </c>
      <c r="D21" t="s">
        <v>156</v>
      </c>
      <c r="E21" t="s">
        <v>157</v>
      </c>
      <c r="F21">
        <v>51</v>
      </c>
      <c r="G21" t="s">
        <v>51</v>
      </c>
      <c r="H21" t="s">
        <v>90</v>
      </c>
      <c r="I21" s="2">
        <v>5715000</v>
      </c>
      <c r="J21" s="3">
        <f>Raw_Data[[#This Row],[cicilan_per_bulan]]/Raw_Data[[#This Row],[penghasilan_bulanan]]</f>
        <v>0.10460192475940508</v>
      </c>
      <c r="K21" t="s">
        <v>109</v>
      </c>
      <c r="L21" t="s">
        <v>110</v>
      </c>
      <c r="M21" t="s">
        <v>44</v>
      </c>
      <c r="N21" t="s">
        <v>158</v>
      </c>
      <c r="O21" t="s">
        <v>159</v>
      </c>
      <c r="P21" s="2">
        <v>31992000</v>
      </c>
      <c r="Q21" s="2">
        <v>11197000</v>
      </c>
      <c r="R21" t="str">
        <f>IF(Raw_Data[[#This Row],[persen_dp]]&lt;15%,"Low",IF(Raw_Data[[#This Row],[persen_dp]]&gt;25%,"High","Medium"))</f>
        <v>High</v>
      </c>
      <c r="S21" s="3">
        <v>0.35</v>
      </c>
      <c r="T21">
        <v>60</v>
      </c>
      <c r="U21">
        <v>0.14499999999999999</v>
      </c>
      <c r="V21" s="2">
        <v>597800</v>
      </c>
      <c r="W21" s="2">
        <v>35871000</v>
      </c>
      <c r="X21" t="str">
        <f>IF(OR(Raw_Data[[#This Row],[status_pembayaran]]="Macet",Raw_Data[[#This Row],[status_pembayaran]]="Kurang Lancar"),"Non Performing Loan","Performing")</f>
        <v>Performing</v>
      </c>
      <c r="Y21" t="s">
        <v>47</v>
      </c>
      <c r="Z21">
        <v>0</v>
      </c>
      <c r="AA21">
        <v>0</v>
      </c>
      <c r="AB21">
        <v>1</v>
      </c>
      <c r="AC21" t="s">
        <v>137</v>
      </c>
      <c r="AD21">
        <f>IF(Raw_Data[[#This Row],[rasio]]&lt;0.2,1,IF(Raw_Data[[#This Row],[rasio]]&lt;0.3,2,IF(Raw_Data[[#This Row],[rasio]]&lt;0.4,3,4)))</f>
        <v>1</v>
      </c>
      <c r="AE21">
        <f>IF(Raw_Data[[#This Row],[kategori_dp]]="High",1,IF(Raw_Data[[#This Row],[kategori_dp]]="Medium",2,3))</f>
        <v>1</v>
      </c>
      <c r="AF21">
        <f>IF(Raw_Data[[#This Row],[tenor_bulan]]&lt;=24,1,IF(Raw_Data[[#This Row],[tenor_bulan]]&lt;=36,2,IF(Raw_Data[[#This Row],[tenor_bulan]]&lt;=48,3,4)))</f>
        <v>4</v>
      </c>
      <c r="AG21">
        <f>IF(Raw_Data[[#This Row],[jumlah_kali_telat]]=0,0,IF(Raw_Data[[#This Row],[jumlah_kali_telat]]&lt;=2,2,4))</f>
        <v>0</v>
      </c>
      <c r="AH21">
        <f>Raw_Data[[#This Row],[Skor_Rasio]]+Raw_Data[[#This Row],[Skor_DP]]+Raw_Data[[#This Row],[Skor_Tenor]]+Raw_Data[[#This Row],[Skor_Telat]]</f>
        <v>6</v>
      </c>
      <c r="AI21" t="str">
        <f>IF(Raw_Data[[#This Row],[Risk_Score]]&lt;=6,"Low Risk",IF(Raw_Data[[#This Row],[Risk_Score]]&lt;=8,"Medium Risk","High Risk"))</f>
        <v>Low Risk</v>
      </c>
      <c r="AJ21">
        <f ca="1">IFERROR(DATEDIF(Raw_Data[[#This Row],[tanggal_pengajuan]],TODAY(),"m"),"N/A")</f>
        <v>5</v>
      </c>
      <c r="AK21" t="str">
        <f ca="1">IF(ISNUMBER(Raw_Data[[#This Row],[MOB]]),IF(Raw_Data[[#This Row],[MOB]]&lt;6,"0-5 bulan",IF(Raw_Data[[#This Row],[MOB]]&lt;12,"6-11 bulan",IF(Raw_Data[[#This Row],[MOB]]&lt;24,"12-23 bulan","24+ bulan"))),"N/A")</f>
        <v>0-5 bulan</v>
      </c>
    </row>
    <row r="22" spans="1:37" ht="14.25" customHeight="1" x14ac:dyDescent="0.45">
      <c r="A22" t="s">
        <v>160</v>
      </c>
      <c r="B22" s="64">
        <v>46032</v>
      </c>
      <c r="C22" s="1" t="str">
        <f t="shared" si="0"/>
        <v>January</v>
      </c>
      <c r="D22" t="s">
        <v>161</v>
      </c>
      <c r="E22" t="s">
        <v>162</v>
      </c>
      <c r="F22">
        <v>21</v>
      </c>
      <c r="G22" t="s">
        <v>51</v>
      </c>
      <c r="H22" t="s">
        <v>41</v>
      </c>
      <c r="I22" s="2">
        <v>4813000</v>
      </c>
      <c r="J22" s="3">
        <f>Raw_Data[[#This Row],[cicilan_per_bulan]]/Raw_Data[[#This Row],[penghasilan_bulanan]]</f>
        <v>0.30340743818824017</v>
      </c>
      <c r="K22" t="s">
        <v>63</v>
      </c>
      <c r="L22" t="s">
        <v>64</v>
      </c>
      <c r="M22" t="s">
        <v>44</v>
      </c>
      <c r="N22" t="s">
        <v>163</v>
      </c>
      <c r="O22" t="s">
        <v>46</v>
      </c>
      <c r="P22" s="2">
        <v>30843000</v>
      </c>
      <c r="Q22" s="2">
        <v>9253000</v>
      </c>
      <c r="R22" t="str">
        <f>IF(Raw_Data[[#This Row],[persen_dp]]&lt;15%,"Low",IF(Raw_Data[[#This Row],[persen_dp]]&gt;25%,"High","Medium"))</f>
        <v>High</v>
      </c>
      <c r="S22" s="3">
        <v>0.3</v>
      </c>
      <c r="T22">
        <v>18</v>
      </c>
      <c r="U22">
        <v>0.14499999999999999</v>
      </c>
      <c r="V22" s="2">
        <v>1460300</v>
      </c>
      <c r="W22" s="2">
        <v>26286000</v>
      </c>
      <c r="X22" t="str">
        <f>IF(OR(Raw_Data[[#This Row],[status_pembayaran]]="Macet",Raw_Data[[#This Row],[status_pembayaran]]="Kurang Lancar"),"Non Performing Loan","Performing")</f>
        <v>Performing</v>
      </c>
      <c r="Y22" t="s">
        <v>47</v>
      </c>
      <c r="Z22">
        <v>0</v>
      </c>
      <c r="AA22">
        <v>0</v>
      </c>
      <c r="AB22">
        <v>1</v>
      </c>
      <c r="AD22">
        <f>IF(Raw_Data[[#This Row],[rasio]]&lt;0.2,1,IF(Raw_Data[[#This Row],[rasio]]&lt;0.3,2,IF(Raw_Data[[#This Row],[rasio]]&lt;0.4,3,4)))</f>
        <v>3</v>
      </c>
      <c r="AE22">
        <f>IF(Raw_Data[[#This Row],[kategori_dp]]="High",1,IF(Raw_Data[[#This Row],[kategori_dp]]="Medium",2,3))</f>
        <v>1</v>
      </c>
      <c r="AF22">
        <f>IF(Raw_Data[[#This Row],[tenor_bulan]]&lt;=24,1,IF(Raw_Data[[#This Row],[tenor_bulan]]&lt;=36,2,IF(Raw_Data[[#This Row],[tenor_bulan]]&lt;=48,3,4)))</f>
        <v>1</v>
      </c>
      <c r="AG22">
        <f>IF(Raw_Data[[#This Row],[jumlah_kali_telat]]=0,0,IF(Raw_Data[[#This Row],[jumlah_kali_telat]]&lt;=2,2,4))</f>
        <v>0</v>
      </c>
      <c r="AH22">
        <f>Raw_Data[[#This Row],[Skor_Rasio]]+Raw_Data[[#This Row],[Skor_DP]]+Raw_Data[[#This Row],[Skor_Tenor]]+Raw_Data[[#This Row],[Skor_Telat]]</f>
        <v>5</v>
      </c>
      <c r="AI22" t="str">
        <f>IF(Raw_Data[[#This Row],[Risk_Score]]&lt;=6,"Low Risk",IF(Raw_Data[[#This Row],[Risk_Score]]&lt;=8,"Medium Risk","High Risk"))</f>
        <v>Low Risk</v>
      </c>
      <c r="AJ22">
        <f ca="1">IFERROR(DATEDIF(Raw_Data[[#This Row],[tanggal_pengajuan]],TODAY(),"m"),"N/A")</f>
        <v>9</v>
      </c>
      <c r="AK22" t="str">
        <f ca="1">IF(ISNUMBER(Raw_Data[[#This Row],[MOB]]),IF(Raw_Data[[#This Row],[MOB]]&lt;6,"0-5 bulan",IF(Raw_Data[[#This Row],[MOB]]&lt;12,"6-11 bulan",IF(Raw_Data[[#This Row],[MOB]]&lt;24,"12-23 bulan","24+ bulan"))),"N/A")</f>
        <v>6-11 bulan</v>
      </c>
    </row>
    <row r="23" spans="1:37" ht="14.25" customHeight="1" x14ac:dyDescent="0.45">
      <c r="A23" t="s">
        <v>164</v>
      </c>
      <c r="B23" s="64">
        <v>46115</v>
      </c>
      <c r="C23" s="1" t="str">
        <f t="shared" si="0"/>
        <v>April</v>
      </c>
      <c r="D23" t="s">
        <v>165</v>
      </c>
      <c r="E23" t="s">
        <v>166</v>
      </c>
      <c r="F23">
        <v>50</v>
      </c>
      <c r="G23" t="s">
        <v>51</v>
      </c>
      <c r="H23" t="s">
        <v>41</v>
      </c>
      <c r="I23" s="2">
        <v>7745000</v>
      </c>
      <c r="J23" s="3">
        <f>Raw_Data[[#This Row],[cicilan_per_bulan]]/Raw_Data[[#This Row],[penghasilan_bulanan]]</f>
        <v>0.10622336991607488</v>
      </c>
      <c r="K23" t="s">
        <v>167</v>
      </c>
      <c r="L23" t="s">
        <v>110</v>
      </c>
      <c r="M23" t="s">
        <v>44</v>
      </c>
      <c r="N23" t="s">
        <v>158</v>
      </c>
      <c r="O23" t="s">
        <v>159</v>
      </c>
      <c r="P23" s="2">
        <v>31754000</v>
      </c>
      <c r="Q23" s="2">
        <v>11114000</v>
      </c>
      <c r="R23" t="str">
        <f>IF(Raw_Data[[#This Row],[persen_dp]]&lt;15%,"Low",IF(Raw_Data[[#This Row],[persen_dp]]&gt;25%,"High","Medium"))</f>
        <v>High</v>
      </c>
      <c r="S23" s="3">
        <v>0.35</v>
      </c>
      <c r="T23">
        <v>36</v>
      </c>
      <c r="U23">
        <v>0.14499999999999999</v>
      </c>
      <c r="V23" s="2">
        <v>822700</v>
      </c>
      <c r="W23" s="2">
        <v>29619000</v>
      </c>
      <c r="X23" t="str">
        <f>IF(OR(Raw_Data[[#This Row],[status_pembayaran]]="Macet",Raw_Data[[#This Row],[status_pembayaran]]="Kurang Lancar"),"Non Performing Loan","Performing")</f>
        <v>Performing</v>
      </c>
      <c r="Y23" t="s">
        <v>47</v>
      </c>
      <c r="Z23">
        <v>0</v>
      </c>
      <c r="AA23">
        <v>0</v>
      </c>
      <c r="AB23">
        <v>1</v>
      </c>
      <c r="AC23" t="s">
        <v>58</v>
      </c>
      <c r="AD23">
        <f>IF(Raw_Data[[#This Row],[rasio]]&lt;0.2,1,IF(Raw_Data[[#This Row],[rasio]]&lt;0.3,2,IF(Raw_Data[[#This Row],[rasio]]&lt;0.4,3,4)))</f>
        <v>1</v>
      </c>
      <c r="AE23">
        <f>IF(Raw_Data[[#This Row],[kategori_dp]]="High",1,IF(Raw_Data[[#This Row],[kategori_dp]]="Medium",2,3))</f>
        <v>1</v>
      </c>
      <c r="AF23">
        <f>IF(Raw_Data[[#This Row],[tenor_bulan]]&lt;=24,1,IF(Raw_Data[[#This Row],[tenor_bulan]]&lt;=36,2,IF(Raw_Data[[#This Row],[tenor_bulan]]&lt;=48,3,4)))</f>
        <v>2</v>
      </c>
      <c r="AG23">
        <f>IF(Raw_Data[[#This Row],[jumlah_kali_telat]]=0,0,IF(Raw_Data[[#This Row],[jumlah_kali_telat]]&lt;=2,2,4))</f>
        <v>0</v>
      </c>
      <c r="AH23">
        <f>Raw_Data[[#This Row],[Skor_Rasio]]+Raw_Data[[#This Row],[Skor_DP]]+Raw_Data[[#This Row],[Skor_Tenor]]+Raw_Data[[#This Row],[Skor_Telat]]</f>
        <v>4</v>
      </c>
      <c r="AI23" t="str">
        <f>IF(Raw_Data[[#This Row],[Risk_Score]]&lt;=6,"Low Risk",IF(Raw_Data[[#This Row],[Risk_Score]]&lt;=8,"Medium Risk","High Risk"))</f>
        <v>Low Risk</v>
      </c>
      <c r="AJ23">
        <f ca="1">IFERROR(DATEDIF(Raw_Data[[#This Row],[tanggal_pengajuan]],TODAY(),"m"),"N/A")</f>
        <v>6</v>
      </c>
      <c r="AK23" t="str">
        <f ca="1">IF(ISNUMBER(Raw_Data[[#This Row],[MOB]]),IF(Raw_Data[[#This Row],[MOB]]&lt;6,"0-5 bulan",IF(Raw_Data[[#This Row],[MOB]]&lt;12,"6-11 bulan",IF(Raw_Data[[#This Row],[MOB]]&lt;24,"12-23 bulan","24+ bulan"))),"N/A")</f>
        <v>6-11 bulan</v>
      </c>
    </row>
    <row r="24" spans="1:37" ht="14.25" customHeight="1" x14ac:dyDescent="0.45">
      <c r="A24" t="s">
        <v>168</v>
      </c>
      <c r="B24" s="64">
        <v>46156</v>
      </c>
      <c r="C24" s="1" t="str">
        <f t="shared" si="0"/>
        <v>May</v>
      </c>
      <c r="D24" t="s">
        <v>169</v>
      </c>
      <c r="E24" t="s">
        <v>170</v>
      </c>
      <c r="F24">
        <v>29</v>
      </c>
      <c r="G24" t="s">
        <v>40</v>
      </c>
      <c r="H24" t="s">
        <v>41</v>
      </c>
      <c r="I24" s="2">
        <v>5038000</v>
      </c>
      <c r="J24" s="3">
        <f>Raw_Data[[#This Row],[cicilan_per_bulan]]/Raw_Data[[#This Row],[penghasilan_bulanan]]</f>
        <v>0.63277094084954344</v>
      </c>
      <c r="K24" t="s">
        <v>145</v>
      </c>
      <c r="L24" t="s">
        <v>146</v>
      </c>
      <c r="M24" t="s">
        <v>44</v>
      </c>
      <c r="N24" t="s">
        <v>171</v>
      </c>
      <c r="O24" t="s">
        <v>172</v>
      </c>
      <c r="P24" s="2">
        <v>41763000</v>
      </c>
      <c r="Q24" s="2">
        <v>8353000</v>
      </c>
      <c r="R24" t="str">
        <f>IF(Raw_Data[[#This Row],[persen_dp]]&lt;15%,"Low",IF(Raw_Data[[#This Row],[persen_dp]]&gt;25%,"High","Medium"))</f>
        <v>Medium</v>
      </c>
      <c r="S24" s="3">
        <v>0.2</v>
      </c>
      <c r="T24">
        <v>12</v>
      </c>
      <c r="U24">
        <v>0.14499999999999999</v>
      </c>
      <c r="V24" s="2">
        <v>3187900</v>
      </c>
      <c r="W24" s="2">
        <v>38255000</v>
      </c>
      <c r="X24" t="str">
        <f>IF(OR(Raw_Data[[#This Row],[status_pembayaran]]="Macet",Raw_Data[[#This Row],[status_pembayaran]]="Kurang Lancar"),"Non Performing Loan","Performing")</f>
        <v>Performing</v>
      </c>
      <c r="Y24" t="s">
        <v>47</v>
      </c>
      <c r="Z24">
        <v>0</v>
      </c>
      <c r="AA24">
        <v>0</v>
      </c>
      <c r="AB24">
        <v>1</v>
      </c>
      <c r="AC24" t="s">
        <v>74</v>
      </c>
      <c r="AD24">
        <f>IF(Raw_Data[[#This Row],[rasio]]&lt;0.2,1,IF(Raw_Data[[#This Row],[rasio]]&lt;0.3,2,IF(Raw_Data[[#This Row],[rasio]]&lt;0.4,3,4)))</f>
        <v>4</v>
      </c>
      <c r="AE24">
        <f>IF(Raw_Data[[#This Row],[kategori_dp]]="High",1,IF(Raw_Data[[#This Row],[kategori_dp]]="Medium",2,3))</f>
        <v>2</v>
      </c>
      <c r="AF24">
        <f>IF(Raw_Data[[#This Row],[tenor_bulan]]&lt;=24,1,IF(Raw_Data[[#This Row],[tenor_bulan]]&lt;=36,2,IF(Raw_Data[[#This Row],[tenor_bulan]]&lt;=48,3,4)))</f>
        <v>1</v>
      </c>
      <c r="AG24">
        <f>IF(Raw_Data[[#This Row],[jumlah_kali_telat]]=0,0,IF(Raw_Data[[#This Row],[jumlah_kali_telat]]&lt;=2,2,4))</f>
        <v>0</v>
      </c>
      <c r="AH24">
        <f>Raw_Data[[#This Row],[Skor_Rasio]]+Raw_Data[[#This Row],[Skor_DP]]+Raw_Data[[#This Row],[Skor_Tenor]]+Raw_Data[[#This Row],[Skor_Telat]]</f>
        <v>7</v>
      </c>
      <c r="AI24" t="str">
        <f>IF(Raw_Data[[#This Row],[Risk_Score]]&lt;=6,"Low Risk",IF(Raw_Data[[#This Row],[Risk_Score]]&lt;=8,"Medium Risk","High Risk"))</f>
        <v>Medium Risk</v>
      </c>
      <c r="AJ24">
        <f ca="1">IFERROR(DATEDIF(Raw_Data[[#This Row],[tanggal_pengajuan]],TODAY(),"m"),"N/A")</f>
        <v>5</v>
      </c>
      <c r="AK24" t="str">
        <f ca="1">IF(ISNUMBER(Raw_Data[[#This Row],[MOB]]),IF(Raw_Data[[#This Row],[MOB]]&lt;6,"0-5 bulan",IF(Raw_Data[[#This Row],[MOB]]&lt;12,"6-11 bulan",IF(Raw_Data[[#This Row],[MOB]]&lt;24,"12-23 bulan","24+ bulan"))),"N/A")</f>
        <v>0-5 bulan</v>
      </c>
    </row>
    <row r="25" spans="1:37" ht="14.25" customHeight="1" x14ac:dyDescent="0.45">
      <c r="A25" t="s">
        <v>173</v>
      </c>
      <c r="B25" s="64">
        <v>46155</v>
      </c>
      <c r="C25" s="1" t="str">
        <f t="shared" si="0"/>
        <v>May</v>
      </c>
      <c r="D25" t="s">
        <v>174</v>
      </c>
      <c r="E25" t="s">
        <v>175</v>
      </c>
      <c r="F25">
        <v>56</v>
      </c>
      <c r="G25" t="s">
        <v>51</v>
      </c>
      <c r="H25" t="s">
        <v>176</v>
      </c>
      <c r="I25" s="2">
        <v>6380000</v>
      </c>
      <c r="J25" s="3">
        <f>Raw_Data[[#This Row],[cicilan_per_bulan]]/Raw_Data[[#This Row],[penghasilan_bulanan]]</f>
        <v>8.9169278996865206E-2</v>
      </c>
      <c r="K25" t="s">
        <v>177</v>
      </c>
      <c r="L25" t="s">
        <v>154</v>
      </c>
      <c r="M25" t="s">
        <v>72</v>
      </c>
      <c r="N25" t="s">
        <v>73</v>
      </c>
      <c r="O25" t="s">
        <v>46</v>
      </c>
      <c r="P25" s="2">
        <v>20388000</v>
      </c>
      <c r="Q25" s="2">
        <v>6116000</v>
      </c>
      <c r="R25" t="str">
        <f>IF(Raw_Data[[#This Row],[persen_dp]]&lt;15%,"Low",IF(Raw_Data[[#This Row],[persen_dp]]&gt;25%,"High","Medium"))</f>
        <v>High</v>
      </c>
      <c r="S25" s="3">
        <v>0.3</v>
      </c>
      <c r="T25">
        <v>36</v>
      </c>
      <c r="U25">
        <v>0.14499999999999999</v>
      </c>
      <c r="V25" s="2">
        <v>568900</v>
      </c>
      <c r="W25" s="2">
        <v>20480000</v>
      </c>
      <c r="X25" t="str">
        <f>IF(OR(Raw_Data[[#This Row],[status_pembayaran]]="Macet",Raw_Data[[#This Row],[status_pembayaran]]="Kurang Lancar"),"Non Performing Loan","Performing")</f>
        <v>Performing</v>
      </c>
      <c r="Y25" t="s">
        <v>47</v>
      </c>
      <c r="Z25">
        <v>0</v>
      </c>
      <c r="AA25">
        <v>0</v>
      </c>
      <c r="AB25">
        <v>1</v>
      </c>
      <c r="AD25">
        <f>IF(Raw_Data[[#This Row],[rasio]]&lt;0.2,1,IF(Raw_Data[[#This Row],[rasio]]&lt;0.3,2,IF(Raw_Data[[#This Row],[rasio]]&lt;0.4,3,4)))</f>
        <v>1</v>
      </c>
      <c r="AE25">
        <f>IF(Raw_Data[[#This Row],[kategori_dp]]="High",1,IF(Raw_Data[[#This Row],[kategori_dp]]="Medium",2,3))</f>
        <v>1</v>
      </c>
      <c r="AF25">
        <f>IF(Raw_Data[[#This Row],[tenor_bulan]]&lt;=24,1,IF(Raw_Data[[#This Row],[tenor_bulan]]&lt;=36,2,IF(Raw_Data[[#This Row],[tenor_bulan]]&lt;=48,3,4)))</f>
        <v>2</v>
      </c>
      <c r="AG25">
        <f>IF(Raw_Data[[#This Row],[jumlah_kali_telat]]=0,0,IF(Raw_Data[[#This Row],[jumlah_kali_telat]]&lt;=2,2,4))</f>
        <v>0</v>
      </c>
      <c r="AH25">
        <f>Raw_Data[[#This Row],[Skor_Rasio]]+Raw_Data[[#This Row],[Skor_DP]]+Raw_Data[[#This Row],[Skor_Tenor]]+Raw_Data[[#This Row],[Skor_Telat]]</f>
        <v>4</v>
      </c>
      <c r="AI25" t="str">
        <f>IF(Raw_Data[[#This Row],[Risk_Score]]&lt;=6,"Low Risk",IF(Raw_Data[[#This Row],[Risk_Score]]&lt;=8,"Medium Risk","High Risk"))</f>
        <v>Low Risk</v>
      </c>
      <c r="AJ25">
        <f ca="1">IFERROR(DATEDIF(Raw_Data[[#This Row],[tanggal_pengajuan]],TODAY(),"m"),"N/A")</f>
        <v>5</v>
      </c>
      <c r="AK25" t="str">
        <f ca="1">IF(ISNUMBER(Raw_Data[[#This Row],[MOB]]),IF(Raw_Data[[#This Row],[MOB]]&lt;6,"0-5 bulan",IF(Raw_Data[[#This Row],[MOB]]&lt;12,"6-11 bulan",IF(Raw_Data[[#This Row],[MOB]]&lt;24,"12-23 bulan","24+ bulan"))),"N/A")</f>
        <v>0-5 bulan</v>
      </c>
    </row>
    <row r="26" spans="1:37" ht="14.25" customHeight="1" x14ac:dyDescent="0.45">
      <c r="A26" t="s">
        <v>178</v>
      </c>
      <c r="B26" s="64">
        <v>46161</v>
      </c>
      <c r="C26" s="1" t="str">
        <f t="shared" si="0"/>
        <v>May</v>
      </c>
      <c r="D26" t="s">
        <v>179</v>
      </c>
      <c r="E26" t="s">
        <v>180</v>
      </c>
      <c r="F26">
        <v>48</v>
      </c>
      <c r="G26" t="s">
        <v>40</v>
      </c>
      <c r="H26" t="s">
        <v>41</v>
      </c>
      <c r="I26" s="2">
        <v>5068000</v>
      </c>
      <c r="J26" s="3">
        <f>Raw_Data[[#This Row],[cicilan_per_bulan]]/Raw_Data[[#This Row],[penghasilan_bulanan]]</f>
        <v>0.17794001578531965</v>
      </c>
      <c r="K26" t="s">
        <v>114</v>
      </c>
      <c r="L26" t="s">
        <v>115</v>
      </c>
      <c r="M26" t="s">
        <v>72</v>
      </c>
      <c r="N26" t="s">
        <v>73</v>
      </c>
      <c r="O26" t="s">
        <v>46</v>
      </c>
      <c r="P26" s="2">
        <v>20971000</v>
      </c>
      <c r="Q26" s="2">
        <v>4194000</v>
      </c>
      <c r="R26" t="str">
        <f>IF(Raw_Data[[#This Row],[persen_dp]]&lt;15%,"Low",IF(Raw_Data[[#This Row],[persen_dp]]&gt;25%,"High","Medium"))</f>
        <v>Medium</v>
      </c>
      <c r="S26" s="3">
        <v>0.2</v>
      </c>
      <c r="T26">
        <v>24</v>
      </c>
      <c r="U26">
        <v>0.14499999999999999</v>
      </c>
      <c r="V26" s="2">
        <v>901800</v>
      </c>
      <c r="W26" s="2">
        <v>21642000</v>
      </c>
      <c r="X26" t="str">
        <f>IF(OR(Raw_Data[[#This Row],[status_pembayaran]]="Macet",Raw_Data[[#This Row],[status_pembayaran]]="Kurang Lancar"),"Non Performing Loan","Performing")</f>
        <v>Performing</v>
      </c>
      <c r="Y26" t="s">
        <v>47</v>
      </c>
      <c r="Z26">
        <v>0</v>
      </c>
      <c r="AA26">
        <v>0</v>
      </c>
      <c r="AB26">
        <v>1</v>
      </c>
      <c r="AD26">
        <f>IF(Raw_Data[[#This Row],[rasio]]&lt;0.2,1,IF(Raw_Data[[#This Row],[rasio]]&lt;0.3,2,IF(Raw_Data[[#This Row],[rasio]]&lt;0.4,3,4)))</f>
        <v>1</v>
      </c>
      <c r="AE26">
        <f>IF(Raw_Data[[#This Row],[kategori_dp]]="High",1,IF(Raw_Data[[#This Row],[kategori_dp]]="Medium",2,3))</f>
        <v>2</v>
      </c>
      <c r="AF26">
        <f>IF(Raw_Data[[#This Row],[tenor_bulan]]&lt;=24,1,IF(Raw_Data[[#This Row],[tenor_bulan]]&lt;=36,2,IF(Raw_Data[[#This Row],[tenor_bulan]]&lt;=48,3,4)))</f>
        <v>1</v>
      </c>
      <c r="AG26">
        <f>IF(Raw_Data[[#This Row],[jumlah_kali_telat]]=0,0,IF(Raw_Data[[#This Row],[jumlah_kali_telat]]&lt;=2,2,4))</f>
        <v>0</v>
      </c>
      <c r="AH26">
        <f>Raw_Data[[#This Row],[Skor_Rasio]]+Raw_Data[[#This Row],[Skor_DP]]+Raw_Data[[#This Row],[Skor_Tenor]]+Raw_Data[[#This Row],[Skor_Telat]]</f>
        <v>4</v>
      </c>
      <c r="AI26" t="str">
        <f>IF(Raw_Data[[#This Row],[Risk_Score]]&lt;=6,"Low Risk",IF(Raw_Data[[#This Row],[Risk_Score]]&lt;=8,"Medium Risk","High Risk"))</f>
        <v>Low Risk</v>
      </c>
      <c r="AJ26">
        <f ca="1">IFERROR(DATEDIF(Raw_Data[[#This Row],[tanggal_pengajuan]],TODAY(),"m"),"N/A")</f>
        <v>5</v>
      </c>
      <c r="AK26" t="str">
        <f ca="1">IF(ISNUMBER(Raw_Data[[#This Row],[MOB]]),IF(Raw_Data[[#This Row],[MOB]]&lt;6,"0-5 bulan",IF(Raw_Data[[#This Row],[MOB]]&lt;12,"6-11 bulan",IF(Raw_Data[[#This Row],[MOB]]&lt;24,"12-23 bulan","24+ bulan"))),"N/A")</f>
        <v>0-5 bulan</v>
      </c>
    </row>
    <row r="27" spans="1:37" ht="14.25" customHeight="1" x14ac:dyDescent="0.45">
      <c r="A27" t="s">
        <v>181</v>
      </c>
      <c r="B27" s="64">
        <v>46187</v>
      </c>
      <c r="C27" s="1" t="str">
        <f t="shared" si="0"/>
        <v>June</v>
      </c>
      <c r="D27" t="s">
        <v>182</v>
      </c>
      <c r="E27" t="s">
        <v>183</v>
      </c>
      <c r="F27">
        <v>29</v>
      </c>
      <c r="G27" t="s">
        <v>51</v>
      </c>
      <c r="H27" t="s">
        <v>62</v>
      </c>
      <c r="I27" s="2">
        <v>1828000</v>
      </c>
      <c r="J27" s="3">
        <f>Raw_Data[[#This Row],[cicilan_per_bulan]]/Raw_Data[[#This Row],[penghasilan_bulanan]]</f>
        <v>1.3090262582056893</v>
      </c>
      <c r="K27" t="s">
        <v>167</v>
      </c>
      <c r="L27" t="s">
        <v>110</v>
      </c>
      <c r="M27" t="s">
        <v>44</v>
      </c>
      <c r="N27" t="s">
        <v>184</v>
      </c>
      <c r="O27" t="s">
        <v>122</v>
      </c>
      <c r="P27" s="2">
        <v>35826000</v>
      </c>
      <c r="Q27" s="2">
        <v>10748000</v>
      </c>
      <c r="R27" t="str">
        <f>IF(Raw_Data[[#This Row],[persen_dp]]&lt;15%,"Low",IF(Raw_Data[[#This Row],[persen_dp]]&gt;25%,"High","Medium"))</f>
        <v>High</v>
      </c>
      <c r="S27" s="3">
        <v>0.3</v>
      </c>
      <c r="T27">
        <v>12</v>
      </c>
      <c r="U27">
        <v>0.14499999999999999</v>
      </c>
      <c r="V27" s="2">
        <v>2392900</v>
      </c>
      <c r="W27" s="2">
        <v>28715000</v>
      </c>
      <c r="X27" t="str">
        <f>IF(OR(Raw_Data[[#This Row],[status_pembayaran]]="Macet",Raw_Data[[#This Row],[status_pembayaran]]="Kurang Lancar"),"Non Performing Loan","Performing")</f>
        <v>Performing</v>
      </c>
      <c r="Y27" t="s">
        <v>47</v>
      </c>
      <c r="Z27">
        <v>0</v>
      </c>
      <c r="AA27">
        <v>0</v>
      </c>
      <c r="AB27">
        <v>1</v>
      </c>
      <c r="AC27" t="s">
        <v>104</v>
      </c>
      <c r="AD27">
        <f>IF(Raw_Data[[#This Row],[rasio]]&lt;0.2,1,IF(Raw_Data[[#This Row],[rasio]]&lt;0.3,2,IF(Raw_Data[[#This Row],[rasio]]&lt;0.4,3,4)))</f>
        <v>4</v>
      </c>
      <c r="AE27">
        <f>IF(Raw_Data[[#This Row],[kategori_dp]]="High",1,IF(Raw_Data[[#This Row],[kategori_dp]]="Medium",2,3))</f>
        <v>1</v>
      </c>
      <c r="AF27">
        <f>IF(Raw_Data[[#This Row],[tenor_bulan]]&lt;=24,1,IF(Raw_Data[[#This Row],[tenor_bulan]]&lt;=36,2,IF(Raw_Data[[#This Row],[tenor_bulan]]&lt;=48,3,4)))</f>
        <v>1</v>
      </c>
      <c r="AG27">
        <f>IF(Raw_Data[[#This Row],[jumlah_kali_telat]]=0,0,IF(Raw_Data[[#This Row],[jumlah_kali_telat]]&lt;=2,2,4))</f>
        <v>0</v>
      </c>
      <c r="AH27">
        <f>Raw_Data[[#This Row],[Skor_Rasio]]+Raw_Data[[#This Row],[Skor_DP]]+Raw_Data[[#This Row],[Skor_Tenor]]+Raw_Data[[#This Row],[Skor_Telat]]</f>
        <v>6</v>
      </c>
      <c r="AI27" t="str">
        <f>IF(Raw_Data[[#This Row],[Risk_Score]]&lt;=6,"Low Risk",IF(Raw_Data[[#This Row],[Risk_Score]]&lt;=8,"Medium Risk","High Risk"))</f>
        <v>Low Risk</v>
      </c>
      <c r="AJ27">
        <f ca="1">IFERROR(DATEDIF(Raw_Data[[#This Row],[tanggal_pengajuan]],TODAY(),"m"),"N/A")</f>
        <v>4</v>
      </c>
      <c r="AK27" t="str">
        <f ca="1">IF(ISNUMBER(Raw_Data[[#This Row],[MOB]]),IF(Raw_Data[[#This Row],[MOB]]&lt;6,"0-5 bulan",IF(Raw_Data[[#This Row],[MOB]]&lt;12,"6-11 bulan",IF(Raw_Data[[#This Row],[MOB]]&lt;24,"12-23 bulan","24+ bulan"))),"N/A")</f>
        <v>0-5 bulan</v>
      </c>
    </row>
    <row r="28" spans="1:37" ht="14.25" customHeight="1" x14ac:dyDescent="0.45">
      <c r="A28" t="s">
        <v>185</v>
      </c>
      <c r="B28" s="64">
        <v>46188</v>
      </c>
      <c r="C28" s="1" t="str">
        <f t="shared" si="0"/>
        <v>June</v>
      </c>
      <c r="D28" t="s">
        <v>186</v>
      </c>
      <c r="E28" t="s">
        <v>187</v>
      </c>
      <c r="F28">
        <v>58</v>
      </c>
      <c r="G28" t="s">
        <v>40</v>
      </c>
      <c r="H28" t="s">
        <v>41</v>
      </c>
      <c r="I28" s="2">
        <v>5834000</v>
      </c>
      <c r="J28" s="3">
        <f>Raw_Data[[#This Row],[cicilan_per_bulan]]/Raw_Data[[#This Row],[penghasilan_bulanan]]</f>
        <v>0.116403839561193</v>
      </c>
      <c r="K28" t="s">
        <v>188</v>
      </c>
      <c r="L28" t="s">
        <v>154</v>
      </c>
      <c r="M28" t="s">
        <v>44</v>
      </c>
      <c r="N28" t="s">
        <v>45</v>
      </c>
      <c r="O28" t="s">
        <v>46</v>
      </c>
      <c r="P28" s="2">
        <v>25790000</v>
      </c>
      <c r="Q28" s="2">
        <v>5158000</v>
      </c>
      <c r="R28" t="str">
        <f>IF(Raw_Data[[#This Row],[persen_dp]]&lt;15%,"Low",IF(Raw_Data[[#This Row],[persen_dp]]&gt;25%,"High","Medium"))</f>
        <v>Medium</v>
      </c>
      <c r="S28" s="3">
        <v>0.2</v>
      </c>
      <c r="T28">
        <v>48</v>
      </c>
      <c r="U28">
        <v>0.14499999999999999</v>
      </c>
      <c r="V28" s="2">
        <v>679100</v>
      </c>
      <c r="W28" s="2">
        <v>32599000</v>
      </c>
      <c r="X28" t="str">
        <f>IF(OR(Raw_Data[[#This Row],[status_pembayaran]]="Macet",Raw_Data[[#This Row],[status_pembayaran]]="Kurang Lancar"),"Non Performing Loan","Performing")</f>
        <v>Performing</v>
      </c>
      <c r="Y28" t="s">
        <v>47</v>
      </c>
      <c r="Z28">
        <v>0</v>
      </c>
      <c r="AA28">
        <v>0</v>
      </c>
      <c r="AB28">
        <v>1</v>
      </c>
      <c r="AD28">
        <f>IF(Raw_Data[[#This Row],[rasio]]&lt;0.2,1,IF(Raw_Data[[#This Row],[rasio]]&lt;0.3,2,IF(Raw_Data[[#This Row],[rasio]]&lt;0.4,3,4)))</f>
        <v>1</v>
      </c>
      <c r="AE28">
        <f>IF(Raw_Data[[#This Row],[kategori_dp]]="High",1,IF(Raw_Data[[#This Row],[kategori_dp]]="Medium",2,3))</f>
        <v>2</v>
      </c>
      <c r="AF28">
        <f>IF(Raw_Data[[#This Row],[tenor_bulan]]&lt;=24,1,IF(Raw_Data[[#This Row],[tenor_bulan]]&lt;=36,2,IF(Raw_Data[[#This Row],[tenor_bulan]]&lt;=48,3,4)))</f>
        <v>3</v>
      </c>
      <c r="AG28">
        <f>IF(Raw_Data[[#This Row],[jumlah_kali_telat]]=0,0,IF(Raw_Data[[#This Row],[jumlah_kali_telat]]&lt;=2,2,4))</f>
        <v>0</v>
      </c>
      <c r="AH28">
        <f>Raw_Data[[#This Row],[Skor_Rasio]]+Raw_Data[[#This Row],[Skor_DP]]+Raw_Data[[#This Row],[Skor_Tenor]]+Raw_Data[[#This Row],[Skor_Telat]]</f>
        <v>6</v>
      </c>
      <c r="AI28" t="str">
        <f>IF(Raw_Data[[#This Row],[Risk_Score]]&lt;=6,"Low Risk",IF(Raw_Data[[#This Row],[Risk_Score]]&lt;=8,"Medium Risk","High Risk"))</f>
        <v>Low Risk</v>
      </c>
      <c r="AJ28">
        <f ca="1">IFERROR(DATEDIF(Raw_Data[[#This Row],[tanggal_pengajuan]],TODAY(),"m"),"N/A")</f>
        <v>4</v>
      </c>
      <c r="AK28" t="str">
        <f ca="1">IF(ISNUMBER(Raw_Data[[#This Row],[MOB]]),IF(Raw_Data[[#This Row],[MOB]]&lt;6,"0-5 bulan",IF(Raw_Data[[#This Row],[MOB]]&lt;12,"6-11 bulan",IF(Raw_Data[[#This Row],[MOB]]&lt;24,"12-23 bulan","24+ bulan"))),"N/A")</f>
        <v>0-5 bulan</v>
      </c>
    </row>
    <row r="29" spans="1:37" ht="14.25" customHeight="1" x14ac:dyDescent="0.45">
      <c r="A29" t="s">
        <v>189</v>
      </c>
      <c r="B29" s="64">
        <v>46066</v>
      </c>
      <c r="C29" s="1" t="str">
        <f t="shared" si="0"/>
        <v>February</v>
      </c>
      <c r="D29" t="s">
        <v>190</v>
      </c>
      <c r="E29" t="s">
        <v>191</v>
      </c>
      <c r="F29">
        <v>33</v>
      </c>
      <c r="G29" t="s">
        <v>40</v>
      </c>
      <c r="H29" t="s">
        <v>41</v>
      </c>
      <c r="I29" s="2">
        <v>5429000</v>
      </c>
      <c r="J29" s="3">
        <f>Raw_Data[[#This Row],[cicilan_per_bulan]]/Raw_Data[[#This Row],[penghasilan_bulanan]]</f>
        <v>0.10944925400626267</v>
      </c>
      <c r="K29" t="s">
        <v>192</v>
      </c>
      <c r="L29" t="s">
        <v>128</v>
      </c>
      <c r="M29" t="s">
        <v>44</v>
      </c>
      <c r="N29" t="s">
        <v>129</v>
      </c>
      <c r="O29" t="s">
        <v>130</v>
      </c>
      <c r="P29" s="2">
        <v>24315000</v>
      </c>
      <c r="Q29" s="2">
        <v>3647000</v>
      </c>
      <c r="R29" t="str">
        <f>IF(Raw_Data[[#This Row],[persen_dp]]&lt;15%,"Low",IF(Raw_Data[[#This Row],[persen_dp]]&gt;25%,"High","Medium"))</f>
        <v>Medium</v>
      </c>
      <c r="S29" s="3">
        <v>0.15</v>
      </c>
      <c r="T29">
        <v>60</v>
      </c>
      <c r="U29">
        <v>0.14499999999999999</v>
      </c>
      <c r="V29" s="2">
        <v>594200</v>
      </c>
      <c r="W29" s="2">
        <v>35652000</v>
      </c>
      <c r="X29" t="str">
        <f>IF(OR(Raw_Data[[#This Row],[status_pembayaran]]="Macet",Raw_Data[[#This Row],[status_pembayaran]]="Kurang Lancar"),"Non Performing Loan","Performing")</f>
        <v>Performing</v>
      </c>
      <c r="Y29" t="s">
        <v>47</v>
      </c>
      <c r="Z29">
        <v>0</v>
      </c>
      <c r="AA29">
        <v>0</v>
      </c>
      <c r="AB29">
        <v>1</v>
      </c>
      <c r="AC29" t="s">
        <v>137</v>
      </c>
      <c r="AD29">
        <f>IF(Raw_Data[[#This Row],[rasio]]&lt;0.2,1,IF(Raw_Data[[#This Row],[rasio]]&lt;0.3,2,IF(Raw_Data[[#This Row],[rasio]]&lt;0.4,3,4)))</f>
        <v>1</v>
      </c>
      <c r="AE29">
        <f>IF(Raw_Data[[#This Row],[kategori_dp]]="High",1,IF(Raw_Data[[#This Row],[kategori_dp]]="Medium",2,3))</f>
        <v>2</v>
      </c>
      <c r="AF29">
        <f>IF(Raw_Data[[#This Row],[tenor_bulan]]&lt;=24,1,IF(Raw_Data[[#This Row],[tenor_bulan]]&lt;=36,2,IF(Raw_Data[[#This Row],[tenor_bulan]]&lt;=48,3,4)))</f>
        <v>4</v>
      </c>
      <c r="AG29">
        <f>IF(Raw_Data[[#This Row],[jumlah_kali_telat]]=0,0,IF(Raw_Data[[#This Row],[jumlah_kali_telat]]&lt;=2,2,4))</f>
        <v>0</v>
      </c>
      <c r="AH29">
        <f>Raw_Data[[#This Row],[Skor_Rasio]]+Raw_Data[[#This Row],[Skor_DP]]+Raw_Data[[#This Row],[Skor_Tenor]]+Raw_Data[[#This Row],[Skor_Telat]]</f>
        <v>7</v>
      </c>
      <c r="AI29" t="str">
        <f>IF(Raw_Data[[#This Row],[Risk_Score]]&lt;=6,"Low Risk",IF(Raw_Data[[#This Row],[Risk_Score]]&lt;=8,"Medium Risk","High Risk"))</f>
        <v>Medium Risk</v>
      </c>
      <c r="AJ29">
        <f ca="1">IFERROR(DATEDIF(Raw_Data[[#This Row],[tanggal_pengajuan]],TODAY(),"m"),"N/A")</f>
        <v>8</v>
      </c>
      <c r="AK29" t="str">
        <f ca="1">IF(ISNUMBER(Raw_Data[[#This Row],[MOB]]),IF(Raw_Data[[#This Row],[MOB]]&lt;6,"0-5 bulan",IF(Raw_Data[[#This Row],[MOB]]&lt;12,"6-11 bulan",IF(Raw_Data[[#This Row],[MOB]]&lt;24,"12-23 bulan","24+ bulan"))),"N/A")</f>
        <v>6-11 bulan</v>
      </c>
    </row>
    <row r="30" spans="1:37" ht="14.25" customHeight="1" x14ac:dyDescent="0.45">
      <c r="A30" t="s">
        <v>193</v>
      </c>
      <c r="B30" s="64">
        <v>46168</v>
      </c>
      <c r="C30" s="1" t="str">
        <f t="shared" si="0"/>
        <v>May</v>
      </c>
      <c r="D30" t="s">
        <v>194</v>
      </c>
      <c r="E30" t="s">
        <v>195</v>
      </c>
      <c r="F30">
        <v>37</v>
      </c>
      <c r="G30" t="s">
        <v>51</v>
      </c>
      <c r="H30" t="s">
        <v>52</v>
      </c>
      <c r="I30" s="2">
        <v>7889000</v>
      </c>
      <c r="J30" s="3">
        <f>Raw_Data[[#This Row],[cicilan_per_bulan]]/Raw_Data[[#This Row],[penghasilan_bulanan]]</f>
        <v>0.20311826593991633</v>
      </c>
      <c r="K30" t="s">
        <v>63</v>
      </c>
      <c r="L30" t="s">
        <v>64</v>
      </c>
      <c r="M30" t="s">
        <v>55</v>
      </c>
      <c r="N30" t="s">
        <v>147</v>
      </c>
      <c r="O30" t="s">
        <v>148</v>
      </c>
      <c r="P30" s="2">
        <v>31587000</v>
      </c>
      <c r="Q30" s="2">
        <v>7897000</v>
      </c>
      <c r="R30" t="str">
        <f>IF(Raw_Data[[#This Row],[persen_dp]]&lt;15%,"Low",IF(Raw_Data[[#This Row],[persen_dp]]&gt;25%,"High","Medium"))</f>
        <v>Medium</v>
      </c>
      <c r="S30" s="3">
        <v>0.25</v>
      </c>
      <c r="T30">
        <v>18</v>
      </c>
      <c r="U30">
        <v>0.14499999999999999</v>
      </c>
      <c r="V30" s="2">
        <v>1602400</v>
      </c>
      <c r="W30" s="2">
        <v>28843000</v>
      </c>
      <c r="X30" t="str">
        <f>IF(OR(Raw_Data[[#This Row],[status_pembayaran]]="Macet",Raw_Data[[#This Row],[status_pembayaran]]="Kurang Lancar"),"Non Performing Loan","Performing")</f>
        <v>Performing</v>
      </c>
      <c r="Y30" t="s">
        <v>47</v>
      </c>
      <c r="Z30">
        <v>0</v>
      </c>
      <c r="AA30">
        <v>0</v>
      </c>
      <c r="AB30">
        <v>1</v>
      </c>
      <c r="AC30" t="s">
        <v>74</v>
      </c>
      <c r="AD30">
        <f>IF(Raw_Data[[#This Row],[rasio]]&lt;0.2,1,IF(Raw_Data[[#This Row],[rasio]]&lt;0.3,2,IF(Raw_Data[[#This Row],[rasio]]&lt;0.4,3,4)))</f>
        <v>2</v>
      </c>
      <c r="AE30">
        <f>IF(Raw_Data[[#This Row],[kategori_dp]]="High",1,IF(Raw_Data[[#This Row],[kategori_dp]]="Medium",2,3))</f>
        <v>2</v>
      </c>
      <c r="AF30">
        <f>IF(Raw_Data[[#This Row],[tenor_bulan]]&lt;=24,1,IF(Raw_Data[[#This Row],[tenor_bulan]]&lt;=36,2,IF(Raw_Data[[#This Row],[tenor_bulan]]&lt;=48,3,4)))</f>
        <v>1</v>
      </c>
      <c r="AG30">
        <f>IF(Raw_Data[[#This Row],[jumlah_kali_telat]]=0,0,IF(Raw_Data[[#This Row],[jumlah_kali_telat]]&lt;=2,2,4))</f>
        <v>0</v>
      </c>
      <c r="AH30">
        <f>Raw_Data[[#This Row],[Skor_Rasio]]+Raw_Data[[#This Row],[Skor_DP]]+Raw_Data[[#This Row],[Skor_Tenor]]+Raw_Data[[#This Row],[Skor_Telat]]</f>
        <v>5</v>
      </c>
      <c r="AI30" t="str">
        <f>IF(Raw_Data[[#This Row],[Risk_Score]]&lt;=6,"Low Risk",IF(Raw_Data[[#This Row],[Risk_Score]]&lt;=8,"Medium Risk","High Risk"))</f>
        <v>Low Risk</v>
      </c>
      <c r="AJ30">
        <f ca="1">IFERROR(DATEDIF(Raw_Data[[#This Row],[tanggal_pengajuan]],TODAY(),"m"),"N/A")</f>
        <v>4</v>
      </c>
      <c r="AK30" t="str">
        <f ca="1">IF(ISNUMBER(Raw_Data[[#This Row],[MOB]]),IF(Raw_Data[[#This Row],[MOB]]&lt;6,"0-5 bulan",IF(Raw_Data[[#This Row],[MOB]]&lt;12,"6-11 bulan",IF(Raw_Data[[#This Row],[MOB]]&lt;24,"12-23 bulan","24+ bulan"))),"N/A")</f>
        <v>0-5 bulan</v>
      </c>
    </row>
    <row r="31" spans="1:37" ht="14.25" customHeight="1" x14ac:dyDescent="0.45">
      <c r="A31" t="s">
        <v>196</v>
      </c>
      <c r="B31" s="64">
        <v>46170</v>
      </c>
      <c r="C31" s="1" t="str">
        <f t="shared" si="0"/>
        <v>May</v>
      </c>
      <c r="D31" t="s">
        <v>197</v>
      </c>
      <c r="E31" t="s">
        <v>198</v>
      </c>
      <c r="F31">
        <v>27</v>
      </c>
      <c r="G31" t="s">
        <v>40</v>
      </c>
      <c r="H31" t="s">
        <v>152</v>
      </c>
      <c r="I31" s="2">
        <v>3659000</v>
      </c>
      <c r="J31" s="3">
        <f>Raw_Data[[#This Row],[cicilan_per_bulan]]/Raw_Data[[#This Row],[penghasilan_bulanan]]</f>
        <v>0.27704290789833286</v>
      </c>
      <c r="K31" t="s">
        <v>91</v>
      </c>
      <c r="L31" t="s">
        <v>92</v>
      </c>
      <c r="M31" t="s">
        <v>55</v>
      </c>
      <c r="N31" t="s">
        <v>141</v>
      </c>
      <c r="O31" t="s">
        <v>46</v>
      </c>
      <c r="P31" s="2">
        <v>23575000</v>
      </c>
      <c r="Q31" s="2">
        <v>4715000</v>
      </c>
      <c r="R31" t="str">
        <f>IF(Raw_Data[[#This Row],[persen_dp]]&lt;15%,"Low",IF(Raw_Data[[#This Row],[persen_dp]]&gt;25%,"High","Medium"))</f>
        <v>Medium</v>
      </c>
      <c r="S31" s="3">
        <v>0.2</v>
      </c>
      <c r="T31">
        <v>24</v>
      </c>
      <c r="U31">
        <v>0.14499999999999999</v>
      </c>
      <c r="V31" s="2">
        <v>1013700</v>
      </c>
      <c r="W31" s="2">
        <v>24329000</v>
      </c>
      <c r="X31" t="str">
        <f>IF(OR(Raw_Data[[#This Row],[status_pembayaran]]="Macet",Raw_Data[[#This Row],[status_pembayaran]]="Kurang Lancar"),"Non Performing Loan","Performing")</f>
        <v>Performing</v>
      </c>
      <c r="Y31" t="s">
        <v>47</v>
      </c>
      <c r="Z31">
        <v>0</v>
      </c>
      <c r="AA31">
        <v>0</v>
      </c>
      <c r="AB31">
        <v>1</v>
      </c>
      <c r="AC31" t="s">
        <v>66</v>
      </c>
      <c r="AD31">
        <f>IF(Raw_Data[[#This Row],[rasio]]&lt;0.2,1,IF(Raw_Data[[#This Row],[rasio]]&lt;0.3,2,IF(Raw_Data[[#This Row],[rasio]]&lt;0.4,3,4)))</f>
        <v>2</v>
      </c>
      <c r="AE31">
        <f>IF(Raw_Data[[#This Row],[kategori_dp]]="High",1,IF(Raw_Data[[#This Row],[kategori_dp]]="Medium",2,3))</f>
        <v>2</v>
      </c>
      <c r="AF31">
        <f>IF(Raw_Data[[#This Row],[tenor_bulan]]&lt;=24,1,IF(Raw_Data[[#This Row],[tenor_bulan]]&lt;=36,2,IF(Raw_Data[[#This Row],[tenor_bulan]]&lt;=48,3,4)))</f>
        <v>1</v>
      </c>
      <c r="AG31">
        <f>IF(Raw_Data[[#This Row],[jumlah_kali_telat]]=0,0,IF(Raw_Data[[#This Row],[jumlah_kali_telat]]&lt;=2,2,4))</f>
        <v>0</v>
      </c>
      <c r="AH31">
        <f>Raw_Data[[#This Row],[Skor_Rasio]]+Raw_Data[[#This Row],[Skor_DP]]+Raw_Data[[#This Row],[Skor_Tenor]]+Raw_Data[[#This Row],[Skor_Telat]]</f>
        <v>5</v>
      </c>
      <c r="AI31" t="str">
        <f>IF(Raw_Data[[#This Row],[Risk_Score]]&lt;=6,"Low Risk",IF(Raw_Data[[#This Row],[Risk_Score]]&lt;=8,"Medium Risk","High Risk"))</f>
        <v>Low Risk</v>
      </c>
      <c r="AJ31">
        <f ca="1">IFERROR(DATEDIF(Raw_Data[[#This Row],[tanggal_pengajuan]],TODAY(),"m"),"N/A")</f>
        <v>4</v>
      </c>
      <c r="AK31" t="str">
        <f ca="1">IF(ISNUMBER(Raw_Data[[#This Row],[MOB]]),IF(Raw_Data[[#This Row],[MOB]]&lt;6,"0-5 bulan",IF(Raw_Data[[#This Row],[MOB]]&lt;12,"6-11 bulan",IF(Raw_Data[[#This Row],[MOB]]&lt;24,"12-23 bulan","24+ bulan"))),"N/A")</f>
        <v>0-5 bulan</v>
      </c>
    </row>
    <row r="32" spans="1:37" ht="14.25" customHeight="1" x14ac:dyDescent="0.45">
      <c r="A32" t="s">
        <v>199</v>
      </c>
      <c r="B32" s="64">
        <v>46082</v>
      </c>
      <c r="C32" s="1" t="str">
        <f t="shared" si="0"/>
        <v>March</v>
      </c>
      <c r="D32" t="s">
        <v>200</v>
      </c>
      <c r="E32" t="s">
        <v>201</v>
      </c>
      <c r="F32">
        <v>51</v>
      </c>
      <c r="G32" t="s">
        <v>40</v>
      </c>
      <c r="H32" t="s">
        <v>126</v>
      </c>
      <c r="I32" s="2">
        <v>4307000</v>
      </c>
      <c r="J32" s="3">
        <f>Raw_Data[[#This Row],[cicilan_per_bulan]]/Raw_Data[[#This Row],[penghasilan_bulanan]]</f>
        <v>0.18263292314836313</v>
      </c>
      <c r="K32" t="s">
        <v>177</v>
      </c>
      <c r="L32" t="s">
        <v>154</v>
      </c>
      <c r="M32" t="s">
        <v>55</v>
      </c>
      <c r="N32" t="s">
        <v>147</v>
      </c>
      <c r="O32" t="s">
        <v>148</v>
      </c>
      <c r="P32" s="2">
        <v>32189000</v>
      </c>
      <c r="Q32" s="2">
        <v>4828000</v>
      </c>
      <c r="R32" t="str">
        <f>IF(Raw_Data[[#This Row],[persen_dp]]&lt;15%,"Low",IF(Raw_Data[[#This Row],[persen_dp]]&gt;25%,"High","Medium"))</f>
        <v>Medium</v>
      </c>
      <c r="S32" s="3">
        <v>0.15</v>
      </c>
      <c r="T32">
        <v>60</v>
      </c>
      <c r="U32">
        <v>0.14499999999999999</v>
      </c>
      <c r="V32" s="2">
        <v>786600</v>
      </c>
      <c r="W32" s="2">
        <v>47197000</v>
      </c>
      <c r="X32" t="str">
        <f>IF(OR(Raw_Data[[#This Row],[status_pembayaran]]="Macet",Raw_Data[[#This Row],[status_pembayaran]]="Kurang Lancar"),"Non Performing Loan","Performing")</f>
        <v>Performing</v>
      </c>
      <c r="Y32" t="s">
        <v>47</v>
      </c>
      <c r="Z32">
        <v>0</v>
      </c>
      <c r="AA32">
        <v>0</v>
      </c>
      <c r="AB32">
        <v>1</v>
      </c>
      <c r="AD32">
        <f>IF(Raw_Data[[#This Row],[rasio]]&lt;0.2,1,IF(Raw_Data[[#This Row],[rasio]]&lt;0.3,2,IF(Raw_Data[[#This Row],[rasio]]&lt;0.4,3,4)))</f>
        <v>1</v>
      </c>
      <c r="AE32">
        <f>IF(Raw_Data[[#This Row],[kategori_dp]]="High",1,IF(Raw_Data[[#This Row],[kategori_dp]]="Medium",2,3))</f>
        <v>2</v>
      </c>
      <c r="AF32">
        <f>IF(Raw_Data[[#This Row],[tenor_bulan]]&lt;=24,1,IF(Raw_Data[[#This Row],[tenor_bulan]]&lt;=36,2,IF(Raw_Data[[#This Row],[tenor_bulan]]&lt;=48,3,4)))</f>
        <v>4</v>
      </c>
      <c r="AG32">
        <f>IF(Raw_Data[[#This Row],[jumlah_kali_telat]]=0,0,IF(Raw_Data[[#This Row],[jumlah_kali_telat]]&lt;=2,2,4))</f>
        <v>0</v>
      </c>
      <c r="AH32">
        <f>Raw_Data[[#This Row],[Skor_Rasio]]+Raw_Data[[#This Row],[Skor_DP]]+Raw_Data[[#This Row],[Skor_Tenor]]+Raw_Data[[#This Row],[Skor_Telat]]</f>
        <v>7</v>
      </c>
      <c r="AI32" t="str">
        <f>IF(Raw_Data[[#This Row],[Risk_Score]]&lt;=6,"Low Risk",IF(Raw_Data[[#This Row],[Risk_Score]]&lt;=8,"Medium Risk","High Risk"))</f>
        <v>Medium Risk</v>
      </c>
      <c r="AJ32">
        <f ca="1">IFERROR(DATEDIF(Raw_Data[[#This Row],[tanggal_pengajuan]],TODAY(),"m"),"N/A")</f>
        <v>7</v>
      </c>
      <c r="AK32" t="str">
        <f ca="1">IF(ISNUMBER(Raw_Data[[#This Row],[MOB]]),IF(Raw_Data[[#This Row],[MOB]]&lt;6,"0-5 bulan",IF(Raw_Data[[#This Row],[MOB]]&lt;12,"6-11 bulan",IF(Raw_Data[[#This Row],[MOB]]&lt;24,"12-23 bulan","24+ bulan"))),"N/A")</f>
        <v>6-11 bulan</v>
      </c>
    </row>
    <row r="33" spans="1:37" ht="14.25" customHeight="1" x14ac:dyDescent="0.45">
      <c r="A33" t="s">
        <v>202</v>
      </c>
      <c r="B33" s="64">
        <v>46140</v>
      </c>
      <c r="C33" s="1" t="str">
        <f t="shared" si="0"/>
        <v>April</v>
      </c>
      <c r="D33" t="s">
        <v>203</v>
      </c>
      <c r="E33" t="s">
        <v>204</v>
      </c>
      <c r="F33">
        <v>27</v>
      </c>
      <c r="G33" t="s">
        <v>51</v>
      </c>
      <c r="H33" t="s">
        <v>152</v>
      </c>
      <c r="I33" s="2">
        <v>2990000</v>
      </c>
      <c r="J33" s="3">
        <f>Raw_Data[[#This Row],[cicilan_per_bulan]]/Raw_Data[[#This Row],[penghasilan_bulanan]]</f>
        <v>0.42956521739130432</v>
      </c>
      <c r="K33" t="s">
        <v>205</v>
      </c>
      <c r="L33" t="s">
        <v>110</v>
      </c>
      <c r="M33" t="s">
        <v>44</v>
      </c>
      <c r="N33" t="s">
        <v>158</v>
      </c>
      <c r="O33" t="s">
        <v>159</v>
      </c>
      <c r="P33" s="2">
        <v>31648000</v>
      </c>
      <c r="Q33" s="2">
        <v>12659000</v>
      </c>
      <c r="R33" t="str">
        <f>IF(Raw_Data[[#This Row],[persen_dp]]&lt;15%,"Low",IF(Raw_Data[[#This Row],[persen_dp]]&gt;25%,"High","Medium"))</f>
        <v>High</v>
      </c>
      <c r="S33" s="3">
        <v>0.4</v>
      </c>
      <c r="T33">
        <v>18</v>
      </c>
      <c r="U33">
        <v>0.14499999999999999</v>
      </c>
      <c r="V33" s="2">
        <v>1284400</v>
      </c>
      <c r="W33" s="2">
        <v>23119000</v>
      </c>
      <c r="X33" t="str">
        <f>IF(OR(Raw_Data[[#This Row],[status_pembayaran]]="Macet",Raw_Data[[#This Row],[status_pembayaran]]="Kurang Lancar"),"Non Performing Loan","Performing")</f>
        <v>Performing</v>
      </c>
      <c r="Y33" t="s">
        <v>47</v>
      </c>
      <c r="Z33">
        <v>0</v>
      </c>
      <c r="AA33">
        <v>0</v>
      </c>
      <c r="AB33">
        <v>1</v>
      </c>
      <c r="AC33" t="s">
        <v>74</v>
      </c>
      <c r="AD33">
        <f>IF(Raw_Data[[#This Row],[rasio]]&lt;0.2,1,IF(Raw_Data[[#This Row],[rasio]]&lt;0.3,2,IF(Raw_Data[[#This Row],[rasio]]&lt;0.4,3,4)))</f>
        <v>4</v>
      </c>
      <c r="AE33">
        <f>IF(Raw_Data[[#This Row],[kategori_dp]]="High",1,IF(Raw_Data[[#This Row],[kategori_dp]]="Medium",2,3))</f>
        <v>1</v>
      </c>
      <c r="AF33">
        <f>IF(Raw_Data[[#This Row],[tenor_bulan]]&lt;=24,1,IF(Raw_Data[[#This Row],[tenor_bulan]]&lt;=36,2,IF(Raw_Data[[#This Row],[tenor_bulan]]&lt;=48,3,4)))</f>
        <v>1</v>
      </c>
      <c r="AG33">
        <f>IF(Raw_Data[[#This Row],[jumlah_kali_telat]]=0,0,IF(Raw_Data[[#This Row],[jumlah_kali_telat]]&lt;=2,2,4))</f>
        <v>0</v>
      </c>
      <c r="AH33">
        <f>Raw_Data[[#This Row],[Skor_Rasio]]+Raw_Data[[#This Row],[Skor_DP]]+Raw_Data[[#This Row],[Skor_Tenor]]+Raw_Data[[#This Row],[Skor_Telat]]</f>
        <v>6</v>
      </c>
      <c r="AI33" t="str">
        <f>IF(Raw_Data[[#This Row],[Risk_Score]]&lt;=6,"Low Risk",IF(Raw_Data[[#This Row],[Risk_Score]]&lt;=8,"Medium Risk","High Risk"))</f>
        <v>Low Risk</v>
      </c>
      <c r="AJ33">
        <f ca="1">IFERROR(DATEDIF(Raw_Data[[#This Row],[tanggal_pengajuan]],TODAY(),"m"),"N/A")</f>
        <v>5</v>
      </c>
      <c r="AK33" t="str">
        <f ca="1">IF(ISNUMBER(Raw_Data[[#This Row],[MOB]]),IF(Raw_Data[[#This Row],[MOB]]&lt;6,"0-5 bulan",IF(Raw_Data[[#This Row],[MOB]]&lt;12,"6-11 bulan",IF(Raw_Data[[#This Row],[MOB]]&lt;24,"12-23 bulan","24+ bulan"))),"N/A")</f>
        <v>0-5 bulan</v>
      </c>
    </row>
    <row r="34" spans="1:37" ht="14.25" customHeight="1" x14ac:dyDescent="0.45">
      <c r="A34" t="s">
        <v>206</v>
      </c>
      <c r="B34" s="64">
        <v>46129</v>
      </c>
      <c r="C34" s="1" t="str">
        <f t="shared" si="0"/>
        <v>April</v>
      </c>
      <c r="D34" t="s">
        <v>207</v>
      </c>
      <c r="E34" t="s">
        <v>208</v>
      </c>
      <c r="F34">
        <v>32</v>
      </c>
      <c r="G34" t="s">
        <v>40</v>
      </c>
      <c r="H34" t="s">
        <v>52</v>
      </c>
      <c r="I34" s="2">
        <v>11613000</v>
      </c>
      <c r="J34" s="3">
        <f>Raw_Data[[#This Row],[cicilan_per_bulan]]/Raw_Data[[#This Row],[penghasilan_bulanan]]</f>
        <v>0.1588650650133471</v>
      </c>
      <c r="K34" t="s">
        <v>109</v>
      </c>
      <c r="L34" t="s">
        <v>110</v>
      </c>
      <c r="M34" t="s">
        <v>55</v>
      </c>
      <c r="N34" t="s">
        <v>65</v>
      </c>
      <c r="O34" t="s">
        <v>46</v>
      </c>
      <c r="P34" s="2">
        <v>27622000</v>
      </c>
      <c r="Q34" s="2">
        <v>8287000</v>
      </c>
      <c r="R34" t="str">
        <f>IF(Raw_Data[[#This Row],[persen_dp]]&lt;15%,"Low",IF(Raw_Data[[#This Row],[persen_dp]]&gt;25%,"High","Medium"))</f>
        <v>High</v>
      </c>
      <c r="S34" s="3">
        <v>0.3</v>
      </c>
      <c r="T34">
        <v>12</v>
      </c>
      <c r="U34">
        <v>0.14499999999999999</v>
      </c>
      <c r="V34" s="2">
        <v>1844900</v>
      </c>
      <c r="W34" s="2">
        <v>22139000</v>
      </c>
      <c r="X34" t="str">
        <f>IF(OR(Raw_Data[[#This Row],[status_pembayaran]]="Macet",Raw_Data[[#This Row],[status_pembayaran]]="Kurang Lancar"),"Non Performing Loan","Performing")</f>
        <v>Performing</v>
      </c>
      <c r="Y34" t="s">
        <v>47</v>
      </c>
      <c r="Z34">
        <v>0</v>
      </c>
      <c r="AA34">
        <v>0</v>
      </c>
      <c r="AB34">
        <v>1</v>
      </c>
      <c r="AC34" t="s">
        <v>104</v>
      </c>
      <c r="AD34">
        <f>IF(Raw_Data[[#This Row],[rasio]]&lt;0.2,1,IF(Raw_Data[[#This Row],[rasio]]&lt;0.3,2,IF(Raw_Data[[#This Row],[rasio]]&lt;0.4,3,4)))</f>
        <v>1</v>
      </c>
      <c r="AE34">
        <f>IF(Raw_Data[[#This Row],[kategori_dp]]="High",1,IF(Raw_Data[[#This Row],[kategori_dp]]="Medium",2,3))</f>
        <v>1</v>
      </c>
      <c r="AF34">
        <f>IF(Raw_Data[[#This Row],[tenor_bulan]]&lt;=24,1,IF(Raw_Data[[#This Row],[tenor_bulan]]&lt;=36,2,IF(Raw_Data[[#This Row],[tenor_bulan]]&lt;=48,3,4)))</f>
        <v>1</v>
      </c>
      <c r="AG34">
        <f>IF(Raw_Data[[#This Row],[jumlah_kali_telat]]=0,0,IF(Raw_Data[[#This Row],[jumlah_kali_telat]]&lt;=2,2,4))</f>
        <v>0</v>
      </c>
      <c r="AH34">
        <f>Raw_Data[[#This Row],[Skor_Rasio]]+Raw_Data[[#This Row],[Skor_DP]]+Raw_Data[[#This Row],[Skor_Tenor]]+Raw_Data[[#This Row],[Skor_Telat]]</f>
        <v>3</v>
      </c>
      <c r="AI34" t="str">
        <f>IF(Raw_Data[[#This Row],[Risk_Score]]&lt;=6,"Low Risk",IF(Raw_Data[[#This Row],[Risk_Score]]&lt;=8,"Medium Risk","High Risk"))</f>
        <v>Low Risk</v>
      </c>
      <c r="AJ34">
        <f ca="1">IFERROR(DATEDIF(Raw_Data[[#This Row],[tanggal_pengajuan]],TODAY(),"m"),"N/A")</f>
        <v>6</v>
      </c>
      <c r="AK34" t="str">
        <f ca="1">IF(ISNUMBER(Raw_Data[[#This Row],[MOB]]),IF(Raw_Data[[#This Row],[MOB]]&lt;6,"0-5 bulan",IF(Raw_Data[[#This Row],[MOB]]&lt;12,"6-11 bulan",IF(Raw_Data[[#This Row],[MOB]]&lt;24,"12-23 bulan","24+ bulan"))),"N/A")</f>
        <v>6-11 bulan</v>
      </c>
    </row>
    <row r="35" spans="1:37" ht="14.25" customHeight="1" x14ac:dyDescent="0.45">
      <c r="A35" t="s">
        <v>209</v>
      </c>
      <c r="B35" s="64">
        <v>46106</v>
      </c>
      <c r="C35" s="1" t="str">
        <f t="shared" si="0"/>
        <v>March</v>
      </c>
      <c r="D35" t="s">
        <v>210</v>
      </c>
      <c r="E35" t="s">
        <v>211</v>
      </c>
      <c r="F35">
        <v>33</v>
      </c>
      <c r="G35" t="s">
        <v>51</v>
      </c>
      <c r="H35" t="s">
        <v>52</v>
      </c>
      <c r="I35" s="2">
        <v>8936000</v>
      </c>
      <c r="J35" s="3">
        <f>Raw_Data[[#This Row],[cicilan_per_bulan]]/Raw_Data[[#This Row],[penghasilan_bulanan]]</f>
        <v>0.10124216651745747</v>
      </c>
      <c r="K35" t="s">
        <v>127</v>
      </c>
      <c r="L35" t="s">
        <v>128</v>
      </c>
      <c r="M35" t="s">
        <v>55</v>
      </c>
      <c r="N35" t="s">
        <v>141</v>
      </c>
      <c r="O35" t="s">
        <v>46</v>
      </c>
      <c r="P35" s="2">
        <v>22443404</v>
      </c>
      <c r="Q35" s="2">
        <v>5611000</v>
      </c>
      <c r="R35" t="str">
        <f>IF(Raw_Data[[#This Row],[persen_dp]]&lt;15%,"Low",IF(Raw_Data[[#This Row],[persen_dp]]&gt;25%,"High","Medium"))</f>
        <v>Medium</v>
      </c>
      <c r="S35" s="3">
        <v>0.25</v>
      </c>
      <c r="T35">
        <v>24</v>
      </c>
      <c r="U35">
        <v>0.14499999999999999</v>
      </c>
      <c r="V35" s="2">
        <v>904700</v>
      </c>
      <c r="W35" s="2">
        <v>21714000</v>
      </c>
      <c r="X35" t="str">
        <f>IF(OR(Raw_Data[[#This Row],[status_pembayaran]]="Macet",Raw_Data[[#This Row],[status_pembayaran]]="Kurang Lancar"),"Non Performing Loan","Performing")</f>
        <v>Performing</v>
      </c>
      <c r="Y35" t="s">
        <v>47</v>
      </c>
      <c r="Z35">
        <v>0</v>
      </c>
      <c r="AA35">
        <v>0</v>
      </c>
      <c r="AB35">
        <v>1</v>
      </c>
      <c r="AC35" t="s">
        <v>66</v>
      </c>
      <c r="AD35">
        <f>IF(Raw_Data[[#This Row],[rasio]]&lt;0.2,1,IF(Raw_Data[[#This Row],[rasio]]&lt;0.3,2,IF(Raw_Data[[#This Row],[rasio]]&lt;0.4,3,4)))</f>
        <v>1</v>
      </c>
      <c r="AE35">
        <f>IF(Raw_Data[[#This Row],[kategori_dp]]="High",1,IF(Raw_Data[[#This Row],[kategori_dp]]="Medium",2,3))</f>
        <v>2</v>
      </c>
      <c r="AF35">
        <f>IF(Raw_Data[[#This Row],[tenor_bulan]]&lt;=24,1,IF(Raw_Data[[#This Row],[tenor_bulan]]&lt;=36,2,IF(Raw_Data[[#This Row],[tenor_bulan]]&lt;=48,3,4)))</f>
        <v>1</v>
      </c>
      <c r="AG35">
        <f>IF(Raw_Data[[#This Row],[jumlah_kali_telat]]=0,0,IF(Raw_Data[[#This Row],[jumlah_kali_telat]]&lt;=2,2,4))</f>
        <v>0</v>
      </c>
      <c r="AH35">
        <f>Raw_Data[[#This Row],[Skor_Rasio]]+Raw_Data[[#This Row],[Skor_DP]]+Raw_Data[[#This Row],[Skor_Tenor]]+Raw_Data[[#This Row],[Skor_Telat]]</f>
        <v>4</v>
      </c>
      <c r="AI35" t="str">
        <f>IF(Raw_Data[[#This Row],[Risk_Score]]&lt;=6,"Low Risk",IF(Raw_Data[[#This Row],[Risk_Score]]&lt;=8,"Medium Risk","High Risk"))</f>
        <v>Low Risk</v>
      </c>
      <c r="AJ35">
        <f ca="1">IFERROR(DATEDIF(Raw_Data[[#This Row],[tanggal_pengajuan]],TODAY(),"m"),"N/A")</f>
        <v>6</v>
      </c>
      <c r="AK35" t="str">
        <f ca="1">IF(ISNUMBER(Raw_Data[[#This Row],[MOB]]),IF(Raw_Data[[#This Row],[MOB]]&lt;6,"0-5 bulan",IF(Raw_Data[[#This Row],[MOB]]&lt;12,"6-11 bulan",IF(Raw_Data[[#This Row],[MOB]]&lt;24,"12-23 bulan","24+ bulan"))),"N/A")</f>
        <v>6-11 bulan</v>
      </c>
    </row>
    <row r="36" spans="1:37" ht="14.25" customHeight="1" x14ac:dyDescent="0.45">
      <c r="A36" t="s">
        <v>212</v>
      </c>
      <c r="B36" s="64">
        <v>46188</v>
      </c>
      <c r="C36" s="1" t="str">
        <f t="shared" si="0"/>
        <v>June</v>
      </c>
      <c r="D36" t="s">
        <v>213</v>
      </c>
      <c r="E36" t="s">
        <v>214</v>
      </c>
      <c r="F36">
        <v>41</v>
      </c>
      <c r="G36" t="s">
        <v>51</v>
      </c>
      <c r="H36" t="s">
        <v>108</v>
      </c>
      <c r="I36" s="2">
        <v>6445000</v>
      </c>
      <c r="J36" s="3">
        <f>Raw_Data[[#This Row],[cicilan_per_bulan]]/Raw_Data[[#This Row],[penghasilan_bulanan]]</f>
        <v>0.17010085337470907</v>
      </c>
      <c r="K36" t="s">
        <v>177</v>
      </c>
      <c r="L36" t="s">
        <v>154</v>
      </c>
      <c r="M36" t="s">
        <v>55</v>
      </c>
      <c r="N36" t="s">
        <v>56</v>
      </c>
      <c r="O36" t="s">
        <v>57</v>
      </c>
      <c r="P36" s="2">
        <v>17676000</v>
      </c>
      <c r="Q36" s="2">
        <v>6186000</v>
      </c>
      <c r="R36" t="str">
        <f>IF(Raw_Data[[#This Row],[persen_dp]]&lt;15%,"Low",IF(Raw_Data[[#This Row],[persen_dp]]&gt;25%,"High","Medium"))</f>
        <v>High</v>
      </c>
      <c r="S36" s="3">
        <v>0.35</v>
      </c>
      <c r="T36">
        <v>12</v>
      </c>
      <c r="U36">
        <v>0.14499999999999999</v>
      </c>
      <c r="V36" s="2">
        <v>1096300</v>
      </c>
      <c r="W36" s="2">
        <v>13156000</v>
      </c>
      <c r="X36" t="str">
        <f>IF(OR(Raw_Data[[#This Row],[status_pembayaran]]="Macet",Raw_Data[[#This Row],[status_pembayaran]]="Kurang Lancar"),"Non Performing Loan","Performing")</f>
        <v>Performing</v>
      </c>
      <c r="Y36" t="s">
        <v>47</v>
      </c>
      <c r="Z36">
        <v>0</v>
      </c>
      <c r="AA36">
        <v>0</v>
      </c>
      <c r="AB36">
        <v>1</v>
      </c>
      <c r="AC36" t="s">
        <v>137</v>
      </c>
      <c r="AD36">
        <f>IF(Raw_Data[[#This Row],[rasio]]&lt;0.2,1,IF(Raw_Data[[#This Row],[rasio]]&lt;0.3,2,IF(Raw_Data[[#This Row],[rasio]]&lt;0.4,3,4)))</f>
        <v>1</v>
      </c>
      <c r="AE36">
        <f>IF(Raw_Data[[#This Row],[kategori_dp]]="High",1,IF(Raw_Data[[#This Row],[kategori_dp]]="Medium",2,3))</f>
        <v>1</v>
      </c>
      <c r="AF36">
        <f>IF(Raw_Data[[#This Row],[tenor_bulan]]&lt;=24,1,IF(Raw_Data[[#This Row],[tenor_bulan]]&lt;=36,2,IF(Raw_Data[[#This Row],[tenor_bulan]]&lt;=48,3,4)))</f>
        <v>1</v>
      </c>
      <c r="AG36">
        <f>IF(Raw_Data[[#This Row],[jumlah_kali_telat]]=0,0,IF(Raw_Data[[#This Row],[jumlah_kali_telat]]&lt;=2,2,4))</f>
        <v>0</v>
      </c>
      <c r="AH36">
        <f>Raw_Data[[#This Row],[Skor_Rasio]]+Raw_Data[[#This Row],[Skor_DP]]+Raw_Data[[#This Row],[Skor_Tenor]]+Raw_Data[[#This Row],[Skor_Telat]]</f>
        <v>3</v>
      </c>
      <c r="AI36" t="str">
        <f>IF(Raw_Data[[#This Row],[Risk_Score]]&lt;=6,"Low Risk",IF(Raw_Data[[#This Row],[Risk_Score]]&lt;=8,"Medium Risk","High Risk"))</f>
        <v>Low Risk</v>
      </c>
      <c r="AJ36">
        <f ca="1">IFERROR(DATEDIF(Raw_Data[[#This Row],[tanggal_pengajuan]],TODAY(),"m"),"N/A")</f>
        <v>4</v>
      </c>
      <c r="AK36" t="str">
        <f ca="1">IF(ISNUMBER(Raw_Data[[#This Row],[MOB]]),IF(Raw_Data[[#This Row],[MOB]]&lt;6,"0-5 bulan",IF(Raw_Data[[#This Row],[MOB]]&lt;12,"6-11 bulan",IF(Raw_Data[[#This Row],[MOB]]&lt;24,"12-23 bulan","24+ bulan"))),"N/A")</f>
        <v>0-5 bulan</v>
      </c>
    </row>
    <row r="37" spans="1:37" ht="14.25" customHeight="1" x14ac:dyDescent="0.45">
      <c r="A37" t="s">
        <v>215</v>
      </c>
      <c r="B37" s="64">
        <v>46088</v>
      </c>
      <c r="C37" s="1" t="str">
        <f t="shared" si="0"/>
        <v>March</v>
      </c>
      <c r="D37" t="s">
        <v>216</v>
      </c>
      <c r="E37" t="s">
        <v>217</v>
      </c>
      <c r="F37">
        <v>50</v>
      </c>
      <c r="G37" t="s">
        <v>40</v>
      </c>
      <c r="H37" t="s">
        <v>52</v>
      </c>
      <c r="I37" s="2">
        <v>13430000</v>
      </c>
      <c r="J37" s="3">
        <f>Raw_Data[[#This Row],[cicilan_per_bulan]]/Raw_Data[[#This Row],[penghasilan_bulanan]]</f>
        <v>9.3708116157855542E-2</v>
      </c>
      <c r="K37" t="s">
        <v>91</v>
      </c>
      <c r="L37" t="s">
        <v>92</v>
      </c>
      <c r="M37" t="s">
        <v>55</v>
      </c>
      <c r="N37" t="s">
        <v>147</v>
      </c>
      <c r="O37" t="s">
        <v>148</v>
      </c>
      <c r="P37" s="2">
        <v>31012000</v>
      </c>
      <c r="Q37" s="2">
        <v>12405000</v>
      </c>
      <c r="R37" t="str">
        <f>IF(Raw_Data[[#This Row],[persen_dp]]&lt;15%,"Low",IF(Raw_Data[[#This Row],[persen_dp]]&gt;25%,"High","Medium"))</f>
        <v>High</v>
      </c>
      <c r="S37" s="3">
        <v>0.4</v>
      </c>
      <c r="T37">
        <v>18</v>
      </c>
      <c r="U37">
        <v>0.14499999999999999</v>
      </c>
      <c r="V37" s="2">
        <v>1258500</v>
      </c>
      <c r="W37" s="2">
        <v>22653000</v>
      </c>
      <c r="X37" t="str">
        <f>IF(OR(Raw_Data[[#This Row],[status_pembayaran]]="Macet",Raw_Data[[#This Row],[status_pembayaran]]="Kurang Lancar"),"Non Performing Loan","Performing")</f>
        <v>Performing</v>
      </c>
      <c r="Y37" t="s">
        <v>47</v>
      </c>
      <c r="Z37">
        <v>0</v>
      </c>
      <c r="AA37">
        <v>0</v>
      </c>
      <c r="AB37">
        <v>1</v>
      </c>
      <c r="AC37" t="s">
        <v>66</v>
      </c>
      <c r="AD37">
        <f>IF(Raw_Data[[#This Row],[rasio]]&lt;0.2,1,IF(Raw_Data[[#This Row],[rasio]]&lt;0.3,2,IF(Raw_Data[[#This Row],[rasio]]&lt;0.4,3,4)))</f>
        <v>1</v>
      </c>
      <c r="AE37">
        <f>IF(Raw_Data[[#This Row],[kategori_dp]]="High",1,IF(Raw_Data[[#This Row],[kategori_dp]]="Medium",2,3))</f>
        <v>1</v>
      </c>
      <c r="AF37">
        <f>IF(Raw_Data[[#This Row],[tenor_bulan]]&lt;=24,1,IF(Raw_Data[[#This Row],[tenor_bulan]]&lt;=36,2,IF(Raw_Data[[#This Row],[tenor_bulan]]&lt;=48,3,4)))</f>
        <v>1</v>
      </c>
      <c r="AG37">
        <f>IF(Raw_Data[[#This Row],[jumlah_kali_telat]]=0,0,IF(Raw_Data[[#This Row],[jumlah_kali_telat]]&lt;=2,2,4))</f>
        <v>0</v>
      </c>
      <c r="AH37">
        <f>Raw_Data[[#This Row],[Skor_Rasio]]+Raw_Data[[#This Row],[Skor_DP]]+Raw_Data[[#This Row],[Skor_Tenor]]+Raw_Data[[#This Row],[Skor_Telat]]</f>
        <v>3</v>
      </c>
      <c r="AI37" t="str">
        <f>IF(Raw_Data[[#This Row],[Risk_Score]]&lt;=6,"Low Risk",IF(Raw_Data[[#This Row],[Risk_Score]]&lt;=8,"Medium Risk","High Risk"))</f>
        <v>Low Risk</v>
      </c>
      <c r="AJ37">
        <f ca="1">IFERROR(DATEDIF(Raw_Data[[#This Row],[tanggal_pengajuan]],TODAY(),"m"),"N/A")</f>
        <v>7</v>
      </c>
      <c r="AK37" t="str">
        <f ca="1">IF(ISNUMBER(Raw_Data[[#This Row],[MOB]]),IF(Raw_Data[[#This Row],[MOB]]&lt;6,"0-5 bulan",IF(Raw_Data[[#This Row],[MOB]]&lt;12,"6-11 bulan",IF(Raw_Data[[#This Row],[MOB]]&lt;24,"12-23 bulan","24+ bulan"))),"N/A")</f>
        <v>6-11 bulan</v>
      </c>
    </row>
    <row r="38" spans="1:37" ht="14.25" customHeight="1" x14ac:dyDescent="0.45">
      <c r="A38" t="s">
        <v>218</v>
      </c>
      <c r="B38" s="64">
        <v>46148</v>
      </c>
      <c r="C38" s="1" t="str">
        <f t="shared" si="0"/>
        <v>May</v>
      </c>
      <c r="D38" t="s">
        <v>219</v>
      </c>
      <c r="E38" t="s">
        <v>220</v>
      </c>
      <c r="F38">
        <v>33</v>
      </c>
      <c r="G38" t="s">
        <v>40</v>
      </c>
      <c r="H38" t="s">
        <v>96</v>
      </c>
      <c r="I38" s="2">
        <v>6041000</v>
      </c>
      <c r="J38" s="3">
        <f>Raw_Data[[#This Row],[cicilan_per_bulan]]/Raw_Data[[#This Row],[penghasilan_bulanan]]</f>
        <v>0.23284224466147987</v>
      </c>
      <c r="K38" t="s">
        <v>167</v>
      </c>
      <c r="L38" t="s">
        <v>110</v>
      </c>
      <c r="M38" t="s">
        <v>55</v>
      </c>
      <c r="N38" t="s">
        <v>221</v>
      </c>
      <c r="O38" t="s">
        <v>159</v>
      </c>
      <c r="P38" s="2">
        <v>43614000</v>
      </c>
      <c r="Q38" s="2">
        <v>17446000</v>
      </c>
      <c r="R38" t="str">
        <f>IF(Raw_Data[[#This Row],[persen_dp]]&lt;15%,"Low",IF(Raw_Data[[#This Row],[persen_dp]]&gt;25%,"High","Medium"))</f>
        <v>High</v>
      </c>
      <c r="S38" s="3">
        <v>0.4</v>
      </c>
      <c r="T38">
        <v>24</v>
      </c>
      <c r="U38">
        <v>0.14499999999999999</v>
      </c>
      <c r="V38" s="2">
        <v>1406600</v>
      </c>
      <c r="W38" s="2">
        <v>33757000</v>
      </c>
      <c r="X38" t="str">
        <f>IF(OR(Raw_Data[[#This Row],[status_pembayaran]]="Macet",Raw_Data[[#This Row],[status_pembayaran]]="Kurang Lancar"),"Non Performing Loan","Performing")</f>
        <v>Performing</v>
      </c>
      <c r="Y38" t="s">
        <v>47</v>
      </c>
      <c r="Z38">
        <v>0</v>
      </c>
      <c r="AA38">
        <v>0</v>
      </c>
      <c r="AB38">
        <v>1</v>
      </c>
      <c r="AD38">
        <f>IF(Raw_Data[[#This Row],[rasio]]&lt;0.2,1,IF(Raw_Data[[#This Row],[rasio]]&lt;0.3,2,IF(Raw_Data[[#This Row],[rasio]]&lt;0.4,3,4)))</f>
        <v>2</v>
      </c>
      <c r="AE38">
        <f>IF(Raw_Data[[#This Row],[kategori_dp]]="High",1,IF(Raw_Data[[#This Row],[kategori_dp]]="Medium",2,3))</f>
        <v>1</v>
      </c>
      <c r="AF38">
        <f>IF(Raw_Data[[#This Row],[tenor_bulan]]&lt;=24,1,IF(Raw_Data[[#This Row],[tenor_bulan]]&lt;=36,2,IF(Raw_Data[[#This Row],[tenor_bulan]]&lt;=48,3,4)))</f>
        <v>1</v>
      </c>
      <c r="AG38">
        <f>IF(Raw_Data[[#This Row],[jumlah_kali_telat]]=0,0,IF(Raw_Data[[#This Row],[jumlah_kali_telat]]&lt;=2,2,4))</f>
        <v>0</v>
      </c>
      <c r="AH38">
        <f>Raw_Data[[#This Row],[Skor_Rasio]]+Raw_Data[[#This Row],[Skor_DP]]+Raw_Data[[#This Row],[Skor_Tenor]]+Raw_Data[[#This Row],[Skor_Telat]]</f>
        <v>4</v>
      </c>
      <c r="AI38" t="str">
        <f>IF(Raw_Data[[#This Row],[Risk_Score]]&lt;=6,"Low Risk",IF(Raw_Data[[#This Row],[Risk_Score]]&lt;=8,"Medium Risk","High Risk"))</f>
        <v>Low Risk</v>
      </c>
      <c r="AJ38">
        <f ca="1">IFERROR(DATEDIF(Raw_Data[[#This Row],[tanggal_pengajuan]],TODAY(),"m"),"N/A")</f>
        <v>5</v>
      </c>
      <c r="AK38" t="str">
        <f ca="1">IF(ISNUMBER(Raw_Data[[#This Row],[MOB]]),IF(Raw_Data[[#This Row],[MOB]]&lt;6,"0-5 bulan",IF(Raw_Data[[#This Row],[MOB]]&lt;12,"6-11 bulan",IF(Raw_Data[[#This Row],[MOB]]&lt;24,"12-23 bulan","24+ bulan"))),"N/A")</f>
        <v>0-5 bulan</v>
      </c>
    </row>
    <row r="39" spans="1:37" ht="14.25" customHeight="1" x14ac:dyDescent="0.45">
      <c r="A39" t="s">
        <v>222</v>
      </c>
      <c r="B39" s="64">
        <v>46031</v>
      </c>
      <c r="C39" s="1" t="str">
        <f t="shared" si="0"/>
        <v>January</v>
      </c>
      <c r="D39" t="s">
        <v>223</v>
      </c>
      <c r="E39" t="s">
        <v>224</v>
      </c>
      <c r="F39">
        <v>29</v>
      </c>
      <c r="G39" t="s">
        <v>40</v>
      </c>
      <c r="H39" t="s">
        <v>52</v>
      </c>
      <c r="I39" s="2">
        <v>4202000</v>
      </c>
      <c r="J39" s="3">
        <f>Raw_Data[[#This Row],[cicilan_per_bulan]]/Raw_Data[[#This Row],[penghasilan_bulanan]]</f>
        <v>0.1252022846263684</v>
      </c>
      <c r="K39" t="s">
        <v>63</v>
      </c>
      <c r="L39" t="s">
        <v>64</v>
      </c>
      <c r="M39" t="s">
        <v>44</v>
      </c>
      <c r="N39" t="s">
        <v>163</v>
      </c>
      <c r="O39" t="s">
        <v>46</v>
      </c>
      <c r="P39" s="2">
        <v>30497000</v>
      </c>
      <c r="Q39" s="2">
        <v>12199000</v>
      </c>
      <c r="R39" t="str">
        <f>IF(Raw_Data[[#This Row],[persen_dp]]&lt;15%,"Low",IF(Raw_Data[[#This Row],[persen_dp]]&gt;25%,"High","Medium"))</f>
        <v>High</v>
      </c>
      <c r="S39" s="3">
        <v>0.4</v>
      </c>
      <c r="T39">
        <v>60</v>
      </c>
      <c r="U39">
        <v>0.14499999999999999</v>
      </c>
      <c r="V39" s="2">
        <v>526100</v>
      </c>
      <c r="W39" s="2">
        <v>31563000</v>
      </c>
      <c r="X39" t="str">
        <f>IF(OR(Raw_Data[[#This Row],[status_pembayaran]]="Macet",Raw_Data[[#This Row],[status_pembayaran]]="Kurang Lancar"),"Non Performing Loan","Performing")</f>
        <v>Performing</v>
      </c>
      <c r="Y39" t="s">
        <v>47</v>
      </c>
      <c r="Z39">
        <v>0</v>
      </c>
      <c r="AA39">
        <v>0</v>
      </c>
      <c r="AB39">
        <v>1</v>
      </c>
      <c r="AD39">
        <f>IF(Raw_Data[[#This Row],[rasio]]&lt;0.2,1,IF(Raw_Data[[#This Row],[rasio]]&lt;0.3,2,IF(Raw_Data[[#This Row],[rasio]]&lt;0.4,3,4)))</f>
        <v>1</v>
      </c>
      <c r="AE39">
        <f>IF(Raw_Data[[#This Row],[kategori_dp]]="High",1,IF(Raw_Data[[#This Row],[kategori_dp]]="Medium",2,3))</f>
        <v>1</v>
      </c>
      <c r="AF39">
        <f>IF(Raw_Data[[#This Row],[tenor_bulan]]&lt;=24,1,IF(Raw_Data[[#This Row],[tenor_bulan]]&lt;=36,2,IF(Raw_Data[[#This Row],[tenor_bulan]]&lt;=48,3,4)))</f>
        <v>4</v>
      </c>
      <c r="AG39">
        <f>IF(Raw_Data[[#This Row],[jumlah_kali_telat]]=0,0,IF(Raw_Data[[#This Row],[jumlah_kali_telat]]&lt;=2,2,4))</f>
        <v>0</v>
      </c>
      <c r="AH39">
        <f>Raw_Data[[#This Row],[Skor_Rasio]]+Raw_Data[[#This Row],[Skor_DP]]+Raw_Data[[#This Row],[Skor_Tenor]]+Raw_Data[[#This Row],[Skor_Telat]]</f>
        <v>6</v>
      </c>
      <c r="AI39" t="str">
        <f>IF(Raw_Data[[#This Row],[Risk_Score]]&lt;=6,"Low Risk",IF(Raw_Data[[#This Row],[Risk_Score]]&lt;=8,"Medium Risk","High Risk"))</f>
        <v>Low Risk</v>
      </c>
      <c r="AJ39">
        <f ca="1">IFERROR(DATEDIF(Raw_Data[[#This Row],[tanggal_pengajuan]],TODAY(),"m"),"N/A")</f>
        <v>9</v>
      </c>
      <c r="AK39" t="str">
        <f ca="1">IF(ISNUMBER(Raw_Data[[#This Row],[MOB]]),IF(Raw_Data[[#This Row],[MOB]]&lt;6,"0-5 bulan",IF(Raw_Data[[#This Row],[MOB]]&lt;12,"6-11 bulan",IF(Raw_Data[[#This Row],[MOB]]&lt;24,"12-23 bulan","24+ bulan"))),"N/A")</f>
        <v>6-11 bulan</v>
      </c>
    </row>
    <row r="40" spans="1:37" ht="14.25" customHeight="1" x14ac:dyDescent="0.45">
      <c r="A40" t="s">
        <v>225</v>
      </c>
      <c r="B40" s="64">
        <v>46162</v>
      </c>
      <c r="C40" s="1" t="str">
        <f t="shared" si="0"/>
        <v>May</v>
      </c>
      <c r="D40" t="s">
        <v>226</v>
      </c>
      <c r="E40" t="s">
        <v>227</v>
      </c>
      <c r="F40">
        <v>30</v>
      </c>
      <c r="G40" t="s">
        <v>40</v>
      </c>
      <c r="H40" t="s">
        <v>41</v>
      </c>
      <c r="I40" s="2">
        <v>5949000</v>
      </c>
      <c r="J40" s="3">
        <f>Raw_Data[[#This Row],[cicilan_per_bulan]]/Raw_Data[[#This Row],[penghasilan_bulanan]]</f>
        <v>8.2081022020507655E-2</v>
      </c>
      <c r="K40" t="s">
        <v>167</v>
      </c>
      <c r="L40" t="s">
        <v>110</v>
      </c>
      <c r="M40" t="s">
        <v>44</v>
      </c>
      <c r="N40" t="s">
        <v>228</v>
      </c>
      <c r="O40" t="s">
        <v>57</v>
      </c>
      <c r="P40" s="2">
        <v>19778000</v>
      </c>
      <c r="Q40" s="2">
        <v>4945000</v>
      </c>
      <c r="R40" t="str">
        <f>IF(Raw_Data[[#This Row],[persen_dp]]&lt;15%,"Low",IF(Raw_Data[[#This Row],[persen_dp]]&gt;25%,"High","Medium"))</f>
        <v>Medium</v>
      </c>
      <c r="S40" s="3">
        <v>0.25</v>
      </c>
      <c r="T40">
        <v>48</v>
      </c>
      <c r="U40">
        <v>0.14499999999999999</v>
      </c>
      <c r="V40" s="2">
        <v>488300</v>
      </c>
      <c r="W40" s="2">
        <v>23436000</v>
      </c>
      <c r="X40" t="str">
        <f>IF(OR(Raw_Data[[#This Row],[status_pembayaran]]="Macet",Raw_Data[[#This Row],[status_pembayaran]]="Kurang Lancar"),"Non Performing Loan","Performing")</f>
        <v>Performing</v>
      </c>
      <c r="Y40" t="s">
        <v>47</v>
      </c>
      <c r="Z40">
        <v>0</v>
      </c>
      <c r="AA40">
        <v>0</v>
      </c>
      <c r="AB40">
        <v>1</v>
      </c>
      <c r="AD40">
        <f>IF(Raw_Data[[#This Row],[rasio]]&lt;0.2,1,IF(Raw_Data[[#This Row],[rasio]]&lt;0.3,2,IF(Raw_Data[[#This Row],[rasio]]&lt;0.4,3,4)))</f>
        <v>1</v>
      </c>
      <c r="AE40">
        <f>IF(Raw_Data[[#This Row],[kategori_dp]]="High",1,IF(Raw_Data[[#This Row],[kategori_dp]]="Medium",2,3))</f>
        <v>2</v>
      </c>
      <c r="AF40">
        <f>IF(Raw_Data[[#This Row],[tenor_bulan]]&lt;=24,1,IF(Raw_Data[[#This Row],[tenor_bulan]]&lt;=36,2,IF(Raw_Data[[#This Row],[tenor_bulan]]&lt;=48,3,4)))</f>
        <v>3</v>
      </c>
      <c r="AG40">
        <f>IF(Raw_Data[[#This Row],[jumlah_kali_telat]]=0,0,IF(Raw_Data[[#This Row],[jumlah_kali_telat]]&lt;=2,2,4))</f>
        <v>0</v>
      </c>
      <c r="AH40">
        <f>Raw_Data[[#This Row],[Skor_Rasio]]+Raw_Data[[#This Row],[Skor_DP]]+Raw_Data[[#This Row],[Skor_Tenor]]+Raw_Data[[#This Row],[Skor_Telat]]</f>
        <v>6</v>
      </c>
      <c r="AI40" t="str">
        <f>IF(Raw_Data[[#This Row],[Risk_Score]]&lt;=6,"Low Risk",IF(Raw_Data[[#This Row],[Risk_Score]]&lt;=8,"Medium Risk","High Risk"))</f>
        <v>Low Risk</v>
      </c>
      <c r="AJ40">
        <f ca="1">IFERROR(DATEDIF(Raw_Data[[#This Row],[tanggal_pengajuan]],TODAY(),"m"),"N/A")</f>
        <v>5</v>
      </c>
      <c r="AK40" t="str">
        <f ca="1">IF(ISNUMBER(Raw_Data[[#This Row],[MOB]]),IF(Raw_Data[[#This Row],[MOB]]&lt;6,"0-5 bulan",IF(Raw_Data[[#This Row],[MOB]]&lt;12,"6-11 bulan",IF(Raw_Data[[#This Row],[MOB]]&lt;24,"12-23 bulan","24+ bulan"))),"N/A")</f>
        <v>0-5 bulan</v>
      </c>
    </row>
    <row r="41" spans="1:37" ht="14.25" customHeight="1" x14ac:dyDescent="0.45">
      <c r="A41" t="s">
        <v>229</v>
      </c>
      <c r="B41" s="64" t="s">
        <v>230</v>
      </c>
      <c r="C41" s="1" t="str">
        <f t="shared" si="0"/>
        <v>Data Tidak Lengkap</v>
      </c>
      <c r="D41" t="s">
        <v>210</v>
      </c>
      <c r="E41" t="s">
        <v>230</v>
      </c>
      <c r="F41">
        <v>33</v>
      </c>
      <c r="G41" t="s">
        <v>40</v>
      </c>
      <c r="H41" t="s">
        <v>52</v>
      </c>
      <c r="I41" s="2">
        <v>8936000</v>
      </c>
      <c r="J41" s="3">
        <f>Raw_Data[[#This Row],[cicilan_per_bulan]]/Raw_Data[[#This Row],[penghasilan_bulanan]]</f>
        <v>7.713742166517458E-2</v>
      </c>
      <c r="K41" t="s">
        <v>210</v>
      </c>
      <c r="L41" t="s">
        <v>154</v>
      </c>
      <c r="M41" t="s">
        <v>55</v>
      </c>
      <c r="N41" t="s">
        <v>231</v>
      </c>
      <c r="O41" t="s">
        <v>232</v>
      </c>
      <c r="P41" s="2">
        <v>36882996</v>
      </c>
      <c r="Q41" s="2">
        <v>12909000</v>
      </c>
      <c r="R41" t="str">
        <f>IF(Raw_Data[[#This Row],[persen_dp]]&lt;15%,"Low",IF(Raw_Data[[#This Row],[persen_dp]]&gt;25%,"High","Medium"))</f>
        <v>High</v>
      </c>
      <c r="S41" s="3">
        <v>0.35</v>
      </c>
      <c r="T41">
        <v>60</v>
      </c>
      <c r="U41">
        <v>0.14499999999999999</v>
      </c>
      <c r="V41" s="2">
        <v>689300</v>
      </c>
      <c r="W41" s="2">
        <v>41355000</v>
      </c>
      <c r="X41" t="str">
        <f>IF(OR(Raw_Data[[#This Row],[status_pembayaran]]="Macet",Raw_Data[[#This Row],[status_pembayaran]]="Kurang Lancar"),"Non Performing Loan","Performing")</f>
        <v>Performing</v>
      </c>
      <c r="Y41" t="s">
        <v>233</v>
      </c>
      <c r="Z41">
        <v>0</v>
      </c>
      <c r="AA41">
        <v>0</v>
      </c>
      <c r="AB41">
        <v>1</v>
      </c>
      <c r="AC41" t="s">
        <v>74</v>
      </c>
      <c r="AD41">
        <f>IF(Raw_Data[[#This Row],[rasio]]&lt;0.2,1,IF(Raw_Data[[#This Row],[rasio]]&lt;0.3,2,IF(Raw_Data[[#This Row],[rasio]]&lt;0.4,3,4)))</f>
        <v>1</v>
      </c>
      <c r="AE41">
        <f>IF(Raw_Data[[#This Row],[kategori_dp]]="High",1,IF(Raw_Data[[#This Row],[kategori_dp]]="Medium",2,3))</f>
        <v>1</v>
      </c>
      <c r="AF41">
        <f>IF(Raw_Data[[#This Row],[tenor_bulan]]&lt;=24,1,IF(Raw_Data[[#This Row],[tenor_bulan]]&lt;=36,2,IF(Raw_Data[[#This Row],[tenor_bulan]]&lt;=48,3,4)))</f>
        <v>4</v>
      </c>
      <c r="AG41">
        <f>IF(Raw_Data[[#This Row],[jumlah_kali_telat]]=0,0,IF(Raw_Data[[#This Row],[jumlah_kali_telat]]&lt;=2,2,4))</f>
        <v>0</v>
      </c>
      <c r="AH41">
        <f>Raw_Data[[#This Row],[Skor_Rasio]]+Raw_Data[[#This Row],[Skor_DP]]+Raw_Data[[#This Row],[Skor_Tenor]]+Raw_Data[[#This Row],[Skor_Telat]]</f>
        <v>6</v>
      </c>
      <c r="AI41" t="str">
        <f>IF(Raw_Data[[#This Row],[Risk_Score]]&lt;=6,"Low Risk",IF(Raw_Data[[#This Row],[Risk_Score]]&lt;=8,"Medium Risk","High Risk"))</f>
        <v>Low Risk</v>
      </c>
      <c r="AJ41" t="str">
        <f ca="1">IFERROR(DATEDIF(Raw_Data[[#This Row],[tanggal_pengajuan]],TODAY(),"m"),"N/A")</f>
        <v>N/A</v>
      </c>
      <c r="AK41" t="str">
        <f ca="1">IF(ISNUMBER(Raw_Data[[#This Row],[MOB]]),IF(Raw_Data[[#This Row],[MOB]]&lt;6,"0-5 bulan",IF(Raw_Data[[#This Row],[MOB]]&lt;12,"6-11 bulan",IF(Raw_Data[[#This Row],[MOB]]&lt;24,"12-23 bulan","24+ bulan"))),"N/A")</f>
        <v>N/A</v>
      </c>
    </row>
    <row r="42" spans="1:37" ht="14.25" customHeight="1" x14ac:dyDescent="0.45">
      <c r="A42" t="s">
        <v>234</v>
      </c>
      <c r="B42" s="64">
        <v>46131</v>
      </c>
      <c r="C42" s="1" t="str">
        <f t="shared" si="0"/>
        <v>April</v>
      </c>
      <c r="D42" t="s">
        <v>235</v>
      </c>
      <c r="E42" t="s">
        <v>236</v>
      </c>
      <c r="F42">
        <v>56</v>
      </c>
      <c r="G42" t="s">
        <v>51</v>
      </c>
      <c r="H42" t="s">
        <v>90</v>
      </c>
      <c r="I42" s="2">
        <v>4064000</v>
      </c>
      <c r="J42" s="3">
        <f>Raw_Data[[#This Row],[cicilan_per_bulan]]/Raw_Data[[#This Row],[penghasilan_bulanan]]</f>
        <v>0.36943897637795275</v>
      </c>
      <c r="K42" t="s">
        <v>70</v>
      </c>
      <c r="L42" t="s">
        <v>71</v>
      </c>
      <c r="M42" t="s">
        <v>44</v>
      </c>
      <c r="N42" t="s">
        <v>158</v>
      </c>
      <c r="O42" t="s">
        <v>159</v>
      </c>
      <c r="P42" s="2">
        <v>31711000</v>
      </c>
      <c r="Q42" s="2">
        <v>9513000</v>
      </c>
      <c r="R42" t="str">
        <f>IF(Raw_Data[[#This Row],[persen_dp]]&lt;15%,"Low",IF(Raw_Data[[#This Row],[persen_dp]]&gt;25%,"High","Medium"))</f>
        <v>High</v>
      </c>
      <c r="S42" s="3">
        <v>0.3</v>
      </c>
      <c r="T42">
        <v>18</v>
      </c>
      <c r="U42">
        <v>0.14499999999999999</v>
      </c>
      <c r="V42" s="2">
        <v>1501400</v>
      </c>
      <c r="W42" s="2">
        <v>27026000</v>
      </c>
      <c r="X42" t="str">
        <f>IF(OR(Raw_Data[[#This Row],[status_pembayaran]]="Macet",Raw_Data[[#This Row],[status_pembayaran]]="Kurang Lancar"),"Non Performing Loan","Performing")</f>
        <v>Performing</v>
      </c>
      <c r="Y42" t="s">
        <v>47</v>
      </c>
      <c r="Z42">
        <v>0</v>
      </c>
      <c r="AA42">
        <v>0</v>
      </c>
      <c r="AB42">
        <v>1</v>
      </c>
      <c r="AD42">
        <f>IF(Raw_Data[[#This Row],[rasio]]&lt;0.2,1,IF(Raw_Data[[#This Row],[rasio]]&lt;0.3,2,IF(Raw_Data[[#This Row],[rasio]]&lt;0.4,3,4)))</f>
        <v>3</v>
      </c>
      <c r="AE42">
        <f>IF(Raw_Data[[#This Row],[kategori_dp]]="High",1,IF(Raw_Data[[#This Row],[kategori_dp]]="Medium",2,3))</f>
        <v>1</v>
      </c>
      <c r="AF42">
        <f>IF(Raw_Data[[#This Row],[tenor_bulan]]&lt;=24,1,IF(Raw_Data[[#This Row],[tenor_bulan]]&lt;=36,2,IF(Raw_Data[[#This Row],[tenor_bulan]]&lt;=48,3,4)))</f>
        <v>1</v>
      </c>
      <c r="AG42">
        <f>IF(Raw_Data[[#This Row],[jumlah_kali_telat]]=0,0,IF(Raw_Data[[#This Row],[jumlah_kali_telat]]&lt;=2,2,4))</f>
        <v>0</v>
      </c>
      <c r="AH42">
        <f>Raw_Data[[#This Row],[Skor_Rasio]]+Raw_Data[[#This Row],[Skor_DP]]+Raw_Data[[#This Row],[Skor_Tenor]]+Raw_Data[[#This Row],[Skor_Telat]]</f>
        <v>5</v>
      </c>
      <c r="AI42" t="str">
        <f>IF(Raw_Data[[#This Row],[Risk_Score]]&lt;=6,"Low Risk",IF(Raw_Data[[#This Row],[Risk_Score]]&lt;=8,"Medium Risk","High Risk"))</f>
        <v>Low Risk</v>
      </c>
      <c r="AJ42">
        <f ca="1">IFERROR(DATEDIF(Raw_Data[[#This Row],[tanggal_pengajuan]],TODAY(),"m"),"N/A")</f>
        <v>6</v>
      </c>
      <c r="AK42" t="str">
        <f ca="1">IF(ISNUMBER(Raw_Data[[#This Row],[MOB]]),IF(Raw_Data[[#This Row],[MOB]]&lt;6,"0-5 bulan",IF(Raw_Data[[#This Row],[MOB]]&lt;12,"6-11 bulan",IF(Raw_Data[[#This Row],[MOB]]&lt;24,"12-23 bulan","24+ bulan"))),"N/A")</f>
        <v>6-11 bulan</v>
      </c>
    </row>
    <row r="43" spans="1:37" ht="14.25" customHeight="1" x14ac:dyDescent="0.45">
      <c r="A43" t="s">
        <v>237</v>
      </c>
      <c r="B43" s="64">
        <v>46271</v>
      </c>
      <c r="C43" s="1" t="str">
        <f t="shared" si="0"/>
        <v>September</v>
      </c>
      <c r="D43" t="s">
        <v>238</v>
      </c>
      <c r="E43" t="s">
        <v>239</v>
      </c>
      <c r="F43">
        <v>30</v>
      </c>
      <c r="G43" t="s">
        <v>51</v>
      </c>
      <c r="H43" t="s">
        <v>108</v>
      </c>
      <c r="I43" s="2">
        <v>6268000</v>
      </c>
      <c r="J43" s="3">
        <f>Raw_Data[[#This Row],[cicilan_per_bulan]]/Raw_Data[[#This Row],[penghasilan_bulanan]]</f>
        <v>0.24379387364390556</v>
      </c>
      <c r="K43" t="s">
        <v>153</v>
      </c>
      <c r="L43" t="s">
        <v>154</v>
      </c>
      <c r="M43" t="s">
        <v>44</v>
      </c>
      <c r="N43" t="s">
        <v>171</v>
      </c>
      <c r="O43" t="s">
        <v>172</v>
      </c>
      <c r="P43" s="2">
        <v>43738000</v>
      </c>
      <c r="Q43" s="2">
        <v>15308000</v>
      </c>
      <c r="R43" t="str">
        <f>IF(Raw_Data[[#This Row],[persen_dp]]&lt;15%,"Low",IF(Raw_Data[[#This Row],[persen_dp]]&gt;25%,"High","Medium"))</f>
        <v>High</v>
      </c>
      <c r="S43" s="3">
        <v>0.35</v>
      </c>
      <c r="T43">
        <v>24</v>
      </c>
      <c r="U43">
        <v>0.14499999999999999</v>
      </c>
      <c r="V43" s="2">
        <v>1528100</v>
      </c>
      <c r="W43" s="2">
        <v>36674000</v>
      </c>
      <c r="X43" t="str">
        <f>IF(OR(Raw_Data[[#This Row],[status_pembayaran]]="Macet",Raw_Data[[#This Row],[status_pembayaran]]="Kurang Lancar"),"Non Performing Loan","Performing")</f>
        <v>Performing</v>
      </c>
      <c r="Y43" t="s">
        <v>47</v>
      </c>
      <c r="Z43">
        <v>0</v>
      </c>
      <c r="AA43">
        <v>0</v>
      </c>
      <c r="AB43">
        <v>1</v>
      </c>
      <c r="AC43" t="s">
        <v>137</v>
      </c>
      <c r="AD43">
        <f>IF(Raw_Data[[#This Row],[rasio]]&lt;0.2,1,IF(Raw_Data[[#This Row],[rasio]]&lt;0.3,2,IF(Raw_Data[[#This Row],[rasio]]&lt;0.4,3,4)))</f>
        <v>2</v>
      </c>
      <c r="AE43">
        <f>IF(Raw_Data[[#This Row],[kategori_dp]]="High",1,IF(Raw_Data[[#This Row],[kategori_dp]]="Medium",2,3))</f>
        <v>1</v>
      </c>
      <c r="AF43">
        <f>IF(Raw_Data[[#This Row],[tenor_bulan]]&lt;=24,1,IF(Raw_Data[[#This Row],[tenor_bulan]]&lt;=36,2,IF(Raw_Data[[#This Row],[tenor_bulan]]&lt;=48,3,4)))</f>
        <v>1</v>
      </c>
      <c r="AG43">
        <f>IF(Raw_Data[[#This Row],[jumlah_kali_telat]]=0,0,IF(Raw_Data[[#This Row],[jumlah_kali_telat]]&lt;=2,2,4))</f>
        <v>0</v>
      </c>
      <c r="AH43">
        <f>Raw_Data[[#This Row],[Skor_Rasio]]+Raw_Data[[#This Row],[Skor_DP]]+Raw_Data[[#This Row],[Skor_Tenor]]+Raw_Data[[#This Row],[Skor_Telat]]</f>
        <v>4</v>
      </c>
      <c r="AI43" t="str">
        <f>IF(Raw_Data[[#This Row],[Risk_Score]]&lt;=6,"Low Risk",IF(Raw_Data[[#This Row],[Risk_Score]]&lt;=8,"Medium Risk","High Risk"))</f>
        <v>Low Risk</v>
      </c>
      <c r="AJ43">
        <f ca="1">IFERROR(DATEDIF(Raw_Data[[#This Row],[tanggal_pengajuan]],TODAY(),"m"),"N/A")</f>
        <v>1</v>
      </c>
      <c r="AK43" t="str">
        <f ca="1">IF(ISNUMBER(Raw_Data[[#This Row],[MOB]]),IF(Raw_Data[[#This Row],[MOB]]&lt;6,"0-5 bulan",IF(Raw_Data[[#This Row],[MOB]]&lt;12,"6-11 bulan",IF(Raw_Data[[#This Row],[MOB]]&lt;24,"12-23 bulan","24+ bulan"))),"N/A")</f>
        <v>0-5 bulan</v>
      </c>
    </row>
    <row r="44" spans="1:37" ht="14.25" customHeight="1" x14ac:dyDescent="0.45">
      <c r="A44" t="s">
        <v>240</v>
      </c>
      <c r="B44" s="64">
        <v>46113</v>
      </c>
      <c r="C44" s="1" t="str">
        <f t="shared" si="0"/>
        <v>April</v>
      </c>
      <c r="D44" t="s">
        <v>241</v>
      </c>
      <c r="E44" t="s">
        <v>242</v>
      </c>
      <c r="F44">
        <v>58</v>
      </c>
      <c r="G44" t="s">
        <v>51</v>
      </c>
      <c r="H44" t="s">
        <v>41</v>
      </c>
      <c r="I44" s="2">
        <v>6111000</v>
      </c>
      <c r="J44" s="3">
        <f>Raw_Data[[#This Row],[cicilan_per_bulan]]/Raw_Data[[#This Row],[penghasilan_bulanan]]</f>
        <v>0.18186876125020454</v>
      </c>
      <c r="K44" t="s">
        <v>42</v>
      </c>
      <c r="L44" t="s">
        <v>43</v>
      </c>
      <c r="M44" t="s">
        <v>55</v>
      </c>
      <c r="N44" t="s">
        <v>121</v>
      </c>
      <c r="O44" t="s">
        <v>122</v>
      </c>
      <c r="P44" s="2">
        <v>34462000</v>
      </c>
      <c r="Q44" s="2">
        <v>13785000</v>
      </c>
      <c r="R44" t="str">
        <f>IF(Raw_Data[[#This Row],[persen_dp]]&lt;15%,"Low",IF(Raw_Data[[#This Row],[persen_dp]]&gt;25%,"High","Medium"))</f>
        <v>High</v>
      </c>
      <c r="S44" s="3">
        <v>0.4</v>
      </c>
      <c r="T44">
        <v>24</v>
      </c>
      <c r="U44">
        <v>0.14499999999999999</v>
      </c>
      <c r="V44" s="2">
        <v>1111400</v>
      </c>
      <c r="W44" s="2">
        <v>26673000</v>
      </c>
      <c r="X44" t="str">
        <f>IF(OR(Raw_Data[[#This Row],[status_pembayaran]]="Macet",Raw_Data[[#This Row],[status_pembayaran]]="Kurang Lancar"),"Non Performing Loan","Performing")</f>
        <v>Performing</v>
      </c>
      <c r="Y44" t="s">
        <v>47</v>
      </c>
      <c r="Z44">
        <v>0</v>
      </c>
      <c r="AA44">
        <v>0</v>
      </c>
      <c r="AB44">
        <v>1</v>
      </c>
      <c r="AC44" t="s">
        <v>58</v>
      </c>
      <c r="AD44">
        <f>IF(Raw_Data[[#This Row],[rasio]]&lt;0.2,1,IF(Raw_Data[[#This Row],[rasio]]&lt;0.3,2,IF(Raw_Data[[#This Row],[rasio]]&lt;0.4,3,4)))</f>
        <v>1</v>
      </c>
      <c r="AE44">
        <f>IF(Raw_Data[[#This Row],[kategori_dp]]="High",1,IF(Raw_Data[[#This Row],[kategori_dp]]="Medium",2,3))</f>
        <v>1</v>
      </c>
      <c r="AF44">
        <f>IF(Raw_Data[[#This Row],[tenor_bulan]]&lt;=24,1,IF(Raw_Data[[#This Row],[tenor_bulan]]&lt;=36,2,IF(Raw_Data[[#This Row],[tenor_bulan]]&lt;=48,3,4)))</f>
        <v>1</v>
      </c>
      <c r="AG44">
        <f>IF(Raw_Data[[#This Row],[jumlah_kali_telat]]=0,0,IF(Raw_Data[[#This Row],[jumlah_kali_telat]]&lt;=2,2,4))</f>
        <v>0</v>
      </c>
      <c r="AH44">
        <f>Raw_Data[[#This Row],[Skor_Rasio]]+Raw_Data[[#This Row],[Skor_DP]]+Raw_Data[[#This Row],[Skor_Tenor]]+Raw_Data[[#This Row],[Skor_Telat]]</f>
        <v>3</v>
      </c>
      <c r="AI44" t="str">
        <f>IF(Raw_Data[[#This Row],[Risk_Score]]&lt;=6,"Low Risk",IF(Raw_Data[[#This Row],[Risk_Score]]&lt;=8,"Medium Risk","High Risk"))</f>
        <v>Low Risk</v>
      </c>
      <c r="AJ44">
        <f ca="1">IFERROR(DATEDIF(Raw_Data[[#This Row],[tanggal_pengajuan]],TODAY(),"m"),"N/A")</f>
        <v>6</v>
      </c>
      <c r="AK44" t="str">
        <f ca="1">IF(ISNUMBER(Raw_Data[[#This Row],[MOB]]),IF(Raw_Data[[#This Row],[MOB]]&lt;6,"0-5 bulan",IF(Raw_Data[[#This Row],[MOB]]&lt;12,"6-11 bulan",IF(Raw_Data[[#This Row],[MOB]]&lt;24,"12-23 bulan","24+ bulan"))),"N/A")</f>
        <v>6-11 bulan</v>
      </c>
    </row>
    <row r="45" spans="1:37" ht="14.25" customHeight="1" x14ac:dyDescent="0.45">
      <c r="A45" t="s">
        <v>243</v>
      </c>
      <c r="B45" s="64">
        <v>46158</v>
      </c>
      <c r="C45" s="1" t="str">
        <f t="shared" si="0"/>
        <v>May</v>
      </c>
      <c r="D45" t="s">
        <v>244</v>
      </c>
      <c r="E45" t="s">
        <v>245</v>
      </c>
      <c r="F45">
        <v>49</v>
      </c>
      <c r="G45" t="s">
        <v>40</v>
      </c>
      <c r="H45" t="s">
        <v>41</v>
      </c>
      <c r="I45" s="2">
        <v>6411000</v>
      </c>
      <c r="J45" s="3">
        <f>Raw_Data[[#This Row],[cicilan_per_bulan]]/Raw_Data[[#This Row],[penghasilan_bulanan]]</f>
        <v>7.2890344720012476E-2</v>
      </c>
      <c r="K45" t="s">
        <v>119</v>
      </c>
      <c r="L45" t="s">
        <v>120</v>
      </c>
      <c r="M45" t="s">
        <v>44</v>
      </c>
      <c r="N45" t="s">
        <v>129</v>
      </c>
      <c r="O45" t="s">
        <v>130</v>
      </c>
      <c r="P45" s="2">
        <v>23662000</v>
      </c>
      <c r="Q45" s="2">
        <v>9465000</v>
      </c>
      <c r="R45" t="str">
        <f>IF(Raw_Data[[#This Row],[persen_dp]]&lt;15%,"Low",IF(Raw_Data[[#This Row],[persen_dp]]&gt;25%,"High","Medium"))</f>
        <v>High</v>
      </c>
      <c r="S45" s="3">
        <v>0.4</v>
      </c>
      <c r="T45">
        <v>48</v>
      </c>
      <c r="U45">
        <v>0.14499999999999999</v>
      </c>
      <c r="V45" s="2">
        <v>467300</v>
      </c>
      <c r="W45" s="2">
        <v>22431000</v>
      </c>
      <c r="X45" t="str">
        <f>IF(OR(Raw_Data[[#This Row],[status_pembayaran]]="Macet",Raw_Data[[#This Row],[status_pembayaran]]="Kurang Lancar"),"Non Performing Loan","Performing")</f>
        <v>Performing</v>
      </c>
      <c r="Y45" t="s">
        <v>47</v>
      </c>
      <c r="Z45">
        <v>0</v>
      </c>
      <c r="AA45">
        <v>0</v>
      </c>
      <c r="AB45">
        <v>1</v>
      </c>
      <c r="AC45" t="s">
        <v>66</v>
      </c>
      <c r="AD45">
        <f>IF(Raw_Data[[#This Row],[rasio]]&lt;0.2,1,IF(Raw_Data[[#This Row],[rasio]]&lt;0.3,2,IF(Raw_Data[[#This Row],[rasio]]&lt;0.4,3,4)))</f>
        <v>1</v>
      </c>
      <c r="AE45">
        <f>IF(Raw_Data[[#This Row],[kategori_dp]]="High",1,IF(Raw_Data[[#This Row],[kategori_dp]]="Medium",2,3))</f>
        <v>1</v>
      </c>
      <c r="AF45">
        <f>IF(Raw_Data[[#This Row],[tenor_bulan]]&lt;=24,1,IF(Raw_Data[[#This Row],[tenor_bulan]]&lt;=36,2,IF(Raw_Data[[#This Row],[tenor_bulan]]&lt;=48,3,4)))</f>
        <v>3</v>
      </c>
      <c r="AG45">
        <f>IF(Raw_Data[[#This Row],[jumlah_kali_telat]]=0,0,IF(Raw_Data[[#This Row],[jumlah_kali_telat]]&lt;=2,2,4))</f>
        <v>0</v>
      </c>
      <c r="AH45">
        <f>Raw_Data[[#This Row],[Skor_Rasio]]+Raw_Data[[#This Row],[Skor_DP]]+Raw_Data[[#This Row],[Skor_Tenor]]+Raw_Data[[#This Row],[Skor_Telat]]</f>
        <v>5</v>
      </c>
      <c r="AI45" t="str">
        <f>IF(Raw_Data[[#This Row],[Risk_Score]]&lt;=6,"Low Risk",IF(Raw_Data[[#This Row],[Risk_Score]]&lt;=8,"Medium Risk","High Risk"))</f>
        <v>Low Risk</v>
      </c>
      <c r="AJ45">
        <f ca="1">IFERROR(DATEDIF(Raw_Data[[#This Row],[tanggal_pengajuan]],TODAY(),"m"),"N/A")</f>
        <v>5</v>
      </c>
      <c r="AK45" t="str">
        <f ca="1">IF(ISNUMBER(Raw_Data[[#This Row],[MOB]]),IF(Raw_Data[[#This Row],[MOB]]&lt;6,"0-5 bulan",IF(Raw_Data[[#This Row],[MOB]]&lt;12,"6-11 bulan",IF(Raw_Data[[#This Row],[MOB]]&lt;24,"12-23 bulan","24+ bulan"))),"N/A")</f>
        <v>0-5 bulan</v>
      </c>
    </row>
    <row r="46" spans="1:37" ht="14.25" customHeight="1" x14ac:dyDescent="0.45">
      <c r="A46" t="s">
        <v>246</v>
      </c>
      <c r="B46" s="64">
        <v>46062</v>
      </c>
      <c r="C46" s="1" t="str">
        <f t="shared" si="0"/>
        <v>February</v>
      </c>
      <c r="D46" t="s">
        <v>247</v>
      </c>
      <c r="E46" t="s">
        <v>248</v>
      </c>
      <c r="F46">
        <v>23</v>
      </c>
      <c r="G46" t="s">
        <v>40</v>
      </c>
      <c r="H46" t="s">
        <v>41</v>
      </c>
      <c r="I46" s="2">
        <v>6647000</v>
      </c>
      <c r="J46" s="3">
        <f>Raw_Data[[#This Row],[cicilan_per_bulan]]/Raw_Data[[#This Row],[penghasilan_bulanan]]</f>
        <v>7.3281179479464414E-2</v>
      </c>
      <c r="K46" t="s">
        <v>53</v>
      </c>
      <c r="L46" t="s">
        <v>54</v>
      </c>
      <c r="M46" t="s">
        <v>249</v>
      </c>
      <c r="N46" t="s">
        <v>250</v>
      </c>
      <c r="O46" t="s">
        <v>57</v>
      </c>
      <c r="P46" s="2">
        <v>16441000</v>
      </c>
      <c r="Q46" s="2">
        <v>1644000</v>
      </c>
      <c r="R46" t="str">
        <f>IF(Raw_Data[[#This Row],[persen_dp]]&lt;15%,"Low",IF(Raw_Data[[#This Row],[persen_dp]]&gt;25%,"High","Medium"))</f>
        <v>Low</v>
      </c>
      <c r="S46" s="3">
        <v>0.1</v>
      </c>
      <c r="T46">
        <v>48</v>
      </c>
      <c r="U46">
        <v>0.14499999999999999</v>
      </c>
      <c r="V46" s="2">
        <v>487100</v>
      </c>
      <c r="W46" s="2">
        <v>23379000</v>
      </c>
      <c r="X46" t="str">
        <f>IF(OR(Raw_Data[[#This Row],[status_pembayaran]]="Macet",Raw_Data[[#This Row],[status_pembayaran]]="Kurang Lancar"),"Non Performing Loan","Performing")</f>
        <v>Performing</v>
      </c>
      <c r="Y46" t="s">
        <v>47</v>
      </c>
      <c r="Z46">
        <v>0</v>
      </c>
      <c r="AA46">
        <v>0</v>
      </c>
      <c r="AB46">
        <v>1</v>
      </c>
      <c r="AC46" t="s">
        <v>137</v>
      </c>
      <c r="AD46">
        <f>IF(Raw_Data[[#This Row],[rasio]]&lt;0.2,1,IF(Raw_Data[[#This Row],[rasio]]&lt;0.3,2,IF(Raw_Data[[#This Row],[rasio]]&lt;0.4,3,4)))</f>
        <v>1</v>
      </c>
      <c r="AE46">
        <f>IF(Raw_Data[[#This Row],[kategori_dp]]="High",1,IF(Raw_Data[[#This Row],[kategori_dp]]="Medium",2,3))</f>
        <v>3</v>
      </c>
      <c r="AF46">
        <f>IF(Raw_Data[[#This Row],[tenor_bulan]]&lt;=24,1,IF(Raw_Data[[#This Row],[tenor_bulan]]&lt;=36,2,IF(Raw_Data[[#This Row],[tenor_bulan]]&lt;=48,3,4)))</f>
        <v>3</v>
      </c>
      <c r="AG46">
        <f>IF(Raw_Data[[#This Row],[jumlah_kali_telat]]=0,0,IF(Raw_Data[[#This Row],[jumlah_kali_telat]]&lt;=2,2,4))</f>
        <v>0</v>
      </c>
      <c r="AH46">
        <f>Raw_Data[[#This Row],[Skor_Rasio]]+Raw_Data[[#This Row],[Skor_DP]]+Raw_Data[[#This Row],[Skor_Tenor]]+Raw_Data[[#This Row],[Skor_Telat]]</f>
        <v>7</v>
      </c>
      <c r="AI46" t="str">
        <f>IF(Raw_Data[[#This Row],[Risk_Score]]&lt;=6,"Low Risk",IF(Raw_Data[[#This Row],[Risk_Score]]&lt;=8,"Medium Risk","High Risk"))</f>
        <v>Medium Risk</v>
      </c>
      <c r="AJ46">
        <f ca="1">IFERROR(DATEDIF(Raw_Data[[#This Row],[tanggal_pengajuan]],TODAY(),"m"),"N/A")</f>
        <v>8</v>
      </c>
      <c r="AK46" t="str">
        <f ca="1">IF(ISNUMBER(Raw_Data[[#This Row],[MOB]]),IF(Raw_Data[[#This Row],[MOB]]&lt;6,"0-5 bulan",IF(Raw_Data[[#This Row],[MOB]]&lt;12,"6-11 bulan",IF(Raw_Data[[#This Row],[MOB]]&lt;24,"12-23 bulan","24+ bulan"))),"N/A")</f>
        <v>6-11 bulan</v>
      </c>
    </row>
    <row r="47" spans="1:37" ht="14.25" customHeight="1" x14ac:dyDescent="0.45">
      <c r="A47" t="s">
        <v>251</v>
      </c>
      <c r="B47" s="64">
        <v>46085</v>
      </c>
      <c r="C47" s="1" t="str">
        <f t="shared" si="0"/>
        <v>March</v>
      </c>
      <c r="D47" t="s">
        <v>219</v>
      </c>
      <c r="E47" t="s">
        <v>252</v>
      </c>
      <c r="F47">
        <v>49</v>
      </c>
      <c r="G47" t="s">
        <v>40</v>
      </c>
      <c r="H47" t="s">
        <v>41</v>
      </c>
      <c r="I47" s="2">
        <v>5347000</v>
      </c>
      <c r="J47" s="3">
        <f>Raw_Data[[#This Row],[cicilan_per_bulan]]/Raw_Data[[#This Row],[penghasilan_bulanan]]</f>
        <v>0.11830933233588928</v>
      </c>
      <c r="K47" t="s">
        <v>70</v>
      </c>
      <c r="L47" t="s">
        <v>71</v>
      </c>
      <c r="M47" t="s">
        <v>44</v>
      </c>
      <c r="N47" t="s">
        <v>163</v>
      </c>
      <c r="O47" t="s">
        <v>46</v>
      </c>
      <c r="P47" s="2">
        <v>29340000</v>
      </c>
      <c r="Q47" s="2">
        <v>7335000</v>
      </c>
      <c r="R47" t="str">
        <f>IF(Raw_Data[[#This Row],[persen_dp]]&lt;15%,"Low",IF(Raw_Data[[#This Row],[persen_dp]]&gt;25%,"High","Medium"))</f>
        <v>Medium</v>
      </c>
      <c r="S47" s="3">
        <v>0.25</v>
      </c>
      <c r="T47">
        <v>60</v>
      </c>
      <c r="U47">
        <v>0.14499999999999999</v>
      </c>
      <c r="V47" s="2">
        <v>632600</v>
      </c>
      <c r="W47" s="2">
        <v>37958000</v>
      </c>
      <c r="X47" t="str">
        <f>IF(OR(Raw_Data[[#This Row],[status_pembayaran]]="Macet",Raw_Data[[#This Row],[status_pembayaran]]="Kurang Lancar"),"Non Performing Loan","Performing")</f>
        <v>Performing</v>
      </c>
      <c r="Y47" t="s">
        <v>47</v>
      </c>
      <c r="Z47">
        <v>0</v>
      </c>
      <c r="AA47">
        <v>0</v>
      </c>
      <c r="AB47">
        <v>1</v>
      </c>
      <c r="AC47" t="s">
        <v>104</v>
      </c>
      <c r="AD47">
        <f>IF(Raw_Data[[#This Row],[rasio]]&lt;0.2,1,IF(Raw_Data[[#This Row],[rasio]]&lt;0.3,2,IF(Raw_Data[[#This Row],[rasio]]&lt;0.4,3,4)))</f>
        <v>1</v>
      </c>
      <c r="AE47">
        <f>IF(Raw_Data[[#This Row],[kategori_dp]]="High",1,IF(Raw_Data[[#This Row],[kategori_dp]]="Medium",2,3))</f>
        <v>2</v>
      </c>
      <c r="AF47">
        <f>IF(Raw_Data[[#This Row],[tenor_bulan]]&lt;=24,1,IF(Raw_Data[[#This Row],[tenor_bulan]]&lt;=36,2,IF(Raw_Data[[#This Row],[tenor_bulan]]&lt;=48,3,4)))</f>
        <v>4</v>
      </c>
      <c r="AG47">
        <f>IF(Raw_Data[[#This Row],[jumlah_kali_telat]]=0,0,IF(Raw_Data[[#This Row],[jumlah_kali_telat]]&lt;=2,2,4))</f>
        <v>0</v>
      </c>
      <c r="AH47">
        <f>Raw_Data[[#This Row],[Skor_Rasio]]+Raw_Data[[#This Row],[Skor_DP]]+Raw_Data[[#This Row],[Skor_Tenor]]+Raw_Data[[#This Row],[Skor_Telat]]</f>
        <v>7</v>
      </c>
      <c r="AI47" t="str">
        <f>IF(Raw_Data[[#This Row],[Risk_Score]]&lt;=6,"Low Risk",IF(Raw_Data[[#This Row],[Risk_Score]]&lt;=8,"Medium Risk","High Risk"))</f>
        <v>Medium Risk</v>
      </c>
      <c r="AJ47">
        <f ca="1">IFERROR(DATEDIF(Raw_Data[[#This Row],[tanggal_pengajuan]],TODAY(),"m"),"N/A")</f>
        <v>7</v>
      </c>
      <c r="AK47" t="str">
        <f ca="1">IF(ISNUMBER(Raw_Data[[#This Row],[MOB]]),IF(Raw_Data[[#This Row],[MOB]]&lt;6,"0-5 bulan",IF(Raw_Data[[#This Row],[MOB]]&lt;12,"6-11 bulan",IF(Raw_Data[[#This Row],[MOB]]&lt;24,"12-23 bulan","24+ bulan"))),"N/A")</f>
        <v>6-11 bulan</v>
      </c>
    </row>
    <row r="48" spans="1:37" ht="14.25" customHeight="1" x14ac:dyDescent="0.45">
      <c r="A48" t="s">
        <v>253</v>
      </c>
      <c r="B48" s="64">
        <v>46031</v>
      </c>
      <c r="C48" s="1" t="str">
        <f t="shared" si="0"/>
        <v>January</v>
      </c>
      <c r="D48" t="s">
        <v>254</v>
      </c>
      <c r="E48" t="s">
        <v>255</v>
      </c>
      <c r="F48">
        <v>58</v>
      </c>
      <c r="G48" t="s">
        <v>51</v>
      </c>
      <c r="H48" t="s">
        <v>152</v>
      </c>
      <c r="I48" s="2">
        <v>2525000</v>
      </c>
      <c r="J48" s="3">
        <f>Raw_Data[[#This Row],[cicilan_per_bulan]]/Raw_Data[[#This Row],[penghasilan_bulanan]]</f>
        <v>0.41207920792079206</v>
      </c>
      <c r="K48" t="s">
        <v>42</v>
      </c>
      <c r="L48" t="s">
        <v>43</v>
      </c>
      <c r="M48" t="s">
        <v>72</v>
      </c>
      <c r="N48" t="s">
        <v>73</v>
      </c>
      <c r="O48" t="s">
        <v>46</v>
      </c>
      <c r="P48" s="2">
        <v>20511000</v>
      </c>
      <c r="Q48" s="2">
        <v>5128000</v>
      </c>
      <c r="R48" t="str">
        <f>IF(Raw_Data[[#This Row],[persen_dp]]&lt;15%,"Low",IF(Raw_Data[[#This Row],[persen_dp]]&gt;25%,"High","Medium"))</f>
        <v>Medium</v>
      </c>
      <c r="S48" s="3">
        <v>0.25</v>
      </c>
      <c r="T48">
        <v>18</v>
      </c>
      <c r="U48">
        <v>0.14499999999999999</v>
      </c>
      <c r="V48" s="2">
        <v>1040500</v>
      </c>
      <c r="W48" s="2">
        <v>18729000</v>
      </c>
      <c r="X48" t="str">
        <f>IF(OR(Raw_Data[[#This Row],[status_pembayaran]]="Macet",Raw_Data[[#This Row],[status_pembayaran]]="Kurang Lancar"),"Non Performing Loan","Performing")</f>
        <v>Performing</v>
      </c>
      <c r="Y48" t="s">
        <v>47</v>
      </c>
      <c r="Z48">
        <v>0</v>
      </c>
      <c r="AA48">
        <v>0</v>
      </c>
      <c r="AB48">
        <v>1</v>
      </c>
      <c r="AD48">
        <f>IF(Raw_Data[[#This Row],[rasio]]&lt;0.2,1,IF(Raw_Data[[#This Row],[rasio]]&lt;0.3,2,IF(Raw_Data[[#This Row],[rasio]]&lt;0.4,3,4)))</f>
        <v>4</v>
      </c>
      <c r="AE48">
        <f>IF(Raw_Data[[#This Row],[kategori_dp]]="High",1,IF(Raw_Data[[#This Row],[kategori_dp]]="Medium",2,3))</f>
        <v>2</v>
      </c>
      <c r="AF48">
        <f>IF(Raw_Data[[#This Row],[tenor_bulan]]&lt;=24,1,IF(Raw_Data[[#This Row],[tenor_bulan]]&lt;=36,2,IF(Raw_Data[[#This Row],[tenor_bulan]]&lt;=48,3,4)))</f>
        <v>1</v>
      </c>
      <c r="AG48">
        <f>IF(Raw_Data[[#This Row],[jumlah_kali_telat]]=0,0,IF(Raw_Data[[#This Row],[jumlah_kali_telat]]&lt;=2,2,4))</f>
        <v>0</v>
      </c>
      <c r="AH48">
        <f>Raw_Data[[#This Row],[Skor_Rasio]]+Raw_Data[[#This Row],[Skor_DP]]+Raw_Data[[#This Row],[Skor_Tenor]]+Raw_Data[[#This Row],[Skor_Telat]]</f>
        <v>7</v>
      </c>
      <c r="AI48" t="str">
        <f>IF(Raw_Data[[#This Row],[Risk_Score]]&lt;=6,"Low Risk",IF(Raw_Data[[#This Row],[Risk_Score]]&lt;=8,"Medium Risk","High Risk"))</f>
        <v>Medium Risk</v>
      </c>
      <c r="AJ48">
        <f ca="1">IFERROR(DATEDIF(Raw_Data[[#This Row],[tanggal_pengajuan]],TODAY(),"m"),"N/A")</f>
        <v>9</v>
      </c>
      <c r="AK48" t="str">
        <f ca="1">IF(ISNUMBER(Raw_Data[[#This Row],[MOB]]),IF(Raw_Data[[#This Row],[MOB]]&lt;6,"0-5 bulan",IF(Raw_Data[[#This Row],[MOB]]&lt;12,"6-11 bulan",IF(Raw_Data[[#This Row],[MOB]]&lt;24,"12-23 bulan","24+ bulan"))),"N/A")</f>
        <v>6-11 bulan</v>
      </c>
    </row>
    <row r="49" spans="1:37" ht="14.25" customHeight="1" x14ac:dyDescent="0.45">
      <c r="A49" t="s">
        <v>256</v>
      </c>
      <c r="B49" s="64">
        <v>46164</v>
      </c>
      <c r="C49" s="1" t="str">
        <f t="shared" si="0"/>
        <v>May</v>
      </c>
      <c r="D49" t="s">
        <v>257</v>
      </c>
      <c r="E49" t="s">
        <v>258</v>
      </c>
      <c r="F49">
        <v>33</v>
      </c>
      <c r="G49" t="s">
        <v>51</v>
      </c>
      <c r="H49" t="s">
        <v>152</v>
      </c>
      <c r="I49" s="2">
        <v>3709000</v>
      </c>
      <c r="J49" s="3">
        <f>Raw_Data[[#This Row],[cicilan_per_bulan]]/Raw_Data[[#This Row],[penghasilan_bulanan]]</f>
        <v>0.32868697762200055</v>
      </c>
      <c r="K49" t="s">
        <v>119</v>
      </c>
      <c r="L49" t="s">
        <v>120</v>
      </c>
      <c r="M49" t="s">
        <v>55</v>
      </c>
      <c r="N49" t="s">
        <v>221</v>
      </c>
      <c r="O49" t="s">
        <v>159</v>
      </c>
      <c r="P49" s="2">
        <v>41150000</v>
      </c>
      <c r="Q49" s="2">
        <v>4115000</v>
      </c>
      <c r="R49" t="str">
        <f>IF(Raw_Data[[#This Row],[persen_dp]]&lt;15%,"Low",IF(Raw_Data[[#This Row],[persen_dp]]&gt;25%,"High","Medium"))</f>
        <v>Low</v>
      </c>
      <c r="S49" s="3">
        <v>0.1</v>
      </c>
      <c r="T49">
        <v>48</v>
      </c>
      <c r="U49">
        <v>0.14499999999999999</v>
      </c>
      <c r="V49" s="2">
        <v>1219100</v>
      </c>
      <c r="W49" s="2">
        <v>58516000</v>
      </c>
      <c r="X49" t="str">
        <f>IF(OR(Raw_Data[[#This Row],[status_pembayaran]]="Macet",Raw_Data[[#This Row],[status_pembayaran]]="Kurang Lancar"),"Non Performing Loan","Performing")</f>
        <v>Performing</v>
      </c>
      <c r="Y49" t="s">
        <v>47</v>
      </c>
      <c r="Z49">
        <v>0</v>
      </c>
      <c r="AA49">
        <v>0</v>
      </c>
      <c r="AB49">
        <v>1</v>
      </c>
      <c r="AD49">
        <f>IF(Raw_Data[[#This Row],[rasio]]&lt;0.2,1,IF(Raw_Data[[#This Row],[rasio]]&lt;0.3,2,IF(Raw_Data[[#This Row],[rasio]]&lt;0.4,3,4)))</f>
        <v>3</v>
      </c>
      <c r="AE49">
        <f>IF(Raw_Data[[#This Row],[kategori_dp]]="High",1,IF(Raw_Data[[#This Row],[kategori_dp]]="Medium",2,3))</f>
        <v>3</v>
      </c>
      <c r="AF49">
        <f>IF(Raw_Data[[#This Row],[tenor_bulan]]&lt;=24,1,IF(Raw_Data[[#This Row],[tenor_bulan]]&lt;=36,2,IF(Raw_Data[[#This Row],[tenor_bulan]]&lt;=48,3,4)))</f>
        <v>3</v>
      </c>
      <c r="AG49">
        <f>IF(Raw_Data[[#This Row],[jumlah_kali_telat]]=0,0,IF(Raw_Data[[#This Row],[jumlah_kali_telat]]&lt;=2,2,4))</f>
        <v>0</v>
      </c>
      <c r="AH49">
        <f>Raw_Data[[#This Row],[Skor_Rasio]]+Raw_Data[[#This Row],[Skor_DP]]+Raw_Data[[#This Row],[Skor_Tenor]]+Raw_Data[[#This Row],[Skor_Telat]]</f>
        <v>9</v>
      </c>
      <c r="AI49" t="str">
        <f>IF(Raw_Data[[#This Row],[Risk_Score]]&lt;=6,"Low Risk",IF(Raw_Data[[#This Row],[Risk_Score]]&lt;=8,"Medium Risk","High Risk"))</f>
        <v>High Risk</v>
      </c>
      <c r="AJ49">
        <f ca="1">IFERROR(DATEDIF(Raw_Data[[#This Row],[tanggal_pengajuan]],TODAY(),"m"),"N/A")</f>
        <v>5</v>
      </c>
      <c r="AK49" t="str">
        <f ca="1">IF(ISNUMBER(Raw_Data[[#This Row],[MOB]]),IF(Raw_Data[[#This Row],[MOB]]&lt;6,"0-5 bulan",IF(Raw_Data[[#This Row],[MOB]]&lt;12,"6-11 bulan",IF(Raw_Data[[#This Row],[MOB]]&lt;24,"12-23 bulan","24+ bulan"))),"N/A")</f>
        <v>0-5 bulan</v>
      </c>
    </row>
    <row r="50" spans="1:37" ht="14.25" customHeight="1" x14ac:dyDescent="0.45">
      <c r="A50" t="s">
        <v>259</v>
      </c>
      <c r="B50" s="64">
        <v>46078</v>
      </c>
      <c r="C50" s="1" t="str">
        <f t="shared" si="0"/>
        <v>February</v>
      </c>
      <c r="D50" t="s">
        <v>260</v>
      </c>
      <c r="E50" t="s">
        <v>261</v>
      </c>
      <c r="F50">
        <v>43</v>
      </c>
      <c r="G50" t="s">
        <v>40</v>
      </c>
      <c r="H50" t="s">
        <v>126</v>
      </c>
      <c r="I50" s="2">
        <v>2211000</v>
      </c>
      <c r="J50" s="3">
        <f>Raw_Data[[#This Row],[cicilan_per_bulan]]/Raw_Data[[#This Row],[penghasilan_bulanan]]</f>
        <v>1.1463138851198553</v>
      </c>
      <c r="K50" t="s">
        <v>119</v>
      </c>
      <c r="L50" t="s">
        <v>120</v>
      </c>
      <c r="M50" t="s">
        <v>55</v>
      </c>
      <c r="N50" t="s">
        <v>221</v>
      </c>
      <c r="O50" t="s">
        <v>159</v>
      </c>
      <c r="P50" s="2">
        <v>41635000</v>
      </c>
      <c r="Q50" s="2">
        <v>4164000</v>
      </c>
      <c r="R50" t="str">
        <f>IF(Raw_Data[[#This Row],[persen_dp]]&lt;15%,"Low",IF(Raw_Data[[#This Row],[persen_dp]]&gt;25%,"High","Medium"))</f>
        <v>Low</v>
      </c>
      <c r="S50" s="3">
        <v>0.1</v>
      </c>
      <c r="T50">
        <v>18</v>
      </c>
      <c r="U50">
        <v>0.14499999999999999</v>
      </c>
      <c r="V50" s="2">
        <v>2534500</v>
      </c>
      <c r="W50" s="2">
        <v>45621000</v>
      </c>
      <c r="X50" t="str">
        <f>IF(OR(Raw_Data[[#This Row],[status_pembayaran]]="Macet",Raw_Data[[#This Row],[status_pembayaran]]="Kurang Lancar"),"Non Performing Loan","Performing")</f>
        <v>Performing</v>
      </c>
      <c r="Y50" t="s">
        <v>47</v>
      </c>
      <c r="Z50">
        <v>0</v>
      </c>
      <c r="AA50">
        <v>0</v>
      </c>
      <c r="AB50">
        <v>1</v>
      </c>
      <c r="AC50" t="s">
        <v>74</v>
      </c>
      <c r="AD50">
        <f>IF(Raw_Data[[#This Row],[rasio]]&lt;0.2,1,IF(Raw_Data[[#This Row],[rasio]]&lt;0.3,2,IF(Raw_Data[[#This Row],[rasio]]&lt;0.4,3,4)))</f>
        <v>4</v>
      </c>
      <c r="AE50">
        <f>IF(Raw_Data[[#This Row],[kategori_dp]]="High",1,IF(Raw_Data[[#This Row],[kategori_dp]]="Medium",2,3))</f>
        <v>3</v>
      </c>
      <c r="AF50">
        <f>IF(Raw_Data[[#This Row],[tenor_bulan]]&lt;=24,1,IF(Raw_Data[[#This Row],[tenor_bulan]]&lt;=36,2,IF(Raw_Data[[#This Row],[tenor_bulan]]&lt;=48,3,4)))</f>
        <v>1</v>
      </c>
      <c r="AG50">
        <f>IF(Raw_Data[[#This Row],[jumlah_kali_telat]]=0,0,IF(Raw_Data[[#This Row],[jumlah_kali_telat]]&lt;=2,2,4))</f>
        <v>0</v>
      </c>
      <c r="AH50">
        <f>Raw_Data[[#This Row],[Skor_Rasio]]+Raw_Data[[#This Row],[Skor_DP]]+Raw_Data[[#This Row],[Skor_Tenor]]+Raw_Data[[#This Row],[Skor_Telat]]</f>
        <v>8</v>
      </c>
      <c r="AI50" t="str">
        <f>IF(Raw_Data[[#This Row],[Risk_Score]]&lt;=6,"Low Risk",IF(Raw_Data[[#This Row],[Risk_Score]]&lt;=8,"Medium Risk","High Risk"))</f>
        <v>Medium Risk</v>
      </c>
      <c r="AJ50">
        <f ca="1">IFERROR(DATEDIF(Raw_Data[[#This Row],[tanggal_pengajuan]],TODAY(),"m"),"N/A")</f>
        <v>7</v>
      </c>
      <c r="AK50" t="str">
        <f ca="1">IF(ISNUMBER(Raw_Data[[#This Row],[MOB]]),IF(Raw_Data[[#This Row],[MOB]]&lt;6,"0-5 bulan",IF(Raw_Data[[#This Row],[MOB]]&lt;12,"6-11 bulan",IF(Raw_Data[[#This Row],[MOB]]&lt;24,"12-23 bulan","24+ bulan"))),"N/A")</f>
        <v>6-11 bulan</v>
      </c>
    </row>
    <row r="51" spans="1:37" ht="14.25" customHeight="1" x14ac:dyDescent="0.45">
      <c r="A51" t="s">
        <v>262</v>
      </c>
      <c r="B51" s="64">
        <v>46189</v>
      </c>
      <c r="C51" s="1" t="str">
        <f t="shared" si="0"/>
        <v>June</v>
      </c>
      <c r="D51" t="s">
        <v>263</v>
      </c>
      <c r="E51" t="s">
        <v>264</v>
      </c>
      <c r="F51">
        <v>55</v>
      </c>
      <c r="G51" t="s">
        <v>40</v>
      </c>
      <c r="H51" t="s">
        <v>41</v>
      </c>
      <c r="I51" s="2">
        <v>4665000</v>
      </c>
      <c r="J51" s="3">
        <f>Raw_Data[[#This Row],[cicilan_per_bulan]]/Raw_Data[[#This Row],[penghasilan_bulanan]]</f>
        <v>0.28252947481243301</v>
      </c>
      <c r="K51" t="s">
        <v>70</v>
      </c>
      <c r="L51" t="s">
        <v>71</v>
      </c>
      <c r="M51" t="s">
        <v>249</v>
      </c>
      <c r="N51" t="s">
        <v>250</v>
      </c>
      <c r="O51" t="s">
        <v>57</v>
      </c>
      <c r="P51" s="2">
        <v>16251000</v>
      </c>
      <c r="Q51" s="2">
        <v>2438000</v>
      </c>
      <c r="R51" t="str">
        <f>IF(Raw_Data[[#This Row],[persen_dp]]&lt;15%,"Low",IF(Raw_Data[[#This Row],[persen_dp]]&gt;25%,"High","Medium"))</f>
        <v>Medium</v>
      </c>
      <c r="S51" s="3">
        <v>0.15</v>
      </c>
      <c r="T51">
        <v>12</v>
      </c>
      <c r="U51">
        <v>0.14499999999999999</v>
      </c>
      <c r="V51" s="2">
        <v>1318000</v>
      </c>
      <c r="W51" s="2">
        <v>15816000</v>
      </c>
      <c r="X51" t="str">
        <f>IF(OR(Raw_Data[[#This Row],[status_pembayaran]]="Macet",Raw_Data[[#This Row],[status_pembayaran]]="Kurang Lancar"),"Non Performing Loan","Performing")</f>
        <v>Performing</v>
      </c>
      <c r="Y51" t="s">
        <v>47</v>
      </c>
      <c r="Z51">
        <v>0</v>
      </c>
      <c r="AA51">
        <v>0</v>
      </c>
      <c r="AB51">
        <v>1</v>
      </c>
      <c r="AC51" t="s">
        <v>104</v>
      </c>
      <c r="AD51">
        <f>IF(Raw_Data[[#This Row],[rasio]]&lt;0.2,1,IF(Raw_Data[[#This Row],[rasio]]&lt;0.3,2,IF(Raw_Data[[#This Row],[rasio]]&lt;0.4,3,4)))</f>
        <v>2</v>
      </c>
      <c r="AE51">
        <f>IF(Raw_Data[[#This Row],[kategori_dp]]="High",1,IF(Raw_Data[[#This Row],[kategori_dp]]="Medium",2,3))</f>
        <v>2</v>
      </c>
      <c r="AF51">
        <f>IF(Raw_Data[[#This Row],[tenor_bulan]]&lt;=24,1,IF(Raw_Data[[#This Row],[tenor_bulan]]&lt;=36,2,IF(Raw_Data[[#This Row],[tenor_bulan]]&lt;=48,3,4)))</f>
        <v>1</v>
      </c>
      <c r="AG51">
        <f>IF(Raw_Data[[#This Row],[jumlah_kali_telat]]=0,0,IF(Raw_Data[[#This Row],[jumlah_kali_telat]]&lt;=2,2,4))</f>
        <v>0</v>
      </c>
      <c r="AH51">
        <f>Raw_Data[[#This Row],[Skor_Rasio]]+Raw_Data[[#This Row],[Skor_DP]]+Raw_Data[[#This Row],[Skor_Tenor]]+Raw_Data[[#This Row],[Skor_Telat]]</f>
        <v>5</v>
      </c>
      <c r="AI51" t="str">
        <f>IF(Raw_Data[[#This Row],[Risk_Score]]&lt;=6,"Low Risk",IF(Raw_Data[[#This Row],[Risk_Score]]&lt;=8,"Medium Risk","High Risk"))</f>
        <v>Low Risk</v>
      </c>
      <c r="AJ51">
        <f ca="1">IFERROR(DATEDIF(Raw_Data[[#This Row],[tanggal_pengajuan]],TODAY(),"m"),"N/A")</f>
        <v>4</v>
      </c>
      <c r="AK51" t="str">
        <f ca="1">IF(ISNUMBER(Raw_Data[[#This Row],[MOB]]),IF(Raw_Data[[#This Row],[MOB]]&lt;6,"0-5 bulan",IF(Raw_Data[[#This Row],[MOB]]&lt;12,"6-11 bulan",IF(Raw_Data[[#This Row],[MOB]]&lt;24,"12-23 bulan","24+ bulan"))),"N/A")</f>
        <v>0-5 bulan</v>
      </c>
    </row>
    <row r="52" spans="1:37" ht="14.25" customHeight="1" x14ac:dyDescent="0.45">
      <c r="A52" t="s">
        <v>265</v>
      </c>
      <c r="B52" s="64">
        <v>46085</v>
      </c>
      <c r="C52" s="1" t="str">
        <f t="shared" ref="C52:C115" si="1">TEXT(B52,"mmmm")</f>
        <v>March</v>
      </c>
      <c r="D52" t="s">
        <v>266</v>
      </c>
      <c r="E52" t="s">
        <v>267</v>
      </c>
      <c r="F52">
        <v>56</v>
      </c>
      <c r="G52" t="s">
        <v>51</v>
      </c>
      <c r="H52" t="s">
        <v>41</v>
      </c>
      <c r="I52" s="2">
        <v>6379000</v>
      </c>
      <c r="J52" s="3">
        <f>Raw_Data[[#This Row],[cicilan_per_bulan]]/Raw_Data[[#This Row],[penghasilan_bulanan]]</f>
        <v>0.10942153942624236</v>
      </c>
      <c r="K52" t="s">
        <v>268</v>
      </c>
      <c r="L52" t="s">
        <v>110</v>
      </c>
      <c r="M52" t="s">
        <v>44</v>
      </c>
      <c r="N52" t="s">
        <v>228</v>
      </c>
      <c r="O52" t="s">
        <v>57</v>
      </c>
      <c r="P52" s="2">
        <v>19456000</v>
      </c>
      <c r="Q52" s="2">
        <v>1946000</v>
      </c>
      <c r="R52" t="str">
        <f>IF(Raw_Data[[#This Row],[persen_dp]]&lt;15%,"Low",IF(Raw_Data[[#This Row],[persen_dp]]&gt;25%,"High","Medium"))</f>
        <v>Low</v>
      </c>
      <c r="S52" s="3">
        <v>0.1</v>
      </c>
      <c r="T52">
        <v>36</v>
      </c>
      <c r="U52">
        <v>0.14499999999999999</v>
      </c>
      <c r="V52" s="2">
        <v>698000</v>
      </c>
      <c r="W52" s="2">
        <v>25127000</v>
      </c>
      <c r="X52" t="str">
        <f>IF(OR(Raw_Data[[#This Row],[status_pembayaran]]="Macet",Raw_Data[[#This Row],[status_pembayaran]]="Kurang Lancar"),"Non Performing Loan","Performing")</f>
        <v>Performing</v>
      </c>
      <c r="Y52" t="s">
        <v>269</v>
      </c>
      <c r="Z52">
        <v>56</v>
      </c>
      <c r="AA52">
        <v>2</v>
      </c>
      <c r="AB52">
        <v>2</v>
      </c>
      <c r="AC52" t="s">
        <v>66</v>
      </c>
      <c r="AD52">
        <f>IF(Raw_Data[[#This Row],[rasio]]&lt;0.2,1,IF(Raw_Data[[#This Row],[rasio]]&lt;0.3,2,IF(Raw_Data[[#This Row],[rasio]]&lt;0.4,3,4)))</f>
        <v>1</v>
      </c>
      <c r="AE52">
        <f>IF(Raw_Data[[#This Row],[kategori_dp]]="High",1,IF(Raw_Data[[#This Row],[kategori_dp]]="Medium",2,3))</f>
        <v>3</v>
      </c>
      <c r="AF52">
        <f>IF(Raw_Data[[#This Row],[tenor_bulan]]&lt;=24,1,IF(Raw_Data[[#This Row],[tenor_bulan]]&lt;=36,2,IF(Raw_Data[[#This Row],[tenor_bulan]]&lt;=48,3,4)))</f>
        <v>2</v>
      </c>
      <c r="AG52">
        <f>IF(Raw_Data[[#This Row],[jumlah_kali_telat]]=0,0,IF(Raw_Data[[#This Row],[jumlah_kali_telat]]&lt;=2,2,4))</f>
        <v>2</v>
      </c>
      <c r="AH52">
        <f>Raw_Data[[#This Row],[Skor_Rasio]]+Raw_Data[[#This Row],[Skor_DP]]+Raw_Data[[#This Row],[Skor_Tenor]]+Raw_Data[[#This Row],[Skor_Telat]]</f>
        <v>8</v>
      </c>
      <c r="AI52" t="str">
        <f>IF(Raw_Data[[#This Row],[Risk_Score]]&lt;=6,"Low Risk",IF(Raw_Data[[#This Row],[Risk_Score]]&lt;=8,"Medium Risk","High Risk"))</f>
        <v>Medium Risk</v>
      </c>
      <c r="AJ52">
        <f ca="1">IFERROR(DATEDIF(Raw_Data[[#This Row],[tanggal_pengajuan]],TODAY(),"m"),"N/A")</f>
        <v>7</v>
      </c>
      <c r="AK52" t="str">
        <f ca="1">IF(ISNUMBER(Raw_Data[[#This Row],[MOB]]),IF(Raw_Data[[#This Row],[MOB]]&lt;6,"0-5 bulan",IF(Raw_Data[[#This Row],[MOB]]&lt;12,"6-11 bulan",IF(Raw_Data[[#This Row],[MOB]]&lt;24,"12-23 bulan","24+ bulan"))),"N/A")</f>
        <v>6-11 bulan</v>
      </c>
    </row>
    <row r="53" spans="1:37" ht="14.25" customHeight="1" x14ac:dyDescent="0.45">
      <c r="A53" t="s">
        <v>270</v>
      </c>
      <c r="B53" s="64">
        <v>46042</v>
      </c>
      <c r="C53" s="1" t="str">
        <f t="shared" si="1"/>
        <v>January</v>
      </c>
      <c r="D53" t="s">
        <v>271</v>
      </c>
      <c r="E53" t="s">
        <v>272</v>
      </c>
      <c r="F53">
        <v>41</v>
      </c>
      <c r="G53" t="s">
        <v>51</v>
      </c>
      <c r="H53" t="s">
        <v>62</v>
      </c>
      <c r="I53" s="2">
        <v>2436000</v>
      </c>
      <c r="J53" s="3">
        <f>Raw_Data[[#This Row],[cicilan_per_bulan]]/Raw_Data[[#This Row],[penghasilan_bulanan]]</f>
        <v>0.58493431855500821</v>
      </c>
      <c r="K53" t="s">
        <v>109</v>
      </c>
      <c r="L53" t="s">
        <v>110</v>
      </c>
      <c r="M53" t="s">
        <v>44</v>
      </c>
      <c r="N53" t="s">
        <v>273</v>
      </c>
      <c r="O53" t="s">
        <v>274</v>
      </c>
      <c r="P53" s="2">
        <v>18667000</v>
      </c>
      <c r="Q53" s="2">
        <v>3733000</v>
      </c>
      <c r="R53" t="str">
        <f>IF(Raw_Data[[#This Row],[persen_dp]]&lt;15%,"Low",IF(Raw_Data[[#This Row],[persen_dp]]&gt;25%,"High","Medium"))</f>
        <v>Medium</v>
      </c>
      <c r="S53" s="3">
        <v>0.2</v>
      </c>
      <c r="T53">
        <v>12</v>
      </c>
      <c r="U53">
        <v>0.14499999999999999</v>
      </c>
      <c r="V53" s="2">
        <v>1424900</v>
      </c>
      <c r="W53" s="2">
        <v>17099000</v>
      </c>
      <c r="X53" t="str">
        <f>IF(OR(Raw_Data[[#This Row],[status_pembayaran]]="Macet",Raw_Data[[#This Row],[status_pembayaran]]="Kurang Lancar"),"Non Performing Loan","Performing")</f>
        <v>Performing</v>
      </c>
      <c r="Y53" t="s">
        <v>47</v>
      </c>
      <c r="Z53">
        <v>0</v>
      </c>
      <c r="AA53">
        <v>0</v>
      </c>
      <c r="AB53">
        <v>1</v>
      </c>
      <c r="AD53">
        <f>IF(Raw_Data[[#This Row],[rasio]]&lt;0.2,1,IF(Raw_Data[[#This Row],[rasio]]&lt;0.3,2,IF(Raw_Data[[#This Row],[rasio]]&lt;0.4,3,4)))</f>
        <v>4</v>
      </c>
      <c r="AE53">
        <f>IF(Raw_Data[[#This Row],[kategori_dp]]="High",1,IF(Raw_Data[[#This Row],[kategori_dp]]="Medium",2,3))</f>
        <v>2</v>
      </c>
      <c r="AF53">
        <f>IF(Raw_Data[[#This Row],[tenor_bulan]]&lt;=24,1,IF(Raw_Data[[#This Row],[tenor_bulan]]&lt;=36,2,IF(Raw_Data[[#This Row],[tenor_bulan]]&lt;=48,3,4)))</f>
        <v>1</v>
      </c>
      <c r="AG53">
        <f>IF(Raw_Data[[#This Row],[jumlah_kali_telat]]=0,0,IF(Raw_Data[[#This Row],[jumlah_kali_telat]]&lt;=2,2,4))</f>
        <v>0</v>
      </c>
      <c r="AH53">
        <f>Raw_Data[[#This Row],[Skor_Rasio]]+Raw_Data[[#This Row],[Skor_DP]]+Raw_Data[[#This Row],[Skor_Tenor]]+Raw_Data[[#This Row],[Skor_Telat]]</f>
        <v>7</v>
      </c>
      <c r="AI53" t="str">
        <f>IF(Raw_Data[[#This Row],[Risk_Score]]&lt;=6,"Low Risk",IF(Raw_Data[[#This Row],[Risk_Score]]&lt;=8,"Medium Risk","High Risk"))</f>
        <v>Medium Risk</v>
      </c>
      <c r="AJ53">
        <f ca="1">IFERROR(DATEDIF(Raw_Data[[#This Row],[tanggal_pengajuan]],TODAY(),"m"),"N/A")</f>
        <v>9</v>
      </c>
      <c r="AK53" t="str">
        <f ca="1">IF(ISNUMBER(Raw_Data[[#This Row],[MOB]]),IF(Raw_Data[[#This Row],[MOB]]&lt;6,"0-5 bulan",IF(Raw_Data[[#This Row],[MOB]]&lt;12,"6-11 bulan",IF(Raw_Data[[#This Row],[MOB]]&lt;24,"12-23 bulan","24+ bulan"))),"N/A")</f>
        <v>6-11 bulan</v>
      </c>
    </row>
    <row r="54" spans="1:37" ht="14.25" customHeight="1" x14ac:dyDescent="0.45">
      <c r="A54" t="s">
        <v>275</v>
      </c>
      <c r="B54" s="64">
        <v>46184</v>
      </c>
      <c r="C54" s="1" t="str">
        <f t="shared" si="1"/>
        <v>June</v>
      </c>
      <c r="D54" t="s">
        <v>226</v>
      </c>
      <c r="E54" t="s">
        <v>276</v>
      </c>
      <c r="F54">
        <v>36</v>
      </c>
      <c r="G54" t="s">
        <v>51</v>
      </c>
      <c r="H54" t="s">
        <v>41</v>
      </c>
      <c r="I54" s="2">
        <v>4814000</v>
      </c>
      <c r="J54" s="3">
        <f>Raw_Data[[#This Row],[cicilan_per_bulan]]/Raw_Data[[#This Row],[penghasilan_bulanan]]</f>
        <v>0.12818861653510594</v>
      </c>
      <c r="K54" t="s">
        <v>102</v>
      </c>
      <c r="L54" t="s">
        <v>103</v>
      </c>
      <c r="M54" t="s">
        <v>44</v>
      </c>
      <c r="N54" t="s">
        <v>163</v>
      </c>
      <c r="O54" t="s">
        <v>46</v>
      </c>
      <c r="P54" s="2">
        <v>28619000</v>
      </c>
      <c r="Q54" s="2">
        <v>7155000</v>
      </c>
      <c r="R54" t="str">
        <f>IF(Raw_Data[[#This Row],[persen_dp]]&lt;15%,"Low",IF(Raw_Data[[#This Row],[persen_dp]]&gt;25%,"High","Medium"))</f>
        <v>Medium</v>
      </c>
      <c r="S54" s="3">
        <v>0.25</v>
      </c>
      <c r="T54">
        <v>60</v>
      </c>
      <c r="U54">
        <v>0.14499999999999999</v>
      </c>
      <c r="V54" s="2">
        <v>617100</v>
      </c>
      <c r="W54" s="2">
        <v>37025000</v>
      </c>
      <c r="X54" t="str">
        <f>IF(OR(Raw_Data[[#This Row],[status_pembayaran]]="Macet",Raw_Data[[#This Row],[status_pembayaran]]="Kurang Lancar"),"Non Performing Loan","Performing")</f>
        <v>Performing</v>
      </c>
      <c r="Y54" t="s">
        <v>47</v>
      </c>
      <c r="Z54">
        <v>0</v>
      </c>
      <c r="AA54">
        <v>0</v>
      </c>
      <c r="AB54">
        <v>1</v>
      </c>
      <c r="AC54" t="s">
        <v>74</v>
      </c>
      <c r="AD54">
        <f>IF(Raw_Data[[#This Row],[rasio]]&lt;0.2,1,IF(Raw_Data[[#This Row],[rasio]]&lt;0.3,2,IF(Raw_Data[[#This Row],[rasio]]&lt;0.4,3,4)))</f>
        <v>1</v>
      </c>
      <c r="AE54">
        <f>IF(Raw_Data[[#This Row],[kategori_dp]]="High",1,IF(Raw_Data[[#This Row],[kategori_dp]]="Medium",2,3))</f>
        <v>2</v>
      </c>
      <c r="AF54">
        <f>IF(Raw_Data[[#This Row],[tenor_bulan]]&lt;=24,1,IF(Raw_Data[[#This Row],[tenor_bulan]]&lt;=36,2,IF(Raw_Data[[#This Row],[tenor_bulan]]&lt;=48,3,4)))</f>
        <v>4</v>
      </c>
      <c r="AG54">
        <f>IF(Raw_Data[[#This Row],[jumlah_kali_telat]]=0,0,IF(Raw_Data[[#This Row],[jumlah_kali_telat]]&lt;=2,2,4))</f>
        <v>0</v>
      </c>
      <c r="AH54">
        <f>Raw_Data[[#This Row],[Skor_Rasio]]+Raw_Data[[#This Row],[Skor_DP]]+Raw_Data[[#This Row],[Skor_Tenor]]+Raw_Data[[#This Row],[Skor_Telat]]</f>
        <v>7</v>
      </c>
      <c r="AI54" t="str">
        <f>IF(Raw_Data[[#This Row],[Risk_Score]]&lt;=6,"Low Risk",IF(Raw_Data[[#This Row],[Risk_Score]]&lt;=8,"Medium Risk","High Risk"))</f>
        <v>Medium Risk</v>
      </c>
      <c r="AJ54">
        <f ca="1">IFERROR(DATEDIF(Raw_Data[[#This Row],[tanggal_pengajuan]],TODAY(),"m"),"N/A")</f>
        <v>4</v>
      </c>
      <c r="AK54" t="str">
        <f ca="1">IF(ISNUMBER(Raw_Data[[#This Row],[MOB]]),IF(Raw_Data[[#This Row],[MOB]]&lt;6,"0-5 bulan",IF(Raw_Data[[#This Row],[MOB]]&lt;12,"6-11 bulan",IF(Raw_Data[[#This Row],[MOB]]&lt;24,"12-23 bulan","24+ bulan"))),"N/A")</f>
        <v>0-5 bulan</v>
      </c>
    </row>
    <row r="55" spans="1:37" ht="14.25" customHeight="1" x14ac:dyDescent="0.45">
      <c r="A55" t="s">
        <v>277</v>
      </c>
      <c r="B55" s="64">
        <v>46040</v>
      </c>
      <c r="C55" s="1" t="str">
        <f t="shared" si="1"/>
        <v>January</v>
      </c>
      <c r="D55" t="s">
        <v>278</v>
      </c>
      <c r="E55" t="s">
        <v>279</v>
      </c>
      <c r="F55">
        <v>30</v>
      </c>
      <c r="G55" t="s">
        <v>40</v>
      </c>
      <c r="H55" t="s">
        <v>41</v>
      </c>
      <c r="I55" s="2">
        <v>7765000</v>
      </c>
      <c r="J55" s="3">
        <f>Raw_Data[[#This Row],[cicilan_per_bulan]]/Raw_Data[[#This Row],[penghasilan_bulanan]]</f>
        <v>0.1694140373470702</v>
      </c>
      <c r="K55" t="s">
        <v>42</v>
      </c>
      <c r="L55" t="s">
        <v>43</v>
      </c>
      <c r="M55" t="s">
        <v>44</v>
      </c>
      <c r="N55" t="s">
        <v>184</v>
      </c>
      <c r="O55" t="s">
        <v>122</v>
      </c>
      <c r="P55" s="2">
        <v>36669000</v>
      </c>
      <c r="Q55" s="2">
        <v>3667000</v>
      </c>
      <c r="R55" t="str">
        <f>IF(Raw_Data[[#This Row],[persen_dp]]&lt;15%,"Low",IF(Raw_Data[[#This Row],[persen_dp]]&gt;25%,"High","Medium"))</f>
        <v>Low</v>
      </c>
      <c r="S55" s="3">
        <v>0.1</v>
      </c>
      <c r="T55">
        <v>36</v>
      </c>
      <c r="U55">
        <v>0.14499999999999999</v>
      </c>
      <c r="V55" s="2">
        <v>1315500</v>
      </c>
      <c r="W55" s="2">
        <v>47358000</v>
      </c>
      <c r="X55" t="str">
        <f>IF(OR(Raw_Data[[#This Row],[status_pembayaran]]="Macet",Raw_Data[[#This Row],[status_pembayaran]]="Kurang Lancar"),"Non Performing Loan","Performing")</f>
        <v>Performing</v>
      </c>
      <c r="Y55" t="s">
        <v>47</v>
      </c>
      <c r="Z55">
        <v>0</v>
      </c>
      <c r="AA55">
        <v>0</v>
      </c>
      <c r="AB55">
        <v>1</v>
      </c>
      <c r="AC55" t="s">
        <v>104</v>
      </c>
      <c r="AD55">
        <f>IF(Raw_Data[[#This Row],[rasio]]&lt;0.2,1,IF(Raw_Data[[#This Row],[rasio]]&lt;0.3,2,IF(Raw_Data[[#This Row],[rasio]]&lt;0.4,3,4)))</f>
        <v>1</v>
      </c>
      <c r="AE55">
        <f>IF(Raw_Data[[#This Row],[kategori_dp]]="High",1,IF(Raw_Data[[#This Row],[kategori_dp]]="Medium",2,3))</f>
        <v>3</v>
      </c>
      <c r="AF55">
        <f>IF(Raw_Data[[#This Row],[tenor_bulan]]&lt;=24,1,IF(Raw_Data[[#This Row],[tenor_bulan]]&lt;=36,2,IF(Raw_Data[[#This Row],[tenor_bulan]]&lt;=48,3,4)))</f>
        <v>2</v>
      </c>
      <c r="AG55">
        <f>IF(Raw_Data[[#This Row],[jumlah_kali_telat]]=0,0,IF(Raw_Data[[#This Row],[jumlah_kali_telat]]&lt;=2,2,4))</f>
        <v>0</v>
      </c>
      <c r="AH55">
        <f>Raw_Data[[#This Row],[Skor_Rasio]]+Raw_Data[[#This Row],[Skor_DP]]+Raw_Data[[#This Row],[Skor_Tenor]]+Raw_Data[[#This Row],[Skor_Telat]]</f>
        <v>6</v>
      </c>
      <c r="AI55" t="str">
        <f>IF(Raw_Data[[#This Row],[Risk_Score]]&lt;=6,"Low Risk",IF(Raw_Data[[#This Row],[Risk_Score]]&lt;=8,"Medium Risk","High Risk"))</f>
        <v>Low Risk</v>
      </c>
      <c r="AJ55">
        <f ca="1">IFERROR(DATEDIF(Raw_Data[[#This Row],[tanggal_pengajuan]],TODAY(),"m"),"N/A")</f>
        <v>9</v>
      </c>
      <c r="AK55" t="str">
        <f ca="1">IF(ISNUMBER(Raw_Data[[#This Row],[MOB]]),IF(Raw_Data[[#This Row],[MOB]]&lt;6,"0-5 bulan",IF(Raw_Data[[#This Row],[MOB]]&lt;12,"6-11 bulan",IF(Raw_Data[[#This Row],[MOB]]&lt;24,"12-23 bulan","24+ bulan"))),"N/A")</f>
        <v>6-11 bulan</v>
      </c>
    </row>
    <row r="56" spans="1:37" ht="14.25" customHeight="1" x14ac:dyDescent="0.45">
      <c r="A56" t="s">
        <v>280</v>
      </c>
      <c r="B56" s="64">
        <v>46040</v>
      </c>
      <c r="C56" s="1" t="str">
        <f t="shared" si="1"/>
        <v>January</v>
      </c>
      <c r="D56" t="s">
        <v>281</v>
      </c>
      <c r="E56" t="s">
        <v>282</v>
      </c>
      <c r="F56">
        <v>51</v>
      </c>
      <c r="G56" t="s">
        <v>51</v>
      </c>
      <c r="H56" t="s">
        <v>176</v>
      </c>
      <c r="I56" s="2">
        <v>6046000</v>
      </c>
      <c r="J56" s="3">
        <f>Raw_Data[[#This Row],[cicilan_per_bulan]]/Raw_Data[[#This Row],[penghasilan_bulanan]]</f>
        <v>7.9440952695997352E-2</v>
      </c>
      <c r="K56" t="s">
        <v>268</v>
      </c>
      <c r="L56" t="s">
        <v>110</v>
      </c>
      <c r="M56" t="s">
        <v>72</v>
      </c>
      <c r="N56" t="s">
        <v>73</v>
      </c>
      <c r="O56" t="s">
        <v>46</v>
      </c>
      <c r="P56" s="2">
        <v>20084000</v>
      </c>
      <c r="Q56" s="2">
        <v>8034000</v>
      </c>
      <c r="R56" t="str">
        <f>IF(Raw_Data[[#This Row],[persen_dp]]&lt;15%,"Low",IF(Raw_Data[[#This Row],[persen_dp]]&gt;25%,"High","Medium"))</f>
        <v>High</v>
      </c>
      <c r="S56" s="3">
        <v>0.4</v>
      </c>
      <c r="T56">
        <v>36</v>
      </c>
      <c r="U56">
        <v>0.14499999999999999</v>
      </c>
      <c r="V56" s="2">
        <v>480300</v>
      </c>
      <c r="W56" s="2">
        <v>17292000</v>
      </c>
      <c r="X56" t="str">
        <f>IF(OR(Raw_Data[[#This Row],[status_pembayaran]]="Macet",Raw_Data[[#This Row],[status_pembayaran]]="Kurang Lancar"),"Non Performing Loan","Performing")</f>
        <v>Performing</v>
      </c>
      <c r="Y56" t="s">
        <v>47</v>
      </c>
      <c r="Z56">
        <v>0</v>
      </c>
      <c r="AA56">
        <v>0</v>
      </c>
      <c r="AB56">
        <v>1</v>
      </c>
      <c r="AD56">
        <f>IF(Raw_Data[[#This Row],[rasio]]&lt;0.2,1,IF(Raw_Data[[#This Row],[rasio]]&lt;0.3,2,IF(Raw_Data[[#This Row],[rasio]]&lt;0.4,3,4)))</f>
        <v>1</v>
      </c>
      <c r="AE56">
        <f>IF(Raw_Data[[#This Row],[kategori_dp]]="High",1,IF(Raw_Data[[#This Row],[kategori_dp]]="Medium",2,3))</f>
        <v>1</v>
      </c>
      <c r="AF56">
        <f>IF(Raw_Data[[#This Row],[tenor_bulan]]&lt;=24,1,IF(Raw_Data[[#This Row],[tenor_bulan]]&lt;=36,2,IF(Raw_Data[[#This Row],[tenor_bulan]]&lt;=48,3,4)))</f>
        <v>2</v>
      </c>
      <c r="AG56">
        <f>IF(Raw_Data[[#This Row],[jumlah_kali_telat]]=0,0,IF(Raw_Data[[#This Row],[jumlah_kali_telat]]&lt;=2,2,4))</f>
        <v>0</v>
      </c>
      <c r="AH56">
        <f>Raw_Data[[#This Row],[Skor_Rasio]]+Raw_Data[[#This Row],[Skor_DP]]+Raw_Data[[#This Row],[Skor_Tenor]]+Raw_Data[[#This Row],[Skor_Telat]]</f>
        <v>4</v>
      </c>
      <c r="AI56" t="str">
        <f>IF(Raw_Data[[#This Row],[Risk_Score]]&lt;=6,"Low Risk",IF(Raw_Data[[#This Row],[Risk_Score]]&lt;=8,"Medium Risk","High Risk"))</f>
        <v>Low Risk</v>
      </c>
      <c r="AJ56">
        <f ca="1">IFERROR(DATEDIF(Raw_Data[[#This Row],[tanggal_pengajuan]],TODAY(),"m"),"N/A")</f>
        <v>9</v>
      </c>
      <c r="AK56" t="str">
        <f ca="1">IF(ISNUMBER(Raw_Data[[#This Row],[MOB]]),IF(Raw_Data[[#This Row],[MOB]]&lt;6,"0-5 bulan",IF(Raw_Data[[#This Row],[MOB]]&lt;12,"6-11 bulan",IF(Raw_Data[[#This Row],[MOB]]&lt;24,"12-23 bulan","24+ bulan"))),"N/A")</f>
        <v>6-11 bulan</v>
      </c>
    </row>
    <row r="57" spans="1:37" ht="14.25" customHeight="1" x14ac:dyDescent="0.45">
      <c r="A57" t="s">
        <v>283</v>
      </c>
      <c r="B57" s="64">
        <v>46126</v>
      </c>
      <c r="C57" s="1" t="str">
        <f t="shared" si="1"/>
        <v>April</v>
      </c>
      <c r="D57" t="s">
        <v>284</v>
      </c>
      <c r="E57" t="s">
        <v>285</v>
      </c>
      <c r="F57">
        <v>42</v>
      </c>
      <c r="G57" t="s">
        <v>51</v>
      </c>
      <c r="H57" t="s">
        <v>62</v>
      </c>
      <c r="I57" s="2">
        <v>1909000</v>
      </c>
      <c r="J57" s="3">
        <f>Raw_Data[[#This Row],[cicilan_per_bulan]]/Raw_Data[[#This Row],[penghasilan_bulanan]]</f>
        <v>0.30445259298061811</v>
      </c>
      <c r="K57" t="s">
        <v>286</v>
      </c>
      <c r="L57" t="s">
        <v>154</v>
      </c>
      <c r="M57" t="s">
        <v>44</v>
      </c>
      <c r="N57" t="s">
        <v>45</v>
      </c>
      <c r="O57" t="s">
        <v>46</v>
      </c>
      <c r="P57" s="2">
        <v>25271000</v>
      </c>
      <c r="Q57" s="2">
        <v>5054000</v>
      </c>
      <c r="R57" t="str">
        <f>IF(Raw_Data[[#This Row],[persen_dp]]&lt;15%,"Low",IF(Raw_Data[[#This Row],[persen_dp]]&gt;25%,"High","Medium"))</f>
        <v>Medium</v>
      </c>
      <c r="S57" s="3">
        <v>0.2</v>
      </c>
      <c r="T57">
        <v>60</v>
      </c>
      <c r="U57">
        <v>0.14499999999999999</v>
      </c>
      <c r="V57" s="2">
        <v>581200</v>
      </c>
      <c r="W57" s="2">
        <v>34874000</v>
      </c>
      <c r="X57" t="str">
        <f>IF(OR(Raw_Data[[#This Row],[status_pembayaran]]="Macet",Raw_Data[[#This Row],[status_pembayaran]]="Kurang Lancar"),"Non Performing Loan","Performing")</f>
        <v>Performing</v>
      </c>
      <c r="Y57" t="s">
        <v>47</v>
      </c>
      <c r="Z57">
        <v>0</v>
      </c>
      <c r="AA57">
        <v>0</v>
      </c>
      <c r="AB57">
        <v>1</v>
      </c>
      <c r="AC57" t="s">
        <v>74</v>
      </c>
      <c r="AD57">
        <f>IF(Raw_Data[[#This Row],[rasio]]&lt;0.2,1,IF(Raw_Data[[#This Row],[rasio]]&lt;0.3,2,IF(Raw_Data[[#This Row],[rasio]]&lt;0.4,3,4)))</f>
        <v>3</v>
      </c>
      <c r="AE57">
        <f>IF(Raw_Data[[#This Row],[kategori_dp]]="High",1,IF(Raw_Data[[#This Row],[kategori_dp]]="Medium",2,3))</f>
        <v>2</v>
      </c>
      <c r="AF57">
        <f>IF(Raw_Data[[#This Row],[tenor_bulan]]&lt;=24,1,IF(Raw_Data[[#This Row],[tenor_bulan]]&lt;=36,2,IF(Raw_Data[[#This Row],[tenor_bulan]]&lt;=48,3,4)))</f>
        <v>4</v>
      </c>
      <c r="AG57">
        <f>IF(Raw_Data[[#This Row],[jumlah_kali_telat]]=0,0,IF(Raw_Data[[#This Row],[jumlah_kali_telat]]&lt;=2,2,4))</f>
        <v>0</v>
      </c>
      <c r="AH57">
        <f>Raw_Data[[#This Row],[Skor_Rasio]]+Raw_Data[[#This Row],[Skor_DP]]+Raw_Data[[#This Row],[Skor_Tenor]]+Raw_Data[[#This Row],[Skor_Telat]]</f>
        <v>9</v>
      </c>
      <c r="AI57" t="str">
        <f>IF(Raw_Data[[#This Row],[Risk_Score]]&lt;=6,"Low Risk",IF(Raw_Data[[#This Row],[Risk_Score]]&lt;=8,"Medium Risk","High Risk"))</f>
        <v>High Risk</v>
      </c>
      <c r="AJ57">
        <f ca="1">IFERROR(DATEDIF(Raw_Data[[#This Row],[tanggal_pengajuan]],TODAY(),"m"),"N/A")</f>
        <v>6</v>
      </c>
      <c r="AK57" t="str">
        <f ca="1">IF(ISNUMBER(Raw_Data[[#This Row],[MOB]]),IF(Raw_Data[[#This Row],[MOB]]&lt;6,"0-5 bulan",IF(Raw_Data[[#This Row],[MOB]]&lt;12,"6-11 bulan",IF(Raw_Data[[#This Row],[MOB]]&lt;24,"12-23 bulan","24+ bulan"))),"N/A")</f>
        <v>6-11 bulan</v>
      </c>
    </row>
    <row r="58" spans="1:37" ht="14.25" customHeight="1" x14ac:dyDescent="0.45">
      <c r="A58" t="s">
        <v>287</v>
      </c>
      <c r="B58" s="64">
        <v>46090</v>
      </c>
      <c r="C58" s="1" t="str">
        <f t="shared" si="1"/>
        <v>March</v>
      </c>
      <c r="D58" t="s">
        <v>288</v>
      </c>
      <c r="E58" t="s">
        <v>289</v>
      </c>
      <c r="F58">
        <v>40</v>
      </c>
      <c r="G58" t="s">
        <v>51</v>
      </c>
      <c r="H58" t="s">
        <v>52</v>
      </c>
      <c r="I58" s="2">
        <v>9690000</v>
      </c>
      <c r="J58" s="3">
        <f>Raw_Data[[#This Row],[cicilan_per_bulan]]/Raw_Data[[#This Row],[penghasilan_bulanan]]</f>
        <v>0.10030959752321982</v>
      </c>
      <c r="K58" t="s">
        <v>91</v>
      </c>
      <c r="L58" t="s">
        <v>92</v>
      </c>
      <c r="M58" t="s">
        <v>290</v>
      </c>
      <c r="N58" t="s">
        <v>291</v>
      </c>
      <c r="O58" t="s">
        <v>292</v>
      </c>
      <c r="P58" s="2">
        <v>37515000</v>
      </c>
      <c r="Q58" s="2">
        <v>13130000</v>
      </c>
      <c r="R58" t="str">
        <f>IF(Raw_Data[[#This Row],[persen_dp]]&lt;15%,"Low",IF(Raw_Data[[#This Row],[persen_dp]]&gt;25%,"High","Medium"))</f>
        <v>High</v>
      </c>
      <c r="S58" s="3">
        <v>0.35</v>
      </c>
      <c r="T58">
        <v>36</v>
      </c>
      <c r="U58">
        <v>0.14499999999999999</v>
      </c>
      <c r="V58" s="2">
        <v>972000</v>
      </c>
      <c r="W58" s="2">
        <v>34993000</v>
      </c>
      <c r="X58" t="str">
        <f>IF(OR(Raw_Data[[#This Row],[status_pembayaran]]="Macet",Raw_Data[[#This Row],[status_pembayaran]]="Kurang Lancar"),"Non Performing Loan","Performing")</f>
        <v>Performing</v>
      </c>
      <c r="Y58" t="s">
        <v>47</v>
      </c>
      <c r="Z58">
        <v>0</v>
      </c>
      <c r="AA58">
        <v>0</v>
      </c>
      <c r="AB58">
        <v>1</v>
      </c>
      <c r="AD58">
        <f>IF(Raw_Data[[#This Row],[rasio]]&lt;0.2,1,IF(Raw_Data[[#This Row],[rasio]]&lt;0.3,2,IF(Raw_Data[[#This Row],[rasio]]&lt;0.4,3,4)))</f>
        <v>1</v>
      </c>
      <c r="AE58">
        <f>IF(Raw_Data[[#This Row],[kategori_dp]]="High",1,IF(Raw_Data[[#This Row],[kategori_dp]]="Medium",2,3))</f>
        <v>1</v>
      </c>
      <c r="AF58">
        <f>IF(Raw_Data[[#This Row],[tenor_bulan]]&lt;=24,1,IF(Raw_Data[[#This Row],[tenor_bulan]]&lt;=36,2,IF(Raw_Data[[#This Row],[tenor_bulan]]&lt;=48,3,4)))</f>
        <v>2</v>
      </c>
      <c r="AG58">
        <f>IF(Raw_Data[[#This Row],[jumlah_kali_telat]]=0,0,IF(Raw_Data[[#This Row],[jumlah_kali_telat]]&lt;=2,2,4))</f>
        <v>0</v>
      </c>
      <c r="AH58">
        <f>Raw_Data[[#This Row],[Skor_Rasio]]+Raw_Data[[#This Row],[Skor_DP]]+Raw_Data[[#This Row],[Skor_Tenor]]+Raw_Data[[#This Row],[Skor_Telat]]</f>
        <v>4</v>
      </c>
      <c r="AI58" t="str">
        <f>IF(Raw_Data[[#This Row],[Risk_Score]]&lt;=6,"Low Risk",IF(Raw_Data[[#This Row],[Risk_Score]]&lt;=8,"Medium Risk","High Risk"))</f>
        <v>Low Risk</v>
      </c>
      <c r="AJ58">
        <f ca="1">IFERROR(DATEDIF(Raw_Data[[#This Row],[tanggal_pengajuan]],TODAY(),"m"),"N/A")</f>
        <v>7</v>
      </c>
      <c r="AK58" t="str">
        <f ca="1">IF(ISNUMBER(Raw_Data[[#This Row],[MOB]]),IF(Raw_Data[[#This Row],[MOB]]&lt;6,"0-5 bulan",IF(Raw_Data[[#This Row],[MOB]]&lt;12,"6-11 bulan",IF(Raw_Data[[#This Row],[MOB]]&lt;24,"12-23 bulan","24+ bulan"))),"N/A")</f>
        <v>6-11 bulan</v>
      </c>
    </row>
    <row r="59" spans="1:37" ht="14.25" customHeight="1" x14ac:dyDescent="0.45">
      <c r="A59" t="s">
        <v>293</v>
      </c>
      <c r="B59" s="64">
        <v>46296</v>
      </c>
      <c r="C59" s="1" t="str">
        <f t="shared" si="1"/>
        <v>October</v>
      </c>
      <c r="D59" t="s">
        <v>294</v>
      </c>
      <c r="E59" t="s">
        <v>295</v>
      </c>
      <c r="F59">
        <v>53</v>
      </c>
      <c r="G59" t="s">
        <v>51</v>
      </c>
      <c r="H59" t="s">
        <v>52</v>
      </c>
      <c r="I59" s="2">
        <v>11331000</v>
      </c>
      <c r="J59" s="3">
        <f>Raw_Data[[#This Row],[cicilan_per_bulan]]/Raw_Data[[#This Row],[penghasilan_bulanan]]</f>
        <v>6.825522901773895E-2</v>
      </c>
      <c r="K59" t="s">
        <v>70</v>
      </c>
      <c r="L59" t="s">
        <v>71</v>
      </c>
      <c r="M59" t="s">
        <v>55</v>
      </c>
      <c r="N59" t="s">
        <v>65</v>
      </c>
      <c r="O59" t="s">
        <v>46</v>
      </c>
      <c r="P59" s="2">
        <v>29370000</v>
      </c>
      <c r="Q59" s="2">
        <v>5874000</v>
      </c>
      <c r="R59" t="str">
        <f>IF(Raw_Data[[#This Row],[persen_dp]]&lt;15%,"Low",IF(Raw_Data[[#This Row],[persen_dp]]&gt;25%,"High","Medium"))</f>
        <v>Medium</v>
      </c>
      <c r="S59" s="3">
        <v>0.2</v>
      </c>
      <c r="T59">
        <v>48</v>
      </c>
      <c r="U59">
        <v>0.14499999999999999</v>
      </c>
      <c r="V59" s="2">
        <v>773400</v>
      </c>
      <c r="W59" s="2">
        <v>37124000</v>
      </c>
      <c r="X59" t="str">
        <f>IF(OR(Raw_Data[[#This Row],[status_pembayaran]]="Macet",Raw_Data[[#This Row],[status_pembayaran]]="Kurang Lancar"),"Non Performing Loan","Performing")</f>
        <v>Performing</v>
      </c>
      <c r="Y59" t="s">
        <v>47</v>
      </c>
      <c r="Z59">
        <v>0</v>
      </c>
      <c r="AA59">
        <v>0</v>
      </c>
      <c r="AB59">
        <v>1</v>
      </c>
      <c r="AC59" t="s">
        <v>137</v>
      </c>
      <c r="AD59">
        <f>IF(Raw_Data[[#This Row],[rasio]]&lt;0.2,1,IF(Raw_Data[[#This Row],[rasio]]&lt;0.3,2,IF(Raw_Data[[#This Row],[rasio]]&lt;0.4,3,4)))</f>
        <v>1</v>
      </c>
      <c r="AE59">
        <f>IF(Raw_Data[[#This Row],[kategori_dp]]="High",1,IF(Raw_Data[[#This Row],[kategori_dp]]="Medium",2,3))</f>
        <v>2</v>
      </c>
      <c r="AF59">
        <f>IF(Raw_Data[[#This Row],[tenor_bulan]]&lt;=24,1,IF(Raw_Data[[#This Row],[tenor_bulan]]&lt;=36,2,IF(Raw_Data[[#This Row],[tenor_bulan]]&lt;=48,3,4)))</f>
        <v>3</v>
      </c>
      <c r="AG59">
        <f>IF(Raw_Data[[#This Row],[jumlah_kali_telat]]=0,0,IF(Raw_Data[[#This Row],[jumlah_kali_telat]]&lt;=2,2,4))</f>
        <v>0</v>
      </c>
      <c r="AH59">
        <f>Raw_Data[[#This Row],[Skor_Rasio]]+Raw_Data[[#This Row],[Skor_DP]]+Raw_Data[[#This Row],[Skor_Tenor]]+Raw_Data[[#This Row],[Skor_Telat]]</f>
        <v>6</v>
      </c>
      <c r="AI59" t="str">
        <f>IF(Raw_Data[[#This Row],[Risk_Score]]&lt;=6,"Low Risk",IF(Raw_Data[[#This Row],[Risk_Score]]&lt;=8,"Medium Risk","High Risk"))</f>
        <v>Low Risk</v>
      </c>
      <c r="AJ59">
        <f ca="1">IFERROR(DATEDIF(Raw_Data[[#This Row],[tanggal_pengajuan]],TODAY(),"m"),"N/A")</f>
        <v>0</v>
      </c>
      <c r="AK59" t="str">
        <f ca="1">IF(ISNUMBER(Raw_Data[[#This Row],[MOB]]),IF(Raw_Data[[#This Row],[MOB]]&lt;6,"0-5 bulan",IF(Raw_Data[[#This Row],[MOB]]&lt;12,"6-11 bulan",IF(Raw_Data[[#This Row],[MOB]]&lt;24,"12-23 bulan","24+ bulan"))),"N/A")</f>
        <v>0-5 bulan</v>
      </c>
    </row>
    <row r="60" spans="1:37" ht="14.25" customHeight="1" x14ac:dyDescent="0.45">
      <c r="A60" t="s">
        <v>296</v>
      </c>
      <c r="B60" s="64">
        <v>46182</v>
      </c>
      <c r="C60" s="1" t="str">
        <f t="shared" si="1"/>
        <v>June</v>
      </c>
      <c r="D60" t="s">
        <v>297</v>
      </c>
      <c r="E60" t="s">
        <v>298</v>
      </c>
      <c r="F60">
        <v>27</v>
      </c>
      <c r="G60" t="s">
        <v>40</v>
      </c>
      <c r="H60" t="s">
        <v>152</v>
      </c>
      <c r="I60" s="2">
        <v>3132000</v>
      </c>
      <c r="J60" s="3">
        <f>Raw_Data[[#This Row],[cicilan_per_bulan]]/Raw_Data[[#This Row],[penghasilan_bulanan]]</f>
        <v>0.34294380587484036</v>
      </c>
      <c r="K60" t="s">
        <v>286</v>
      </c>
      <c r="L60" t="s">
        <v>154</v>
      </c>
      <c r="M60" t="s">
        <v>55</v>
      </c>
      <c r="N60" t="s">
        <v>121</v>
      </c>
      <c r="O60" t="s">
        <v>122</v>
      </c>
      <c r="P60" s="2">
        <v>35928000</v>
      </c>
      <c r="Q60" s="2">
        <v>8982000</v>
      </c>
      <c r="R60" t="str">
        <f>IF(Raw_Data[[#This Row],[persen_dp]]&lt;15%,"Low",IF(Raw_Data[[#This Row],[persen_dp]]&gt;25%,"High","Medium"))</f>
        <v>Medium</v>
      </c>
      <c r="S60" s="3">
        <v>0.25</v>
      </c>
      <c r="T60">
        <v>36</v>
      </c>
      <c r="U60">
        <v>0.14499999999999999</v>
      </c>
      <c r="V60" s="2">
        <v>1074100</v>
      </c>
      <c r="W60" s="2">
        <v>38668000</v>
      </c>
      <c r="X60" t="str">
        <f>IF(OR(Raw_Data[[#This Row],[status_pembayaran]]="Macet",Raw_Data[[#This Row],[status_pembayaran]]="Kurang Lancar"),"Non Performing Loan","Performing")</f>
        <v>Performing</v>
      </c>
      <c r="Y60" t="s">
        <v>47</v>
      </c>
      <c r="Z60">
        <v>0</v>
      </c>
      <c r="AA60">
        <v>0</v>
      </c>
      <c r="AB60">
        <v>1</v>
      </c>
      <c r="AD60">
        <f>IF(Raw_Data[[#This Row],[rasio]]&lt;0.2,1,IF(Raw_Data[[#This Row],[rasio]]&lt;0.3,2,IF(Raw_Data[[#This Row],[rasio]]&lt;0.4,3,4)))</f>
        <v>3</v>
      </c>
      <c r="AE60">
        <f>IF(Raw_Data[[#This Row],[kategori_dp]]="High",1,IF(Raw_Data[[#This Row],[kategori_dp]]="Medium",2,3))</f>
        <v>2</v>
      </c>
      <c r="AF60">
        <f>IF(Raw_Data[[#This Row],[tenor_bulan]]&lt;=24,1,IF(Raw_Data[[#This Row],[tenor_bulan]]&lt;=36,2,IF(Raw_Data[[#This Row],[tenor_bulan]]&lt;=48,3,4)))</f>
        <v>2</v>
      </c>
      <c r="AG60">
        <f>IF(Raw_Data[[#This Row],[jumlah_kali_telat]]=0,0,IF(Raw_Data[[#This Row],[jumlah_kali_telat]]&lt;=2,2,4))</f>
        <v>0</v>
      </c>
      <c r="AH60">
        <f>Raw_Data[[#This Row],[Skor_Rasio]]+Raw_Data[[#This Row],[Skor_DP]]+Raw_Data[[#This Row],[Skor_Tenor]]+Raw_Data[[#This Row],[Skor_Telat]]</f>
        <v>7</v>
      </c>
      <c r="AI60" t="str">
        <f>IF(Raw_Data[[#This Row],[Risk_Score]]&lt;=6,"Low Risk",IF(Raw_Data[[#This Row],[Risk_Score]]&lt;=8,"Medium Risk","High Risk"))</f>
        <v>Medium Risk</v>
      </c>
      <c r="AJ60">
        <f ca="1">IFERROR(DATEDIF(Raw_Data[[#This Row],[tanggal_pengajuan]],TODAY(),"m"),"N/A")</f>
        <v>4</v>
      </c>
      <c r="AK60" t="str">
        <f ca="1">IF(ISNUMBER(Raw_Data[[#This Row],[MOB]]),IF(Raw_Data[[#This Row],[MOB]]&lt;6,"0-5 bulan",IF(Raw_Data[[#This Row],[MOB]]&lt;12,"6-11 bulan",IF(Raw_Data[[#This Row],[MOB]]&lt;24,"12-23 bulan","24+ bulan"))),"N/A")</f>
        <v>0-5 bulan</v>
      </c>
    </row>
    <row r="61" spans="1:37" ht="14.25" customHeight="1" x14ac:dyDescent="0.45">
      <c r="A61" t="s">
        <v>299</v>
      </c>
      <c r="B61" s="64">
        <v>46154</v>
      </c>
      <c r="C61" s="1" t="str">
        <f t="shared" si="1"/>
        <v>May</v>
      </c>
      <c r="D61" t="s">
        <v>210</v>
      </c>
      <c r="E61" t="s">
        <v>211</v>
      </c>
      <c r="F61">
        <v>43</v>
      </c>
      <c r="G61" t="s">
        <v>40</v>
      </c>
      <c r="H61" t="s">
        <v>152</v>
      </c>
      <c r="I61" s="2">
        <v>3195000</v>
      </c>
      <c r="J61" s="3">
        <f>Raw_Data[[#This Row],[cicilan_per_bulan]]/Raw_Data[[#This Row],[penghasilan_bulanan]]</f>
        <v>0.6150547730829421</v>
      </c>
      <c r="K61" t="s">
        <v>70</v>
      </c>
      <c r="L61" t="s">
        <v>71</v>
      </c>
      <c r="M61" t="s">
        <v>55</v>
      </c>
      <c r="N61" t="s">
        <v>231</v>
      </c>
      <c r="O61" t="s">
        <v>232</v>
      </c>
      <c r="P61" s="2">
        <v>38738032</v>
      </c>
      <c r="Q61" s="2">
        <v>9685000</v>
      </c>
      <c r="R61" t="str">
        <f>IF(Raw_Data[[#This Row],[persen_dp]]&lt;15%,"Low",IF(Raw_Data[[#This Row],[persen_dp]]&gt;25%,"High","Medium"))</f>
        <v>Medium</v>
      </c>
      <c r="S61" s="3">
        <v>0.25</v>
      </c>
      <c r="T61">
        <v>18</v>
      </c>
      <c r="U61">
        <v>0.14499999999999999</v>
      </c>
      <c r="V61" s="2">
        <v>1965100</v>
      </c>
      <c r="W61" s="2">
        <v>35372000</v>
      </c>
      <c r="X61" t="str">
        <f>IF(OR(Raw_Data[[#This Row],[status_pembayaran]]="Macet",Raw_Data[[#This Row],[status_pembayaran]]="Kurang Lancar"),"Non Performing Loan","Performing")</f>
        <v>Performing</v>
      </c>
      <c r="Y61" t="s">
        <v>47</v>
      </c>
      <c r="Z61">
        <v>0</v>
      </c>
      <c r="AA61">
        <v>0</v>
      </c>
      <c r="AB61">
        <v>1</v>
      </c>
      <c r="AC61" t="s">
        <v>66</v>
      </c>
      <c r="AD61">
        <f>IF(Raw_Data[[#This Row],[rasio]]&lt;0.2,1,IF(Raw_Data[[#This Row],[rasio]]&lt;0.3,2,IF(Raw_Data[[#This Row],[rasio]]&lt;0.4,3,4)))</f>
        <v>4</v>
      </c>
      <c r="AE61">
        <f>IF(Raw_Data[[#This Row],[kategori_dp]]="High",1,IF(Raw_Data[[#This Row],[kategori_dp]]="Medium",2,3))</f>
        <v>2</v>
      </c>
      <c r="AF61">
        <f>IF(Raw_Data[[#This Row],[tenor_bulan]]&lt;=24,1,IF(Raw_Data[[#This Row],[tenor_bulan]]&lt;=36,2,IF(Raw_Data[[#This Row],[tenor_bulan]]&lt;=48,3,4)))</f>
        <v>1</v>
      </c>
      <c r="AG61">
        <f>IF(Raw_Data[[#This Row],[jumlah_kali_telat]]=0,0,IF(Raw_Data[[#This Row],[jumlah_kali_telat]]&lt;=2,2,4))</f>
        <v>0</v>
      </c>
      <c r="AH61">
        <f>Raw_Data[[#This Row],[Skor_Rasio]]+Raw_Data[[#This Row],[Skor_DP]]+Raw_Data[[#This Row],[Skor_Tenor]]+Raw_Data[[#This Row],[Skor_Telat]]</f>
        <v>7</v>
      </c>
      <c r="AI61" t="str">
        <f>IF(Raw_Data[[#This Row],[Risk_Score]]&lt;=6,"Low Risk",IF(Raw_Data[[#This Row],[Risk_Score]]&lt;=8,"Medium Risk","High Risk"))</f>
        <v>Medium Risk</v>
      </c>
      <c r="AJ61">
        <f ca="1">IFERROR(DATEDIF(Raw_Data[[#This Row],[tanggal_pengajuan]],TODAY(),"m"),"N/A")</f>
        <v>5</v>
      </c>
      <c r="AK61" t="str">
        <f ca="1">IF(ISNUMBER(Raw_Data[[#This Row],[MOB]]),IF(Raw_Data[[#This Row],[MOB]]&lt;6,"0-5 bulan",IF(Raw_Data[[#This Row],[MOB]]&lt;12,"6-11 bulan",IF(Raw_Data[[#This Row],[MOB]]&lt;24,"12-23 bulan","24+ bulan"))),"N/A")</f>
        <v>0-5 bulan</v>
      </c>
    </row>
    <row r="62" spans="1:37" ht="14.25" customHeight="1" x14ac:dyDescent="0.45">
      <c r="A62" t="s">
        <v>300</v>
      </c>
      <c r="B62" s="64">
        <v>46110</v>
      </c>
      <c r="C62" s="1" t="str">
        <f t="shared" si="1"/>
        <v>March</v>
      </c>
      <c r="D62" t="s">
        <v>301</v>
      </c>
      <c r="E62" t="s">
        <v>302</v>
      </c>
      <c r="F62">
        <v>42</v>
      </c>
      <c r="G62" t="s">
        <v>40</v>
      </c>
      <c r="H62" t="s">
        <v>176</v>
      </c>
      <c r="I62" s="2">
        <v>4061000</v>
      </c>
      <c r="J62" s="3">
        <f>Raw_Data[[#This Row],[cicilan_per_bulan]]/Raw_Data[[#This Row],[penghasilan_bulanan]]</f>
        <v>0.43513912829352375</v>
      </c>
      <c r="K62" t="s">
        <v>286</v>
      </c>
      <c r="L62" t="s">
        <v>154</v>
      </c>
      <c r="M62" t="s">
        <v>44</v>
      </c>
      <c r="N62" t="s">
        <v>158</v>
      </c>
      <c r="O62" t="s">
        <v>159</v>
      </c>
      <c r="P62" s="2">
        <v>30867000</v>
      </c>
      <c r="Q62" s="2">
        <v>12347000</v>
      </c>
      <c r="R62" t="str">
        <f>IF(Raw_Data[[#This Row],[persen_dp]]&lt;15%,"Low",IF(Raw_Data[[#This Row],[persen_dp]]&gt;25%,"High","Medium"))</f>
        <v>High</v>
      </c>
      <c r="S62" s="3">
        <v>0.4</v>
      </c>
      <c r="T62">
        <v>12</v>
      </c>
      <c r="U62">
        <v>0.14499999999999999</v>
      </c>
      <c r="V62" s="2">
        <v>1767100</v>
      </c>
      <c r="W62" s="2">
        <v>21205000</v>
      </c>
      <c r="X62" t="str">
        <f>IF(OR(Raw_Data[[#This Row],[status_pembayaran]]="Macet",Raw_Data[[#This Row],[status_pembayaran]]="Kurang Lancar"),"Non Performing Loan","Performing")</f>
        <v>Performing</v>
      </c>
      <c r="Y62" t="s">
        <v>47</v>
      </c>
      <c r="Z62">
        <v>0</v>
      </c>
      <c r="AA62">
        <v>0</v>
      </c>
      <c r="AB62">
        <v>1</v>
      </c>
      <c r="AD62">
        <f>IF(Raw_Data[[#This Row],[rasio]]&lt;0.2,1,IF(Raw_Data[[#This Row],[rasio]]&lt;0.3,2,IF(Raw_Data[[#This Row],[rasio]]&lt;0.4,3,4)))</f>
        <v>4</v>
      </c>
      <c r="AE62">
        <f>IF(Raw_Data[[#This Row],[kategori_dp]]="High",1,IF(Raw_Data[[#This Row],[kategori_dp]]="Medium",2,3))</f>
        <v>1</v>
      </c>
      <c r="AF62">
        <f>IF(Raw_Data[[#This Row],[tenor_bulan]]&lt;=24,1,IF(Raw_Data[[#This Row],[tenor_bulan]]&lt;=36,2,IF(Raw_Data[[#This Row],[tenor_bulan]]&lt;=48,3,4)))</f>
        <v>1</v>
      </c>
      <c r="AG62">
        <f>IF(Raw_Data[[#This Row],[jumlah_kali_telat]]=0,0,IF(Raw_Data[[#This Row],[jumlah_kali_telat]]&lt;=2,2,4))</f>
        <v>0</v>
      </c>
      <c r="AH62">
        <f>Raw_Data[[#This Row],[Skor_Rasio]]+Raw_Data[[#This Row],[Skor_DP]]+Raw_Data[[#This Row],[Skor_Tenor]]+Raw_Data[[#This Row],[Skor_Telat]]</f>
        <v>6</v>
      </c>
      <c r="AI62" t="str">
        <f>IF(Raw_Data[[#This Row],[Risk_Score]]&lt;=6,"Low Risk",IF(Raw_Data[[#This Row],[Risk_Score]]&lt;=8,"Medium Risk","High Risk"))</f>
        <v>Low Risk</v>
      </c>
      <c r="AJ62">
        <f ca="1">IFERROR(DATEDIF(Raw_Data[[#This Row],[tanggal_pengajuan]],TODAY(),"m"),"N/A")</f>
        <v>6</v>
      </c>
      <c r="AK62" t="str">
        <f ca="1">IF(ISNUMBER(Raw_Data[[#This Row],[MOB]]),IF(Raw_Data[[#This Row],[MOB]]&lt;6,"0-5 bulan",IF(Raw_Data[[#This Row],[MOB]]&lt;12,"6-11 bulan",IF(Raw_Data[[#This Row],[MOB]]&lt;24,"12-23 bulan","24+ bulan"))),"N/A")</f>
        <v>6-11 bulan</v>
      </c>
    </row>
    <row r="63" spans="1:37" ht="14.25" customHeight="1" x14ac:dyDescent="0.45">
      <c r="A63" t="s">
        <v>303</v>
      </c>
      <c r="B63" s="64">
        <v>46131</v>
      </c>
      <c r="C63" s="1" t="str">
        <f t="shared" si="1"/>
        <v>April</v>
      </c>
      <c r="D63" t="s">
        <v>304</v>
      </c>
      <c r="E63" t="s">
        <v>305</v>
      </c>
      <c r="F63">
        <v>24</v>
      </c>
      <c r="G63" t="s">
        <v>51</v>
      </c>
      <c r="H63" t="s">
        <v>176</v>
      </c>
      <c r="I63" s="2">
        <v>4997000</v>
      </c>
      <c r="J63" s="3">
        <f>Raw_Data[[#This Row],[cicilan_per_bulan]]/Raw_Data[[#This Row],[penghasilan_bulanan]]</f>
        <v>0.3133880328196918</v>
      </c>
      <c r="K63" t="s">
        <v>167</v>
      </c>
      <c r="L63" t="s">
        <v>110</v>
      </c>
      <c r="M63" t="s">
        <v>44</v>
      </c>
      <c r="N63" t="s">
        <v>129</v>
      </c>
      <c r="O63" t="s">
        <v>130</v>
      </c>
      <c r="P63" s="2">
        <v>23446000</v>
      </c>
      <c r="Q63" s="2">
        <v>7034000</v>
      </c>
      <c r="R63" t="str">
        <f>IF(Raw_Data[[#This Row],[persen_dp]]&lt;15%,"Low",IF(Raw_Data[[#This Row],[persen_dp]]&gt;25%,"High","Medium"))</f>
        <v>High</v>
      </c>
      <c r="S63" s="3">
        <v>0.3</v>
      </c>
      <c r="T63">
        <v>12</v>
      </c>
      <c r="U63">
        <v>0.14499999999999999</v>
      </c>
      <c r="V63" s="2">
        <v>1566000</v>
      </c>
      <c r="W63" s="2">
        <v>18792000</v>
      </c>
      <c r="X63" t="str">
        <f>IF(OR(Raw_Data[[#This Row],[status_pembayaran]]="Macet",Raw_Data[[#This Row],[status_pembayaran]]="Kurang Lancar"),"Non Performing Loan","Performing")</f>
        <v>Performing</v>
      </c>
      <c r="Y63" t="s">
        <v>47</v>
      </c>
      <c r="Z63">
        <v>0</v>
      </c>
      <c r="AA63">
        <v>0</v>
      </c>
      <c r="AB63">
        <v>1</v>
      </c>
      <c r="AC63" t="s">
        <v>137</v>
      </c>
      <c r="AD63">
        <f>IF(Raw_Data[[#This Row],[rasio]]&lt;0.2,1,IF(Raw_Data[[#This Row],[rasio]]&lt;0.3,2,IF(Raw_Data[[#This Row],[rasio]]&lt;0.4,3,4)))</f>
        <v>3</v>
      </c>
      <c r="AE63">
        <f>IF(Raw_Data[[#This Row],[kategori_dp]]="High",1,IF(Raw_Data[[#This Row],[kategori_dp]]="Medium",2,3))</f>
        <v>1</v>
      </c>
      <c r="AF63">
        <f>IF(Raw_Data[[#This Row],[tenor_bulan]]&lt;=24,1,IF(Raw_Data[[#This Row],[tenor_bulan]]&lt;=36,2,IF(Raw_Data[[#This Row],[tenor_bulan]]&lt;=48,3,4)))</f>
        <v>1</v>
      </c>
      <c r="AG63">
        <f>IF(Raw_Data[[#This Row],[jumlah_kali_telat]]=0,0,IF(Raw_Data[[#This Row],[jumlah_kali_telat]]&lt;=2,2,4))</f>
        <v>0</v>
      </c>
      <c r="AH63">
        <f>Raw_Data[[#This Row],[Skor_Rasio]]+Raw_Data[[#This Row],[Skor_DP]]+Raw_Data[[#This Row],[Skor_Tenor]]+Raw_Data[[#This Row],[Skor_Telat]]</f>
        <v>5</v>
      </c>
      <c r="AI63" t="str">
        <f>IF(Raw_Data[[#This Row],[Risk_Score]]&lt;=6,"Low Risk",IF(Raw_Data[[#This Row],[Risk_Score]]&lt;=8,"Medium Risk","High Risk"))</f>
        <v>Low Risk</v>
      </c>
      <c r="AJ63">
        <f ca="1">IFERROR(DATEDIF(Raw_Data[[#This Row],[tanggal_pengajuan]],TODAY(),"m"),"N/A")</f>
        <v>6</v>
      </c>
      <c r="AK63" t="str">
        <f ca="1">IF(ISNUMBER(Raw_Data[[#This Row],[MOB]]),IF(Raw_Data[[#This Row],[MOB]]&lt;6,"0-5 bulan",IF(Raw_Data[[#This Row],[MOB]]&lt;12,"6-11 bulan",IF(Raw_Data[[#This Row],[MOB]]&lt;24,"12-23 bulan","24+ bulan"))),"N/A")</f>
        <v>6-11 bulan</v>
      </c>
    </row>
    <row r="64" spans="1:37" ht="14.25" customHeight="1" x14ac:dyDescent="0.45">
      <c r="A64" t="s">
        <v>306</v>
      </c>
      <c r="B64" s="64">
        <v>46088</v>
      </c>
      <c r="C64" s="1" t="str">
        <f t="shared" si="1"/>
        <v>March</v>
      </c>
      <c r="D64" t="s">
        <v>301</v>
      </c>
      <c r="E64" t="s">
        <v>307</v>
      </c>
      <c r="F64">
        <v>37</v>
      </c>
      <c r="G64" t="s">
        <v>40</v>
      </c>
      <c r="H64" t="s">
        <v>41</v>
      </c>
      <c r="I64" s="2">
        <v>5135000</v>
      </c>
      <c r="J64" s="3">
        <f>Raw_Data[[#This Row],[cicilan_per_bulan]]/Raw_Data[[#This Row],[penghasilan_bulanan]]</f>
        <v>0.13119766309639727</v>
      </c>
      <c r="K64" t="s">
        <v>145</v>
      </c>
      <c r="L64" t="s">
        <v>146</v>
      </c>
      <c r="M64" t="s">
        <v>44</v>
      </c>
      <c r="N64" t="s">
        <v>45</v>
      </c>
      <c r="O64" t="s">
        <v>46</v>
      </c>
      <c r="P64" s="2">
        <v>26035000</v>
      </c>
      <c r="Q64" s="2">
        <v>2604000</v>
      </c>
      <c r="R64" t="str">
        <f>IF(Raw_Data[[#This Row],[persen_dp]]&lt;15%,"Low",IF(Raw_Data[[#This Row],[persen_dp]]&gt;25%,"High","Medium"))</f>
        <v>Low</v>
      </c>
      <c r="S64" s="3">
        <v>0.1</v>
      </c>
      <c r="T64">
        <v>60</v>
      </c>
      <c r="U64">
        <v>0.14499999999999999</v>
      </c>
      <c r="V64" s="2">
        <v>673700</v>
      </c>
      <c r="W64" s="2">
        <v>40419000</v>
      </c>
      <c r="X64" t="str">
        <f>IF(OR(Raw_Data[[#This Row],[status_pembayaran]]="Macet",Raw_Data[[#This Row],[status_pembayaran]]="Kurang Lancar"),"Non Performing Loan","Performing")</f>
        <v>Performing</v>
      </c>
      <c r="Y64" t="s">
        <v>47</v>
      </c>
      <c r="Z64">
        <v>0</v>
      </c>
      <c r="AA64">
        <v>0</v>
      </c>
      <c r="AB64">
        <v>1</v>
      </c>
      <c r="AC64" t="s">
        <v>74</v>
      </c>
      <c r="AD64">
        <f>IF(Raw_Data[[#This Row],[rasio]]&lt;0.2,1,IF(Raw_Data[[#This Row],[rasio]]&lt;0.3,2,IF(Raw_Data[[#This Row],[rasio]]&lt;0.4,3,4)))</f>
        <v>1</v>
      </c>
      <c r="AE64">
        <f>IF(Raw_Data[[#This Row],[kategori_dp]]="High",1,IF(Raw_Data[[#This Row],[kategori_dp]]="Medium",2,3))</f>
        <v>3</v>
      </c>
      <c r="AF64">
        <f>IF(Raw_Data[[#This Row],[tenor_bulan]]&lt;=24,1,IF(Raw_Data[[#This Row],[tenor_bulan]]&lt;=36,2,IF(Raw_Data[[#This Row],[tenor_bulan]]&lt;=48,3,4)))</f>
        <v>4</v>
      </c>
      <c r="AG64">
        <f>IF(Raw_Data[[#This Row],[jumlah_kali_telat]]=0,0,IF(Raw_Data[[#This Row],[jumlah_kali_telat]]&lt;=2,2,4))</f>
        <v>0</v>
      </c>
      <c r="AH64">
        <f>Raw_Data[[#This Row],[Skor_Rasio]]+Raw_Data[[#This Row],[Skor_DP]]+Raw_Data[[#This Row],[Skor_Tenor]]+Raw_Data[[#This Row],[Skor_Telat]]</f>
        <v>8</v>
      </c>
      <c r="AI64" t="str">
        <f>IF(Raw_Data[[#This Row],[Risk_Score]]&lt;=6,"Low Risk",IF(Raw_Data[[#This Row],[Risk_Score]]&lt;=8,"Medium Risk","High Risk"))</f>
        <v>Medium Risk</v>
      </c>
      <c r="AJ64">
        <f ca="1">IFERROR(DATEDIF(Raw_Data[[#This Row],[tanggal_pengajuan]],TODAY(),"m"),"N/A")</f>
        <v>7</v>
      </c>
      <c r="AK64" t="str">
        <f ca="1">IF(ISNUMBER(Raw_Data[[#This Row],[MOB]]),IF(Raw_Data[[#This Row],[MOB]]&lt;6,"0-5 bulan",IF(Raw_Data[[#This Row],[MOB]]&lt;12,"6-11 bulan",IF(Raw_Data[[#This Row],[MOB]]&lt;24,"12-23 bulan","24+ bulan"))),"N/A")</f>
        <v>6-11 bulan</v>
      </c>
    </row>
    <row r="65" spans="1:37" ht="14.25" customHeight="1" x14ac:dyDescent="0.45">
      <c r="A65" t="s">
        <v>308</v>
      </c>
      <c r="B65" s="64">
        <v>46170</v>
      </c>
      <c r="C65" s="1" t="str">
        <f t="shared" si="1"/>
        <v>May</v>
      </c>
      <c r="D65" t="s">
        <v>309</v>
      </c>
      <c r="E65" t="s">
        <v>310</v>
      </c>
      <c r="F65">
        <v>32</v>
      </c>
      <c r="G65" t="s">
        <v>51</v>
      </c>
      <c r="H65" t="s">
        <v>62</v>
      </c>
      <c r="I65" s="2">
        <v>2321000</v>
      </c>
      <c r="J65" s="3">
        <f>Raw_Data[[#This Row],[cicilan_per_bulan]]/Raw_Data[[#This Row],[penghasilan_bulanan]]</f>
        <v>0.36682464454976305</v>
      </c>
      <c r="K65" t="s">
        <v>188</v>
      </c>
      <c r="L65" t="s">
        <v>154</v>
      </c>
      <c r="M65" t="s">
        <v>55</v>
      </c>
      <c r="N65" t="s">
        <v>147</v>
      </c>
      <c r="O65" t="s">
        <v>148</v>
      </c>
      <c r="P65" s="2">
        <v>32905000</v>
      </c>
      <c r="Q65" s="2">
        <v>3291000</v>
      </c>
      <c r="R65" t="str">
        <f>IF(Raw_Data[[#This Row],[persen_dp]]&lt;15%,"Low",IF(Raw_Data[[#This Row],[persen_dp]]&gt;25%,"High","Medium"))</f>
        <v>Low</v>
      </c>
      <c r="S65" s="3">
        <v>0.1</v>
      </c>
      <c r="T65">
        <v>60</v>
      </c>
      <c r="U65">
        <v>0.14499999999999999</v>
      </c>
      <c r="V65" s="2">
        <v>851400</v>
      </c>
      <c r="W65" s="2">
        <v>51085000</v>
      </c>
      <c r="X65" t="str">
        <f>IF(OR(Raw_Data[[#This Row],[status_pembayaran]]="Macet",Raw_Data[[#This Row],[status_pembayaran]]="Kurang Lancar"),"Non Performing Loan","Performing")</f>
        <v>Performing</v>
      </c>
      <c r="Y65" t="s">
        <v>47</v>
      </c>
      <c r="Z65">
        <v>0</v>
      </c>
      <c r="AA65">
        <v>0</v>
      </c>
      <c r="AB65">
        <v>1</v>
      </c>
      <c r="AC65" t="s">
        <v>58</v>
      </c>
      <c r="AD65">
        <f>IF(Raw_Data[[#This Row],[rasio]]&lt;0.2,1,IF(Raw_Data[[#This Row],[rasio]]&lt;0.3,2,IF(Raw_Data[[#This Row],[rasio]]&lt;0.4,3,4)))</f>
        <v>3</v>
      </c>
      <c r="AE65">
        <f>IF(Raw_Data[[#This Row],[kategori_dp]]="High",1,IF(Raw_Data[[#This Row],[kategori_dp]]="Medium",2,3))</f>
        <v>3</v>
      </c>
      <c r="AF65">
        <f>IF(Raw_Data[[#This Row],[tenor_bulan]]&lt;=24,1,IF(Raw_Data[[#This Row],[tenor_bulan]]&lt;=36,2,IF(Raw_Data[[#This Row],[tenor_bulan]]&lt;=48,3,4)))</f>
        <v>4</v>
      </c>
      <c r="AG65">
        <f>IF(Raw_Data[[#This Row],[jumlah_kali_telat]]=0,0,IF(Raw_Data[[#This Row],[jumlah_kali_telat]]&lt;=2,2,4))</f>
        <v>0</v>
      </c>
      <c r="AH65">
        <f>Raw_Data[[#This Row],[Skor_Rasio]]+Raw_Data[[#This Row],[Skor_DP]]+Raw_Data[[#This Row],[Skor_Tenor]]+Raw_Data[[#This Row],[Skor_Telat]]</f>
        <v>10</v>
      </c>
      <c r="AI65" t="str">
        <f>IF(Raw_Data[[#This Row],[Risk_Score]]&lt;=6,"Low Risk",IF(Raw_Data[[#This Row],[Risk_Score]]&lt;=8,"Medium Risk","High Risk"))</f>
        <v>High Risk</v>
      </c>
      <c r="AJ65">
        <f ca="1">IFERROR(DATEDIF(Raw_Data[[#This Row],[tanggal_pengajuan]],TODAY(),"m"),"N/A")</f>
        <v>4</v>
      </c>
      <c r="AK65" t="str">
        <f ca="1">IF(ISNUMBER(Raw_Data[[#This Row],[MOB]]),IF(Raw_Data[[#This Row],[MOB]]&lt;6,"0-5 bulan",IF(Raw_Data[[#This Row],[MOB]]&lt;12,"6-11 bulan",IF(Raw_Data[[#This Row],[MOB]]&lt;24,"12-23 bulan","24+ bulan"))),"N/A")</f>
        <v>0-5 bulan</v>
      </c>
    </row>
    <row r="66" spans="1:37" ht="14.25" customHeight="1" x14ac:dyDescent="0.45">
      <c r="A66" t="s">
        <v>311</v>
      </c>
      <c r="B66" s="64">
        <v>46237</v>
      </c>
      <c r="C66" s="1" t="str">
        <f t="shared" si="1"/>
        <v>August</v>
      </c>
      <c r="D66" t="s">
        <v>312</v>
      </c>
      <c r="E66" t="s">
        <v>313</v>
      </c>
      <c r="F66">
        <v>37</v>
      </c>
      <c r="G66" t="s">
        <v>40</v>
      </c>
      <c r="H66" t="s">
        <v>176</v>
      </c>
      <c r="I66" s="2">
        <v>5224000</v>
      </c>
      <c r="J66" s="3">
        <f>Raw_Data[[#This Row],[cicilan_per_bulan]]/Raw_Data[[#This Row],[penghasilan_bulanan]]</f>
        <v>0.15030627871362939</v>
      </c>
      <c r="K66" t="s">
        <v>205</v>
      </c>
      <c r="L66" t="s">
        <v>110</v>
      </c>
      <c r="M66" t="s">
        <v>44</v>
      </c>
      <c r="N66" t="s">
        <v>228</v>
      </c>
      <c r="O66" t="s">
        <v>57</v>
      </c>
      <c r="P66" s="2">
        <v>19477000</v>
      </c>
      <c r="Q66" s="2">
        <v>4869000</v>
      </c>
      <c r="R66" t="str">
        <f>IF(Raw_Data[[#This Row],[persen_dp]]&lt;15%,"Low",IF(Raw_Data[[#This Row],[persen_dp]]&gt;25%,"High","Medium"))</f>
        <v>Medium</v>
      </c>
      <c r="S66" s="3">
        <v>0.25</v>
      </c>
      <c r="T66">
        <v>24</v>
      </c>
      <c r="U66">
        <v>0.14499999999999999</v>
      </c>
      <c r="V66" s="2">
        <v>785200</v>
      </c>
      <c r="W66" s="2">
        <v>18845000</v>
      </c>
      <c r="X66" t="str">
        <f>IF(OR(Raw_Data[[#This Row],[status_pembayaran]]="Macet",Raw_Data[[#This Row],[status_pembayaran]]="Kurang Lancar"),"Non Performing Loan","Performing")</f>
        <v>Performing</v>
      </c>
      <c r="Y66" t="s">
        <v>47</v>
      </c>
      <c r="Z66">
        <v>0</v>
      </c>
      <c r="AA66">
        <v>0</v>
      </c>
      <c r="AB66">
        <v>1</v>
      </c>
      <c r="AC66" t="s">
        <v>74</v>
      </c>
      <c r="AD66">
        <f>IF(Raw_Data[[#This Row],[rasio]]&lt;0.2,1,IF(Raw_Data[[#This Row],[rasio]]&lt;0.3,2,IF(Raw_Data[[#This Row],[rasio]]&lt;0.4,3,4)))</f>
        <v>1</v>
      </c>
      <c r="AE66">
        <f>IF(Raw_Data[[#This Row],[kategori_dp]]="High",1,IF(Raw_Data[[#This Row],[kategori_dp]]="Medium",2,3))</f>
        <v>2</v>
      </c>
      <c r="AF66">
        <f>IF(Raw_Data[[#This Row],[tenor_bulan]]&lt;=24,1,IF(Raw_Data[[#This Row],[tenor_bulan]]&lt;=36,2,IF(Raw_Data[[#This Row],[tenor_bulan]]&lt;=48,3,4)))</f>
        <v>1</v>
      </c>
      <c r="AG66">
        <f>IF(Raw_Data[[#This Row],[jumlah_kali_telat]]=0,0,IF(Raw_Data[[#This Row],[jumlah_kali_telat]]&lt;=2,2,4))</f>
        <v>0</v>
      </c>
      <c r="AH66">
        <f>Raw_Data[[#This Row],[Skor_Rasio]]+Raw_Data[[#This Row],[Skor_DP]]+Raw_Data[[#This Row],[Skor_Tenor]]+Raw_Data[[#This Row],[Skor_Telat]]</f>
        <v>4</v>
      </c>
      <c r="AI66" t="str">
        <f>IF(Raw_Data[[#This Row],[Risk_Score]]&lt;=6,"Low Risk",IF(Raw_Data[[#This Row],[Risk_Score]]&lt;=8,"Medium Risk","High Risk"))</f>
        <v>Low Risk</v>
      </c>
      <c r="AJ66">
        <f ca="1">IFERROR(DATEDIF(Raw_Data[[#This Row],[tanggal_pengajuan]],TODAY(),"m"),"N/A")</f>
        <v>2</v>
      </c>
      <c r="AK66" t="str">
        <f ca="1">IF(ISNUMBER(Raw_Data[[#This Row],[MOB]]),IF(Raw_Data[[#This Row],[MOB]]&lt;6,"0-5 bulan",IF(Raw_Data[[#This Row],[MOB]]&lt;12,"6-11 bulan",IF(Raw_Data[[#This Row],[MOB]]&lt;24,"12-23 bulan","24+ bulan"))),"N/A")</f>
        <v>0-5 bulan</v>
      </c>
    </row>
    <row r="67" spans="1:37" ht="14.25" customHeight="1" x14ac:dyDescent="0.45">
      <c r="A67" t="s">
        <v>314</v>
      </c>
      <c r="B67" s="64">
        <v>46186</v>
      </c>
      <c r="C67" s="1" t="str">
        <f t="shared" si="1"/>
        <v>June</v>
      </c>
      <c r="D67" t="s">
        <v>315</v>
      </c>
      <c r="E67" t="s">
        <v>316</v>
      </c>
      <c r="F67">
        <v>44</v>
      </c>
      <c r="G67" t="s">
        <v>51</v>
      </c>
      <c r="H67" t="s">
        <v>41</v>
      </c>
      <c r="I67" s="2">
        <v>6582000</v>
      </c>
      <c r="J67" s="3">
        <f>Raw_Data[[#This Row],[cicilan_per_bulan]]/Raw_Data[[#This Row],[penghasilan_bulanan]]</f>
        <v>6.7456700091157701E-2</v>
      </c>
      <c r="K67" t="s">
        <v>81</v>
      </c>
      <c r="L67" t="s">
        <v>82</v>
      </c>
      <c r="M67" t="s">
        <v>44</v>
      </c>
      <c r="N67" t="s">
        <v>83</v>
      </c>
      <c r="O67" t="s">
        <v>57</v>
      </c>
      <c r="P67" s="2">
        <v>19303000</v>
      </c>
      <c r="Q67" s="2">
        <v>3861000</v>
      </c>
      <c r="R67" t="str">
        <f>IF(Raw_Data[[#This Row],[persen_dp]]&lt;15%,"Low",IF(Raw_Data[[#This Row],[persen_dp]]&gt;25%,"High","Medium"))</f>
        <v>Medium</v>
      </c>
      <c r="S67" s="3">
        <v>0.2</v>
      </c>
      <c r="T67">
        <v>60</v>
      </c>
      <c r="U67">
        <v>0.14499999999999999</v>
      </c>
      <c r="V67" s="2">
        <v>444000</v>
      </c>
      <c r="W67" s="2">
        <v>26638000</v>
      </c>
      <c r="X67" t="str">
        <f>IF(OR(Raw_Data[[#This Row],[status_pembayaran]]="Macet",Raw_Data[[#This Row],[status_pembayaran]]="Kurang Lancar"),"Non Performing Loan","Performing")</f>
        <v>Performing</v>
      </c>
      <c r="Y67" t="s">
        <v>317</v>
      </c>
      <c r="Z67">
        <v>0</v>
      </c>
      <c r="AA67">
        <v>0</v>
      </c>
      <c r="AB67">
        <v>0</v>
      </c>
      <c r="AC67" t="s">
        <v>137</v>
      </c>
      <c r="AD67">
        <f>IF(Raw_Data[[#This Row],[rasio]]&lt;0.2,1,IF(Raw_Data[[#This Row],[rasio]]&lt;0.3,2,IF(Raw_Data[[#This Row],[rasio]]&lt;0.4,3,4)))</f>
        <v>1</v>
      </c>
      <c r="AE67">
        <f>IF(Raw_Data[[#This Row],[kategori_dp]]="High",1,IF(Raw_Data[[#This Row],[kategori_dp]]="Medium",2,3))</f>
        <v>2</v>
      </c>
      <c r="AF67">
        <f>IF(Raw_Data[[#This Row],[tenor_bulan]]&lt;=24,1,IF(Raw_Data[[#This Row],[tenor_bulan]]&lt;=36,2,IF(Raw_Data[[#This Row],[tenor_bulan]]&lt;=48,3,4)))</f>
        <v>4</v>
      </c>
      <c r="AG67">
        <f>IF(Raw_Data[[#This Row],[jumlah_kali_telat]]=0,0,IF(Raw_Data[[#This Row],[jumlah_kali_telat]]&lt;=2,2,4))</f>
        <v>0</v>
      </c>
      <c r="AH67">
        <f>Raw_Data[[#This Row],[Skor_Rasio]]+Raw_Data[[#This Row],[Skor_DP]]+Raw_Data[[#This Row],[Skor_Tenor]]+Raw_Data[[#This Row],[Skor_Telat]]</f>
        <v>7</v>
      </c>
      <c r="AI67" t="str">
        <f>IF(Raw_Data[[#This Row],[Risk_Score]]&lt;=6,"Low Risk",IF(Raw_Data[[#This Row],[Risk_Score]]&lt;=8,"Medium Risk","High Risk"))</f>
        <v>Medium Risk</v>
      </c>
      <c r="AJ67">
        <f ca="1">IFERROR(DATEDIF(Raw_Data[[#This Row],[tanggal_pengajuan]],TODAY(),"m"),"N/A")</f>
        <v>4</v>
      </c>
      <c r="AK67" t="str">
        <f ca="1">IF(ISNUMBER(Raw_Data[[#This Row],[MOB]]),IF(Raw_Data[[#This Row],[MOB]]&lt;6,"0-5 bulan",IF(Raw_Data[[#This Row],[MOB]]&lt;12,"6-11 bulan",IF(Raw_Data[[#This Row],[MOB]]&lt;24,"12-23 bulan","24+ bulan"))),"N/A")</f>
        <v>0-5 bulan</v>
      </c>
    </row>
    <row r="68" spans="1:37" ht="14.25" customHeight="1" x14ac:dyDescent="0.45">
      <c r="A68" t="s">
        <v>318</v>
      </c>
      <c r="B68" s="64">
        <v>46112</v>
      </c>
      <c r="C68" s="1" t="str">
        <f t="shared" si="1"/>
        <v>March</v>
      </c>
      <c r="D68" t="s">
        <v>319</v>
      </c>
      <c r="E68" t="s">
        <v>320</v>
      </c>
      <c r="F68">
        <v>39</v>
      </c>
      <c r="G68" t="s">
        <v>40</v>
      </c>
      <c r="H68" t="s">
        <v>90</v>
      </c>
      <c r="I68" s="2">
        <v>6803000</v>
      </c>
      <c r="J68" s="3">
        <f>Raw_Data[[#This Row],[cicilan_per_bulan]]/Raw_Data[[#This Row],[penghasilan_bulanan]]</f>
        <v>7.8097897986182566E-2</v>
      </c>
      <c r="K68" t="s">
        <v>286</v>
      </c>
      <c r="L68" t="s">
        <v>154</v>
      </c>
      <c r="M68" t="s">
        <v>72</v>
      </c>
      <c r="N68" t="s">
        <v>73</v>
      </c>
      <c r="O68" t="s">
        <v>46</v>
      </c>
      <c r="P68" s="2">
        <v>20504000</v>
      </c>
      <c r="Q68" s="2">
        <v>7176000</v>
      </c>
      <c r="R68" t="str">
        <f>IF(Raw_Data[[#This Row],[persen_dp]]&lt;15%,"Low",IF(Raw_Data[[#This Row],[persen_dp]]&gt;25%,"High","Medium"))</f>
        <v>High</v>
      </c>
      <c r="S68" s="3">
        <v>0.35</v>
      </c>
      <c r="T68">
        <v>36</v>
      </c>
      <c r="U68">
        <v>0.14499999999999999</v>
      </c>
      <c r="V68" s="2">
        <v>531300</v>
      </c>
      <c r="W68" s="2">
        <v>19126000</v>
      </c>
      <c r="X68" t="str">
        <f>IF(OR(Raw_Data[[#This Row],[status_pembayaran]]="Macet",Raw_Data[[#This Row],[status_pembayaran]]="Kurang Lancar"),"Non Performing Loan","Performing")</f>
        <v>Performing</v>
      </c>
      <c r="Y68" t="s">
        <v>47</v>
      </c>
      <c r="Z68">
        <v>0</v>
      </c>
      <c r="AA68">
        <v>0</v>
      </c>
      <c r="AB68">
        <v>1</v>
      </c>
      <c r="AD68">
        <f>IF(Raw_Data[[#This Row],[rasio]]&lt;0.2,1,IF(Raw_Data[[#This Row],[rasio]]&lt;0.3,2,IF(Raw_Data[[#This Row],[rasio]]&lt;0.4,3,4)))</f>
        <v>1</v>
      </c>
      <c r="AE68">
        <f>IF(Raw_Data[[#This Row],[kategori_dp]]="High",1,IF(Raw_Data[[#This Row],[kategori_dp]]="Medium",2,3))</f>
        <v>1</v>
      </c>
      <c r="AF68">
        <f>IF(Raw_Data[[#This Row],[tenor_bulan]]&lt;=24,1,IF(Raw_Data[[#This Row],[tenor_bulan]]&lt;=36,2,IF(Raw_Data[[#This Row],[tenor_bulan]]&lt;=48,3,4)))</f>
        <v>2</v>
      </c>
      <c r="AG68">
        <f>IF(Raw_Data[[#This Row],[jumlah_kali_telat]]=0,0,IF(Raw_Data[[#This Row],[jumlah_kali_telat]]&lt;=2,2,4))</f>
        <v>0</v>
      </c>
      <c r="AH68">
        <f>Raw_Data[[#This Row],[Skor_Rasio]]+Raw_Data[[#This Row],[Skor_DP]]+Raw_Data[[#This Row],[Skor_Tenor]]+Raw_Data[[#This Row],[Skor_Telat]]</f>
        <v>4</v>
      </c>
      <c r="AI68" t="str">
        <f>IF(Raw_Data[[#This Row],[Risk_Score]]&lt;=6,"Low Risk",IF(Raw_Data[[#This Row],[Risk_Score]]&lt;=8,"Medium Risk","High Risk"))</f>
        <v>Low Risk</v>
      </c>
      <c r="AJ68">
        <f ca="1">IFERROR(DATEDIF(Raw_Data[[#This Row],[tanggal_pengajuan]],TODAY(),"m"),"N/A")</f>
        <v>6</v>
      </c>
      <c r="AK68" t="str">
        <f ca="1">IF(ISNUMBER(Raw_Data[[#This Row],[MOB]]),IF(Raw_Data[[#This Row],[MOB]]&lt;6,"0-5 bulan",IF(Raw_Data[[#This Row],[MOB]]&lt;12,"6-11 bulan",IF(Raw_Data[[#This Row],[MOB]]&lt;24,"12-23 bulan","24+ bulan"))),"N/A")</f>
        <v>6-11 bulan</v>
      </c>
    </row>
    <row r="69" spans="1:37" ht="14.25" customHeight="1" x14ac:dyDescent="0.45">
      <c r="A69" t="s">
        <v>321</v>
      </c>
      <c r="B69" s="64">
        <v>46023</v>
      </c>
      <c r="C69" s="1" t="str">
        <f t="shared" si="1"/>
        <v>January</v>
      </c>
      <c r="D69" t="s">
        <v>288</v>
      </c>
      <c r="E69" t="s">
        <v>211</v>
      </c>
      <c r="F69">
        <v>27</v>
      </c>
      <c r="G69" t="s">
        <v>40</v>
      </c>
      <c r="H69" t="s">
        <v>41</v>
      </c>
      <c r="I69" s="2">
        <v>5550000</v>
      </c>
      <c r="J69" s="3">
        <f>Raw_Data[[#This Row],[cicilan_per_bulan]]/Raw_Data[[#This Row],[penghasilan_bulanan]]</f>
        <v>9.3675675675675682E-2</v>
      </c>
      <c r="K69" t="s">
        <v>102</v>
      </c>
      <c r="L69" t="s">
        <v>103</v>
      </c>
      <c r="M69" t="s">
        <v>55</v>
      </c>
      <c r="N69" t="s">
        <v>141</v>
      </c>
      <c r="O69" t="s">
        <v>46</v>
      </c>
      <c r="P69" s="2">
        <v>22602000</v>
      </c>
      <c r="Q69" s="2">
        <v>4520000</v>
      </c>
      <c r="R69" t="str">
        <f>IF(Raw_Data[[#This Row],[persen_dp]]&lt;15%,"Low",IF(Raw_Data[[#This Row],[persen_dp]]&gt;25%,"High","Medium"))</f>
        <v>Medium</v>
      </c>
      <c r="S69" s="3">
        <v>0.2</v>
      </c>
      <c r="T69">
        <v>60</v>
      </c>
      <c r="U69">
        <v>0.14499999999999999</v>
      </c>
      <c r="V69" s="2">
        <v>519900</v>
      </c>
      <c r="W69" s="2">
        <v>31192000</v>
      </c>
      <c r="X69" t="str">
        <f>IF(OR(Raw_Data[[#This Row],[status_pembayaran]]="Macet",Raw_Data[[#This Row],[status_pembayaran]]="Kurang Lancar"),"Non Performing Loan","Performing")</f>
        <v>Performing</v>
      </c>
      <c r="Y69" t="s">
        <v>47</v>
      </c>
      <c r="Z69">
        <v>0</v>
      </c>
      <c r="AA69">
        <v>0</v>
      </c>
      <c r="AB69">
        <v>1</v>
      </c>
      <c r="AC69" t="s">
        <v>58</v>
      </c>
      <c r="AD69">
        <f>IF(Raw_Data[[#This Row],[rasio]]&lt;0.2,1,IF(Raw_Data[[#This Row],[rasio]]&lt;0.3,2,IF(Raw_Data[[#This Row],[rasio]]&lt;0.4,3,4)))</f>
        <v>1</v>
      </c>
      <c r="AE69">
        <f>IF(Raw_Data[[#This Row],[kategori_dp]]="High",1,IF(Raw_Data[[#This Row],[kategori_dp]]="Medium",2,3))</f>
        <v>2</v>
      </c>
      <c r="AF69">
        <f>IF(Raw_Data[[#This Row],[tenor_bulan]]&lt;=24,1,IF(Raw_Data[[#This Row],[tenor_bulan]]&lt;=36,2,IF(Raw_Data[[#This Row],[tenor_bulan]]&lt;=48,3,4)))</f>
        <v>4</v>
      </c>
      <c r="AG69">
        <f>IF(Raw_Data[[#This Row],[jumlah_kali_telat]]=0,0,IF(Raw_Data[[#This Row],[jumlah_kali_telat]]&lt;=2,2,4))</f>
        <v>0</v>
      </c>
      <c r="AH69">
        <f>Raw_Data[[#This Row],[Skor_Rasio]]+Raw_Data[[#This Row],[Skor_DP]]+Raw_Data[[#This Row],[Skor_Tenor]]+Raw_Data[[#This Row],[Skor_Telat]]</f>
        <v>7</v>
      </c>
      <c r="AI69" t="str">
        <f>IF(Raw_Data[[#This Row],[Risk_Score]]&lt;=6,"Low Risk",IF(Raw_Data[[#This Row],[Risk_Score]]&lt;=8,"Medium Risk","High Risk"))</f>
        <v>Medium Risk</v>
      </c>
      <c r="AJ69">
        <f ca="1">IFERROR(DATEDIF(Raw_Data[[#This Row],[tanggal_pengajuan]],TODAY(),"m"),"N/A")</f>
        <v>9</v>
      </c>
      <c r="AK69" t="str">
        <f ca="1">IF(ISNUMBER(Raw_Data[[#This Row],[MOB]]),IF(Raw_Data[[#This Row],[MOB]]&lt;6,"0-5 bulan",IF(Raw_Data[[#This Row],[MOB]]&lt;12,"6-11 bulan",IF(Raw_Data[[#This Row],[MOB]]&lt;24,"12-23 bulan","24+ bulan"))),"N/A")</f>
        <v>6-11 bulan</v>
      </c>
    </row>
    <row r="70" spans="1:37" ht="14.25" customHeight="1" x14ac:dyDescent="0.45">
      <c r="A70" t="s">
        <v>322</v>
      </c>
      <c r="B70" s="64">
        <v>46049</v>
      </c>
      <c r="C70" s="1" t="str">
        <f t="shared" si="1"/>
        <v>January</v>
      </c>
      <c r="D70" t="s">
        <v>323</v>
      </c>
      <c r="E70" t="s">
        <v>324</v>
      </c>
      <c r="F70">
        <v>39</v>
      </c>
      <c r="G70" t="s">
        <v>51</v>
      </c>
      <c r="H70" t="s">
        <v>108</v>
      </c>
      <c r="I70" s="2">
        <v>4688000</v>
      </c>
      <c r="J70" s="3">
        <f>Raw_Data[[#This Row],[cicilan_per_bulan]]/Raw_Data[[#This Row],[penghasilan_bulanan]]</f>
        <v>0.15934300341296928</v>
      </c>
      <c r="K70" t="s">
        <v>145</v>
      </c>
      <c r="L70" t="s">
        <v>146</v>
      </c>
      <c r="M70" t="s">
        <v>44</v>
      </c>
      <c r="N70" t="s">
        <v>163</v>
      </c>
      <c r="O70" t="s">
        <v>46</v>
      </c>
      <c r="P70" s="2">
        <v>28870000</v>
      </c>
      <c r="Q70" s="2">
        <v>2887000</v>
      </c>
      <c r="R70" t="str">
        <f>IF(Raw_Data[[#This Row],[persen_dp]]&lt;15%,"Low",IF(Raw_Data[[#This Row],[persen_dp]]&gt;25%,"High","Medium"))</f>
        <v>Low</v>
      </c>
      <c r="S70" s="3">
        <v>0.1</v>
      </c>
      <c r="T70">
        <v>60</v>
      </c>
      <c r="U70">
        <v>0.14499999999999999</v>
      </c>
      <c r="V70" s="2">
        <v>747000</v>
      </c>
      <c r="W70" s="2">
        <v>44821000</v>
      </c>
      <c r="X70" t="str">
        <f>IF(OR(Raw_Data[[#This Row],[status_pembayaran]]="Macet",Raw_Data[[#This Row],[status_pembayaran]]="Kurang Lancar"),"Non Performing Loan","Performing")</f>
        <v>Performing</v>
      </c>
      <c r="Y70" t="s">
        <v>47</v>
      </c>
      <c r="Z70">
        <v>0</v>
      </c>
      <c r="AA70">
        <v>0</v>
      </c>
      <c r="AB70">
        <v>1</v>
      </c>
      <c r="AC70" t="s">
        <v>104</v>
      </c>
      <c r="AD70">
        <f>IF(Raw_Data[[#This Row],[rasio]]&lt;0.2,1,IF(Raw_Data[[#This Row],[rasio]]&lt;0.3,2,IF(Raw_Data[[#This Row],[rasio]]&lt;0.4,3,4)))</f>
        <v>1</v>
      </c>
      <c r="AE70">
        <f>IF(Raw_Data[[#This Row],[kategori_dp]]="High",1,IF(Raw_Data[[#This Row],[kategori_dp]]="Medium",2,3))</f>
        <v>3</v>
      </c>
      <c r="AF70">
        <f>IF(Raw_Data[[#This Row],[tenor_bulan]]&lt;=24,1,IF(Raw_Data[[#This Row],[tenor_bulan]]&lt;=36,2,IF(Raw_Data[[#This Row],[tenor_bulan]]&lt;=48,3,4)))</f>
        <v>4</v>
      </c>
      <c r="AG70">
        <f>IF(Raw_Data[[#This Row],[jumlah_kali_telat]]=0,0,IF(Raw_Data[[#This Row],[jumlah_kali_telat]]&lt;=2,2,4))</f>
        <v>0</v>
      </c>
      <c r="AH70">
        <f>Raw_Data[[#This Row],[Skor_Rasio]]+Raw_Data[[#This Row],[Skor_DP]]+Raw_Data[[#This Row],[Skor_Tenor]]+Raw_Data[[#This Row],[Skor_Telat]]</f>
        <v>8</v>
      </c>
      <c r="AI70" t="str">
        <f>IF(Raw_Data[[#This Row],[Risk_Score]]&lt;=6,"Low Risk",IF(Raw_Data[[#This Row],[Risk_Score]]&lt;=8,"Medium Risk","High Risk"))</f>
        <v>Medium Risk</v>
      </c>
      <c r="AJ70">
        <f ca="1">IFERROR(DATEDIF(Raw_Data[[#This Row],[tanggal_pengajuan]],TODAY(),"m"),"N/A")</f>
        <v>8</v>
      </c>
      <c r="AK70" t="str">
        <f ca="1">IF(ISNUMBER(Raw_Data[[#This Row],[MOB]]),IF(Raw_Data[[#This Row],[MOB]]&lt;6,"0-5 bulan",IF(Raw_Data[[#This Row],[MOB]]&lt;12,"6-11 bulan",IF(Raw_Data[[#This Row],[MOB]]&lt;24,"12-23 bulan","24+ bulan"))),"N/A")</f>
        <v>6-11 bulan</v>
      </c>
    </row>
    <row r="71" spans="1:37" ht="14.25" customHeight="1" x14ac:dyDescent="0.45">
      <c r="A71" t="s">
        <v>325</v>
      </c>
      <c r="B71" s="64">
        <v>46160</v>
      </c>
      <c r="C71" s="1" t="str">
        <f t="shared" si="1"/>
        <v>May</v>
      </c>
      <c r="D71" t="s">
        <v>326</v>
      </c>
      <c r="E71" t="s">
        <v>327</v>
      </c>
      <c r="F71">
        <v>30</v>
      </c>
      <c r="G71" t="s">
        <v>51</v>
      </c>
      <c r="H71" t="s">
        <v>96</v>
      </c>
      <c r="I71" s="2">
        <v>5435000</v>
      </c>
      <c r="J71" s="3">
        <f>Raw_Data[[#This Row],[cicilan_per_bulan]]/Raw_Data[[#This Row],[penghasilan_bulanan]]</f>
        <v>0.28535418583256672</v>
      </c>
      <c r="K71" t="s">
        <v>145</v>
      </c>
      <c r="L71" t="s">
        <v>146</v>
      </c>
      <c r="M71" t="s">
        <v>44</v>
      </c>
      <c r="N71" t="s">
        <v>171</v>
      </c>
      <c r="O71" t="s">
        <v>172</v>
      </c>
      <c r="P71" s="2">
        <v>44390000</v>
      </c>
      <c r="Q71" s="2">
        <v>15536000</v>
      </c>
      <c r="R71" t="str">
        <f>IF(Raw_Data[[#This Row],[persen_dp]]&lt;15%,"Low",IF(Raw_Data[[#This Row],[persen_dp]]&gt;25%,"High","Medium"))</f>
        <v>High</v>
      </c>
      <c r="S71" s="3">
        <v>0.35</v>
      </c>
      <c r="T71">
        <v>24</v>
      </c>
      <c r="U71">
        <v>0.14499999999999999</v>
      </c>
      <c r="V71" s="2">
        <v>1550900</v>
      </c>
      <c r="W71" s="2">
        <v>37221000</v>
      </c>
      <c r="X71" t="str">
        <f>IF(OR(Raw_Data[[#This Row],[status_pembayaran]]="Macet",Raw_Data[[#This Row],[status_pembayaran]]="Kurang Lancar"),"Non Performing Loan","Performing")</f>
        <v>Performing</v>
      </c>
      <c r="Y71" t="s">
        <v>47</v>
      </c>
      <c r="Z71">
        <v>0</v>
      </c>
      <c r="AA71">
        <v>0</v>
      </c>
      <c r="AB71">
        <v>1</v>
      </c>
      <c r="AD71">
        <f>IF(Raw_Data[[#This Row],[rasio]]&lt;0.2,1,IF(Raw_Data[[#This Row],[rasio]]&lt;0.3,2,IF(Raw_Data[[#This Row],[rasio]]&lt;0.4,3,4)))</f>
        <v>2</v>
      </c>
      <c r="AE71">
        <f>IF(Raw_Data[[#This Row],[kategori_dp]]="High",1,IF(Raw_Data[[#This Row],[kategori_dp]]="Medium",2,3))</f>
        <v>1</v>
      </c>
      <c r="AF71">
        <f>IF(Raw_Data[[#This Row],[tenor_bulan]]&lt;=24,1,IF(Raw_Data[[#This Row],[tenor_bulan]]&lt;=36,2,IF(Raw_Data[[#This Row],[tenor_bulan]]&lt;=48,3,4)))</f>
        <v>1</v>
      </c>
      <c r="AG71">
        <f>IF(Raw_Data[[#This Row],[jumlah_kali_telat]]=0,0,IF(Raw_Data[[#This Row],[jumlah_kali_telat]]&lt;=2,2,4))</f>
        <v>0</v>
      </c>
      <c r="AH71">
        <f>Raw_Data[[#This Row],[Skor_Rasio]]+Raw_Data[[#This Row],[Skor_DP]]+Raw_Data[[#This Row],[Skor_Tenor]]+Raw_Data[[#This Row],[Skor_Telat]]</f>
        <v>4</v>
      </c>
      <c r="AI71" t="str">
        <f>IF(Raw_Data[[#This Row],[Risk_Score]]&lt;=6,"Low Risk",IF(Raw_Data[[#This Row],[Risk_Score]]&lt;=8,"Medium Risk","High Risk"))</f>
        <v>Low Risk</v>
      </c>
      <c r="AJ71">
        <f ca="1">IFERROR(DATEDIF(Raw_Data[[#This Row],[tanggal_pengajuan]],TODAY(),"m"),"N/A")</f>
        <v>5</v>
      </c>
      <c r="AK71" t="str">
        <f ca="1">IF(ISNUMBER(Raw_Data[[#This Row],[MOB]]),IF(Raw_Data[[#This Row],[MOB]]&lt;6,"0-5 bulan",IF(Raw_Data[[#This Row],[MOB]]&lt;12,"6-11 bulan",IF(Raw_Data[[#This Row],[MOB]]&lt;24,"12-23 bulan","24+ bulan"))),"N/A")</f>
        <v>0-5 bulan</v>
      </c>
    </row>
    <row r="72" spans="1:37" ht="14.25" customHeight="1" x14ac:dyDescent="0.45">
      <c r="A72" t="s">
        <v>328</v>
      </c>
      <c r="B72" s="64">
        <v>46182</v>
      </c>
      <c r="C72" s="1" t="str">
        <f t="shared" si="1"/>
        <v>June</v>
      </c>
      <c r="D72" t="s">
        <v>329</v>
      </c>
      <c r="E72" t="s">
        <v>330</v>
      </c>
      <c r="F72">
        <v>45</v>
      </c>
      <c r="G72" t="s">
        <v>51</v>
      </c>
      <c r="H72" t="s">
        <v>52</v>
      </c>
      <c r="I72" s="2">
        <v>14579000</v>
      </c>
      <c r="J72" s="3">
        <f>Raw_Data[[#This Row],[cicilan_per_bulan]]/Raw_Data[[#This Row],[penghasilan_bulanan]]</f>
        <v>5.670484944097675E-2</v>
      </c>
      <c r="K72" t="s">
        <v>205</v>
      </c>
      <c r="L72" t="s">
        <v>110</v>
      </c>
      <c r="M72" t="s">
        <v>44</v>
      </c>
      <c r="N72" t="s">
        <v>163</v>
      </c>
      <c r="O72" t="s">
        <v>46</v>
      </c>
      <c r="P72" s="2">
        <v>29629000</v>
      </c>
      <c r="Q72" s="2">
        <v>8889000</v>
      </c>
      <c r="R72" t="str">
        <f>IF(Raw_Data[[#This Row],[persen_dp]]&lt;15%,"Low",IF(Raw_Data[[#This Row],[persen_dp]]&gt;25%,"High","Medium"))</f>
        <v>High</v>
      </c>
      <c r="S72" s="3">
        <v>0.3</v>
      </c>
      <c r="T72">
        <v>36</v>
      </c>
      <c r="U72">
        <v>0.14499999999999999</v>
      </c>
      <c r="V72" s="2">
        <v>826700</v>
      </c>
      <c r="W72" s="2">
        <v>29762000</v>
      </c>
      <c r="X72" t="str">
        <f>IF(OR(Raw_Data[[#This Row],[status_pembayaran]]="Macet",Raw_Data[[#This Row],[status_pembayaran]]="Kurang Lancar"),"Non Performing Loan","Performing")</f>
        <v>Performing</v>
      </c>
      <c r="Y72" t="s">
        <v>47</v>
      </c>
      <c r="Z72">
        <v>0</v>
      </c>
      <c r="AA72">
        <v>0</v>
      </c>
      <c r="AB72">
        <v>1</v>
      </c>
      <c r="AC72" t="s">
        <v>66</v>
      </c>
      <c r="AD72">
        <f>IF(Raw_Data[[#This Row],[rasio]]&lt;0.2,1,IF(Raw_Data[[#This Row],[rasio]]&lt;0.3,2,IF(Raw_Data[[#This Row],[rasio]]&lt;0.4,3,4)))</f>
        <v>1</v>
      </c>
      <c r="AE72">
        <f>IF(Raw_Data[[#This Row],[kategori_dp]]="High",1,IF(Raw_Data[[#This Row],[kategori_dp]]="Medium",2,3))</f>
        <v>1</v>
      </c>
      <c r="AF72">
        <f>IF(Raw_Data[[#This Row],[tenor_bulan]]&lt;=24,1,IF(Raw_Data[[#This Row],[tenor_bulan]]&lt;=36,2,IF(Raw_Data[[#This Row],[tenor_bulan]]&lt;=48,3,4)))</f>
        <v>2</v>
      </c>
      <c r="AG72">
        <f>IF(Raw_Data[[#This Row],[jumlah_kali_telat]]=0,0,IF(Raw_Data[[#This Row],[jumlah_kali_telat]]&lt;=2,2,4))</f>
        <v>0</v>
      </c>
      <c r="AH72">
        <f>Raw_Data[[#This Row],[Skor_Rasio]]+Raw_Data[[#This Row],[Skor_DP]]+Raw_Data[[#This Row],[Skor_Tenor]]+Raw_Data[[#This Row],[Skor_Telat]]</f>
        <v>4</v>
      </c>
      <c r="AI72" t="str">
        <f>IF(Raw_Data[[#This Row],[Risk_Score]]&lt;=6,"Low Risk",IF(Raw_Data[[#This Row],[Risk_Score]]&lt;=8,"Medium Risk","High Risk"))</f>
        <v>Low Risk</v>
      </c>
      <c r="AJ72">
        <f ca="1">IFERROR(DATEDIF(Raw_Data[[#This Row],[tanggal_pengajuan]],TODAY(),"m"),"N/A")</f>
        <v>4</v>
      </c>
      <c r="AK72" t="str">
        <f ca="1">IF(ISNUMBER(Raw_Data[[#This Row],[MOB]]),IF(Raw_Data[[#This Row],[MOB]]&lt;6,"0-5 bulan",IF(Raw_Data[[#This Row],[MOB]]&lt;12,"6-11 bulan",IF(Raw_Data[[#This Row],[MOB]]&lt;24,"12-23 bulan","24+ bulan"))),"N/A")</f>
        <v>0-5 bulan</v>
      </c>
    </row>
    <row r="73" spans="1:37" ht="14.25" customHeight="1" x14ac:dyDescent="0.45">
      <c r="A73" t="s">
        <v>331</v>
      </c>
      <c r="B73" s="64">
        <v>46093</v>
      </c>
      <c r="C73" s="1" t="str">
        <f t="shared" si="1"/>
        <v>March</v>
      </c>
      <c r="D73" t="s">
        <v>332</v>
      </c>
      <c r="E73" t="s">
        <v>333</v>
      </c>
      <c r="F73">
        <v>25</v>
      </c>
      <c r="G73" t="s">
        <v>51</v>
      </c>
      <c r="H73" t="s">
        <v>52</v>
      </c>
      <c r="I73" s="2">
        <v>7721000</v>
      </c>
      <c r="J73" s="3">
        <f>Raw_Data[[#This Row],[cicilan_per_bulan]]/Raw_Data[[#This Row],[penghasilan_bulanan]]</f>
        <v>8.1789923585027846E-2</v>
      </c>
      <c r="K73" t="s">
        <v>286</v>
      </c>
      <c r="L73" t="s">
        <v>154</v>
      </c>
      <c r="M73" t="s">
        <v>44</v>
      </c>
      <c r="N73" t="s">
        <v>129</v>
      </c>
      <c r="O73" t="s">
        <v>130</v>
      </c>
      <c r="P73" s="2">
        <v>24407000</v>
      </c>
      <c r="Q73" s="2">
        <v>2441000</v>
      </c>
      <c r="R73" t="str">
        <f>IF(Raw_Data[[#This Row],[persen_dp]]&lt;15%,"Low",IF(Raw_Data[[#This Row],[persen_dp]]&gt;25%,"High","Medium"))</f>
        <v>Low</v>
      </c>
      <c r="S73" s="3">
        <v>0.1</v>
      </c>
      <c r="T73">
        <v>60</v>
      </c>
      <c r="U73">
        <v>0.14499999999999999</v>
      </c>
      <c r="V73" s="2">
        <v>631500</v>
      </c>
      <c r="W73" s="2">
        <v>37891000</v>
      </c>
      <c r="X73" t="str">
        <f>IF(OR(Raw_Data[[#This Row],[status_pembayaran]]="Macet",Raw_Data[[#This Row],[status_pembayaran]]="Kurang Lancar"),"Non Performing Loan","Performing")</f>
        <v>Performing</v>
      </c>
      <c r="Y73" t="s">
        <v>47</v>
      </c>
      <c r="Z73">
        <v>0</v>
      </c>
      <c r="AA73">
        <v>0</v>
      </c>
      <c r="AB73">
        <v>1</v>
      </c>
      <c r="AC73" t="s">
        <v>137</v>
      </c>
      <c r="AD73">
        <f>IF(Raw_Data[[#This Row],[rasio]]&lt;0.2,1,IF(Raw_Data[[#This Row],[rasio]]&lt;0.3,2,IF(Raw_Data[[#This Row],[rasio]]&lt;0.4,3,4)))</f>
        <v>1</v>
      </c>
      <c r="AE73">
        <f>IF(Raw_Data[[#This Row],[kategori_dp]]="High",1,IF(Raw_Data[[#This Row],[kategori_dp]]="Medium",2,3))</f>
        <v>3</v>
      </c>
      <c r="AF73">
        <f>IF(Raw_Data[[#This Row],[tenor_bulan]]&lt;=24,1,IF(Raw_Data[[#This Row],[tenor_bulan]]&lt;=36,2,IF(Raw_Data[[#This Row],[tenor_bulan]]&lt;=48,3,4)))</f>
        <v>4</v>
      </c>
      <c r="AG73">
        <f>IF(Raw_Data[[#This Row],[jumlah_kali_telat]]=0,0,IF(Raw_Data[[#This Row],[jumlah_kali_telat]]&lt;=2,2,4))</f>
        <v>0</v>
      </c>
      <c r="AH73">
        <f>Raw_Data[[#This Row],[Skor_Rasio]]+Raw_Data[[#This Row],[Skor_DP]]+Raw_Data[[#This Row],[Skor_Tenor]]+Raw_Data[[#This Row],[Skor_Telat]]</f>
        <v>8</v>
      </c>
      <c r="AI73" t="str">
        <f>IF(Raw_Data[[#This Row],[Risk_Score]]&lt;=6,"Low Risk",IF(Raw_Data[[#This Row],[Risk_Score]]&lt;=8,"Medium Risk","High Risk"))</f>
        <v>Medium Risk</v>
      </c>
      <c r="AJ73">
        <f ca="1">IFERROR(DATEDIF(Raw_Data[[#This Row],[tanggal_pengajuan]],TODAY(),"m"),"N/A")</f>
        <v>7</v>
      </c>
      <c r="AK73" t="str">
        <f ca="1">IF(ISNUMBER(Raw_Data[[#This Row],[MOB]]),IF(Raw_Data[[#This Row],[MOB]]&lt;6,"0-5 bulan",IF(Raw_Data[[#This Row],[MOB]]&lt;12,"6-11 bulan",IF(Raw_Data[[#This Row],[MOB]]&lt;24,"12-23 bulan","24+ bulan"))),"N/A")</f>
        <v>6-11 bulan</v>
      </c>
    </row>
    <row r="74" spans="1:37" ht="14.25" customHeight="1" x14ac:dyDescent="0.45">
      <c r="A74" t="s">
        <v>334</v>
      </c>
      <c r="B74" s="64">
        <v>46122</v>
      </c>
      <c r="C74" s="1" t="str">
        <f t="shared" si="1"/>
        <v>April</v>
      </c>
      <c r="D74" t="s">
        <v>335</v>
      </c>
      <c r="E74" t="s">
        <v>336</v>
      </c>
      <c r="F74">
        <v>29</v>
      </c>
      <c r="G74" t="s">
        <v>51</v>
      </c>
      <c r="H74" t="s">
        <v>52</v>
      </c>
      <c r="I74" s="2">
        <v>9851000</v>
      </c>
      <c r="J74" s="3">
        <f>Raw_Data[[#This Row],[cicilan_per_bulan]]/Raw_Data[[#This Row],[penghasilan_bulanan]]</f>
        <v>7.6215612628159582E-2</v>
      </c>
      <c r="K74" t="s">
        <v>114</v>
      </c>
      <c r="L74" t="s">
        <v>115</v>
      </c>
      <c r="M74" t="s">
        <v>44</v>
      </c>
      <c r="N74" t="s">
        <v>163</v>
      </c>
      <c r="O74" t="s">
        <v>46</v>
      </c>
      <c r="P74" s="2">
        <v>29018000</v>
      </c>
      <c r="Q74" s="2">
        <v>2902000</v>
      </c>
      <c r="R74" t="str">
        <f>IF(Raw_Data[[#This Row],[persen_dp]]&lt;15%,"Low",IF(Raw_Data[[#This Row],[persen_dp]]&gt;25%,"High","Medium"))</f>
        <v>Low</v>
      </c>
      <c r="S74" s="3">
        <v>0.1</v>
      </c>
      <c r="T74">
        <v>60</v>
      </c>
      <c r="U74">
        <v>0.14499999999999999</v>
      </c>
      <c r="V74" s="2">
        <v>750800</v>
      </c>
      <c r="W74" s="2">
        <v>45050000</v>
      </c>
      <c r="X74" t="str">
        <f>IF(OR(Raw_Data[[#This Row],[status_pembayaran]]="Macet",Raw_Data[[#This Row],[status_pembayaran]]="Kurang Lancar"),"Non Performing Loan","Performing")</f>
        <v>Performing</v>
      </c>
      <c r="Y74" t="s">
        <v>47</v>
      </c>
      <c r="Z74">
        <v>0</v>
      </c>
      <c r="AA74">
        <v>0</v>
      </c>
      <c r="AB74">
        <v>1</v>
      </c>
      <c r="AD74">
        <f>IF(Raw_Data[[#This Row],[rasio]]&lt;0.2,1,IF(Raw_Data[[#This Row],[rasio]]&lt;0.3,2,IF(Raw_Data[[#This Row],[rasio]]&lt;0.4,3,4)))</f>
        <v>1</v>
      </c>
      <c r="AE74">
        <f>IF(Raw_Data[[#This Row],[kategori_dp]]="High",1,IF(Raw_Data[[#This Row],[kategori_dp]]="Medium",2,3))</f>
        <v>3</v>
      </c>
      <c r="AF74">
        <f>IF(Raw_Data[[#This Row],[tenor_bulan]]&lt;=24,1,IF(Raw_Data[[#This Row],[tenor_bulan]]&lt;=36,2,IF(Raw_Data[[#This Row],[tenor_bulan]]&lt;=48,3,4)))</f>
        <v>4</v>
      </c>
      <c r="AG74">
        <f>IF(Raw_Data[[#This Row],[jumlah_kali_telat]]=0,0,IF(Raw_Data[[#This Row],[jumlah_kali_telat]]&lt;=2,2,4))</f>
        <v>0</v>
      </c>
      <c r="AH74">
        <f>Raw_Data[[#This Row],[Skor_Rasio]]+Raw_Data[[#This Row],[Skor_DP]]+Raw_Data[[#This Row],[Skor_Tenor]]+Raw_Data[[#This Row],[Skor_Telat]]</f>
        <v>8</v>
      </c>
      <c r="AI74" t="str">
        <f>IF(Raw_Data[[#This Row],[Risk_Score]]&lt;=6,"Low Risk",IF(Raw_Data[[#This Row],[Risk_Score]]&lt;=8,"Medium Risk","High Risk"))</f>
        <v>Medium Risk</v>
      </c>
      <c r="AJ74">
        <f ca="1">IFERROR(DATEDIF(Raw_Data[[#This Row],[tanggal_pengajuan]],TODAY(),"m"),"N/A")</f>
        <v>6</v>
      </c>
      <c r="AK74" t="str">
        <f ca="1">IF(ISNUMBER(Raw_Data[[#This Row],[MOB]]),IF(Raw_Data[[#This Row],[MOB]]&lt;6,"0-5 bulan",IF(Raw_Data[[#This Row],[MOB]]&lt;12,"6-11 bulan",IF(Raw_Data[[#This Row],[MOB]]&lt;24,"12-23 bulan","24+ bulan"))),"N/A")</f>
        <v>6-11 bulan</v>
      </c>
    </row>
    <row r="75" spans="1:37" ht="14.25" customHeight="1" x14ac:dyDescent="0.45">
      <c r="A75" t="s">
        <v>337</v>
      </c>
      <c r="B75" s="64">
        <v>46031</v>
      </c>
      <c r="C75" s="1" t="str">
        <f t="shared" si="1"/>
        <v>January</v>
      </c>
      <c r="D75" t="s">
        <v>338</v>
      </c>
      <c r="E75" t="s">
        <v>339</v>
      </c>
      <c r="F75">
        <v>37</v>
      </c>
      <c r="G75" t="s">
        <v>40</v>
      </c>
      <c r="H75" t="s">
        <v>108</v>
      </c>
      <c r="I75" s="2">
        <v>6156000</v>
      </c>
      <c r="J75" s="3">
        <f>Raw_Data[[#This Row],[cicilan_per_bulan]]/Raw_Data[[#This Row],[penghasilan_bulanan]]</f>
        <v>6.9282001299545162E-2</v>
      </c>
      <c r="K75" t="s">
        <v>268</v>
      </c>
      <c r="L75" t="s">
        <v>110</v>
      </c>
      <c r="M75" t="s">
        <v>72</v>
      </c>
      <c r="N75" t="s">
        <v>97</v>
      </c>
      <c r="O75" t="s">
        <v>57</v>
      </c>
      <c r="P75" s="2">
        <v>16461000</v>
      </c>
      <c r="Q75" s="2">
        <v>5761000</v>
      </c>
      <c r="R75" t="str">
        <f>IF(Raw_Data[[#This Row],[persen_dp]]&lt;15%,"Low",IF(Raw_Data[[#This Row],[persen_dp]]&gt;25%,"High","Medium"))</f>
        <v>High</v>
      </c>
      <c r="S75" s="3">
        <v>0.35</v>
      </c>
      <c r="T75">
        <v>36</v>
      </c>
      <c r="U75">
        <v>0.14499999999999999</v>
      </c>
      <c r="V75" s="2">
        <v>426500</v>
      </c>
      <c r="W75" s="2">
        <v>15354000</v>
      </c>
      <c r="X75" t="str">
        <f>IF(OR(Raw_Data[[#This Row],[status_pembayaran]]="Macet",Raw_Data[[#This Row],[status_pembayaran]]="Kurang Lancar"),"Non Performing Loan","Performing")</f>
        <v>Performing</v>
      </c>
      <c r="Y75" t="s">
        <v>47</v>
      </c>
      <c r="Z75">
        <v>0</v>
      </c>
      <c r="AA75">
        <v>0</v>
      </c>
      <c r="AB75">
        <v>1</v>
      </c>
      <c r="AC75" t="s">
        <v>104</v>
      </c>
      <c r="AD75">
        <f>IF(Raw_Data[[#This Row],[rasio]]&lt;0.2,1,IF(Raw_Data[[#This Row],[rasio]]&lt;0.3,2,IF(Raw_Data[[#This Row],[rasio]]&lt;0.4,3,4)))</f>
        <v>1</v>
      </c>
      <c r="AE75">
        <f>IF(Raw_Data[[#This Row],[kategori_dp]]="High",1,IF(Raw_Data[[#This Row],[kategori_dp]]="Medium",2,3))</f>
        <v>1</v>
      </c>
      <c r="AF75">
        <f>IF(Raw_Data[[#This Row],[tenor_bulan]]&lt;=24,1,IF(Raw_Data[[#This Row],[tenor_bulan]]&lt;=36,2,IF(Raw_Data[[#This Row],[tenor_bulan]]&lt;=48,3,4)))</f>
        <v>2</v>
      </c>
      <c r="AG75">
        <f>IF(Raw_Data[[#This Row],[jumlah_kali_telat]]=0,0,IF(Raw_Data[[#This Row],[jumlah_kali_telat]]&lt;=2,2,4))</f>
        <v>0</v>
      </c>
      <c r="AH75">
        <f>Raw_Data[[#This Row],[Skor_Rasio]]+Raw_Data[[#This Row],[Skor_DP]]+Raw_Data[[#This Row],[Skor_Tenor]]+Raw_Data[[#This Row],[Skor_Telat]]</f>
        <v>4</v>
      </c>
      <c r="AI75" t="str">
        <f>IF(Raw_Data[[#This Row],[Risk_Score]]&lt;=6,"Low Risk",IF(Raw_Data[[#This Row],[Risk_Score]]&lt;=8,"Medium Risk","High Risk"))</f>
        <v>Low Risk</v>
      </c>
      <c r="AJ75">
        <f ca="1">IFERROR(DATEDIF(Raw_Data[[#This Row],[tanggal_pengajuan]],TODAY(),"m"),"N/A")</f>
        <v>9</v>
      </c>
      <c r="AK75" t="str">
        <f ca="1">IF(ISNUMBER(Raw_Data[[#This Row],[MOB]]),IF(Raw_Data[[#This Row],[MOB]]&lt;6,"0-5 bulan",IF(Raw_Data[[#This Row],[MOB]]&lt;12,"6-11 bulan",IF(Raw_Data[[#This Row],[MOB]]&lt;24,"12-23 bulan","24+ bulan"))),"N/A")</f>
        <v>6-11 bulan</v>
      </c>
    </row>
    <row r="76" spans="1:37" ht="14.25" customHeight="1" x14ac:dyDescent="0.45">
      <c r="A76" t="s">
        <v>340</v>
      </c>
      <c r="B76" s="64">
        <v>46035</v>
      </c>
      <c r="C76" s="1" t="str">
        <f t="shared" si="1"/>
        <v>January</v>
      </c>
      <c r="D76" t="s">
        <v>341</v>
      </c>
      <c r="E76" t="s">
        <v>342</v>
      </c>
      <c r="F76">
        <v>41</v>
      </c>
      <c r="G76" t="s">
        <v>40</v>
      </c>
      <c r="H76" t="s">
        <v>152</v>
      </c>
      <c r="I76" s="2">
        <v>3957000</v>
      </c>
      <c r="J76" s="3">
        <f>Raw_Data[[#This Row],[cicilan_per_bulan]]/Raw_Data[[#This Row],[penghasilan_bulanan]]</f>
        <v>9.7371746272428603E-2</v>
      </c>
      <c r="K76" t="s">
        <v>167</v>
      </c>
      <c r="L76" t="s">
        <v>110</v>
      </c>
      <c r="M76" t="s">
        <v>55</v>
      </c>
      <c r="N76" t="s">
        <v>141</v>
      </c>
      <c r="O76" t="s">
        <v>46</v>
      </c>
      <c r="P76" s="2">
        <v>22336000</v>
      </c>
      <c r="Q76" s="2">
        <v>8934000</v>
      </c>
      <c r="R76" t="str">
        <f>IF(Raw_Data[[#This Row],[persen_dp]]&lt;15%,"Low",IF(Raw_Data[[#This Row],[persen_dp]]&gt;25%,"High","Medium"))</f>
        <v>High</v>
      </c>
      <c r="S76" s="3">
        <v>0.4</v>
      </c>
      <c r="T76">
        <v>60</v>
      </c>
      <c r="U76">
        <v>0.14499999999999999</v>
      </c>
      <c r="V76" s="2">
        <v>385300</v>
      </c>
      <c r="W76" s="2">
        <v>23119000</v>
      </c>
      <c r="X76" t="str">
        <f>IF(OR(Raw_Data[[#This Row],[status_pembayaran]]="Macet",Raw_Data[[#This Row],[status_pembayaran]]="Kurang Lancar"),"Non Performing Loan","Performing")</f>
        <v>Performing</v>
      </c>
      <c r="Y76" t="s">
        <v>47</v>
      </c>
      <c r="Z76">
        <v>0</v>
      </c>
      <c r="AA76">
        <v>0</v>
      </c>
      <c r="AB76">
        <v>1</v>
      </c>
      <c r="AC76" t="s">
        <v>137</v>
      </c>
      <c r="AD76">
        <f>IF(Raw_Data[[#This Row],[rasio]]&lt;0.2,1,IF(Raw_Data[[#This Row],[rasio]]&lt;0.3,2,IF(Raw_Data[[#This Row],[rasio]]&lt;0.4,3,4)))</f>
        <v>1</v>
      </c>
      <c r="AE76">
        <f>IF(Raw_Data[[#This Row],[kategori_dp]]="High",1,IF(Raw_Data[[#This Row],[kategori_dp]]="Medium",2,3))</f>
        <v>1</v>
      </c>
      <c r="AF76">
        <f>IF(Raw_Data[[#This Row],[tenor_bulan]]&lt;=24,1,IF(Raw_Data[[#This Row],[tenor_bulan]]&lt;=36,2,IF(Raw_Data[[#This Row],[tenor_bulan]]&lt;=48,3,4)))</f>
        <v>4</v>
      </c>
      <c r="AG76">
        <f>IF(Raw_Data[[#This Row],[jumlah_kali_telat]]=0,0,IF(Raw_Data[[#This Row],[jumlah_kali_telat]]&lt;=2,2,4))</f>
        <v>0</v>
      </c>
      <c r="AH76">
        <f>Raw_Data[[#This Row],[Skor_Rasio]]+Raw_Data[[#This Row],[Skor_DP]]+Raw_Data[[#This Row],[Skor_Tenor]]+Raw_Data[[#This Row],[Skor_Telat]]</f>
        <v>6</v>
      </c>
      <c r="AI76" t="str">
        <f>IF(Raw_Data[[#This Row],[Risk_Score]]&lt;=6,"Low Risk",IF(Raw_Data[[#This Row],[Risk_Score]]&lt;=8,"Medium Risk","High Risk"))</f>
        <v>Low Risk</v>
      </c>
      <c r="AJ76">
        <f ca="1">IFERROR(DATEDIF(Raw_Data[[#This Row],[tanggal_pengajuan]],TODAY(),"m"),"N/A")</f>
        <v>9</v>
      </c>
      <c r="AK76" t="str">
        <f ca="1">IF(ISNUMBER(Raw_Data[[#This Row],[MOB]]),IF(Raw_Data[[#This Row],[MOB]]&lt;6,"0-5 bulan",IF(Raw_Data[[#This Row],[MOB]]&lt;12,"6-11 bulan",IF(Raw_Data[[#This Row],[MOB]]&lt;24,"12-23 bulan","24+ bulan"))),"N/A")</f>
        <v>6-11 bulan</v>
      </c>
    </row>
    <row r="77" spans="1:37" ht="14.25" customHeight="1" x14ac:dyDescent="0.45">
      <c r="A77" t="s">
        <v>343</v>
      </c>
      <c r="B77" s="64">
        <v>46161</v>
      </c>
      <c r="C77" s="1" t="str">
        <f t="shared" si="1"/>
        <v>May</v>
      </c>
      <c r="D77" t="s">
        <v>344</v>
      </c>
      <c r="E77" t="s">
        <v>345</v>
      </c>
      <c r="F77">
        <v>24</v>
      </c>
      <c r="G77" t="s">
        <v>51</v>
      </c>
      <c r="H77" t="s">
        <v>41</v>
      </c>
      <c r="I77" s="2">
        <v>7434000</v>
      </c>
      <c r="J77" s="3">
        <f>Raw_Data[[#This Row],[cicilan_per_bulan]]/Raw_Data[[#This Row],[penghasilan_bulanan]]</f>
        <v>7.5975248856604782E-2</v>
      </c>
      <c r="K77" t="s">
        <v>42</v>
      </c>
      <c r="L77" t="s">
        <v>43</v>
      </c>
      <c r="M77" t="s">
        <v>44</v>
      </c>
      <c r="N77" t="s">
        <v>45</v>
      </c>
      <c r="O77" t="s">
        <v>46</v>
      </c>
      <c r="P77" s="2">
        <v>24558000</v>
      </c>
      <c r="Q77" s="2">
        <v>4912000</v>
      </c>
      <c r="R77" t="str">
        <f>IF(Raw_Data[[#This Row],[persen_dp]]&lt;15%,"Low",IF(Raw_Data[[#This Row],[persen_dp]]&gt;25%,"High","Medium"))</f>
        <v>Medium</v>
      </c>
      <c r="S77" s="3">
        <v>0.2</v>
      </c>
      <c r="T77">
        <v>60</v>
      </c>
      <c r="U77">
        <v>0.14499999999999999</v>
      </c>
      <c r="V77" s="2">
        <v>564800</v>
      </c>
      <c r="W77" s="2">
        <v>33889000</v>
      </c>
      <c r="X77" t="str">
        <f>IF(OR(Raw_Data[[#This Row],[status_pembayaran]]="Macet",Raw_Data[[#This Row],[status_pembayaran]]="Kurang Lancar"),"Non Performing Loan","Performing")</f>
        <v>Performing</v>
      </c>
      <c r="Y77" t="s">
        <v>47</v>
      </c>
      <c r="Z77">
        <v>0</v>
      </c>
      <c r="AA77">
        <v>0</v>
      </c>
      <c r="AB77">
        <v>1</v>
      </c>
      <c r="AC77" t="s">
        <v>74</v>
      </c>
      <c r="AD77">
        <f>IF(Raw_Data[[#This Row],[rasio]]&lt;0.2,1,IF(Raw_Data[[#This Row],[rasio]]&lt;0.3,2,IF(Raw_Data[[#This Row],[rasio]]&lt;0.4,3,4)))</f>
        <v>1</v>
      </c>
      <c r="AE77">
        <f>IF(Raw_Data[[#This Row],[kategori_dp]]="High",1,IF(Raw_Data[[#This Row],[kategori_dp]]="Medium",2,3))</f>
        <v>2</v>
      </c>
      <c r="AF77">
        <f>IF(Raw_Data[[#This Row],[tenor_bulan]]&lt;=24,1,IF(Raw_Data[[#This Row],[tenor_bulan]]&lt;=36,2,IF(Raw_Data[[#This Row],[tenor_bulan]]&lt;=48,3,4)))</f>
        <v>4</v>
      </c>
      <c r="AG77">
        <f>IF(Raw_Data[[#This Row],[jumlah_kali_telat]]=0,0,IF(Raw_Data[[#This Row],[jumlah_kali_telat]]&lt;=2,2,4))</f>
        <v>0</v>
      </c>
      <c r="AH77">
        <f>Raw_Data[[#This Row],[Skor_Rasio]]+Raw_Data[[#This Row],[Skor_DP]]+Raw_Data[[#This Row],[Skor_Tenor]]+Raw_Data[[#This Row],[Skor_Telat]]</f>
        <v>7</v>
      </c>
      <c r="AI77" t="str">
        <f>IF(Raw_Data[[#This Row],[Risk_Score]]&lt;=6,"Low Risk",IF(Raw_Data[[#This Row],[Risk_Score]]&lt;=8,"Medium Risk","High Risk"))</f>
        <v>Medium Risk</v>
      </c>
      <c r="AJ77">
        <f ca="1">IFERROR(DATEDIF(Raw_Data[[#This Row],[tanggal_pengajuan]],TODAY(),"m"),"N/A")</f>
        <v>5</v>
      </c>
      <c r="AK77" t="str">
        <f ca="1">IF(ISNUMBER(Raw_Data[[#This Row],[MOB]]),IF(Raw_Data[[#This Row],[MOB]]&lt;6,"0-5 bulan",IF(Raw_Data[[#This Row],[MOB]]&lt;12,"6-11 bulan",IF(Raw_Data[[#This Row],[MOB]]&lt;24,"12-23 bulan","24+ bulan"))),"N/A")</f>
        <v>0-5 bulan</v>
      </c>
    </row>
    <row r="78" spans="1:37" ht="14.25" customHeight="1" x14ac:dyDescent="0.45">
      <c r="A78" t="s">
        <v>346</v>
      </c>
      <c r="B78" s="64">
        <v>46126</v>
      </c>
      <c r="C78" s="1" t="str">
        <f t="shared" si="1"/>
        <v>April</v>
      </c>
      <c r="D78" t="s">
        <v>347</v>
      </c>
      <c r="E78" t="s">
        <v>348</v>
      </c>
      <c r="F78">
        <v>23</v>
      </c>
      <c r="G78" t="s">
        <v>40</v>
      </c>
      <c r="H78" t="s">
        <v>41</v>
      </c>
      <c r="I78" s="2">
        <v>6719000</v>
      </c>
      <c r="J78" s="3">
        <f>Raw_Data[[#This Row],[cicilan_per_bulan]]/Raw_Data[[#This Row],[penghasilan_bulanan]]</f>
        <v>8.2765292454234266E-2</v>
      </c>
      <c r="K78" t="s">
        <v>91</v>
      </c>
      <c r="L78" t="s">
        <v>92</v>
      </c>
      <c r="M78" t="s">
        <v>72</v>
      </c>
      <c r="N78" t="s">
        <v>97</v>
      </c>
      <c r="O78" t="s">
        <v>57</v>
      </c>
      <c r="P78" s="2">
        <v>17243000</v>
      </c>
      <c r="Q78" s="2">
        <v>6897000</v>
      </c>
      <c r="R78" t="str">
        <f>IF(Raw_Data[[#This Row],[persen_dp]]&lt;15%,"Low",IF(Raw_Data[[#This Row],[persen_dp]]&gt;25%,"High","Medium"))</f>
        <v>High</v>
      </c>
      <c r="S78" s="3">
        <v>0.4</v>
      </c>
      <c r="T78">
        <v>24</v>
      </c>
      <c r="U78">
        <v>0.14499999999999999</v>
      </c>
      <c r="V78" s="2">
        <v>556100</v>
      </c>
      <c r="W78" s="2">
        <v>13346000</v>
      </c>
      <c r="X78" t="str">
        <f>IF(OR(Raw_Data[[#This Row],[status_pembayaran]]="Macet",Raw_Data[[#This Row],[status_pembayaran]]="Kurang Lancar"),"Non Performing Loan","Performing")</f>
        <v>Performing</v>
      </c>
      <c r="Y78" t="s">
        <v>47</v>
      </c>
      <c r="Z78">
        <v>0</v>
      </c>
      <c r="AA78">
        <v>0</v>
      </c>
      <c r="AB78">
        <v>1</v>
      </c>
      <c r="AC78" t="s">
        <v>104</v>
      </c>
      <c r="AD78">
        <f>IF(Raw_Data[[#This Row],[rasio]]&lt;0.2,1,IF(Raw_Data[[#This Row],[rasio]]&lt;0.3,2,IF(Raw_Data[[#This Row],[rasio]]&lt;0.4,3,4)))</f>
        <v>1</v>
      </c>
      <c r="AE78">
        <f>IF(Raw_Data[[#This Row],[kategori_dp]]="High",1,IF(Raw_Data[[#This Row],[kategori_dp]]="Medium",2,3))</f>
        <v>1</v>
      </c>
      <c r="AF78">
        <f>IF(Raw_Data[[#This Row],[tenor_bulan]]&lt;=24,1,IF(Raw_Data[[#This Row],[tenor_bulan]]&lt;=36,2,IF(Raw_Data[[#This Row],[tenor_bulan]]&lt;=48,3,4)))</f>
        <v>1</v>
      </c>
      <c r="AG78">
        <f>IF(Raw_Data[[#This Row],[jumlah_kali_telat]]=0,0,IF(Raw_Data[[#This Row],[jumlah_kali_telat]]&lt;=2,2,4))</f>
        <v>0</v>
      </c>
      <c r="AH78">
        <f>Raw_Data[[#This Row],[Skor_Rasio]]+Raw_Data[[#This Row],[Skor_DP]]+Raw_Data[[#This Row],[Skor_Tenor]]+Raw_Data[[#This Row],[Skor_Telat]]</f>
        <v>3</v>
      </c>
      <c r="AI78" t="str">
        <f>IF(Raw_Data[[#This Row],[Risk_Score]]&lt;=6,"Low Risk",IF(Raw_Data[[#This Row],[Risk_Score]]&lt;=8,"Medium Risk","High Risk"))</f>
        <v>Low Risk</v>
      </c>
      <c r="AJ78">
        <f ca="1">IFERROR(DATEDIF(Raw_Data[[#This Row],[tanggal_pengajuan]],TODAY(),"m"),"N/A")</f>
        <v>6</v>
      </c>
      <c r="AK78" t="str">
        <f ca="1">IF(ISNUMBER(Raw_Data[[#This Row],[MOB]]),IF(Raw_Data[[#This Row],[MOB]]&lt;6,"0-5 bulan",IF(Raw_Data[[#This Row],[MOB]]&lt;12,"6-11 bulan",IF(Raw_Data[[#This Row],[MOB]]&lt;24,"12-23 bulan","24+ bulan"))),"N/A")</f>
        <v>6-11 bulan</v>
      </c>
    </row>
    <row r="79" spans="1:37" ht="14.25" customHeight="1" x14ac:dyDescent="0.45">
      <c r="A79" t="s">
        <v>349</v>
      </c>
      <c r="B79" s="64">
        <v>46115</v>
      </c>
      <c r="C79" s="1" t="str">
        <f t="shared" si="1"/>
        <v>April</v>
      </c>
      <c r="D79" t="s">
        <v>350</v>
      </c>
      <c r="E79" t="s">
        <v>351</v>
      </c>
      <c r="F79">
        <v>51</v>
      </c>
      <c r="G79" t="s">
        <v>40</v>
      </c>
      <c r="H79" t="s">
        <v>101</v>
      </c>
      <c r="I79" s="2">
        <v>4906000</v>
      </c>
      <c r="J79" s="3">
        <f>Raw_Data[[#This Row],[cicilan_per_bulan]]/Raw_Data[[#This Row],[penghasilan_bulanan]]</f>
        <v>0.34290664492458217</v>
      </c>
      <c r="K79" t="s">
        <v>119</v>
      </c>
      <c r="L79" t="s">
        <v>120</v>
      </c>
      <c r="M79" t="s">
        <v>55</v>
      </c>
      <c r="N79" t="s">
        <v>121</v>
      </c>
      <c r="O79" t="s">
        <v>122</v>
      </c>
      <c r="P79" s="2">
        <v>34777000</v>
      </c>
      <c r="Q79" s="2">
        <v>3478000</v>
      </c>
      <c r="R79" t="str">
        <f>IF(Raw_Data[[#This Row],[persen_dp]]&lt;15%,"Low",IF(Raw_Data[[#This Row],[persen_dp]]&gt;25%,"High","Medium"))</f>
        <v>Low</v>
      </c>
      <c r="S79" s="3">
        <v>0.1</v>
      </c>
      <c r="T79">
        <v>24</v>
      </c>
      <c r="U79">
        <v>0.14499999999999999</v>
      </c>
      <c r="V79" s="2">
        <v>1682300</v>
      </c>
      <c r="W79" s="2">
        <v>40375000</v>
      </c>
      <c r="X79" t="str">
        <f>IF(OR(Raw_Data[[#This Row],[status_pembayaran]]="Macet",Raw_Data[[#This Row],[status_pembayaran]]="Kurang Lancar"),"Non Performing Loan","Performing")</f>
        <v>Performing</v>
      </c>
      <c r="Y79" t="s">
        <v>47</v>
      </c>
      <c r="Z79">
        <v>0</v>
      </c>
      <c r="AA79">
        <v>0</v>
      </c>
      <c r="AB79">
        <v>1</v>
      </c>
      <c r="AC79" t="s">
        <v>66</v>
      </c>
      <c r="AD79">
        <f>IF(Raw_Data[[#This Row],[rasio]]&lt;0.2,1,IF(Raw_Data[[#This Row],[rasio]]&lt;0.3,2,IF(Raw_Data[[#This Row],[rasio]]&lt;0.4,3,4)))</f>
        <v>3</v>
      </c>
      <c r="AE79">
        <f>IF(Raw_Data[[#This Row],[kategori_dp]]="High",1,IF(Raw_Data[[#This Row],[kategori_dp]]="Medium",2,3))</f>
        <v>3</v>
      </c>
      <c r="AF79">
        <f>IF(Raw_Data[[#This Row],[tenor_bulan]]&lt;=24,1,IF(Raw_Data[[#This Row],[tenor_bulan]]&lt;=36,2,IF(Raw_Data[[#This Row],[tenor_bulan]]&lt;=48,3,4)))</f>
        <v>1</v>
      </c>
      <c r="AG79">
        <f>IF(Raw_Data[[#This Row],[jumlah_kali_telat]]=0,0,IF(Raw_Data[[#This Row],[jumlah_kali_telat]]&lt;=2,2,4))</f>
        <v>0</v>
      </c>
      <c r="AH79">
        <f>Raw_Data[[#This Row],[Skor_Rasio]]+Raw_Data[[#This Row],[Skor_DP]]+Raw_Data[[#This Row],[Skor_Tenor]]+Raw_Data[[#This Row],[Skor_Telat]]</f>
        <v>7</v>
      </c>
      <c r="AI79" t="str">
        <f>IF(Raw_Data[[#This Row],[Risk_Score]]&lt;=6,"Low Risk",IF(Raw_Data[[#This Row],[Risk_Score]]&lt;=8,"Medium Risk","High Risk"))</f>
        <v>Medium Risk</v>
      </c>
      <c r="AJ79">
        <f ca="1">IFERROR(DATEDIF(Raw_Data[[#This Row],[tanggal_pengajuan]],TODAY(),"m"),"N/A")</f>
        <v>6</v>
      </c>
      <c r="AK79" t="str">
        <f ca="1">IF(ISNUMBER(Raw_Data[[#This Row],[MOB]]),IF(Raw_Data[[#This Row],[MOB]]&lt;6,"0-5 bulan",IF(Raw_Data[[#This Row],[MOB]]&lt;12,"6-11 bulan",IF(Raw_Data[[#This Row],[MOB]]&lt;24,"12-23 bulan","24+ bulan"))),"N/A")</f>
        <v>6-11 bulan</v>
      </c>
    </row>
    <row r="80" spans="1:37" ht="14.25" customHeight="1" x14ac:dyDescent="0.45">
      <c r="A80" t="s">
        <v>352</v>
      </c>
      <c r="B80" s="64">
        <v>46101</v>
      </c>
      <c r="C80" s="1" t="str">
        <f t="shared" si="1"/>
        <v>March</v>
      </c>
      <c r="D80" t="s">
        <v>353</v>
      </c>
      <c r="E80" t="s">
        <v>354</v>
      </c>
      <c r="F80">
        <v>45</v>
      </c>
      <c r="G80" t="s">
        <v>40</v>
      </c>
      <c r="H80" t="s">
        <v>152</v>
      </c>
      <c r="I80" s="2">
        <v>3552000</v>
      </c>
      <c r="J80" s="3">
        <f>Raw_Data[[#This Row],[cicilan_per_bulan]]/Raw_Data[[#This Row],[penghasilan_bulanan]]</f>
        <v>0.20053490990990991</v>
      </c>
      <c r="K80" t="s">
        <v>114</v>
      </c>
      <c r="L80" t="s">
        <v>115</v>
      </c>
      <c r="M80" t="s">
        <v>249</v>
      </c>
      <c r="N80" t="s">
        <v>250</v>
      </c>
      <c r="O80" t="s">
        <v>57</v>
      </c>
      <c r="P80" s="2">
        <v>15591000</v>
      </c>
      <c r="Q80" s="2">
        <v>2339000</v>
      </c>
      <c r="R80" t="str">
        <f>IF(Raw_Data[[#This Row],[persen_dp]]&lt;15%,"Low",IF(Raw_Data[[#This Row],[persen_dp]]&gt;25%,"High","Medium"))</f>
        <v>Medium</v>
      </c>
      <c r="S80" s="3">
        <v>0.15</v>
      </c>
      <c r="T80">
        <v>24</v>
      </c>
      <c r="U80">
        <v>0.14499999999999999</v>
      </c>
      <c r="V80" s="2">
        <v>712300</v>
      </c>
      <c r="W80" s="2">
        <v>17095000</v>
      </c>
      <c r="X80" t="str">
        <f>IF(OR(Raw_Data[[#This Row],[status_pembayaran]]="Macet",Raw_Data[[#This Row],[status_pembayaran]]="Kurang Lancar"),"Non Performing Loan","Performing")</f>
        <v>Performing</v>
      </c>
      <c r="Y80" t="s">
        <v>47</v>
      </c>
      <c r="Z80">
        <v>0</v>
      </c>
      <c r="AA80">
        <v>0</v>
      </c>
      <c r="AB80">
        <v>1</v>
      </c>
      <c r="AC80" t="s">
        <v>104</v>
      </c>
      <c r="AD80">
        <f>IF(Raw_Data[[#This Row],[rasio]]&lt;0.2,1,IF(Raw_Data[[#This Row],[rasio]]&lt;0.3,2,IF(Raw_Data[[#This Row],[rasio]]&lt;0.4,3,4)))</f>
        <v>2</v>
      </c>
      <c r="AE80">
        <f>IF(Raw_Data[[#This Row],[kategori_dp]]="High",1,IF(Raw_Data[[#This Row],[kategori_dp]]="Medium",2,3))</f>
        <v>2</v>
      </c>
      <c r="AF80">
        <f>IF(Raw_Data[[#This Row],[tenor_bulan]]&lt;=24,1,IF(Raw_Data[[#This Row],[tenor_bulan]]&lt;=36,2,IF(Raw_Data[[#This Row],[tenor_bulan]]&lt;=48,3,4)))</f>
        <v>1</v>
      </c>
      <c r="AG80">
        <f>IF(Raw_Data[[#This Row],[jumlah_kali_telat]]=0,0,IF(Raw_Data[[#This Row],[jumlah_kali_telat]]&lt;=2,2,4))</f>
        <v>0</v>
      </c>
      <c r="AH80">
        <f>Raw_Data[[#This Row],[Skor_Rasio]]+Raw_Data[[#This Row],[Skor_DP]]+Raw_Data[[#This Row],[Skor_Tenor]]+Raw_Data[[#This Row],[Skor_Telat]]</f>
        <v>5</v>
      </c>
      <c r="AI80" t="str">
        <f>IF(Raw_Data[[#This Row],[Risk_Score]]&lt;=6,"Low Risk",IF(Raw_Data[[#This Row],[Risk_Score]]&lt;=8,"Medium Risk","High Risk"))</f>
        <v>Low Risk</v>
      </c>
      <c r="AJ80">
        <f ca="1">IFERROR(DATEDIF(Raw_Data[[#This Row],[tanggal_pengajuan]],TODAY(),"m"),"N/A")</f>
        <v>7</v>
      </c>
      <c r="AK80" t="str">
        <f ca="1">IF(ISNUMBER(Raw_Data[[#This Row],[MOB]]),IF(Raw_Data[[#This Row],[MOB]]&lt;6,"0-5 bulan",IF(Raw_Data[[#This Row],[MOB]]&lt;12,"6-11 bulan",IF(Raw_Data[[#This Row],[MOB]]&lt;24,"12-23 bulan","24+ bulan"))),"N/A")</f>
        <v>6-11 bulan</v>
      </c>
    </row>
    <row r="81" spans="1:37" ht="14.25" customHeight="1" x14ac:dyDescent="0.45">
      <c r="A81" t="s">
        <v>355</v>
      </c>
      <c r="B81" s="64">
        <v>46107</v>
      </c>
      <c r="C81" s="1" t="str">
        <f t="shared" si="1"/>
        <v>March</v>
      </c>
      <c r="D81" t="s">
        <v>356</v>
      </c>
      <c r="E81" t="s">
        <v>357</v>
      </c>
      <c r="F81">
        <v>35</v>
      </c>
      <c r="G81" t="s">
        <v>51</v>
      </c>
      <c r="H81" t="s">
        <v>108</v>
      </c>
      <c r="I81" s="2">
        <v>6195000</v>
      </c>
      <c r="J81" s="3">
        <f>Raw_Data[[#This Row],[cicilan_per_bulan]]/Raw_Data[[#This Row],[penghasilan_bulanan]]</f>
        <v>5.1138014527845034E-2</v>
      </c>
      <c r="K81" t="s">
        <v>268</v>
      </c>
      <c r="L81" t="s">
        <v>110</v>
      </c>
      <c r="M81" t="s">
        <v>44</v>
      </c>
      <c r="N81" t="s">
        <v>273</v>
      </c>
      <c r="O81" t="s">
        <v>274</v>
      </c>
      <c r="P81" s="2">
        <v>18366000</v>
      </c>
      <c r="Q81" s="2">
        <v>7346000</v>
      </c>
      <c r="R81" t="str">
        <f>IF(Raw_Data[[#This Row],[persen_dp]]&lt;15%,"Low",IF(Raw_Data[[#This Row],[persen_dp]]&gt;25%,"High","Medium"))</f>
        <v>High</v>
      </c>
      <c r="S81" s="3">
        <v>0.4</v>
      </c>
      <c r="T81">
        <v>60</v>
      </c>
      <c r="U81">
        <v>0.14499999999999999</v>
      </c>
      <c r="V81" s="2">
        <v>316800</v>
      </c>
      <c r="W81" s="2">
        <v>19009000</v>
      </c>
      <c r="X81" t="str">
        <f>IF(OR(Raw_Data[[#This Row],[status_pembayaran]]="Macet",Raw_Data[[#This Row],[status_pembayaran]]="Kurang Lancar"),"Non Performing Loan","Performing")</f>
        <v>Performing</v>
      </c>
      <c r="Y81" t="s">
        <v>47</v>
      </c>
      <c r="Z81">
        <v>0</v>
      </c>
      <c r="AA81">
        <v>0</v>
      </c>
      <c r="AB81">
        <v>1</v>
      </c>
      <c r="AC81" t="s">
        <v>104</v>
      </c>
      <c r="AD81">
        <f>IF(Raw_Data[[#This Row],[rasio]]&lt;0.2,1,IF(Raw_Data[[#This Row],[rasio]]&lt;0.3,2,IF(Raw_Data[[#This Row],[rasio]]&lt;0.4,3,4)))</f>
        <v>1</v>
      </c>
      <c r="AE81">
        <f>IF(Raw_Data[[#This Row],[kategori_dp]]="High",1,IF(Raw_Data[[#This Row],[kategori_dp]]="Medium",2,3))</f>
        <v>1</v>
      </c>
      <c r="AF81">
        <f>IF(Raw_Data[[#This Row],[tenor_bulan]]&lt;=24,1,IF(Raw_Data[[#This Row],[tenor_bulan]]&lt;=36,2,IF(Raw_Data[[#This Row],[tenor_bulan]]&lt;=48,3,4)))</f>
        <v>4</v>
      </c>
      <c r="AG81">
        <f>IF(Raw_Data[[#This Row],[jumlah_kali_telat]]=0,0,IF(Raw_Data[[#This Row],[jumlah_kali_telat]]&lt;=2,2,4))</f>
        <v>0</v>
      </c>
      <c r="AH81">
        <f>Raw_Data[[#This Row],[Skor_Rasio]]+Raw_Data[[#This Row],[Skor_DP]]+Raw_Data[[#This Row],[Skor_Tenor]]+Raw_Data[[#This Row],[Skor_Telat]]</f>
        <v>6</v>
      </c>
      <c r="AI81" t="str">
        <f>IF(Raw_Data[[#This Row],[Risk_Score]]&lt;=6,"Low Risk",IF(Raw_Data[[#This Row],[Risk_Score]]&lt;=8,"Medium Risk","High Risk"))</f>
        <v>Low Risk</v>
      </c>
      <c r="AJ81">
        <f ca="1">IFERROR(DATEDIF(Raw_Data[[#This Row],[tanggal_pengajuan]],TODAY(),"m"),"N/A")</f>
        <v>6</v>
      </c>
      <c r="AK81" t="str">
        <f ca="1">IF(ISNUMBER(Raw_Data[[#This Row],[MOB]]),IF(Raw_Data[[#This Row],[MOB]]&lt;6,"0-5 bulan",IF(Raw_Data[[#This Row],[MOB]]&lt;12,"6-11 bulan",IF(Raw_Data[[#This Row],[MOB]]&lt;24,"12-23 bulan","24+ bulan"))),"N/A")</f>
        <v>6-11 bulan</v>
      </c>
    </row>
    <row r="82" spans="1:37" ht="14.25" customHeight="1" x14ac:dyDescent="0.45">
      <c r="A82" t="s">
        <v>358</v>
      </c>
      <c r="B82" s="64">
        <v>46097</v>
      </c>
      <c r="C82" s="1" t="str">
        <f t="shared" si="1"/>
        <v>March</v>
      </c>
      <c r="D82" t="s">
        <v>359</v>
      </c>
      <c r="E82" t="s">
        <v>360</v>
      </c>
      <c r="F82">
        <v>48</v>
      </c>
      <c r="G82" t="s">
        <v>51</v>
      </c>
      <c r="H82" t="s">
        <v>126</v>
      </c>
      <c r="I82" s="2">
        <v>4136000</v>
      </c>
      <c r="J82" s="3">
        <f>Raw_Data[[#This Row],[cicilan_per_bulan]]/Raw_Data[[#This Row],[penghasilan_bulanan]]</f>
        <v>0.11368471953578337</v>
      </c>
      <c r="K82" t="s">
        <v>205</v>
      </c>
      <c r="L82" t="s">
        <v>110</v>
      </c>
      <c r="M82" t="s">
        <v>55</v>
      </c>
      <c r="N82" t="s">
        <v>65</v>
      </c>
      <c r="O82" t="s">
        <v>46</v>
      </c>
      <c r="P82" s="2">
        <v>27256000</v>
      </c>
      <c r="Q82" s="2">
        <v>10902000</v>
      </c>
      <c r="R82" t="str">
        <f>IF(Raw_Data[[#This Row],[persen_dp]]&lt;15%,"Low",IF(Raw_Data[[#This Row],[persen_dp]]&gt;25%,"High","Medium"))</f>
        <v>High</v>
      </c>
      <c r="S82" s="3">
        <v>0.4</v>
      </c>
      <c r="T82">
        <v>60</v>
      </c>
      <c r="U82">
        <v>0.14499999999999999</v>
      </c>
      <c r="V82" s="2">
        <v>470200</v>
      </c>
      <c r="W82" s="2">
        <v>28211000</v>
      </c>
      <c r="X82" t="str">
        <f>IF(OR(Raw_Data[[#This Row],[status_pembayaran]]="Macet",Raw_Data[[#This Row],[status_pembayaran]]="Kurang Lancar"),"Non Performing Loan","Performing")</f>
        <v>Performing</v>
      </c>
      <c r="Y82" t="s">
        <v>47</v>
      </c>
      <c r="Z82">
        <v>0</v>
      </c>
      <c r="AA82">
        <v>0</v>
      </c>
      <c r="AB82">
        <v>1</v>
      </c>
      <c r="AD82">
        <f>IF(Raw_Data[[#This Row],[rasio]]&lt;0.2,1,IF(Raw_Data[[#This Row],[rasio]]&lt;0.3,2,IF(Raw_Data[[#This Row],[rasio]]&lt;0.4,3,4)))</f>
        <v>1</v>
      </c>
      <c r="AE82">
        <f>IF(Raw_Data[[#This Row],[kategori_dp]]="High",1,IF(Raw_Data[[#This Row],[kategori_dp]]="Medium",2,3))</f>
        <v>1</v>
      </c>
      <c r="AF82">
        <f>IF(Raw_Data[[#This Row],[tenor_bulan]]&lt;=24,1,IF(Raw_Data[[#This Row],[tenor_bulan]]&lt;=36,2,IF(Raw_Data[[#This Row],[tenor_bulan]]&lt;=48,3,4)))</f>
        <v>4</v>
      </c>
      <c r="AG82">
        <f>IF(Raw_Data[[#This Row],[jumlah_kali_telat]]=0,0,IF(Raw_Data[[#This Row],[jumlah_kali_telat]]&lt;=2,2,4))</f>
        <v>0</v>
      </c>
      <c r="AH82">
        <f>Raw_Data[[#This Row],[Skor_Rasio]]+Raw_Data[[#This Row],[Skor_DP]]+Raw_Data[[#This Row],[Skor_Tenor]]+Raw_Data[[#This Row],[Skor_Telat]]</f>
        <v>6</v>
      </c>
      <c r="AI82" t="str">
        <f>IF(Raw_Data[[#This Row],[Risk_Score]]&lt;=6,"Low Risk",IF(Raw_Data[[#This Row],[Risk_Score]]&lt;=8,"Medium Risk","High Risk"))</f>
        <v>Low Risk</v>
      </c>
      <c r="AJ82">
        <f ca="1">IFERROR(DATEDIF(Raw_Data[[#This Row],[tanggal_pengajuan]],TODAY(),"m"),"N/A")</f>
        <v>7</v>
      </c>
      <c r="AK82" t="str">
        <f ca="1">IF(ISNUMBER(Raw_Data[[#This Row],[MOB]]),IF(Raw_Data[[#This Row],[MOB]]&lt;6,"0-5 bulan",IF(Raw_Data[[#This Row],[MOB]]&lt;12,"6-11 bulan",IF(Raw_Data[[#This Row],[MOB]]&lt;24,"12-23 bulan","24+ bulan"))),"N/A")</f>
        <v>6-11 bulan</v>
      </c>
    </row>
    <row r="83" spans="1:37" ht="14.25" customHeight="1" x14ac:dyDescent="0.45">
      <c r="A83" t="s">
        <v>361</v>
      </c>
      <c r="B83" s="64">
        <v>46083</v>
      </c>
      <c r="C83" s="1" t="str">
        <f t="shared" si="1"/>
        <v>March</v>
      </c>
      <c r="D83" t="s">
        <v>362</v>
      </c>
      <c r="E83" t="s">
        <v>363</v>
      </c>
      <c r="F83">
        <v>21</v>
      </c>
      <c r="G83" t="s">
        <v>40</v>
      </c>
      <c r="H83" t="s">
        <v>152</v>
      </c>
      <c r="I83" s="2">
        <v>2679000</v>
      </c>
      <c r="J83" s="3">
        <f>Raw_Data[[#This Row],[cicilan_per_bulan]]/Raw_Data[[#This Row],[penghasilan_bulanan]]</f>
        <v>0.63434117207913399</v>
      </c>
      <c r="K83" t="s">
        <v>205</v>
      </c>
      <c r="L83" t="s">
        <v>110</v>
      </c>
      <c r="M83" t="s">
        <v>44</v>
      </c>
      <c r="N83" t="s">
        <v>45</v>
      </c>
      <c r="O83" t="s">
        <v>46</v>
      </c>
      <c r="P83" s="2">
        <v>25443000</v>
      </c>
      <c r="Q83" s="2">
        <v>7633000</v>
      </c>
      <c r="R83" t="str">
        <f>IF(Raw_Data[[#This Row],[persen_dp]]&lt;15%,"Low",IF(Raw_Data[[#This Row],[persen_dp]]&gt;25%,"High","Medium"))</f>
        <v>High</v>
      </c>
      <c r="S83" s="3">
        <v>0.3</v>
      </c>
      <c r="T83">
        <v>12</v>
      </c>
      <c r="U83">
        <v>0.14499999999999999</v>
      </c>
      <c r="V83" s="2">
        <v>1699400</v>
      </c>
      <c r="W83" s="2">
        <v>20392000</v>
      </c>
      <c r="X83" t="str">
        <f>IF(OR(Raw_Data[[#This Row],[status_pembayaran]]="Macet",Raw_Data[[#This Row],[status_pembayaran]]="Kurang Lancar"),"Non Performing Loan","Performing")</f>
        <v>Performing</v>
      </c>
      <c r="Y83" t="s">
        <v>47</v>
      </c>
      <c r="Z83">
        <v>0</v>
      </c>
      <c r="AA83">
        <v>0</v>
      </c>
      <c r="AB83">
        <v>1</v>
      </c>
      <c r="AC83" t="s">
        <v>58</v>
      </c>
      <c r="AD83">
        <f>IF(Raw_Data[[#This Row],[rasio]]&lt;0.2,1,IF(Raw_Data[[#This Row],[rasio]]&lt;0.3,2,IF(Raw_Data[[#This Row],[rasio]]&lt;0.4,3,4)))</f>
        <v>4</v>
      </c>
      <c r="AE83">
        <f>IF(Raw_Data[[#This Row],[kategori_dp]]="High",1,IF(Raw_Data[[#This Row],[kategori_dp]]="Medium",2,3))</f>
        <v>1</v>
      </c>
      <c r="AF83">
        <f>IF(Raw_Data[[#This Row],[tenor_bulan]]&lt;=24,1,IF(Raw_Data[[#This Row],[tenor_bulan]]&lt;=36,2,IF(Raw_Data[[#This Row],[tenor_bulan]]&lt;=48,3,4)))</f>
        <v>1</v>
      </c>
      <c r="AG83">
        <f>IF(Raw_Data[[#This Row],[jumlah_kali_telat]]=0,0,IF(Raw_Data[[#This Row],[jumlah_kali_telat]]&lt;=2,2,4))</f>
        <v>0</v>
      </c>
      <c r="AH83">
        <f>Raw_Data[[#This Row],[Skor_Rasio]]+Raw_Data[[#This Row],[Skor_DP]]+Raw_Data[[#This Row],[Skor_Tenor]]+Raw_Data[[#This Row],[Skor_Telat]]</f>
        <v>6</v>
      </c>
      <c r="AI83" t="str">
        <f>IF(Raw_Data[[#This Row],[Risk_Score]]&lt;=6,"Low Risk",IF(Raw_Data[[#This Row],[Risk_Score]]&lt;=8,"Medium Risk","High Risk"))</f>
        <v>Low Risk</v>
      </c>
      <c r="AJ83">
        <f ca="1">IFERROR(DATEDIF(Raw_Data[[#This Row],[tanggal_pengajuan]],TODAY(),"m"),"N/A")</f>
        <v>7</v>
      </c>
      <c r="AK83" t="str">
        <f ca="1">IF(ISNUMBER(Raw_Data[[#This Row],[MOB]]),IF(Raw_Data[[#This Row],[MOB]]&lt;6,"0-5 bulan",IF(Raw_Data[[#This Row],[MOB]]&lt;12,"6-11 bulan",IF(Raw_Data[[#This Row],[MOB]]&lt;24,"12-23 bulan","24+ bulan"))),"N/A")</f>
        <v>6-11 bulan</v>
      </c>
    </row>
    <row r="84" spans="1:37" ht="14.25" customHeight="1" x14ac:dyDescent="0.45">
      <c r="A84" t="s">
        <v>364</v>
      </c>
      <c r="B84" s="64">
        <v>46163</v>
      </c>
      <c r="C84" s="1" t="str">
        <f t="shared" si="1"/>
        <v>May</v>
      </c>
      <c r="D84" t="s">
        <v>365</v>
      </c>
      <c r="E84" t="s">
        <v>366</v>
      </c>
      <c r="F84">
        <v>46</v>
      </c>
      <c r="G84" t="s">
        <v>40</v>
      </c>
      <c r="H84" t="s">
        <v>90</v>
      </c>
      <c r="I84" s="2">
        <v>6753000</v>
      </c>
      <c r="J84" s="3">
        <f>Raw_Data[[#This Row],[cicilan_per_bulan]]/Raw_Data[[#This Row],[penghasilan_bulanan]]</f>
        <v>0.14446912483340738</v>
      </c>
      <c r="K84" t="s">
        <v>42</v>
      </c>
      <c r="L84" t="s">
        <v>43</v>
      </c>
      <c r="M84" t="s">
        <v>55</v>
      </c>
      <c r="N84" t="s">
        <v>231</v>
      </c>
      <c r="O84" t="s">
        <v>232</v>
      </c>
      <c r="P84" s="2">
        <v>37706000</v>
      </c>
      <c r="Q84" s="2">
        <v>3771000</v>
      </c>
      <c r="R84" t="str">
        <f>IF(Raw_Data[[#This Row],[persen_dp]]&lt;15%,"Low",IF(Raw_Data[[#This Row],[persen_dp]]&gt;25%,"High","Medium"))</f>
        <v>Low</v>
      </c>
      <c r="S84" s="3">
        <v>0.1</v>
      </c>
      <c r="T84">
        <v>60</v>
      </c>
      <c r="U84">
        <v>0.14499999999999999</v>
      </c>
      <c r="V84" s="2">
        <v>975600</v>
      </c>
      <c r="W84" s="2">
        <v>58539000</v>
      </c>
      <c r="X84" t="str">
        <f>IF(OR(Raw_Data[[#This Row],[status_pembayaran]]="Macet",Raw_Data[[#This Row],[status_pembayaran]]="Kurang Lancar"),"Non Performing Loan","Performing")</f>
        <v>Performing</v>
      </c>
      <c r="Y84" t="s">
        <v>47</v>
      </c>
      <c r="Z84">
        <v>0</v>
      </c>
      <c r="AA84">
        <v>0</v>
      </c>
      <c r="AB84">
        <v>1</v>
      </c>
      <c r="AD84">
        <f>IF(Raw_Data[[#This Row],[rasio]]&lt;0.2,1,IF(Raw_Data[[#This Row],[rasio]]&lt;0.3,2,IF(Raw_Data[[#This Row],[rasio]]&lt;0.4,3,4)))</f>
        <v>1</v>
      </c>
      <c r="AE84">
        <f>IF(Raw_Data[[#This Row],[kategori_dp]]="High",1,IF(Raw_Data[[#This Row],[kategori_dp]]="Medium",2,3))</f>
        <v>3</v>
      </c>
      <c r="AF84">
        <f>IF(Raw_Data[[#This Row],[tenor_bulan]]&lt;=24,1,IF(Raw_Data[[#This Row],[tenor_bulan]]&lt;=36,2,IF(Raw_Data[[#This Row],[tenor_bulan]]&lt;=48,3,4)))</f>
        <v>4</v>
      </c>
      <c r="AG84">
        <f>IF(Raw_Data[[#This Row],[jumlah_kali_telat]]=0,0,IF(Raw_Data[[#This Row],[jumlah_kali_telat]]&lt;=2,2,4))</f>
        <v>0</v>
      </c>
      <c r="AH84">
        <f>Raw_Data[[#This Row],[Skor_Rasio]]+Raw_Data[[#This Row],[Skor_DP]]+Raw_Data[[#This Row],[Skor_Tenor]]+Raw_Data[[#This Row],[Skor_Telat]]</f>
        <v>8</v>
      </c>
      <c r="AI84" t="str">
        <f>IF(Raw_Data[[#This Row],[Risk_Score]]&lt;=6,"Low Risk",IF(Raw_Data[[#This Row],[Risk_Score]]&lt;=8,"Medium Risk","High Risk"))</f>
        <v>Medium Risk</v>
      </c>
      <c r="AJ84">
        <f ca="1">IFERROR(DATEDIF(Raw_Data[[#This Row],[tanggal_pengajuan]],TODAY(),"m"),"N/A")</f>
        <v>5</v>
      </c>
      <c r="AK84" t="str">
        <f ca="1">IF(ISNUMBER(Raw_Data[[#This Row],[MOB]]),IF(Raw_Data[[#This Row],[MOB]]&lt;6,"0-5 bulan",IF(Raw_Data[[#This Row],[MOB]]&lt;12,"6-11 bulan",IF(Raw_Data[[#This Row],[MOB]]&lt;24,"12-23 bulan","24+ bulan"))),"N/A")</f>
        <v>0-5 bulan</v>
      </c>
    </row>
    <row r="85" spans="1:37" ht="14.25" customHeight="1" x14ac:dyDescent="0.45">
      <c r="A85" t="s">
        <v>367</v>
      </c>
      <c r="B85" s="64">
        <v>46138</v>
      </c>
      <c r="C85" s="1" t="str">
        <f t="shared" si="1"/>
        <v>April</v>
      </c>
      <c r="D85" t="s">
        <v>210</v>
      </c>
      <c r="E85" t="s">
        <v>211</v>
      </c>
      <c r="F85">
        <v>47</v>
      </c>
      <c r="G85" t="s">
        <v>40</v>
      </c>
      <c r="H85" t="s">
        <v>41</v>
      </c>
      <c r="I85" s="2">
        <v>6111000</v>
      </c>
      <c r="J85" s="3">
        <f>Raw_Data[[#This Row],[cicilan_per_bulan]]/Raw_Data[[#This Row],[penghasilan_bulanan]]</f>
        <v>0.45406643757159221</v>
      </c>
      <c r="K85" t="s">
        <v>114</v>
      </c>
      <c r="L85" t="s">
        <v>115</v>
      </c>
      <c r="M85" t="s">
        <v>290</v>
      </c>
      <c r="N85" t="s">
        <v>291</v>
      </c>
      <c r="O85" t="s">
        <v>292</v>
      </c>
      <c r="P85" s="2">
        <v>36351327</v>
      </c>
      <c r="Q85" s="2">
        <v>7270000</v>
      </c>
      <c r="R85" t="str">
        <f>IF(Raw_Data[[#This Row],[persen_dp]]&lt;15%,"Low",IF(Raw_Data[[#This Row],[persen_dp]]&gt;25%,"High","Medium"))</f>
        <v>Medium</v>
      </c>
      <c r="S85" s="3">
        <v>0.2</v>
      </c>
      <c r="T85">
        <v>12</v>
      </c>
      <c r="U85">
        <v>0.14499999999999999</v>
      </c>
      <c r="V85" s="2">
        <v>2774800</v>
      </c>
      <c r="W85" s="2">
        <v>33298000</v>
      </c>
      <c r="X85" t="str">
        <f>IF(OR(Raw_Data[[#This Row],[status_pembayaran]]="Macet",Raw_Data[[#This Row],[status_pembayaran]]="Kurang Lancar"),"Non Performing Loan","Performing")</f>
        <v>Performing</v>
      </c>
      <c r="Y85" t="s">
        <v>317</v>
      </c>
      <c r="Z85">
        <v>0</v>
      </c>
      <c r="AA85">
        <v>0</v>
      </c>
      <c r="AB85">
        <v>0</v>
      </c>
      <c r="AD85">
        <f>IF(Raw_Data[[#This Row],[rasio]]&lt;0.2,1,IF(Raw_Data[[#This Row],[rasio]]&lt;0.3,2,IF(Raw_Data[[#This Row],[rasio]]&lt;0.4,3,4)))</f>
        <v>4</v>
      </c>
      <c r="AE85">
        <f>IF(Raw_Data[[#This Row],[kategori_dp]]="High",1,IF(Raw_Data[[#This Row],[kategori_dp]]="Medium",2,3))</f>
        <v>2</v>
      </c>
      <c r="AF85">
        <f>IF(Raw_Data[[#This Row],[tenor_bulan]]&lt;=24,1,IF(Raw_Data[[#This Row],[tenor_bulan]]&lt;=36,2,IF(Raw_Data[[#This Row],[tenor_bulan]]&lt;=48,3,4)))</f>
        <v>1</v>
      </c>
      <c r="AG85">
        <f>IF(Raw_Data[[#This Row],[jumlah_kali_telat]]=0,0,IF(Raw_Data[[#This Row],[jumlah_kali_telat]]&lt;=2,2,4))</f>
        <v>0</v>
      </c>
      <c r="AH85">
        <f>Raw_Data[[#This Row],[Skor_Rasio]]+Raw_Data[[#This Row],[Skor_DP]]+Raw_Data[[#This Row],[Skor_Tenor]]+Raw_Data[[#This Row],[Skor_Telat]]</f>
        <v>7</v>
      </c>
      <c r="AI85" t="str">
        <f>IF(Raw_Data[[#This Row],[Risk_Score]]&lt;=6,"Low Risk",IF(Raw_Data[[#This Row],[Risk_Score]]&lt;=8,"Medium Risk","High Risk"))</f>
        <v>Medium Risk</v>
      </c>
      <c r="AJ85">
        <f ca="1">IFERROR(DATEDIF(Raw_Data[[#This Row],[tanggal_pengajuan]],TODAY(),"m"),"N/A")</f>
        <v>5</v>
      </c>
      <c r="AK85" t="str">
        <f ca="1">IF(ISNUMBER(Raw_Data[[#This Row],[MOB]]),IF(Raw_Data[[#This Row],[MOB]]&lt;6,"0-5 bulan",IF(Raw_Data[[#This Row],[MOB]]&lt;12,"6-11 bulan",IF(Raw_Data[[#This Row],[MOB]]&lt;24,"12-23 bulan","24+ bulan"))),"N/A")</f>
        <v>0-5 bulan</v>
      </c>
    </row>
    <row r="86" spans="1:37" ht="14.25" customHeight="1" x14ac:dyDescent="0.45">
      <c r="A86" t="s">
        <v>368</v>
      </c>
      <c r="B86" s="64">
        <v>46235</v>
      </c>
      <c r="C86" s="1" t="str">
        <f t="shared" si="1"/>
        <v>August</v>
      </c>
      <c r="D86" t="s">
        <v>369</v>
      </c>
      <c r="E86" t="s">
        <v>370</v>
      </c>
      <c r="F86">
        <v>21</v>
      </c>
      <c r="G86" t="s">
        <v>40</v>
      </c>
      <c r="H86" t="s">
        <v>41</v>
      </c>
      <c r="I86" s="2">
        <v>4793000</v>
      </c>
      <c r="J86" s="3">
        <f>Raw_Data[[#This Row],[cicilan_per_bulan]]/Raw_Data[[#This Row],[penghasilan_bulanan]]</f>
        <v>0.3035051116211141</v>
      </c>
      <c r="K86" t="s">
        <v>119</v>
      </c>
      <c r="L86" t="s">
        <v>120</v>
      </c>
      <c r="M86" t="s">
        <v>55</v>
      </c>
      <c r="N86" t="s">
        <v>56</v>
      </c>
      <c r="O86" t="s">
        <v>57</v>
      </c>
      <c r="P86" s="2">
        <v>17937000</v>
      </c>
      <c r="Q86" s="2">
        <v>2691000</v>
      </c>
      <c r="R86" t="str">
        <f>IF(Raw_Data[[#This Row],[persen_dp]]&lt;15%,"Low",IF(Raw_Data[[#This Row],[persen_dp]]&gt;25%,"High","Medium"))</f>
        <v>Medium</v>
      </c>
      <c r="S86" s="3">
        <v>0.15</v>
      </c>
      <c r="T86">
        <v>12</v>
      </c>
      <c r="U86">
        <v>0.14499999999999999</v>
      </c>
      <c r="V86" s="2">
        <v>1454700</v>
      </c>
      <c r="W86" s="2">
        <v>17456000</v>
      </c>
      <c r="X86" t="str">
        <f>IF(OR(Raw_Data[[#This Row],[status_pembayaran]]="Macet",Raw_Data[[#This Row],[status_pembayaran]]="Kurang Lancar"),"Non Performing Loan","Performing")</f>
        <v>Performing</v>
      </c>
      <c r="Y86" t="s">
        <v>47</v>
      </c>
      <c r="Z86">
        <v>0</v>
      </c>
      <c r="AA86">
        <v>0</v>
      </c>
      <c r="AB86">
        <v>1</v>
      </c>
      <c r="AC86" t="s">
        <v>66</v>
      </c>
      <c r="AD86">
        <f>IF(Raw_Data[[#This Row],[rasio]]&lt;0.2,1,IF(Raw_Data[[#This Row],[rasio]]&lt;0.3,2,IF(Raw_Data[[#This Row],[rasio]]&lt;0.4,3,4)))</f>
        <v>3</v>
      </c>
      <c r="AE86">
        <f>IF(Raw_Data[[#This Row],[kategori_dp]]="High",1,IF(Raw_Data[[#This Row],[kategori_dp]]="Medium",2,3))</f>
        <v>2</v>
      </c>
      <c r="AF86">
        <f>IF(Raw_Data[[#This Row],[tenor_bulan]]&lt;=24,1,IF(Raw_Data[[#This Row],[tenor_bulan]]&lt;=36,2,IF(Raw_Data[[#This Row],[tenor_bulan]]&lt;=48,3,4)))</f>
        <v>1</v>
      </c>
      <c r="AG86">
        <f>IF(Raw_Data[[#This Row],[jumlah_kali_telat]]=0,0,IF(Raw_Data[[#This Row],[jumlah_kali_telat]]&lt;=2,2,4))</f>
        <v>0</v>
      </c>
      <c r="AH86">
        <f>Raw_Data[[#This Row],[Skor_Rasio]]+Raw_Data[[#This Row],[Skor_DP]]+Raw_Data[[#This Row],[Skor_Tenor]]+Raw_Data[[#This Row],[Skor_Telat]]</f>
        <v>6</v>
      </c>
      <c r="AI86" t="str">
        <f>IF(Raw_Data[[#This Row],[Risk_Score]]&lt;=6,"Low Risk",IF(Raw_Data[[#This Row],[Risk_Score]]&lt;=8,"Medium Risk","High Risk"))</f>
        <v>Low Risk</v>
      </c>
      <c r="AJ86">
        <f ca="1">IFERROR(DATEDIF(Raw_Data[[#This Row],[tanggal_pengajuan]],TODAY(),"m"),"N/A")</f>
        <v>2</v>
      </c>
      <c r="AK86" t="str">
        <f ca="1">IF(ISNUMBER(Raw_Data[[#This Row],[MOB]]),IF(Raw_Data[[#This Row],[MOB]]&lt;6,"0-5 bulan",IF(Raw_Data[[#This Row],[MOB]]&lt;12,"6-11 bulan",IF(Raw_Data[[#This Row],[MOB]]&lt;24,"12-23 bulan","24+ bulan"))),"N/A")</f>
        <v>0-5 bulan</v>
      </c>
    </row>
    <row r="87" spans="1:37" ht="14.25" customHeight="1" x14ac:dyDescent="0.45">
      <c r="A87" t="s">
        <v>371</v>
      </c>
      <c r="B87" s="64">
        <v>46109</v>
      </c>
      <c r="C87" s="1" t="str">
        <f t="shared" si="1"/>
        <v>March</v>
      </c>
      <c r="D87" t="s">
        <v>372</v>
      </c>
      <c r="E87" t="s">
        <v>373</v>
      </c>
      <c r="F87">
        <v>23</v>
      </c>
      <c r="G87" t="s">
        <v>40</v>
      </c>
      <c r="H87" t="s">
        <v>101</v>
      </c>
      <c r="I87" s="2">
        <v>4727000</v>
      </c>
      <c r="J87" s="3">
        <f>Raw_Data[[#This Row],[cicilan_per_bulan]]/Raw_Data[[#This Row],[penghasilan_bulanan]]</f>
        <v>0.33236725195684369</v>
      </c>
      <c r="K87" t="s">
        <v>188</v>
      </c>
      <c r="L87" t="s">
        <v>154</v>
      </c>
      <c r="M87" t="s">
        <v>44</v>
      </c>
      <c r="N87" t="s">
        <v>171</v>
      </c>
      <c r="O87" t="s">
        <v>172</v>
      </c>
      <c r="P87" s="2">
        <v>43793000</v>
      </c>
      <c r="Q87" s="2">
        <v>4379000</v>
      </c>
      <c r="R87" t="str">
        <f>IF(Raw_Data[[#This Row],[persen_dp]]&lt;15%,"Low",IF(Raw_Data[[#This Row],[persen_dp]]&gt;25%,"High","Medium"))</f>
        <v>Low</v>
      </c>
      <c r="S87" s="3">
        <v>0.1</v>
      </c>
      <c r="T87">
        <v>36</v>
      </c>
      <c r="U87">
        <v>0.14499999999999999</v>
      </c>
      <c r="V87" s="2">
        <v>1571100</v>
      </c>
      <c r="W87" s="2">
        <v>56559000</v>
      </c>
      <c r="X87" t="str">
        <f>IF(OR(Raw_Data[[#This Row],[status_pembayaran]]="Macet",Raw_Data[[#This Row],[status_pembayaran]]="Kurang Lancar"),"Non Performing Loan","Performing")</f>
        <v>Performing</v>
      </c>
      <c r="Y87" t="s">
        <v>47</v>
      </c>
      <c r="Z87">
        <v>0</v>
      </c>
      <c r="AA87">
        <v>0</v>
      </c>
      <c r="AB87">
        <v>1</v>
      </c>
      <c r="AD87">
        <f>IF(Raw_Data[[#This Row],[rasio]]&lt;0.2,1,IF(Raw_Data[[#This Row],[rasio]]&lt;0.3,2,IF(Raw_Data[[#This Row],[rasio]]&lt;0.4,3,4)))</f>
        <v>3</v>
      </c>
      <c r="AE87">
        <f>IF(Raw_Data[[#This Row],[kategori_dp]]="High",1,IF(Raw_Data[[#This Row],[kategori_dp]]="Medium",2,3))</f>
        <v>3</v>
      </c>
      <c r="AF87">
        <f>IF(Raw_Data[[#This Row],[tenor_bulan]]&lt;=24,1,IF(Raw_Data[[#This Row],[tenor_bulan]]&lt;=36,2,IF(Raw_Data[[#This Row],[tenor_bulan]]&lt;=48,3,4)))</f>
        <v>2</v>
      </c>
      <c r="AG87">
        <f>IF(Raw_Data[[#This Row],[jumlah_kali_telat]]=0,0,IF(Raw_Data[[#This Row],[jumlah_kali_telat]]&lt;=2,2,4))</f>
        <v>0</v>
      </c>
      <c r="AH87">
        <f>Raw_Data[[#This Row],[Skor_Rasio]]+Raw_Data[[#This Row],[Skor_DP]]+Raw_Data[[#This Row],[Skor_Tenor]]+Raw_Data[[#This Row],[Skor_Telat]]</f>
        <v>8</v>
      </c>
      <c r="AI87" t="str">
        <f>IF(Raw_Data[[#This Row],[Risk_Score]]&lt;=6,"Low Risk",IF(Raw_Data[[#This Row],[Risk_Score]]&lt;=8,"Medium Risk","High Risk"))</f>
        <v>Medium Risk</v>
      </c>
      <c r="AJ87">
        <f ca="1">IFERROR(DATEDIF(Raw_Data[[#This Row],[tanggal_pengajuan]],TODAY(),"m"),"N/A")</f>
        <v>6</v>
      </c>
      <c r="AK87" t="str">
        <f ca="1">IF(ISNUMBER(Raw_Data[[#This Row],[MOB]]),IF(Raw_Data[[#This Row],[MOB]]&lt;6,"0-5 bulan",IF(Raw_Data[[#This Row],[MOB]]&lt;12,"6-11 bulan",IF(Raw_Data[[#This Row],[MOB]]&lt;24,"12-23 bulan","24+ bulan"))),"N/A")</f>
        <v>6-11 bulan</v>
      </c>
    </row>
    <row r="88" spans="1:37" ht="14.25" customHeight="1" x14ac:dyDescent="0.45">
      <c r="A88" t="s">
        <v>374</v>
      </c>
      <c r="B88" s="64">
        <v>46150</v>
      </c>
      <c r="C88" s="1" t="str">
        <f t="shared" si="1"/>
        <v>May</v>
      </c>
      <c r="D88" t="s">
        <v>375</v>
      </c>
      <c r="E88" t="s">
        <v>376</v>
      </c>
      <c r="F88">
        <v>33</v>
      </c>
      <c r="G88" t="s">
        <v>51</v>
      </c>
      <c r="H88" t="s">
        <v>126</v>
      </c>
      <c r="I88" s="2">
        <v>3186000</v>
      </c>
      <c r="J88" s="3">
        <f>Raw_Data[[#This Row],[cicilan_per_bulan]]/Raw_Data[[#This Row],[penghasilan_bulanan]]</f>
        <v>0.38913998744507217</v>
      </c>
      <c r="K88" t="s">
        <v>53</v>
      </c>
      <c r="L88" t="s">
        <v>54</v>
      </c>
      <c r="M88" t="s">
        <v>290</v>
      </c>
      <c r="N88" t="s">
        <v>291</v>
      </c>
      <c r="O88" t="s">
        <v>292</v>
      </c>
      <c r="P88" s="2">
        <v>38442000</v>
      </c>
      <c r="Q88" s="2">
        <v>15377000</v>
      </c>
      <c r="R88" t="str">
        <f>IF(Raw_Data[[#This Row],[persen_dp]]&lt;15%,"Low",IF(Raw_Data[[#This Row],[persen_dp]]&gt;25%,"High","Medium"))</f>
        <v>High</v>
      </c>
      <c r="S88" s="3">
        <v>0.4</v>
      </c>
      <c r="T88">
        <v>24</v>
      </c>
      <c r="U88">
        <v>0.14499999999999999</v>
      </c>
      <c r="V88" s="2">
        <v>1239800</v>
      </c>
      <c r="W88" s="2">
        <v>29754000</v>
      </c>
      <c r="X88" t="str">
        <f>IF(OR(Raw_Data[[#This Row],[status_pembayaran]]="Macet",Raw_Data[[#This Row],[status_pembayaran]]="Kurang Lancar"),"Non Performing Loan","Performing")</f>
        <v>Performing</v>
      </c>
      <c r="Y88" t="s">
        <v>47</v>
      </c>
      <c r="Z88">
        <v>0</v>
      </c>
      <c r="AA88">
        <v>0</v>
      </c>
      <c r="AB88">
        <v>1</v>
      </c>
      <c r="AD88">
        <f>IF(Raw_Data[[#This Row],[rasio]]&lt;0.2,1,IF(Raw_Data[[#This Row],[rasio]]&lt;0.3,2,IF(Raw_Data[[#This Row],[rasio]]&lt;0.4,3,4)))</f>
        <v>3</v>
      </c>
      <c r="AE88">
        <f>IF(Raw_Data[[#This Row],[kategori_dp]]="High",1,IF(Raw_Data[[#This Row],[kategori_dp]]="Medium",2,3))</f>
        <v>1</v>
      </c>
      <c r="AF88">
        <f>IF(Raw_Data[[#This Row],[tenor_bulan]]&lt;=24,1,IF(Raw_Data[[#This Row],[tenor_bulan]]&lt;=36,2,IF(Raw_Data[[#This Row],[tenor_bulan]]&lt;=48,3,4)))</f>
        <v>1</v>
      </c>
      <c r="AG88">
        <f>IF(Raw_Data[[#This Row],[jumlah_kali_telat]]=0,0,IF(Raw_Data[[#This Row],[jumlah_kali_telat]]&lt;=2,2,4))</f>
        <v>0</v>
      </c>
      <c r="AH88">
        <f>Raw_Data[[#This Row],[Skor_Rasio]]+Raw_Data[[#This Row],[Skor_DP]]+Raw_Data[[#This Row],[Skor_Tenor]]+Raw_Data[[#This Row],[Skor_Telat]]</f>
        <v>5</v>
      </c>
      <c r="AI88" t="str">
        <f>IF(Raw_Data[[#This Row],[Risk_Score]]&lt;=6,"Low Risk",IF(Raw_Data[[#This Row],[Risk_Score]]&lt;=8,"Medium Risk","High Risk"))</f>
        <v>Low Risk</v>
      </c>
      <c r="AJ88">
        <f ca="1">IFERROR(DATEDIF(Raw_Data[[#This Row],[tanggal_pengajuan]],TODAY(),"m"),"N/A")</f>
        <v>5</v>
      </c>
      <c r="AK88" t="str">
        <f ca="1">IF(ISNUMBER(Raw_Data[[#This Row],[MOB]]),IF(Raw_Data[[#This Row],[MOB]]&lt;6,"0-5 bulan",IF(Raw_Data[[#This Row],[MOB]]&lt;12,"6-11 bulan",IF(Raw_Data[[#This Row],[MOB]]&lt;24,"12-23 bulan","24+ bulan"))),"N/A")</f>
        <v>0-5 bulan</v>
      </c>
    </row>
    <row r="89" spans="1:37" ht="14.25" customHeight="1" x14ac:dyDescent="0.45">
      <c r="A89" t="s">
        <v>377</v>
      </c>
      <c r="B89" s="64">
        <v>46165</v>
      </c>
      <c r="C89" s="1" t="str">
        <f t="shared" si="1"/>
        <v>May</v>
      </c>
      <c r="D89" t="s">
        <v>378</v>
      </c>
      <c r="E89" t="s">
        <v>379</v>
      </c>
      <c r="F89">
        <v>46</v>
      </c>
      <c r="G89" t="s">
        <v>51</v>
      </c>
      <c r="H89" t="s">
        <v>41</v>
      </c>
      <c r="I89" s="2">
        <v>6293000</v>
      </c>
      <c r="J89" s="3">
        <f>Raw_Data[[#This Row],[cicilan_per_bulan]]/Raw_Data[[#This Row],[penghasilan_bulanan]]</f>
        <v>0.37543302081678054</v>
      </c>
      <c r="K89" t="s">
        <v>153</v>
      </c>
      <c r="L89" t="s">
        <v>154</v>
      </c>
      <c r="M89" t="s">
        <v>44</v>
      </c>
      <c r="N89" t="s">
        <v>163</v>
      </c>
      <c r="O89" t="s">
        <v>46</v>
      </c>
      <c r="P89" s="2">
        <v>30951000</v>
      </c>
      <c r="Q89" s="2">
        <v>6190000</v>
      </c>
      <c r="R89" t="str">
        <f>IF(Raw_Data[[#This Row],[persen_dp]]&lt;15%,"Low",IF(Raw_Data[[#This Row],[persen_dp]]&gt;25%,"High","Medium"))</f>
        <v>Medium</v>
      </c>
      <c r="S89" s="3">
        <v>0.2</v>
      </c>
      <c r="T89">
        <v>12</v>
      </c>
      <c r="U89">
        <v>0.14499999999999999</v>
      </c>
      <c r="V89" s="2">
        <v>2362600</v>
      </c>
      <c r="W89" s="2">
        <v>28352000</v>
      </c>
      <c r="X89" t="str">
        <f>IF(OR(Raw_Data[[#This Row],[status_pembayaran]]="Macet",Raw_Data[[#This Row],[status_pembayaran]]="Kurang Lancar"),"Non Performing Loan","Performing")</f>
        <v>Performing</v>
      </c>
      <c r="Y89" t="s">
        <v>47</v>
      </c>
      <c r="Z89">
        <v>0</v>
      </c>
      <c r="AA89">
        <v>0</v>
      </c>
      <c r="AB89">
        <v>1</v>
      </c>
      <c r="AC89" t="s">
        <v>137</v>
      </c>
      <c r="AD89">
        <f>IF(Raw_Data[[#This Row],[rasio]]&lt;0.2,1,IF(Raw_Data[[#This Row],[rasio]]&lt;0.3,2,IF(Raw_Data[[#This Row],[rasio]]&lt;0.4,3,4)))</f>
        <v>3</v>
      </c>
      <c r="AE89">
        <f>IF(Raw_Data[[#This Row],[kategori_dp]]="High",1,IF(Raw_Data[[#This Row],[kategori_dp]]="Medium",2,3))</f>
        <v>2</v>
      </c>
      <c r="AF89">
        <f>IF(Raw_Data[[#This Row],[tenor_bulan]]&lt;=24,1,IF(Raw_Data[[#This Row],[tenor_bulan]]&lt;=36,2,IF(Raw_Data[[#This Row],[tenor_bulan]]&lt;=48,3,4)))</f>
        <v>1</v>
      </c>
      <c r="AG89">
        <f>IF(Raw_Data[[#This Row],[jumlah_kali_telat]]=0,0,IF(Raw_Data[[#This Row],[jumlah_kali_telat]]&lt;=2,2,4))</f>
        <v>0</v>
      </c>
      <c r="AH89">
        <f>Raw_Data[[#This Row],[Skor_Rasio]]+Raw_Data[[#This Row],[Skor_DP]]+Raw_Data[[#This Row],[Skor_Tenor]]+Raw_Data[[#This Row],[Skor_Telat]]</f>
        <v>6</v>
      </c>
      <c r="AI89" t="str">
        <f>IF(Raw_Data[[#This Row],[Risk_Score]]&lt;=6,"Low Risk",IF(Raw_Data[[#This Row],[Risk_Score]]&lt;=8,"Medium Risk","High Risk"))</f>
        <v>Low Risk</v>
      </c>
      <c r="AJ89">
        <f ca="1">IFERROR(DATEDIF(Raw_Data[[#This Row],[tanggal_pengajuan]],TODAY(),"m"),"N/A")</f>
        <v>5</v>
      </c>
      <c r="AK89" t="str">
        <f ca="1">IF(ISNUMBER(Raw_Data[[#This Row],[MOB]]),IF(Raw_Data[[#This Row],[MOB]]&lt;6,"0-5 bulan",IF(Raw_Data[[#This Row],[MOB]]&lt;12,"6-11 bulan",IF(Raw_Data[[#This Row],[MOB]]&lt;24,"12-23 bulan","24+ bulan"))),"N/A")</f>
        <v>0-5 bulan</v>
      </c>
    </row>
    <row r="90" spans="1:37" ht="14.25" customHeight="1" x14ac:dyDescent="0.45">
      <c r="A90" t="s">
        <v>380</v>
      </c>
      <c r="B90" s="64">
        <v>46107</v>
      </c>
      <c r="C90" s="1" t="str">
        <f t="shared" si="1"/>
        <v>March</v>
      </c>
      <c r="D90" t="s">
        <v>381</v>
      </c>
      <c r="E90" t="s">
        <v>382</v>
      </c>
      <c r="F90">
        <v>37</v>
      </c>
      <c r="G90" t="s">
        <v>40</v>
      </c>
      <c r="H90" t="s">
        <v>176</v>
      </c>
      <c r="I90" s="2">
        <v>3953000</v>
      </c>
      <c r="J90" s="3">
        <f>Raw_Data[[#This Row],[cicilan_per_bulan]]/Raw_Data[[#This Row],[penghasilan_bulanan]]</f>
        <v>0.15464204401720213</v>
      </c>
      <c r="K90" t="s">
        <v>127</v>
      </c>
      <c r="L90" t="s">
        <v>128</v>
      </c>
      <c r="M90" t="s">
        <v>44</v>
      </c>
      <c r="N90" t="s">
        <v>273</v>
      </c>
      <c r="O90" t="s">
        <v>274</v>
      </c>
      <c r="P90" s="2">
        <v>18042000</v>
      </c>
      <c r="Q90" s="2">
        <v>2706000</v>
      </c>
      <c r="R90" t="str">
        <f>IF(Raw_Data[[#This Row],[persen_dp]]&lt;15%,"Low",IF(Raw_Data[[#This Row],[persen_dp]]&gt;25%,"High","Medium"))</f>
        <v>Medium</v>
      </c>
      <c r="S90" s="3">
        <v>0.15</v>
      </c>
      <c r="T90">
        <v>36</v>
      </c>
      <c r="U90">
        <v>0.14499999999999999</v>
      </c>
      <c r="V90" s="2">
        <v>611300</v>
      </c>
      <c r="W90" s="2">
        <v>22007000</v>
      </c>
      <c r="X90" t="str">
        <f>IF(OR(Raw_Data[[#This Row],[status_pembayaran]]="Macet",Raw_Data[[#This Row],[status_pembayaran]]="Kurang Lancar"),"Non Performing Loan","Performing")</f>
        <v>Performing</v>
      </c>
      <c r="Y90" t="s">
        <v>47</v>
      </c>
      <c r="Z90">
        <v>0</v>
      </c>
      <c r="AA90">
        <v>0</v>
      </c>
      <c r="AB90">
        <v>1</v>
      </c>
      <c r="AD90">
        <f>IF(Raw_Data[[#This Row],[rasio]]&lt;0.2,1,IF(Raw_Data[[#This Row],[rasio]]&lt;0.3,2,IF(Raw_Data[[#This Row],[rasio]]&lt;0.4,3,4)))</f>
        <v>1</v>
      </c>
      <c r="AE90">
        <f>IF(Raw_Data[[#This Row],[kategori_dp]]="High",1,IF(Raw_Data[[#This Row],[kategori_dp]]="Medium",2,3))</f>
        <v>2</v>
      </c>
      <c r="AF90">
        <f>IF(Raw_Data[[#This Row],[tenor_bulan]]&lt;=24,1,IF(Raw_Data[[#This Row],[tenor_bulan]]&lt;=36,2,IF(Raw_Data[[#This Row],[tenor_bulan]]&lt;=48,3,4)))</f>
        <v>2</v>
      </c>
      <c r="AG90">
        <f>IF(Raw_Data[[#This Row],[jumlah_kali_telat]]=0,0,IF(Raw_Data[[#This Row],[jumlah_kali_telat]]&lt;=2,2,4))</f>
        <v>0</v>
      </c>
      <c r="AH90">
        <f>Raw_Data[[#This Row],[Skor_Rasio]]+Raw_Data[[#This Row],[Skor_DP]]+Raw_Data[[#This Row],[Skor_Tenor]]+Raw_Data[[#This Row],[Skor_Telat]]</f>
        <v>5</v>
      </c>
      <c r="AI90" t="str">
        <f>IF(Raw_Data[[#This Row],[Risk_Score]]&lt;=6,"Low Risk",IF(Raw_Data[[#This Row],[Risk_Score]]&lt;=8,"Medium Risk","High Risk"))</f>
        <v>Low Risk</v>
      </c>
      <c r="AJ90">
        <f ca="1">IFERROR(DATEDIF(Raw_Data[[#This Row],[tanggal_pengajuan]],TODAY(),"m"),"N/A")</f>
        <v>6</v>
      </c>
      <c r="AK90" t="str">
        <f ca="1">IF(ISNUMBER(Raw_Data[[#This Row],[MOB]]),IF(Raw_Data[[#This Row],[MOB]]&lt;6,"0-5 bulan",IF(Raw_Data[[#This Row],[MOB]]&lt;12,"6-11 bulan",IF(Raw_Data[[#This Row],[MOB]]&lt;24,"12-23 bulan","24+ bulan"))),"N/A")</f>
        <v>6-11 bulan</v>
      </c>
    </row>
    <row r="91" spans="1:37" ht="14.25" customHeight="1" x14ac:dyDescent="0.45">
      <c r="A91" t="s">
        <v>383</v>
      </c>
      <c r="B91" s="64">
        <v>46127</v>
      </c>
      <c r="C91" s="1" t="str">
        <f t="shared" si="1"/>
        <v>April</v>
      </c>
      <c r="D91" t="s">
        <v>384</v>
      </c>
      <c r="E91" t="s">
        <v>385</v>
      </c>
      <c r="F91">
        <v>21</v>
      </c>
      <c r="G91" t="s">
        <v>40</v>
      </c>
      <c r="H91" t="s">
        <v>62</v>
      </c>
      <c r="I91" s="2">
        <v>2252000</v>
      </c>
      <c r="J91" s="3">
        <f>Raw_Data[[#This Row],[cicilan_per_bulan]]/Raw_Data[[#This Row],[penghasilan_bulanan]]</f>
        <v>0.3142095914742451</v>
      </c>
      <c r="K91" t="s">
        <v>109</v>
      </c>
      <c r="L91" t="s">
        <v>110</v>
      </c>
      <c r="M91" t="s">
        <v>44</v>
      </c>
      <c r="N91" t="s">
        <v>273</v>
      </c>
      <c r="O91" t="s">
        <v>274</v>
      </c>
      <c r="P91" s="2">
        <v>17435000</v>
      </c>
      <c r="Q91" s="2">
        <v>6974000</v>
      </c>
      <c r="R91" t="str">
        <f>IF(Raw_Data[[#This Row],[persen_dp]]&lt;15%,"Low",IF(Raw_Data[[#This Row],[persen_dp]]&gt;25%,"High","Medium"))</f>
        <v>High</v>
      </c>
      <c r="S91" s="3">
        <v>0.4</v>
      </c>
      <c r="T91">
        <v>18</v>
      </c>
      <c r="U91">
        <v>0.14499999999999999</v>
      </c>
      <c r="V91" s="2">
        <v>707600</v>
      </c>
      <c r="W91" s="2">
        <v>12736000</v>
      </c>
      <c r="X91" t="str">
        <f>IF(OR(Raw_Data[[#This Row],[status_pembayaran]]="Macet",Raw_Data[[#This Row],[status_pembayaran]]="Kurang Lancar"),"Non Performing Loan","Performing")</f>
        <v>Performing</v>
      </c>
      <c r="Y91" t="s">
        <v>47</v>
      </c>
      <c r="Z91">
        <v>0</v>
      </c>
      <c r="AA91">
        <v>0</v>
      </c>
      <c r="AB91">
        <v>1</v>
      </c>
      <c r="AC91" t="s">
        <v>58</v>
      </c>
      <c r="AD91">
        <f>IF(Raw_Data[[#This Row],[rasio]]&lt;0.2,1,IF(Raw_Data[[#This Row],[rasio]]&lt;0.3,2,IF(Raw_Data[[#This Row],[rasio]]&lt;0.4,3,4)))</f>
        <v>3</v>
      </c>
      <c r="AE91">
        <f>IF(Raw_Data[[#This Row],[kategori_dp]]="High",1,IF(Raw_Data[[#This Row],[kategori_dp]]="Medium",2,3))</f>
        <v>1</v>
      </c>
      <c r="AF91">
        <f>IF(Raw_Data[[#This Row],[tenor_bulan]]&lt;=24,1,IF(Raw_Data[[#This Row],[tenor_bulan]]&lt;=36,2,IF(Raw_Data[[#This Row],[tenor_bulan]]&lt;=48,3,4)))</f>
        <v>1</v>
      </c>
      <c r="AG91">
        <f>IF(Raw_Data[[#This Row],[jumlah_kali_telat]]=0,0,IF(Raw_Data[[#This Row],[jumlah_kali_telat]]&lt;=2,2,4))</f>
        <v>0</v>
      </c>
      <c r="AH91">
        <f>Raw_Data[[#This Row],[Skor_Rasio]]+Raw_Data[[#This Row],[Skor_DP]]+Raw_Data[[#This Row],[Skor_Tenor]]+Raw_Data[[#This Row],[Skor_Telat]]</f>
        <v>5</v>
      </c>
      <c r="AI91" t="str">
        <f>IF(Raw_Data[[#This Row],[Risk_Score]]&lt;=6,"Low Risk",IF(Raw_Data[[#This Row],[Risk_Score]]&lt;=8,"Medium Risk","High Risk"))</f>
        <v>Low Risk</v>
      </c>
      <c r="AJ91">
        <f ca="1">IFERROR(DATEDIF(Raw_Data[[#This Row],[tanggal_pengajuan]],TODAY(),"m"),"N/A")</f>
        <v>6</v>
      </c>
      <c r="AK91" t="str">
        <f ca="1">IF(ISNUMBER(Raw_Data[[#This Row],[MOB]]),IF(Raw_Data[[#This Row],[MOB]]&lt;6,"0-5 bulan",IF(Raw_Data[[#This Row],[MOB]]&lt;12,"6-11 bulan",IF(Raw_Data[[#This Row],[MOB]]&lt;24,"12-23 bulan","24+ bulan"))),"N/A")</f>
        <v>6-11 bulan</v>
      </c>
    </row>
    <row r="92" spans="1:37" ht="14.25" customHeight="1" x14ac:dyDescent="0.45">
      <c r="A92" t="s">
        <v>386</v>
      </c>
      <c r="B92" s="64">
        <v>46064</v>
      </c>
      <c r="C92" s="1" t="str">
        <f t="shared" si="1"/>
        <v>February</v>
      </c>
      <c r="D92" t="s">
        <v>387</v>
      </c>
      <c r="E92" t="s">
        <v>388</v>
      </c>
      <c r="F92">
        <v>23</v>
      </c>
      <c r="G92" t="s">
        <v>40</v>
      </c>
      <c r="H92" t="s">
        <v>152</v>
      </c>
      <c r="I92" s="2">
        <v>3621000</v>
      </c>
      <c r="J92" s="3">
        <f>Raw_Data[[#This Row],[cicilan_per_bulan]]/Raw_Data[[#This Row],[penghasilan_bulanan]]</f>
        <v>0.42176194421430546</v>
      </c>
      <c r="K92" t="s">
        <v>286</v>
      </c>
      <c r="L92" t="s">
        <v>154</v>
      </c>
      <c r="M92" t="s">
        <v>44</v>
      </c>
      <c r="N92" t="s">
        <v>163</v>
      </c>
      <c r="O92" t="s">
        <v>46</v>
      </c>
      <c r="P92" s="2">
        <v>30105000</v>
      </c>
      <c r="Q92" s="2">
        <v>7526000</v>
      </c>
      <c r="R92" t="str">
        <f>IF(Raw_Data[[#This Row],[persen_dp]]&lt;15%,"Low",IF(Raw_Data[[#This Row],[persen_dp]]&gt;25%,"High","Medium"))</f>
        <v>Medium</v>
      </c>
      <c r="S92" s="3">
        <v>0.25</v>
      </c>
      <c r="T92">
        <v>18</v>
      </c>
      <c r="U92">
        <v>0.14499999999999999</v>
      </c>
      <c r="V92" s="2">
        <v>1527200</v>
      </c>
      <c r="W92" s="2">
        <v>27490000</v>
      </c>
      <c r="X92" t="str">
        <f>IF(OR(Raw_Data[[#This Row],[status_pembayaran]]="Macet",Raw_Data[[#This Row],[status_pembayaran]]="Kurang Lancar"),"Non Performing Loan","Performing")</f>
        <v>Performing</v>
      </c>
      <c r="Y92" t="s">
        <v>47</v>
      </c>
      <c r="Z92">
        <v>0</v>
      </c>
      <c r="AA92">
        <v>0</v>
      </c>
      <c r="AB92">
        <v>1</v>
      </c>
      <c r="AD92">
        <f>IF(Raw_Data[[#This Row],[rasio]]&lt;0.2,1,IF(Raw_Data[[#This Row],[rasio]]&lt;0.3,2,IF(Raw_Data[[#This Row],[rasio]]&lt;0.4,3,4)))</f>
        <v>4</v>
      </c>
      <c r="AE92">
        <f>IF(Raw_Data[[#This Row],[kategori_dp]]="High",1,IF(Raw_Data[[#This Row],[kategori_dp]]="Medium",2,3))</f>
        <v>2</v>
      </c>
      <c r="AF92">
        <f>IF(Raw_Data[[#This Row],[tenor_bulan]]&lt;=24,1,IF(Raw_Data[[#This Row],[tenor_bulan]]&lt;=36,2,IF(Raw_Data[[#This Row],[tenor_bulan]]&lt;=48,3,4)))</f>
        <v>1</v>
      </c>
      <c r="AG92">
        <f>IF(Raw_Data[[#This Row],[jumlah_kali_telat]]=0,0,IF(Raw_Data[[#This Row],[jumlah_kali_telat]]&lt;=2,2,4))</f>
        <v>0</v>
      </c>
      <c r="AH92">
        <f>Raw_Data[[#This Row],[Skor_Rasio]]+Raw_Data[[#This Row],[Skor_DP]]+Raw_Data[[#This Row],[Skor_Tenor]]+Raw_Data[[#This Row],[Skor_Telat]]</f>
        <v>7</v>
      </c>
      <c r="AI92" t="str">
        <f>IF(Raw_Data[[#This Row],[Risk_Score]]&lt;=6,"Low Risk",IF(Raw_Data[[#This Row],[Risk_Score]]&lt;=8,"Medium Risk","High Risk"))</f>
        <v>Medium Risk</v>
      </c>
      <c r="AJ92">
        <f ca="1">IFERROR(DATEDIF(Raw_Data[[#This Row],[tanggal_pengajuan]],TODAY(),"m"),"N/A")</f>
        <v>8</v>
      </c>
      <c r="AK92" t="str">
        <f ca="1">IF(ISNUMBER(Raw_Data[[#This Row],[MOB]]),IF(Raw_Data[[#This Row],[MOB]]&lt;6,"0-5 bulan",IF(Raw_Data[[#This Row],[MOB]]&lt;12,"6-11 bulan",IF(Raw_Data[[#This Row],[MOB]]&lt;24,"12-23 bulan","24+ bulan"))),"N/A")</f>
        <v>6-11 bulan</v>
      </c>
    </row>
    <row r="93" spans="1:37" ht="14.25" customHeight="1" x14ac:dyDescent="0.45">
      <c r="A93" t="s">
        <v>389</v>
      </c>
      <c r="B93" s="64">
        <v>46099</v>
      </c>
      <c r="C93" s="1" t="str">
        <f t="shared" si="1"/>
        <v>March</v>
      </c>
      <c r="D93" t="s">
        <v>390</v>
      </c>
      <c r="E93" t="s">
        <v>391</v>
      </c>
      <c r="F93">
        <v>42</v>
      </c>
      <c r="G93" t="s">
        <v>51</v>
      </c>
      <c r="H93" t="s">
        <v>41</v>
      </c>
      <c r="I93" s="2">
        <v>6847000</v>
      </c>
      <c r="J93" s="3">
        <f>Raw_Data[[#This Row],[cicilan_per_bulan]]/Raw_Data[[#This Row],[penghasilan_bulanan]]</f>
        <v>9.0667445596611648E-2</v>
      </c>
      <c r="K93" t="s">
        <v>63</v>
      </c>
      <c r="L93" t="s">
        <v>64</v>
      </c>
      <c r="M93" t="s">
        <v>72</v>
      </c>
      <c r="N93" t="s">
        <v>97</v>
      </c>
      <c r="O93" t="s">
        <v>57</v>
      </c>
      <c r="P93" s="2">
        <v>17306000</v>
      </c>
      <c r="Q93" s="2">
        <v>1731000</v>
      </c>
      <c r="R93" t="str">
        <f>IF(Raw_Data[[#This Row],[persen_dp]]&lt;15%,"Low",IF(Raw_Data[[#This Row],[persen_dp]]&gt;25%,"High","Medium"))</f>
        <v>Low</v>
      </c>
      <c r="S93" s="3">
        <v>0.1</v>
      </c>
      <c r="T93">
        <v>36</v>
      </c>
      <c r="U93">
        <v>0.14499999999999999</v>
      </c>
      <c r="V93" s="2">
        <v>620800</v>
      </c>
      <c r="W93" s="2">
        <v>22350000</v>
      </c>
      <c r="X93" t="str">
        <f>IF(OR(Raw_Data[[#This Row],[status_pembayaran]]="Macet",Raw_Data[[#This Row],[status_pembayaran]]="Kurang Lancar"),"Non Performing Loan","Performing")</f>
        <v>Performing</v>
      </c>
      <c r="Y93" t="s">
        <v>47</v>
      </c>
      <c r="Z93">
        <v>0</v>
      </c>
      <c r="AA93">
        <v>0</v>
      </c>
      <c r="AB93">
        <v>1</v>
      </c>
      <c r="AC93" t="s">
        <v>137</v>
      </c>
      <c r="AD93">
        <f>IF(Raw_Data[[#This Row],[rasio]]&lt;0.2,1,IF(Raw_Data[[#This Row],[rasio]]&lt;0.3,2,IF(Raw_Data[[#This Row],[rasio]]&lt;0.4,3,4)))</f>
        <v>1</v>
      </c>
      <c r="AE93">
        <f>IF(Raw_Data[[#This Row],[kategori_dp]]="High",1,IF(Raw_Data[[#This Row],[kategori_dp]]="Medium",2,3))</f>
        <v>3</v>
      </c>
      <c r="AF93">
        <f>IF(Raw_Data[[#This Row],[tenor_bulan]]&lt;=24,1,IF(Raw_Data[[#This Row],[tenor_bulan]]&lt;=36,2,IF(Raw_Data[[#This Row],[tenor_bulan]]&lt;=48,3,4)))</f>
        <v>2</v>
      </c>
      <c r="AG93">
        <f>IF(Raw_Data[[#This Row],[jumlah_kali_telat]]=0,0,IF(Raw_Data[[#This Row],[jumlah_kali_telat]]&lt;=2,2,4))</f>
        <v>0</v>
      </c>
      <c r="AH93">
        <f>Raw_Data[[#This Row],[Skor_Rasio]]+Raw_Data[[#This Row],[Skor_DP]]+Raw_Data[[#This Row],[Skor_Tenor]]+Raw_Data[[#This Row],[Skor_Telat]]</f>
        <v>6</v>
      </c>
      <c r="AI93" t="str">
        <f>IF(Raw_Data[[#This Row],[Risk_Score]]&lt;=6,"Low Risk",IF(Raw_Data[[#This Row],[Risk_Score]]&lt;=8,"Medium Risk","High Risk"))</f>
        <v>Low Risk</v>
      </c>
      <c r="AJ93">
        <f ca="1">IFERROR(DATEDIF(Raw_Data[[#This Row],[tanggal_pengajuan]],TODAY(),"m"),"N/A")</f>
        <v>7</v>
      </c>
      <c r="AK93" t="str">
        <f ca="1">IF(ISNUMBER(Raw_Data[[#This Row],[MOB]]),IF(Raw_Data[[#This Row],[MOB]]&lt;6,"0-5 bulan",IF(Raw_Data[[#This Row],[MOB]]&lt;12,"6-11 bulan",IF(Raw_Data[[#This Row],[MOB]]&lt;24,"12-23 bulan","24+ bulan"))),"N/A")</f>
        <v>6-11 bulan</v>
      </c>
    </row>
    <row r="94" spans="1:37" ht="14.25" customHeight="1" x14ac:dyDescent="0.45">
      <c r="A94" t="s">
        <v>392</v>
      </c>
      <c r="B94" s="64">
        <v>46058</v>
      </c>
      <c r="C94" s="1" t="str">
        <f t="shared" si="1"/>
        <v>February</v>
      </c>
      <c r="D94" t="s">
        <v>393</v>
      </c>
      <c r="E94" t="s">
        <v>394</v>
      </c>
      <c r="F94">
        <v>27</v>
      </c>
      <c r="G94" t="s">
        <v>40</v>
      </c>
      <c r="H94" t="s">
        <v>176</v>
      </c>
      <c r="I94" s="2">
        <v>6466000</v>
      </c>
      <c r="J94" s="3">
        <f>Raw_Data[[#This Row],[cicilan_per_bulan]]/Raw_Data[[#This Row],[penghasilan_bulanan]]</f>
        <v>0.26625425301577482</v>
      </c>
      <c r="K94" t="s">
        <v>114</v>
      </c>
      <c r="L94" t="s">
        <v>115</v>
      </c>
      <c r="M94" t="s">
        <v>55</v>
      </c>
      <c r="N94" t="s">
        <v>395</v>
      </c>
      <c r="O94" t="s">
        <v>396</v>
      </c>
      <c r="P94" s="2">
        <v>61701000</v>
      </c>
      <c r="Q94" s="2">
        <v>18510000</v>
      </c>
      <c r="R94" t="str">
        <f>IF(Raw_Data[[#This Row],[persen_dp]]&lt;15%,"Low",IF(Raw_Data[[#This Row],[persen_dp]]&gt;25%,"High","Medium"))</f>
        <v>High</v>
      </c>
      <c r="S94" s="3">
        <v>0.3</v>
      </c>
      <c r="T94">
        <v>36</v>
      </c>
      <c r="U94">
        <v>0.14499999999999999</v>
      </c>
      <c r="V94" s="2">
        <v>1721600</v>
      </c>
      <c r="W94" s="2">
        <v>61979000</v>
      </c>
      <c r="X94" t="str">
        <f>IF(OR(Raw_Data[[#This Row],[status_pembayaran]]="Macet",Raw_Data[[#This Row],[status_pembayaran]]="Kurang Lancar"),"Non Performing Loan","Performing")</f>
        <v>Performing</v>
      </c>
      <c r="Y94" t="s">
        <v>47</v>
      </c>
      <c r="Z94">
        <v>0</v>
      </c>
      <c r="AA94">
        <v>0</v>
      </c>
      <c r="AB94">
        <v>1</v>
      </c>
      <c r="AC94" t="s">
        <v>74</v>
      </c>
      <c r="AD94">
        <f>IF(Raw_Data[[#This Row],[rasio]]&lt;0.2,1,IF(Raw_Data[[#This Row],[rasio]]&lt;0.3,2,IF(Raw_Data[[#This Row],[rasio]]&lt;0.4,3,4)))</f>
        <v>2</v>
      </c>
      <c r="AE94">
        <f>IF(Raw_Data[[#This Row],[kategori_dp]]="High",1,IF(Raw_Data[[#This Row],[kategori_dp]]="Medium",2,3))</f>
        <v>1</v>
      </c>
      <c r="AF94">
        <f>IF(Raw_Data[[#This Row],[tenor_bulan]]&lt;=24,1,IF(Raw_Data[[#This Row],[tenor_bulan]]&lt;=36,2,IF(Raw_Data[[#This Row],[tenor_bulan]]&lt;=48,3,4)))</f>
        <v>2</v>
      </c>
      <c r="AG94">
        <f>IF(Raw_Data[[#This Row],[jumlah_kali_telat]]=0,0,IF(Raw_Data[[#This Row],[jumlah_kali_telat]]&lt;=2,2,4))</f>
        <v>0</v>
      </c>
      <c r="AH94">
        <f>Raw_Data[[#This Row],[Skor_Rasio]]+Raw_Data[[#This Row],[Skor_DP]]+Raw_Data[[#This Row],[Skor_Tenor]]+Raw_Data[[#This Row],[Skor_Telat]]</f>
        <v>5</v>
      </c>
      <c r="AI94" t="str">
        <f>IF(Raw_Data[[#This Row],[Risk_Score]]&lt;=6,"Low Risk",IF(Raw_Data[[#This Row],[Risk_Score]]&lt;=8,"Medium Risk","High Risk"))</f>
        <v>Low Risk</v>
      </c>
      <c r="AJ94">
        <f ca="1">IFERROR(DATEDIF(Raw_Data[[#This Row],[tanggal_pengajuan]],TODAY(),"m"),"N/A")</f>
        <v>8</v>
      </c>
      <c r="AK94" t="str">
        <f ca="1">IF(ISNUMBER(Raw_Data[[#This Row],[MOB]]),IF(Raw_Data[[#This Row],[MOB]]&lt;6,"0-5 bulan",IF(Raw_Data[[#This Row],[MOB]]&lt;12,"6-11 bulan",IF(Raw_Data[[#This Row],[MOB]]&lt;24,"12-23 bulan","24+ bulan"))),"N/A")</f>
        <v>6-11 bulan</v>
      </c>
    </row>
    <row r="95" spans="1:37" ht="14.25" customHeight="1" x14ac:dyDescent="0.45">
      <c r="A95" t="s">
        <v>397</v>
      </c>
      <c r="B95" s="64">
        <v>46065</v>
      </c>
      <c r="C95" s="1" t="str">
        <f t="shared" si="1"/>
        <v>February</v>
      </c>
      <c r="D95" t="s">
        <v>329</v>
      </c>
      <c r="E95" t="s">
        <v>398</v>
      </c>
      <c r="F95">
        <v>37</v>
      </c>
      <c r="G95" t="s">
        <v>40</v>
      </c>
      <c r="H95" t="s">
        <v>62</v>
      </c>
      <c r="I95" s="2">
        <v>1622000</v>
      </c>
      <c r="J95" s="3">
        <f>Raw_Data[[#This Row],[cicilan_per_bulan]]/Raw_Data[[#This Row],[penghasilan_bulanan]]</f>
        <v>2.3278668310727495</v>
      </c>
      <c r="K95" t="s">
        <v>102</v>
      </c>
      <c r="L95" t="s">
        <v>103</v>
      </c>
      <c r="M95" t="s">
        <v>55</v>
      </c>
      <c r="N95" t="s">
        <v>221</v>
      </c>
      <c r="O95" t="s">
        <v>159</v>
      </c>
      <c r="P95" s="2">
        <v>43969000</v>
      </c>
      <c r="Q95" s="2">
        <v>4397000</v>
      </c>
      <c r="R95" t="str">
        <f>IF(Raw_Data[[#This Row],[persen_dp]]&lt;15%,"Low",IF(Raw_Data[[#This Row],[persen_dp]]&gt;25%,"High","Medium"))</f>
        <v>Low</v>
      </c>
      <c r="S95" s="3">
        <v>0.1</v>
      </c>
      <c r="T95">
        <v>12</v>
      </c>
      <c r="U95">
        <v>0.14499999999999999</v>
      </c>
      <c r="V95" s="2">
        <v>3775800</v>
      </c>
      <c r="W95" s="2">
        <v>45310000</v>
      </c>
      <c r="X95" t="str">
        <f>IF(OR(Raw_Data[[#This Row],[status_pembayaran]]="Macet",Raw_Data[[#This Row],[status_pembayaran]]="Kurang Lancar"),"Non Performing Loan","Performing")</f>
        <v>Performing</v>
      </c>
      <c r="Y95" t="s">
        <v>47</v>
      </c>
      <c r="Z95">
        <v>0</v>
      </c>
      <c r="AA95">
        <v>0</v>
      </c>
      <c r="AB95">
        <v>1</v>
      </c>
      <c r="AC95" t="s">
        <v>104</v>
      </c>
      <c r="AD95">
        <f>IF(Raw_Data[[#This Row],[rasio]]&lt;0.2,1,IF(Raw_Data[[#This Row],[rasio]]&lt;0.3,2,IF(Raw_Data[[#This Row],[rasio]]&lt;0.4,3,4)))</f>
        <v>4</v>
      </c>
      <c r="AE95">
        <f>IF(Raw_Data[[#This Row],[kategori_dp]]="High",1,IF(Raw_Data[[#This Row],[kategori_dp]]="Medium",2,3))</f>
        <v>3</v>
      </c>
      <c r="AF95">
        <f>IF(Raw_Data[[#This Row],[tenor_bulan]]&lt;=24,1,IF(Raw_Data[[#This Row],[tenor_bulan]]&lt;=36,2,IF(Raw_Data[[#This Row],[tenor_bulan]]&lt;=48,3,4)))</f>
        <v>1</v>
      </c>
      <c r="AG95">
        <f>IF(Raw_Data[[#This Row],[jumlah_kali_telat]]=0,0,IF(Raw_Data[[#This Row],[jumlah_kali_telat]]&lt;=2,2,4))</f>
        <v>0</v>
      </c>
      <c r="AH95">
        <f>Raw_Data[[#This Row],[Skor_Rasio]]+Raw_Data[[#This Row],[Skor_DP]]+Raw_Data[[#This Row],[Skor_Tenor]]+Raw_Data[[#This Row],[Skor_Telat]]</f>
        <v>8</v>
      </c>
      <c r="AI95" t="str">
        <f>IF(Raw_Data[[#This Row],[Risk_Score]]&lt;=6,"Low Risk",IF(Raw_Data[[#This Row],[Risk_Score]]&lt;=8,"Medium Risk","High Risk"))</f>
        <v>Medium Risk</v>
      </c>
      <c r="AJ95">
        <f ca="1">IFERROR(DATEDIF(Raw_Data[[#This Row],[tanggal_pengajuan]],TODAY(),"m"),"N/A")</f>
        <v>8</v>
      </c>
      <c r="AK95" t="str">
        <f ca="1">IF(ISNUMBER(Raw_Data[[#This Row],[MOB]]),IF(Raw_Data[[#This Row],[MOB]]&lt;6,"0-5 bulan",IF(Raw_Data[[#This Row],[MOB]]&lt;12,"6-11 bulan",IF(Raw_Data[[#This Row],[MOB]]&lt;24,"12-23 bulan","24+ bulan"))),"N/A")</f>
        <v>6-11 bulan</v>
      </c>
    </row>
    <row r="96" spans="1:37" ht="14.25" customHeight="1" x14ac:dyDescent="0.45">
      <c r="A96" t="s">
        <v>399</v>
      </c>
      <c r="B96" s="64">
        <v>46074</v>
      </c>
      <c r="C96" s="1" t="str">
        <f t="shared" si="1"/>
        <v>February</v>
      </c>
      <c r="D96" t="s">
        <v>400</v>
      </c>
      <c r="E96" t="s">
        <v>401</v>
      </c>
      <c r="F96">
        <v>25</v>
      </c>
      <c r="G96" t="s">
        <v>40</v>
      </c>
      <c r="H96" t="s">
        <v>90</v>
      </c>
      <c r="I96" s="2">
        <v>7299000</v>
      </c>
      <c r="J96" s="3">
        <f>Raw_Data[[#This Row],[cicilan_per_bulan]]/Raw_Data[[#This Row],[penghasilan_bulanan]]</f>
        <v>0.21737224277298259</v>
      </c>
      <c r="K96" t="s">
        <v>127</v>
      </c>
      <c r="L96" t="s">
        <v>128</v>
      </c>
      <c r="M96" t="s">
        <v>55</v>
      </c>
      <c r="N96" t="s">
        <v>56</v>
      </c>
      <c r="O96" t="s">
        <v>57</v>
      </c>
      <c r="P96" s="2">
        <v>18475000</v>
      </c>
      <c r="Q96" s="2">
        <v>1847000</v>
      </c>
      <c r="R96" t="str">
        <f>IF(Raw_Data[[#This Row],[persen_dp]]&lt;15%,"Low",IF(Raw_Data[[#This Row],[persen_dp]]&gt;25%,"High","Medium"))</f>
        <v>Low</v>
      </c>
      <c r="S96" s="3">
        <v>0.1</v>
      </c>
      <c r="T96">
        <v>12</v>
      </c>
      <c r="U96">
        <v>0.14499999999999999</v>
      </c>
      <c r="V96" s="2">
        <v>1586600</v>
      </c>
      <c r="W96" s="2">
        <v>19039000</v>
      </c>
      <c r="X96" t="str">
        <f>IF(OR(Raw_Data[[#This Row],[status_pembayaran]]="Macet",Raw_Data[[#This Row],[status_pembayaran]]="Kurang Lancar"),"Non Performing Loan","Performing")</f>
        <v>Performing</v>
      </c>
      <c r="Y96" t="s">
        <v>47</v>
      </c>
      <c r="Z96">
        <v>0</v>
      </c>
      <c r="AA96">
        <v>0</v>
      </c>
      <c r="AB96">
        <v>1</v>
      </c>
      <c r="AD96">
        <f>IF(Raw_Data[[#This Row],[rasio]]&lt;0.2,1,IF(Raw_Data[[#This Row],[rasio]]&lt;0.3,2,IF(Raw_Data[[#This Row],[rasio]]&lt;0.4,3,4)))</f>
        <v>2</v>
      </c>
      <c r="AE96">
        <f>IF(Raw_Data[[#This Row],[kategori_dp]]="High",1,IF(Raw_Data[[#This Row],[kategori_dp]]="Medium",2,3))</f>
        <v>3</v>
      </c>
      <c r="AF96">
        <f>IF(Raw_Data[[#This Row],[tenor_bulan]]&lt;=24,1,IF(Raw_Data[[#This Row],[tenor_bulan]]&lt;=36,2,IF(Raw_Data[[#This Row],[tenor_bulan]]&lt;=48,3,4)))</f>
        <v>1</v>
      </c>
      <c r="AG96">
        <f>IF(Raw_Data[[#This Row],[jumlah_kali_telat]]=0,0,IF(Raw_Data[[#This Row],[jumlah_kali_telat]]&lt;=2,2,4))</f>
        <v>0</v>
      </c>
      <c r="AH96">
        <f>Raw_Data[[#This Row],[Skor_Rasio]]+Raw_Data[[#This Row],[Skor_DP]]+Raw_Data[[#This Row],[Skor_Tenor]]+Raw_Data[[#This Row],[Skor_Telat]]</f>
        <v>6</v>
      </c>
      <c r="AI96" t="str">
        <f>IF(Raw_Data[[#This Row],[Risk_Score]]&lt;=6,"Low Risk",IF(Raw_Data[[#This Row],[Risk_Score]]&lt;=8,"Medium Risk","High Risk"))</f>
        <v>Low Risk</v>
      </c>
      <c r="AJ96">
        <f ca="1">IFERROR(DATEDIF(Raw_Data[[#This Row],[tanggal_pengajuan]],TODAY(),"m"),"N/A")</f>
        <v>8</v>
      </c>
      <c r="AK96" t="str">
        <f ca="1">IF(ISNUMBER(Raw_Data[[#This Row],[MOB]]),IF(Raw_Data[[#This Row],[MOB]]&lt;6,"0-5 bulan",IF(Raw_Data[[#This Row],[MOB]]&lt;12,"6-11 bulan",IF(Raw_Data[[#This Row],[MOB]]&lt;24,"12-23 bulan","24+ bulan"))),"N/A")</f>
        <v>6-11 bulan</v>
      </c>
    </row>
    <row r="97" spans="1:37" ht="14.25" customHeight="1" x14ac:dyDescent="0.45">
      <c r="A97" t="s">
        <v>402</v>
      </c>
      <c r="B97" s="64">
        <v>46041</v>
      </c>
      <c r="C97" s="1" t="str">
        <f t="shared" si="1"/>
        <v>January</v>
      </c>
      <c r="D97" t="s">
        <v>403</v>
      </c>
      <c r="E97" t="s">
        <v>404</v>
      </c>
      <c r="F97">
        <v>41</v>
      </c>
      <c r="G97" t="s">
        <v>40</v>
      </c>
      <c r="H97" t="s">
        <v>176</v>
      </c>
      <c r="I97" s="2">
        <v>4411000</v>
      </c>
      <c r="J97" s="3">
        <f>Raw_Data[[#This Row],[cicilan_per_bulan]]/Raw_Data[[#This Row],[penghasilan_bulanan]]</f>
        <v>0.19353888007254591</v>
      </c>
      <c r="K97" t="s">
        <v>205</v>
      </c>
      <c r="L97" t="s">
        <v>110</v>
      </c>
      <c r="M97" t="s">
        <v>44</v>
      </c>
      <c r="N97" t="s">
        <v>184</v>
      </c>
      <c r="O97" t="s">
        <v>122</v>
      </c>
      <c r="P97" s="2">
        <v>37116000</v>
      </c>
      <c r="Q97" s="2">
        <v>7423000</v>
      </c>
      <c r="R97" t="str">
        <f>IF(Raw_Data[[#This Row],[persen_dp]]&lt;15%,"Low",IF(Raw_Data[[#This Row],[persen_dp]]&gt;25%,"High","Medium"))</f>
        <v>Medium</v>
      </c>
      <c r="S97" s="3">
        <v>0.2</v>
      </c>
      <c r="T97">
        <v>60</v>
      </c>
      <c r="U97">
        <v>0.14499999999999999</v>
      </c>
      <c r="V97" s="2">
        <v>853700</v>
      </c>
      <c r="W97" s="2">
        <v>51220000</v>
      </c>
      <c r="X97" t="str">
        <f>IF(OR(Raw_Data[[#This Row],[status_pembayaran]]="Macet",Raw_Data[[#This Row],[status_pembayaran]]="Kurang Lancar"),"Non Performing Loan","Performing")</f>
        <v>Performing</v>
      </c>
      <c r="Y97" t="s">
        <v>47</v>
      </c>
      <c r="Z97">
        <v>0</v>
      </c>
      <c r="AA97">
        <v>0</v>
      </c>
      <c r="AB97">
        <v>1</v>
      </c>
      <c r="AD97">
        <f>IF(Raw_Data[[#This Row],[rasio]]&lt;0.2,1,IF(Raw_Data[[#This Row],[rasio]]&lt;0.3,2,IF(Raw_Data[[#This Row],[rasio]]&lt;0.4,3,4)))</f>
        <v>1</v>
      </c>
      <c r="AE97">
        <f>IF(Raw_Data[[#This Row],[kategori_dp]]="High",1,IF(Raw_Data[[#This Row],[kategori_dp]]="Medium",2,3))</f>
        <v>2</v>
      </c>
      <c r="AF97">
        <f>IF(Raw_Data[[#This Row],[tenor_bulan]]&lt;=24,1,IF(Raw_Data[[#This Row],[tenor_bulan]]&lt;=36,2,IF(Raw_Data[[#This Row],[tenor_bulan]]&lt;=48,3,4)))</f>
        <v>4</v>
      </c>
      <c r="AG97">
        <f>IF(Raw_Data[[#This Row],[jumlah_kali_telat]]=0,0,IF(Raw_Data[[#This Row],[jumlah_kali_telat]]&lt;=2,2,4))</f>
        <v>0</v>
      </c>
      <c r="AH97">
        <f>Raw_Data[[#This Row],[Skor_Rasio]]+Raw_Data[[#This Row],[Skor_DP]]+Raw_Data[[#This Row],[Skor_Tenor]]+Raw_Data[[#This Row],[Skor_Telat]]</f>
        <v>7</v>
      </c>
      <c r="AI97" t="str">
        <f>IF(Raw_Data[[#This Row],[Risk_Score]]&lt;=6,"Low Risk",IF(Raw_Data[[#This Row],[Risk_Score]]&lt;=8,"Medium Risk","High Risk"))</f>
        <v>Medium Risk</v>
      </c>
      <c r="AJ97">
        <f ca="1">IFERROR(DATEDIF(Raw_Data[[#This Row],[tanggal_pengajuan]],TODAY(),"m"),"N/A")</f>
        <v>9</v>
      </c>
      <c r="AK97" t="str">
        <f ca="1">IF(ISNUMBER(Raw_Data[[#This Row],[MOB]]),IF(Raw_Data[[#This Row],[MOB]]&lt;6,"0-5 bulan",IF(Raw_Data[[#This Row],[MOB]]&lt;12,"6-11 bulan",IF(Raw_Data[[#This Row],[MOB]]&lt;24,"12-23 bulan","24+ bulan"))),"N/A")</f>
        <v>6-11 bulan</v>
      </c>
    </row>
    <row r="98" spans="1:37" ht="14.25" customHeight="1" x14ac:dyDescent="0.45">
      <c r="A98" t="s">
        <v>405</v>
      </c>
      <c r="B98" s="64">
        <v>46068</v>
      </c>
      <c r="C98" s="1" t="str">
        <f t="shared" si="1"/>
        <v>February</v>
      </c>
      <c r="D98" t="s">
        <v>406</v>
      </c>
      <c r="E98" t="s">
        <v>407</v>
      </c>
      <c r="F98">
        <v>38</v>
      </c>
      <c r="G98" t="s">
        <v>40</v>
      </c>
      <c r="H98" t="s">
        <v>126</v>
      </c>
      <c r="I98" s="2">
        <v>4296000</v>
      </c>
      <c r="J98" s="3">
        <f>Raw_Data[[#This Row],[cicilan_per_bulan]]/Raw_Data[[#This Row],[penghasilan_bulanan]]</f>
        <v>0.65418994413407816</v>
      </c>
      <c r="K98" t="s">
        <v>114</v>
      </c>
      <c r="L98" t="s">
        <v>115</v>
      </c>
      <c r="M98" t="s">
        <v>55</v>
      </c>
      <c r="N98" t="s">
        <v>121</v>
      </c>
      <c r="O98" t="s">
        <v>122</v>
      </c>
      <c r="P98" s="2">
        <v>34652000</v>
      </c>
      <c r="Q98" s="2">
        <v>5198000</v>
      </c>
      <c r="R98" t="str">
        <f>IF(Raw_Data[[#This Row],[persen_dp]]&lt;15%,"Low",IF(Raw_Data[[#This Row],[persen_dp]]&gt;25%,"High","Medium"))</f>
        <v>Medium</v>
      </c>
      <c r="S98" s="3">
        <v>0.15</v>
      </c>
      <c r="T98">
        <v>12</v>
      </c>
      <c r="U98">
        <v>0.14499999999999999</v>
      </c>
      <c r="V98" s="2">
        <v>2810400</v>
      </c>
      <c r="W98" s="2">
        <v>33724000</v>
      </c>
      <c r="X98" t="str">
        <f>IF(OR(Raw_Data[[#This Row],[status_pembayaran]]="Macet",Raw_Data[[#This Row],[status_pembayaran]]="Kurang Lancar"),"Non Performing Loan","Performing")</f>
        <v>Performing</v>
      </c>
      <c r="Y98" t="s">
        <v>47</v>
      </c>
      <c r="Z98">
        <v>0</v>
      </c>
      <c r="AA98">
        <v>0</v>
      </c>
      <c r="AB98">
        <v>1</v>
      </c>
      <c r="AC98" t="s">
        <v>58</v>
      </c>
      <c r="AD98">
        <f>IF(Raw_Data[[#This Row],[rasio]]&lt;0.2,1,IF(Raw_Data[[#This Row],[rasio]]&lt;0.3,2,IF(Raw_Data[[#This Row],[rasio]]&lt;0.4,3,4)))</f>
        <v>4</v>
      </c>
      <c r="AE98">
        <f>IF(Raw_Data[[#This Row],[kategori_dp]]="High",1,IF(Raw_Data[[#This Row],[kategori_dp]]="Medium",2,3))</f>
        <v>2</v>
      </c>
      <c r="AF98">
        <f>IF(Raw_Data[[#This Row],[tenor_bulan]]&lt;=24,1,IF(Raw_Data[[#This Row],[tenor_bulan]]&lt;=36,2,IF(Raw_Data[[#This Row],[tenor_bulan]]&lt;=48,3,4)))</f>
        <v>1</v>
      </c>
      <c r="AG98">
        <f>IF(Raw_Data[[#This Row],[jumlah_kali_telat]]=0,0,IF(Raw_Data[[#This Row],[jumlah_kali_telat]]&lt;=2,2,4))</f>
        <v>0</v>
      </c>
      <c r="AH98">
        <f>Raw_Data[[#This Row],[Skor_Rasio]]+Raw_Data[[#This Row],[Skor_DP]]+Raw_Data[[#This Row],[Skor_Tenor]]+Raw_Data[[#This Row],[Skor_Telat]]</f>
        <v>7</v>
      </c>
      <c r="AI98" t="str">
        <f>IF(Raw_Data[[#This Row],[Risk_Score]]&lt;=6,"Low Risk",IF(Raw_Data[[#This Row],[Risk_Score]]&lt;=8,"Medium Risk","High Risk"))</f>
        <v>Medium Risk</v>
      </c>
      <c r="AJ98">
        <f ca="1">IFERROR(DATEDIF(Raw_Data[[#This Row],[tanggal_pengajuan]],TODAY(),"m"),"N/A")</f>
        <v>8</v>
      </c>
      <c r="AK98" t="str">
        <f ca="1">IF(ISNUMBER(Raw_Data[[#This Row],[MOB]]),IF(Raw_Data[[#This Row],[MOB]]&lt;6,"0-5 bulan",IF(Raw_Data[[#This Row],[MOB]]&lt;12,"6-11 bulan",IF(Raw_Data[[#This Row],[MOB]]&lt;24,"12-23 bulan","24+ bulan"))),"N/A")</f>
        <v>6-11 bulan</v>
      </c>
    </row>
    <row r="99" spans="1:37" ht="14.25" customHeight="1" x14ac:dyDescent="0.45">
      <c r="A99" t="s">
        <v>408</v>
      </c>
      <c r="B99" s="64">
        <v>46158</v>
      </c>
      <c r="C99" s="1" t="str">
        <f t="shared" si="1"/>
        <v>May</v>
      </c>
      <c r="D99" t="s">
        <v>409</v>
      </c>
      <c r="E99" t="s">
        <v>410</v>
      </c>
      <c r="F99">
        <v>28</v>
      </c>
      <c r="G99" t="s">
        <v>40</v>
      </c>
      <c r="H99" t="s">
        <v>41</v>
      </c>
      <c r="I99" s="2">
        <v>5511000</v>
      </c>
      <c r="J99" s="3">
        <f>Raw_Data[[#This Row],[cicilan_per_bulan]]/Raw_Data[[#This Row],[penghasilan_bulanan]]</f>
        <v>0.13792415169660679</v>
      </c>
      <c r="K99" t="s">
        <v>114</v>
      </c>
      <c r="L99" t="s">
        <v>115</v>
      </c>
      <c r="M99" t="s">
        <v>44</v>
      </c>
      <c r="N99" t="s">
        <v>45</v>
      </c>
      <c r="O99" t="s">
        <v>46</v>
      </c>
      <c r="P99" s="2">
        <v>25659000</v>
      </c>
      <c r="Q99" s="2">
        <v>2566000</v>
      </c>
      <c r="R99" t="str">
        <f>IF(Raw_Data[[#This Row],[persen_dp]]&lt;15%,"Low",IF(Raw_Data[[#This Row],[persen_dp]]&gt;25%,"High","Medium"))</f>
        <v>Low</v>
      </c>
      <c r="S99" s="3">
        <v>0.1</v>
      </c>
      <c r="T99">
        <v>48</v>
      </c>
      <c r="U99">
        <v>0.14499999999999999</v>
      </c>
      <c r="V99" s="2">
        <v>760100</v>
      </c>
      <c r="W99" s="2">
        <v>36486000</v>
      </c>
      <c r="X99" t="str">
        <f>IF(OR(Raw_Data[[#This Row],[status_pembayaran]]="Macet",Raw_Data[[#This Row],[status_pembayaran]]="Kurang Lancar"),"Non Performing Loan","Performing")</f>
        <v>Performing</v>
      </c>
      <c r="Y99" t="s">
        <v>47</v>
      </c>
      <c r="Z99">
        <v>0</v>
      </c>
      <c r="AA99">
        <v>0</v>
      </c>
      <c r="AB99">
        <v>1</v>
      </c>
      <c r="AD99">
        <f>IF(Raw_Data[[#This Row],[rasio]]&lt;0.2,1,IF(Raw_Data[[#This Row],[rasio]]&lt;0.3,2,IF(Raw_Data[[#This Row],[rasio]]&lt;0.4,3,4)))</f>
        <v>1</v>
      </c>
      <c r="AE99">
        <f>IF(Raw_Data[[#This Row],[kategori_dp]]="High",1,IF(Raw_Data[[#This Row],[kategori_dp]]="Medium",2,3))</f>
        <v>3</v>
      </c>
      <c r="AF99">
        <f>IF(Raw_Data[[#This Row],[tenor_bulan]]&lt;=24,1,IF(Raw_Data[[#This Row],[tenor_bulan]]&lt;=36,2,IF(Raw_Data[[#This Row],[tenor_bulan]]&lt;=48,3,4)))</f>
        <v>3</v>
      </c>
      <c r="AG99">
        <f>IF(Raw_Data[[#This Row],[jumlah_kali_telat]]=0,0,IF(Raw_Data[[#This Row],[jumlah_kali_telat]]&lt;=2,2,4))</f>
        <v>0</v>
      </c>
      <c r="AH99">
        <f>Raw_Data[[#This Row],[Skor_Rasio]]+Raw_Data[[#This Row],[Skor_DP]]+Raw_Data[[#This Row],[Skor_Tenor]]+Raw_Data[[#This Row],[Skor_Telat]]</f>
        <v>7</v>
      </c>
      <c r="AI99" t="str">
        <f>IF(Raw_Data[[#This Row],[Risk_Score]]&lt;=6,"Low Risk",IF(Raw_Data[[#This Row],[Risk_Score]]&lt;=8,"Medium Risk","High Risk"))</f>
        <v>Medium Risk</v>
      </c>
      <c r="AJ99">
        <f ca="1">IFERROR(DATEDIF(Raw_Data[[#This Row],[tanggal_pengajuan]],TODAY(),"m"),"N/A")</f>
        <v>5</v>
      </c>
      <c r="AK99" t="str">
        <f ca="1">IF(ISNUMBER(Raw_Data[[#This Row],[MOB]]),IF(Raw_Data[[#This Row],[MOB]]&lt;6,"0-5 bulan",IF(Raw_Data[[#This Row],[MOB]]&lt;12,"6-11 bulan",IF(Raw_Data[[#This Row],[MOB]]&lt;24,"12-23 bulan","24+ bulan"))),"N/A")</f>
        <v>0-5 bulan</v>
      </c>
    </row>
    <row r="100" spans="1:37" ht="14.25" customHeight="1" x14ac:dyDescent="0.45">
      <c r="A100" t="s">
        <v>411</v>
      </c>
      <c r="B100" s="64">
        <v>46075</v>
      </c>
      <c r="C100" s="1" t="str">
        <f t="shared" si="1"/>
        <v>February</v>
      </c>
      <c r="D100" t="s">
        <v>412</v>
      </c>
      <c r="E100" t="s">
        <v>413</v>
      </c>
      <c r="F100">
        <v>21</v>
      </c>
      <c r="G100" t="s">
        <v>51</v>
      </c>
      <c r="H100" t="s">
        <v>90</v>
      </c>
      <c r="I100" s="2">
        <v>7430000</v>
      </c>
      <c r="J100" s="3">
        <f>Raw_Data[[#This Row],[cicilan_per_bulan]]/Raw_Data[[#This Row],[penghasilan_bulanan]]</f>
        <v>0.12656796769851952</v>
      </c>
      <c r="K100" t="s">
        <v>42</v>
      </c>
      <c r="L100" t="s">
        <v>43</v>
      </c>
      <c r="M100" t="s">
        <v>44</v>
      </c>
      <c r="N100" t="s">
        <v>171</v>
      </c>
      <c r="O100" t="s">
        <v>172</v>
      </c>
      <c r="P100" s="2">
        <v>43611000</v>
      </c>
      <c r="Q100" s="2">
        <v>10903000</v>
      </c>
      <c r="R100" t="str">
        <f>IF(Raw_Data[[#This Row],[persen_dp]]&lt;15%,"Low",IF(Raw_Data[[#This Row],[persen_dp]]&gt;25%,"High","Medium"))</f>
        <v>Medium</v>
      </c>
      <c r="S100" s="3">
        <v>0.25</v>
      </c>
      <c r="T100">
        <v>60</v>
      </c>
      <c r="U100">
        <v>0.14499999999999999</v>
      </c>
      <c r="V100" s="2">
        <v>940400</v>
      </c>
      <c r="W100" s="2">
        <v>56422000</v>
      </c>
      <c r="X100" t="str">
        <f>IF(OR(Raw_Data[[#This Row],[status_pembayaran]]="Macet",Raw_Data[[#This Row],[status_pembayaran]]="Kurang Lancar"),"Non Performing Loan","Performing")</f>
        <v>Performing</v>
      </c>
      <c r="Y100" t="s">
        <v>47</v>
      </c>
      <c r="Z100">
        <v>0</v>
      </c>
      <c r="AA100">
        <v>0</v>
      </c>
      <c r="AB100">
        <v>1</v>
      </c>
      <c r="AD100">
        <f>IF(Raw_Data[[#This Row],[rasio]]&lt;0.2,1,IF(Raw_Data[[#This Row],[rasio]]&lt;0.3,2,IF(Raw_Data[[#This Row],[rasio]]&lt;0.4,3,4)))</f>
        <v>1</v>
      </c>
      <c r="AE100">
        <f>IF(Raw_Data[[#This Row],[kategori_dp]]="High",1,IF(Raw_Data[[#This Row],[kategori_dp]]="Medium",2,3))</f>
        <v>2</v>
      </c>
      <c r="AF100">
        <f>IF(Raw_Data[[#This Row],[tenor_bulan]]&lt;=24,1,IF(Raw_Data[[#This Row],[tenor_bulan]]&lt;=36,2,IF(Raw_Data[[#This Row],[tenor_bulan]]&lt;=48,3,4)))</f>
        <v>4</v>
      </c>
      <c r="AG100">
        <f>IF(Raw_Data[[#This Row],[jumlah_kali_telat]]=0,0,IF(Raw_Data[[#This Row],[jumlah_kali_telat]]&lt;=2,2,4))</f>
        <v>0</v>
      </c>
      <c r="AH100">
        <f>Raw_Data[[#This Row],[Skor_Rasio]]+Raw_Data[[#This Row],[Skor_DP]]+Raw_Data[[#This Row],[Skor_Tenor]]+Raw_Data[[#This Row],[Skor_Telat]]</f>
        <v>7</v>
      </c>
      <c r="AI100" t="str">
        <f>IF(Raw_Data[[#This Row],[Risk_Score]]&lt;=6,"Low Risk",IF(Raw_Data[[#This Row],[Risk_Score]]&lt;=8,"Medium Risk","High Risk"))</f>
        <v>Medium Risk</v>
      </c>
      <c r="AJ100">
        <f ca="1">IFERROR(DATEDIF(Raw_Data[[#This Row],[tanggal_pengajuan]],TODAY(),"m"),"N/A")</f>
        <v>8</v>
      </c>
      <c r="AK100" t="str">
        <f ca="1">IF(ISNUMBER(Raw_Data[[#This Row],[MOB]]),IF(Raw_Data[[#This Row],[MOB]]&lt;6,"0-5 bulan",IF(Raw_Data[[#This Row],[MOB]]&lt;12,"6-11 bulan",IF(Raw_Data[[#This Row],[MOB]]&lt;24,"12-23 bulan","24+ bulan"))),"N/A")</f>
        <v>6-11 bulan</v>
      </c>
    </row>
    <row r="101" spans="1:37" ht="14.25" customHeight="1" x14ac:dyDescent="0.45">
      <c r="A101" t="s">
        <v>414</v>
      </c>
      <c r="B101" s="64">
        <v>46236</v>
      </c>
      <c r="C101" s="1" t="str">
        <f t="shared" si="1"/>
        <v>August</v>
      </c>
      <c r="D101" t="s">
        <v>415</v>
      </c>
      <c r="E101" t="s">
        <v>416</v>
      </c>
      <c r="F101">
        <v>52</v>
      </c>
      <c r="G101" t="s">
        <v>51</v>
      </c>
      <c r="H101" t="s">
        <v>108</v>
      </c>
      <c r="I101" s="2">
        <v>6064000</v>
      </c>
      <c r="J101" s="3">
        <f>Raw_Data[[#This Row],[cicilan_per_bulan]]/Raw_Data[[#This Row],[penghasilan_bulanan]]</f>
        <v>0.10699208443271768</v>
      </c>
      <c r="K101" t="s">
        <v>42</v>
      </c>
      <c r="L101" t="s">
        <v>43</v>
      </c>
      <c r="M101" t="s">
        <v>55</v>
      </c>
      <c r="N101" t="s">
        <v>56</v>
      </c>
      <c r="O101" t="s">
        <v>57</v>
      </c>
      <c r="P101" s="2">
        <v>18570000</v>
      </c>
      <c r="Q101" s="2">
        <v>6500000</v>
      </c>
      <c r="R101" t="str">
        <f>IF(Raw_Data[[#This Row],[persen_dp]]&lt;15%,"Low",IF(Raw_Data[[#This Row],[persen_dp]]&gt;25%,"High","Medium"))</f>
        <v>High</v>
      </c>
      <c r="S101" s="3">
        <v>0.35</v>
      </c>
      <c r="T101">
        <v>24</v>
      </c>
      <c r="U101">
        <v>0.14499999999999999</v>
      </c>
      <c r="V101" s="2">
        <v>648800</v>
      </c>
      <c r="W101" s="2">
        <v>15571000</v>
      </c>
      <c r="X101" t="str">
        <f>IF(OR(Raw_Data[[#This Row],[status_pembayaran]]="Macet",Raw_Data[[#This Row],[status_pembayaran]]="Kurang Lancar"),"Non Performing Loan","Performing")</f>
        <v>Performing</v>
      </c>
      <c r="Y101" t="s">
        <v>47</v>
      </c>
      <c r="Z101">
        <v>0</v>
      </c>
      <c r="AA101">
        <v>0</v>
      </c>
      <c r="AB101">
        <v>1</v>
      </c>
      <c r="AC101" t="s">
        <v>104</v>
      </c>
      <c r="AD101">
        <f>IF(Raw_Data[[#This Row],[rasio]]&lt;0.2,1,IF(Raw_Data[[#This Row],[rasio]]&lt;0.3,2,IF(Raw_Data[[#This Row],[rasio]]&lt;0.4,3,4)))</f>
        <v>1</v>
      </c>
      <c r="AE101">
        <f>IF(Raw_Data[[#This Row],[kategori_dp]]="High",1,IF(Raw_Data[[#This Row],[kategori_dp]]="Medium",2,3))</f>
        <v>1</v>
      </c>
      <c r="AF101">
        <f>IF(Raw_Data[[#This Row],[tenor_bulan]]&lt;=24,1,IF(Raw_Data[[#This Row],[tenor_bulan]]&lt;=36,2,IF(Raw_Data[[#This Row],[tenor_bulan]]&lt;=48,3,4)))</f>
        <v>1</v>
      </c>
      <c r="AG101">
        <f>IF(Raw_Data[[#This Row],[jumlah_kali_telat]]=0,0,IF(Raw_Data[[#This Row],[jumlah_kali_telat]]&lt;=2,2,4))</f>
        <v>0</v>
      </c>
      <c r="AH101">
        <f>Raw_Data[[#This Row],[Skor_Rasio]]+Raw_Data[[#This Row],[Skor_DP]]+Raw_Data[[#This Row],[Skor_Tenor]]+Raw_Data[[#This Row],[Skor_Telat]]</f>
        <v>3</v>
      </c>
      <c r="AI101" t="str">
        <f>IF(Raw_Data[[#This Row],[Risk_Score]]&lt;=6,"Low Risk",IF(Raw_Data[[#This Row],[Risk_Score]]&lt;=8,"Medium Risk","High Risk"))</f>
        <v>Low Risk</v>
      </c>
      <c r="AJ101">
        <f ca="1">IFERROR(DATEDIF(Raw_Data[[#This Row],[tanggal_pengajuan]],TODAY(),"m"),"N/A")</f>
        <v>2</v>
      </c>
      <c r="AK101" t="str">
        <f ca="1">IF(ISNUMBER(Raw_Data[[#This Row],[MOB]]),IF(Raw_Data[[#This Row],[MOB]]&lt;6,"0-5 bulan",IF(Raw_Data[[#This Row],[MOB]]&lt;12,"6-11 bulan",IF(Raw_Data[[#This Row],[MOB]]&lt;24,"12-23 bulan","24+ bulan"))),"N/A")</f>
        <v>0-5 bulan</v>
      </c>
    </row>
    <row r="102" spans="1:37" ht="14.25" customHeight="1" x14ac:dyDescent="0.45">
      <c r="A102" t="s">
        <v>417</v>
      </c>
      <c r="B102" s="64">
        <v>46045</v>
      </c>
      <c r="C102" s="1" t="str">
        <f t="shared" si="1"/>
        <v>January</v>
      </c>
      <c r="D102" t="s">
        <v>418</v>
      </c>
      <c r="E102" t="s">
        <v>419</v>
      </c>
      <c r="F102">
        <v>57</v>
      </c>
      <c r="G102" t="s">
        <v>51</v>
      </c>
      <c r="H102" t="s">
        <v>90</v>
      </c>
      <c r="I102" s="2">
        <v>7150000</v>
      </c>
      <c r="J102" s="3">
        <f>Raw_Data[[#This Row],[cicilan_per_bulan]]/Raw_Data[[#This Row],[penghasilan_bulanan]]</f>
        <v>0.10728671328671328</v>
      </c>
      <c r="K102" t="s">
        <v>205</v>
      </c>
      <c r="L102" t="s">
        <v>110</v>
      </c>
      <c r="M102" t="s">
        <v>55</v>
      </c>
      <c r="N102" t="s">
        <v>121</v>
      </c>
      <c r="O102" t="s">
        <v>122</v>
      </c>
      <c r="P102" s="2">
        <v>35574000</v>
      </c>
      <c r="Q102" s="2">
        <v>8894000</v>
      </c>
      <c r="R102" t="str">
        <f>IF(Raw_Data[[#This Row],[persen_dp]]&lt;15%,"Low",IF(Raw_Data[[#This Row],[persen_dp]]&gt;25%,"High","Medium"))</f>
        <v>Medium</v>
      </c>
      <c r="S102" s="3">
        <v>0.25</v>
      </c>
      <c r="T102">
        <v>60</v>
      </c>
      <c r="U102">
        <v>0.14499999999999999</v>
      </c>
      <c r="V102" s="2">
        <v>767100</v>
      </c>
      <c r="W102" s="2">
        <v>46023000</v>
      </c>
      <c r="X102" t="str">
        <f>IF(OR(Raw_Data[[#This Row],[status_pembayaran]]="Macet",Raw_Data[[#This Row],[status_pembayaran]]="Kurang Lancar"),"Non Performing Loan","Performing")</f>
        <v>Performing</v>
      </c>
      <c r="Y102" t="s">
        <v>47</v>
      </c>
      <c r="Z102">
        <v>0</v>
      </c>
      <c r="AA102">
        <v>0</v>
      </c>
      <c r="AB102">
        <v>1</v>
      </c>
      <c r="AC102" t="s">
        <v>104</v>
      </c>
      <c r="AD102">
        <f>IF(Raw_Data[[#This Row],[rasio]]&lt;0.2,1,IF(Raw_Data[[#This Row],[rasio]]&lt;0.3,2,IF(Raw_Data[[#This Row],[rasio]]&lt;0.4,3,4)))</f>
        <v>1</v>
      </c>
      <c r="AE102">
        <f>IF(Raw_Data[[#This Row],[kategori_dp]]="High",1,IF(Raw_Data[[#This Row],[kategori_dp]]="Medium",2,3))</f>
        <v>2</v>
      </c>
      <c r="AF102">
        <f>IF(Raw_Data[[#This Row],[tenor_bulan]]&lt;=24,1,IF(Raw_Data[[#This Row],[tenor_bulan]]&lt;=36,2,IF(Raw_Data[[#This Row],[tenor_bulan]]&lt;=48,3,4)))</f>
        <v>4</v>
      </c>
      <c r="AG102">
        <f>IF(Raw_Data[[#This Row],[jumlah_kali_telat]]=0,0,IF(Raw_Data[[#This Row],[jumlah_kali_telat]]&lt;=2,2,4))</f>
        <v>0</v>
      </c>
      <c r="AH102">
        <f>Raw_Data[[#This Row],[Skor_Rasio]]+Raw_Data[[#This Row],[Skor_DP]]+Raw_Data[[#This Row],[Skor_Tenor]]+Raw_Data[[#This Row],[Skor_Telat]]</f>
        <v>7</v>
      </c>
      <c r="AI102" t="str">
        <f>IF(Raw_Data[[#This Row],[Risk_Score]]&lt;=6,"Low Risk",IF(Raw_Data[[#This Row],[Risk_Score]]&lt;=8,"Medium Risk","High Risk"))</f>
        <v>Medium Risk</v>
      </c>
      <c r="AJ102">
        <f ca="1">IFERROR(DATEDIF(Raw_Data[[#This Row],[tanggal_pengajuan]],TODAY(),"m"),"N/A")</f>
        <v>9</v>
      </c>
      <c r="AK102" t="str">
        <f ca="1">IF(ISNUMBER(Raw_Data[[#This Row],[MOB]]),IF(Raw_Data[[#This Row],[MOB]]&lt;6,"0-5 bulan",IF(Raw_Data[[#This Row],[MOB]]&lt;12,"6-11 bulan",IF(Raw_Data[[#This Row],[MOB]]&lt;24,"12-23 bulan","24+ bulan"))),"N/A")</f>
        <v>6-11 bulan</v>
      </c>
    </row>
    <row r="103" spans="1:37" ht="14.25" customHeight="1" x14ac:dyDescent="0.45">
      <c r="A103" t="s">
        <v>420</v>
      </c>
      <c r="B103" s="64">
        <v>46079</v>
      </c>
      <c r="C103" s="1" t="str">
        <f t="shared" si="1"/>
        <v>February</v>
      </c>
      <c r="D103" t="s">
        <v>421</v>
      </c>
      <c r="E103" t="s">
        <v>422</v>
      </c>
      <c r="F103">
        <v>50</v>
      </c>
      <c r="G103" t="s">
        <v>40</v>
      </c>
      <c r="H103" t="s">
        <v>52</v>
      </c>
      <c r="I103" s="2">
        <v>7384000</v>
      </c>
      <c r="J103" s="3">
        <f>Raw_Data[[#This Row],[cicilan_per_bulan]]/Raw_Data[[#This Row],[penghasilan_bulanan]]</f>
        <v>8.8908450704225359E-2</v>
      </c>
      <c r="K103" t="s">
        <v>177</v>
      </c>
      <c r="L103" t="s">
        <v>154</v>
      </c>
      <c r="M103" t="s">
        <v>44</v>
      </c>
      <c r="N103" t="s">
        <v>83</v>
      </c>
      <c r="O103" t="s">
        <v>57</v>
      </c>
      <c r="P103" s="2">
        <v>18790000</v>
      </c>
      <c r="Q103" s="2">
        <v>6576000</v>
      </c>
      <c r="R103" t="str">
        <f>IF(Raw_Data[[#This Row],[persen_dp]]&lt;15%,"Low",IF(Raw_Data[[#This Row],[persen_dp]]&gt;25%,"High","Medium"))</f>
        <v>High</v>
      </c>
      <c r="S103" s="3">
        <v>0.35</v>
      </c>
      <c r="T103">
        <v>24</v>
      </c>
      <c r="U103">
        <v>0.14499999999999999</v>
      </c>
      <c r="V103" s="2">
        <v>656500</v>
      </c>
      <c r="W103" s="2">
        <v>15756000</v>
      </c>
      <c r="X103" t="str">
        <f>IF(OR(Raw_Data[[#This Row],[status_pembayaran]]="Macet",Raw_Data[[#This Row],[status_pembayaran]]="Kurang Lancar"),"Non Performing Loan","Performing")</f>
        <v>Performing</v>
      </c>
      <c r="Y103" t="s">
        <v>47</v>
      </c>
      <c r="Z103">
        <v>0</v>
      </c>
      <c r="AA103">
        <v>0</v>
      </c>
      <c r="AB103">
        <v>1</v>
      </c>
      <c r="AC103" t="s">
        <v>66</v>
      </c>
      <c r="AD103">
        <f>IF(Raw_Data[[#This Row],[rasio]]&lt;0.2,1,IF(Raw_Data[[#This Row],[rasio]]&lt;0.3,2,IF(Raw_Data[[#This Row],[rasio]]&lt;0.4,3,4)))</f>
        <v>1</v>
      </c>
      <c r="AE103">
        <f>IF(Raw_Data[[#This Row],[kategori_dp]]="High",1,IF(Raw_Data[[#This Row],[kategori_dp]]="Medium",2,3))</f>
        <v>1</v>
      </c>
      <c r="AF103">
        <f>IF(Raw_Data[[#This Row],[tenor_bulan]]&lt;=24,1,IF(Raw_Data[[#This Row],[tenor_bulan]]&lt;=36,2,IF(Raw_Data[[#This Row],[tenor_bulan]]&lt;=48,3,4)))</f>
        <v>1</v>
      </c>
      <c r="AG103">
        <f>IF(Raw_Data[[#This Row],[jumlah_kali_telat]]=0,0,IF(Raw_Data[[#This Row],[jumlah_kali_telat]]&lt;=2,2,4))</f>
        <v>0</v>
      </c>
      <c r="AH103">
        <f>Raw_Data[[#This Row],[Skor_Rasio]]+Raw_Data[[#This Row],[Skor_DP]]+Raw_Data[[#This Row],[Skor_Tenor]]+Raw_Data[[#This Row],[Skor_Telat]]</f>
        <v>3</v>
      </c>
      <c r="AI103" t="str">
        <f>IF(Raw_Data[[#This Row],[Risk_Score]]&lt;=6,"Low Risk",IF(Raw_Data[[#This Row],[Risk_Score]]&lt;=8,"Medium Risk","High Risk"))</f>
        <v>Low Risk</v>
      </c>
      <c r="AJ103">
        <f ca="1">IFERROR(DATEDIF(Raw_Data[[#This Row],[tanggal_pengajuan]],TODAY(),"m"),"N/A")</f>
        <v>7</v>
      </c>
      <c r="AK103" t="str">
        <f ca="1">IF(ISNUMBER(Raw_Data[[#This Row],[MOB]]),IF(Raw_Data[[#This Row],[MOB]]&lt;6,"0-5 bulan",IF(Raw_Data[[#This Row],[MOB]]&lt;12,"6-11 bulan",IF(Raw_Data[[#This Row],[MOB]]&lt;24,"12-23 bulan","24+ bulan"))),"N/A")</f>
        <v>6-11 bulan</v>
      </c>
    </row>
    <row r="104" spans="1:37" ht="14.25" customHeight="1" x14ac:dyDescent="0.45">
      <c r="A104" t="s">
        <v>423</v>
      </c>
      <c r="B104" s="64">
        <v>46034</v>
      </c>
      <c r="C104" s="1" t="str">
        <f t="shared" si="1"/>
        <v>January</v>
      </c>
      <c r="D104" t="s">
        <v>424</v>
      </c>
      <c r="E104" t="s">
        <v>425</v>
      </c>
      <c r="F104">
        <v>45</v>
      </c>
      <c r="G104" t="s">
        <v>51</v>
      </c>
      <c r="H104" t="s">
        <v>108</v>
      </c>
      <c r="I104" s="2">
        <v>6486000</v>
      </c>
      <c r="J104" s="3">
        <f>Raw_Data[[#This Row],[cicilan_per_bulan]]/Raw_Data[[#This Row],[penghasilan_bulanan]]</f>
        <v>8.8143694110391607E-2</v>
      </c>
      <c r="K104" t="s">
        <v>102</v>
      </c>
      <c r="L104" t="s">
        <v>103</v>
      </c>
      <c r="M104" t="s">
        <v>55</v>
      </c>
      <c r="N104" t="s">
        <v>56</v>
      </c>
      <c r="O104" t="s">
        <v>57</v>
      </c>
      <c r="P104" s="2">
        <v>17728000</v>
      </c>
      <c r="Q104" s="2">
        <v>7091000</v>
      </c>
      <c r="R104" t="str">
        <f>IF(Raw_Data[[#This Row],[persen_dp]]&lt;15%,"Low",IF(Raw_Data[[#This Row],[persen_dp]]&gt;25%,"High","Medium"))</f>
        <v>High</v>
      </c>
      <c r="S104" s="3">
        <v>0.4</v>
      </c>
      <c r="T104">
        <v>24</v>
      </c>
      <c r="U104">
        <v>0.14499999999999999</v>
      </c>
      <c r="V104" s="2">
        <v>571700</v>
      </c>
      <c r="W104" s="2">
        <v>13721000</v>
      </c>
      <c r="X104" t="str">
        <f>IF(OR(Raw_Data[[#This Row],[status_pembayaran]]="Macet",Raw_Data[[#This Row],[status_pembayaran]]="Kurang Lancar"),"Non Performing Loan","Performing")</f>
        <v>Performing</v>
      </c>
      <c r="Y104" t="s">
        <v>47</v>
      </c>
      <c r="Z104">
        <v>0</v>
      </c>
      <c r="AA104">
        <v>0</v>
      </c>
      <c r="AB104">
        <v>1</v>
      </c>
      <c r="AC104" t="s">
        <v>137</v>
      </c>
      <c r="AD104">
        <f>IF(Raw_Data[[#This Row],[rasio]]&lt;0.2,1,IF(Raw_Data[[#This Row],[rasio]]&lt;0.3,2,IF(Raw_Data[[#This Row],[rasio]]&lt;0.4,3,4)))</f>
        <v>1</v>
      </c>
      <c r="AE104">
        <f>IF(Raw_Data[[#This Row],[kategori_dp]]="High",1,IF(Raw_Data[[#This Row],[kategori_dp]]="Medium",2,3))</f>
        <v>1</v>
      </c>
      <c r="AF104">
        <f>IF(Raw_Data[[#This Row],[tenor_bulan]]&lt;=24,1,IF(Raw_Data[[#This Row],[tenor_bulan]]&lt;=36,2,IF(Raw_Data[[#This Row],[tenor_bulan]]&lt;=48,3,4)))</f>
        <v>1</v>
      </c>
      <c r="AG104">
        <f>IF(Raw_Data[[#This Row],[jumlah_kali_telat]]=0,0,IF(Raw_Data[[#This Row],[jumlah_kali_telat]]&lt;=2,2,4))</f>
        <v>0</v>
      </c>
      <c r="AH104">
        <f>Raw_Data[[#This Row],[Skor_Rasio]]+Raw_Data[[#This Row],[Skor_DP]]+Raw_Data[[#This Row],[Skor_Tenor]]+Raw_Data[[#This Row],[Skor_Telat]]</f>
        <v>3</v>
      </c>
      <c r="AI104" t="str">
        <f>IF(Raw_Data[[#This Row],[Risk_Score]]&lt;=6,"Low Risk",IF(Raw_Data[[#This Row],[Risk_Score]]&lt;=8,"Medium Risk","High Risk"))</f>
        <v>Low Risk</v>
      </c>
      <c r="AJ104">
        <f ca="1">IFERROR(DATEDIF(Raw_Data[[#This Row],[tanggal_pengajuan]],TODAY(),"m"),"N/A")</f>
        <v>9</v>
      </c>
      <c r="AK104" t="str">
        <f ca="1">IF(ISNUMBER(Raw_Data[[#This Row],[MOB]]),IF(Raw_Data[[#This Row],[MOB]]&lt;6,"0-5 bulan",IF(Raw_Data[[#This Row],[MOB]]&lt;12,"6-11 bulan",IF(Raw_Data[[#This Row],[MOB]]&lt;24,"12-23 bulan","24+ bulan"))),"N/A")</f>
        <v>6-11 bulan</v>
      </c>
    </row>
    <row r="105" spans="1:37" ht="14.25" customHeight="1" x14ac:dyDescent="0.45">
      <c r="A105" t="s">
        <v>426</v>
      </c>
      <c r="B105" s="64">
        <v>46100</v>
      </c>
      <c r="C105" s="1" t="str">
        <f t="shared" si="1"/>
        <v>March</v>
      </c>
      <c r="D105" t="s">
        <v>427</v>
      </c>
      <c r="E105" t="s">
        <v>428</v>
      </c>
      <c r="F105">
        <v>32</v>
      </c>
      <c r="G105" t="s">
        <v>51</v>
      </c>
      <c r="H105" t="s">
        <v>176</v>
      </c>
      <c r="I105" s="2">
        <v>4756000</v>
      </c>
      <c r="J105" s="3">
        <f>Raw_Data[[#This Row],[cicilan_per_bulan]]/Raw_Data[[#This Row],[penghasilan_bulanan]]</f>
        <v>0.19539529015979815</v>
      </c>
      <c r="K105" t="s">
        <v>102</v>
      </c>
      <c r="L105" t="s">
        <v>103</v>
      </c>
      <c r="M105" t="s">
        <v>55</v>
      </c>
      <c r="N105" t="s">
        <v>121</v>
      </c>
      <c r="O105" t="s">
        <v>122</v>
      </c>
      <c r="P105" s="2">
        <v>35866000</v>
      </c>
      <c r="Q105" s="2">
        <v>12553000</v>
      </c>
      <c r="R105" t="str">
        <f>IF(Raw_Data[[#This Row],[persen_dp]]&lt;15%,"Low",IF(Raw_Data[[#This Row],[persen_dp]]&gt;25%,"High","Medium"))</f>
        <v>High</v>
      </c>
      <c r="S105" s="3">
        <v>0.35</v>
      </c>
      <c r="T105">
        <v>36</v>
      </c>
      <c r="U105">
        <v>0.14499999999999999</v>
      </c>
      <c r="V105" s="2">
        <v>929300</v>
      </c>
      <c r="W105" s="2">
        <v>33454000</v>
      </c>
      <c r="X105" t="str">
        <f>IF(OR(Raw_Data[[#This Row],[status_pembayaran]]="Macet",Raw_Data[[#This Row],[status_pembayaran]]="Kurang Lancar"),"Non Performing Loan","Performing")</f>
        <v>Performing</v>
      </c>
      <c r="Y105" t="s">
        <v>47</v>
      </c>
      <c r="Z105">
        <v>0</v>
      </c>
      <c r="AA105">
        <v>0</v>
      </c>
      <c r="AB105">
        <v>1</v>
      </c>
      <c r="AC105" t="s">
        <v>66</v>
      </c>
      <c r="AD105">
        <f>IF(Raw_Data[[#This Row],[rasio]]&lt;0.2,1,IF(Raw_Data[[#This Row],[rasio]]&lt;0.3,2,IF(Raw_Data[[#This Row],[rasio]]&lt;0.4,3,4)))</f>
        <v>1</v>
      </c>
      <c r="AE105">
        <f>IF(Raw_Data[[#This Row],[kategori_dp]]="High",1,IF(Raw_Data[[#This Row],[kategori_dp]]="Medium",2,3))</f>
        <v>1</v>
      </c>
      <c r="AF105">
        <f>IF(Raw_Data[[#This Row],[tenor_bulan]]&lt;=24,1,IF(Raw_Data[[#This Row],[tenor_bulan]]&lt;=36,2,IF(Raw_Data[[#This Row],[tenor_bulan]]&lt;=48,3,4)))</f>
        <v>2</v>
      </c>
      <c r="AG105">
        <f>IF(Raw_Data[[#This Row],[jumlah_kali_telat]]=0,0,IF(Raw_Data[[#This Row],[jumlah_kali_telat]]&lt;=2,2,4))</f>
        <v>0</v>
      </c>
      <c r="AH105">
        <f>Raw_Data[[#This Row],[Skor_Rasio]]+Raw_Data[[#This Row],[Skor_DP]]+Raw_Data[[#This Row],[Skor_Tenor]]+Raw_Data[[#This Row],[Skor_Telat]]</f>
        <v>4</v>
      </c>
      <c r="AI105" t="str">
        <f>IF(Raw_Data[[#This Row],[Risk_Score]]&lt;=6,"Low Risk",IF(Raw_Data[[#This Row],[Risk_Score]]&lt;=8,"Medium Risk","High Risk"))</f>
        <v>Low Risk</v>
      </c>
      <c r="AJ105">
        <f ca="1">IFERROR(DATEDIF(Raw_Data[[#This Row],[tanggal_pengajuan]],TODAY(),"m"),"N/A")</f>
        <v>7</v>
      </c>
      <c r="AK105" t="str">
        <f ca="1">IF(ISNUMBER(Raw_Data[[#This Row],[MOB]]),IF(Raw_Data[[#This Row],[MOB]]&lt;6,"0-5 bulan",IF(Raw_Data[[#This Row],[MOB]]&lt;12,"6-11 bulan",IF(Raw_Data[[#This Row],[MOB]]&lt;24,"12-23 bulan","24+ bulan"))),"N/A")</f>
        <v>6-11 bulan</v>
      </c>
    </row>
    <row r="106" spans="1:37" ht="14.25" customHeight="1" x14ac:dyDescent="0.45">
      <c r="A106" t="s">
        <v>429</v>
      </c>
      <c r="B106" s="64">
        <v>46029</v>
      </c>
      <c r="C106" s="1" t="str">
        <f t="shared" si="1"/>
        <v>January</v>
      </c>
      <c r="D106" t="s">
        <v>430</v>
      </c>
      <c r="E106" t="s">
        <v>431</v>
      </c>
      <c r="F106">
        <v>29</v>
      </c>
      <c r="G106" t="s">
        <v>40</v>
      </c>
      <c r="H106" t="s">
        <v>176</v>
      </c>
      <c r="I106" s="2">
        <v>5144000</v>
      </c>
      <c r="J106" s="3">
        <f>Raw_Data[[#This Row],[cicilan_per_bulan]]/Raw_Data[[#This Row],[penghasilan_bulanan]]</f>
        <v>0.34105754276827371</v>
      </c>
      <c r="K106" t="s">
        <v>81</v>
      </c>
      <c r="L106" t="s">
        <v>82</v>
      </c>
      <c r="M106" t="s">
        <v>72</v>
      </c>
      <c r="N106" t="s">
        <v>73</v>
      </c>
      <c r="O106" t="s">
        <v>46</v>
      </c>
      <c r="P106" s="2">
        <v>20430000</v>
      </c>
      <c r="Q106" s="2">
        <v>2043000</v>
      </c>
      <c r="R106" t="str">
        <f>IF(Raw_Data[[#This Row],[persen_dp]]&lt;15%,"Low",IF(Raw_Data[[#This Row],[persen_dp]]&gt;25%,"High","Medium"))</f>
        <v>Low</v>
      </c>
      <c r="S106" s="3">
        <v>0.1</v>
      </c>
      <c r="T106">
        <v>12</v>
      </c>
      <c r="U106">
        <v>0.14499999999999999</v>
      </c>
      <c r="V106" s="2">
        <v>1754400</v>
      </c>
      <c r="W106" s="2">
        <v>21053000</v>
      </c>
      <c r="X106" t="str">
        <f>IF(OR(Raw_Data[[#This Row],[status_pembayaran]]="Macet",Raw_Data[[#This Row],[status_pembayaran]]="Kurang Lancar"),"Non Performing Loan","Performing")</f>
        <v>Performing</v>
      </c>
      <c r="Y106" t="s">
        <v>47</v>
      </c>
      <c r="Z106">
        <v>0</v>
      </c>
      <c r="AA106">
        <v>0</v>
      </c>
      <c r="AB106">
        <v>1</v>
      </c>
      <c r="AC106" t="s">
        <v>104</v>
      </c>
      <c r="AD106">
        <f>IF(Raw_Data[[#This Row],[rasio]]&lt;0.2,1,IF(Raw_Data[[#This Row],[rasio]]&lt;0.3,2,IF(Raw_Data[[#This Row],[rasio]]&lt;0.4,3,4)))</f>
        <v>3</v>
      </c>
      <c r="AE106">
        <f>IF(Raw_Data[[#This Row],[kategori_dp]]="High",1,IF(Raw_Data[[#This Row],[kategori_dp]]="Medium",2,3))</f>
        <v>3</v>
      </c>
      <c r="AF106">
        <f>IF(Raw_Data[[#This Row],[tenor_bulan]]&lt;=24,1,IF(Raw_Data[[#This Row],[tenor_bulan]]&lt;=36,2,IF(Raw_Data[[#This Row],[tenor_bulan]]&lt;=48,3,4)))</f>
        <v>1</v>
      </c>
      <c r="AG106">
        <f>IF(Raw_Data[[#This Row],[jumlah_kali_telat]]=0,0,IF(Raw_Data[[#This Row],[jumlah_kali_telat]]&lt;=2,2,4))</f>
        <v>0</v>
      </c>
      <c r="AH106">
        <f>Raw_Data[[#This Row],[Skor_Rasio]]+Raw_Data[[#This Row],[Skor_DP]]+Raw_Data[[#This Row],[Skor_Tenor]]+Raw_Data[[#This Row],[Skor_Telat]]</f>
        <v>7</v>
      </c>
      <c r="AI106" t="str">
        <f>IF(Raw_Data[[#This Row],[Risk_Score]]&lt;=6,"Low Risk",IF(Raw_Data[[#This Row],[Risk_Score]]&lt;=8,"Medium Risk","High Risk"))</f>
        <v>Medium Risk</v>
      </c>
      <c r="AJ106">
        <f ca="1">IFERROR(DATEDIF(Raw_Data[[#This Row],[tanggal_pengajuan]],TODAY(),"m"),"N/A")</f>
        <v>9</v>
      </c>
      <c r="AK106" t="str">
        <f ca="1">IF(ISNUMBER(Raw_Data[[#This Row],[MOB]]),IF(Raw_Data[[#This Row],[MOB]]&lt;6,"0-5 bulan",IF(Raw_Data[[#This Row],[MOB]]&lt;12,"6-11 bulan",IF(Raw_Data[[#This Row],[MOB]]&lt;24,"12-23 bulan","24+ bulan"))),"N/A")</f>
        <v>6-11 bulan</v>
      </c>
    </row>
    <row r="107" spans="1:37" ht="14.25" customHeight="1" x14ac:dyDescent="0.45">
      <c r="A107" t="s">
        <v>432</v>
      </c>
      <c r="B107" s="64">
        <v>46156</v>
      </c>
      <c r="C107" s="1" t="str">
        <f t="shared" si="1"/>
        <v>May</v>
      </c>
      <c r="D107" t="s">
        <v>433</v>
      </c>
      <c r="E107" t="s">
        <v>434</v>
      </c>
      <c r="F107">
        <v>38</v>
      </c>
      <c r="G107" t="s">
        <v>40</v>
      </c>
      <c r="H107" t="s">
        <v>152</v>
      </c>
      <c r="I107" s="2">
        <v>3939000</v>
      </c>
      <c r="J107" s="3">
        <f>Raw_Data[[#This Row],[cicilan_per_bulan]]/Raw_Data[[#This Row],[penghasilan_bulanan]]</f>
        <v>0.23247017009393248</v>
      </c>
      <c r="K107" t="s">
        <v>145</v>
      </c>
      <c r="L107" t="s">
        <v>146</v>
      </c>
      <c r="M107" t="s">
        <v>44</v>
      </c>
      <c r="N107" t="s">
        <v>83</v>
      </c>
      <c r="O107" t="s">
        <v>57</v>
      </c>
      <c r="P107" s="2">
        <v>19340000</v>
      </c>
      <c r="Q107" s="2">
        <v>5802000</v>
      </c>
      <c r="R107" t="str">
        <f>IF(Raw_Data[[#This Row],[persen_dp]]&lt;15%,"Low",IF(Raw_Data[[#This Row],[persen_dp]]&gt;25%,"High","Medium"))</f>
        <v>High</v>
      </c>
      <c r="S107" s="3">
        <v>0.3</v>
      </c>
      <c r="T107">
        <v>18</v>
      </c>
      <c r="U107">
        <v>0.14499999999999999</v>
      </c>
      <c r="V107" s="2">
        <v>915700</v>
      </c>
      <c r="W107" s="2">
        <v>16482000</v>
      </c>
      <c r="X107" t="str">
        <f>IF(OR(Raw_Data[[#This Row],[status_pembayaran]]="Macet",Raw_Data[[#This Row],[status_pembayaran]]="Kurang Lancar"),"Non Performing Loan","Performing")</f>
        <v>Performing</v>
      </c>
      <c r="Y107" t="s">
        <v>47</v>
      </c>
      <c r="Z107">
        <v>0</v>
      </c>
      <c r="AA107">
        <v>0</v>
      </c>
      <c r="AB107">
        <v>1</v>
      </c>
      <c r="AD107">
        <f>IF(Raw_Data[[#This Row],[rasio]]&lt;0.2,1,IF(Raw_Data[[#This Row],[rasio]]&lt;0.3,2,IF(Raw_Data[[#This Row],[rasio]]&lt;0.4,3,4)))</f>
        <v>2</v>
      </c>
      <c r="AE107">
        <f>IF(Raw_Data[[#This Row],[kategori_dp]]="High",1,IF(Raw_Data[[#This Row],[kategori_dp]]="Medium",2,3))</f>
        <v>1</v>
      </c>
      <c r="AF107">
        <f>IF(Raw_Data[[#This Row],[tenor_bulan]]&lt;=24,1,IF(Raw_Data[[#This Row],[tenor_bulan]]&lt;=36,2,IF(Raw_Data[[#This Row],[tenor_bulan]]&lt;=48,3,4)))</f>
        <v>1</v>
      </c>
      <c r="AG107">
        <f>IF(Raw_Data[[#This Row],[jumlah_kali_telat]]=0,0,IF(Raw_Data[[#This Row],[jumlah_kali_telat]]&lt;=2,2,4))</f>
        <v>0</v>
      </c>
      <c r="AH107">
        <f>Raw_Data[[#This Row],[Skor_Rasio]]+Raw_Data[[#This Row],[Skor_DP]]+Raw_Data[[#This Row],[Skor_Tenor]]+Raw_Data[[#This Row],[Skor_Telat]]</f>
        <v>4</v>
      </c>
      <c r="AI107" t="str">
        <f>IF(Raw_Data[[#This Row],[Risk_Score]]&lt;=6,"Low Risk",IF(Raw_Data[[#This Row],[Risk_Score]]&lt;=8,"Medium Risk","High Risk"))</f>
        <v>Low Risk</v>
      </c>
      <c r="AJ107">
        <f ca="1">IFERROR(DATEDIF(Raw_Data[[#This Row],[tanggal_pengajuan]],TODAY(),"m"),"N/A")</f>
        <v>5</v>
      </c>
      <c r="AK107" t="str">
        <f ca="1">IF(ISNUMBER(Raw_Data[[#This Row],[MOB]]),IF(Raw_Data[[#This Row],[MOB]]&lt;6,"0-5 bulan",IF(Raw_Data[[#This Row],[MOB]]&lt;12,"6-11 bulan",IF(Raw_Data[[#This Row],[MOB]]&lt;24,"12-23 bulan","24+ bulan"))),"N/A")</f>
        <v>0-5 bulan</v>
      </c>
    </row>
    <row r="108" spans="1:37" ht="14.25" customHeight="1" x14ac:dyDescent="0.45">
      <c r="A108" t="s">
        <v>435</v>
      </c>
      <c r="B108" s="64">
        <v>46076</v>
      </c>
      <c r="C108" s="1" t="str">
        <f t="shared" si="1"/>
        <v>February</v>
      </c>
      <c r="D108" t="s">
        <v>436</v>
      </c>
      <c r="E108" t="s">
        <v>437</v>
      </c>
      <c r="F108">
        <v>26</v>
      </c>
      <c r="G108" t="s">
        <v>40</v>
      </c>
      <c r="H108" t="s">
        <v>176</v>
      </c>
      <c r="I108" s="2">
        <v>4948000</v>
      </c>
      <c r="J108" s="3">
        <f>Raw_Data[[#This Row],[cicilan_per_bulan]]/Raw_Data[[#This Row],[penghasilan_bulanan]]</f>
        <v>0.18623686337914308</v>
      </c>
      <c r="K108" t="s">
        <v>205</v>
      </c>
      <c r="L108" t="s">
        <v>110</v>
      </c>
      <c r="M108" t="s">
        <v>55</v>
      </c>
      <c r="N108" t="s">
        <v>65</v>
      </c>
      <c r="O108" t="s">
        <v>46</v>
      </c>
      <c r="P108" s="2">
        <v>28899000</v>
      </c>
      <c r="Q108" s="2">
        <v>5780000</v>
      </c>
      <c r="R108" t="str">
        <f>IF(Raw_Data[[#This Row],[persen_dp]]&lt;15%,"Low",IF(Raw_Data[[#This Row],[persen_dp]]&gt;25%,"High","Medium"))</f>
        <v>Medium</v>
      </c>
      <c r="S108" s="3">
        <v>0.2</v>
      </c>
      <c r="T108">
        <v>36</v>
      </c>
      <c r="U108">
        <v>0.14499999999999999</v>
      </c>
      <c r="V108" s="2">
        <v>921500</v>
      </c>
      <c r="W108" s="2">
        <v>33175000</v>
      </c>
      <c r="X108" t="str">
        <f>IF(OR(Raw_Data[[#This Row],[status_pembayaran]]="Macet",Raw_Data[[#This Row],[status_pembayaran]]="Kurang Lancar"),"Non Performing Loan","Performing")</f>
        <v>Performing</v>
      </c>
      <c r="Y108" t="s">
        <v>47</v>
      </c>
      <c r="Z108">
        <v>0</v>
      </c>
      <c r="AA108">
        <v>0</v>
      </c>
      <c r="AB108">
        <v>1</v>
      </c>
      <c r="AC108" t="s">
        <v>137</v>
      </c>
      <c r="AD108">
        <f>IF(Raw_Data[[#This Row],[rasio]]&lt;0.2,1,IF(Raw_Data[[#This Row],[rasio]]&lt;0.3,2,IF(Raw_Data[[#This Row],[rasio]]&lt;0.4,3,4)))</f>
        <v>1</v>
      </c>
      <c r="AE108">
        <f>IF(Raw_Data[[#This Row],[kategori_dp]]="High",1,IF(Raw_Data[[#This Row],[kategori_dp]]="Medium",2,3))</f>
        <v>2</v>
      </c>
      <c r="AF108">
        <f>IF(Raw_Data[[#This Row],[tenor_bulan]]&lt;=24,1,IF(Raw_Data[[#This Row],[tenor_bulan]]&lt;=36,2,IF(Raw_Data[[#This Row],[tenor_bulan]]&lt;=48,3,4)))</f>
        <v>2</v>
      </c>
      <c r="AG108">
        <f>IF(Raw_Data[[#This Row],[jumlah_kali_telat]]=0,0,IF(Raw_Data[[#This Row],[jumlah_kali_telat]]&lt;=2,2,4))</f>
        <v>0</v>
      </c>
      <c r="AH108">
        <f>Raw_Data[[#This Row],[Skor_Rasio]]+Raw_Data[[#This Row],[Skor_DP]]+Raw_Data[[#This Row],[Skor_Tenor]]+Raw_Data[[#This Row],[Skor_Telat]]</f>
        <v>5</v>
      </c>
      <c r="AI108" t="str">
        <f>IF(Raw_Data[[#This Row],[Risk_Score]]&lt;=6,"Low Risk",IF(Raw_Data[[#This Row],[Risk_Score]]&lt;=8,"Medium Risk","High Risk"))</f>
        <v>Low Risk</v>
      </c>
      <c r="AJ108">
        <f ca="1">IFERROR(DATEDIF(Raw_Data[[#This Row],[tanggal_pengajuan]],TODAY(),"m"),"N/A")</f>
        <v>8</v>
      </c>
      <c r="AK108" t="str">
        <f ca="1">IF(ISNUMBER(Raw_Data[[#This Row],[MOB]]),IF(Raw_Data[[#This Row],[MOB]]&lt;6,"0-5 bulan",IF(Raw_Data[[#This Row],[MOB]]&lt;12,"6-11 bulan",IF(Raw_Data[[#This Row],[MOB]]&lt;24,"12-23 bulan","24+ bulan"))),"N/A")</f>
        <v>6-11 bulan</v>
      </c>
    </row>
    <row r="109" spans="1:37" ht="14.25" customHeight="1" x14ac:dyDescent="0.45">
      <c r="A109" t="s">
        <v>438</v>
      </c>
      <c r="B109" s="64">
        <v>46177</v>
      </c>
      <c r="C109" s="1" t="str">
        <f t="shared" si="1"/>
        <v>June</v>
      </c>
      <c r="D109" t="s">
        <v>439</v>
      </c>
      <c r="E109" t="s">
        <v>440</v>
      </c>
      <c r="F109">
        <v>34</v>
      </c>
      <c r="G109" t="s">
        <v>40</v>
      </c>
      <c r="H109" t="s">
        <v>52</v>
      </c>
      <c r="I109" s="2">
        <v>6944000</v>
      </c>
      <c r="J109" s="3">
        <f>Raw_Data[[#This Row],[cicilan_per_bulan]]/Raw_Data[[#This Row],[penghasilan_bulanan]]</f>
        <v>0.10966301843317973</v>
      </c>
      <c r="K109" t="s">
        <v>192</v>
      </c>
      <c r="L109" t="s">
        <v>128</v>
      </c>
      <c r="M109" t="s">
        <v>44</v>
      </c>
      <c r="N109" t="s">
        <v>171</v>
      </c>
      <c r="O109" t="s">
        <v>172</v>
      </c>
      <c r="P109" s="2">
        <v>44145000</v>
      </c>
      <c r="Q109" s="2">
        <v>17658000</v>
      </c>
      <c r="R109" t="str">
        <f>IF(Raw_Data[[#This Row],[persen_dp]]&lt;15%,"Low",IF(Raw_Data[[#This Row],[persen_dp]]&gt;25%,"High","Medium"))</f>
        <v>High</v>
      </c>
      <c r="S109" s="3">
        <v>0.4</v>
      </c>
      <c r="T109">
        <v>60</v>
      </c>
      <c r="U109">
        <v>0.14499999999999999</v>
      </c>
      <c r="V109" s="2">
        <v>761500</v>
      </c>
      <c r="W109" s="2">
        <v>45690000</v>
      </c>
      <c r="X109" t="str">
        <f>IF(OR(Raw_Data[[#This Row],[status_pembayaran]]="Macet",Raw_Data[[#This Row],[status_pembayaran]]="Kurang Lancar"),"Non Performing Loan","Performing")</f>
        <v>Performing</v>
      </c>
      <c r="Y109" t="s">
        <v>47</v>
      </c>
      <c r="Z109">
        <v>0</v>
      </c>
      <c r="AA109">
        <v>0</v>
      </c>
      <c r="AB109">
        <v>1</v>
      </c>
      <c r="AD109">
        <f>IF(Raw_Data[[#This Row],[rasio]]&lt;0.2,1,IF(Raw_Data[[#This Row],[rasio]]&lt;0.3,2,IF(Raw_Data[[#This Row],[rasio]]&lt;0.4,3,4)))</f>
        <v>1</v>
      </c>
      <c r="AE109">
        <f>IF(Raw_Data[[#This Row],[kategori_dp]]="High",1,IF(Raw_Data[[#This Row],[kategori_dp]]="Medium",2,3))</f>
        <v>1</v>
      </c>
      <c r="AF109">
        <f>IF(Raw_Data[[#This Row],[tenor_bulan]]&lt;=24,1,IF(Raw_Data[[#This Row],[tenor_bulan]]&lt;=36,2,IF(Raw_Data[[#This Row],[tenor_bulan]]&lt;=48,3,4)))</f>
        <v>4</v>
      </c>
      <c r="AG109">
        <f>IF(Raw_Data[[#This Row],[jumlah_kali_telat]]=0,0,IF(Raw_Data[[#This Row],[jumlah_kali_telat]]&lt;=2,2,4))</f>
        <v>0</v>
      </c>
      <c r="AH109">
        <f>Raw_Data[[#This Row],[Skor_Rasio]]+Raw_Data[[#This Row],[Skor_DP]]+Raw_Data[[#This Row],[Skor_Tenor]]+Raw_Data[[#This Row],[Skor_Telat]]</f>
        <v>6</v>
      </c>
      <c r="AI109" t="str">
        <f>IF(Raw_Data[[#This Row],[Risk_Score]]&lt;=6,"Low Risk",IF(Raw_Data[[#This Row],[Risk_Score]]&lt;=8,"Medium Risk","High Risk"))</f>
        <v>Low Risk</v>
      </c>
      <c r="AJ109">
        <f ca="1">IFERROR(DATEDIF(Raw_Data[[#This Row],[tanggal_pengajuan]],TODAY(),"m"),"N/A")</f>
        <v>4</v>
      </c>
      <c r="AK109" t="str">
        <f ca="1">IF(ISNUMBER(Raw_Data[[#This Row],[MOB]]),IF(Raw_Data[[#This Row],[MOB]]&lt;6,"0-5 bulan",IF(Raw_Data[[#This Row],[MOB]]&lt;12,"6-11 bulan",IF(Raw_Data[[#This Row],[MOB]]&lt;24,"12-23 bulan","24+ bulan"))),"N/A")</f>
        <v>0-5 bulan</v>
      </c>
    </row>
    <row r="110" spans="1:37" ht="14.25" customHeight="1" x14ac:dyDescent="0.45">
      <c r="A110" t="s">
        <v>441</v>
      </c>
      <c r="B110" s="64">
        <v>46065</v>
      </c>
      <c r="C110" s="1" t="str">
        <f t="shared" si="1"/>
        <v>February</v>
      </c>
      <c r="D110" t="s">
        <v>442</v>
      </c>
      <c r="E110" t="s">
        <v>443</v>
      </c>
      <c r="F110">
        <v>52</v>
      </c>
      <c r="G110" t="s">
        <v>51</v>
      </c>
      <c r="H110" t="s">
        <v>90</v>
      </c>
      <c r="I110" s="2">
        <v>5551000</v>
      </c>
      <c r="J110" s="3">
        <f>Raw_Data[[#This Row],[cicilan_per_bulan]]/Raw_Data[[#This Row],[penghasilan_bulanan]]</f>
        <v>0.15290938569627094</v>
      </c>
      <c r="K110" t="s">
        <v>102</v>
      </c>
      <c r="L110" t="s">
        <v>103</v>
      </c>
      <c r="M110" t="s">
        <v>44</v>
      </c>
      <c r="N110" t="s">
        <v>163</v>
      </c>
      <c r="O110" t="s">
        <v>46</v>
      </c>
      <c r="P110" s="2">
        <v>30336000</v>
      </c>
      <c r="Q110" s="2">
        <v>4550000</v>
      </c>
      <c r="R110" t="str">
        <f>IF(Raw_Data[[#This Row],[persen_dp]]&lt;15%,"Low",IF(Raw_Data[[#This Row],[persen_dp]]&gt;25%,"High","Medium"))</f>
        <v>Medium</v>
      </c>
      <c r="S110" s="3">
        <v>0.15</v>
      </c>
      <c r="T110">
        <v>48</v>
      </c>
      <c r="U110">
        <v>0.14499999999999999</v>
      </c>
      <c r="V110" s="2">
        <v>848800</v>
      </c>
      <c r="W110" s="2">
        <v>40742000</v>
      </c>
      <c r="X110" t="str">
        <f>IF(OR(Raw_Data[[#This Row],[status_pembayaran]]="Macet",Raw_Data[[#This Row],[status_pembayaran]]="Kurang Lancar"),"Non Performing Loan","Performing")</f>
        <v>Performing</v>
      </c>
      <c r="Y110" t="s">
        <v>47</v>
      </c>
      <c r="Z110">
        <v>0</v>
      </c>
      <c r="AA110">
        <v>0</v>
      </c>
      <c r="AB110">
        <v>1</v>
      </c>
      <c r="AD110">
        <f>IF(Raw_Data[[#This Row],[rasio]]&lt;0.2,1,IF(Raw_Data[[#This Row],[rasio]]&lt;0.3,2,IF(Raw_Data[[#This Row],[rasio]]&lt;0.4,3,4)))</f>
        <v>1</v>
      </c>
      <c r="AE110">
        <f>IF(Raw_Data[[#This Row],[kategori_dp]]="High",1,IF(Raw_Data[[#This Row],[kategori_dp]]="Medium",2,3))</f>
        <v>2</v>
      </c>
      <c r="AF110">
        <f>IF(Raw_Data[[#This Row],[tenor_bulan]]&lt;=24,1,IF(Raw_Data[[#This Row],[tenor_bulan]]&lt;=36,2,IF(Raw_Data[[#This Row],[tenor_bulan]]&lt;=48,3,4)))</f>
        <v>3</v>
      </c>
      <c r="AG110">
        <f>IF(Raw_Data[[#This Row],[jumlah_kali_telat]]=0,0,IF(Raw_Data[[#This Row],[jumlah_kali_telat]]&lt;=2,2,4))</f>
        <v>0</v>
      </c>
      <c r="AH110">
        <f>Raw_Data[[#This Row],[Skor_Rasio]]+Raw_Data[[#This Row],[Skor_DP]]+Raw_Data[[#This Row],[Skor_Tenor]]+Raw_Data[[#This Row],[Skor_Telat]]</f>
        <v>6</v>
      </c>
      <c r="AI110" t="str">
        <f>IF(Raw_Data[[#This Row],[Risk_Score]]&lt;=6,"Low Risk",IF(Raw_Data[[#This Row],[Risk_Score]]&lt;=8,"Medium Risk","High Risk"))</f>
        <v>Low Risk</v>
      </c>
      <c r="AJ110">
        <f ca="1">IFERROR(DATEDIF(Raw_Data[[#This Row],[tanggal_pengajuan]],TODAY(),"m"),"N/A")</f>
        <v>8</v>
      </c>
      <c r="AK110" t="str">
        <f ca="1">IF(ISNUMBER(Raw_Data[[#This Row],[MOB]]),IF(Raw_Data[[#This Row],[MOB]]&lt;6,"0-5 bulan",IF(Raw_Data[[#This Row],[MOB]]&lt;12,"6-11 bulan",IF(Raw_Data[[#This Row],[MOB]]&lt;24,"12-23 bulan","24+ bulan"))),"N/A")</f>
        <v>6-11 bulan</v>
      </c>
    </row>
    <row r="111" spans="1:37" ht="14.25" customHeight="1" x14ac:dyDescent="0.45">
      <c r="A111" t="s">
        <v>444</v>
      </c>
      <c r="B111" s="64">
        <v>46037</v>
      </c>
      <c r="C111" s="1" t="str">
        <f t="shared" si="1"/>
        <v>January</v>
      </c>
      <c r="D111" t="s">
        <v>445</v>
      </c>
      <c r="E111" t="s">
        <v>446</v>
      </c>
      <c r="F111">
        <v>27</v>
      </c>
      <c r="G111" t="s">
        <v>51</v>
      </c>
      <c r="H111" t="s">
        <v>152</v>
      </c>
      <c r="I111" s="2">
        <v>3061000</v>
      </c>
      <c r="J111" s="3">
        <f>Raw_Data[[#This Row],[cicilan_per_bulan]]/Raw_Data[[#This Row],[penghasilan_bulanan]]</f>
        <v>0.27533485788957857</v>
      </c>
      <c r="K111" t="s">
        <v>81</v>
      </c>
      <c r="L111" t="s">
        <v>82</v>
      </c>
      <c r="M111" t="s">
        <v>44</v>
      </c>
      <c r="N111" t="s">
        <v>163</v>
      </c>
      <c r="O111" t="s">
        <v>46</v>
      </c>
      <c r="P111" s="2">
        <v>30121000</v>
      </c>
      <c r="Q111" s="2">
        <v>4518000</v>
      </c>
      <c r="R111" t="str">
        <f>IF(Raw_Data[[#This Row],[persen_dp]]&lt;15%,"Low",IF(Raw_Data[[#This Row],[persen_dp]]&gt;25%,"High","Medium"))</f>
        <v>Medium</v>
      </c>
      <c r="S111" s="3">
        <v>0.15</v>
      </c>
      <c r="T111">
        <v>48</v>
      </c>
      <c r="U111">
        <v>0.14499999999999999</v>
      </c>
      <c r="V111" s="2">
        <v>842800</v>
      </c>
      <c r="W111" s="2">
        <v>40453000</v>
      </c>
      <c r="X111" t="str">
        <f>IF(OR(Raw_Data[[#This Row],[status_pembayaran]]="Macet",Raw_Data[[#This Row],[status_pembayaran]]="Kurang Lancar"),"Non Performing Loan","Performing")</f>
        <v>Performing</v>
      </c>
      <c r="Y111" t="s">
        <v>47</v>
      </c>
      <c r="Z111">
        <v>0</v>
      </c>
      <c r="AA111">
        <v>0</v>
      </c>
      <c r="AB111">
        <v>1</v>
      </c>
      <c r="AC111" t="s">
        <v>74</v>
      </c>
      <c r="AD111">
        <f>IF(Raw_Data[[#This Row],[rasio]]&lt;0.2,1,IF(Raw_Data[[#This Row],[rasio]]&lt;0.3,2,IF(Raw_Data[[#This Row],[rasio]]&lt;0.4,3,4)))</f>
        <v>2</v>
      </c>
      <c r="AE111">
        <f>IF(Raw_Data[[#This Row],[kategori_dp]]="High",1,IF(Raw_Data[[#This Row],[kategori_dp]]="Medium",2,3))</f>
        <v>2</v>
      </c>
      <c r="AF111">
        <f>IF(Raw_Data[[#This Row],[tenor_bulan]]&lt;=24,1,IF(Raw_Data[[#This Row],[tenor_bulan]]&lt;=36,2,IF(Raw_Data[[#This Row],[tenor_bulan]]&lt;=48,3,4)))</f>
        <v>3</v>
      </c>
      <c r="AG111">
        <f>IF(Raw_Data[[#This Row],[jumlah_kali_telat]]=0,0,IF(Raw_Data[[#This Row],[jumlah_kali_telat]]&lt;=2,2,4))</f>
        <v>0</v>
      </c>
      <c r="AH111">
        <f>Raw_Data[[#This Row],[Skor_Rasio]]+Raw_Data[[#This Row],[Skor_DP]]+Raw_Data[[#This Row],[Skor_Tenor]]+Raw_Data[[#This Row],[Skor_Telat]]</f>
        <v>7</v>
      </c>
      <c r="AI111" t="str">
        <f>IF(Raw_Data[[#This Row],[Risk_Score]]&lt;=6,"Low Risk",IF(Raw_Data[[#This Row],[Risk_Score]]&lt;=8,"Medium Risk","High Risk"))</f>
        <v>Medium Risk</v>
      </c>
      <c r="AJ111">
        <f ca="1">IFERROR(DATEDIF(Raw_Data[[#This Row],[tanggal_pengajuan]],TODAY(),"m"),"N/A")</f>
        <v>9</v>
      </c>
      <c r="AK111" t="str">
        <f ca="1">IF(ISNUMBER(Raw_Data[[#This Row],[MOB]]),IF(Raw_Data[[#This Row],[MOB]]&lt;6,"0-5 bulan",IF(Raw_Data[[#This Row],[MOB]]&lt;12,"6-11 bulan",IF(Raw_Data[[#This Row],[MOB]]&lt;24,"12-23 bulan","24+ bulan"))),"N/A")</f>
        <v>6-11 bulan</v>
      </c>
    </row>
    <row r="112" spans="1:37" ht="14.25" customHeight="1" x14ac:dyDescent="0.45">
      <c r="A112" t="s">
        <v>447</v>
      </c>
      <c r="B112" s="64">
        <v>46132</v>
      </c>
      <c r="C112" s="1" t="str">
        <f t="shared" si="1"/>
        <v>April</v>
      </c>
      <c r="D112" t="s">
        <v>448</v>
      </c>
      <c r="E112" t="s">
        <v>449</v>
      </c>
      <c r="F112">
        <v>47</v>
      </c>
      <c r="G112" t="s">
        <v>51</v>
      </c>
      <c r="H112" t="s">
        <v>52</v>
      </c>
      <c r="I112" s="2">
        <v>13389000</v>
      </c>
      <c r="J112" s="3">
        <f>Raw_Data[[#This Row],[cicilan_per_bulan]]/Raw_Data[[#This Row],[penghasilan_bulanan]]</f>
        <v>8.2590185973560382E-2</v>
      </c>
      <c r="K112" t="s">
        <v>145</v>
      </c>
      <c r="L112" t="s">
        <v>146</v>
      </c>
      <c r="M112" t="s">
        <v>55</v>
      </c>
      <c r="N112" t="s">
        <v>56</v>
      </c>
      <c r="O112" t="s">
        <v>57</v>
      </c>
      <c r="P112" s="2">
        <v>17830000</v>
      </c>
      <c r="Q112" s="2">
        <v>6241000</v>
      </c>
      <c r="R112" t="str">
        <f>IF(Raw_Data[[#This Row],[persen_dp]]&lt;15%,"Low",IF(Raw_Data[[#This Row],[persen_dp]]&gt;25%,"High","Medium"))</f>
        <v>High</v>
      </c>
      <c r="S112" s="3">
        <v>0.35</v>
      </c>
      <c r="T112">
        <v>12</v>
      </c>
      <c r="U112">
        <v>0.14499999999999999</v>
      </c>
      <c r="V112" s="2">
        <v>1105800</v>
      </c>
      <c r="W112" s="2">
        <v>13270000</v>
      </c>
      <c r="X112" t="str">
        <f>IF(OR(Raw_Data[[#This Row],[status_pembayaran]]="Macet",Raw_Data[[#This Row],[status_pembayaran]]="Kurang Lancar"),"Non Performing Loan","Performing")</f>
        <v>Performing</v>
      </c>
      <c r="Y112" t="s">
        <v>47</v>
      </c>
      <c r="Z112">
        <v>0</v>
      </c>
      <c r="AA112">
        <v>0</v>
      </c>
      <c r="AB112">
        <v>1</v>
      </c>
      <c r="AC112" t="s">
        <v>137</v>
      </c>
      <c r="AD112">
        <f>IF(Raw_Data[[#This Row],[rasio]]&lt;0.2,1,IF(Raw_Data[[#This Row],[rasio]]&lt;0.3,2,IF(Raw_Data[[#This Row],[rasio]]&lt;0.4,3,4)))</f>
        <v>1</v>
      </c>
      <c r="AE112">
        <f>IF(Raw_Data[[#This Row],[kategori_dp]]="High",1,IF(Raw_Data[[#This Row],[kategori_dp]]="Medium",2,3))</f>
        <v>1</v>
      </c>
      <c r="AF112">
        <f>IF(Raw_Data[[#This Row],[tenor_bulan]]&lt;=24,1,IF(Raw_Data[[#This Row],[tenor_bulan]]&lt;=36,2,IF(Raw_Data[[#This Row],[tenor_bulan]]&lt;=48,3,4)))</f>
        <v>1</v>
      </c>
      <c r="AG112">
        <f>IF(Raw_Data[[#This Row],[jumlah_kali_telat]]=0,0,IF(Raw_Data[[#This Row],[jumlah_kali_telat]]&lt;=2,2,4))</f>
        <v>0</v>
      </c>
      <c r="AH112">
        <f>Raw_Data[[#This Row],[Skor_Rasio]]+Raw_Data[[#This Row],[Skor_DP]]+Raw_Data[[#This Row],[Skor_Tenor]]+Raw_Data[[#This Row],[Skor_Telat]]</f>
        <v>3</v>
      </c>
      <c r="AI112" t="str">
        <f>IF(Raw_Data[[#This Row],[Risk_Score]]&lt;=6,"Low Risk",IF(Raw_Data[[#This Row],[Risk_Score]]&lt;=8,"Medium Risk","High Risk"))</f>
        <v>Low Risk</v>
      </c>
      <c r="AJ112">
        <f ca="1">IFERROR(DATEDIF(Raw_Data[[#This Row],[tanggal_pengajuan]],TODAY(),"m"),"N/A")</f>
        <v>6</v>
      </c>
      <c r="AK112" t="str">
        <f ca="1">IF(ISNUMBER(Raw_Data[[#This Row],[MOB]]),IF(Raw_Data[[#This Row],[MOB]]&lt;6,"0-5 bulan",IF(Raw_Data[[#This Row],[MOB]]&lt;12,"6-11 bulan",IF(Raw_Data[[#This Row],[MOB]]&lt;24,"12-23 bulan","24+ bulan"))),"N/A")</f>
        <v>6-11 bulan</v>
      </c>
    </row>
    <row r="113" spans="1:37" ht="14.25" customHeight="1" x14ac:dyDescent="0.45">
      <c r="A113" t="s">
        <v>450</v>
      </c>
      <c r="B113" s="64">
        <v>46140</v>
      </c>
      <c r="C113" s="1" t="str">
        <f t="shared" si="1"/>
        <v>April</v>
      </c>
      <c r="D113" t="s">
        <v>451</v>
      </c>
      <c r="E113" t="s">
        <v>452</v>
      </c>
      <c r="F113">
        <v>34</v>
      </c>
      <c r="G113" t="s">
        <v>40</v>
      </c>
      <c r="H113" t="s">
        <v>152</v>
      </c>
      <c r="I113" s="2">
        <v>3609000</v>
      </c>
      <c r="J113" s="3">
        <f>Raw_Data[[#This Row],[cicilan_per_bulan]]/Raw_Data[[#This Row],[penghasilan_bulanan]]</f>
        <v>0.38312551953449708</v>
      </c>
      <c r="K113" t="s">
        <v>127</v>
      </c>
      <c r="L113" t="s">
        <v>128</v>
      </c>
      <c r="M113" t="s">
        <v>249</v>
      </c>
      <c r="N113" t="s">
        <v>250</v>
      </c>
      <c r="O113" t="s">
        <v>57</v>
      </c>
      <c r="P113" s="2">
        <v>16101000</v>
      </c>
      <c r="Q113" s="2">
        <v>1610000</v>
      </c>
      <c r="R113" t="str">
        <f>IF(Raw_Data[[#This Row],[persen_dp]]&lt;15%,"Low",IF(Raw_Data[[#This Row],[persen_dp]]&gt;25%,"High","Medium"))</f>
        <v>Low</v>
      </c>
      <c r="S113" s="3">
        <v>0.1</v>
      </c>
      <c r="T113">
        <v>12</v>
      </c>
      <c r="U113">
        <v>0.14499999999999999</v>
      </c>
      <c r="V113" s="2">
        <v>1382700</v>
      </c>
      <c r="W113" s="2">
        <v>16592000</v>
      </c>
      <c r="X113" t="str">
        <f>IF(OR(Raw_Data[[#This Row],[status_pembayaran]]="Macet",Raw_Data[[#This Row],[status_pembayaran]]="Kurang Lancar"),"Non Performing Loan","Performing")</f>
        <v>Performing</v>
      </c>
      <c r="Y113" t="s">
        <v>47</v>
      </c>
      <c r="Z113">
        <v>0</v>
      </c>
      <c r="AA113">
        <v>0</v>
      </c>
      <c r="AB113">
        <v>1</v>
      </c>
      <c r="AC113" t="s">
        <v>137</v>
      </c>
      <c r="AD113">
        <f>IF(Raw_Data[[#This Row],[rasio]]&lt;0.2,1,IF(Raw_Data[[#This Row],[rasio]]&lt;0.3,2,IF(Raw_Data[[#This Row],[rasio]]&lt;0.4,3,4)))</f>
        <v>3</v>
      </c>
      <c r="AE113">
        <f>IF(Raw_Data[[#This Row],[kategori_dp]]="High",1,IF(Raw_Data[[#This Row],[kategori_dp]]="Medium",2,3))</f>
        <v>3</v>
      </c>
      <c r="AF113">
        <f>IF(Raw_Data[[#This Row],[tenor_bulan]]&lt;=24,1,IF(Raw_Data[[#This Row],[tenor_bulan]]&lt;=36,2,IF(Raw_Data[[#This Row],[tenor_bulan]]&lt;=48,3,4)))</f>
        <v>1</v>
      </c>
      <c r="AG113">
        <f>IF(Raw_Data[[#This Row],[jumlah_kali_telat]]=0,0,IF(Raw_Data[[#This Row],[jumlah_kali_telat]]&lt;=2,2,4))</f>
        <v>0</v>
      </c>
      <c r="AH113">
        <f>Raw_Data[[#This Row],[Skor_Rasio]]+Raw_Data[[#This Row],[Skor_DP]]+Raw_Data[[#This Row],[Skor_Tenor]]+Raw_Data[[#This Row],[Skor_Telat]]</f>
        <v>7</v>
      </c>
      <c r="AI113" t="str">
        <f>IF(Raw_Data[[#This Row],[Risk_Score]]&lt;=6,"Low Risk",IF(Raw_Data[[#This Row],[Risk_Score]]&lt;=8,"Medium Risk","High Risk"))</f>
        <v>Medium Risk</v>
      </c>
      <c r="AJ113">
        <f ca="1">IFERROR(DATEDIF(Raw_Data[[#This Row],[tanggal_pengajuan]],TODAY(),"m"),"N/A")</f>
        <v>5</v>
      </c>
      <c r="AK113" t="str">
        <f ca="1">IF(ISNUMBER(Raw_Data[[#This Row],[MOB]]),IF(Raw_Data[[#This Row],[MOB]]&lt;6,"0-5 bulan",IF(Raw_Data[[#This Row],[MOB]]&lt;12,"6-11 bulan",IF(Raw_Data[[#This Row],[MOB]]&lt;24,"12-23 bulan","24+ bulan"))),"N/A")</f>
        <v>0-5 bulan</v>
      </c>
    </row>
    <row r="114" spans="1:37" ht="14.25" customHeight="1" x14ac:dyDescent="0.45">
      <c r="A114" t="s">
        <v>453</v>
      </c>
      <c r="B114" s="64">
        <v>46153</v>
      </c>
      <c r="C114" s="1" t="str">
        <f t="shared" si="1"/>
        <v>May</v>
      </c>
      <c r="D114" t="s">
        <v>454</v>
      </c>
      <c r="E114" t="s">
        <v>455</v>
      </c>
      <c r="F114">
        <v>25</v>
      </c>
      <c r="G114" t="s">
        <v>40</v>
      </c>
      <c r="H114" t="s">
        <v>90</v>
      </c>
      <c r="I114" s="2">
        <v>5771000</v>
      </c>
      <c r="J114" s="3">
        <f>Raw_Data[[#This Row],[cicilan_per_bulan]]/Raw_Data[[#This Row],[penghasilan_bulanan]]</f>
        <v>0.51339455900190611</v>
      </c>
      <c r="K114" t="s">
        <v>286</v>
      </c>
      <c r="L114" t="s">
        <v>154</v>
      </c>
      <c r="M114" t="s">
        <v>55</v>
      </c>
      <c r="N114" t="s">
        <v>395</v>
      </c>
      <c r="O114" t="s">
        <v>396</v>
      </c>
      <c r="P114" s="2">
        <v>58404000</v>
      </c>
      <c r="Q114" s="2">
        <v>14601000</v>
      </c>
      <c r="R114" t="str">
        <f>IF(Raw_Data[[#This Row],[persen_dp]]&lt;15%,"Low",IF(Raw_Data[[#This Row],[persen_dp]]&gt;25%,"High","Medium"))</f>
        <v>Medium</v>
      </c>
      <c r="S114" s="3">
        <v>0.25</v>
      </c>
      <c r="T114">
        <v>18</v>
      </c>
      <c r="U114">
        <v>0.14499999999999999</v>
      </c>
      <c r="V114" s="2">
        <v>2962800</v>
      </c>
      <c r="W114" s="2">
        <v>53330000</v>
      </c>
      <c r="X114" t="str">
        <f>IF(OR(Raw_Data[[#This Row],[status_pembayaran]]="Macet",Raw_Data[[#This Row],[status_pembayaran]]="Kurang Lancar"),"Non Performing Loan","Performing")</f>
        <v>Performing</v>
      </c>
      <c r="Y114" t="s">
        <v>47</v>
      </c>
      <c r="Z114">
        <v>0</v>
      </c>
      <c r="AA114">
        <v>0</v>
      </c>
      <c r="AB114">
        <v>1</v>
      </c>
      <c r="AC114" t="s">
        <v>137</v>
      </c>
      <c r="AD114">
        <f>IF(Raw_Data[[#This Row],[rasio]]&lt;0.2,1,IF(Raw_Data[[#This Row],[rasio]]&lt;0.3,2,IF(Raw_Data[[#This Row],[rasio]]&lt;0.4,3,4)))</f>
        <v>4</v>
      </c>
      <c r="AE114">
        <f>IF(Raw_Data[[#This Row],[kategori_dp]]="High",1,IF(Raw_Data[[#This Row],[kategori_dp]]="Medium",2,3))</f>
        <v>2</v>
      </c>
      <c r="AF114">
        <f>IF(Raw_Data[[#This Row],[tenor_bulan]]&lt;=24,1,IF(Raw_Data[[#This Row],[tenor_bulan]]&lt;=36,2,IF(Raw_Data[[#This Row],[tenor_bulan]]&lt;=48,3,4)))</f>
        <v>1</v>
      </c>
      <c r="AG114">
        <f>IF(Raw_Data[[#This Row],[jumlah_kali_telat]]=0,0,IF(Raw_Data[[#This Row],[jumlah_kali_telat]]&lt;=2,2,4))</f>
        <v>0</v>
      </c>
      <c r="AH114">
        <f>Raw_Data[[#This Row],[Skor_Rasio]]+Raw_Data[[#This Row],[Skor_DP]]+Raw_Data[[#This Row],[Skor_Tenor]]+Raw_Data[[#This Row],[Skor_Telat]]</f>
        <v>7</v>
      </c>
      <c r="AI114" t="str">
        <f>IF(Raw_Data[[#This Row],[Risk_Score]]&lt;=6,"Low Risk",IF(Raw_Data[[#This Row],[Risk_Score]]&lt;=8,"Medium Risk","High Risk"))</f>
        <v>Medium Risk</v>
      </c>
      <c r="AJ114">
        <f ca="1">IFERROR(DATEDIF(Raw_Data[[#This Row],[tanggal_pengajuan]],TODAY(),"m"),"N/A")</f>
        <v>5</v>
      </c>
      <c r="AK114" t="str">
        <f ca="1">IF(ISNUMBER(Raw_Data[[#This Row],[MOB]]),IF(Raw_Data[[#This Row],[MOB]]&lt;6,"0-5 bulan",IF(Raw_Data[[#This Row],[MOB]]&lt;12,"6-11 bulan",IF(Raw_Data[[#This Row],[MOB]]&lt;24,"12-23 bulan","24+ bulan"))),"N/A")</f>
        <v>0-5 bulan</v>
      </c>
    </row>
    <row r="115" spans="1:37" ht="14.25" customHeight="1" x14ac:dyDescent="0.45">
      <c r="A115" t="s">
        <v>456</v>
      </c>
      <c r="B115" s="64">
        <v>46026</v>
      </c>
      <c r="C115" s="1" t="str">
        <f t="shared" si="1"/>
        <v>January</v>
      </c>
      <c r="D115" t="s">
        <v>457</v>
      </c>
      <c r="E115" t="s">
        <v>458</v>
      </c>
      <c r="F115">
        <v>43</v>
      </c>
      <c r="G115" t="s">
        <v>40</v>
      </c>
      <c r="H115" t="s">
        <v>41</v>
      </c>
      <c r="I115" s="2">
        <v>5826000</v>
      </c>
      <c r="J115" s="3">
        <f>Raw_Data[[#This Row],[cicilan_per_bulan]]/Raw_Data[[#This Row],[penghasilan_bulanan]]</f>
        <v>0.15533813937521457</v>
      </c>
      <c r="K115" t="s">
        <v>192</v>
      </c>
      <c r="L115" t="s">
        <v>128</v>
      </c>
      <c r="M115" t="s">
        <v>55</v>
      </c>
      <c r="N115" t="s">
        <v>56</v>
      </c>
      <c r="O115" t="s">
        <v>57</v>
      </c>
      <c r="P115" s="2">
        <v>18707000</v>
      </c>
      <c r="Q115" s="2">
        <v>1871000</v>
      </c>
      <c r="R115" t="str">
        <f>IF(Raw_Data[[#This Row],[persen_dp]]&lt;15%,"Low",IF(Raw_Data[[#This Row],[persen_dp]]&gt;25%,"High","Medium"))</f>
        <v>Low</v>
      </c>
      <c r="S115" s="3">
        <v>0.1</v>
      </c>
      <c r="T115">
        <v>24</v>
      </c>
      <c r="U115">
        <v>0.14499999999999999</v>
      </c>
      <c r="V115" s="2">
        <v>905000</v>
      </c>
      <c r="W115" s="2">
        <v>21719000</v>
      </c>
      <c r="X115" t="str">
        <f>IF(OR(Raw_Data[[#This Row],[status_pembayaran]]="Macet",Raw_Data[[#This Row],[status_pembayaran]]="Kurang Lancar"),"Non Performing Loan","Performing")</f>
        <v>Performing</v>
      </c>
      <c r="Y115" t="s">
        <v>47</v>
      </c>
      <c r="Z115">
        <v>0</v>
      </c>
      <c r="AA115">
        <v>0</v>
      </c>
      <c r="AB115">
        <v>1</v>
      </c>
      <c r="AD115">
        <f>IF(Raw_Data[[#This Row],[rasio]]&lt;0.2,1,IF(Raw_Data[[#This Row],[rasio]]&lt;0.3,2,IF(Raw_Data[[#This Row],[rasio]]&lt;0.4,3,4)))</f>
        <v>1</v>
      </c>
      <c r="AE115">
        <f>IF(Raw_Data[[#This Row],[kategori_dp]]="High",1,IF(Raw_Data[[#This Row],[kategori_dp]]="Medium",2,3))</f>
        <v>3</v>
      </c>
      <c r="AF115">
        <f>IF(Raw_Data[[#This Row],[tenor_bulan]]&lt;=24,1,IF(Raw_Data[[#This Row],[tenor_bulan]]&lt;=36,2,IF(Raw_Data[[#This Row],[tenor_bulan]]&lt;=48,3,4)))</f>
        <v>1</v>
      </c>
      <c r="AG115">
        <f>IF(Raw_Data[[#This Row],[jumlah_kali_telat]]=0,0,IF(Raw_Data[[#This Row],[jumlah_kali_telat]]&lt;=2,2,4))</f>
        <v>0</v>
      </c>
      <c r="AH115">
        <f>Raw_Data[[#This Row],[Skor_Rasio]]+Raw_Data[[#This Row],[Skor_DP]]+Raw_Data[[#This Row],[Skor_Tenor]]+Raw_Data[[#This Row],[Skor_Telat]]</f>
        <v>5</v>
      </c>
      <c r="AI115" t="str">
        <f>IF(Raw_Data[[#This Row],[Risk_Score]]&lt;=6,"Low Risk",IF(Raw_Data[[#This Row],[Risk_Score]]&lt;=8,"Medium Risk","High Risk"))</f>
        <v>Low Risk</v>
      </c>
      <c r="AJ115">
        <f ca="1">IFERROR(DATEDIF(Raw_Data[[#This Row],[tanggal_pengajuan]],TODAY(),"m"),"N/A")</f>
        <v>9</v>
      </c>
      <c r="AK115" t="str">
        <f ca="1">IF(ISNUMBER(Raw_Data[[#This Row],[MOB]]),IF(Raw_Data[[#This Row],[MOB]]&lt;6,"0-5 bulan",IF(Raw_Data[[#This Row],[MOB]]&lt;12,"6-11 bulan",IF(Raw_Data[[#This Row],[MOB]]&lt;24,"12-23 bulan","24+ bulan"))),"N/A")</f>
        <v>6-11 bulan</v>
      </c>
    </row>
    <row r="116" spans="1:37" ht="14.25" customHeight="1" x14ac:dyDescent="0.45">
      <c r="A116" t="s">
        <v>459</v>
      </c>
      <c r="B116" s="64">
        <v>46038</v>
      </c>
      <c r="C116" s="1" t="str">
        <f t="shared" ref="C116:C179" si="2">TEXT(B116,"mmmm")</f>
        <v>January</v>
      </c>
      <c r="D116" t="s">
        <v>460</v>
      </c>
      <c r="E116" t="s">
        <v>461</v>
      </c>
      <c r="F116">
        <v>35</v>
      </c>
      <c r="G116" t="s">
        <v>51</v>
      </c>
      <c r="H116" t="s">
        <v>52</v>
      </c>
      <c r="I116" s="2">
        <v>10874000</v>
      </c>
      <c r="J116" s="3">
        <f>Raw_Data[[#This Row],[cicilan_per_bulan]]/Raw_Data[[#This Row],[penghasilan_bulanan]]</f>
        <v>2.9952179510759611E-2</v>
      </c>
      <c r="K116" t="s">
        <v>91</v>
      </c>
      <c r="L116" t="s">
        <v>92</v>
      </c>
      <c r="M116" t="s">
        <v>249</v>
      </c>
      <c r="N116" t="s">
        <v>250</v>
      </c>
      <c r="O116" t="s">
        <v>57</v>
      </c>
      <c r="P116" s="2">
        <v>16494000</v>
      </c>
      <c r="Q116" s="2">
        <v>6598000</v>
      </c>
      <c r="R116" t="str">
        <f>IF(Raw_Data[[#This Row],[persen_dp]]&lt;15%,"Low",IF(Raw_Data[[#This Row],[persen_dp]]&gt;25%,"High","Medium"))</f>
        <v>High</v>
      </c>
      <c r="S116" s="3">
        <v>0.4</v>
      </c>
      <c r="T116">
        <v>48</v>
      </c>
      <c r="U116">
        <v>0.14499999999999999</v>
      </c>
      <c r="V116" s="2">
        <v>325700</v>
      </c>
      <c r="W116" s="2">
        <v>15635000</v>
      </c>
      <c r="X116" t="str">
        <f>IF(OR(Raw_Data[[#This Row],[status_pembayaran]]="Macet",Raw_Data[[#This Row],[status_pembayaran]]="Kurang Lancar"),"Non Performing Loan","Performing")</f>
        <v>Performing</v>
      </c>
      <c r="Y116" t="s">
        <v>47</v>
      </c>
      <c r="Z116">
        <v>0</v>
      </c>
      <c r="AA116">
        <v>0</v>
      </c>
      <c r="AB116">
        <v>1</v>
      </c>
      <c r="AC116" t="s">
        <v>104</v>
      </c>
      <c r="AD116">
        <f>IF(Raw_Data[[#This Row],[rasio]]&lt;0.2,1,IF(Raw_Data[[#This Row],[rasio]]&lt;0.3,2,IF(Raw_Data[[#This Row],[rasio]]&lt;0.4,3,4)))</f>
        <v>1</v>
      </c>
      <c r="AE116">
        <f>IF(Raw_Data[[#This Row],[kategori_dp]]="High",1,IF(Raw_Data[[#This Row],[kategori_dp]]="Medium",2,3))</f>
        <v>1</v>
      </c>
      <c r="AF116">
        <f>IF(Raw_Data[[#This Row],[tenor_bulan]]&lt;=24,1,IF(Raw_Data[[#This Row],[tenor_bulan]]&lt;=36,2,IF(Raw_Data[[#This Row],[tenor_bulan]]&lt;=48,3,4)))</f>
        <v>3</v>
      </c>
      <c r="AG116">
        <f>IF(Raw_Data[[#This Row],[jumlah_kali_telat]]=0,0,IF(Raw_Data[[#This Row],[jumlah_kali_telat]]&lt;=2,2,4))</f>
        <v>0</v>
      </c>
      <c r="AH116">
        <f>Raw_Data[[#This Row],[Skor_Rasio]]+Raw_Data[[#This Row],[Skor_DP]]+Raw_Data[[#This Row],[Skor_Tenor]]+Raw_Data[[#This Row],[Skor_Telat]]</f>
        <v>5</v>
      </c>
      <c r="AI116" t="str">
        <f>IF(Raw_Data[[#This Row],[Risk_Score]]&lt;=6,"Low Risk",IF(Raw_Data[[#This Row],[Risk_Score]]&lt;=8,"Medium Risk","High Risk"))</f>
        <v>Low Risk</v>
      </c>
      <c r="AJ116">
        <f ca="1">IFERROR(DATEDIF(Raw_Data[[#This Row],[tanggal_pengajuan]],TODAY(),"m"),"N/A")</f>
        <v>9</v>
      </c>
      <c r="AK116" t="str">
        <f ca="1">IF(ISNUMBER(Raw_Data[[#This Row],[MOB]]),IF(Raw_Data[[#This Row],[MOB]]&lt;6,"0-5 bulan",IF(Raw_Data[[#This Row],[MOB]]&lt;12,"6-11 bulan",IF(Raw_Data[[#This Row],[MOB]]&lt;24,"12-23 bulan","24+ bulan"))),"N/A")</f>
        <v>6-11 bulan</v>
      </c>
    </row>
    <row r="117" spans="1:37" ht="14.25" customHeight="1" x14ac:dyDescent="0.45">
      <c r="A117" t="s">
        <v>462</v>
      </c>
      <c r="B117" s="64">
        <v>46059</v>
      </c>
      <c r="C117" s="1" t="str">
        <f t="shared" si="2"/>
        <v>February</v>
      </c>
      <c r="D117" t="s">
        <v>112</v>
      </c>
      <c r="E117" t="s">
        <v>463</v>
      </c>
      <c r="F117">
        <v>23</v>
      </c>
      <c r="G117" t="s">
        <v>51</v>
      </c>
      <c r="H117" t="s">
        <v>41</v>
      </c>
      <c r="I117" s="2">
        <v>5962000</v>
      </c>
      <c r="J117" s="3">
        <f>Raw_Data[[#This Row],[cicilan_per_bulan]]/Raw_Data[[#This Row],[penghasilan_bulanan]]</f>
        <v>0.14718215363971821</v>
      </c>
      <c r="K117" t="s">
        <v>153</v>
      </c>
      <c r="L117" t="s">
        <v>154</v>
      </c>
      <c r="M117" t="s">
        <v>72</v>
      </c>
      <c r="N117" t="s">
        <v>73</v>
      </c>
      <c r="O117" t="s">
        <v>46</v>
      </c>
      <c r="P117" s="2">
        <v>20408000</v>
      </c>
      <c r="Q117" s="2">
        <v>4082000</v>
      </c>
      <c r="R117" t="str">
        <f>IF(Raw_Data[[#This Row],[persen_dp]]&lt;15%,"Low",IF(Raw_Data[[#This Row],[persen_dp]]&gt;25%,"High","Medium"))</f>
        <v>Medium</v>
      </c>
      <c r="S117" s="3">
        <v>0.2</v>
      </c>
      <c r="T117">
        <v>24</v>
      </c>
      <c r="U117">
        <v>0.14499999999999999</v>
      </c>
      <c r="V117" s="2">
        <v>877500</v>
      </c>
      <c r="W117" s="2">
        <v>21060000</v>
      </c>
      <c r="X117" t="str">
        <f>IF(OR(Raw_Data[[#This Row],[status_pembayaran]]="Macet",Raw_Data[[#This Row],[status_pembayaran]]="Kurang Lancar"),"Non Performing Loan","Performing")</f>
        <v>Performing</v>
      </c>
      <c r="Y117" t="s">
        <v>47</v>
      </c>
      <c r="Z117">
        <v>0</v>
      </c>
      <c r="AA117">
        <v>0</v>
      </c>
      <c r="AB117">
        <v>1</v>
      </c>
      <c r="AC117" t="s">
        <v>137</v>
      </c>
      <c r="AD117">
        <f>IF(Raw_Data[[#This Row],[rasio]]&lt;0.2,1,IF(Raw_Data[[#This Row],[rasio]]&lt;0.3,2,IF(Raw_Data[[#This Row],[rasio]]&lt;0.4,3,4)))</f>
        <v>1</v>
      </c>
      <c r="AE117">
        <f>IF(Raw_Data[[#This Row],[kategori_dp]]="High",1,IF(Raw_Data[[#This Row],[kategori_dp]]="Medium",2,3))</f>
        <v>2</v>
      </c>
      <c r="AF117">
        <f>IF(Raw_Data[[#This Row],[tenor_bulan]]&lt;=24,1,IF(Raw_Data[[#This Row],[tenor_bulan]]&lt;=36,2,IF(Raw_Data[[#This Row],[tenor_bulan]]&lt;=48,3,4)))</f>
        <v>1</v>
      </c>
      <c r="AG117">
        <f>IF(Raw_Data[[#This Row],[jumlah_kali_telat]]=0,0,IF(Raw_Data[[#This Row],[jumlah_kali_telat]]&lt;=2,2,4))</f>
        <v>0</v>
      </c>
      <c r="AH117">
        <f>Raw_Data[[#This Row],[Skor_Rasio]]+Raw_Data[[#This Row],[Skor_DP]]+Raw_Data[[#This Row],[Skor_Tenor]]+Raw_Data[[#This Row],[Skor_Telat]]</f>
        <v>4</v>
      </c>
      <c r="AI117" t="str">
        <f>IF(Raw_Data[[#This Row],[Risk_Score]]&lt;=6,"Low Risk",IF(Raw_Data[[#This Row],[Risk_Score]]&lt;=8,"Medium Risk","High Risk"))</f>
        <v>Low Risk</v>
      </c>
      <c r="AJ117">
        <f ca="1">IFERROR(DATEDIF(Raw_Data[[#This Row],[tanggal_pengajuan]],TODAY(),"m"),"N/A")</f>
        <v>8</v>
      </c>
      <c r="AK117" t="str">
        <f ca="1">IF(ISNUMBER(Raw_Data[[#This Row],[MOB]]),IF(Raw_Data[[#This Row],[MOB]]&lt;6,"0-5 bulan",IF(Raw_Data[[#This Row],[MOB]]&lt;12,"6-11 bulan",IF(Raw_Data[[#This Row],[MOB]]&lt;24,"12-23 bulan","24+ bulan"))),"N/A")</f>
        <v>6-11 bulan</v>
      </c>
    </row>
    <row r="118" spans="1:37" ht="14.25" customHeight="1" x14ac:dyDescent="0.45">
      <c r="A118" t="s">
        <v>464</v>
      </c>
      <c r="B118" s="64">
        <v>46106</v>
      </c>
      <c r="C118" s="1" t="str">
        <f t="shared" si="2"/>
        <v>March</v>
      </c>
      <c r="D118" t="s">
        <v>465</v>
      </c>
      <c r="E118" t="s">
        <v>466</v>
      </c>
      <c r="F118">
        <v>37</v>
      </c>
      <c r="G118" t="s">
        <v>51</v>
      </c>
      <c r="H118" t="s">
        <v>90</v>
      </c>
      <c r="I118" s="2">
        <v>6746000</v>
      </c>
      <c r="J118" s="3">
        <f>Raw_Data[[#This Row],[cicilan_per_bulan]]/Raw_Data[[#This Row],[penghasilan_bulanan]]</f>
        <v>0.26227394011265937</v>
      </c>
      <c r="K118" t="s">
        <v>145</v>
      </c>
      <c r="L118" t="s">
        <v>146</v>
      </c>
      <c r="M118" t="s">
        <v>55</v>
      </c>
      <c r="N118" t="s">
        <v>221</v>
      </c>
      <c r="O118" t="s">
        <v>159</v>
      </c>
      <c r="P118" s="2">
        <v>43596000</v>
      </c>
      <c r="Q118" s="2">
        <v>17439000</v>
      </c>
      <c r="R118" t="str">
        <f>IF(Raw_Data[[#This Row],[persen_dp]]&lt;15%,"Low",IF(Raw_Data[[#This Row],[persen_dp]]&gt;25%,"High","Medium"))</f>
        <v>High</v>
      </c>
      <c r="S118" s="3">
        <v>0.4</v>
      </c>
      <c r="T118">
        <v>18</v>
      </c>
      <c r="U118">
        <v>0.14499999999999999</v>
      </c>
      <c r="V118" s="2">
        <v>1769300</v>
      </c>
      <c r="W118" s="2">
        <v>31847000</v>
      </c>
      <c r="X118" t="str">
        <f>IF(OR(Raw_Data[[#This Row],[status_pembayaran]]="Macet",Raw_Data[[#This Row],[status_pembayaran]]="Kurang Lancar"),"Non Performing Loan","Performing")</f>
        <v>Performing</v>
      </c>
      <c r="Y118" t="s">
        <v>47</v>
      </c>
      <c r="Z118">
        <v>0</v>
      </c>
      <c r="AA118">
        <v>0</v>
      </c>
      <c r="AB118">
        <v>1</v>
      </c>
      <c r="AC118" t="s">
        <v>66</v>
      </c>
      <c r="AD118">
        <f>IF(Raw_Data[[#This Row],[rasio]]&lt;0.2,1,IF(Raw_Data[[#This Row],[rasio]]&lt;0.3,2,IF(Raw_Data[[#This Row],[rasio]]&lt;0.4,3,4)))</f>
        <v>2</v>
      </c>
      <c r="AE118">
        <f>IF(Raw_Data[[#This Row],[kategori_dp]]="High",1,IF(Raw_Data[[#This Row],[kategori_dp]]="Medium",2,3))</f>
        <v>1</v>
      </c>
      <c r="AF118">
        <f>IF(Raw_Data[[#This Row],[tenor_bulan]]&lt;=24,1,IF(Raw_Data[[#This Row],[tenor_bulan]]&lt;=36,2,IF(Raw_Data[[#This Row],[tenor_bulan]]&lt;=48,3,4)))</f>
        <v>1</v>
      </c>
      <c r="AG118">
        <f>IF(Raw_Data[[#This Row],[jumlah_kali_telat]]=0,0,IF(Raw_Data[[#This Row],[jumlah_kali_telat]]&lt;=2,2,4))</f>
        <v>0</v>
      </c>
      <c r="AH118">
        <f>Raw_Data[[#This Row],[Skor_Rasio]]+Raw_Data[[#This Row],[Skor_DP]]+Raw_Data[[#This Row],[Skor_Tenor]]+Raw_Data[[#This Row],[Skor_Telat]]</f>
        <v>4</v>
      </c>
      <c r="AI118" t="str">
        <f>IF(Raw_Data[[#This Row],[Risk_Score]]&lt;=6,"Low Risk",IF(Raw_Data[[#This Row],[Risk_Score]]&lt;=8,"Medium Risk","High Risk"))</f>
        <v>Low Risk</v>
      </c>
      <c r="AJ118">
        <f ca="1">IFERROR(DATEDIF(Raw_Data[[#This Row],[tanggal_pengajuan]],TODAY(),"m"),"N/A")</f>
        <v>6</v>
      </c>
      <c r="AK118" t="str">
        <f ca="1">IF(ISNUMBER(Raw_Data[[#This Row],[MOB]]),IF(Raw_Data[[#This Row],[MOB]]&lt;6,"0-5 bulan",IF(Raw_Data[[#This Row],[MOB]]&lt;12,"6-11 bulan",IF(Raw_Data[[#This Row],[MOB]]&lt;24,"12-23 bulan","24+ bulan"))),"N/A")</f>
        <v>6-11 bulan</v>
      </c>
    </row>
    <row r="119" spans="1:37" ht="14.25" customHeight="1" x14ac:dyDescent="0.45">
      <c r="A119" t="s">
        <v>467</v>
      </c>
      <c r="B119" s="64">
        <v>46172</v>
      </c>
      <c r="C119" s="1" t="str">
        <f t="shared" si="2"/>
        <v>May</v>
      </c>
      <c r="D119" t="s">
        <v>468</v>
      </c>
      <c r="E119" t="s">
        <v>469</v>
      </c>
      <c r="F119">
        <v>40</v>
      </c>
      <c r="G119" t="s">
        <v>40</v>
      </c>
      <c r="H119" t="s">
        <v>152</v>
      </c>
      <c r="I119" s="2">
        <v>3688000</v>
      </c>
      <c r="J119" s="3">
        <f>Raw_Data[[#This Row],[cicilan_per_bulan]]/Raw_Data[[#This Row],[penghasilan_bulanan]]</f>
        <v>0.4502169197396963</v>
      </c>
      <c r="K119" t="s">
        <v>70</v>
      </c>
      <c r="L119" t="s">
        <v>71</v>
      </c>
      <c r="M119" t="s">
        <v>44</v>
      </c>
      <c r="N119" t="s">
        <v>129</v>
      </c>
      <c r="O119" t="s">
        <v>130</v>
      </c>
      <c r="P119" s="2">
        <v>23202000</v>
      </c>
      <c r="Q119" s="2">
        <v>5800000</v>
      </c>
      <c r="R119" t="str">
        <f>IF(Raw_Data[[#This Row],[persen_dp]]&lt;15%,"Low",IF(Raw_Data[[#This Row],[persen_dp]]&gt;25%,"High","Medium"))</f>
        <v>Medium</v>
      </c>
      <c r="S119" s="3">
        <v>0.25</v>
      </c>
      <c r="T119">
        <v>12</v>
      </c>
      <c r="U119">
        <v>0.14499999999999999</v>
      </c>
      <c r="V119" s="2">
        <v>1660400</v>
      </c>
      <c r="W119" s="2">
        <v>19925000</v>
      </c>
      <c r="X119" t="str">
        <f>IF(OR(Raw_Data[[#This Row],[status_pembayaran]]="Macet",Raw_Data[[#This Row],[status_pembayaran]]="Kurang Lancar"),"Non Performing Loan","Performing")</f>
        <v>Performing</v>
      </c>
      <c r="Y119" t="s">
        <v>47</v>
      </c>
      <c r="Z119">
        <v>0</v>
      </c>
      <c r="AA119">
        <v>0</v>
      </c>
      <c r="AB119">
        <v>1</v>
      </c>
      <c r="AD119">
        <f>IF(Raw_Data[[#This Row],[rasio]]&lt;0.2,1,IF(Raw_Data[[#This Row],[rasio]]&lt;0.3,2,IF(Raw_Data[[#This Row],[rasio]]&lt;0.4,3,4)))</f>
        <v>4</v>
      </c>
      <c r="AE119">
        <f>IF(Raw_Data[[#This Row],[kategori_dp]]="High",1,IF(Raw_Data[[#This Row],[kategori_dp]]="Medium",2,3))</f>
        <v>2</v>
      </c>
      <c r="AF119">
        <f>IF(Raw_Data[[#This Row],[tenor_bulan]]&lt;=24,1,IF(Raw_Data[[#This Row],[tenor_bulan]]&lt;=36,2,IF(Raw_Data[[#This Row],[tenor_bulan]]&lt;=48,3,4)))</f>
        <v>1</v>
      </c>
      <c r="AG119">
        <f>IF(Raw_Data[[#This Row],[jumlah_kali_telat]]=0,0,IF(Raw_Data[[#This Row],[jumlah_kali_telat]]&lt;=2,2,4))</f>
        <v>0</v>
      </c>
      <c r="AH119">
        <f>Raw_Data[[#This Row],[Skor_Rasio]]+Raw_Data[[#This Row],[Skor_DP]]+Raw_Data[[#This Row],[Skor_Tenor]]+Raw_Data[[#This Row],[Skor_Telat]]</f>
        <v>7</v>
      </c>
      <c r="AI119" t="str">
        <f>IF(Raw_Data[[#This Row],[Risk_Score]]&lt;=6,"Low Risk",IF(Raw_Data[[#This Row],[Risk_Score]]&lt;=8,"Medium Risk","High Risk"))</f>
        <v>Medium Risk</v>
      </c>
      <c r="AJ119">
        <f ca="1">IFERROR(DATEDIF(Raw_Data[[#This Row],[tanggal_pengajuan]],TODAY(),"m"),"N/A")</f>
        <v>4</v>
      </c>
      <c r="AK119" t="str">
        <f ca="1">IF(ISNUMBER(Raw_Data[[#This Row],[MOB]]),IF(Raw_Data[[#This Row],[MOB]]&lt;6,"0-5 bulan",IF(Raw_Data[[#This Row],[MOB]]&lt;12,"6-11 bulan",IF(Raw_Data[[#This Row],[MOB]]&lt;24,"12-23 bulan","24+ bulan"))),"N/A")</f>
        <v>0-5 bulan</v>
      </c>
    </row>
    <row r="120" spans="1:37" ht="14.25" customHeight="1" x14ac:dyDescent="0.45">
      <c r="A120" t="s">
        <v>470</v>
      </c>
      <c r="B120" s="64">
        <v>46030</v>
      </c>
      <c r="C120" s="1" t="str">
        <f t="shared" si="2"/>
        <v>January</v>
      </c>
      <c r="D120" t="s">
        <v>338</v>
      </c>
      <c r="E120" t="s">
        <v>471</v>
      </c>
      <c r="F120">
        <v>57</v>
      </c>
      <c r="G120" t="s">
        <v>40</v>
      </c>
      <c r="H120" t="s">
        <v>152</v>
      </c>
      <c r="I120" s="2">
        <v>3884000</v>
      </c>
      <c r="J120" s="3">
        <f>Raw_Data[[#This Row],[cicilan_per_bulan]]/Raw_Data[[#This Row],[penghasilan_bulanan]]</f>
        <v>0.32296601441812567</v>
      </c>
      <c r="K120" t="s">
        <v>188</v>
      </c>
      <c r="L120" t="s">
        <v>154</v>
      </c>
      <c r="M120" t="s">
        <v>55</v>
      </c>
      <c r="N120" t="s">
        <v>65</v>
      </c>
      <c r="O120" t="s">
        <v>46</v>
      </c>
      <c r="P120" s="2">
        <v>28531000</v>
      </c>
      <c r="Q120" s="2">
        <v>9986000</v>
      </c>
      <c r="R120" t="str">
        <f>IF(Raw_Data[[#This Row],[persen_dp]]&lt;15%,"Low",IF(Raw_Data[[#This Row],[persen_dp]]&gt;25%,"High","Medium"))</f>
        <v>High</v>
      </c>
      <c r="S120" s="3">
        <v>0.35</v>
      </c>
      <c r="T120">
        <v>18</v>
      </c>
      <c r="U120">
        <v>0.14499999999999999</v>
      </c>
      <c r="V120" s="2">
        <v>1254400</v>
      </c>
      <c r="W120" s="2">
        <v>22579000</v>
      </c>
      <c r="X120" t="str">
        <f>IF(OR(Raw_Data[[#This Row],[status_pembayaran]]="Macet",Raw_Data[[#This Row],[status_pembayaran]]="Kurang Lancar"),"Non Performing Loan","Performing")</f>
        <v>Performing</v>
      </c>
      <c r="Y120" t="s">
        <v>47</v>
      </c>
      <c r="Z120">
        <v>0</v>
      </c>
      <c r="AA120">
        <v>0</v>
      </c>
      <c r="AB120">
        <v>1</v>
      </c>
      <c r="AC120" t="s">
        <v>58</v>
      </c>
      <c r="AD120">
        <f>IF(Raw_Data[[#This Row],[rasio]]&lt;0.2,1,IF(Raw_Data[[#This Row],[rasio]]&lt;0.3,2,IF(Raw_Data[[#This Row],[rasio]]&lt;0.4,3,4)))</f>
        <v>3</v>
      </c>
      <c r="AE120">
        <f>IF(Raw_Data[[#This Row],[kategori_dp]]="High",1,IF(Raw_Data[[#This Row],[kategori_dp]]="Medium",2,3))</f>
        <v>1</v>
      </c>
      <c r="AF120">
        <f>IF(Raw_Data[[#This Row],[tenor_bulan]]&lt;=24,1,IF(Raw_Data[[#This Row],[tenor_bulan]]&lt;=36,2,IF(Raw_Data[[#This Row],[tenor_bulan]]&lt;=48,3,4)))</f>
        <v>1</v>
      </c>
      <c r="AG120">
        <f>IF(Raw_Data[[#This Row],[jumlah_kali_telat]]=0,0,IF(Raw_Data[[#This Row],[jumlah_kali_telat]]&lt;=2,2,4))</f>
        <v>0</v>
      </c>
      <c r="AH120">
        <f>Raw_Data[[#This Row],[Skor_Rasio]]+Raw_Data[[#This Row],[Skor_DP]]+Raw_Data[[#This Row],[Skor_Tenor]]+Raw_Data[[#This Row],[Skor_Telat]]</f>
        <v>5</v>
      </c>
      <c r="AI120" t="str">
        <f>IF(Raw_Data[[#This Row],[Risk_Score]]&lt;=6,"Low Risk",IF(Raw_Data[[#This Row],[Risk_Score]]&lt;=8,"Medium Risk","High Risk"))</f>
        <v>Low Risk</v>
      </c>
      <c r="AJ120">
        <f ca="1">IFERROR(DATEDIF(Raw_Data[[#This Row],[tanggal_pengajuan]],TODAY(),"m"),"N/A")</f>
        <v>9</v>
      </c>
      <c r="AK120" t="str">
        <f ca="1">IF(ISNUMBER(Raw_Data[[#This Row],[MOB]]),IF(Raw_Data[[#This Row],[MOB]]&lt;6,"0-5 bulan",IF(Raw_Data[[#This Row],[MOB]]&lt;12,"6-11 bulan",IF(Raw_Data[[#This Row],[MOB]]&lt;24,"12-23 bulan","24+ bulan"))),"N/A")</f>
        <v>6-11 bulan</v>
      </c>
    </row>
    <row r="121" spans="1:37" ht="14.25" customHeight="1" x14ac:dyDescent="0.45">
      <c r="A121" t="s">
        <v>472</v>
      </c>
      <c r="B121" s="64">
        <v>46189</v>
      </c>
      <c r="C121" s="1" t="str">
        <f t="shared" si="2"/>
        <v>June</v>
      </c>
      <c r="D121" t="s">
        <v>353</v>
      </c>
      <c r="E121" t="s">
        <v>473</v>
      </c>
      <c r="F121">
        <v>38</v>
      </c>
      <c r="G121" t="s">
        <v>51</v>
      </c>
      <c r="H121" t="s">
        <v>176</v>
      </c>
      <c r="I121" s="2">
        <v>6031000</v>
      </c>
      <c r="J121" s="3">
        <f>Raw_Data[[#This Row],[cicilan_per_bulan]]/Raw_Data[[#This Row],[penghasilan_bulanan]]</f>
        <v>0.12664566406897695</v>
      </c>
      <c r="K121" t="s">
        <v>145</v>
      </c>
      <c r="L121" t="s">
        <v>146</v>
      </c>
      <c r="M121" t="s">
        <v>44</v>
      </c>
      <c r="N121" t="s">
        <v>273</v>
      </c>
      <c r="O121" t="s">
        <v>274</v>
      </c>
      <c r="P121" s="2">
        <v>17373000</v>
      </c>
      <c r="Q121" s="2">
        <v>6081000</v>
      </c>
      <c r="R121" t="str">
        <f>IF(Raw_Data[[#This Row],[persen_dp]]&lt;15%,"Low",IF(Raw_Data[[#This Row],[persen_dp]]&gt;25%,"High","Medium"))</f>
        <v>High</v>
      </c>
      <c r="S121" s="3">
        <v>0.35</v>
      </c>
      <c r="T121">
        <v>18</v>
      </c>
      <c r="U121">
        <v>0.14499999999999999</v>
      </c>
      <c r="V121" s="2">
        <v>763800</v>
      </c>
      <c r="W121" s="2">
        <v>13748000</v>
      </c>
      <c r="X121" t="str">
        <f>IF(OR(Raw_Data[[#This Row],[status_pembayaran]]="Macet",Raw_Data[[#This Row],[status_pembayaran]]="Kurang Lancar"),"Non Performing Loan","Performing")</f>
        <v>Performing</v>
      </c>
      <c r="Y121" t="s">
        <v>47</v>
      </c>
      <c r="Z121">
        <v>0</v>
      </c>
      <c r="AA121">
        <v>0</v>
      </c>
      <c r="AB121">
        <v>1</v>
      </c>
      <c r="AC121" t="s">
        <v>58</v>
      </c>
      <c r="AD121">
        <f>IF(Raw_Data[[#This Row],[rasio]]&lt;0.2,1,IF(Raw_Data[[#This Row],[rasio]]&lt;0.3,2,IF(Raw_Data[[#This Row],[rasio]]&lt;0.4,3,4)))</f>
        <v>1</v>
      </c>
      <c r="AE121">
        <f>IF(Raw_Data[[#This Row],[kategori_dp]]="High",1,IF(Raw_Data[[#This Row],[kategori_dp]]="Medium",2,3))</f>
        <v>1</v>
      </c>
      <c r="AF121">
        <f>IF(Raw_Data[[#This Row],[tenor_bulan]]&lt;=24,1,IF(Raw_Data[[#This Row],[tenor_bulan]]&lt;=36,2,IF(Raw_Data[[#This Row],[tenor_bulan]]&lt;=48,3,4)))</f>
        <v>1</v>
      </c>
      <c r="AG121">
        <f>IF(Raw_Data[[#This Row],[jumlah_kali_telat]]=0,0,IF(Raw_Data[[#This Row],[jumlah_kali_telat]]&lt;=2,2,4))</f>
        <v>0</v>
      </c>
      <c r="AH121">
        <f>Raw_Data[[#This Row],[Skor_Rasio]]+Raw_Data[[#This Row],[Skor_DP]]+Raw_Data[[#This Row],[Skor_Tenor]]+Raw_Data[[#This Row],[Skor_Telat]]</f>
        <v>3</v>
      </c>
      <c r="AI121" t="str">
        <f>IF(Raw_Data[[#This Row],[Risk_Score]]&lt;=6,"Low Risk",IF(Raw_Data[[#This Row],[Risk_Score]]&lt;=8,"Medium Risk","High Risk"))</f>
        <v>Low Risk</v>
      </c>
      <c r="AJ121">
        <f ca="1">IFERROR(DATEDIF(Raw_Data[[#This Row],[tanggal_pengajuan]],TODAY(),"m"),"N/A")</f>
        <v>4</v>
      </c>
      <c r="AK121" t="str">
        <f ca="1">IF(ISNUMBER(Raw_Data[[#This Row],[MOB]]),IF(Raw_Data[[#This Row],[MOB]]&lt;6,"0-5 bulan",IF(Raw_Data[[#This Row],[MOB]]&lt;12,"6-11 bulan",IF(Raw_Data[[#This Row],[MOB]]&lt;24,"12-23 bulan","24+ bulan"))),"N/A")</f>
        <v>0-5 bulan</v>
      </c>
    </row>
    <row r="122" spans="1:37" ht="14.25" customHeight="1" x14ac:dyDescent="0.45">
      <c r="A122" t="s">
        <v>474</v>
      </c>
      <c r="B122" s="64">
        <v>46112</v>
      </c>
      <c r="C122" s="1" t="str">
        <f t="shared" si="2"/>
        <v>March</v>
      </c>
      <c r="D122" t="s">
        <v>475</v>
      </c>
      <c r="E122" t="s">
        <v>476</v>
      </c>
      <c r="F122">
        <v>39</v>
      </c>
      <c r="G122" t="s">
        <v>40</v>
      </c>
      <c r="H122" t="s">
        <v>41</v>
      </c>
      <c r="I122" s="2">
        <v>6289000</v>
      </c>
      <c r="J122" s="3">
        <f>Raw_Data[[#This Row],[cicilan_per_bulan]]/Raw_Data[[#This Row],[penghasilan_bulanan]]</f>
        <v>0.12768325647956749</v>
      </c>
      <c r="K122" t="s">
        <v>153</v>
      </c>
      <c r="L122" t="s">
        <v>154</v>
      </c>
      <c r="M122" t="s">
        <v>55</v>
      </c>
      <c r="N122" t="s">
        <v>121</v>
      </c>
      <c r="O122" t="s">
        <v>122</v>
      </c>
      <c r="P122" s="2">
        <v>37240000</v>
      </c>
      <c r="Q122" s="2">
        <v>9310000</v>
      </c>
      <c r="R122" t="str">
        <f>IF(Raw_Data[[#This Row],[persen_dp]]&lt;15%,"Low",IF(Raw_Data[[#This Row],[persen_dp]]&gt;25%,"High","Medium"))</f>
        <v>Medium</v>
      </c>
      <c r="S122" s="3">
        <v>0.25</v>
      </c>
      <c r="T122">
        <v>60</v>
      </c>
      <c r="U122">
        <v>0.14499999999999999</v>
      </c>
      <c r="V122" s="2">
        <v>803000</v>
      </c>
      <c r="W122" s="2">
        <v>48180000</v>
      </c>
      <c r="X122" t="str">
        <f>IF(OR(Raw_Data[[#This Row],[status_pembayaran]]="Macet",Raw_Data[[#This Row],[status_pembayaran]]="Kurang Lancar"),"Non Performing Loan","Performing")</f>
        <v>Performing</v>
      </c>
      <c r="Y122" t="s">
        <v>47</v>
      </c>
      <c r="Z122">
        <v>0</v>
      </c>
      <c r="AA122">
        <v>0</v>
      </c>
      <c r="AB122">
        <v>1</v>
      </c>
      <c r="AD122">
        <f>IF(Raw_Data[[#This Row],[rasio]]&lt;0.2,1,IF(Raw_Data[[#This Row],[rasio]]&lt;0.3,2,IF(Raw_Data[[#This Row],[rasio]]&lt;0.4,3,4)))</f>
        <v>1</v>
      </c>
      <c r="AE122">
        <f>IF(Raw_Data[[#This Row],[kategori_dp]]="High",1,IF(Raw_Data[[#This Row],[kategori_dp]]="Medium",2,3))</f>
        <v>2</v>
      </c>
      <c r="AF122">
        <f>IF(Raw_Data[[#This Row],[tenor_bulan]]&lt;=24,1,IF(Raw_Data[[#This Row],[tenor_bulan]]&lt;=36,2,IF(Raw_Data[[#This Row],[tenor_bulan]]&lt;=48,3,4)))</f>
        <v>4</v>
      </c>
      <c r="AG122">
        <f>IF(Raw_Data[[#This Row],[jumlah_kali_telat]]=0,0,IF(Raw_Data[[#This Row],[jumlah_kali_telat]]&lt;=2,2,4))</f>
        <v>0</v>
      </c>
      <c r="AH122">
        <f>Raw_Data[[#This Row],[Skor_Rasio]]+Raw_Data[[#This Row],[Skor_DP]]+Raw_Data[[#This Row],[Skor_Tenor]]+Raw_Data[[#This Row],[Skor_Telat]]</f>
        <v>7</v>
      </c>
      <c r="AI122" t="str">
        <f>IF(Raw_Data[[#This Row],[Risk_Score]]&lt;=6,"Low Risk",IF(Raw_Data[[#This Row],[Risk_Score]]&lt;=8,"Medium Risk","High Risk"))</f>
        <v>Medium Risk</v>
      </c>
      <c r="AJ122">
        <f ca="1">IFERROR(DATEDIF(Raw_Data[[#This Row],[tanggal_pengajuan]],TODAY(),"m"),"N/A")</f>
        <v>6</v>
      </c>
      <c r="AK122" t="str">
        <f ca="1">IF(ISNUMBER(Raw_Data[[#This Row],[MOB]]),IF(Raw_Data[[#This Row],[MOB]]&lt;6,"0-5 bulan",IF(Raw_Data[[#This Row],[MOB]]&lt;12,"6-11 bulan",IF(Raw_Data[[#This Row],[MOB]]&lt;24,"12-23 bulan","24+ bulan"))),"N/A")</f>
        <v>6-11 bulan</v>
      </c>
    </row>
    <row r="123" spans="1:37" ht="14.25" customHeight="1" x14ac:dyDescent="0.45">
      <c r="A123" t="s">
        <v>477</v>
      </c>
      <c r="B123" s="64" t="s">
        <v>230</v>
      </c>
      <c r="C123" s="1" t="str">
        <f t="shared" si="2"/>
        <v>Data Tidak Lengkap</v>
      </c>
      <c r="D123" t="s">
        <v>210</v>
      </c>
      <c r="E123" t="s">
        <v>230</v>
      </c>
      <c r="F123">
        <v>55</v>
      </c>
      <c r="G123" t="s">
        <v>40</v>
      </c>
      <c r="H123" t="s">
        <v>90</v>
      </c>
      <c r="I123" s="2">
        <v>5689000</v>
      </c>
      <c r="J123" s="3">
        <f>Raw_Data[[#This Row],[cicilan_per_bulan]]/Raw_Data[[#This Row],[penghasilan_bulanan]]</f>
        <v>0.14079803128845139</v>
      </c>
      <c r="K123" t="s">
        <v>210</v>
      </c>
      <c r="L123" t="s">
        <v>110</v>
      </c>
      <c r="M123" t="s">
        <v>44</v>
      </c>
      <c r="N123" t="s">
        <v>83</v>
      </c>
      <c r="O123" t="s">
        <v>57</v>
      </c>
      <c r="P123" s="2">
        <v>18219518</v>
      </c>
      <c r="Q123" s="2">
        <v>6377000</v>
      </c>
      <c r="R123" t="str">
        <f>IF(Raw_Data[[#This Row],[persen_dp]]&lt;15%,"Low",IF(Raw_Data[[#This Row],[persen_dp]]&gt;25%,"High","Medium"))</f>
        <v>High</v>
      </c>
      <c r="S123" s="3">
        <v>0.35</v>
      </c>
      <c r="T123">
        <v>18</v>
      </c>
      <c r="U123">
        <v>0.14499999999999999</v>
      </c>
      <c r="V123" s="2">
        <v>801000</v>
      </c>
      <c r="W123" s="2">
        <v>14418000</v>
      </c>
      <c r="X123" t="str">
        <f>IF(OR(Raw_Data[[#This Row],[status_pembayaran]]="Macet",Raw_Data[[#This Row],[status_pembayaran]]="Kurang Lancar"),"Non Performing Loan","Performing")</f>
        <v>Performing</v>
      </c>
      <c r="Y123" t="s">
        <v>233</v>
      </c>
      <c r="Z123">
        <v>0</v>
      </c>
      <c r="AA123">
        <v>0</v>
      </c>
      <c r="AB123">
        <v>1</v>
      </c>
      <c r="AC123" t="s">
        <v>104</v>
      </c>
      <c r="AD123">
        <f>IF(Raw_Data[[#This Row],[rasio]]&lt;0.2,1,IF(Raw_Data[[#This Row],[rasio]]&lt;0.3,2,IF(Raw_Data[[#This Row],[rasio]]&lt;0.4,3,4)))</f>
        <v>1</v>
      </c>
      <c r="AE123">
        <f>IF(Raw_Data[[#This Row],[kategori_dp]]="High",1,IF(Raw_Data[[#This Row],[kategori_dp]]="Medium",2,3))</f>
        <v>1</v>
      </c>
      <c r="AF123">
        <f>IF(Raw_Data[[#This Row],[tenor_bulan]]&lt;=24,1,IF(Raw_Data[[#This Row],[tenor_bulan]]&lt;=36,2,IF(Raw_Data[[#This Row],[tenor_bulan]]&lt;=48,3,4)))</f>
        <v>1</v>
      </c>
      <c r="AG123">
        <f>IF(Raw_Data[[#This Row],[jumlah_kali_telat]]=0,0,IF(Raw_Data[[#This Row],[jumlah_kali_telat]]&lt;=2,2,4))</f>
        <v>0</v>
      </c>
      <c r="AH123">
        <f>Raw_Data[[#This Row],[Skor_Rasio]]+Raw_Data[[#This Row],[Skor_DP]]+Raw_Data[[#This Row],[Skor_Tenor]]+Raw_Data[[#This Row],[Skor_Telat]]</f>
        <v>3</v>
      </c>
      <c r="AI123" t="str">
        <f>IF(Raw_Data[[#This Row],[Risk_Score]]&lt;=6,"Low Risk",IF(Raw_Data[[#This Row],[Risk_Score]]&lt;=8,"Medium Risk","High Risk"))</f>
        <v>Low Risk</v>
      </c>
      <c r="AJ123" t="str">
        <f ca="1">IFERROR(DATEDIF(Raw_Data[[#This Row],[tanggal_pengajuan]],TODAY(),"m"),"N/A")</f>
        <v>N/A</v>
      </c>
      <c r="AK123" t="str">
        <f ca="1">IF(ISNUMBER(Raw_Data[[#This Row],[MOB]]),IF(Raw_Data[[#This Row],[MOB]]&lt;6,"0-5 bulan",IF(Raw_Data[[#This Row],[MOB]]&lt;12,"6-11 bulan",IF(Raw_Data[[#This Row],[MOB]]&lt;24,"12-23 bulan","24+ bulan"))),"N/A")</f>
        <v>N/A</v>
      </c>
    </row>
    <row r="124" spans="1:37" ht="14.25" customHeight="1" x14ac:dyDescent="0.45">
      <c r="A124" t="s">
        <v>478</v>
      </c>
      <c r="B124" s="64">
        <v>46173</v>
      </c>
      <c r="C124" s="1" t="str">
        <f t="shared" si="2"/>
        <v>May</v>
      </c>
      <c r="D124" t="s">
        <v>479</v>
      </c>
      <c r="E124" t="s">
        <v>480</v>
      </c>
      <c r="F124">
        <v>41</v>
      </c>
      <c r="G124" t="s">
        <v>51</v>
      </c>
      <c r="H124" t="s">
        <v>126</v>
      </c>
      <c r="I124" s="2">
        <v>3279000</v>
      </c>
      <c r="J124" s="3">
        <f>Raw_Data[[#This Row],[cicilan_per_bulan]]/Raw_Data[[#This Row],[penghasilan_bulanan]]</f>
        <v>0.25230253125953034</v>
      </c>
      <c r="K124" t="s">
        <v>70</v>
      </c>
      <c r="L124" t="s">
        <v>71</v>
      </c>
      <c r="M124" t="s">
        <v>55</v>
      </c>
      <c r="N124" t="s">
        <v>121</v>
      </c>
      <c r="O124" t="s">
        <v>122</v>
      </c>
      <c r="P124" s="2">
        <v>35903000</v>
      </c>
      <c r="Q124" s="2">
        <v>10771000</v>
      </c>
      <c r="R124" t="str">
        <f>IF(Raw_Data[[#This Row],[persen_dp]]&lt;15%,"Low",IF(Raw_Data[[#This Row],[persen_dp]]&gt;25%,"High","Medium"))</f>
        <v>High</v>
      </c>
      <c r="S124" s="3">
        <v>0.3</v>
      </c>
      <c r="T124">
        <v>48</v>
      </c>
      <c r="U124">
        <v>0.14499999999999999</v>
      </c>
      <c r="V124" s="2">
        <v>827300</v>
      </c>
      <c r="W124" s="2">
        <v>39708000</v>
      </c>
      <c r="X124" t="str">
        <f>IF(OR(Raw_Data[[#This Row],[status_pembayaran]]="Macet",Raw_Data[[#This Row],[status_pembayaran]]="Kurang Lancar"),"Non Performing Loan","Performing")</f>
        <v>Performing</v>
      </c>
      <c r="Y124" t="s">
        <v>47</v>
      </c>
      <c r="Z124">
        <v>0</v>
      </c>
      <c r="AA124">
        <v>0</v>
      </c>
      <c r="AB124">
        <v>1</v>
      </c>
      <c r="AC124" t="s">
        <v>66</v>
      </c>
      <c r="AD124">
        <f>IF(Raw_Data[[#This Row],[rasio]]&lt;0.2,1,IF(Raw_Data[[#This Row],[rasio]]&lt;0.3,2,IF(Raw_Data[[#This Row],[rasio]]&lt;0.4,3,4)))</f>
        <v>2</v>
      </c>
      <c r="AE124">
        <f>IF(Raw_Data[[#This Row],[kategori_dp]]="High",1,IF(Raw_Data[[#This Row],[kategori_dp]]="Medium",2,3))</f>
        <v>1</v>
      </c>
      <c r="AF124">
        <f>IF(Raw_Data[[#This Row],[tenor_bulan]]&lt;=24,1,IF(Raw_Data[[#This Row],[tenor_bulan]]&lt;=36,2,IF(Raw_Data[[#This Row],[tenor_bulan]]&lt;=48,3,4)))</f>
        <v>3</v>
      </c>
      <c r="AG124">
        <f>IF(Raw_Data[[#This Row],[jumlah_kali_telat]]=0,0,IF(Raw_Data[[#This Row],[jumlah_kali_telat]]&lt;=2,2,4))</f>
        <v>0</v>
      </c>
      <c r="AH124">
        <f>Raw_Data[[#This Row],[Skor_Rasio]]+Raw_Data[[#This Row],[Skor_DP]]+Raw_Data[[#This Row],[Skor_Tenor]]+Raw_Data[[#This Row],[Skor_Telat]]</f>
        <v>6</v>
      </c>
      <c r="AI124" t="str">
        <f>IF(Raw_Data[[#This Row],[Risk_Score]]&lt;=6,"Low Risk",IF(Raw_Data[[#This Row],[Risk_Score]]&lt;=8,"Medium Risk","High Risk"))</f>
        <v>Low Risk</v>
      </c>
      <c r="AJ124">
        <f ca="1">IFERROR(DATEDIF(Raw_Data[[#This Row],[tanggal_pengajuan]],TODAY(),"m"),"N/A")</f>
        <v>4</v>
      </c>
      <c r="AK124" t="str">
        <f ca="1">IF(ISNUMBER(Raw_Data[[#This Row],[MOB]]),IF(Raw_Data[[#This Row],[MOB]]&lt;6,"0-5 bulan",IF(Raw_Data[[#This Row],[MOB]]&lt;12,"6-11 bulan",IF(Raw_Data[[#This Row],[MOB]]&lt;24,"12-23 bulan","24+ bulan"))),"N/A")</f>
        <v>0-5 bulan</v>
      </c>
    </row>
    <row r="125" spans="1:37" ht="14.25" customHeight="1" x14ac:dyDescent="0.45">
      <c r="A125" t="s">
        <v>481</v>
      </c>
      <c r="B125" s="64">
        <v>46158</v>
      </c>
      <c r="C125" s="1" t="str">
        <f t="shared" si="2"/>
        <v>May</v>
      </c>
      <c r="D125" t="s">
        <v>482</v>
      </c>
      <c r="E125" t="s">
        <v>483</v>
      </c>
      <c r="F125">
        <v>55</v>
      </c>
      <c r="G125" t="s">
        <v>51</v>
      </c>
      <c r="H125" t="s">
        <v>126</v>
      </c>
      <c r="I125" s="2">
        <v>2899000</v>
      </c>
      <c r="J125" s="3">
        <f>Raw_Data[[#This Row],[cicilan_per_bulan]]/Raw_Data[[#This Row],[penghasilan_bulanan]]</f>
        <v>0.70206967919972407</v>
      </c>
      <c r="K125" t="s">
        <v>119</v>
      </c>
      <c r="L125" t="s">
        <v>120</v>
      </c>
      <c r="M125" t="s">
        <v>55</v>
      </c>
      <c r="N125" t="s">
        <v>395</v>
      </c>
      <c r="O125" t="s">
        <v>396</v>
      </c>
      <c r="P125" s="2">
        <v>58255000</v>
      </c>
      <c r="Q125" s="2">
        <v>20389000</v>
      </c>
      <c r="R125" t="str">
        <f>IF(Raw_Data[[#This Row],[persen_dp]]&lt;15%,"Low",IF(Raw_Data[[#This Row],[persen_dp]]&gt;25%,"High","Medium"))</f>
        <v>High</v>
      </c>
      <c r="S125" s="3">
        <v>0.35</v>
      </c>
      <c r="T125">
        <v>24</v>
      </c>
      <c r="U125">
        <v>0.14499999999999999</v>
      </c>
      <c r="V125" s="2">
        <v>2035300</v>
      </c>
      <c r="W125" s="2">
        <v>48847000</v>
      </c>
      <c r="X125" t="str">
        <f>IF(OR(Raw_Data[[#This Row],[status_pembayaran]]="Macet",Raw_Data[[#This Row],[status_pembayaran]]="Kurang Lancar"),"Non Performing Loan","Performing")</f>
        <v>Performing</v>
      </c>
      <c r="Y125" t="s">
        <v>47</v>
      </c>
      <c r="Z125">
        <v>0</v>
      </c>
      <c r="AA125">
        <v>0</v>
      </c>
      <c r="AB125">
        <v>1</v>
      </c>
      <c r="AC125" t="s">
        <v>74</v>
      </c>
      <c r="AD125">
        <f>IF(Raw_Data[[#This Row],[rasio]]&lt;0.2,1,IF(Raw_Data[[#This Row],[rasio]]&lt;0.3,2,IF(Raw_Data[[#This Row],[rasio]]&lt;0.4,3,4)))</f>
        <v>4</v>
      </c>
      <c r="AE125">
        <f>IF(Raw_Data[[#This Row],[kategori_dp]]="High",1,IF(Raw_Data[[#This Row],[kategori_dp]]="Medium",2,3))</f>
        <v>1</v>
      </c>
      <c r="AF125">
        <f>IF(Raw_Data[[#This Row],[tenor_bulan]]&lt;=24,1,IF(Raw_Data[[#This Row],[tenor_bulan]]&lt;=36,2,IF(Raw_Data[[#This Row],[tenor_bulan]]&lt;=48,3,4)))</f>
        <v>1</v>
      </c>
      <c r="AG125">
        <f>IF(Raw_Data[[#This Row],[jumlah_kali_telat]]=0,0,IF(Raw_Data[[#This Row],[jumlah_kali_telat]]&lt;=2,2,4))</f>
        <v>0</v>
      </c>
      <c r="AH125">
        <f>Raw_Data[[#This Row],[Skor_Rasio]]+Raw_Data[[#This Row],[Skor_DP]]+Raw_Data[[#This Row],[Skor_Tenor]]+Raw_Data[[#This Row],[Skor_Telat]]</f>
        <v>6</v>
      </c>
      <c r="AI125" t="str">
        <f>IF(Raw_Data[[#This Row],[Risk_Score]]&lt;=6,"Low Risk",IF(Raw_Data[[#This Row],[Risk_Score]]&lt;=8,"Medium Risk","High Risk"))</f>
        <v>Low Risk</v>
      </c>
      <c r="AJ125">
        <f ca="1">IFERROR(DATEDIF(Raw_Data[[#This Row],[tanggal_pengajuan]],TODAY(),"m"),"N/A")</f>
        <v>5</v>
      </c>
      <c r="AK125" t="str">
        <f ca="1">IF(ISNUMBER(Raw_Data[[#This Row],[MOB]]),IF(Raw_Data[[#This Row],[MOB]]&lt;6,"0-5 bulan",IF(Raw_Data[[#This Row],[MOB]]&lt;12,"6-11 bulan",IF(Raw_Data[[#This Row],[MOB]]&lt;24,"12-23 bulan","24+ bulan"))),"N/A")</f>
        <v>0-5 bulan</v>
      </c>
    </row>
    <row r="126" spans="1:37" ht="14.25" customHeight="1" x14ac:dyDescent="0.45">
      <c r="A126" t="s">
        <v>484</v>
      </c>
      <c r="B126" s="64">
        <v>46139</v>
      </c>
      <c r="C126" s="1" t="str">
        <f t="shared" si="2"/>
        <v>April</v>
      </c>
      <c r="D126" t="s">
        <v>442</v>
      </c>
      <c r="E126" t="s">
        <v>485</v>
      </c>
      <c r="F126">
        <v>21</v>
      </c>
      <c r="G126" t="s">
        <v>40</v>
      </c>
      <c r="H126" t="s">
        <v>41</v>
      </c>
      <c r="I126" s="2">
        <v>5415000</v>
      </c>
      <c r="J126" s="3">
        <f>Raw_Data[[#This Row],[cicilan_per_bulan]]/Raw_Data[[#This Row],[penghasilan_bulanan]]</f>
        <v>0.16350877192982455</v>
      </c>
      <c r="K126" t="s">
        <v>109</v>
      </c>
      <c r="L126" t="s">
        <v>110</v>
      </c>
      <c r="M126" t="s">
        <v>44</v>
      </c>
      <c r="N126" t="s">
        <v>129</v>
      </c>
      <c r="O126" t="s">
        <v>130</v>
      </c>
      <c r="P126" s="2">
        <v>23532000</v>
      </c>
      <c r="Q126" s="2">
        <v>7059000</v>
      </c>
      <c r="R126" t="str">
        <f>IF(Raw_Data[[#This Row],[persen_dp]]&lt;15%,"Low",IF(Raw_Data[[#This Row],[persen_dp]]&gt;25%,"High","Medium"))</f>
        <v>High</v>
      </c>
      <c r="S126" s="3">
        <v>0.3</v>
      </c>
      <c r="T126">
        <v>24</v>
      </c>
      <c r="U126">
        <v>0.14499999999999999</v>
      </c>
      <c r="V126" s="2">
        <v>885400</v>
      </c>
      <c r="W126" s="2">
        <v>21250000</v>
      </c>
      <c r="X126" t="str">
        <f>IF(OR(Raw_Data[[#This Row],[status_pembayaran]]="Macet",Raw_Data[[#This Row],[status_pembayaran]]="Kurang Lancar"),"Non Performing Loan","Performing")</f>
        <v>Performing</v>
      </c>
      <c r="Y126" t="s">
        <v>47</v>
      </c>
      <c r="Z126">
        <v>0</v>
      </c>
      <c r="AA126">
        <v>0</v>
      </c>
      <c r="AB126">
        <v>1</v>
      </c>
      <c r="AC126" t="s">
        <v>104</v>
      </c>
      <c r="AD126">
        <f>IF(Raw_Data[[#This Row],[rasio]]&lt;0.2,1,IF(Raw_Data[[#This Row],[rasio]]&lt;0.3,2,IF(Raw_Data[[#This Row],[rasio]]&lt;0.4,3,4)))</f>
        <v>1</v>
      </c>
      <c r="AE126">
        <f>IF(Raw_Data[[#This Row],[kategori_dp]]="High",1,IF(Raw_Data[[#This Row],[kategori_dp]]="Medium",2,3))</f>
        <v>1</v>
      </c>
      <c r="AF126">
        <f>IF(Raw_Data[[#This Row],[tenor_bulan]]&lt;=24,1,IF(Raw_Data[[#This Row],[tenor_bulan]]&lt;=36,2,IF(Raw_Data[[#This Row],[tenor_bulan]]&lt;=48,3,4)))</f>
        <v>1</v>
      </c>
      <c r="AG126">
        <f>IF(Raw_Data[[#This Row],[jumlah_kali_telat]]=0,0,IF(Raw_Data[[#This Row],[jumlah_kali_telat]]&lt;=2,2,4))</f>
        <v>0</v>
      </c>
      <c r="AH126">
        <f>Raw_Data[[#This Row],[Skor_Rasio]]+Raw_Data[[#This Row],[Skor_DP]]+Raw_Data[[#This Row],[Skor_Tenor]]+Raw_Data[[#This Row],[Skor_Telat]]</f>
        <v>3</v>
      </c>
      <c r="AI126" t="str">
        <f>IF(Raw_Data[[#This Row],[Risk_Score]]&lt;=6,"Low Risk",IF(Raw_Data[[#This Row],[Risk_Score]]&lt;=8,"Medium Risk","High Risk"))</f>
        <v>Low Risk</v>
      </c>
      <c r="AJ126">
        <f ca="1">IFERROR(DATEDIF(Raw_Data[[#This Row],[tanggal_pengajuan]],TODAY(),"m"),"N/A")</f>
        <v>5</v>
      </c>
      <c r="AK126" t="str">
        <f ca="1">IF(ISNUMBER(Raw_Data[[#This Row],[MOB]]),IF(Raw_Data[[#This Row],[MOB]]&lt;6,"0-5 bulan",IF(Raw_Data[[#This Row],[MOB]]&lt;12,"6-11 bulan",IF(Raw_Data[[#This Row],[MOB]]&lt;24,"12-23 bulan","24+ bulan"))),"N/A")</f>
        <v>0-5 bulan</v>
      </c>
    </row>
    <row r="127" spans="1:37" ht="14.25" customHeight="1" x14ac:dyDescent="0.45">
      <c r="A127" t="s">
        <v>486</v>
      </c>
      <c r="B127" s="64">
        <v>46110</v>
      </c>
      <c r="C127" s="1" t="str">
        <f t="shared" si="2"/>
        <v>March</v>
      </c>
      <c r="D127" t="s">
        <v>79</v>
      </c>
      <c r="E127" t="s">
        <v>487</v>
      </c>
      <c r="F127">
        <v>51</v>
      </c>
      <c r="G127" t="s">
        <v>40</v>
      </c>
      <c r="H127" t="s">
        <v>108</v>
      </c>
      <c r="I127" s="2">
        <v>4164000</v>
      </c>
      <c r="J127" s="3">
        <f>Raw_Data[[#This Row],[cicilan_per_bulan]]/Raw_Data[[#This Row],[penghasilan_bulanan]]</f>
        <v>0.36131123919308356</v>
      </c>
      <c r="K127" t="s">
        <v>81</v>
      </c>
      <c r="L127" t="s">
        <v>82</v>
      </c>
      <c r="M127" t="s">
        <v>44</v>
      </c>
      <c r="N127" t="s">
        <v>184</v>
      </c>
      <c r="O127" t="s">
        <v>122</v>
      </c>
      <c r="P127" s="2">
        <v>37320000</v>
      </c>
      <c r="Q127" s="2">
        <v>9330000</v>
      </c>
      <c r="R127" t="str">
        <f>IF(Raw_Data[[#This Row],[persen_dp]]&lt;15%,"Low",IF(Raw_Data[[#This Row],[persen_dp]]&gt;25%,"High","Medium"))</f>
        <v>Medium</v>
      </c>
      <c r="S127" s="3">
        <v>0.25</v>
      </c>
      <c r="T127">
        <v>24</v>
      </c>
      <c r="U127">
        <v>0.14499999999999999</v>
      </c>
      <c r="V127" s="2">
        <v>1504500</v>
      </c>
      <c r="W127" s="2">
        <v>36108000</v>
      </c>
      <c r="X127" t="str">
        <f>IF(OR(Raw_Data[[#This Row],[status_pembayaran]]="Macet",Raw_Data[[#This Row],[status_pembayaran]]="Kurang Lancar"),"Non Performing Loan","Performing")</f>
        <v>Non Performing Loan</v>
      </c>
      <c r="Y127" t="s">
        <v>488</v>
      </c>
      <c r="Z127">
        <v>23</v>
      </c>
      <c r="AA127">
        <v>1</v>
      </c>
      <c r="AB127">
        <v>3</v>
      </c>
      <c r="AD127">
        <f>IF(Raw_Data[[#This Row],[rasio]]&lt;0.2,1,IF(Raw_Data[[#This Row],[rasio]]&lt;0.3,2,IF(Raw_Data[[#This Row],[rasio]]&lt;0.4,3,4)))</f>
        <v>3</v>
      </c>
      <c r="AE127">
        <f>IF(Raw_Data[[#This Row],[kategori_dp]]="High",1,IF(Raw_Data[[#This Row],[kategori_dp]]="Medium",2,3))</f>
        <v>2</v>
      </c>
      <c r="AF127">
        <f>IF(Raw_Data[[#This Row],[tenor_bulan]]&lt;=24,1,IF(Raw_Data[[#This Row],[tenor_bulan]]&lt;=36,2,IF(Raw_Data[[#This Row],[tenor_bulan]]&lt;=48,3,4)))</f>
        <v>1</v>
      </c>
      <c r="AG127">
        <f>IF(Raw_Data[[#This Row],[jumlah_kali_telat]]=0,0,IF(Raw_Data[[#This Row],[jumlah_kali_telat]]&lt;=2,2,4))</f>
        <v>2</v>
      </c>
      <c r="AH127">
        <f>Raw_Data[[#This Row],[Skor_Rasio]]+Raw_Data[[#This Row],[Skor_DP]]+Raw_Data[[#This Row],[Skor_Tenor]]+Raw_Data[[#This Row],[Skor_Telat]]</f>
        <v>8</v>
      </c>
      <c r="AI127" t="str">
        <f>IF(Raw_Data[[#This Row],[Risk_Score]]&lt;=6,"Low Risk",IF(Raw_Data[[#This Row],[Risk_Score]]&lt;=8,"Medium Risk","High Risk"))</f>
        <v>Medium Risk</v>
      </c>
      <c r="AJ127">
        <f ca="1">IFERROR(DATEDIF(Raw_Data[[#This Row],[tanggal_pengajuan]],TODAY(),"m"),"N/A")</f>
        <v>6</v>
      </c>
      <c r="AK127" t="str">
        <f ca="1">IF(ISNUMBER(Raw_Data[[#This Row],[MOB]]),IF(Raw_Data[[#This Row],[MOB]]&lt;6,"0-5 bulan",IF(Raw_Data[[#This Row],[MOB]]&lt;12,"6-11 bulan",IF(Raw_Data[[#This Row],[MOB]]&lt;24,"12-23 bulan","24+ bulan"))),"N/A")</f>
        <v>6-11 bulan</v>
      </c>
    </row>
    <row r="128" spans="1:37" ht="14.25" customHeight="1" x14ac:dyDescent="0.45">
      <c r="A128" t="s">
        <v>489</v>
      </c>
      <c r="B128" s="64">
        <v>46179</v>
      </c>
      <c r="C128" s="1" t="str">
        <f t="shared" si="2"/>
        <v>June</v>
      </c>
      <c r="D128" t="s">
        <v>442</v>
      </c>
      <c r="E128" t="s">
        <v>490</v>
      </c>
      <c r="F128">
        <v>41</v>
      </c>
      <c r="G128" t="s">
        <v>51</v>
      </c>
      <c r="H128" t="s">
        <v>52</v>
      </c>
      <c r="I128" s="2">
        <v>10198000</v>
      </c>
      <c r="J128" s="3">
        <f>Raw_Data[[#This Row],[cicilan_per_bulan]]/Raw_Data[[#This Row],[penghasilan_bulanan]]</f>
        <v>7.1317905471661114E-2</v>
      </c>
      <c r="K128" t="s">
        <v>102</v>
      </c>
      <c r="L128" t="s">
        <v>103</v>
      </c>
      <c r="M128" t="s">
        <v>44</v>
      </c>
      <c r="N128" t="s">
        <v>45</v>
      </c>
      <c r="O128" t="s">
        <v>46</v>
      </c>
      <c r="P128" s="2">
        <v>25993000</v>
      </c>
      <c r="Q128" s="2">
        <v>3899000</v>
      </c>
      <c r="R128" t="str">
        <f>IF(Raw_Data[[#This Row],[persen_dp]]&lt;15%,"Low",IF(Raw_Data[[#This Row],[persen_dp]]&gt;25%,"High","Medium"))</f>
        <v>Medium</v>
      </c>
      <c r="S128" s="3">
        <v>0.15</v>
      </c>
      <c r="T128">
        <v>48</v>
      </c>
      <c r="U128">
        <v>0.14499999999999999</v>
      </c>
      <c r="V128" s="2">
        <v>727300</v>
      </c>
      <c r="W128" s="2">
        <v>34908000</v>
      </c>
      <c r="X128" t="str">
        <f>IF(OR(Raw_Data[[#This Row],[status_pembayaran]]="Macet",Raw_Data[[#This Row],[status_pembayaran]]="Kurang Lancar"),"Non Performing Loan","Performing")</f>
        <v>Performing</v>
      </c>
      <c r="Y128" t="s">
        <v>47</v>
      </c>
      <c r="Z128">
        <v>0</v>
      </c>
      <c r="AA128">
        <v>0</v>
      </c>
      <c r="AB128">
        <v>1</v>
      </c>
      <c r="AC128" t="s">
        <v>74</v>
      </c>
      <c r="AD128">
        <f>IF(Raw_Data[[#This Row],[rasio]]&lt;0.2,1,IF(Raw_Data[[#This Row],[rasio]]&lt;0.3,2,IF(Raw_Data[[#This Row],[rasio]]&lt;0.4,3,4)))</f>
        <v>1</v>
      </c>
      <c r="AE128">
        <f>IF(Raw_Data[[#This Row],[kategori_dp]]="High",1,IF(Raw_Data[[#This Row],[kategori_dp]]="Medium",2,3))</f>
        <v>2</v>
      </c>
      <c r="AF128">
        <f>IF(Raw_Data[[#This Row],[tenor_bulan]]&lt;=24,1,IF(Raw_Data[[#This Row],[tenor_bulan]]&lt;=36,2,IF(Raw_Data[[#This Row],[tenor_bulan]]&lt;=48,3,4)))</f>
        <v>3</v>
      </c>
      <c r="AG128">
        <f>IF(Raw_Data[[#This Row],[jumlah_kali_telat]]=0,0,IF(Raw_Data[[#This Row],[jumlah_kali_telat]]&lt;=2,2,4))</f>
        <v>0</v>
      </c>
      <c r="AH128">
        <f>Raw_Data[[#This Row],[Skor_Rasio]]+Raw_Data[[#This Row],[Skor_DP]]+Raw_Data[[#This Row],[Skor_Tenor]]+Raw_Data[[#This Row],[Skor_Telat]]</f>
        <v>6</v>
      </c>
      <c r="AI128" t="str">
        <f>IF(Raw_Data[[#This Row],[Risk_Score]]&lt;=6,"Low Risk",IF(Raw_Data[[#This Row],[Risk_Score]]&lt;=8,"Medium Risk","High Risk"))</f>
        <v>Low Risk</v>
      </c>
      <c r="AJ128">
        <f ca="1">IFERROR(DATEDIF(Raw_Data[[#This Row],[tanggal_pengajuan]],TODAY(),"m"),"N/A")</f>
        <v>4</v>
      </c>
      <c r="AK128" t="str">
        <f ca="1">IF(ISNUMBER(Raw_Data[[#This Row],[MOB]]),IF(Raw_Data[[#This Row],[MOB]]&lt;6,"0-5 bulan",IF(Raw_Data[[#This Row],[MOB]]&lt;12,"6-11 bulan",IF(Raw_Data[[#This Row],[MOB]]&lt;24,"12-23 bulan","24+ bulan"))),"N/A")</f>
        <v>0-5 bulan</v>
      </c>
    </row>
    <row r="129" spans="1:37" ht="14.25" customHeight="1" x14ac:dyDescent="0.45">
      <c r="A129" t="s">
        <v>491</v>
      </c>
      <c r="B129" s="64">
        <v>46185</v>
      </c>
      <c r="C129" s="1" t="str">
        <f t="shared" si="2"/>
        <v>June</v>
      </c>
      <c r="D129" t="s">
        <v>492</v>
      </c>
      <c r="E129" t="s">
        <v>493</v>
      </c>
      <c r="F129">
        <v>50</v>
      </c>
      <c r="G129" t="s">
        <v>40</v>
      </c>
      <c r="H129" t="s">
        <v>62</v>
      </c>
      <c r="I129" s="2">
        <v>2149000</v>
      </c>
      <c r="J129" s="3">
        <f>Raw_Data[[#This Row],[cicilan_per_bulan]]/Raw_Data[[#This Row],[penghasilan_bulanan]]</f>
        <v>0.5517449976733364</v>
      </c>
      <c r="K129" t="s">
        <v>153</v>
      </c>
      <c r="L129" t="s">
        <v>154</v>
      </c>
      <c r="M129" t="s">
        <v>55</v>
      </c>
      <c r="N129" t="s">
        <v>141</v>
      </c>
      <c r="O129" t="s">
        <v>46</v>
      </c>
      <c r="P129" s="2">
        <v>23372000</v>
      </c>
      <c r="Q129" s="2">
        <v>5843000</v>
      </c>
      <c r="R129" t="str">
        <f>IF(Raw_Data[[#This Row],[persen_dp]]&lt;15%,"Low",IF(Raw_Data[[#This Row],[persen_dp]]&gt;25%,"High","Medium"))</f>
        <v>Medium</v>
      </c>
      <c r="S129" s="3">
        <v>0.25</v>
      </c>
      <c r="T129">
        <v>18</v>
      </c>
      <c r="U129">
        <v>0.14499999999999999</v>
      </c>
      <c r="V129" s="2">
        <v>1185700</v>
      </c>
      <c r="W129" s="2">
        <v>21342000</v>
      </c>
      <c r="X129" t="str">
        <f>IF(OR(Raw_Data[[#This Row],[status_pembayaran]]="Macet",Raw_Data[[#This Row],[status_pembayaran]]="Kurang Lancar"),"Non Performing Loan","Performing")</f>
        <v>Performing</v>
      </c>
      <c r="Y129" t="s">
        <v>47</v>
      </c>
      <c r="Z129">
        <v>0</v>
      </c>
      <c r="AA129">
        <v>0</v>
      </c>
      <c r="AB129">
        <v>1</v>
      </c>
      <c r="AC129" t="s">
        <v>74</v>
      </c>
      <c r="AD129">
        <f>IF(Raw_Data[[#This Row],[rasio]]&lt;0.2,1,IF(Raw_Data[[#This Row],[rasio]]&lt;0.3,2,IF(Raw_Data[[#This Row],[rasio]]&lt;0.4,3,4)))</f>
        <v>4</v>
      </c>
      <c r="AE129">
        <f>IF(Raw_Data[[#This Row],[kategori_dp]]="High",1,IF(Raw_Data[[#This Row],[kategori_dp]]="Medium",2,3))</f>
        <v>2</v>
      </c>
      <c r="AF129">
        <f>IF(Raw_Data[[#This Row],[tenor_bulan]]&lt;=24,1,IF(Raw_Data[[#This Row],[tenor_bulan]]&lt;=36,2,IF(Raw_Data[[#This Row],[tenor_bulan]]&lt;=48,3,4)))</f>
        <v>1</v>
      </c>
      <c r="AG129">
        <f>IF(Raw_Data[[#This Row],[jumlah_kali_telat]]=0,0,IF(Raw_Data[[#This Row],[jumlah_kali_telat]]&lt;=2,2,4))</f>
        <v>0</v>
      </c>
      <c r="AH129">
        <f>Raw_Data[[#This Row],[Skor_Rasio]]+Raw_Data[[#This Row],[Skor_DP]]+Raw_Data[[#This Row],[Skor_Tenor]]+Raw_Data[[#This Row],[Skor_Telat]]</f>
        <v>7</v>
      </c>
      <c r="AI129" t="str">
        <f>IF(Raw_Data[[#This Row],[Risk_Score]]&lt;=6,"Low Risk",IF(Raw_Data[[#This Row],[Risk_Score]]&lt;=8,"Medium Risk","High Risk"))</f>
        <v>Medium Risk</v>
      </c>
      <c r="AJ129">
        <f ca="1">IFERROR(DATEDIF(Raw_Data[[#This Row],[tanggal_pengajuan]],TODAY(),"m"),"N/A")</f>
        <v>4</v>
      </c>
      <c r="AK129" t="str">
        <f ca="1">IF(ISNUMBER(Raw_Data[[#This Row],[MOB]]),IF(Raw_Data[[#This Row],[MOB]]&lt;6,"0-5 bulan",IF(Raw_Data[[#This Row],[MOB]]&lt;12,"6-11 bulan",IF(Raw_Data[[#This Row],[MOB]]&lt;24,"12-23 bulan","24+ bulan"))),"N/A")</f>
        <v>0-5 bulan</v>
      </c>
    </row>
    <row r="130" spans="1:37" ht="14.25" customHeight="1" x14ac:dyDescent="0.45">
      <c r="A130" t="s">
        <v>494</v>
      </c>
      <c r="B130" s="64">
        <v>46145</v>
      </c>
      <c r="C130" s="1" t="str">
        <f t="shared" si="2"/>
        <v>May</v>
      </c>
      <c r="D130" t="s">
        <v>495</v>
      </c>
      <c r="E130" t="s">
        <v>496</v>
      </c>
      <c r="F130">
        <v>57</v>
      </c>
      <c r="G130" t="s">
        <v>51</v>
      </c>
      <c r="H130" t="s">
        <v>41</v>
      </c>
      <c r="I130" s="2">
        <v>5796000</v>
      </c>
      <c r="J130" s="3">
        <f>Raw_Data[[#This Row],[cicilan_per_bulan]]/Raw_Data[[#This Row],[penghasilan_bulanan]]</f>
        <v>9.841269841269841E-2</v>
      </c>
      <c r="K130" t="s">
        <v>205</v>
      </c>
      <c r="L130" t="s">
        <v>110</v>
      </c>
      <c r="M130" t="s">
        <v>44</v>
      </c>
      <c r="N130" t="s">
        <v>129</v>
      </c>
      <c r="O130" t="s">
        <v>130</v>
      </c>
      <c r="P130" s="2">
        <v>23106000</v>
      </c>
      <c r="Q130" s="2">
        <v>5776000</v>
      </c>
      <c r="R130" t="str">
        <f>IF(Raw_Data[[#This Row],[persen_dp]]&lt;15%,"Low",IF(Raw_Data[[#This Row],[persen_dp]]&gt;25%,"High","Medium"))</f>
        <v>Medium</v>
      </c>
      <c r="S130" s="3">
        <v>0.25</v>
      </c>
      <c r="T130">
        <v>48</v>
      </c>
      <c r="U130">
        <v>0.14499999999999999</v>
      </c>
      <c r="V130" s="2">
        <v>570400</v>
      </c>
      <c r="W130" s="2">
        <v>27381000</v>
      </c>
      <c r="X130" t="str">
        <f>IF(OR(Raw_Data[[#This Row],[status_pembayaran]]="Macet",Raw_Data[[#This Row],[status_pembayaran]]="Kurang Lancar"),"Non Performing Loan","Performing")</f>
        <v>Performing</v>
      </c>
      <c r="Y130" t="s">
        <v>47</v>
      </c>
      <c r="Z130">
        <v>0</v>
      </c>
      <c r="AA130">
        <v>0</v>
      </c>
      <c r="AB130">
        <v>1</v>
      </c>
      <c r="AD130">
        <f>IF(Raw_Data[[#This Row],[rasio]]&lt;0.2,1,IF(Raw_Data[[#This Row],[rasio]]&lt;0.3,2,IF(Raw_Data[[#This Row],[rasio]]&lt;0.4,3,4)))</f>
        <v>1</v>
      </c>
      <c r="AE130">
        <f>IF(Raw_Data[[#This Row],[kategori_dp]]="High",1,IF(Raw_Data[[#This Row],[kategori_dp]]="Medium",2,3))</f>
        <v>2</v>
      </c>
      <c r="AF130">
        <f>IF(Raw_Data[[#This Row],[tenor_bulan]]&lt;=24,1,IF(Raw_Data[[#This Row],[tenor_bulan]]&lt;=36,2,IF(Raw_Data[[#This Row],[tenor_bulan]]&lt;=48,3,4)))</f>
        <v>3</v>
      </c>
      <c r="AG130">
        <f>IF(Raw_Data[[#This Row],[jumlah_kali_telat]]=0,0,IF(Raw_Data[[#This Row],[jumlah_kali_telat]]&lt;=2,2,4))</f>
        <v>0</v>
      </c>
      <c r="AH130">
        <f>Raw_Data[[#This Row],[Skor_Rasio]]+Raw_Data[[#This Row],[Skor_DP]]+Raw_Data[[#This Row],[Skor_Tenor]]+Raw_Data[[#This Row],[Skor_Telat]]</f>
        <v>6</v>
      </c>
      <c r="AI130" t="str">
        <f>IF(Raw_Data[[#This Row],[Risk_Score]]&lt;=6,"Low Risk",IF(Raw_Data[[#This Row],[Risk_Score]]&lt;=8,"Medium Risk","High Risk"))</f>
        <v>Low Risk</v>
      </c>
      <c r="AJ130">
        <f ca="1">IFERROR(DATEDIF(Raw_Data[[#This Row],[tanggal_pengajuan]],TODAY(),"m"),"N/A")</f>
        <v>5</v>
      </c>
      <c r="AK130" t="str">
        <f ca="1">IF(ISNUMBER(Raw_Data[[#This Row],[MOB]]),IF(Raw_Data[[#This Row],[MOB]]&lt;6,"0-5 bulan",IF(Raw_Data[[#This Row],[MOB]]&lt;12,"6-11 bulan",IF(Raw_Data[[#This Row],[MOB]]&lt;24,"12-23 bulan","24+ bulan"))),"N/A")</f>
        <v>0-5 bulan</v>
      </c>
    </row>
    <row r="131" spans="1:37" ht="14.25" customHeight="1" x14ac:dyDescent="0.45">
      <c r="A131" t="s">
        <v>497</v>
      </c>
      <c r="B131" s="64">
        <v>46077</v>
      </c>
      <c r="C131" s="1" t="str">
        <f t="shared" si="2"/>
        <v>February</v>
      </c>
      <c r="D131" t="s">
        <v>112</v>
      </c>
      <c r="E131" t="s">
        <v>498</v>
      </c>
      <c r="F131">
        <v>42</v>
      </c>
      <c r="G131" t="s">
        <v>51</v>
      </c>
      <c r="H131" t="s">
        <v>52</v>
      </c>
      <c r="I131" s="2">
        <v>13045000</v>
      </c>
      <c r="J131" s="3">
        <f>Raw_Data[[#This Row],[cicilan_per_bulan]]/Raw_Data[[#This Row],[penghasilan_bulanan]]</f>
        <v>0.10204676121119202</v>
      </c>
      <c r="K131" t="s">
        <v>114</v>
      </c>
      <c r="L131" t="s">
        <v>115</v>
      </c>
      <c r="M131" t="s">
        <v>55</v>
      </c>
      <c r="N131" t="s">
        <v>221</v>
      </c>
      <c r="O131" t="s">
        <v>159</v>
      </c>
      <c r="P131" s="2">
        <v>41277000</v>
      </c>
      <c r="Q131" s="2">
        <v>16511000</v>
      </c>
      <c r="R131" t="str">
        <f>IF(Raw_Data[[#This Row],[persen_dp]]&lt;15%,"Low",IF(Raw_Data[[#This Row],[persen_dp]]&gt;25%,"High","Medium"))</f>
        <v>High</v>
      </c>
      <c r="S131" s="3">
        <v>0.4</v>
      </c>
      <c r="T131">
        <v>24</v>
      </c>
      <c r="U131">
        <v>0.14499999999999999</v>
      </c>
      <c r="V131" s="2">
        <v>1331200</v>
      </c>
      <c r="W131" s="2">
        <v>31948000</v>
      </c>
      <c r="X131" t="str">
        <f>IF(OR(Raw_Data[[#This Row],[status_pembayaran]]="Macet",Raw_Data[[#This Row],[status_pembayaran]]="Kurang Lancar"),"Non Performing Loan","Performing")</f>
        <v>Performing</v>
      </c>
      <c r="Y131" t="s">
        <v>47</v>
      </c>
      <c r="Z131">
        <v>0</v>
      </c>
      <c r="AA131">
        <v>0</v>
      </c>
      <c r="AB131">
        <v>1</v>
      </c>
      <c r="AC131" t="s">
        <v>58</v>
      </c>
      <c r="AD131">
        <f>IF(Raw_Data[[#This Row],[rasio]]&lt;0.2,1,IF(Raw_Data[[#This Row],[rasio]]&lt;0.3,2,IF(Raw_Data[[#This Row],[rasio]]&lt;0.4,3,4)))</f>
        <v>1</v>
      </c>
      <c r="AE131">
        <f>IF(Raw_Data[[#This Row],[kategori_dp]]="High",1,IF(Raw_Data[[#This Row],[kategori_dp]]="Medium",2,3))</f>
        <v>1</v>
      </c>
      <c r="AF131">
        <f>IF(Raw_Data[[#This Row],[tenor_bulan]]&lt;=24,1,IF(Raw_Data[[#This Row],[tenor_bulan]]&lt;=36,2,IF(Raw_Data[[#This Row],[tenor_bulan]]&lt;=48,3,4)))</f>
        <v>1</v>
      </c>
      <c r="AG131">
        <f>IF(Raw_Data[[#This Row],[jumlah_kali_telat]]=0,0,IF(Raw_Data[[#This Row],[jumlah_kali_telat]]&lt;=2,2,4))</f>
        <v>0</v>
      </c>
      <c r="AH131">
        <f>Raw_Data[[#This Row],[Skor_Rasio]]+Raw_Data[[#This Row],[Skor_DP]]+Raw_Data[[#This Row],[Skor_Tenor]]+Raw_Data[[#This Row],[Skor_Telat]]</f>
        <v>3</v>
      </c>
      <c r="AI131" t="str">
        <f>IF(Raw_Data[[#This Row],[Risk_Score]]&lt;=6,"Low Risk",IF(Raw_Data[[#This Row],[Risk_Score]]&lt;=8,"Medium Risk","High Risk"))</f>
        <v>Low Risk</v>
      </c>
      <c r="AJ131">
        <f ca="1">IFERROR(DATEDIF(Raw_Data[[#This Row],[tanggal_pengajuan]],TODAY(),"m"),"N/A")</f>
        <v>7</v>
      </c>
      <c r="AK131" t="str">
        <f ca="1">IF(ISNUMBER(Raw_Data[[#This Row],[MOB]]),IF(Raw_Data[[#This Row],[MOB]]&lt;6,"0-5 bulan",IF(Raw_Data[[#This Row],[MOB]]&lt;12,"6-11 bulan",IF(Raw_Data[[#This Row],[MOB]]&lt;24,"12-23 bulan","24+ bulan"))),"N/A")</f>
        <v>6-11 bulan</v>
      </c>
    </row>
    <row r="132" spans="1:37" ht="14.25" customHeight="1" x14ac:dyDescent="0.45">
      <c r="A132" t="s">
        <v>499</v>
      </c>
      <c r="B132" s="64">
        <v>46066</v>
      </c>
      <c r="C132" s="1" t="str">
        <f t="shared" si="2"/>
        <v>February</v>
      </c>
      <c r="D132" t="s">
        <v>500</v>
      </c>
      <c r="E132" t="s">
        <v>501</v>
      </c>
      <c r="F132">
        <v>30</v>
      </c>
      <c r="G132" t="s">
        <v>51</v>
      </c>
      <c r="H132" t="s">
        <v>152</v>
      </c>
      <c r="I132" s="2">
        <v>3914000</v>
      </c>
      <c r="J132" s="3">
        <f>Raw_Data[[#This Row],[cicilan_per_bulan]]/Raw_Data[[#This Row],[penghasilan_bulanan]]</f>
        <v>0.18533469596320901</v>
      </c>
      <c r="K132" t="s">
        <v>127</v>
      </c>
      <c r="L132" t="s">
        <v>128</v>
      </c>
      <c r="M132" t="s">
        <v>44</v>
      </c>
      <c r="N132" t="s">
        <v>129</v>
      </c>
      <c r="O132" t="s">
        <v>130</v>
      </c>
      <c r="P132" s="2">
        <v>24264000</v>
      </c>
      <c r="Q132" s="2">
        <v>6066000</v>
      </c>
      <c r="R132" t="str">
        <f>IF(Raw_Data[[#This Row],[persen_dp]]&lt;15%,"Low",IF(Raw_Data[[#This Row],[persen_dp]]&gt;25%,"High","Medium"))</f>
        <v>Medium</v>
      </c>
      <c r="S132" s="3">
        <v>0.25</v>
      </c>
      <c r="T132">
        <v>36</v>
      </c>
      <c r="U132">
        <v>0.14499999999999999</v>
      </c>
      <c r="V132" s="2">
        <v>725400</v>
      </c>
      <c r="W132" s="2">
        <v>26114000</v>
      </c>
      <c r="X132" t="str">
        <f>IF(OR(Raw_Data[[#This Row],[status_pembayaran]]="Macet",Raw_Data[[#This Row],[status_pembayaran]]="Kurang Lancar"),"Non Performing Loan","Performing")</f>
        <v>Performing</v>
      </c>
      <c r="Y132" t="s">
        <v>47</v>
      </c>
      <c r="Z132">
        <v>0</v>
      </c>
      <c r="AA132">
        <v>0</v>
      </c>
      <c r="AB132">
        <v>1</v>
      </c>
      <c r="AD132">
        <f>IF(Raw_Data[[#This Row],[rasio]]&lt;0.2,1,IF(Raw_Data[[#This Row],[rasio]]&lt;0.3,2,IF(Raw_Data[[#This Row],[rasio]]&lt;0.4,3,4)))</f>
        <v>1</v>
      </c>
      <c r="AE132">
        <f>IF(Raw_Data[[#This Row],[kategori_dp]]="High",1,IF(Raw_Data[[#This Row],[kategori_dp]]="Medium",2,3))</f>
        <v>2</v>
      </c>
      <c r="AF132">
        <f>IF(Raw_Data[[#This Row],[tenor_bulan]]&lt;=24,1,IF(Raw_Data[[#This Row],[tenor_bulan]]&lt;=36,2,IF(Raw_Data[[#This Row],[tenor_bulan]]&lt;=48,3,4)))</f>
        <v>2</v>
      </c>
      <c r="AG132">
        <f>IF(Raw_Data[[#This Row],[jumlah_kali_telat]]=0,0,IF(Raw_Data[[#This Row],[jumlah_kali_telat]]&lt;=2,2,4))</f>
        <v>0</v>
      </c>
      <c r="AH132">
        <f>Raw_Data[[#This Row],[Skor_Rasio]]+Raw_Data[[#This Row],[Skor_DP]]+Raw_Data[[#This Row],[Skor_Tenor]]+Raw_Data[[#This Row],[Skor_Telat]]</f>
        <v>5</v>
      </c>
      <c r="AI132" t="str">
        <f>IF(Raw_Data[[#This Row],[Risk_Score]]&lt;=6,"Low Risk",IF(Raw_Data[[#This Row],[Risk_Score]]&lt;=8,"Medium Risk","High Risk"))</f>
        <v>Low Risk</v>
      </c>
      <c r="AJ132">
        <f ca="1">IFERROR(DATEDIF(Raw_Data[[#This Row],[tanggal_pengajuan]],TODAY(),"m"),"N/A")</f>
        <v>8</v>
      </c>
      <c r="AK132" t="str">
        <f ca="1">IF(ISNUMBER(Raw_Data[[#This Row],[MOB]]),IF(Raw_Data[[#This Row],[MOB]]&lt;6,"0-5 bulan",IF(Raw_Data[[#This Row],[MOB]]&lt;12,"6-11 bulan",IF(Raw_Data[[#This Row],[MOB]]&lt;24,"12-23 bulan","24+ bulan"))),"N/A")</f>
        <v>6-11 bulan</v>
      </c>
    </row>
    <row r="133" spans="1:37" ht="14.25" customHeight="1" x14ac:dyDescent="0.45">
      <c r="A133" t="s">
        <v>502</v>
      </c>
      <c r="B133" s="64">
        <v>46161</v>
      </c>
      <c r="C133" s="1" t="str">
        <f t="shared" si="2"/>
        <v>May</v>
      </c>
      <c r="D133" t="s">
        <v>503</v>
      </c>
      <c r="E133" t="s">
        <v>504</v>
      </c>
      <c r="F133">
        <v>44</v>
      </c>
      <c r="G133" t="s">
        <v>51</v>
      </c>
      <c r="H133" t="s">
        <v>101</v>
      </c>
      <c r="I133" s="2">
        <v>3196000</v>
      </c>
      <c r="J133" s="3">
        <f>Raw_Data[[#This Row],[cicilan_per_bulan]]/Raw_Data[[#This Row],[penghasilan_bulanan]]</f>
        <v>0.20056320400500627</v>
      </c>
      <c r="K133" t="s">
        <v>102</v>
      </c>
      <c r="L133" t="s">
        <v>103</v>
      </c>
      <c r="M133" t="s">
        <v>44</v>
      </c>
      <c r="N133" t="s">
        <v>129</v>
      </c>
      <c r="O133" t="s">
        <v>130</v>
      </c>
      <c r="P133" s="2">
        <v>24340000</v>
      </c>
      <c r="Q133" s="2">
        <v>4868000</v>
      </c>
      <c r="R133" t="str">
        <f>IF(Raw_Data[[#This Row],[persen_dp]]&lt;15%,"Low",IF(Raw_Data[[#This Row],[persen_dp]]&gt;25%,"High","Medium"))</f>
        <v>Medium</v>
      </c>
      <c r="S133" s="3">
        <v>0.2</v>
      </c>
      <c r="T133">
        <v>48</v>
      </c>
      <c r="U133">
        <v>0.14499999999999999</v>
      </c>
      <c r="V133" s="2">
        <v>641000</v>
      </c>
      <c r="W133" s="2">
        <v>30766000</v>
      </c>
      <c r="X133" t="str">
        <f>IF(OR(Raw_Data[[#This Row],[status_pembayaran]]="Macet",Raw_Data[[#This Row],[status_pembayaran]]="Kurang Lancar"),"Non Performing Loan","Performing")</f>
        <v>Performing</v>
      </c>
      <c r="Y133" t="s">
        <v>47</v>
      </c>
      <c r="Z133">
        <v>0</v>
      </c>
      <c r="AA133">
        <v>0</v>
      </c>
      <c r="AB133">
        <v>1</v>
      </c>
      <c r="AC133" t="s">
        <v>137</v>
      </c>
      <c r="AD133">
        <f>IF(Raw_Data[[#This Row],[rasio]]&lt;0.2,1,IF(Raw_Data[[#This Row],[rasio]]&lt;0.3,2,IF(Raw_Data[[#This Row],[rasio]]&lt;0.4,3,4)))</f>
        <v>2</v>
      </c>
      <c r="AE133">
        <f>IF(Raw_Data[[#This Row],[kategori_dp]]="High",1,IF(Raw_Data[[#This Row],[kategori_dp]]="Medium",2,3))</f>
        <v>2</v>
      </c>
      <c r="AF133">
        <f>IF(Raw_Data[[#This Row],[tenor_bulan]]&lt;=24,1,IF(Raw_Data[[#This Row],[tenor_bulan]]&lt;=36,2,IF(Raw_Data[[#This Row],[tenor_bulan]]&lt;=48,3,4)))</f>
        <v>3</v>
      </c>
      <c r="AG133">
        <f>IF(Raw_Data[[#This Row],[jumlah_kali_telat]]=0,0,IF(Raw_Data[[#This Row],[jumlah_kali_telat]]&lt;=2,2,4))</f>
        <v>0</v>
      </c>
      <c r="AH133">
        <f>Raw_Data[[#This Row],[Skor_Rasio]]+Raw_Data[[#This Row],[Skor_DP]]+Raw_Data[[#This Row],[Skor_Tenor]]+Raw_Data[[#This Row],[Skor_Telat]]</f>
        <v>7</v>
      </c>
      <c r="AI133" t="str">
        <f>IF(Raw_Data[[#This Row],[Risk_Score]]&lt;=6,"Low Risk",IF(Raw_Data[[#This Row],[Risk_Score]]&lt;=8,"Medium Risk","High Risk"))</f>
        <v>Medium Risk</v>
      </c>
      <c r="AJ133">
        <f ca="1">IFERROR(DATEDIF(Raw_Data[[#This Row],[tanggal_pengajuan]],TODAY(),"m"),"N/A")</f>
        <v>5</v>
      </c>
      <c r="AK133" t="str">
        <f ca="1">IF(ISNUMBER(Raw_Data[[#This Row],[MOB]]),IF(Raw_Data[[#This Row],[MOB]]&lt;6,"0-5 bulan",IF(Raw_Data[[#This Row],[MOB]]&lt;12,"6-11 bulan",IF(Raw_Data[[#This Row],[MOB]]&lt;24,"12-23 bulan","24+ bulan"))),"N/A")</f>
        <v>0-5 bulan</v>
      </c>
    </row>
    <row r="134" spans="1:37" ht="14.25" customHeight="1" x14ac:dyDescent="0.45">
      <c r="A134" t="s">
        <v>505</v>
      </c>
      <c r="B134" s="64">
        <v>46332</v>
      </c>
      <c r="C134" s="1" t="str">
        <f t="shared" si="2"/>
        <v>November</v>
      </c>
      <c r="D134" t="s">
        <v>506</v>
      </c>
      <c r="E134" t="s">
        <v>211</v>
      </c>
      <c r="F134">
        <v>41</v>
      </c>
      <c r="G134" t="s">
        <v>51</v>
      </c>
      <c r="H134" t="s">
        <v>96</v>
      </c>
      <c r="I134" s="2">
        <v>5470000</v>
      </c>
      <c r="J134" s="3">
        <f>Raw_Data[[#This Row],[cicilan_per_bulan]]/Raw_Data[[#This Row],[penghasilan_bulanan]]</f>
        <v>0.213345521023766</v>
      </c>
      <c r="K134" t="s">
        <v>286</v>
      </c>
      <c r="L134" t="s">
        <v>154</v>
      </c>
      <c r="M134" t="s">
        <v>72</v>
      </c>
      <c r="N134" t="s">
        <v>73</v>
      </c>
      <c r="O134" t="s">
        <v>46</v>
      </c>
      <c r="P134" s="2">
        <v>20385000</v>
      </c>
      <c r="Q134" s="2">
        <v>8154000</v>
      </c>
      <c r="R134" t="str">
        <f>IF(Raw_Data[[#This Row],[persen_dp]]&lt;15%,"Low",IF(Raw_Data[[#This Row],[persen_dp]]&gt;25%,"High","Medium"))</f>
        <v>High</v>
      </c>
      <c r="S134" s="3">
        <v>0.4</v>
      </c>
      <c r="T134">
        <v>12</v>
      </c>
      <c r="U134">
        <v>0.14499999999999999</v>
      </c>
      <c r="V134" s="2">
        <v>1167000</v>
      </c>
      <c r="W134" s="2">
        <v>14004000</v>
      </c>
      <c r="X134" t="str">
        <f>IF(OR(Raw_Data[[#This Row],[status_pembayaran]]="Macet",Raw_Data[[#This Row],[status_pembayaran]]="Kurang Lancar"),"Non Performing Loan","Performing")</f>
        <v>Performing</v>
      </c>
      <c r="Y134" t="s">
        <v>47</v>
      </c>
      <c r="Z134">
        <v>0</v>
      </c>
      <c r="AA134">
        <v>0</v>
      </c>
      <c r="AB134">
        <v>1</v>
      </c>
      <c r="AC134" t="s">
        <v>104</v>
      </c>
      <c r="AD134">
        <f>IF(Raw_Data[[#This Row],[rasio]]&lt;0.2,1,IF(Raw_Data[[#This Row],[rasio]]&lt;0.3,2,IF(Raw_Data[[#This Row],[rasio]]&lt;0.4,3,4)))</f>
        <v>2</v>
      </c>
      <c r="AE134">
        <f>IF(Raw_Data[[#This Row],[kategori_dp]]="High",1,IF(Raw_Data[[#This Row],[kategori_dp]]="Medium",2,3))</f>
        <v>1</v>
      </c>
      <c r="AF134">
        <f>IF(Raw_Data[[#This Row],[tenor_bulan]]&lt;=24,1,IF(Raw_Data[[#This Row],[tenor_bulan]]&lt;=36,2,IF(Raw_Data[[#This Row],[tenor_bulan]]&lt;=48,3,4)))</f>
        <v>1</v>
      </c>
      <c r="AG134">
        <f>IF(Raw_Data[[#This Row],[jumlah_kali_telat]]=0,0,IF(Raw_Data[[#This Row],[jumlah_kali_telat]]&lt;=2,2,4))</f>
        <v>0</v>
      </c>
      <c r="AH134">
        <f>Raw_Data[[#This Row],[Skor_Rasio]]+Raw_Data[[#This Row],[Skor_DP]]+Raw_Data[[#This Row],[Skor_Tenor]]+Raw_Data[[#This Row],[Skor_Telat]]</f>
        <v>4</v>
      </c>
      <c r="AI134" t="str">
        <f>IF(Raw_Data[[#This Row],[Risk_Score]]&lt;=6,"Low Risk",IF(Raw_Data[[#This Row],[Risk_Score]]&lt;=8,"Medium Risk","High Risk"))</f>
        <v>Low Risk</v>
      </c>
      <c r="AJ134" t="str">
        <f ca="1">IFERROR(DATEDIF(Raw_Data[[#This Row],[tanggal_pengajuan]],TODAY(),"m"),"N/A")</f>
        <v>N/A</v>
      </c>
      <c r="AK134" t="str">
        <f ca="1">IF(ISNUMBER(Raw_Data[[#This Row],[MOB]]),IF(Raw_Data[[#This Row],[MOB]]&lt;6,"0-5 bulan",IF(Raw_Data[[#This Row],[MOB]]&lt;12,"6-11 bulan",IF(Raw_Data[[#This Row],[MOB]]&lt;24,"12-23 bulan","24+ bulan"))),"N/A")</f>
        <v>N/A</v>
      </c>
    </row>
    <row r="135" spans="1:37" ht="14.25" customHeight="1" x14ac:dyDescent="0.45">
      <c r="A135" t="s">
        <v>507</v>
      </c>
      <c r="B135" s="64">
        <v>46156</v>
      </c>
      <c r="C135" s="1" t="str">
        <f t="shared" si="2"/>
        <v>May</v>
      </c>
      <c r="D135" t="s">
        <v>210</v>
      </c>
      <c r="E135" t="s">
        <v>211</v>
      </c>
      <c r="F135">
        <v>23</v>
      </c>
      <c r="G135" t="s">
        <v>40</v>
      </c>
      <c r="H135" t="s">
        <v>52</v>
      </c>
      <c r="I135" s="2">
        <v>13246000</v>
      </c>
      <c r="J135" s="3">
        <f>Raw_Data[[#This Row],[cicilan_per_bulan]]/Raw_Data[[#This Row],[penghasilan_bulanan]]</f>
        <v>6.426090895364639E-2</v>
      </c>
      <c r="K135" t="s">
        <v>114</v>
      </c>
      <c r="L135" t="s">
        <v>115</v>
      </c>
      <c r="M135" t="s">
        <v>44</v>
      </c>
      <c r="N135" t="s">
        <v>184</v>
      </c>
      <c r="O135" t="s">
        <v>122</v>
      </c>
      <c r="P135" s="2">
        <v>36942000</v>
      </c>
      <c r="Q135" s="2">
        <v>11083000</v>
      </c>
      <c r="R135" t="str">
        <f>IF(Raw_Data[[#This Row],[persen_dp]]&lt;15%,"Low",IF(Raw_Data[[#This Row],[persen_dp]]&gt;25%,"High","Medium"))</f>
        <v>High</v>
      </c>
      <c r="S135" s="3">
        <v>0.3</v>
      </c>
      <c r="T135">
        <v>48</v>
      </c>
      <c r="U135">
        <v>0.14499999999999999</v>
      </c>
      <c r="V135" s="2">
        <v>851200</v>
      </c>
      <c r="W135" s="2">
        <v>40857000</v>
      </c>
      <c r="X135" t="str">
        <f>IF(OR(Raw_Data[[#This Row],[status_pembayaran]]="Macet",Raw_Data[[#This Row],[status_pembayaran]]="Kurang Lancar"),"Non Performing Loan","Performing")</f>
        <v>Performing</v>
      </c>
      <c r="Y135" t="s">
        <v>47</v>
      </c>
      <c r="Z135">
        <v>0</v>
      </c>
      <c r="AA135">
        <v>0</v>
      </c>
      <c r="AB135">
        <v>1</v>
      </c>
      <c r="AC135" t="s">
        <v>74</v>
      </c>
      <c r="AD135">
        <f>IF(Raw_Data[[#This Row],[rasio]]&lt;0.2,1,IF(Raw_Data[[#This Row],[rasio]]&lt;0.3,2,IF(Raw_Data[[#This Row],[rasio]]&lt;0.4,3,4)))</f>
        <v>1</v>
      </c>
      <c r="AE135">
        <f>IF(Raw_Data[[#This Row],[kategori_dp]]="High",1,IF(Raw_Data[[#This Row],[kategori_dp]]="Medium",2,3))</f>
        <v>1</v>
      </c>
      <c r="AF135">
        <f>IF(Raw_Data[[#This Row],[tenor_bulan]]&lt;=24,1,IF(Raw_Data[[#This Row],[tenor_bulan]]&lt;=36,2,IF(Raw_Data[[#This Row],[tenor_bulan]]&lt;=48,3,4)))</f>
        <v>3</v>
      </c>
      <c r="AG135">
        <f>IF(Raw_Data[[#This Row],[jumlah_kali_telat]]=0,0,IF(Raw_Data[[#This Row],[jumlah_kali_telat]]&lt;=2,2,4))</f>
        <v>0</v>
      </c>
      <c r="AH135">
        <f>Raw_Data[[#This Row],[Skor_Rasio]]+Raw_Data[[#This Row],[Skor_DP]]+Raw_Data[[#This Row],[Skor_Tenor]]+Raw_Data[[#This Row],[Skor_Telat]]</f>
        <v>5</v>
      </c>
      <c r="AI135" t="str">
        <f>IF(Raw_Data[[#This Row],[Risk_Score]]&lt;=6,"Low Risk",IF(Raw_Data[[#This Row],[Risk_Score]]&lt;=8,"Medium Risk","High Risk"))</f>
        <v>Low Risk</v>
      </c>
      <c r="AJ135">
        <f ca="1">IFERROR(DATEDIF(Raw_Data[[#This Row],[tanggal_pengajuan]],TODAY(),"m"),"N/A")</f>
        <v>5</v>
      </c>
      <c r="AK135" t="str">
        <f ca="1">IF(ISNUMBER(Raw_Data[[#This Row],[MOB]]),IF(Raw_Data[[#This Row],[MOB]]&lt;6,"0-5 bulan",IF(Raw_Data[[#This Row],[MOB]]&lt;12,"6-11 bulan",IF(Raw_Data[[#This Row],[MOB]]&lt;24,"12-23 bulan","24+ bulan"))),"N/A")</f>
        <v>0-5 bulan</v>
      </c>
    </row>
    <row r="136" spans="1:37" ht="14.25" customHeight="1" x14ac:dyDescent="0.45">
      <c r="A136" t="s">
        <v>508</v>
      </c>
      <c r="B136" s="64">
        <v>46091</v>
      </c>
      <c r="C136" s="1" t="str">
        <f t="shared" si="2"/>
        <v>March</v>
      </c>
      <c r="D136" t="s">
        <v>509</v>
      </c>
      <c r="E136" t="s">
        <v>510</v>
      </c>
      <c r="F136">
        <v>31</v>
      </c>
      <c r="G136" t="s">
        <v>40</v>
      </c>
      <c r="H136" t="s">
        <v>108</v>
      </c>
      <c r="I136" s="2">
        <v>6382000</v>
      </c>
      <c r="J136" s="3">
        <f>Raw_Data[[#This Row],[cicilan_per_bulan]]/Raw_Data[[#This Row],[penghasilan_bulanan]]</f>
        <v>0.11472892510184896</v>
      </c>
      <c r="K136" t="s">
        <v>268</v>
      </c>
      <c r="L136" t="s">
        <v>110</v>
      </c>
      <c r="M136" t="s">
        <v>55</v>
      </c>
      <c r="N136" t="s">
        <v>56</v>
      </c>
      <c r="O136" t="s">
        <v>57</v>
      </c>
      <c r="P136" s="2">
        <v>18164000</v>
      </c>
      <c r="Q136" s="2">
        <v>4541000</v>
      </c>
      <c r="R136" t="str">
        <f>IF(Raw_Data[[#This Row],[persen_dp]]&lt;15%,"Low",IF(Raw_Data[[#This Row],[persen_dp]]&gt;25%,"High","Medium"))</f>
        <v>Medium</v>
      </c>
      <c r="S136" s="3">
        <v>0.25</v>
      </c>
      <c r="T136">
        <v>24</v>
      </c>
      <c r="U136">
        <v>0.14499999999999999</v>
      </c>
      <c r="V136" s="2">
        <v>732200</v>
      </c>
      <c r="W136" s="2">
        <v>17574000</v>
      </c>
      <c r="X136" t="str">
        <f>IF(OR(Raw_Data[[#This Row],[status_pembayaran]]="Macet",Raw_Data[[#This Row],[status_pembayaran]]="Kurang Lancar"),"Non Performing Loan","Performing")</f>
        <v>Performing</v>
      </c>
      <c r="Y136" t="s">
        <v>47</v>
      </c>
      <c r="Z136">
        <v>0</v>
      </c>
      <c r="AA136">
        <v>0</v>
      </c>
      <c r="AB136">
        <v>1</v>
      </c>
      <c r="AC136" t="s">
        <v>104</v>
      </c>
      <c r="AD136">
        <f>IF(Raw_Data[[#This Row],[rasio]]&lt;0.2,1,IF(Raw_Data[[#This Row],[rasio]]&lt;0.3,2,IF(Raw_Data[[#This Row],[rasio]]&lt;0.4,3,4)))</f>
        <v>1</v>
      </c>
      <c r="AE136">
        <f>IF(Raw_Data[[#This Row],[kategori_dp]]="High",1,IF(Raw_Data[[#This Row],[kategori_dp]]="Medium",2,3))</f>
        <v>2</v>
      </c>
      <c r="AF136">
        <f>IF(Raw_Data[[#This Row],[tenor_bulan]]&lt;=24,1,IF(Raw_Data[[#This Row],[tenor_bulan]]&lt;=36,2,IF(Raw_Data[[#This Row],[tenor_bulan]]&lt;=48,3,4)))</f>
        <v>1</v>
      </c>
      <c r="AG136">
        <f>IF(Raw_Data[[#This Row],[jumlah_kali_telat]]=0,0,IF(Raw_Data[[#This Row],[jumlah_kali_telat]]&lt;=2,2,4))</f>
        <v>0</v>
      </c>
      <c r="AH136">
        <f>Raw_Data[[#This Row],[Skor_Rasio]]+Raw_Data[[#This Row],[Skor_DP]]+Raw_Data[[#This Row],[Skor_Tenor]]+Raw_Data[[#This Row],[Skor_Telat]]</f>
        <v>4</v>
      </c>
      <c r="AI136" t="str">
        <f>IF(Raw_Data[[#This Row],[Risk_Score]]&lt;=6,"Low Risk",IF(Raw_Data[[#This Row],[Risk_Score]]&lt;=8,"Medium Risk","High Risk"))</f>
        <v>Low Risk</v>
      </c>
      <c r="AJ136">
        <f ca="1">IFERROR(DATEDIF(Raw_Data[[#This Row],[tanggal_pengajuan]],TODAY(),"m"),"N/A")</f>
        <v>7</v>
      </c>
      <c r="AK136" t="str">
        <f ca="1">IF(ISNUMBER(Raw_Data[[#This Row],[MOB]]),IF(Raw_Data[[#This Row],[MOB]]&lt;6,"0-5 bulan",IF(Raw_Data[[#This Row],[MOB]]&lt;12,"6-11 bulan",IF(Raw_Data[[#This Row],[MOB]]&lt;24,"12-23 bulan","24+ bulan"))),"N/A")</f>
        <v>6-11 bulan</v>
      </c>
    </row>
    <row r="137" spans="1:37" ht="14.25" customHeight="1" x14ac:dyDescent="0.45">
      <c r="A137" t="s">
        <v>511</v>
      </c>
      <c r="B137" s="64">
        <v>46071</v>
      </c>
      <c r="C137" s="1" t="str">
        <f t="shared" si="2"/>
        <v>February</v>
      </c>
      <c r="D137" t="s">
        <v>512</v>
      </c>
      <c r="E137" t="s">
        <v>513</v>
      </c>
      <c r="F137">
        <v>53</v>
      </c>
      <c r="G137" t="s">
        <v>51</v>
      </c>
      <c r="H137" t="s">
        <v>41</v>
      </c>
      <c r="I137" s="2">
        <v>6989000</v>
      </c>
      <c r="J137" s="3">
        <f>Raw_Data[[#This Row],[cicilan_per_bulan]]/Raw_Data[[#This Row],[penghasilan_bulanan]]</f>
        <v>0.17560452139075691</v>
      </c>
      <c r="K137" t="s">
        <v>114</v>
      </c>
      <c r="L137" t="s">
        <v>115</v>
      </c>
      <c r="M137" t="s">
        <v>44</v>
      </c>
      <c r="N137" t="s">
        <v>228</v>
      </c>
      <c r="O137" t="s">
        <v>57</v>
      </c>
      <c r="P137" s="2">
        <v>19789000</v>
      </c>
      <c r="Q137" s="2">
        <v>6926000</v>
      </c>
      <c r="R137" t="str">
        <f>IF(Raw_Data[[#This Row],[persen_dp]]&lt;15%,"Low",IF(Raw_Data[[#This Row],[persen_dp]]&gt;25%,"High","Medium"))</f>
        <v>High</v>
      </c>
      <c r="S137" s="3">
        <v>0.35</v>
      </c>
      <c r="T137">
        <v>12</v>
      </c>
      <c r="U137">
        <v>0.14499999999999999</v>
      </c>
      <c r="V137" s="2">
        <v>1227300</v>
      </c>
      <c r="W137" s="2">
        <v>14728000</v>
      </c>
      <c r="X137" t="str">
        <f>IF(OR(Raw_Data[[#This Row],[status_pembayaran]]="Macet",Raw_Data[[#This Row],[status_pembayaran]]="Kurang Lancar"),"Non Performing Loan","Performing")</f>
        <v>Performing</v>
      </c>
      <c r="Y137" t="s">
        <v>47</v>
      </c>
      <c r="Z137">
        <v>0</v>
      </c>
      <c r="AA137">
        <v>0</v>
      </c>
      <c r="AB137">
        <v>1</v>
      </c>
      <c r="AC137" t="s">
        <v>104</v>
      </c>
      <c r="AD137">
        <f>IF(Raw_Data[[#This Row],[rasio]]&lt;0.2,1,IF(Raw_Data[[#This Row],[rasio]]&lt;0.3,2,IF(Raw_Data[[#This Row],[rasio]]&lt;0.4,3,4)))</f>
        <v>1</v>
      </c>
      <c r="AE137">
        <f>IF(Raw_Data[[#This Row],[kategori_dp]]="High",1,IF(Raw_Data[[#This Row],[kategori_dp]]="Medium",2,3))</f>
        <v>1</v>
      </c>
      <c r="AF137">
        <f>IF(Raw_Data[[#This Row],[tenor_bulan]]&lt;=24,1,IF(Raw_Data[[#This Row],[tenor_bulan]]&lt;=36,2,IF(Raw_Data[[#This Row],[tenor_bulan]]&lt;=48,3,4)))</f>
        <v>1</v>
      </c>
      <c r="AG137">
        <f>IF(Raw_Data[[#This Row],[jumlah_kali_telat]]=0,0,IF(Raw_Data[[#This Row],[jumlah_kali_telat]]&lt;=2,2,4))</f>
        <v>0</v>
      </c>
      <c r="AH137">
        <f>Raw_Data[[#This Row],[Skor_Rasio]]+Raw_Data[[#This Row],[Skor_DP]]+Raw_Data[[#This Row],[Skor_Tenor]]+Raw_Data[[#This Row],[Skor_Telat]]</f>
        <v>3</v>
      </c>
      <c r="AI137" t="str">
        <f>IF(Raw_Data[[#This Row],[Risk_Score]]&lt;=6,"Low Risk",IF(Raw_Data[[#This Row],[Risk_Score]]&lt;=8,"Medium Risk","High Risk"))</f>
        <v>Low Risk</v>
      </c>
      <c r="AJ137">
        <f ca="1">IFERROR(DATEDIF(Raw_Data[[#This Row],[tanggal_pengajuan]],TODAY(),"m"),"N/A")</f>
        <v>8</v>
      </c>
      <c r="AK137" t="str">
        <f ca="1">IF(ISNUMBER(Raw_Data[[#This Row],[MOB]]),IF(Raw_Data[[#This Row],[MOB]]&lt;6,"0-5 bulan",IF(Raw_Data[[#This Row],[MOB]]&lt;12,"6-11 bulan",IF(Raw_Data[[#This Row],[MOB]]&lt;24,"12-23 bulan","24+ bulan"))),"N/A")</f>
        <v>6-11 bulan</v>
      </c>
    </row>
    <row r="138" spans="1:37" ht="14.25" customHeight="1" x14ac:dyDescent="0.45">
      <c r="A138" t="s">
        <v>514</v>
      </c>
      <c r="B138" s="64">
        <v>46188</v>
      </c>
      <c r="C138" s="1" t="str">
        <f t="shared" si="2"/>
        <v>June</v>
      </c>
      <c r="D138" t="s">
        <v>515</v>
      </c>
      <c r="E138" t="s">
        <v>516</v>
      </c>
      <c r="F138">
        <v>36</v>
      </c>
      <c r="G138" t="s">
        <v>40</v>
      </c>
      <c r="H138" t="s">
        <v>108</v>
      </c>
      <c r="I138" s="2">
        <v>4984000</v>
      </c>
      <c r="J138" s="3">
        <f>Raw_Data[[#This Row],[cicilan_per_bulan]]/Raw_Data[[#This Row],[penghasilan_bulanan]]</f>
        <v>0.5388242375601926</v>
      </c>
      <c r="K138" t="s">
        <v>177</v>
      </c>
      <c r="L138" t="s">
        <v>154</v>
      </c>
      <c r="M138" t="s">
        <v>55</v>
      </c>
      <c r="N138" t="s">
        <v>221</v>
      </c>
      <c r="O138" t="s">
        <v>159</v>
      </c>
      <c r="P138" s="2">
        <v>43300000</v>
      </c>
      <c r="Q138" s="2">
        <v>15155000</v>
      </c>
      <c r="R138" t="str">
        <f>IF(Raw_Data[[#This Row],[persen_dp]]&lt;15%,"Low",IF(Raw_Data[[#This Row],[persen_dp]]&gt;25%,"High","Medium"))</f>
        <v>High</v>
      </c>
      <c r="S138" s="3">
        <v>0.35</v>
      </c>
      <c r="T138">
        <v>12</v>
      </c>
      <c r="U138">
        <v>0.14499999999999999</v>
      </c>
      <c r="V138" s="2">
        <v>2685500</v>
      </c>
      <c r="W138" s="2">
        <v>32226000</v>
      </c>
      <c r="X138" t="str">
        <f>IF(OR(Raw_Data[[#This Row],[status_pembayaran]]="Macet",Raw_Data[[#This Row],[status_pembayaran]]="Kurang Lancar"),"Non Performing Loan","Performing")</f>
        <v>Performing</v>
      </c>
      <c r="Y138" t="s">
        <v>47</v>
      </c>
      <c r="Z138">
        <v>0</v>
      </c>
      <c r="AA138">
        <v>0</v>
      </c>
      <c r="AB138">
        <v>1</v>
      </c>
      <c r="AC138" t="s">
        <v>137</v>
      </c>
      <c r="AD138">
        <f>IF(Raw_Data[[#This Row],[rasio]]&lt;0.2,1,IF(Raw_Data[[#This Row],[rasio]]&lt;0.3,2,IF(Raw_Data[[#This Row],[rasio]]&lt;0.4,3,4)))</f>
        <v>4</v>
      </c>
      <c r="AE138">
        <f>IF(Raw_Data[[#This Row],[kategori_dp]]="High",1,IF(Raw_Data[[#This Row],[kategori_dp]]="Medium",2,3))</f>
        <v>1</v>
      </c>
      <c r="AF138">
        <f>IF(Raw_Data[[#This Row],[tenor_bulan]]&lt;=24,1,IF(Raw_Data[[#This Row],[tenor_bulan]]&lt;=36,2,IF(Raw_Data[[#This Row],[tenor_bulan]]&lt;=48,3,4)))</f>
        <v>1</v>
      </c>
      <c r="AG138">
        <f>IF(Raw_Data[[#This Row],[jumlah_kali_telat]]=0,0,IF(Raw_Data[[#This Row],[jumlah_kali_telat]]&lt;=2,2,4))</f>
        <v>0</v>
      </c>
      <c r="AH138">
        <f>Raw_Data[[#This Row],[Skor_Rasio]]+Raw_Data[[#This Row],[Skor_DP]]+Raw_Data[[#This Row],[Skor_Tenor]]+Raw_Data[[#This Row],[Skor_Telat]]</f>
        <v>6</v>
      </c>
      <c r="AI138" t="str">
        <f>IF(Raw_Data[[#This Row],[Risk_Score]]&lt;=6,"Low Risk",IF(Raw_Data[[#This Row],[Risk_Score]]&lt;=8,"Medium Risk","High Risk"))</f>
        <v>Low Risk</v>
      </c>
      <c r="AJ138">
        <f ca="1">IFERROR(DATEDIF(Raw_Data[[#This Row],[tanggal_pengajuan]],TODAY(),"m"),"N/A")</f>
        <v>4</v>
      </c>
      <c r="AK138" t="str">
        <f ca="1">IF(ISNUMBER(Raw_Data[[#This Row],[MOB]]),IF(Raw_Data[[#This Row],[MOB]]&lt;6,"0-5 bulan",IF(Raw_Data[[#This Row],[MOB]]&lt;12,"6-11 bulan",IF(Raw_Data[[#This Row],[MOB]]&lt;24,"12-23 bulan","24+ bulan"))),"N/A")</f>
        <v>0-5 bulan</v>
      </c>
    </row>
    <row r="139" spans="1:37" ht="14.25" customHeight="1" x14ac:dyDescent="0.45">
      <c r="A139" t="s">
        <v>517</v>
      </c>
      <c r="B139" s="64">
        <v>46143</v>
      </c>
      <c r="C139" s="1" t="str">
        <f t="shared" si="2"/>
        <v>May</v>
      </c>
      <c r="D139" t="s">
        <v>518</v>
      </c>
      <c r="E139" t="s">
        <v>519</v>
      </c>
      <c r="F139">
        <v>35</v>
      </c>
      <c r="G139" t="s">
        <v>51</v>
      </c>
      <c r="H139" t="s">
        <v>152</v>
      </c>
      <c r="I139" s="2">
        <v>3181000</v>
      </c>
      <c r="J139" s="3">
        <f>Raw_Data[[#This Row],[cicilan_per_bulan]]/Raw_Data[[#This Row],[penghasilan_bulanan]]</f>
        <v>0.222351461804464</v>
      </c>
      <c r="K139" t="s">
        <v>268</v>
      </c>
      <c r="L139" t="s">
        <v>110</v>
      </c>
      <c r="M139" t="s">
        <v>55</v>
      </c>
      <c r="N139" t="s">
        <v>231</v>
      </c>
      <c r="O139" t="s">
        <v>232</v>
      </c>
      <c r="P139" s="2">
        <v>37851000</v>
      </c>
      <c r="Q139" s="2">
        <v>13248000</v>
      </c>
      <c r="R139" t="str">
        <f>IF(Raw_Data[[#This Row],[persen_dp]]&lt;15%,"Low",IF(Raw_Data[[#This Row],[persen_dp]]&gt;25%,"High","Medium"))</f>
        <v>High</v>
      </c>
      <c r="S139" s="3">
        <v>0.35</v>
      </c>
      <c r="T139">
        <v>60</v>
      </c>
      <c r="U139">
        <v>0.14499999999999999</v>
      </c>
      <c r="V139" s="2">
        <v>707300</v>
      </c>
      <c r="W139" s="2">
        <v>42440000</v>
      </c>
      <c r="X139" t="str">
        <f>IF(OR(Raw_Data[[#This Row],[status_pembayaran]]="Macet",Raw_Data[[#This Row],[status_pembayaran]]="Kurang Lancar"),"Non Performing Loan","Performing")</f>
        <v>Performing</v>
      </c>
      <c r="Y139" t="s">
        <v>47</v>
      </c>
      <c r="Z139">
        <v>0</v>
      </c>
      <c r="AA139">
        <v>0</v>
      </c>
      <c r="AB139">
        <v>1</v>
      </c>
      <c r="AC139" t="s">
        <v>58</v>
      </c>
      <c r="AD139">
        <f>IF(Raw_Data[[#This Row],[rasio]]&lt;0.2,1,IF(Raw_Data[[#This Row],[rasio]]&lt;0.3,2,IF(Raw_Data[[#This Row],[rasio]]&lt;0.4,3,4)))</f>
        <v>2</v>
      </c>
      <c r="AE139">
        <f>IF(Raw_Data[[#This Row],[kategori_dp]]="High",1,IF(Raw_Data[[#This Row],[kategori_dp]]="Medium",2,3))</f>
        <v>1</v>
      </c>
      <c r="AF139">
        <f>IF(Raw_Data[[#This Row],[tenor_bulan]]&lt;=24,1,IF(Raw_Data[[#This Row],[tenor_bulan]]&lt;=36,2,IF(Raw_Data[[#This Row],[tenor_bulan]]&lt;=48,3,4)))</f>
        <v>4</v>
      </c>
      <c r="AG139">
        <f>IF(Raw_Data[[#This Row],[jumlah_kali_telat]]=0,0,IF(Raw_Data[[#This Row],[jumlah_kali_telat]]&lt;=2,2,4))</f>
        <v>0</v>
      </c>
      <c r="AH139">
        <f>Raw_Data[[#This Row],[Skor_Rasio]]+Raw_Data[[#This Row],[Skor_DP]]+Raw_Data[[#This Row],[Skor_Tenor]]+Raw_Data[[#This Row],[Skor_Telat]]</f>
        <v>7</v>
      </c>
      <c r="AI139" t="str">
        <f>IF(Raw_Data[[#This Row],[Risk_Score]]&lt;=6,"Low Risk",IF(Raw_Data[[#This Row],[Risk_Score]]&lt;=8,"Medium Risk","High Risk"))</f>
        <v>Medium Risk</v>
      </c>
      <c r="AJ139">
        <f ca="1">IFERROR(DATEDIF(Raw_Data[[#This Row],[tanggal_pengajuan]],TODAY(),"m"),"N/A")</f>
        <v>5</v>
      </c>
      <c r="AK139" t="str">
        <f ca="1">IF(ISNUMBER(Raw_Data[[#This Row],[MOB]]),IF(Raw_Data[[#This Row],[MOB]]&lt;6,"0-5 bulan",IF(Raw_Data[[#This Row],[MOB]]&lt;12,"6-11 bulan",IF(Raw_Data[[#This Row],[MOB]]&lt;24,"12-23 bulan","24+ bulan"))),"N/A")</f>
        <v>0-5 bulan</v>
      </c>
    </row>
    <row r="140" spans="1:37" ht="14.25" customHeight="1" x14ac:dyDescent="0.45">
      <c r="A140" t="s">
        <v>520</v>
      </c>
      <c r="B140" s="64">
        <v>46061</v>
      </c>
      <c r="C140" s="1" t="str">
        <f t="shared" si="2"/>
        <v>February</v>
      </c>
      <c r="D140" t="s">
        <v>521</v>
      </c>
      <c r="E140" t="s">
        <v>522</v>
      </c>
      <c r="F140">
        <v>30</v>
      </c>
      <c r="G140" t="s">
        <v>40</v>
      </c>
      <c r="H140" t="s">
        <v>41</v>
      </c>
      <c r="I140" s="2">
        <v>5088000</v>
      </c>
      <c r="J140" s="3">
        <f>Raw_Data[[#This Row],[cicilan_per_bulan]]/Raw_Data[[#This Row],[penghasilan_bulanan]]</f>
        <v>0.52040094339622645</v>
      </c>
      <c r="K140" t="s">
        <v>167</v>
      </c>
      <c r="L140" t="s">
        <v>110</v>
      </c>
      <c r="M140" t="s">
        <v>55</v>
      </c>
      <c r="N140" t="s">
        <v>121</v>
      </c>
      <c r="O140" t="s">
        <v>122</v>
      </c>
      <c r="P140" s="2">
        <v>34688000</v>
      </c>
      <c r="Q140" s="2">
        <v>6938000</v>
      </c>
      <c r="R140" t="str">
        <f>IF(Raw_Data[[#This Row],[persen_dp]]&lt;15%,"Low",IF(Raw_Data[[#This Row],[persen_dp]]&gt;25%,"High","Medium"))</f>
        <v>Medium</v>
      </c>
      <c r="S140" s="3">
        <v>0.2</v>
      </c>
      <c r="T140">
        <v>12</v>
      </c>
      <c r="U140">
        <v>0.14499999999999999</v>
      </c>
      <c r="V140" s="2">
        <v>2647800</v>
      </c>
      <c r="W140" s="2">
        <v>31774000</v>
      </c>
      <c r="X140" t="str">
        <f>IF(OR(Raw_Data[[#This Row],[status_pembayaran]]="Macet",Raw_Data[[#This Row],[status_pembayaran]]="Kurang Lancar"),"Non Performing Loan","Performing")</f>
        <v>Performing</v>
      </c>
      <c r="Y140" t="s">
        <v>47</v>
      </c>
      <c r="Z140">
        <v>0</v>
      </c>
      <c r="AA140">
        <v>0</v>
      </c>
      <c r="AB140">
        <v>1</v>
      </c>
      <c r="AC140" t="s">
        <v>137</v>
      </c>
      <c r="AD140">
        <f>IF(Raw_Data[[#This Row],[rasio]]&lt;0.2,1,IF(Raw_Data[[#This Row],[rasio]]&lt;0.3,2,IF(Raw_Data[[#This Row],[rasio]]&lt;0.4,3,4)))</f>
        <v>4</v>
      </c>
      <c r="AE140">
        <f>IF(Raw_Data[[#This Row],[kategori_dp]]="High",1,IF(Raw_Data[[#This Row],[kategori_dp]]="Medium",2,3))</f>
        <v>2</v>
      </c>
      <c r="AF140">
        <f>IF(Raw_Data[[#This Row],[tenor_bulan]]&lt;=24,1,IF(Raw_Data[[#This Row],[tenor_bulan]]&lt;=36,2,IF(Raw_Data[[#This Row],[tenor_bulan]]&lt;=48,3,4)))</f>
        <v>1</v>
      </c>
      <c r="AG140">
        <f>IF(Raw_Data[[#This Row],[jumlah_kali_telat]]=0,0,IF(Raw_Data[[#This Row],[jumlah_kali_telat]]&lt;=2,2,4))</f>
        <v>0</v>
      </c>
      <c r="AH140">
        <f>Raw_Data[[#This Row],[Skor_Rasio]]+Raw_Data[[#This Row],[Skor_DP]]+Raw_Data[[#This Row],[Skor_Tenor]]+Raw_Data[[#This Row],[Skor_Telat]]</f>
        <v>7</v>
      </c>
      <c r="AI140" t="str">
        <f>IF(Raw_Data[[#This Row],[Risk_Score]]&lt;=6,"Low Risk",IF(Raw_Data[[#This Row],[Risk_Score]]&lt;=8,"Medium Risk","High Risk"))</f>
        <v>Medium Risk</v>
      </c>
      <c r="AJ140">
        <f ca="1">IFERROR(DATEDIF(Raw_Data[[#This Row],[tanggal_pengajuan]],TODAY(),"m"),"N/A")</f>
        <v>8</v>
      </c>
      <c r="AK140" t="str">
        <f ca="1">IF(ISNUMBER(Raw_Data[[#This Row],[MOB]]),IF(Raw_Data[[#This Row],[MOB]]&lt;6,"0-5 bulan",IF(Raw_Data[[#This Row],[MOB]]&lt;12,"6-11 bulan",IF(Raw_Data[[#This Row],[MOB]]&lt;24,"12-23 bulan","24+ bulan"))),"N/A")</f>
        <v>6-11 bulan</v>
      </c>
    </row>
    <row r="141" spans="1:37" ht="14.25" customHeight="1" x14ac:dyDescent="0.45">
      <c r="A141" t="s">
        <v>523</v>
      </c>
      <c r="B141" s="64">
        <v>46111</v>
      </c>
      <c r="C141" s="1" t="str">
        <f t="shared" si="2"/>
        <v>March</v>
      </c>
      <c r="D141" t="s">
        <v>524</v>
      </c>
      <c r="E141" t="s">
        <v>525</v>
      </c>
      <c r="F141">
        <v>49</v>
      </c>
      <c r="G141" t="s">
        <v>40</v>
      </c>
      <c r="H141" t="s">
        <v>41</v>
      </c>
      <c r="I141" s="2">
        <v>6337000</v>
      </c>
      <c r="J141" s="3">
        <f>Raw_Data[[#This Row],[cicilan_per_bulan]]/Raw_Data[[#This Row],[penghasilan_bulanan]]</f>
        <v>5.7061701120403978E-2</v>
      </c>
      <c r="K141" t="s">
        <v>188</v>
      </c>
      <c r="L141" t="s">
        <v>154</v>
      </c>
      <c r="M141" t="s">
        <v>72</v>
      </c>
      <c r="N141" t="s">
        <v>97</v>
      </c>
      <c r="O141" t="s">
        <v>57</v>
      </c>
      <c r="P141" s="2">
        <v>16898000</v>
      </c>
      <c r="Q141" s="2">
        <v>5914000</v>
      </c>
      <c r="R141" t="str">
        <f>IF(Raw_Data[[#This Row],[persen_dp]]&lt;15%,"Low",IF(Raw_Data[[#This Row],[persen_dp]]&gt;25%,"High","Medium"))</f>
        <v>High</v>
      </c>
      <c r="S141" s="3">
        <v>0.35</v>
      </c>
      <c r="T141">
        <v>48</v>
      </c>
      <c r="U141">
        <v>0.14499999999999999</v>
      </c>
      <c r="V141" s="2">
        <v>361600</v>
      </c>
      <c r="W141" s="2">
        <v>17356000</v>
      </c>
      <c r="X141" t="str">
        <f>IF(OR(Raw_Data[[#This Row],[status_pembayaran]]="Macet",Raw_Data[[#This Row],[status_pembayaran]]="Kurang Lancar"),"Non Performing Loan","Performing")</f>
        <v>Performing</v>
      </c>
      <c r="Y141" t="s">
        <v>47</v>
      </c>
      <c r="Z141">
        <v>0</v>
      </c>
      <c r="AA141">
        <v>0</v>
      </c>
      <c r="AB141">
        <v>1</v>
      </c>
      <c r="AD141">
        <f>IF(Raw_Data[[#This Row],[rasio]]&lt;0.2,1,IF(Raw_Data[[#This Row],[rasio]]&lt;0.3,2,IF(Raw_Data[[#This Row],[rasio]]&lt;0.4,3,4)))</f>
        <v>1</v>
      </c>
      <c r="AE141">
        <f>IF(Raw_Data[[#This Row],[kategori_dp]]="High",1,IF(Raw_Data[[#This Row],[kategori_dp]]="Medium",2,3))</f>
        <v>1</v>
      </c>
      <c r="AF141">
        <f>IF(Raw_Data[[#This Row],[tenor_bulan]]&lt;=24,1,IF(Raw_Data[[#This Row],[tenor_bulan]]&lt;=36,2,IF(Raw_Data[[#This Row],[tenor_bulan]]&lt;=48,3,4)))</f>
        <v>3</v>
      </c>
      <c r="AG141">
        <f>IF(Raw_Data[[#This Row],[jumlah_kali_telat]]=0,0,IF(Raw_Data[[#This Row],[jumlah_kali_telat]]&lt;=2,2,4))</f>
        <v>0</v>
      </c>
      <c r="AH141">
        <f>Raw_Data[[#This Row],[Skor_Rasio]]+Raw_Data[[#This Row],[Skor_DP]]+Raw_Data[[#This Row],[Skor_Tenor]]+Raw_Data[[#This Row],[Skor_Telat]]</f>
        <v>5</v>
      </c>
      <c r="AI141" t="str">
        <f>IF(Raw_Data[[#This Row],[Risk_Score]]&lt;=6,"Low Risk",IF(Raw_Data[[#This Row],[Risk_Score]]&lt;=8,"Medium Risk","High Risk"))</f>
        <v>Low Risk</v>
      </c>
      <c r="AJ141">
        <f ca="1">IFERROR(DATEDIF(Raw_Data[[#This Row],[tanggal_pengajuan]],TODAY(),"m"),"N/A")</f>
        <v>6</v>
      </c>
      <c r="AK141" t="str">
        <f ca="1">IF(ISNUMBER(Raw_Data[[#This Row],[MOB]]),IF(Raw_Data[[#This Row],[MOB]]&lt;6,"0-5 bulan",IF(Raw_Data[[#This Row],[MOB]]&lt;12,"6-11 bulan",IF(Raw_Data[[#This Row],[MOB]]&lt;24,"12-23 bulan","24+ bulan"))),"N/A")</f>
        <v>6-11 bulan</v>
      </c>
    </row>
    <row r="142" spans="1:37" ht="14.25" customHeight="1" x14ac:dyDescent="0.45">
      <c r="A142" t="s">
        <v>526</v>
      </c>
      <c r="B142" s="64">
        <v>46035</v>
      </c>
      <c r="C142" s="1" t="str">
        <f t="shared" si="2"/>
        <v>January</v>
      </c>
      <c r="D142" t="s">
        <v>85</v>
      </c>
      <c r="E142" t="s">
        <v>527</v>
      </c>
      <c r="F142">
        <v>53</v>
      </c>
      <c r="G142" t="s">
        <v>51</v>
      </c>
      <c r="H142" t="s">
        <v>101</v>
      </c>
      <c r="I142" s="2">
        <v>3554000</v>
      </c>
      <c r="J142" s="3">
        <f>Raw_Data[[#This Row],[cicilan_per_bulan]]/Raw_Data[[#This Row],[penghasilan_bulanan]]</f>
        <v>0.65292628024760835</v>
      </c>
      <c r="K142" t="s">
        <v>53</v>
      </c>
      <c r="L142" t="s">
        <v>54</v>
      </c>
      <c r="M142" t="s">
        <v>44</v>
      </c>
      <c r="N142" t="s">
        <v>158</v>
      </c>
      <c r="O142" t="s">
        <v>159</v>
      </c>
      <c r="P142" s="2">
        <v>32427000</v>
      </c>
      <c r="Q142" s="2">
        <v>8107000</v>
      </c>
      <c r="R142" t="str">
        <f>IF(Raw_Data[[#This Row],[persen_dp]]&lt;15%,"Low",IF(Raw_Data[[#This Row],[persen_dp]]&gt;25%,"High","Medium"))</f>
        <v>Medium</v>
      </c>
      <c r="S142" s="3">
        <v>0.25</v>
      </c>
      <c r="T142">
        <v>12</v>
      </c>
      <c r="U142">
        <v>0.14499999999999999</v>
      </c>
      <c r="V142" s="2">
        <v>2320500</v>
      </c>
      <c r="W142" s="2">
        <v>27846000</v>
      </c>
      <c r="X142" t="str">
        <f>IF(OR(Raw_Data[[#This Row],[status_pembayaran]]="Macet",Raw_Data[[#This Row],[status_pembayaran]]="Kurang Lancar"),"Non Performing Loan","Performing")</f>
        <v>Performing</v>
      </c>
      <c r="Y142" t="s">
        <v>47</v>
      </c>
      <c r="Z142">
        <v>0</v>
      </c>
      <c r="AA142">
        <v>0</v>
      </c>
      <c r="AB142">
        <v>1</v>
      </c>
      <c r="AC142" t="s">
        <v>66</v>
      </c>
      <c r="AD142">
        <f>IF(Raw_Data[[#This Row],[rasio]]&lt;0.2,1,IF(Raw_Data[[#This Row],[rasio]]&lt;0.3,2,IF(Raw_Data[[#This Row],[rasio]]&lt;0.4,3,4)))</f>
        <v>4</v>
      </c>
      <c r="AE142">
        <f>IF(Raw_Data[[#This Row],[kategori_dp]]="High",1,IF(Raw_Data[[#This Row],[kategori_dp]]="Medium",2,3))</f>
        <v>2</v>
      </c>
      <c r="AF142">
        <f>IF(Raw_Data[[#This Row],[tenor_bulan]]&lt;=24,1,IF(Raw_Data[[#This Row],[tenor_bulan]]&lt;=36,2,IF(Raw_Data[[#This Row],[tenor_bulan]]&lt;=48,3,4)))</f>
        <v>1</v>
      </c>
      <c r="AG142">
        <f>IF(Raw_Data[[#This Row],[jumlah_kali_telat]]=0,0,IF(Raw_Data[[#This Row],[jumlah_kali_telat]]&lt;=2,2,4))</f>
        <v>0</v>
      </c>
      <c r="AH142">
        <f>Raw_Data[[#This Row],[Skor_Rasio]]+Raw_Data[[#This Row],[Skor_DP]]+Raw_Data[[#This Row],[Skor_Tenor]]+Raw_Data[[#This Row],[Skor_Telat]]</f>
        <v>7</v>
      </c>
      <c r="AI142" t="str">
        <f>IF(Raw_Data[[#This Row],[Risk_Score]]&lt;=6,"Low Risk",IF(Raw_Data[[#This Row],[Risk_Score]]&lt;=8,"Medium Risk","High Risk"))</f>
        <v>Medium Risk</v>
      </c>
      <c r="AJ142">
        <f ca="1">IFERROR(DATEDIF(Raw_Data[[#This Row],[tanggal_pengajuan]],TODAY(),"m"),"N/A")</f>
        <v>9</v>
      </c>
      <c r="AK142" t="str">
        <f ca="1">IF(ISNUMBER(Raw_Data[[#This Row],[MOB]]),IF(Raw_Data[[#This Row],[MOB]]&lt;6,"0-5 bulan",IF(Raw_Data[[#This Row],[MOB]]&lt;12,"6-11 bulan",IF(Raw_Data[[#This Row],[MOB]]&lt;24,"12-23 bulan","24+ bulan"))),"N/A")</f>
        <v>6-11 bulan</v>
      </c>
    </row>
    <row r="143" spans="1:37" ht="14.25" customHeight="1" x14ac:dyDescent="0.45">
      <c r="A143" t="s">
        <v>528</v>
      </c>
      <c r="B143" s="64">
        <v>46133</v>
      </c>
      <c r="C143" s="1" t="str">
        <f t="shared" si="2"/>
        <v>April</v>
      </c>
      <c r="D143" t="s">
        <v>278</v>
      </c>
      <c r="E143" t="s">
        <v>529</v>
      </c>
      <c r="F143">
        <v>45</v>
      </c>
      <c r="G143" t="s">
        <v>40</v>
      </c>
      <c r="H143" t="s">
        <v>41</v>
      </c>
      <c r="I143" s="2">
        <v>6132000</v>
      </c>
      <c r="J143" s="3">
        <f>Raw_Data[[#This Row],[cicilan_per_bulan]]/Raw_Data[[#This Row],[penghasilan_bulanan]]</f>
        <v>0.18038160469667319</v>
      </c>
      <c r="K143" t="s">
        <v>153</v>
      </c>
      <c r="L143" t="s">
        <v>154</v>
      </c>
      <c r="M143" t="s">
        <v>55</v>
      </c>
      <c r="N143" t="s">
        <v>221</v>
      </c>
      <c r="O143" t="s">
        <v>159</v>
      </c>
      <c r="P143" s="2">
        <v>42692000</v>
      </c>
      <c r="Q143" s="2">
        <v>14942000</v>
      </c>
      <c r="R143" t="str">
        <f>IF(Raw_Data[[#This Row],[persen_dp]]&lt;15%,"Low",IF(Raw_Data[[#This Row],[persen_dp]]&gt;25%,"High","Medium"))</f>
        <v>High</v>
      </c>
      <c r="S143" s="3">
        <v>0.35</v>
      </c>
      <c r="T143">
        <v>36</v>
      </c>
      <c r="U143">
        <v>0.14499999999999999</v>
      </c>
      <c r="V143" s="2">
        <v>1106100</v>
      </c>
      <c r="W143" s="2">
        <v>39821000</v>
      </c>
      <c r="X143" t="str">
        <f>IF(OR(Raw_Data[[#This Row],[status_pembayaran]]="Macet",Raw_Data[[#This Row],[status_pembayaran]]="Kurang Lancar"),"Non Performing Loan","Performing")</f>
        <v>Performing</v>
      </c>
      <c r="Y143" t="s">
        <v>47</v>
      </c>
      <c r="Z143">
        <v>0</v>
      </c>
      <c r="AA143">
        <v>0</v>
      </c>
      <c r="AB143">
        <v>1</v>
      </c>
      <c r="AC143" t="s">
        <v>66</v>
      </c>
      <c r="AD143">
        <f>IF(Raw_Data[[#This Row],[rasio]]&lt;0.2,1,IF(Raw_Data[[#This Row],[rasio]]&lt;0.3,2,IF(Raw_Data[[#This Row],[rasio]]&lt;0.4,3,4)))</f>
        <v>1</v>
      </c>
      <c r="AE143">
        <f>IF(Raw_Data[[#This Row],[kategori_dp]]="High",1,IF(Raw_Data[[#This Row],[kategori_dp]]="Medium",2,3))</f>
        <v>1</v>
      </c>
      <c r="AF143">
        <f>IF(Raw_Data[[#This Row],[tenor_bulan]]&lt;=24,1,IF(Raw_Data[[#This Row],[tenor_bulan]]&lt;=36,2,IF(Raw_Data[[#This Row],[tenor_bulan]]&lt;=48,3,4)))</f>
        <v>2</v>
      </c>
      <c r="AG143">
        <f>IF(Raw_Data[[#This Row],[jumlah_kali_telat]]=0,0,IF(Raw_Data[[#This Row],[jumlah_kali_telat]]&lt;=2,2,4))</f>
        <v>0</v>
      </c>
      <c r="AH143">
        <f>Raw_Data[[#This Row],[Skor_Rasio]]+Raw_Data[[#This Row],[Skor_DP]]+Raw_Data[[#This Row],[Skor_Tenor]]+Raw_Data[[#This Row],[Skor_Telat]]</f>
        <v>4</v>
      </c>
      <c r="AI143" t="str">
        <f>IF(Raw_Data[[#This Row],[Risk_Score]]&lt;=6,"Low Risk",IF(Raw_Data[[#This Row],[Risk_Score]]&lt;=8,"Medium Risk","High Risk"))</f>
        <v>Low Risk</v>
      </c>
      <c r="AJ143">
        <f ca="1">IFERROR(DATEDIF(Raw_Data[[#This Row],[tanggal_pengajuan]],TODAY(),"m"),"N/A")</f>
        <v>6</v>
      </c>
      <c r="AK143" t="str">
        <f ca="1">IF(ISNUMBER(Raw_Data[[#This Row],[MOB]]),IF(Raw_Data[[#This Row],[MOB]]&lt;6,"0-5 bulan",IF(Raw_Data[[#This Row],[MOB]]&lt;12,"6-11 bulan",IF(Raw_Data[[#This Row],[MOB]]&lt;24,"12-23 bulan","24+ bulan"))),"N/A")</f>
        <v>6-11 bulan</v>
      </c>
    </row>
    <row r="144" spans="1:37" ht="14.25" customHeight="1" x14ac:dyDescent="0.45">
      <c r="A144" t="s">
        <v>530</v>
      </c>
      <c r="B144" s="64">
        <v>46094</v>
      </c>
      <c r="C144" s="1" t="str">
        <f t="shared" si="2"/>
        <v>March</v>
      </c>
      <c r="D144" t="s">
        <v>531</v>
      </c>
      <c r="E144" t="s">
        <v>532</v>
      </c>
      <c r="F144">
        <v>50</v>
      </c>
      <c r="G144" t="s">
        <v>40</v>
      </c>
      <c r="H144" t="s">
        <v>176</v>
      </c>
      <c r="I144" s="2">
        <v>4702000</v>
      </c>
      <c r="J144" s="3">
        <f>Raw_Data[[#This Row],[cicilan_per_bulan]]/Raw_Data[[#This Row],[penghasilan_bulanan]]</f>
        <v>7.4883028498511278E-2</v>
      </c>
      <c r="K144" t="s">
        <v>53</v>
      </c>
      <c r="L144" t="s">
        <v>54</v>
      </c>
      <c r="M144" t="s">
        <v>72</v>
      </c>
      <c r="N144" t="s">
        <v>97</v>
      </c>
      <c r="O144" t="s">
        <v>57</v>
      </c>
      <c r="P144" s="2">
        <v>16332000</v>
      </c>
      <c r="Q144" s="2">
        <v>4083000</v>
      </c>
      <c r="R144" t="str">
        <f>IF(Raw_Data[[#This Row],[persen_dp]]&lt;15%,"Low",IF(Raw_Data[[#This Row],[persen_dp]]&gt;25%,"High","Medium"))</f>
        <v>Medium</v>
      </c>
      <c r="S144" s="3">
        <v>0.25</v>
      </c>
      <c r="T144">
        <v>60</v>
      </c>
      <c r="U144">
        <v>0.14499999999999999</v>
      </c>
      <c r="V144" s="2">
        <v>352100</v>
      </c>
      <c r="W144" s="2">
        <v>21129000</v>
      </c>
      <c r="X144" t="str">
        <f>IF(OR(Raw_Data[[#This Row],[status_pembayaran]]="Macet",Raw_Data[[#This Row],[status_pembayaran]]="Kurang Lancar"),"Non Performing Loan","Performing")</f>
        <v>Performing</v>
      </c>
      <c r="Y144" t="s">
        <v>317</v>
      </c>
      <c r="Z144">
        <v>0</v>
      </c>
      <c r="AA144">
        <v>0</v>
      </c>
      <c r="AB144">
        <v>0</v>
      </c>
      <c r="AC144" t="s">
        <v>66</v>
      </c>
      <c r="AD144">
        <f>IF(Raw_Data[[#This Row],[rasio]]&lt;0.2,1,IF(Raw_Data[[#This Row],[rasio]]&lt;0.3,2,IF(Raw_Data[[#This Row],[rasio]]&lt;0.4,3,4)))</f>
        <v>1</v>
      </c>
      <c r="AE144">
        <f>IF(Raw_Data[[#This Row],[kategori_dp]]="High",1,IF(Raw_Data[[#This Row],[kategori_dp]]="Medium",2,3))</f>
        <v>2</v>
      </c>
      <c r="AF144">
        <f>IF(Raw_Data[[#This Row],[tenor_bulan]]&lt;=24,1,IF(Raw_Data[[#This Row],[tenor_bulan]]&lt;=36,2,IF(Raw_Data[[#This Row],[tenor_bulan]]&lt;=48,3,4)))</f>
        <v>4</v>
      </c>
      <c r="AG144">
        <f>IF(Raw_Data[[#This Row],[jumlah_kali_telat]]=0,0,IF(Raw_Data[[#This Row],[jumlah_kali_telat]]&lt;=2,2,4))</f>
        <v>0</v>
      </c>
      <c r="AH144">
        <f>Raw_Data[[#This Row],[Skor_Rasio]]+Raw_Data[[#This Row],[Skor_DP]]+Raw_Data[[#This Row],[Skor_Tenor]]+Raw_Data[[#This Row],[Skor_Telat]]</f>
        <v>7</v>
      </c>
      <c r="AI144" t="str">
        <f>IF(Raw_Data[[#This Row],[Risk_Score]]&lt;=6,"Low Risk",IF(Raw_Data[[#This Row],[Risk_Score]]&lt;=8,"Medium Risk","High Risk"))</f>
        <v>Medium Risk</v>
      </c>
      <c r="AJ144">
        <f ca="1">IFERROR(DATEDIF(Raw_Data[[#This Row],[tanggal_pengajuan]],TODAY(),"m"),"N/A")</f>
        <v>7</v>
      </c>
      <c r="AK144" t="str">
        <f ca="1">IF(ISNUMBER(Raw_Data[[#This Row],[MOB]]),IF(Raw_Data[[#This Row],[MOB]]&lt;6,"0-5 bulan",IF(Raw_Data[[#This Row],[MOB]]&lt;12,"6-11 bulan",IF(Raw_Data[[#This Row],[MOB]]&lt;24,"12-23 bulan","24+ bulan"))),"N/A")</f>
        <v>6-11 bulan</v>
      </c>
    </row>
    <row r="145" spans="1:37" ht="14.25" customHeight="1" x14ac:dyDescent="0.45">
      <c r="A145" t="s">
        <v>533</v>
      </c>
      <c r="B145" s="64">
        <v>46123</v>
      </c>
      <c r="C145" s="1" t="str">
        <f t="shared" si="2"/>
        <v>April</v>
      </c>
      <c r="D145" t="s">
        <v>534</v>
      </c>
      <c r="E145" t="s">
        <v>535</v>
      </c>
      <c r="F145">
        <v>55</v>
      </c>
      <c r="G145" t="s">
        <v>40</v>
      </c>
      <c r="H145" t="s">
        <v>101</v>
      </c>
      <c r="I145" s="2">
        <v>2830000</v>
      </c>
      <c r="J145" s="3">
        <f>Raw_Data[[#This Row],[cicilan_per_bulan]]/Raw_Data[[#This Row],[penghasilan_bulanan]]</f>
        <v>0.55279151943462901</v>
      </c>
      <c r="K145" t="s">
        <v>114</v>
      </c>
      <c r="L145" t="s">
        <v>115</v>
      </c>
      <c r="M145" t="s">
        <v>55</v>
      </c>
      <c r="N145" t="s">
        <v>121</v>
      </c>
      <c r="O145" t="s">
        <v>122</v>
      </c>
      <c r="P145" s="2">
        <v>36383000</v>
      </c>
      <c r="Q145" s="2">
        <v>7277000</v>
      </c>
      <c r="R145" t="str">
        <f>IF(Raw_Data[[#This Row],[persen_dp]]&lt;15%,"Low",IF(Raw_Data[[#This Row],[persen_dp]]&gt;25%,"High","Medium"))</f>
        <v>Medium</v>
      </c>
      <c r="S145" s="3">
        <v>0.2</v>
      </c>
      <c r="T145">
        <v>24</v>
      </c>
      <c r="U145">
        <v>0.14499999999999999</v>
      </c>
      <c r="V145" s="2">
        <v>1564400</v>
      </c>
      <c r="W145" s="2">
        <v>37547000</v>
      </c>
      <c r="X145" t="str">
        <f>IF(OR(Raw_Data[[#This Row],[status_pembayaran]]="Macet",Raw_Data[[#This Row],[status_pembayaran]]="Kurang Lancar"),"Non Performing Loan","Performing")</f>
        <v>Performing</v>
      </c>
      <c r="Y145" t="s">
        <v>47</v>
      </c>
      <c r="Z145">
        <v>0</v>
      </c>
      <c r="AA145">
        <v>0</v>
      </c>
      <c r="AB145">
        <v>1</v>
      </c>
      <c r="AC145" t="s">
        <v>137</v>
      </c>
      <c r="AD145">
        <f>IF(Raw_Data[[#This Row],[rasio]]&lt;0.2,1,IF(Raw_Data[[#This Row],[rasio]]&lt;0.3,2,IF(Raw_Data[[#This Row],[rasio]]&lt;0.4,3,4)))</f>
        <v>4</v>
      </c>
      <c r="AE145">
        <f>IF(Raw_Data[[#This Row],[kategori_dp]]="High",1,IF(Raw_Data[[#This Row],[kategori_dp]]="Medium",2,3))</f>
        <v>2</v>
      </c>
      <c r="AF145">
        <f>IF(Raw_Data[[#This Row],[tenor_bulan]]&lt;=24,1,IF(Raw_Data[[#This Row],[tenor_bulan]]&lt;=36,2,IF(Raw_Data[[#This Row],[tenor_bulan]]&lt;=48,3,4)))</f>
        <v>1</v>
      </c>
      <c r="AG145">
        <f>IF(Raw_Data[[#This Row],[jumlah_kali_telat]]=0,0,IF(Raw_Data[[#This Row],[jumlah_kali_telat]]&lt;=2,2,4))</f>
        <v>0</v>
      </c>
      <c r="AH145">
        <f>Raw_Data[[#This Row],[Skor_Rasio]]+Raw_Data[[#This Row],[Skor_DP]]+Raw_Data[[#This Row],[Skor_Tenor]]+Raw_Data[[#This Row],[Skor_Telat]]</f>
        <v>7</v>
      </c>
      <c r="AI145" t="str">
        <f>IF(Raw_Data[[#This Row],[Risk_Score]]&lt;=6,"Low Risk",IF(Raw_Data[[#This Row],[Risk_Score]]&lt;=8,"Medium Risk","High Risk"))</f>
        <v>Medium Risk</v>
      </c>
      <c r="AJ145">
        <f ca="1">IFERROR(DATEDIF(Raw_Data[[#This Row],[tanggal_pengajuan]],TODAY(),"m"),"N/A")</f>
        <v>6</v>
      </c>
      <c r="AK145" t="str">
        <f ca="1">IF(ISNUMBER(Raw_Data[[#This Row],[MOB]]),IF(Raw_Data[[#This Row],[MOB]]&lt;6,"0-5 bulan",IF(Raw_Data[[#This Row],[MOB]]&lt;12,"6-11 bulan",IF(Raw_Data[[#This Row],[MOB]]&lt;24,"12-23 bulan","24+ bulan"))),"N/A")</f>
        <v>6-11 bulan</v>
      </c>
    </row>
    <row r="146" spans="1:37" ht="14.25" customHeight="1" x14ac:dyDescent="0.45">
      <c r="A146" t="s">
        <v>536</v>
      </c>
      <c r="B146" s="64">
        <v>46069</v>
      </c>
      <c r="C146" s="1" t="str">
        <f t="shared" si="2"/>
        <v>February</v>
      </c>
      <c r="D146" t="s">
        <v>537</v>
      </c>
      <c r="E146" t="s">
        <v>538</v>
      </c>
      <c r="F146">
        <v>37</v>
      </c>
      <c r="G146" t="s">
        <v>40</v>
      </c>
      <c r="H146" t="s">
        <v>176</v>
      </c>
      <c r="I146" s="2">
        <v>5355000</v>
      </c>
      <c r="J146" s="3">
        <f>Raw_Data[[#This Row],[cicilan_per_bulan]]/Raw_Data[[#This Row],[penghasilan_bulanan]]</f>
        <v>0.14823529411764705</v>
      </c>
      <c r="K146" t="s">
        <v>192</v>
      </c>
      <c r="L146" t="s">
        <v>128</v>
      </c>
      <c r="M146" t="s">
        <v>55</v>
      </c>
      <c r="N146" t="s">
        <v>56</v>
      </c>
      <c r="O146" t="s">
        <v>57</v>
      </c>
      <c r="P146" s="2">
        <v>17374000</v>
      </c>
      <c r="Q146" s="2">
        <v>2606000</v>
      </c>
      <c r="R146" t="str">
        <f>IF(Raw_Data[[#This Row],[persen_dp]]&lt;15%,"Low",IF(Raw_Data[[#This Row],[persen_dp]]&gt;25%,"High","Medium"))</f>
        <v>Medium</v>
      </c>
      <c r="S146" s="3">
        <v>0.15</v>
      </c>
      <c r="T146">
        <v>24</v>
      </c>
      <c r="U146">
        <v>0.14499999999999999</v>
      </c>
      <c r="V146" s="2">
        <v>793800</v>
      </c>
      <c r="W146" s="2">
        <v>19050000</v>
      </c>
      <c r="X146" t="str">
        <f>IF(OR(Raw_Data[[#This Row],[status_pembayaran]]="Macet",Raw_Data[[#This Row],[status_pembayaran]]="Kurang Lancar"),"Non Performing Loan","Performing")</f>
        <v>Performing</v>
      </c>
      <c r="Y146" t="s">
        <v>47</v>
      </c>
      <c r="Z146">
        <v>0</v>
      </c>
      <c r="AA146">
        <v>0</v>
      </c>
      <c r="AB146">
        <v>1</v>
      </c>
      <c r="AC146" t="s">
        <v>104</v>
      </c>
      <c r="AD146">
        <f>IF(Raw_Data[[#This Row],[rasio]]&lt;0.2,1,IF(Raw_Data[[#This Row],[rasio]]&lt;0.3,2,IF(Raw_Data[[#This Row],[rasio]]&lt;0.4,3,4)))</f>
        <v>1</v>
      </c>
      <c r="AE146">
        <f>IF(Raw_Data[[#This Row],[kategori_dp]]="High",1,IF(Raw_Data[[#This Row],[kategori_dp]]="Medium",2,3))</f>
        <v>2</v>
      </c>
      <c r="AF146">
        <f>IF(Raw_Data[[#This Row],[tenor_bulan]]&lt;=24,1,IF(Raw_Data[[#This Row],[tenor_bulan]]&lt;=36,2,IF(Raw_Data[[#This Row],[tenor_bulan]]&lt;=48,3,4)))</f>
        <v>1</v>
      </c>
      <c r="AG146">
        <f>IF(Raw_Data[[#This Row],[jumlah_kali_telat]]=0,0,IF(Raw_Data[[#This Row],[jumlah_kali_telat]]&lt;=2,2,4))</f>
        <v>0</v>
      </c>
      <c r="AH146">
        <f>Raw_Data[[#This Row],[Skor_Rasio]]+Raw_Data[[#This Row],[Skor_DP]]+Raw_Data[[#This Row],[Skor_Tenor]]+Raw_Data[[#This Row],[Skor_Telat]]</f>
        <v>4</v>
      </c>
      <c r="AI146" t="str">
        <f>IF(Raw_Data[[#This Row],[Risk_Score]]&lt;=6,"Low Risk",IF(Raw_Data[[#This Row],[Risk_Score]]&lt;=8,"Medium Risk","High Risk"))</f>
        <v>Low Risk</v>
      </c>
      <c r="AJ146">
        <f ca="1">IFERROR(DATEDIF(Raw_Data[[#This Row],[tanggal_pengajuan]],TODAY(),"m"),"N/A")</f>
        <v>8</v>
      </c>
      <c r="AK146" t="str">
        <f ca="1">IF(ISNUMBER(Raw_Data[[#This Row],[MOB]]),IF(Raw_Data[[#This Row],[MOB]]&lt;6,"0-5 bulan",IF(Raw_Data[[#This Row],[MOB]]&lt;12,"6-11 bulan",IF(Raw_Data[[#This Row],[MOB]]&lt;24,"12-23 bulan","24+ bulan"))),"N/A")</f>
        <v>6-11 bulan</v>
      </c>
    </row>
    <row r="147" spans="1:37" ht="14.25" customHeight="1" x14ac:dyDescent="0.45">
      <c r="A147" t="s">
        <v>539</v>
      </c>
      <c r="B147" s="64">
        <v>46150</v>
      </c>
      <c r="C147" s="1" t="str">
        <f t="shared" si="2"/>
        <v>May</v>
      </c>
      <c r="D147" t="s">
        <v>521</v>
      </c>
      <c r="E147" t="s">
        <v>540</v>
      </c>
      <c r="F147">
        <v>40</v>
      </c>
      <c r="G147" t="s">
        <v>40</v>
      </c>
      <c r="H147" t="s">
        <v>176</v>
      </c>
      <c r="I147" s="2">
        <v>4748000</v>
      </c>
      <c r="J147" s="3">
        <f>Raw_Data[[#This Row],[cicilan_per_bulan]]/Raw_Data[[#This Row],[penghasilan_bulanan]]</f>
        <v>0.26592249368155013</v>
      </c>
      <c r="K147" t="s">
        <v>70</v>
      </c>
      <c r="L147" t="s">
        <v>71</v>
      </c>
      <c r="M147" t="s">
        <v>44</v>
      </c>
      <c r="N147" t="s">
        <v>158</v>
      </c>
      <c r="O147" t="s">
        <v>159</v>
      </c>
      <c r="P147" s="2">
        <v>31111000</v>
      </c>
      <c r="Q147" s="2">
        <v>12444000</v>
      </c>
      <c r="R147" t="str">
        <f>IF(Raw_Data[[#This Row],[persen_dp]]&lt;15%,"Low",IF(Raw_Data[[#This Row],[persen_dp]]&gt;25%,"High","Medium"))</f>
        <v>High</v>
      </c>
      <c r="S147" s="3">
        <v>0.4</v>
      </c>
      <c r="T147">
        <v>18</v>
      </c>
      <c r="U147">
        <v>0.14499999999999999</v>
      </c>
      <c r="V147" s="2">
        <v>1262600</v>
      </c>
      <c r="W147" s="2">
        <v>22727000</v>
      </c>
      <c r="X147" t="str">
        <f>IF(OR(Raw_Data[[#This Row],[status_pembayaran]]="Macet",Raw_Data[[#This Row],[status_pembayaran]]="Kurang Lancar"),"Non Performing Loan","Performing")</f>
        <v>Performing</v>
      </c>
      <c r="Y147" t="s">
        <v>47</v>
      </c>
      <c r="Z147">
        <v>0</v>
      </c>
      <c r="AA147">
        <v>0</v>
      </c>
      <c r="AB147">
        <v>1</v>
      </c>
      <c r="AC147" t="s">
        <v>66</v>
      </c>
      <c r="AD147">
        <f>IF(Raw_Data[[#This Row],[rasio]]&lt;0.2,1,IF(Raw_Data[[#This Row],[rasio]]&lt;0.3,2,IF(Raw_Data[[#This Row],[rasio]]&lt;0.4,3,4)))</f>
        <v>2</v>
      </c>
      <c r="AE147">
        <f>IF(Raw_Data[[#This Row],[kategori_dp]]="High",1,IF(Raw_Data[[#This Row],[kategori_dp]]="Medium",2,3))</f>
        <v>1</v>
      </c>
      <c r="AF147">
        <f>IF(Raw_Data[[#This Row],[tenor_bulan]]&lt;=24,1,IF(Raw_Data[[#This Row],[tenor_bulan]]&lt;=36,2,IF(Raw_Data[[#This Row],[tenor_bulan]]&lt;=48,3,4)))</f>
        <v>1</v>
      </c>
      <c r="AG147">
        <f>IF(Raw_Data[[#This Row],[jumlah_kali_telat]]=0,0,IF(Raw_Data[[#This Row],[jumlah_kali_telat]]&lt;=2,2,4))</f>
        <v>0</v>
      </c>
      <c r="AH147">
        <f>Raw_Data[[#This Row],[Skor_Rasio]]+Raw_Data[[#This Row],[Skor_DP]]+Raw_Data[[#This Row],[Skor_Tenor]]+Raw_Data[[#This Row],[Skor_Telat]]</f>
        <v>4</v>
      </c>
      <c r="AI147" t="str">
        <f>IF(Raw_Data[[#This Row],[Risk_Score]]&lt;=6,"Low Risk",IF(Raw_Data[[#This Row],[Risk_Score]]&lt;=8,"Medium Risk","High Risk"))</f>
        <v>Low Risk</v>
      </c>
      <c r="AJ147">
        <f ca="1">IFERROR(DATEDIF(Raw_Data[[#This Row],[tanggal_pengajuan]],TODAY(),"m"),"N/A")</f>
        <v>5</v>
      </c>
      <c r="AK147" t="str">
        <f ca="1">IF(ISNUMBER(Raw_Data[[#This Row],[MOB]]),IF(Raw_Data[[#This Row],[MOB]]&lt;6,"0-5 bulan",IF(Raw_Data[[#This Row],[MOB]]&lt;12,"6-11 bulan",IF(Raw_Data[[#This Row],[MOB]]&lt;24,"12-23 bulan","24+ bulan"))),"N/A")</f>
        <v>0-5 bulan</v>
      </c>
    </row>
    <row r="148" spans="1:37" ht="14.25" customHeight="1" x14ac:dyDescent="0.45">
      <c r="A148" t="s">
        <v>541</v>
      </c>
      <c r="B148" s="64">
        <v>46067</v>
      </c>
      <c r="C148" s="1" t="str">
        <f t="shared" si="2"/>
        <v>February</v>
      </c>
      <c r="D148" t="s">
        <v>542</v>
      </c>
      <c r="E148" t="s">
        <v>543</v>
      </c>
      <c r="F148">
        <v>46</v>
      </c>
      <c r="G148" t="s">
        <v>51</v>
      </c>
      <c r="H148" t="s">
        <v>101</v>
      </c>
      <c r="I148" s="2">
        <v>3107000</v>
      </c>
      <c r="J148" s="3">
        <f>Raw_Data[[#This Row],[cicilan_per_bulan]]/Raw_Data[[#This Row],[penghasilan_bulanan]]</f>
        <v>0.10383006115223689</v>
      </c>
      <c r="K148" t="s">
        <v>188</v>
      </c>
      <c r="L148" t="s">
        <v>154</v>
      </c>
      <c r="M148" t="s">
        <v>44</v>
      </c>
      <c r="N148" t="s">
        <v>228</v>
      </c>
      <c r="O148" t="s">
        <v>57</v>
      </c>
      <c r="P148" s="2">
        <v>18704000</v>
      </c>
      <c r="Q148" s="2">
        <v>7481000</v>
      </c>
      <c r="R148" t="str">
        <f>IF(Raw_Data[[#This Row],[persen_dp]]&lt;15%,"Low",IF(Raw_Data[[#This Row],[persen_dp]]&gt;25%,"High","Medium"))</f>
        <v>High</v>
      </c>
      <c r="S148" s="3">
        <v>0.4</v>
      </c>
      <c r="T148">
        <v>60</v>
      </c>
      <c r="U148">
        <v>0.14499999999999999</v>
      </c>
      <c r="V148" s="2">
        <v>322600</v>
      </c>
      <c r="W148" s="2">
        <v>19359000</v>
      </c>
      <c r="X148" t="str">
        <f>IF(OR(Raw_Data[[#This Row],[status_pembayaran]]="Macet",Raw_Data[[#This Row],[status_pembayaran]]="Kurang Lancar"),"Non Performing Loan","Performing")</f>
        <v>Performing</v>
      </c>
      <c r="Y148" t="s">
        <v>47</v>
      </c>
      <c r="Z148">
        <v>0</v>
      </c>
      <c r="AA148">
        <v>0</v>
      </c>
      <c r="AB148">
        <v>1</v>
      </c>
      <c r="AD148">
        <f>IF(Raw_Data[[#This Row],[rasio]]&lt;0.2,1,IF(Raw_Data[[#This Row],[rasio]]&lt;0.3,2,IF(Raw_Data[[#This Row],[rasio]]&lt;0.4,3,4)))</f>
        <v>1</v>
      </c>
      <c r="AE148">
        <f>IF(Raw_Data[[#This Row],[kategori_dp]]="High",1,IF(Raw_Data[[#This Row],[kategori_dp]]="Medium",2,3))</f>
        <v>1</v>
      </c>
      <c r="AF148">
        <f>IF(Raw_Data[[#This Row],[tenor_bulan]]&lt;=24,1,IF(Raw_Data[[#This Row],[tenor_bulan]]&lt;=36,2,IF(Raw_Data[[#This Row],[tenor_bulan]]&lt;=48,3,4)))</f>
        <v>4</v>
      </c>
      <c r="AG148">
        <f>IF(Raw_Data[[#This Row],[jumlah_kali_telat]]=0,0,IF(Raw_Data[[#This Row],[jumlah_kali_telat]]&lt;=2,2,4))</f>
        <v>0</v>
      </c>
      <c r="AH148">
        <f>Raw_Data[[#This Row],[Skor_Rasio]]+Raw_Data[[#This Row],[Skor_DP]]+Raw_Data[[#This Row],[Skor_Tenor]]+Raw_Data[[#This Row],[Skor_Telat]]</f>
        <v>6</v>
      </c>
      <c r="AI148" t="str">
        <f>IF(Raw_Data[[#This Row],[Risk_Score]]&lt;=6,"Low Risk",IF(Raw_Data[[#This Row],[Risk_Score]]&lt;=8,"Medium Risk","High Risk"))</f>
        <v>Low Risk</v>
      </c>
      <c r="AJ148">
        <f ca="1">IFERROR(DATEDIF(Raw_Data[[#This Row],[tanggal_pengajuan]],TODAY(),"m"),"N/A")</f>
        <v>8</v>
      </c>
      <c r="AK148" t="str">
        <f ca="1">IF(ISNUMBER(Raw_Data[[#This Row],[MOB]]),IF(Raw_Data[[#This Row],[MOB]]&lt;6,"0-5 bulan",IF(Raw_Data[[#This Row],[MOB]]&lt;12,"6-11 bulan",IF(Raw_Data[[#This Row],[MOB]]&lt;24,"12-23 bulan","24+ bulan"))),"N/A")</f>
        <v>6-11 bulan</v>
      </c>
    </row>
    <row r="149" spans="1:37" ht="14.25" customHeight="1" x14ac:dyDescent="0.45">
      <c r="A149" t="s">
        <v>544</v>
      </c>
      <c r="B149" s="64">
        <v>46092</v>
      </c>
      <c r="C149" s="1" t="str">
        <f t="shared" si="2"/>
        <v>March</v>
      </c>
      <c r="D149" t="s">
        <v>271</v>
      </c>
      <c r="E149" t="s">
        <v>545</v>
      </c>
      <c r="F149">
        <v>51</v>
      </c>
      <c r="G149" t="s">
        <v>51</v>
      </c>
      <c r="H149" t="s">
        <v>41</v>
      </c>
      <c r="I149" s="2">
        <v>7173000</v>
      </c>
      <c r="J149" s="3">
        <f>Raw_Data[[#This Row],[cicilan_per_bulan]]/Raw_Data[[#This Row],[penghasilan_bulanan]]</f>
        <v>0.36036525860867141</v>
      </c>
      <c r="K149" t="s">
        <v>70</v>
      </c>
      <c r="L149" t="s">
        <v>71</v>
      </c>
      <c r="M149" t="s">
        <v>55</v>
      </c>
      <c r="N149" t="s">
        <v>121</v>
      </c>
      <c r="O149" t="s">
        <v>122</v>
      </c>
      <c r="P149" s="2">
        <v>36121000</v>
      </c>
      <c r="Q149" s="2">
        <v>9030000</v>
      </c>
      <c r="R149" t="str">
        <f>IF(Raw_Data[[#This Row],[persen_dp]]&lt;15%,"Low",IF(Raw_Data[[#This Row],[persen_dp]]&gt;25%,"High","Medium"))</f>
        <v>Medium</v>
      </c>
      <c r="S149" s="3">
        <v>0.25</v>
      </c>
      <c r="T149">
        <v>12</v>
      </c>
      <c r="U149">
        <v>0.14499999999999999</v>
      </c>
      <c r="V149" s="2">
        <v>2584900</v>
      </c>
      <c r="W149" s="2">
        <v>31019000</v>
      </c>
      <c r="X149" t="str">
        <f>IF(OR(Raw_Data[[#This Row],[status_pembayaran]]="Macet",Raw_Data[[#This Row],[status_pembayaran]]="Kurang Lancar"),"Non Performing Loan","Performing")</f>
        <v>Performing</v>
      </c>
      <c r="Y149" t="s">
        <v>47</v>
      </c>
      <c r="Z149">
        <v>0</v>
      </c>
      <c r="AA149">
        <v>0</v>
      </c>
      <c r="AB149">
        <v>1</v>
      </c>
      <c r="AC149" t="s">
        <v>58</v>
      </c>
      <c r="AD149">
        <f>IF(Raw_Data[[#This Row],[rasio]]&lt;0.2,1,IF(Raw_Data[[#This Row],[rasio]]&lt;0.3,2,IF(Raw_Data[[#This Row],[rasio]]&lt;0.4,3,4)))</f>
        <v>3</v>
      </c>
      <c r="AE149">
        <f>IF(Raw_Data[[#This Row],[kategori_dp]]="High",1,IF(Raw_Data[[#This Row],[kategori_dp]]="Medium",2,3))</f>
        <v>2</v>
      </c>
      <c r="AF149">
        <f>IF(Raw_Data[[#This Row],[tenor_bulan]]&lt;=24,1,IF(Raw_Data[[#This Row],[tenor_bulan]]&lt;=36,2,IF(Raw_Data[[#This Row],[tenor_bulan]]&lt;=48,3,4)))</f>
        <v>1</v>
      </c>
      <c r="AG149">
        <f>IF(Raw_Data[[#This Row],[jumlah_kali_telat]]=0,0,IF(Raw_Data[[#This Row],[jumlah_kali_telat]]&lt;=2,2,4))</f>
        <v>0</v>
      </c>
      <c r="AH149">
        <f>Raw_Data[[#This Row],[Skor_Rasio]]+Raw_Data[[#This Row],[Skor_DP]]+Raw_Data[[#This Row],[Skor_Tenor]]+Raw_Data[[#This Row],[Skor_Telat]]</f>
        <v>6</v>
      </c>
      <c r="AI149" t="str">
        <f>IF(Raw_Data[[#This Row],[Risk_Score]]&lt;=6,"Low Risk",IF(Raw_Data[[#This Row],[Risk_Score]]&lt;=8,"Medium Risk","High Risk"))</f>
        <v>Low Risk</v>
      </c>
      <c r="AJ149">
        <f ca="1">IFERROR(DATEDIF(Raw_Data[[#This Row],[tanggal_pengajuan]],TODAY(),"m"),"N/A")</f>
        <v>7</v>
      </c>
      <c r="AK149" t="str">
        <f ca="1">IF(ISNUMBER(Raw_Data[[#This Row],[MOB]]),IF(Raw_Data[[#This Row],[MOB]]&lt;6,"0-5 bulan",IF(Raw_Data[[#This Row],[MOB]]&lt;12,"6-11 bulan",IF(Raw_Data[[#This Row],[MOB]]&lt;24,"12-23 bulan","24+ bulan"))),"N/A")</f>
        <v>6-11 bulan</v>
      </c>
    </row>
    <row r="150" spans="1:37" ht="14.25" customHeight="1" x14ac:dyDescent="0.45">
      <c r="A150" t="s">
        <v>546</v>
      </c>
      <c r="B150" s="64">
        <v>46187</v>
      </c>
      <c r="C150" s="1" t="str">
        <f t="shared" si="2"/>
        <v>June</v>
      </c>
      <c r="D150" t="s">
        <v>210</v>
      </c>
      <c r="E150" t="s">
        <v>211</v>
      </c>
      <c r="F150">
        <v>22</v>
      </c>
      <c r="G150" t="s">
        <v>40</v>
      </c>
      <c r="H150" t="s">
        <v>62</v>
      </c>
      <c r="I150" s="2">
        <v>1772000</v>
      </c>
      <c r="J150" s="3">
        <f>Raw_Data[[#This Row],[cicilan_per_bulan]]/Raw_Data[[#This Row],[penghasilan_bulanan]]</f>
        <v>0.72951467268623027</v>
      </c>
      <c r="K150" t="s">
        <v>109</v>
      </c>
      <c r="L150" t="s">
        <v>110</v>
      </c>
      <c r="M150" t="s">
        <v>290</v>
      </c>
      <c r="N150" t="s">
        <v>291</v>
      </c>
      <c r="O150" t="s">
        <v>292</v>
      </c>
      <c r="P150" s="2">
        <v>37001000</v>
      </c>
      <c r="Q150" s="2">
        <v>12950000</v>
      </c>
      <c r="R150" t="str">
        <f>IF(Raw_Data[[#This Row],[persen_dp]]&lt;15%,"Low",IF(Raw_Data[[#This Row],[persen_dp]]&gt;25%,"High","Medium"))</f>
        <v>High</v>
      </c>
      <c r="S150" s="3">
        <v>0.35</v>
      </c>
      <c r="T150">
        <v>24</v>
      </c>
      <c r="U150">
        <v>0.14499999999999999</v>
      </c>
      <c r="V150" s="2">
        <v>1292700</v>
      </c>
      <c r="W150" s="2">
        <v>31026000</v>
      </c>
      <c r="X150" t="str">
        <f>IF(OR(Raw_Data[[#This Row],[status_pembayaran]]="Macet",Raw_Data[[#This Row],[status_pembayaran]]="Kurang Lancar"),"Non Performing Loan","Performing")</f>
        <v>Performing</v>
      </c>
      <c r="Y150" t="s">
        <v>47</v>
      </c>
      <c r="Z150">
        <v>0</v>
      </c>
      <c r="AA150">
        <v>0</v>
      </c>
      <c r="AB150">
        <v>1</v>
      </c>
      <c r="AC150" t="s">
        <v>66</v>
      </c>
      <c r="AD150">
        <f>IF(Raw_Data[[#This Row],[rasio]]&lt;0.2,1,IF(Raw_Data[[#This Row],[rasio]]&lt;0.3,2,IF(Raw_Data[[#This Row],[rasio]]&lt;0.4,3,4)))</f>
        <v>4</v>
      </c>
      <c r="AE150">
        <f>IF(Raw_Data[[#This Row],[kategori_dp]]="High",1,IF(Raw_Data[[#This Row],[kategori_dp]]="Medium",2,3))</f>
        <v>1</v>
      </c>
      <c r="AF150">
        <f>IF(Raw_Data[[#This Row],[tenor_bulan]]&lt;=24,1,IF(Raw_Data[[#This Row],[tenor_bulan]]&lt;=36,2,IF(Raw_Data[[#This Row],[tenor_bulan]]&lt;=48,3,4)))</f>
        <v>1</v>
      </c>
      <c r="AG150">
        <f>IF(Raw_Data[[#This Row],[jumlah_kali_telat]]=0,0,IF(Raw_Data[[#This Row],[jumlah_kali_telat]]&lt;=2,2,4))</f>
        <v>0</v>
      </c>
      <c r="AH150">
        <f>Raw_Data[[#This Row],[Skor_Rasio]]+Raw_Data[[#This Row],[Skor_DP]]+Raw_Data[[#This Row],[Skor_Tenor]]+Raw_Data[[#This Row],[Skor_Telat]]</f>
        <v>6</v>
      </c>
      <c r="AI150" t="str">
        <f>IF(Raw_Data[[#This Row],[Risk_Score]]&lt;=6,"Low Risk",IF(Raw_Data[[#This Row],[Risk_Score]]&lt;=8,"Medium Risk","High Risk"))</f>
        <v>Low Risk</v>
      </c>
      <c r="AJ150">
        <f ca="1">IFERROR(DATEDIF(Raw_Data[[#This Row],[tanggal_pengajuan]],TODAY(),"m"),"N/A")</f>
        <v>4</v>
      </c>
      <c r="AK150" t="str">
        <f ca="1">IF(ISNUMBER(Raw_Data[[#This Row],[MOB]]),IF(Raw_Data[[#This Row],[MOB]]&lt;6,"0-5 bulan",IF(Raw_Data[[#This Row],[MOB]]&lt;12,"6-11 bulan",IF(Raw_Data[[#This Row],[MOB]]&lt;24,"12-23 bulan","24+ bulan"))),"N/A")</f>
        <v>0-5 bulan</v>
      </c>
    </row>
    <row r="151" spans="1:37" ht="14.25" customHeight="1" x14ac:dyDescent="0.45">
      <c r="A151" t="s">
        <v>547</v>
      </c>
      <c r="B151" s="64">
        <v>46175</v>
      </c>
      <c r="C151" s="1" t="str">
        <f t="shared" si="2"/>
        <v>June</v>
      </c>
      <c r="D151" t="s">
        <v>548</v>
      </c>
      <c r="E151" t="s">
        <v>549</v>
      </c>
      <c r="F151">
        <v>27</v>
      </c>
      <c r="G151" t="s">
        <v>51</v>
      </c>
      <c r="H151" t="s">
        <v>41</v>
      </c>
      <c r="I151" s="2">
        <v>7894000</v>
      </c>
      <c r="J151" s="3">
        <f>Raw_Data[[#This Row],[cicilan_per_bulan]]/Raw_Data[[#This Row],[penghasilan_bulanan]]</f>
        <v>0.21363060552318217</v>
      </c>
      <c r="K151" t="s">
        <v>119</v>
      </c>
      <c r="L151" t="s">
        <v>120</v>
      </c>
      <c r="M151" t="s">
        <v>290</v>
      </c>
      <c r="N151" t="s">
        <v>291</v>
      </c>
      <c r="O151" t="s">
        <v>292</v>
      </c>
      <c r="P151" s="2">
        <v>36913000</v>
      </c>
      <c r="Q151" s="2">
        <v>5537000</v>
      </c>
      <c r="R151" t="str">
        <f>IF(Raw_Data[[#This Row],[persen_dp]]&lt;15%,"Low",IF(Raw_Data[[#This Row],[persen_dp]]&gt;25%,"High","Medium"))</f>
        <v>Medium</v>
      </c>
      <c r="S151" s="3">
        <v>0.15</v>
      </c>
      <c r="T151">
        <v>24</v>
      </c>
      <c r="U151">
        <v>0.14499999999999999</v>
      </c>
      <c r="V151" s="2">
        <v>1686400</v>
      </c>
      <c r="W151" s="2">
        <v>40474000</v>
      </c>
      <c r="X151" t="str">
        <f>IF(OR(Raw_Data[[#This Row],[status_pembayaran]]="Macet",Raw_Data[[#This Row],[status_pembayaran]]="Kurang Lancar"),"Non Performing Loan","Performing")</f>
        <v>Performing</v>
      </c>
      <c r="Y151" t="s">
        <v>47</v>
      </c>
      <c r="Z151">
        <v>0</v>
      </c>
      <c r="AA151">
        <v>0</v>
      </c>
      <c r="AB151">
        <v>1</v>
      </c>
      <c r="AD151">
        <f>IF(Raw_Data[[#This Row],[rasio]]&lt;0.2,1,IF(Raw_Data[[#This Row],[rasio]]&lt;0.3,2,IF(Raw_Data[[#This Row],[rasio]]&lt;0.4,3,4)))</f>
        <v>2</v>
      </c>
      <c r="AE151">
        <f>IF(Raw_Data[[#This Row],[kategori_dp]]="High",1,IF(Raw_Data[[#This Row],[kategori_dp]]="Medium",2,3))</f>
        <v>2</v>
      </c>
      <c r="AF151">
        <f>IF(Raw_Data[[#This Row],[tenor_bulan]]&lt;=24,1,IF(Raw_Data[[#This Row],[tenor_bulan]]&lt;=36,2,IF(Raw_Data[[#This Row],[tenor_bulan]]&lt;=48,3,4)))</f>
        <v>1</v>
      </c>
      <c r="AG151">
        <f>IF(Raw_Data[[#This Row],[jumlah_kali_telat]]=0,0,IF(Raw_Data[[#This Row],[jumlah_kali_telat]]&lt;=2,2,4))</f>
        <v>0</v>
      </c>
      <c r="AH151">
        <f>Raw_Data[[#This Row],[Skor_Rasio]]+Raw_Data[[#This Row],[Skor_DP]]+Raw_Data[[#This Row],[Skor_Tenor]]+Raw_Data[[#This Row],[Skor_Telat]]</f>
        <v>5</v>
      </c>
      <c r="AI151" t="str">
        <f>IF(Raw_Data[[#This Row],[Risk_Score]]&lt;=6,"Low Risk",IF(Raw_Data[[#This Row],[Risk_Score]]&lt;=8,"Medium Risk","High Risk"))</f>
        <v>Low Risk</v>
      </c>
      <c r="AJ151">
        <f ca="1">IFERROR(DATEDIF(Raw_Data[[#This Row],[tanggal_pengajuan]],TODAY(),"m"),"N/A")</f>
        <v>4</v>
      </c>
      <c r="AK151" t="str">
        <f ca="1">IF(ISNUMBER(Raw_Data[[#This Row],[MOB]]),IF(Raw_Data[[#This Row],[MOB]]&lt;6,"0-5 bulan",IF(Raw_Data[[#This Row],[MOB]]&lt;12,"6-11 bulan",IF(Raw_Data[[#This Row],[MOB]]&lt;24,"12-23 bulan","24+ bulan"))),"N/A")</f>
        <v>0-5 bulan</v>
      </c>
    </row>
    <row r="152" spans="1:37" ht="14.25" customHeight="1" x14ac:dyDescent="0.45">
      <c r="A152" t="s">
        <v>550</v>
      </c>
      <c r="B152" s="64">
        <v>46078</v>
      </c>
      <c r="C152" s="1" t="str">
        <f t="shared" si="2"/>
        <v>February</v>
      </c>
      <c r="D152" t="s">
        <v>551</v>
      </c>
      <c r="E152" t="s">
        <v>552</v>
      </c>
      <c r="F152">
        <v>47</v>
      </c>
      <c r="G152" t="s">
        <v>40</v>
      </c>
      <c r="H152" t="s">
        <v>152</v>
      </c>
      <c r="I152" s="2">
        <v>3302000</v>
      </c>
      <c r="J152" s="3">
        <f>Raw_Data[[#This Row],[cicilan_per_bulan]]/Raw_Data[[#This Row],[penghasilan_bulanan]]</f>
        <v>0.36877649909145971</v>
      </c>
      <c r="K152" t="s">
        <v>268</v>
      </c>
      <c r="L152" t="s">
        <v>110</v>
      </c>
      <c r="M152" t="s">
        <v>55</v>
      </c>
      <c r="N152" t="s">
        <v>231</v>
      </c>
      <c r="O152" t="s">
        <v>232</v>
      </c>
      <c r="P152" s="2">
        <v>38186000</v>
      </c>
      <c r="Q152" s="2">
        <v>7637000</v>
      </c>
      <c r="R152" t="str">
        <f>IF(Raw_Data[[#This Row],[persen_dp]]&lt;15%,"Low",IF(Raw_Data[[#This Row],[persen_dp]]&gt;25%,"High","Medium"))</f>
        <v>Medium</v>
      </c>
      <c r="S152" s="3">
        <v>0.2</v>
      </c>
      <c r="T152">
        <v>36</v>
      </c>
      <c r="U152">
        <v>0.14499999999999999</v>
      </c>
      <c r="V152" s="2">
        <v>1217700</v>
      </c>
      <c r="W152" s="2">
        <v>43838000</v>
      </c>
      <c r="X152" t="str">
        <f>IF(OR(Raw_Data[[#This Row],[status_pembayaran]]="Macet",Raw_Data[[#This Row],[status_pembayaran]]="Kurang Lancar"),"Non Performing Loan","Performing")</f>
        <v>Performing</v>
      </c>
      <c r="Y152" t="s">
        <v>47</v>
      </c>
      <c r="Z152">
        <v>0</v>
      </c>
      <c r="AA152">
        <v>0</v>
      </c>
      <c r="AB152">
        <v>1</v>
      </c>
      <c r="AC152" t="s">
        <v>104</v>
      </c>
      <c r="AD152">
        <f>IF(Raw_Data[[#This Row],[rasio]]&lt;0.2,1,IF(Raw_Data[[#This Row],[rasio]]&lt;0.3,2,IF(Raw_Data[[#This Row],[rasio]]&lt;0.4,3,4)))</f>
        <v>3</v>
      </c>
      <c r="AE152">
        <f>IF(Raw_Data[[#This Row],[kategori_dp]]="High",1,IF(Raw_Data[[#This Row],[kategori_dp]]="Medium",2,3))</f>
        <v>2</v>
      </c>
      <c r="AF152">
        <f>IF(Raw_Data[[#This Row],[tenor_bulan]]&lt;=24,1,IF(Raw_Data[[#This Row],[tenor_bulan]]&lt;=36,2,IF(Raw_Data[[#This Row],[tenor_bulan]]&lt;=48,3,4)))</f>
        <v>2</v>
      </c>
      <c r="AG152">
        <f>IF(Raw_Data[[#This Row],[jumlah_kali_telat]]=0,0,IF(Raw_Data[[#This Row],[jumlah_kali_telat]]&lt;=2,2,4))</f>
        <v>0</v>
      </c>
      <c r="AH152">
        <f>Raw_Data[[#This Row],[Skor_Rasio]]+Raw_Data[[#This Row],[Skor_DP]]+Raw_Data[[#This Row],[Skor_Tenor]]+Raw_Data[[#This Row],[Skor_Telat]]</f>
        <v>7</v>
      </c>
      <c r="AI152" t="str">
        <f>IF(Raw_Data[[#This Row],[Risk_Score]]&lt;=6,"Low Risk",IF(Raw_Data[[#This Row],[Risk_Score]]&lt;=8,"Medium Risk","High Risk"))</f>
        <v>Medium Risk</v>
      </c>
      <c r="AJ152">
        <f ca="1">IFERROR(DATEDIF(Raw_Data[[#This Row],[tanggal_pengajuan]],TODAY(),"m"),"N/A")</f>
        <v>7</v>
      </c>
      <c r="AK152" t="str">
        <f ca="1">IF(ISNUMBER(Raw_Data[[#This Row],[MOB]]),IF(Raw_Data[[#This Row],[MOB]]&lt;6,"0-5 bulan",IF(Raw_Data[[#This Row],[MOB]]&lt;12,"6-11 bulan",IF(Raw_Data[[#This Row],[MOB]]&lt;24,"12-23 bulan","24+ bulan"))),"N/A")</f>
        <v>6-11 bulan</v>
      </c>
    </row>
    <row r="153" spans="1:37" ht="14.25" customHeight="1" x14ac:dyDescent="0.45">
      <c r="A153" t="s">
        <v>553</v>
      </c>
      <c r="B153" s="64">
        <v>46174</v>
      </c>
      <c r="C153" s="1" t="str">
        <f t="shared" si="2"/>
        <v>June</v>
      </c>
      <c r="D153" t="s">
        <v>554</v>
      </c>
      <c r="E153" t="s">
        <v>555</v>
      </c>
      <c r="F153">
        <v>28</v>
      </c>
      <c r="G153" t="s">
        <v>40</v>
      </c>
      <c r="H153" t="s">
        <v>152</v>
      </c>
      <c r="I153" s="2">
        <v>3503000</v>
      </c>
      <c r="J153" s="3">
        <f>Raw_Data[[#This Row],[cicilan_per_bulan]]/Raw_Data[[#This Row],[penghasilan_bulanan]]</f>
        <v>0.16200399657436482</v>
      </c>
      <c r="K153" t="s">
        <v>81</v>
      </c>
      <c r="L153" t="s">
        <v>82</v>
      </c>
      <c r="M153" t="s">
        <v>55</v>
      </c>
      <c r="N153" t="s">
        <v>141</v>
      </c>
      <c r="O153" t="s">
        <v>46</v>
      </c>
      <c r="P153" s="2">
        <v>21905000</v>
      </c>
      <c r="Q153" s="2">
        <v>7667000</v>
      </c>
      <c r="R153" t="str">
        <f>IF(Raw_Data[[#This Row],[persen_dp]]&lt;15%,"Low",IF(Raw_Data[[#This Row],[persen_dp]]&gt;25%,"High","Medium"))</f>
        <v>High</v>
      </c>
      <c r="S153" s="3">
        <v>0.35</v>
      </c>
      <c r="T153">
        <v>36</v>
      </c>
      <c r="U153">
        <v>0.14499999999999999</v>
      </c>
      <c r="V153" s="2">
        <v>567500</v>
      </c>
      <c r="W153" s="2">
        <v>20431000</v>
      </c>
      <c r="X153" t="str">
        <f>IF(OR(Raw_Data[[#This Row],[status_pembayaran]]="Macet",Raw_Data[[#This Row],[status_pembayaran]]="Kurang Lancar"),"Non Performing Loan","Performing")</f>
        <v>Performing</v>
      </c>
      <c r="Y153" t="s">
        <v>47</v>
      </c>
      <c r="Z153">
        <v>0</v>
      </c>
      <c r="AA153">
        <v>0</v>
      </c>
      <c r="AB153">
        <v>1</v>
      </c>
      <c r="AC153" t="s">
        <v>104</v>
      </c>
      <c r="AD153">
        <f>IF(Raw_Data[[#This Row],[rasio]]&lt;0.2,1,IF(Raw_Data[[#This Row],[rasio]]&lt;0.3,2,IF(Raw_Data[[#This Row],[rasio]]&lt;0.4,3,4)))</f>
        <v>1</v>
      </c>
      <c r="AE153">
        <f>IF(Raw_Data[[#This Row],[kategori_dp]]="High",1,IF(Raw_Data[[#This Row],[kategori_dp]]="Medium",2,3))</f>
        <v>1</v>
      </c>
      <c r="AF153">
        <f>IF(Raw_Data[[#This Row],[tenor_bulan]]&lt;=24,1,IF(Raw_Data[[#This Row],[tenor_bulan]]&lt;=36,2,IF(Raw_Data[[#This Row],[tenor_bulan]]&lt;=48,3,4)))</f>
        <v>2</v>
      </c>
      <c r="AG153">
        <f>IF(Raw_Data[[#This Row],[jumlah_kali_telat]]=0,0,IF(Raw_Data[[#This Row],[jumlah_kali_telat]]&lt;=2,2,4))</f>
        <v>0</v>
      </c>
      <c r="AH153">
        <f>Raw_Data[[#This Row],[Skor_Rasio]]+Raw_Data[[#This Row],[Skor_DP]]+Raw_Data[[#This Row],[Skor_Tenor]]+Raw_Data[[#This Row],[Skor_Telat]]</f>
        <v>4</v>
      </c>
      <c r="AI153" t="str">
        <f>IF(Raw_Data[[#This Row],[Risk_Score]]&lt;=6,"Low Risk",IF(Raw_Data[[#This Row],[Risk_Score]]&lt;=8,"Medium Risk","High Risk"))</f>
        <v>Low Risk</v>
      </c>
      <c r="AJ153">
        <f ca="1">IFERROR(DATEDIF(Raw_Data[[#This Row],[tanggal_pengajuan]],TODAY(),"m"),"N/A")</f>
        <v>4</v>
      </c>
      <c r="AK153" t="str">
        <f ca="1">IF(ISNUMBER(Raw_Data[[#This Row],[MOB]]),IF(Raw_Data[[#This Row],[MOB]]&lt;6,"0-5 bulan",IF(Raw_Data[[#This Row],[MOB]]&lt;12,"6-11 bulan",IF(Raw_Data[[#This Row],[MOB]]&lt;24,"12-23 bulan","24+ bulan"))),"N/A")</f>
        <v>0-5 bulan</v>
      </c>
    </row>
    <row r="154" spans="1:37" ht="14.25" customHeight="1" x14ac:dyDescent="0.45">
      <c r="A154" t="s">
        <v>556</v>
      </c>
      <c r="B154" s="64">
        <v>46169</v>
      </c>
      <c r="C154" s="1" t="str">
        <f t="shared" si="2"/>
        <v>May</v>
      </c>
      <c r="D154" t="s">
        <v>557</v>
      </c>
      <c r="E154" t="s">
        <v>558</v>
      </c>
      <c r="F154">
        <v>29</v>
      </c>
      <c r="G154" t="s">
        <v>51</v>
      </c>
      <c r="H154" t="s">
        <v>152</v>
      </c>
      <c r="I154" s="2">
        <v>2946000</v>
      </c>
      <c r="J154" s="3">
        <f>Raw_Data[[#This Row],[cicilan_per_bulan]]/Raw_Data[[#This Row],[penghasilan_bulanan]]</f>
        <v>0.13411405295315681</v>
      </c>
      <c r="K154" t="s">
        <v>70</v>
      </c>
      <c r="L154" t="s">
        <v>71</v>
      </c>
      <c r="M154" t="s">
        <v>72</v>
      </c>
      <c r="N154" t="s">
        <v>97</v>
      </c>
      <c r="O154" t="s">
        <v>57</v>
      </c>
      <c r="P154" s="2">
        <v>17180000</v>
      </c>
      <c r="Q154" s="2">
        <v>3436000</v>
      </c>
      <c r="R154" t="str">
        <f>IF(Raw_Data[[#This Row],[persen_dp]]&lt;15%,"Low",IF(Raw_Data[[#This Row],[persen_dp]]&gt;25%,"High","Medium"))</f>
        <v>Medium</v>
      </c>
      <c r="S154" s="3">
        <v>0.2</v>
      </c>
      <c r="T154">
        <v>60</v>
      </c>
      <c r="U154">
        <v>0.14499999999999999</v>
      </c>
      <c r="V154" s="2">
        <v>395100</v>
      </c>
      <c r="W154" s="2">
        <v>23709000</v>
      </c>
      <c r="X154" t="str">
        <f>IF(OR(Raw_Data[[#This Row],[status_pembayaran]]="Macet",Raw_Data[[#This Row],[status_pembayaran]]="Kurang Lancar"),"Non Performing Loan","Performing")</f>
        <v>Performing</v>
      </c>
      <c r="Y154" t="s">
        <v>47</v>
      </c>
      <c r="Z154">
        <v>0</v>
      </c>
      <c r="AA154">
        <v>0</v>
      </c>
      <c r="AB154">
        <v>1</v>
      </c>
      <c r="AD154">
        <f>IF(Raw_Data[[#This Row],[rasio]]&lt;0.2,1,IF(Raw_Data[[#This Row],[rasio]]&lt;0.3,2,IF(Raw_Data[[#This Row],[rasio]]&lt;0.4,3,4)))</f>
        <v>1</v>
      </c>
      <c r="AE154">
        <f>IF(Raw_Data[[#This Row],[kategori_dp]]="High",1,IF(Raw_Data[[#This Row],[kategori_dp]]="Medium",2,3))</f>
        <v>2</v>
      </c>
      <c r="AF154">
        <f>IF(Raw_Data[[#This Row],[tenor_bulan]]&lt;=24,1,IF(Raw_Data[[#This Row],[tenor_bulan]]&lt;=36,2,IF(Raw_Data[[#This Row],[tenor_bulan]]&lt;=48,3,4)))</f>
        <v>4</v>
      </c>
      <c r="AG154">
        <f>IF(Raw_Data[[#This Row],[jumlah_kali_telat]]=0,0,IF(Raw_Data[[#This Row],[jumlah_kali_telat]]&lt;=2,2,4))</f>
        <v>0</v>
      </c>
      <c r="AH154">
        <f>Raw_Data[[#This Row],[Skor_Rasio]]+Raw_Data[[#This Row],[Skor_DP]]+Raw_Data[[#This Row],[Skor_Tenor]]+Raw_Data[[#This Row],[Skor_Telat]]</f>
        <v>7</v>
      </c>
      <c r="AI154" t="str">
        <f>IF(Raw_Data[[#This Row],[Risk_Score]]&lt;=6,"Low Risk",IF(Raw_Data[[#This Row],[Risk_Score]]&lt;=8,"Medium Risk","High Risk"))</f>
        <v>Medium Risk</v>
      </c>
      <c r="AJ154">
        <f ca="1">IFERROR(DATEDIF(Raw_Data[[#This Row],[tanggal_pengajuan]],TODAY(),"m"),"N/A")</f>
        <v>4</v>
      </c>
      <c r="AK154" t="str">
        <f ca="1">IF(ISNUMBER(Raw_Data[[#This Row],[MOB]]),IF(Raw_Data[[#This Row],[MOB]]&lt;6,"0-5 bulan",IF(Raw_Data[[#This Row],[MOB]]&lt;12,"6-11 bulan",IF(Raw_Data[[#This Row],[MOB]]&lt;24,"12-23 bulan","24+ bulan"))),"N/A")</f>
        <v>0-5 bulan</v>
      </c>
    </row>
    <row r="155" spans="1:37" ht="14.25" customHeight="1" x14ac:dyDescent="0.45">
      <c r="A155" t="s">
        <v>559</v>
      </c>
      <c r="B155" s="64">
        <v>46135</v>
      </c>
      <c r="C155" s="1" t="str">
        <f t="shared" si="2"/>
        <v>April</v>
      </c>
      <c r="D155" t="s">
        <v>210</v>
      </c>
      <c r="E155" t="s">
        <v>211</v>
      </c>
      <c r="F155">
        <v>26</v>
      </c>
      <c r="G155" t="s">
        <v>40</v>
      </c>
      <c r="H155" t="s">
        <v>52</v>
      </c>
      <c r="I155" s="2">
        <v>12137000</v>
      </c>
      <c r="J155" s="3">
        <f>Raw_Data[[#This Row],[cicilan_per_bulan]]/Raw_Data[[#This Row],[penghasilan_bulanan]]</f>
        <v>8.6677103073247094E-2</v>
      </c>
      <c r="K155" t="s">
        <v>268</v>
      </c>
      <c r="L155" t="s">
        <v>110</v>
      </c>
      <c r="M155" t="s">
        <v>249</v>
      </c>
      <c r="N155" t="s">
        <v>250</v>
      </c>
      <c r="O155" t="s">
        <v>57</v>
      </c>
      <c r="P155" s="2">
        <v>15750000</v>
      </c>
      <c r="Q155" s="2">
        <v>4725000</v>
      </c>
      <c r="R155" t="str">
        <f>IF(Raw_Data[[#This Row],[persen_dp]]&lt;15%,"Low",IF(Raw_Data[[#This Row],[persen_dp]]&gt;25%,"High","Medium"))</f>
        <v>High</v>
      </c>
      <c r="S155" s="3">
        <v>0.3</v>
      </c>
      <c r="T155">
        <v>12</v>
      </c>
      <c r="U155">
        <v>0.14499999999999999</v>
      </c>
      <c r="V155" s="2">
        <v>1052000</v>
      </c>
      <c r="W155" s="2">
        <v>12623000</v>
      </c>
      <c r="X155" t="str">
        <f>IF(OR(Raw_Data[[#This Row],[status_pembayaran]]="Macet",Raw_Data[[#This Row],[status_pembayaran]]="Kurang Lancar"),"Non Performing Loan","Performing")</f>
        <v>Performing</v>
      </c>
      <c r="Y155" t="s">
        <v>47</v>
      </c>
      <c r="Z155">
        <v>0</v>
      </c>
      <c r="AA155">
        <v>0</v>
      </c>
      <c r="AB155">
        <v>1</v>
      </c>
      <c r="AC155" t="s">
        <v>137</v>
      </c>
      <c r="AD155">
        <f>IF(Raw_Data[[#This Row],[rasio]]&lt;0.2,1,IF(Raw_Data[[#This Row],[rasio]]&lt;0.3,2,IF(Raw_Data[[#This Row],[rasio]]&lt;0.4,3,4)))</f>
        <v>1</v>
      </c>
      <c r="AE155">
        <f>IF(Raw_Data[[#This Row],[kategori_dp]]="High",1,IF(Raw_Data[[#This Row],[kategori_dp]]="Medium",2,3))</f>
        <v>1</v>
      </c>
      <c r="AF155">
        <f>IF(Raw_Data[[#This Row],[tenor_bulan]]&lt;=24,1,IF(Raw_Data[[#This Row],[tenor_bulan]]&lt;=36,2,IF(Raw_Data[[#This Row],[tenor_bulan]]&lt;=48,3,4)))</f>
        <v>1</v>
      </c>
      <c r="AG155">
        <f>IF(Raw_Data[[#This Row],[jumlah_kali_telat]]=0,0,IF(Raw_Data[[#This Row],[jumlah_kali_telat]]&lt;=2,2,4))</f>
        <v>0</v>
      </c>
      <c r="AH155">
        <f>Raw_Data[[#This Row],[Skor_Rasio]]+Raw_Data[[#This Row],[Skor_DP]]+Raw_Data[[#This Row],[Skor_Tenor]]+Raw_Data[[#This Row],[Skor_Telat]]</f>
        <v>3</v>
      </c>
      <c r="AI155" t="str">
        <f>IF(Raw_Data[[#This Row],[Risk_Score]]&lt;=6,"Low Risk",IF(Raw_Data[[#This Row],[Risk_Score]]&lt;=8,"Medium Risk","High Risk"))</f>
        <v>Low Risk</v>
      </c>
      <c r="AJ155">
        <f ca="1">IFERROR(DATEDIF(Raw_Data[[#This Row],[tanggal_pengajuan]],TODAY(),"m"),"N/A")</f>
        <v>6</v>
      </c>
      <c r="AK155" t="str">
        <f ca="1">IF(ISNUMBER(Raw_Data[[#This Row],[MOB]]),IF(Raw_Data[[#This Row],[MOB]]&lt;6,"0-5 bulan",IF(Raw_Data[[#This Row],[MOB]]&lt;12,"6-11 bulan",IF(Raw_Data[[#This Row],[MOB]]&lt;24,"12-23 bulan","24+ bulan"))),"N/A")</f>
        <v>6-11 bulan</v>
      </c>
    </row>
    <row r="156" spans="1:37" ht="14.25" customHeight="1" x14ac:dyDescent="0.45">
      <c r="A156" t="s">
        <v>560</v>
      </c>
      <c r="B156" s="64">
        <v>46042</v>
      </c>
      <c r="C156" s="1" t="str">
        <f t="shared" si="2"/>
        <v>January</v>
      </c>
      <c r="D156" t="s">
        <v>400</v>
      </c>
      <c r="E156" t="s">
        <v>561</v>
      </c>
      <c r="F156">
        <v>53</v>
      </c>
      <c r="G156" t="s">
        <v>51</v>
      </c>
      <c r="H156" t="s">
        <v>90</v>
      </c>
      <c r="I156" s="2">
        <v>6757000</v>
      </c>
      <c r="J156" s="3">
        <f>Raw_Data[[#This Row],[cicilan_per_bulan]]/Raw_Data[[#This Row],[penghasilan_bulanan]]</f>
        <v>0.17999112031966849</v>
      </c>
      <c r="K156" t="s">
        <v>153</v>
      </c>
      <c r="L156" t="s">
        <v>154</v>
      </c>
      <c r="M156" t="s">
        <v>55</v>
      </c>
      <c r="N156" t="s">
        <v>121</v>
      </c>
      <c r="O156" t="s">
        <v>122</v>
      </c>
      <c r="P156" s="2">
        <v>35897000</v>
      </c>
      <c r="Q156" s="2">
        <v>5385000</v>
      </c>
      <c r="R156" t="str">
        <f>IF(Raw_Data[[#This Row],[persen_dp]]&lt;15%,"Low",IF(Raw_Data[[#This Row],[persen_dp]]&gt;25%,"High","Medium"))</f>
        <v>Medium</v>
      </c>
      <c r="S156" s="3">
        <v>0.15</v>
      </c>
      <c r="T156">
        <v>36</v>
      </c>
      <c r="U156">
        <v>0.14499999999999999</v>
      </c>
      <c r="V156" s="2">
        <v>1216200</v>
      </c>
      <c r="W156" s="2">
        <v>43784000</v>
      </c>
      <c r="X156" t="str">
        <f>IF(OR(Raw_Data[[#This Row],[status_pembayaran]]="Macet",Raw_Data[[#This Row],[status_pembayaran]]="Kurang Lancar"),"Non Performing Loan","Performing")</f>
        <v>Performing</v>
      </c>
      <c r="Y156" t="s">
        <v>47</v>
      </c>
      <c r="Z156">
        <v>0</v>
      </c>
      <c r="AA156">
        <v>0</v>
      </c>
      <c r="AB156">
        <v>1</v>
      </c>
      <c r="AC156" t="s">
        <v>74</v>
      </c>
      <c r="AD156">
        <f>IF(Raw_Data[[#This Row],[rasio]]&lt;0.2,1,IF(Raw_Data[[#This Row],[rasio]]&lt;0.3,2,IF(Raw_Data[[#This Row],[rasio]]&lt;0.4,3,4)))</f>
        <v>1</v>
      </c>
      <c r="AE156">
        <f>IF(Raw_Data[[#This Row],[kategori_dp]]="High",1,IF(Raw_Data[[#This Row],[kategori_dp]]="Medium",2,3))</f>
        <v>2</v>
      </c>
      <c r="AF156">
        <f>IF(Raw_Data[[#This Row],[tenor_bulan]]&lt;=24,1,IF(Raw_Data[[#This Row],[tenor_bulan]]&lt;=36,2,IF(Raw_Data[[#This Row],[tenor_bulan]]&lt;=48,3,4)))</f>
        <v>2</v>
      </c>
      <c r="AG156">
        <f>IF(Raw_Data[[#This Row],[jumlah_kali_telat]]=0,0,IF(Raw_Data[[#This Row],[jumlah_kali_telat]]&lt;=2,2,4))</f>
        <v>0</v>
      </c>
      <c r="AH156">
        <f>Raw_Data[[#This Row],[Skor_Rasio]]+Raw_Data[[#This Row],[Skor_DP]]+Raw_Data[[#This Row],[Skor_Tenor]]+Raw_Data[[#This Row],[Skor_Telat]]</f>
        <v>5</v>
      </c>
      <c r="AI156" t="str">
        <f>IF(Raw_Data[[#This Row],[Risk_Score]]&lt;=6,"Low Risk",IF(Raw_Data[[#This Row],[Risk_Score]]&lt;=8,"Medium Risk","High Risk"))</f>
        <v>Low Risk</v>
      </c>
      <c r="AJ156">
        <f ca="1">IFERROR(DATEDIF(Raw_Data[[#This Row],[tanggal_pengajuan]],TODAY(),"m"),"N/A")</f>
        <v>9</v>
      </c>
      <c r="AK156" t="str">
        <f ca="1">IF(ISNUMBER(Raw_Data[[#This Row],[MOB]]),IF(Raw_Data[[#This Row],[MOB]]&lt;6,"0-5 bulan",IF(Raw_Data[[#This Row],[MOB]]&lt;12,"6-11 bulan",IF(Raw_Data[[#This Row],[MOB]]&lt;24,"12-23 bulan","24+ bulan"))),"N/A")</f>
        <v>6-11 bulan</v>
      </c>
    </row>
    <row r="157" spans="1:37" ht="14.25" customHeight="1" x14ac:dyDescent="0.45">
      <c r="A157" t="s">
        <v>562</v>
      </c>
      <c r="B157" s="64">
        <v>46148</v>
      </c>
      <c r="C157" s="1" t="str">
        <f t="shared" si="2"/>
        <v>May</v>
      </c>
      <c r="D157" t="s">
        <v>563</v>
      </c>
      <c r="E157" t="s">
        <v>564</v>
      </c>
      <c r="F157">
        <v>51</v>
      </c>
      <c r="G157" t="s">
        <v>40</v>
      </c>
      <c r="H157" t="s">
        <v>41</v>
      </c>
      <c r="I157" s="2">
        <v>5138000</v>
      </c>
      <c r="J157" s="3">
        <f>Raw_Data[[#This Row],[cicilan_per_bulan]]/Raw_Data[[#This Row],[penghasilan_bulanan]]</f>
        <v>7.3141300116776956E-2</v>
      </c>
      <c r="K157" t="s">
        <v>177</v>
      </c>
      <c r="L157" t="s">
        <v>154</v>
      </c>
      <c r="M157" t="s">
        <v>44</v>
      </c>
      <c r="N157" t="s">
        <v>228</v>
      </c>
      <c r="O157" t="s">
        <v>57</v>
      </c>
      <c r="P157" s="2">
        <v>18675000</v>
      </c>
      <c r="Q157" s="2">
        <v>5602000</v>
      </c>
      <c r="R157" t="str">
        <f>IF(Raw_Data[[#This Row],[persen_dp]]&lt;15%,"Low",IF(Raw_Data[[#This Row],[persen_dp]]&gt;25%,"High","Medium"))</f>
        <v>High</v>
      </c>
      <c r="S157" s="3">
        <v>0.3</v>
      </c>
      <c r="T157">
        <v>60</v>
      </c>
      <c r="U157">
        <v>0.14499999999999999</v>
      </c>
      <c r="V157" s="2">
        <v>375800</v>
      </c>
      <c r="W157" s="2">
        <v>22550000</v>
      </c>
      <c r="X157" t="str">
        <f>IF(OR(Raw_Data[[#This Row],[status_pembayaran]]="Macet",Raw_Data[[#This Row],[status_pembayaran]]="Kurang Lancar"),"Non Performing Loan","Performing")</f>
        <v>Performing</v>
      </c>
      <c r="Y157" t="s">
        <v>47</v>
      </c>
      <c r="Z157">
        <v>0</v>
      </c>
      <c r="AA157">
        <v>0</v>
      </c>
      <c r="AB157">
        <v>1</v>
      </c>
      <c r="AD157">
        <f>IF(Raw_Data[[#This Row],[rasio]]&lt;0.2,1,IF(Raw_Data[[#This Row],[rasio]]&lt;0.3,2,IF(Raw_Data[[#This Row],[rasio]]&lt;0.4,3,4)))</f>
        <v>1</v>
      </c>
      <c r="AE157">
        <f>IF(Raw_Data[[#This Row],[kategori_dp]]="High",1,IF(Raw_Data[[#This Row],[kategori_dp]]="Medium",2,3))</f>
        <v>1</v>
      </c>
      <c r="AF157">
        <f>IF(Raw_Data[[#This Row],[tenor_bulan]]&lt;=24,1,IF(Raw_Data[[#This Row],[tenor_bulan]]&lt;=36,2,IF(Raw_Data[[#This Row],[tenor_bulan]]&lt;=48,3,4)))</f>
        <v>4</v>
      </c>
      <c r="AG157">
        <f>IF(Raw_Data[[#This Row],[jumlah_kali_telat]]=0,0,IF(Raw_Data[[#This Row],[jumlah_kali_telat]]&lt;=2,2,4))</f>
        <v>0</v>
      </c>
      <c r="AH157">
        <f>Raw_Data[[#This Row],[Skor_Rasio]]+Raw_Data[[#This Row],[Skor_DP]]+Raw_Data[[#This Row],[Skor_Tenor]]+Raw_Data[[#This Row],[Skor_Telat]]</f>
        <v>6</v>
      </c>
      <c r="AI157" t="str">
        <f>IF(Raw_Data[[#This Row],[Risk_Score]]&lt;=6,"Low Risk",IF(Raw_Data[[#This Row],[Risk_Score]]&lt;=8,"Medium Risk","High Risk"))</f>
        <v>Low Risk</v>
      </c>
      <c r="AJ157">
        <f ca="1">IFERROR(DATEDIF(Raw_Data[[#This Row],[tanggal_pengajuan]],TODAY(),"m"),"N/A")</f>
        <v>5</v>
      </c>
      <c r="AK157" t="str">
        <f ca="1">IF(ISNUMBER(Raw_Data[[#This Row],[MOB]]),IF(Raw_Data[[#This Row],[MOB]]&lt;6,"0-5 bulan",IF(Raw_Data[[#This Row],[MOB]]&lt;12,"6-11 bulan",IF(Raw_Data[[#This Row],[MOB]]&lt;24,"12-23 bulan","24+ bulan"))),"N/A")</f>
        <v>0-5 bulan</v>
      </c>
    </row>
    <row r="158" spans="1:37" ht="14.25" customHeight="1" x14ac:dyDescent="0.45">
      <c r="A158" t="s">
        <v>565</v>
      </c>
      <c r="B158" s="64">
        <v>46031</v>
      </c>
      <c r="C158" s="1" t="str">
        <f t="shared" si="2"/>
        <v>January</v>
      </c>
      <c r="D158" t="s">
        <v>566</v>
      </c>
      <c r="E158" t="s">
        <v>567</v>
      </c>
      <c r="F158">
        <v>29</v>
      </c>
      <c r="G158" t="s">
        <v>51</v>
      </c>
      <c r="H158" t="s">
        <v>41</v>
      </c>
      <c r="I158" s="2">
        <v>4655000</v>
      </c>
      <c r="J158" s="3">
        <f>Raw_Data[[#This Row],[cicilan_per_bulan]]/Raw_Data[[#This Row],[penghasilan_bulanan]]</f>
        <v>0.28182599355531684</v>
      </c>
      <c r="K158" t="s">
        <v>153</v>
      </c>
      <c r="L158" t="s">
        <v>154</v>
      </c>
      <c r="M158" t="s">
        <v>44</v>
      </c>
      <c r="N158" t="s">
        <v>129</v>
      </c>
      <c r="O158" t="s">
        <v>130</v>
      </c>
      <c r="P158" s="2">
        <v>22819000</v>
      </c>
      <c r="Q158" s="2">
        <v>3423000</v>
      </c>
      <c r="R158" t="str">
        <f>IF(Raw_Data[[#This Row],[persen_dp]]&lt;15%,"Low",IF(Raw_Data[[#This Row],[persen_dp]]&gt;25%,"High","Medium"))</f>
        <v>Medium</v>
      </c>
      <c r="S158" s="3">
        <v>0.15</v>
      </c>
      <c r="T158">
        <v>18</v>
      </c>
      <c r="U158">
        <v>0.14499999999999999</v>
      </c>
      <c r="V158" s="2">
        <v>1311900</v>
      </c>
      <c r="W158" s="2">
        <v>23615000</v>
      </c>
      <c r="X158" t="str">
        <f>IF(OR(Raw_Data[[#This Row],[status_pembayaran]]="Macet",Raw_Data[[#This Row],[status_pembayaran]]="Kurang Lancar"),"Non Performing Loan","Performing")</f>
        <v>Performing</v>
      </c>
      <c r="Y158" t="s">
        <v>47</v>
      </c>
      <c r="Z158">
        <v>0</v>
      </c>
      <c r="AA158">
        <v>0</v>
      </c>
      <c r="AB158">
        <v>1</v>
      </c>
      <c r="AC158" t="s">
        <v>66</v>
      </c>
      <c r="AD158">
        <f>IF(Raw_Data[[#This Row],[rasio]]&lt;0.2,1,IF(Raw_Data[[#This Row],[rasio]]&lt;0.3,2,IF(Raw_Data[[#This Row],[rasio]]&lt;0.4,3,4)))</f>
        <v>2</v>
      </c>
      <c r="AE158">
        <f>IF(Raw_Data[[#This Row],[kategori_dp]]="High",1,IF(Raw_Data[[#This Row],[kategori_dp]]="Medium",2,3))</f>
        <v>2</v>
      </c>
      <c r="AF158">
        <f>IF(Raw_Data[[#This Row],[tenor_bulan]]&lt;=24,1,IF(Raw_Data[[#This Row],[tenor_bulan]]&lt;=36,2,IF(Raw_Data[[#This Row],[tenor_bulan]]&lt;=48,3,4)))</f>
        <v>1</v>
      </c>
      <c r="AG158">
        <f>IF(Raw_Data[[#This Row],[jumlah_kali_telat]]=0,0,IF(Raw_Data[[#This Row],[jumlah_kali_telat]]&lt;=2,2,4))</f>
        <v>0</v>
      </c>
      <c r="AH158">
        <f>Raw_Data[[#This Row],[Skor_Rasio]]+Raw_Data[[#This Row],[Skor_DP]]+Raw_Data[[#This Row],[Skor_Tenor]]+Raw_Data[[#This Row],[Skor_Telat]]</f>
        <v>5</v>
      </c>
      <c r="AI158" t="str">
        <f>IF(Raw_Data[[#This Row],[Risk_Score]]&lt;=6,"Low Risk",IF(Raw_Data[[#This Row],[Risk_Score]]&lt;=8,"Medium Risk","High Risk"))</f>
        <v>Low Risk</v>
      </c>
      <c r="AJ158">
        <f ca="1">IFERROR(DATEDIF(Raw_Data[[#This Row],[tanggal_pengajuan]],TODAY(),"m"),"N/A")</f>
        <v>9</v>
      </c>
      <c r="AK158" t="str">
        <f ca="1">IF(ISNUMBER(Raw_Data[[#This Row],[MOB]]),IF(Raw_Data[[#This Row],[MOB]]&lt;6,"0-5 bulan",IF(Raw_Data[[#This Row],[MOB]]&lt;12,"6-11 bulan",IF(Raw_Data[[#This Row],[MOB]]&lt;24,"12-23 bulan","24+ bulan"))),"N/A")</f>
        <v>6-11 bulan</v>
      </c>
    </row>
    <row r="159" spans="1:37" ht="14.25" customHeight="1" x14ac:dyDescent="0.45">
      <c r="A159" t="s">
        <v>568</v>
      </c>
      <c r="B159" s="64">
        <v>46067</v>
      </c>
      <c r="C159" s="1" t="str">
        <f t="shared" si="2"/>
        <v>February</v>
      </c>
      <c r="D159" t="s">
        <v>569</v>
      </c>
      <c r="E159" t="s">
        <v>570</v>
      </c>
      <c r="F159">
        <v>37</v>
      </c>
      <c r="G159" t="s">
        <v>40</v>
      </c>
      <c r="H159" t="s">
        <v>41</v>
      </c>
      <c r="I159" s="2">
        <v>6984000</v>
      </c>
      <c r="J159" s="3">
        <f>Raw_Data[[#This Row],[cicilan_per_bulan]]/Raw_Data[[#This Row],[penghasilan_bulanan]]</f>
        <v>9.2511454753722799E-2</v>
      </c>
      <c r="K159" t="s">
        <v>91</v>
      </c>
      <c r="L159" t="s">
        <v>92</v>
      </c>
      <c r="M159" t="s">
        <v>44</v>
      </c>
      <c r="N159" t="s">
        <v>184</v>
      </c>
      <c r="O159" t="s">
        <v>122</v>
      </c>
      <c r="P159" s="2">
        <v>37456000</v>
      </c>
      <c r="Q159" s="2">
        <v>14982000</v>
      </c>
      <c r="R159" t="str">
        <f>IF(Raw_Data[[#This Row],[persen_dp]]&lt;15%,"Low",IF(Raw_Data[[#This Row],[persen_dp]]&gt;25%,"High","Medium"))</f>
        <v>High</v>
      </c>
      <c r="S159" s="3">
        <v>0.4</v>
      </c>
      <c r="T159">
        <v>60</v>
      </c>
      <c r="U159">
        <v>0.14499999999999999</v>
      </c>
      <c r="V159" s="2">
        <v>646100</v>
      </c>
      <c r="W159" s="2">
        <v>38767000</v>
      </c>
      <c r="X159" t="str">
        <f>IF(OR(Raw_Data[[#This Row],[status_pembayaran]]="Macet",Raw_Data[[#This Row],[status_pembayaran]]="Kurang Lancar"),"Non Performing Loan","Performing")</f>
        <v>Non Performing Loan</v>
      </c>
      <c r="Y159" t="s">
        <v>488</v>
      </c>
      <c r="Z159">
        <v>19</v>
      </c>
      <c r="AA159">
        <v>2</v>
      </c>
      <c r="AB159">
        <v>3</v>
      </c>
      <c r="AC159" t="s">
        <v>74</v>
      </c>
      <c r="AD159">
        <f>IF(Raw_Data[[#This Row],[rasio]]&lt;0.2,1,IF(Raw_Data[[#This Row],[rasio]]&lt;0.3,2,IF(Raw_Data[[#This Row],[rasio]]&lt;0.4,3,4)))</f>
        <v>1</v>
      </c>
      <c r="AE159">
        <f>IF(Raw_Data[[#This Row],[kategori_dp]]="High",1,IF(Raw_Data[[#This Row],[kategori_dp]]="Medium",2,3))</f>
        <v>1</v>
      </c>
      <c r="AF159">
        <f>IF(Raw_Data[[#This Row],[tenor_bulan]]&lt;=24,1,IF(Raw_Data[[#This Row],[tenor_bulan]]&lt;=36,2,IF(Raw_Data[[#This Row],[tenor_bulan]]&lt;=48,3,4)))</f>
        <v>4</v>
      </c>
      <c r="AG159">
        <f>IF(Raw_Data[[#This Row],[jumlah_kali_telat]]=0,0,IF(Raw_Data[[#This Row],[jumlah_kali_telat]]&lt;=2,2,4))</f>
        <v>2</v>
      </c>
      <c r="AH159">
        <f>Raw_Data[[#This Row],[Skor_Rasio]]+Raw_Data[[#This Row],[Skor_DP]]+Raw_Data[[#This Row],[Skor_Tenor]]+Raw_Data[[#This Row],[Skor_Telat]]</f>
        <v>8</v>
      </c>
      <c r="AI159" t="str">
        <f>IF(Raw_Data[[#This Row],[Risk_Score]]&lt;=6,"Low Risk",IF(Raw_Data[[#This Row],[Risk_Score]]&lt;=8,"Medium Risk","High Risk"))</f>
        <v>Medium Risk</v>
      </c>
      <c r="AJ159">
        <f ca="1">IFERROR(DATEDIF(Raw_Data[[#This Row],[tanggal_pengajuan]],TODAY(),"m"),"N/A")</f>
        <v>8</v>
      </c>
      <c r="AK159" t="str">
        <f ca="1">IF(ISNUMBER(Raw_Data[[#This Row],[MOB]]),IF(Raw_Data[[#This Row],[MOB]]&lt;6,"0-5 bulan",IF(Raw_Data[[#This Row],[MOB]]&lt;12,"6-11 bulan",IF(Raw_Data[[#This Row],[MOB]]&lt;24,"12-23 bulan","24+ bulan"))),"N/A")</f>
        <v>6-11 bulan</v>
      </c>
    </row>
    <row r="160" spans="1:37" ht="14.25" customHeight="1" x14ac:dyDescent="0.45">
      <c r="A160" t="s">
        <v>571</v>
      </c>
      <c r="B160" s="64">
        <v>46044</v>
      </c>
      <c r="C160" s="1" t="str">
        <f t="shared" si="2"/>
        <v>January</v>
      </c>
      <c r="D160" t="s">
        <v>572</v>
      </c>
      <c r="E160" t="s">
        <v>573</v>
      </c>
      <c r="F160">
        <v>41</v>
      </c>
      <c r="G160" t="s">
        <v>40</v>
      </c>
      <c r="H160" t="s">
        <v>52</v>
      </c>
      <c r="I160" s="2">
        <v>3867000</v>
      </c>
      <c r="J160" s="3">
        <f>Raw_Data[[#This Row],[cicilan_per_bulan]]/Raw_Data[[#This Row],[penghasilan_bulanan]]</f>
        <v>0.58833721230928371</v>
      </c>
      <c r="K160" t="s">
        <v>286</v>
      </c>
      <c r="L160" t="s">
        <v>154</v>
      </c>
      <c r="M160" t="s">
        <v>55</v>
      </c>
      <c r="N160" t="s">
        <v>65</v>
      </c>
      <c r="O160" t="s">
        <v>46</v>
      </c>
      <c r="P160" s="2">
        <v>28052000</v>
      </c>
      <c r="Q160" s="2">
        <v>4208000</v>
      </c>
      <c r="R160" t="str">
        <f>IF(Raw_Data[[#This Row],[persen_dp]]&lt;15%,"Low",IF(Raw_Data[[#This Row],[persen_dp]]&gt;25%,"High","Medium"))</f>
        <v>Medium</v>
      </c>
      <c r="S160" s="3">
        <v>0.15</v>
      </c>
      <c r="T160">
        <v>12</v>
      </c>
      <c r="U160">
        <v>0.14499999999999999</v>
      </c>
      <c r="V160" s="2">
        <v>2275100</v>
      </c>
      <c r="W160" s="2">
        <v>27302000</v>
      </c>
      <c r="X160" t="str">
        <f>IF(OR(Raw_Data[[#This Row],[status_pembayaran]]="Macet",Raw_Data[[#This Row],[status_pembayaran]]="Kurang Lancar"),"Non Performing Loan","Performing")</f>
        <v>Performing</v>
      </c>
      <c r="Y160" t="s">
        <v>47</v>
      </c>
      <c r="Z160">
        <v>0</v>
      </c>
      <c r="AA160">
        <v>0</v>
      </c>
      <c r="AB160">
        <v>1</v>
      </c>
      <c r="AD160">
        <f>IF(Raw_Data[[#This Row],[rasio]]&lt;0.2,1,IF(Raw_Data[[#This Row],[rasio]]&lt;0.3,2,IF(Raw_Data[[#This Row],[rasio]]&lt;0.4,3,4)))</f>
        <v>4</v>
      </c>
      <c r="AE160">
        <f>IF(Raw_Data[[#This Row],[kategori_dp]]="High",1,IF(Raw_Data[[#This Row],[kategori_dp]]="Medium",2,3))</f>
        <v>2</v>
      </c>
      <c r="AF160">
        <f>IF(Raw_Data[[#This Row],[tenor_bulan]]&lt;=24,1,IF(Raw_Data[[#This Row],[tenor_bulan]]&lt;=36,2,IF(Raw_Data[[#This Row],[tenor_bulan]]&lt;=48,3,4)))</f>
        <v>1</v>
      </c>
      <c r="AG160">
        <f>IF(Raw_Data[[#This Row],[jumlah_kali_telat]]=0,0,IF(Raw_Data[[#This Row],[jumlah_kali_telat]]&lt;=2,2,4))</f>
        <v>0</v>
      </c>
      <c r="AH160">
        <f>Raw_Data[[#This Row],[Skor_Rasio]]+Raw_Data[[#This Row],[Skor_DP]]+Raw_Data[[#This Row],[Skor_Tenor]]+Raw_Data[[#This Row],[Skor_Telat]]</f>
        <v>7</v>
      </c>
      <c r="AI160" t="str">
        <f>IF(Raw_Data[[#This Row],[Risk_Score]]&lt;=6,"Low Risk",IF(Raw_Data[[#This Row],[Risk_Score]]&lt;=8,"Medium Risk","High Risk"))</f>
        <v>Medium Risk</v>
      </c>
      <c r="AJ160">
        <f ca="1">IFERROR(DATEDIF(Raw_Data[[#This Row],[tanggal_pengajuan]],TODAY(),"m"),"N/A")</f>
        <v>9</v>
      </c>
      <c r="AK160" t="str">
        <f ca="1">IF(ISNUMBER(Raw_Data[[#This Row],[MOB]]),IF(Raw_Data[[#This Row],[MOB]]&lt;6,"0-5 bulan",IF(Raw_Data[[#This Row],[MOB]]&lt;12,"6-11 bulan",IF(Raw_Data[[#This Row],[MOB]]&lt;24,"12-23 bulan","24+ bulan"))),"N/A")</f>
        <v>6-11 bulan</v>
      </c>
    </row>
    <row r="161" spans="1:37" ht="14.25" customHeight="1" x14ac:dyDescent="0.45">
      <c r="A161" t="s">
        <v>574</v>
      </c>
      <c r="B161" s="64">
        <v>46035</v>
      </c>
      <c r="C161" s="1" t="str">
        <f t="shared" si="2"/>
        <v>January</v>
      </c>
      <c r="D161" t="s">
        <v>575</v>
      </c>
      <c r="E161" t="s">
        <v>576</v>
      </c>
      <c r="F161">
        <v>37</v>
      </c>
      <c r="G161" t="s">
        <v>40</v>
      </c>
      <c r="H161" t="s">
        <v>62</v>
      </c>
      <c r="I161" s="2">
        <v>2487000</v>
      </c>
      <c r="J161" s="3">
        <f>Raw_Data[[#This Row],[cicilan_per_bulan]]/Raw_Data[[#This Row],[penghasilan_bulanan]]</f>
        <v>0.11222356252513067</v>
      </c>
      <c r="K161" t="s">
        <v>286</v>
      </c>
      <c r="L161" t="s">
        <v>154</v>
      </c>
      <c r="M161" t="s">
        <v>72</v>
      </c>
      <c r="N161" t="s">
        <v>97</v>
      </c>
      <c r="O161" t="s">
        <v>57</v>
      </c>
      <c r="P161" s="2">
        <v>16179000</v>
      </c>
      <c r="Q161" s="2">
        <v>6472000</v>
      </c>
      <c r="R161" t="str">
        <f>IF(Raw_Data[[#This Row],[persen_dp]]&lt;15%,"Low",IF(Raw_Data[[#This Row],[persen_dp]]&gt;25%,"High","Medium"))</f>
        <v>High</v>
      </c>
      <c r="S161" s="3">
        <v>0.4</v>
      </c>
      <c r="T161">
        <v>60</v>
      </c>
      <c r="U161">
        <v>0.14499999999999999</v>
      </c>
      <c r="V161" s="2">
        <v>279100</v>
      </c>
      <c r="W161" s="2">
        <v>16745000</v>
      </c>
      <c r="X161" t="str">
        <f>IF(OR(Raw_Data[[#This Row],[status_pembayaran]]="Macet",Raw_Data[[#This Row],[status_pembayaran]]="Kurang Lancar"),"Non Performing Loan","Performing")</f>
        <v>Performing</v>
      </c>
      <c r="Y161" t="s">
        <v>47</v>
      </c>
      <c r="Z161">
        <v>0</v>
      </c>
      <c r="AA161">
        <v>0</v>
      </c>
      <c r="AB161">
        <v>1</v>
      </c>
      <c r="AC161" t="s">
        <v>74</v>
      </c>
      <c r="AD161">
        <f>IF(Raw_Data[[#This Row],[rasio]]&lt;0.2,1,IF(Raw_Data[[#This Row],[rasio]]&lt;0.3,2,IF(Raw_Data[[#This Row],[rasio]]&lt;0.4,3,4)))</f>
        <v>1</v>
      </c>
      <c r="AE161">
        <f>IF(Raw_Data[[#This Row],[kategori_dp]]="High",1,IF(Raw_Data[[#This Row],[kategori_dp]]="Medium",2,3))</f>
        <v>1</v>
      </c>
      <c r="AF161">
        <f>IF(Raw_Data[[#This Row],[tenor_bulan]]&lt;=24,1,IF(Raw_Data[[#This Row],[tenor_bulan]]&lt;=36,2,IF(Raw_Data[[#This Row],[tenor_bulan]]&lt;=48,3,4)))</f>
        <v>4</v>
      </c>
      <c r="AG161">
        <f>IF(Raw_Data[[#This Row],[jumlah_kali_telat]]=0,0,IF(Raw_Data[[#This Row],[jumlah_kali_telat]]&lt;=2,2,4))</f>
        <v>0</v>
      </c>
      <c r="AH161">
        <f>Raw_Data[[#This Row],[Skor_Rasio]]+Raw_Data[[#This Row],[Skor_DP]]+Raw_Data[[#This Row],[Skor_Tenor]]+Raw_Data[[#This Row],[Skor_Telat]]</f>
        <v>6</v>
      </c>
      <c r="AI161" t="str">
        <f>IF(Raw_Data[[#This Row],[Risk_Score]]&lt;=6,"Low Risk",IF(Raw_Data[[#This Row],[Risk_Score]]&lt;=8,"Medium Risk","High Risk"))</f>
        <v>Low Risk</v>
      </c>
      <c r="AJ161">
        <f ca="1">IFERROR(DATEDIF(Raw_Data[[#This Row],[tanggal_pengajuan]],TODAY(),"m"),"N/A")</f>
        <v>9</v>
      </c>
      <c r="AK161" t="str">
        <f ca="1">IF(ISNUMBER(Raw_Data[[#This Row],[MOB]]),IF(Raw_Data[[#This Row],[MOB]]&lt;6,"0-5 bulan",IF(Raw_Data[[#This Row],[MOB]]&lt;12,"6-11 bulan",IF(Raw_Data[[#This Row],[MOB]]&lt;24,"12-23 bulan","24+ bulan"))),"N/A")</f>
        <v>6-11 bulan</v>
      </c>
    </row>
    <row r="162" spans="1:37" ht="14.25" customHeight="1" x14ac:dyDescent="0.45">
      <c r="A162" t="s">
        <v>577</v>
      </c>
      <c r="B162" s="64">
        <v>46191</v>
      </c>
      <c r="C162" s="1" t="str">
        <f t="shared" si="2"/>
        <v>June</v>
      </c>
      <c r="D162" t="s">
        <v>578</v>
      </c>
      <c r="E162" t="s">
        <v>579</v>
      </c>
      <c r="F162">
        <v>36</v>
      </c>
      <c r="G162" t="s">
        <v>51</v>
      </c>
      <c r="H162" t="s">
        <v>152</v>
      </c>
      <c r="I162" s="2">
        <v>2907000</v>
      </c>
      <c r="J162" s="3">
        <f>Raw_Data[[#This Row],[cicilan_per_bulan]]/Raw_Data[[#This Row],[penghasilan_bulanan]]</f>
        <v>0.11960784313725491</v>
      </c>
      <c r="K162" t="s">
        <v>153</v>
      </c>
      <c r="L162" t="s">
        <v>154</v>
      </c>
      <c r="M162" t="s">
        <v>249</v>
      </c>
      <c r="N162" t="s">
        <v>250</v>
      </c>
      <c r="O162" t="s">
        <v>57</v>
      </c>
      <c r="P162" s="2">
        <v>16126000</v>
      </c>
      <c r="Q162" s="2">
        <v>4031000</v>
      </c>
      <c r="R162" t="str">
        <f>IF(Raw_Data[[#This Row],[persen_dp]]&lt;15%,"Low",IF(Raw_Data[[#This Row],[persen_dp]]&gt;25%,"High","Medium"))</f>
        <v>Medium</v>
      </c>
      <c r="S162" s="3">
        <v>0.25</v>
      </c>
      <c r="T162">
        <v>60</v>
      </c>
      <c r="U162">
        <v>0.14499999999999999</v>
      </c>
      <c r="V162" s="2">
        <v>347700</v>
      </c>
      <c r="W162" s="2">
        <v>20863000</v>
      </c>
      <c r="X162" t="str">
        <f>IF(OR(Raw_Data[[#This Row],[status_pembayaran]]="Macet",Raw_Data[[#This Row],[status_pembayaran]]="Kurang Lancar"),"Non Performing Loan","Performing")</f>
        <v>Performing</v>
      </c>
      <c r="Y162" t="s">
        <v>47</v>
      </c>
      <c r="Z162">
        <v>0</v>
      </c>
      <c r="AA162">
        <v>0</v>
      </c>
      <c r="AB162">
        <v>1</v>
      </c>
      <c r="AD162">
        <f>IF(Raw_Data[[#This Row],[rasio]]&lt;0.2,1,IF(Raw_Data[[#This Row],[rasio]]&lt;0.3,2,IF(Raw_Data[[#This Row],[rasio]]&lt;0.4,3,4)))</f>
        <v>1</v>
      </c>
      <c r="AE162">
        <f>IF(Raw_Data[[#This Row],[kategori_dp]]="High",1,IF(Raw_Data[[#This Row],[kategori_dp]]="Medium",2,3))</f>
        <v>2</v>
      </c>
      <c r="AF162">
        <f>IF(Raw_Data[[#This Row],[tenor_bulan]]&lt;=24,1,IF(Raw_Data[[#This Row],[tenor_bulan]]&lt;=36,2,IF(Raw_Data[[#This Row],[tenor_bulan]]&lt;=48,3,4)))</f>
        <v>4</v>
      </c>
      <c r="AG162">
        <f>IF(Raw_Data[[#This Row],[jumlah_kali_telat]]=0,0,IF(Raw_Data[[#This Row],[jumlah_kali_telat]]&lt;=2,2,4))</f>
        <v>0</v>
      </c>
      <c r="AH162">
        <f>Raw_Data[[#This Row],[Skor_Rasio]]+Raw_Data[[#This Row],[Skor_DP]]+Raw_Data[[#This Row],[Skor_Tenor]]+Raw_Data[[#This Row],[Skor_Telat]]</f>
        <v>7</v>
      </c>
      <c r="AI162" t="str">
        <f>IF(Raw_Data[[#This Row],[Risk_Score]]&lt;=6,"Low Risk",IF(Raw_Data[[#This Row],[Risk_Score]]&lt;=8,"Medium Risk","High Risk"))</f>
        <v>Medium Risk</v>
      </c>
      <c r="AJ162">
        <f ca="1">IFERROR(DATEDIF(Raw_Data[[#This Row],[tanggal_pengajuan]],TODAY(),"m"),"N/A")</f>
        <v>4</v>
      </c>
      <c r="AK162" t="str">
        <f ca="1">IF(ISNUMBER(Raw_Data[[#This Row],[MOB]]),IF(Raw_Data[[#This Row],[MOB]]&lt;6,"0-5 bulan",IF(Raw_Data[[#This Row],[MOB]]&lt;12,"6-11 bulan",IF(Raw_Data[[#This Row],[MOB]]&lt;24,"12-23 bulan","24+ bulan"))),"N/A")</f>
        <v>0-5 bulan</v>
      </c>
    </row>
    <row r="163" spans="1:37" ht="14.25" customHeight="1" x14ac:dyDescent="0.45">
      <c r="A163" t="s">
        <v>580</v>
      </c>
      <c r="B163" s="64">
        <v>46160</v>
      </c>
      <c r="C163" s="1" t="str">
        <f t="shared" si="2"/>
        <v>May</v>
      </c>
      <c r="D163" t="s">
        <v>210</v>
      </c>
      <c r="E163" t="s">
        <v>211</v>
      </c>
      <c r="F163">
        <v>39</v>
      </c>
      <c r="G163" t="s">
        <v>40</v>
      </c>
      <c r="H163" t="s">
        <v>108</v>
      </c>
      <c r="I163" s="2">
        <v>5514000</v>
      </c>
      <c r="J163" s="3">
        <f>Raw_Data[[#This Row],[cicilan_per_bulan]]/Raw_Data[[#This Row],[penghasilan_bulanan]]</f>
        <v>0.18895538628944505</v>
      </c>
      <c r="K163" t="s">
        <v>114</v>
      </c>
      <c r="L163" t="s">
        <v>115</v>
      </c>
      <c r="M163" t="s">
        <v>55</v>
      </c>
      <c r="N163" t="s">
        <v>121</v>
      </c>
      <c r="O163" t="s">
        <v>122</v>
      </c>
      <c r="P163" s="2">
        <v>37238902</v>
      </c>
      <c r="Q163" s="2">
        <v>5586000</v>
      </c>
      <c r="R163" t="str">
        <f>IF(Raw_Data[[#This Row],[persen_dp]]&lt;15%,"Low",IF(Raw_Data[[#This Row],[persen_dp]]&gt;25%,"High","Medium"))</f>
        <v>Medium</v>
      </c>
      <c r="S163" s="3">
        <v>0.15</v>
      </c>
      <c r="T163">
        <v>48</v>
      </c>
      <c r="U163">
        <v>0.14499999999999999</v>
      </c>
      <c r="V163" s="2">
        <v>1041900</v>
      </c>
      <c r="W163" s="2">
        <v>50012000</v>
      </c>
      <c r="X163" t="str">
        <f>IF(OR(Raw_Data[[#This Row],[status_pembayaran]]="Macet",Raw_Data[[#This Row],[status_pembayaran]]="Kurang Lancar"),"Non Performing Loan","Performing")</f>
        <v>Performing</v>
      </c>
      <c r="Y163" t="s">
        <v>47</v>
      </c>
      <c r="Z163">
        <v>0</v>
      </c>
      <c r="AA163">
        <v>0</v>
      </c>
      <c r="AB163">
        <v>1</v>
      </c>
      <c r="AD163">
        <f>IF(Raw_Data[[#This Row],[rasio]]&lt;0.2,1,IF(Raw_Data[[#This Row],[rasio]]&lt;0.3,2,IF(Raw_Data[[#This Row],[rasio]]&lt;0.4,3,4)))</f>
        <v>1</v>
      </c>
      <c r="AE163">
        <f>IF(Raw_Data[[#This Row],[kategori_dp]]="High",1,IF(Raw_Data[[#This Row],[kategori_dp]]="Medium",2,3))</f>
        <v>2</v>
      </c>
      <c r="AF163">
        <f>IF(Raw_Data[[#This Row],[tenor_bulan]]&lt;=24,1,IF(Raw_Data[[#This Row],[tenor_bulan]]&lt;=36,2,IF(Raw_Data[[#This Row],[tenor_bulan]]&lt;=48,3,4)))</f>
        <v>3</v>
      </c>
      <c r="AG163">
        <f>IF(Raw_Data[[#This Row],[jumlah_kali_telat]]=0,0,IF(Raw_Data[[#This Row],[jumlah_kali_telat]]&lt;=2,2,4))</f>
        <v>0</v>
      </c>
      <c r="AH163">
        <f>Raw_Data[[#This Row],[Skor_Rasio]]+Raw_Data[[#This Row],[Skor_DP]]+Raw_Data[[#This Row],[Skor_Tenor]]+Raw_Data[[#This Row],[Skor_Telat]]</f>
        <v>6</v>
      </c>
      <c r="AI163" t="str">
        <f>IF(Raw_Data[[#This Row],[Risk_Score]]&lt;=6,"Low Risk",IF(Raw_Data[[#This Row],[Risk_Score]]&lt;=8,"Medium Risk","High Risk"))</f>
        <v>Low Risk</v>
      </c>
      <c r="AJ163">
        <f ca="1">IFERROR(DATEDIF(Raw_Data[[#This Row],[tanggal_pengajuan]],TODAY(),"m"),"N/A")</f>
        <v>5</v>
      </c>
      <c r="AK163" t="str">
        <f ca="1">IF(ISNUMBER(Raw_Data[[#This Row],[MOB]]),IF(Raw_Data[[#This Row],[MOB]]&lt;6,"0-5 bulan",IF(Raw_Data[[#This Row],[MOB]]&lt;12,"6-11 bulan",IF(Raw_Data[[#This Row],[MOB]]&lt;24,"12-23 bulan","24+ bulan"))),"N/A")</f>
        <v>0-5 bulan</v>
      </c>
    </row>
    <row r="164" spans="1:37" ht="14.25" customHeight="1" x14ac:dyDescent="0.45">
      <c r="A164" t="s">
        <v>581</v>
      </c>
      <c r="B164" s="64">
        <v>46109</v>
      </c>
      <c r="C164" s="1" t="str">
        <f t="shared" si="2"/>
        <v>March</v>
      </c>
      <c r="D164" t="s">
        <v>582</v>
      </c>
      <c r="E164" t="s">
        <v>583</v>
      </c>
      <c r="F164">
        <v>52</v>
      </c>
      <c r="G164" t="s">
        <v>51</v>
      </c>
      <c r="H164" t="s">
        <v>41</v>
      </c>
      <c r="I164" s="2">
        <v>5178000</v>
      </c>
      <c r="J164" s="3">
        <f>Raw_Data[[#This Row],[cicilan_per_bulan]]/Raw_Data[[#This Row],[penghasilan_bulanan]]</f>
        <v>9.9111626110467366E-2</v>
      </c>
      <c r="K164" t="s">
        <v>127</v>
      </c>
      <c r="L164" t="s">
        <v>128</v>
      </c>
      <c r="M164" t="s">
        <v>44</v>
      </c>
      <c r="N164" t="s">
        <v>45</v>
      </c>
      <c r="O164" t="s">
        <v>46</v>
      </c>
      <c r="P164" s="2">
        <v>25984000</v>
      </c>
      <c r="Q164" s="2">
        <v>10394000</v>
      </c>
      <c r="R164" t="str">
        <f>IF(Raw_Data[[#This Row],[persen_dp]]&lt;15%,"Low",IF(Raw_Data[[#This Row],[persen_dp]]&gt;25%,"High","Medium"))</f>
        <v>High</v>
      </c>
      <c r="S164" s="3">
        <v>0.4</v>
      </c>
      <c r="T164">
        <v>48</v>
      </c>
      <c r="U164">
        <v>0.14499999999999999</v>
      </c>
      <c r="V164" s="2">
        <v>513200</v>
      </c>
      <c r="W164" s="2">
        <v>24632000</v>
      </c>
      <c r="X164" t="str">
        <f>IF(OR(Raw_Data[[#This Row],[status_pembayaran]]="Macet",Raw_Data[[#This Row],[status_pembayaran]]="Kurang Lancar"),"Non Performing Loan","Performing")</f>
        <v>Performing</v>
      </c>
      <c r="Y164" t="s">
        <v>47</v>
      </c>
      <c r="Z164">
        <v>0</v>
      </c>
      <c r="AA164">
        <v>0</v>
      </c>
      <c r="AB164">
        <v>1</v>
      </c>
      <c r="AC164" t="s">
        <v>58</v>
      </c>
      <c r="AD164">
        <f>IF(Raw_Data[[#This Row],[rasio]]&lt;0.2,1,IF(Raw_Data[[#This Row],[rasio]]&lt;0.3,2,IF(Raw_Data[[#This Row],[rasio]]&lt;0.4,3,4)))</f>
        <v>1</v>
      </c>
      <c r="AE164">
        <f>IF(Raw_Data[[#This Row],[kategori_dp]]="High",1,IF(Raw_Data[[#This Row],[kategori_dp]]="Medium",2,3))</f>
        <v>1</v>
      </c>
      <c r="AF164">
        <f>IF(Raw_Data[[#This Row],[tenor_bulan]]&lt;=24,1,IF(Raw_Data[[#This Row],[tenor_bulan]]&lt;=36,2,IF(Raw_Data[[#This Row],[tenor_bulan]]&lt;=48,3,4)))</f>
        <v>3</v>
      </c>
      <c r="AG164">
        <f>IF(Raw_Data[[#This Row],[jumlah_kali_telat]]=0,0,IF(Raw_Data[[#This Row],[jumlah_kali_telat]]&lt;=2,2,4))</f>
        <v>0</v>
      </c>
      <c r="AH164">
        <f>Raw_Data[[#This Row],[Skor_Rasio]]+Raw_Data[[#This Row],[Skor_DP]]+Raw_Data[[#This Row],[Skor_Tenor]]+Raw_Data[[#This Row],[Skor_Telat]]</f>
        <v>5</v>
      </c>
      <c r="AI164" t="str">
        <f>IF(Raw_Data[[#This Row],[Risk_Score]]&lt;=6,"Low Risk",IF(Raw_Data[[#This Row],[Risk_Score]]&lt;=8,"Medium Risk","High Risk"))</f>
        <v>Low Risk</v>
      </c>
      <c r="AJ164">
        <f ca="1">IFERROR(DATEDIF(Raw_Data[[#This Row],[tanggal_pengajuan]],TODAY(),"m"),"N/A")</f>
        <v>6</v>
      </c>
      <c r="AK164" t="str">
        <f ca="1">IF(ISNUMBER(Raw_Data[[#This Row],[MOB]]),IF(Raw_Data[[#This Row],[MOB]]&lt;6,"0-5 bulan",IF(Raw_Data[[#This Row],[MOB]]&lt;12,"6-11 bulan",IF(Raw_Data[[#This Row],[MOB]]&lt;24,"12-23 bulan","24+ bulan"))),"N/A")</f>
        <v>6-11 bulan</v>
      </c>
    </row>
    <row r="165" spans="1:37" ht="14.25" customHeight="1" x14ac:dyDescent="0.45">
      <c r="A165" t="s">
        <v>584</v>
      </c>
      <c r="B165" s="64">
        <v>46050</v>
      </c>
      <c r="C165" s="1" t="str">
        <f t="shared" si="2"/>
        <v>January</v>
      </c>
      <c r="D165" t="s">
        <v>585</v>
      </c>
      <c r="E165" t="s">
        <v>586</v>
      </c>
      <c r="F165">
        <v>56</v>
      </c>
      <c r="G165" t="s">
        <v>51</v>
      </c>
      <c r="H165" t="s">
        <v>126</v>
      </c>
      <c r="I165" s="2">
        <v>4235000</v>
      </c>
      <c r="J165" s="3">
        <f>Raw_Data[[#This Row],[cicilan_per_bulan]]/Raw_Data[[#This Row],[penghasilan_bulanan]]</f>
        <v>0.15031877213695397</v>
      </c>
      <c r="K165" t="s">
        <v>127</v>
      </c>
      <c r="L165" t="s">
        <v>128</v>
      </c>
      <c r="M165" t="s">
        <v>44</v>
      </c>
      <c r="N165" t="s">
        <v>228</v>
      </c>
      <c r="O165" t="s">
        <v>57</v>
      </c>
      <c r="P165" s="2">
        <v>18788000</v>
      </c>
      <c r="Q165" s="2">
        <v>2818000</v>
      </c>
      <c r="R165" t="str">
        <f>IF(Raw_Data[[#This Row],[persen_dp]]&lt;15%,"Low",IF(Raw_Data[[#This Row],[persen_dp]]&gt;25%,"High","Medium"))</f>
        <v>Medium</v>
      </c>
      <c r="S165" s="3">
        <v>0.15</v>
      </c>
      <c r="T165">
        <v>36</v>
      </c>
      <c r="U165">
        <v>0.14499999999999999</v>
      </c>
      <c r="V165" s="2">
        <v>636600</v>
      </c>
      <c r="W165" s="2">
        <v>22917000</v>
      </c>
      <c r="X165" t="str">
        <f>IF(OR(Raw_Data[[#This Row],[status_pembayaran]]="Macet",Raw_Data[[#This Row],[status_pembayaran]]="Kurang Lancar"),"Non Performing Loan","Performing")</f>
        <v>Performing</v>
      </c>
      <c r="Y165" t="s">
        <v>47</v>
      </c>
      <c r="Z165">
        <v>0</v>
      </c>
      <c r="AA165">
        <v>0</v>
      </c>
      <c r="AB165">
        <v>1</v>
      </c>
      <c r="AC165" t="s">
        <v>137</v>
      </c>
      <c r="AD165">
        <f>IF(Raw_Data[[#This Row],[rasio]]&lt;0.2,1,IF(Raw_Data[[#This Row],[rasio]]&lt;0.3,2,IF(Raw_Data[[#This Row],[rasio]]&lt;0.4,3,4)))</f>
        <v>1</v>
      </c>
      <c r="AE165">
        <f>IF(Raw_Data[[#This Row],[kategori_dp]]="High",1,IF(Raw_Data[[#This Row],[kategori_dp]]="Medium",2,3))</f>
        <v>2</v>
      </c>
      <c r="AF165">
        <f>IF(Raw_Data[[#This Row],[tenor_bulan]]&lt;=24,1,IF(Raw_Data[[#This Row],[tenor_bulan]]&lt;=36,2,IF(Raw_Data[[#This Row],[tenor_bulan]]&lt;=48,3,4)))</f>
        <v>2</v>
      </c>
      <c r="AG165">
        <f>IF(Raw_Data[[#This Row],[jumlah_kali_telat]]=0,0,IF(Raw_Data[[#This Row],[jumlah_kali_telat]]&lt;=2,2,4))</f>
        <v>0</v>
      </c>
      <c r="AH165">
        <f>Raw_Data[[#This Row],[Skor_Rasio]]+Raw_Data[[#This Row],[Skor_DP]]+Raw_Data[[#This Row],[Skor_Tenor]]+Raw_Data[[#This Row],[Skor_Telat]]</f>
        <v>5</v>
      </c>
      <c r="AI165" t="str">
        <f>IF(Raw_Data[[#This Row],[Risk_Score]]&lt;=6,"Low Risk",IF(Raw_Data[[#This Row],[Risk_Score]]&lt;=8,"Medium Risk","High Risk"))</f>
        <v>Low Risk</v>
      </c>
      <c r="AJ165">
        <f ca="1">IFERROR(DATEDIF(Raw_Data[[#This Row],[tanggal_pengajuan]],TODAY(),"m"),"N/A")</f>
        <v>8</v>
      </c>
      <c r="AK165" t="str">
        <f ca="1">IF(ISNUMBER(Raw_Data[[#This Row],[MOB]]),IF(Raw_Data[[#This Row],[MOB]]&lt;6,"0-5 bulan",IF(Raw_Data[[#This Row],[MOB]]&lt;12,"6-11 bulan",IF(Raw_Data[[#This Row],[MOB]]&lt;24,"12-23 bulan","24+ bulan"))),"N/A")</f>
        <v>6-11 bulan</v>
      </c>
    </row>
    <row r="166" spans="1:37" ht="14.25" customHeight="1" x14ac:dyDescent="0.45">
      <c r="A166" t="s">
        <v>587</v>
      </c>
      <c r="B166" s="64">
        <v>46148</v>
      </c>
      <c r="C166" s="1" t="str">
        <f t="shared" si="2"/>
        <v>May</v>
      </c>
      <c r="D166" t="s">
        <v>588</v>
      </c>
      <c r="E166" t="s">
        <v>589</v>
      </c>
      <c r="F166">
        <v>35</v>
      </c>
      <c r="G166" t="s">
        <v>51</v>
      </c>
      <c r="H166" t="s">
        <v>96</v>
      </c>
      <c r="I166" s="2">
        <v>6401000</v>
      </c>
      <c r="J166" s="3">
        <f>Raw_Data[[#This Row],[cicilan_per_bulan]]/Raw_Data[[#This Row],[penghasilan_bulanan]]</f>
        <v>0.13143258865802218</v>
      </c>
      <c r="K166" t="s">
        <v>205</v>
      </c>
      <c r="L166" t="s">
        <v>110</v>
      </c>
      <c r="M166" t="s">
        <v>55</v>
      </c>
      <c r="N166" t="s">
        <v>147</v>
      </c>
      <c r="O166" t="s">
        <v>148</v>
      </c>
      <c r="P166" s="2">
        <v>31947000</v>
      </c>
      <c r="Q166" s="2">
        <v>6389000</v>
      </c>
      <c r="R166" t="str">
        <f>IF(Raw_Data[[#This Row],[persen_dp]]&lt;15%,"Low",IF(Raw_Data[[#This Row],[persen_dp]]&gt;25%,"High","Medium"))</f>
        <v>Medium</v>
      </c>
      <c r="S166" s="3">
        <v>0.2</v>
      </c>
      <c r="T166">
        <v>48</v>
      </c>
      <c r="U166">
        <v>0.14499999999999999</v>
      </c>
      <c r="V166" s="2">
        <v>841300</v>
      </c>
      <c r="W166" s="2">
        <v>40382000</v>
      </c>
      <c r="X166" t="str">
        <f>IF(OR(Raw_Data[[#This Row],[status_pembayaran]]="Macet",Raw_Data[[#This Row],[status_pembayaran]]="Kurang Lancar"),"Non Performing Loan","Performing")</f>
        <v>Performing</v>
      </c>
      <c r="Y166" t="s">
        <v>317</v>
      </c>
      <c r="Z166">
        <v>0</v>
      </c>
      <c r="AA166">
        <v>0</v>
      </c>
      <c r="AB166">
        <v>0</v>
      </c>
      <c r="AD166">
        <f>IF(Raw_Data[[#This Row],[rasio]]&lt;0.2,1,IF(Raw_Data[[#This Row],[rasio]]&lt;0.3,2,IF(Raw_Data[[#This Row],[rasio]]&lt;0.4,3,4)))</f>
        <v>1</v>
      </c>
      <c r="AE166">
        <f>IF(Raw_Data[[#This Row],[kategori_dp]]="High",1,IF(Raw_Data[[#This Row],[kategori_dp]]="Medium",2,3))</f>
        <v>2</v>
      </c>
      <c r="AF166">
        <f>IF(Raw_Data[[#This Row],[tenor_bulan]]&lt;=24,1,IF(Raw_Data[[#This Row],[tenor_bulan]]&lt;=36,2,IF(Raw_Data[[#This Row],[tenor_bulan]]&lt;=48,3,4)))</f>
        <v>3</v>
      </c>
      <c r="AG166">
        <f>IF(Raw_Data[[#This Row],[jumlah_kali_telat]]=0,0,IF(Raw_Data[[#This Row],[jumlah_kali_telat]]&lt;=2,2,4))</f>
        <v>0</v>
      </c>
      <c r="AH166">
        <f>Raw_Data[[#This Row],[Skor_Rasio]]+Raw_Data[[#This Row],[Skor_DP]]+Raw_Data[[#This Row],[Skor_Tenor]]+Raw_Data[[#This Row],[Skor_Telat]]</f>
        <v>6</v>
      </c>
      <c r="AI166" t="str">
        <f>IF(Raw_Data[[#This Row],[Risk_Score]]&lt;=6,"Low Risk",IF(Raw_Data[[#This Row],[Risk_Score]]&lt;=8,"Medium Risk","High Risk"))</f>
        <v>Low Risk</v>
      </c>
      <c r="AJ166">
        <f ca="1">IFERROR(DATEDIF(Raw_Data[[#This Row],[tanggal_pengajuan]],TODAY(),"m"),"N/A")</f>
        <v>5</v>
      </c>
      <c r="AK166" t="str">
        <f ca="1">IF(ISNUMBER(Raw_Data[[#This Row],[MOB]]),IF(Raw_Data[[#This Row],[MOB]]&lt;6,"0-5 bulan",IF(Raw_Data[[#This Row],[MOB]]&lt;12,"6-11 bulan",IF(Raw_Data[[#This Row],[MOB]]&lt;24,"12-23 bulan","24+ bulan"))),"N/A")</f>
        <v>0-5 bulan</v>
      </c>
    </row>
    <row r="167" spans="1:37" ht="14.25" customHeight="1" x14ac:dyDescent="0.45">
      <c r="A167" t="s">
        <v>590</v>
      </c>
      <c r="B167" s="64">
        <v>46090</v>
      </c>
      <c r="C167" s="1" t="str">
        <f t="shared" si="2"/>
        <v>March</v>
      </c>
      <c r="D167" t="s">
        <v>591</v>
      </c>
      <c r="E167" t="s">
        <v>592</v>
      </c>
      <c r="F167">
        <v>39</v>
      </c>
      <c r="G167" t="s">
        <v>40</v>
      </c>
      <c r="H167" t="s">
        <v>108</v>
      </c>
      <c r="I167" s="2">
        <v>4010000</v>
      </c>
      <c r="J167" s="3">
        <f>Raw_Data[[#This Row],[cicilan_per_bulan]]/Raw_Data[[#This Row],[penghasilan_bulanan]]</f>
        <v>0.35498753117206983</v>
      </c>
      <c r="K167" t="s">
        <v>63</v>
      </c>
      <c r="L167" t="s">
        <v>64</v>
      </c>
      <c r="M167" t="s">
        <v>249</v>
      </c>
      <c r="N167" t="s">
        <v>250</v>
      </c>
      <c r="O167" t="s">
        <v>57</v>
      </c>
      <c r="P167" s="2">
        <v>16577000</v>
      </c>
      <c r="Q167" s="2">
        <v>1658000</v>
      </c>
      <c r="R167" t="str">
        <f>IF(Raw_Data[[#This Row],[persen_dp]]&lt;15%,"Low",IF(Raw_Data[[#This Row],[persen_dp]]&gt;25%,"High","Medium"))</f>
        <v>Low</v>
      </c>
      <c r="S167" s="3">
        <v>0.1</v>
      </c>
      <c r="T167">
        <v>12</v>
      </c>
      <c r="U167">
        <v>0.14499999999999999</v>
      </c>
      <c r="V167" s="2">
        <v>1423500</v>
      </c>
      <c r="W167" s="2">
        <v>17082000</v>
      </c>
      <c r="X167" t="str">
        <f>IF(OR(Raw_Data[[#This Row],[status_pembayaran]]="Macet",Raw_Data[[#This Row],[status_pembayaran]]="Kurang Lancar"),"Non Performing Loan","Performing")</f>
        <v>Performing</v>
      </c>
      <c r="Y167" t="s">
        <v>47</v>
      </c>
      <c r="Z167">
        <v>0</v>
      </c>
      <c r="AA167">
        <v>0</v>
      </c>
      <c r="AB167">
        <v>1</v>
      </c>
      <c r="AD167">
        <f>IF(Raw_Data[[#This Row],[rasio]]&lt;0.2,1,IF(Raw_Data[[#This Row],[rasio]]&lt;0.3,2,IF(Raw_Data[[#This Row],[rasio]]&lt;0.4,3,4)))</f>
        <v>3</v>
      </c>
      <c r="AE167">
        <f>IF(Raw_Data[[#This Row],[kategori_dp]]="High",1,IF(Raw_Data[[#This Row],[kategori_dp]]="Medium",2,3))</f>
        <v>3</v>
      </c>
      <c r="AF167">
        <f>IF(Raw_Data[[#This Row],[tenor_bulan]]&lt;=24,1,IF(Raw_Data[[#This Row],[tenor_bulan]]&lt;=36,2,IF(Raw_Data[[#This Row],[tenor_bulan]]&lt;=48,3,4)))</f>
        <v>1</v>
      </c>
      <c r="AG167">
        <f>IF(Raw_Data[[#This Row],[jumlah_kali_telat]]=0,0,IF(Raw_Data[[#This Row],[jumlah_kali_telat]]&lt;=2,2,4))</f>
        <v>0</v>
      </c>
      <c r="AH167">
        <f>Raw_Data[[#This Row],[Skor_Rasio]]+Raw_Data[[#This Row],[Skor_DP]]+Raw_Data[[#This Row],[Skor_Tenor]]+Raw_Data[[#This Row],[Skor_Telat]]</f>
        <v>7</v>
      </c>
      <c r="AI167" t="str">
        <f>IF(Raw_Data[[#This Row],[Risk_Score]]&lt;=6,"Low Risk",IF(Raw_Data[[#This Row],[Risk_Score]]&lt;=8,"Medium Risk","High Risk"))</f>
        <v>Medium Risk</v>
      </c>
      <c r="AJ167">
        <f ca="1">IFERROR(DATEDIF(Raw_Data[[#This Row],[tanggal_pengajuan]],TODAY(),"m"),"N/A")</f>
        <v>7</v>
      </c>
      <c r="AK167" t="str">
        <f ca="1">IF(ISNUMBER(Raw_Data[[#This Row],[MOB]]),IF(Raw_Data[[#This Row],[MOB]]&lt;6,"0-5 bulan",IF(Raw_Data[[#This Row],[MOB]]&lt;12,"6-11 bulan",IF(Raw_Data[[#This Row],[MOB]]&lt;24,"12-23 bulan","24+ bulan"))),"N/A")</f>
        <v>6-11 bulan</v>
      </c>
    </row>
    <row r="168" spans="1:37" ht="14.25" customHeight="1" x14ac:dyDescent="0.45">
      <c r="A168" t="s">
        <v>593</v>
      </c>
      <c r="B168" s="64">
        <v>46039</v>
      </c>
      <c r="C168" s="1" t="str">
        <f t="shared" si="2"/>
        <v>January</v>
      </c>
      <c r="D168" t="s">
        <v>594</v>
      </c>
      <c r="E168" t="s">
        <v>595</v>
      </c>
      <c r="F168">
        <v>39</v>
      </c>
      <c r="G168" t="s">
        <v>51</v>
      </c>
      <c r="H168" t="s">
        <v>152</v>
      </c>
      <c r="I168" s="2">
        <v>3007000</v>
      </c>
      <c r="J168" s="3">
        <f>Raw_Data[[#This Row],[cicilan_per_bulan]]/Raw_Data[[#This Row],[penghasilan_bulanan]]</f>
        <v>0.2775856335217825</v>
      </c>
      <c r="K168" t="s">
        <v>268</v>
      </c>
      <c r="L168" t="s">
        <v>110</v>
      </c>
      <c r="M168" t="s">
        <v>55</v>
      </c>
      <c r="N168" t="s">
        <v>147</v>
      </c>
      <c r="O168" t="s">
        <v>148</v>
      </c>
      <c r="P168" s="2">
        <v>32258000</v>
      </c>
      <c r="Q168" s="2">
        <v>3226000</v>
      </c>
      <c r="R168" t="str">
        <f>IF(Raw_Data[[#This Row],[persen_dp]]&lt;15%,"Low",IF(Raw_Data[[#This Row],[persen_dp]]&gt;25%,"High","Medium"))</f>
        <v>Low</v>
      </c>
      <c r="S168" s="3">
        <v>0.1</v>
      </c>
      <c r="T168">
        <v>60</v>
      </c>
      <c r="U168">
        <v>0.14499999999999999</v>
      </c>
      <c r="V168" s="2">
        <v>834700</v>
      </c>
      <c r="W168" s="2">
        <v>50080000</v>
      </c>
      <c r="X168" t="str">
        <f>IF(OR(Raw_Data[[#This Row],[status_pembayaran]]="Macet",Raw_Data[[#This Row],[status_pembayaran]]="Kurang Lancar"),"Non Performing Loan","Performing")</f>
        <v>Performing</v>
      </c>
      <c r="Y168" t="s">
        <v>47</v>
      </c>
      <c r="Z168">
        <v>0</v>
      </c>
      <c r="AA168">
        <v>0</v>
      </c>
      <c r="AB168">
        <v>1</v>
      </c>
      <c r="AD168">
        <f>IF(Raw_Data[[#This Row],[rasio]]&lt;0.2,1,IF(Raw_Data[[#This Row],[rasio]]&lt;0.3,2,IF(Raw_Data[[#This Row],[rasio]]&lt;0.4,3,4)))</f>
        <v>2</v>
      </c>
      <c r="AE168">
        <f>IF(Raw_Data[[#This Row],[kategori_dp]]="High",1,IF(Raw_Data[[#This Row],[kategori_dp]]="Medium",2,3))</f>
        <v>3</v>
      </c>
      <c r="AF168">
        <f>IF(Raw_Data[[#This Row],[tenor_bulan]]&lt;=24,1,IF(Raw_Data[[#This Row],[tenor_bulan]]&lt;=36,2,IF(Raw_Data[[#This Row],[tenor_bulan]]&lt;=48,3,4)))</f>
        <v>4</v>
      </c>
      <c r="AG168">
        <f>IF(Raw_Data[[#This Row],[jumlah_kali_telat]]=0,0,IF(Raw_Data[[#This Row],[jumlah_kali_telat]]&lt;=2,2,4))</f>
        <v>0</v>
      </c>
      <c r="AH168">
        <f>Raw_Data[[#This Row],[Skor_Rasio]]+Raw_Data[[#This Row],[Skor_DP]]+Raw_Data[[#This Row],[Skor_Tenor]]+Raw_Data[[#This Row],[Skor_Telat]]</f>
        <v>9</v>
      </c>
      <c r="AI168" t="str">
        <f>IF(Raw_Data[[#This Row],[Risk_Score]]&lt;=6,"Low Risk",IF(Raw_Data[[#This Row],[Risk_Score]]&lt;=8,"Medium Risk","High Risk"))</f>
        <v>High Risk</v>
      </c>
      <c r="AJ168">
        <f ca="1">IFERROR(DATEDIF(Raw_Data[[#This Row],[tanggal_pengajuan]],TODAY(),"m"),"N/A")</f>
        <v>9</v>
      </c>
      <c r="AK168" t="str">
        <f ca="1">IF(ISNUMBER(Raw_Data[[#This Row],[MOB]]),IF(Raw_Data[[#This Row],[MOB]]&lt;6,"0-5 bulan",IF(Raw_Data[[#This Row],[MOB]]&lt;12,"6-11 bulan",IF(Raw_Data[[#This Row],[MOB]]&lt;24,"12-23 bulan","24+ bulan"))),"N/A")</f>
        <v>6-11 bulan</v>
      </c>
    </row>
    <row r="169" spans="1:37" ht="14.25" customHeight="1" x14ac:dyDescent="0.45">
      <c r="A169" t="s">
        <v>596</v>
      </c>
      <c r="B169" s="64">
        <v>46096</v>
      </c>
      <c r="C169" s="1" t="str">
        <f t="shared" si="2"/>
        <v>March</v>
      </c>
      <c r="D169" t="s">
        <v>597</v>
      </c>
      <c r="E169" t="s">
        <v>598</v>
      </c>
      <c r="F169">
        <v>35</v>
      </c>
      <c r="G169" t="s">
        <v>51</v>
      </c>
      <c r="H169" t="s">
        <v>62</v>
      </c>
      <c r="I169" s="2">
        <v>1565000</v>
      </c>
      <c r="J169" s="3">
        <f>Raw_Data[[#This Row],[cicilan_per_bulan]]/Raw_Data[[#This Row],[penghasilan_bulanan]]</f>
        <v>0.36862619808306707</v>
      </c>
      <c r="K169" t="s">
        <v>192</v>
      </c>
      <c r="L169" t="s">
        <v>128</v>
      </c>
      <c r="M169" t="s">
        <v>44</v>
      </c>
      <c r="N169" t="s">
        <v>83</v>
      </c>
      <c r="O169" t="s">
        <v>57</v>
      </c>
      <c r="P169" s="2">
        <v>19299000</v>
      </c>
      <c r="Q169" s="2">
        <v>4825000</v>
      </c>
      <c r="R169" t="str">
        <f>IF(Raw_Data[[#This Row],[persen_dp]]&lt;15%,"Low",IF(Raw_Data[[#This Row],[persen_dp]]&gt;25%,"High","Medium"))</f>
        <v>Medium</v>
      </c>
      <c r="S169" s="3">
        <v>0.25</v>
      </c>
      <c r="T169">
        <v>36</v>
      </c>
      <c r="U169">
        <v>0.14499999999999999</v>
      </c>
      <c r="V169" s="2">
        <v>576900</v>
      </c>
      <c r="W169" s="2">
        <v>20770000</v>
      </c>
      <c r="X169" t="str">
        <f>IF(OR(Raw_Data[[#This Row],[status_pembayaran]]="Macet",Raw_Data[[#This Row],[status_pembayaran]]="Kurang Lancar"),"Non Performing Loan","Performing")</f>
        <v>Performing</v>
      </c>
      <c r="Y169" t="s">
        <v>47</v>
      </c>
      <c r="Z169">
        <v>0</v>
      </c>
      <c r="AA169">
        <v>0</v>
      </c>
      <c r="AB169">
        <v>1</v>
      </c>
      <c r="AC169" t="s">
        <v>66</v>
      </c>
      <c r="AD169">
        <f>IF(Raw_Data[[#This Row],[rasio]]&lt;0.2,1,IF(Raw_Data[[#This Row],[rasio]]&lt;0.3,2,IF(Raw_Data[[#This Row],[rasio]]&lt;0.4,3,4)))</f>
        <v>3</v>
      </c>
      <c r="AE169">
        <f>IF(Raw_Data[[#This Row],[kategori_dp]]="High",1,IF(Raw_Data[[#This Row],[kategori_dp]]="Medium",2,3))</f>
        <v>2</v>
      </c>
      <c r="AF169">
        <f>IF(Raw_Data[[#This Row],[tenor_bulan]]&lt;=24,1,IF(Raw_Data[[#This Row],[tenor_bulan]]&lt;=36,2,IF(Raw_Data[[#This Row],[tenor_bulan]]&lt;=48,3,4)))</f>
        <v>2</v>
      </c>
      <c r="AG169">
        <f>IF(Raw_Data[[#This Row],[jumlah_kali_telat]]=0,0,IF(Raw_Data[[#This Row],[jumlah_kali_telat]]&lt;=2,2,4))</f>
        <v>0</v>
      </c>
      <c r="AH169">
        <f>Raw_Data[[#This Row],[Skor_Rasio]]+Raw_Data[[#This Row],[Skor_DP]]+Raw_Data[[#This Row],[Skor_Tenor]]+Raw_Data[[#This Row],[Skor_Telat]]</f>
        <v>7</v>
      </c>
      <c r="AI169" t="str">
        <f>IF(Raw_Data[[#This Row],[Risk_Score]]&lt;=6,"Low Risk",IF(Raw_Data[[#This Row],[Risk_Score]]&lt;=8,"Medium Risk","High Risk"))</f>
        <v>Medium Risk</v>
      </c>
      <c r="AJ169">
        <f ca="1">IFERROR(DATEDIF(Raw_Data[[#This Row],[tanggal_pengajuan]],TODAY(),"m"),"N/A")</f>
        <v>7</v>
      </c>
      <c r="AK169" t="str">
        <f ca="1">IF(ISNUMBER(Raw_Data[[#This Row],[MOB]]),IF(Raw_Data[[#This Row],[MOB]]&lt;6,"0-5 bulan",IF(Raw_Data[[#This Row],[MOB]]&lt;12,"6-11 bulan",IF(Raw_Data[[#This Row],[MOB]]&lt;24,"12-23 bulan","24+ bulan"))),"N/A")</f>
        <v>6-11 bulan</v>
      </c>
    </row>
    <row r="170" spans="1:37" ht="14.25" customHeight="1" x14ac:dyDescent="0.45">
      <c r="A170" t="s">
        <v>599</v>
      </c>
      <c r="B170" s="64">
        <v>46164</v>
      </c>
      <c r="C170" s="1" t="str">
        <f t="shared" si="2"/>
        <v>May</v>
      </c>
      <c r="D170" t="s">
        <v>600</v>
      </c>
      <c r="E170" t="s">
        <v>601</v>
      </c>
      <c r="F170">
        <v>43</v>
      </c>
      <c r="G170" t="s">
        <v>51</v>
      </c>
      <c r="H170" t="s">
        <v>41</v>
      </c>
      <c r="I170" s="2">
        <v>4709000</v>
      </c>
      <c r="J170" s="3">
        <f>Raw_Data[[#This Row],[cicilan_per_bulan]]/Raw_Data[[#This Row],[penghasilan_bulanan]]</f>
        <v>0.56328307496283714</v>
      </c>
      <c r="K170" t="s">
        <v>177</v>
      </c>
      <c r="L170" t="s">
        <v>154</v>
      </c>
      <c r="M170" t="s">
        <v>44</v>
      </c>
      <c r="N170" t="s">
        <v>163</v>
      </c>
      <c r="O170" t="s">
        <v>46</v>
      </c>
      <c r="P170" s="2">
        <v>30888000</v>
      </c>
      <c r="Q170" s="2">
        <v>3089000</v>
      </c>
      <c r="R170" t="str">
        <f>IF(Raw_Data[[#This Row],[persen_dp]]&lt;15%,"Low",IF(Raw_Data[[#This Row],[persen_dp]]&gt;25%,"High","Medium"))</f>
        <v>Low</v>
      </c>
      <c r="S170" s="3">
        <v>0.1</v>
      </c>
      <c r="T170">
        <v>12</v>
      </c>
      <c r="U170">
        <v>0.14499999999999999</v>
      </c>
      <c r="V170" s="2">
        <v>2652500</v>
      </c>
      <c r="W170" s="2">
        <v>31830000</v>
      </c>
      <c r="X170" t="str">
        <f>IF(OR(Raw_Data[[#This Row],[status_pembayaran]]="Macet",Raw_Data[[#This Row],[status_pembayaran]]="Kurang Lancar"),"Non Performing Loan","Performing")</f>
        <v>Performing</v>
      </c>
      <c r="Y170" t="s">
        <v>47</v>
      </c>
      <c r="Z170">
        <v>0</v>
      </c>
      <c r="AA170">
        <v>0</v>
      </c>
      <c r="AB170">
        <v>1</v>
      </c>
      <c r="AD170">
        <f>IF(Raw_Data[[#This Row],[rasio]]&lt;0.2,1,IF(Raw_Data[[#This Row],[rasio]]&lt;0.3,2,IF(Raw_Data[[#This Row],[rasio]]&lt;0.4,3,4)))</f>
        <v>4</v>
      </c>
      <c r="AE170">
        <f>IF(Raw_Data[[#This Row],[kategori_dp]]="High",1,IF(Raw_Data[[#This Row],[kategori_dp]]="Medium",2,3))</f>
        <v>3</v>
      </c>
      <c r="AF170">
        <f>IF(Raw_Data[[#This Row],[tenor_bulan]]&lt;=24,1,IF(Raw_Data[[#This Row],[tenor_bulan]]&lt;=36,2,IF(Raw_Data[[#This Row],[tenor_bulan]]&lt;=48,3,4)))</f>
        <v>1</v>
      </c>
      <c r="AG170">
        <f>IF(Raw_Data[[#This Row],[jumlah_kali_telat]]=0,0,IF(Raw_Data[[#This Row],[jumlah_kali_telat]]&lt;=2,2,4))</f>
        <v>0</v>
      </c>
      <c r="AH170">
        <f>Raw_Data[[#This Row],[Skor_Rasio]]+Raw_Data[[#This Row],[Skor_DP]]+Raw_Data[[#This Row],[Skor_Tenor]]+Raw_Data[[#This Row],[Skor_Telat]]</f>
        <v>8</v>
      </c>
      <c r="AI170" t="str">
        <f>IF(Raw_Data[[#This Row],[Risk_Score]]&lt;=6,"Low Risk",IF(Raw_Data[[#This Row],[Risk_Score]]&lt;=8,"Medium Risk","High Risk"))</f>
        <v>Medium Risk</v>
      </c>
      <c r="AJ170">
        <f ca="1">IFERROR(DATEDIF(Raw_Data[[#This Row],[tanggal_pengajuan]],TODAY(),"m"),"N/A")</f>
        <v>5</v>
      </c>
      <c r="AK170" t="str">
        <f ca="1">IF(ISNUMBER(Raw_Data[[#This Row],[MOB]]),IF(Raw_Data[[#This Row],[MOB]]&lt;6,"0-5 bulan",IF(Raw_Data[[#This Row],[MOB]]&lt;12,"6-11 bulan",IF(Raw_Data[[#This Row],[MOB]]&lt;24,"12-23 bulan","24+ bulan"))),"N/A")</f>
        <v>0-5 bulan</v>
      </c>
    </row>
    <row r="171" spans="1:37" ht="14.25" customHeight="1" x14ac:dyDescent="0.45">
      <c r="A171" t="s">
        <v>602</v>
      </c>
      <c r="B171" s="64">
        <v>46142</v>
      </c>
      <c r="C171" s="1" t="str">
        <f t="shared" si="2"/>
        <v>April</v>
      </c>
      <c r="D171" t="s">
        <v>603</v>
      </c>
      <c r="E171" t="s">
        <v>604</v>
      </c>
      <c r="F171">
        <v>38</v>
      </c>
      <c r="G171" t="s">
        <v>40</v>
      </c>
      <c r="H171" t="s">
        <v>108</v>
      </c>
      <c r="I171" s="2">
        <v>6695000</v>
      </c>
      <c r="J171" s="3">
        <f>Raw_Data[[#This Row],[cicilan_per_bulan]]/Raw_Data[[#This Row],[penghasilan_bulanan]]</f>
        <v>0.15466766243465271</v>
      </c>
      <c r="K171" t="s">
        <v>167</v>
      </c>
      <c r="L171" t="s">
        <v>110</v>
      </c>
      <c r="M171" t="s">
        <v>44</v>
      </c>
      <c r="N171" t="s">
        <v>83</v>
      </c>
      <c r="O171" t="s">
        <v>57</v>
      </c>
      <c r="P171" s="2">
        <v>18088000</v>
      </c>
      <c r="Q171" s="2">
        <v>7235000</v>
      </c>
      <c r="R171" t="str">
        <f>IF(Raw_Data[[#This Row],[persen_dp]]&lt;15%,"Low",IF(Raw_Data[[#This Row],[persen_dp]]&gt;25%,"High","Medium"))</f>
        <v>High</v>
      </c>
      <c r="S171" s="3">
        <v>0.4</v>
      </c>
      <c r="T171">
        <v>12</v>
      </c>
      <c r="U171">
        <v>0.14499999999999999</v>
      </c>
      <c r="V171" s="2">
        <v>1035500</v>
      </c>
      <c r="W171" s="2">
        <v>12426000</v>
      </c>
      <c r="X171" t="str">
        <f>IF(OR(Raw_Data[[#This Row],[status_pembayaran]]="Macet",Raw_Data[[#This Row],[status_pembayaran]]="Kurang Lancar"),"Non Performing Loan","Performing")</f>
        <v>Performing</v>
      </c>
      <c r="Y171" t="s">
        <v>47</v>
      </c>
      <c r="Z171">
        <v>0</v>
      </c>
      <c r="AA171">
        <v>0</v>
      </c>
      <c r="AB171">
        <v>1</v>
      </c>
      <c r="AC171" t="s">
        <v>74</v>
      </c>
      <c r="AD171">
        <f>IF(Raw_Data[[#This Row],[rasio]]&lt;0.2,1,IF(Raw_Data[[#This Row],[rasio]]&lt;0.3,2,IF(Raw_Data[[#This Row],[rasio]]&lt;0.4,3,4)))</f>
        <v>1</v>
      </c>
      <c r="AE171">
        <f>IF(Raw_Data[[#This Row],[kategori_dp]]="High",1,IF(Raw_Data[[#This Row],[kategori_dp]]="Medium",2,3))</f>
        <v>1</v>
      </c>
      <c r="AF171">
        <f>IF(Raw_Data[[#This Row],[tenor_bulan]]&lt;=24,1,IF(Raw_Data[[#This Row],[tenor_bulan]]&lt;=36,2,IF(Raw_Data[[#This Row],[tenor_bulan]]&lt;=48,3,4)))</f>
        <v>1</v>
      </c>
      <c r="AG171">
        <f>IF(Raw_Data[[#This Row],[jumlah_kali_telat]]=0,0,IF(Raw_Data[[#This Row],[jumlah_kali_telat]]&lt;=2,2,4))</f>
        <v>0</v>
      </c>
      <c r="AH171">
        <f>Raw_Data[[#This Row],[Skor_Rasio]]+Raw_Data[[#This Row],[Skor_DP]]+Raw_Data[[#This Row],[Skor_Tenor]]+Raw_Data[[#This Row],[Skor_Telat]]</f>
        <v>3</v>
      </c>
      <c r="AI171" t="str">
        <f>IF(Raw_Data[[#This Row],[Risk_Score]]&lt;=6,"Low Risk",IF(Raw_Data[[#This Row],[Risk_Score]]&lt;=8,"Medium Risk","High Risk"))</f>
        <v>Low Risk</v>
      </c>
      <c r="AJ171">
        <f ca="1">IFERROR(DATEDIF(Raw_Data[[#This Row],[tanggal_pengajuan]],TODAY(),"m"),"N/A")</f>
        <v>5</v>
      </c>
      <c r="AK171" t="str">
        <f ca="1">IF(ISNUMBER(Raw_Data[[#This Row],[MOB]]),IF(Raw_Data[[#This Row],[MOB]]&lt;6,"0-5 bulan",IF(Raw_Data[[#This Row],[MOB]]&lt;12,"6-11 bulan",IF(Raw_Data[[#This Row],[MOB]]&lt;24,"12-23 bulan","24+ bulan"))),"N/A")</f>
        <v>0-5 bulan</v>
      </c>
    </row>
    <row r="172" spans="1:37" ht="14.25" customHeight="1" x14ac:dyDescent="0.45">
      <c r="A172" t="s">
        <v>605</v>
      </c>
      <c r="B172" s="64">
        <v>46024</v>
      </c>
      <c r="C172" s="1" t="str">
        <f t="shared" si="2"/>
        <v>January</v>
      </c>
      <c r="D172" t="s">
        <v>415</v>
      </c>
      <c r="E172" t="s">
        <v>606</v>
      </c>
      <c r="F172">
        <v>54</v>
      </c>
      <c r="G172" t="s">
        <v>51</v>
      </c>
      <c r="H172" t="s">
        <v>126</v>
      </c>
      <c r="I172" s="2">
        <v>2229000</v>
      </c>
      <c r="J172" s="3">
        <f>Raw_Data[[#This Row],[cicilan_per_bulan]]/Raw_Data[[#This Row],[penghasilan_bulanan]]</f>
        <v>0.20646029609690444</v>
      </c>
      <c r="K172" t="s">
        <v>114</v>
      </c>
      <c r="L172" t="s">
        <v>115</v>
      </c>
      <c r="M172" t="s">
        <v>249</v>
      </c>
      <c r="N172" t="s">
        <v>250</v>
      </c>
      <c r="O172" t="s">
        <v>57</v>
      </c>
      <c r="P172" s="2">
        <v>15535000</v>
      </c>
      <c r="Q172" s="2">
        <v>1554000</v>
      </c>
      <c r="R172" t="str">
        <f>IF(Raw_Data[[#This Row],[persen_dp]]&lt;15%,"Low",IF(Raw_Data[[#This Row],[persen_dp]]&gt;25%,"High","Medium"))</f>
        <v>Low</v>
      </c>
      <c r="S172" s="3">
        <v>0.1</v>
      </c>
      <c r="T172">
        <v>48</v>
      </c>
      <c r="U172">
        <v>0.14499999999999999</v>
      </c>
      <c r="V172" s="2">
        <v>460200</v>
      </c>
      <c r="W172" s="2">
        <v>22090000</v>
      </c>
      <c r="X172" t="str">
        <f>IF(OR(Raw_Data[[#This Row],[status_pembayaran]]="Macet",Raw_Data[[#This Row],[status_pembayaran]]="Kurang Lancar"),"Non Performing Loan","Performing")</f>
        <v>Performing</v>
      </c>
      <c r="Y172" t="s">
        <v>47</v>
      </c>
      <c r="Z172">
        <v>0</v>
      </c>
      <c r="AA172">
        <v>0</v>
      </c>
      <c r="AB172">
        <v>1</v>
      </c>
      <c r="AC172" t="s">
        <v>74</v>
      </c>
      <c r="AD172">
        <f>IF(Raw_Data[[#This Row],[rasio]]&lt;0.2,1,IF(Raw_Data[[#This Row],[rasio]]&lt;0.3,2,IF(Raw_Data[[#This Row],[rasio]]&lt;0.4,3,4)))</f>
        <v>2</v>
      </c>
      <c r="AE172">
        <f>IF(Raw_Data[[#This Row],[kategori_dp]]="High",1,IF(Raw_Data[[#This Row],[kategori_dp]]="Medium",2,3))</f>
        <v>3</v>
      </c>
      <c r="AF172">
        <f>IF(Raw_Data[[#This Row],[tenor_bulan]]&lt;=24,1,IF(Raw_Data[[#This Row],[tenor_bulan]]&lt;=36,2,IF(Raw_Data[[#This Row],[tenor_bulan]]&lt;=48,3,4)))</f>
        <v>3</v>
      </c>
      <c r="AG172">
        <f>IF(Raw_Data[[#This Row],[jumlah_kali_telat]]=0,0,IF(Raw_Data[[#This Row],[jumlah_kali_telat]]&lt;=2,2,4))</f>
        <v>0</v>
      </c>
      <c r="AH172">
        <f>Raw_Data[[#This Row],[Skor_Rasio]]+Raw_Data[[#This Row],[Skor_DP]]+Raw_Data[[#This Row],[Skor_Tenor]]+Raw_Data[[#This Row],[Skor_Telat]]</f>
        <v>8</v>
      </c>
      <c r="AI172" t="str">
        <f>IF(Raw_Data[[#This Row],[Risk_Score]]&lt;=6,"Low Risk",IF(Raw_Data[[#This Row],[Risk_Score]]&lt;=8,"Medium Risk","High Risk"))</f>
        <v>Medium Risk</v>
      </c>
      <c r="AJ172">
        <f ca="1">IFERROR(DATEDIF(Raw_Data[[#This Row],[tanggal_pengajuan]],TODAY(),"m"),"N/A")</f>
        <v>9</v>
      </c>
      <c r="AK172" t="str">
        <f ca="1">IF(ISNUMBER(Raw_Data[[#This Row],[MOB]]),IF(Raw_Data[[#This Row],[MOB]]&lt;6,"0-5 bulan",IF(Raw_Data[[#This Row],[MOB]]&lt;12,"6-11 bulan",IF(Raw_Data[[#This Row],[MOB]]&lt;24,"12-23 bulan","24+ bulan"))),"N/A")</f>
        <v>6-11 bulan</v>
      </c>
    </row>
    <row r="173" spans="1:37" ht="14.25" customHeight="1" x14ac:dyDescent="0.45">
      <c r="A173" t="s">
        <v>607</v>
      </c>
      <c r="B173" s="64">
        <v>46068</v>
      </c>
      <c r="C173" s="1" t="str">
        <f t="shared" si="2"/>
        <v>February</v>
      </c>
      <c r="D173" t="s">
        <v>594</v>
      </c>
      <c r="E173" t="s">
        <v>608</v>
      </c>
      <c r="F173">
        <v>57</v>
      </c>
      <c r="G173" t="s">
        <v>51</v>
      </c>
      <c r="H173" t="s">
        <v>126</v>
      </c>
      <c r="I173" s="2">
        <v>4147000</v>
      </c>
      <c r="J173" s="3">
        <f>Raw_Data[[#This Row],[cicilan_per_bulan]]/Raw_Data[[#This Row],[penghasilan_bulanan]]</f>
        <v>0.67547624789004101</v>
      </c>
      <c r="K173" t="s">
        <v>102</v>
      </c>
      <c r="L173" t="s">
        <v>103</v>
      </c>
      <c r="M173" t="s">
        <v>55</v>
      </c>
      <c r="N173" t="s">
        <v>121</v>
      </c>
      <c r="O173" t="s">
        <v>122</v>
      </c>
      <c r="P173" s="2">
        <v>34538000</v>
      </c>
      <c r="Q173" s="2">
        <v>5181000</v>
      </c>
      <c r="R173" t="str">
        <f>IF(Raw_Data[[#This Row],[persen_dp]]&lt;15%,"Low",IF(Raw_Data[[#This Row],[persen_dp]]&gt;25%,"High","Medium"))</f>
        <v>Medium</v>
      </c>
      <c r="S173" s="3">
        <v>0.15</v>
      </c>
      <c r="T173">
        <v>12</v>
      </c>
      <c r="U173">
        <v>0.14499999999999999</v>
      </c>
      <c r="V173" s="2">
        <v>2801200</v>
      </c>
      <c r="W173" s="2">
        <v>33614000</v>
      </c>
      <c r="X173" t="str">
        <f>IF(OR(Raw_Data[[#This Row],[status_pembayaran]]="Macet",Raw_Data[[#This Row],[status_pembayaran]]="Kurang Lancar"),"Non Performing Loan","Performing")</f>
        <v>Performing</v>
      </c>
      <c r="Y173" t="s">
        <v>47</v>
      </c>
      <c r="Z173">
        <v>0</v>
      </c>
      <c r="AA173">
        <v>0</v>
      </c>
      <c r="AB173">
        <v>1</v>
      </c>
      <c r="AD173">
        <f>IF(Raw_Data[[#This Row],[rasio]]&lt;0.2,1,IF(Raw_Data[[#This Row],[rasio]]&lt;0.3,2,IF(Raw_Data[[#This Row],[rasio]]&lt;0.4,3,4)))</f>
        <v>4</v>
      </c>
      <c r="AE173">
        <f>IF(Raw_Data[[#This Row],[kategori_dp]]="High",1,IF(Raw_Data[[#This Row],[kategori_dp]]="Medium",2,3))</f>
        <v>2</v>
      </c>
      <c r="AF173">
        <f>IF(Raw_Data[[#This Row],[tenor_bulan]]&lt;=24,1,IF(Raw_Data[[#This Row],[tenor_bulan]]&lt;=36,2,IF(Raw_Data[[#This Row],[tenor_bulan]]&lt;=48,3,4)))</f>
        <v>1</v>
      </c>
      <c r="AG173">
        <f>IF(Raw_Data[[#This Row],[jumlah_kali_telat]]=0,0,IF(Raw_Data[[#This Row],[jumlah_kali_telat]]&lt;=2,2,4))</f>
        <v>0</v>
      </c>
      <c r="AH173">
        <f>Raw_Data[[#This Row],[Skor_Rasio]]+Raw_Data[[#This Row],[Skor_DP]]+Raw_Data[[#This Row],[Skor_Tenor]]+Raw_Data[[#This Row],[Skor_Telat]]</f>
        <v>7</v>
      </c>
      <c r="AI173" t="str">
        <f>IF(Raw_Data[[#This Row],[Risk_Score]]&lt;=6,"Low Risk",IF(Raw_Data[[#This Row],[Risk_Score]]&lt;=8,"Medium Risk","High Risk"))</f>
        <v>Medium Risk</v>
      </c>
      <c r="AJ173">
        <f ca="1">IFERROR(DATEDIF(Raw_Data[[#This Row],[tanggal_pengajuan]],TODAY(),"m"),"N/A")</f>
        <v>8</v>
      </c>
      <c r="AK173" t="str">
        <f ca="1">IF(ISNUMBER(Raw_Data[[#This Row],[MOB]]),IF(Raw_Data[[#This Row],[MOB]]&lt;6,"0-5 bulan",IF(Raw_Data[[#This Row],[MOB]]&lt;12,"6-11 bulan",IF(Raw_Data[[#This Row],[MOB]]&lt;24,"12-23 bulan","24+ bulan"))),"N/A")</f>
        <v>6-11 bulan</v>
      </c>
    </row>
    <row r="174" spans="1:37" ht="14.25" customHeight="1" x14ac:dyDescent="0.45">
      <c r="A174" t="s">
        <v>609</v>
      </c>
      <c r="B174" s="64">
        <v>46033</v>
      </c>
      <c r="C174" s="1" t="str">
        <f t="shared" si="2"/>
        <v>January</v>
      </c>
      <c r="D174" t="s">
        <v>610</v>
      </c>
      <c r="E174" t="s">
        <v>611</v>
      </c>
      <c r="F174">
        <v>23</v>
      </c>
      <c r="G174" t="s">
        <v>40</v>
      </c>
      <c r="H174" t="s">
        <v>152</v>
      </c>
      <c r="I174" s="2">
        <v>2942000</v>
      </c>
      <c r="J174" s="3">
        <f>Raw_Data[[#This Row],[cicilan_per_bulan]]/Raw_Data[[#This Row],[penghasilan_bulanan]]</f>
        <v>0.58820530251529568</v>
      </c>
      <c r="K174" t="s">
        <v>145</v>
      </c>
      <c r="L174" t="s">
        <v>146</v>
      </c>
      <c r="M174" t="s">
        <v>55</v>
      </c>
      <c r="N174" t="s">
        <v>65</v>
      </c>
      <c r="O174" t="s">
        <v>46</v>
      </c>
      <c r="P174" s="2">
        <v>28427000</v>
      </c>
      <c r="Q174" s="2">
        <v>2843000</v>
      </c>
      <c r="R174" t="str">
        <f>IF(Raw_Data[[#This Row],[persen_dp]]&lt;15%,"Low",IF(Raw_Data[[#This Row],[persen_dp]]&gt;25%,"High","Medium"))</f>
        <v>Low</v>
      </c>
      <c r="S174" s="3">
        <v>0.1</v>
      </c>
      <c r="T174">
        <v>18</v>
      </c>
      <c r="U174">
        <v>0.14499999999999999</v>
      </c>
      <c r="V174" s="2">
        <v>1730500</v>
      </c>
      <c r="W174" s="2">
        <v>31148000</v>
      </c>
      <c r="X174" t="str">
        <f>IF(OR(Raw_Data[[#This Row],[status_pembayaran]]="Macet",Raw_Data[[#This Row],[status_pembayaran]]="Kurang Lancar"),"Non Performing Loan","Performing")</f>
        <v>Performing</v>
      </c>
      <c r="Y174" t="s">
        <v>47</v>
      </c>
      <c r="Z174">
        <v>0</v>
      </c>
      <c r="AA174">
        <v>0</v>
      </c>
      <c r="AB174">
        <v>1</v>
      </c>
      <c r="AD174">
        <f>IF(Raw_Data[[#This Row],[rasio]]&lt;0.2,1,IF(Raw_Data[[#This Row],[rasio]]&lt;0.3,2,IF(Raw_Data[[#This Row],[rasio]]&lt;0.4,3,4)))</f>
        <v>4</v>
      </c>
      <c r="AE174">
        <f>IF(Raw_Data[[#This Row],[kategori_dp]]="High",1,IF(Raw_Data[[#This Row],[kategori_dp]]="Medium",2,3))</f>
        <v>3</v>
      </c>
      <c r="AF174">
        <f>IF(Raw_Data[[#This Row],[tenor_bulan]]&lt;=24,1,IF(Raw_Data[[#This Row],[tenor_bulan]]&lt;=36,2,IF(Raw_Data[[#This Row],[tenor_bulan]]&lt;=48,3,4)))</f>
        <v>1</v>
      </c>
      <c r="AG174">
        <f>IF(Raw_Data[[#This Row],[jumlah_kali_telat]]=0,0,IF(Raw_Data[[#This Row],[jumlah_kali_telat]]&lt;=2,2,4))</f>
        <v>0</v>
      </c>
      <c r="AH174">
        <f>Raw_Data[[#This Row],[Skor_Rasio]]+Raw_Data[[#This Row],[Skor_DP]]+Raw_Data[[#This Row],[Skor_Tenor]]+Raw_Data[[#This Row],[Skor_Telat]]</f>
        <v>8</v>
      </c>
      <c r="AI174" t="str">
        <f>IF(Raw_Data[[#This Row],[Risk_Score]]&lt;=6,"Low Risk",IF(Raw_Data[[#This Row],[Risk_Score]]&lt;=8,"Medium Risk","High Risk"))</f>
        <v>Medium Risk</v>
      </c>
      <c r="AJ174">
        <f ca="1">IFERROR(DATEDIF(Raw_Data[[#This Row],[tanggal_pengajuan]],TODAY(),"m"),"N/A")</f>
        <v>9</v>
      </c>
      <c r="AK174" t="str">
        <f ca="1">IF(ISNUMBER(Raw_Data[[#This Row],[MOB]]),IF(Raw_Data[[#This Row],[MOB]]&lt;6,"0-5 bulan",IF(Raw_Data[[#This Row],[MOB]]&lt;12,"6-11 bulan",IF(Raw_Data[[#This Row],[MOB]]&lt;24,"12-23 bulan","24+ bulan"))),"N/A")</f>
        <v>6-11 bulan</v>
      </c>
    </row>
    <row r="175" spans="1:37" ht="14.25" customHeight="1" x14ac:dyDescent="0.45">
      <c r="A175" t="s">
        <v>612</v>
      </c>
      <c r="B175" s="64">
        <v>46079</v>
      </c>
      <c r="C175" s="1" t="str">
        <f t="shared" si="2"/>
        <v>February</v>
      </c>
      <c r="D175" t="s">
        <v>613</v>
      </c>
      <c r="E175" t="s">
        <v>614</v>
      </c>
      <c r="F175">
        <v>58</v>
      </c>
      <c r="G175" t="s">
        <v>51</v>
      </c>
      <c r="H175" t="s">
        <v>62</v>
      </c>
      <c r="I175" s="2">
        <v>2079000</v>
      </c>
      <c r="J175" s="3">
        <f>Raw_Data[[#This Row],[cicilan_per_bulan]]/Raw_Data[[#This Row],[penghasilan_bulanan]]</f>
        <v>0.2955747955747956</v>
      </c>
      <c r="K175" t="s">
        <v>114</v>
      </c>
      <c r="L175" t="s">
        <v>115</v>
      </c>
      <c r="M175" t="s">
        <v>72</v>
      </c>
      <c r="N175" t="s">
        <v>97</v>
      </c>
      <c r="O175" t="s">
        <v>57</v>
      </c>
      <c r="P175" s="2">
        <v>16332000</v>
      </c>
      <c r="Q175" s="2">
        <v>4900000</v>
      </c>
      <c r="R175" t="str">
        <f>IF(Raw_Data[[#This Row],[persen_dp]]&lt;15%,"Low",IF(Raw_Data[[#This Row],[persen_dp]]&gt;25%,"High","Medium"))</f>
        <v>High</v>
      </c>
      <c r="S175" s="3">
        <v>0.3</v>
      </c>
      <c r="T175">
        <v>24</v>
      </c>
      <c r="U175">
        <v>0.14499999999999999</v>
      </c>
      <c r="V175" s="2">
        <v>614500</v>
      </c>
      <c r="W175" s="2">
        <v>14747000</v>
      </c>
      <c r="X175" t="str">
        <f>IF(OR(Raw_Data[[#This Row],[status_pembayaran]]="Macet",Raw_Data[[#This Row],[status_pembayaran]]="Kurang Lancar"),"Non Performing Loan","Performing")</f>
        <v>Performing</v>
      </c>
      <c r="Y175" t="s">
        <v>47</v>
      </c>
      <c r="Z175">
        <v>0</v>
      </c>
      <c r="AA175">
        <v>0</v>
      </c>
      <c r="AB175">
        <v>1</v>
      </c>
      <c r="AD175">
        <f>IF(Raw_Data[[#This Row],[rasio]]&lt;0.2,1,IF(Raw_Data[[#This Row],[rasio]]&lt;0.3,2,IF(Raw_Data[[#This Row],[rasio]]&lt;0.4,3,4)))</f>
        <v>2</v>
      </c>
      <c r="AE175">
        <f>IF(Raw_Data[[#This Row],[kategori_dp]]="High",1,IF(Raw_Data[[#This Row],[kategori_dp]]="Medium",2,3))</f>
        <v>1</v>
      </c>
      <c r="AF175">
        <f>IF(Raw_Data[[#This Row],[tenor_bulan]]&lt;=24,1,IF(Raw_Data[[#This Row],[tenor_bulan]]&lt;=36,2,IF(Raw_Data[[#This Row],[tenor_bulan]]&lt;=48,3,4)))</f>
        <v>1</v>
      </c>
      <c r="AG175">
        <f>IF(Raw_Data[[#This Row],[jumlah_kali_telat]]=0,0,IF(Raw_Data[[#This Row],[jumlah_kali_telat]]&lt;=2,2,4))</f>
        <v>0</v>
      </c>
      <c r="AH175">
        <f>Raw_Data[[#This Row],[Skor_Rasio]]+Raw_Data[[#This Row],[Skor_DP]]+Raw_Data[[#This Row],[Skor_Tenor]]+Raw_Data[[#This Row],[Skor_Telat]]</f>
        <v>4</v>
      </c>
      <c r="AI175" t="str">
        <f>IF(Raw_Data[[#This Row],[Risk_Score]]&lt;=6,"Low Risk",IF(Raw_Data[[#This Row],[Risk_Score]]&lt;=8,"Medium Risk","High Risk"))</f>
        <v>Low Risk</v>
      </c>
      <c r="AJ175">
        <f ca="1">IFERROR(DATEDIF(Raw_Data[[#This Row],[tanggal_pengajuan]],TODAY(),"m"),"N/A")</f>
        <v>7</v>
      </c>
      <c r="AK175" t="str">
        <f ca="1">IF(ISNUMBER(Raw_Data[[#This Row],[MOB]]),IF(Raw_Data[[#This Row],[MOB]]&lt;6,"0-5 bulan",IF(Raw_Data[[#This Row],[MOB]]&lt;12,"6-11 bulan",IF(Raw_Data[[#This Row],[MOB]]&lt;24,"12-23 bulan","24+ bulan"))),"N/A")</f>
        <v>6-11 bulan</v>
      </c>
    </row>
    <row r="176" spans="1:37" ht="14.25" customHeight="1" x14ac:dyDescent="0.45">
      <c r="A176" t="s">
        <v>615</v>
      </c>
      <c r="B176" s="64">
        <v>46126</v>
      </c>
      <c r="C176" s="1" t="str">
        <f t="shared" si="2"/>
        <v>April</v>
      </c>
      <c r="D176" t="s">
        <v>616</v>
      </c>
      <c r="E176" t="s">
        <v>617</v>
      </c>
      <c r="F176">
        <v>42</v>
      </c>
      <c r="G176" t="s">
        <v>40</v>
      </c>
      <c r="H176" t="s">
        <v>41</v>
      </c>
      <c r="I176" s="2">
        <v>6295000</v>
      </c>
      <c r="J176" s="3">
        <f>Raw_Data[[#This Row],[cicilan_per_bulan]]/Raw_Data[[#This Row],[penghasilan_bulanan]]</f>
        <v>0.18447974583002383</v>
      </c>
      <c r="K176" t="s">
        <v>114</v>
      </c>
      <c r="L176" t="s">
        <v>115</v>
      </c>
      <c r="M176" t="s">
        <v>55</v>
      </c>
      <c r="N176" t="s">
        <v>147</v>
      </c>
      <c r="O176" t="s">
        <v>148</v>
      </c>
      <c r="P176" s="2">
        <v>30865000</v>
      </c>
      <c r="Q176" s="2">
        <v>9259000</v>
      </c>
      <c r="R176" t="str">
        <f>IF(Raw_Data[[#This Row],[persen_dp]]&lt;15%,"Low",IF(Raw_Data[[#This Row],[persen_dp]]&gt;25%,"High","Medium"))</f>
        <v>High</v>
      </c>
      <c r="S176" s="3">
        <v>0.3</v>
      </c>
      <c r="T176">
        <v>24</v>
      </c>
      <c r="U176">
        <v>0.14499999999999999</v>
      </c>
      <c r="V176" s="2">
        <v>1161300</v>
      </c>
      <c r="W176" s="2">
        <v>27871000</v>
      </c>
      <c r="X176" t="str">
        <f>IF(OR(Raw_Data[[#This Row],[status_pembayaran]]="Macet",Raw_Data[[#This Row],[status_pembayaran]]="Kurang Lancar"),"Non Performing Loan","Performing")</f>
        <v>Performing</v>
      </c>
      <c r="Y176" t="s">
        <v>47</v>
      </c>
      <c r="Z176">
        <v>0</v>
      </c>
      <c r="AA176">
        <v>0</v>
      </c>
      <c r="AB176">
        <v>1</v>
      </c>
      <c r="AD176">
        <f>IF(Raw_Data[[#This Row],[rasio]]&lt;0.2,1,IF(Raw_Data[[#This Row],[rasio]]&lt;0.3,2,IF(Raw_Data[[#This Row],[rasio]]&lt;0.4,3,4)))</f>
        <v>1</v>
      </c>
      <c r="AE176">
        <f>IF(Raw_Data[[#This Row],[kategori_dp]]="High",1,IF(Raw_Data[[#This Row],[kategori_dp]]="Medium",2,3))</f>
        <v>1</v>
      </c>
      <c r="AF176">
        <f>IF(Raw_Data[[#This Row],[tenor_bulan]]&lt;=24,1,IF(Raw_Data[[#This Row],[tenor_bulan]]&lt;=36,2,IF(Raw_Data[[#This Row],[tenor_bulan]]&lt;=48,3,4)))</f>
        <v>1</v>
      </c>
      <c r="AG176">
        <f>IF(Raw_Data[[#This Row],[jumlah_kali_telat]]=0,0,IF(Raw_Data[[#This Row],[jumlah_kali_telat]]&lt;=2,2,4))</f>
        <v>0</v>
      </c>
      <c r="AH176">
        <f>Raw_Data[[#This Row],[Skor_Rasio]]+Raw_Data[[#This Row],[Skor_DP]]+Raw_Data[[#This Row],[Skor_Tenor]]+Raw_Data[[#This Row],[Skor_Telat]]</f>
        <v>3</v>
      </c>
      <c r="AI176" t="str">
        <f>IF(Raw_Data[[#This Row],[Risk_Score]]&lt;=6,"Low Risk",IF(Raw_Data[[#This Row],[Risk_Score]]&lt;=8,"Medium Risk","High Risk"))</f>
        <v>Low Risk</v>
      </c>
      <c r="AJ176">
        <f ca="1">IFERROR(DATEDIF(Raw_Data[[#This Row],[tanggal_pengajuan]],TODAY(),"m"),"N/A")</f>
        <v>6</v>
      </c>
      <c r="AK176" t="str">
        <f ca="1">IF(ISNUMBER(Raw_Data[[#This Row],[MOB]]),IF(Raw_Data[[#This Row],[MOB]]&lt;6,"0-5 bulan",IF(Raw_Data[[#This Row],[MOB]]&lt;12,"6-11 bulan",IF(Raw_Data[[#This Row],[MOB]]&lt;24,"12-23 bulan","24+ bulan"))),"N/A")</f>
        <v>6-11 bulan</v>
      </c>
    </row>
    <row r="177" spans="1:37" ht="14.25" customHeight="1" x14ac:dyDescent="0.45">
      <c r="A177" t="s">
        <v>618</v>
      </c>
      <c r="B177" s="64">
        <v>46182</v>
      </c>
      <c r="C177" s="1" t="str">
        <f t="shared" si="2"/>
        <v>June</v>
      </c>
      <c r="D177" t="s">
        <v>619</v>
      </c>
      <c r="E177" t="s">
        <v>620</v>
      </c>
      <c r="F177">
        <v>47</v>
      </c>
      <c r="G177" t="s">
        <v>51</v>
      </c>
      <c r="H177" t="s">
        <v>41</v>
      </c>
      <c r="I177" s="2">
        <v>7021000</v>
      </c>
      <c r="J177" s="3">
        <f>Raw_Data[[#This Row],[cicilan_per_bulan]]/Raw_Data[[#This Row],[penghasilan_bulanan]]</f>
        <v>6.2213359920239283E-2</v>
      </c>
      <c r="K177" t="s">
        <v>42</v>
      </c>
      <c r="L177" t="s">
        <v>43</v>
      </c>
      <c r="M177" t="s">
        <v>72</v>
      </c>
      <c r="N177" t="s">
        <v>97</v>
      </c>
      <c r="O177" t="s">
        <v>57</v>
      </c>
      <c r="P177" s="2">
        <v>16860000</v>
      </c>
      <c r="Q177" s="2">
        <v>5901000</v>
      </c>
      <c r="R177" t="str">
        <f>IF(Raw_Data[[#This Row],[persen_dp]]&lt;15%,"Low",IF(Raw_Data[[#This Row],[persen_dp]]&gt;25%,"High","Medium"))</f>
        <v>High</v>
      </c>
      <c r="S177" s="3">
        <v>0.35</v>
      </c>
      <c r="T177">
        <v>36</v>
      </c>
      <c r="U177">
        <v>0.14499999999999999</v>
      </c>
      <c r="V177" s="2">
        <v>436800</v>
      </c>
      <c r="W177" s="2">
        <v>15727000</v>
      </c>
      <c r="X177" t="str">
        <f>IF(OR(Raw_Data[[#This Row],[status_pembayaran]]="Macet",Raw_Data[[#This Row],[status_pembayaran]]="Kurang Lancar"),"Non Performing Loan","Performing")</f>
        <v>Performing</v>
      </c>
      <c r="Y177" t="s">
        <v>47</v>
      </c>
      <c r="Z177">
        <v>0</v>
      </c>
      <c r="AA177">
        <v>0</v>
      </c>
      <c r="AB177">
        <v>1</v>
      </c>
      <c r="AC177" t="s">
        <v>104</v>
      </c>
      <c r="AD177">
        <f>IF(Raw_Data[[#This Row],[rasio]]&lt;0.2,1,IF(Raw_Data[[#This Row],[rasio]]&lt;0.3,2,IF(Raw_Data[[#This Row],[rasio]]&lt;0.4,3,4)))</f>
        <v>1</v>
      </c>
      <c r="AE177">
        <f>IF(Raw_Data[[#This Row],[kategori_dp]]="High",1,IF(Raw_Data[[#This Row],[kategori_dp]]="Medium",2,3))</f>
        <v>1</v>
      </c>
      <c r="AF177">
        <f>IF(Raw_Data[[#This Row],[tenor_bulan]]&lt;=24,1,IF(Raw_Data[[#This Row],[tenor_bulan]]&lt;=36,2,IF(Raw_Data[[#This Row],[tenor_bulan]]&lt;=48,3,4)))</f>
        <v>2</v>
      </c>
      <c r="AG177">
        <f>IF(Raw_Data[[#This Row],[jumlah_kali_telat]]=0,0,IF(Raw_Data[[#This Row],[jumlah_kali_telat]]&lt;=2,2,4))</f>
        <v>0</v>
      </c>
      <c r="AH177">
        <f>Raw_Data[[#This Row],[Skor_Rasio]]+Raw_Data[[#This Row],[Skor_DP]]+Raw_Data[[#This Row],[Skor_Tenor]]+Raw_Data[[#This Row],[Skor_Telat]]</f>
        <v>4</v>
      </c>
      <c r="AI177" t="str">
        <f>IF(Raw_Data[[#This Row],[Risk_Score]]&lt;=6,"Low Risk",IF(Raw_Data[[#This Row],[Risk_Score]]&lt;=8,"Medium Risk","High Risk"))</f>
        <v>Low Risk</v>
      </c>
      <c r="AJ177">
        <f ca="1">IFERROR(DATEDIF(Raw_Data[[#This Row],[tanggal_pengajuan]],TODAY(),"m"),"N/A")</f>
        <v>4</v>
      </c>
      <c r="AK177" t="str">
        <f ca="1">IF(ISNUMBER(Raw_Data[[#This Row],[MOB]]),IF(Raw_Data[[#This Row],[MOB]]&lt;6,"0-5 bulan",IF(Raw_Data[[#This Row],[MOB]]&lt;12,"6-11 bulan",IF(Raw_Data[[#This Row],[MOB]]&lt;24,"12-23 bulan","24+ bulan"))),"N/A")</f>
        <v>0-5 bulan</v>
      </c>
    </row>
    <row r="178" spans="1:37" ht="14.25" customHeight="1" x14ac:dyDescent="0.45">
      <c r="A178" t="s">
        <v>621</v>
      </c>
      <c r="B178" s="64">
        <v>46188</v>
      </c>
      <c r="C178" s="1" t="str">
        <f t="shared" si="2"/>
        <v>June</v>
      </c>
      <c r="D178" t="s">
        <v>445</v>
      </c>
      <c r="E178" t="s">
        <v>622</v>
      </c>
      <c r="F178">
        <v>42</v>
      </c>
      <c r="G178" t="s">
        <v>51</v>
      </c>
      <c r="H178" t="s">
        <v>108</v>
      </c>
      <c r="I178" s="2">
        <v>5121000</v>
      </c>
      <c r="J178" s="3">
        <f>Raw_Data[[#This Row],[cicilan_per_bulan]]/Raw_Data[[#This Row],[penghasilan_bulanan]]</f>
        <v>0.1348564733450498</v>
      </c>
      <c r="K178" t="s">
        <v>177</v>
      </c>
      <c r="L178" t="s">
        <v>154</v>
      </c>
      <c r="M178" t="s">
        <v>44</v>
      </c>
      <c r="N178" t="s">
        <v>163</v>
      </c>
      <c r="O178" t="s">
        <v>46</v>
      </c>
      <c r="P178" s="2">
        <v>28873000</v>
      </c>
      <c r="Q178" s="2">
        <v>11549000</v>
      </c>
      <c r="R178" t="str">
        <f>IF(Raw_Data[[#This Row],[persen_dp]]&lt;15%,"Low",IF(Raw_Data[[#This Row],[persen_dp]]&gt;25%,"High","Medium"))</f>
        <v>High</v>
      </c>
      <c r="S178" s="3">
        <v>0.4</v>
      </c>
      <c r="T178">
        <v>36</v>
      </c>
      <c r="U178">
        <v>0.14499999999999999</v>
      </c>
      <c r="V178" s="2">
        <v>690600</v>
      </c>
      <c r="W178" s="2">
        <v>24860000</v>
      </c>
      <c r="X178" t="str">
        <f>IF(OR(Raw_Data[[#This Row],[status_pembayaran]]="Macet",Raw_Data[[#This Row],[status_pembayaran]]="Kurang Lancar"),"Non Performing Loan","Performing")</f>
        <v>Performing</v>
      </c>
      <c r="Y178" t="s">
        <v>47</v>
      </c>
      <c r="Z178">
        <v>0</v>
      </c>
      <c r="AA178">
        <v>0</v>
      </c>
      <c r="AB178">
        <v>1</v>
      </c>
      <c r="AD178">
        <f>IF(Raw_Data[[#This Row],[rasio]]&lt;0.2,1,IF(Raw_Data[[#This Row],[rasio]]&lt;0.3,2,IF(Raw_Data[[#This Row],[rasio]]&lt;0.4,3,4)))</f>
        <v>1</v>
      </c>
      <c r="AE178">
        <f>IF(Raw_Data[[#This Row],[kategori_dp]]="High",1,IF(Raw_Data[[#This Row],[kategori_dp]]="Medium",2,3))</f>
        <v>1</v>
      </c>
      <c r="AF178">
        <f>IF(Raw_Data[[#This Row],[tenor_bulan]]&lt;=24,1,IF(Raw_Data[[#This Row],[tenor_bulan]]&lt;=36,2,IF(Raw_Data[[#This Row],[tenor_bulan]]&lt;=48,3,4)))</f>
        <v>2</v>
      </c>
      <c r="AG178">
        <f>IF(Raw_Data[[#This Row],[jumlah_kali_telat]]=0,0,IF(Raw_Data[[#This Row],[jumlah_kali_telat]]&lt;=2,2,4))</f>
        <v>0</v>
      </c>
      <c r="AH178">
        <f>Raw_Data[[#This Row],[Skor_Rasio]]+Raw_Data[[#This Row],[Skor_DP]]+Raw_Data[[#This Row],[Skor_Tenor]]+Raw_Data[[#This Row],[Skor_Telat]]</f>
        <v>4</v>
      </c>
      <c r="AI178" t="str">
        <f>IF(Raw_Data[[#This Row],[Risk_Score]]&lt;=6,"Low Risk",IF(Raw_Data[[#This Row],[Risk_Score]]&lt;=8,"Medium Risk","High Risk"))</f>
        <v>Low Risk</v>
      </c>
      <c r="AJ178">
        <f ca="1">IFERROR(DATEDIF(Raw_Data[[#This Row],[tanggal_pengajuan]],TODAY(),"m"),"N/A")</f>
        <v>4</v>
      </c>
      <c r="AK178" t="str">
        <f ca="1">IF(ISNUMBER(Raw_Data[[#This Row],[MOB]]),IF(Raw_Data[[#This Row],[MOB]]&lt;6,"0-5 bulan",IF(Raw_Data[[#This Row],[MOB]]&lt;12,"6-11 bulan",IF(Raw_Data[[#This Row],[MOB]]&lt;24,"12-23 bulan","24+ bulan"))),"N/A")</f>
        <v>0-5 bulan</v>
      </c>
    </row>
    <row r="179" spans="1:37" ht="14.25" customHeight="1" x14ac:dyDescent="0.45">
      <c r="A179" t="s">
        <v>623</v>
      </c>
      <c r="B179" s="64">
        <v>46123</v>
      </c>
      <c r="C179" s="1" t="str">
        <f t="shared" si="2"/>
        <v>April</v>
      </c>
      <c r="D179" t="s">
        <v>76</v>
      </c>
      <c r="E179" t="s">
        <v>624</v>
      </c>
      <c r="F179">
        <v>42</v>
      </c>
      <c r="G179" t="s">
        <v>40</v>
      </c>
      <c r="H179" t="s">
        <v>41</v>
      </c>
      <c r="I179" s="2">
        <v>6510000</v>
      </c>
      <c r="J179" s="3">
        <f>Raw_Data[[#This Row],[cicilan_per_bulan]]/Raw_Data[[#This Row],[penghasilan_bulanan]]</f>
        <v>0.10078341013824885</v>
      </c>
      <c r="K179" t="s">
        <v>145</v>
      </c>
      <c r="L179" t="s">
        <v>146</v>
      </c>
      <c r="M179" t="s">
        <v>44</v>
      </c>
      <c r="N179" t="s">
        <v>158</v>
      </c>
      <c r="O179" t="s">
        <v>159</v>
      </c>
      <c r="P179" s="2">
        <v>30665000</v>
      </c>
      <c r="Q179" s="2">
        <v>10733000</v>
      </c>
      <c r="R179" t="str">
        <f>IF(Raw_Data[[#This Row],[persen_dp]]&lt;15%,"Low",IF(Raw_Data[[#This Row],[persen_dp]]&gt;25%,"High","Medium"))</f>
        <v>High</v>
      </c>
      <c r="S179" s="3">
        <v>0.35</v>
      </c>
      <c r="T179">
        <v>48</v>
      </c>
      <c r="U179">
        <v>0.14499999999999999</v>
      </c>
      <c r="V179" s="2">
        <v>656100</v>
      </c>
      <c r="W179" s="2">
        <v>31493000</v>
      </c>
      <c r="X179" t="str">
        <f>IF(OR(Raw_Data[[#This Row],[status_pembayaran]]="Macet",Raw_Data[[#This Row],[status_pembayaran]]="Kurang Lancar"),"Non Performing Loan","Performing")</f>
        <v>Performing</v>
      </c>
      <c r="Y179" t="s">
        <v>47</v>
      </c>
      <c r="Z179">
        <v>0</v>
      </c>
      <c r="AA179">
        <v>0</v>
      </c>
      <c r="AB179">
        <v>1</v>
      </c>
      <c r="AC179" t="s">
        <v>58</v>
      </c>
      <c r="AD179">
        <f>IF(Raw_Data[[#This Row],[rasio]]&lt;0.2,1,IF(Raw_Data[[#This Row],[rasio]]&lt;0.3,2,IF(Raw_Data[[#This Row],[rasio]]&lt;0.4,3,4)))</f>
        <v>1</v>
      </c>
      <c r="AE179">
        <f>IF(Raw_Data[[#This Row],[kategori_dp]]="High",1,IF(Raw_Data[[#This Row],[kategori_dp]]="Medium",2,3))</f>
        <v>1</v>
      </c>
      <c r="AF179">
        <f>IF(Raw_Data[[#This Row],[tenor_bulan]]&lt;=24,1,IF(Raw_Data[[#This Row],[tenor_bulan]]&lt;=36,2,IF(Raw_Data[[#This Row],[tenor_bulan]]&lt;=48,3,4)))</f>
        <v>3</v>
      </c>
      <c r="AG179">
        <f>IF(Raw_Data[[#This Row],[jumlah_kali_telat]]=0,0,IF(Raw_Data[[#This Row],[jumlah_kali_telat]]&lt;=2,2,4))</f>
        <v>0</v>
      </c>
      <c r="AH179">
        <f>Raw_Data[[#This Row],[Skor_Rasio]]+Raw_Data[[#This Row],[Skor_DP]]+Raw_Data[[#This Row],[Skor_Tenor]]+Raw_Data[[#This Row],[Skor_Telat]]</f>
        <v>5</v>
      </c>
      <c r="AI179" t="str">
        <f>IF(Raw_Data[[#This Row],[Risk_Score]]&lt;=6,"Low Risk",IF(Raw_Data[[#This Row],[Risk_Score]]&lt;=8,"Medium Risk","High Risk"))</f>
        <v>Low Risk</v>
      </c>
      <c r="AJ179">
        <f ca="1">IFERROR(DATEDIF(Raw_Data[[#This Row],[tanggal_pengajuan]],TODAY(),"m"),"N/A")</f>
        <v>6</v>
      </c>
      <c r="AK179" t="str">
        <f ca="1">IF(ISNUMBER(Raw_Data[[#This Row],[MOB]]),IF(Raw_Data[[#This Row],[MOB]]&lt;6,"0-5 bulan",IF(Raw_Data[[#This Row],[MOB]]&lt;12,"6-11 bulan",IF(Raw_Data[[#This Row],[MOB]]&lt;24,"12-23 bulan","24+ bulan"))),"N/A")</f>
        <v>6-11 bulan</v>
      </c>
    </row>
    <row r="180" spans="1:37" ht="14.25" customHeight="1" x14ac:dyDescent="0.45">
      <c r="A180" t="s">
        <v>625</v>
      </c>
      <c r="B180" s="64">
        <v>46033</v>
      </c>
      <c r="C180" s="1" t="str">
        <f t="shared" ref="C180:C243" si="3">TEXT(B180,"mmmm")</f>
        <v>January</v>
      </c>
      <c r="D180" t="s">
        <v>626</v>
      </c>
      <c r="E180" t="s">
        <v>627</v>
      </c>
      <c r="F180">
        <v>34</v>
      </c>
      <c r="G180" t="s">
        <v>40</v>
      </c>
      <c r="H180" t="s">
        <v>101</v>
      </c>
      <c r="I180" s="2">
        <v>4543000</v>
      </c>
      <c r="J180" s="3">
        <f>Raw_Data[[#This Row],[cicilan_per_bulan]]/Raw_Data[[#This Row],[penghasilan_bulanan]]</f>
        <v>0.27105436935945409</v>
      </c>
      <c r="K180" t="s">
        <v>127</v>
      </c>
      <c r="L180" t="s">
        <v>128</v>
      </c>
      <c r="M180" t="s">
        <v>44</v>
      </c>
      <c r="N180" t="s">
        <v>163</v>
      </c>
      <c r="O180" t="s">
        <v>46</v>
      </c>
      <c r="P180" s="2">
        <v>30547000</v>
      </c>
      <c r="Q180" s="2">
        <v>7637000</v>
      </c>
      <c r="R180" t="str">
        <f>IF(Raw_Data[[#This Row],[persen_dp]]&lt;15%,"Low",IF(Raw_Data[[#This Row],[persen_dp]]&gt;25%,"High","Medium"))</f>
        <v>Medium</v>
      </c>
      <c r="S180" s="3">
        <v>0.25</v>
      </c>
      <c r="T180">
        <v>24</v>
      </c>
      <c r="U180">
        <v>0.14499999999999999</v>
      </c>
      <c r="V180" s="2">
        <v>1231400</v>
      </c>
      <c r="W180" s="2">
        <v>29554000</v>
      </c>
      <c r="X180" t="str">
        <f>IF(OR(Raw_Data[[#This Row],[status_pembayaran]]="Macet",Raw_Data[[#This Row],[status_pembayaran]]="Kurang Lancar"),"Non Performing Loan","Performing")</f>
        <v>Performing</v>
      </c>
      <c r="Y180" t="s">
        <v>47</v>
      </c>
      <c r="Z180">
        <v>0</v>
      </c>
      <c r="AA180">
        <v>0</v>
      </c>
      <c r="AB180">
        <v>1</v>
      </c>
      <c r="AC180" t="s">
        <v>66</v>
      </c>
      <c r="AD180">
        <f>IF(Raw_Data[[#This Row],[rasio]]&lt;0.2,1,IF(Raw_Data[[#This Row],[rasio]]&lt;0.3,2,IF(Raw_Data[[#This Row],[rasio]]&lt;0.4,3,4)))</f>
        <v>2</v>
      </c>
      <c r="AE180">
        <f>IF(Raw_Data[[#This Row],[kategori_dp]]="High",1,IF(Raw_Data[[#This Row],[kategori_dp]]="Medium",2,3))</f>
        <v>2</v>
      </c>
      <c r="AF180">
        <f>IF(Raw_Data[[#This Row],[tenor_bulan]]&lt;=24,1,IF(Raw_Data[[#This Row],[tenor_bulan]]&lt;=36,2,IF(Raw_Data[[#This Row],[tenor_bulan]]&lt;=48,3,4)))</f>
        <v>1</v>
      </c>
      <c r="AG180">
        <f>IF(Raw_Data[[#This Row],[jumlah_kali_telat]]=0,0,IF(Raw_Data[[#This Row],[jumlah_kali_telat]]&lt;=2,2,4))</f>
        <v>0</v>
      </c>
      <c r="AH180">
        <f>Raw_Data[[#This Row],[Skor_Rasio]]+Raw_Data[[#This Row],[Skor_DP]]+Raw_Data[[#This Row],[Skor_Tenor]]+Raw_Data[[#This Row],[Skor_Telat]]</f>
        <v>5</v>
      </c>
      <c r="AI180" t="str">
        <f>IF(Raw_Data[[#This Row],[Risk_Score]]&lt;=6,"Low Risk",IF(Raw_Data[[#This Row],[Risk_Score]]&lt;=8,"Medium Risk","High Risk"))</f>
        <v>Low Risk</v>
      </c>
      <c r="AJ180">
        <f ca="1">IFERROR(DATEDIF(Raw_Data[[#This Row],[tanggal_pengajuan]],TODAY(),"m"),"N/A")</f>
        <v>9</v>
      </c>
      <c r="AK180" t="str">
        <f ca="1">IF(ISNUMBER(Raw_Data[[#This Row],[MOB]]),IF(Raw_Data[[#This Row],[MOB]]&lt;6,"0-5 bulan",IF(Raw_Data[[#This Row],[MOB]]&lt;12,"6-11 bulan",IF(Raw_Data[[#This Row],[MOB]]&lt;24,"12-23 bulan","24+ bulan"))),"N/A")</f>
        <v>6-11 bulan</v>
      </c>
    </row>
    <row r="181" spans="1:37" ht="14.25" customHeight="1" x14ac:dyDescent="0.45">
      <c r="A181" t="s">
        <v>628</v>
      </c>
      <c r="B181" s="64">
        <v>46042</v>
      </c>
      <c r="C181" s="1" t="str">
        <f t="shared" si="3"/>
        <v>January</v>
      </c>
      <c r="D181" t="s">
        <v>629</v>
      </c>
      <c r="E181" t="s">
        <v>630</v>
      </c>
      <c r="F181">
        <v>52</v>
      </c>
      <c r="G181" t="s">
        <v>51</v>
      </c>
      <c r="H181" t="s">
        <v>62</v>
      </c>
      <c r="I181" s="2">
        <v>2574000</v>
      </c>
      <c r="J181" s="3">
        <f>Raw_Data[[#This Row],[cicilan_per_bulan]]/Raw_Data[[#This Row],[penghasilan_bulanan]]</f>
        <v>0.19467754467754467</v>
      </c>
      <c r="K181" t="s">
        <v>70</v>
      </c>
      <c r="L181" t="s">
        <v>71</v>
      </c>
      <c r="M181" t="s">
        <v>44</v>
      </c>
      <c r="N181" t="s">
        <v>129</v>
      </c>
      <c r="O181" t="s">
        <v>130</v>
      </c>
      <c r="P181" s="2">
        <v>23238000</v>
      </c>
      <c r="Q181" s="2">
        <v>5810000</v>
      </c>
      <c r="R181" t="str">
        <f>IF(Raw_Data[[#This Row],[persen_dp]]&lt;15%,"Low",IF(Raw_Data[[#This Row],[persen_dp]]&gt;25%,"High","Medium"))</f>
        <v>Medium</v>
      </c>
      <c r="S181" s="3">
        <v>0.25</v>
      </c>
      <c r="T181">
        <v>60</v>
      </c>
      <c r="U181">
        <v>0.14499999999999999</v>
      </c>
      <c r="V181" s="2">
        <v>501100</v>
      </c>
      <c r="W181" s="2">
        <v>30063000</v>
      </c>
      <c r="X181" t="str">
        <f>IF(OR(Raw_Data[[#This Row],[status_pembayaran]]="Macet",Raw_Data[[#This Row],[status_pembayaran]]="Kurang Lancar"),"Non Performing Loan","Performing")</f>
        <v>Performing</v>
      </c>
      <c r="Y181" t="s">
        <v>47</v>
      </c>
      <c r="Z181">
        <v>0</v>
      </c>
      <c r="AA181">
        <v>0</v>
      </c>
      <c r="AB181">
        <v>1</v>
      </c>
      <c r="AC181" t="s">
        <v>137</v>
      </c>
      <c r="AD181">
        <f>IF(Raw_Data[[#This Row],[rasio]]&lt;0.2,1,IF(Raw_Data[[#This Row],[rasio]]&lt;0.3,2,IF(Raw_Data[[#This Row],[rasio]]&lt;0.4,3,4)))</f>
        <v>1</v>
      </c>
      <c r="AE181">
        <f>IF(Raw_Data[[#This Row],[kategori_dp]]="High",1,IF(Raw_Data[[#This Row],[kategori_dp]]="Medium",2,3))</f>
        <v>2</v>
      </c>
      <c r="AF181">
        <f>IF(Raw_Data[[#This Row],[tenor_bulan]]&lt;=24,1,IF(Raw_Data[[#This Row],[tenor_bulan]]&lt;=36,2,IF(Raw_Data[[#This Row],[tenor_bulan]]&lt;=48,3,4)))</f>
        <v>4</v>
      </c>
      <c r="AG181">
        <f>IF(Raw_Data[[#This Row],[jumlah_kali_telat]]=0,0,IF(Raw_Data[[#This Row],[jumlah_kali_telat]]&lt;=2,2,4))</f>
        <v>0</v>
      </c>
      <c r="AH181">
        <f>Raw_Data[[#This Row],[Skor_Rasio]]+Raw_Data[[#This Row],[Skor_DP]]+Raw_Data[[#This Row],[Skor_Tenor]]+Raw_Data[[#This Row],[Skor_Telat]]</f>
        <v>7</v>
      </c>
      <c r="AI181" t="str">
        <f>IF(Raw_Data[[#This Row],[Risk_Score]]&lt;=6,"Low Risk",IF(Raw_Data[[#This Row],[Risk_Score]]&lt;=8,"Medium Risk","High Risk"))</f>
        <v>Medium Risk</v>
      </c>
      <c r="AJ181">
        <f ca="1">IFERROR(DATEDIF(Raw_Data[[#This Row],[tanggal_pengajuan]],TODAY(),"m"),"N/A")</f>
        <v>9</v>
      </c>
      <c r="AK181" t="str">
        <f ca="1">IF(ISNUMBER(Raw_Data[[#This Row],[MOB]]),IF(Raw_Data[[#This Row],[MOB]]&lt;6,"0-5 bulan",IF(Raw_Data[[#This Row],[MOB]]&lt;12,"6-11 bulan",IF(Raw_Data[[#This Row],[MOB]]&lt;24,"12-23 bulan","24+ bulan"))),"N/A")</f>
        <v>6-11 bulan</v>
      </c>
    </row>
    <row r="182" spans="1:37" ht="14.25" customHeight="1" x14ac:dyDescent="0.45">
      <c r="A182" t="s">
        <v>631</v>
      </c>
      <c r="B182" s="64">
        <v>46177</v>
      </c>
      <c r="C182" s="1" t="str">
        <f t="shared" si="3"/>
        <v>June</v>
      </c>
      <c r="D182" t="s">
        <v>632</v>
      </c>
      <c r="E182" t="s">
        <v>633</v>
      </c>
      <c r="F182">
        <v>27</v>
      </c>
      <c r="G182" t="s">
        <v>51</v>
      </c>
      <c r="H182" t="s">
        <v>41</v>
      </c>
      <c r="I182" s="2">
        <v>7202000</v>
      </c>
      <c r="J182" s="3">
        <f>Raw_Data[[#This Row],[cicilan_per_bulan]]/Raw_Data[[#This Row],[penghasilan_bulanan]]</f>
        <v>9.922243821160788E-2</v>
      </c>
      <c r="K182" t="s">
        <v>167</v>
      </c>
      <c r="L182" t="s">
        <v>110</v>
      </c>
      <c r="M182" t="s">
        <v>249</v>
      </c>
      <c r="N182" t="s">
        <v>250</v>
      </c>
      <c r="O182" t="s">
        <v>57</v>
      </c>
      <c r="P182" s="2">
        <v>15640000</v>
      </c>
      <c r="Q182" s="2">
        <v>2346000</v>
      </c>
      <c r="R182" t="str">
        <f>IF(Raw_Data[[#This Row],[persen_dp]]&lt;15%,"Low",IF(Raw_Data[[#This Row],[persen_dp]]&gt;25%,"High","Medium"))</f>
        <v>Medium</v>
      </c>
      <c r="S182" s="3">
        <v>0.15</v>
      </c>
      <c r="T182">
        <v>24</v>
      </c>
      <c r="U182">
        <v>0.14499999999999999</v>
      </c>
      <c r="V182" s="2">
        <v>714600</v>
      </c>
      <c r="W182" s="2">
        <v>17150000</v>
      </c>
      <c r="X182" t="str">
        <f>IF(OR(Raw_Data[[#This Row],[status_pembayaran]]="Macet",Raw_Data[[#This Row],[status_pembayaran]]="Kurang Lancar"),"Non Performing Loan","Performing")</f>
        <v>Performing</v>
      </c>
      <c r="Y182" t="s">
        <v>47</v>
      </c>
      <c r="Z182">
        <v>0</v>
      </c>
      <c r="AA182">
        <v>0</v>
      </c>
      <c r="AB182">
        <v>1</v>
      </c>
      <c r="AD182">
        <f>IF(Raw_Data[[#This Row],[rasio]]&lt;0.2,1,IF(Raw_Data[[#This Row],[rasio]]&lt;0.3,2,IF(Raw_Data[[#This Row],[rasio]]&lt;0.4,3,4)))</f>
        <v>1</v>
      </c>
      <c r="AE182">
        <f>IF(Raw_Data[[#This Row],[kategori_dp]]="High",1,IF(Raw_Data[[#This Row],[kategori_dp]]="Medium",2,3))</f>
        <v>2</v>
      </c>
      <c r="AF182">
        <f>IF(Raw_Data[[#This Row],[tenor_bulan]]&lt;=24,1,IF(Raw_Data[[#This Row],[tenor_bulan]]&lt;=36,2,IF(Raw_Data[[#This Row],[tenor_bulan]]&lt;=48,3,4)))</f>
        <v>1</v>
      </c>
      <c r="AG182">
        <f>IF(Raw_Data[[#This Row],[jumlah_kali_telat]]=0,0,IF(Raw_Data[[#This Row],[jumlah_kali_telat]]&lt;=2,2,4))</f>
        <v>0</v>
      </c>
      <c r="AH182">
        <f>Raw_Data[[#This Row],[Skor_Rasio]]+Raw_Data[[#This Row],[Skor_DP]]+Raw_Data[[#This Row],[Skor_Tenor]]+Raw_Data[[#This Row],[Skor_Telat]]</f>
        <v>4</v>
      </c>
      <c r="AI182" t="str">
        <f>IF(Raw_Data[[#This Row],[Risk_Score]]&lt;=6,"Low Risk",IF(Raw_Data[[#This Row],[Risk_Score]]&lt;=8,"Medium Risk","High Risk"))</f>
        <v>Low Risk</v>
      </c>
      <c r="AJ182">
        <f ca="1">IFERROR(DATEDIF(Raw_Data[[#This Row],[tanggal_pengajuan]],TODAY(),"m"),"N/A")</f>
        <v>4</v>
      </c>
      <c r="AK182" t="str">
        <f ca="1">IF(ISNUMBER(Raw_Data[[#This Row],[MOB]]),IF(Raw_Data[[#This Row],[MOB]]&lt;6,"0-5 bulan",IF(Raw_Data[[#This Row],[MOB]]&lt;12,"6-11 bulan",IF(Raw_Data[[#This Row],[MOB]]&lt;24,"12-23 bulan","24+ bulan"))),"N/A")</f>
        <v>0-5 bulan</v>
      </c>
    </row>
    <row r="183" spans="1:37" ht="14.25" customHeight="1" x14ac:dyDescent="0.45">
      <c r="A183" t="s">
        <v>634</v>
      </c>
      <c r="B183" s="64">
        <v>46112</v>
      </c>
      <c r="C183" s="1" t="str">
        <f t="shared" si="3"/>
        <v>March</v>
      </c>
      <c r="D183" t="s">
        <v>635</v>
      </c>
      <c r="E183" t="s">
        <v>636</v>
      </c>
      <c r="F183">
        <v>27</v>
      </c>
      <c r="G183" t="s">
        <v>51</v>
      </c>
      <c r="H183" t="s">
        <v>41</v>
      </c>
      <c r="I183" s="2">
        <v>7016000</v>
      </c>
      <c r="J183" s="3">
        <f>Raw_Data[[#This Row],[cicilan_per_bulan]]/Raw_Data[[#This Row],[penghasilan_bulanan]]</f>
        <v>0.10068415051311289</v>
      </c>
      <c r="K183" t="s">
        <v>286</v>
      </c>
      <c r="L183" t="s">
        <v>154</v>
      </c>
      <c r="M183" t="s">
        <v>44</v>
      </c>
      <c r="N183" t="s">
        <v>129</v>
      </c>
      <c r="O183" t="s">
        <v>130</v>
      </c>
      <c r="P183" s="2">
        <v>23629000</v>
      </c>
      <c r="Q183" s="2">
        <v>5907000</v>
      </c>
      <c r="R183" t="str">
        <f>IF(Raw_Data[[#This Row],[persen_dp]]&lt;15%,"Low",IF(Raw_Data[[#This Row],[persen_dp]]&gt;25%,"High","Medium"))</f>
        <v>Medium</v>
      </c>
      <c r="S183" s="3">
        <v>0.25</v>
      </c>
      <c r="T183">
        <v>36</v>
      </c>
      <c r="U183">
        <v>0.14499999999999999</v>
      </c>
      <c r="V183" s="2">
        <v>706400</v>
      </c>
      <c r="W183" s="2">
        <v>25431000</v>
      </c>
      <c r="X183" t="str">
        <f>IF(OR(Raw_Data[[#This Row],[status_pembayaran]]="Macet",Raw_Data[[#This Row],[status_pembayaran]]="Kurang Lancar"),"Non Performing Loan","Performing")</f>
        <v>Performing</v>
      </c>
      <c r="Y183" t="s">
        <v>47</v>
      </c>
      <c r="Z183">
        <v>0</v>
      </c>
      <c r="AA183">
        <v>0</v>
      </c>
      <c r="AB183">
        <v>1</v>
      </c>
      <c r="AC183" t="s">
        <v>74</v>
      </c>
      <c r="AD183">
        <f>IF(Raw_Data[[#This Row],[rasio]]&lt;0.2,1,IF(Raw_Data[[#This Row],[rasio]]&lt;0.3,2,IF(Raw_Data[[#This Row],[rasio]]&lt;0.4,3,4)))</f>
        <v>1</v>
      </c>
      <c r="AE183">
        <f>IF(Raw_Data[[#This Row],[kategori_dp]]="High",1,IF(Raw_Data[[#This Row],[kategori_dp]]="Medium",2,3))</f>
        <v>2</v>
      </c>
      <c r="AF183">
        <f>IF(Raw_Data[[#This Row],[tenor_bulan]]&lt;=24,1,IF(Raw_Data[[#This Row],[tenor_bulan]]&lt;=36,2,IF(Raw_Data[[#This Row],[tenor_bulan]]&lt;=48,3,4)))</f>
        <v>2</v>
      </c>
      <c r="AG183">
        <f>IF(Raw_Data[[#This Row],[jumlah_kali_telat]]=0,0,IF(Raw_Data[[#This Row],[jumlah_kali_telat]]&lt;=2,2,4))</f>
        <v>0</v>
      </c>
      <c r="AH183">
        <f>Raw_Data[[#This Row],[Skor_Rasio]]+Raw_Data[[#This Row],[Skor_DP]]+Raw_Data[[#This Row],[Skor_Tenor]]+Raw_Data[[#This Row],[Skor_Telat]]</f>
        <v>5</v>
      </c>
      <c r="AI183" t="str">
        <f>IF(Raw_Data[[#This Row],[Risk_Score]]&lt;=6,"Low Risk",IF(Raw_Data[[#This Row],[Risk_Score]]&lt;=8,"Medium Risk","High Risk"))</f>
        <v>Low Risk</v>
      </c>
      <c r="AJ183">
        <f ca="1">IFERROR(DATEDIF(Raw_Data[[#This Row],[tanggal_pengajuan]],TODAY(),"m"),"N/A")</f>
        <v>6</v>
      </c>
      <c r="AK183" t="str">
        <f ca="1">IF(ISNUMBER(Raw_Data[[#This Row],[MOB]]),IF(Raw_Data[[#This Row],[MOB]]&lt;6,"0-5 bulan",IF(Raw_Data[[#This Row],[MOB]]&lt;12,"6-11 bulan",IF(Raw_Data[[#This Row],[MOB]]&lt;24,"12-23 bulan","24+ bulan"))),"N/A")</f>
        <v>6-11 bulan</v>
      </c>
    </row>
    <row r="184" spans="1:37" ht="14.25" customHeight="1" x14ac:dyDescent="0.45">
      <c r="A184" t="s">
        <v>637</v>
      </c>
      <c r="B184" s="64">
        <v>46169</v>
      </c>
      <c r="C184" s="1" t="str">
        <f t="shared" si="3"/>
        <v>May</v>
      </c>
      <c r="D184" t="s">
        <v>638</v>
      </c>
      <c r="E184" t="s">
        <v>639</v>
      </c>
      <c r="F184">
        <v>38</v>
      </c>
      <c r="G184" t="s">
        <v>51</v>
      </c>
      <c r="H184" t="s">
        <v>41</v>
      </c>
      <c r="I184" s="2">
        <v>6860000</v>
      </c>
      <c r="J184" s="3">
        <f>Raw_Data[[#This Row],[cicilan_per_bulan]]/Raw_Data[[#This Row],[penghasilan_bulanan]]</f>
        <v>0.1460932944606414</v>
      </c>
      <c r="K184" t="s">
        <v>63</v>
      </c>
      <c r="L184" t="s">
        <v>64</v>
      </c>
      <c r="M184" t="s">
        <v>290</v>
      </c>
      <c r="N184" t="s">
        <v>291</v>
      </c>
      <c r="O184" t="s">
        <v>292</v>
      </c>
      <c r="P184" s="2">
        <v>38057000</v>
      </c>
      <c r="Q184" s="2">
        <v>7611000</v>
      </c>
      <c r="R184" t="str">
        <f>IF(Raw_Data[[#This Row],[persen_dp]]&lt;15%,"Low",IF(Raw_Data[[#This Row],[persen_dp]]&gt;25%,"High","Medium"))</f>
        <v>Medium</v>
      </c>
      <c r="S184" s="3">
        <v>0.2</v>
      </c>
      <c r="T184">
        <v>48</v>
      </c>
      <c r="U184">
        <v>0.14499999999999999</v>
      </c>
      <c r="V184" s="2">
        <v>1002200</v>
      </c>
      <c r="W184" s="2">
        <v>48105000</v>
      </c>
      <c r="X184" t="str">
        <f>IF(OR(Raw_Data[[#This Row],[status_pembayaran]]="Macet",Raw_Data[[#This Row],[status_pembayaran]]="Kurang Lancar"),"Non Performing Loan","Performing")</f>
        <v>Performing</v>
      </c>
      <c r="Y184" t="s">
        <v>47</v>
      </c>
      <c r="Z184">
        <v>0</v>
      </c>
      <c r="AA184">
        <v>0</v>
      </c>
      <c r="AB184">
        <v>1</v>
      </c>
      <c r="AC184" t="s">
        <v>66</v>
      </c>
      <c r="AD184">
        <f>IF(Raw_Data[[#This Row],[rasio]]&lt;0.2,1,IF(Raw_Data[[#This Row],[rasio]]&lt;0.3,2,IF(Raw_Data[[#This Row],[rasio]]&lt;0.4,3,4)))</f>
        <v>1</v>
      </c>
      <c r="AE184">
        <f>IF(Raw_Data[[#This Row],[kategori_dp]]="High",1,IF(Raw_Data[[#This Row],[kategori_dp]]="Medium",2,3))</f>
        <v>2</v>
      </c>
      <c r="AF184">
        <f>IF(Raw_Data[[#This Row],[tenor_bulan]]&lt;=24,1,IF(Raw_Data[[#This Row],[tenor_bulan]]&lt;=36,2,IF(Raw_Data[[#This Row],[tenor_bulan]]&lt;=48,3,4)))</f>
        <v>3</v>
      </c>
      <c r="AG184">
        <f>IF(Raw_Data[[#This Row],[jumlah_kali_telat]]=0,0,IF(Raw_Data[[#This Row],[jumlah_kali_telat]]&lt;=2,2,4))</f>
        <v>0</v>
      </c>
      <c r="AH184">
        <f>Raw_Data[[#This Row],[Skor_Rasio]]+Raw_Data[[#This Row],[Skor_DP]]+Raw_Data[[#This Row],[Skor_Tenor]]+Raw_Data[[#This Row],[Skor_Telat]]</f>
        <v>6</v>
      </c>
      <c r="AI184" t="str">
        <f>IF(Raw_Data[[#This Row],[Risk_Score]]&lt;=6,"Low Risk",IF(Raw_Data[[#This Row],[Risk_Score]]&lt;=8,"Medium Risk","High Risk"))</f>
        <v>Low Risk</v>
      </c>
      <c r="AJ184">
        <f ca="1">IFERROR(DATEDIF(Raw_Data[[#This Row],[tanggal_pengajuan]],TODAY(),"m"),"N/A")</f>
        <v>4</v>
      </c>
      <c r="AK184" t="str">
        <f ca="1">IF(ISNUMBER(Raw_Data[[#This Row],[MOB]]),IF(Raw_Data[[#This Row],[MOB]]&lt;6,"0-5 bulan",IF(Raw_Data[[#This Row],[MOB]]&lt;12,"6-11 bulan",IF(Raw_Data[[#This Row],[MOB]]&lt;24,"12-23 bulan","24+ bulan"))),"N/A")</f>
        <v>0-5 bulan</v>
      </c>
    </row>
    <row r="185" spans="1:37" ht="14.25" customHeight="1" x14ac:dyDescent="0.45">
      <c r="A185" t="s">
        <v>640</v>
      </c>
      <c r="B185" s="64">
        <v>46122</v>
      </c>
      <c r="C185" s="1" t="str">
        <f t="shared" si="3"/>
        <v>April</v>
      </c>
      <c r="D185" t="s">
        <v>641</v>
      </c>
      <c r="E185" t="s">
        <v>642</v>
      </c>
      <c r="F185">
        <v>40</v>
      </c>
      <c r="G185" t="s">
        <v>51</v>
      </c>
      <c r="H185" t="s">
        <v>62</v>
      </c>
      <c r="I185" s="2">
        <v>1939000</v>
      </c>
      <c r="J185" s="3">
        <f>Raw_Data[[#This Row],[cicilan_per_bulan]]/Raw_Data[[#This Row],[penghasilan_bulanan]]</f>
        <v>0.18865394533264571</v>
      </c>
      <c r="K185" t="s">
        <v>167</v>
      </c>
      <c r="L185" t="s">
        <v>110</v>
      </c>
      <c r="M185" t="s">
        <v>44</v>
      </c>
      <c r="N185" t="s">
        <v>273</v>
      </c>
      <c r="O185" t="s">
        <v>274</v>
      </c>
      <c r="P185" s="2">
        <v>18175000</v>
      </c>
      <c r="Q185" s="2">
        <v>5452000</v>
      </c>
      <c r="R185" t="str">
        <f>IF(Raw_Data[[#This Row],[persen_dp]]&lt;15%,"Low",IF(Raw_Data[[#This Row],[persen_dp]]&gt;25%,"High","Medium"))</f>
        <v>High</v>
      </c>
      <c r="S185" s="3">
        <v>0.3</v>
      </c>
      <c r="T185">
        <v>60</v>
      </c>
      <c r="U185">
        <v>0.14499999999999999</v>
      </c>
      <c r="V185" s="2">
        <v>365800</v>
      </c>
      <c r="W185" s="2">
        <v>21947000</v>
      </c>
      <c r="X185" t="str">
        <f>IF(OR(Raw_Data[[#This Row],[status_pembayaran]]="Macet",Raw_Data[[#This Row],[status_pembayaran]]="Kurang Lancar"),"Non Performing Loan","Performing")</f>
        <v>Performing</v>
      </c>
      <c r="Y185" t="s">
        <v>47</v>
      </c>
      <c r="Z185">
        <v>0</v>
      </c>
      <c r="AA185">
        <v>0</v>
      </c>
      <c r="AB185">
        <v>1</v>
      </c>
      <c r="AD185">
        <f>IF(Raw_Data[[#This Row],[rasio]]&lt;0.2,1,IF(Raw_Data[[#This Row],[rasio]]&lt;0.3,2,IF(Raw_Data[[#This Row],[rasio]]&lt;0.4,3,4)))</f>
        <v>1</v>
      </c>
      <c r="AE185">
        <f>IF(Raw_Data[[#This Row],[kategori_dp]]="High",1,IF(Raw_Data[[#This Row],[kategori_dp]]="Medium",2,3))</f>
        <v>1</v>
      </c>
      <c r="AF185">
        <f>IF(Raw_Data[[#This Row],[tenor_bulan]]&lt;=24,1,IF(Raw_Data[[#This Row],[tenor_bulan]]&lt;=36,2,IF(Raw_Data[[#This Row],[tenor_bulan]]&lt;=48,3,4)))</f>
        <v>4</v>
      </c>
      <c r="AG185">
        <f>IF(Raw_Data[[#This Row],[jumlah_kali_telat]]=0,0,IF(Raw_Data[[#This Row],[jumlah_kali_telat]]&lt;=2,2,4))</f>
        <v>0</v>
      </c>
      <c r="AH185">
        <f>Raw_Data[[#This Row],[Skor_Rasio]]+Raw_Data[[#This Row],[Skor_DP]]+Raw_Data[[#This Row],[Skor_Tenor]]+Raw_Data[[#This Row],[Skor_Telat]]</f>
        <v>6</v>
      </c>
      <c r="AI185" t="str">
        <f>IF(Raw_Data[[#This Row],[Risk_Score]]&lt;=6,"Low Risk",IF(Raw_Data[[#This Row],[Risk_Score]]&lt;=8,"Medium Risk","High Risk"))</f>
        <v>Low Risk</v>
      </c>
      <c r="AJ185">
        <f ca="1">IFERROR(DATEDIF(Raw_Data[[#This Row],[tanggal_pengajuan]],TODAY(),"m"),"N/A")</f>
        <v>6</v>
      </c>
      <c r="AK185" t="str">
        <f ca="1">IF(ISNUMBER(Raw_Data[[#This Row],[MOB]]),IF(Raw_Data[[#This Row],[MOB]]&lt;6,"0-5 bulan",IF(Raw_Data[[#This Row],[MOB]]&lt;12,"6-11 bulan",IF(Raw_Data[[#This Row],[MOB]]&lt;24,"12-23 bulan","24+ bulan"))),"N/A")</f>
        <v>6-11 bulan</v>
      </c>
    </row>
    <row r="186" spans="1:37" ht="14.25" customHeight="1" x14ac:dyDescent="0.45">
      <c r="A186" t="s">
        <v>643</v>
      </c>
      <c r="B186" s="64">
        <v>46102</v>
      </c>
      <c r="C186" s="1" t="str">
        <f t="shared" si="3"/>
        <v>March</v>
      </c>
      <c r="D186" t="s">
        <v>412</v>
      </c>
      <c r="E186" t="s">
        <v>644</v>
      </c>
      <c r="F186">
        <v>55</v>
      </c>
      <c r="G186" t="s">
        <v>40</v>
      </c>
      <c r="H186" t="s">
        <v>176</v>
      </c>
      <c r="I186" s="2">
        <v>4353000</v>
      </c>
      <c r="J186" s="3">
        <f>Raw_Data[[#This Row],[cicilan_per_bulan]]/Raw_Data[[#This Row],[penghasilan_bulanan]]</f>
        <v>0.29490006891798759</v>
      </c>
      <c r="K186" t="s">
        <v>188</v>
      </c>
      <c r="L186" t="s">
        <v>154</v>
      </c>
      <c r="M186" t="s">
        <v>55</v>
      </c>
      <c r="N186" t="s">
        <v>65</v>
      </c>
      <c r="O186" t="s">
        <v>46</v>
      </c>
      <c r="P186" s="2">
        <v>29199000</v>
      </c>
      <c r="Q186" s="2">
        <v>10220000</v>
      </c>
      <c r="R186" t="str">
        <f>IF(Raw_Data[[#This Row],[persen_dp]]&lt;15%,"Low",IF(Raw_Data[[#This Row],[persen_dp]]&gt;25%,"High","Medium"))</f>
        <v>High</v>
      </c>
      <c r="S186" s="3">
        <v>0.35</v>
      </c>
      <c r="T186">
        <v>18</v>
      </c>
      <c r="U186">
        <v>0.14499999999999999</v>
      </c>
      <c r="V186" s="2">
        <v>1283700</v>
      </c>
      <c r="W186" s="2">
        <v>23107000</v>
      </c>
      <c r="X186" t="str">
        <f>IF(OR(Raw_Data[[#This Row],[status_pembayaran]]="Macet",Raw_Data[[#This Row],[status_pembayaran]]="Kurang Lancar"),"Non Performing Loan","Performing")</f>
        <v>Performing</v>
      </c>
      <c r="Y186" t="s">
        <v>47</v>
      </c>
      <c r="Z186">
        <v>0</v>
      </c>
      <c r="AA186">
        <v>0</v>
      </c>
      <c r="AB186">
        <v>1</v>
      </c>
      <c r="AC186" t="s">
        <v>66</v>
      </c>
      <c r="AD186">
        <f>IF(Raw_Data[[#This Row],[rasio]]&lt;0.2,1,IF(Raw_Data[[#This Row],[rasio]]&lt;0.3,2,IF(Raw_Data[[#This Row],[rasio]]&lt;0.4,3,4)))</f>
        <v>2</v>
      </c>
      <c r="AE186">
        <f>IF(Raw_Data[[#This Row],[kategori_dp]]="High",1,IF(Raw_Data[[#This Row],[kategori_dp]]="Medium",2,3))</f>
        <v>1</v>
      </c>
      <c r="AF186">
        <f>IF(Raw_Data[[#This Row],[tenor_bulan]]&lt;=24,1,IF(Raw_Data[[#This Row],[tenor_bulan]]&lt;=36,2,IF(Raw_Data[[#This Row],[tenor_bulan]]&lt;=48,3,4)))</f>
        <v>1</v>
      </c>
      <c r="AG186">
        <f>IF(Raw_Data[[#This Row],[jumlah_kali_telat]]=0,0,IF(Raw_Data[[#This Row],[jumlah_kali_telat]]&lt;=2,2,4))</f>
        <v>0</v>
      </c>
      <c r="AH186">
        <f>Raw_Data[[#This Row],[Skor_Rasio]]+Raw_Data[[#This Row],[Skor_DP]]+Raw_Data[[#This Row],[Skor_Tenor]]+Raw_Data[[#This Row],[Skor_Telat]]</f>
        <v>4</v>
      </c>
      <c r="AI186" t="str">
        <f>IF(Raw_Data[[#This Row],[Risk_Score]]&lt;=6,"Low Risk",IF(Raw_Data[[#This Row],[Risk_Score]]&lt;=8,"Medium Risk","High Risk"))</f>
        <v>Low Risk</v>
      </c>
      <c r="AJ186">
        <f ca="1">IFERROR(DATEDIF(Raw_Data[[#This Row],[tanggal_pengajuan]],TODAY(),"m"),"N/A")</f>
        <v>7</v>
      </c>
      <c r="AK186" t="str">
        <f ca="1">IF(ISNUMBER(Raw_Data[[#This Row],[MOB]]),IF(Raw_Data[[#This Row],[MOB]]&lt;6,"0-5 bulan",IF(Raw_Data[[#This Row],[MOB]]&lt;12,"6-11 bulan",IF(Raw_Data[[#This Row],[MOB]]&lt;24,"12-23 bulan","24+ bulan"))),"N/A")</f>
        <v>6-11 bulan</v>
      </c>
    </row>
    <row r="187" spans="1:37" ht="14.25" customHeight="1" x14ac:dyDescent="0.45">
      <c r="A187" t="s">
        <v>645</v>
      </c>
      <c r="B187" s="64">
        <v>46133</v>
      </c>
      <c r="C187" s="1" t="str">
        <f t="shared" si="3"/>
        <v>April</v>
      </c>
      <c r="D187" t="s">
        <v>646</v>
      </c>
      <c r="E187" t="s">
        <v>647</v>
      </c>
      <c r="F187">
        <v>29</v>
      </c>
      <c r="G187" t="s">
        <v>51</v>
      </c>
      <c r="H187" t="s">
        <v>126</v>
      </c>
      <c r="I187" s="2">
        <v>3608000</v>
      </c>
      <c r="J187" s="3">
        <f>Raw_Data[[#This Row],[cicilan_per_bulan]]/Raw_Data[[#This Row],[penghasilan_bulanan]]</f>
        <v>0.18281596452328161</v>
      </c>
      <c r="K187" t="s">
        <v>268</v>
      </c>
      <c r="L187" t="s">
        <v>110</v>
      </c>
      <c r="M187" t="s">
        <v>55</v>
      </c>
      <c r="N187" t="s">
        <v>56</v>
      </c>
      <c r="O187" t="s">
        <v>57</v>
      </c>
      <c r="P187" s="2">
        <v>17532000</v>
      </c>
      <c r="Q187" s="2">
        <v>5260000</v>
      </c>
      <c r="R187" t="str">
        <f>IF(Raw_Data[[#This Row],[persen_dp]]&lt;15%,"Low",IF(Raw_Data[[#This Row],[persen_dp]]&gt;25%,"High","Medium"))</f>
        <v>High</v>
      </c>
      <c r="S187" s="3">
        <v>0.3</v>
      </c>
      <c r="T187">
        <v>24</v>
      </c>
      <c r="U187">
        <v>0.14499999999999999</v>
      </c>
      <c r="V187" s="2">
        <v>659600</v>
      </c>
      <c r="W187" s="2">
        <v>15831000</v>
      </c>
      <c r="X187" t="str">
        <f>IF(OR(Raw_Data[[#This Row],[status_pembayaran]]="Macet",Raw_Data[[#This Row],[status_pembayaran]]="Kurang Lancar"),"Non Performing Loan","Performing")</f>
        <v>Performing</v>
      </c>
      <c r="Y187" t="s">
        <v>47</v>
      </c>
      <c r="Z187">
        <v>0</v>
      </c>
      <c r="AA187">
        <v>0</v>
      </c>
      <c r="AB187">
        <v>1</v>
      </c>
      <c r="AC187" t="s">
        <v>58</v>
      </c>
      <c r="AD187">
        <f>IF(Raw_Data[[#This Row],[rasio]]&lt;0.2,1,IF(Raw_Data[[#This Row],[rasio]]&lt;0.3,2,IF(Raw_Data[[#This Row],[rasio]]&lt;0.4,3,4)))</f>
        <v>1</v>
      </c>
      <c r="AE187">
        <f>IF(Raw_Data[[#This Row],[kategori_dp]]="High",1,IF(Raw_Data[[#This Row],[kategori_dp]]="Medium",2,3))</f>
        <v>1</v>
      </c>
      <c r="AF187">
        <f>IF(Raw_Data[[#This Row],[tenor_bulan]]&lt;=24,1,IF(Raw_Data[[#This Row],[tenor_bulan]]&lt;=36,2,IF(Raw_Data[[#This Row],[tenor_bulan]]&lt;=48,3,4)))</f>
        <v>1</v>
      </c>
      <c r="AG187">
        <f>IF(Raw_Data[[#This Row],[jumlah_kali_telat]]=0,0,IF(Raw_Data[[#This Row],[jumlah_kali_telat]]&lt;=2,2,4))</f>
        <v>0</v>
      </c>
      <c r="AH187">
        <f>Raw_Data[[#This Row],[Skor_Rasio]]+Raw_Data[[#This Row],[Skor_DP]]+Raw_Data[[#This Row],[Skor_Tenor]]+Raw_Data[[#This Row],[Skor_Telat]]</f>
        <v>3</v>
      </c>
      <c r="AI187" t="str">
        <f>IF(Raw_Data[[#This Row],[Risk_Score]]&lt;=6,"Low Risk",IF(Raw_Data[[#This Row],[Risk_Score]]&lt;=8,"Medium Risk","High Risk"))</f>
        <v>Low Risk</v>
      </c>
      <c r="AJ187">
        <f ca="1">IFERROR(DATEDIF(Raw_Data[[#This Row],[tanggal_pengajuan]],TODAY(),"m"),"N/A")</f>
        <v>6</v>
      </c>
      <c r="AK187" t="str">
        <f ca="1">IF(ISNUMBER(Raw_Data[[#This Row],[MOB]]),IF(Raw_Data[[#This Row],[MOB]]&lt;6,"0-5 bulan",IF(Raw_Data[[#This Row],[MOB]]&lt;12,"6-11 bulan",IF(Raw_Data[[#This Row],[MOB]]&lt;24,"12-23 bulan","24+ bulan"))),"N/A")</f>
        <v>6-11 bulan</v>
      </c>
    </row>
    <row r="188" spans="1:37" ht="14.25" customHeight="1" x14ac:dyDescent="0.45">
      <c r="A188" t="s">
        <v>648</v>
      </c>
      <c r="B188" s="64">
        <v>46113</v>
      </c>
      <c r="C188" s="1" t="str">
        <f t="shared" si="3"/>
        <v>April</v>
      </c>
      <c r="D188" t="s">
        <v>165</v>
      </c>
      <c r="E188" t="s">
        <v>649</v>
      </c>
      <c r="F188">
        <v>28</v>
      </c>
      <c r="G188" t="s">
        <v>40</v>
      </c>
      <c r="H188" t="s">
        <v>41</v>
      </c>
      <c r="I188" s="2">
        <v>7216000</v>
      </c>
      <c r="J188" s="3">
        <f>Raw_Data[[#This Row],[cicilan_per_bulan]]/Raw_Data[[#This Row],[penghasilan_bulanan]]</f>
        <v>0.2850748337028825</v>
      </c>
      <c r="K188" t="s">
        <v>188</v>
      </c>
      <c r="L188" t="s">
        <v>154</v>
      </c>
      <c r="M188" t="s">
        <v>44</v>
      </c>
      <c r="N188" t="s">
        <v>129</v>
      </c>
      <c r="O188" t="s">
        <v>130</v>
      </c>
      <c r="P188" s="2">
        <v>23954000</v>
      </c>
      <c r="Q188" s="2">
        <v>2395000</v>
      </c>
      <c r="R188" t="str">
        <f>IF(Raw_Data[[#This Row],[persen_dp]]&lt;15%,"Low",IF(Raw_Data[[#This Row],[persen_dp]]&gt;25%,"High","Medium"))</f>
        <v>Low</v>
      </c>
      <c r="S188" s="3">
        <v>0.1</v>
      </c>
      <c r="T188">
        <v>12</v>
      </c>
      <c r="U188">
        <v>0.14499999999999999</v>
      </c>
      <c r="V188" s="2">
        <v>2057100</v>
      </c>
      <c r="W188" s="2">
        <v>24685000</v>
      </c>
      <c r="X188" t="str">
        <f>IF(OR(Raw_Data[[#This Row],[status_pembayaran]]="Macet",Raw_Data[[#This Row],[status_pembayaran]]="Kurang Lancar"),"Non Performing Loan","Performing")</f>
        <v>Performing</v>
      </c>
      <c r="Y188" t="s">
        <v>47</v>
      </c>
      <c r="Z188">
        <v>0</v>
      </c>
      <c r="AA188">
        <v>0</v>
      </c>
      <c r="AB188">
        <v>1</v>
      </c>
      <c r="AC188" t="s">
        <v>74</v>
      </c>
      <c r="AD188">
        <f>IF(Raw_Data[[#This Row],[rasio]]&lt;0.2,1,IF(Raw_Data[[#This Row],[rasio]]&lt;0.3,2,IF(Raw_Data[[#This Row],[rasio]]&lt;0.4,3,4)))</f>
        <v>2</v>
      </c>
      <c r="AE188">
        <f>IF(Raw_Data[[#This Row],[kategori_dp]]="High",1,IF(Raw_Data[[#This Row],[kategori_dp]]="Medium",2,3))</f>
        <v>3</v>
      </c>
      <c r="AF188">
        <f>IF(Raw_Data[[#This Row],[tenor_bulan]]&lt;=24,1,IF(Raw_Data[[#This Row],[tenor_bulan]]&lt;=36,2,IF(Raw_Data[[#This Row],[tenor_bulan]]&lt;=48,3,4)))</f>
        <v>1</v>
      </c>
      <c r="AG188">
        <f>IF(Raw_Data[[#This Row],[jumlah_kali_telat]]=0,0,IF(Raw_Data[[#This Row],[jumlah_kali_telat]]&lt;=2,2,4))</f>
        <v>0</v>
      </c>
      <c r="AH188">
        <f>Raw_Data[[#This Row],[Skor_Rasio]]+Raw_Data[[#This Row],[Skor_DP]]+Raw_Data[[#This Row],[Skor_Tenor]]+Raw_Data[[#This Row],[Skor_Telat]]</f>
        <v>6</v>
      </c>
      <c r="AI188" t="str">
        <f>IF(Raw_Data[[#This Row],[Risk_Score]]&lt;=6,"Low Risk",IF(Raw_Data[[#This Row],[Risk_Score]]&lt;=8,"Medium Risk","High Risk"))</f>
        <v>Low Risk</v>
      </c>
      <c r="AJ188">
        <f ca="1">IFERROR(DATEDIF(Raw_Data[[#This Row],[tanggal_pengajuan]],TODAY(),"m"),"N/A")</f>
        <v>6</v>
      </c>
      <c r="AK188" t="str">
        <f ca="1">IF(ISNUMBER(Raw_Data[[#This Row],[MOB]]),IF(Raw_Data[[#This Row],[MOB]]&lt;6,"0-5 bulan",IF(Raw_Data[[#This Row],[MOB]]&lt;12,"6-11 bulan",IF(Raw_Data[[#This Row],[MOB]]&lt;24,"12-23 bulan","24+ bulan"))),"N/A")</f>
        <v>6-11 bulan</v>
      </c>
    </row>
    <row r="189" spans="1:37" ht="14.25" customHeight="1" x14ac:dyDescent="0.45">
      <c r="A189" t="s">
        <v>650</v>
      </c>
      <c r="B189" s="64">
        <v>46166</v>
      </c>
      <c r="C189" s="1" t="str">
        <f t="shared" si="3"/>
        <v>May</v>
      </c>
      <c r="D189" t="s">
        <v>651</v>
      </c>
      <c r="E189" t="s">
        <v>652</v>
      </c>
      <c r="F189">
        <v>26</v>
      </c>
      <c r="G189" t="s">
        <v>51</v>
      </c>
      <c r="H189" t="s">
        <v>41</v>
      </c>
      <c r="I189" s="2">
        <v>7627000</v>
      </c>
      <c r="J189" s="3">
        <f>Raw_Data[[#This Row],[cicilan_per_bulan]]/Raw_Data[[#This Row],[penghasilan_bulanan]]</f>
        <v>0.21294086796905728</v>
      </c>
      <c r="K189" t="s">
        <v>109</v>
      </c>
      <c r="L189" t="s">
        <v>110</v>
      </c>
      <c r="M189" t="s">
        <v>44</v>
      </c>
      <c r="N189" t="s">
        <v>83</v>
      </c>
      <c r="O189" t="s">
        <v>57</v>
      </c>
      <c r="P189" s="2">
        <v>18912000</v>
      </c>
      <c r="Q189" s="2">
        <v>1891000</v>
      </c>
      <c r="R189" t="str">
        <f>IF(Raw_Data[[#This Row],[persen_dp]]&lt;15%,"Low",IF(Raw_Data[[#This Row],[persen_dp]]&gt;25%,"High","Medium"))</f>
        <v>Low</v>
      </c>
      <c r="S189" s="3">
        <v>0.1</v>
      </c>
      <c r="T189">
        <v>12</v>
      </c>
      <c r="U189">
        <v>0.14499999999999999</v>
      </c>
      <c r="V189" s="2">
        <v>1624100</v>
      </c>
      <c r="W189" s="2">
        <v>19489000</v>
      </c>
      <c r="X189" t="str">
        <f>IF(OR(Raw_Data[[#This Row],[status_pembayaran]]="Macet",Raw_Data[[#This Row],[status_pembayaran]]="Kurang Lancar"),"Non Performing Loan","Performing")</f>
        <v>Performing</v>
      </c>
      <c r="Y189" t="s">
        <v>269</v>
      </c>
      <c r="Z189">
        <v>33</v>
      </c>
      <c r="AA189">
        <v>2</v>
      </c>
      <c r="AB189">
        <v>2</v>
      </c>
      <c r="AC189" t="s">
        <v>58</v>
      </c>
      <c r="AD189">
        <f>IF(Raw_Data[[#This Row],[rasio]]&lt;0.2,1,IF(Raw_Data[[#This Row],[rasio]]&lt;0.3,2,IF(Raw_Data[[#This Row],[rasio]]&lt;0.4,3,4)))</f>
        <v>2</v>
      </c>
      <c r="AE189">
        <f>IF(Raw_Data[[#This Row],[kategori_dp]]="High",1,IF(Raw_Data[[#This Row],[kategori_dp]]="Medium",2,3))</f>
        <v>3</v>
      </c>
      <c r="AF189">
        <f>IF(Raw_Data[[#This Row],[tenor_bulan]]&lt;=24,1,IF(Raw_Data[[#This Row],[tenor_bulan]]&lt;=36,2,IF(Raw_Data[[#This Row],[tenor_bulan]]&lt;=48,3,4)))</f>
        <v>1</v>
      </c>
      <c r="AG189">
        <f>IF(Raw_Data[[#This Row],[jumlah_kali_telat]]=0,0,IF(Raw_Data[[#This Row],[jumlah_kali_telat]]&lt;=2,2,4))</f>
        <v>2</v>
      </c>
      <c r="AH189">
        <f>Raw_Data[[#This Row],[Skor_Rasio]]+Raw_Data[[#This Row],[Skor_DP]]+Raw_Data[[#This Row],[Skor_Tenor]]+Raw_Data[[#This Row],[Skor_Telat]]</f>
        <v>8</v>
      </c>
      <c r="AI189" t="str">
        <f>IF(Raw_Data[[#This Row],[Risk_Score]]&lt;=6,"Low Risk",IF(Raw_Data[[#This Row],[Risk_Score]]&lt;=8,"Medium Risk","High Risk"))</f>
        <v>Medium Risk</v>
      </c>
      <c r="AJ189">
        <f ca="1">IFERROR(DATEDIF(Raw_Data[[#This Row],[tanggal_pengajuan]],TODAY(),"m"),"N/A")</f>
        <v>4</v>
      </c>
      <c r="AK189" t="str">
        <f ca="1">IF(ISNUMBER(Raw_Data[[#This Row],[MOB]]),IF(Raw_Data[[#This Row],[MOB]]&lt;6,"0-5 bulan",IF(Raw_Data[[#This Row],[MOB]]&lt;12,"6-11 bulan",IF(Raw_Data[[#This Row],[MOB]]&lt;24,"12-23 bulan","24+ bulan"))),"N/A")</f>
        <v>0-5 bulan</v>
      </c>
    </row>
    <row r="190" spans="1:37" ht="14.25" customHeight="1" x14ac:dyDescent="0.45">
      <c r="A190" t="s">
        <v>653</v>
      </c>
      <c r="B190" s="64">
        <v>46359</v>
      </c>
      <c r="C190" s="1" t="str">
        <f t="shared" si="3"/>
        <v>December</v>
      </c>
      <c r="D190" t="s">
        <v>654</v>
      </c>
      <c r="E190" t="s">
        <v>655</v>
      </c>
      <c r="F190">
        <v>30</v>
      </c>
      <c r="G190" t="s">
        <v>51</v>
      </c>
      <c r="H190" t="s">
        <v>41</v>
      </c>
      <c r="I190" s="2">
        <v>7198000</v>
      </c>
      <c r="J190" s="3">
        <f>Raw_Data[[#This Row],[cicilan_per_bulan]]/Raw_Data[[#This Row],[penghasilan_bulanan]]</f>
        <v>0.33146707418727422</v>
      </c>
      <c r="K190" t="s">
        <v>42</v>
      </c>
      <c r="L190" t="s">
        <v>43</v>
      </c>
      <c r="M190" t="s">
        <v>55</v>
      </c>
      <c r="N190" t="s">
        <v>121</v>
      </c>
      <c r="O190" t="s">
        <v>122</v>
      </c>
      <c r="P190" s="2">
        <v>35722000</v>
      </c>
      <c r="Q190" s="2">
        <v>10717000</v>
      </c>
      <c r="R190" t="str">
        <f>IF(Raw_Data[[#This Row],[persen_dp]]&lt;15%,"Low",IF(Raw_Data[[#This Row],[persen_dp]]&gt;25%,"High","Medium"))</f>
        <v>High</v>
      </c>
      <c r="S190" s="3">
        <v>0.3</v>
      </c>
      <c r="T190">
        <v>12</v>
      </c>
      <c r="U190">
        <v>0.14499999999999999</v>
      </c>
      <c r="V190" s="2">
        <v>2385900</v>
      </c>
      <c r="W190" s="2">
        <v>28631000</v>
      </c>
      <c r="X190" t="str">
        <f>IF(OR(Raw_Data[[#This Row],[status_pembayaran]]="Macet",Raw_Data[[#This Row],[status_pembayaran]]="Kurang Lancar"),"Non Performing Loan","Performing")</f>
        <v>Performing</v>
      </c>
      <c r="Y190" t="s">
        <v>47</v>
      </c>
      <c r="Z190">
        <v>0</v>
      </c>
      <c r="AA190">
        <v>0</v>
      </c>
      <c r="AB190">
        <v>1</v>
      </c>
      <c r="AC190" t="s">
        <v>58</v>
      </c>
      <c r="AD190">
        <f>IF(Raw_Data[[#This Row],[rasio]]&lt;0.2,1,IF(Raw_Data[[#This Row],[rasio]]&lt;0.3,2,IF(Raw_Data[[#This Row],[rasio]]&lt;0.4,3,4)))</f>
        <v>3</v>
      </c>
      <c r="AE190">
        <f>IF(Raw_Data[[#This Row],[kategori_dp]]="High",1,IF(Raw_Data[[#This Row],[kategori_dp]]="Medium",2,3))</f>
        <v>1</v>
      </c>
      <c r="AF190">
        <f>IF(Raw_Data[[#This Row],[tenor_bulan]]&lt;=24,1,IF(Raw_Data[[#This Row],[tenor_bulan]]&lt;=36,2,IF(Raw_Data[[#This Row],[tenor_bulan]]&lt;=48,3,4)))</f>
        <v>1</v>
      </c>
      <c r="AG190">
        <f>IF(Raw_Data[[#This Row],[jumlah_kali_telat]]=0,0,IF(Raw_Data[[#This Row],[jumlah_kali_telat]]&lt;=2,2,4))</f>
        <v>0</v>
      </c>
      <c r="AH190">
        <f>Raw_Data[[#This Row],[Skor_Rasio]]+Raw_Data[[#This Row],[Skor_DP]]+Raw_Data[[#This Row],[Skor_Tenor]]+Raw_Data[[#This Row],[Skor_Telat]]</f>
        <v>5</v>
      </c>
      <c r="AI190" t="str">
        <f>IF(Raw_Data[[#This Row],[Risk_Score]]&lt;=6,"Low Risk",IF(Raw_Data[[#This Row],[Risk_Score]]&lt;=8,"Medium Risk","High Risk"))</f>
        <v>Low Risk</v>
      </c>
      <c r="AJ190" t="str">
        <f ca="1">IFERROR(DATEDIF(Raw_Data[[#This Row],[tanggal_pengajuan]],TODAY(),"m"),"N/A")</f>
        <v>N/A</v>
      </c>
      <c r="AK190" t="str">
        <f ca="1">IF(ISNUMBER(Raw_Data[[#This Row],[MOB]]),IF(Raw_Data[[#This Row],[MOB]]&lt;6,"0-5 bulan",IF(Raw_Data[[#This Row],[MOB]]&lt;12,"6-11 bulan",IF(Raw_Data[[#This Row],[MOB]]&lt;24,"12-23 bulan","24+ bulan"))),"N/A")</f>
        <v>N/A</v>
      </c>
    </row>
    <row r="191" spans="1:37" ht="14.25" customHeight="1" x14ac:dyDescent="0.45">
      <c r="A191" t="s">
        <v>656</v>
      </c>
      <c r="B191" s="64">
        <v>46095</v>
      </c>
      <c r="C191" s="1" t="str">
        <f t="shared" si="3"/>
        <v>March</v>
      </c>
      <c r="D191" t="s">
        <v>657</v>
      </c>
      <c r="E191" t="s">
        <v>658</v>
      </c>
      <c r="F191">
        <v>38</v>
      </c>
      <c r="G191" t="s">
        <v>51</v>
      </c>
      <c r="H191" t="s">
        <v>90</v>
      </c>
      <c r="I191" s="2">
        <v>6974000</v>
      </c>
      <c r="J191" s="3">
        <f>Raw_Data[[#This Row],[cicilan_per_bulan]]/Raw_Data[[#This Row],[penghasilan_bulanan]]</f>
        <v>8.9073702322913673E-2</v>
      </c>
      <c r="K191" t="s">
        <v>188</v>
      </c>
      <c r="L191" t="s">
        <v>154</v>
      </c>
      <c r="M191" t="s">
        <v>44</v>
      </c>
      <c r="N191" t="s">
        <v>129</v>
      </c>
      <c r="O191" t="s">
        <v>130</v>
      </c>
      <c r="P191" s="2">
        <v>23976000</v>
      </c>
      <c r="Q191" s="2">
        <v>8392000</v>
      </c>
      <c r="R191" t="str">
        <f>IF(Raw_Data[[#This Row],[persen_dp]]&lt;15%,"Low",IF(Raw_Data[[#This Row],[persen_dp]]&gt;25%,"High","Medium"))</f>
        <v>High</v>
      </c>
      <c r="S191" s="3">
        <v>0.35</v>
      </c>
      <c r="T191">
        <v>36</v>
      </c>
      <c r="U191">
        <v>0.14499999999999999</v>
      </c>
      <c r="V191" s="2">
        <v>621200</v>
      </c>
      <c r="W191" s="2">
        <v>22364000</v>
      </c>
      <c r="X191" t="str">
        <f>IF(OR(Raw_Data[[#This Row],[status_pembayaran]]="Macet",Raw_Data[[#This Row],[status_pembayaran]]="Kurang Lancar"),"Non Performing Loan","Performing")</f>
        <v>Performing</v>
      </c>
      <c r="Y191" t="s">
        <v>269</v>
      </c>
      <c r="Z191">
        <v>50</v>
      </c>
      <c r="AA191">
        <v>2</v>
      </c>
      <c r="AB191">
        <v>2</v>
      </c>
      <c r="AD191">
        <f>IF(Raw_Data[[#This Row],[rasio]]&lt;0.2,1,IF(Raw_Data[[#This Row],[rasio]]&lt;0.3,2,IF(Raw_Data[[#This Row],[rasio]]&lt;0.4,3,4)))</f>
        <v>1</v>
      </c>
      <c r="AE191">
        <f>IF(Raw_Data[[#This Row],[kategori_dp]]="High",1,IF(Raw_Data[[#This Row],[kategori_dp]]="Medium",2,3))</f>
        <v>1</v>
      </c>
      <c r="AF191">
        <f>IF(Raw_Data[[#This Row],[tenor_bulan]]&lt;=24,1,IF(Raw_Data[[#This Row],[tenor_bulan]]&lt;=36,2,IF(Raw_Data[[#This Row],[tenor_bulan]]&lt;=48,3,4)))</f>
        <v>2</v>
      </c>
      <c r="AG191">
        <f>IF(Raw_Data[[#This Row],[jumlah_kali_telat]]=0,0,IF(Raw_Data[[#This Row],[jumlah_kali_telat]]&lt;=2,2,4))</f>
        <v>2</v>
      </c>
      <c r="AH191">
        <f>Raw_Data[[#This Row],[Skor_Rasio]]+Raw_Data[[#This Row],[Skor_DP]]+Raw_Data[[#This Row],[Skor_Tenor]]+Raw_Data[[#This Row],[Skor_Telat]]</f>
        <v>6</v>
      </c>
      <c r="AI191" t="str">
        <f>IF(Raw_Data[[#This Row],[Risk_Score]]&lt;=6,"Low Risk",IF(Raw_Data[[#This Row],[Risk_Score]]&lt;=8,"Medium Risk","High Risk"))</f>
        <v>Low Risk</v>
      </c>
      <c r="AJ191">
        <f ca="1">IFERROR(DATEDIF(Raw_Data[[#This Row],[tanggal_pengajuan]],TODAY(),"m"),"N/A")</f>
        <v>7</v>
      </c>
      <c r="AK191" t="str">
        <f ca="1">IF(ISNUMBER(Raw_Data[[#This Row],[MOB]]),IF(Raw_Data[[#This Row],[MOB]]&lt;6,"0-5 bulan",IF(Raw_Data[[#This Row],[MOB]]&lt;12,"6-11 bulan",IF(Raw_Data[[#This Row],[MOB]]&lt;24,"12-23 bulan","24+ bulan"))),"N/A")</f>
        <v>6-11 bulan</v>
      </c>
    </row>
    <row r="192" spans="1:37" ht="14.25" customHeight="1" x14ac:dyDescent="0.45">
      <c r="A192" t="s">
        <v>659</v>
      </c>
      <c r="B192" s="64">
        <v>46109</v>
      </c>
      <c r="C192" s="1" t="str">
        <f t="shared" si="3"/>
        <v>March</v>
      </c>
      <c r="D192" t="s">
        <v>660</v>
      </c>
      <c r="E192" t="s">
        <v>661</v>
      </c>
      <c r="F192">
        <v>45</v>
      </c>
      <c r="G192" t="s">
        <v>40</v>
      </c>
      <c r="H192" t="s">
        <v>52</v>
      </c>
      <c r="I192" s="2">
        <v>7122000</v>
      </c>
      <c r="J192" s="3">
        <f>Raw_Data[[#This Row],[cicilan_per_bulan]]/Raw_Data[[#This Row],[penghasilan_bulanan]]</f>
        <v>5.8607132827857344E-2</v>
      </c>
      <c r="K192" t="s">
        <v>167</v>
      </c>
      <c r="L192" t="s">
        <v>110</v>
      </c>
      <c r="M192" t="s">
        <v>44</v>
      </c>
      <c r="N192" t="s">
        <v>129</v>
      </c>
      <c r="O192" t="s">
        <v>130</v>
      </c>
      <c r="P192" s="2">
        <v>24198000</v>
      </c>
      <c r="Q192" s="2">
        <v>9679000</v>
      </c>
      <c r="R192" t="str">
        <f>IF(Raw_Data[[#This Row],[persen_dp]]&lt;15%,"Low",IF(Raw_Data[[#This Row],[persen_dp]]&gt;25%,"High","Medium"))</f>
        <v>High</v>
      </c>
      <c r="S192" s="3">
        <v>0.4</v>
      </c>
      <c r="T192">
        <v>60</v>
      </c>
      <c r="U192">
        <v>0.14499999999999999</v>
      </c>
      <c r="V192" s="2">
        <v>417400</v>
      </c>
      <c r="W192" s="2">
        <v>25045000</v>
      </c>
      <c r="X192" t="str">
        <f>IF(OR(Raw_Data[[#This Row],[status_pembayaran]]="Macet",Raw_Data[[#This Row],[status_pembayaran]]="Kurang Lancar"),"Non Performing Loan","Performing")</f>
        <v>Performing</v>
      </c>
      <c r="Y192" t="s">
        <v>47</v>
      </c>
      <c r="Z192">
        <v>0</v>
      </c>
      <c r="AA192">
        <v>0</v>
      </c>
      <c r="AB192">
        <v>1</v>
      </c>
      <c r="AD192">
        <f>IF(Raw_Data[[#This Row],[rasio]]&lt;0.2,1,IF(Raw_Data[[#This Row],[rasio]]&lt;0.3,2,IF(Raw_Data[[#This Row],[rasio]]&lt;0.4,3,4)))</f>
        <v>1</v>
      </c>
      <c r="AE192">
        <f>IF(Raw_Data[[#This Row],[kategori_dp]]="High",1,IF(Raw_Data[[#This Row],[kategori_dp]]="Medium",2,3))</f>
        <v>1</v>
      </c>
      <c r="AF192">
        <f>IF(Raw_Data[[#This Row],[tenor_bulan]]&lt;=24,1,IF(Raw_Data[[#This Row],[tenor_bulan]]&lt;=36,2,IF(Raw_Data[[#This Row],[tenor_bulan]]&lt;=48,3,4)))</f>
        <v>4</v>
      </c>
      <c r="AG192">
        <f>IF(Raw_Data[[#This Row],[jumlah_kali_telat]]=0,0,IF(Raw_Data[[#This Row],[jumlah_kali_telat]]&lt;=2,2,4))</f>
        <v>0</v>
      </c>
      <c r="AH192">
        <f>Raw_Data[[#This Row],[Skor_Rasio]]+Raw_Data[[#This Row],[Skor_DP]]+Raw_Data[[#This Row],[Skor_Tenor]]+Raw_Data[[#This Row],[Skor_Telat]]</f>
        <v>6</v>
      </c>
      <c r="AI192" t="str">
        <f>IF(Raw_Data[[#This Row],[Risk_Score]]&lt;=6,"Low Risk",IF(Raw_Data[[#This Row],[Risk_Score]]&lt;=8,"Medium Risk","High Risk"))</f>
        <v>Low Risk</v>
      </c>
      <c r="AJ192">
        <f ca="1">IFERROR(DATEDIF(Raw_Data[[#This Row],[tanggal_pengajuan]],TODAY(),"m"),"N/A")</f>
        <v>6</v>
      </c>
      <c r="AK192" t="str">
        <f ca="1">IF(ISNUMBER(Raw_Data[[#This Row],[MOB]]),IF(Raw_Data[[#This Row],[MOB]]&lt;6,"0-5 bulan",IF(Raw_Data[[#This Row],[MOB]]&lt;12,"6-11 bulan",IF(Raw_Data[[#This Row],[MOB]]&lt;24,"12-23 bulan","24+ bulan"))),"N/A")</f>
        <v>6-11 bulan</v>
      </c>
    </row>
    <row r="193" spans="1:37" ht="14.25" customHeight="1" x14ac:dyDescent="0.45">
      <c r="A193" t="s">
        <v>662</v>
      </c>
      <c r="B193" s="64">
        <v>46089</v>
      </c>
      <c r="C193" s="1" t="str">
        <f t="shared" si="3"/>
        <v>March</v>
      </c>
      <c r="D193" t="s">
        <v>112</v>
      </c>
      <c r="E193" t="s">
        <v>663</v>
      </c>
      <c r="F193">
        <v>35</v>
      </c>
      <c r="G193" t="s">
        <v>51</v>
      </c>
      <c r="H193" t="s">
        <v>41</v>
      </c>
      <c r="I193" s="2">
        <v>7125000</v>
      </c>
      <c r="J193" s="3">
        <f>Raw_Data[[#This Row],[cicilan_per_bulan]]/Raw_Data[[#This Row],[penghasilan_bulanan]]</f>
        <v>0.14012631578947368</v>
      </c>
      <c r="K193" t="s">
        <v>91</v>
      </c>
      <c r="L193" t="s">
        <v>92</v>
      </c>
      <c r="M193" t="s">
        <v>55</v>
      </c>
      <c r="N193" t="s">
        <v>121</v>
      </c>
      <c r="O193" t="s">
        <v>122</v>
      </c>
      <c r="P193" s="2">
        <v>35782000</v>
      </c>
      <c r="Q193" s="2">
        <v>10735000</v>
      </c>
      <c r="R193" t="str">
        <f>IF(Raw_Data[[#This Row],[persen_dp]]&lt;15%,"Low",IF(Raw_Data[[#This Row],[persen_dp]]&gt;25%,"High","Medium"))</f>
        <v>High</v>
      </c>
      <c r="S193" s="3">
        <v>0.3</v>
      </c>
      <c r="T193">
        <v>36</v>
      </c>
      <c r="U193">
        <v>0.14499999999999999</v>
      </c>
      <c r="V193" s="2">
        <v>998400</v>
      </c>
      <c r="W193" s="2">
        <v>35943000</v>
      </c>
      <c r="X193" t="str">
        <f>IF(OR(Raw_Data[[#This Row],[status_pembayaran]]="Macet",Raw_Data[[#This Row],[status_pembayaran]]="Kurang Lancar"),"Non Performing Loan","Performing")</f>
        <v>Performing</v>
      </c>
      <c r="Y193" t="s">
        <v>47</v>
      </c>
      <c r="Z193">
        <v>0</v>
      </c>
      <c r="AA193">
        <v>0</v>
      </c>
      <c r="AB193">
        <v>1</v>
      </c>
      <c r="AC193" t="s">
        <v>58</v>
      </c>
      <c r="AD193">
        <f>IF(Raw_Data[[#This Row],[rasio]]&lt;0.2,1,IF(Raw_Data[[#This Row],[rasio]]&lt;0.3,2,IF(Raw_Data[[#This Row],[rasio]]&lt;0.4,3,4)))</f>
        <v>1</v>
      </c>
      <c r="AE193">
        <f>IF(Raw_Data[[#This Row],[kategori_dp]]="High",1,IF(Raw_Data[[#This Row],[kategori_dp]]="Medium",2,3))</f>
        <v>1</v>
      </c>
      <c r="AF193">
        <f>IF(Raw_Data[[#This Row],[tenor_bulan]]&lt;=24,1,IF(Raw_Data[[#This Row],[tenor_bulan]]&lt;=36,2,IF(Raw_Data[[#This Row],[tenor_bulan]]&lt;=48,3,4)))</f>
        <v>2</v>
      </c>
      <c r="AG193">
        <f>IF(Raw_Data[[#This Row],[jumlah_kali_telat]]=0,0,IF(Raw_Data[[#This Row],[jumlah_kali_telat]]&lt;=2,2,4))</f>
        <v>0</v>
      </c>
      <c r="AH193">
        <f>Raw_Data[[#This Row],[Skor_Rasio]]+Raw_Data[[#This Row],[Skor_DP]]+Raw_Data[[#This Row],[Skor_Tenor]]+Raw_Data[[#This Row],[Skor_Telat]]</f>
        <v>4</v>
      </c>
      <c r="AI193" t="str">
        <f>IF(Raw_Data[[#This Row],[Risk_Score]]&lt;=6,"Low Risk",IF(Raw_Data[[#This Row],[Risk_Score]]&lt;=8,"Medium Risk","High Risk"))</f>
        <v>Low Risk</v>
      </c>
      <c r="AJ193">
        <f ca="1">IFERROR(DATEDIF(Raw_Data[[#This Row],[tanggal_pengajuan]],TODAY(),"m"),"N/A")</f>
        <v>7</v>
      </c>
      <c r="AK193" t="str">
        <f ca="1">IF(ISNUMBER(Raw_Data[[#This Row],[MOB]]),IF(Raw_Data[[#This Row],[MOB]]&lt;6,"0-5 bulan",IF(Raw_Data[[#This Row],[MOB]]&lt;12,"6-11 bulan",IF(Raw_Data[[#This Row],[MOB]]&lt;24,"12-23 bulan","24+ bulan"))),"N/A")</f>
        <v>6-11 bulan</v>
      </c>
    </row>
    <row r="194" spans="1:37" ht="14.25" customHeight="1" x14ac:dyDescent="0.45">
      <c r="A194" t="s">
        <v>664</v>
      </c>
      <c r="B194" s="64">
        <v>46046</v>
      </c>
      <c r="C194" s="1" t="str">
        <f t="shared" si="3"/>
        <v>January</v>
      </c>
      <c r="D194" t="s">
        <v>135</v>
      </c>
      <c r="E194" t="s">
        <v>665</v>
      </c>
      <c r="F194">
        <v>55</v>
      </c>
      <c r="G194" t="s">
        <v>51</v>
      </c>
      <c r="H194" t="s">
        <v>41</v>
      </c>
      <c r="I194" s="2">
        <v>6600000</v>
      </c>
      <c r="J194" s="3">
        <f>Raw_Data[[#This Row],[cicilan_per_bulan]]/Raw_Data[[#This Row],[penghasilan_bulanan]]</f>
        <v>0.17092424242424242</v>
      </c>
      <c r="K194" t="s">
        <v>188</v>
      </c>
      <c r="L194" t="s">
        <v>154</v>
      </c>
      <c r="M194" t="s">
        <v>55</v>
      </c>
      <c r="N194" t="s">
        <v>221</v>
      </c>
      <c r="O194" t="s">
        <v>159</v>
      </c>
      <c r="P194" s="2">
        <v>42839000</v>
      </c>
      <c r="Q194" s="2">
        <v>8568000</v>
      </c>
      <c r="R194" t="str">
        <f>IF(Raw_Data[[#This Row],[persen_dp]]&lt;15%,"Low",IF(Raw_Data[[#This Row],[persen_dp]]&gt;25%,"High","Medium"))</f>
        <v>Medium</v>
      </c>
      <c r="S194" s="3">
        <v>0.2</v>
      </c>
      <c r="T194">
        <v>48</v>
      </c>
      <c r="U194">
        <v>0.14499999999999999</v>
      </c>
      <c r="V194" s="2">
        <v>1128100</v>
      </c>
      <c r="W194" s="2">
        <v>54148000</v>
      </c>
      <c r="X194" t="str">
        <f>IF(OR(Raw_Data[[#This Row],[status_pembayaran]]="Macet",Raw_Data[[#This Row],[status_pembayaran]]="Kurang Lancar"),"Non Performing Loan","Performing")</f>
        <v>Performing</v>
      </c>
      <c r="Y194" t="s">
        <v>317</v>
      </c>
      <c r="Z194">
        <v>0</v>
      </c>
      <c r="AA194">
        <v>0</v>
      </c>
      <c r="AB194">
        <v>0</v>
      </c>
      <c r="AD194">
        <f>IF(Raw_Data[[#This Row],[rasio]]&lt;0.2,1,IF(Raw_Data[[#This Row],[rasio]]&lt;0.3,2,IF(Raw_Data[[#This Row],[rasio]]&lt;0.4,3,4)))</f>
        <v>1</v>
      </c>
      <c r="AE194">
        <f>IF(Raw_Data[[#This Row],[kategori_dp]]="High",1,IF(Raw_Data[[#This Row],[kategori_dp]]="Medium",2,3))</f>
        <v>2</v>
      </c>
      <c r="AF194">
        <f>IF(Raw_Data[[#This Row],[tenor_bulan]]&lt;=24,1,IF(Raw_Data[[#This Row],[tenor_bulan]]&lt;=36,2,IF(Raw_Data[[#This Row],[tenor_bulan]]&lt;=48,3,4)))</f>
        <v>3</v>
      </c>
      <c r="AG194">
        <f>IF(Raw_Data[[#This Row],[jumlah_kali_telat]]=0,0,IF(Raw_Data[[#This Row],[jumlah_kali_telat]]&lt;=2,2,4))</f>
        <v>0</v>
      </c>
      <c r="AH194">
        <f>Raw_Data[[#This Row],[Skor_Rasio]]+Raw_Data[[#This Row],[Skor_DP]]+Raw_Data[[#This Row],[Skor_Tenor]]+Raw_Data[[#This Row],[Skor_Telat]]</f>
        <v>6</v>
      </c>
      <c r="AI194" t="str">
        <f>IF(Raw_Data[[#This Row],[Risk_Score]]&lt;=6,"Low Risk",IF(Raw_Data[[#This Row],[Risk_Score]]&lt;=8,"Medium Risk","High Risk"))</f>
        <v>Low Risk</v>
      </c>
      <c r="AJ194">
        <f ca="1">IFERROR(DATEDIF(Raw_Data[[#This Row],[tanggal_pengajuan]],TODAY(),"m"),"N/A")</f>
        <v>8</v>
      </c>
      <c r="AK194" t="str">
        <f ca="1">IF(ISNUMBER(Raw_Data[[#This Row],[MOB]]),IF(Raw_Data[[#This Row],[MOB]]&lt;6,"0-5 bulan",IF(Raw_Data[[#This Row],[MOB]]&lt;12,"6-11 bulan",IF(Raw_Data[[#This Row],[MOB]]&lt;24,"12-23 bulan","24+ bulan"))),"N/A")</f>
        <v>6-11 bulan</v>
      </c>
    </row>
    <row r="195" spans="1:37" ht="14.25" customHeight="1" x14ac:dyDescent="0.45">
      <c r="A195" t="s">
        <v>666</v>
      </c>
      <c r="B195" s="64">
        <v>46073</v>
      </c>
      <c r="C195" s="1" t="str">
        <f t="shared" si="3"/>
        <v>February</v>
      </c>
      <c r="D195" t="s">
        <v>667</v>
      </c>
      <c r="E195" t="s">
        <v>668</v>
      </c>
      <c r="F195">
        <v>36</v>
      </c>
      <c r="G195" t="s">
        <v>51</v>
      </c>
      <c r="H195" t="s">
        <v>41</v>
      </c>
      <c r="I195" s="2">
        <v>7290000</v>
      </c>
      <c r="J195" s="3">
        <f>Raw_Data[[#This Row],[cicilan_per_bulan]]/Raw_Data[[#This Row],[penghasilan_bulanan]]</f>
        <v>8.3113854595336073E-2</v>
      </c>
      <c r="K195" t="s">
        <v>114</v>
      </c>
      <c r="L195" t="s">
        <v>115</v>
      </c>
      <c r="M195" t="s">
        <v>72</v>
      </c>
      <c r="N195" t="s">
        <v>73</v>
      </c>
      <c r="O195" t="s">
        <v>46</v>
      </c>
      <c r="P195" s="2">
        <v>20451000</v>
      </c>
      <c r="Q195" s="2">
        <v>2045000</v>
      </c>
      <c r="R195" t="str">
        <f>IF(Raw_Data[[#This Row],[persen_dp]]&lt;15%,"Low",IF(Raw_Data[[#This Row],[persen_dp]]&gt;25%,"High","Medium"))</f>
        <v>Low</v>
      </c>
      <c r="S195" s="3">
        <v>0.1</v>
      </c>
      <c r="T195">
        <v>48</v>
      </c>
      <c r="U195">
        <v>0.14499999999999999</v>
      </c>
      <c r="V195" s="2">
        <v>605900</v>
      </c>
      <c r="W195" s="2">
        <v>29082000</v>
      </c>
      <c r="X195" t="str">
        <f>IF(OR(Raw_Data[[#This Row],[status_pembayaran]]="Macet",Raw_Data[[#This Row],[status_pembayaran]]="Kurang Lancar"),"Non Performing Loan","Performing")</f>
        <v>Performing</v>
      </c>
      <c r="Y195" t="s">
        <v>47</v>
      </c>
      <c r="Z195">
        <v>0</v>
      </c>
      <c r="AA195">
        <v>0</v>
      </c>
      <c r="AB195">
        <v>1</v>
      </c>
      <c r="AC195" t="s">
        <v>66</v>
      </c>
      <c r="AD195">
        <f>IF(Raw_Data[[#This Row],[rasio]]&lt;0.2,1,IF(Raw_Data[[#This Row],[rasio]]&lt;0.3,2,IF(Raw_Data[[#This Row],[rasio]]&lt;0.4,3,4)))</f>
        <v>1</v>
      </c>
      <c r="AE195">
        <f>IF(Raw_Data[[#This Row],[kategori_dp]]="High",1,IF(Raw_Data[[#This Row],[kategori_dp]]="Medium",2,3))</f>
        <v>3</v>
      </c>
      <c r="AF195">
        <f>IF(Raw_Data[[#This Row],[tenor_bulan]]&lt;=24,1,IF(Raw_Data[[#This Row],[tenor_bulan]]&lt;=36,2,IF(Raw_Data[[#This Row],[tenor_bulan]]&lt;=48,3,4)))</f>
        <v>3</v>
      </c>
      <c r="AG195">
        <f>IF(Raw_Data[[#This Row],[jumlah_kali_telat]]=0,0,IF(Raw_Data[[#This Row],[jumlah_kali_telat]]&lt;=2,2,4))</f>
        <v>0</v>
      </c>
      <c r="AH195">
        <f>Raw_Data[[#This Row],[Skor_Rasio]]+Raw_Data[[#This Row],[Skor_DP]]+Raw_Data[[#This Row],[Skor_Tenor]]+Raw_Data[[#This Row],[Skor_Telat]]</f>
        <v>7</v>
      </c>
      <c r="AI195" t="str">
        <f>IF(Raw_Data[[#This Row],[Risk_Score]]&lt;=6,"Low Risk",IF(Raw_Data[[#This Row],[Risk_Score]]&lt;=8,"Medium Risk","High Risk"))</f>
        <v>Medium Risk</v>
      </c>
      <c r="AJ195">
        <f ca="1">IFERROR(DATEDIF(Raw_Data[[#This Row],[tanggal_pengajuan]],TODAY(),"m"),"N/A")</f>
        <v>8</v>
      </c>
      <c r="AK195" t="str">
        <f ca="1">IF(ISNUMBER(Raw_Data[[#This Row],[MOB]]),IF(Raw_Data[[#This Row],[MOB]]&lt;6,"0-5 bulan",IF(Raw_Data[[#This Row],[MOB]]&lt;12,"6-11 bulan",IF(Raw_Data[[#This Row],[MOB]]&lt;24,"12-23 bulan","24+ bulan"))),"N/A")</f>
        <v>6-11 bulan</v>
      </c>
    </row>
    <row r="196" spans="1:37" ht="14.25" customHeight="1" x14ac:dyDescent="0.45">
      <c r="A196" t="s">
        <v>669</v>
      </c>
      <c r="B196" s="64">
        <v>46190</v>
      </c>
      <c r="C196" s="1" t="str">
        <f t="shared" si="3"/>
        <v>June</v>
      </c>
      <c r="D196" t="s">
        <v>670</v>
      </c>
      <c r="E196" t="s">
        <v>671</v>
      </c>
      <c r="F196">
        <v>38</v>
      </c>
      <c r="G196" t="s">
        <v>51</v>
      </c>
      <c r="H196" t="s">
        <v>41</v>
      </c>
      <c r="I196" s="2">
        <v>4571000</v>
      </c>
      <c r="J196" s="3">
        <f>Raw_Data[[#This Row],[cicilan_per_bulan]]/Raw_Data[[#This Row],[penghasilan_bulanan]]</f>
        <v>0.22001750164077882</v>
      </c>
      <c r="K196" t="s">
        <v>102</v>
      </c>
      <c r="L196" t="s">
        <v>103</v>
      </c>
      <c r="M196" t="s">
        <v>249</v>
      </c>
      <c r="N196" t="s">
        <v>250</v>
      </c>
      <c r="O196" t="s">
        <v>57</v>
      </c>
      <c r="P196" s="2">
        <v>16215000</v>
      </c>
      <c r="Q196" s="2">
        <v>5675000</v>
      </c>
      <c r="R196" t="str">
        <f>IF(Raw_Data[[#This Row],[persen_dp]]&lt;15%,"Low",IF(Raw_Data[[#This Row],[persen_dp]]&gt;25%,"High","Medium"))</f>
        <v>High</v>
      </c>
      <c r="S196" s="3">
        <v>0.35</v>
      </c>
      <c r="T196">
        <v>12</v>
      </c>
      <c r="U196">
        <v>0.14499999999999999</v>
      </c>
      <c r="V196" s="2">
        <v>1005700</v>
      </c>
      <c r="W196" s="2">
        <v>12068000</v>
      </c>
      <c r="X196" t="str">
        <f>IF(OR(Raw_Data[[#This Row],[status_pembayaran]]="Macet",Raw_Data[[#This Row],[status_pembayaran]]="Kurang Lancar"),"Non Performing Loan","Performing")</f>
        <v>Performing</v>
      </c>
      <c r="Y196" t="s">
        <v>47</v>
      </c>
      <c r="Z196">
        <v>0</v>
      </c>
      <c r="AA196">
        <v>0</v>
      </c>
      <c r="AB196">
        <v>1</v>
      </c>
      <c r="AC196" t="s">
        <v>104</v>
      </c>
      <c r="AD196">
        <f>IF(Raw_Data[[#This Row],[rasio]]&lt;0.2,1,IF(Raw_Data[[#This Row],[rasio]]&lt;0.3,2,IF(Raw_Data[[#This Row],[rasio]]&lt;0.4,3,4)))</f>
        <v>2</v>
      </c>
      <c r="AE196">
        <f>IF(Raw_Data[[#This Row],[kategori_dp]]="High",1,IF(Raw_Data[[#This Row],[kategori_dp]]="Medium",2,3))</f>
        <v>1</v>
      </c>
      <c r="AF196">
        <f>IF(Raw_Data[[#This Row],[tenor_bulan]]&lt;=24,1,IF(Raw_Data[[#This Row],[tenor_bulan]]&lt;=36,2,IF(Raw_Data[[#This Row],[tenor_bulan]]&lt;=48,3,4)))</f>
        <v>1</v>
      </c>
      <c r="AG196">
        <f>IF(Raw_Data[[#This Row],[jumlah_kali_telat]]=0,0,IF(Raw_Data[[#This Row],[jumlah_kali_telat]]&lt;=2,2,4))</f>
        <v>0</v>
      </c>
      <c r="AH196">
        <f>Raw_Data[[#This Row],[Skor_Rasio]]+Raw_Data[[#This Row],[Skor_DP]]+Raw_Data[[#This Row],[Skor_Tenor]]+Raw_Data[[#This Row],[Skor_Telat]]</f>
        <v>4</v>
      </c>
      <c r="AI196" t="str">
        <f>IF(Raw_Data[[#This Row],[Risk_Score]]&lt;=6,"Low Risk",IF(Raw_Data[[#This Row],[Risk_Score]]&lt;=8,"Medium Risk","High Risk"))</f>
        <v>Low Risk</v>
      </c>
      <c r="AJ196">
        <f ca="1">IFERROR(DATEDIF(Raw_Data[[#This Row],[tanggal_pengajuan]],TODAY(),"m"),"N/A")</f>
        <v>4</v>
      </c>
      <c r="AK196" t="str">
        <f ca="1">IF(ISNUMBER(Raw_Data[[#This Row],[MOB]]),IF(Raw_Data[[#This Row],[MOB]]&lt;6,"0-5 bulan",IF(Raw_Data[[#This Row],[MOB]]&lt;12,"6-11 bulan",IF(Raw_Data[[#This Row],[MOB]]&lt;24,"12-23 bulan","24+ bulan"))),"N/A")</f>
        <v>0-5 bulan</v>
      </c>
    </row>
    <row r="197" spans="1:37" ht="14.25" customHeight="1" x14ac:dyDescent="0.45">
      <c r="A197" t="s">
        <v>672</v>
      </c>
      <c r="B197" s="64">
        <v>46174</v>
      </c>
      <c r="C197" s="1" t="str">
        <f t="shared" si="3"/>
        <v>June</v>
      </c>
      <c r="D197" t="s">
        <v>673</v>
      </c>
      <c r="E197" t="s">
        <v>211</v>
      </c>
      <c r="F197">
        <v>36</v>
      </c>
      <c r="G197" t="s">
        <v>51</v>
      </c>
      <c r="H197" t="s">
        <v>108</v>
      </c>
      <c r="I197" s="2">
        <v>6887000</v>
      </c>
      <c r="J197" s="3">
        <f>Raw_Data[[#This Row],[cicilan_per_bulan]]/Raw_Data[[#This Row],[penghasilan_bulanan]]</f>
        <v>4.7785683171192098E-2</v>
      </c>
      <c r="K197" t="s">
        <v>42</v>
      </c>
      <c r="L197" t="s">
        <v>43</v>
      </c>
      <c r="M197" t="s">
        <v>44</v>
      </c>
      <c r="N197" t="s">
        <v>273</v>
      </c>
      <c r="O197" t="s">
        <v>274</v>
      </c>
      <c r="P197" s="2">
        <v>17613000</v>
      </c>
      <c r="Q197" s="2">
        <v>6164000</v>
      </c>
      <c r="R197" t="str">
        <f>IF(Raw_Data[[#This Row],[persen_dp]]&lt;15%,"Low",IF(Raw_Data[[#This Row],[persen_dp]]&gt;25%,"High","Medium"))</f>
        <v>High</v>
      </c>
      <c r="S197" s="3">
        <v>0.35</v>
      </c>
      <c r="T197">
        <v>60</v>
      </c>
      <c r="U197">
        <v>0.14499999999999999</v>
      </c>
      <c r="V197" s="2">
        <v>329100</v>
      </c>
      <c r="W197" s="2">
        <v>19749000</v>
      </c>
      <c r="X197" t="str">
        <f>IF(OR(Raw_Data[[#This Row],[status_pembayaran]]="Macet",Raw_Data[[#This Row],[status_pembayaran]]="Kurang Lancar"),"Non Performing Loan","Performing")</f>
        <v>Non Performing Loan</v>
      </c>
      <c r="Y197" t="s">
        <v>488</v>
      </c>
      <c r="Z197">
        <v>17</v>
      </c>
      <c r="AA197">
        <v>2</v>
      </c>
      <c r="AB197">
        <v>3</v>
      </c>
      <c r="AD197">
        <f>IF(Raw_Data[[#This Row],[rasio]]&lt;0.2,1,IF(Raw_Data[[#This Row],[rasio]]&lt;0.3,2,IF(Raw_Data[[#This Row],[rasio]]&lt;0.4,3,4)))</f>
        <v>1</v>
      </c>
      <c r="AE197">
        <f>IF(Raw_Data[[#This Row],[kategori_dp]]="High",1,IF(Raw_Data[[#This Row],[kategori_dp]]="Medium",2,3))</f>
        <v>1</v>
      </c>
      <c r="AF197">
        <f>IF(Raw_Data[[#This Row],[tenor_bulan]]&lt;=24,1,IF(Raw_Data[[#This Row],[tenor_bulan]]&lt;=36,2,IF(Raw_Data[[#This Row],[tenor_bulan]]&lt;=48,3,4)))</f>
        <v>4</v>
      </c>
      <c r="AG197">
        <f>IF(Raw_Data[[#This Row],[jumlah_kali_telat]]=0,0,IF(Raw_Data[[#This Row],[jumlah_kali_telat]]&lt;=2,2,4))</f>
        <v>2</v>
      </c>
      <c r="AH197">
        <f>Raw_Data[[#This Row],[Skor_Rasio]]+Raw_Data[[#This Row],[Skor_DP]]+Raw_Data[[#This Row],[Skor_Tenor]]+Raw_Data[[#This Row],[Skor_Telat]]</f>
        <v>8</v>
      </c>
      <c r="AI197" t="str">
        <f>IF(Raw_Data[[#This Row],[Risk_Score]]&lt;=6,"Low Risk",IF(Raw_Data[[#This Row],[Risk_Score]]&lt;=8,"Medium Risk","High Risk"))</f>
        <v>Medium Risk</v>
      </c>
      <c r="AJ197">
        <f ca="1">IFERROR(DATEDIF(Raw_Data[[#This Row],[tanggal_pengajuan]],TODAY(),"m"),"N/A")</f>
        <v>4</v>
      </c>
      <c r="AK197" t="str">
        <f ca="1">IF(ISNUMBER(Raw_Data[[#This Row],[MOB]]),IF(Raw_Data[[#This Row],[MOB]]&lt;6,"0-5 bulan",IF(Raw_Data[[#This Row],[MOB]]&lt;12,"6-11 bulan",IF(Raw_Data[[#This Row],[MOB]]&lt;24,"12-23 bulan","24+ bulan"))),"N/A")</f>
        <v>0-5 bulan</v>
      </c>
    </row>
    <row r="198" spans="1:37" ht="14.25" customHeight="1" x14ac:dyDescent="0.45">
      <c r="A198" t="s">
        <v>674</v>
      </c>
      <c r="B198" s="64">
        <v>46082</v>
      </c>
      <c r="C198" s="1" t="str">
        <f t="shared" si="3"/>
        <v>March</v>
      </c>
      <c r="D198" t="s">
        <v>673</v>
      </c>
      <c r="E198" t="s">
        <v>675</v>
      </c>
      <c r="F198">
        <v>47</v>
      </c>
      <c r="G198" t="s">
        <v>40</v>
      </c>
      <c r="H198" t="s">
        <v>101</v>
      </c>
      <c r="I198" s="2">
        <v>4816000</v>
      </c>
      <c r="J198" s="3">
        <f>Raw_Data[[#This Row],[cicilan_per_bulan]]/Raw_Data[[#This Row],[penghasilan_bulanan]]</f>
        <v>0.13475913621262459</v>
      </c>
      <c r="K198" t="s">
        <v>109</v>
      </c>
      <c r="L198" t="s">
        <v>110</v>
      </c>
      <c r="M198" t="s">
        <v>72</v>
      </c>
      <c r="N198" t="s">
        <v>73</v>
      </c>
      <c r="O198" t="s">
        <v>46</v>
      </c>
      <c r="P198" s="2">
        <v>20125000</v>
      </c>
      <c r="Q198" s="2">
        <v>8050000</v>
      </c>
      <c r="R198" t="str">
        <f>IF(Raw_Data[[#This Row],[persen_dp]]&lt;15%,"Low",IF(Raw_Data[[#This Row],[persen_dp]]&gt;25%,"High","Medium"))</f>
        <v>High</v>
      </c>
      <c r="S198" s="3">
        <v>0.4</v>
      </c>
      <c r="T198">
        <v>24</v>
      </c>
      <c r="U198">
        <v>0.14499999999999999</v>
      </c>
      <c r="V198" s="2">
        <v>649000</v>
      </c>
      <c r="W198" s="2">
        <v>15577000</v>
      </c>
      <c r="X198" t="str">
        <f>IF(OR(Raw_Data[[#This Row],[status_pembayaran]]="Macet",Raw_Data[[#This Row],[status_pembayaran]]="Kurang Lancar"),"Non Performing Loan","Performing")</f>
        <v>Performing</v>
      </c>
      <c r="Y198" t="s">
        <v>47</v>
      </c>
      <c r="Z198">
        <v>0</v>
      </c>
      <c r="AA198">
        <v>0</v>
      </c>
      <c r="AB198">
        <v>1</v>
      </c>
      <c r="AC198" t="s">
        <v>74</v>
      </c>
      <c r="AD198">
        <f>IF(Raw_Data[[#This Row],[rasio]]&lt;0.2,1,IF(Raw_Data[[#This Row],[rasio]]&lt;0.3,2,IF(Raw_Data[[#This Row],[rasio]]&lt;0.4,3,4)))</f>
        <v>1</v>
      </c>
      <c r="AE198">
        <f>IF(Raw_Data[[#This Row],[kategori_dp]]="High",1,IF(Raw_Data[[#This Row],[kategori_dp]]="Medium",2,3))</f>
        <v>1</v>
      </c>
      <c r="AF198">
        <f>IF(Raw_Data[[#This Row],[tenor_bulan]]&lt;=24,1,IF(Raw_Data[[#This Row],[tenor_bulan]]&lt;=36,2,IF(Raw_Data[[#This Row],[tenor_bulan]]&lt;=48,3,4)))</f>
        <v>1</v>
      </c>
      <c r="AG198">
        <f>IF(Raw_Data[[#This Row],[jumlah_kali_telat]]=0,0,IF(Raw_Data[[#This Row],[jumlah_kali_telat]]&lt;=2,2,4))</f>
        <v>0</v>
      </c>
      <c r="AH198">
        <f>Raw_Data[[#This Row],[Skor_Rasio]]+Raw_Data[[#This Row],[Skor_DP]]+Raw_Data[[#This Row],[Skor_Tenor]]+Raw_Data[[#This Row],[Skor_Telat]]</f>
        <v>3</v>
      </c>
      <c r="AI198" t="str">
        <f>IF(Raw_Data[[#This Row],[Risk_Score]]&lt;=6,"Low Risk",IF(Raw_Data[[#This Row],[Risk_Score]]&lt;=8,"Medium Risk","High Risk"))</f>
        <v>Low Risk</v>
      </c>
      <c r="AJ198">
        <f ca="1">IFERROR(DATEDIF(Raw_Data[[#This Row],[tanggal_pengajuan]],TODAY(),"m"),"N/A")</f>
        <v>7</v>
      </c>
      <c r="AK198" t="str">
        <f ca="1">IF(ISNUMBER(Raw_Data[[#This Row],[MOB]]),IF(Raw_Data[[#This Row],[MOB]]&lt;6,"0-5 bulan",IF(Raw_Data[[#This Row],[MOB]]&lt;12,"6-11 bulan",IF(Raw_Data[[#This Row],[MOB]]&lt;24,"12-23 bulan","24+ bulan"))),"N/A")</f>
        <v>6-11 bulan</v>
      </c>
    </row>
    <row r="199" spans="1:37" ht="14.25" customHeight="1" x14ac:dyDescent="0.45">
      <c r="A199" t="s">
        <v>676</v>
      </c>
      <c r="B199" s="64">
        <v>46116</v>
      </c>
      <c r="C199" s="1" t="str">
        <f t="shared" si="3"/>
        <v>April</v>
      </c>
      <c r="D199" t="s">
        <v>588</v>
      </c>
      <c r="E199" t="s">
        <v>677</v>
      </c>
      <c r="F199">
        <v>21</v>
      </c>
      <c r="G199" t="s">
        <v>40</v>
      </c>
      <c r="H199" t="s">
        <v>41</v>
      </c>
      <c r="I199" s="2">
        <v>4957000</v>
      </c>
      <c r="J199" s="3">
        <f>Raw_Data[[#This Row],[cicilan_per_bulan]]/Raw_Data[[#This Row],[penghasilan_bulanan]]</f>
        <v>0.11892273552551946</v>
      </c>
      <c r="K199" t="s">
        <v>205</v>
      </c>
      <c r="L199" t="s">
        <v>110</v>
      </c>
      <c r="M199" t="s">
        <v>249</v>
      </c>
      <c r="N199" t="s">
        <v>250</v>
      </c>
      <c r="O199" t="s">
        <v>57</v>
      </c>
      <c r="P199" s="2">
        <v>16431000</v>
      </c>
      <c r="Q199" s="2">
        <v>1643000</v>
      </c>
      <c r="R199" t="str">
        <f>IF(Raw_Data[[#This Row],[persen_dp]]&lt;15%,"Low",IF(Raw_Data[[#This Row],[persen_dp]]&gt;25%,"High","Medium"))</f>
        <v>Low</v>
      </c>
      <c r="S199" s="3">
        <v>0.1</v>
      </c>
      <c r="T199">
        <v>36</v>
      </c>
      <c r="U199">
        <v>0.14499999999999999</v>
      </c>
      <c r="V199" s="2">
        <v>589500</v>
      </c>
      <c r="W199" s="2">
        <v>21220000</v>
      </c>
      <c r="X199" t="str">
        <f>IF(OR(Raw_Data[[#This Row],[status_pembayaran]]="Macet",Raw_Data[[#This Row],[status_pembayaran]]="Kurang Lancar"),"Non Performing Loan","Performing")</f>
        <v>Performing</v>
      </c>
      <c r="Y199" t="s">
        <v>47</v>
      </c>
      <c r="Z199">
        <v>0</v>
      </c>
      <c r="AA199">
        <v>0</v>
      </c>
      <c r="AB199">
        <v>1</v>
      </c>
      <c r="AD199">
        <f>IF(Raw_Data[[#This Row],[rasio]]&lt;0.2,1,IF(Raw_Data[[#This Row],[rasio]]&lt;0.3,2,IF(Raw_Data[[#This Row],[rasio]]&lt;0.4,3,4)))</f>
        <v>1</v>
      </c>
      <c r="AE199">
        <f>IF(Raw_Data[[#This Row],[kategori_dp]]="High",1,IF(Raw_Data[[#This Row],[kategori_dp]]="Medium",2,3))</f>
        <v>3</v>
      </c>
      <c r="AF199">
        <f>IF(Raw_Data[[#This Row],[tenor_bulan]]&lt;=24,1,IF(Raw_Data[[#This Row],[tenor_bulan]]&lt;=36,2,IF(Raw_Data[[#This Row],[tenor_bulan]]&lt;=48,3,4)))</f>
        <v>2</v>
      </c>
      <c r="AG199">
        <f>IF(Raw_Data[[#This Row],[jumlah_kali_telat]]=0,0,IF(Raw_Data[[#This Row],[jumlah_kali_telat]]&lt;=2,2,4))</f>
        <v>0</v>
      </c>
      <c r="AH199">
        <f>Raw_Data[[#This Row],[Skor_Rasio]]+Raw_Data[[#This Row],[Skor_DP]]+Raw_Data[[#This Row],[Skor_Tenor]]+Raw_Data[[#This Row],[Skor_Telat]]</f>
        <v>6</v>
      </c>
      <c r="AI199" t="str">
        <f>IF(Raw_Data[[#This Row],[Risk_Score]]&lt;=6,"Low Risk",IF(Raw_Data[[#This Row],[Risk_Score]]&lt;=8,"Medium Risk","High Risk"))</f>
        <v>Low Risk</v>
      </c>
      <c r="AJ199">
        <f ca="1">IFERROR(DATEDIF(Raw_Data[[#This Row],[tanggal_pengajuan]],TODAY(),"m"),"N/A")</f>
        <v>6</v>
      </c>
      <c r="AK199" t="str">
        <f ca="1">IF(ISNUMBER(Raw_Data[[#This Row],[MOB]]),IF(Raw_Data[[#This Row],[MOB]]&lt;6,"0-5 bulan",IF(Raw_Data[[#This Row],[MOB]]&lt;12,"6-11 bulan",IF(Raw_Data[[#This Row],[MOB]]&lt;24,"12-23 bulan","24+ bulan"))),"N/A")</f>
        <v>6-11 bulan</v>
      </c>
    </row>
    <row r="200" spans="1:37" ht="14.25" customHeight="1" x14ac:dyDescent="0.45">
      <c r="A200" t="s">
        <v>678</v>
      </c>
      <c r="B200" s="64">
        <v>46075</v>
      </c>
      <c r="C200" s="1" t="str">
        <f t="shared" si="3"/>
        <v>February</v>
      </c>
      <c r="D200" t="s">
        <v>403</v>
      </c>
      <c r="E200" t="s">
        <v>679</v>
      </c>
      <c r="F200">
        <v>27</v>
      </c>
      <c r="G200" t="s">
        <v>51</v>
      </c>
      <c r="H200" t="s">
        <v>41</v>
      </c>
      <c r="I200" s="2">
        <v>5307000</v>
      </c>
      <c r="J200" s="3">
        <f>Raw_Data[[#This Row],[cicilan_per_bulan]]/Raw_Data[[#This Row],[penghasilan_bulanan]]</f>
        <v>0.34333898624458264</v>
      </c>
      <c r="K200" t="s">
        <v>167</v>
      </c>
      <c r="L200" t="s">
        <v>110</v>
      </c>
      <c r="M200" t="s">
        <v>72</v>
      </c>
      <c r="N200" t="s">
        <v>73</v>
      </c>
      <c r="O200" t="s">
        <v>46</v>
      </c>
      <c r="P200" s="2">
        <v>21219000</v>
      </c>
      <c r="Q200" s="2">
        <v>2122000</v>
      </c>
      <c r="R200" t="str">
        <f>IF(Raw_Data[[#This Row],[persen_dp]]&lt;15%,"Low",IF(Raw_Data[[#This Row],[persen_dp]]&gt;25%,"High","Medium"))</f>
        <v>Low</v>
      </c>
      <c r="S200" s="3">
        <v>0.1</v>
      </c>
      <c r="T200">
        <v>12</v>
      </c>
      <c r="U200">
        <v>0.14499999999999999</v>
      </c>
      <c r="V200" s="2">
        <v>1822100</v>
      </c>
      <c r="W200" s="2">
        <v>21866000</v>
      </c>
      <c r="X200" t="str">
        <f>IF(OR(Raw_Data[[#This Row],[status_pembayaran]]="Macet",Raw_Data[[#This Row],[status_pembayaran]]="Kurang Lancar"),"Non Performing Loan","Performing")</f>
        <v>Performing</v>
      </c>
      <c r="Y200" t="s">
        <v>47</v>
      </c>
      <c r="Z200">
        <v>0</v>
      </c>
      <c r="AA200">
        <v>0</v>
      </c>
      <c r="AB200">
        <v>1</v>
      </c>
      <c r="AC200" t="s">
        <v>66</v>
      </c>
      <c r="AD200">
        <f>IF(Raw_Data[[#This Row],[rasio]]&lt;0.2,1,IF(Raw_Data[[#This Row],[rasio]]&lt;0.3,2,IF(Raw_Data[[#This Row],[rasio]]&lt;0.4,3,4)))</f>
        <v>3</v>
      </c>
      <c r="AE200">
        <f>IF(Raw_Data[[#This Row],[kategori_dp]]="High",1,IF(Raw_Data[[#This Row],[kategori_dp]]="Medium",2,3))</f>
        <v>3</v>
      </c>
      <c r="AF200">
        <f>IF(Raw_Data[[#This Row],[tenor_bulan]]&lt;=24,1,IF(Raw_Data[[#This Row],[tenor_bulan]]&lt;=36,2,IF(Raw_Data[[#This Row],[tenor_bulan]]&lt;=48,3,4)))</f>
        <v>1</v>
      </c>
      <c r="AG200">
        <f>IF(Raw_Data[[#This Row],[jumlah_kali_telat]]=0,0,IF(Raw_Data[[#This Row],[jumlah_kali_telat]]&lt;=2,2,4))</f>
        <v>0</v>
      </c>
      <c r="AH200">
        <f>Raw_Data[[#This Row],[Skor_Rasio]]+Raw_Data[[#This Row],[Skor_DP]]+Raw_Data[[#This Row],[Skor_Tenor]]+Raw_Data[[#This Row],[Skor_Telat]]</f>
        <v>7</v>
      </c>
      <c r="AI200" t="str">
        <f>IF(Raw_Data[[#This Row],[Risk_Score]]&lt;=6,"Low Risk",IF(Raw_Data[[#This Row],[Risk_Score]]&lt;=8,"Medium Risk","High Risk"))</f>
        <v>Medium Risk</v>
      </c>
      <c r="AJ200">
        <f ca="1">IFERROR(DATEDIF(Raw_Data[[#This Row],[tanggal_pengajuan]],TODAY(),"m"),"N/A")</f>
        <v>8</v>
      </c>
      <c r="AK200" t="str">
        <f ca="1">IF(ISNUMBER(Raw_Data[[#This Row],[MOB]]),IF(Raw_Data[[#This Row],[MOB]]&lt;6,"0-5 bulan",IF(Raw_Data[[#This Row],[MOB]]&lt;12,"6-11 bulan",IF(Raw_Data[[#This Row],[MOB]]&lt;24,"12-23 bulan","24+ bulan"))),"N/A")</f>
        <v>6-11 bulan</v>
      </c>
    </row>
    <row r="201" spans="1:37" ht="14.25" customHeight="1" x14ac:dyDescent="0.45">
      <c r="A201" t="s">
        <v>680</v>
      </c>
      <c r="B201" s="64">
        <v>46111</v>
      </c>
      <c r="C201" s="1" t="str">
        <f t="shared" si="3"/>
        <v>March</v>
      </c>
      <c r="D201" t="s">
        <v>681</v>
      </c>
      <c r="E201" t="s">
        <v>682</v>
      </c>
      <c r="F201">
        <v>25</v>
      </c>
      <c r="G201" t="s">
        <v>51</v>
      </c>
      <c r="H201" t="s">
        <v>41</v>
      </c>
      <c r="I201" s="2">
        <v>6570000</v>
      </c>
      <c r="J201" s="3">
        <f>Raw_Data[[#This Row],[cicilan_per_bulan]]/Raw_Data[[#This Row],[penghasilan_bulanan]]</f>
        <v>4.9832572298325724E-2</v>
      </c>
      <c r="K201" t="s">
        <v>205</v>
      </c>
      <c r="L201" t="s">
        <v>110</v>
      </c>
      <c r="M201" t="s">
        <v>72</v>
      </c>
      <c r="N201" t="s">
        <v>97</v>
      </c>
      <c r="O201" t="s">
        <v>57</v>
      </c>
      <c r="P201" s="2">
        <v>16267000</v>
      </c>
      <c r="Q201" s="2">
        <v>4880000</v>
      </c>
      <c r="R201" t="str">
        <f>IF(Raw_Data[[#This Row],[persen_dp]]&lt;15%,"Low",IF(Raw_Data[[#This Row],[persen_dp]]&gt;25%,"High","Medium"))</f>
        <v>High</v>
      </c>
      <c r="S201" s="3">
        <v>0.3</v>
      </c>
      <c r="T201">
        <v>60</v>
      </c>
      <c r="U201">
        <v>0.14499999999999999</v>
      </c>
      <c r="V201" s="2">
        <v>327400</v>
      </c>
      <c r="W201" s="2">
        <v>19642000</v>
      </c>
      <c r="X201" t="str">
        <f>IF(OR(Raw_Data[[#This Row],[status_pembayaran]]="Macet",Raw_Data[[#This Row],[status_pembayaran]]="Kurang Lancar"),"Non Performing Loan","Performing")</f>
        <v>Non Performing Loan</v>
      </c>
      <c r="Y201" t="s">
        <v>683</v>
      </c>
      <c r="Z201">
        <v>197</v>
      </c>
      <c r="AA201">
        <v>7</v>
      </c>
      <c r="AB201">
        <v>5</v>
      </c>
      <c r="AC201" t="s">
        <v>74</v>
      </c>
      <c r="AD201">
        <f>IF(Raw_Data[[#This Row],[rasio]]&lt;0.2,1,IF(Raw_Data[[#This Row],[rasio]]&lt;0.3,2,IF(Raw_Data[[#This Row],[rasio]]&lt;0.4,3,4)))</f>
        <v>1</v>
      </c>
      <c r="AE201">
        <f>IF(Raw_Data[[#This Row],[kategori_dp]]="High",1,IF(Raw_Data[[#This Row],[kategori_dp]]="Medium",2,3))</f>
        <v>1</v>
      </c>
      <c r="AF201">
        <f>IF(Raw_Data[[#This Row],[tenor_bulan]]&lt;=24,1,IF(Raw_Data[[#This Row],[tenor_bulan]]&lt;=36,2,IF(Raw_Data[[#This Row],[tenor_bulan]]&lt;=48,3,4)))</f>
        <v>4</v>
      </c>
      <c r="AG201">
        <f>IF(Raw_Data[[#This Row],[jumlah_kali_telat]]=0,0,IF(Raw_Data[[#This Row],[jumlah_kali_telat]]&lt;=2,2,4))</f>
        <v>4</v>
      </c>
      <c r="AH201">
        <f>Raw_Data[[#This Row],[Skor_Rasio]]+Raw_Data[[#This Row],[Skor_DP]]+Raw_Data[[#This Row],[Skor_Tenor]]+Raw_Data[[#This Row],[Skor_Telat]]</f>
        <v>10</v>
      </c>
      <c r="AI201" t="str">
        <f>IF(Raw_Data[[#This Row],[Risk_Score]]&lt;=6,"Low Risk",IF(Raw_Data[[#This Row],[Risk_Score]]&lt;=8,"Medium Risk","High Risk"))</f>
        <v>High Risk</v>
      </c>
      <c r="AJ201">
        <f ca="1">IFERROR(DATEDIF(Raw_Data[[#This Row],[tanggal_pengajuan]],TODAY(),"m"),"N/A")</f>
        <v>6</v>
      </c>
      <c r="AK201" t="str">
        <f ca="1">IF(ISNUMBER(Raw_Data[[#This Row],[MOB]]),IF(Raw_Data[[#This Row],[MOB]]&lt;6,"0-5 bulan",IF(Raw_Data[[#This Row],[MOB]]&lt;12,"6-11 bulan",IF(Raw_Data[[#This Row],[MOB]]&lt;24,"12-23 bulan","24+ bulan"))),"N/A")</f>
        <v>6-11 bulan</v>
      </c>
    </row>
    <row r="202" spans="1:37" ht="14.25" customHeight="1" x14ac:dyDescent="0.45">
      <c r="A202" t="s">
        <v>684</v>
      </c>
      <c r="B202" s="64">
        <v>46076</v>
      </c>
      <c r="C202" s="1" t="str">
        <f t="shared" si="3"/>
        <v>February</v>
      </c>
      <c r="D202" t="s">
        <v>685</v>
      </c>
      <c r="E202" t="s">
        <v>686</v>
      </c>
      <c r="F202">
        <v>32</v>
      </c>
      <c r="G202" t="s">
        <v>40</v>
      </c>
      <c r="H202" t="s">
        <v>90</v>
      </c>
      <c r="I202" s="2">
        <v>7784000</v>
      </c>
      <c r="J202" s="3">
        <f>Raw_Data[[#This Row],[cicilan_per_bulan]]/Raw_Data[[#This Row],[penghasilan_bulanan]]</f>
        <v>0.16637975334018498</v>
      </c>
      <c r="K202" t="s">
        <v>91</v>
      </c>
      <c r="L202" t="s">
        <v>92</v>
      </c>
      <c r="M202" t="s">
        <v>55</v>
      </c>
      <c r="N202" t="s">
        <v>147</v>
      </c>
      <c r="O202" t="s">
        <v>148</v>
      </c>
      <c r="P202" s="2">
        <v>32128000</v>
      </c>
      <c r="Q202" s="2">
        <v>8032000</v>
      </c>
      <c r="R202" t="str">
        <f>IF(Raw_Data[[#This Row],[persen_dp]]&lt;15%,"Low",IF(Raw_Data[[#This Row],[persen_dp]]&gt;25%,"High","Medium"))</f>
        <v>Medium</v>
      </c>
      <c r="S202" s="3">
        <v>0.25</v>
      </c>
      <c r="T202">
        <v>24</v>
      </c>
      <c r="U202">
        <v>0.14499999999999999</v>
      </c>
      <c r="V202" s="2">
        <v>1295100</v>
      </c>
      <c r="W202" s="2">
        <v>31084000</v>
      </c>
      <c r="X202" t="str">
        <f>IF(OR(Raw_Data[[#This Row],[status_pembayaran]]="Macet",Raw_Data[[#This Row],[status_pembayaran]]="Kurang Lancar"),"Non Performing Loan","Performing")</f>
        <v>Performing</v>
      </c>
      <c r="Y202" t="s">
        <v>47</v>
      </c>
      <c r="Z202">
        <v>0</v>
      </c>
      <c r="AA202">
        <v>0</v>
      </c>
      <c r="AB202">
        <v>1</v>
      </c>
      <c r="AD202">
        <f>IF(Raw_Data[[#This Row],[rasio]]&lt;0.2,1,IF(Raw_Data[[#This Row],[rasio]]&lt;0.3,2,IF(Raw_Data[[#This Row],[rasio]]&lt;0.4,3,4)))</f>
        <v>1</v>
      </c>
      <c r="AE202">
        <f>IF(Raw_Data[[#This Row],[kategori_dp]]="High",1,IF(Raw_Data[[#This Row],[kategori_dp]]="Medium",2,3))</f>
        <v>2</v>
      </c>
      <c r="AF202">
        <f>IF(Raw_Data[[#This Row],[tenor_bulan]]&lt;=24,1,IF(Raw_Data[[#This Row],[tenor_bulan]]&lt;=36,2,IF(Raw_Data[[#This Row],[tenor_bulan]]&lt;=48,3,4)))</f>
        <v>1</v>
      </c>
      <c r="AG202">
        <f>IF(Raw_Data[[#This Row],[jumlah_kali_telat]]=0,0,IF(Raw_Data[[#This Row],[jumlah_kali_telat]]&lt;=2,2,4))</f>
        <v>0</v>
      </c>
      <c r="AH202">
        <f>Raw_Data[[#This Row],[Skor_Rasio]]+Raw_Data[[#This Row],[Skor_DP]]+Raw_Data[[#This Row],[Skor_Tenor]]+Raw_Data[[#This Row],[Skor_Telat]]</f>
        <v>4</v>
      </c>
      <c r="AI202" t="str">
        <f>IF(Raw_Data[[#This Row],[Risk_Score]]&lt;=6,"Low Risk",IF(Raw_Data[[#This Row],[Risk_Score]]&lt;=8,"Medium Risk","High Risk"))</f>
        <v>Low Risk</v>
      </c>
      <c r="AJ202">
        <f ca="1">IFERROR(DATEDIF(Raw_Data[[#This Row],[tanggal_pengajuan]],TODAY(),"m"),"N/A")</f>
        <v>8</v>
      </c>
      <c r="AK202" t="str">
        <f ca="1">IF(ISNUMBER(Raw_Data[[#This Row],[MOB]]),IF(Raw_Data[[#This Row],[MOB]]&lt;6,"0-5 bulan",IF(Raw_Data[[#This Row],[MOB]]&lt;12,"6-11 bulan",IF(Raw_Data[[#This Row],[MOB]]&lt;24,"12-23 bulan","24+ bulan"))),"N/A")</f>
        <v>6-11 bulan</v>
      </c>
    </row>
    <row r="203" spans="1:37" ht="14.25" customHeight="1" x14ac:dyDescent="0.45">
      <c r="A203" t="s">
        <v>687</v>
      </c>
      <c r="B203" s="64">
        <v>46066</v>
      </c>
      <c r="C203" s="1" t="str">
        <f t="shared" si="3"/>
        <v>February</v>
      </c>
      <c r="D203" t="s">
        <v>688</v>
      </c>
      <c r="E203" t="s">
        <v>689</v>
      </c>
      <c r="F203">
        <v>35</v>
      </c>
      <c r="G203" t="s">
        <v>40</v>
      </c>
      <c r="H203" t="s">
        <v>101</v>
      </c>
      <c r="I203" s="2">
        <v>3356000</v>
      </c>
      <c r="J203" s="3">
        <f>Raw_Data[[#This Row],[cicilan_per_bulan]]/Raw_Data[[#This Row],[penghasilan_bulanan]]</f>
        <v>0.34186531585220503</v>
      </c>
      <c r="K203" t="s">
        <v>205</v>
      </c>
      <c r="L203" t="s">
        <v>110</v>
      </c>
      <c r="M203" t="s">
        <v>44</v>
      </c>
      <c r="N203" t="s">
        <v>129</v>
      </c>
      <c r="O203" t="s">
        <v>130</v>
      </c>
      <c r="P203" s="2">
        <v>23718000</v>
      </c>
      <c r="Q203" s="2">
        <v>2372000</v>
      </c>
      <c r="R203" t="str">
        <f>IF(Raw_Data[[#This Row],[persen_dp]]&lt;15%,"Low",IF(Raw_Data[[#This Row],[persen_dp]]&gt;25%,"High","Medium"))</f>
        <v>Low</v>
      </c>
      <c r="S203" s="3">
        <v>0.1</v>
      </c>
      <c r="T203">
        <v>24</v>
      </c>
      <c r="U203">
        <v>0.14499999999999999</v>
      </c>
      <c r="V203" s="2">
        <v>1147300</v>
      </c>
      <c r="W203" s="2">
        <v>27536000</v>
      </c>
      <c r="X203" t="str">
        <f>IF(OR(Raw_Data[[#This Row],[status_pembayaran]]="Macet",Raw_Data[[#This Row],[status_pembayaran]]="Kurang Lancar"),"Non Performing Loan","Performing")</f>
        <v>Performing</v>
      </c>
      <c r="Y203" t="s">
        <v>47</v>
      </c>
      <c r="Z203">
        <v>0</v>
      </c>
      <c r="AA203">
        <v>0</v>
      </c>
      <c r="AB203">
        <v>1</v>
      </c>
      <c r="AD203">
        <f>IF(Raw_Data[[#This Row],[rasio]]&lt;0.2,1,IF(Raw_Data[[#This Row],[rasio]]&lt;0.3,2,IF(Raw_Data[[#This Row],[rasio]]&lt;0.4,3,4)))</f>
        <v>3</v>
      </c>
      <c r="AE203">
        <f>IF(Raw_Data[[#This Row],[kategori_dp]]="High",1,IF(Raw_Data[[#This Row],[kategori_dp]]="Medium",2,3))</f>
        <v>3</v>
      </c>
      <c r="AF203">
        <f>IF(Raw_Data[[#This Row],[tenor_bulan]]&lt;=24,1,IF(Raw_Data[[#This Row],[tenor_bulan]]&lt;=36,2,IF(Raw_Data[[#This Row],[tenor_bulan]]&lt;=48,3,4)))</f>
        <v>1</v>
      </c>
      <c r="AG203">
        <f>IF(Raw_Data[[#This Row],[jumlah_kali_telat]]=0,0,IF(Raw_Data[[#This Row],[jumlah_kali_telat]]&lt;=2,2,4))</f>
        <v>0</v>
      </c>
      <c r="AH203">
        <f>Raw_Data[[#This Row],[Skor_Rasio]]+Raw_Data[[#This Row],[Skor_DP]]+Raw_Data[[#This Row],[Skor_Tenor]]+Raw_Data[[#This Row],[Skor_Telat]]</f>
        <v>7</v>
      </c>
      <c r="AI203" t="str">
        <f>IF(Raw_Data[[#This Row],[Risk_Score]]&lt;=6,"Low Risk",IF(Raw_Data[[#This Row],[Risk_Score]]&lt;=8,"Medium Risk","High Risk"))</f>
        <v>Medium Risk</v>
      </c>
      <c r="AJ203">
        <f ca="1">IFERROR(DATEDIF(Raw_Data[[#This Row],[tanggal_pengajuan]],TODAY(),"m"),"N/A")</f>
        <v>8</v>
      </c>
      <c r="AK203" t="str">
        <f ca="1">IF(ISNUMBER(Raw_Data[[#This Row],[MOB]]),IF(Raw_Data[[#This Row],[MOB]]&lt;6,"0-5 bulan",IF(Raw_Data[[#This Row],[MOB]]&lt;12,"6-11 bulan",IF(Raw_Data[[#This Row],[MOB]]&lt;24,"12-23 bulan","24+ bulan"))),"N/A")</f>
        <v>6-11 bulan</v>
      </c>
    </row>
    <row r="204" spans="1:37" ht="14.25" customHeight="1" x14ac:dyDescent="0.45">
      <c r="A204" t="s">
        <v>690</v>
      </c>
      <c r="B204" s="64">
        <v>46105</v>
      </c>
      <c r="C204" s="1" t="str">
        <f t="shared" si="3"/>
        <v>March</v>
      </c>
      <c r="D204" t="s">
        <v>691</v>
      </c>
      <c r="E204" t="s">
        <v>692</v>
      </c>
      <c r="F204">
        <v>32</v>
      </c>
      <c r="G204" t="s">
        <v>40</v>
      </c>
      <c r="H204" t="s">
        <v>41</v>
      </c>
      <c r="I204" s="2">
        <v>7669000</v>
      </c>
      <c r="J204" s="3">
        <f>Raw_Data[[#This Row],[cicilan_per_bulan]]/Raw_Data[[#This Row],[penghasilan_bulanan]]</f>
        <v>0.17496414134828531</v>
      </c>
      <c r="K204" t="s">
        <v>153</v>
      </c>
      <c r="L204" t="s">
        <v>154</v>
      </c>
      <c r="M204" t="s">
        <v>55</v>
      </c>
      <c r="N204" t="s">
        <v>221</v>
      </c>
      <c r="O204" t="s">
        <v>159</v>
      </c>
      <c r="P204" s="2">
        <v>41607000</v>
      </c>
      <c r="Q204" s="2">
        <v>16643000</v>
      </c>
      <c r="R204" t="str">
        <f>IF(Raw_Data[[#This Row],[persen_dp]]&lt;15%,"Low",IF(Raw_Data[[#This Row],[persen_dp]]&gt;25%,"High","Medium"))</f>
        <v>High</v>
      </c>
      <c r="S204" s="3">
        <v>0.4</v>
      </c>
      <c r="T204">
        <v>24</v>
      </c>
      <c r="U204">
        <v>0.14499999999999999</v>
      </c>
      <c r="V204" s="2">
        <v>1341800</v>
      </c>
      <c r="W204" s="2">
        <v>32204000</v>
      </c>
      <c r="X204" t="str">
        <f>IF(OR(Raw_Data[[#This Row],[status_pembayaran]]="Macet",Raw_Data[[#This Row],[status_pembayaran]]="Kurang Lancar"),"Non Performing Loan","Performing")</f>
        <v>Performing</v>
      </c>
      <c r="Y204" t="s">
        <v>47</v>
      </c>
      <c r="Z204">
        <v>0</v>
      </c>
      <c r="AA204">
        <v>0</v>
      </c>
      <c r="AB204">
        <v>1</v>
      </c>
      <c r="AD204">
        <f>IF(Raw_Data[[#This Row],[rasio]]&lt;0.2,1,IF(Raw_Data[[#This Row],[rasio]]&lt;0.3,2,IF(Raw_Data[[#This Row],[rasio]]&lt;0.4,3,4)))</f>
        <v>1</v>
      </c>
      <c r="AE204">
        <f>IF(Raw_Data[[#This Row],[kategori_dp]]="High",1,IF(Raw_Data[[#This Row],[kategori_dp]]="Medium",2,3))</f>
        <v>1</v>
      </c>
      <c r="AF204">
        <f>IF(Raw_Data[[#This Row],[tenor_bulan]]&lt;=24,1,IF(Raw_Data[[#This Row],[tenor_bulan]]&lt;=36,2,IF(Raw_Data[[#This Row],[tenor_bulan]]&lt;=48,3,4)))</f>
        <v>1</v>
      </c>
      <c r="AG204">
        <f>IF(Raw_Data[[#This Row],[jumlah_kali_telat]]=0,0,IF(Raw_Data[[#This Row],[jumlah_kali_telat]]&lt;=2,2,4))</f>
        <v>0</v>
      </c>
      <c r="AH204">
        <f>Raw_Data[[#This Row],[Skor_Rasio]]+Raw_Data[[#This Row],[Skor_DP]]+Raw_Data[[#This Row],[Skor_Tenor]]+Raw_Data[[#This Row],[Skor_Telat]]</f>
        <v>3</v>
      </c>
      <c r="AI204" t="str">
        <f>IF(Raw_Data[[#This Row],[Risk_Score]]&lt;=6,"Low Risk",IF(Raw_Data[[#This Row],[Risk_Score]]&lt;=8,"Medium Risk","High Risk"))</f>
        <v>Low Risk</v>
      </c>
      <c r="AJ204">
        <f ca="1">IFERROR(DATEDIF(Raw_Data[[#This Row],[tanggal_pengajuan]],TODAY(),"m"),"N/A")</f>
        <v>6</v>
      </c>
      <c r="AK204" t="str">
        <f ca="1">IF(ISNUMBER(Raw_Data[[#This Row],[MOB]]),IF(Raw_Data[[#This Row],[MOB]]&lt;6,"0-5 bulan",IF(Raw_Data[[#This Row],[MOB]]&lt;12,"6-11 bulan",IF(Raw_Data[[#This Row],[MOB]]&lt;24,"12-23 bulan","24+ bulan"))),"N/A")</f>
        <v>6-11 bulan</v>
      </c>
    </row>
    <row r="205" spans="1:37" ht="14.25" customHeight="1" x14ac:dyDescent="0.45">
      <c r="A205" t="s">
        <v>693</v>
      </c>
      <c r="B205" s="64">
        <v>46089</v>
      </c>
      <c r="C205" s="1" t="str">
        <f t="shared" si="3"/>
        <v>March</v>
      </c>
      <c r="D205" t="s">
        <v>200</v>
      </c>
      <c r="E205" t="s">
        <v>694</v>
      </c>
      <c r="F205">
        <v>40</v>
      </c>
      <c r="G205" t="s">
        <v>40</v>
      </c>
      <c r="H205" t="s">
        <v>101</v>
      </c>
      <c r="I205" s="2">
        <v>3513000</v>
      </c>
      <c r="J205" s="3">
        <f>Raw_Data[[#This Row],[cicilan_per_bulan]]/Raw_Data[[#This Row],[penghasilan_bulanan]]</f>
        <v>0.38488471391972673</v>
      </c>
      <c r="K205" t="s">
        <v>145</v>
      </c>
      <c r="L205" t="s">
        <v>146</v>
      </c>
      <c r="M205" t="s">
        <v>44</v>
      </c>
      <c r="N205" t="s">
        <v>273</v>
      </c>
      <c r="O205" t="s">
        <v>274</v>
      </c>
      <c r="P205" s="2">
        <v>17714000</v>
      </c>
      <c r="Q205" s="2">
        <v>3543000</v>
      </c>
      <c r="R205" t="str">
        <f>IF(Raw_Data[[#This Row],[persen_dp]]&lt;15%,"Low",IF(Raw_Data[[#This Row],[persen_dp]]&gt;25%,"High","Medium"))</f>
        <v>Medium</v>
      </c>
      <c r="S205" s="3">
        <v>0.2</v>
      </c>
      <c r="T205">
        <v>12</v>
      </c>
      <c r="U205">
        <v>0.14499999999999999</v>
      </c>
      <c r="V205" s="2">
        <v>1352100</v>
      </c>
      <c r="W205" s="2">
        <v>16225000</v>
      </c>
      <c r="X205" t="str">
        <f>IF(OR(Raw_Data[[#This Row],[status_pembayaran]]="Macet",Raw_Data[[#This Row],[status_pembayaran]]="Kurang Lancar"),"Non Performing Loan","Performing")</f>
        <v>Performing</v>
      </c>
      <c r="Y205" t="s">
        <v>47</v>
      </c>
      <c r="Z205">
        <v>0</v>
      </c>
      <c r="AA205">
        <v>0</v>
      </c>
      <c r="AB205">
        <v>1</v>
      </c>
      <c r="AC205" t="s">
        <v>58</v>
      </c>
      <c r="AD205">
        <f>IF(Raw_Data[[#This Row],[rasio]]&lt;0.2,1,IF(Raw_Data[[#This Row],[rasio]]&lt;0.3,2,IF(Raw_Data[[#This Row],[rasio]]&lt;0.4,3,4)))</f>
        <v>3</v>
      </c>
      <c r="AE205">
        <f>IF(Raw_Data[[#This Row],[kategori_dp]]="High",1,IF(Raw_Data[[#This Row],[kategori_dp]]="Medium",2,3))</f>
        <v>2</v>
      </c>
      <c r="AF205">
        <f>IF(Raw_Data[[#This Row],[tenor_bulan]]&lt;=24,1,IF(Raw_Data[[#This Row],[tenor_bulan]]&lt;=36,2,IF(Raw_Data[[#This Row],[tenor_bulan]]&lt;=48,3,4)))</f>
        <v>1</v>
      </c>
      <c r="AG205">
        <f>IF(Raw_Data[[#This Row],[jumlah_kali_telat]]=0,0,IF(Raw_Data[[#This Row],[jumlah_kali_telat]]&lt;=2,2,4))</f>
        <v>0</v>
      </c>
      <c r="AH205">
        <f>Raw_Data[[#This Row],[Skor_Rasio]]+Raw_Data[[#This Row],[Skor_DP]]+Raw_Data[[#This Row],[Skor_Tenor]]+Raw_Data[[#This Row],[Skor_Telat]]</f>
        <v>6</v>
      </c>
      <c r="AI205" t="str">
        <f>IF(Raw_Data[[#This Row],[Risk_Score]]&lt;=6,"Low Risk",IF(Raw_Data[[#This Row],[Risk_Score]]&lt;=8,"Medium Risk","High Risk"))</f>
        <v>Low Risk</v>
      </c>
      <c r="AJ205">
        <f ca="1">IFERROR(DATEDIF(Raw_Data[[#This Row],[tanggal_pengajuan]],TODAY(),"m"),"N/A")</f>
        <v>7</v>
      </c>
      <c r="AK205" t="str">
        <f ca="1">IF(ISNUMBER(Raw_Data[[#This Row],[MOB]]),IF(Raw_Data[[#This Row],[MOB]]&lt;6,"0-5 bulan",IF(Raw_Data[[#This Row],[MOB]]&lt;12,"6-11 bulan",IF(Raw_Data[[#This Row],[MOB]]&lt;24,"12-23 bulan","24+ bulan"))),"N/A")</f>
        <v>6-11 bulan</v>
      </c>
    </row>
    <row r="206" spans="1:37" ht="14.25" customHeight="1" x14ac:dyDescent="0.45">
      <c r="A206" t="s">
        <v>695</v>
      </c>
      <c r="B206" s="64">
        <v>46124</v>
      </c>
      <c r="C206" s="1" t="str">
        <f t="shared" si="3"/>
        <v>April</v>
      </c>
      <c r="D206" t="s">
        <v>696</v>
      </c>
      <c r="E206" t="s">
        <v>697</v>
      </c>
      <c r="F206">
        <v>53</v>
      </c>
      <c r="G206" t="s">
        <v>51</v>
      </c>
      <c r="H206" t="s">
        <v>126</v>
      </c>
      <c r="I206" s="2">
        <v>3920000</v>
      </c>
      <c r="J206" s="3">
        <f>Raw_Data[[#This Row],[cicilan_per_bulan]]/Raw_Data[[#This Row],[penghasilan_bulanan]]</f>
        <v>0.45818877551020409</v>
      </c>
      <c r="K206" t="s">
        <v>188</v>
      </c>
      <c r="L206" t="s">
        <v>154</v>
      </c>
      <c r="M206" t="s">
        <v>44</v>
      </c>
      <c r="N206" t="s">
        <v>171</v>
      </c>
      <c r="O206" t="s">
        <v>172</v>
      </c>
      <c r="P206" s="2">
        <v>41770000</v>
      </c>
      <c r="Q206" s="2">
        <v>8354000</v>
      </c>
      <c r="R206" t="str">
        <f>IF(Raw_Data[[#This Row],[persen_dp]]&lt;15%,"Low",IF(Raw_Data[[#This Row],[persen_dp]]&gt;25%,"High","Medium"))</f>
        <v>Medium</v>
      </c>
      <c r="S206" s="3">
        <v>0.2</v>
      </c>
      <c r="T206">
        <v>24</v>
      </c>
      <c r="U206">
        <v>0.14499999999999999</v>
      </c>
      <c r="V206" s="2">
        <v>1796100</v>
      </c>
      <c r="W206" s="2">
        <v>43107000</v>
      </c>
      <c r="X206" t="str">
        <f>IF(OR(Raw_Data[[#This Row],[status_pembayaran]]="Macet",Raw_Data[[#This Row],[status_pembayaran]]="Kurang Lancar"),"Non Performing Loan","Performing")</f>
        <v>Performing</v>
      </c>
      <c r="Y206" t="s">
        <v>47</v>
      </c>
      <c r="Z206">
        <v>0</v>
      </c>
      <c r="AA206">
        <v>0</v>
      </c>
      <c r="AB206">
        <v>1</v>
      </c>
      <c r="AC206" t="s">
        <v>104</v>
      </c>
      <c r="AD206">
        <f>IF(Raw_Data[[#This Row],[rasio]]&lt;0.2,1,IF(Raw_Data[[#This Row],[rasio]]&lt;0.3,2,IF(Raw_Data[[#This Row],[rasio]]&lt;0.4,3,4)))</f>
        <v>4</v>
      </c>
      <c r="AE206">
        <f>IF(Raw_Data[[#This Row],[kategori_dp]]="High",1,IF(Raw_Data[[#This Row],[kategori_dp]]="Medium",2,3))</f>
        <v>2</v>
      </c>
      <c r="AF206">
        <f>IF(Raw_Data[[#This Row],[tenor_bulan]]&lt;=24,1,IF(Raw_Data[[#This Row],[tenor_bulan]]&lt;=36,2,IF(Raw_Data[[#This Row],[tenor_bulan]]&lt;=48,3,4)))</f>
        <v>1</v>
      </c>
      <c r="AG206">
        <f>IF(Raw_Data[[#This Row],[jumlah_kali_telat]]=0,0,IF(Raw_Data[[#This Row],[jumlah_kali_telat]]&lt;=2,2,4))</f>
        <v>0</v>
      </c>
      <c r="AH206">
        <f>Raw_Data[[#This Row],[Skor_Rasio]]+Raw_Data[[#This Row],[Skor_DP]]+Raw_Data[[#This Row],[Skor_Tenor]]+Raw_Data[[#This Row],[Skor_Telat]]</f>
        <v>7</v>
      </c>
      <c r="AI206" t="str">
        <f>IF(Raw_Data[[#This Row],[Risk_Score]]&lt;=6,"Low Risk",IF(Raw_Data[[#This Row],[Risk_Score]]&lt;=8,"Medium Risk","High Risk"))</f>
        <v>Medium Risk</v>
      </c>
      <c r="AJ206">
        <f ca="1">IFERROR(DATEDIF(Raw_Data[[#This Row],[tanggal_pengajuan]],TODAY(),"m"),"N/A")</f>
        <v>6</v>
      </c>
      <c r="AK206" t="str">
        <f ca="1">IF(ISNUMBER(Raw_Data[[#This Row],[MOB]]),IF(Raw_Data[[#This Row],[MOB]]&lt;6,"0-5 bulan",IF(Raw_Data[[#This Row],[MOB]]&lt;12,"6-11 bulan",IF(Raw_Data[[#This Row],[MOB]]&lt;24,"12-23 bulan","24+ bulan"))),"N/A")</f>
        <v>6-11 bulan</v>
      </c>
    </row>
    <row r="207" spans="1:37" ht="14.25" customHeight="1" x14ac:dyDescent="0.45">
      <c r="A207" t="s">
        <v>698</v>
      </c>
      <c r="B207" s="64">
        <v>46068</v>
      </c>
      <c r="C207" s="1" t="str">
        <f t="shared" si="3"/>
        <v>February</v>
      </c>
      <c r="D207" t="s">
        <v>699</v>
      </c>
      <c r="E207" t="s">
        <v>700</v>
      </c>
      <c r="F207">
        <v>34</v>
      </c>
      <c r="G207" t="s">
        <v>51</v>
      </c>
      <c r="H207" t="s">
        <v>176</v>
      </c>
      <c r="I207" s="2">
        <v>4812000</v>
      </c>
      <c r="J207" s="3">
        <f>Raw_Data[[#This Row],[cicilan_per_bulan]]/Raw_Data[[#This Row],[penghasilan_bulanan]]</f>
        <v>0.31176226101413135</v>
      </c>
      <c r="K207" t="s">
        <v>42</v>
      </c>
      <c r="L207" t="s">
        <v>43</v>
      </c>
      <c r="M207" t="s">
        <v>55</v>
      </c>
      <c r="N207" t="s">
        <v>56</v>
      </c>
      <c r="O207" t="s">
        <v>57</v>
      </c>
      <c r="P207" s="2">
        <v>18498000</v>
      </c>
      <c r="Q207" s="2">
        <v>2775000</v>
      </c>
      <c r="R207" t="str">
        <f>IF(Raw_Data[[#This Row],[persen_dp]]&lt;15%,"Low",IF(Raw_Data[[#This Row],[persen_dp]]&gt;25%,"High","Medium"))</f>
        <v>Medium</v>
      </c>
      <c r="S207" s="3">
        <v>0.15</v>
      </c>
      <c r="T207">
        <v>12</v>
      </c>
      <c r="U207">
        <v>0.14499999999999999</v>
      </c>
      <c r="V207" s="2">
        <v>1500200</v>
      </c>
      <c r="W207" s="2">
        <v>18003000</v>
      </c>
      <c r="X207" t="str">
        <f>IF(OR(Raw_Data[[#This Row],[status_pembayaran]]="Macet",Raw_Data[[#This Row],[status_pembayaran]]="Kurang Lancar"),"Non Performing Loan","Performing")</f>
        <v>Performing</v>
      </c>
      <c r="Y207" t="s">
        <v>47</v>
      </c>
      <c r="Z207">
        <v>0</v>
      </c>
      <c r="AA207">
        <v>0</v>
      </c>
      <c r="AB207">
        <v>1</v>
      </c>
      <c r="AC207" t="s">
        <v>66</v>
      </c>
      <c r="AD207">
        <f>IF(Raw_Data[[#This Row],[rasio]]&lt;0.2,1,IF(Raw_Data[[#This Row],[rasio]]&lt;0.3,2,IF(Raw_Data[[#This Row],[rasio]]&lt;0.4,3,4)))</f>
        <v>3</v>
      </c>
      <c r="AE207">
        <f>IF(Raw_Data[[#This Row],[kategori_dp]]="High",1,IF(Raw_Data[[#This Row],[kategori_dp]]="Medium",2,3))</f>
        <v>2</v>
      </c>
      <c r="AF207">
        <f>IF(Raw_Data[[#This Row],[tenor_bulan]]&lt;=24,1,IF(Raw_Data[[#This Row],[tenor_bulan]]&lt;=36,2,IF(Raw_Data[[#This Row],[tenor_bulan]]&lt;=48,3,4)))</f>
        <v>1</v>
      </c>
      <c r="AG207">
        <f>IF(Raw_Data[[#This Row],[jumlah_kali_telat]]=0,0,IF(Raw_Data[[#This Row],[jumlah_kali_telat]]&lt;=2,2,4))</f>
        <v>0</v>
      </c>
      <c r="AH207">
        <f>Raw_Data[[#This Row],[Skor_Rasio]]+Raw_Data[[#This Row],[Skor_DP]]+Raw_Data[[#This Row],[Skor_Tenor]]+Raw_Data[[#This Row],[Skor_Telat]]</f>
        <v>6</v>
      </c>
      <c r="AI207" t="str">
        <f>IF(Raw_Data[[#This Row],[Risk_Score]]&lt;=6,"Low Risk",IF(Raw_Data[[#This Row],[Risk_Score]]&lt;=8,"Medium Risk","High Risk"))</f>
        <v>Low Risk</v>
      </c>
      <c r="AJ207">
        <f ca="1">IFERROR(DATEDIF(Raw_Data[[#This Row],[tanggal_pengajuan]],TODAY(),"m"),"N/A")</f>
        <v>8</v>
      </c>
      <c r="AK207" t="str">
        <f ca="1">IF(ISNUMBER(Raw_Data[[#This Row],[MOB]]),IF(Raw_Data[[#This Row],[MOB]]&lt;6,"0-5 bulan",IF(Raw_Data[[#This Row],[MOB]]&lt;12,"6-11 bulan",IF(Raw_Data[[#This Row],[MOB]]&lt;24,"12-23 bulan","24+ bulan"))),"N/A")</f>
        <v>6-11 bulan</v>
      </c>
    </row>
    <row r="208" spans="1:37" ht="14.25" customHeight="1" x14ac:dyDescent="0.45">
      <c r="A208" t="s">
        <v>701</v>
      </c>
      <c r="B208" s="64">
        <v>46169</v>
      </c>
      <c r="C208" s="1" t="str">
        <f t="shared" si="3"/>
        <v>May</v>
      </c>
      <c r="D208" t="s">
        <v>359</v>
      </c>
      <c r="E208" t="s">
        <v>702</v>
      </c>
      <c r="F208">
        <v>37</v>
      </c>
      <c r="G208" t="s">
        <v>40</v>
      </c>
      <c r="H208" t="s">
        <v>176</v>
      </c>
      <c r="I208" s="2">
        <v>5369000</v>
      </c>
      <c r="J208" s="3">
        <f>Raw_Data[[#This Row],[cicilan_per_bulan]]/Raw_Data[[#This Row],[penghasilan_bulanan]]</f>
        <v>0.15958279009126466</v>
      </c>
      <c r="K208" t="s">
        <v>268</v>
      </c>
      <c r="L208" t="s">
        <v>110</v>
      </c>
      <c r="M208" t="s">
        <v>249</v>
      </c>
      <c r="N208" t="s">
        <v>250</v>
      </c>
      <c r="O208" t="s">
        <v>57</v>
      </c>
      <c r="P208" s="2">
        <v>15834000</v>
      </c>
      <c r="Q208" s="2">
        <v>3167000</v>
      </c>
      <c r="R208" t="str">
        <f>IF(Raw_Data[[#This Row],[persen_dp]]&lt;15%,"Low",IF(Raw_Data[[#This Row],[persen_dp]]&gt;25%,"High","Medium"))</f>
        <v>Medium</v>
      </c>
      <c r="S208" s="3">
        <v>0.2</v>
      </c>
      <c r="T208">
        <v>18</v>
      </c>
      <c r="U208">
        <v>0.14499999999999999</v>
      </c>
      <c r="V208" s="2">
        <v>856800</v>
      </c>
      <c r="W208" s="2">
        <v>15423000</v>
      </c>
      <c r="X208" t="str">
        <f>IF(OR(Raw_Data[[#This Row],[status_pembayaran]]="Macet",Raw_Data[[#This Row],[status_pembayaran]]="Kurang Lancar"),"Non Performing Loan","Performing")</f>
        <v>Performing</v>
      </c>
      <c r="Y208" t="s">
        <v>269</v>
      </c>
      <c r="Z208">
        <v>64</v>
      </c>
      <c r="AA208">
        <v>2</v>
      </c>
      <c r="AB208">
        <v>2</v>
      </c>
      <c r="AC208" t="s">
        <v>74</v>
      </c>
      <c r="AD208">
        <f>IF(Raw_Data[[#This Row],[rasio]]&lt;0.2,1,IF(Raw_Data[[#This Row],[rasio]]&lt;0.3,2,IF(Raw_Data[[#This Row],[rasio]]&lt;0.4,3,4)))</f>
        <v>1</v>
      </c>
      <c r="AE208">
        <f>IF(Raw_Data[[#This Row],[kategori_dp]]="High",1,IF(Raw_Data[[#This Row],[kategori_dp]]="Medium",2,3))</f>
        <v>2</v>
      </c>
      <c r="AF208">
        <f>IF(Raw_Data[[#This Row],[tenor_bulan]]&lt;=24,1,IF(Raw_Data[[#This Row],[tenor_bulan]]&lt;=36,2,IF(Raw_Data[[#This Row],[tenor_bulan]]&lt;=48,3,4)))</f>
        <v>1</v>
      </c>
      <c r="AG208">
        <f>IF(Raw_Data[[#This Row],[jumlah_kali_telat]]=0,0,IF(Raw_Data[[#This Row],[jumlah_kali_telat]]&lt;=2,2,4))</f>
        <v>2</v>
      </c>
      <c r="AH208">
        <f>Raw_Data[[#This Row],[Skor_Rasio]]+Raw_Data[[#This Row],[Skor_DP]]+Raw_Data[[#This Row],[Skor_Tenor]]+Raw_Data[[#This Row],[Skor_Telat]]</f>
        <v>6</v>
      </c>
      <c r="AI208" t="str">
        <f>IF(Raw_Data[[#This Row],[Risk_Score]]&lt;=6,"Low Risk",IF(Raw_Data[[#This Row],[Risk_Score]]&lt;=8,"Medium Risk","High Risk"))</f>
        <v>Low Risk</v>
      </c>
      <c r="AJ208">
        <f ca="1">IFERROR(DATEDIF(Raw_Data[[#This Row],[tanggal_pengajuan]],TODAY(),"m"),"N/A")</f>
        <v>4</v>
      </c>
      <c r="AK208" t="str">
        <f ca="1">IF(ISNUMBER(Raw_Data[[#This Row],[MOB]]),IF(Raw_Data[[#This Row],[MOB]]&lt;6,"0-5 bulan",IF(Raw_Data[[#This Row],[MOB]]&lt;12,"6-11 bulan",IF(Raw_Data[[#This Row],[MOB]]&lt;24,"12-23 bulan","24+ bulan"))),"N/A")</f>
        <v>0-5 bulan</v>
      </c>
    </row>
    <row r="209" spans="1:37" ht="14.25" customHeight="1" x14ac:dyDescent="0.45">
      <c r="A209" t="s">
        <v>703</v>
      </c>
      <c r="B209" s="64">
        <v>46134</v>
      </c>
      <c r="C209" s="1" t="str">
        <f t="shared" si="3"/>
        <v>April</v>
      </c>
      <c r="D209" t="s">
        <v>704</v>
      </c>
      <c r="E209" t="s">
        <v>705</v>
      </c>
      <c r="F209">
        <v>48</v>
      </c>
      <c r="G209" t="s">
        <v>40</v>
      </c>
      <c r="H209" t="s">
        <v>96</v>
      </c>
      <c r="I209" s="2">
        <v>6024000</v>
      </c>
      <c r="J209" s="3">
        <f>Raw_Data[[#This Row],[cicilan_per_bulan]]/Raw_Data[[#This Row],[penghasilan_bulanan]]</f>
        <v>0.30205843293492696</v>
      </c>
      <c r="K209" t="s">
        <v>286</v>
      </c>
      <c r="L209" t="s">
        <v>154</v>
      </c>
      <c r="M209" t="s">
        <v>290</v>
      </c>
      <c r="N209" t="s">
        <v>291</v>
      </c>
      <c r="O209" t="s">
        <v>292</v>
      </c>
      <c r="P209" s="2">
        <v>37614000</v>
      </c>
      <c r="Q209" s="2">
        <v>3761000</v>
      </c>
      <c r="R209" t="str">
        <f>IF(Raw_Data[[#This Row],[persen_dp]]&lt;15%,"Low",IF(Raw_Data[[#This Row],[persen_dp]]&gt;25%,"High","Medium"))</f>
        <v>Low</v>
      </c>
      <c r="S209" s="3">
        <v>0.1</v>
      </c>
      <c r="T209">
        <v>24</v>
      </c>
      <c r="U209">
        <v>0.14499999999999999</v>
      </c>
      <c r="V209" s="2">
        <v>1819600</v>
      </c>
      <c r="W209" s="2">
        <v>43671000</v>
      </c>
      <c r="X209" t="str">
        <f>IF(OR(Raw_Data[[#This Row],[status_pembayaran]]="Macet",Raw_Data[[#This Row],[status_pembayaran]]="Kurang Lancar"),"Non Performing Loan","Performing")</f>
        <v>Performing</v>
      </c>
      <c r="Y209" t="s">
        <v>47</v>
      </c>
      <c r="Z209">
        <v>0</v>
      </c>
      <c r="AA209">
        <v>0</v>
      </c>
      <c r="AB209">
        <v>1</v>
      </c>
      <c r="AC209" t="s">
        <v>66</v>
      </c>
      <c r="AD209">
        <f>IF(Raw_Data[[#This Row],[rasio]]&lt;0.2,1,IF(Raw_Data[[#This Row],[rasio]]&lt;0.3,2,IF(Raw_Data[[#This Row],[rasio]]&lt;0.4,3,4)))</f>
        <v>3</v>
      </c>
      <c r="AE209">
        <f>IF(Raw_Data[[#This Row],[kategori_dp]]="High",1,IF(Raw_Data[[#This Row],[kategori_dp]]="Medium",2,3))</f>
        <v>3</v>
      </c>
      <c r="AF209">
        <f>IF(Raw_Data[[#This Row],[tenor_bulan]]&lt;=24,1,IF(Raw_Data[[#This Row],[tenor_bulan]]&lt;=36,2,IF(Raw_Data[[#This Row],[tenor_bulan]]&lt;=48,3,4)))</f>
        <v>1</v>
      </c>
      <c r="AG209">
        <f>IF(Raw_Data[[#This Row],[jumlah_kali_telat]]=0,0,IF(Raw_Data[[#This Row],[jumlah_kali_telat]]&lt;=2,2,4))</f>
        <v>0</v>
      </c>
      <c r="AH209">
        <f>Raw_Data[[#This Row],[Skor_Rasio]]+Raw_Data[[#This Row],[Skor_DP]]+Raw_Data[[#This Row],[Skor_Tenor]]+Raw_Data[[#This Row],[Skor_Telat]]</f>
        <v>7</v>
      </c>
      <c r="AI209" t="str">
        <f>IF(Raw_Data[[#This Row],[Risk_Score]]&lt;=6,"Low Risk",IF(Raw_Data[[#This Row],[Risk_Score]]&lt;=8,"Medium Risk","High Risk"))</f>
        <v>Medium Risk</v>
      </c>
      <c r="AJ209">
        <f ca="1">IFERROR(DATEDIF(Raw_Data[[#This Row],[tanggal_pengajuan]],TODAY(),"m"),"N/A")</f>
        <v>6</v>
      </c>
      <c r="AK209" t="str">
        <f ca="1">IF(ISNUMBER(Raw_Data[[#This Row],[MOB]]),IF(Raw_Data[[#This Row],[MOB]]&lt;6,"0-5 bulan",IF(Raw_Data[[#This Row],[MOB]]&lt;12,"6-11 bulan",IF(Raw_Data[[#This Row],[MOB]]&lt;24,"12-23 bulan","24+ bulan"))),"N/A")</f>
        <v>6-11 bulan</v>
      </c>
    </row>
    <row r="210" spans="1:37" ht="14.25" customHeight="1" x14ac:dyDescent="0.45">
      <c r="A210" t="s">
        <v>706</v>
      </c>
      <c r="B210" s="64">
        <v>46128</v>
      </c>
      <c r="C210" s="1" t="str">
        <f t="shared" si="3"/>
        <v>April</v>
      </c>
      <c r="D210" t="s">
        <v>707</v>
      </c>
      <c r="E210" t="s">
        <v>708</v>
      </c>
      <c r="F210">
        <v>45</v>
      </c>
      <c r="G210" t="s">
        <v>51</v>
      </c>
      <c r="H210" t="s">
        <v>41</v>
      </c>
      <c r="I210" s="2">
        <v>6348000</v>
      </c>
      <c r="J210" s="3">
        <f>Raw_Data[[#This Row],[cicilan_per_bulan]]/Raw_Data[[#This Row],[penghasilan_bulanan]]</f>
        <v>6.0081915563957151E-2</v>
      </c>
      <c r="K210" t="s">
        <v>192</v>
      </c>
      <c r="L210" t="s">
        <v>128</v>
      </c>
      <c r="M210" t="s">
        <v>44</v>
      </c>
      <c r="N210" t="s">
        <v>273</v>
      </c>
      <c r="O210" t="s">
        <v>274</v>
      </c>
      <c r="P210" s="2">
        <v>17826000</v>
      </c>
      <c r="Q210" s="2">
        <v>6239000</v>
      </c>
      <c r="R210" t="str">
        <f>IF(Raw_Data[[#This Row],[persen_dp]]&lt;15%,"Low",IF(Raw_Data[[#This Row],[persen_dp]]&gt;25%,"High","Medium"))</f>
        <v>High</v>
      </c>
      <c r="S210" s="3">
        <v>0.35</v>
      </c>
      <c r="T210">
        <v>48</v>
      </c>
      <c r="U210">
        <v>0.14499999999999999</v>
      </c>
      <c r="V210" s="2">
        <v>381400</v>
      </c>
      <c r="W210" s="2">
        <v>18308000</v>
      </c>
      <c r="X210" t="str">
        <f>IF(OR(Raw_Data[[#This Row],[status_pembayaran]]="Macet",Raw_Data[[#This Row],[status_pembayaran]]="Kurang Lancar"),"Non Performing Loan","Performing")</f>
        <v>Performing</v>
      </c>
      <c r="Y210" t="s">
        <v>47</v>
      </c>
      <c r="Z210">
        <v>0</v>
      </c>
      <c r="AA210">
        <v>0</v>
      </c>
      <c r="AB210">
        <v>1</v>
      </c>
      <c r="AC210" t="s">
        <v>137</v>
      </c>
      <c r="AD210">
        <f>IF(Raw_Data[[#This Row],[rasio]]&lt;0.2,1,IF(Raw_Data[[#This Row],[rasio]]&lt;0.3,2,IF(Raw_Data[[#This Row],[rasio]]&lt;0.4,3,4)))</f>
        <v>1</v>
      </c>
      <c r="AE210">
        <f>IF(Raw_Data[[#This Row],[kategori_dp]]="High",1,IF(Raw_Data[[#This Row],[kategori_dp]]="Medium",2,3))</f>
        <v>1</v>
      </c>
      <c r="AF210">
        <f>IF(Raw_Data[[#This Row],[tenor_bulan]]&lt;=24,1,IF(Raw_Data[[#This Row],[tenor_bulan]]&lt;=36,2,IF(Raw_Data[[#This Row],[tenor_bulan]]&lt;=48,3,4)))</f>
        <v>3</v>
      </c>
      <c r="AG210">
        <f>IF(Raw_Data[[#This Row],[jumlah_kali_telat]]=0,0,IF(Raw_Data[[#This Row],[jumlah_kali_telat]]&lt;=2,2,4))</f>
        <v>0</v>
      </c>
      <c r="AH210">
        <f>Raw_Data[[#This Row],[Skor_Rasio]]+Raw_Data[[#This Row],[Skor_DP]]+Raw_Data[[#This Row],[Skor_Tenor]]+Raw_Data[[#This Row],[Skor_Telat]]</f>
        <v>5</v>
      </c>
      <c r="AI210" t="str">
        <f>IF(Raw_Data[[#This Row],[Risk_Score]]&lt;=6,"Low Risk",IF(Raw_Data[[#This Row],[Risk_Score]]&lt;=8,"Medium Risk","High Risk"))</f>
        <v>Low Risk</v>
      </c>
      <c r="AJ210">
        <f ca="1">IFERROR(DATEDIF(Raw_Data[[#This Row],[tanggal_pengajuan]],TODAY(),"m"),"N/A")</f>
        <v>6</v>
      </c>
      <c r="AK210" t="str">
        <f ca="1">IF(ISNUMBER(Raw_Data[[#This Row],[MOB]]),IF(Raw_Data[[#This Row],[MOB]]&lt;6,"0-5 bulan",IF(Raw_Data[[#This Row],[MOB]]&lt;12,"6-11 bulan",IF(Raw_Data[[#This Row],[MOB]]&lt;24,"12-23 bulan","24+ bulan"))),"N/A")</f>
        <v>6-11 bulan</v>
      </c>
    </row>
    <row r="211" spans="1:37" ht="14.25" customHeight="1" x14ac:dyDescent="0.45">
      <c r="A211" t="s">
        <v>709</v>
      </c>
      <c r="B211" s="64">
        <v>46112</v>
      </c>
      <c r="C211" s="1" t="str">
        <f t="shared" si="3"/>
        <v>March</v>
      </c>
      <c r="D211" t="s">
        <v>710</v>
      </c>
      <c r="E211" t="s">
        <v>711</v>
      </c>
      <c r="F211">
        <v>28</v>
      </c>
      <c r="G211" t="s">
        <v>40</v>
      </c>
      <c r="H211" t="s">
        <v>41</v>
      </c>
      <c r="I211" s="2">
        <v>4796000</v>
      </c>
      <c r="J211" s="3">
        <f>Raw_Data[[#This Row],[cicilan_per_bulan]]/Raw_Data[[#This Row],[penghasilan_bulanan]]</f>
        <v>0.12337364470391993</v>
      </c>
      <c r="K211" t="s">
        <v>42</v>
      </c>
      <c r="L211" t="s">
        <v>43</v>
      </c>
      <c r="M211" t="s">
        <v>44</v>
      </c>
      <c r="N211" t="s">
        <v>273</v>
      </c>
      <c r="O211" t="s">
        <v>274</v>
      </c>
      <c r="P211" s="2">
        <v>17465000</v>
      </c>
      <c r="Q211" s="2">
        <v>2620000</v>
      </c>
      <c r="R211" t="str">
        <f>IF(Raw_Data[[#This Row],[persen_dp]]&lt;15%,"Low",IF(Raw_Data[[#This Row],[persen_dp]]&gt;25%,"High","Medium"))</f>
        <v>Medium</v>
      </c>
      <c r="S211" s="3">
        <v>0.15</v>
      </c>
      <c r="T211">
        <v>36</v>
      </c>
      <c r="U211">
        <v>0.14499999999999999</v>
      </c>
      <c r="V211" s="2">
        <v>591700</v>
      </c>
      <c r="W211" s="2">
        <v>21302000</v>
      </c>
      <c r="X211" t="str">
        <f>IF(OR(Raw_Data[[#This Row],[status_pembayaran]]="Macet",Raw_Data[[#This Row],[status_pembayaran]]="Kurang Lancar"),"Non Performing Loan","Performing")</f>
        <v>Performing</v>
      </c>
      <c r="Y211" t="s">
        <v>47</v>
      </c>
      <c r="Z211">
        <v>0</v>
      </c>
      <c r="AA211">
        <v>0</v>
      </c>
      <c r="AB211">
        <v>1</v>
      </c>
      <c r="AC211" t="s">
        <v>66</v>
      </c>
      <c r="AD211">
        <f>IF(Raw_Data[[#This Row],[rasio]]&lt;0.2,1,IF(Raw_Data[[#This Row],[rasio]]&lt;0.3,2,IF(Raw_Data[[#This Row],[rasio]]&lt;0.4,3,4)))</f>
        <v>1</v>
      </c>
      <c r="AE211">
        <f>IF(Raw_Data[[#This Row],[kategori_dp]]="High",1,IF(Raw_Data[[#This Row],[kategori_dp]]="Medium",2,3))</f>
        <v>2</v>
      </c>
      <c r="AF211">
        <f>IF(Raw_Data[[#This Row],[tenor_bulan]]&lt;=24,1,IF(Raw_Data[[#This Row],[tenor_bulan]]&lt;=36,2,IF(Raw_Data[[#This Row],[tenor_bulan]]&lt;=48,3,4)))</f>
        <v>2</v>
      </c>
      <c r="AG211">
        <f>IF(Raw_Data[[#This Row],[jumlah_kali_telat]]=0,0,IF(Raw_Data[[#This Row],[jumlah_kali_telat]]&lt;=2,2,4))</f>
        <v>0</v>
      </c>
      <c r="AH211">
        <f>Raw_Data[[#This Row],[Skor_Rasio]]+Raw_Data[[#This Row],[Skor_DP]]+Raw_Data[[#This Row],[Skor_Tenor]]+Raw_Data[[#This Row],[Skor_Telat]]</f>
        <v>5</v>
      </c>
      <c r="AI211" t="str">
        <f>IF(Raw_Data[[#This Row],[Risk_Score]]&lt;=6,"Low Risk",IF(Raw_Data[[#This Row],[Risk_Score]]&lt;=8,"Medium Risk","High Risk"))</f>
        <v>Low Risk</v>
      </c>
      <c r="AJ211">
        <f ca="1">IFERROR(DATEDIF(Raw_Data[[#This Row],[tanggal_pengajuan]],TODAY(),"m"),"N/A")</f>
        <v>6</v>
      </c>
      <c r="AK211" t="str">
        <f ca="1">IF(ISNUMBER(Raw_Data[[#This Row],[MOB]]),IF(Raw_Data[[#This Row],[MOB]]&lt;6,"0-5 bulan",IF(Raw_Data[[#This Row],[MOB]]&lt;12,"6-11 bulan",IF(Raw_Data[[#This Row],[MOB]]&lt;24,"12-23 bulan","24+ bulan"))),"N/A")</f>
        <v>6-11 bulan</v>
      </c>
    </row>
    <row r="212" spans="1:37" ht="14.25" customHeight="1" x14ac:dyDescent="0.45">
      <c r="A212" t="s">
        <v>712</v>
      </c>
      <c r="B212" s="64">
        <v>46089</v>
      </c>
      <c r="C212" s="1" t="str">
        <f t="shared" si="3"/>
        <v>March</v>
      </c>
      <c r="D212" t="s">
        <v>713</v>
      </c>
      <c r="E212" t="s">
        <v>714</v>
      </c>
      <c r="F212">
        <v>27</v>
      </c>
      <c r="G212" t="s">
        <v>40</v>
      </c>
      <c r="H212" t="s">
        <v>52</v>
      </c>
      <c r="I212" s="2">
        <v>5932000</v>
      </c>
      <c r="J212" s="3">
        <f>Raw_Data[[#This Row],[cicilan_per_bulan]]/Raw_Data[[#This Row],[penghasilan_bulanan]]</f>
        <v>0.26340188806473364</v>
      </c>
      <c r="K212" t="s">
        <v>268</v>
      </c>
      <c r="L212" t="s">
        <v>110</v>
      </c>
      <c r="M212" t="s">
        <v>44</v>
      </c>
      <c r="N212" t="s">
        <v>83</v>
      </c>
      <c r="O212" t="s">
        <v>57</v>
      </c>
      <c r="P212" s="2">
        <v>18195000</v>
      </c>
      <c r="Q212" s="2">
        <v>1819000</v>
      </c>
      <c r="R212" t="str">
        <f>IF(Raw_Data[[#This Row],[persen_dp]]&lt;15%,"Low",IF(Raw_Data[[#This Row],[persen_dp]]&gt;25%,"High","Medium"))</f>
        <v>Low</v>
      </c>
      <c r="S212" s="3">
        <v>0.1</v>
      </c>
      <c r="T212">
        <v>12</v>
      </c>
      <c r="U212">
        <v>0.14499999999999999</v>
      </c>
      <c r="V212" s="2">
        <v>1562500</v>
      </c>
      <c r="W212" s="2">
        <v>18750000</v>
      </c>
      <c r="X212" t="str">
        <f>IF(OR(Raw_Data[[#This Row],[status_pembayaran]]="Macet",Raw_Data[[#This Row],[status_pembayaran]]="Kurang Lancar"),"Non Performing Loan","Performing")</f>
        <v>Performing</v>
      </c>
      <c r="Y212" t="s">
        <v>47</v>
      </c>
      <c r="Z212">
        <v>0</v>
      </c>
      <c r="AA212">
        <v>0</v>
      </c>
      <c r="AB212">
        <v>1</v>
      </c>
      <c r="AC212" t="s">
        <v>66</v>
      </c>
      <c r="AD212">
        <f>IF(Raw_Data[[#This Row],[rasio]]&lt;0.2,1,IF(Raw_Data[[#This Row],[rasio]]&lt;0.3,2,IF(Raw_Data[[#This Row],[rasio]]&lt;0.4,3,4)))</f>
        <v>2</v>
      </c>
      <c r="AE212">
        <f>IF(Raw_Data[[#This Row],[kategori_dp]]="High",1,IF(Raw_Data[[#This Row],[kategori_dp]]="Medium",2,3))</f>
        <v>3</v>
      </c>
      <c r="AF212">
        <f>IF(Raw_Data[[#This Row],[tenor_bulan]]&lt;=24,1,IF(Raw_Data[[#This Row],[tenor_bulan]]&lt;=36,2,IF(Raw_Data[[#This Row],[tenor_bulan]]&lt;=48,3,4)))</f>
        <v>1</v>
      </c>
      <c r="AG212">
        <f>IF(Raw_Data[[#This Row],[jumlah_kali_telat]]=0,0,IF(Raw_Data[[#This Row],[jumlah_kali_telat]]&lt;=2,2,4))</f>
        <v>0</v>
      </c>
      <c r="AH212">
        <f>Raw_Data[[#This Row],[Skor_Rasio]]+Raw_Data[[#This Row],[Skor_DP]]+Raw_Data[[#This Row],[Skor_Tenor]]+Raw_Data[[#This Row],[Skor_Telat]]</f>
        <v>6</v>
      </c>
      <c r="AI212" t="str">
        <f>IF(Raw_Data[[#This Row],[Risk_Score]]&lt;=6,"Low Risk",IF(Raw_Data[[#This Row],[Risk_Score]]&lt;=8,"Medium Risk","High Risk"))</f>
        <v>Low Risk</v>
      </c>
      <c r="AJ212">
        <f ca="1">IFERROR(DATEDIF(Raw_Data[[#This Row],[tanggal_pengajuan]],TODAY(),"m"),"N/A")</f>
        <v>7</v>
      </c>
      <c r="AK212" t="str">
        <f ca="1">IF(ISNUMBER(Raw_Data[[#This Row],[MOB]]),IF(Raw_Data[[#This Row],[MOB]]&lt;6,"0-5 bulan",IF(Raw_Data[[#This Row],[MOB]]&lt;12,"6-11 bulan",IF(Raw_Data[[#This Row],[MOB]]&lt;24,"12-23 bulan","24+ bulan"))),"N/A")</f>
        <v>6-11 bulan</v>
      </c>
    </row>
    <row r="213" spans="1:37" ht="14.25" customHeight="1" x14ac:dyDescent="0.45">
      <c r="A213" t="s">
        <v>715</v>
      </c>
      <c r="B213" s="64">
        <v>46179</v>
      </c>
      <c r="C213" s="1" t="str">
        <f t="shared" si="3"/>
        <v>June</v>
      </c>
      <c r="D213" t="s">
        <v>716</v>
      </c>
      <c r="E213" t="s">
        <v>717</v>
      </c>
      <c r="F213">
        <v>42</v>
      </c>
      <c r="G213" t="s">
        <v>51</v>
      </c>
      <c r="H213" t="s">
        <v>52</v>
      </c>
      <c r="I213" s="2">
        <v>6039000</v>
      </c>
      <c r="J213" s="3">
        <f>Raw_Data[[#This Row],[cicilan_per_bulan]]/Raw_Data[[#This Row],[penghasilan_bulanan]]</f>
        <v>7.3588342440801452E-2</v>
      </c>
      <c r="K213" t="s">
        <v>114</v>
      </c>
      <c r="L213" t="s">
        <v>115</v>
      </c>
      <c r="M213" t="s">
        <v>55</v>
      </c>
      <c r="N213" t="s">
        <v>56</v>
      </c>
      <c r="O213" t="s">
        <v>57</v>
      </c>
      <c r="P213" s="2">
        <v>18001000</v>
      </c>
      <c r="Q213" s="2">
        <v>4500000</v>
      </c>
      <c r="R213" t="str">
        <f>IF(Raw_Data[[#This Row],[persen_dp]]&lt;15%,"Low",IF(Raw_Data[[#This Row],[persen_dp]]&gt;25%,"High","Medium"))</f>
        <v>Medium</v>
      </c>
      <c r="S213" s="3">
        <v>0.25</v>
      </c>
      <c r="T213">
        <v>48</v>
      </c>
      <c r="U213">
        <v>0.14499999999999999</v>
      </c>
      <c r="V213" s="2">
        <v>444400</v>
      </c>
      <c r="W213" s="2">
        <v>21332000</v>
      </c>
      <c r="X213" t="str">
        <f>IF(OR(Raw_Data[[#This Row],[status_pembayaran]]="Macet",Raw_Data[[#This Row],[status_pembayaran]]="Kurang Lancar"),"Non Performing Loan","Performing")</f>
        <v>Performing</v>
      </c>
      <c r="Y213" t="s">
        <v>47</v>
      </c>
      <c r="Z213">
        <v>0</v>
      </c>
      <c r="AA213">
        <v>0</v>
      </c>
      <c r="AB213">
        <v>1</v>
      </c>
      <c r="AD213">
        <f>IF(Raw_Data[[#This Row],[rasio]]&lt;0.2,1,IF(Raw_Data[[#This Row],[rasio]]&lt;0.3,2,IF(Raw_Data[[#This Row],[rasio]]&lt;0.4,3,4)))</f>
        <v>1</v>
      </c>
      <c r="AE213">
        <f>IF(Raw_Data[[#This Row],[kategori_dp]]="High",1,IF(Raw_Data[[#This Row],[kategori_dp]]="Medium",2,3))</f>
        <v>2</v>
      </c>
      <c r="AF213">
        <f>IF(Raw_Data[[#This Row],[tenor_bulan]]&lt;=24,1,IF(Raw_Data[[#This Row],[tenor_bulan]]&lt;=36,2,IF(Raw_Data[[#This Row],[tenor_bulan]]&lt;=48,3,4)))</f>
        <v>3</v>
      </c>
      <c r="AG213">
        <f>IF(Raw_Data[[#This Row],[jumlah_kali_telat]]=0,0,IF(Raw_Data[[#This Row],[jumlah_kali_telat]]&lt;=2,2,4))</f>
        <v>0</v>
      </c>
      <c r="AH213">
        <f>Raw_Data[[#This Row],[Skor_Rasio]]+Raw_Data[[#This Row],[Skor_DP]]+Raw_Data[[#This Row],[Skor_Tenor]]+Raw_Data[[#This Row],[Skor_Telat]]</f>
        <v>6</v>
      </c>
      <c r="AI213" t="str">
        <f>IF(Raw_Data[[#This Row],[Risk_Score]]&lt;=6,"Low Risk",IF(Raw_Data[[#This Row],[Risk_Score]]&lt;=8,"Medium Risk","High Risk"))</f>
        <v>Low Risk</v>
      </c>
      <c r="AJ213">
        <f ca="1">IFERROR(DATEDIF(Raw_Data[[#This Row],[tanggal_pengajuan]],TODAY(),"m"),"N/A")</f>
        <v>4</v>
      </c>
      <c r="AK213" t="str">
        <f ca="1">IF(ISNUMBER(Raw_Data[[#This Row],[MOB]]),IF(Raw_Data[[#This Row],[MOB]]&lt;6,"0-5 bulan",IF(Raw_Data[[#This Row],[MOB]]&lt;12,"6-11 bulan",IF(Raw_Data[[#This Row],[MOB]]&lt;24,"12-23 bulan","24+ bulan"))),"N/A")</f>
        <v>0-5 bulan</v>
      </c>
    </row>
    <row r="214" spans="1:37" ht="14.25" customHeight="1" x14ac:dyDescent="0.45">
      <c r="A214" t="s">
        <v>718</v>
      </c>
      <c r="B214" s="64">
        <v>46075</v>
      </c>
      <c r="C214" s="1" t="str">
        <f t="shared" si="3"/>
        <v>February</v>
      </c>
      <c r="D214" t="s">
        <v>719</v>
      </c>
      <c r="E214" t="s">
        <v>720</v>
      </c>
      <c r="F214">
        <v>24</v>
      </c>
      <c r="G214" t="s">
        <v>51</v>
      </c>
      <c r="H214" t="s">
        <v>52</v>
      </c>
      <c r="I214" s="2">
        <v>5266000</v>
      </c>
      <c r="J214" s="3">
        <f>Raw_Data[[#This Row],[cicilan_per_bulan]]/Raw_Data[[#This Row],[penghasilan_bulanan]]</f>
        <v>0.3562286365362704</v>
      </c>
      <c r="K214" t="s">
        <v>102</v>
      </c>
      <c r="L214" t="s">
        <v>103</v>
      </c>
      <c r="M214" t="s">
        <v>55</v>
      </c>
      <c r="N214" t="s">
        <v>141</v>
      </c>
      <c r="O214" t="s">
        <v>46</v>
      </c>
      <c r="P214" s="2">
        <v>21844000</v>
      </c>
      <c r="Q214" s="2">
        <v>2184000</v>
      </c>
      <c r="R214" t="str">
        <f>IF(Raw_Data[[#This Row],[persen_dp]]&lt;15%,"Low",IF(Raw_Data[[#This Row],[persen_dp]]&gt;25%,"High","Medium"))</f>
        <v>Low</v>
      </c>
      <c r="S214" s="3">
        <v>0.1</v>
      </c>
      <c r="T214">
        <v>12</v>
      </c>
      <c r="U214">
        <v>0.14499999999999999</v>
      </c>
      <c r="V214" s="2">
        <v>1875900</v>
      </c>
      <c r="W214" s="2">
        <v>22511000</v>
      </c>
      <c r="X214" t="str">
        <f>IF(OR(Raw_Data[[#This Row],[status_pembayaran]]="Macet",Raw_Data[[#This Row],[status_pembayaran]]="Kurang Lancar"),"Non Performing Loan","Performing")</f>
        <v>Performing</v>
      </c>
      <c r="Y214" t="s">
        <v>47</v>
      </c>
      <c r="Z214">
        <v>0</v>
      </c>
      <c r="AA214">
        <v>0</v>
      </c>
      <c r="AB214">
        <v>1</v>
      </c>
      <c r="AC214" t="s">
        <v>74</v>
      </c>
      <c r="AD214">
        <f>IF(Raw_Data[[#This Row],[rasio]]&lt;0.2,1,IF(Raw_Data[[#This Row],[rasio]]&lt;0.3,2,IF(Raw_Data[[#This Row],[rasio]]&lt;0.4,3,4)))</f>
        <v>3</v>
      </c>
      <c r="AE214">
        <f>IF(Raw_Data[[#This Row],[kategori_dp]]="High",1,IF(Raw_Data[[#This Row],[kategori_dp]]="Medium",2,3))</f>
        <v>3</v>
      </c>
      <c r="AF214">
        <f>IF(Raw_Data[[#This Row],[tenor_bulan]]&lt;=24,1,IF(Raw_Data[[#This Row],[tenor_bulan]]&lt;=36,2,IF(Raw_Data[[#This Row],[tenor_bulan]]&lt;=48,3,4)))</f>
        <v>1</v>
      </c>
      <c r="AG214">
        <f>IF(Raw_Data[[#This Row],[jumlah_kali_telat]]=0,0,IF(Raw_Data[[#This Row],[jumlah_kali_telat]]&lt;=2,2,4))</f>
        <v>0</v>
      </c>
      <c r="AH214">
        <f>Raw_Data[[#This Row],[Skor_Rasio]]+Raw_Data[[#This Row],[Skor_DP]]+Raw_Data[[#This Row],[Skor_Tenor]]+Raw_Data[[#This Row],[Skor_Telat]]</f>
        <v>7</v>
      </c>
      <c r="AI214" t="str">
        <f>IF(Raw_Data[[#This Row],[Risk_Score]]&lt;=6,"Low Risk",IF(Raw_Data[[#This Row],[Risk_Score]]&lt;=8,"Medium Risk","High Risk"))</f>
        <v>Medium Risk</v>
      </c>
      <c r="AJ214">
        <f ca="1">IFERROR(DATEDIF(Raw_Data[[#This Row],[tanggal_pengajuan]],TODAY(),"m"),"N/A")</f>
        <v>8</v>
      </c>
      <c r="AK214" t="str">
        <f ca="1">IF(ISNUMBER(Raw_Data[[#This Row],[MOB]]),IF(Raw_Data[[#This Row],[MOB]]&lt;6,"0-5 bulan",IF(Raw_Data[[#This Row],[MOB]]&lt;12,"6-11 bulan",IF(Raw_Data[[#This Row],[MOB]]&lt;24,"12-23 bulan","24+ bulan"))),"N/A")</f>
        <v>6-11 bulan</v>
      </c>
    </row>
    <row r="215" spans="1:37" ht="14.25" customHeight="1" x14ac:dyDescent="0.45">
      <c r="A215" t="s">
        <v>721</v>
      </c>
      <c r="B215" s="64">
        <v>46126</v>
      </c>
      <c r="C215" s="1" t="str">
        <f t="shared" si="3"/>
        <v>April</v>
      </c>
      <c r="D215" t="s">
        <v>468</v>
      </c>
      <c r="E215" t="s">
        <v>722</v>
      </c>
      <c r="F215">
        <v>51</v>
      </c>
      <c r="G215" t="s">
        <v>40</v>
      </c>
      <c r="H215" t="s">
        <v>41</v>
      </c>
      <c r="I215" s="2">
        <v>6755000</v>
      </c>
      <c r="J215" s="3">
        <f>Raw_Data[[#This Row],[cicilan_per_bulan]]/Raw_Data[[#This Row],[penghasilan_bulanan]]</f>
        <v>0.13290895632864544</v>
      </c>
      <c r="K215" t="s">
        <v>102</v>
      </c>
      <c r="L215" t="s">
        <v>103</v>
      </c>
      <c r="M215" t="s">
        <v>249</v>
      </c>
      <c r="N215" t="s">
        <v>250</v>
      </c>
      <c r="O215" t="s">
        <v>57</v>
      </c>
      <c r="P215" s="2">
        <v>15617000</v>
      </c>
      <c r="Q215" s="2">
        <v>2343000</v>
      </c>
      <c r="R215" t="str">
        <f>IF(Raw_Data[[#This Row],[persen_dp]]&lt;15%,"Low",IF(Raw_Data[[#This Row],[persen_dp]]&gt;25%,"High","Medium"))</f>
        <v>Medium</v>
      </c>
      <c r="S215" s="3">
        <v>0.15</v>
      </c>
      <c r="T215">
        <v>18</v>
      </c>
      <c r="U215">
        <v>0.14499999999999999</v>
      </c>
      <c r="V215" s="2">
        <v>897800</v>
      </c>
      <c r="W215" s="2">
        <v>16161000</v>
      </c>
      <c r="X215" t="str">
        <f>IF(OR(Raw_Data[[#This Row],[status_pembayaran]]="Macet",Raw_Data[[#This Row],[status_pembayaran]]="Kurang Lancar"),"Non Performing Loan","Performing")</f>
        <v>Performing</v>
      </c>
      <c r="Y215" t="s">
        <v>47</v>
      </c>
      <c r="Z215">
        <v>0</v>
      </c>
      <c r="AA215">
        <v>0</v>
      </c>
      <c r="AB215">
        <v>1</v>
      </c>
      <c r="AC215" t="s">
        <v>74</v>
      </c>
      <c r="AD215">
        <f>IF(Raw_Data[[#This Row],[rasio]]&lt;0.2,1,IF(Raw_Data[[#This Row],[rasio]]&lt;0.3,2,IF(Raw_Data[[#This Row],[rasio]]&lt;0.4,3,4)))</f>
        <v>1</v>
      </c>
      <c r="AE215">
        <f>IF(Raw_Data[[#This Row],[kategori_dp]]="High",1,IF(Raw_Data[[#This Row],[kategori_dp]]="Medium",2,3))</f>
        <v>2</v>
      </c>
      <c r="AF215">
        <f>IF(Raw_Data[[#This Row],[tenor_bulan]]&lt;=24,1,IF(Raw_Data[[#This Row],[tenor_bulan]]&lt;=36,2,IF(Raw_Data[[#This Row],[tenor_bulan]]&lt;=48,3,4)))</f>
        <v>1</v>
      </c>
      <c r="AG215">
        <f>IF(Raw_Data[[#This Row],[jumlah_kali_telat]]=0,0,IF(Raw_Data[[#This Row],[jumlah_kali_telat]]&lt;=2,2,4))</f>
        <v>0</v>
      </c>
      <c r="AH215">
        <f>Raw_Data[[#This Row],[Skor_Rasio]]+Raw_Data[[#This Row],[Skor_DP]]+Raw_Data[[#This Row],[Skor_Tenor]]+Raw_Data[[#This Row],[Skor_Telat]]</f>
        <v>4</v>
      </c>
      <c r="AI215" t="str">
        <f>IF(Raw_Data[[#This Row],[Risk_Score]]&lt;=6,"Low Risk",IF(Raw_Data[[#This Row],[Risk_Score]]&lt;=8,"Medium Risk","High Risk"))</f>
        <v>Low Risk</v>
      </c>
      <c r="AJ215">
        <f ca="1">IFERROR(DATEDIF(Raw_Data[[#This Row],[tanggal_pengajuan]],TODAY(),"m"),"N/A")</f>
        <v>6</v>
      </c>
      <c r="AK215" t="str">
        <f ca="1">IF(ISNUMBER(Raw_Data[[#This Row],[MOB]]),IF(Raw_Data[[#This Row],[MOB]]&lt;6,"0-5 bulan",IF(Raw_Data[[#This Row],[MOB]]&lt;12,"6-11 bulan",IF(Raw_Data[[#This Row],[MOB]]&lt;24,"12-23 bulan","24+ bulan"))),"N/A")</f>
        <v>6-11 bulan</v>
      </c>
    </row>
    <row r="216" spans="1:37" ht="14.25" customHeight="1" x14ac:dyDescent="0.45">
      <c r="A216" t="s">
        <v>723</v>
      </c>
      <c r="B216" s="64">
        <v>46170</v>
      </c>
      <c r="C216" s="1" t="str">
        <f t="shared" si="3"/>
        <v>May</v>
      </c>
      <c r="D216" t="s">
        <v>724</v>
      </c>
      <c r="E216" t="s">
        <v>725</v>
      </c>
      <c r="F216">
        <v>51</v>
      </c>
      <c r="G216" t="s">
        <v>51</v>
      </c>
      <c r="H216" t="s">
        <v>108</v>
      </c>
      <c r="I216" s="2">
        <v>6560000</v>
      </c>
      <c r="J216" s="3">
        <f>Raw_Data[[#This Row],[cicilan_per_bulan]]/Raw_Data[[#This Row],[penghasilan_bulanan]]</f>
        <v>4.6249999999999999E-2</v>
      </c>
      <c r="K216" t="s">
        <v>70</v>
      </c>
      <c r="L216" t="s">
        <v>71</v>
      </c>
      <c r="M216" t="s">
        <v>55</v>
      </c>
      <c r="N216" t="s">
        <v>56</v>
      </c>
      <c r="O216" t="s">
        <v>57</v>
      </c>
      <c r="P216" s="2">
        <v>17591000</v>
      </c>
      <c r="Q216" s="2">
        <v>7036000</v>
      </c>
      <c r="R216" t="str">
        <f>IF(Raw_Data[[#This Row],[persen_dp]]&lt;15%,"Low",IF(Raw_Data[[#This Row],[persen_dp]]&gt;25%,"High","Medium"))</f>
        <v>High</v>
      </c>
      <c r="S216" s="3">
        <v>0.4</v>
      </c>
      <c r="T216">
        <v>60</v>
      </c>
      <c r="U216">
        <v>0.14499999999999999</v>
      </c>
      <c r="V216" s="2">
        <v>303400</v>
      </c>
      <c r="W216" s="2">
        <v>18207000</v>
      </c>
      <c r="X216" t="str">
        <f>IF(OR(Raw_Data[[#This Row],[status_pembayaran]]="Macet",Raw_Data[[#This Row],[status_pembayaran]]="Kurang Lancar"),"Non Performing Loan","Performing")</f>
        <v>Performing</v>
      </c>
      <c r="Y216" t="s">
        <v>47</v>
      </c>
      <c r="Z216">
        <v>0</v>
      </c>
      <c r="AA216">
        <v>0</v>
      </c>
      <c r="AB216">
        <v>1</v>
      </c>
      <c r="AC216" t="s">
        <v>104</v>
      </c>
      <c r="AD216">
        <f>IF(Raw_Data[[#This Row],[rasio]]&lt;0.2,1,IF(Raw_Data[[#This Row],[rasio]]&lt;0.3,2,IF(Raw_Data[[#This Row],[rasio]]&lt;0.4,3,4)))</f>
        <v>1</v>
      </c>
      <c r="AE216">
        <f>IF(Raw_Data[[#This Row],[kategori_dp]]="High",1,IF(Raw_Data[[#This Row],[kategori_dp]]="Medium",2,3))</f>
        <v>1</v>
      </c>
      <c r="AF216">
        <f>IF(Raw_Data[[#This Row],[tenor_bulan]]&lt;=24,1,IF(Raw_Data[[#This Row],[tenor_bulan]]&lt;=36,2,IF(Raw_Data[[#This Row],[tenor_bulan]]&lt;=48,3,4)))</f>
        <v>4</v>
      </c>
      <c r="AG216">
        <f>IF(Raw_Data[[#This Row],[jumlah_kali_telat]]=0,0,IF(Raw_Data[[#This Row],[jumlah_kali_telat]]&lt;=2,2,4))</f>
        <v>0</v>
      </c>
      <c r="AH216">
        <f>Raw_Data[[#This Row],[Skor_Rasio]]+Raw_Data[[#This Row],[Skor_DP]]+Raw_Data[[#This Row],[Skor_Tenor]]+Raw_Data[[#This Row],[Skor_Telat]]</f>
        <v>6</v>
      </c>
      <c r="AI216" t="str">
        <f>IF(Raw_Data[[#This Row],[Risk_Score]]&lt;=6,"Low Risk",IF(Raw_Data[[#This Row],[Risk_Score]]&lt;=8,"Medium Risk","High Risk"))</f>
        <v>Low Risk</v>
      </c>
      <c r="AJ216">
        <f ca="1">IFERROR(DATEDIF(Raw_Data[[#This Row],[tanggal_pengajuan]],TODAY(),"m"),"N/A")</f>
        <v>4</v>
      </c>
      <c r="AK216" t="str">
        <f ca="1">IF(ISNUMBER(Raw_Data[[#This Row],[MOB]]),IF(Raw_Data[[#This Row],[MOB]]&lt;6,"0-5 bulan",IF(Raw_Data[[#This Row],[MOB]]&lt;12,"6-11 bulan",IF(Raw_Data[[#This Row],[MOB]]&lt;24,"12-23 bulan","24+ bulan"))),"N/A")</f>
        <v>0-5 bulan</v>
      </c>
    </row>
    <row r="217" spans="1:37" ht="14.25" customHeight="1" x14ac:dyDescent="0.45">
      <c r="A217" t="s">
        <v>726</v>
      </c>
      <c r="B217" s="64">
        <v>46166</v>
      </c>
      <c r="C217" s="1" t="str">
        <f t="shared" si="3"/>
        <v>May</v>
      </c>
      <c r="D217" t="s">
        <v>727</v>
      </c>
      <c r="E217" t="s">
        <v>728</v>
      </c>
      <c r="F217">
        <v>55</v>
      </c>
      <c r="G217" t="s">
        <v>40</v>
      </c>
      <c r="H217" t="s">
        <v>41</v>
      </c>
      <c r="I217" s="2">
        <v>5475000</v>
      </c>
      <c r="J217" s="3">
        <f>Raw_Data[[#This Row],[cicilan_per_bulan]]/Raw_Data[[#This Row],[penghasilan_bulanan]]</f>
        <v>0.1924931506849315</v>
      </c>
      <c r="K217" t="s">
        <v>268</v>
      </c>
      <c r="L217" t="s">
        <v>110</v>
      </c>
      <c r="M217" t="s">
        <v>55</v>
      </c>
      <c r="N217" t="s">
        <v>65</v>
      </c>
      <c r="O217" t="s">
        <v>46</v>
      </c>
      <c r="P217" s="2">
        <v>28011000</v>
      </c>
      <c r="Q217" s="2">
        <v>8403000</v>
      </c>
      <c r="R217" t="str">
        <f>IF(Raw_Data[[#This Row],[persen_dp]]&lt;15%,"Low",IF(Raw_Data[[#This Row],[persen_dp]]&gt;25%,"High","Medium"))</f>
        <v>High</v>
      </c>
      <c r="S217" s="3">
        <v>0.3</v>
      </c>
      <c r="T217">
        <v>24</v>
      </c>
      <c r="U217">
        <v>0.14499999999999999</v>
      </c>
      <c r="V217" s="2">
        <v>1053900</v>
      </c>
      <c r="W217" s="2">
        <v>25294000</v>
      </c>
      <c r="X217" t="str">
        <f>IF(OR(Raw_Data[[#This Row],[status_pembayaran]]="Macet",Raw_Data[[#This Row],[status_pembayaran]]="Kurang Lancar"),"Non Performing Loan","Performing")</f>
        <v>Performing</v>
      </c>
      <c r="Y217" t="s">
        <v>47</v>
      </c>
      <c r="Z217">
        <v>0</v>
      </c>
      <c r="AA217">
        <v>0</v>
      </c>
      <c r="AB217">
        <v>1</v>
      </c>
      <c r="AC217" t="s">
        <v>137</v>
      </c>
      <c r="AD217">
        <f>IF(Raw_Data[[#This Row],[rasio]]&lt;0.2,1,IF(Raw_Data[[#This Row],[rasio]]&lt;0.3,2,IF(Raw_Data[[#This Row],[rasio]]&lt;0.4,3,4)))</f>
        <v>1</v>
      </c>
      <c r="AE217">
        <f>IF(Raw_Data[[#This Row],[kategori_dp]]="High",1,IF(Raw_Data[[#This Row],[kategori_dp]]="Medium",2,3))</f>
        <v>1</v>
      </c>
      <c r="AF217">
        <f>IF(Raw_Data[[#This Row],[tenor_bulan]]&lt;=24,1,IF(Raw_Data[[#This Row],[tenor_bulan]]&lt;=36,2,IF(Raw_Data[[#This Row],[tenor_bulan]]&lt;=48,3,4)))</f>
        <v>1</v>
      </c>
      <c r="AG217">
        <f>IF(Raw_Data[[#This Row],[jumlah_kali_telat]]=0,0,IF(Raw_Data[[#This Row],[jumlah_kali_telat]]&lt;=2,2,4))</f>
        <v>0</v>
      </c>
      <c r="AH217">
        <f>Raw_Data[[#This Row],[Skor_Rasio]]+Raw_Data[[#This Row],[Skor_DP]]+Raw_Data[[#This Row],[Skor_Tenor]]+Raw_Data[[#This Row],[Skor_Telat]]</f>
        <v>3</v>
      </c>
      <c r="AI217" t="str">
        <f>IF(Raw_Data[[#This Row],[Risk_Score]]&lt;=6,"Low Risk",IF(Raw_Data[[#This Row],[Risk_Score]]&lt;=8,"Medium Risk","High Risk"))</f>
        <v>Low Risk</v>
      </c>
      <c r="AJ217">
        <f ca="1">IFERROR(DATEDIF(Raw_Data[[#This Row],[tanggal_pengajuan]],TODAY(),"m"),"N/A")</f>
        <v>4</v>
      </c>
      <c r="AK217" t="str">
        <f ca="1">IF(ISNUMBER(Raw_Data[[#This Row],[MOB]]),IF(Raw_Data[[#This Row],[MOB]]&lt;6,"0-5 bulan",IF(Raw_Data[[#This Row],[MOB]]&lt;12,"6-11 bulan",IF(Raw_Data[[#This Row],[MOB]]&lt;24,"12-23 bulan","24+ bulan"))),"N/A")</f>
        <v>0-5 bulan</v>
      </c>
    </row>
    <row r="218" spans="1:37" ht="14.25" customHeight="1" x14ac:dyDescent="0.45">
      <c r="A218" t="s">
        <v>729</v>
      </c>
      <c r="B218" s="64">
        <v>46067</v>
      </c>
      <c r="C218" s="1" t="str">
        <f t="shared" si="3"/>
        <v>February</v>
      </c>
      <c r="D218" t="s">
        <v>730</v>
      </c>
      <c r="E218" t="s">
        <v>731</v>
      </c>
      <c r="F218">
        <v>28</v>
      </c>
      <c r="G218" t="s">
        <v>40</v>
      </c>
      <c r="H218" t="s">
        <v>126</v>
      </c>
      <c r="I218" s="2">
        <v>2701000</v>
      </c>
      <c r="J218" s="3">
        <f>Raw_Data[[#This Row],[cicilan_per_bulan]]/Raw_Data[[#This Row],[penghasilan_bulanan]]</f>
        <v>0.37826730840429473</v>
      </c>
      <c r="K218" t="s">
        <v>205</v>
      </c>
      <c r="L218" t="s">
        <v>110</v>
      </c>
      <c r="M218" t="s">
        <v>55</v>
      </c>
      <c r="N218" t="s">
        <v>56</v>
      </c>
      <c r="O218" t="s">
        <v>57</v>
      </c>
      <c r="P218" s="2">
        <v>17771000</v>
      </c>
      <c r="Q218" s="2">
        <v>2666000</v>
      </c>
      <c r="R218" t="str">
        <f>IF(Raw_Data[[#This Row],[persen_dp]]&lt;15%,"Low",IF(Raw_Data[[#This Row],[persen_dp]]&gt;25%,"High","Medium"))</f>
        <v>Medium</v>
      </c>
      <c r="S218" s="3">
        <v>0.15</v>
      </c>
      <c r="T218">
        <v>18</v>
      </c>
      <c r="U218">
        <v>0.14499999999999999</v>
      </c>
      <c r="V218" s="2">
        <v>1021700</v>
      </c>
      <c r="W218" s="2">
        <v>18391000</v>
      </c>
      <c r="X218" t="str">
        <f>IF(OR(Raw_Data[[#This Row],[status_pembayaran]]="Macet",Raw_Data[[#This Row],[status_pembayaran]]="Kurang Lancar"),"Non Performing Loan","Performing")</f>
        <v>Performing</v>
      </c>
      <c r="Y218" t="s">
        <v>47</v>
      </c>
      <c r="Z218">
        <v>0</v>
      </c>
      <c r="AA218">
        <v>0</v>
      </c>
      <c r="AB218">
        <v>1</v>
      </c>
      <c r="AC218" t="s">
        <v>137</v>
      </c>
      <c r="AD218">
        <f>IF(Raw_Data[[#This Row],[rasio]]&lt;0.2,1,IF(Raw_Data[[#This Row],[rasio]]&lt;0.3,2,IF(Raw_Data[[#This Row],[rasio]]&lt;0.4,3,4)))</f>
        <v>3</v>
      </c>
      <c r="AE218">
        <f>IF(Raw_Data[[#This Row],[kategori_dp]]="High",1,IF(Raw_Data[[#This Row],[kategori_dp]]="Medium",2,3))</f>
        <v>2</v>
      </c>
      <c r="AF218">
        <f>IF(Raw_Data[[#This Row],[tenor_bulan]]&lt;=24,1,IF(Raw_Data[[#This Row],[tenor_bulan]]&lt;=36,2,IF(Raw_Data[[#This Row],[tenor_bulan]]&lt;=48,3,4)))</f>
        <v>1</v>
      </c>
      <c r="AG218">
        <f>IF(Raw_Data[[#This Row],[jumlah_kali_telat]]=0,0,IF(Raw_Data[[#This Row],[jumlah_kali_telat]]&lt;=2,2,4))</f>
        <v>0</v>
      </c>
      <c r="AH218">
        <f>Raw_Data[[#This Row],[Skor_Rasio]]+Raw_Data[[#This Row],[Skor_DP]]+Raw_Data[[#This Row],[Skor_Tenor]]+Raw_Data[[#This Row],[Skor_Telat]]</f>
        <v>6</v>
      </c>
      <c r="AI218" t="str">
        <f>IF(Raw_Data[[#This Row],[Risk_Score]]&lt;=6,"Low Risk",IF(Raw_Data[[#This Row],[Risk_Score]]&lt;=8,"Medium Risk","High Risk"))</f>
        <v>Low Risk</v>
      </c>
      <c r="AJ218">
        <f ca="1">IFERROR(DATEDIF(Raw_Data[[#This Row],[tanggal_pengajuan]],TODAY(),"m"),"N/A")</f>
        <v>8</v>
      </c>
      <c r="AK218" t="str">
        <f ca="1">IF(ISNUMBER(Raw_Data[[#This Row],[MOB]]),IF(Raw_Data[[#This Row],[MOB]]&lt;6,"0-5 bulan",IF(Raw_Data[[#This Row],[MOB]]&lt;12,"6-11 bulan",IF(Raw_Data[[#This Row],[MOB]]&lt;24,"12-23 bulan","24+ bulan"))),"N/A")</f>
        <v>6-11 bulan</v>
      </c>
    </row>
    <row r="219" spans="1:37" ht="14.25" customHeight="1" x14ac:dyDescent="0.45">
      <c r="A219" t="s">
        <v>732</v>
      </c>
      <c r="B219" s="64">
        <v>46030</v>
      </c>
      <c r="C219" s="1" t="str">
        <f t="shared" si="3"/>
        <v>January</v>
      </c>
      <c r="D219" t="s">
        <v>733</v>
      </c>
      <c r="E219" t="s">
        <v>734</v>
      </c>
      <c r="F219">
        <v>40</v>
      </c>
      <c r="G219" t="s">
        <v>40</v>
      </c>
      <c r="H219" t="s">
        <v>152</v>
      </c>
      <c r="I219" s="2">
        <v>2522000</v>
      </c>
      <c r="J219" s="3">
        <f>Raw_Data[[#This Row],[cicilan_per_bulan]]/Raw_Data[[#This Row],[penghasilan_bulanan]]</f>
        <v>0.56011102299762094</v>
      </c>
      <c r="K219" t="s">
        <v>109</v>
      </c>
      <c r="L219" t="s">
        <v>110</v>
      </c>
      <c r="M219" t="s">
        <v>55</v>
      </c>
      <c r="N219" t="s">
        <v>231</v>
      </c>
      <c r="O219" t="s">
        <v>232</v>
      </c>
      <c r="P219" s="2">
        <v>39374000</v>
      </c>
      <c r="Q219" s="2">
        <v>3937000</v>
      </c>
      <c r="R219" t="str">
        <f>IF(Raw_Data[[#This Row],[persen_dp]]&lt;15%,"Low",IF(Raw_Data[[#This Row],[persen_dp]]&gt;25%,"High","Medium"))</f>
        <v>Low</v>
      </c>
      <c r="S219" s="3">
        <v>0.1</v>
      </c>
      <c r="T219">
        <v>36</v>
      </c>
      <c r="U219">
        <v>0.14499999999999999</v>
      </c>
      <c r="V219" s="2">
        <v>1412600</v>
      </c>
      <c r="W219" s="2">
        <v>50852000</v>
      </c>
      <c r="X219" t="str">
        <f>IF(OR(Raw_Data[[#This Row],[status_pembayaran]]="Macet",Raw_Data[[#This Row],[status_pembayaran]]="Kurang Lancar"),"Non Performing Loan","Performing")</f>
        <v>Performing</v>
      </c>
      <c r="Y219" t="s">
        <v>317</v>
      </c>
      <c r="Z219">
        <v>0</v>
      </c>
      <c r="AA219">
        <v>0</v>
      </c>
      <c r="AB219">
        <v>0</v>
      </c>
      <c r="AC219" t="s">
        <v>66</v>
      </c>
      <c r="AD219">
        <f>IF(Raw_Data[[#This Row],[rasio]]&lt;0.2,1,IF(Raw_Data[[#This Row],[rasio]]&lt;0.3,2,IF(Raw_Data[[#This Row],[rasio]]&lt;0.4,3,4)))</f>
        <v>4</v>
      </c>
      <c r="AE219">
        <f>IF(Raw_Data[[#This Row],[kategori_dp]]="High",1,IF(Raw_Data[[#This Row],[kategori_dp]]="Medium",2,3))</f>
        <v>3</v>
      </c>
      <c r="AF219">
        <f>IF(Raw_Data[[#This Row],[tenor_bulan]]&lt;=24,1,IF(Raw_Data[[#This Row],[tenor_bulan]]&lt;=36,2,IF(Raw_Data[[#This Row],[tenor_bulan]]&lt;=48,3,4)))</f>
        <v>2</v>
      </c>
      <c r="AG219">
        <f>IF(Raw_Data[[#This Row],[jumlah_kali_telat]]=0,0,IF(Raw_Data[[#This Row],[jumlah_kali_telat]]&lt;=2,2,4))</f>
        <v>0</v>
      </c>
      <c r="AH219">
        <f>Raw_Data[[#This Row],[Skor_Rasio]]+Raw_Data[[#This Row],[Skor_DP]]+Raw_Data[[#This Row],[Skor_Tenor]]+Raw_Data[[#This Row],[Skor_Telat]]</f>
        <v>9</v>
      </c>
      <c r="AI219" t="str">
        <f>IF(Raw_Data[[#This Row],[Risk_Score]]&lt;=6,"Low Risk",IF(Raw_Data[[#This Row],[Risk_Score]]&lt;=8,"Medium Risk","High Risk"))</f>
        <v>High Risk</v>
      </c>
      <c r="AJ219">
        <f ca="1">IFERROR(DATEDIF(Raw_Data[[#This Row],[tanggal_pengajuan]],TODAY(),"m"),"N/A")</f>
        <v>9</v>
      </c>
      <c r="AK219" t="str">
        <f ca="1">IF(ISNUMBER(Raw_Data[[#This Row],[MOB]]),IF(Raw_Data[[#This Row],[MOB]]&lt;6,"0-5 bulan",IF(Raw_Data[[#This Row],[MOB]]&lt;12,"6-11 bulan",IF(Raw_Data[[#This Row],[MOB]]&lt;24,"12-23 bulan","24+ bulan"))),"N/A")</f>
        <v>6-11 bulan</v>
      </c>
    </row>
    <row r="220" spans="1:37" ht="14.25" customHeight="1" x14ac:dyDescent="0.45">
      <c r="A220" t="s">
        <v>735</v>
      </c>
      <c r="B220" s="64">
        <v>46187</v>
      </c>
      <c r="C220" s="1" t="str">
        <f t="shared" si="3"/>
        <v>June</v>
      </c>
      <c r="D220" t="s">
        <v>736</v>
      </c>
      <c r="E220" t="s">
        <v>737</v>
      </c>
      <c r="F220">
        <v>40</v>
      </c>
      <c r="G220" t="s">
        <v>51</v>
      </c>
      <c r="H220" t="s">
        <v>152</v>
      </c>
      <c r="I220" s="2">
        <v>2970000</v>
      </c>
      <c r="J220" s="3">
        <f>Raw_Data[[#This Row],[cicilan_per_bulan]]/Raw_Data[[#This Row],[penghasilan_bulanan]]</f>
        <v>0.90437710437710439</v>
      </c>
      <c r="K220" t="s">
        <v>188</v>
      </c>
      <c r="L220" t="s">
        <v>154</v>
      </c>
      <c r="M220" t="s">
        <v>55</v>
      </c>
      <c r="N220" t="s">
        <v>395</v>
      </c>
      <c r="O220" t="s">
        <v>396</v>
      </c>
      <c r="P220" s="2">
        <v>61094000</v>
      </c>
      <c r="Q220" s="2">
        <v>21383000</v>
      </c>
      <c r="R220" t="str">
        <f>IF(Raw_Data[[#This Row],[persen_dp]]&lt;15%,"Low",IF(Raw_Data[[#This Row],[persen_dp]]&gt;25%,"High","Medium"))</f>
        <v>High</v>
      </c>
      <c r="S220" s="3">
        <v>0.35</v>
      </c>
      <c r="T220">
        <v>18</v>
      </c>
      <c r="U220">
        <v>0.14499999999999999</v>
      </c>
      <c r="V220" s="2">
        <v>2686000</v>
      </c>
      <c r="W220" s="2">
        <v>48348000</v>
      </c>
      <c r="X220" t="str">
        <f>IF(OR(Raw_Data[[#This Row],[status_pembayaran]]="Macet",Raw_Data[[#This Row],[status_pembayaran]]="Kurang Lancar"),"Non Performing Loan","Performing")</f>
        <v>Performing</v>
      </c>
      <c r="Y220" t="s">
        <v>47</v>
      </c>
      <c r="Z220">
        <v>0</v>
      </c>
      <c r="AA220">
        <v>0</v>
      </c>
      <c r="AB220">
        <v>1</v>
      </c>
      <c r="AD220">
        <f>IF(Raw_Data[[#This Row],[rasio]]&lt;0.2,1,IF(Raw_Data[[#This Row],[rasio]]&lt;0.3,2,IF(Raw_Data[[#This Row],[rasio]]&lt;0.4,3,4)))</f>
        <v>4</v>
      </c>
      <c r="AE220">
        <f>IF(Raw_Data[[#This Row],[kategori_dp]]="High",1,IF(Raw_Data[[#This Row],[kategori_dp]]="Medium",2,3))</f>
        <v>1</v>
      </c>
      <c r="AF220">
        <f>IF(Raw_Data[[#This Row],[tenor_bulan]]&lt;=24,1,IF(Raw_Data[[#This Row],[tenor_bulan]]&lt;=36,2,IF(Raw_Data[[#This Row],[tenor_bulan]]&lt;=48,3,4)))</f>
        <v>1</v>
      </c>
      <c r="AG220">
        <f>IF(Raw_Data[[#This Row],[jumlah_kali_telat]]=0,0,IF(Raw_Data[[#This Row],[jumlah_kali_telat]]&lt;=2,2,4))</f>
        <v>0</v>
      </c>
      <c r="AH220">
        <f>Raw_Data[[#This Row],[Skor_Rasio]]+Raw_Data[[#This Row],[Skor_DP]]+Raw_Data[[#This Row],[Skor_Tenor]]+Raw_Data[[#This Row],[Skor_Telat]]</f>
        <v>6</v>
      </c>
      <c r="AI220" t="str">
        <f>IF(Raw_Data[[#This Row],[Risk_Score]]&lt;=6,"Low Risk",IF(Raw_Data[[#This Row],[Risk_Score]]&lt;=8,"Medium Risk","High Risk"))</f>
        <v>Low Risk</v>
      </c>
      <c r="AJ220">
        <f ca="1">IFERROR(DATEDIF(Raw_Data[[#This Row],[tanggal_pengajuan]],TODAY(),"m"),"N/A")</f>
        <v>4</v>
      </c>
      <c r="AK220" t="str">
        <f ca="1">IF(ISNUMBER(Raw_Data[[#This Row],[MOB]]),IF(Raw_Data[[#This Row],[MOB]]&lt;6,"0-5 bulan",IF(Raw_Data[[#This Row],[MOB]]&lt;12,"6-11 bulan",IF(Raw_Data[[#This Row],[MOB]]&lt;24,"12-23 bulan","24+ bulan"))),"N/A")</f>
        <v>0-5 bulan</v>
      </c>
    </row>
    <row r="221" spans="1:37" ht="14.25" customHeight="1" x14ac:dyDescent="0.45">
      <c r="A221" t="s">
        <v>738</v>
      </c>
      <c r="B221" s="64">
        <v>46048</v>
      </c>
      <c r="C221" s="1" t="str">
        <f t="shared" si="3"/>
        <v>January</v>
      </c>
      <c r="D221" t="s">
        <v>739</v>
      </c>
      <c r="E221" t="s">
        <v>740</v>
      </c>
      <c r="F221">
        <v>28</v>
      </c>
      <c r="G221" t="s">
        <v>40</v>
      </c>
      <c r="H221" t="s">
        <v>41</v>
      </c>
      <c r="I221" s="2">
        <v>7276000</v>
      </c>
      <c r="J221" s="3">
        <f>Raw_Data[[#This Row],[cicilan_per_bulan]]/Raw_Data[[#This Row],[penghasilan_bulanan]]</f>
        <v>0.10424683892248489</v>
      </c>
      <c r="K221" t="s">
        <v>127</v>
      </c>
      <c r="L221" t="s">
        <v>128</v>
      </c>
      <c r="M221" t="s">
        <v>44</v>
      </c>
      <c r="N221" t="s">
        <v>45</v>
      </c>
      <c r="O221" t="s">
        <v>46</v>
      </c>
      <c r="P221" s="2">
        <v>25372000</v>
      </c>
      <c r="Q221" s="2">
        <v>6343000</v>
      </c>
      <c r="R221" t="str">
        <f>IF(Raw_Data[[#This Row],[persen_dp]]&lt;15%,"Low",IF(Raw_Data[[#This Row],[persen_dp]]&gt;25%,"High","Medium"))</f>
        <v>Medium</v>
      </c>
      <c r="S221" s="3">
        <v>0.25</v>
      </c>
      <c r="T221">
        <v>36</v>
      </c>
      <c r="U221">
        <v>0.14499999999999999</v>
      </c>
      <c r="V221" s="2">
        <v>758500</v>
      </c>
      <c r="W221" s="2">
        <v>27306000</v>
      </c>
      <c r="X221" t="str">
        <f>IF(OR(Raw_Data[[#This Row],[status_pembayaran]]="Macet",Raw_Data[[#This Row],[status_pembayaran]]="Kurang Lancar"),"Non Performing Loan","Performing")</f>
        <v>Performing</v>
      </c>
      <c r="Y221" t="s">
        <v>47</v>
      </c>
      <c r="Z221">
        <v>0</v>
      </c>
      <c r="AA221">
        <v>0</v>
      </c>
      <c r="AB221">
        <v>1</v>
      </c>
      <c r="AD221">
        <f>IF(Raw_Data[[#This Row],[rasio]]&lt;0.2,1,IF(Raw_Data[[#This Row],[rasio]]&lt;0.3,2,IF(Raw_Data[[#This Row],[rasio]]&lt;0.4,3,4)))</f>
        <v>1</v>
      </c>
      <c r="AE221">
        <f>IF(Raw_Data[[#This Row],[kategori_dp]]="High",1,IF(Raw_Data[[#This Row],[kategori_dp]]="Medium",2,3))</f>
        <v>2</v>
      </c>
      <c r="AF221">
        <f>IF(Raw_Data[[#This Row],[tenor_bulan]]&lt;=24,1,IF(Raw_Data[[#This Row],[tenor_bulan]]&lt;=36,2,IF(Raw_Data[[#This Row],[tenor_bulan]]&lt;=48,3,4)))</f>
        <v>2</v>
      </c>
      <c r="AG221">
        <f>IF(Raw_Data[[#This Row],[jumlah_kali_telat]]=0,0,IF(Raw_Data[[#This Row],[jumlah_kali_telat]]&lt;=2,2,4))</f>
        <v>0</v>
      </c>
      <c r="AH221">
        <f>Raw_Data[[#This Row],[Skor_Rasio]]+Raw_Data[[#This Row],[Skor_DP]]+Raw_Data[[#This Row],[Skor_Tenor]]+Raw_Data[[#This Row],[Skor_Telat]]</f>
        <v>5</v>
      </c>
      <c r="AI221" t="str">
        <f>IF(Raw_Data[[#This Row],[Risk_Score]]&lt;=6,"Low Risk",IF(Raw_Data[[#This Row],[Risk_Score]]&lt;=8,"Medium Risk","High Risk"))</f>
        <v>Low Risk</v>
      </c>
      <c r="AJ221">
        <f ca="1">IFERROR(DATEDIF(Raw_Data[[#This Row],[tanggal_pengajuan]],TODAY(),"m"),"N/A")</f>
        <v>8</v>
      </c>
      <c r="AK221" t="str">
        <f ca="1">IF(ISNUMBER(Raw_Data[[#This Row],[MOB]]),IF(Raw_Data[[#This Row],[MOB]]&lt;6,"0-5 bulan",IF(Raw_Data[[#This Row],[MOB]]&lt;12,"6-11 bulan",IF(Raw_Data[[#This Row],[MOB]]&lt;24,"12-23 bulan","24+ bulan"))),"N/A")</f>
        <v>6-11 bulan</v>
      </c>
    </row>
    <row r="222" spans="1:37" ht="14.25" customHeight="1" x14ac:dyDescent="0.45">
      <c r="A222" t="s">
        <v>741</v>
      </c>
      <c r="B222" s="64">
        <v>46157</v>
      </c>
      <c r="C222" s="1" t="str">
        <f t="shared" si="3"/>
        <v>May</v>
      </c>
      <c r="D222" t="s">
        <v>742</v>
      </c>
      <c r="E222" t="s">
        <v>743</v>
      </c>
      <c r="F222">
        <v>41</v>
      </c>
      <c r="G222" t="s">
        <v>51</v>
      </c>
      <c r="H222" t="s">
        <v>41</v>
      </c>
      <c r="I222" s="2">
        <v>7892000</v>
      </c>
      <c r="J222" s="3">
        <f>Raw_Data[[#This Row],[cicilan_per_bulan]]/Raw_Data[[#This Row],[penghasilan_bulanan]]</f>
        <v>0.11153066396350735</v>
      </c>
      <c r="K222" t="s">
        <v>127</v>
      </c>
      <c r="L222" t="s">
        <v>128</v>
      </c>
      <c r="M222" t="s">
        <v>290</v>
      </c>
      <c r="N222" t="s">
        <v>291</v>
      </c>
      <c r="O222" t="s">
        <v>292</v>
      </c>
      <c r="P222" s="2">
        <v>38199000</v>
      </c>
      <c r="Q222" s="2">
        <v>11460000</v>
      </c>
      <c r="R222" t="str">
        <f>IF(Raw_Data[[#This Row],[persen_dp]]&lt;15%,"Low",IF(Raw_Data[[#This Row],[persen_dp]]&gt;25%,"High","Medium"))</f>
        <v>High</v>
      </c>
      <c r="S222" s="3">
        <v>0.3</v>
      </c>
      <c r="T222">
        <v>48</v>
      </c>
      <c r="U222">
        <v>0.14499999999999999</v>
      </c>
      <c r="V222" s="2">
        <v>880200</v>
      </c>
      <c r="W222" s="2">
        <v>42248000</v>
      </c>
      <c r="X222" t="str">
        <f>IF(OR(Raw_Data[[#This Row],[status_pembayaran]]="Macet",Raw_Data[[#This Row],[status_pembayaran]]="Kurang Lancar"),"Non Performing Loan","Performing")</f>
        <v>Performing</v>
      </c>
      <c r="Y222" t="s">
        <v>47</v>
      </c>
      <c r="Z222">
        <v>0</v>
      </c>
      <c r="AA222">
        <v>0</v>
      </c>
      <c r="AB222">
        <v>1</v>
      </c>
      <c r="AC222" t="s">
        <v>74</v>
      </c>
      <c r="AD222">
        <f>IF(Raw_Data[[#This Row],[rasio]]&lt;0.2,1,IF(Raw_Data[[#This Row],[rasio]]&lt;0.3,2,IF(Raw_Data[[#This Row],[rasio]]&lt;0.4,3,4)))</f>
        <v>1</v>
      </c>
      <c r="AE222">
        <f>IF(Raw_Data[[#This Row],[kategori_dp]]="High",1,IF(Raw_Data[[#This Row],[kategori_dp]]="Medium",2,3))</f>
        <v>1</v>
      </c>
      <c r="AF222">
        <f>IF(Raw_Data[[#This Row],[tenor_bulan]]&lt;=24,1,IF(Raw_Data[[#This Row],[tenor_bulan]]&lt;=36,2,IF(Raw_Data[[#This Row],[tenor_bulan]]&lt;=48,3,4)))</f>
        <v>3</v>
      </c>
      <c r="AG222">
        <f>IF(Raw_Data[[#This Row],[jumlah_kali_telat]]=0,0,IF(Raw_Data[[#This Row],[jumlah_kali_telat]]&lt;=2,2,4))</f>
        <v>0</v>
      </c>
      <c r="AH222">
        <f>Raw_Data[[#This Row],[Skor_Rasio]]+Raw_Data[[#This Row],[Skor_DP]]+Raw_Data[[#This Row],[Skor_Tenor]]+Raw_Data[[#This Row],[Skor_Telat]]</f>
        <v>5</v>
      </c>
      <c r="AI222" t="str">
        <f>IF(Raw_Data[[#This Row],[Risk_Score]]&lt;=6,"Low Risk",IF(Raw_Data[[#This Row],[Risk_Score]]&lt;=8,"Medium Risk","High Risk"))</f>
        <v>Low Risk</v>
      </c>
      <c r="AJ222">
        <f ca="1">IFERROR(DATEDIF(Raw_Data[[#This Row],[tanggal_pengajuan]],TODAY(),"m"),"N/A")</f>
        <v>5</v>
      </c>
      <c r="AK222" t="str">
        <f ca="1">IF(ISNUMBER(Raw_Data[[#This Row],[MOB]]),IF(Raw_Data[[#This Row],[MOB]]&lt;6,"0-5 bulan",IF(Raw_Data[[#This Row],[MOB]]&lt;12,"6-11 bulan",IF(Raw_Data[[#This Row],[MOB]]&lt;24,"12-23 bulan","24+ bulan"))),"N/A")</f>
        <v>0-5 bulan</v>
      </c>
    </row>
    <row r="223" spans="1:37" ht="14.25" customHeight="1" x14ac:dyDescent="0.45">
      <c r="A223" t="s">
        <v>744</v>
      </c>
      <c r="B223" s="64">
        <v>46205</v>
      </c>
      <c r="C223" s="1" t="str">
        <f t="shared" si="3"/>
        <v>July</v>
      </c>
      <c r="D223" t="s">
        <v>629</v>
      </c>
      <c r="E223" t="s">
        <v>745</v>
      </c>
      <c r="F223">
        <v>56</v>
      </c>
      <c r="G223" t="s">
        <v>51</v>
      </c>
      <c r="H223" t="s">
        <v>52</v>
      </c>
      <c r="I223" s="2">
        <v>6976000</v>
      </c>
      <c r="J223" s="3">
        <f>Raw_Data[[#This Row],[cicilan_per_bulan]]/Raw_Data[[#This Row],[penghasilan_bulanan]]</f>
        <v>7.3695527522935775E-2</v>
      </c>
      <c r="K223" t="s">
        <v>153</v>
      </c>
      <c r="L223" t="s">
        <v>154</v>
      </c>
      <c r="M223" t="s">
        <v>55</v>
      </c>
      <c r="N223" t="s">
        <v>141</v>
      </c>
      <c r="O223" t="s">
        <v>46</v>
      </c>
      <c r="P223" s="2">
        <v>22354000</v>
      </c>
      <c r="Q223" s="2">
        <v>4471000</v>
      </c>
      <c r="R223" t="str">
        <f>IF(Raw_Data[[#This Row],[persen_dp]]&lt;15%,"Low",IF(Raw_Data[[#This Row],[persen_dp]]&gt;25%,"High","Medium"))</f>
        <v>Medium</v>
      </c>
      <c r="S223" s="3">
        <v>0.2</v>
      </c>
      <c r="T223">
        <v>60</v>
      </c>
      <c r="U223">
        <v>0.14499999999999999</v>
      </c>
      <c r="V223" s="2">
        <v>514100</v>
      </c>
      <c r="W223" s="2">
        <v>30848000</v>
      </c>
      <c r="X223" t="str">
        <f>IF(OR(Raw_Data[[#This Row],[status_pembayaran]]="Macet",Raw_Data[[#This Row],[status_pembayaran]]="Kurang Lancar"),"Non Performing Loan","Performing")</f>
        <v>Performing</v>
      </c>
      <c r="Y223" t="s">
        <v>47</v>
      </c>
      <c r="Z223">
        <v>0</v>
      </c>
      <c r="AA223">
        <v>0</v>
      </c>
      <c r="AB223">
        <v>1</v>
      </c>
      <c r="AC223" t="s">
        <v>66</v>
      </c>
      <c r="AD223">
        <f>IF(Raw_Data[[#This Row],[rasio]]&lt;0.2,1,IF(Raw_Data[[#This Row],[rasio]]&lt;0.3,2,IF(Raw_Data[[#This Row],[rasio]]&lt;0.4,3,4)))</f>
        <v>1</v>
      </c>
      <c r="AE223">
        <f>IF(Raw_Data[[#This Row],[kategori_dp]]="High",1,IF(Raw_Data[[#This Row],[kategori_dp]]="Medium",2,3))</f>
        <v>2</v>
      </c>
      <c r="AF223">
        <f>IF(Raw_Data[[#This Row],[tenor_bulan]]&lt;=24,1,IF(Raw_Data[[#This Row],[tenor_bulan]]&lt;=36,2,IF(Raw_Data[[#This Row],[tenor_bulan]]&lt;=48,3,4)))</f>
        <v>4</v>
      </c>
      <c r="AG223">
        <f>IF(Raw_Data[[#This Row],[jumlah_kali_telat]]=0,0,IF(Raw_Data[[#This Row],[jumlah_kali_telat]]&lt;=2,2,4))</f>
        <v>0</v>
      </c>
      <c r="AH223">
        <f>Raw_Data[[#This Row],[Skor_Rasio]]+Raw_Data[[#This Row],[Skor_DP]]+Raw_Data[[#This Row],[Skor_Tenor]]+Raw_Data[[#This Row],[Skor_Telat]]</f>
        <v>7</v>
      </c>
      <c r="AI223" t="str">
        <f>IF(Raw_Data[[#This Row],[Risk_Score]]&lt;=6,"Low Risk",IF(Raw_Data[[#This Row],[Risk_Score]]&lt;=8,"Medium Risk","High Risk"))</f>
        <v>Medium Risk</v>
      </c>
      <c r="AJ223">
        <f ca="1">IFERROR(DATEDIF(Raw_Data[[#This Row],[tanggal_pengajuan]],TODAY(),"m"),"N/A")</f>
        <v>3</v>
      </c>
      <c r="AK223" t="str">
        <f ca="1">IF(ISNUMBER(Raw_Data[[#This Row],[MOB]]),IF(Raw_Data[[#This Row],[MOB]]&lt;6,"0-5 bulan",IF(Raw_Data[[#This Row],[MOB]]&lt;12,"6-11 bulan",IF(Raw_Data[[#This Row],[MOB]]&lt;24,"12-23 bulan","24+ bulan"))),"N/A")</f>
        <v>0-5 bulan</v>
      </c>
    </row>
    <row r="224" spans="1:37" ht="14.25" customHeight="1" x14ac:dyDescent="0.45">
      <c r="A224" t="s">
        <v>746</v>
      </c>
      <c r="B224" s="64">
        <v>46039</v>
      </c>
      <c r="C224" s="1" t="str">
        <f t="shared" si="3"/>
        <v>January</v>
      </c>
      <c r="D224" t="s">
        <v>747</v>
      </c>
      <c r="E224" t="s">
        <v>748</v>
      </c>
      <c r="F224">
        <v>21</v>
      </c>
      <c r="G224" t="s">
        <v>40</v>
      </c>
      <c r="H224" t="s">
        <v>152</v>
      </c>
      <c r="I224" s="2">
        <v>2879000</v>
      </c>
      <c r="J224" s="3">
        <f>Raw_Data[[#This Row],[cicilan_per_bulan]]/Raw_Data[[#This Row],[penghasilan_bulanan]]</f>
        <v>0.21274748176450156</v>
      </c>
      <c r="K224" t="s">
        <v>91</v>
      </c>
      <c r="L224" t="s">
        <v>92</v>
      </c>
      <c r="M224" t="s">
        <v>249</v>
      </c>
      <c r="N224" t="s">
        <v>250</v>
      </c>
      <c r="O224" t="s">
        <v>57</v>
      </c>
      <c r="P224" s="2">
        <v>16279000</v>
      </c>
      <c r="Q224" s="2">
        <v>4884000</v>
      </c>
      <c r="R224" t="str">
        <f>IF(Raw_Data[[#This Row],[persen_dp]]&lt;15%,"Low",IF(Raw_Data[[#This Row],[persen_dp]]&gt;25%,"High","Medium"))</f>
        <v>High</v>
      </c>
      <c r="S224" s="3">
        <v>0.3</v>
      </c>
      <c r="T224">
        <v>24</v>
      </c>
      <c r="U224">
        <v>0.14499999999999999</v>
      </c>
      <c r="V224" s="2">
        <v>612500</v>
      </c>
      <c r="W224" s="2">
        <v>14700000</v>
      </c>
      <c r="X224" t="str">
        <f>IF(OR(Raw_Data[[#This Row],[status_pembayaran]]="Macet",Raw_Data[[#This Row],[status_pembayaran]]="Kurang Lancar"),"Non Performing Loan","Performing")</f>
        <v>Performing</v>
      </c>
      <c r="Y224" t="s">
        <v>47</v>
      </c>
      <c r="Z224">
        <v>0</v>
      </c>
      <c r="AA224">
        <v>0</v>
      </c>
      <c r="AB224">
        <v>1</v>
      </c>
      <c r="AC224" t="s">
        <v>104</v>
      </c>
      <c r="AD224">
        <f>IF(Raw_Data[[#This Row],[rasio]]&lt;0.2,1,IF(Raw_Data[[#This Row],[rasio]]&lt;0.3,2,IF(Raw_Data[[#This Row],[rasio]]&lt;0.4,3,4)))</f>
        <v>2</v>
      </c>
      <c r="AE224">
        <f>IF(Raw_Data[[#This Row],[kategori_dp]]="High",1,IF(Raw_Data[[#This Row],[kategori_dp]]="Medium",2,3))</f>
        <v>1</v>
      </c>
      <c r="AF224">
        <f>IF(Raw_Data[[#This Row],[tenor_bulan]]&lt;=24,1,IF(Raw_Data[[#This Row],[tenor_bulan]]&lt;=36,2,IF(Raw_Data[[#This Row],[tenor_bulan]]&lt;=48,3,4)))</f>
        <v>1</v>
      </c>
      <c r="AG224">
        <f>IF(Raw_Data[[#This Row],[jumlah_kali_telat]]=0,0,IF(Raw_Data[[#This Row],[jumlah_kali_telat]]&lt;=2,2,4))</f>
        <v>0</v>
      </c>
      <c r="AH224">
        <f>Raw_Data[[#This Row],[Skor_Rasio]]+Raw_Data[[#This Row],[Skor_DP]]+Raw_Data[[#This Row],[Skor_Tenor]]+Raw_Data[[#This Row],[Skor_Telat]]</f>
        <v>4</v>
      </c>
      <c r="AI224" t="str">
        <f>IF(Raw_Data[[#This Row],[Risk_Score]]&lt;=6,"Low Risk",IF(Raw_Data[[#This Row],[Risk_Score]]&lt;=8,"Medium Risk","High Risk"))</f>
        <v>Low Risk</v>
      </c>
      <c r="AJ224">
        <f ca="1">IFERROR(DATEDIF(Raw_Data[[#This Row],[tanggal_pengajuan]],TODAY(),"m"),"N/A")</f>
        <v>9</v>
      </c>
      <c r="AK224" t="str">
        <f ca="1">IF(ISNUMBER(Raw_Data[[#This Row],[MOB]]),IF(Raw_Data[[#This Row],[MOB]]&lt;6,"0-5 bulan",IF(Raw_Data[[#This Row],[MOB]]&lt;12,"6-11 bulan",IF(Raw_Data[[#This Row],[MOB]]&lt;24,"12-23 bulan","24+ bulan"))),"N/A")</f>
        <v>6-11 bulan</v>
      </c>
    </row>
    <row r="225" spans="1:37" ht="14.25" customHeight="1" x14ac:dyDescent="0.45">
      <c r="A225" t="s">
        <v>749</v>
      </c>
      <c r="B225" s="64">
        <v>46100</v>
      </c>
      <c r="C225" s="1" t="str">
        <f t="shared" si="3"/>
        <v>March</v>
      </c>
      <c r="D225" t="s">
        <v>750</v>
      </c>
      <c r="E225" t="s">
        <v>751</v>
      </c>
      <c r="F225">
        <v>44</v>
      </c>
      <c r="G225" t="s">
        <v>40</v>
      </c>
      <c r="H225" t="s">
        <v>96</v>
      </c>
      <c r="I225" s="2">
        <v>4904000</v>
      </c>
      <c r="J225" s="3">
        <f>Raw_Data[[#This Row],[cicilan_per_bulan]]/Raw_Data[[#This Row],[penghasilan_bulanan]]</f>
        <v>0.14180261011419248</v>
      </c>
      <c r="K225" t="s">
        <v>53</v>
      </c>
      <c r="L225" t="s">
        <v>54</v>
      </c>
      <c r="M225" t="s">
        <v>55</v>
      </c>
      <c r="N225" t="s">
        <v>231</v>
      </c>
      <c r="O225" t="s">
        <v>232</v>
      </c>
      <c r="P225" s="2">
        <v>37215000</v>
      </c>
      <c r="Q225" s="2">
        <v>13025000</v>
      </c>
      <c r="R225" t="str">
        <f>IF(Raw_Data[[#This Row],[persen_dp]]&lt;15%,"Low",IF(Raw_Data[[#This Row],[persen_dp]]&gt;25%,"High","Medium"))</f>
        <v>High</v>
      </c>
      <c r="S225" s="3">
        <v>0.35</v>
      </c>
      <c r="T225">
        <v>60</v>
      </c>
      <c r="U225">
        <v>0.14499999999999999</v>
      </c>
      <c r="V225" s="2">
        <v>695400</v>
      </c>
      <c r="W225" s="2">
        <v>41727000</v>
      </c>
      <c r="X225" t="str">
        <f>IF(OR(Raw_Data[[#This Row],[status_pembayaran]]="Macet",Raw_Data[[#This Row],[status_pembayaran]]="Kurang Lancar"),"Non Performing Loan","Performing")</f>
        <v>Performing</v>
      </c>
      <c r="Y225" t="s">
        <v>47</v>
      </c>
      <c r="Z225">
        <v>0</v>
      </c>
      <c r="AA225">
        <v>0</v>
      </c>
      <c r="AB225">
        <v>1</v>
      </c>
      <c r="AD225">
        <f>IF(Raw_Data[[#This Row],[rasio]]&lt;0.2,1,IF(Raw_Data[[#This Row],[rasio]]&lt;0.3,2,IF(Raw_Data[[#This Row],[rasio]]&lt;0.4,3,4)))</f>
        <v>1</v>
      </c>
      <c r="AE225">
        <f>IF(Raw_Data[[#This Row],[kategori_dp]]="High",1,IF(Raw_Data[[#This Row],[kategori_dp]]="Medium",2,3))</f>
        <v>1</v>
      </c>
      <c r="AF225">
        <f>IF(Raw_Data[[#This Row],[tenor_bulan]]&lt;=24,1,IF(Raw_Data[[#This Row],[tenor_bulan]]&lt;=36,2,IF(Raw_Data[[#This Row],[tenor_bulan]]&lt;=48,3,4)))</f>
        <v>4</v>
      </c>
      <c r="AG225">
        <f>IF(Raw_Data[[#This Row],[jumlah_kali_telat]]=0,0,IF(Raw_Data[[#This Row],[jumlah_kali_telat]]&lt;=2,2,4))</f>
        <v>0</v>
      </c>
      <c r="AH225">
        <f>Raw_Data[[#This Row],[Skor_Rasio]]+Raw_Data[[#This Row],[Skor_DP]]+Raw_Data[[#This Row],[Skor_Tenor]]+Raw_Data[[#This Row],[Skor_Telat]]</f>
        <v>6</v>
      </c>
      <c r="AI225" t="str">
        <f>IF(Raw_Data[[#This Row],[Risk_Score]]&lt;=6,"Low Risk",IF(Raw_Data[[#This Row],[Risk_Score]]&lt;=8,"Medium Risk","High Risk"))</f>
        <v>Low Risk</v>
      </c>
      <c r="AJ225">
        <f ca="1">IFERROR(DATEDIF(Raw_Data[[#This Row],[tanggal_pengajuan]],TODAY(),"m"),"N/A")</f>
        <v>7</v>
      </c>
      <c r="AK225" t="str">
        <f ca="1">IF(ISNUMBER(Raw_Data[[#This Row],[MOB]]),IF(Raw_Data[[#This Row],[MOB]]&lt;6,"0-5 bulan",IF(Raw_Data[[#This Row],[MOB]]&lt;12,"6-11 bulan",IF(Raw_Data[[#This Row],[MOB]]&lt;24,"12-23 bulan","24+ bulan"))),"N/A")</f>
        <v>6-11 bulan</v>
      </c>
    </row>
    <row r="226" spans="1:37" ht="14.25" customHeight="1" x14ac:dyDescent="0.45">
      <c r="A226" t="s">
        <v>752</v>
      </c>
      <c r="B226" s="64">
        <v>46179</v>
      </c>
      <c r="C226" s="1" t="str">
        <f t="shared" si="3"/>
        <v>June</v>
      </c>
      <c r="D226" t="s">
        <v>753</v>
      </c>
      <c r="E226" t="s">
        <v>754</v>
      </c>
      <c r="F226">
        <v>55</v>
      </c>
      <c r="G226" t="s">
        <v>40</v>
      </c>
      <c r="H226" t="s">
        <v>96</v>
      </c>
      <c r="I226" s="2">
        <v>5826000</v>
      </c>
      <c r="J226" s="3">
        <f>Raw_Data[[#This Row],[cicilan_per_bulan]]/Raw_Data[[#This Row],[penghasilan_bulanan]]</f>
        <v>0.16196361139718504</v>
      </c>
      <c r="K226" t="s">
        <v>114</v>
      </c>
      <c r="L226" t="s">
        <v>115</v>
      </c>
      <c r="M226" t="s">
        <v>55</v>
      </c>
      <c r="N226" t="s">
        <v>65</v>
      </c>
      <c r="O226" t="s">
        <v>46</v>
      </c>
      <c r="P226" s="2">
        <v>29259000</v>
      </c>
      <c r="Q226" s="2">
        <v>11704000</v>
      </c>
      <c r="R226" t="str">
        <f>IF(Raw_Data[[#This Row],[persen_dp]]&lt;15%,"Low",IF(Raw_Data[[#This Row],[persen_dp]]&gt;25%,"High","Medium"))</f>
        <v>High</v>
      </c>
      <c r="S226" s="3">
        <v>0.4</v>
      </c>
      <c r="T226">
        <v>24</v>
      </c>
      <c r="U226">
        <v>0.14499999999999999</v>
      </c>
      <c r="V226" s="2">
        <v>943600</v>
      </c>
      <c r="W226" s="2">
        <v>22647000</v>
      </c>
      <c r="X226" t="str">
        <f>IF(OR(Raw_Data[[#This Row],[status_pembayaran]]="Macet",Raw_Data[[#This Row],[status_pembayaran]]="Kurang Lancar"),"Non Performing Loan","Performing")</f>
        <v>Performing</v>
      </c>
      <c r="Y226" t="s">
        <v>47</v>
      </c>
      <c r="Z226">
        <v>0</v>
      </c>
      <c r="AA226">
        <v>0</v>
      </c>
      <c r="AB226">
        <v>1</v>
      </c>
      <c r="AC226" t="s">
        <v>137</v>
      </c>
      <c r="AD226">
        <f>IF(Raw_Data[[#This Row],[rasio]]&lt;0.2,1,IF(Raw_Data[[#This Row],[rasio]]&lt;0.3,2,IF(Raw_Data[[#This Row],[rasio]]&lt;0.4,3,4)))</f>
        <v>1</v>
      </c>
      <c r="AE226">
        <f>IF(Raw_Data[[#This Row],[kategori_dp]]="High",1,IF(Raw_Data[[#This Row],[kategori_dp]]="Medium",2,3))</f>
        <v>1</v>
      </c>
      <c r="AF226">
        <f>IF(Raw_Data[[#This Row],[tenor_bulan]]&lt;=24,1,IF(Raw_Data[[#This Row],[tenor_bulan]]&lt;=36,2,IF(Raw_Data[[#This Row],[tenor_bulan]]&lt;=48,3,4)))</f>
        <v>1</v>
      </c>
      <c r="AG226">
        <f>IF(Raw_Data[[#This Row],[jumlah_kali_telat]]=0,0,IF(Raw_Data[[#This Row],[jumlah_kali_telat]]&lt;=2,2,4))</f>
        <v>0</v>
      </c>
      <c r="AH226">
        <f>Raw_Data[[#This Row],[Skor_Rasio]]+Raw_Data[[#This Row],[Skor_DP]]+Raw_Data[[#This Row],[Skor_Tenor]]+Raw_Data[[#This Row],[Skor_Telat]]</f>
        <v>3</v>
      </c>
      <c r="AI226" t="str">
        <f>IF(Raw_Data[[#This Row],[Risk_Score]]&lt;=6,"Low Risk",IF(Raw_Data[[#This Row],[Risk_Score]]&lt;=8,"Medium Risk","High Risk"))</f>
        <v>Low Risk</v>
      </c>
      <c r="AJ226">
        <f ca="1">IFERROR(DATEDIF(Raw_Data[[#This Row],[tanggal_pengajuan]],TODAY(),"m"),"N/A")</f>
        <v>4</v>
      </c>
      <c r="AK226" t="str">
        <f ca="1">IF(ISNUMBER(Raw_Data[[#This Row],[MOB]]),IF(Raw_Data[[#This Row],[MOB]]&lt;6,"0-5 bulan",IF(Raw_Data[[#This Row],[MOB]]&lt;12,"6-11 bulan",IF(Raw_Data[[#This Row],[MOB]]&lt;24,"12-23 bulan","24+ bulan"))),"N/A")</f>
        <v>0-5 bulan</v>
      </c>
    </row>
    <row r="227" spans="1:37" ht="14.25" customHeight="1" x14ac:dyDescent="0.45">
      <c r="A227" t="s">
        <v>755</v>
      </c>
      <c r="B227" s="64">
        <v>46091</v>
      </c>
      <c r="C227" s="1" t="str">
        <f t="shared" si="3"/>
        <v>March</v>
      </c>
      <c r="D227" t="s">
        <v>756</v>
      </c>
      <c r="E227" t="s">
        <v>757</v>
      </c>
      <c r="F227">
        <v>58</v>
      </c>
      <c r="G227" t="s">
        <v>51</v>
      </c>
      <c r="H227" t="s">
        <v>152</v>
      </c>
      <c r="I227" s="2">
        <v>3478000</v>
      </c>
      <c r="J227" s="3">
        <f>Raw_Data[[#This Row],[cicilan_per_bulan]]/Raw_Data[[#This Row],[penghasilan_bulanan]]</f>
        <v>0.29870615296147213</v>
      </c>
      <c r="K227" t="s">
        <v>91</v>
      </c>
      <c r="L227" t="s">
        <v>92</v>
      </c>
      <c r="M227" t="s">
        <v>44</v>
      </c>
      <c r="N227" t="s">
        <v>171</v>
      </c>
      <c r="O227" t="s">
        <v>172</v>
      </c>
      <c r="P227" s="2">
        <v>42081000</v>
      </c>
      <c r="Q227" s="2">
        <v>10520000</v>
      </c>
      <c r="R227" t="str">
        <f>IF(Raw_Data[[#This Row],[persen_dp]]&lt;15%,"Low",IF(Raw_Data[[#This Row],[persen_dp]]&gt;25%,"High","Medium"))</f>
        <v>Medium</v>
      </c>
      <c r="S227" s="3">
        <v>0.25</v>
      </c>
      <c r="T227">
        <v>48</v>
      </c>
      <c r="U227">
        <v>0.14499999999999999</v>
      </c>
      <c r="V227" s="2">
        <v>1038900</v>
      </c>
      <c r="W227" s="2">
        <v>49866000</v>
      </c>
      <c r="X227" t="str">
        <f>IF(OR(Raw_Data[[#This Row],[status_pembayaran]]="Macet",Raw_Data[[#This Row],[status_pembayaran]]="Kurang Lancar"),"Non Performing Loan","Performing")</f>
        <v>Performing</v>
      </c>
      <c r="Y227" t="s">
        <v>47</v>
      </c>
      <c r="Z227">
        <v>0</v>
      </c>
      <c r="AA227">
        <v>0</v>
      </c>
      <c r="AB227">
        <v>1</v>
      </c>
      <c r="AC227" t="s">
        <v>74</v>
      </c>
      <c r="AD227">
        <f>IF(Raw_Data[[#This Row],[rasio]]&lt;0.2,1,IF(Raw_Data[[#This Row],[rasio]]&lt;0.3,2,IF(Raw_Data[[#This Row],[rasio]]&lt;0.4,3,4)))</f>
        <v>2</v>
      </c>
      <c r="AE227">
        <f>IF(Raw_Data[[#This Row],[kategori_dp]]="High",1,IF(Raw_Data[[#This Row],[kategori_dp]]="Medium",2,3))</f>
        <v>2</v>
      </c>
      <c r="AF227">
        <f>IF(Raw_Data[[#This Row],[tenor_bulan]]&lt;=24,1,IF(Raw_Data[[#This Row],[tenor_bulan]]&lt;=36,2,IF(Raw_Data[[#This Row],[tenor_bulan]]&lt;=48,3,4)))</f>
        <v>3</v>
      </c>
      <c r="AG227">
        <f>IF(Raw_Data[[#This Row],[jumlah_kali_telat]]=0,0,IF(Raw_Data[[#This Row],[jumlah_kali_telat]]&lt;=2,2,4))</f>
        <v>0</v>
      </c>
      <c r="AH227">
        <f>Raw_Data[[#This Row],[Skor_Rasio]]+Raw_Data[[#This Row],[Skor_DP]]+Raw_Data[[#This Row],[Skor_Tenor]]+Raw_Data[[#This Row],[Skor_Telat]]</f>
        <v>7</v>
      </c>
      <c r="AI227" t="str">
        <f>IF(Raw_Data[[#This Row],[Risk_Score]]&lt;=6,"Low Risk",IF(Raw_Data[[#This Row],[Risk_Score]]&lt;=8,"Medium Risk","High Risk"))</f>
        <v>Medium Risk</v>
      </c>
      <c r="AJ227">
        <f ca="1">IFERROR(DATEDIF(Raw_Data[[#This Row],[tanggal_pengajuan]],TODAY(),"m"),"N/A")</f>
        <v>7</v>
      </c>
      <c r="AK227" t="str">
        <f ca="1">IF(ISNUMBER(Raw_Data[[#This Row],[MOB]]),IF(Raw_Data[[#This Row],[MOB]]&lt;6,"0-5 bulan",IF(Raw_Data[[#This Row],[MOB]]&lt;12,"6-11 bulan",IF(Raw_Data[[#This Row],[MOB]]&lt;24,"12-23 bulan","24+ bulan"))),"N/A")</f>
        <v>6-11 bulan</v>
      </c>
    </row>
    <row r="228" spans="1:37" ht="14.25" customHeight="1" x14ac:dyDescent="0.45">
      <c r="A228" t="s">
        <v>758</v>
      </c>
      <c r="B228" s="64">
        <v>46026</v>
      </c>
      <c r="C228" s="1" t="str">
        <f t="shared" si="3"/>
        <v>January</v>
      </c>
      <c r="D228" t="s">
        <v>759</v>
      </c>
      <c r="E228" t="s">
        <v>760</v>
      </c>
      <c r="F228">
        <v>56</v>
      </c>
      <c r="G228" t="s">
        <v>51</v>
      </c>
      <c r="H228" t="s">
        <v>41</v>
      </c>
      <c r="I228" s="2">
        <v>5981000</v>
      </c>
      <c r="J228" s="3">
        <f>Raw_Data[[#This Row],[cicilan_per_bulan]]/Raw_Data[[#This Row],[penghasilan_bulanan]]</f>
        <v>9.0720615281725467E-2</v>
      </c>
      <c r="K228" t="s">
        <v>145</v>
      </c>
      <c r="L228" t="s">
        <v>146</v>
      </c>
      <c r="M228" t="s">
        <v>44</v>
      </c>
      <c r="N228" t="s">
        <v>158</v>
      </c>
      <c r="O228" t="s">
        <v>159</v>
      </c>
      <c r="P228" s="2">
        <v>31455000</v>
      </c>
      <c r="Q228" s="2">
        <v>12582000</v>
      </c>
      <c r="R228" t="str">
        <f>IF(Raw_Data[[#This Row],[persen_dp]]&lt;15%,"Low",IF(Raw_Data[[#This Row],[persen_dp]]&gt;25%,"High","Medium"))</f>
        <v>High</v>
      </c>
      <c r="S228" s="3">
        <v>0.4</v>
      </c>
      <c r="T228">
        <v>60</v>
      </c>
      <c r="U228">
        <v>0.14499999999999999</v>
      </c>
      <c r="V228" s="2">
        <v>542600</v>
      </c>
      <c r="W228" s="2">
        <v>32556000</v>
      </c>
      <c r="X228" t="str">
        <f>IF(OR(Raw_Data[[#This Row],[status_pembayaran]]="Macet",Raw_Data[[#This Row],[status_pembayaran]]="Kurang Lancar"),"Non Performing Loan","Performing")</f>
        <v>Performing</v>
      </c>
      <c r="Y228" t="s">
        <v>47</v>
      </c>
      <c r="Z228">
        <v>0</v>
      </c>
      <c r="AA228">
        <v>0</v>
      </c>
      <c r="AB228">
        <v>1</v>
      </c>
      <c r="AC228" t="s">
        <v>58</v>
      </c>
      <c r="AD228">
        <f>IF(Raw_Data[[#This Row],[rasio]]&lt;0.2,1,IF(Raw_Data[[#This Row],[rasio]]&lt;0.3,2,IF(Raw_Data[[#This Row],[rasio]]&lt;0.4,3,4)))</f>
        <v>1</v>
      </c>
      <c r="AE228">
        <f>IF(Raw_Data[[#This Row],[kategori_dp]]="High",1,IF(Raw_Data[[#This Row],[kategori_dp]]="Medium",2,3))</f>
        <v>1</v>
      </c>
      <c r="AF228">
        <f>IF(Raw_Data[[#This Row],[tenor_bulan]]&lt;=24,1,IF(Raw_Data[[#This Row],[tenor_bulan]]&lt;=36,2,IF(Raw_Data[[#This Row],[tenor_bulan]]&lt;=48,3,4)))</f>
        <v>4</v>
      </c>
      <c r="AG228">
        <f>IF(Raw_Data[[#This Row],[jumlah_kali_telat]]=0,0,IF(Raw_Data[[#This Row],[jumlah_kali_telat]]&lt;=2,2,4))</f>
        <v>0</v>
      </c>
      <c r="AH228">
        <f>Raw_Data[[#This Row],[Skor_Rasio]]+Raw_Data[[#This Row],[Skor_DP]]+Raw_Data[[#This Row],[Skor_Tenor]]+Raw_Data[[#This Row],[Skor_Telat]]</f>
        <v>6</v>
      </c>
      <c r="AI228" t="str">
        <f>IF(Raw_Data[[#This Row],[Risk_Score]]&lt;=6,"Low Risk",IF(Raw_Data[[#This Row],[Risk_Score]]&lt;=8,"Medium Risk","High Risk"))</f>
        <v>Low Risk</v>
      </c>
      <c r="AJ228">
        <f ca="1">IFERROR(DATEDIF(Raw_Data[[#This Row],[tanggal_pengajuan]],TODAY(),"m"),"N/A")</f>
        <v>9</v>
      </c>
      <c r="AK228" t="str">
        <f ca="1">IF(ISNUMBER(Raw_Data[[#This Row],[MOB]]),IF(Raw_Data[[#This Row],[MOB]]&lt;6,"0-5 bulan",IF(Raw_Data[[#This Row],[MOB]]&lt;12,"6-11 bulan",IF(Raw_Data[[#This Row],[MOB]]&lt;24,"12-23 bulan","24+ bulan"))),"N/A")</f>
        <v>6-11 bulan</v>
      </c>
    </row>
    <row r="229" spans="1:37" ht="14.25" customHeight="1" x14ac:dyDescent="0.45">
      <c r="A229" t="s">
        <v>761</v>
      </c>
      <c r="B229" s="64">
        <v>46026</v>
      </c>
      <c r="C229" s="1" t="str">
        <f t="shared" si="3"/>
        <v>January</v>
      </c>
      <c r="D229" t="s">
        <v>762</v>
      </c>
      <c r="E229" t="s">
        <v>763</v>
      </c>
      <c r="F229">
        <v>50</v>
      </c>
      <c r="G229" t="s">
        <v>40</v>
      </c>
      <c r="H229" t="s">
        <v>41</v>
      </c>
      <c r="I229" s="2">
        <v>6935000</v>
      </c>
      <c r="J229" s="3">
        <f>Raw_Data[[#This Row],[cicilan_per_bulan]]/Raw_Data[[#This Row],[penghasilan_bulanan]]</f>
        <v>0.33754866618601298</v>
      </c>
      <c r="K229" t="s">
        <v>177</v>
      </c>
      <c r="L229" t="s">
        <v>154</v>
      </c>
      <c r="M229" t="s">
        <v>55</v>
      </c>
      <c r="N229" t="s">
        <v>231</v>
      </c>
      <c r="O229" t="s">
        <v>232</v>
      </c>
      <c r="P229" s="2">
        <v>38454000</v>
      </c>
      <c r="Q229" s="2">
        <v>3845000</v>
      </c>
      <c r="R229" t="str">
        <f>IF(Raw_Data[[#This Row],[persen_dp]]&lt;15%,"Low",IF(Raw_Data[[#This Row],[persen_dp]]&gt;25%,"High","Medium"))</f>
        <v>Low</v>
      </c>
      <c r="S229" s="3">
        <v>0.1</v>
      </c>
      <c r="T229">
        <v>18</v>
      </c>
      <c r="U229">
        <v>0.14499999999999999</v>
      </c>
      <c r="V229" s="2">
        <v>2340900</v>
      </c>
      <c r="W229" s="2">
        <v>42137000</v>
      </c>
      <c r="X229" t="str">
        <f>IF(OR(Raw_Data[[#This Row],[status_pembayaran]]="Macet",Raw_Data[[#This Row],[status_pembayaran]]="Kurang Lancar"),"Non Performing Loan","Performing")</f>
        <v>Performing</v>
      </c>
      <c r="Y229" t="s">
        <v>47</v>
      </c>
      <c r="Z229">
        <v>0</v>
      </c>
      <c r="AA229">
        <v>0</v>
      </c>
      <c r="AB229">
        <v>1</v>
      </c>
      <c r="AD229">
        <f>IF(Raw_Data[[#This Row],[rasio]]&lt;0.2,1,IF(Raw_Data[[#This Row],[rasio]]&lt;0.3,2,IF(Raw_Data[[#This Row],[rasio]]&lt;0.4,3,4)))</f>
        <v>3</v>
      </c>
      <c r="AE229">
        <f>IF(Raw_Data[[#This Row],[kategori_dp]]="High",1,IF(Raw_Data[[#This Row],[kategori_dp]]="Medium",2,3))</f>
        <v>3</v>
      </c>
      <c r="AF229">
        <f>IF(Raw_Data[[#This Row],[tenor_bulan]]&lt;=24,1,IF(Raw_Data[[#This Row],[tenor_bulan]]&lt;=36,2,IF(Raw_Data[[#This Row],[tenor_bulan]]&lt;=48,3,4)))</f>
        <v>1</v>
      </c>
      <c r="AG229">
        <f>IF(Raw_Data[[#This Row],[jumlah_kali_telat]]=0,0,IF(Raw_Data[[#This Row],[jumlah_kali_telat]]&lt;=2,2,4))</f>
        <v>0</v>
      </c>
      <c r="AH229">
        <f>Raw_Data[[#This Row],[Skor_Rasio]]+Raw_Data[[#This Row],[Skor_DP]]+Raw_Data[[#This Row],[Skor_Tenor]]+Raw_Data[[#This Row],[Skor_Telat]]</f>
        <v>7</v>
      </c>
      <c r="AI229" t="str">
        <f>IF(Raw_Data[[#This Row],[Risk_Score]]&lt;=6,"Low Risk",IF(Raw_Data[[#This Row],[Risk_Score]]&lt;=8,"Medium Risk","High Risk"))</f>
        <v>Medium Risk</v>
      </c>
      <c r="AJ229">
        <f ca="1">IFERROR(DATEDIF(Raw_Data[[#This Row],[tanggal_pengajuan]],TODAY(),"m"),"N/A")</f>
        <v>9</v>
      </c>
      <c r="AK229" t="str">
        <f ca="1">IF(ISNUMBER(Raw_Data[[#This Row],[MOB]]),IF(Raw_Data[[#This Row],[MOB]]&lt;6,"0-5 bulan",IF(Raw_Data[[#This Row],[MOB]]&lt;12,"6-11 bulan",IF(Raw_Data[[#This Row],[MOB]]&lt;24,"12-23 bulan","24+ bulan"))),"N/A")</f>
        <v>6-11 bulan</v>
      </c>
    </row>
    <row r="230" spans="1:37" ht="14.25" customHeight="1" x14ac:dyDescent="0.45">
      <c r="A230" t="s">
        <v>764</v>
      </c>
      <c r="B230" s="64">
        <v>46127</v>
      </c>
      <c r="C230" s="1" t="str">
        <f t="shared" si="3"/>
        <v>April</v>
      </c>
      <c r="D230" t="s">
        <v>344</v>
      </c>
      <c r="E230" t="s">
        <v>765</v>
      </c>
      <c r="F230">
        <v>25</v>
      </c>
      <c r="G230" t="s">
        <v>51</v>
      </c>
      <c r="H230" t="s">
        <v>176</v>
      </c>
      <c r="I230" s="2">
        <v>5946000</v>
      </c>
      <c r="J230" s="3">
        <f>Raw_Data[[#This Row],[cicilan_per_bulan]]/Raw_Data[[#This Row],[penghasilan_bulanan]]</f>
        <v>0.11231079717457114</v>
      </c>
      <c r="K230" t="s">
        <v>153</v>
      </c>
      <c r="L230" t="s">
        <v>154</v>
      </c>
      <c r="M230" t="s">
        <v>44</v>
      </c>
      <c r="N230" t="s">
        <v>45</v>
      </c>
      <c r="O230" t="s">
        <v>46</v>
      </c>
      <c r="P230" s="2">
        <v>25361000</v>
      </c>
      <c r="Q230" s="2">
        <v>5072000</v>
      </c>
      <c r="R230" t="str">
        <f>IF(Raw_Data[[#This Row],[persen_dp]]&lt;15%,"Low",IF(Raw_Data[[#This Row],[persen_dp]]&gt;25%,"High","Medium"))</f>
        <v>Medium</v>
      </c>
      <c r="S230" s="3">
        <v>0.2</v>
      </c>
      <c r="T230">
        <v>48</v>
      </c>
      <c r="U230">
        <v>0.14499999999999999</v>
      </c>
      <c r="V230" s="2">
        <v>667800</v>
      </c>
      <c r="W230" s="2">
        <v>32056000</v>
      </c>
      <c r="X230" t="str">
        <f>IF(OR(Raw_Data[[#This Row],[status_pembayaran]]="Macet",Raw_Data[[#This Row],[status_pembayaran]]="Kurang Lancar"),"Non Performing Loan","Performing")</f>
        <v>Performing</v>
      </c>
      <c r="Y230" t="s">
        <v>47</v>
      </c>
      <c r="Z230">
        <v>0</v>
      </c>
      <c r="AA230">
        <v>0</v>
      </c>
      <c r="AB230">
        <v>1</v>
      </c>
      <c r="AD230">
        <f>IF(Raw_Data[[#This Row],[rasio]]&lt;0.2,1,IF(Raw_Data[[#This Row],[rasio]]&lt;0.3,2,IF(Raw_Data[[#This Row],[rasio]]&lt;0.4,3,4)))</f>
        <v>1</v>
      </c>
      <c r="AE230">
        <f>IF(Raw_Data[[#This Row],[kategori_dp]]="High",1,IF(Raw_Data[[#This Row],[kategori_dp]]="Medium",2,3))</f>
        <v>2</v>
      </c>
      <c r="AF230">
        <f>IF(Raw_Data[[#This Row],[tenor_bulan]]&lt;=24,1,IF(Raw_Data[[#This Row],[tenor_bulan]]&lt;=36,2,IF(Raw_Data[[#This Row],[tenor_bulan]]&lt;=48,3,4)))</f>
        <v>3</v>
      </c>
      <c r="AG230">
        <f>IF(Raw_Data[[#This Row],[jumlah_kali_telat]]=0,0,IF(Raw_Data[[#This Row],[jumlah_kali_telat]]&lt;=2,2,4))</f>
        <v>0</v>
      </c>
      <c r="AH230">
        <f>Raw_Data[[#This Row],[Skor_Rasio]]+Raw_Data[[#This Row],[Skor_DP]]+Raw_Data[[#This Row],[Skor_Tenor]]+Raw_Data[[#This Row],[Skor_Telat]]</f>
        <v>6</v>
      </c>
      <c r="AI230" t="str">
        <f>IF(Raw_Data[[#This Row],[Risk_Score]]&lt;=6,"Low Risk",IF(Raw_Data[[#This Row],[Risk_Score]]&lt;=8,"Medium Risk","High Risk"))</f>
        <v>Low Risk</v>
      </c>
      <c r="AJ230">
        <f ca="1">IFERROR(DATEDIF(Raw_Data[[#This Row],[tanggal_pengajuan]],TODAY(),"m"),"N/A")</f>
        <v>6</v>
      </c>
      <c r="AK230" t="str">
        <f ca="1">IF(ISNUMBER(Raw_Data[[#This Row],[MOB]]),IF(Raw_Data[[#This Row],[MOB]]&lt;6,"0-5 bulan",IF(Raw_Data[[#This Row],[MOB]]&lt;12,"6-11 bulan",IF(Raw_Data[[#This Row],[MOB]]&lt;24,"12-23 bulan","24+ bulan"))),"N/A")</f>
        <v>6-11 bulan</v>
      </c>
    </row>
    <row r="231" spans="1:37" ht="14.25" customHeight="1" x14ac:dyDescent="0.45">
      <c r="A231" t="s">
        <v>766</v>
      </c>
      <c r="B231" s="64">
        <v>46056</v>
      </c>
      <c r="C231" s="1" t="str">
        <f t="shared" si="3"/>
        <v>February</v>
      </c>
      <c r="D231" t="s">
        <v>76</v>
      </c>
      <c r="E231" t="s">
        <v>767</v>
      </c>
      <c r="F231">
        <v>21</v>
      </c>
      <c r="G231" t="s">
        <v>40</v>
      </c>
      <c r="H231" t="s">
        <v>52</v>
      </c>
      <c r="I231" s="2">
        <v>8310000</v>
      </c>
      <c r="J231" s="3">
        <f>Raw_Data[[#This Row],[cicilan_per_bulan]]/Raw_Data[[#This Row],[penghasilan_bulanan]]</f>
        <v>9.1744885679903729E-2</v>
      </c>
      <c r="K231" t="s">
        <v>286</v>
      </c>
      <c r="L231" t="s">
        <v>154</v>
      </c>
      <c r="M231" t="s">
        <v>55</v>
      </c>
      <c r="N231" t="s">
        <v>147</v>
      </c>
      <c r="O231" t="s">
        <v>148</v>
      </c>
      <c r="P231" s="2">
        <v>30882000</v>
      </c>
      <c r="Q231" s="2">
        <v>7720000</v>
      </c>
      <c r="R231" t="str">
        <f>IF(Raw_Data[[#This Row],[persen_dp]]&lt;15%,"Low",IF(Raw_Data[[#This Row],[persen_dp]]&gt;25%,"High","Medium"))</f>
        <v>Medium</v>
      </c>
      <c r="S231" s="3">
        <v>0.25</v>
      </c>
      <c r="T231">
        <v>48</v>
      </c>
      <c r="U231">
        <v>0.14499999999999999</v>
      </c>
      <c r="V231" s="2">
        <v>762400</v>
      </c>
      <c r="W231" s="2">
        <v>36596000</v>
      </c>
      <c r="X231" t="str">
        <f>IF(OR(Raw_Data[[#This Row],[status_pembayaran]]="Macet",Raw_Data[[#This Row],[status_pembayaran]]="Kurang Lancar"),"Non Performing Loan","Performing")</f>
        <v>Performing</v>
      </c>
      <c r="Y231" t="s">
        <v>47</v>
      </c>
      <c r="Z231">
        <v>0</v>
      </c>
      <c r="AA231">
        <v>0</v>
      </c>
      <c r="AB231">
        <v>1</v>
      </c>
      <c r="AC231" t="s">
        <v>74</v>
      </c>
      <c r="AD231">
        <f>IF(Raw_Data[[#This Row],[rasio]]&lt;0.2,1,IF(Raw_Data[[#This Row],[rasio]]&lt;0.3,2,IF(Raw_Data[[#This Row],[rasio]]&lt;0.4,3,4)))</f>
        <v>1</v>
      </c>
      <c r="AE231">
        <f>IF(Raw_Data[[#This Row],[kategori_dp]]="High",1,IF(Raw_Data[[#This Row],[kategori_dp]]="Medium",2,3))</f>
        <v>2</v>
      </c>
      <c r="AF231">
        <f>IF(Raw_Data[[#This Row],[tenor_bulan]]&lt;=24,1,IF(Raw_Data[[#This Row],[tenor_bulan]]&lt;=36,2,IF(Raw_Data[[#This Row],[tenor_bulan]]&lt;=48,3,4)))</f>
        <v>3</v>
      </c>
      <c r="AG231">
        <f>IF(Raw_Data[[#This Row],[jumlah_kali_telat]]=0,0,IF(Raw_Data[[#This Row],[jumlah_kali_telat]]&lt;=2,2,4))</f>
        <v>0</v>
      </c>
      <c r="AH231">
        <f>Raw_Data[[#This Row],[Skor_Rasio]]+Raw_Data[[#This Row],[Skor_DP]]+Raw_Data[[#This Row],[Skor_Tenor]]+Raw_Data[[#This Row],[Skor_Telat]]</f>
        <v>6</v>
      </c>
      <c r="AI231" t="str">
        <f>IF(Raw_Data[[#This Row],[Risk_Score]]&lt;=6,"Low Risk",IF(Raw_Data[[#This Row],[Risk_Score]]&lt;=8,"Medium Risk","High Risk"))</f>
        <v>Low Risk</v>
      </c>
      <c r="AJ231">
        <f ca="1">IFERROR(DATEDIF(Raw_Data[[#This Row],[tanggal_pengajuan]],TODAY(),"m"),"N/A")</f>
        <v>8</v>
      </c>
      <c r="AK231" t="str">
        <f ca="1">IF(ISNUMBER(Raw_Data[[#This Row],[MOB]]),IF(Raw_Data[[#This Row],[MOB]]&lt;6,"0-5 bulan",IF(Raw_Data[[#This Row],[MOB]]&lt;12,"6-11 bulan",IF(Raw_Data[[#This Row],[MOB]]&lt;24,"12-23 bulan","24+ bulan"))),"N/A")</f>
        <v>6-11 bulan</v>
      </c>
    </row>
    <row r="232" spans="1:37" ht="14.25" customHeight="1" x14ac:dyDescent="0.45">
      <c r="A232" t="s">
        <v>768</v>
      </c>
      <c r="B232" s="64">
        <v>46130</v>
      </c>
      <c r="C232" s="1" t="str">
        <f t="shared" si="3"/>
        <v>April</v>
      </c>
      <c r="D232" t="s">
        <v>769</v>
      </c>
      <c r="E232" t="s">
        <v>770</v>
      </c>
      <c r="F232">
        <v>33</v>
      </c>
      <c r="G232" t="s">
        <v>51</v>
      </c>
      <c r="H232" t="s">
        <v>96</v>
      </c>
      <c r="I232" s="2">
        <v>5241000</v>
      </c>
      <c r="J232" s="3">
        <f>Raw_Data[[#This Row],[cicilan_per_bulan]]/Raw_Data[[#This Row],[penghasilan_bulanan]]</f>
        <v>0.27040641099026902</v>
      </c>
      <c r="K232" t="s">
        <v>177</v>
      </c>
      <c r="L232" t="s">
        <v>154</v>
      </c>
      <c r="M232" t="s">
        <v>55</v>
      </c>
      <c r="N232" t="s">
        <v>56</v>
      </c>
      <c r="O232" t="s">
        <v>57</v>
      </c>
      <c r="P232" s="2">
        <v>17474000</v>
      </c>
      <c r="Q232" s="2">
        <v>2621000</v>
      </c>
      <c r="R232" t="str">
        <f>IF(Raw_Data[[#This Row],[persen_dp]]&lt;15%,"Low",IF(Raw_Data[[#This Row],[persen_dp]]&gt;25%,"High","Medium"))</f>
        <v>Medium</v>
      </c>
      <c r="S232" s="3">
        <v>0.15</v>
      </c>
      <c r="T232">
        <v>12</v>
      </c>
      <c r="U232">
        <v>0.14499999999999999</v>
      </c>
      <c r="V232" s="2">
        <v>1417200</v>
      </c>
      <c r="W232" s="2">
        <v>17007000</v>
      </c>
      <c r="X232" t="str">
        <f>IF(OR(Raw_Data[[#This Row],[status_pembayaran]]="Macet",Raw_Data[[#This Row],[status_pembayaran]]="Kurang Lancar"),"Non Performing Loan","Performing")</f>
        <v>Performing</v>
      </c>
      <c r="Y232" t="s">
        <v>47</v>
      </c>
      <c r="Z232">
        <v>0</v>
      </c>
      <c r="AA232">
        <v>0</v>
      </c>
      <c r="AB232">
        <v>1</v>
      </c>
      <c r="AC232" t="s">
        <v>104</v>
      </c>
      <c r="AD232">
        <f>IF(Raw_Data[[#This Row],[rasio]]&lt;0.2,1,IF(Raw_Data[[#This Row],[rasio]]&lt;0.3,2,IF(Raw_Data[[#This Row],[rasio]]&lt;0.4,3,4)))</f>
        <v>2</v>
      </c>
      <c r="AE232">
        <f>IF(Raw_Data[[#This Row],[kategori_dp]]="High",1,IF(Raw_Data[[#This Row],[kategori_dp]]="Medium",2,3))</f>
        <v>2</v>
      </c>
      <c r="AF232">
        <f>IF(Raw_Data[[#This Row],[tenor_bulan]]&lt;=24,1,IF(Raw_Data[[#This Row],[tenor_bulan]]&lt;=36,2,IF(Raw_Data[[#This Row],[tenor_bulan]]&lt;=48,3,4)))</f>
        <v>1</v>
      </c>
      <c r="AG232">
        <f>IF(Raw_Data[[#This Row],[jumlah_kali_telat]]=0,0,IF(Raw_Data[[#This Row],[jumlah_kali_telat]]&lt;=2,2,4))</f>
        <v>0</v>
      </c>
      <c r="AH232">
        <f>Raw_Data[[#This Row],[Skor_Rasio]]+Raw_Data[[#This Row],[Skor_DP]]+Raw_Data[[#This Row],[Skor_Tenor]]+Raw_Data[[#This Row],[Skor_Telat]]</f>
        <v>5</v>
      </c>
      <c r="AI232" t="str">
        <f>IF(Raw_Data[[#This Row],[Risk_Score]]&lt;=6,"Low Risk",IF(Raw_Data[[#This Row],[Risk_Score]]&lt;=8,"Medium Risk","High Risk"))</f>
        <v>Low Risk</v>
      </c>
      <c r="AJ232">
        <f ca="1">IFERROR(DATEDIF(Raw_Data[[#This Row],[tanggal_pengajuan]],TODAY(),"m"),"N/A")</f>
        <v>6</v>
      </c>
      <c r="AK232" t="str">
        <f ca="1">IF(ISNUMBER(Raw_Data[[#This Row],[MOB]]),IF(Raw_Data[[#This Row],[MOB]]&lt;6,"0-5 bulan",IF(Raw_Data[[#This Row],[MOB]]&lt;12,"6-11 bulan",IF(Raw_Data[[#This Row],[MOB]]&lt;24,"12-23 bulan","24+ bulan"))),"N/A")</f>
        <v>6-11 bulan</v>
      </c>
    </row>
    <row r="233" spans="1:37" ht="14.25" customHeight="1" x14ac:dyDescent="0.45">
      <c r="A233" t="s">
        <v>771</v>
      </c>
      <c r="B233" s="64">
        <v>46115</v>
      </c>
      <c r="C233" s="1" t="str">
        <f t="shared" si="3"/>
        <v>April</v>
      </c>
      <c r="D233" t="s">
        <v>597</v>
      </c>
      <c r="E233" t="s">
        <v>772</v>
      </c>
      <c r="F233">
        <v>38</v>
      </c>
      <c r="G233" t="s">
        <v>40</v>
      </c>
      <c r="H233" t="s">
        <v>41</v>
      </c>
      <c r="I233" s="2">
        <v>5180000</v>
      </c>
      <c r="J233" s="3">
        <f>Raw_Data[[#This Row],[cicilan_per_bulan]]/Raw_Data[[#This Row],[penghasilan_bulanan]]</f>
        <v>0.22619691119691121</v>
      </c>
      <c r="K233" t="s">
        <v>268</v>
      </c>
      <c r="L233" t="s">
        <v>110</v>
      </c>
      <c r="M233" t="s">
        <v>55</v>
      </c>
      <c r="N233" t="s">
        <v>121</v>
      </c>
      <c r="O233" t="s">
        <v>122</v>
      </c>
      <c r="P233" s="2">
        <v>36745000</v>
      </c>
      <c r="Q233" s="2">
        <v>7349000</v>
      </c>
      <c r="R233" t="str">
        <f>IF(Raw_Data[[#This Row],[persen_dp]]&lt;15%,"Low",IF(Raw_Data[[#This Row],[persen_dp]]&gt;25%,"High","Medium"))</f>
        <v>Medium</v>
      </c>
      <c r="S233" s="3">
        <v>0.2</v>
      </c>
      <c r="T233">
        <v>36</v>
      </c>
      <c r="U233">
        <v>0.14499999999999999</v>
      </c>
      <c r="V233" s="2">
        <v>1171700</v>
      </c>
      <c r="W233" s="2">
        <v>42183000</v>
      </c>
      <c r="X233" t="str">
        <f>IF(OR(Raw_Data[[#This Row],[status_pembayaran]]="Macet",Raw_Data[[#This Row],[status_pembayaran]]="Kurang Lancar"),"Non Performing Loan","Performing")</f>
        <v>Performing</v>
      </c>
      <c r="Y233" t="s">
        <v>47</v>
      </c>
      <c r="Z233">
        <v>0</v>
      </c>
      <c r="AA233">
        <v>0</v>
      </c>
      <c r="AB233">
        <v>1</v>
      </c>
      <c r="AD233">
        <f>IF(Raw_Data[[#This Row],[rasio]]&lt;0.2,1,IF(Raw_Data[[#This Row],[rasio]]&lt;0.3,2,IF(Raw_Data[[#This Row],[rasio]]&lt;0.4,3,4)))</f>
        <v>2</v>
      </c>
      <c r="AE233">
        <f>IF(Raw_Data[[#This Row],[kategori_dp]]="High",1,IF(Raw_Data[[#This Row],[kategori_dp]]="Medium",2,3))</f>
        <v>2</v>
      </c>
      <c r="AF233">
        <f>IF(Raw_Data[[#This Row],[tenor_bulan]]&lt;=24,1,IF(Raw_Data[[#This Row],[tenor_bulan]]&lt;=36,2,IF(Raw_Data[[#This Row],[tenor_bulan]]&lt;=48,3,4)))</f>
        <v>2</v>
      </c>
      <c r="AG233">
        <f>IF(Raw_Data[[#This Row],[jumlah_kali_telat]]=0,0,IF(Raw_Data[[#This Row],[jumlah_kali_telat]]&lt;=2,2,4))</f>
        <v>0</v>
      </c>
      <c r="AH233">
        <f>Raw_Data[[#This Row],[Skor_Rasio]]+Raw_Data[[#This Row],[Skor_DP]]+Raw_Data[[#This Row],[Skor_Tenor]]+Raw_Data[[#This Row],[Skor_Telat]]</f>
        <v>6</v>
      </c>
      <c r="AI233" t="str">
        <f>IF(Raw_Data[[#This Row],[Risk_Score]]&lt;=6,"Low Risk",IF(Raw_Data[[#This Row],[Risk_Score]]&lt;=8,"Medium Risk","High Risk"))</f>
        <v>Low Risk</v>
      </c>
      <c r="AJ233">
        <f ca="1">IFERROR(DATEDIF(Raw_Data[[#This Row],[tanggal_pengajuan]],TODAY(),"m"),"N/A")</f>
        <v>6</v>
      </c>
      <c r="AK233" t="str">
        <f ca="1">IF(ISNUMBER(Raw_Data[[#This Row],[MOB]]),IF(Raw_Data[[#This Row],[MOB]]&lt;6,"0-5 bulan",IF(Raw_Data[[#This Row],[MOB]]&lt;12,"6-11 bulan",IF(Raw_Data[[#This Row],[MOB]]&lt;24,"12-23 bulan","24+ bulan"))),"N/A")</f>
        <v>6-11 bulan</v>
      </c>
    </row>
    <row r="234" spans="1:37" ht="14.25" customHeight="1" x14ac:dyDescent="0.45">
      <c r="A234" t="s">
        <v>773</v>
      </c>
      <c r="B234" s="64">
        <v>46156</v>
      </c>
      <c r="C234" s="1" t="str">
        <f t="shared" si="3"/>
        <v>May</v>
      </c>
      <c r="D234" t="s">
        <v>241</v>
      </c>
      <c r="E234" t="s">
        <v>774</v>
      </c>
      <c r="F234">
        <v>48</v>
      </c>
      <c r="G234" t="s">
        <v>40</v>
      </c>
      <c r="H234" t="s">
        <v>52</v>
      </c>
      <c r="I234" s="2">
        <v>14441000</v>
      </c>
      <c r="J234" s="3">
        <f>Raw_Data[[#This Row],[cicilan_per_bulan]]/Raw_Data[[#This Row],[penghasilan_bulanan]]</f>
        <v>2.686102070493733E-2</v>
      </c>
      <c r="K234" t="s">
        <v>192</v>
      </c>
      <c r="L234" t="s">
        <v>128</v>
      </c>
      <c r="M234" t="s">
        <v>44</v>
      </c>
      <c r="N234" t="s">
        <v>273</v>
      </c>
      <c r="O234" t="s">
        <v>274</v>
      </c>
      <c r="P234" s="2">
        <v>17988000</v>
      </c>
      <c r="Q234" s="2">
        <v>4497000</v>
      </c>
      <c r="R234" t="str">
        <f>IF(Raw_Data[[#This Row],[persen_dp]]&lt;15%,"Low",IF(Raw_Data[[#This Row],[persen_dp]]&gt;25%,"High","Medium"))</f>
        <v>Medium</v>
      </c>
      <c r="S234" s="3">
        <v>0.25</v>
      </c>
      <c r="T234">
        <v>60</v>
      </c>
      <c r="U234">
        <v>0.14499999999999999</v>
      </c>
      <c r="V234" s="2">
        <v>387900</v>
      </c>
      <c r="W234" s="2">
        <v>23273000</v>
      </c>
      <c r="X234" t="str">
        <f>IF(OR(Raw_Data[[#This Row],[status_pembayaran]]="Macet",Raw_Data[[#This Row],[status_pembayaran]]="Kurang Lancar"),"Non Performing Loan","Performing")</f>
        <v>Performing</v>
      </c>
      <c r="Y234" t="s">
        <v>47</v>
      </c>
      <c r="Z234">
        <v>0</v>
      </c>
      <c r="AA234">
        <v>0</v>
      </c>
      <c r="AB234">
        <v>1</v>
      </c>
      <c r="AC234" t="s">
        <v>104</v>
      </c>
      <c r="AD234">
        <f>IF(Raw_Data[[#This Row],[rasio]]&lt;0.2,1,IF(Raw_Data[[#This Row],[rasio]]&lt;0.3,2,IF(Raw_Data[[#This Row],[rasio]]&lt;0.4,3,4)))</f>
        <v>1</v>
      </c>
      <c r="AE234">
        <f>IF(Raw_Data[[#This Row],[kategori_dp]]="High",1,IF(Raw_Data[[#This Row],[kategori_dp]]="Medium",2,3))</f>
        <v>2</v>
      </c>
      <c r="AF234">
        <f>IF(Raw_Data[[#This Row],[tenor_bulan]]&lt;=24,1,IF(Raw_Data[[#This Row],[tenor_bulan]]&lt;=36,2,IF(Raw_Data[[#This Row],[tenor_bulan]]&lt;=48,3,4)))</f>
        <v>4</v>
      </c>
      <c r="AG234">
        <f>IF(Raw_Data[[#This Row],[jumlah_kali_telat]]=0,0,IF(Raw_Data[[#This Row],[jumlah_kali_telat]]&lt;=2,2,4))</f>
        <v>0</v>
      </c>
      <c r="AH234">
        <f>Raw_Data[[#This Row],[Skor_Rasio]]+Raw_Data[[#This Row],[Skor_DP]]+Raw_Data[[#This Row],[Skor_Tenor]]+Raw_Data[[#This Row],[Skor_Telat]]</f>
        <v>7</v>
      </c>
      <c r="AI234" t="str">
        <f>IF(Raw_Data[[#This Row],[Risk_Score]]&lt;=6,"Low Risk",IF(Raw_Data[[#This Row],[Risk_Score]]&lt;=8,"Medium Risk","High Risk"))</f>
        <v>Medium Risk</v>
      </c>
      <c r="AJ234">
        <f ca="1">IFERROR(DATEDIF(Raw_Data[[#This Row],[tanggal_pengajuan]],TODAY(),"m"),"N/A")</f>
        <v>5</v>
      </c>
      <c r="AK234" t="str">
        <f ca="1">IF(ISNUMBER(Raw_Data[[#This Row],[MOB]]),IF(Raw_Data[[#This Row],[MOB]]&lt;6,"0-5 bulan",IF(Raw_Data[[#This Row],[MOB]]&lt;12,"6-11 bulan",IF(Raw_Data[[#This Row],[MOB]]&lt;24,"12-23 bulan","24+ bulan"))),"N/A")</f>
        <v>0-5 bulan</v>
      </c>
    </row>
    <row r="235" spans="1:37" ht="14.25" customHeight="1" x14ac:dyDescent="0.45">
      <c r="A235" t="s">
        <v>775</v>
      </c>
      <c r="B235" s="64">
        <v>46025</v>
      </c>
      <c r="C235" s="1" t="str">
        <f t="shared" si="3"/>
        <v>January</v>
      </c>
      <c r="D235" t="s">
        <v>776</v>
      </c>
      <c r="E235" t="s">
        <v>777</v>
      </c>
      <c r="F235">
        <v>39</v>
      </c>
      <c r="G235" t="s">
        <v>40</v>
      </c>
      <c r="H235" t="s">
        <v>52</v>
      </c>
      <c r="I235" s="2">
        <v>7623000</v>
      </c>
      <c r="J235" s="3">
        <f>Raw_Data[[#This Row],[cicilan_per_bulan]]/Raw_Data[[#This Row],[penghasilan_bulanan]]</f>
        <v>0.43101141282959465</v>
      </c>
      <c r="K235" t="s">
        <v>119</v>
      </c>
      <c r="L235" t="s">
        <v>120</v>
      </c>
      <c r="M235" t="s">
        <v>55</v>
      </c>
      <c r="N235" t="s">
        <v>221</v>
      </c>
      <c r="O235" t="s">
        <v>159</v>
      </c>
      <c r="P235" s="2">
        <v>43042000</v>
      </c>
      <c r="Q235" s="2">
        <v>8608000</v>
      </c>
      <c r="R235" t="str">
        <f>IF(Raw_Data[[#This Row],[persen_dp]]&lt;15%,"Low",IF(Raw_Data[[#This Row],[persen_dp]]&gt;25%,"High","Medium"))</f>
        <v>Medium</v>
      </c>
      <c r="S235" s="3">
        <v>0.2</v>
      </c>
      <c r="T235">
        <v>12</v>
      </c>
      <c r="U235">
        <v>0.14499999999999999</v>
      </c>
      <c r="V235" s="2">
        <v>3285600</v>
      </c>
      <c r="W235" s="2">
        <v>39427000</v>
      </c>
      <c r="X235" t="str">
        <f>IF(OR(Raw_Data[[#This Row],[status_pembayaran]]="Macet",Raw_Data[[#This Row],[status_pembayaran]]="Kurang Lancar"),"Non Performing Loan","Performing")</f>
        <v>Performing</v>
      </c>
      <c r="Y235" t="s">
        <v>47</v>
      </c>
      <c r="Z235">
        <v>0</v>
      </c>
      <c r="AA235">
        <v>0</v>
      </c>
      <c r="AB235">
        <v>1</v>
      </c>
      <c r="AC235" t="s">
        <v>104</v>
      </c>
      <c r="AD235">
        <f>IF(Raw_Data[[#This Row],[rasio]]&lt;0.2,1,IF(Raw_Data[[#This Row],[rasio]]&lt;0.3,2,IF(Raw_Data[[#This Row],[rasio]]&lt;0.4,3,4)))</f>
        <v>4</v>
      </c>
      <c r="AE235">
        <f>IF(Raw_Data[[#This Row],[kategori_dp]]="High",1,IF(Raw_Data[[#This Row],[kategori_dp]]="Medium",2,3))</f>
        <v>2</v>
      </c>
      <c r="AF235">
        <f>IF(Raw_Data[[#This Row],[tenor_bulan]]&lt;=24,1,IF(Raw_Data[[#This Row],[tenor_bulan]]&lt;=36,2,IF(Raw_Data[[#This Row],[tenor_bulan]]&lt;=48,3,4)))</f>
        <v>1</v>
      </c>
      <c r="AG235">
        <f>IF(Raw_Data[[#This Row],[jumlah_kali_telat]]=0,0,IF(Raw_Data[[#This Row],[jumlah_kali_telat]]&lt;=2,2,4))</f>
        <v>0</v>
      </c>
      <c r="AH235">
        <f>Raw_Data[[#This Row],[Skor_Rasio]]+Raw_Data[[#This Row],[Skor_DP]]+Raw_Data[[#This Row],[Skor_Tenor]]+Raw_Data[[#This Row],[Skor_Telat]]</f>
        <v>7</v>
      </c>
      <c r="AI235" t="str">
        <f>IF(Raw_Data[[#This Row],[Risk_Score]]&lt;=6,"Low Risk",IF(Raw_Data[[#This Row],[Risk_Score]]&lt;=8,"Medium Risk","High Risk"))</f>
        <v>Medium Risk</v>
      </c>
      <c r="AJ235">
        <f ca="1">IFERROR(DATEDIF(Raw_Data[[#This Row],[tanggal_pengajuan]],TODAY(),"m"),"N/A")</f>
        <v>9</v>
      </c>
      <c r="AK235" t="str">
        <f ca="1">IF(ISNUMBER(Raw_Data[[#This Row],[MOB]]),IF(Raw_Data[[#This Row],[MOB]]&lt;6,"0-5 bulan",IF(Raw_Data[[#This Row],[MOB]]&lt;12,"6-11 bulan",IF(Raw_Data[[#This Row],[MOB]]&lt;24,"12-23 bulan","24+ bulan"))),"N/A")</f>
        <v>6-11 bulan</v>
      </c>
    </row>
    <row r="236" spans="1:37" ht="14.25" customHeight="1" x14ac:dyDescent="0.45">
      <c r="A236" t="s">
        <v>778</v>
      </c>
      <c r="B236" s="64">
        <v>46104</v>
      </c>
      <c r="C236" s="1" t="str">
        <f t="shared" si="3"/>
        <v>March</v>
      </c>
      <c r="D236" t="s">
        <v>779</v>
      </c>
      <c r="E236" t="s">
        <v>780</v>
      </c>
      <c r="F236">
        <v>27</v>
      </c>
      <c r="G236" t="s">
        <v>51</v>
      </c>
      <c r="H236" t="s">
        <v>152</v>
      </c>
      <c r="I236" s="2">
        <v>3368000</v>
      </c>
      <c r="J236" s="3">
        <f>Raw_Data[[#This Row],[cicilan_per_bulan]]/Raw_Data[[#This Row],[penghasilan_bulanan]]</f>
        <v>0.25</v>
      </c>
      <c r="K236" t="s">
        <v>114</v>
      </c>
      <c r="L236" t="s">
        <v>115</v>
      </c>
      <c r="M236" t="s">
        <v>44</v>
      </c>
      <c r="N236" t="s">
        <v>273</v>
      </c>
      <c r="O236" t="s">
        <v>274</v>
      </c>
      <c r="P236" s="2">
        <v>17404000</v>
      </c>
      <c r="Q236" s="2">
        <v>1740000</v>
      </c>
      <c r="R236" t="str">
        <f>IF(Raw_Data[[#This Row],[persen_dp]]&lt;15%,"Low",IF(Raw_Data[[#This Row],[persen_dp]]&gt;25%,"High","Medium"))</f>
        <v>Low</v>
      </c>
      <c r="S236" s="3">
        <v>0.1</v>
      </c>
      <c r="T236">
        <v>24</v>
      </c>
      <c r="U236">
        <v>0.14499999999999999</v>
      </c>
      <c r="V236" s="2">
        <v>842000</v>
      </c>
      <c r="W236" s="2">
        <v>20207000</v>
      </c>
      <c r="X236" t="str">
        <f>IF(OR(Raw_Data[[#This Row],[status_pembayaran]]="Macet",Raw_Data[[#This Row],[status_pembayaran]]="Kurang Lancar"),"Non Performing Loan","Performing")</f>
        <v>Performing</v>
      </c>
      <c r="Y236" t="s">
        <v>47</v>
      </c>
      <c r="Z236">
        <v>0</v>
      </c>
      <c r="AA236">
        <v>0</v>
      </c>
      <c r="AB236">
        <v>1</v>
      </c>
      <c r="AC236" t="s">
        <v>137</v>
      </c>
      <c r="AD236">
        <f>IF(Raw_Data[[#This Row],[rasio]]&lt;0.2,1,IF(Raw_Data[[#This Row],[rasio]]&lt;0.3,2,IF(Raw_Data[[#This Row],[rasio]]&lt;0.4,3,4)))</f>
        <v>2</v>
      </c>
      <c r="AE236">
        <f>IF(Raw_Data[[#This Row],[kategori_dp]]="High",1,IF(Raw_Data[[#This Row],[kategori_dp]]="Medium",2,3))</f>
        <v>3</v>
      </c>
      <c r="AF236">
        <f>IF(Raw_Data[[#This Row],[tenor_bulan]]&lt;=24,1,IF(Raw_Data[[#This Row],[tenor_bulan]]&lt;=36,2,IF(Raw_Data[[#This Row],[tenor_bulan]]&lt;=48,3,4)))</f>
        <v>1</v>
      </c>
      <c r="AG236">
        <f>IF(Raw_Data[[#This Row],[jumlah_kali_telat]]=0,0,IF(Raw_Data[[#This Row],[jumlah_kali_telat]]&lt;=2,2,4))</f>
        <v>0</v>
      </c>
      <c r="AH236">
        <f>Raw_Data[[#This Row],[Skor_Rasio]]+Raw_Data[[#This Row],[Skor_DP]]+Raw_Data[[#This Row],[Skor_Tenor]]+Raw_Data[[#This Row],[Skor_Telat]]</f>
        <v>6</v>
      </c>
      <c r="AI236" t="str">
        <f>IF(Raw_Data[[#This Row],[Risk_Score]]&lt;=6,"Low Risk",IF(Raw_Data[[#This Row],[Risk_Score]]&lt;=8,"Medium Risk","High Risk"))</f>
        <v>Low Risk</v>
      </c>
      <c r="AJ236">
        <f ca="1">IFERROR(DATEDIF(Raw_Data[[#This Row],[tanggal_pengajuan]],TODAY(),"m"),"N/A")</f>
        <v>7</v>
      </c>
      <c r="AK236" t="str">
        <f ca="1">IF(ISNUMBER(Raw_Data[[#This Row],[MOB]]),IF(Raw_Data[[#This Row],[MOB]]&lt;6,"0-5 bulan",IF(Raw_Data[[#This Row],[MOB]]&lt;12,"6-11 bulan",IF(Raw_Data[[#This Row],[MOB]]&lt;24,"12-23 bulan","24+ bulan"))),"N/A")</f>
        <v>6-11 bulan</v>
      </c>
    </row>
    <row r="237" spans="1:37" ht="14.25" customHeight="1" x14ac:dyDescent="0.45">
      <c r="A237" t="s">
        <v>781</v>
      </c>
      <c r="B237" s="64">
        <v>46169</v>
      </c>
      <c r="C237" s="1" t="str">
        <f t="shared" si="3"/>
        <v>May</v>
      </c>
      <c r="D237" t="s">
        <v>782</v>
      </c>
      <c r="E237" t="s">
        <v>783</v>
      </c>
      <c r="F237">
        <v>47</v>
      </c>
      <c r="G237" t="s">
        <v>40</v>
      </c>
      <c r="H237" t="s">
        <v>176</v>
      </c>
      <c r="I237" s="2">
        <v>5997000</v>
      </c>
      <c r="J237" s="3">
        <f>Raw_Data[[#This Row],[cicilan_per_bulan]]/Raw_Data[[#This Row],[penghasilan_bulanan]]</f>
        <v>0.15192596298149075</v>
      </c>
      <c r="K237" t="s">
        <v>177</v>
      </c>
      <c r="L237" t="s">
        <v>154</v>
      </c>
      <c r="M237" t="s">
        <v>72</v>
      </c>
      <c r="N237" t="s">
        <v>73</v>
      </c>
      <c r="O237" t="s">
        <v>46</v>
      </c>
      <c r="P237" s="2">
        <v>21188000</v>
      </c>
      <c r="Q237" s="2">
        <v>4238000</v>
      </c>
      <c r="R237" t="str">
        <f>IF(Raw_Data[[#This Row],[persen_dp]]&lt;15%,"Low",IF(Raw_Data[[#This Row],[persen_dp]]&gt;25%,"High","Medium"))</f>
        <v>Medium</v>
      </c>
      <c r="S237" s="3">
        <v>0.2</v>
      </c>
      <c r="T237">
        <v>24</v>
      </c>
      <c r="U237">
        <v>0.14499999999999999</v>
      </c>
      <c r="V237" s="2">
        <v>911100</v>
      </c>
      <c r="W237" s="2">
        <v>21865000</v>
      </c>
      <c r="X237" t="str">
        <f>IF(OR(Raw_Data[[#This Row],[status_pembayaran]]="Macet",Raw_Data[[#This Row],[status_pembayaran]]="Kurang Lancar"),"Non Performing Loan","Performing")</f>
        <v>Performing</v>
      </c>
      <c r="Y237" t="s">
        <v>47</v>
      </c>
      <c r="Z237">
        <v>0</v>
      </c>
      <c r="AA237">
        <v>0</v>
      </c>
      <c r="AB237">
        <v>1</v>
      </c>
      <c r="AC237" t="s">
        <v>104</v>
      </c>
      <c r="AD237">
        <f>IF(Raw_Data[[#This Row],[rasio]]&lt;0.2,1,IF(Raw_Data[[#This Row],[rasio]]&lt;0.3,2,IF(Raw_Data[[#This Row],[rasio]]&lt;0.4,3,4)))</f>
        <v>1</v>
      </c>
      <c r="AE237">
        <f>IF(Raw_Data[[#This Row],[kategori_dp]]="High",1,IF(Raw_Data[[#This Row],[kategori_dp]]="Medium",2,3))</f>
        <v>2</v>
      </c>
      <c r="AF237">
        <f>IF(Raw_Data[[#This Row],[tenor_bulan]]&lt;=24,1,IF(Raw_Data[[#This Row],[tenor_bulan]]&lt;=36,2,IF(Raw_Data[[#This Row],[tenor_bulan]]&lt;=48,3,4)))</f>
        <v>1</v>
      </c>
      <c r="AG237">
        <f>IF(Raw_Data[[#This Row],[jumlah_kali_telat]]=0,0,IF(Raw_Data[[#This Row],[jumlah_kali_telat]]&lt;=2,2,4))</f>
        <v>0</v>
      </c>
      <c r="AH237">
        <f>Raw_Data[[#This Row],[Skor_Rasio]]+Raw_Data[[#This Row],[Skor_DP]]+Raw_Data[[#This Row],[Skor_Tenor]]+Raw_Data[[#This Row],[Skor_Telat]]</f>
        <v>4</v>
      </c>
      <c r="AI237" t="str">
        <f>IF(Raw_Data[[#This Row],[Risk_Score]]&lt;=6,"Low Risk",IF(Raw_Data[[#This Row],[Risk_Score]]&lt;=8,"Medium Risk","High Risk"))</f>
        <v>Low Risk</v>
      </c>
      <c r="AJ237">
        <f ca="1">IFERROR(DATEDIF(Raw_Data[[#This Row],[tanggal_pengajuan]],TODAY(),"m"),"N/A")</f>
        <v>4</v>
      </c>
      <c r="AK237" t="str">
        <f ca="1">IF(ISNUMBER(Raw_Data[[#This Row],[MOB]]),IF(Raw_Data[[#This Row],[MOB]]&lt;6,"0-5 bulan",IF(Raw_Data[[#This Row],[MOB]]&lt;12,"6-11 bulan",IF(Raw_Data[[#This Row],[MOB]]&lt;24,"12-23 bulan","24+ bulan"))),"N/A")</f>
        <v>0-5 bulan</v>
      </c>
    </row>
    <row r="238" spans="1:37" ht="14.25" customHeight="1" x14ac:dyDescent="0.45">
      <c r="A238" t="s">
        <v>784</v>
      </c>
      <c r="B238" s="64">
        <v>46164</v>
      </c>
      <c r="C238" s="1" t="str">
        <f t="shared" si="3"/>
        <v>May</v>
      </c>
      <c r="D238" t="s">
        <v>785</v>
      </c>
      <c r="E238" t="s">
        <v>786</v>
      </c>
      <c r="F238">
        <v>32</v>
      </c>
      <c r="G238" t="s">
        <v>51</v>
      </c>
      <c r="H238" t="s">
        <v>41</v>
      </c>
      <c r="I238" s="2">
        <v>5353000</v>
      </c>
      <c r="J238" s="3">
        <f>Raw_Data[[#This Row],[cicilan_per_bulan]]/Raw_Data[[#This Row],[penghasilan_bulanan]]</f>
        <v>0.11795254997197833</v>
      </c>
      <c r="K238" t="s">
        <v>91</v>
      </c>
      <c r="L238" t="s">
        <v>92</v>
      </c>
      <c r="M238" t="s">
        <v>44</v>
      </c>
      <c r="N238" t="s">
        <v>228</v>
      </c>
      <c r="O238" t="s">
        <v>57</v>
      </c>
      <c r="P238" s="2">
        <v>19801000</v>
      </c>
      <c r="Q238" s="2">
        <v>3960000</v>
      </c>
      <c r="R238" t="str">
        <f>IF(Raw_Data[[#This Row],[persen_dp]]&lt;15%,"Low",IF(Raw_Data[[#This Row],[persen_dp]]&gt;25%,"High","Medium"))</f>
        <v>Medium</v>
      </c>
      <c r="S238" s="3">
        <v>0.2</v>
      </c>
      <c r="T238">
        <v>36</v>
      </c>
      <c r="U238">
        <v>0.14499999999999999</v>
      </c>
      <c r="V238" s="2">
        <v>631400</v>
      </c>
      <c r="W238" s="2">
        <v>22732000</v>
      </c>
      <c r="X238" t="str">
        <f>IF(OR(Raw_Data[[#This Row],[status_pembayaran]]="Macet",Raw_Data[[#This Row],[status_pembayaran]]="Kurang Lancar"),"Non Performing Loan","Performing")</f>
        <v>Performing</v>
      </c>
      <c r="Y238" t="s">
        <v>47</v>
      </c>
      <c r="Z238">
        <v>0</v>
      </c>
      <c r="AA238">
        <v>0</v>
      </c>
      <c r="AB238">
        <v>1</v>
      </c>
      <c r="AC238" t="s">
        <v>58</v>
      </c>
      <c r="AD238">
        <f>IF(Raw_Data[[#This Row],[rasio]]&lt;0.2,1,IF(Raw_Data[[#This Row],[rasio]]&lt;0.3,2,IF(Raw_Data[[#This Row],[rasio]]&lt;0.4,3,4)))</f>
        <v>1</v>
      </c>
      <c r="AE238">
        <f>IF(Raw_Data[[#This Row],[kategori_dp]]="High",1,IF(Raw_Data[[#This Row],[kategori_dp]]="Medium",2,3))</f>
        <v>2</v>
      </c>
      <c r="AF238">
        <f>IF(Raw_Data[[#This Row],[tenor_bulan]]&lt;=24,1,IF(Raw_Data[[#This Row],[tenor_bulan]]&lt;=36,2,IF(Raw_Data[[#This Row],[tenor_bulan]]&lt;=48,3,4)))</f>
        <v>2</v>
      </c>
      <c r="AG238">
        <f>IF(Raw_Data[[#This Row],[jumlah_kali_telat]]=0,0,IF(Raw_Data[[#This Row],[jumlah_kali_telat]]&lt;=2,2,4))</f>
        <v>0</v>
      </c>
      <c r="AH238">
        <f>Raw_Data[[#This Row],[Skor_Rasio]]+Raw_Data[[#This Row],[Skor_DP]]+Raw_Data[[#This Row],[Skor_Tenor]]+Raw_Data[[#This Row],[Skor_Telat]]</f>
        <v>5</v>
      </c>
      <c r="AI238" t="str">
        <f>IF(Raw_Data[[#This Row],[Risk_Score]]&lt;=6,"Low Risk",IF(Raw_Data[[#This Row],[Risk_Score]]&lt;=8,"Medium Risk","High Risk"))</f>
        <v>Low Risk</v>
      </c>
      <c r="AJ238">
        <f ca="1">IFERROR(DATEDIF(Raw_Data[[#This Row],[tanggal_pengajuan]],TODAY(),"m"),"N/A")</f>
        <v>5</v>
      </c>
      <c r="AK238" t="str">
        <f ca="1">IF(ISNUMBER(Raw_Data[[#This Row],[MOB]]),IF(Raw_Data[[#This Row],[MOB]]&lt;6,"0-5 bulan",IF(Raw_Data[[#This Row],[MOB]]&lt;12,"6-11 bulan",IF(Raw_Data[[#This Row],[MOB]]&lt;24,"12-23 bulan","24+ bulan"))),"N/A")</f>
        <v>0-5 bulan</v>
      </c>
    </row>
    <row r="239" spans="1:37" ht="14.25" customHeight="1" x14ac:dyDescent="0.45">
      <c r="A239" t="s">
        <v>787</v>
      </c>
      <c r="B239" s="64">
        <v>46100</v>
      </c>
      <c r="C239" s="1" t="str">
        <f t="shared" si="3"/>
        <v>March</v>
      </c>
      <c r="D239" t="s">
        <v>454</v>
      </c>
      <c r="E239" t="s">
        <v>788</v>
      </c>
      <c r="F239">
        <v>24</v>
      </c>
      <c r="G239" t="s">
        <v>51</v>
      </c>
      <c r="H239" t="s">
        <v>101</v>
      </c>
      <c r="I239" s="2">
        <v>4872000</v>
      </c>
      <c r="J239" s="3">
        <f>Raw_Data[[#This Row],[cicilan_per_bulan]]/Raw_Data[[#This Row],[penghasilan_bulanan]]</f>
        <v>0.25478243021346469</v>
      </c>
      <c r="K239" t="s">
        <v>109</v>
      </c>
      <c r="L239" t="s">
        <v>110</v>
      </c>
      <c r="M239" t="s">
        <v>55</v>
      </c>
      <c r="N239" t="s">
        <v>231</v>
      </c>
      <c r="O239" t="s">
        <v>232</v>
      </c>
      <c r="P239" s="2">
        <v>38925000</v>
      </c>
      <c r="Q239" s="2">
        <v>7785000</v>
      </c>
      <c r="R239" t="str">
        <f>IF(Raw_Data[[#This Row],[persen_dp]]&lt;15%,"Low",IF(Raw_Data[[#This Row],[persen_dp]]&gt;25%,"High","Medium"))</f>
        <v>Medium</v>
      </c>
      <c r="S239" s="3">
        <v>0.2</v>
      </c>
      <c r="T239">
        <v>36</v>
      </c>
      <c r="U239">
        <v>0.14499999999999999</v>
      </c>
      <c r="V239" s="2">
        <v>1241300</v>
      </c>
      <c r="W239" s="2">
        <v>44686000</v>
      </c>
      <c r="X239" t="str">
        <f>IF(OR(Raw_Data[[#This Row],[status_pembayaran]]="Macet",Raw_Data[[#This Row],[status_pembayaran]]="Kurang Lancar"),"Non Performing Loan","Performing")</f>
        <v>Performing</v>
      </c>
      <c r="Y239" t="s">
        <v>47</v>
      </c>
      <c r="Z239">
        <v>0</v>
      </c>
      <c r="AA239">
        <v>0</v>
      </c>
      <c r="AB239">
        <v>1</v>
      </c>
      <c r="AC239" t="s">
        <v>58</v>
      </c>
      <c r="AD239">
        <f>IF(Raw_Data[[#This Row],[rasio]]&lt;0.2,1,IF(Raw_Data[[#This Row],[rasio]]&lt;0.3,2,IF(Raw_Data[[#This Row],[rasio]]&lt;0.4,3,4)))</f>
        <v>2</v>
      </c>
      <c r="AE239">
        <f>IF(Raw_Data[[#This Row],[kategori_dp]]="High",1,IF(Raw_Data[[#This Row],[kategori_dp]]="Medium",2,3))</f>
        <v>2</v>
      </c>
      <c r="AF239">
        <f>IF(Raw_Data[[#This Row],[tenor_bulan]]&lt;=24,1,IF(Raw_Data[[#This Row],[tenor_bulan]]&lt;=36,2,IF(Raw_Data[[#This Row],[tenor_bulan]]&lt;=48,3,4)))</f>
        <v>2</v>
      </c>
      <c r="AG239">
        <f>IF(Raw_Data[[#This Row],[jumlah_kali_telat]]=0,0,IF(Raw_Data[[#This Row],[jumlah_kali_telat]]&lt;=2,2,4))</f>
        <v>0</v>
      </c>
      <c r="AH239">
        <f>Raw_Data[[#This Row],[Skor_Rasio]]+Raw_Data[[#This Row],[Skor_DP]]+Raw_Data[[#This Row],[Skor_Tenor]]+Raw_Data[[#This Row],[Skor_Telat]]</f>
        <v>6</v>
      </c>
      <c r="AI239" t="str">
        <f>IF(Raw_Data[[#This Row],[Risk_Score]]&lt;=6,"Low Risk",IF(Raw_Data[[#This Row],[Risk_Score]]&lt;=8,"Medium Risk","High Risk"))</f>
        <v>Low Risk</v>
      </c>
      <c r="AJ239">
        <f ca="1">IFERROR(DATEDIF(Raw_Data[[#This Row],[tanggal_pengajuan]],TODAY(),"m"),"N/A")</f>
        <v>7</v>
      </c>
      <c r="AK239" t="str">
        <f ca="1">IF(ISNUMBER(Raw_Data[[#This Row],[MOB]]),IF(Raw_Data[[#This Row],[MOB]]&lt;6,"0-5 bulan",IF(Raw_Data[[#This Row],[MOB]]&lt;12,"6-11 bulan",IF(Raw_Data[[#This Row],[MOB]]&lt;24,"12-23 bulan","24+ bulan"))),"N/A")</f>
        <v>6-11 bulan</v>
      </c>
    </row>
    <row r="240" spans="1:37" ht="14.25" customHeight="1" x14ac:dyDescent="0.45">
      <c r="A240" t="s">
        <v>789</v>
      </c>
      <c r="B240" s="64">
        <v>46053</v>
      </c>
      <c r="C240" s="1" t="str">
        <f t="shared" si="3"/>
        <v>January</v>
      </c>
      <c r="D240" t="s">
        <v>790</v>
      </c>
      <c r="E240" t="s">
        <v>791</v>
      </c>
      <c r="F240">
        <v>50</v>
      </c>
      <c r="G240" t="s">
        <v>51</v>
      </c>
      <c r="H240" t="s">
        <v>96</v>
      </c>
      <c r="I240" s="2">
        <v>7454000</v>
      </c>
      <c r="J240" s="3">
        <f>Raw_Data[[#This Row],[cicilan_per_bulan]]/Raw_Data[[#This Row],[penghasilan_bulanan]]</f>
        <v>0.11451569627045881</v>
      </c>
      <c r="K240" t="s">
        <v>70</v>
      </c>
      <c r="L240" t="s">
        <v>71</v>
      </c>
      <c r="M240" t="s">
        <v>44</v>
      </c>
      <c r="N240" t="s">
        <v>184</v>
      </c>
      <c r="O240" t="s">
        <v>122</v>
      </c>
      <c r="P240" s="2">
        <v>37112000</v>
      </c>
      <c r="Q240" s="2">
        <v>7422000</v>
      </c>
      <c r="R240" t="str">
        <f>IF(Raw_Data[[#This Row],[persen_dp]]&lt;15%,"Low",IF(Raw_Data[[#This Row],[persen_dp]]&gt;25%,"High","Medium"))</f>
        <v>Medium</v>
      </c>
      <c r="S240" s="3">
        <v>0.2</v>
      </c>
      <c r="T240">
        <v>60</v>
      </c>
      <c r="U240">
        <v>0.14499999999999999</v>
      </c>
      <c r="V240" s="2">
        <v>853600</v>
      </c>
      <c r="W240" s="2">
        <v>51216000</v>
      </c>
      <c r="X240" t="str">
        <f>IF(OR(Raw_Data[[#This Row],[status_pembayaran]]="Macet",Raw_Data[[#This Row],[status_pembayaran]]="Kurang Lancar"),"Non Performing Loan","Performing")</f>
        <v>Performing</v>
      </c>
      <c r="Y240" t="s">
        <v>47</v>
      </c>
      <c r="Z240">
        <v>0</v>
      </c>
      <c r="AA240">
        <v>0</v>
      </c>
      <c r="AB240">
        <v>1</v>
      </c>
      <c r="AC240" t="s">
        <v>74</v>
      </c>
      <c r="AD240">
        <f>IF(Raw_Data[[#This Row],[rasio]]&lt;0.2,1,IF(Raw_Data[[#This Row],[rasio]]&lt;0.3,2,IF(Raw_Data[[#This Row],[rasio]]&lt;0.4,3,4)))</f>
        <v>1</v>
      </c>
      <c r="AE240">
        <f>IF(Raw_Data[[#This Row],[kategori_dp]]="High",1,IF(Raw_Data[[#This Row],[kategori_dp]]="Medium",2,3))</f>
        <v>2</v>
      </c>
      <c r="AF240">
        <f>IF(Raw_Data[[#This Row],[tenor_bulan]]&lt;=24,1,IF(Raw_Data[[#This Row],[tenor_bulan]]&lt;=36,2,IF(Raw_Data[[#This Row],[tenor_bulan]]&lt;=48,3,4)))</f>
        <v>4</v>
      </c>
      <c r="AG240">
        <f>IF(Raw_Data[[#This Row],[jumlah_kali_telat]]=0,0,IF(Raw_Data[[#This Row],[jumlah_kali_telat]]&lt;=2,2,4))</f>
        <v>0</v>
      </c>
      <c r="AH240">
        <f>Raw_Data[[#This Row],[Skor_Rasio]]+Raw_Data[[#This Row],[Skor_DP]]+Raw_Data[[#This Row],[Skor_Tenor]]+Raw_Data[[#This Row],[Skor_Telat]]</f>
        <v>7</v>
      </c>
      <c r="AI240" t="str">
        <f>IF(Raw_Data[[#This Row],[Risk_Score]]&lt;=6,"Low Risk",IF(Raw_Data[[#This Row],[Risk_Score]]&lt;=8,"Medium Risk","High Risk"))</f>
        <v>Medium Risk</v>
      </c>
      <c r="AJ240">
        <f ca="1">IFERROR(DATEDIF(Raw_Data[[#This Row],[tanggal_pengajuan]],TODAY(),"m"),"N/A")</f>
        <v>8</v>
      </c>
      <c r="AK240" t="str">
        <f ca="1">IF(ISNUMBER(Raw_Data[[#This Row],[MOB]]),IF(Raw_Data[[#This Row],[MOB]]&lt;6,"0-5 bulan",IF(Raw_Data[[#This Row],[MOB]]&lt;12,"6-11 bulan",IF(Raw_Data[[#This Row],[MOB]]&lt;24,"12-23 bulan","24+ bulan"))),"N/A")</f>
        <v>6-11 bulan</v>
      </c>
    </row>
    <row r="241" spans="1:37" ht="14.25" customHeight="1" x14ac:dyDescent="0.45">
      <c r="A241" t="s">
        <v>792</v>
      </c>
      <c r="B241" s="64">
        <v>46192</v>
      </c>
      <c r="C241" s="1" t="str">
        <f t="shared" si="3"/>
        <v>June</v>
      </c>
      <c r="D241" t="s">
        <v>793</v>
      </c>
      <c r="E241" t="s">
        <v>794</v>
      </c>
      <c r="F241">
        <v>53</v>
      </c>
      <c r="G241" t="s">
        <v>40</v>
      </c>
      <c r="H241" t="s">
        <v>176</v>
      </c>
      <c r="I241" s="2">
        <v>5418000</v>
      </c>
      <c r="J241" s="3">
        <f>Raw_Data[[#This Row],[cicilan_per_bulan]]/Raw_Data[[#This Row],[penghasilan_bulanan]]</f>
        <v>0.25867478774455521</v>
      </c>
      <c r="K241" t="s">
        <v>145</v>
      </c>
      <c r="L241" t="s">
        <v>146</v>
      </c>
      <c r="M241" t="s">
        <v>44</v>
      </c>
      <c r="N241" t="s">
        <v>163</v>
      </c>
      <c r="O241" t="s">
        <v>46</v>
      </c>
      <c r="P241" s="2">
        <v>28971000</v>
      </c>
      <c r="Q241" s="2">
        <v>2897000</v>
      </c>
      <c r="R241" t="str">
        <f>IF(Raw_Data[[#This Row],[persen_dp]]&lt;15%,"Low",IF(Raw_Data[[#This Row],[persen_dp]]&gt;25%,"High","Medium"))</f>
        <v>Low</v>
      </c>
      <c r="S241" s="3">
        <v>0.1</v>
      </c>
      <c r="T241">
        <v>24</v>
      </c>
      <c r="U241">
        <v>0.14499999999999999</v>
      </c>
      <c r="V241" s="2">
        <v>1401500</v>
      </c>
      <c r="W241" s="2">
        <v>33636000</v>
      </c>
      <c r="X241" t="str">
        <f>IF(OR(Raw_Data[[#This Row],[status_pembayaran]]="Macet",Raw_Data[[#This Row],[status_pembayaran]]="Kurang Lancar"),"Non Performing Loan","Performing")</f>
        <v>Performing</v>
      </c>
      <c r="Y241" t="s">
        <v>47</v>
      </c>
      <c r="Z241">
        <v>0</v>
      </c>
      <c r="AA241">
        <v>0</v>
      </c>
      <c r="AB241">
        <v>1</v>
      </c>
      <c r="AC241" t="s">
        <v>74</v>
      </c>
      <c r="AD241">
        <f>IF(Raw_Data[[#This Row],[rasio]]&lt;0.2,1,IF(Raw_Data[[#This Row],[rasio]]&lt;0.3,2,IF(Raw_Data[[#This Row],[rasio]]&lt;0.4,3,4)))</f>
        <v>2</v>
      </c>
      <c r="AE241">
        <f>IF(Raw_Data[[#This Row],[kategori_dp]]="High",1,IF(Raw_Data[[#This Row],[kategori_dp]]="Medium",2,3))</f>
        <v>3</v>
      </c>
      <c r="AF241">
        <f>IF(Raw_Data[[#This Row],[tenor_bulan]]&lt;=24,1,IF(Raw_Data[[#This Row],[tenor_bulan]]&lt;=36,2,IF(Raw_Data[[#This Row],[tenor_bulan]]&lt;=48,3,4)))</f>
        <v>1</v>
      </c>
      <c r="AG241">
        <f>IF(Raw_Data[[#This Row],[jumlah_kali_telat]]=0,0,IF(Raw_Data[[#This Row],[jumlah_kali_telat]]&lt;=2,2,4))</f>
        <v>0</v>
      </c>
      <c r="AH241">
        <f>Raw_Data[[#This Row],[Skor_Rasio]]+Raw_Data[[#This Row],[Skor_DP]]+Raw_Data[[#This Row],[Skor_Tenor]]+Raw_Data[[#This Row],[Skor_Telat]]</f>
        <v>6</v>
      </c>
      <c r="AI241" t="str">
        <f>IF(Raw_Data[[#This Row],[Risk_Score]]&lt;=6,"Low Risk",IF(Raw_Data[[#This Row],[Risk_Score]]&lt;=8,"Medium Risk","High Risk"))</f>
        <v>Low Risk</v>
      </c>
      <c r="AJ241">
        <f ca="1">IFERROR(DATEDIF(Raw_Data[[#This Row],[tanggal_pengajuan]],TODAY(),"m"),"N/A")</f>
        <v>4</v>
      </c>
      <c r="AK241" t="str">
        <f ca="1">IF(ISNUMBER(Raw_Data[[#This Row],[MOB]]),IF(Raw_Data[[#This Row],[MOB]]&lt;6,"0-5 bulan",IF(Raw_Data[[#This Row],[MOB]]&lt;12,"6-11 bulan",IF(Raw_Data[[#This Row],[MOB]]&lt;24,"12-23 bulan","24+ bulan"))),"N/A")</f>
        <v>0-5 bulan</v>
      </c>
    </row>
    <row r="242" spans="1:37" ht="14.25" customHeight="1" x14ac:dyDescent="0.45">
      <c r="A242" t="s">
        <v>795</v>
      </c>
      <c r="B242" s="64">
        <v>46114</v>
      </c>
      <c r="C242" s="1" t="str">
        <f t="shared" si="3"/>
        <v>April</v>
      </c>
      <c r="D242" t="s">
        <v>796</v>
      </c>
      <c r="E242" t="s">
        <v>797</v>
      </c>
      <c r="F242">
        <v>52</v>
      </c>
      <c r="G242" t="s">
        <v>51</v>
      </c>
      <c r="H242" t="s">
        <v>108</v>
      </c>
      <c r="I242" s="2">
        <v>4928000</v>
      </c>
      <c r="J242" s="3">
        <f>Raw_Data[[#This Row],[cicilan_per_bulan]]/Raw_Data[[#This Row],[penghasilan_bulanan]]</f>
        <v>0.51739042207792207</v>
      </c>
      <c r="K242" t="s">
        <v>268</v>
      </c>
      <c r="L242" t="s">
        <v>110</v>
      </c>
      <c r="M242" t="s">
        <v>55</v>
      </c>
      <c r="N242" t="s">
        <v>147</v>
      </c>
      <c r="O242" t="s">
        <v>148</v>
      </c>
      <c r="P242" s="2">
        <v>31437000</v>
      </c>
      <c r="Q242" s="2">
        <v>4715000</v>
      </c>
      <c r="R242" t="str">
        <f>IF(Raw_Data[[#This Row],[persen_dp]]&lt;15%,"Low",IF(Raw_Data[[#This Row],[persen_dp]]&gt;25%,"High","Medium"))</f>
        <v>Medium</v>
      </c>
      <c r="S242" s="3">
        <v>0.15</v>
      </c>
      <c r="T242">
        <v>12</v>
      </c>
      <c r="U242">
        <v>0.14499999999999999</v>
      </c>
      <c r="V242" s="2">
        <v>2549700</v>
      </c>
      <c r="W242" s="2">
        <v>30596000</v>
      </c>
      <c r="X242" t="str">
        <f>IF(OR(Raw_Data[[#This Row],[status_pembayaran]]="Macet",Raw_Data[[#This Row],[status_pembayaran]]="Kurang Lancar"),"Non Performing Loan","Performing")</f>
        <v>Performing</v>
      </c>
      <c r="Y242" t="s">
        <v>47</v>
      </c>
      <c r="Z242">
        <v>0</v>
      </c>
      <c r="AA242">
        <v>0</v>
      </c>
      <c r="AB242">
        <v>1</v>
      </c>
      <c r="AC242" t="s">
        <v>66</v>
      </c>
      <c r="AD242">
        <f>IF(Raw_Data[[#This Row],[rasio]]&lt;0.2,1,IF(Raw_Data[[#This Row],[rasio]]&lt;0.3,2,IF(Raw_Data[[#This Row],[rasio]]&lt;0.4,3,4)))</f>
        <v>4</v>
      </c>
      <c r="AE242">
        <f>IF(Raw_Data[[#This Row],[kategori_dp]]="High",1,IF(Raw_Data[[#This Row],[kategori_dp]]="Medium",2,3))</f>
        <v>2</v>
      </c>
      <c r="AF242">
        <f>IF(Raw_Data[[#This Row],[tenor_bulan]]&lt;=24,1,IF(Raw_Data[[#This Row],[tenor_bulan]]&lt;=36,2,IF(Raw_Data[[#This Row],[tenor_bulan]]&lt;=48,3,4)))</f>
        <v>1</v>
      </c>
      <c r="AG242">
        <f>IF(Raw_Data[[#This Row],[jumlah_kali_telat]]=0,0,IF(Raw_Data[[#This Row],[jumlah_kali_telat]]&lt;=2,2,4))</f>
        <v>0</v>
      </c>
      <c r="AH242">
        <f>Raw_Data[[#This Row],[Skor_Rasio]]+Raw_Data[[#This Row],[Skor_DP]]+Raw_Data[[#This Row],[Skor_Tenor]]+Raw_Data[[#This Row],[Skor_Telat]]</f>
        <v>7</v>
      </c>
      <c r="AI242" t="str">
        <f>IF(Raw_Data[[#This Row],[Risk_Score]]&lt;=6,"Low Risk",IF(Raw_Data[[#This Row],[Risk_Score]]&lt;=8,"Medium Risk","High Risk"))</f>
        <v>Medium Risk</v>
      </c>
      <c r="AJ242">
        <f ca="1">IFERROR(DATEDIF(Raw_Data[[#This Row],[tanggal_pengajuan]],TODAY(),"m"),"N/A")</f>
        <v>6</v>
      </c>
      <c r="AK242" t="str">
        <f ca="1">IF(ISNUMBER(Raw_Data[[#This Row],[MOB]]),IF(Raw_Data[[#This Row],[MOB]]&lt;6,"0-5 bulan",IF(Raw_Data[[#This Row],[MOB]]&lt;12,"6-11 bulan",IF(Raw_Data[[#This Row],[MOB]]&lt;24,"12-23 bulan","24+ bulan"))),"N/A")</f>
        <v>6-11 bulan</v>
      </c>
    </row>
    <row r="243" spans="1:37" ht="14.25" customHeight="1" x14ac:dyDescent="0.45">
      <c r="A243" t="s">
        <v>798</v>
      </c>
      <c r="B243" s="64">
        <v>46066</v>
      </c>
      <c r="C243" s="1" t="str">
        <f t="shared" si="3"/>
        <v>February</v>
      </c>
      <c r="D243" t="s">
        <v>436</v>
      </c>
      <c r="E243" t="s">
        <v>799</v>
      </c>
      <c r="F243">
        <v>54</v>
      </c>
      <c r="G243" t="s">
        <v>40</v>
      </c>
      <c r="H243" t="s">
        <v>108</v>
      </c>
      <c r="I243" s="2">
        <v>6141000</v>
      </c>
      <c r="J243" s="3">
        <f>Raw_Data[[#This Row],[cicilan_per_bulan]]/Raw_Data[[#This Row],[penghasilan_bulanan]]</f>
        <v>0.14807034684904738</v>
      </c>
      <c r="K243" t="s">
        <v>119</v>
      </c>
      <c r="L243" t="s">
        <v>120</v>
      </c>
      <c r="M243" t="s">
        <v>55</v>
      </c>
      <c r="N243" t="s">
        <v>141</v>
      </c>
      <c r="O243" t="s">
        <v>46</v>
      </c>
      <c r="P243" s="2">
        <v>22555000</v>
      </c>
      <c r="Q243" s="2">
        <v>5639000</v>
      </c>
      <c r="R243" t="str">
        <f>IF(Raw_Data[[#This Row],[persen_dp]]&lt;15%,"Low",IF(Raw_Data[[#This Row],[persen_dp]]&gt;25%,"High","Medium"))</f>
        <v>Medium</v>
      </c>
      <c r="S243" s="3">
        <v>0.25</v>
      </c>
      <c r="T243">
        <v>24</v>
      </c>
      <c r="U243">
        <v>0.14499999999999999</v>
      </c>
      <c r="V243" s="2">
        <v>909300</v>
      </c>
      <c r="W243" s="2">
        <v>21822000</v>
      </c>
      <c r="X243" t="str">
        <f>IF(OR(Raw_Data[[#This Row],[status_pembayaran]]="Macet",Raw_Data[[#This Row],[status_pembayaran]]="Kurang Lancar"),"Non Performing Loan","Performing")</f>
        <v>Performing</v>
      </c>
      <c r="Y243" t="s">
        <v>47</v>
      </c>
      <c r="Z243">
        <v>0</v>
      </c>
      <c r="AA243">
        <v>0</v>
      </c>
      <c r="AB243">
        <v>1</v>
      </c>
      <c r="AD243">
        <f>IF(Raw_Data[[#This Row],[rasio]]&lt;0.2,1,IF(Raw_Data[[#This Row],[rasio]]&lt;0.3,2,IF(Raw_Data[[#This Row],[rasio]]&lt;0.4,3,4)))</f>
        <v>1</v>
      </c>
      <c r="AE243">
        <f>IF(Raw_Data[[#This Row],[kategori_dp]]="High",1,IF(Raw_Data[[#This Row],[kategori_dp]]="Medium",2,3))</f>
        <v>2</v>
      </c>
      <c r="AF243">
        <f>IF(Raw_Data[[#This Row],[tenor_bulan]]&lt;=24,1,IF(Raw_Data[[#This Row],[tenor_bulan]]&lt;=36,2,IF(Raw_Data[[#This Row],[tenor_bulan]]&lt;=48,3,4)))</f>
        <v>1</v>
      </c>
      <c r="AG243">
        <f>IF(Raw_Data[[#This Row],[jumlah_kali_telat]]=0,0,IF(Raw_Data[[#This Row],[jumlah_kali_telat]]&lt;=2,2,4))</f>
        <v>0</v>
      </c>
      <c r="AH243">
        <f>Raw_Data[[#This Row],[Skor_Rasio]]+Raw_Data[[#This Row],[Skor_DP]]+Raw_Data[[#This Row],[Skor_Tenor]]+Raw_Data[[#This Row],[Skor_Telat]]</f>
        <v>4</v>
      </c>
      <c r="AI243" t="str">
        <f>IF(Raw_Data[[#This Row],[Risk_Score]]&lt;=6,"Low Risk",IF(Raw_Data[[#This Row],[Risk_Score]]&lt;=8,"Medium Risk","High Risk"))</f>
        <v>Low Risk</v>
      </c>
      <c r="AJ243">
        <f ca="1">IFERROR(DATEDIF(Raw_Data[[#This Row],[tanggal_pengajuan]],TODAY(),"m"),"N/A")</f>
        <v>8</v>
      </c>
      <c r="AK243" t="str">
        <f ca="1">IF(ISNUMBER(Raw_Data[[#This Row],[MOB]]),IF(Raw_Data[[#This Row],[MOB]]&lt;6,"0-5 bulan",IF(Raw_Data[[#This Row],[MOB]]&lt;12,"6-11 bulan",IF(Raw_Data[[#This Row],[MOB]]&lt;24,"12-23 bulan","24+ bulan"))),"N/A")</f>
        <v>6-11 bulan</v>
      </c>
    </row>
    <row r="244" spans="1:37" ht="14.25" customHeight="1" x14ac:dyDescent="0.45">
      <c r="A244" t="s">
        <v>800</v>
      </c>
      <c r="B244" s="64">
        <v>46072</v>
      </c>
      <c r="C244" s="1" t="str">
        <f t="shared" ref="C244:C307" si="4">TEXT(B244,"mmmm")</f>
        <v>February</v>
      </c>
      <c r="D244" t="s">
        <v>801</v>
      </c>
      <c r="E244" t="s">
        <v>802</v>
      </c>
      <c r="F244">
        <v>49</v>
      </c>
      <c r="G244" t="s">
        <v>51</v>
      </c>
      <c r="H244" t="s">
        <v>101</v>
      </c>
      <c r="I244" s="2">
        <v>4878000</v>
      </c>
      <c r="J244" s="3">
        <f>Raw_Data[[#This Row],[cicilan_per_bulan]]/Raw_Data[[#This Row],[penghasilan_bulanan]]</f>
        <v>0.14454694546945471</v>
      </c>
      <c r="K244" t="s">
        <v>177</v>
      </c>
      <c r="L244" t="s">
        <v>154</v>
      </c>
      <c r="M244" t="s">
        <v>44</v>
      </c>
      <c r="N244" t="s">
        <v>163</v>
      </c>
      <c r="O244" t="s">
        <v>46</v>
      </c>
      <c r="P244" s="2">
        <v>30600000</v>
      </c>
      <c r="Q244" s="2">
        <v>9180000</v>
      </c>
      <c r="R244" t="str">
        <f>IF(Raw_Data[[#This Row],[persen_dp]]&lt;15%,"Low",IF(Raw_Data[[#This Row],[persen_dp]]&gt;25%,"High","Medium"))</f>
        <v>High</v>
      </c>
      <c r="S244" s="3">
        <v>0.3</v>
      </c>
      <c r="T244">
        <v>48</v>
      </c>
      <c r="U244">
        <v>0.14499999999999999</v>
      </c>
      <c r="V244" s="2">
        <v>705100</v>
      </c>
      <c r="W244" s="2">
        <v>33844000</v>
      </c>
      <c r="X244" t="str">
        <f>IF(OR(Raw_Data[[#This Row],[status_pembayaran]]="Macet",Raw_Data[[#This Row],[status_pembayaran]]="Kurang Lancar"),"Non Performing Loan","Performing")</f>
        <v>Performing</v>
      </c>
      <c r="Y244" t="s">
        <v>47</v>
      </c>
      <c r="Z244">
        <v>0</v>
      </c>
      <c r="AA244">
        <v>0</v>
      </c>
      <c r="AB244">
        <v>1</v>
      </c>
      <c r="AC244" t="s">
        <v>66</v>
      </c>
      <c r="AD244">
        <f>IF(Raw_Data[[#This Row],[rasio]]&lt;0.2,1,IF(Raw_Data[[#This Row],[rasio]]&lt;0.3,2,IF(Raw_Data[[#This Row],[rasio]]&lt;0.4,3,4)))</f>
        <v>1</v>
      </c>
      <c r="AE244">
        <f>IF(Raw_Data[[#This Row],[kategori_dp]]="High",1,IF(Raw_Data[[#This Row],[kategori_dp]]="Medium",2,3))</f>
        <v>1</v>
      </c>
      <c r="AF244">
        <f>IF(Raw_Data[[#This Row],[tenor_bulan]]&lt;=24,1,IF(Raw_Data[[#This Row],[tenor_bulan]]&lt;=36,2,IF(Raw_Data[[#This Row],[tenor_bulan]]&lt;=48,3,4)))</f>
        <v>3</v>
      </c>
      <c r="AG244">
        <f>IF(Raw_Data[[#This Row],[jumlah_kali_telat]]=0,0,IF(Raw_Data[[#This Row],[jumlah_kali_telat]]&lt;=2,2,4))</f>
        <v>0</v>
      </c>
      <c r="AH244">
        <f>Raw_Data[[#This Row],[Skor_Rasio]]+Raw_Data[[#This Row],[Skor_DP]]+Raw_Data[[#This Row],[Skor_Tenor]]+Raw_Data[[#This Row],[Skor_Telat]]</f>
        <v>5</v>
      </c>
      <c r="AI244" t="str">
        <f>IF(Raw_Data[[#This Row],[Risk_Score]]&lt;=6,"Low Risk",IF(Raw_Data[[#This Row],[Risk_Score]]&lt;=8,"Medium Risk","High Risk"))</f>
        <v>Low Risk</v>
      </c>
      <c r="AJ244">
        <f ca="1">IFERROR(DATEDIF(Raw_Data[[#This Row],[tanggal_pengajuan]],TODAY(),"m"),"N/A")</f>
        <v>8</v>
      </c>
      <c r="AK244" t="str">
        <f ca="1">IF(ISNUMBER(Raw_Data[[#This Row],[MOB]]),IF(Raw_Data[[#This Row],[MOB]]&lt;6,"0-5 bulan",IF(Raw_Data[[#This Row],[MOB]]&lt;12,"6-11 bulan",IF(Raw_Data[[#This Row],[MOB]]&lt;24,"12-23 bulan","24+ bulan"))),"N/A")</f>
        <v>6-11 bulan</v>
      </c>
    </row>
    <row r="245" spans="1:37" ht="14.25" customHeight="1" x14ac:dyDescent="0.45">
      <c r="A245" t="s">
        <v>803</v>
      </c>
      <c r="B245" s="64">
        <v>46072</v>
      </c>
      <c r="C245" s="1" t="str">
        <f t="shared" si="4"/>
        <v>February</v>
      </c>
      <c r="D245" t="s">
        <v>503</v>
      </c>
      <c r="E245" t="s">
        <v>804</v>
      </c>
      <c r="F245">
        <v>57</v>
      </c>
      <c r="G245" t="s">
        <v>40</v>
      </c>
      <c r="H245" t="s">
        <v>41</v>
      </c>
      <c r="I245" s="2">
        <v>4677000</v>
      </c>
      <c r="J245" s="3">
        <f>Raw_Data[[#This Row],[cicilan_per_bulan]]/Raw_Data[[#This Row],[penghasilan_bulanan]]</f>
        <v>0.13125935428693608</v>
      </c>
      <c r="K245" t="s">
        <v>286</v>
      </c>
      <c r="L245" t="s">
        <v>154</v>
      </c>
      <c r="M245" t="s">
        <v>55</v>
      </c>
      <c r="N245" t="s">
        <v>141</v>
      </c>
      <c r="O245" t="s">
        <v>46</v>
      </c>
      <c r="P245" s="2">
        <v>23313000</v>
      </c>
      <c r="Q245" s="2">
        <v>4663000</v>
      </c>
      <c r="R245" t="str">
        <f>IF(Raw_Data[[#This Row],[persen_dp]]&lt;15%,"Low",IF(Raw_Data[[#This Row],[persen_dp]]&gt;25%,"High","Medium"))</f>
        <v>Medium</v>
      </c>
      <c r="S245" s="3">
        <v>0.2</v>
      </c>
      <c r="T245">
        <v>48</v>
      </c>
      <c r="U245">
        <v>0.14499999999999999</v>
      </c>
      <c r="V245" s="2">
        <v>613900</v>
      </c>
      <c r="W245" s="2">
        <v>29467000</v>
      </c>
      <c r="X245" t="str">
        <f>IF(OR(Raw_Data[[#This Row],[status_pembayaran]]="Macet",Raw_Data[[#This Row],[status_pembayaran]]="Kurang Lancar"),"Non Performing Loan","Performing")</f>
        <v>Performing</v>
      </c>
      <c r="Y245" t="s">
        <v>47</v>
      </c>
      <c r="Z245">
        <v>0</v>
      </c>
      <c r="AA245">
        <v>0</v>
      </c>
      <c r="AB245">
        <v>1</v>
      </c>
      <c r="AD245">
        <f>IF(Raw_Data[[#This Row],[rasio]]&lt;0.2,1,IF(Raw_Data[[#This Row],[rasio]]&lt;0.3,2,IF(Raw_Data[[#This Row],[rasio]]&lt;0.4,3,4)))</f>
        <v>1</v>
      </c>
      <c r="AE245">
        <f>IF(Raw_Data[[#This Row],[kategori_dp]]="High",1,IF(Raw_Data[[#This Row],[kategori_dp]]="Medium",2,3))</f>
        <v>2</v>
      </c>
      <c r="AF245">
        <f>IF(Raw_Data[[#This Row],[tenor_bulan]]&lt;=24,1,IF(Raw_Data[[#This Row],[tenor_bulan]]&lt;=36,2,IF(Raw_Data[[#This Row],[tenor_bulan]]&lt;=48,3,4)))</f>
        <v>3</v>
      </c>
      <c r="AG245">
        <f>IF(Raw_Data[[#This Row],[jumlah_kali_telat]]=0,0,IF(Raw_Data[[#This Row],[jumlah_kali_telat]]&lt;=2,2,4))</f>
        <v>0</v>
      </c>
      <c r="AH245">
        <f>Raw_Data[[#This Row],[Skor_Rasio]]+Raw_Data[[#This Row],[Skor_DP]]+Raw_Data[[#This Row],[Skor_Tenor]]+Raw_Data[[#This Row],[Skor_Telat]]</f>
        <v>6</v>
      </c>
      <c r="AI245" t="str">
        <f>IF(Raw_Data[[#This Row],[Risk_Score]]&lt;=6,"Low Risk",IF(Raw_Data[[#This Row],[Risk_Score]]&lt;=8,"Medium Risk","High Risk"))</f>
        <v>Low Risk</v>
      </c>
      <c r="AJ245">
        <f ca="1">IFERROR(DATEDIF(Raw_Data[[#This Row],[tanggal_pengajuan]],TODAY(),"m"),"N/A")</f>
        <v>8</v>
      </c>
      <c r="AK245" t="str">
        <f ca="1">IF(ISNUMBER(Raw_Data[[#This Row],[MOB]]),IF(Raw_Data[[#This Row],[MOB]]&lt;6,"0-5 bulan",IF(Raw_Data[[#This Row],[MOB]]&lt;12,"6-11 bulan",IF(Raw_Data[[#This Row],[MOB]]&lt;24,"12-23 bulan","24+ bulan"))),"N/A")</f>
        <v>6-11 bulan</v>
      </c>
    </row>
    <row r="246" spans="1:37" ht="14.25" customHeight="1" x14ac:dyDescent="0.45">
      <c r="A246" t="s">
        <v>805</v>
      </c>
      <c r="B246" s="64">
        <v>46047</v>
      </c>
      <c r="C246" s="1" t="str">
        <f t="shared" si="4"/>
        <v>January</v>
      </c>
      <c r="D246" t="s">
        <v>806</v>
      </c>
      <c r="E246" t="s">
        <v>807</v>
      </c>
      <c r="F246">
        <v>46</v>
      </c>
      <c r="G246" t="s">
        <v>40</v>
      </c>
      <c r="H246" t="s">
        <v>62</v>
      </c>
      <c r="I246" s="2">
        <v>1682000</v>
      </c>
      <c r="J246" s="3">
        <f>Raw_Data[[#This Row],[cicilan_per_bulan]]/Raw_Data[[#This Row],[penghasilan_bulanan]]</f>
        <v>0.77390011890606425</v>
      </c>
      <c r="K246" t="s">
        <v>114</v>
      </c>
      <c r="L246" t="s">
        <v>115</v>
      </c>
      <c r="M246" t="s">
        <v>55</v>
      </c>
      <c r="N246" t="s">
        <v>65</v>
      </c>
      <c r="O246" t="s">
        <v>46</v>
      </c>
      <c r="P246" s="2">
        <v>28491000</v>
      </c>
      <c r="Q246" s="2">
        <v>4274000</v>
      </c>
      <c r="R246" t="str">
        <f>IF(Raw_Data[[#This Row],[persen_dp]]&lt;15%,"Low",IF(Raw_Data[[#This Row],[persen_dp]]&gt;25%,"High","Medium"))</f>
        <v>Medium</v>
      </c>
      <c r="S246" s="3">
        <v>0.15</v>
      </c>
      <c r="T246">
        <v>24</v>
      </c>
      <c r="U246">
        <v>0.14499999999999999</v>
      </c>
      <c r="V246" s="2">
        <v>1301700</v>
      </c>
      <c r="W246" s="2">
        <v>31240000</v>
      </c>
      <c r="X246" t="str">
        <f>IF(OR(Raw_Data[[#This Row],[status_pembayaran]]="Macet",Raw_Data[[#This Row],[status_pembayaran]]="Kurang Lancar"),"Non Performing Loan","Performing")</f>
        <v>Performing</v>
      </c>
      <c r="Y246" t="s">
        <v>47</v>
      </c>
      <c r="Z246">
        <v>0</v>
      </c>
      <c r="AA246">
        <v>0</v>
      </c>
      <c r="AB246">
        <v>1</v>
      </c>
      <c r="AD246">
        <f>IF(Raw_Data[[#This Row],[rasio]]&lt;0.2,1,IF(Raw_Data[[#This Row],[rasio]]&lt;0.3,2,IF(Raw_Data[[#This Row],[rasio]]&lt;0.4,3,4)))</f>
        <v>4</v>
      </c>
      <c r="AE246">
        <f>IF(Raw_Data[[#This Row],[kategori_dp]]="High",1,IF(Raw_Data[[#This Row],[kategori_dp]]="Medium",2,3))</f>
        <v>2</v>
      </c>
      <c r="AF246">
        <f>IF(Raw_Data[[#This Row],[tenor_bulan]]&lt;=24,1,IF(Raw_Data[[#This Row],[tenor_bulan]]&lt;=36,2,IF(Raw_Data[[#This Row],[tenor_bulan]]&lt;=48,3,4)))</f>
        <v>1</v>
      </c>
      <c r="AG246">
        <f>IF(Raw_Data[[#This Row],[jumlah_kali_telat]]=0,0,IF(Raw_Data[[#This Row],[jumlah_kali_telat]]&lt;=2,2,4))</f>
        <v>0</v>
      </c>
      <c r="AH246">
        <f>Raw_Data[[#This Row],[Skor_Rasio]]+Raw_Data[[#This Row],[Skor_DP]]+Raw_Data[[#This Row],[Skor_Tenor]]+Raw_Data[[#This Row],[Skor_Telat]]</f>
        <v>7</v>
      </c>
      <c r="AI246" t="str">
        <f>IF(Raw_Data[[#This Row],[Risk_Score]]&lt;=6,"Low Risk",IF(Raw_Data[[#This Row],[Risk_Score]]&lt;=8,"Medium Risk","High Risk"))</f>
        <v>Medium Risk</v>
      </c>
      <c r="AJ246">
        <f ca="1">IFERROR(DATEDIF(Raw_Data[[#This Row],[tanggal_pengajuan]],TODAY(),"m"),"N/A")</f>
        <v>8</v>
      </c>
      <c r="AK246" t="str">
        <f ca="1">IF(ISNUMBER(Raw_Data[[#This Row],[MOB]]),IF(Raw_Data[[#This Row],[MOB]]&lt;6,"0-5 bulan",IF(Raw_Data[[#This Row],[MOB]]&lt;12,"6-11 bulan",IF(Raw_Data[[#This Row],[MOB]]&lt;24,"12-23 bulan","24+ bulan"))),"N/A")</f>
        <v>6-11 bulan</v>
      </c>
    </row>
    <row r="247" spans="1:37" ht="14.25" customHeight="1" x14ac:dyDescent="0.45">
      <c r="A247" t="s">
        <v>808</v>
      </c>
      <c r="B247" s="64">
        <v>46109</v>
      </c>
      <c r="C247" s="1" t="str">
        <f t="shared" si="4"/>
        <v>March</v>
      </c>
      <c r="D247" t="s">
        <v>809</v>
      </c>
      <c r="E247" t="s">
        <v>810</v>
      </c>
      <c r="F247">
        <v>29</v>
      </c>
      <c r="G247" t="s">
        <v>51</v>
      </c>
      <c r="H247" t="s">
        <v>108</v>
      </c>
      <c r="I247" s="2">
        <v>4744000</v>
      </c>
      <c r="J247" s="3">
        <f>Raw_Data[[#This Row],[cicilan_per_bulan]]/Raw_Data[[#This Row],[penghasilan_bulanan]]</f>
        <v>0.32318718381112987</v>
      </c>
      <c r="K247" t="s">
        <v>114</v>
      </c>
      <c r="L247" t="s">
        <v>115</v>
      </c>
      <c r="M247" t="s">
        <v>55</v>
      </c>
      <c r="N247" t="s">
        <v>121</v>
      </c>
      <c r="O247" t="s">
        <v>122</v>
      </c>
      <c r="P247" s="2">
        <v>35655000</v>
      </c>
      <c r="Q247" s="2">
        <v>7131000</v>
      </c>
      <c r="R247" t="str">
        <f>IF(Raw_Data[[#This Row],[persen_dp]]&lt;15%,"Low",IF(Raw_Data[[#This Row],[persen_dp]]&gt;25%,"High","Medium"))</f>
        <v>Medium</v>
      </c>
      <c r="S247" s="3">
        <v>0.2</v>
      </c>
      <c r="T247">
        <v>24</v>
      </c>
      <c r="U247">
        <v>0.14499999999999999</v>
      </c>
      <c r="V247" s="2">
        <v>1533200</v>
      </c>
      <c r="W247" s="2">
        <v>36796000</v>
      </c>
      <c r="X247" t="str">
        <f>IF(OR(Raw_Data[[#This Row],[status_pembayaran]]="Macet",Raw_Data[[#This Row],[status_pembayaran]]="Kurang Lancar"),"Non Performing Loan","Performing")</f>
        <v>Performing</v>
      </c>
      <c r="Y247" t="s">
        <v>47</v>
      </c>
      <c r="Z247">
        <v>0</v>
      </c>
      <c r="AA247">
        <v>0</v>
      </c>
      <c r="AB247">
        <v>1</v>
      </c>
      <c r="AD247">
        <f>IF(Raw_Data[[#This Row],[rasio]]&lt;0.2,1,IF(Raw_Data[[#This Row],[rasio]]&lt;0.3,2,IF(Raw_Data[[#This Row],[rasio]]&lt;0.4,3,4)))</f>
        <v>3</v>
      </c>
      <c r="AE247">
        <f>IF(Raw_Data[[#This Row],[kategori_dp]]="High",1,IF(Raw_Data[[#This Row],[kategori_dp]]="Medium",2,3))</f>
        <v>2</v>
      </c>
      <c r="AF247">
        <f>IF(Raw_Data[[#This Row],[tenor_bulan]]&lt;=24,1,IF(Raw_Data[[#This Row],[tenor_bulan]]&lt;=36,2,IF(Raw_Data[[#This Row],[tenor_bulan]]&lt;=48,3,4)))</f>
        <v>1</v>
      </c>
      <c r="AG247">
        <f>IF(Raw_Data[[#This Row],[jumlah_kali_telat]]=0,0,IF(Raw_Data[[#This Row],[jumlah_kali_telat]]&lt;=2,2,4))</f>
        <v>0</v>
      </c>
      <c r="AH247">
        <f>Raw_Data[[#This Row],[Skor_Rasio]]+Raw_Data[[#This Row],[Skor_DP]]+Raw_Data[[#This Row],[Skor_Tenor]]+Raw_Data[[#This Row],[Skor_Telat]]</f>
        <v>6</v>
      </c>
      <c r="AI247" t="str">
        <f>IF(Raw_Data[[#This Row],[Risk_Score]]&lt;=6,"Low Risk",IF(Raw_Data[[#This Row],[Risk_Score]]&lt;=8,"Medium Risk","High Risk"))</f>
        <v>Low Risk</v>
      </c>
      <c r="AJ247">
        <f ca="1">IFERROR(DATEDIF(Raw_Data[[#This Row],[tanggal_pengajuan]],TODAY(),"m"),"N/A")</f>
        <v>6</v>
      </c>
      <c r="AK247" t="str">
        <f ca="1">IF(ISNUMBER(Raw_Data[[#This Row],[MOB]]),IF(Raw_Data[[#This Row],[MOB]]&lt;6,"0-5 bulan",IF(Raw_Data[[#This Row],[MOB]]&lt;12,"6-11 bulan",IF(Raw_Data[[#This Row],[MOB]]&lt;24,"12-23 bulan","24+ bulan"))),"N/A")</f>
        <v>6-11 bulan</v>
      </c>
    </row>
    <row r="248" spans="1:37" ht="14.25" customHeight="1" x14ac:dyDescent="0.45">
      <c r="A248" t="s">
        <v>811</v>
      </c>
      <c r="B248" s="64">
        <v>46087</v>
      </c>
      <c r="C248" s="1" t="str">
        <f t="shared" si="4"/>
        <v>March</v>
      </c>
      <c r="D248" t="s">
        <v>812</v>
      </c>
      <c r="E248" t="s">
        <v>813</v>
      </c>
      <c r="F248">
        <v>58</v>
      </c>
      <c r="G248" t="s">
        <v>40</v>
      </c>
      <c r="H248" t="s">
        <v>41</v>
      </c>
      <c r="I248" s="2">
        <v>7354000</v>
      </c>
      <c r="J248" s="3">
        <f>Raw_Data[[#This Row],[cicilan_per_bulan]]/Raw_Data[[#This Row],[penghasilan_bulanan]]</f>
        <v>0.42440848517813434</v>
      </c>
      <c r="K248" t="s">
        <v>53</v>
      </c>
      <c r="L248" t="s">
        <v>54</v>
      </c>
      <c r="M248" t="s">
        <v>55</v>
      </c>
      <c r="N248" t="s">
        <v>221</v>
      </c>
      <c r="O248" t="s">
        <v>159</v>
      </c>
      <c r="P248" s="2">
        <v>43614000</v>
      </c>
      <c r="Q248" s="2">
        <v>10903000</v>
      </c>
      <c r="R248" t="str">
        <f>IF(Raw_Data[[#This Row],[persen_dp]]&lt;15%,"Low",IF(Raw_Data[[#This Row],[persen_dp]]&gt;25%,"High","Medium"))</f>
        <v>Medium</v>
      </c>
      <c r="S248" s="3">
        <v>0.25</v>
      </c>
      <c r="T248">
        <v>12</v>
      </c>
      <c r="U248">
        <v>0.14499999999999999</v>
      </c>
      <c r="V248" s="2">
        <v>3121100</v>
      </c>
      <c r="W248" s="2">
        <v>37454000</v>
      </c>
      <c r="X248" t="str">
        <f>IF(OR(Raw_Data[[#This Row],[status_pembayaran]]="Macet",Raw_Data[[#This Row],[status_pembayaran]]="Kurang Lancar"),"Non Performing Loan","Performing")</f>
        <v>Non Performing Loan</v>
      </c>
      <c r="Y248" t="s">
        <v>488</v>
      </c>
      <c r="Z248">
        <v>23</v>
      </c>
      <c r="AA248">
        <v>2</v>
      </c>
      <c r="AB248">
        <v>3</v>
      </c>
      <c r="AC248" t="s">
        <v>74</v>
      </c>
      <c r="AD248">
        <f>IF(Raw_Data[[#This Row],[rasio]]&lt;0.2,1,IF(Raw_Data[[#This Row],[rasio]]&lt;0.3,2,IF(Raw_Data[[#This Row],[rasio]]&lt;0.4,3,4)))</f>
        <v>4</v>
      </c>
      <c r="AE248">
        <f>IF(Raw_Data[[#This Row],[kategori_dp]]="High",1,IF(Raw_Data[[#This Row],[kategori_dp]]="Medium",2,3))</f>
        <v>2</v>
      </c>
      <c r="AF248">
        <f>IF(Raw_Data[[#This Row],[tenor_bulan]]&lt;=24,1,IF(Raw_Data[[#This Row],[tenor_bulan]]&lt;=36,2,IF(Raw_Data[[#This Row],[tenor_bulan]]&lt;=48,3,4)))</f>
        <v>1</v>
      </c>
      <c r="AG248">
        <f>IF(Raw_Data[[#This Row],[jumlah_kali_telat]]=0,0,IF(Raw_Data[[#This Row],[jumlah_kali_telat]]&lt;=2,2,4))</f>
        <v>2</v>
      </c>
      <c r="AH248">
        <f>Raw_Data[[#This Row],[Skor_Rasio]]+Raw_Data[[#This Row],[Skor_DP]]+Raw_Data[[#This Row],[Skor_Tenor]]+Raw_Data[[#This Row],[Skor_Telat]]</f>
        <v>9</v>
      </c>
      <c r="AI248" t="str">
        <f>IF(Raw_Data[[#This Row],[Risk_Score]]&lt;=6,"Low Risk",IF(Raw_Data[[#This Row],[Risk_Score]]&lt;=8,"Medium Risk","High Risk"))</f>
        <v>High Risk</v>
      </c>
      <c r="AJ248">
        <f ca="1">IFERROR(DATEDIF(Raw_Data[[#This Row],[tanggal_pengajuan]],TODAY(),"m"),"N/A")</f>
        <v>7</v>
      </c>
      <c r="AK248" t="str">
        <f ca="1">IF(ISNUMBER(Raw_Data[[#This Row],[MOB]]),IF(Raw_Data[[#This Row],[MOB]]&lt;6,"0-5 bulan",IF(Raw_Data[[#This Row],[MOB]]&lt;12,"6-11 bulan",IF(Raw_Data[[#This Row],[MOB]]&lt;24,"12-23 bulan","24+ bulan"))),"N/A")</f>
        <v>6-11 bulan</v>
      </c>
    </row>
    <row r="249" spans="1:37" ht="14.25" customHeight="1" x14ac:dyDescent="0.45">
      <c r="A249" t="s">
        <v>814</v>
      </c>
      <c r="B249" s="64">
        <v>46072</v>
      </c>
      <c r="C249" s="1" t="str">
        <f t="shared" si="4"/>
        <v>February</v>
      </c>
      <c r="D249" t="s">
        <v>688</v>
      </c>
      <c r="E249" t="s">
        <v>815</v>
      </c>
      <c r="F249">
        <v>44</v>
      </c>
      <c r="G249" t="s">
        <v>51</v>
      </c>
      <c r="H249" t="s">
        <v>152</v>
      </c>
      <c r="I249" s="2">
        <v>3094000</v>
      </c>
      <c r="J249" s="3">
        <f>Raw_Data[[#This Row],[cicilan_per_bulan]]/Raw_Data[[#This Row],[penghasilan_bulanan]]</f>
        <v>0.64046541693600512</v>
      </c>
      <c r="K249" t="s">
        <v>81</v>
      </c>
      <c r="L249" t="s">
        <v>82</v>
      </c>
      <c r="M249" t="s">
        <v>44</v>
      </c>
      <c r="N249" t="s">
        <v>129</v>
      </c>
      <c r="O249" t="s">
        <v>130</v>
      </c>
      <c r="P249" s="2">
        <v>23076000</v>
      </c>
      <c r="Q249" s="2">
        <v>2308000</v>
      </c>
      <c r="R249" t="str">
        <f>IF(Raw_Data[[#This Row],[persen_dp]]&lt;15%,"Low",IF(Raw_Data[[#This Row],[persen_dp]]&gt;25%,"High","Medium"))</f>
        <v>Low</v>
      </c>
      <c r="S249" s="3">
        <v>0.1</v>
      </c>
      <c r="T249">
        <v>12</v>
      </c>
      <c r="U249">
        <v>0.14499999999999999</v>
      </c>
      <c r="V249" s="2">
        <v>1981600</v>
      </c>
      <c r="W249" s="2">
        <v>23779000</v>
      </c>
      <c r="X249" t="str">
        <f>IF(OR(Raw_Data[[#This Row],[status_pembayaran]]="Macet",Raw_Data[[#This Row],[status_pembayaran]]="Kurang Lancar"),"Non Performing Loan","Performing")</f>
        <v>Performing</v>
      </c>
      <c r="Y249" t="s">
        <v>47</v>
      </c>
      <c r="Z249">
        <v>0</v>
      </c>
      <c r="AA249">
        <v>0</v>
      </c>
      <c r="AB249">
        <v>1</v>
      </c>
      <c r="AD249">
        <f>IF(Raw_Data[[#This Row],[rasio]]&lt;0.2,1,IF(Raw_Data[[#This Row],[rasio]]&lt;0.3,2,IF(Raw_Data[[#This Row],[rasio]]&lt;0.4,3,4)))</f>
        <v>4</v>
      </c>
      <c r="AE249">
        <f>IF(Raw_Data[[#This Row],[kategori_dp]]="High",1,IF(Raw_Data[[#This Row],[kategori_dp]]="Medium",2,3))</f>
        <v>3</v>
      </c>
      <c r="AF249">
        <f>IF(Raw_Data[[#This Row],[tenor_bulan]]&lt;=24,1,IF(Raw_Data[[#This Row],[tenor_bulan]]&lt;=36,2,IF(Raw_Data[[#This Row],[tenor_bulan]]&lt;=48,3,4)))</f>
        <v>1</v>
      </c>
      <c r="AG249">
        <f>IF(Raw_Data[[#This Row],[jumlah_kali_telat]]=0,0,IF(Raw_Data[[#This Row],[jumlah_kali_telat]]&lt;=2,2,4))</f>
        <v>0</v>
      </c>
      <c r="AH249">
        <f>Raw_Data[[#This Row],[Skor_Rasio]]+Raw_Data[[#This Row],[Skor_DP]]+Raw_Data[[#This Row],[Skor_Tenor]]+Raw_Data[[#This Row],[Skor_Telat]]</f>
        <v>8</v>
      </c>
      <c r="AI249" t="str">
        <f>IF(Raw_Data[[#This Row],[Risk_Score]]&lt;=6,"Low Risk",IF(Raw_Data[[#This Row],[Risk_Score]]&lt;=8,"Medium Risk","High Risk"))</f>
        <v>Medium Risk</v>
      </c>
      <c r="AJ249">
        <f ca="1">IFERROR(DATEDIF(Raw_Data[[#This Row],[tanggal_pengajuan]],TODAY(),"m"),"N/A")</f>
        <v>8</v>
      </c>
      <c r="AK249" t="str">
        <f ca="1">IF(ISNUMBER(Raw_Data[[#This Row],[MOB]]),IF(Raw_Data[[#This Row],[MOB]]&lt;6,"0-5 bulan",IF(Raw_Data[[#This Row],[MOB]]&lt;12,"6-11 bulan",IF(Raw_Data[[#This Row],[MOB]]&lt;24,"12-23 bulan","24+ bulan"))),"N/A")</f>
        <v>6-11 bulan</v>
      </c>
    </row>
    <row r="250" spans="1:37" ht="14.25" customHeight="1" x14ac:dyDescent="0.45">
      <c r="A250" t="s">
        <v>816</v>
      </c>
      <c r="B250" s="64">
        <v>46125</v>
      </c>
      <c r="C250" s="1" t="str">
        <f t="shared" si="4"/>
        <v>April</v>
      </c>
      <c r="D250" t="s">
        <v>817</v>
      </c>
      <c r="E250" t="s">
        <v>818</v>
      </c>
      <c r="F250">
        <v>48</v>
      </c>
      <c r="G250" t="s">
        <v>51</v>
      </c>
      <c r="H250" t="s">
        <v>152</v>
      </c>
      <c r="I250" s="2">
        <v>3271000</v>
      </c>
      <c r="J250" s="3">
        <f>Raw_Data[[#This Row],[cicilan_per_bulan]]/Raw_Data[[#This Row],[penghasilan_bulanan]]</f>
        <v>0.19605625191073067</v>
      </c>
      <c r="K250" t="s">
        <v>53</v>
      </c>
      <c r="L250" t="s">
        <v>54</v>
      </c>
      <c r="M250" t="s">
        <v>249</v>
      </c>
      <c r="N250" t="s">
        <v>250</v>
      </c>
      <c r="O250" t="s">
        <v>57</v>
      </c>
      <c r="P250" s="2">
        <v>15909000</v>
      </c>
      <c r="Q250" s="2">
        <v>3977000</v>
      </c>
      <c r="R250" t="str">
        <f>IF(Raw_Data[[#This Row],[persen_dp]]&lt;15%,"Low",IF(Raw_Data[[#This Row],[persen_dp]]&gt;25%,"High","Medium"))</f>
        <v>Medium</v>
      </c>
      <c r="S250" s="3">
        <v>0.25</v>
      </c>
      <c r="T250">
        <v>24</v>
      </c>
      <c r="U250">
        <v>0.14499999999999999</v>
      </c>
      <c r="V250" s="2">
        <v>641300</v>
      </c>
      <c r="W250" s="2">
        <v>15392000</v>
      </c>
      <c r="X250" t="str">
        <f>IF(OR(Raw_Data[[#This Row],[status_pembayaran]]="Macet",Raw_Data[[#This Row],[status_pembayaran]]="Kurang Lancar"),"Non Performing Loan","Performing")</f>
        <v>Performing</v>
      </c>
      <c r="Y250" t="s">
        <v>47</v>
      </c>
      <c r="Z250">
        <v>0</v>
      </c>
      <c r="AA250">
        <v>0</v>
      </c>
      <c r="AB250">
        <v>1</v>
      </c>
      <c r="AC250" t="s">
        <v>66</v>
      </c>
      <c r="AD250">
        <f>IF(Raw_Data[[#This Row],[rasio]]&lt;0.2,1,IF(Raw_Data[[#This Row],[rasio]]&lt;0.3,2,IF(Raw_Data[[#This Row],[rasio]]&lt;0.4,3,4)))</f>
        <v>1</v>
      </c>
      <c r="AE250">
        <f>IF(Raw_Data[[#This Row],[kategori_dp]]="High",1,IF(Raw_Data[[#This Row],[kategori_dp]]="Medium",2,3))</f>
        <v>2</v>
      </c>
      <c r="AF250">
        <f>IF(Raw_Data[[#This Row],[tenor_bulan]]&lt;=24,1,IF(Raw_Data[[#This Row],[tenor_bulan]]&lt;=36,2,IF(Raw_Data[[#This Row],[tenor_bulan]]&lt;=48,3,4)))</f>
        <v>1</v>
      </c>
      <c r="AG250">
        <f>IF(Raw_Data[[#This Row],[jumlah_kali_telat]]=0,0,IF(Raw_Data[[#This Row],[jumlah_kali_telat]]&lt;=2,2,4))</f>
        <v>0</v>
      </c>
      <c r="AH250">
        <f>Raw_Data[[#This Row],[Skor_Rasio]]+Raw_Data[[#This Row],[Skor_DP]]+Raw_Data[[#This Row],[Skor_Tenor]]+Raw_Data[[#This Row],[Skor_Telat]]</f>
        <v>4</v>
      </c>
      <c r="AI250" t="str">
        <f>IF(Raw_Data[[#This Row],[Risk_Score]]&lt;=6,"Low Risk",IF(Raw_Data[[#This Row],[Risk_Score]]&lt;=8,"Medium Risk","High Risk"))</f>
        <v>Low Risk</v>
      </c>
      <c r="AJ250">
        <f ca="1">IFERROR(DATEDIF(Raw_Data[[#This Row],[tanggal_pengajuan]],TODAY(),"m"),"N/A")</f>
        <v>6</v>
      </c>
      <c r="AK250" t="str">
        <f ca="1">IF(ISNUMBER(Raw_Data[[#This Row],[MOB]]),IF(Raw_Data[[#This Row],[MOB]]&lt;6,"0-5 bulan",IF(Raw_Data[[#This Row],[MOB]]&lt;12,"6-11 bulan",IF(Raw_Data[[#This Row],[MOB]]&lt;24,"12-23 bulan","24+ bulan"))),"N/A")</f>
        <v>6-11 bulan</v>
      </c>
    </row>
    <row r="251" spans="1:37" ht="14.25" customHeight="1" x14ac:dyDescent="0.45">
      <c r="A251" t="s">
        <v>819</v>
      </c>
      <c r="B251" s="64">
        <v>46104</v>
      </c>
      <c r="C251" s="1" t="str">
        <f t="shared" si="4"/>
        <v>March</v>
      </c>
      <c r="D251" t="s">
        <v>820</v>
      </c>
      <c r="E251" t="s">
        <v>821</v>
      </c>
      <c r="F251">
        <v>33</v>
      </c>
      <c r="G251" t="s">
        <v>51</v>
      </c>
      <c r="H251" t="s">
        <v>101</v>
      </c>
      <c r="I251" s="2">
        <v>4802000</v>
      </c>
      <c r="J251" s="3">
        <f>Raw_Data[[#This Row],[cicilan_per_bulan]]/Raw_Data[[#This Row],[penghasilan_bulanan]]</f>
        <v>0.24114952103290296</v>
      </c>
      <c r="K251" t="s">
        <v>153</v>
      </c>
      <c r="L251" t="s">
        <v>154</v>
      </c>
      <c r="M251" t="s">
        <v>249</v>
      </c>
      <c r="N251" t="s">
        <v>250</v>
      </c>
      <c r="O251" t="s">
        <v>57</v>
      </c>
      <c r="P251" s="2">
        <v>16182000</v>
      </c>
      <c r="Q251" s="2">
        <v>4046000</v>
      </c>
      <c r="R251" t="str">
        <f>IF(Raw_Data[[#This Row],[persen_dp]]&lt;15%,"Low",IF(Raw_Data[[#This Row],[persen_dp]]&gt;25%,"High","Medium"))</f>
        <v>Medium</v>
      </c>
      <c r="S251" s="3">
        <v>0.25</v>
      </c>
      <c r="T251">
        <v>12</v>
      </c>
      <c r="U251">
        <v>0.14499999999999999</v>
      </c>
      <c r="V251" s="2">
        <v>1158000</v>
      </c>
      <c r="W251" s="2">
        <v>13896000</v>
      </c>
      <c r="X251" t="str">
        <f>IF(OR(Raw_Data[[#This Row],[status_pembayaran]]="Macet",Raw_Data[[#This Row],[status_pembayaran]]="Kurang Lancar"),"Non Performing Loan","Performing")</f>
        <v>Performing</v>
      </c>
      <c r="Y251" t="s">
        <v>47</v>
      </c>
      <c r="Z251">
        <v>0</v>
      </c>
      <c r="AA251">
        <v>0</v>
      </c>
      <c r="AB251">
        <v>1</v>
      </c>
      <c r="AC251" t="s">
        <v>104</v>
      </c>
      <c r="AD251">
        <f>IF(Raw_Data[[#This Row],[rasio]]&lt;0.2,1,IF(Raw_Data[[#This Row],[rasio]]&lt;0.3,2,IF(Raw_Data[[#This Row],[rasio]]&lt;0.4,3,4)))</f>
        <v>2</v>
      </c>
      <c r="AE251">
        <f>IF(Raw_Data[[#This Row],[kategori_dp]]="High",1,IF(Raw_Data[[#This Row],[kategori_dp]]="Medium",2,3))</f>
        <v>2</v>
      </c>
      <c r="AF251">
        <f>IF(Raw_Data[[#This Row],[tenor_bulan]]&lt;=24,1,IF(Raw_Data[[#This Row],[tenor_bulan]]&lt;=36,2,IF(Raw_Data[[#This Row],[tenor_bulan]]&lt;=48,3,4)))</f>
        <v>1</v>
      </c>
      <c r="AG251">
        <f>IF(Raw_Data[[#This Row],[jumlah_kali_telat]]=0,0,IF(Raw_Data[[#This Row],[jumlah_kali_telat]]&lt;=2,2,4))</f>
        <v>0</v>
      </c>
      <c r="AH251">
        <f>Raw_Data[[#This Row],[Skor_Rasio]]+Raw_Data[[#This Row],[Skor_DP]]+Raw_Data[[#This Row],[Skor_Tenor]]+Raw_Data[[#This Row],[Skor_Telat]]</f>
        <v>5</v>
      </c>
      <c r="AI251" t="str">
        <f>IF(Raw_Data[[#This Row],[Risk_Score]]&lt;=6,"Low Risk",IF(Raw_Data[[#This Row],[Risk_Score]]&lt;=8,"Medium Risk","High Risk"))</f>
        <v>Low Risk</v>
      </c>
      <c r="AJ251">
        <f ca="1">IFERROR(DATEDIF(Raw_Data[[#This Row],[tanggal_pengajuan]],TODAY(),"m"),"N/A")</f>
        <v>7</v>
      </c>
      <c r="AK251" t="str">
        <f ca="1">IF(ISNUMBER(Raw_Data[[#This Row],[MOB]]),IF(Raw_Data[[#This Row],[MOB]]&lt;6,"0-5 bulan",IF(Raw_Data[[#This Row],[MOB]]&lt;12,"6-11 bulan",IF(Raw_Data[[#This Row],[MOB]]&lt;24,"12-23 bulan","24+ bulan"))),"N/A")</f>
        <v>6-11 bulan</v>
      </c>
    </row>
    <row r="252" spans="1:37" ht="14.25" customHeight="1" x14ac:dyDescent="0.45">
      <c r="A252" t="s">
        <v>822</v>
      </c>
      <c r="B252" s="64">
        <v>46146</v>
      </c>
      <c r="C252" s="1" t="str">
        <f t="shared" si="4"/>
        <v>May</v>
      </c>
      <c r="D252" t="s">
        <v>823</v>
      </c>
      <c r="E252" t="s">
        <v>824</v>
      </c>
      <c r="F252">
        <v>47</v>
      </c>
      <c r="G252" t="s">
        <v>40</v>
      </c>
      <c r="H252" t="s">
        <v>108</v>
      </c>
      <c r="I252" s="2">
        <v>4098000</v>
      </c>
      <c r="J252" s="3">
        <f>Raw_Data[[#This Row],[cicilan_per_bulan]]/Raw_Data[[#This Row],[penghasilan_bulanan]]</f>
        <v>0.10685700341630064</v>
      </c>
      <c r="K252" t="s">
        <v>70</v>
      </c>
      <c r="L252" t="s">
        <v>71</v>
      </c>
      <c r="M252" t="s">
        <v>44</v>
      </c>
      <c r="N252" t="s">
        <v>273</v>
      </c>
      <c r="O252" t="s">
        <v>274</v>
      </c>
      <c r="P252" s="2">
        <v>17736000</v>
      </c>
      <c r="Q252" s="2">
        <v>4434000</v>
      </c>
      <c r="R252" t="str">
        <f>IF(Raw_Data[[#This Row],[persen_dp]]&lt;15%,"Low",IF(Raw_Data[[#This Row],[persen_dp]]&gt;25%,"High","Medium"))</f>
        <v>Medium</v>
      </c>
      <c r="S252" s="3">
        <v>0.25</v>
      </c>
      <c r="T252">
        <v>48</v>
      </c>
      <c r="U252">
        <v>0.14499999999999999</v>
      </c>
      <c r="V252" s="2">
        <v>437900</v>
      </c>
      <c r="W252" s="2">
        <v>21017000</v>
      </c>
      <c r="X252" t="str">
        <f>IF(OR(Raw_Data[[#This Row],[status_pembayaran]]="Macet",Raw_Data[[#This Row],[status_pembayaran]]="Kurang Lancar"),"Non Performing Loan","Performing")</f>
        <v>Performing</v>
      </c>
      <c r="Y252" t="s">
        <v>47</v>
      </c>
      <c r="Z252">
        <v>0</v>
      </c>
      <c r="AA252">
        <v>0</v>
      </c>
      <c r="AB252">
        <v>1</v>
      </c>
      <c r="AC252" t="s">
        <v>104</v>
      </c>
      <c r="AD252">
        <f>IF(Raw_Data[[#This Row],[rasio]]&lt;0.2,1,IF(Raw_Data[[#This Row],[rasio]]&lt;0.3,2,IF(Raw_Data[[#This Row],[rasio]]&lt;0.4,3,4)))</f>
        <v>1</v>
      </c>
      <c r="AE252">
        <f>IF(Raw_Data[[#This Row],[kategori_dp]]="High",1,IF(Raw_Data[[#This Row],[kategori_dp]]="Medium",2,3))</f>
        <v>2</v>
      </c>
      <c r="AF252">
        <f>IF(Raw_Data[[#This Row],[tenor_bulan]]&lt;=24,1,IF(Raw_Data[[#This Row],[tenor_bulan]]&lt;=36,2,IF(Raw_Data[[#This Row],[tenor_bulan]]&lt;=48,3,4)))</f>
        <v>3</v>
      </c>
      <c r="AG252">
        <f>IF(Raw_Data[[#This Row],[jumlah_kali_telat]]=0,0,IF(Raw_Data[[#This Row],[jumlah_kali_telat]]&lt;=2,2,4))</f>
        <v>0</v>
      </c>
      <c r="AH252">
        <f>Raw_Data[[#This Row],[Skor_Rasio]]+Raw_Data[[#This Row],[Skor_DP]]+Raw_Data[[#This Row],[Skor_Tenor]]+Raw_Data[[#This Row],[Skor_Telat]]</f>
        <v>6</v>
      </c>
      <c r="AI252" t="str">
        <f>IF(Raw_Data[[#This Row],[Risk_Score]]&lt;=6,"Low Risk",IF(Raw_Data[[#This Row],[Risk_Score]]&lt;=8,"Medium Risk","High Risk"))</f>
        <v>Low Risk</v>
      </c>
      <c r="AJ252">
        <f ca="1">IFERROR(DATEDIF(Raw_Data[[#This Row],[tanggal_pengajuan]],TODAY(),"m"),"N/A")</f>
        <v>5</v>
      </c>
      <c r="AK252" t="str">
        <f ca="1">IF(ISNUMBER(Raw_Data[[#This Row],[MOB]]),IF(Raw_Data[[#This Row],[MOB]]&lt;6,"0-5 bulan",IF(Raw_Data[[#This Row],[MOB]]&lt;12,"6-11 bulan",IF(Raw_Data[[#This Row],[MOB]]&lt;24,"12-23 bulan","24+ bulan"))),"N/A")</f>
        <v>0-5 bulan</v>
      </c>
    </row>
    <row r="253" spans="1:37" ht="14.25" customHeight="1" x14ac:dyDescent="0.45">
      <c r="A253" t="s">
        <v>825</v>
      </c>
      <c r="B253" s="64">
        <v>46083</v>
      </c>
      <c r="C253" s="1" t="str">
        <f t="shared" si="4"/>
        <v>March</v>
      </c>
      <c r="D253" t="s">
        <v>521</v>
      </c>
      <c r="E253" t="s">
        <v>826</v>
      </c>
      <c r="F253">
        <v>51</v>
      </c>
      <c r="G253" t="s">
        <v>40</v>
      </c>
      <c r="H253" t="s">
        <v>52</v>
      </c>
      <c r="I253" s="2">
        <v>5752000</v>
      </c>
      <c r="J253" s="3">
        <f>Raw_Data[[#This Row],[cicilan_per_bulan]]/Raw_Data[[#This Row],[penghasilan_bulanan]]</f>
        <v>0.15182545201668984</v>
      </c>
      <c r="K253" t="s">
        <v>102</v>
      </c>
      <c r="L253" t="s">
        <v>103</v>
      </c>
      <c r="M253" t="s">
        <v>44</v>
      </c>
      <c r="N253" t="s">
        <v>163</v>
      </c>
      <c r="O253" t="s">
        <v>46</v>
      </c>
      <c r="P253" s="2">
        <v>29212000</v>
      </c>
      <c r="Q253" s="2">
        <v>7303000</v>
      </c>
      <c r="R253" t="str">
        <f>IF(Raw_Data[[#This Row],[persen_dp]]&lt;15%,"Low",IF(Raw_Data[[#This Row],[persen_dp]]&gt;25%,"High","Medium"))</f>
        <v>Medium</v>
      </c>
      <c r="S253" s="3">
        <v>0.25</v>
      </c>
      <c r="T253">
        <v>36</v>
      </c>
      <c r="U253">
        <v>0.14499999999999999</v>
      </c>
      <c r="V253" s="2">
        <v>873300</v>
      </c>
      <c r="W253" s="2">
        <v>31439000</v>
      </c>
      <c r="X253" t="str">
        <f>IF(OR(Raw_Data[[#This Row],[status_pembayaran]]="Macet",Raw_Data[[#This Row],[status_pembayaran]]="Kurang Lancar"),"Non Performing Loan","Performing")</f>
        <v>Performing</v>
      </c>
      <c r="Y253" t="s">
        <v>47</v>
      </c>
      <c r="Z253">
        <v>0</v>
      </c>
      <c r="AA253">
        <v>0</v>
      </c>
      <c r="AB253">
        <v>1</v>
      </c>
      <c r="AD253">
        <f>IF(Raw_Data[[#This Row],[rasio]]&lt;0.2,1,IF(Raw_Data[[#This Row],[rasio]]&lt;0.3,2,IF(Raw_Data[[#This Row],[rasio]]&lt;0.4,3,4)))</f>
        <v>1</v>
      </c>
      <c r="AE253">
        <f>IF(Raw_Data[[#This Row],[kategori_dp]]="High",1,IF(Raw_Data[[#This Row],[kategori_dp]]="Medium",2,3))</f>
        <v>2</v>
      </c>
      <c r="AF253">
        <f>IF(Raw_Data[[#This Row],[tenor_bulan]]&lt;=24,1,IF(Raw_Data[[#This Row],[tenor_bulan]]&lt;=36,2,IF(Raw_Data[[#This Row],[tenor_bulan]]&lt;=48,3,4)))</f>
        <v>2</v>
      </c>
      <c r="AG253">
        <f>IF(Raw_Data[[#This Row],[jumlah_kali_telat]]=0,0,IF(Raw_Data[[#This Row],[jumlah_kali_telat]]&lt;=2,2,4))</f>
        <v>0</v>
      </c>
      <c r="AH253">
        <f>Raw_Data[[#This Row],[Skor_Rasio]]+Raw_Data[[#This Row],[Skor_DP]]+Raw_Data[[#This Row],[Skor_Tenor]]+Raw_Data[[#This Row],[Skor_Telat]]</f>
        <v>5</v>
      </c>
      <c r="AI253" t="str">
        <f>IF(Raw_Data[[#This Row],[Risk_Score]]&lt;=6,"Low Risk",IF(Raw_Data[[#This Row],[Risk_Score]]&lt;=8,"Medium Risk","High Risk"))</f>
        <v>Low Risk</v>
      </c>
      <c r="AJ253">
        <f ca="1">IFERROR(DATEDIF(Raw_Data[[#This Row],[tanggal_pengajuan]],TODAY(),"m"),"N/A")</f>
        <v>7</v>
      </c>
      <c r="AK253" t="str">
        <f ca="1">IF(ISNUMBER(Raw_Data[[#This Row],[MOB]]),IF(Raw_Data[[#This Row],[MOB]]&lt;6,"0-5 bulan",IF(Raw_Data[[#This Row],[MOB]]&lt;12,"6-11 bulan",IF(Raw_Data[[#This Row],[MOB]]&lt;24,"12-23 bulan","24+ bulan"))),"N/A")</f>
        <v>6-11 bulan</v>
      </c>
    </row>
    <row r="254" spans="1:37" ht="14.25" customHeight="1" x14ac:dyDescent="0.45">
      <c r="A254" t="s">
        <v>827</v>
      </c>
      <c r="B254" s="64">
        <v>46107</v>
      </c>
      <c r="C254" s="1" t="str">
        <f t="shared" si="4"/>
        <v>March</v>
      </c>
      <c r="D254" t="s">
        <v>828</v>
      </c>
      <c r="E254" t="s">
        <v>829</v>
      </c>
      <c r="F254">
        <v>53</v>
      </c>
      <c r="G254" t="s">
        <v>40</v>
      </c>
      <c r="H254" t="s">
        <v>101</v>
      </c>
      <c r="I254" s="2">
        <v>3016000</v>
      </c>
      <c r="J254" s="3">
        <f>Raw_Data[[#This Row],[cicilan_per_bulan]]/Raw_Data[[#This Row],[penghasilan_bulanan]]</f>
        <v>0.82078912466843501</v>
      </c>
      <c r="K254" t="s">
        <v>205</v>
      </c>
      <c r="L254" t="s">
        <v>110</v>
      </c>
      <c r="M254" t="s">
        <v>44</v>
      </c>
      <c r="N254" t="s">
        <v>163</v>
      </c>
      <c r="O254" t="s">
        <v>46</v>
      </c>
      <c r="P254" s="2">
        <v>30524000</v>
      </c>
      <c r="Q254" s="2">
        <v>4579000</v>
      </c>
      <c r="R254" t="str">
        <f>IF(Raw_Data[[#This Row],[persen_dp]]&lt;15%,"Low",IF(Raw_Data[[#This Row],[persen_dp]]&gt;25%,"High","Medium"))</f>
        <v>Medium</v>
      </c>
      <c r="S254" s="3">
        <v>0.15</v>
      </c>
      <c r="T254">
        <v>12</v>
      </c>
      <c r="U254">
        <v>0.14499999999999999</v>
      </c>
      <c r="V254" s="2">
        <v>2475500</v>
      </c>
      <c r="W254" s="2">
        <v>29707000</v>
      </c>
      <c r="X254" t="str">
        <f>IF(OR(Raw_Data[[#This Row],[status_pembayaran]]="Macet",Raw_Data[[#This Row],[status_pembayaran]]="Kurang Lancar"),"Non Performing Loan","Performing")</f>
        <v>Performing</v>
      </c>
      <c r="Y254" t="s">
        <v>47</v>
      </c>
      <c r="Z254">
        <v>0</v>
      </c>
      <c r="AA254">
        <v>0</v>
      </c>
      <c r="AB254">
        <v>1</v>
      </c>
      <c r="AD254">
        <f>IF(Raw_Data[[#This Row],[rasio]]&lt;0.2,1,IF(Raw_Data[[#This Row],[rasio]]&lt;0.3,2,IF(Raw_Data[[#This Row],[rasio]]&lt;0.4,3,4)))</f>
        <v>4</v>
      </c>
      <c r="AE254">
        <f>IF(Raw_Data[[#This Row],[kategori_dp]]="High",1,IF(Raw_Data[[#This Row],[kategori_dp]]="Medium",2,3))</f>
        <v>2</v>
      </c>
      <c r="AF254">
        <f>IF(Raw_Data[[#This Row],[tenor_bulan]]&lt;=24,1,IF(Raw_Data[[#This Row],[tenor_bulan]]&lt;=36,2,IF(Raw_Data[[#This Row],[tenor_bulan]]&lt;=48,3,4)))</f>
        <v>1</v>
      </c>
      <c r="AG254">
        <f>IF(Raw_Data[[#This Row],[jumlah_kali_telat]]=0,0,IF(Raw_Data[[#This Row],[jumlah_kali_telat]]&lt;=2,2,4))</f>
        <v>0</v>
      </c>
      <c r="AH254">
        <f>Raw_Data[[#This Row],[Skor_Rasio]]+Raw_Data[[#This Row],[Skor_DP]]+Raw_Data[[#This Row],[Skor_Tenor]]+Raw_Data[[#This Row],[Skor_Telat]]</f>
        <v>7</v>
      </c>
      <c r="AI254" t="str">
        <f>IF(Raw_Data[[#This Row],[Risk_Score]]&lt;=6,"Low Risk",IF(Raw_Data[[#This Row],[Risk_Score]]&lt;=8,"Medium Risk","High Risk"))</f>
        <v>Medium Risk</v>
      </c>
      <c r="AJ254">
        <f ca="1">IFERROR(DATEDIF(Raw_Data[[#This Row],[tanggal_pengajuan]],TODAY(),"m"),"N/A")</f>
        <v>6</v>
      </c>
      <c r="AK254" t="str">
        <f ca="1">IF(ISNUMBER(Raw_Data[[#This Row],[MOB]]),IF(Raw_Data[[#This Row],[MOB]]&lt;6,"0-5 bulan",IF(Raw_Data[[#This Row],[MOB]]&lt;12,"6-11 bulan",IF(Raw_Data[[#This Row],[MOB]]&lt;24,"12-23 bulan","24+ bulan"))),"N/A")</f>
        <v>6-11 bulan</v>
      </c>
    </row>
    <row r="255" spans="1:37" ht="14.25" customHeight="1" x14ac:dyDescent="0.45">
      <c r="A255" t="s">
        <v>830</v>
      </c>
      <c r="B255" s="64">
        <v>46117</v>
      </c>
      <c r="C255" s="1" t="str">
        <f t="shared" si="4"/>
        <v>April</v>
      </c>
      <c r="D255" t="s">
        <v>210</v>
      </c>
      <c r="E255" t="s">
        <v>211</v>
      </c>
      <c r="F255">
        <v>56</v>
      </c>
      <c r="G255" t="s">
        <v>40</v>
      </c>
      <c r="H255" t="s">
        <v>52</v>
      </c>
      <c r="I255" s="2">
        <v>11479000</v>
      </c>
      <c r="J255" s="3">
        <f>Raw_Data[[#This Row],[cicilan_per_bulan]]/Raw_Data[[#This Row],[penghasilan_bulanan]]</f>
        <v>5.1058454569213346E-2</v>
      </c>
      <c r="K255" t="s">
        <v>188</v>
      </c>
      <c r="L255" t="s">
        <v>154</v>
      </c>
      <c r="M255" t="s">
        <v>44</v>
      </c>
      <c r="N255" t="s">
        <v>129</v>
      </c>
      <c r="O255" t="s">
        <v>130</v>
      </c>
      <c r="P255" s="2">
        <v>23982000</v>
      </c>
      <c r="Q255" s="2">
        <v>3597000</v>
      </c>
      <c r="R255" t="str">
        <f>IF(Raw_Data[[#This Row],[persen_dp]]&lt;15%,"Low",IF(Raw_Data[[#This Row],[persen_dp]]&gt;25%,"High","Medium"))</f>
        <v>Medium</v>
      </c>
      <c r="S255" s="3">
        <v>0.15</v>
      </c>
      <c r="T255">
        <v>60</v>
      </c>
      <c r="U255">
        <v>0.14499999999999999</v>
      </c>
      <c r="V255" s="2">
        <v>586100</v>
      </c>
      <c r="W255" s="2">
        <v>35163000</v>
      </c>
      <c r="X255" t="str">
        <f>IF(OR(Raw_Data[[#This Row],[status_pembayaran]]="Macet",Raw_Data[[#This Row],[status_pembayaran]]="Kurang Lancar"),"Non Performing Loan","Performing")</f>
        <v>Performing</v>
      </c>
      <c r="Y255" t="s">
        <v>47</v>
      </c>
      <c r="Z255">
        <v>0</v>
      </c>
      <c r="AA255">
        <v>0</v>
      </c>
      <c r="AB255">
        <v>1</v>
      </c>
      <c r="AC255" t="s">
        <v>66</v>
      </c>
      <c r="AD255">
        <f>IF(Raw_Data[[#This Row],[rasio]]&lt;0.2,1,IF(Raw_Data[[#This Row],[rasio]]&lt;0.3,2,IF(Raw_Data[[#This Row],[rasio]]&lt;0.4,3,4)))</f>
        <v>1</v>
      </c>
      <c r="AE255">
        <f>IF(Raw_Data[[#This Row],[kategori_dp]]="High",1,IF(Raw_Data[[#This Row],[kategori_dp]]="Medium",2,3))</f>
        <v>2</v>
      </c>
      <c r="AF255">
        <f>IF(Raw_Data[[#This Row],[tenor_bulan]]&lt;=24,1,IF(Raw_Data[[#This Row],[tenor_bulan]]&lt;=36,2,IF(Raw_Data[[#This Row],[tenor_bulan]]&lt;=48,3,4)))</f>
        <v>4</v>
      </c>
      <c r="AG255">
        <f>IF(Raw_Data[[#This Row],[jumlah_kali_telat]]=0,0,IF(Raw_Data[[#This Row],[jumlah_kali_telat]]&lt;=2,2,4))</f>
        <v>0</v>
      </c>
      <c r="AH255">
        <f>Raw_Data[[#This Row],[Skor_Rasio]]+Raw_Data[[#This Row],[Skor_DP]]+Raw_Data[[#This Row],[Skor_Tenor]]+Raw_Data[[#This Row],[Skor_Telat]]</f>
        <v>7</v>
      </c>
      <c r="AI255" t="str">
        <f>IF(Raw_Data[[#This Row],[Risk_Score]]&lt;=6,"Low Risk",IF(Raw_Data[[#This Row],[Risk_Score]]&lt;=8,"Medium Risk","High Risk"))</f>
        <v>Medium Risk</v>
      </c>
      <c r="AJ255">
        <f ca="1">IFERROR(DATEDIF(Raw_Data[[#This Row],[tanggal_pengajuan]],TODAY(),"m"),"N/A")</f>
        <v>6</v>
      </c>
      <c r="AK255" t="str">
        <f ca="1">IF(ISNUMBER(Raw_Data[[#This Row],[MOB]]),IF(Raw_Data[[#This Row],[MOB]]&lt;6,"0-5 bulan",IF(Raw_Data[[#This Row],[MOB]]&lt;12,"6-11 bulan",IF(Raw_Data[[#This Row],[MOB]]&lt;24,"12-23 bulan","24+ bulan"))),"N/A")</f>
        <v>6-11 bulan</v>
      </c>
    </row>
    <row r="256" spans="1:37" ht="14.25" customHeight="1" x14ac:dyDescent="0.45">
      <c r="A256" t="s">
        <v>831</v>
      </c>
      <c r="B256" s="64">
        <v>46083</v>
      </c>
      <c r="C256" s="1" t="str">
        <f t="shared" si="4"/>
        <v>March</v>
      </c>
      <c r="D256" t="s">
        <v>284</v>
      </c>
      <c r="E256" t="s">
        <v>832</v>
      </c>
      <c r="F256">
        <v>46</v>
      </c>
      <c r="G256" t="s">
        <v>51</v>
      </c>
      <c r="H256" t="s">
        <v>101</v>
      </c>
      <c r="I256" s="2">
        <v>4935000</v>
      </c>
      <c r="J256" s="3">
        <f>Raw_Data[[#This Row],[cicilan_per_bulan]]/Raw_Data[[#This Row],[penghasilan_bulanan]]</f>
        <v>0.1804660587639311</v>
      </c>
      <c r="K256" t="s">
        <v>153</v>
      </c>
      <c r="L256" t="s">
        <v>154</v>
      </c>
      <c r="M256" t="s">
        <v>55</v>
      </c>
      <c r="N256" t="s">
        <v>56</v>
      </c>
      <c r="O256" t="s">
        <v>57</v>
      </c>
      <c r="P256" s="2">
        <v>17556000</v>
      </c>
      <c r="Q256" s="2">
        <v>4389000</v>
      </c>
      <c r="R256" t="str">
        <f>IF(Raw_Data[[#This Row],[persen_dp]]&lt;15%,"Low",IF(Raw_Data[[#This Row],[persen_dp]]&gt;25%,"High","Medium"))</f>
        <v>Medium</v>
      </c>
      <c r="S256" s="3">
        <v>0.25</v>
      </c>
      <c r="T256">
        <v>18</v>
      </c>
      <c r="U256">
        <v>0.14499999999999999</v>
      </c>
      <c r="V256" s="2">
        <v>890600</v>
      </c>
      <c r="W256" s="2">
        <v>16031000</v>
      </c>
      <c r="X256" t="str">
        <f>IF(OR(Raw_Data[[#This Row],[status_pembayaran]]="Macet",Raw_Data[[#This Row],[status_pembayaran]]="Kurang Lancar"),"Non Performing Loan","Performing")</f>
        <v>Performing</v>
      </c>
      <c r="Y256" t="s">
        <v>47</v>
      </c>
      <c r="Z256">
        <v>0</v>
      </c>
      <c r="AA256">
        <v>0</v>
      </c>
      <c r="AB256">
        <v>1</v>
      </c>
      <c r="AD256">
        <f>IF(Raw_Data[[#This Row],[rasio]]&lt;0.2,1,IF(Raw_Data[[#This Row],[rasio]]&lt;0.3,2,IF(Raw_Data[[#This Row],[rasio]]&lt;0.4,3,4)))</f>
        <v>1</v>
      </c>
      <c r="AE256">
        <f>IF(Raw_Data[[#This Row],[kategori_dp]]="High",1,IF(Raw_Data[[#This Row],[kategori_dp]]="Medium",2,3))</f>
        <v>2</v>
      </c>
      <c r="AF256">
        <f>IF(Raw_Data[[#This Row],[tenor_bulan]]&lt;=24,1,IF(Raw_Data[[#This Row],[tenor_bulan]]&lt;=36,2,IF(Raw_Data[[#This Row],[tenor_bulan]]&lt;=48,3,4)))</f>
        <v>1</v>
      </c>
      <c r="AG256">
        <f>IF(Raw_Data[[#This Row],[jumlah_kali_telat]]=0,0,IF(Raw_Data[[#This Row],[jumlah_kali_telat]]&lt;=2,2,4))</f>
        <v>0</v>
      </c>
      <c r="AH256">
        <f>Raw_Data[[#This Row],[Skor_Rasio]]+Raw_Data[[#This Row],[Skor_DP]]+Raw_Data[[#This Row],[Skor_Tenor]]+Raw_Data[[#This Row],[Skor_Telat]]</f>
        <v>4</v>
      </c>
      <c r="AI256" t="str">
        <f>IF(Raw_Data[[#This Row],[Risk_Score]]&lt;=6,"Low Risk",IF(Raw_Data[[#This Row],[Risk_Score]]&lt;=8,"Medium Risk","High Risk"))</f>
        <v>Low Risk</v>
      </c>
      <c r="AJ256">
        <f ca="1">IFERROR(DATEDIF(Raw_Data[[#This Row],[tanggal_pengajuan]],TODAY(),"m"),"N/A")</f>
        <v>7</v>
      </c>
      <c r="AK256" t="str">
        <f ca="1">IF(ISNUMBER(Raw_Data[[#This Row],[MOB]]),IF(Raw_Data[[#This Row],[MOB]]&lt;6,"0-5 bulan",IF(Raw_Data[[#This Row],[MOB]]&lt;12,"6-11 bulan",IF(Raw_Data[[#This Row],[MOB]]&lt;24,"12-23 bulan","24+ bulan"))),"N/A")</f>
        <v>6-11 bulan</v>
      </c>
    </row>
    <row r="257" spans="1:37" ht="14.25" customHeight="1" x14ac:dyDescent="0.45">
      <c r="A257" t="s">
        <v>833</v>
      </c>
      <c r="B257" s="64">
        <v>46135</v>
      </c>
      <c r="C257" s="1" t="str">
        <f t="shared" si="4"/>
        <v>April</v>
      </c>
      <c r="D257" t="s">
        <v>406</v>
      </c>
      <c r="E257" t="s">
        <v>834</v>
      </c>
      <c r="F257">
        <v>27</v>
      </c>
      <c r="G257" t="s">
        <v>51</v>
      </c>
      <c r="H257" t="s">
        <v>176</v>
      </c>
      <c r="I257" s="2">
        <v>4174000</v>
      </c>
      <c r="J257" s="3">
        <f>Raw_Data[[#This Row],[cicilan_per_bulan]]/Raw_Data[[#This Row],[penghasilan_bulanan]]</f>
        <v>0.32285577383804503</v>
      </c>
      <c r="K257" t="s">
        <v>205</v>
      </c>
      <c r="L257" t="s">
        <v>110</v>
      </c>
      <c r="M257" t="s">
        <v>55</v>
      </c>
      <c r="N257" t="s">
        <v>231</v>
      </c>
      <c r="O257" t="s">
        <v>232</v>
      </c>
      <c r="P257" s="2">
        <v>37563000</v>
      </c>
      <c r="Q257" s="2">
        <v>3756000</v>
      </c>
      <c r="R257" t="str">
        <f>IF(Raw_Data[[#This Row],[persen_dp]]&lt;15%,"Low",IF(Raw_Data[[#This Row],[persen_dp]]&gt;25%,"High","Medium"))</f>
        <v>Low</v>
      </c>
      <c r="S257" s="3">
        <v>0.1</v>
      </c>
      <c r="T257">
        <v>36</v>
      </c>
      <c r="U257">
        <v>0.14499999999999999</v>
      </c>
      <c r="V257" s="2">
        <v>1347600</v>
      </c>
      <c r="W257" s="2">
        <v>48513000</v>
      </c>
      <c r="X257" t="str">
        <f>IF(OR(Raw_Data[[#This Row],[status_pembayaran]]="Macet",Raw_Data[[#This Row],[status_pembayaran]]="Kurang Lancar"),"Non Performing Loan","Performing")</f>
        <v>Performing</v>
      </c>
      <c r="Y257" t="s">
        <v>47</v>
      </c>
      <c r="Z257">
        <v>0</v>
      </c>
      <c r="AA257">
        <v>0</v>
      </c>
      <c r="AB257">
        <v>1</v>
      </c>
      <c r="AC257" t="s">
        <v>58</v>
      </c>
      <c r="AD257">
        <f>IF(Raw_Data[[#This Row],[rasio]]&lt;0.2,1,IF(Raw_Data[[#This Row],[rasio]]&lt;0.3,2,IF(Raw_Data[[#This Row],[rasio]]&lt;0.4,3,4)))</f>
        <v>3</v>
      </c>
      <c r="AE257">
        <f>IF(Raw_Data[[#This Row],[kategori_dp]]="High",1,IF(Raw_Data[[#This Row],[kategori_dp]]="Medium",2,3))</f>
        <v>3</v>
      </c>
      <c r="AF257">
        <f>IF(Raw_Data[[#This Row],[tenor_bulan]]&lt;=24,1,IF(Raw_Data[[#This Row],[tenor_bulan]]&lt;=36,2,IF(Raw_Data[[#This Row],[tenor_bulan]]&lt;=48,3,4)))</f>
        <v>2</v>
      </c>
      <c r="AG257">
        <f>IF(Raw_Data[[#This Row],[jumlah_kali_telat]]=0,0,IF(Raw_Data[[#This Row],[jumlah_kali_telat]]&lt;=2,2,4))</f>
        <v>0</v>
      </c>
      <c r="AH257">
        <f>Raw_Data[[#This Row],[Skor_Rasio]]+Raw_Data[[#This Row],[Skor_DP]]+Raw_Data[[#This Row],[Skor_Tenor]]+Raw_Data[[#This Row],[Skor_Telat]]</f>
        <v>8</v>
      </c>
      <c r="AI257" t="str">
        <f>IF(Raw_Data[[#This Row],[Risk_Score]]&lt;=6,"Low Risk",IF(Raw_Data[[#This Row],[Risk_Score]]&lt;=8,"Medium Risk","High Risk"))</f>
        <v>Medium Risk</v>
      </c>
      <c r="AJ257">
        <f ca="1">IFERROR(DATEDIF(Raw_Data[[#This Row],[tanggal_pengajuan]],TODAY(),"m"),"N/A")</f>
        <v>6</v>
      </c>
      <c r="AK257" t="str">
        <f ca="1">IF(ISNUMBER(Raw_Data[[#This Row],[MOB]]),IF(Raw_Data[[#This Row],[MOB]]&lt;6,"0-5 bulan",IF(Raw_Data[[#This Row],[MOB]]&lt;12,"6-11 bulan",IF(Raw_Data[[#This Row],[MOB]]&lt;24,"12-23 bulan","24+ bulan"))),"N/A")</f>
        <v>6-11 bulan</v>
      </c>
    </row>
    <row r="258" spans="1:37" ht="14.25" customHeight="1" x14ac:dyDescent="0.45">
      <c r="A258" t="s">
        <v>835</v>
      </c>
      <c r="B258" s="64">
        <v>46081</v>
      </c>
      <c r="C258" s="1" t="str">
        <f t="shared" si="4"/>
        <v>February</v>
      </c>
      <c r="D258" t="s">
        <v>836</v>
      </c>
      <c r="E258" t="s">
        <v>837</v>
      </c>
      <c r="F258">
        <v>30</v>
      </c>
      <c r="G258" t="s">
        <v>51</v>
      </c>
      <c r="H258" t="s">
        <v>62</v>
      </c>
      <c r="I258" s="2">
        <v>2449000</v>
      </c>
      <c r="J258" s="3">
        <f>Raw_Data[[#This Row],[cicilan_per_bulan]]/Raw_Data[[#This Row],[penghasilan_bulanan]]</f>
        <v>0.22421396488362597</v>
      </c>
      <c r="K258" t="s">
        <v>127</v>
      </c>
      <c r="L258" t="s">
        <v>128</v>
      </c>
      <c r="M258" t="s">
        <v>44</v>
      </c>
      <c r="N258" t="s">
        <v>129</v>
      </c>
      <c r="O258" t="s">
        <v>130</v>
      </c>
      <c r="P258" s="2">
        <v>22960000</v>
      </c>
      <c r="Q258" s="2">
        <v>9184000</v>
      </c>
      <c r="R258" t="str">
        <f>IF(Raw_Data[[#This Row],[persen_dp]]&lt;15%,"Low",IF(Raw_Data[[#This Row],[persen_dp]]&gt;25%,"High","Medium"))</f>
        <v>High</v>
      </c>
      <c r="S258" s="3">
        <v>0.4</v>
      </c>
      <c r="T258">
        <v>36</v>
      </c>
      <c r="U258">
        <v>0.14499999999999999</v>
      </c>
      <c r="V258" s="2">
        <v>549100</v>
      </c>
      <c r="W258" s="2">
        <v>19768000</v>
      </c>
      <c r="X258" t="str">
        <f>IF(OR(Raw_Data[[#This Row],[status_pembayaran]]="Macet",Raw_Data[[#This Row],[status_pembayaran]]="Kurang Lancar"),"Non Performing Loan","Performing")</f>
        <v>Performing</v>
      </c>
      <c r="Y258" t="s">
        <v>47</v>
      </c>
      <c r="Z258">
        <v>0</v>
      </c>
      <c r="AA258">
        <v>0</v>
      </c>
      <c r="AB258">
        <v>1</v>
      </c>
      <c r="AC258" t="s">
        <v>66</v>
      </c>
      <c r="AD258">
        <f>IF(Raw_Data[[#This Row],[rasio]]&lt;0.2,1,IF(Raw_Data[[#This Row],[rasio]]&lt;0.3,2,IF(Raw_Data[[#This Row],[rasio]]&lt;0.4,3,4)))</f>
        <v>2</v>
      </c>
      <c r="AE258">
        <f>IF(Raw_Data[[#This Row],[kategori_dp]]="High",1,IF(Raw_Data[[#This Row],[kategori_dp]]="Medium",2,3))</f>
        <v>1</v>
      </c>
      <c r="AF258">
        <f>IF(Raw_Data[[#This Row],[tenor_bulan]]&lt;=24,1,IF(Raw_Data[[#This Row],[tenor_bulan]]&lt;=36,2,IF(Raw_Data[[#This Row],[tenor_bulan]]&lt;=48,3,4)))</f>
        <v>2</v>
      </c>
      <c r="AG258">
        <f>IF(Raw_Data[[#This Row],[jumlah_kali_telat]]=0,0,IF(Raw_Data[[#This Row],[jumlah_kali_telat]]&lt;=2,2,4))</f>
        <v>0</v>
      </c>
      <c r="AH258">
        <f>Raw_Data[[#This Row],[Skor_Rasio]]+Raw_Data[[#This Row],[Skor_DP]]+Raw_Data[[#This Row],[Skor_Tenor]]+Raw_Data[[#This Row],[Skor_Telat]]</f>
        <v>5</v>
      </c>
      <c r="AI258" t="str">
        <f>IF(Raw_Data[[#This Row],[Risk_Score]]&lt;=6,"Low Risk",IF(Raw_Data[[#This Row],[Risk_Score]]&lt;=8,"Medium Risk","High Risk"))</f>
        <v>Low Risk</v>
      </c>
      <c r="AJ258">
        <f ca="1">IFERROR(DATEDIF(Raw_Data[[#This Row],[tanggal_pengajuan]],TODAY(),"m"),"N/A")</f>
        <v>7</v>
      </c>
      <c r="AK258" t="str">
        <f ca="1">IF(ISNUMBER(Raw_Data[[#This Row],[MOB]]),IF(Raw_Data[[#This Row],[MOB]]&lt;6,"0-5 bulan",IF(Raw_Data[[#This Row],[MOB]]&lt;12,"6-11 bulan",IF(Raw_Data[[#This Row],[MOB]]&lt;24,"12-23 bulan","24+ bulan"))),"N/A")</f>
        <v>6-11 bulan</v>
      </c>
    </row>
    <row r="259" spans="1:37" ht="14.25" customHeight="1" x14ac:dyDescent="0.45">
      <c r="A259" t="s">
        <v>838</v>
      </c>
      <c r="B259" s="64">
        <v>46111</v>
      </c>
      <c r="C259" s="1" t="str">
        <f t="shared" si="4"/>
        <v>March</v>
      </c>
      <c r="D259" t="s">
        <v>839</v>
      </c>
      <c r="E259" t="s">
        <v>840</v>
      </c>
      <c r="F259">
        <v>56</v>
      </c>
      <c r="G259" t="s">
        <v>51</v>
      </c>
      <c r="H259" t="s">
        <v>41</v>
      </c>
      <c r="I259" s="2">
        <v>6394000</v>
      </c>
      <c r="J259" s="3">
        <f>Raw_Data[[#This Row],[cicilan_per_bulan]]/Raw_Data[[#This Row],[penghasilan_bulanan]]</f>
        <v>0.10121989365029715</v>
      </c>
      <c r="K259" t="s">
        <v>268</v>
      </c>
      <c r="L259" t="s">
        <v>110</v>
      </c>
      <c r="M259" t="s">
        <v>55</v>
      </c>
      <c r="N259" t="s">
        <v>141</v>
      </c>
      <c r="O259" t="s">
        <v>46</v>
      </c>
      <c r="P259" s="2">
        <v>23195000</v>
      </c>
      <c r="Q259" s="2">
        <v>6958000</v>
      </c>
      <c r="R259" t="str">
        <f>IF(Raw_Data[[#This Row],[persen_dp]]&lt;15%,"Low",IF(Raw_Data[[#This Row],[persen_dp]]&gt;25%,"High","Medium"))</f>
        <v>High</v>
      </c>
      <c r="S259" s="3">
        <v>0.3</v>
      </c>
      <c r="T259">
        <v>36</v>
      </c>
      <c r="U259">
        <v>0.14499999999999999</v>
      </c>
      <c r="V259" s="2">
        <v>647200</v>
      </c>
      <c r="W259" s="2">
        <v>23300000</v>
      </c>
      <c r="X259" t="str">
        <f>IF(OR(Raw_Data[[#This Row],[status_pembayaran]]="Macet",Raw_Data[[#This Row],[status_pembayaran]]="Kurang Lancar"),"Non Performing Loan","Performing")</f>
        <v>Performing</v>
      </c>
      <c r="Y259" t="s">
        <v>47</v>
      </c>
      <c r="Z259">
        <v>0</v>
      </c>
      <c r="AA259">
        <v>0</v>
      </c>
      <c r="AB259">
        <v>1</v>
      </c>
      <c r="AD259">
        <f>IF(Raw_Data[[#This Row],[rasio]]&lt;0.2,1,IF(Raw_Data[[#This Row],[rasio]]&lt;0.3,2,IF(Raw_Data[[#This Row],[rasio]]&lt;0.4,3,4)))</f>
        <v>1</v>
      </c>
      <c r="AE259">
        <f>IF(Raw_Data[[#This Row],[kategori_dp]]="High",1,IF(Raw_Data[[#This Row],[kategori_dp]]="Medium",2,3))</f>
        <v>1</v>
      </c>
      <c r="AF259">
        <f>IF(Raw_Data[[#This Row],[tenor_bulan]]&lt;=24,1,IF(Raw_Data[[#This Row],[tenor_bulan]]&lt;=36,2,IF(Raw_Data[[#This Row],[tenor_bulan]]&lt;=48,3,4)))</f>
        <v>2</v>
      </c>
      <c r="AG259">
        <f>IF(Raw_Data[[#This Row],[jumlah_kali_telat]]=0,0,IF(Raw_Data[[#This Row],[jumlah_kali_telat]]&lt;=2,2,4))</f>
        <v>0</v>
      </c>
      <c r="AH259">
        <f>Raw_Data[[#This Row],[Skor_Rasio]]+Raw_Data[[#This Row],[Skor_DP]]+Raw_Data[[#This Row],[Skor_Tenor]]+Raw_Data[[#This Row],[Skor_Telat]]</f>
        <v>4</v>
      </c>
      <c r="AI259" t="str">
        <f>IF(Raw_Data[[#This Row],[Risk_Score]]&lt;=6,"Low Risk",IF(Raw_Data[[#This Row],[Risk_Score]]&lt;=8,"Medium Risk","High Risk"))</f>
        <v>Low Risk</v>
      </c>
      <c r="AJ259">
        <f ca="1">IFERROR(DATEDIF(Raw_Data[[#This Row],[tanggal_pengajuan]],TODAY(),"m"),"N/A")</f>
        <v>6</v>
      </c>
      <c r="AK259" t="str">
        <f ca="1">IF(ISNUMBER(Raw_Data[[#This Row],[MOB]]),IF(Raw_Data[[#This Row],[MOB]]&lt;6,"0-5 bulan",IF(Raw_Data[[#This Row],[MOB]]&lt;12,"6-11 bulan",IF(Raw_Data[[#This Row],[MOB]]&lt;24,"12-23 bulan","24+ bulan"))),"N/A")</f>
        <v>6-11 bulan</v>
      </c>
    </row>
    <row r="260" spans="1:37" ht="14.25" customHeight="1" x14ac:dyDescent="0.45">
      <c r="A260" t="s">
        <v>841</v>
      </c>
      <c r="B260" s="64">
        <v>46091</v>
      </c>
      <c r="C260" s="1" t="str">
        <f t="shared" si="4"/>
        <v>March</v>
      </c>
      <c r="D260" t="s">
        <v>842</v>
      </c>
      <c r="E260" t="s">
        <v>843</v>
      </c>
      <c r="F260">
        <v>36</v>
      </c>
      <c r="G260" t="s">
        <v>40</v>
      </c>
      <c r="H260" t="s">
        <v>126</v>
      </c>
      <c r="I260" s="2">
        <v>2842000</v>
      </c>
      <c r="J260" s="3">
        <f>Raw_Data[[#This Row],[cicilan_per_bulan]]/Raw_Data[[#This Row],[penghasilan_bulanan]]</f>
        <v>0.29099225897255454</v>
      </c>
      <c r="K260" t="s">
        <v>177</v>
      </c>
      <c r="L260" t="s">
        <v>154</v>
      </c>
      <c r="M260" t="s">
        <v>44</v>
      </c>
      <c r="N260" t="s">
        <v>228</v>
      </c>
      <c r="O260" t="s">
        <v>57</v>
      </c>
      <c r="P260" s="2">
        <v>19231000</v>
      </c>
      <c r="Q260" s="2">
        <v>3846000</v>
      </c>
      <c r="R260" t="str">
        <f>IF(Raw_Data[[#This Row],[persen_dp]]&lt;15%,"Low",IF(Raw_Data[[#This Row],[persen_dp]]&gt;25%,"High","Medium"))</f>
        <v>Medium</v>
      </c>
      <c r="S260" s="3">
        <v>0.2</v>
      </c>
      <c r="T260">
        <v>24</v>
      </c>
      <c r="U260">
        <v>0.14499999999999999</v>
      </c>
      <c r="V260" s="2">
        <v>827000</v>
      </c>
      <c r="W260" s="2">
        <v>19847000</v>
      </c>
      <c r="X260" t="str">
        <f>IF(OR(Raw_Data[[#This Row],[status_pembayaran]]="Macet",Raw_Data[[#This Row],[status_pembayaran]]="Kurang Lancar"),"Non Performing Loan","Performing")</f>
        <v>Performing</v>
      </c>
      <c r="Y260" t="s">
        <v>47</v>
      </c>
      <c r="Z260">
        <v>0</v>
      </c>
      <c r="AA260">
        <v>0</v>
      </c>
      <c r="AB260">
        <v>1</v>
      </c>
      <c r="AC260" t="s">
        <v>104</v>
      </c>
      <c r="AD260">
        <f>IF(Raw_Data[[#This Row],[rasio]]&lt;0.2,1,IF(Raw_Data[[#This Row],[rasio]]&lt;0.3,2,IF(Raw_Data[[#This Row],[rasio]]&lt;0.4,3,4)))</f>
        <v>2</v>
      </c>
      <c r="AE260">
        <f>IF(Raw_Data[[#This Row],[kategori_dp]]="High",1,IF(Raw_Data[[#This Row],[kategori_dp]]="Medium",2,3))</f>
        <v>2</v>
      </c>
      <c r="AF260">
        <f>IF(Raw_Data[[#This Row],[tenor_bulan]]&lt;=24,1,IF(Raw_Data[[#This Row],[tenor_bulan]]&lt;=36,2,IF(Raw_Data[[#This Row],[tenor_bulan]]&lt;=48,3,4)))</f>
        <v>1</v>
      </c>
      <c r="AG260">
        <f>IF(Raw_Data[[#This Row],[jumlah_kali_telat]]=0,0,IF(Raw_Data[[#This Row],[jumlah_kali_telat]]&lt;=2,2,4))</f>
        <v>0</v>
      </c>
      <c r="AH260">
        <f>Raw_Data[[#This Row],[Skor_Rasio]]+Raw_Data[[#This Row],[Skor_DP]]+Raw_Data[[#This Row],[Skor_Tenor]]+Raw_Data[[#This Row],[Skor_Telat]]</f>
        <v>5</v>
      </c>
      <c r="AI260" t="str">
        <f>IF(Raw_Data[[#This Row],[Risk_Score]]&lt;=6,"Low Risk",IF(Raw_Data[[#This Row],[Risk_Score]]&lt;=8,"Medium Risk","High Risk"))</f>
        <v>Low Risk</v>
      </c>
      <c r="AJ260">
        <f ca="1">IFERROR(DATEDIF(Raw_Data[[#This Row],[tanggal_pengajuan]],TODAY(),"m"),"N/A")</f>
        <v>7</v>
      </c>
      <c r="AK260" t="str">
        <f ca="1">IF(ISNUMBER(Raw_Data[[#This Row],[MOB]]),IF(Raw_Data[[#This Row],[MOB]]&lt;6,"0-5 bulan",IF(Raw_Data[[#This Row],[MOB]]&lt;12,"6-11 bulan",IF(Raw_Data[[#This Row],[MOB]]&lt;24,"12-23 bulan","24+ bulan"))),"N/A")</f>
        <v>6-11 bulan</v>
      </c>
    </row>
    <row r="261" spans="1:37" ht="14.25" customHeight="1" x14ac:dyDescent="0.45">
      <c r="A261" t="s">
        <v>844</v>
      </c>
      <c r="B261" s="64">
        <v>46060</v>
      </c>
      <c r="C261" s="1" t="str">
        <f t="shared" si="4"/>
        <v>February</v>
      </c>
      <c r="D261" t="s">
        <v>845</v>
      </c>
      <c r="E261" t="s">
        <v>846</v>
      </c>
      <c r="F261">
        <v>45</v>
      </c>
      <c r="G261" t="s">
        <v>40</v>
      </c>
      <c r="H261" t="s">
        <v>108</v>
      </c>
      <c r="I261" s="2">
        <v>6984000</v>
      </c>
      <c r="J261" s="3">
        <f>Raw_Data[[#This Row],[cicilan_per_bulan]]/Raw_Data[[#This Row],[penghasilan_bulanan]]</f>
        <v>0.38426403207331045</v>
      </c>
      <c r="K261" t="s">
        <v>119</v>
      </c>
      <c r="L261" t="s">
        <v>120</v>
      </c>
      <c r="M261" t="s">
        <v>44</v>
      </c>
      <c r="N261" t="s">
        <v>171</v>
      </c>
      <c r="O261" t="s">
        <v>172</v>
      </c>
      <c r="P261" s="2">
        <v>44086000</v>
      </c>
      <c r="Q261" s="2">
        <v>4409000</v>
      </c>
      <c r="R261" t="str">
        <f>IF(Raw_Data[[#This Row],[persen_dp]]&lt;15%,"Low",IF(Raw_Data[[#This Row],[persen_dp]]&gt;25%,"High","Medium"))</f>
        <v>Low</v>
      </c>
      <c r="S261" s="3">
        <v>0.1</v>
      </c>
      <c r="T261">
        <v>18</v>
      </c>
      <c r="U261">
        <v>0.14499999999999999</v>
      </c>
      <c r="V261" s="2">
        <v>2683700</v>
      </c>
      <c r="W261" s="2">
        <v>48306000</v>
      </c>
      <c r="X261" t="str">
        <f>IF(OR(Raw_Data[[#This Row],[status_pembayaran]]="Macet",Raw_Data[[#This Row],[status_pembayaran]]="Kurang Lancar"),"Non Performing Loan","Performing")</f>
        <v>Performing</v>
      </c>
      <c r="Y261" t="s">
        <v>269</v>
      </c>
      <c r="Z261">
        <v>32</v>
      </c>
      <c r="AA261">
        <v>3</v>
      </c>
      <c r="AB261">
        <v>2</v>
      </c>
      <c r="AC261" t="s">
        <v>104</v>
      </c>
      <c r="AD261">
        <f>IF(Raw_Data[[#This Row],[rasio]]&lt;0.2,1,IF(Raw_Data[[#This Row],[rasio]]&lt;0.3,2,IF(Raw_Data[[#This Row],[rasio]]&lt;0.4,3,4)))</f>
        <v>3</v>
      </c>
      <c r="AE261">
        <f>IF(Raw_Data[[#This Row],[kategori_dp]]="High",1,IF(Raw_Data[[#This Row],[kategori_dp]]="Medium",2,3))</f>
        <v>3</v>
      </c>
      <c r="AF261">
        <f>IF(Raw_Data[[#This Row],[tenor_bulan]]&lt;=24,1,IF(Raw_Data[[#This Row],[tenor_bulan]]&lt;=36,2,IF(Raw_Data[[#This Row],[tenor_bulan]]&lt;=48,3,4)))</f>
        <v>1</v>
      </c>
      <c r="AG261">
        <f>IF(Raw_Data[[#This Row],[jumlah_kali_telat]]=0,0,IF(Raw_Data[[#This Row],[jumlah_kali_telat]]&lt;=2,2,4))</f>
        <v>4</v>
      </c>
      <c r="AH261">
        <f>Raw_Data[[#This Row],[Skor_Rasio]]+Raw_Data[[#This Row],[Skor_DP]]+Raw_Data[[#This Row],[Skor_Tenor]]+Raw_Data[[#This Row],[Skor_Telat]]</f>
        <v>11</v>
      </c>
      <c r="AI261" t="str">
        <f>IF(Raw_Data[[#This Row],[Risk_Score]]&lt;=6,"Low Risk",IF(Raw_Data[[#This Row],[Risk_Score]]&lt;=8,"Medium Risk","High Risk"))</f>
        <v>High Risk</v>
      </c>
      <c r="AJ261">
        <f ca="1">IFERROR(DATEDIF(Raw_Data[[#This Row],[tanggal_pengajuan]],TODAY(),"m"),"N/A")</f>
        <v>8</v>
      </c>
      <c r="AK261" t="str">
        <f ca="1">IF(ISNUMBER(Raw_Data[[#This Row],[MOB]]),IF(Raw_Data[[#This Row],[MOB]]&lt;6,"0-5 bulan",IF(Raw_Data[[#This Row],[MOB]]&lt;12,"6-11 bulan",IF(Raw_Data[[#This Row],[MOB]]&lt;24,"12-23 bulan","24+ bulan"))),"N/A")</f>
        <v>6-11 bulan</v>
      </c>
    </row>
    <row r="262" spans="1:37" ht="14.25" customHeight="1" x14ac:dyDescent="0.45">
      <c r="A262" t="s">
        <v>847</v>
      </c>
      <c r="B262" s="64">
        <v>46145</v>
      </c>
      <c r="C262" s="1" t="str">
        <f t="shared" si="4"/>
        <v>May</v>
      </c>
      <c r="D262" t="s">
        <v>537</v>
      </c>
      <c r="E262" t="s">
        <v>848</v>
      </c>
      <c r="F262">
        <v>22</v>
      </c>
      <c r="G262" t="s">
        <v>51</v>
      </c>
      <c r="H262" t="s">
        <v>41</v>
      </c>
      <c r="I262" s="2">
        <v>7257000</v>
      </c>
      <c r="J262" s="3">
        <f>Raw_Data[[#This Row],[cicilan_per_bulan]]/Raw_Data[[#This Row],[penghasilan_bulanan]]</f>
        <v>0.14519774011299436</v>
      </c>
      <c r="K262" t="s">
        <v>205</v>
      </c>
      <c r="L262" t="s">
        <v>110</v>
      </c>
      <c r="M262" t="s">
        <v>249</v>
      </c>
      <c r="N262" t="s">
        <v>250</v>
      </c>
      <c r="O262" t="s">
        <v>57</v>
      </c>
      <c r="P262" s="2">
        <v>15776000</v>
      </c>
      <c r="Q262" s="2">
        <v>4733000</v>
      </c>
      <c r="R262" t="str">
        <f>IF(Raw_Data[[#This Row],[persen_dp]]&lt;15%,"Low",IF(Raw_Data[[#This Row],[persen_dp]]&gt;25%,"High","Medium"))</f>
        <v>High</v>
      </c>
      <c r="S262" s="3">
        <v>0.3</v>
      </c>
      <c r="T262">
        <v>12</v>
      </c>
      <c r="U262">
        <v>0.14499999999999999</v>
      </c>
      <c r="V262" s="2">
        <v>1053700</v>
      </c>
      <c r="W262" s="2">
        <v>12644000</v>
      </c>
      <c r="X262" t="str">
        <f>IF(OR(Raw_Data[[#This Row],[status_pembayaran]]="Macet",Raw_Data[[#This Row],[status_pembayaran]]="Kurang Lancar"),"Non Performing Loan","Performing")</f>
        <v>Performing</v>
      </c>
      <c r="Y262" t="s">
        <v>47</v>
      </c>
      <c r="Z262">
        <v>0</v>
      </c>
      <c r="AA262">
        <v>0</v>
      </c>
      <c r="AB262">
        <v>1</v>
      </c>
      <c r="AD262">
        <f>IF(Raw_Data[[#This Row],[rasio]]&lt;0.2,1,IF(Raw_Data[[#This Row],[rasio]]&lt;0.3,2,IF(Raw_Data[[#This Row],[rasio]]&lt;0.4,3,4)))</f>
        <v>1</v>
      </c>
      <c r="AE262">
        <f>IF(Raw_Data[[#This Row],[kategori_dp]]="High",1,IF(Raw_Data[[#This Row],[kategori_dp]]="Medium",2,3))</f>
        <v>1</v>
      </c>
      <c r="AF262">
        <f>IF(Raw_Data[[#This Row],[tenor_bulan]]&lt;=24,1,IF(Raw_Data[[#This Row],[tenor_bulan]]&lt;=36,2,IF(Raw_Data[[#This Row],[tenor_bulan]]&lt;=48,3,4)))</f>
        <v>1</v>
      </c>
      <c r="AG262">
        <f>IF(Raw_Data[[#This Row],[jumlah_kali_telat]]=0,0,IF(Raw_Data[[#This Row],[jumlah_kali_telat]]&lt;=2,2,4))</f>
        <v>0</v>
      </c>
      <c r="AH262">
        <f>Raw_Data[[#This Row],[Skor_Rasio]]+Raw_Data[[#This Row],[Skor_DP]]+Raw_Data[[#This Row],[Skor_Tenor]]+Raw_Data[[#This Row],[Skor_Telat]]</f>
        <v>3</v>
      </c>
      <c r="AI262" t="str">
        <f>IF(Raw_Data[[#This Row],[Risk_Score]]&lt;=6,"Low Risk",IF(Raw_Data[[#This Row],[Risk_Score]]&lt;=8,"Medium Risk","High Risk"))</f>
        <v>Low Risk</v>
      </c>
      <c r="AJ262">
        <f ca="1">IFERROR(DATEDIF(Raw_Data[[#This Row],[tanggal_pengajuan]],TODAY(),"m"),"N/A")</f>
        <v>5</v>
      </c>
      <c r="AK262" t="str">
        <f ca="1">IF(ISNUMBER(Raw_Data[[#This Row],[MOB]]),IF(Raw_Data[[#This Row],[MOB]]&lt;6,"0-5 bulan",IF(Raw_Data[[#This Row],[MOB]]&lt;12,"6-11 bulan",IF(Raw_Data[[#This Row],[MOB]]&lt;24,"12-23 bulan","24+ bulan"))),"N/A")</f>
        <v>0-5 bulan</v>
      </c>
    </row>
    <row r="263" spans="1:37" ht="14.25" customHeight="1" x14ac:dyDescent="0.45">
      <c r="A263" t="s">
        <v>849</v>
      </c>
      <c r="B263" s="64">
        <v>46134</v>
      </c>
      <c r="C263" s="1" t="str">
        <f t="shared" si="4"/>
        <v>April</v>
      </c>
      <c r="D263" t="s">
        <v>566</v>
      </c>
      <c r="E263" t="s">
        <v>850</v>
      </c>
      <c r="F263">
        <v>50</v>
      </c>
      <c r="G263" t="s">
        <v>51</v>
      </c>
      <c r="H263" t="s">
        <v>108</v>
      </c>
      <c r="I263" s="2">
        <v>5825000</v>
      </c>
      <c r="J263" s="3">
        <f>Raw_Data[[#This Row],[cicilan_per_bulan]]/Raw_Data[[#This Row],[penghasilan_bulanan]]</f>
        <v>0.11804291845493563</v>
      </c>
      <c r="K263" t="s">
        <v>81</v>
      </c>
      <c r="L263" t="s">
        <v>82</v>
      </c>
      <c r="M263" t="s">
        <v>44</v>
      </c>
      <c r="N263" t="s">
        <v>158</v>
      </c>
      <c r="O263" t="s">
        <v>159</v>
      </c>
      <c r="P263" s="2">
        <v>31891000</v>
      </c>
      <c r="Q263" s="2">
        <v>7973000</v>
      </c>
      <c r="R263" t="str">
        <f>IF(Raw_Data[[#This Row],[persen_dp]]&lt;15%,"Low",IF(Raw_Data[[#This Row],[persen_dp]]&gt;25%,"High","Medium"))</f>
        <v>Medium</v>
      </c>
      <c r="S263" s="3">
        <v>0.25</v>
      </c>
      <c r="T263">
        <v>60</v>
      </c>
      <c r="U263">
        <v>0.14499999999999999</v>
      </c>
      <c r="V263" s="2">
        <v>687600</v>
      </c>
      <c r="W263" s="2">
        <v>41259000</v>
      </c>
      <c r="X263" t="str">
        <f>IF(OR(Raw_Data[[#This Row],[status_pembayaran]]="Macet",Raw_Data[[#This Row],[status_pembayaran]]="Kurang Lancar"),"Non Performing Loan","Performing")</f>
        <v>Performing</v>
      </c>
      <c r="Y263" t="s">
        <v>47</v>
      </c>
      <c r="Z263">
        <v>0</v>
      </c>
      <c r="AA263">
        <v>0</v>
      </c>
      <c r="AB263">
        <v>1</v>
      </c>
      <c r="AD263">
        <f>IF(Raw_Data[[#This Row],[rasio]]&lt;0.2,1,IF(Raw_Data[[#This Row],[rasio]]&lt;0.3,2,IF(Raw_Data[[#This Row],[rasio]]&lt;0.4,3,4)))</f>
        <v>1</v>
      </c>
      <c r="AE263">
        <f>IF(Raw_Data[[#This Row],[kategori_dp]]="High",1,IF(Raw_Data[[#This Row],[kategori_dp]]="Medium",2,3))</f>
        <v>2</v>
      </c>
      <c r="AF263">
        <f>IF(Raw_Data[[#This Row],[tenor_bulan]]&lt;=24,1,IF(Raw_Data[[#This Row],[tenor_bulan]]&lt;=36,2,IF(Raw_Data[[#This Row],[tenor_bulan]]&lt;=48,3,4)))</f>
        <v>4</v>
      </c>
      <c r="AG263">
        <f>IF(Raw_Data[[#This Row],[jumlah_kali_telat]]=0,0,IF(Raw_Data[[#This Row],[jumlah_kali_telat]]&lt;=2,2,4))</f>
        <v>0</v>
      </c>
      <c r="AH263">
        <f>Raw_Data[[#This Row],[Skor_Rasio]]+Raw_Data[[#This Row],[Skor_DP]]+Raw_Data[[#This Row],[Skor_Tenor]]+Raw_Data[[#This Row],[Skor_Telat]]</f>
        <v>7</v>
      </c>
      <c r="AI263" t="str">
        <f>IF(Raw_Data[[#This Row],[Risk_Score]]&lt;=6,"Low Risk",IF(Raw_Data[[#This Row],[Risk_Score]]&lt;=8,"Medium Risk","High Risk"))</f>
        <v>Medium Risk</v>
      </c>
      <c r="AJ263">
        <f ca="1">IFERROR(DATEDIF(Raw_Data[[#This Row],[tanggal_pengajuan]],TODAY(),"m"),"N/A")</f>
        <v>6</v>
      </c>
      <c r="AK263" t="str">
        <f ca="1">IF(ISNUMBER(Raw_Data[[#This Row],[MOB]]),IF(Raw_Data[[#This Row],[MOB]]&lt;6,"0-5 bulan",IF(Raw_Data[[#This Row],[MOB]]&lt;12,"6-11 bulan",IF(Raw_Data[[#This Row],[MOB]]&lt;24,"12-23 bulan","24+ bulan"))),"N/A")</f>
        <v>6-11 bulan</v>
      </c>
    </row>
    <row r="264" spans="1:37" ht="14.25" customHeight="1" x14ac:dyDescent="0.45">
      <c r="A264" t="s">
        <v>851</v>
      </c>
      <c r="B264" s="64">
        <v>46138</v>
      </c>
      <c r="C264" s="1" t="str">
        <f t="shared" si="4"/>
        <v>April</v>
      </c>
      <c r="D264" t="s">
        <v>852</v>
      </c>
      <c r="E264" t="s">
        <v>853</v>
      </c>
      <c r="F264">
        <v>34</v>
      </c>
      <c r="G264" t="s">
        <v>51</v>
      </c>
      <c r="H264" t="s">
        <v>52</v>
      </c>
      <c r="I264" s="2">
        <v>14624000</v>
      </c>
      <c r="J264" s="3">
        <f>Raw_Data[[#This Row],[cicilan_per_bulan]]/Raw_Data[[#This Row],[penghasilan_bulanan]]</f>
        <v>4.1807986870897158E-2</v>
      </c>
      <c r="K264" t="s">
        <v>167</v>
      </c>
      <c r="L264" t="s">
        <v>110</v>
      </c>
      <c r="M264" t="s">
        <v>44</v>
      </c>
      <c r="N264" t="s">
        <v>228</v>
      </c>
      <c r="O264" t="s">
        <v>57</v>
      </c>
      <c r="P264" s="2">
        <v>19174000</v>
      </c>
      <c r="Q264" s="2">
        <v>3835000</v>
      </c>
      <c r="R264" t="str">
        <f>IF(Raw_Data[[#This Row],[persen_dp]]&lt;15%,"Low",IF(Raw_Data[[#This Row],[persen_dp]]&gt;25%,"High","Medium"))</f>
        <v>Medium</v>
      </c>
      <c r="S264" s="3">
        <v>0.2</v>
      </c>
      <c r="T264">
        <v>36</v>
      </c>
      <c r="U264">
        <v>0.14499999999999999</v>
      </c>
      <c r="V264" s="2">
        <v>611400</v>
      </c>
      <c r="W264" s="2">
        <v>22012000</v>
      </c>
      <c r="X264" t="str">
        <f>IF(OR(Raw_Data[[#This Row],[status_pembayaran]]="Macet",Raw_Data[[#This Row],[status_pembayaran]]="Kurang Lancar"),"Non Performing Loan","Performing")</f>
        <v>Performing</v>
      </c>
      <c r="Y264" t="s">
        <v>269</v>
      </c>
      <c r="Z264">
        <v>53</v>
      </c>
      <c r="AA264">
        <v>1</v>
      </c>
      <c r="AB264">
        <v>2</v>
      </c>
      <c r="AD264">
        <f>IF(Raw_Data[[#This Row],[rasio]]&lt;0.2,1,IF(Raw_Data[[#This Row],[rasio]]&lt;0.3,2,IF(Raw_Data[[#This Row],[rasio]]&lt;0.4,3,4)))</f>
        <v>1</v>
      </c>
      <c r="AE264">
        <f>IF(Raw_Data[[#This Row],[kategori_dp]]="High",1,IF(Raw_Data[[#This Row],[kategori_dp]]="Medium",2,3))</f>
        <v>2</v>
      </c>
      <c r="AF264">
        <f>IF(Raw_Data[[#This Row],[tenor_bulan]]&lt;=24,1,IF(Raw_Data[[#This Row],[tenor_bulan]]&lt;=36,2,IF(Raw_Data[[#This Row],[tenor_bulan]]&lt;=48,3,4)))</f>
        <v>2</v>
      </c>
      <c r="AG264">
        <f>IF(Raw_Data[[#This Row],[jumlah_kali_telat]]=0,0,IF(Raw_Data[[#This Row],[jumlah_kali_telat]]&lt;=2,2,4))</f>
        <v>2</v>
      </c>
      <c r="AH264">
        <f>Raw_Data[[#This Row],[Skor_Rasio]]+Raw_Data[[#This Row],[Skor_DP]]+Raw_Data[[#This Row],[Skor_Tenor]]+Raw_Data[[#This Row],[Skor_Telat]]</f>
        <v>7</v>
      </c>
      <c r="AI264" t="str">
        <f>IF(Raw_Data[[#This Row],[Risk_Score]]&lt;=6,"Low Risk",IF(Raw_Data[[#This Row],[Risk_Score]]&lt;=8,"Medium Risk","High Risk"))</f>
        <v>Medium Risk</v>
      </c>
      <c r="AJ264">
        <f ca="1">IFERROR(DATEDIF(Raw_Data[[#This Row],[tanggal_pengajuan]],TODAY(),"m"),"N/A")</f>
        <v>5</v>
      </c>
      <c r="AK264" t="str">
        <f ca="1">IF(ISNUMBER(Raw_Data[[#This Row],[MOB]]),IF(Raw_Data[[#This Row],[MOB]]&lt;6,"0-5 bulan",IF(Raw_Data[[#This Row],[MOB]]&lt;12,"6-11 bulan",IF(Raw_Data[[#This Row],[MOB]]&lt;24,"12-23 bulan","24+ bulan"))),"N/A")</f>
        <v>0-5 bulan</v>
      </c>
    </row>
    <row r="265" spans="1:37" ht="14.25" customHeight="1" x14ac:dyDescent="0.45">
      <c r="A265" t="s">
        <v>854</v>
      </c>
      <c r="B265" s="64">
        <v>46085</v>
      </c>
      <c r="C265" s="1" t="str">
        <f t="shared" si="4"/>
        <v>March</v>
      </c>
      <c r="D265" t="s">
        <v>839</v>
      </c>
      <c r="E265" t="s">
        <v>855</v>
      </c>
      <c r="F265">
        <v>37</v>
      </c>
      <c r="G265" t="s">
        <v>40</v>
      </c>
      <c r="H265" t="s">
        <v>52</v>
      </c>
      <c r="I265" s="2">
        <v>8949000</v>
      </c>
      <c r="J265" s="3">
        <f>Raw_Data[[#This Row],[cicilan_per_bulan]]/Raw_Data[[#This Row],[penghasilan_bulanan]]</f>
        <v>0.15630796737065594</v>
      </c>
      <c r="K265" t="s">
        <v>268</v>
      </c>
      <c r="L265" t="s">
        <v>110</v>
      </c>
      <c r="M265" t="s">
        <v>72</v>
      </c>
      <c r="N265" t="s">
        <v>97</v>
      </c>
      <c r="O265" t="s">
        <v>57</v>
      </c>
      <c r="P265" s="2">
        <v>17247000</v>
      </c>
      <c r="Q265" s="2">
        <v>2587000</v>
      </c>
      <c r="R265" t="str">
        <f>IF(Raw_Data[[#This Row],[persen_dp]]&lt;15%,"Low",IF(Raw_Data[[#This Row],[persen_dp]]&gt;25%,"High","Medium"))</f>
        <v>Medium</v>
      </c>
      <c r="S265" s="3">
        <v>0.15</v>
      </c>
      <c r="T265">
        <v>12</v>
      </c>
      <c r="U265">
        <v>0.14499999999999999</v>
      </c>
      <c r="V265" s="2">
        <v>1398800</v>
      </c>
      <c r="W265" s="2">
        <v>16785000</v>
      </c>
      <c r="X265" t="str">
        <f>IF(OR(Raw_Data[[#This Row],[status_pembayaran]]="Macet",Raw_Data[[#This Row],[status_pembayaran]]="Kurang Lancar"),"Non Performing Loan","Performing")</f>
        <v>Performing</v>
      </c>
      <c r="Y265" t="s">
        <v>47</v>
      </c>
      <c r="Z265">
        <v>0</v>
      </c>
      <c r="AA265">
        <v>0</v>
      </c>
      <c r="AB265">
        <v>1</v>
      </c>
      <c r="AC265" t="s">
        <v>66</v>
      </c>
      <c r="AD265">
        <f>IF(Raw_Data[[#This Row],[rasio]]&lt;0.2,1,IF(Raw_Data[[#This Row],[rasio]]&lt;0.3,2,IF(Raw_Data[[#This Row],[rasio]]&lt;0.4,3,4)))</f>
        <v>1</v>
      </c>
      <c r="AE265">
        <f>IF(Raw_Data[[#This Row],[kategori_dp]]="High",1,IF(Raw_Data[[#This Row],[kategori_dp]]="Medium",2,3))</f>
        <v>2</v>
      </c>
      <c r="AF265">
        <f>IF(Raw_Data[[#This Row],[tenor_bulan]]&lt;=24,1,IF(Raw_Data[[#This Row],[tenor_bulan]]&lt;=36,2,IF(Raw_Data[[#This Row],[tenor_bulan]]&lt;=48,3,4)))</f>
        <v>1</v>
      </c>
      <c r="AG265">
        <f>IF(Raw_Data[[#This Row],[jumlah_kali_telat]]=0,0,IF(Raw_Data[[#This Row],[jumlah_kali_telat]]&lt;=2,2,4))</f>
        <v>0</v>
      </c>
      <c r="AH265">
        <f>Raw_Data[[#This Row],[Skor_Rasio]]+Raw_Data[[#This Row],[Skor_DP]]+Raw_Data[[#This Row],[Skor_Tenor]]+Raw_Data[[#This Row],[Skor_Telat]]</f>
        <v>4</v>
      </c>
      <c r="AI265" t="str">
        <f>IF(Raw_Data[[#This Row],[Risk_Score]]&lt;=6,"Low Risk",IF(Raw_Data[[#This Row],[Risk_Score]]&lt;=8,"Medium Risk","High Risk"))</f>
        <v>Low Risk</v>
      </c>
      <c r="AJ265">
        <f ca="1">IFERROR(DATEDIF(Raw_Data[[#This Row],[tanggal_pengajuan]],TODAY(),"m"),"N/A")</f>
        <v>7</v>
      </c>
      <c r="AK265" t="str">
        <f ca="1">IF(ISNUMBER(Raw_Data[[#This Row],[MOB]]),IF(Raw_Data[[#This Row],[MOB]]&lt;6,"0-5 bulan",IF(Raw_Data[[#This Row],[MOB]]&lt;12,"6-11 bulan",IF(Raw_Data[[#This Row],[MOB]]&lt;24,"12-23 bulan","24+ bulan"))),"N/A")</f>
        <v>6-11 bulan</v>
      </c>
    </row>
    <row r="266" spans="1:37" ht="14.25" customHeight="1" x14ac:dyDescent="0.45">
      <c r="A266" t="s">
        <v>856</v>
      </c>
      <c r="B266" s="64">
        <v>46120</v>
      </c>
      <c r="C266" s="1" t="str">
        <f t="shared" si="4"/>
        <v>April</v>
      </c>
      <c r="D266" t="s">
        <v>857</v>
      </c>
      <c r="E266" t="s">
        <v>858</v>
      </c>
      <c r="F266">
        <v>29</v>
      </c>
      <c r="G266" t="s">
        <v>51</v>
      </c>
      <c r="H266" t="s">
        <v>52</v>
      </c>
      <c r="I266" s="2">
        <v>10404000</v>
      </c>
      <c r="J266" s="3">
        <f>Raw_Data[[#This Row],[cicilan_per_bulan]]/Raw_Data[[#This Row],[penghasilan_bulanan]]</f>
        <v>0.1450884275278739</v>
      </c>
      <c r="K266" t="s">
        <v>114</v>
      </c>
      <c r="L266" t="s">
        <v>115</v>
      </c>
      <c r="M266" t="s">
        <v>55</v>
      </c>
      <c r="N266" t="s">
        <v>395</v>
      </c>
      <c r="O266" t="s">
        <v>396</v>
      </c>
      <c r="P266" s="2">
        <v>58339000</v>
      </c>
      <c r="Q266" s="2">
        <v>5834000</v>
      </c>
      <c r="R266" t="str">
        <f>IF(Raw_Data[[#This Row],[persen_dp]]&lt;15%,"Low",IF(Raw_Data[[#This Row],[persen_dp]]&gt;25%,"High","Medium"))</f>
        <v>Low</v>
      </c>
      <c r="S266" s="3">
        <v>0.1</v>
      </c>
      <c r="T266">
        <v>60</v>
      </c>
      <c r="U266">
        <v>0.14499999999999999</v>
      </c>
      <c r="V266" s="2">
        <v>1509500</v>
      </c>
      <c r="W266" s="2">
        <v>90572000</v>
      </c>
      <c r="X266" t="str">
        <f>IF(OR(Raw_Data[[#This Row],[status_pembayaran]]="Macet",Raw_Data[[#This Row],[status_pembayaran]]="Kurang Lancar"),"Non Performing Loan","Performing")</f>
        <v>Non Performing Loan</v>
      </c>
      <c r="Y266" t="s">
        <v>683</v>
      </c>
      <c r="Z266">
        <v>96</v>
      </c>
      <c r="AA266">
        <v>7</v>
      </c>
      <c r="AB266">
        <v>5</v>
      </c>
      <c r="AD266">
        <f>IF(Raw_Data[[#This Row],[rasio]]&lt;0.2,1,IF(Raw_Data[[#This Row],[rasio]]&lt;0.3,2,IF(Raw_Data[[#This Row],[rasio]]&lt;0.4,3,4)))</f>
        <v>1</v>
      </c>
      <c r="AE266">
        <f>IF(Raw_Data[[#This Row],[kategori_dp]]="High",1,IF(Raw_Data[[#This Row],[kategori_dp]]="Medium",2,3))</f>
        <v>3</v>
      </c>
      <c r="AF266">
        <f>IF(Raw_Data[[#This Row],[tenor_bulan]]&lt;=24,1,IF(Raw_Data[[#This Row],[tenor_bulan]]&lt;=36,2,IF(Raw_Data[[#This Row],[tenor_bulan]]&lt;=48,3,4)))</f>
        <v>4</v>
      </c>
      <c r="AG266">
        <f>IF(Raw_Data[[#This Row],[jumlah_kali_telat]]=0,0,IF(Raw_Data[[#This Row],[jumlah_kali_telat]]&lt;=2,2,4))</f>
        <v>4</v>
      </c>
      <c r="AH266">
        <f>Raw_Data[[#This Row],[Skor_Rasio]]+Raw_Data[[#This Row],[Skor_DP]]+Raw_Data[[#This Row],[Skor_Tenor]]+Raw_Data[[#This Row],[Skor_Telat]]</f>
        <v>12</v>
      </c>
      <c r="AI266" t="str">
        <f>IF(Raw_Data[[#This Row],[Risk_Score]]&lt;=6,"Low Risk",IF(Raw_Data[[#This Row],[Risk_Score]]&lt;=8,"Medium Risk","High Risk"))</f>
        <v>High Risk</v>
      </c>
      <c r="AJ266">
        <f ca="1">IFERROR(DATEDIF(Raw_Data[[#This Row],[tanggal_pengajuan]],TODAY(),"m"),"N/A")</f>
        <v>6</v>
      </c>
      <c r="AK266" t="str">
        <f ca="1">IF(ISNUMBER(Raw_Data[[#This Row],[MOB]]),IF(Raw_Data[[#This Row],[MOB]]&lt;6,"0-5 bulan",IF(Raw_Data[[#This Row],[MOB]]&lt;12,"6-11 bulan",IF(Raw_Data[[#This Row],[MOB]]&lt;24,"12-23 bulan","24+ bulan"))),"N/A")</f>
        <v>6-11 bulan</v>
      </c>
    </row>
    <row r="267" spans="1:37" ht="14.25" customHeight="1" x14ac:dyDescent="0.45">
      <c r="A267" t="s">
        <v>859</v>
      </c>
      <c r="B267" s="64">
        <v>46271</v>
      </c>
      <c r="C267" s="1" t="str">
        <f t="shared" si="4"/>
        <v>September</v>
      </c>
      <c r="D267" t="s">
        <v>506</v>
      </c>
      <c r="E267" t="s">
        <v>860</v>
      </c>
      <c r="F267">
        <v>34</v>
      </c>
      <c r="G267" t="s">
        <v>40</v>
      </c>
      <c r="H267" t="s">
        <v>152</v>
      </c>
      <c r="I267" s="2">
        <v>2850000</v>
      </c>
      <c r="J267" s="3">
        <f>Raw_Data[[#This Row],[cicilan_per_bulan]]/Raw_Data[[#This Row],[penghasilan_bulanan]]</f>
        <v>0.10856140350877193</v>
      </c>
      <c r="K267" t="s">
        <v>42</v>
      </c>
      <c r="L267" t="s">
        <v>43</v>
      </c>
      <c r="M267" t="s">
        <v>44</v>
      </c>
      <c r="N267" t="s">
        <v>273</v>
      </c>
      <c r="O267" t="s">
        <v>274</v>
      </c>
      <c r="P267" s="2">
        <v>17938000</v>
      </c>
      <c r="Q267" s="2">
        <v>7175000</v>
      </c>
      <c r="R267" t="str">
        <f>IF(Raw_Data[[#This Row],[persen_dp]]&lt;15%,"Low",IF(Raw_Data[[#This Row],[persen_dp]]&gt;25%,"High","Medium"))</f>
        <v>High</v>
      </c>
      <c r="S267" s="3">
        <v>0.4</v>
      </c>
      <c r="T267">
        <v>60</v>
      </c>
      <c r="U267">
        <v>0.14499999999999999</v>
      </c>
      <c r="V267" s="2">
        <v>309400</v>
      </c>
      <c r="W267" s="2">
        <v>18566000</v>
      </c>
      <c r="X267" t="str">
        <f>IF(OR(Raw_Data[[#This Row],[status_pembayaran]]="Macet",Raw_Data[[#This Row],[status_pembayaran]]="Kurang Lancar"),"Non Performing Loan","Performing")</f>
        <v>Performing</v>
      </c>
      <c r="Y267" t="s">
        <v>47</v>
      </c>
      <c r="Z267">
        <v>0</v>
      </c>
      <c r="AA267">
        <v>0</v>
      </c>
      <c r="AB267">
        <v>1</v>
      </c>
      <c r="AC267" t="s">
        <v>74</v>
      </c>
      <c r="AD267">
        <f>IF(Raw_Data[[#This Row],[rasio]]&lt;0.2,1,IF(Raw_Data[[#This Row],[rasio]]&lt;0.3,2,IF(Raw_Data[[#This Row],[rasio]]&lt;0.4,3,4)))</f>
        <v>1</v>
      </c>
      <c r="AE267">
        <f>IF(Raw_Data[[#This Row],[kategori_dp]]="High",1,IF(Raw_Data[[#This Row],[kategori_dp]]="Medium",2,3))</f>
        <v>1</v>
      </c>
      <c r="AF267">
        <f>IF(Raw_Data[[#This Row],[tenor_bulan]]&lt;=24,1,IF(Raw_Data[[#This Row],[tenor_bulan]]&lt;=36,2,IF(Raw_Data[[#This Row],[tenor_bulan]]&lt;=48,3,4)))</f>
        <v>4</v>
      </c>
      <c r="AG267">
        <f>IF(Raw_Data[[#This Row],[jumlah_kali_telat]]=0,0,IF(Raw_Data[[#This Row],[jumlah_kali_telat]]&lt;=2,2,4))</f>
        <v>0</v>
      </c>
      <c r="AH267">
        <f>Raw_Data[[#This Row],[Skor_Rasio]]+Raw_Data[[#This Row],[Skor_DP]]+Raw_Data[[#This Row],[Skor_Tenor]]+Raw_Data[[#This Row],[Skor_Telat]]</f>
        <v>6</v>
      </c>
      <c r="AI267" t="str">
        <f>IF(Raw_Data[[#This Row],[Risk_Score]]&lt;=6,"Low Risk",IF(Raw_Data[[#This Row],[Risk_Score]]&lt;=8,"Medium Risk","High Risk"))</f>
        <v>Low Risk</v>
      </c>
      <c r="AJ267">
        <f ca="1">IFERROR(DATEDIF(Raw_Data[[#This Row],[tanggal_pengajuan]],TODAY(),"m"),"N/A")</f>
        <v>1</v>
      </c>
      <c r="AK267" t="str">
        <f ca="1">IF(ISNUMBER(Raw_Data[[#This Row],[MOB]]),IF(Raw_Data[[#This Row],[MOB]]&lt;6,"0-5 bulan",IF(Raw_Data[[#This Row],[MOB]]&lt;12,"6-11 bulan",IF(Raw_Data[[#This Row],[MOB]]&lt;24,"12-23 bulan","24+ bulan"))),"N/A")</f>
        <v>0-5 bulan</v>
      </c>
    </row>
    <row r="268" spans="1:37" ht="14.25" customHeight="1" x14ac:dyDescent="0.45">
      <c r="A268" t="s">
        <v>861</v>
      </c>
      <c r="B268" s="64">
        <v>46049</v>
      </c>
      <c r="C268" s="1" t="str">
        <f t="shared" si="4"/>
        <v>January</v>
      </c>
      <c r="D268" t="s">
        <v>862</v>
      </c>
      <c r="E268" t="s">
        <v>863</v>
      </c>
      <c r="F268">
        <v>54</v>
      </c>
      <c r="G268" t="s">
        <v>40</v>
      </c>
      <c r="H268" t="s">
        <v>176</v>
      </c>
      <c r="I268" s="2">
        <v>5607000</v>
      </c>
      <c r="J268" s="3">
        <f>Raw_Data[[#This Row],[cicilan_per_bulan]]/Raw_Data[[#This Row],[penghasilan_bulanan]]</f>
        <v>0.10777599429284823</v>
      </c>
      <c r="K268" t="s">
        <v>102</v>
      </c>
      <c r="L268" t="s">
        <v>103</v>
      </c>
      <c r="M268" t="s">
        <v>55</v>
      </c>
      <c r="N268" t="s">
        <v>147</v>
      </c>
      <c r="O268" t="s">
        <v>148</v>
      </c>
      <c r="P268" s="2">
        <v>32339000</v>
      </c>
      <c r="Q268" s="2">
        <v>11319000</v>
      </c>
      <c r="R268" t="str">
        <f>IF(Raw_Data[[#This Row],[persen_dp]]&lt;15%,"Low",IF(Raw_Data[[#This Row],[persen_dp]]&gt;25%,"High","Medium"))</f>
        <v>High</v>
      </c>
      <c r="S268" s="3">
        <v>0.35</v>
      </c>
      <c r="T268">
        <v>60</v>
      </c>
      <c r="U268">
        <v>0.14499999999999999</v>
      </c>
      <c r="V268" s="2">
        <v>604300</v>
      </c>
      <c r="W268" s="2">
        <v>36259000</v>
      </c>
      <c r="X268" t="str">
        <f>IF(OR(Raw_Data[[#This Row],[status_pembayaran]]="Macet",Raw_Data[[#This Row],[status_pembayaran]]="Kurang Lancar"),"Non Performing Loan","Performing")</f>
        <v>Performing</v>
      </c>
      <c r="Y268" t="s">
        <v>47</v>
      </c>
      <c r="Z268">
        <v>0</v>
      </c>
      <c r="AA268">
        <v>0</v>
      </c>
      <c r="AB268">
        <v>1</v>
      </c>
      <c r="AC268" t="s">
        <v>137</v>
      </c>
      <c r="AD268">
        <f>IF(Raw_Data[[#This Row],[rasio]]&lt;0.2,1,IF(Raw_Data[[#This Row],[rasio]]&lt;0.3,2,IF(Raw_Data[[#This Row],[rasio]]&lt;0.4,3,4)))</f>
        <v>1</v>
      </c>
      <c r="AE268">
        <f>IF(Raw_Data[[#This Row],[kategori_dp]]="High",1,IF(Raw_Data[[#This Row],[kategori_dp]]="Medium",2,3))</f>
        <v>1</v>
      </c>
      <c r="AF268">
        <f>IF(Raw_Data[[#This Row],[tenor_bulan]]&lt;=24,1,IF(Raw_Data[[#This Row],[tenor_bulan]]&lt;=36,2,IF(Raw_Data[[#This Row],[tenor_bulan]]&lt;=48,3,4)))</f>
        <v>4</v>
      </c>
      <c r="AG268">
        <f>IF(Raw_Data[[#This Row],[jumlah_kali_telat]]=0,0,IF(Raw_Data[[#This Row],[jumlah_kali_telat]]&lt;=2,2,4))</f>
        <v>0</v>
      </c>
      <c r="AH268">
        <f>Raw_Data[[#This Row],[Skor_Rasio]]+Raw_Data[[#This Row],[Skor_DP]]+Raw_Data[[#This Row],[Skor_Tenor]]+Raw_Data[[#This Row],[Skor_Telat]]</f>
        <v>6</v>
      </c>
      <c r="AI268" t="str">
        <f>IF(Raw_Data[[#This Row],[Risk_Score]]&lt;=6,"Low Risk",IF(Raw_Data[[#This Row],[Risk_Score]]&lt;=8,"Medium Risk","High Risk"))</f>
        <v>Low Risk</v>
      </c>
      <c r="AJ268">
        <f ca="1">IFERROR(DATEDIF(Raw_Data[[#This Row],[tanggal_pengajuan]],TODAY(),"m"),"N/A")</f>
        <v>8</v>
      </c>
      <c r="AK268" t="str">
        <f ca="1">IF(ISNUMBER(Raw_Data[[#This Row],[MOB]]),IF(Raw_Data[[#This Row],[MOB]]&lt;6,"0-5 bulan",IF(Raw_Data[[#This Row],[MOB]]&lt;12,"6-11 bulan",IF(Raw_Data[[#This Row],[MOB]]&lt;24,"12-23 bulan","24+ bulan"))),"N/A")</f>
        <v>6-11 bulan</v>
      </c>
    </row>
    <row r="269" spans="1:37" ht="14.25" customHeight="1" x14ac:dyDescent="0.45">
      <c r="A269" t="s">
        <v>864</v>
      </c>
      <c r="B269" s="64">
        <v>46115</v>
      </c>
      <c r="C269" s="1" t="str">
        <f t="shared" si="4"/>
        <v>April</v>
      </c>
      <c r="D269" t="s">
        <v>865</v>
      </c>
      <c r="E269" t="s">
        <v>866</v>
      </c>
      <c r="F269">
        <v>37</v>
      </c>
      <c r="G269" t="s">
        <v>51</v>
      </c>
      <c r="H269" t="s">
        <v>52</v>
      </c>
      <c r="I269" s="2">
        <v>3993000</v>
      </c>
      <c r="J269" s="3">
        <f>Raw_Data[[#This Row],[cicilan_per_bulan]]/Raw_Data[[#This Row],[penghasilan_bulanan]]</f>
        <v>0.60423240671174561</v>
      </c>
      <c r="K269" t="s">
        <v>145</v>
      </c>
      <c r="L269" t="s">
        <v>146</v>
      </c>
      <c r="M269" t="s">
        <v>55</v>
      </c>
      <c r="N269" t="s">
        <v>221</v>
      </c>
      <c r="O269" t="s">
        <v>159</v>
      </c>
      <c r="P269" s="2">
        <v>41966000</v>
      </c>
      <c r="Q269" s="2">
        <v>6295000</v>
      </c>
      <c r="R269" t="str">
        <f>IF(Raw_Data[[#This Row],[persen_dp]]&lt;15%,"Low",IF(Raw_Data[[#This Row],[persen_dp]]&gt;25%,"High","Medium"))</f>
        <v>Medium</v>
      </c>
      <c r="S269" s="3">
        <v>0.15</v>
      </c>
      <c r="T269">
        <v>18</v>
      </c>
      <c r="U269">
        <v>0.14499999999999999</v>
      </c>
      <c r="V269" s="2">
        <v>2412700</v>
      </c>
      <c r="W269" s="2">
        <v>43429000</v>
      </c>
      <c r="X269" t="str">
        <f>IF(OR(Raw_Data[[#This Row],[status_pembayaran]]="Macet",Raw_Data[[#This Row],[status_pembayaran]]="Kurang Lancar"),"Non Performing Loan","Performing")</f>
        <v>Performing</v>
      </c>
      <c r="Y269" t="s">
        <v>47</v>
      </c>
      <c r="Z269">
        <v>0</v>
      </c>
      <c r="AA269">
        <v>0</v>
      </c>
      <c r="AB269">
        <v>1</v>
      </c>
      <c r="AC269" t="s">
        <v>58</v>
      </c>
      <c r="AD269">
        <f>IF(Raw_Data[[#This Row],[rasio]]&lt;0.2,1,IF(Raw_Data[[#This Row],[rasio]]&lt;0.3,2,IF(Raw_Data[[#This Row],[rasio]]&lt;0.4,3,4)))</f>
        <v>4</v>
      </c>
      <c r="AE269">
        <f>IF(Raw_Data[[#This Row],[kategori_dp]]="High",1,IF(Raw_Data[[#This Row],[kategori_dp]]="Medium",2,3))</f>
        <v>2</v>
      </c>
      <c r="AF269">
        <f>IF(Raw_Data[[#This Row],[tenor_bulan]]&lt;=24,1,IF(Raw_Data[[#This Row],[tenor_bulan]]&lt;=36,2,IF(Raw_Data[[#This Row],[tenor_bulan]]&lt;=48,3,4)))</f>
        <v>1</v>
      </c>
      <c r="AG269">
        <f>IF(Raw_Data[[#This Row],[jumlah_kali_telat]]=0,0,IF(Raw_Data[[#This Row],[jumlah_kali_telat]]&lt;=2,2,4))</f>
        <v>0</v>
      </c>
      <c r="AH269">
        <f>Raw_Data[[#This Row],[Skor_Rasio]]+Raw_Data[[#This Row],[Skor_DP]]+Raw_Data[[#This Row],[Skor_Tenor]]+Raw_Data[[#This Row],[Skor_Telat]]</f>
        <v>7</v>
      </c>
      <c r="AI269" t="str">
        <f>IF(Raw_Data[[#This Row],[Risk_Score]]&lt;=6,"Low Risk",IF(Raw_Data[[#This Row],[Risk_Score]]&lt;=8,"Medium Risk","High Risk"))</f>
        <v>Medium Risk</v>
      </c>
      <c r="AJ269">
        <f ca="1">IFERROR(DATEDIF(Raw_Data[[#This Row],[tanggal_pengajuan]],TODAY(),"m"),"N/A")</f>
        <v>6</v>
      </c>
      <c r="AK269" t="str">
        <f ca="1">IF(ISNUMBER(Raw_Data[[#This Row],[MOB]]),IF(Raw_Data[[#This Row],[MOB]]&lt;6,"0-5 bulan",IF(Raw_Data[[#This Row],[MOB]]&lt;12,"6-11 bulan",IF(Raw_Data[[#This Row],[MOB]]&lt;24,"12-23 bulan","24+ bulan"))),"N/A")</f>
        <v>6-11 bulan</v>
      </c>
    </row>
    <row r="270" spans="1:37" ht="14.25" customHeight="1" x14ac:dyDescent="0.45">
      <c r="A270" t="s">
        <v>867</v>
      </c>
      <c r="B270" s="64">
        <v>46174</v>
      </c>
      <c r="C270" s="1" t="str">
        <f t="shared" si="4"/>
        <v>June</v>
      </c>
      <c r="D270" t="s">
        <v>868</v>
      </c>
      <c r="E270" t="s">
        <v>211</v>
      </c>
      <c r="F270">
        <v>34</v>
      </c>
      <c r="G270" t="s">
        <v>51</v>
      </c>
      <c r="H270" t="s">
        <v>96</v>
      </c>
      <c r="I270" s="2">
        <v>5560000</v>
      </c>
      <c r="J270" s="3">
        <f>Raw_Data[[#This Row],[cicilan_per_bulan]]/Raw_Data[[#This Row],[penghasilan_bulanan]]</f>
        <v>0.1906474820143885</v>
      </c>
      <c r="K270" t="s">
        <v>63</v>
      </c>
      <c r="L270" t="s">
        <v>64</v>
      </c>
      <c r="M270" t="s">
        <v>44</v>
      </c>
      <c r="N270" t="s">
        <v>45</v>
      </c>
      <c r="O270" t="s">
        <v>46</v>
      </c>
      <c r="P270" s="2">
        <v>24650000</v>
      </c>
      <c r="Q270" s="2">
        <v>4930000</v>
      </c>
      <c r="R270" t="str">
        <f>IF(Raw_Data[[#This Row],[persen_dp]]&lt;15%,"Low",IF(Raw_Data[[#This Row],[persen_dp]]&gt;25%,"High","Medium"))</f>
        <v>Medium</v>
      </c>
      <c r="S270" s="3">
        <v>0.2</v>
      </c>
      <c r="T270">
        <v>24</v>
      </c>
      <c r="U270">
        <v>0.14499999999999999</v>
      </c>
      <c r="V270" s="2">
        <v>1060000</v>
      </c>
      <c r="W270" s="2">
        <v>25439000</v>
      </c>
      <c r="X270" t="str">
        <f>IF(OR(Raw_Data[[#This Row],[status_pembayaran]]="Macet",Raw_Data[[#This Row],[status_pembayaran]]="Kurang Lancar"),"Non Performing Loan","Performing")</f>
        <v>Performing</v>
      </c>
      <c r="Y270" t="s">
        <v>47</v>
      </c>
      <c r="Z270">
        <v>0</v>
      </c>
      <c r="AA270">
        <v>0</v>
      </c>
      <c r="AB270">
        <v>1</v>
      </c>
      <c r="AC270" t="s">
        <v>66</v>
      </c>
      <c r="AD270">
        <f>IF(Raw_Data[[#This Row],[rasio]]&lt;0.2,1,IF(Raw_Data[[#This Row],[rasio]]&lt;0.3,2,IF(Raw_Data[[#This Row],[rasio]]&lt;0.4,3,4)))</f>
        <v>1</v>
      </c>
      <c r="AE270">
        <f>IF(Raw_Data[[#This Row],[kategori_dp]]="High",1,IF(Raw_Data[[#This Row],[kategori_dp]]="Medium",2,3))</f>
        <v>2</v>
      </c>
      <c r="AF270">
        <f>IF(Raw_Data[[#This Row],[tenor_bulan]]&lt;=24,1,IF(Raw_Data[[#This Row],[tenor_bulan]]&lt;=36,2,IF(Raw_Data[[#This Row],[tenor_bulan]]&lt;=48,3,4)))</f>
        <v>1</v>
      </c>
      <c r="AG270">
        <f>IF(Raw_Data[[#This Row],[jumlah_kali_telat]]=0,0,IF(Raw_Data[[#This Row],[jumlah_kali_telat]]&lt;=2,2,4))</f>
        <v>0</v>
      </c>
      <c r="AH270">
        <f>Raw_Data[[#This Row],[Skor_Rasio]]+Raw_Data[[#This Row],[Skor_DP]]+Raw_Data[[#This Row],[Skor_Tenor]]+Raw_Data[[#This Row],[Skor_Telat]]</f>
        <v>4</v>
      </c>
      <c r="AI270" t="str">
        <f>IF(Raw_Data[[#This Row],[Risk_Score]]&lt;=6,"Low Risk",IF(Raw_Data[[#This Row],[Risk_Score]]&lt;=8,"Medium Risk","High Risk"))</f>
        <v>Low Risk</v>
      </c>
      <c r="AJ270">
        <f ca="1">IFERROR(DATEDIF(Raw_Data[[#This Row],[tanggal_pengajuan]],TODAY(),"m"),"N/A")</f>
        <v>4</v>
      </c>
      <c r="AK270" t="str">
        <f ca="1">IF(ISNUMBER(Raw_Data[[#This Row],[MOB]]),IF(Raw_Data[[#This Row],[MOB]]&lt;6,"0-5 bulan",IF(Raw_Data[[#This Row],[MOB]]&lt;12,"6-11 bulan",IF(Raw_Data[[#This Row],[MOB]]&lt;24,"12-23 bulan","24+ bulan"))),"N/A")</f>
        <v>0-5 bulan</v>
      </c>
    </row>
    <row r="271" spans="1:37" ht="14.25" customHeight="1" x14ac:dyDescent="0.45">
      <c r="A271" t="s">
        <v>869</v>
      </c>
      <c r="B271" s="64">
        <v>46084</v>
      </c>
      <c r="C271" s="1" t="str">
        <f t="shared" si="4"/>
        <v>March</v>
      </c>
      <c r="D271" t="s">
        <v>870</v>
      </c>
      <c r="E271" t="s">
        <v>871</v>
      </c>
      <c r="F271">
        <v>23</v>
      </c>
      <c r="G271" t="s">
        <v>51</v>
      </c>
      <c r="H271" t="s">
        <v>41</v>
      </c>
      <c r="I271" s="2">
        <v>6130000</v>
      </c>
      <c r="J271" s="3">
        <f>Raw_Data[[#This Row],[cicilan_per_bulan]]/Raw_Data[[#This Row],[penghasilan_bulanan]]</f>
        <v>0.15730831973898859</v>
      </c>
      <c r="K271" t="s">
        <v>119</v>
      </c>
      <c r="L271" t="s">
        <v>120</v>
      </c>
      <c r="M271" t="s">
        <v>290</v>
      </c>
      <c r="N271" t="s">
        <v>291</v>
      </c>
      <c r="O271" t="s">
        <v>292</v>
      </c>
      <c r="P271" s="2">
        <v>37216000</v>
      </c>
      <c r="Q271" s="2">
        <v>13026000</v>
      </c>
      <c r="R271" t="str">
        <f>IF(Raw_Data[[#This Row],[persen_dp]]&lt;15%,"Low",IF(Raw_Data[[#This Row],[persen_dp]]&gt;25%,"High","Medium"))</f>
        <v>High</v>
      </c>
      <c r="S271" s="3">
        <v>0.35</v>
      </c>
      <c r="T271">
        <v>36</v>
      </c>
      <c r="U271">
        <v>0.14499999999999999</v>
      </c>
      <c r="V271" s="2">
        <v>964300</v>
      </c>
      <c r="W271" s="2">
        <v>34713000</v>
      </c>
      <c r="X271" t="str">
        <f>IF(OR(Raw_Data[[#This Row],[status_pembayaran]]="Macet",Raw_Data[[#This Row],[status_pembayaran]]="Kurang Lancar"),"Non Performing Loan","Performing")</f>
        <v>Performing</v>
      </c>
      <c r="Y271" t="s">
        <v>47</v>
      </c>
      <c r="Z271">
        <v>0</v>
      </c>
      <c r="AA271">
        <v>0</v>
      </c>
      <c r="AB271">
        <v>1</v>
      </c>
      <c r="AC271" t="s">
        <v>66</v>
      </c>
      <c r="AD271">
        <f>IF(Raw_Data[[#This Row],[rasio]]&lt;0.2,1,IF(Raw_Data[[#This Row],[rasio]]&lt;0.3,2,IF(Raw_Data[[#This Row],[rasio]]&lt;0.4,3,4)))</f>
        <v>1</v>
      </c>
      <c r="AE271">
        <f>IF(Raw_Data[[#This Row],[kategori_dp]]="High",1,IF(Raw_Data[[#This Row],[kategori_dp]]="Medium",2,3))</f>
        <v>1</v>
      </c>
      <c r="AF271">
        <f>IF(Raw_Data[[#This Row],[tenor_bulan]]&lt;=24,1,IF(Raw_Data[[#This Row],[tenor_bulan]]&lt;=36,2,IF(Raw_Data[[#This Row],[tenor_bulan]]&lt;=48,3,4)))</f>
        <v>2</v>
      </c>
      <c r="AG271">
        <f>IF(Raw_Data[[#This Row],[jumlah_kali_telat]]=0,0,IF(Raw_Data[[#This Row],[jumlah_kali_telat]]&lt;=2,2,4))</f>
        <v>0</v>
      </c>
      <c r="AH271">
        <f>Raw_Data[[#This Row],[Skor_Rasio]]+Raw_Data[[#This Row],[Skor_DP]]+Raw_Data[[#This Row],[Skor_Tenor]]+Raw_Data[[#This Row],[Skor_Telat]]</f>
        <v>4</v>
      </c>
      <c r="AI271" t="str">
        <f>IF(Raw_Data[[#This Row],[Risk_Score]]&lt;=6,"Low Risk",IF(Raw_Data[[#This Row],[Risk_Score]]&lt;=8,"Medium Risk","High Risk"))</f>
        <v>Low Risk</v>
      </c>
      <c r="AJ271">
        <f ca="1">IFERROR(DATEDIF(Raw_Data[[#This Row],[tanggal_pengajuan]],TODAY(),"m"),"N/A")</f>
        <v>7</v>
      </c>
      <c r="AK271" t="str">
        <f ca="1">IF(ISNUMBER(Raw_Data[[#This Row],[MOB]]),IF(Raw_Data[[#This Row],[MOB]]&lt;6,"0-5 bulan",IF(Raw_Data[[#This Row],[MOB]]&lt;12,"6-11 bulan",IF(Raw_Data[[#This Row],[MOB]]&lt;24,"12-23 bulan","24+ bulan"))),"N/A")</f>
        <v>6-11 bulan</v>
      </c>
    </row>
    <row r="272" spans="1:37" ht="14.25" customHeight="1" x14ac:dyDescent="0.45">
      <c r="A272" t="s">
        <v>872</v>
      </c>
      <c r="B272" s="64">
        <v>46187</v>
      </c>
      <c r="C272" s="1" t="str">
        <f t="shared" si="4"/>
        <v>June</v>
      </c>
      <c r="D272" t="s">
        <v>873</v>
      </c>
      <c r="E272" t="s">
        <v>874</v>
      </c>
      <c r="F272">
        <v>52</v>
      </c>
      <c r="G272" t="s">
        <v>51</v>
      </c>
      <c r="H272" t="s">
        <v>52</v>
      </c>
      <c r="I272" s="2">
        <v>6394000</v>
      </c>
      <c r="J272" s="3">
        <f>Raw_Data[[#This Row],[cicilan_per_bulan]]/Raw_Data[[#This Row],[penghasilan_bulanan]]</f>
        <v>0.18803565842977793</v>
      </c>
      <c r="K272" t="s">
        <v>63</v>
      </c>
      <c r="L272" t="s">
        <v>64</v>
      </c>
      <c r="M272" t="s">
        <v>249</v>
      </c>
      <c r="N272" t="s">
        <v>250</v>
      </c>
      <c r="O272" t="s">
        <v>57</v>
      </c>
      <c r="P272" s="2">
        <v>15751000</v>
      </c>
      <c r="Q272" s="2">
        <v>3150000</v>
      </c>
      <c r="R272" t="str">
        <f>IF(Raw_Data[[#This Row],[persen_dp]]&lt;15%,"Low",IF(Raw_Data[[#This Row],[persen_dp]]&gt;25%,"High","Medium"))</f>
        <v>Medium</v>
      </c>
      <c r="S272" s="3">
        <v>0.2</v>
      </c>
      <c r="T272">
        <v>12</v>
      </c>
      <c r="U272">
        <v>0.14499999999999999</v>
      </c>
      <c r="V272" s="2">
        <v>1202300</v>
      </c>
      <c r="W272" s="2">
        <v>14428000</v>
      </c>
      <c r="X272" t="str">
        <f>IF(OR(Raw_Data[[#This Row],[status_pembayaran]]="Macet",Raw_Data[[#This Row],[status_pembayaran]]="Kurang Lancar"),"Non Performing Loan","Performing")</f>
        <v>Performing</v>
      </c>
      <c r="Y272" t="s">
        <v>47</v>
      </c>
      <c r="Z272">
        <v>0</v>
      </c>
      <c r="AA272">
        <v>0</v>
      </c>
      <c r="AB272">
        <v>1</v>
      </c>
      <c r="AC272" t="s">
        <v>104</v>
      </c>
      <c r="AD272">
        <f>IF(Raw_Data[[#This Row],[rasio]]&lt;0.2,1,IF(Raw_Data[[#This Row],[rasio]]&lt;0.3,2,IF(Raw_Data[[#This Row],[rasio]]&lt;0.4,3,4)))</f>
        <v>1</v>
      </c>
      <c r="AE272">
        <f>IF(Raw_Data[[#This Row],[kategori_dp]]="High",1,IF(Raw_Data[[#This Row],[kategori_dp]]="Medium",2,3))</f>
        <v>2</v>
      </c>
      <c r="AF272">
        <f>IF(Raw_Data[[#This Row],[tenor_bulan]]&lt;=24,1,IF(Raw_Data[[#This Row],[tenor_bulan]]&lt;=36,2,IF(Raw_Data[[#This Row],[tenor_bulan]]&lt;=48,3,4)))</f>
        <v>1</v>
      </c>
      <c r="AG272">
        <f>IF(Raw_Data[[#This Row],[jumlah_kali_telat]]=0,0,IF(Raw_Data[[#This Row],[jumlah_kali_telat]]&lt;=2,2,4))</f>
        <v>0</v>
      </c>
      <c r="AH272">
        <f>Raw_Data[[#This Row],[Skor_Rasio]]+Raw_Data[[#This Row],[Skor_DP]]+Raw_Data[[#This Row],[Skor_Tenor]]+Raw_Data[[#This Row],[Skor_Telat]]</f>
        <v>4</v>
      </c>
      <c r="AI272" t="str">
        <f>IF(Raw_Data[[#This Row],[Risk_Score]]&lt;=6,"Low Risk",IF(Raw_Data[[#This Row],[Risk_Score]]&lt;=8,"Medium Risk","High Risk"))</f>
        <v>Low Risk</v>
      </c>
      <c r="AJ272">
        <f ca="1">IFERROR(DATEDIF(Raw_Data[[#This Row],[tanggal_pengajuan]],TODAY(),"m"),"N/A")</f>
        <v>4</v>
      </c>
      <c r="AK272" t="str">
        <f ca="1">IF(ISNUMBER(Raw_Data[[#This Row],[MOB]]),IF(Raw_Data[[#This Row],[MOB]]&lt;6,"0-5 bulan",IF(Raw_Data[[#This Row],[MOB]]&lt;12,"6-11 bulan",IF(Raw_Data[[#This Row],[MOB]]&lt;24,"12-23 bulan","24+ bulan"))),"N/A")</f>
        <v>0-5 bulan</v>
      </c>
    </row>
    <row r="273" spans="1:37" ht="14.25" customHeight="1" x14ac:dyDescent="0.45">
      <c r="A273" t="s">
        <v>875</v>
      </c>
      <c r="B273" s="64">
        <v>46094</v>
      </c>
      <c r="C273" s="1" t="str">
        <f t="shared" si="4"/>
        <v>March</v>
      </c>
      <c r="D273" t="s">
        <v>210</v>
      </c>
      <c r="E273" t="s">
        <v>211</v>
      </c>
      <c r="F273">
        <v>28</v>
      </c>
      <c r="G273" t="s">
        <v>51</v>
      </c>
      <c r="H273" t="s">
        <v>41</v>
      </c>
      <c r="I273" s="2">
        <v>7500000</v>
      </c>
      <c r="J273" s="3">
        <f>Raw_Data[[#This Row],[cicilan_per_bulan]]/Raw_Data[[#This Row],[penghasilan_bulanan]]</f>
        <v>4.6679999999999999E-2</v>
      </c>
      <c r="K273" t="s">
        <v>167</v>
      </c>
      <c r="L273" t="s">
        <v>110</v>
      </c>
      <c r="M273" t="s">
        <v>72</v>
      </c>
      <c r="N273" t="s">
        <v>97</v>
      </c>
      <c r="O273" t="s">
        <v>57</v>
      </c>
      <c r="P273" s="2">
        <v>16236000</v>
      </c>
      <c r="Q273" s="2">
        <v>4059000</v>
      </c>
      <c r="R273" t="str">
        <f>IF(Raw_Data[[#This Row],[persen_dp]]&lt;15%,"Low",IF(Raw_Data[[#This Row],[persen_dp]]&gt;25%,"High","Medium"))</f>
        <v>Medium</v>
      </c>
      <c r="S273" s="3">
        <v>0.25</v>
      </c>
      <c r="T273">
        <v>60</v>
      </c>
      <c r="U273">
        <v>0.14499999999999999</v>
      </c>
      <c r="V273" s="2">
        <v>350100</v>
      </c>
      <c r="W273" s="2">
        <v>21005000</v>
      </c>
      <c r="X273" t="str">
        <f>IF(OR(Raw_Data[[#This Row],[status_pembayaran]]="Macet",Raw_Data[[#This Row],[status_pembayaran]]="Kurang Lancar"),"Non Performing Loan","Performing")</f>
        <v>Performing</v>
      </c>
      <c r="Y273" t="s">
        <v>269</v>
      </c>
      <c r="Z273">
        <v>36</v>
      </c>
      <c r="AA273">
        <v>3</v>
      </c>
      <c r="AB273">
        <v>2</v>
      </c>
      <c r="AD273">
        <f>IF(Raw_Data[[#This Row],[rasio]]&lt;0.2,1,IF(Raw_Data[[#This Row],[rasio]]&lt;0.3,2,IF(Raw_Data[[#This Row],[rasio]]&lt;0.4,3,4)))</f>
        <v>1</v>
      </c>
      <c r="AE273">
        <f>IF(Raw_Data[[#This Row],[kategori_dp]]="High",1,IF(Raw_Data[[#This Row],[kategori_dp]]="Medium",2,3))</f>
        <v>2</v>
      </c>
      <c r="AF273">
        <f>IF(Raw_Data[[#This Row],[tenor_bulan]]&lt;=24,1,IF(Raw_Data[[#This Row],[tenor_bulan]]&lt;=36,2,IF(Raw_Data[[#This Row],[tenor_bulan]]&lt;=48,3,4)))</f>
        <v>4</v>
      </c>
      <c r="AG273">
        <f>IF(Raw_Data[[#This Row],[jumlah_kali_telat]]=0,0,IF(Raw_Data[[#This Row],[jumlah_kali_telat]]&lt;=2,2,4))</f>
        <v>4</v>
      </c>
      <c r="AH273">
        <f>Raw_Data[[#This Row],[Skor_Rasio]]+Raw_Data[[#This Row],[Skor_DP]]+Raw_Data[[#This Row],[Skor_Tenor]]+Raw_Data[[#This Row],[Skor_Telat]]</f>
        <v>11</v>
      </c>
      <c r="AI273" t="str">
        <f>IF(Raw_Data[[#This Row],[Risk_Score]]&lt;=6,"Low Risk",IF(Raw_Data[[#This Row],[Risk_Score]]&lt;=8,"Medium Risk","High Risk"))</f>
        <v>High Risk</v>
      </c>
      <c r="AJ273">
        <f ca="1">IFERROR(DATEDIF(Raw_Data[[#This Row],[tanggal_pengajuan]],TODAY(),"m"),"N/A")</f>
        <v>7</v>
      </c>
      <c r="AK273" t="str">
        <f ca="1">IF(ISNUMBER(Raw_Data[[#This Row],[MOB]]),IF(Raw_Data[[#This Row],[MOB]]&lt;6,"0-5 bulan",IF(Raw_Data[[#This Row],[MOB]]&lt;12,"6-11 bulan",IF(Raw_Data[[#This Row],[MOB]]&lt;24,"12-23 bulan","24+ bulan"))),"N/A")</f>
        <v>6-11 bulan</v>
      </c>
    </row>
    <row r="274" spans="1:37" ht="14.25" customHeight="1" x14ac:dyDescent="0.45">
      <c r="A274" t="s">
        <v>876</v>
      </c>
      <c r="B274" s="64">
        <v>46131</v>
      </c>
      <c r="C274" s="1" t="str">
        <f t="shared" si="4"/>
        <v>April</v>
      </c>
      <c r="D274" t="s">
        <v>646</v>
      </c>
      <c r="E274" t="s">
        <v>877</v>
      </c>
      <c r="F274">
        <v>42</v>
      </c>
      <c r="G274" t="s">
        <v>40</v>
      </c>
      <c r="H274" t="s">
        <v>90</v>
      </c>
      <c r="I274" s="2">
        <v>4227000</v>
      </c>
      <c r="J274" s="3">
        <f>Raw_Data[[#This Row],[cicilan_per_bulan]]/Raw_Data[[#This Row],[penghasilan_bulanan]]</f>
        <v>8.1003075467234439E-2</v>
      </c>
      <c r="K274" t="s">
        <v>167</v>
      </c>
      <c r="L274" t="s">
        <v>110</v>
      </c>
      <c r="M274" t="s">
        <v>55</v>
      </c>
      <c r="N274" t="s">
        <v>56</v>
      </c>
      <c r="O274" t="s">
        <v>57</v>
      </c>
      <c r="P274" s="2">
        <v>18320000</v>
      </c>
      <c r="Q274" s="2">
        <v>6412000</v>
      </c>
      <c r="R274" t="str">
        <f>IF(Raw_Data[[#This Row],[persen_dp]]&lt;15%,"Low",IF(Raw_Data[[#This Row],[persen_dp]]&gt;25%,"High","Medium"))</f>
        <v>High</v>
      </c>
      <c r="S274" s="3">
        <v>0.35</v>
      </c>
      <c r="T274">
        <v>60</v>
      </c>
      <c r="U274">
        <v>0.14499999999999999</v>
      </c>
      <c r="V274" s="2">
        <v>342400</v>
      </c>
      <c r="W274" s="2">
        <v>20542000</v>
      </c>
      <c r="X274" t="str">
        <f>IF(OR(Raw_Data[[#This Row],[status_pembayaran]]="Macet",Raw_Data[[#This Row],[status_pembayaran]]="Kurang Lancar"),"Non Performing Loan","Performing")</f>
        <v>Performing</v>
      </c>
      <c r="Y274" t="s">
        <v>47</v>
      </c>
      <c r="Z274">
        <v>0</v>
      </c>
      <c r="AA274">
        <v>0</v>
      </c>
      <c r="AB274">
        <v>1</v>
      </c>
      <c r="AC274" t="s">
        <v>74</v>
      </c>
      <c r="AD274">
        <f>IF(Raw_Data[[#This Row],[rasio]]&lt;0.2,1,IF(Raw_Data[[#This Row],[rasio]]&lt;0.3,2,IF(Raw_Data[[#This Row],[rasio]]&lt;0.4,3,4)))</f>
        <v>1</v>
      </c>
      <c r="AE274">
        <f>IF(Raw_Data[[#This Row],[kategori_dp]]="High",1,IF(Raw_Data[[#This Row],[kategori_dp]]="Medium",2,3))</f>
        <v>1</v>
      </c>
      <c r="AF274">
        <f>IF(Raw_Data[[#This Row],[tenor_bulan]]&lt;=24,1,IF(Raw_Data[[#This Row],[tenor_bulan]]&lt;=36,2,IF(Raw_Data[[#This Row],[tenor_bulan]]&lt;=48,3,4)))</f>
        <v>4</v>
      </c>
      <c r="AG274">
        <f>IF(Raw_Data[[#This Row],[jumlah_kali_telat]]=0,0,IF(Raw_Data[[#This Row],[jumlah_kali_telat]]&lt;=2,2,4))</f>
        <v>0</v>
      </c>
      <c r="AH274">
        <f>Raw_Data[[#This Row],[Skor_Rasio]]+Raw_Data[[#This Row],[Skor_DP]]+Raw_Data[[#This Row],[Skor_Tenor]]+Raw_Data[[#This Row],[Skor_Telat]]</f>
        <v>6</v>
      </c>
      <c r="AI274" t="str">
        <f>IF(Raw_Data[[#This Row],[Risk_Score]]&lt;=6,"Low Risk",IF(Raw_Data[[#This Row],[Risk_Score]]&lt;=8,"Medium Risk","High Risk"))</f>
        <v>Low Risk</v>
      </c>
      <c r="AJ274">
        <f ca="1">IFERROR(DATEDIF(Raw_Data[[#This Row],[tanggal_pengajuan]],TODAY(),"m"),"N/A")</f>
        <v>6</v>
      </c>
      <c r="AK274" t="str">
        <f ca="1">IF(ISNUMBER(Raw_Data[[#This Row],[MOB]]),IF(Raw_Data[[#This Row],[MOB]]&lt;6,"0-5 bulan",IF(Raw_Data[[#This Row],[MOB]]&lt;12,"6-11 bulan",IF(Raw_Data[[#This Row],[MOB]]&lt;24,"12-23 bulan","24+ bulan"))),"N/A")</f>
        <v>6-11 bulan</v>
      </c>
    </row>
    <row r="275" spans="1:37" ht="14.25" customHeight="1" x14ac:dyDescent="0.45">
      <c r="A275" t="s">
        <v>878</v>
      </c>
      <c r="B275" s="64">
        <v>46104</v>
      </c>
      <c r="C275" s="1" t="str">
        <f t="shared" si="4"/>
        <v>March</v>
      </c>
      <c r="D275" t="s">
        <v>879</v>
      </c>
      <c r="E275" t="s">
        <v>880</v>
      </c>
      <c r="F275">
        <v>50</v>
      </c>
      <c r="G275" t="s">
        <v>40</v>
      </c>
      <c r="H275" t="s">
        <v>41</v>
      </c>
      <c r="I275" s="2">
        <v>5490000</v>
      </c>
      <c r="J275" s="3">
        <f>Raw_Data[[#This Row],[cicilan_per_bulan]]/Raw_Data[[#This Row],[penghasilan_bulanan]]</f>
        <v>0.12231329690346084</v>
      </c>
      <c r="K275" t="s">
        <v>63</v>
      </c>
      <c r="L275" t="s">
        <v>64</v>
      </c>
      <c r="M275" t="s">
        <v>249</v>
      </c>
      <c r="N275" t="s">
        <v>250</v>
      </c>
      <c r="O275" t="s">
        <v>57</v>
      </c>
      <c r="P275" s="2">
        <v>15617000</v>
      </c>
      <c r="Q275" s="2">
        <v>3123000</v>
      </c>
      <c r="R275" t="str">
        <f>IF(Raw_Data[[#This Row],[persen_dp]]&lt;15%,"Low",IF(Raw_Data[[#This Row],[persen_dp]]&gt;25%,"High","Medium"))</f>
        <v>Medium</v>
      </c>
      <c r="S275" s="3">
        <v>0.2</v>
      </c>
      <c r="T275">
        <v>24</v>
      </c>
      <c r="U275">
        <v>0.14499999999999999</v>
      </c>
      <c r="V275" s="2">
        <v>671500</v>
      </c>
      <c r="W275" s="2">
        <v>16117000</v>
      </c>
      <c r="X275" t="str">
        <f>IF(OR(Raw_Data[[#This Row],[status_pembayaran]]="Macet",Raw_Data[[#This Row],[status_pembayaran]]="Kurang Lancar"),"Non Performing Loan","Performing")</f>
        <v>Performing</v>
      </c>
      <c r="Y275" t="s">
        <v>47</v>
      </c>
      <c r="Z275">
        <v>0</v>
      </c>
      <c r="AA275">
        <v>0</v>
      </c>
      <c r="AB275">
        <v>1</v>
      </c>
      <c r="AC275" t="s">
        <v>58</v>
      </c>
      <c r="AD275">
        <f>IF(Raw_Data[[#This Row],[rasio]]&lt;0.2,1,IF(Raw_Data[[#This Row],[rasio]]&lt;0.3,2,IF(Raw_Data[[#This Row],[rasio]]&lt;0.4,3,4)))</f>
        <v>1</v>
      </c>
      <c r="AE275">
        <f>IF(Raw_Data[[#This Row],[kategori_dp]]="High",1,IF(Raw_Data[[#This Row],[kategori_dp]]="Medium",2,3))</f>
        <v>2</v>
      </c>
      <c r="AF275">
        <f>IF(Raw_Data[[#This Row],[tenor_bulan]]&lt;=24,1,IF(Raw_Data[[#This Row],[tenor_bulan]]&lt;=36,2,IF(Raw_Data[[#This Row],[tenor_bulan]]&lt;=48,3,4)))</f>
        <v>1</v>
      </c>
      <c r="AG275">
        <f>IF(Raw_Data[[#This Row],[jumlah_kali_telat]]=0,0,IF(Raw_Data[[#This Row],[jumlah_kali_telat]]&lt;=2,2,4))</f>
        <v>0</v>
      </c>
      <c r="AH275">
        <f>Raw_Data[[#This Row],[Skor_Rasio]]+Raw_Data[[#This Row],[Skor_DP]]+Raw_Data[[#This Row],[Skor_Tenor]]+Raw_Data[[#This Row],[Skor_Telat]]</f>
        <v>4</v>
      </c>
      <c r="AI275" t="str">
        <f>IF(Raw_Data[[#This Row],[Risk_Score]]&lt;=6,"Low Risk",IF(Raw_Data[[#This Row],[Risk_Score]]&lt;=8,"Medium Risk","High Risk"))</f>
        <v>Low Risk</v>
      </c>
      <c r="AJ275">
        <f ca="1">IFERROR(DATEDIF(Raw_Data[[#This Row],[tanggal_pengajuan]],TODAY(),"m"),"N/A")</f>
        <v>7</v>
      </c>
      <c r="AK275" t="str">
        <f ca="1">IF(ISNUMBER(Raw_Data[[#This Row],[MOB]]),IF(Raw_Data[[#This Row],[MOB]]&lt;6,"0-5 bulan",IF(Raw_Data[[#This Row],[MOB]]&lt;12,"6-11 bulan",IF(Raw_Data[[#This Row],[MOB]]&lt;24,"12-23 bulan","24+ bulan"))),"N/A")</f>
        <v>6-11 bulan</v>
      </c>
    </row>
    <row r="276" spans="1:37" ht="14.25" customHeight="1" x14ac:dyDescent="0.45">
      <c r="A276" t="s">
        <v>881</v>
      </c>
      <c r="B276" s="64">
        <v>46357</v>
      </c>
      <c r="C276" s="1" t="str">
        <f t="shared" si="4"/>
        <v>December</v>
      </c>
      <c r="D276" t="s">
        <v>882</v>
      </c>
      <c r="E276" t="s">
        <v>883</v>
      </c>
      <c r="F276">
        <v>44</v>
      </c>
      <c r="G276" t="s">
        <v>40</v>
      </c>
      <c r="H276" t="s">
        <v>90</v>
      </c>
      <c r="I276" s="2">
        <v>7875000</v>
      </c>
      <c r="J276" s="3">
        <f>Raw_Data[[#This Row],[cicilan_per_bulan]]/Raw_Data[[#This Row],[penghasilan_bulanan]]</f>
        <v>0.43191111111111113</v>
      </c>
      <c r="K276" t="s">
        <v>42</v>
      </c>
      <c r="L276" t="s">
        <v>43</v>
      </c>
      <c r="M276" t="s">
        <v>44</v>
      </c>
      <c r="N276" t="s">
        <v>171</v>
      </c>
      <c r="O276" t="s">
        <v>172</v>
      </c>
      <c r="P276" s="2">
        <v>44558000</v>
      </c>
      <c r="Q276" s="2">
        <v>8912000</v>
      </c>
      <c r="R276" t="str">
        <f>IF(Raw_Data[[#This Row],[persen_dp]]&lt;15%,"Low",IF(Raw_Data[[#This Row],[persen_dp]]&gt;25%,"High","Medium"))</f>
        <v>Medium</v>
      </c>
      <c r="S276" s="3">
        <v>0.2</v>
      </c>
      <c r="T276">
        <v>12</v>
      </c>
      <c r="U276">
        <v>0.14499999999999999</v>
      </c>
      <c r="V276" s="2">
        <v>3401300</v>
      </c>
      <c r="W276" s="2">
        <v>40815000</v>
      </c>
      <c r="X276" t="str">
        <f>IF(OR(Raw_Data[[#This Row],[status_pembayaran]]="Macet",Raw_Data[[#This Row],[status_pembayaran]]="Kurang Lancar"),"Non Performing Loan","Performing")</f>
        <v>Performing</v>
      </c>
      <c r="Y276" t="s">
        <v>47</v>
      </c>
      <c r="Z276">
        <v>0</v>
      </c>
      <c r="AA276">
        <v>0</v>
      </c>
      <c r="AB276">
        <v>1</v>
      </c>
      <c r="AC276" t="s">
        <v>104</v>
      </c>
      <c r="AD276">
        <f>IF(Raw_Data[[#This Row],[rasio]]&lt;0.2,1,IF(Raw_Data[[#This Row],[rasio]]&lt;0.3,2,IF(Raw_Data[[#This Row],[rasio]]&lt;0.4,3,4)))</f>
        <v>4</v>
      </c>
      <c r="AE276">
        <f>IF(Raw_Data[[#This Row],[kategori_dp]]="High",1,IF(Raw_Data[[#This Row],[kategori_dp]]="Medium",2,3))</f>
        <v>2</v>
      </c>
      <c r="AF276">
        <f>IF(Raw_Data[[#This Row],[tenor_bulan]]&lt;=24,1,IF(Raw_Data[[#This Row],[tenor_bulan]]&lt;=36,2,IF(Raw_Data[[#This Row],[tenor_bulan]]&lt;=48,3,4)))</f>
        <v>1</v>
      </c>
      <c r="AG276">
        <f>IF(Raw_Data[[#This Row],[jumlah_kali_telat]]=0,0,IF(Raw_Data[[#This Row],[jumlah_kali_telat]]&lt;=2,2,4))</f>
        <v>0</v>
      </c>
      <c r="AH276">
        <f>Raw_Data[[#This Row],[Skor_Rasio]]+Raw_Data[[#This Row],[Skor_DP]]+Raw_Data[[#This Row],[Skor_Tenor]]+Raw_Data[[#This Row],[Skor_Telat]]</f>
        <v>7</v>
      </c>
      <c r="AI276" t="str">
        <f>IF(Raw_Data[[#This Row],[Risk_Score]]&lt;=6,"Low Risk",IF(Raw_Data[[#This Row],[Risk_Score]]&lt;=8,"Medium Risk","High Risk"))</f>
        <v>Medium Risk</v>
      </c>
      <c r="AJ276" t="str">
        <f ca="1">IFERROR(DATEDIF(Raw_Data[[#This Row],[tanggal_pengajuan]],TODAY(),"m"),"N/A")</f>
        <v>N/A</v>
      </c>
      <c r="AK276" t="str">
        <f ca="1">IF(ISNUMBER(Raw_Data[[#This Row],[MOB]]),IF(Raw_Data[[#This Row],[MOB]]&lt;6,"0-5 bulan",IF(Raw_Data[[#This Row],[MOB]]&lt;12,"6-11 bulan",IF(Raw_Data[[#This Row],[MOB]]&lt;24,"12-23 bulan","24+ bulan"))),"N/A")</f>
        <v>N/A</v>
      </c>
    </row>
    <row r="277" spans="1:37" ht="14.25" customHeight="1" x14ac:dyDescent="0.45">
      <c r="A277" t="s">
        <v>884</v>
      </c>
      <c r="B277" s="64">
        <v>46069</v>
      </c>
      <c r="C277" s="1" t="str">
        <f t="shared" si="4"/>
        <v>February</v>
      </c>
      <c r="D277" t="s">
        <v>885</v>
      </c>
      <c r="E277" t="s">
        <v>886</v>
      </c>
      <c r="F277">
        <v>26</v>
      </c>
      <c r="G277" t="s">
        <v>51</v>
      </c>
      <c r="H277" t="s">
        <v>52</v>
      </c>
      <c r="I277" s="2">
        <v>4660000</v>
      </c>
      <c r="J277" s="3">
        <f>Raw_Data[[#This Row],[cicilan_per_bulan]]/Raw_Data[[#This Row],[penghasilan_bulanan]]</f>
        <v>9.0686695278969956E-2</v>
      </c>
      <c r="K277" t="s">
        <v>109</v>
      </c>
      <c r="L277" t="s">
        <v>110</v>
      </c>
      <c r="M277" t="s">
        <v>249</v>
      </c>
      <c r="N277" t="s">
        <v>250</v>
      </c>
      <c r="O277" t="s">
        <v>57</v>
      </c>
      <c r="P277" s="2">
        <v>16333000</v>
      </c>
      <c r="Q277" s="2">
        <v>1633000</v>
      </c>
      <c r="R277" t="str">
        <f>IF(Raw_Data[[#This Row],[persen_dp]]&lt;15%,"Low",IF(Raw_Data[[#This Row],[persen_dp]]&gt;25%,"High","Medium"))</f>
        <v>Low</v>
      </c>
      <c r="S277" s="3">
        <v>0.1</v>
      </c>
      <c r="T277">
        <v>60</v>
      </c>
      <c r="U277">
        <v>0.14499999999999999</v>
      </c>
      <c r="V277" s="2">
        <v>422600</v>
      </c>
      <c r="W277" s="2">
        <v>25358000</v>
      </c>
      <c r="X277" t="str">
        <f>IF(OR(Raw_Data[[#This Row],[status_pembayaran]]="Macet",Raw_Data[[#This Row],[status_pembayaran]]="Kurang Lancar"),"Non Performing Loan","Performing")</f>
        <v>Performing</v>
      </c>
      <c r="Y277" t="s">
        <v>47</v>
      </c>
      <c r="Z277">
        <v>0</v>
      </c>
      <c r="AA277">
        <v>0</v>
      </c>
      <c r="AB277">
        <v>1</v>
      </c>
      <c r="AC277" t="s">
        <v>74</v>
      </c>
      <c r="AD277">
        <f>IF(Raw_Data[[#This Row],[rasio]]&lt;0.2,1,IF(Raw_Data[[#This Row],[rasio]]&lt;0.3,2,IF(Raw_Data[[#This Row],[rasio]]&lt;0.4,3,4)))</f>
        <v>1</v>
      </c>
      <c r="AE277">
        <f>IF(Raw_Data[[#This Row],[kategori_dp]]="High",1,IF(Raw_Data[[#This Row],[kategori_dp]]="Medium",2,3))</f>
        <v>3</v>
      </c>
      <c r="AF277">
        <f>IF(Raw_Data[[#This Row],[tenor_bulan]]&lt;=24,1,IF(Raw_Data[[#This Row],[tenor_bulan]]&lt;=36,2,IF(Raw_Data[[#This Row],[tenor_bulan]]&lt;=48,3,4)))</f>
        <v>4</v>
      </c>
      <c r="AG277">
        <f>IF(Raw_Data[[#This Row],[jumlah_kali_telat]]=0,0,IF(Raw_Data[[#This Row],[jumlah_kali_telat]]&lt;=2,2,4))</f>
        <v>0</v>
      </c>
      <c r="AH277">
        <f>Raw_Data[[#This Row],[Skor_Rasio]]+Raw_Data[[#This Row],[Skor_DP]]+Raw_Data[[#This Row],[Skor_Tenor]]+Raw_Data[[#This Row],[Skor_Telat]]</f>
        <v>8</v>
      </c>
      <c r="AI277" t="str">
        <f>IF(Raw_Data[[#This Row],[Risk_Score]]&lt;=6,"Low Risk",IF(Raw_Data[[#This Row],[Risk_Score]]&lt;=8,"Medium Risk","High Risk"))</f>
        <v>Medium Risk</v>
      </c>
      <c r="AJ277">
        <f ca="1">IFERROR(DATEDIF(Raw_Data[[#This Row],[tanggal_pengajuan]],TODAY(),"m"),"N/A")</f>
        <v>8</v>
      </c>
      <c r="AK277" t="str">
        <f ca="1">IF(ISNUMBER(Raw_Data[[#This Row],[MOB]]),IF(Raw_Data[[#This Row],[MOB]]&lt;6,"0-5 bulan",IF(Raw_Data[[#This Row],[MOB]]&lt;12,"6-11 bulan",IF(Raw_Data[[#This Row],[MOB]]&lt;24,"12-23 bulan","24+ bulan"))),"N/A")</f>
        <v>6-11 bulan</v>
      </c>
    </row>
    <row r="278" spans="1:37" ht="14.25" customHeight="1" x14ac:dyDescent="0.45">
      <c r="A278" t="s">
        <v>887</v>
      </c>
      <c r="B278" s="64">
        <v>46153</v>
      </c>
      <c r="C278" s="1" t="str">
        <f t="shared" si="4"/>
        <v>May</v>
      </c>
      <c r="D278" t="s">
        <v>888</v>
      </c>
      <c r="E278" t="s">
        <v>889</v>
      </c>
      <c r="F278">
        <v>32</v>
      </c>
      <c r="G278" t="s">
        <v>40</v>
      </c>
      <c r="H278" t="s">
        <v>41</v>
      </c>
      <c r="I278" s="2">
        <v>4728000</v>
      </c>
      <c r="J278" s="3">
        <f>Raw_Data[[#This Row],[cicilan_per_bulan]]/Raw_Data[[#This Row],[penghasilan_bulanan]]</f>
        <v>9.932318104906937E-2</v>
      </c>
      <c r="K278" t="s">
        <v>127</v>
      </c>
      <c r="L278" t="s">
        <v>128</v>
      </c>
      <c r="M278" t="s">
        <v>55</v>
      </c>
      <c r="N278" t="s">
        <v>56</v>
      </c>
      <c r="O278" t="s">
        <v>57</v>
      </c>
      <c r="P278" s="2">
        <v>18151000</v>
      </c>
      <c r="Q278" s="2">
        <v>1815000</v>
      </c>
      <c r="R278" t="str">
        <f>IF(Raw_Data[[#This Row],[persen_dp]]&lt;15%,"Low",IF(Raw_Data[[#This Row],[persen_dp]]&gt;25%,"High","Medium"))</f>
        <v>Low</v>
      </c>
      <c r="S278" s="3">
        <v>0.1</v>
      </c>
      <c r="T278">
        <v>60</v>
      </c>
      <c r="U278">
        <v>0.14499999999999999</v>
      </c>
      <c r="V278" s="2">
        <v>469600</v>
      </c>
      <c r="W278" s="2">
        <v>28179000</v>
      </c>
      <c r="X278" t="str">
        <f>IF(OR(Raw_Data[[#This Row],[status_pembayaran]]="Macet",Raw_Data[[#This Row],[status_pembayaran]]="Kurang Lancar"),"Non Performing Loan","Performing")</f>
        <v>Performing</v>
      </c>
      <c r="Y278" t="s">
        <v>47</v>
      </c>
      <c r="Z278">
        <v>0</v>
      </c>
      <c r="AA278">
        <v>0</v>
      </c>
      <c r="AB278">
        <v>1</v>
      </c>
      <c r="AC278" t="s">
        <v>104</v>
      </c>
      <c r="AD278">
        <f>IF(Raw_Data[[#This Row],[rasio]]&lt;0.2,1,IF(Raw_Data[[#This Row],[rasio]]&lt;0.3,2,IF(Raw_Data[[#This Row],[rasio]]&lt;0.4,3,4)))</f>
        <v>1</v>
      </c>
      <c r="AE278">
        <f>IF(Raw_Data[[#This Row],[kategori_dp]]="High",1,IF(Raw_Data[[#This Row],[kategori_dp]]="Medium",2,3))</f>
        <v>3</v>
      </c>
      <c r="AF278">
        <f>IF(Raw_Data[[#This Row],[tenor_bulan]]&lt;=24,1,IF(Raw_Data[[#This Row],[tenor_bulan]]&lt;=36,2,IF(Raw_Data[[#This Row],[tenor_bulan]]&lt;=48,3,4)))</f>
        <v>4</v>
      </c>
      <c r="AG278">
        <f>IF(Raw_Data[[#This Row],[jumlah_kali_telat]]=0,0,IF(Raw_Data[[#This Row],[jumlah_kali_telat]]&lt;=2,2,4))</f>
        <v>0</v>
      </c>
      <c r="AH278">
        <f>Raw_Data[[#This Row],[Skor_Rasio]]+Raw_Data[[#This Row],[Skor_DP]]+Raw_Data[[#This Row],[Skor_Tenor]]+Raw_Data[[#This Row],[Skor_Telat]]</f>
        <v>8</v>
      </c>
      <c r="AI278" t="str">
        <f>IF(Raw_Data[[#This Row],[Risk_Score]]&lt;=6,"Low Risk",IF(Raw_Data[[#This Row],[Risk_Score]]&lt;=8,"Medium Risk","High Risk"))</f>
        <v>Medium Risk</v>
      </c>
      <c r="AJ278">
        <f ca="1">IFERROR(DATEDIF(Raw_Data[[#This Row],[tanggal_pengajuan]],TODAY(),"m"),"N/A")</f>
        <v>5</v>
      </c>
      <c r="AK278" t="str">
        <f ca="1">IF(ISNUMBER(Raw_Data[[#This Row],[MOB]]),IF(Raw_Data[[#This Row],[MOB]]&lt;6,"0-5 bulan",IF(Raw_Data[[#This Row],[MOB]]&lt;12,"6-11 bulan",IF(Raw_Data[[#This Row],[MOB]]&lt;24,"12-23 bulan","24+ bulan"))),"N/A")</f>
        <v>0-5 bulan</v>
      </c>
    </row>
    <row r="279" spans="1:37" ht="14.25" customHeight="1" x14ac:dyDescent="0.45">
      <c r="A279" t="s">
        <v>890</v>
      </c>
      <c r="B279" s="64">
        <v>46187</v>
      </c>
      <c r="C279" s="1" t="str">
        <f t="shared" si="4"/>
        <v>June</v>
      </c>
      <c r="D279" t="s">
        <v>891</v>
      </c>
      <c r="E279" t="s">
        <v>892</v>
      </c>
      <c r="F279">
        <v>40</v>
      </c>
      <c r="G279" t="s">
        <v>40</v>
      </c>
      <c r="H279" t="s">
        <v>176</v>
      </c>
      <c r="I279" s="2">
        <v>5480000</v>
      </c>
      <c r="J279" s="3">
        <f>Raw_Data[[#This Row],[cicilan_per_bulan]]/Raw_Data[[#This Row],[penghasilan_bulanan]]</f>
        <v>7.0894160583941601E-2</v>
      </c>
      <c r="K279" t="s">
        <v>205</v>
      </c>
      <c r="L279" t="s">
        <v>110</v>
      </c>
      <c r="M279" t="s">
        <v>249</v>
      </c>
      <c r="N279" t="s">
        <v>250</v>
      </c>
      <c r="O279" t="s">
        <v>57</v>
      </c>
      <c r="P279" s="2">
        <v>16245000</v>
      </c>
      <c r="Q279" s="2">
        <v>6498000</v>
      </c>
      <c r="R279" t="str">
        <f>IF(Raw_Data[[#This Row],[persen_dp]]&lt;15%,"Low",IF(Raw_Data[[#This Row],[persen_dp]]&gt;25%,"High","Medium"))</f>
        <v>High</v>
      </c>
      <c r="S279" s="3">
        <v>0.4</v>
      </c>
      <c r="T279">
        <v>36</v>
      </c>
      <c r="U279">
        <v>0.14499999999999999</v>
      </c>
      <c r="V279" s="2">
        <v>388500</v>
      </c>
      <c r="W279" s="2">
        <v>13987000</v>
      </c>
      <c r="X279" t="str">
        <f>IF(OR(Raw_Data[[#This Row],[status_pembayaran]]="Macet",Raw_Data[[#This Row],[status_pembayaran]]="Kurang Lancar"),"Non Performing Loan","Performing")</f>
        <v>Performing</v>
      </c>
      <c r="Y279" t="s">
        <v>47</v>
      </c>
      <c r="Z279">
        <v>0</v>
      </c>
      <c r="AA279">
        <v>0</v>
      </c>
      <c r="AB279">
        <v>1</v>
      </c>
      <c r="AC279" t="s">
        <v>137</v>
      </c>
      <c r="AD279">
        <f>IF(Raw_Data[[#This Row],[rasio]]&lt;0.2,1,IF(Raw_Data[[#This Row],[rasio]]&lt;0.3,2,IF(Raw_Data[[#This Row],[rasio]]&lt;0.4,3,4)))</f>
        <v>1</v>
      </c>
      <c r="AE279">
        <f>IF(Raw_Data[[#This Row],[kategori_dp]]="High",1,IF(Raw_Data[[#This Row],[kategori_dp]]="Medium",2,3))</f>
        <v>1</v>
      </c>
      <c r="AF279">
        <f>IF(Raw_Data[[#This Row],[tenor_bulan]]&lt;=24,1,IF(Raw_Data[[#This Row],[tenor_bulan]]&lt;=36,2,IF(Raw_Data[[#This Row],[tenor_bulan]]&lt;=48,3,4)))</f>
        <v>2</v>
      </c>
      <c r="AG279">
        <f>IF(Raw_Data[[#This Row],[jumlah_kali_telat]]=0,0,IF(Raw_Data[[#This Row],[jumlah_kali_telat]]&lt;=2,2,4))</f>
        <v>0</v>
      </c>
      <c r="AH279">
        <f>Raw_Data[[#This Row],[Skor_Rasio]]+Raw_Data[[#This Row],[Skor_DP]]+Raw_Data[[#This Row],[Skor_Tenor]]+Raw_Data[[#This Row],[Skor_Telat]]</f>
        <v>4</v>
      </c>
      <c r="AI279" t="str">
        <f>IF(Raw_Data[[#This Row],[Risk_Score]]&lt;=6,"Low Risk",IF(Raw_Data[[#This Row],[Risk_Score]]&lt;=8,"Medium Risk","High Risk"))</f>
        <v>Low Risk</v>
      </c>
      <c r="AJ279">
        <f ca="1">IFERROR(DATEDIF(Raw_Data[[#This Row],[tanggal_pengajuan]],TODAY(),"m"),"N/A")</f>
        <v>4</v>
      </c>
      <c r="AK279" t="str">
        <f ca="1">IF(ISNUMBER(Raw_Data[[#This Row],[MOB]]),IF(Raw_Data[[#This Row],[MOB]]&lt;6,"0-5 bulan",IF(Raw_Data[[#This Row],[MOB]]&lt;12,"6-11 bulan",IF(Raw_Data[[#This Row],[MOB]]&lt;24,"12-23 bulan","24+ bulan"))),"N/A")</f>
        <v>0-5 bulan</v>
      </c>
    </row>
    <row r="280" spans="1:37" ht="14.25" customHeight="1" x14ac:dyDescent="0.45">
      <c r="A280" t="s">
        <v>893</v>
      </c>
      <c r="B280" s="64">
        <v>46116</v>
      </c>
      <c r="C280" s="1" t="str">
        <f t="shared" si="4"/>
        <v>April</v>
      </c>
      <c r="D280" t="s">
        <v>288</v>
      </c>
      <c r="E280" t="s">
        <v>894</v>
      </c>
      <c r="F280">
        <v>36</v>
      </c>
      <c r="G280" t="s">
        <v>40</v>
      </c>
      <c r="H280" t="s">
        <v>52</v>
      </c>
      <c r="I280" s="2">
        <v>8275000</v>
      </c>
      <c r="J280" s="3">
        <f>Raw_Data[[#This Row],[cicilan_per_bulan]]/Raw_Data[[#This Row],[penghasilan_bulanan]]</f>
        <v>0.11862235649546828</v>
      </c>
      <c r="K280" t="s">
        <v>42</v>
      </c>
      <c r="L280" t="s">
        <v>43</v>
      </c>
      <c r="M280" t="s">
        <v>55</v>
      </c>
      <c r="N280" t="s">
        <v>141</v>
      </c>
      <c r="O280" t="s">
        <v>46</v>
      </c>
      <c r="P280" s="2">
        <v>22327000</v>
      </c>
      <c r="Q280" s="2">
        <v>7814000</v>
      </c>
      <c r="R280" t="str">
        <f>IF(Raw_Data[[#This Row],[persen_dp]]&lt;15%,"Low",IF(Raw_Data[[#This Row],[persen_dp]]&gt;25%,"High","Medium"))</f>
        <v>High</v>
      </c>
      <c r="S280" s="3">
        <v>0.35</v>
      </c>
      <c r="T280">
        <v>18</v>
      </c>
      <c r="U280">
        <v>0.14499999999999999</v>
      </c>
      <c r="V280" s="2">
        <v>981600</v>
      </c>
      <c r="W280" s="2">
        <v>17669000</v>
      </c>
      <c r="X280" t="str">
        <f>IF(OR(Raw_Data[[#This Row],[status_pembayaran]]="Macet",Raw_Data[[#This Row],[status_pembayaran]]="Kurang Lancar"),"Non Performing Loan","Performing")</f>
        <v>Performing</v>
      </c>
      <c r="Y280" t="s">
        <v>47</v>
      </c>
      <c r="Z280">
        <v>0</v>
      </c>
      <c r="AA280">
        <v>0</v>
      </c>
      <c r="AB280">
        <v>1</v>
      </c>
      <c r="AD280">
        <f>IF(Raw_Data[[#This Row],[rasio]]&lt;0.2,1,IF(Raw_Data[[#This Row],[rasio]]&lt;0.3,2,IF(Raw_Data[[#This Row],[rasio]]&lt;0.4,3,4)))</f>
        <v>1</v>
      </c>
      <c r="AE280">
        <f>IF(Raw_Data[[#This Row],[kategori_dp]]="High",1,IF(Raw_Data[[#This Row],[kategori_dp]]="Medium",2,3))</f>
        <v>1</v>
      </c>
      <c r="AF280">
        <f>IF(Raw_Data[[#This Row],[tenor_bulan]]&lt;=24,1,IF(Raw_Data[[#This Row],[tenor_bulan]]&lt;=36,2,IF(Raw_Data[[#This Row],[tenor_bulan]]&lt;=48,3,4)))</f>
        <v>1</v>
      </c>
      <c r="AG280">
        <f>IF(Raw_Data[[#This Row],[jumlah_kali_telat]]=0,0,IF(Raw_Data[[#This Row],[jumlah_kali_telat]]&lt;=2,2,4))</f>
        <v>0</v>
      </c>
      <c r="AH280">
        <f>Raw_Data[[#This Row],[Skor_Rasio]]+Raw_Data[[#This Row],[Skor_DP]]+Raw_Data[[#This Row],[Skor_Tenor]]+Raw_Data[[#This Row],[Skor_Telat]]</f>
        <v>3</v>
      </c>
      <c r="AI280" t="str">
        <f>IF(Raw_Data[[#This Row],[Risk_Score]]&lt;=6,"Low Risk",IF(Raw_Data[[#This Row],[Risk_Score]]&lt;=8,"Medium Risk","High Risk"))</f>
        <v>Low Risk</v>
      </c>
      <c r="AJ280">
        <f ca="1">IFERROR(DATEDIF(Raw_Data[[#This Row],[tanggal_pengajuan]],TODAY(),"m"),"N/A")</f>
        <v>6</v>
      </c>
      <c r="AK280" t="str">
        <f ca="1">IF(ISNUMBER(Raw_Data[[#This Row],[MOB]]),IF(Raw_Data[[#This Row],[MOB]]&lt;6,"0-5 bulan",IF(Raw_Data[[#This Row],[MOB]]&lt;12,"6-11 bulan",IF(Raw_Data[[#This Row],[MOB]]&lt;24,"12-23 bulan","24+ bulan"))),"N/A")</f>
        <v>6-11 bulan</v>
      </c>
    </row>
    <row r="281" spans="1:37" ht="14.25" customHeight="1" x14ac:dyDescent="0.45">
      <c r="A281" t="s">
        <v>895</v>
      </c>
      <c r="B281" s="64">
        <v>46062</v>
      </c>
      <c r="C281" s="1" t="str">
        <f t="shared" si="4"/>
        <v>February</v>
      </c>
      <c r="D281" t="s">
        <v>347</v>
      </c>
      <c r="E281" t="s">
        <v>896</v>
      </c>
      <c r="F281">
        <v>57</v>
      </c>
      <c r="G281" t="s">
        <v>40</v>
      </c>
      <c r="H281" t="s">
        <v>90</v>
      </c>
      <c r="I281" s="2">
        <v>5898000</v>
      </c>
      <c r="J281" s="3">
        <f>Raw_Data[[#This Row],[cicilan_per_bulan]]/Raw_Data[[#This Row],[penghasilan_bulanan]]</f>
        <v>0.10454391319091218</v>
      </c>
      <c r="K281" t="s">
        <v>81</v>
      </c>
      <c r="L281" t="s">
        <v>82</v>
      </c>
      <c r="M281" t="s">
        <v>72</v>
      </c>
      <c r="N281" t="s">
        <v>97</v>
      </c>
      <c r="O281" t="s">
        <v>57</v>
      </c>
      <c r="P281" s="2">
        <v>17188000</v>
      </c>
      <c r="Q281" s="2">
        <v>1719000</v>
      </c>
      <c r="R281" t="str">
        <f>IF(Raw_Data[[#This Row],[persen_dp]]&lt;15%,"Low",IF(Raw_Data[[#This Row],[persen_dp]]&gt;25%,"High","Medium"))</f>
        <v>Low</v>
      </c>
      <c r="S281" s="3">
        <v>0.1</v>
      </c>
      <c r="T281">
        <v>36</v>
      </c>
      <c r="U281">
        <v>0.14499999999999999</v>
      </c>
      <c r="V281" s="2">
        <v>616600</v>
      </c>
      <c r="W281" s="2">
        <v>22198000</v>
      </c>
      <c r="X281" t="str">
        <f>IF(OR(Raw_Data[[#This Row],[status_pembayaran]]="Macet",Raw_Data[[#This Row],[status_pembayaran]]="Kurang Lancar"),"Non Performing Loan","Performing")</f>
        <v>Performing</v>
      </c>
      <c r="Y281" t="s">
        <v>317</v>
      </c>
      <c r="Z281">
        <v>0</v>
      </c>
      <c r="AA281">
        <v>0</v>
      </c>
      <c r="AB281">
        <v>0</v>
      </c>
      <c r="AC281" t="s">
        <v>74</v>
      </c>
      <c r="AD281">
        <f>IF(Raw_Data[[#This Row],[rasio]]&lt;0.2,1,IF(Raw_Data[[#This Row],[rasio]]&lt;0.3,2,IF(Raw_Data[[#This Row],[rasio]]&lt;0.4,3,4)))</f>
        <v>1</v>
      </c>
      <c r="AE281">
        <f>IF(Raw_Data[[#This Row],[kategori_dp]]="High",1,IF(Raw_Data[[#This Row],[kategori_dp]]="Medium",2,3))</f>
        <v>3</v>
      </c>
      <c r="AF281">
        <f>IF(Raw_Data[[#This Row],[tenor_bulan]]&lt;=24,1,IF(Raw_Data[[#This Row],[tenor_bulan]]&lt;=36,2,IF(Raw_Data[[#This Row],[tenor_bulan]]&lt;=48,3,4)))</f>
        <v>2</v>
      </c>
      <c r="AG281">
        <f>IF(Raw_Data[[#This Row],[jumlah_kali_telat]]=0,0,IF(Raw_Data[[#This Row],[jumlah_kali_telat]]&lt;=2,2,4))</f>
        <v>0</v>
      </c>
      <c r="AH281">
        <f>Raw_Data[[#This Row],[Skor_Rasio]]+Raw_Data[[#This Row],[Skor_DP]]+Raw_Data[[#This Row],[Skor_Tenor]]+Raw_Data[[#This Row],[Skor_Telat]]</f>
        <v>6</v>
      </c>
      <c r="AI281" t="str">
        <f>IF(Raw_Data[[#This Row],[Risk_Score]]&lt;=6,"Low Risk",IF(Raw_Data[[#This Row],[Risk_Score]]&lt;=8,"Medium Risk","High Risk"))</f>
        <v>Low Risk</v>
      </c>
      <c r="AJ281">
        <f ca="1">IFERROR(DATEDIF(Raw_Data[[#This Row],[tanggal_pengajuan]],TODAY(),"m"),"N/A")</f>
        <v>8</v>
      </c>
      <c r="AK281" t="str">
        <f ca="1">IF(ISNUMBER(Raw_Data[[#This Row],[MOB]]),IF(Raw_Data[[#This Row],[MOB]]&lt;6,"0-5 bulan",IF(Raw_Data[[#This Row],[MOB]]&lt;12,"6-11 bulan",IF(Raw_Data[[#This Row],[MOB]]&lt;24,"12-23 bulan","24+ bulan"))),"N/A")</f>
        <v>6-11 bulan</v>
      </c>
    </row>
    <row r="282" spans="1:37" ht="14.25" customHeight="1" x14ac:dyDescent="0.45">
      <c r="A282" t="s">
        <v>897</v>
      </c>
      <c r="B282" s="64">
        <v>46032</v>
      </c>
      <c r="C282" s="1" t="str">
        <f t="shared" si="4"/>
        <v>January</v>
      </c>
      <c r="D282" t="s">
        <v>150</v>
      </c>
      <c r="E282" t="s">
        <v>898</v>
      </c>
      <c r="F282">
        <v>43</v>
      </c>
      <c r="G282" t="s">
        <v>40</v>
      </c>
      <c r="H282" t="s">
        <v>41</v>
      </c>
      <c r="I282" s="2">
        <v>7143000</v>
      </c>
      <c r="J282" s="3">
        <f>Raw_Data[[#This Row],[cicilan_per_bulan]]/Raw_Data[[#This Row],[penghasilan_bulanan]]</f>
        <v>0.12535349293014139</v>
      </c>
      <c r="K282" t="s">
        <v>205</v>
      </c>
      <c r="L282" t="s">
        <v>110</v>
      </c>
      <c r="M282" t="s">
        <v>72</v>
      </c>
      <c r="N282" t="s">
        <v>97</v>
      </c>
      <c r="O282" t="s">
        <v>57</v>
      </c>
      <c r="P282" s="2">
        <v>16548000</v>
      </c>
      <c r="Q282" s="2">
        <v>3310000</v>
      </c>
      <c r="R282" t="str">
        <f>IF(Raw_Data[[#This Row],[persen_dp]]&lt;15%,"Low",IF(Raw_Data[[#This Row],[persen_dp]]&gt;25%,"High","Medium"))</f>
        <v>Medium</v>
      </c>
      <c r="S282" s="3">
        <v>0.2</v>
      </c>
      <c r="T282">
        <v>18</v>
      </c>
      <c r="U282">
        <v>0.14499999999999999</v>
      </c>
      <c r="V282" s="2">
        <v>895400</v>
      </c>
      <c r="W282" s="2">
        <v>16117000</v>
      </c>
      <c r="X282" t="str">
        <f>IF(OR(Raw_Data[[#This Row],[status_pembayaran]]="Macet",Raw_Data[[#This Row],[status_pembayaran]]="Kurang Lancar"),"Non Performing Loan","Performing")</f>
        <v>Performing</v>
      </c>
      <c r="Y282" t="s">
        <v>47</v>
      </c>
      <c r="Z282">
        <v>0</v>
      </c>
      <c r="AA282">
        <v>0</v>
      </c>
      <c r="AB282">
        <v>1</v>
      </c>
      <c r="AC282" t="s">
        <v>137</v>
      </c>
      <c r="AD282">
        <f>IF(Raw_Data[[#This Row],[rasio]]&lt;0.2,1,IF(Raw_Data[[#This Row],[rasio]]&lt;0.3,2,IF(Raw_Data[[#This Row],[rasio]]&lt;0.4,3,4)))</f>
        <v>1</v>
      </c>
      <c r="AE282">
        <f>IF(Raw_Data[[#This Row],[kategori_dp]]="High",1,IF(Raw_Data[[#This Row],[kategori_dp]]="Medium",2,3))</f>
        <v>2</v>
      </c>
      <c r="AF282">
        <f>IF(Raw_Data[[#This Row],[tenor_bulan]]&lt;=24,1,IF(Raw_Data[[#This Row],[tenor_bulan]]&lt;=36,2,IF(Raw_Data[[#This Row],[tenor_bulan]]&lt;=48,3,4)))</f>
        <v>1</v>
      </c>
      <c r="AG282">
        <f>IF(Raw_Data[[#This Row],[jumlah_kali_telat]]=0,0,IF(Raw_Data[[#This Row],[jumlah_kali_telat]]&lt;=2,2,4))</f>
        <v>0</v>
      </c>
      <c r="AH282">
        <f>Raw_Data[[#This Row],[Skor_Rasio]]+Raw_Data[[#This Row],[Skor_DP]]+Raw_Data[[#This Row],[Skor_Tenor]]+Raw_Data[[#This Row],[Skor_Telat]]</f>
        <v>4</v>
      </c>
      <c r="AI282" t="str">
        <f>IF(Raw_Data[[#This Row],[Risk_Score]]&lt;=6,"Low Risk",IF(Raw_Data[[#This Row],[Risk_Score]]&lt;=8,"Medium Risk","High Risk"))</f>
        <v>Low Risk</v>
      </c>
      <c r="AJ282">
        <f ca="1">IFERROR(DATEDIF(Raw_Data[[#This Row],[tanggal_pengajuan]],TODAY(),"m"),"N/A")</f>
        <v>9</v>
      </c>
      <c r="AK282" t="str">
        <f ca="1">IF(ISNUMBER(Raw_Data[[#This Row],[MOB]]),IF(Raw_Data[[#This Row],[MOB]]&lt;6,"0-5 bulan",IF(Raw_Data[[#This Row],[MOB]]&lt;12,"6-11 bulan",IF(Raw_Data[[#This Row],[MOB]]&lt;24,"12-23 bulan","24+ bulan"))),"N/A")</f>
        <v>6-11 bulan</v>
      </c>
    </row>
    <row r="283" spans="1:37" ht="14.25" customHeight="1" x14ac:dyDescent="0.45">
      <c r="A283" t="s">
        <v>899</v>
      </c>
      <c r="B283" s="64">
        <v>46105</v>
      </c>
      <c r="C283" s="1" t="str">
        <f t="shared" si="4"/>
        <v>March</v>
      </c>
      <c r="D283" t="s">
        <v>900</v>
      </c>
      <c r="E283" t="s">
        <v>901</v>
      </c>
      <c r="F283">
        <v>41</v>
      </c>
      <c r="G283" t="s">
        <v>51</v>
      </c>
      <c r="H283" t="s">
        <v>52</v>
      </c>
      <c r="I283" s="2">
        <v>11546000</v>
      </c>
      <c r="J283" s="3">
        <f>Raw_Data[[#This Row],[cicilan_per_bulan]]/Raw_Data[[#This Row],[penghasilan_bulanan]]</f>
        <v>0.12129741901957387</v>
      </c>
      <c r="K283" t="s">
        <v>81</v>
      </c>
      <c r="L283" t="s">
        <v>82</v>
      </c>
      <c r="M283" t="s">
        <v>44</v>
      </c>
      <c r="N283" t="s">
        <v>273</v>
      </c>
      <c r="O283" t="s">
        <v>274</v>
      </c>
      <c r="P283" s="2">
        <v>17267000</v>
      </c>
      <c r="Q283" s="2">
        <v>2590000</v>
      </c>
      <c r="R283" t="str">
        <f>IF(Raw_Data[[#This Row],[persen_dp]]&lt;15%,"Low",IF(Raw_Data[[#This Row],[persen_dp]]&gt;25%,"High","Medium"))</f>
        <v>Medium</v>
      </c>
      <c r="S283" s="3">
        <v>0.15</v>
      </c>
      <c r="T283">
        <v>12</v>
      </c>
      <c r="U283">
        <v>0.14499999999999999</v>
      </c>
      <c r="V283" s="2">
        <v>1400500</v>
      </c>
      <c r="W283" s="2">
        <v>16805000</v>
      </c>
      <c r="X283" t="str">
        <f>IF(OR(Raw_Data[[#This Row],[status_pembayaran]]="Macet",Raw_Data[[#This Row],[status_pembayaran]]="Kurang Lancar"),"Non Performing Loan","Performing")</f>
        <v>Performing</v>
      </c>
      <c r="Y283" t="s">
        <v>47</v>
      </c>
      <c r="Z283">
        <v>0</v>
      </c>
      <c r="AA283">
        <v>0</v>
      </c>
      <c r="AB283">
        <v>1</v>
      </c>
      <c r="AC283" t="s">
        <v>66</v>
      </c>
      <c r="AD283">
        <f>IF(Raw_Data[[#This Row],[rasio]]&lt;0.2,1,IF(Raw_Data[[#This Row],[rasio]]&lt;0.3,2,IF(Raw_Data[[#This Row],[rasio]]&lt;0.4,3,4)))</f>
        <v>1</v>
      </c>
      <c r="AE283">
        <f>IF(Raw_Data[[#This Row],[kategori_dp]]="High",1,IF(Raw_Data[[#This Row],[kategori_dp]]="Medium",2,3))</f>
        <v>2</v>
      </c>
      <c r="AF283">
        <f>IF(Raw_Data[[#This Row],[tenor_bulan]]&lt;=24,1,IF(Raw_Data[[#This Row],[tenor_bulan]]&lt;=36,2,IF(Raw_Data[[#This Row],[tenor_bulan]]&lt;=48,3,4)))</f>
        <v>1</v>
      </c>
      <c r="AG283">
        <f>IF(Raw_Data[[#This Row],[jumlah_kali_telat]]=0,0,IF(Raw_Data[[#This Row],[jumlah_kali_telat]]&lt;=2,2,4))</f>
        <v>0</v>
      </c>
      <c r="AH283">
        <f>Raw_Data[[#This Row],[Skor_Rasio]]+Raw_Data[[#This Row],[Skor_DP]]+Raw_Data[[#This Row],[Skor_Tenor]]+Raw_Data[[#This Row],[Skor_Telat]]</f>
        <v>4</v>
      </c>
      <c r="AI283" t="str">
        <f>IF(Raw_Data[[#This Row],[Risk_Score]]&lt;=6,"Low Risk",IF(Raw_Data[[#This Row],[Risk_Score]]&lt;=8,"Medium Risk","High Risk"))</f>
        <v>Low Risk</v>
      </c>
      <c r="AJ283">
        <f ca="1">IFERROR(DATEDIF(Raw_Data[[#This Row],[tanggal_pengajuan]],TODAY(),"m"),"N/A")</f>
        <v>6</v>
      </c>
      <c r="AK283" t="str">
        <f ca="1">IF(ISNUMBER(Raw_Data[[#This Row],[MOB]]),IF(Raw_Data[[#This Row],[MOB]]&lt;6,"0-5 bulan",IF(Raw_Data[[#This Row],[MOB]]&lt;12,"6-11 bulan",IF(Raw_Data[[#This Row],[MOB]]&lt;24,"12-23 bulan","24+ bulan"))),"N/A")</f>
        <v>6-11 bulan</v>
      </c>
    </row>
    <row r="284" spans="1:37" ht="14.25" customHeight="1" x14ac:dyDescent="0.45">
      <c r="A284" t="s">
        <v>902</v>
      </c>
      <c r="B284" s="64">
        <v>46078</v>
      </c>
      <c r="C284" s="1" t="str">
        <f t="shared" si="4"/>
        <v>February</v>
      </c>
      <c r="D284" t="s">
        <v>903</v>
      </c>
      <c r="E284" t="s">
        <v>904</v>
      </c>
      <c r="F284">
        <v>31</v>
      </c>
      <c r="G284" t="s">
        <v>40</v>
      </c>
      <c r="H284" t="s">
        <v>108</v>
      </c>
      <c r="I284" s="2">
        <v>5596000</v>
      </c>
      <c r="J284" s="3">
        <f>Raw_Data[[#This Row],[cicilan_per_bulan]]/Raw_Data[[#This Row],[penghasilan_bulanan]]</f>
        <v>0.14038598999285204</v>
      </c>
      <c r="K284" t="s">
        <v>119</v>
      </c>
      <c r="L284" t="s">
        <v>120</v>
      </c>
      <c r="M284" t="s">
        <v>44</v>
      </c>
      <c r="N284" t="s">
        <v>171</v>
      </c>
      <c r="O284" t="s">
        <v>172</v>
      </c>
      <c r="P284" s="2">
        <v>42038000</v>
      </c>
      <c r="Q284" s="2">
        <v>14713000</v>
      </c>
      <c r="R284" t="str">
        <f>IF(Raw_Data[[#This Row],[persen_dp]]&lt;15%,"Low",IF(Raw_Data[[#This Row],[persen_dp]]&gt;25%,"High","Medium"))</f>
        <v>High</v>
      </c>
      <c r="S284" s="3">
        <v>0.35</v>
      </c>
      <c r="T284">
        <v>60</v>
      </c>
      <c r="U284">
        <v>0.14499999999999999</v>
      </c>
      <c r="V284" s="2">
        <v>785600</v>
      </c>
      <c r="W284" s="2">
        <v>47136000</v>
      </c>
      <c r="X284" t="str">
        <f>IF(OR(Raw_Data[[#This Row],[status_pembayaran]]="Macet",Raw_Data[[#This Row],[status_pembayaran]]="Kurang Lancar"),"Non Performing Loan","Performing")</f>
        <v>Performing</v>
      </c>
      <c r="Y284" t="s">
        <v>47</v>
      </c>
      <c r="Z284">
        <v>0</v>
      </c>
      <c r="AA284">
        <v>0</v>
      </c>
      <c r="AB284">
        <v>1</v>
      </c>
      <c r="AD284">
        <f>IF(Raw_Data[[#This Row],[rasio]]&lt;0.2,1,IF(Raw_Data[[#This Row],[rasio]]&lt;0.3,2,IF(Raw_Data[[#This Row],[rasio]]&lt;0.4,3,4)))</f>
        <v>1</v>
      </c>
      <c r="AE284">
        <f>IF(Raw_Data[[#This Row],[kategori_dp]]="High",1,IF(Raw_Data[[#This Row],[kategori_dp]]="Medium",2,3))</f>
        <v>1</v>
      </c>
      <c r="AF284">
        <f>IF(Raw_Data[[#This Row],[tenor_bulan]]&lt;=24,1,IF(Raw_Data[[#This Row],[tenor_bulan]]&lt;=36,2,IF(Raw_Data[[#This Row],[tenor_bulan]]&lt;=48,3,4)))</f>
        <v>4</v>
      </c>
      <c r="AG284">
        <f>IF(Raw_Data[[#This Row],[jumlah_kali_telat]]=0,0,IF(Raw_Data[[#This Row],[jumlah_kali_telat]]&lt;=2,2,4))</f>
        <v>0</v>
      </c>
      <c r="AH284">
        <f>Raw_Data[[#This Row],[Skor_Rasio]]+Raw_Data[[#This Row],[Skor_DP]]+Raw_Data[[#This Row],[Skor_Tenor]]+Raw_Data[[#This Row],[Skor_Telat]]</f>
        <v>6</v>
      </c>
      <c r="AI284" t="str">
        <f>IF(Raw_Data[[#This Row],[Risk_Score]]&lt;=6,"Low Risk",IF(Raw_Data[[#This Row],[Risk_Score]]&lt;=8,"Medium Risk","High Risk"))</f>
        <v>Low Risk</v>
      </c>
      <c r="AJ284">
        <f ca="1">IFERROR(DATEDIF(Raw_Data[[#This Row],[tanggal_pengajuan]],TODAY(),"m"),"N/A")</f>
        <v>7</v>
      </c>
      <c r="AK284" t="str">
        <f ca="1">IF(ISNUMBER(Raw_Data[[#This Row],[MOB]]),IF(Raw_Data[[#This Row],[MOB]]&lt;6,"0-5 bulan",IF(Raw_Data[[#This Row],[MOB]]&lt;12,"6-11 bulan",IF(Raw_Data[[#This Row],[MOB]]&lt;24,"12-23 bulan","24+ bulan"))),"N/A")</f>
        <v>6-11 bulan</v>
      </c>
    </row>
    <row r="285" spans="1:37" ht="14.25" customHeight="1" x14ac:dyDescent="0.45">
      <c r="A285" t="s">
        <v>905</v>
      </c>
      <c r="B285" s="64" t="s">
        <v>230</v>
      </c>
      <c r="C285" s="1" t="str">
        <f t="shared" si="4"/>
        <v>Data Tidak Lengkap</v>
      </c>
      <c r="D285" t="s">
        <v>210</v>
      </c>
      <c r="E285" t="s">
        <v>230</v>
      </c>
      <c r="F285">
        <v>34</v>
      </c>
      <c r="G285" t="s">
        <v>51</v>
      </c>
      <c r="H285" t="s">
        <v>176</v>
      </c>
      <c r="I285" s="2">
        <v>5141000</v>
      </c>
      <c r="J285" s="3">
        <f>Raw_Data[[#This Row],[cicilan_per_bulan]]/Raw_Data[[#This Row],[penghasilan_bulanan]]</f>
        <v>0.21433573234779227</v>
      </c>
      <c r="K285" t="s">
        <v>210</v>
      </c>
      <c r="L285" t="s">
        <v>154</v>
      </c>
      <c r="M285" t="s">
        <v>55</v>
      </c>
      <c r="N285" t="s">
        <v>147</v>
      </c>
      <c r="O285" t="s">
        <v>148</v>
      </c>
      <c r="P285" s="2">
        <v>31539876</v>
      </c>
      <c r="Q285" s="2">
        <v>11039000</v>
      </c>
      <c r="R285" t="str">
        <f>IF(Raw_Data[[#This Row],[persen_dp]]&lt;15%,"Low",IF(Raw_Data[[#This Row],[persen_dp]]&gt;25%,"High","Medium"))</f>
        <v>High</v>
      </c>
      <c r="S285" s="3">
        <v>0.35</v>
      </c>
      <c r="T285">
        <v>24</v>
      </c>
      <c r="U285">
        <v>0.14499999999999999</v>
      </c>
      <c r="V285" s="2">
        <v>1101900</v>
      </c>
      <c r="W285" s="2">
        <v>26446000</v>
      </c>
      <c r="X285" t="str">
        <f>IF(OR(Raw_Data[[#This Row],[status_pembayaran]]="Macet",Raw_Data[[#This Row],[status_pembayaran]]="Kurang Lancar"),"Non Performing Loan","Performing")</f>
        <v>Performing</v>
      </c>
      <c r="Y285" t="s">
        <v>233</v>
      </c>
      <c r="Z285">
        <v>0</v>
      </c>
      <c r="AA285">
        <v>0</v>
      </c>
      <c r="AB285">
        <v>1</v>
      </c>
      <c r="AC285" t="s">
        <v>104</v>
      </c>
      <c r="AD285">
        <f>IF(Raw_Data[[#This Row],[rasio]]&lt;0.2,1,IF(Raw_Data[[#This Row],[rasio]]&lt;0.3,2,IF(Raw_Data[[#This Row],[rasio]]&lt;0.4,3,4)))</f>
        <v>2</v>
      </c>
      <c r="AE285">
        <f>IF(Raw_Data[[#This Row],[kategori_dp]]="High",1,IF(Raw_Data[[#This Row],[kategori_dp]]="Medium",2,3))</f>
        <v>1</v>
      </c>
      <c r="AF285">
        <f>IF(Raw_Data[[#This Row],[tenor_bulan]]&lt;=24,1,IF(Raw_Data[[#This Row],[tenor_bulan]]&lt;=36,2,IF(Raw_Data[[#This Row],[tenor_bulan]]&lt;=48,3,4)))</f>
        <v>1</v>
      </c>
      <c r="AG285">
        <f>IF(Raw_Data[[#This Row],[jumlah_kali_telat]]=0,0,IF(Raw_Data[[#This Row],[jumlah_kali_telat]]&lt;=2,2,4))</f>
        <v>0</v>
      </c>
      <c r="AH285">
        <f>Raw_Data[[#This Row],[Skor_Rasio]]+Raw_Data[[#This Row],[Skor_DP]]+Raw_Data[[#This Row],[Skor_Tenor]]+Raw_Data[[#This Row],[Skor_Telat]]</f>
        <v>4</v>
      </c>
      <c r="AI285" t="str">
        <f>IF(Raw_Data[[#This Row],[Risk_Score]]&lt;=6,"Low Risk",IF(Raw_Data[[#This Row],[Risk_Score]]&lt;=8,"Medium Risk","High Risk"))</f>
        <v>Low Risk</v>
      </c>
      <c r="AJ285" t="str">
        <f ca="1">IFERROR(DATEDIF(Raw_Data[[#This Row],[tanggal_pengajuan]],TODAY(),"m"),"N/A")</f>
        <v>N/A</v>
      </c>
      <c r="AK285" t="str">
        <f ca="1">IF(ISNUMBER(Raw_Data[[#This Row],[MOB]]),IF(Raw_Data[[#This Row],[MOB]]&lt;6,"0-5 bulan",IF(Raw_Data[[#This Row],[MOB]]&lt;12,"6-11 bulan",IF(Raw_Data[[#This Row],[MOB]]&lt;24,"12-23 bulan","24+ bulan"))),"N/A")</f>
        <v>N/A</v>
      </c>
    </row>
    <row r="286" spans="1:37" ht="14.25" customHeight="1" x14ac:dyDescent="0.45">
      <c r="A286" t="s">
        <v>906</v>
      </c>
      <c r="B286" s="64">
        <v>46327</v>
      </c>
      <c r="C286" s="1" t="str">
        <f t="shared" si="4"/>
        <v>November</v>
      </c>
      <c r="D286" t="s">
        <v>879</v>
      </c>
      <c r="E286" t="s">
        <v>907</v>
      </c>
      <c r="F286">
        <v>48</v>
      </c>
      <c r="G286" t="s">
        <v>40</v>
      </c>
      <c r="H286" t="s">
        <v>41</v>
      </c>
      <c r="I286" s="2">
        <v>5706000</v>
      </c>
      <c r="J286" s="3">
        <f>Raw_Data[[#This Row],[cicilan_per_bulan]]/Raw_Data[[#This Row],[penghasilan_bulanan]]</f>
        <v>0.13347353662811076</v>
      </c>
      <c r="K286" t="s">
        <v>205</v>
      </c>
      <c r="L286" t="s">
        <v>110</v>
      </c>
      <c r="M286" t="s">
        <v>44</v>
      </c>
      <c r="N286" t="s">
        <v>45</v>
      </c>
      <c r="O286" t="s">
        <v>46</v>
      </c>
      <c r="P286" s="2">
        <v>25473000</v>
      </c>
      <c r="Q286" s="2">
        <v>6368000</v>
      </c>
      <c r="R286" t="str">
        <f>IF(Raw_Data[[#This Row],[persen_dp]]&lt;15%,"Low",IF(Raw_Data[[#This Row],[persen_dp]]&gt;25%,"High","Medium"))</f>
        <v>Medium</v>
      </c>
      <c r="S286" s="3">
        <v>0.25</v>
      </c>
      <c r="T286">
        <v>36</v>
      </c>
      <c r="U286">
        <v>0.14499999999999999</v>
      </c>
      <c r="V286" s="2">
        <v>761600</v>
      </c>
      <c r="W286" s="2">
        <v>27416000</v>
      </c>
      <c r="X286" t="str">
        <f>IF(OR(Raw_Data[[#This Row],[status_pembayaran]]="Macet",Raw_Data[[#This Row],[status_pembayaran]]="Kurang Lancar"),"Non Performing Loan","Performing")</f>
        <v>Performing</v>
      </c>
      <c r="Y286" t="s">
        <v>47</v>
      </c>
      <c r="Z286">
        <v>0</v>
      </c>
      <c r="AA286">
        <v>0</v>
      </c>
      <c r="AB286">
        <v>1</v>
      </c>
      <c r="AC286" t="s">
        <v>66</v>
      </c>
      <c r="AD286">
        <f>IF(Raw_Data[[#This Row],[rasio]]&lt;0.2,1,IF(Raw_Data[[#This Row],[rasio]]&lt;0.3,2,IF(Raw_Data[[#This Row],[rasio]]&lt;0.4,3,4)))</f>
        <v>1</v>
      </c>
      <c r="AE286">
        <f>IF(Raw_Data[[#This Row],[kategori_dp]]="High",1,IF(Raw_Data[[#This Row],[kategori_dp]]="Medium",2,3))</f>
        <v>2</v>
      </c>
      <c r="AF286">
        <f>IF(Raw_Data[[#This Row],[tenor_bulan]]&lt;=24,1,IF(Raw_Data[[#This Row],[tenor_bulan]]&lt;=36,2,IF(Raw_Data[[#This Row],[tenor_bulan]]&lt;=48,3,4)))</f>
        <v>2</v>
      </c>
      <c r="AG286">
        <f>IF(Raw_Data[[#This Row],[jumlah_kali_telat]]=0,0,IF(Raw_Data[[#This Row],[jumlah_kali_telat]]&lt;=2,2,4))</f>
        <v>0</v>
      </c>
      <c r="AH286">
        <f>Raw_Data[[#This Row],[Skor_Rasio]]+Raw_Data[[#This Row],[Skor_DP]]+Raw_Data[[#This Row],[Skor_Tenor]]+Raw_Data[[#This Row],[Skor_Telat]]</f>
        <v>5</v>
      </c>
      <c r="AI286" t="str">
        <f>IF(Raw_Data[[#This Row],[Risk_Score]]&lt;=6,"Low Risk",IF(Raw_Data[[#This Row],[Risk_Score]]&lt;=8,"Medium Risk","High Risk"))</f>
        <v>Low Risk</v>
      </c>
      <c r="AJ286" t="str">
        <f ca="1">IFERROR(DATEDIF(Raw_Data[[#This Row],[tanggal_pengajuan]],TODAY(),"m"),"N/A")</f>
        <v>N/A</v>
      </c>
      <c r="AK286" t="str">
        <f ca="1">IF(ISNUMBER(Raw_Data[[#This Row],[MOB]]),IF(Raw_Data[[#This Row],[MOB]]&lt;6,"0-5 bulan",IF(Raw_Data[[#This Row],[MOB]]&lt;12,"6-11 bulan",IF(Raw_Data[[#This Row],[MOB]]&lt;24,"12-23 bulan","24+ bulan"))),"N/A")</f>
        <v>N/A</v>
      </c>
    </row>
    <row r="287" spans="1:37" ht="14.25" customHeight="1" x14ac:dyDescent="0.45">
      <c r="A287" t="s">
        <v>908</v>
      </c>
      <c r="B287" s="64">
        <v>46175</v>
      </c>
      <c r="C287" s="1" t="str">
        <f t="shared" si="4"/>
        <v>June</v>
      </c>
      <c r="D287" t="s">
        <v>909</v>
      </c>
      <c r="E287" t="s">
        <v>910</v>
      </c>
      <c r="F287">
        <v>37</v>
      </c>
      <c r="G287" t="s">
        <v>51</v>
      </c>
      <c r="H287" t="s">
        <v>41</v>
      </c>
      <c r="I287" s="2">
        <v>4991000</v>
      </c>
      <c r="J287" s="3">
        <f>Raw_Data[[#This Row],[cicilan_per_bulan]]/Raw_Data[[#This Row],[penghasilan_bulanan]]</f>
        <v>0.72356241234221597</v>
      </c>
      <c r="K287" t="s">
        <v>119</v>
      </c>
      <c r="L287" t="s">
        <v>120</v>
      </c>
      <c r="M287" t="s">
        <v>55</v>
      </c>
      <c r="N287" t="s">
        <v>221</v>
      </c>
      <c r="O287" t="s">
        <v>159</v>
      </c>
      <c r="P287" s="2">
        <v>42052000</v>
      </c>
      <c r="Q287" s="2">
        <v>4205000</v>
      </c>
      <c r="R287" t="str">
        <f>IF(Raw_Data[[#This Row],[persen_dp]]&lt;15%,"Low",IF(Raw_Data[[#This Row],[persen_dp]]&gt;25%,"High","Medium"))</f>
        <v>Low</v>
      </c>
      <c r="S287" s="3">
        <v>0.1</v>
      </c>
      <c r="T287">
        <v>12</v>
      </c>
      <c r="U287">
        <v>0.14499999999999999</v>
      </c>
      <c r="V287" s="2">
        <v>3611300</v>
      </c>
      <c r="W287" s="2">
        <v>43335000</v>
      </c>
      <c r="X287" t="str">
        <f>IF(OR(Raw_Data[[#This Row],[status_pembayaran]]="Macet",Raw_Data[[#This Row],[status_pembayaran]]="Kurang Lancar"),"Non Performing Loan","Performing")</f>
        <v>Performing</v>
      </c>
      <c r="Y287" t="s">
        <v>47</v>
      </c>
      <c r="Z287">
        <v>0</v>
      </c>
      <c r="AA287">
        <v>0</v>
      </c>
      <c r="AB287">
        <v>1</v>
      </c>
      <c r="AD287">
        <f>IF(Raw_Data[[#This Row],[rasio]]&lt;0.2,1,IF(Raw_Data[[#This Row],[rasio]]&lt;0.3,2,IF(Raw_Data[[#This Row],[rasio]]&lt;0.4,3,4)))</f>
        <v>4</v>
      </c>
      <c r="AE287">
        <f>IF(Raw_Data[[#This Row],[kategori_dp]]="High",1,IF(Raw_Data[[#This Row],[kategori_dp]]="Medium",2,3))</f>
        <v>3</v>
      </c>
      <c r="AF287">
        <f>IF(Raw_Data[[#This Row],[tenor_bulan]]&lt;=24,1,IF(Raw_Data[[#This Row],[tenor_bulan]]&lt;=36,2,IF(Raw_Data[[#This Row],[tenor_bulan]]&lt;=48,3,4)))</f>
        <v>1</v>
      </c>
      <c r="AG287">
        <f>IF(Raw_Data[[#This Row],[jumlah_kali_telat]]=0,0,IF(Raw_Data[[#This Row],[jumlah_kali_telat]]&lt;=2,2,4))</f>
        <v>0</v>
      </c>
      <c r="AH287">
        <f>Raw_Data[[#This Row],[Skor_Rasio]]+Raw_Data[[#This Row],[Skor_DP]]+Raw_Data[[#This Row],[Skor_Tenor]]+Raw_Data[[#This Row],[Skor_Telat]]</f>
        <v>8</v>
      </c>
      <c r="AI287" t="str">
        <f>IF(Raw_Data[[#This Row],[Risk_Score]]&lt;=6,"Low Risk",IF(Raw_Data[[#This Row],[Risk_Score]]&lt;=8,"Medium Risk","High Risk"))</f>
        <v>Medium Risk</v>
      </c>
      <c r="AJ287">
        <f ca="1">IFERROR(DATEDIF(Raw_Data[[#This Row],[tanggal_pengajuan]],TODAY(),"m"),"N/A")</f>
        <v>4</v>
      </c>
      <c r="AK287" t="str">
        <f ca="1">IF(ISNUMBER(Raw_Data[[#This Row],[MOB]]),IF(Raw_Data[[#This Row],[MOB]]&lt;6,"0-5 bulan",IF(Raw_Data[[#This Row],[MOB]]&lt;12,"6-11 bulan",IF(Raw_Data[[#This Row],[MOB]]&lt;24,"12-23 bulan","24+ bulan"))),"N/A")</f>
        <v>0-5 bulan</v>
      </c>
    </row>
    <row r="288" spans="1:37" ht="14.25" customHeight="1" x14ac:dyDescent="0.45">
      <c r="A288" t="s">
        <v>911</v>
      </c>
      <c r="B288" s="64">
        <v>46167</v>
      </c>
      <c r="C288" s="1" t="str">
        <f t="shared" si="4"/>
        <v>May</v>
      </c>
      <c r="D288" t="s">
        <v>912</v>
      </c>
      <c r="E288" t="s">
        <v>913</v>
      </c>
      <c r="F288">
        <v>25</v>
      </c>
      <c r="G288" t="s">
        <v>40</v>
      </c>
      <c r="H288" t="s">
        <v>52</v>
      </c>
      <c r="I288" s="2">
        <v>5905000</v>
      </c>
      <c r="J288" s="3">
        <f>Raw_Data[[#This Row],[cicilan_per_bulan]]/Raw_Data[[#This Row],[penghasilan_bulanan]]</f>
        <v>0.19786621507197291</v>
      </c>
      <c r="K288" t="s">
        <v>205</v>
      </c>
      <c r="L288" t="s">
        <v>110</v>
      </c>
      <c r="M288" t="s">
        <v>55</v>
      </c>
      <c r="N288" t="s">
        <v>65</v>
      </c>
      <c r="O288" t="s">
        <v>46</v>
      </c>
      <c r="P288" s="2">
        <v>28791000</v>
      </c>
      <c r="Q288" s="2">
        <v>11516000</v>
      </c>
      <c r="R288" t="str">
        <f>IF(Raw_Data[[#This Row],[persen_dp]]&lt;15%,"Low",IF(Raw_Data[[#This Row],[persen_dp]]&gt;25%,"High","Medium"))</f>
        <v>High</v>
      </c>
      <c r="S288" s="3">
        <v>0.4</v>
      </c>
      <c r="T288">
        <v>18</v>
      </c>
      <c r="U288">
        <v>0.14499999999999999</v>
      </c>
      <c r="V288" s="2">
        <v>1168400</v>
      </c>
      <c r="W288" s="2">
        <v>21032000</v>
      </c>
      <c r="X288" t="str">
        <f>IF(OR(Raw_Data[[#This Row],[status_pembayaran]]="Macet",Raw_Data[[#This Row],[status_pembayaran]]="Kurang Lancar"),"Non Performing Loan","Performing")</f>
        <v>Performing</v>
      </c>
      <c r="Y288" t="s">
        <v>47</v>
      </c>
      <c r="Z288">
        <v>0</v>
      </c>
      <c r="AA288">
        <v>0</v>
      </c>
      <c r="AB288">
        <v>1</v>
      </c>
      <c r="AD288">
        <f>IF(Raw_Data[[#This Row],[rasio]]&lt;0.2,1,IF(Raw_Data[[#This Row],[rasio]]&lt;0.3,2,IF(Raw_Data[[#This Row],[rasio]]&lt;0.4,3,4)))</f>
        <v>1</v>
      </c>
      <c r="AE288">
        <f>IF(Raw_Data[[#This Row],[kategori_dp]]="High",1,IF(Raw_Data[[#This Row],[kategori_dp]]="Medium",2,3))</f>
        <v>1</v>
      </c>
      <c r="AF288">
        <f>IF(Raw_Data[[#This Row],[tenor_bulan]]&lt;=24,1,IF(Raw_Data[[#This Row],[tenor_bulan]]&lt;=36,2,IF(Raw_Data[[#This Row],[tenor_bulan]]&lt;=48,3,4)))</f>
        <v>1</v>
      </c>
      <c r="AG288">
        <f>IF(Raw_Data[[#This Row],[jumlah_kali_telat]]=0,0,IF(Raw_Data[[#This Row],[jumlah_kali_telat]]&lt;=2,2,4))</f>
        <v>0</v>
      </c>
      <c r="AH288">
        <f>Raw_Data[[#This Row],[Skor_Rasio]]+Raw_Data[[#This Row],[Skor_DP]]+Raw_Data[[#This Row],[Skor_Tenor]]+Raw_Data[[#This Row],[Skor_Telat]]</f>
        <v>3</v>
      </c>
      <c r="AI288" t="str">
        <f>IF(Raw_Data[[#This Row],[Risk_Score]]&lt;=6,"Low Risk",IF(Raw_Data[[#This Row],[Risk_Score]]&lt;=8,"Medium Risk","High Risk"))</f>
        <v>Low Risk</v>
      </c>
      <c r="AJ288">
        <f ca="1">IFERROR(DATEDIF(Raw_Data[[#This Row],[tanggal_pengajuan]],TODAY(),"m"),"N/A")</f>
        <v>4</v>
      </c>
      <c r="AK288" t="str">
        <f ca="1">IF(ISNUMBER(Raw_Data[[#This Row],[MOB]]),IF(Raw_Data[[#This Row],[MOB]]&lt;6,"0-5 bulan",IF(Raw_Data[[#This Row],[MOB]]&lt;12,"6-11 bulan",IF(Raw_Data[[#This Row],[MOB]]&lt;24,"12-23 bulan","24+ bulan"))),"N/A")</f>
        <v>0-5 bulan</v>
      </c>
    </row>
    <row r="289" spans="1:37" ht="14.25" customHeight="1" x14ac:dyDescent="0.45">
      <c r="A289" t="s">
        <v>914</v>
      </c>
      <c r="B289" s="64">
        <v>46181</v>
      </c>
      <c r="C289" s="1" t="str">
        <f t="shared" si="4"/>
        <v>June</v>
      </c>
      <c r="D289" t="s">
        <v>806</v>
      </c>
      <c r="E289" t="s">
        <v>915</v>
      </c>
      <c r="F289">
        <v>21</v>
      </c>
      <c r="G289" t="s">
        <v>51</v>
      </c>
      <c r="H289" t="s">
        <v>126</v>
      </c>
      <c r="I289" s="2">
        <v>4477000</v>
      </c>
      <c r="J289" s="3">
        <f>Raw_Data[[#This Row],[cicilan_per_bulan]]/Raw_Data[[#This Row],[penghasilan_bulanan]]</f>
        <v>0.13987044896135806</v>
      </c>
      <c r="K289" t="s">
        <v>63</v>
      </c>
      <c r="L289" t="s">
        <v>64</v>
      </c>
      <c r="M289" t="s">
        <v>44</v>
      </c>
      <c r="N289" t="s">
        <v>45</v>
      </c>
      <c r="O289" t="s">
        <v>46</v>
      </c>
      <c r="P289" s="2">
        <v>24167000</v>
      </c>
      <c r="Q289" s="2">
        <v>8458000</v>
      </c>
      <c r="R289" t="str">
        <f>IF(Raw_Data[[#This Row],[persen_dp]]&lt;15%,"Low",IF(Raw_Data[[#This Row],[persen_dp]]&gt;25%,"High","Medium"))</f>
        <v>High</v>
      </c>
      <c r="S289" s="3">
        <v>0.35</v>
      </c>
      <c r="T289">
        <v>36</v>
      </c>
      <c r="U289">
        <v>0.14499999999999999</v>
      </c>
      <c r="V289" s="2">
        <v>626200</v>
      </c>
      <c r="W289" s="2">
        <v>22542000</v>
      </c>
      <c r="X289" t="str">
        <f>IF(OR(Raw_Data[[#This Row],[status_pembayaran]]="Macet",Raw_Data[[#This Row],[status_pembayaran]]="Kurang Lancar"),"Non Performing Loan","Performing")</f>
        <v>Performing</v>
      </c>
      <c r="Y289" t="s">
        <v>47</v>
      </c>
      <c r="Z289">
        <v>0</v>
      </c>
      <c r="AA289">
        <v>0</v>
      </c>
      <c r="AB289">
        <v>1</v>
      </c>
      <c r="AC289" t="s">
        <v>104</v>
      </c>
      <c r="AD289">
        <f>IF(Raw_Data[[#This Row],[rasio]]&lt;0.2,1,IF(Raw_Data[[#This Row],[rasio]]&lt;0.3,2,IF(Raw_Data[[#This Row],[rasio]]&lt;0.4,3,4)))</f>
        <v>1</v>
      </c>
      <c r="AE289">
        <f>IF(Raw_Data[[#This Row],[kategori_dp]]="High",1,IF(Raw_Data[[#This Row],[kategori_dp]]="Medium",2,3))</f>
        <v>1</v>
      </c>
      <c r="AF289">
        <f>IF(Raw_Data[[#This Row],[tenor_bulan]]&lt;=24,1,IF(Raw_Data[[#This Row],[tenor_bulan]]&lt;=36,2,IF(Raw_Data[[#This Row],[tenor_bulan]]&lt;=48,3,4)))</f>
        <v>2</v>
      </c>
      <c r="AG289">
        <f>IF(Raw_Data[[#This Row],[jumlah_kali_telat]]=0,0,IF(Raw_Data[[#This Row],[jumlah_kali_telat]]&lt;=2,2,4))</f>
        <v>0</v>
      </c>
      <c r="AH289">
        <f>Raw_Data[[#This Row],[Skor_Rasio]]+Raw_Data[[#This Row],[Skor_DP]]+Raw_Data[[#This Row],[Skor_Tenor]]+Raw_Data[[#This Row],[Skor_Telat]]</f>
        <v>4</v>
      </c>
      <c r="AI289" t="str">
        <f>IF(Raw_Data[[#This Row],[Risk_Score]]&lt;=6,"Low Risk",IF(Raw_Data[[#This Row],[Risk_Score]]&lt;=8,"Medium Risk","High Risk"))</f>
        <v>Low Risk</v>
      </c>
      <c r="AJ289">
        <f ca="1">IFERROR(DATEDIF(Raw_Data[[#This Row],[tanggal_pengajuan]],TODAY(),"m"),"N/A")</f>
        <v>4</v>
      </c>
      <c r="AK289" t="str">
        <f ca="1">IF(ISNUMBER(Raw_Data[[#This Row],[MOB]]),IF(Raw_Data[[#This Row],[MOB]]&lt;6,"0-5 bulan",IF(Raw_Data[[#This Row],[MOB]]&lt;12,"6-11 bulan",IF(Raw_Data[[#This Row],[MOB]]&lt;24,"12-23 bulan","24+ bulan"))),"N/A")</f>
        <v>0-5 bulan</v>
      </c>
    </row>
    <row r="290" spans="1:37" ht="14.25" customHeight="1" x14ac:dyDescent="0.45">
      <c r="A290" t="s">
        <v>916</v>
      </c>
      <c r="B290" s="64">
        <v>46025</v>
      </c>
      <c r="C290" s="1" t="str">
        <f t="shared" si="4"/>
        <v>January</v>
      </c>
      <c r="D290" t="s">
        <v>917</v>
      </c>
      <c r="E290" t="s">
        <v>918</v>
      </c>
      <c r="F290">
        <v>36</v>
      </c>
      <c r="G290" t="s">
        <v>51</v>
      </c>
      <c r="H290" t="s">
        <v>101</v>
      </c>
      <c r="I290" s="2">
        <v>3847000</v>
      </c>
      <c r="J290" s="3">
        <f>Raw_Data[[#This Row],[cicilan_per_bulan]]/Raw_Data[[#This Row],[penghasilan_bulanan]]</f>
        <v>0.2155705744736158</v>
      </c>
      <c r="K290" t="s">
        <v>177</v>
      </c>
      <c r="L290" t="s">
        <v>154</v>
      </c>
      <c r="M290" t="s">
        <v>44</v>
      </c>
      <c r="N290" t="s">
        <v>45</v>
      </c>
      <c r="O290" t="s">
        <v>46</v>
      </c>
      <c r="P290" s="2">
        <v>25714000</v>
      </c>
      <c r="Q290" s="2">
        <v>10286000</v>
      </c>
      <c r="R290" t="str">
        <f>IF(Raw_Data[[#This Row],[persen_dp]]&lt;15%,"Low",IF(Raw_Data[[#This Row],[persen_dp]]&gt;25%,"High","Medium"))</f>
        <v>High</v>
      </c>
      <c r="S290" s="3">
        <v>0.4</v>
      </c>
      <c r="T290">
        <v>24</v>
      </c>
      <c r="U290">
        <v>0.14499999999999999</v>
      </c>
      <c r="V290" s="2">
        <v>829300</v>
      </c>
      <c r="W290" s="2">
        <v>19902000</v>
      </c>
      <c r="X290" t="str">
        <f>IF(OR(Raw_Data[[#This Row],[status_pembayaran]]="Macet",Raw_Data[[#This Row],[status_pembayaran]]="Kurang Lancar"),"Non Performing Loan","Performing")</f>
        <v>Performing</v>
      </c>
      <c r="Y290" t="s">
        <v>47</v>
      </c>
      <c r="Z290">
        <v>0</v>
      </c>
      <c r="AA290">
        <v>0</v>
      </c>
      <c r="AB290">
        <v>1</v>
      </c>
      <c r="AC290" t="s">
        <v>74</v>
      </c>
      <c r="AD290">
        <f>IF(Raw_Data[[#This Row],[rasio]]&lt;0.2,1,IF(Raw_Data[[#This Row],[rasio]]&lt;0.3,2,IF(Raw_Data[[#This Row],[rasio]]&lt;0.4,3,4)))</f>
        <v>2</v>
      </c>
      <c r="AE290">
        <f>IF(Raw_Data[[#This Row],[kategori_dp]]="High",1,IF(Raw_Data[[#This Row],[kategori_dp]]="Medium",2,3))</f>
        <v>1</v>
      </c>
      <c r="AF290">
        <f>IF(Raw_Data[[#This Row],[tenor_bulan]]&lt;=24,1,IF(Raw_Data[[#This Row],[tenor_bulan]]&lt;=36,2,IF(Raw_Data[[#This Row],[tenor_bulan]]&lt;=48,3,4)))</f>
        <v>1</v>
      </c>
      <c r="AG290">
        <f>IF(Raw_Data[[#This Row],[jumlah_kali_telat]]=0,0,IF(Raw_Data[[#This Row],[jumlah_kali_telat]]&lt;=2,2,4))</f>
        <v>0</v>
      </c>
      <c r="AH290">
        <f>Raw_Data[[#This Row],[Skor_Rasio]]+Raw_Data[[#This Row],[Skor_DP]]+Raw_Data[[#This Row],[Skor_Tenor]]+Raw_Data[[#This Row],[Skor_Telat]]</f>
        <v>4</v>
      </c>
      <c r="AI290" t="str">
        <f>IF(Raw_Data[[#This Row],[Risk_Score]]&lt;=6,"Low Risk",IF(Raw_Data[[#This Row],[Risk_Score]]&lt;=8,"Medium Risk","High Risk"))</f>
        <v>Low Risk</v>
      </c>
      <c r="AJ290">
        <f ca="1">IFERROR(DATEDIF(Raw_Data[[#This Row],[tanggal_pengajuan]],TODAY(),"m"),"N/A")</f>
        <v>9</v>
      </c>
      <c r="AK290" t="str">
        <f ca="1">IF(ISNUMBER(Raw_Data[[#This Row],[MOB]]),IF(Raw_Data[[#This Row],[MOB]]&lt;6,"0-5 bulan",IF(Raw_Data[[#This Row],[MOB]]&lt;12,"6-11 bulan",IF(Raw_Data[[#This Row],[MOB]]&lt;24,"12-23 bulan","24+ bulan"))),"N/A")</f>
        <v>6-11 bulan</v>
      </c>
    </row>
    <row r="291" spans="1:37" ht="14.25" customHeight="1" x14ac:dyDescent="0.45">
      <c r="A291" t="s">
        <v>919</v>
      </c>
      <c r="B291" s="64">
        <v>46081</v>
      </c>
      <c r="C291" s="1" t="str">
        <f t="shared" si="4"/>
        <v>February</v>
      </c>
      <c r="D291" t="s">
        <v>920</v>
      </c>
      <c r="E291" t="s">
        <v>921</v>
      </c>
      <c r="F291">
        <v>27</v>
      </c>
      <c r="G291" t="s">
        <v>40</v>
      </c>
      <c r="H291" t="s">
        <v>52</v>
      </c>
      <c r="I291" s="2">
        <v>6979000</v>
      </c>
      <c r="J291" s="3">
        <f>Raw_Data[[#This Row],[cicilan_per_bulan]]/Raw_Data[[#This Row],[penghasilan_bulanan]]</f>
        <v>0.22189425419114486</v>
      </c>
      <c r="K291" t="s">
        <v>63</v>
      </c>
      <c r="L291" t="s">
        <v>64</v>
      </c>
      <c r="M291" t="s">
        <v>44</v>
      </c>
      <c r="N291" t="s">
        <v>184</v>
      </c>
      <c r="O291" t="s">
        <v>122</v>
      </c>
      <c r="P291" s="2">
        <v>35223000</v>
      </c>
      <c r="Q291" s="2">
        <v>12328000</v>
      </c>
      <c r="R291" t="str">
        <f>IF(Raw_Data[[#This Row],[persen_dp]]&lt;15%,"Low",IF(Raw_Data[[#This Row],[persen_dp]]&gt;25%,"High","Medium"))</f>
        <v>High</v>
      </c>
      <c r="S291" s="3">
        <v>0.35</v>
      </c>
      <c r="T291">
        <v>18</v>
      </c>
      <c r="U291">
        <v>0.14499999999999999</v>
      </c>
      <c r="V291" s="2">
        <v>1548600</v>
      </c>
      <c r="W291" s="2">
        <v>27875000</v>
      </c>
      <c r="X291" t="str">
        <f>IF(OR(Raw_Data[[#This Row],[status_pembayaran]]="Macet",Raw_Data[[#This Row],[status_pembayaran]]="Kurang Lancar"),"Non Performing Loan","Performing")</f>
        <v>Performing</v>
      </c>
      <c r="Y291" t="s">
        <v>47</v>
      </c>
      <c r="Z291">
        <v>0</v>
      </c>
      <c r="AA291">
        <v>0</v>
      </c>
      <c r="AB291">
        <v>1</v>
      </c>
      <c r="AD291">
        <f>IF(Raw_Data[[#This Row],[rasio]]&lt;0.2,1,IF(Raw_Data[[#This Row],[rasio]]&lt;0.3,2,IF(Raw_Data[[#This Row],[rasio]]&lt;0.4,3,4)))</f>
        <v>2</v>
      </c>
      <c r="AE291">
        <f>IF(Raw_Data[[#This Row],[kategori_dp]]="High",1,IF(Raw_Data[[#This Row],[kategori_dp]]="Medium",2,3))</f>
        <v>1</v>
      </c>
      <c r="AF291">
        <f>IF(Raw_Data[[#This Row],[tenor_bulan]]&lt;=24,1,IF(Raw_Data[[#This Row],[tenor_bulan]]&lt;=36,2,IF(Raw_Data[[#This Row],[tenor_bulan]]&lt;=48,3,4)))</f>
        <v>1</v>
      </c>
      <c r="AG291">
        <f>IF(Raw_Data[[#This Row],[jumlah_kali_telat]]=0,0,IF(Raw_Data[[#This Row],[jumlah_kali_telat]]&lt;=2,2,4))</f>
        <v>0</v>
      </c>
      <c r="AH291">
        <f>Raw_Data[[#This Row],[Skor_Rasio]]+Raw_Data[[#This Row],[Skor_DP]]+Raw_Data[[#This Row],[Skor_Tenor]]+Raw_Data[[#This Row],[Skor_Telat]]</f>
        <v>4</v>
      </c>
      <c r="AI291" t="str">
        <f>IF(Raw_Data[[#This Row],[Risk_Score]]&lt;=6,"Low Risk",IF(Raw_Data[[#This Row],[Risk_Score]]&lt;=8,"Medium Risk","High Risk"))</f>
        <v>Low Risk</v>
      </c>
      <c r="AJ291">
        <f ca="1">IFERROR(DATEDIF(Raw_Data[[#This Row],[tanggal_pengajuan]],TODAY(),"m"),"N/A")</f>
        <v>7</v>
      </c>
      <c r="AK291" t="str">
        <f ca="1">IF(ISNUMBER(Raw_Data[[#This Row],[MOB]]),IF(Raw_Data[[#This Row],[MOB]]&lt;6,"0-5 bulan",IF(Raw_Data[[#This Row],[MOB]]&lt;12,"6-11 bulan",IF(Raw_Data[[#This Row],[MOB]]&lt;24,"12-23 bulan","24+ bulan"))),"N/A")</f>
        <v>6-11 bulan</v>
      </c>
    </row>
    <row r="292" spans="1:37" ht="14.25" customHeight="1" x14ac:dyDescent="0.45">
      <c r="A292" t="s">
        <v>922</v>
      </c>
      <c r="B292" s="64">
        <v>46104</v>
      </c>
      <c r="C292" s="1" t="str">
        <f t="shared" si="4"/>
        <v>March</v>
      </c>
      <c r="D292" t="s">
        <v>923</v>
      </c>
      <c r="E292" t="s">
        <v>924</v>
      </c>
      <c r="F292">
        <v>29</v>
      </c>
      <c r="G292" t="s">
        <v>40</v>
      </c>
      <c r="H292" t="s">
        <v>90</v>
      </c>
      <c r="I292" s="2">
        <v>4458000</v>
      </c>
      <c r="J292" s="3">
        <f>Raw_Data[[#This Row],[cicilan_per_bulan]]/Raw_Data[[#This Row],[penghasilan_bulanan]]</f>
        <v>0.15372364288918797</v>
      </c>
      <c r="K292" t="s">
        <v>53</v>
      </c>
      <c r="L292" t="s">
        <v>54</v>
      </c>
      <c r="M292" t="s">
        <v>55</v>
      </c>
      <c r="N292" t="s">
        <v>56</v>
      </c>
      <c r="O292" t="s">
        <v>57</v>
      </c>
      <c r="P292" s="2">
        <v>18216000</v>
      </c>
      <c r="Q292" s="2">
        <v>5465000</v>
      </c>
      <c r="R292" t="str">
        <f>IF(Raw_Data[[#This Row],[persen_dp]]&lt;15%,"Low",IF(Raw_Data[[#This Row],[persen_dp]]&gt;25%,"High","Medium"))</f>
        <v>High</v>
      </c>
      <c r="S292" s="3">
        <v>0.3</v>
      </c>
      <c r="T292">
        <v>24</v>
      </c>
      <c r="U292">
        <v>0.14499999999999999</v>
      </c>
      <c r="V292" s="2">
        <v>685300</v>
      </c>
      <c r="W292" s="2">
        <v>16448000</v>
      </c>
      <c r="X292" t="str">
        <f>IF(OR(Raw_Data[[#This Row],[status_pembayaran]]="Macet",Raw_Data[[#This Row],[status_pembayaran]]="Kurang Lancar"),"Non Performing Loan","Performing")</f>
        <v>Performing</v>
      </c>
      <c r="Y292" t="s">
        <v>317</v>
      </c>
      <c r="Z292">
        <v>0</v>
      </c>
      <c r="AA292">
        <v>0</v>
      </c>
      <c r="AB292">
        <v>0</v>
      </c>
      <c r="AC292" t="s">
        <v>66</v>
      </c>
      <c r="AD292">
        <f>IF(Raw_Data[[#This Row],[rasio]]&lt;0.2,1,IF(Raw_Data[[#This Row],[rasio]]&lt;0.3,2,IF(Raw_Data[[#This Row],[rasio]]&lt;0.4,3,4)))</f>
        <v>1</v>
      </c>
      <c r="AE292">
        <f>IF(Raw_Data[[#This Row],[kategori_dp]]="High",1,IF(Raw_Data[[#This Row],[kategori_dp]]="Medium",2,3))</f>
        <v>1</v>
      </c>
      <c r="AF292">
        <f>IF(Raw_Data[[#This Row],[tenor_bulan]]&lt;=24,1,IF(Raw_Data[[#This Row],[tenor_bulan]]&lt;=36,2,IF(Raw_Data[[#This Row],[tenor_bulan]]&lt;=48,3,4)))</f>
        <v>1</v>
      </c>
      <c r="AG292">
        <f>IF(Raw_Data[[#This Row],[jumlah_kali_telat]]=0,0,IF(Raw_Data[[#This Row],[jumlah_kali_telat]]&lt;=2,2,4))</f>
        <v>0</v>
      </c>
      <c r="AH292">
        <f>Raw_Data[[#This Row],[Skor_Rasio]]+Raw_Data[[#This Row],[Skor_DP]]+Raw_Data[[#This Row],[Skor_Tenor]]+Raw_Data[[#This Row],[Skor_Telat]]</f>
        <v>3</v>
      </c>
      <c r="AI292" t="str">
        <f>IF(Raw_Data[[#This Row],[Risk_Score]]&lt;=6,"Low Risk",IF(Raw_Data[[#This Row],[Risk_Score]]&lt;=8,"Medium Risk","High Risk"))</f>
        <v>Low Risk</v>
      </c>
      <c r="AJ292">
        <f ca="1">IFERROR(DATEDIF(Raw_Data[[#This Row],[tanggal_pengajuan]],TODAY(),"m"),"N/A")</f>
        <v>7</v>
      </c>
      <c r="AK292" t="str">
        <f ca="1">IF(ISNUMBER(Raw_Data[[#This Row],[MOB]]),IF(Raw_Data[[#This Row],[MOB]]&lt;6,"0-5 bulan",IF(Raw_Data[[#This Row],[MOB]]&lt;12,"6-11 bulan",IF(Raw_Data[[#This Row],[MOB]]&lt;24,"12-23 bulan","24+ bulan"))),"N/A")</f>
        <v>6-11 bulan</v>
      </c>
    </row>
    <row r="293" spans="1:37" ht="14.25" customHeight="1" x14ac:dyDescent="0.45">
      <c r="A293" t="s">
        <v>925</v>
      </c>
      <c r="B293" s="64">
        <v>46083</v>
      </c>
      <c r="C293" s="1" t="str">
        <f t="shared" si="4"/>
        <v>March</v>
      </c>
      <c r="D293" t="s">
        <v>926</v>
      </c>
      <c r="E293" t="s">
        <v>927</v>
      </c>
      <c r="F293">
        <v>33</v>
      </c>
      <c r="G293" t="s">
        <v>51</v>
      </c>
      <c r="H293" t="s">
        <v>108</v>
      </c>
      <c r="I293" s="2">
        <v>5917000</v>
      </c>
      <c r="J293" s="3">
        <f>Raw_Data[[#This Row],[cicilan_per_bulan]]/Raw_Data[[#This Row],[penghasilan_bulanan]]</f>
        <v>0.32834206523576137</v>
      </c>
      <c r="K293" t="s">
        <v>205</v>
      </c>
      <c r="L293" t="s">
        <v>110</v>
      </c>
      <c r="M293" t="s">
        <v>55</v>
      </c>
      <c r="N293" t="s">
        <v>147</v>
      </c>
      <c r="O293" t="s">
        <v>148</v>
      </c>
      <c r="P293" s="2">
        <v>31324000</v>
      </c>
      <c r="Q293" s="2">
        <v>10963000</v>
      </c>
      <c r="R293" t="str">
        <f>IF(Raw_Data[[#This Row],[persen_dp]]&lt;15%,"Low",IF(Raw_Data[[#This Row],[persen_dp]]&gt;25%,"High","Medium"))</f>
        <v>High</v>
      </c>
      <c r="S293" s="3">
        <v>0.35</v>
      </c>
      <c r="T293">
        <v>12</v>
      </c>
      <c r="U293">
        <v>0.14499999999999999</v>
      </c>
      <c r="V293" s="2">
        <v>1942800</v>
      </c>
      <c r="W293" s="2">
        <v>23314000</v>
      </c>
      <c r="X293" t="str">
        <f>IF(OR(Raw_Data[[#This Row],[status_pembayaran]]="Macet",Raw_Data[[#This Row],[status_pembayaran]]="Kurang Lancar"),"Non Performing Loan","Performing")</f>
        <v>Performing</v>
      </c>
      <c r="Y293" t="s">
        <v>47</v>
      </c>
      <c r="Z293">
        <v>0</v>
      </c>
      <c r="AA293">
        <v>0</v>
      </c>
      <c r="AB293">
        <v>1</v>
      </c>
      <c r="AD293">
        <f>IF(Raw_Data[[#This Row],[rasio]]&lt;0.2,1,IF(Raw_Data[[#This Row],[rasio]]&lt;0.3,2,IF(Raw_Data[[#This Row],[rasio]]&lt;0.4,3,4)))</f>
        <v>3</v>
      </c>
      <c r="AE293">
        <f>IF(Raw_Data[[#This Row],[kategori_dp]]="High",1,IF(Raw_Data[[#This Row],[kategori_dp]]="Medium",2,3))</f>
        <v>1</v>
      </c>
      <c r="AF293">
        <f>IF(Raw_Data[[#This Row],[tenor_bulan]]&lt;=24,1,IF(Raw_Data[[#This Row],[tenor_bulan]]&lt;=36,2,IF(Raw_Data[[#This Row],[tenor_bulan]]&lt;=48,3,4)))</f>
        <v>1</v>
      </c>
      <c r="AG293">
        <f>IF(Raw_Data[[#This Row],[jumlah_kali_telat]]=0,0,IF(Raw_Data[[#This Row],[jumlah_kali_telat]]&lt;=2,2,4))</f>
        <v>0</v>
      </c>
      <c r="AH293">
        <f>Raw_Data[[#This Row],[Skor_Rasio]]+Raw_Data[[#This Row],[Skor_DP]]+Raw_Data[[#This Row],[Skor_Tenor]]+Raw_Data[[#This Row],[Skor_Telat]]</f>
        <v>5</v>
      </c>
      <c r="AI293" t="str">
        <f>IF(Raw_Data[[#This Row],[Risk_Score]]&lt;=6,"Low Risk",IF(Raw_Data[[#This Row],[Risk_Score]]&lt;=8,"Medium Risk","High Risk"))</f>
        <v>Low Risk</v>
      </c>
      <c r="AJ293">
        <f ca="1">IFERROR(DATEDIF(Raw_Data[[#This Row],[tanggal_pengajuan]],TODAY(),"m"),"N/A")</f>
        <v>7</v>
      </c>
      <c r="AK293" t="str">
        <f ca="1">IF(ISNUMBER(Raw_Data[[#This Row],[MOB]]),IF(Raw_Data[[#This Row],[MOB]]&lt;6,"0-5 bulan",IF(Raw_Data[[#This Row],[MOB]]&lt;12,"6-11 bulan",IF(Raw_Data[[#This Row],[MOB]]&lt;24,"12-23 bulan","24+ bulan"))),"N/A")</f>
        <v>6-11 bulan</v>
      </c>
    </row>
    <row r="294" spans="1:37" ht="14.25" customHeight="1" x14ac:dyDescent="0.45">
      <c r="A294" t="s">
        <v>928</v>
      </c>
      <c r="B294" s="64">
        <v>46023</v>
      </c>
      <c r="C294" s="1" t="str">
        <f t="shared" si="4"/>
        <v>January</v>
      </c>
      <c r="D294" t="s">
        <v>926</v>
      </c>
      <c r="E294" t="s">
        <v>929</v>
      </c>
      <c r="F294">
        <v>23</v>
      </c>
      <c r="G294" t="s">
        <v>40</v>
      </c>
      <c r="H294" t="s">
        <v>176</v>
      </c>
      <c r="I294" s="2">
        <v>6367000</v>
      </c>
      <c r="J294" s="3">
        <f>Raw_Data[[#This Row],[cicilan_per_bulan]]/Raw_Data[[#This Row],[penghasilan_bulanan]]</f>
        <v>6.7472907177634683E-2</v>
      </c>
      <c r="K294" t="s">
        <v>102</v>
      </c>
      <c r="L294" t="s">
        <v>103</v>
      </c>
      <c r="M294" t="s">
        <v>44</v>
      </c>
      <c r="N294" t="s">
        <v>273</v>
      </c>
      <c r="O294" t="s">
        <v>274</v>
      </c>
      <c r="P294" s="2">
        <v>17578000</v>
      </c>
      <c r="Q294" s="2">
        <v>2637000</v>
      </c>
      <c r="R294" t="str">
        <f>IF(Raw_Data[[#This Row],[persen_dp]]&lt;15%,"Low",IF(Raw_Data[[#This Row],[persen_dp]]&gt;25%,"High","Medium"))</f>
        <v>Medium</v>
      </c>
      <c r="S294" s="3">
        <v>0.15</v>
      </c>
      <c r="T294">
        <v>60</v>
      </c>
      <c r="U294">
        <v>0.14499999999999999</v>
      </c>
      <c r="V294" s="2">
        <v>429600</v>
      </c>
      <c r="W294" s="2">
        <v>25774000</v>
      </c>
      <c r="X294" t="str">
        <f>IF(OR(Raw_Data[[#This Row],[status_pembayaran]]="Macet",Raw_Data[[#This Row],[status_pembayaran]]="Kurang Lancar"),"Non Performing Loan","Performing")</f>
        <v>Performing</v>
      </c>
      <c r="Y294" t="s">
        <v>47</v>
      </c>
      <c r="Z294">
        <v>0</v>
      </c>
      <c r="AA294">
        <v>0</v>
      </c>
      <c r="AB294">
        <v>1</v>
      </c>
      <c r="AC294" t="s">
        <v>104</v>
      </c>
      <c r="AD294">
        <f>IF(Raw_Data[[#This Row],[rasio]]&lt;0.2,1,IF(Raw_Data[[#This Row],[rasio]]&lt;0.3,2,IF(Raw_Data[[#This Row],[rasio]]&lt;0.4,3,4)))</f>
        <v>1</v>
      </c>
      <c r="AE294">
        <f>IF(Raw_Data[[#This Row],[kategori_dp]]="High",1,IF(Raw_Data[[#This Row],[kategori_dp]]="Medium",2,3))</f>
        <v>2</v>
      </c>
      <c r="AF294">
        <f>IF(Raw_Data[[#This Row],[tenor_bulan]]&lt;=24,1,IF(Raw_Data[[#This Row],[tenor_bulan]]&lt;=36,2,IF(Raw_Data[[#This Row],[tenor_bulan]]&lt;=48,3,4)))</f>
        <v>4</v>
      </c>
      <c r="AG294">
        <f>IF(Raw_Data[[#This Row],[jumlah_kali_telat]]=0,0,IF(Raw_Data[[#This Row],[jumlah_kali_telat]]&lt;=2,2,4))</f>
        <v>0</v>
      </c>
      <c r="AH294">
        <f>Raw_Data[[#This Row],[Skor_Rasio]]+Raw_Data[[#This Row],[Skor_DP]]+Raw_Data[[#This Row],[Skor_Tenor]]+Raw_Data[[#This Row],[Skor_Telat]]</f>
        <v>7</v>
      </c>
      <c r="AI294" t="str">
        <f>IF(Raw_Data[[#This Row],[Risk_Score]]&lt;=6,"Low Risk",IF(Raw_Data[[#This Row],[Risk_Score]]&lt;=8,"Medium Risk","High Risk"))</f>
        <v>Medium Risk</v>
      </c>
      <c r="AJ294">
        <f ca="1">IFERROR(DATEDIF(Raw_Data[[#This Row],[tanggal_pengajuan]],TODAY(),"m"),"N/A")</f>
        <v>9</v>
      </c>
      <c r="AK294" t="str">
        <f ca="1">IF(ISNUMBER(Raw_Data[[#This Row],[MOB]]),IF(Raw_Data[[#This Row],[MOB]]&lt;6,"0-5 bulan",IF(Raw_Data[[#This Row],[MOB]]&lt;12,"6-11 bulan",IF(Raw_Data[[#This Row],[MOB]]&lt;24,"12-23 bulan","24+ bulan"))),"N/A")</f>
        <v>6-11 bulan</v>
      </c>
    </row>
    <row r="295" spans="1:37" ht="14.25" customHeight="1" x14ac:dyDescent="0.45">
      <c r="A295" t="s">
        <v>930</v>
      </c>
      <c r="B295" s="64">
        <v>46136</v>
      </c>
      <c r="C295" s="1" t="str">
        <f t="shared" si="4"/>
        <v>April</v>
      </c>
      <c r="D295" t="s">
        <v>931</v>
      </c>
      <c r="E295" t="s">
        <v>932</v>
      </c>
      <c r="F295">
        <v>21</v>
      </c>
      <c r="G295" t="s">
        <v>51</v>
      </c>
      <c r="H295" t="s">
        <v>152</v>
      </c>
      <c r="I295" s="2">
        <v>3245000</v>
      </c>
      <c r="J295" s="3">
        <f>Raw_Data[[#This Row],[cicilan_per_bulan]]/Raw_Data[[#This Row],[penghasilan_bulanan]]</f>
        <v>0.33426810477657937</v>
      </c>
      <c r="K295" t="s">
        <v>188</v>
      </c>
      <c r="L295" t="s">
        <v>154</v>
      </c>
      <c r="M295" t="s">
        <v>44</v>
      </c>
      <c r="N295" t="s">
        <v>184</v>
      </c>
      <c r="O295" t="s">
        <v>122</v>
      </c>
      <c r="P295" s="2">
        <v>36616000</v>
      </c>
      <c r="Q295" s="2">
        <v>3662000</v>
      </c>
      <c r="R295" t="str">
        <f>IF(Raw_Data[[#This Row],[persen_dp]]&lt;15%,"Low",IF(Raw_Data[[#This Row],[persen_dp]]&gt;25%,"High","Medium"))</f>
        <v>Low</v>
      </c>
      <c r="S295" s="3">
        <v>0.1</v>
      </c>
      <c r="T295">
        <v>48</v>
      </c>
      <c r="U295">
        <v>0.14499999999999999</v>
      </c>
      <c r="V295" s="2">
        <v>1084700</v>
      </c>
      <c r="W295" s="2">
        <v>52067000</v>
      </c>
      <c r="X295" t="str">
        <f>IF(OR(Raw_Data[[#This Row],[status_pembayaran]]="Macet",Raw_Data[[#This Row],[status_pembayaran]]="Kurang Lancar"),"Non Performing Loan","Performing")</f>
        <v>Performing</v>
      </c>
      <c r="Y295" t="s">
        <v>47</v>
      </c>
      <c r="Z295">
        <v>0</v>
      </c>
      <c r="AA295">
        <v>0</v>
      </c>
      <c r="AB295">
        <v>1</v>
      </c>
      <c r="AD295">
        <f>IF(Raw_Data[[#This Row],[rasio]]&lt;0.2,1,IF(Raw_Data[[#This Row],[rasio]]&lt;0.3,2,IF(Raw_Data[[#This Row],[rasio]]&lt;0.4,3,4)))</f>
        <v>3</v>
      </c>
      <c r="AE295">
        <f>IF(Raw_Data[[#This Row],[kategori_dp]]="High",1,IF(Raw_Data[[#This Row],[kategori_dp]]="Medium",2,3))</f>
        <v>3</v>
      </c>
      <c r="AF295">
        <f>IF(Raw_Data[[#This Row],[tenor_bulan]]&lt;=24,1,IF(Raw_Data[[#This Row],[tenor_bulan]]&lt;=36,2,IF(Raw_Data[[#This Row],[tenor_bulan]]&lt;=48,3,4)))</f>
        <v>3</v>
      </c>
      <c r="AG295">
        <f>IF(Raw_Data[[#This Row],[jumlah_kali_telat]]=0,0,IF(Raw_Data[[#This Row],[jumlah_kali_telat]]&lt;=2,2,4))</f>
        <v>0</v>
      </c>
      <c r="AH295">
        <f>Raw_Data[[#This Row],[Skor_Rasio]]+Raw_Data[[#This Row],[Skor_DP]]+Raw_Data[[#This Row],[Skor_Tenor]]+Raw_Data[[#This Row],[Skor_Telat]]</f>
        <v>9</v>
      </c>
      <c r="AI295" t="str">
        <f>IF(Raw_Data[[#This Row],[Risk_Score]]&lt;=6,"Low Risk",IF(Raw_Data[[#This Row],[Risk_Score]]&lt;=8,"Medium Risk","High Risk"))</f>
        <v>High Risk</v>
      </c>
      <c r="AJ295">
        <f ca="1">IFERROR(DATEDIF(Raw_Data[[#This Row],[tanggal_pengajuan]],TODAY(),"m"),"N/A")</f>
        <v>5</v>
      </c>
      <c r="AK295" t="str">
        <f ca="1">IF(ISNUMBER(Raw_Data[[#This Row],[MOB]]),IF(Raw_Data[[#This Row],[MOB]]&lt;6,"0-5 bulan",IF(Raw_Data[[#This Row],[MOB]]&lt;12,"6-11 bulan",IF(Raw_Data[[#This Row],[MOB]]&lt;24,"12-23 bulan","24+ bulan"))),"N/A")</f>
        <v>0-5 bulan</v>
      </c>
    </row>
    <row r="296" spans="1:37" ht="14.25" customHeight="1" x14ac:dyDescent="0.45">
      <c r="A296" t="s">
        <v>933</v>
      </c>
      <c r="B296" s="64">
        <v>46145</v>
      </c>
      <c r="C296" s="1" t="str">
        <f t="shared" si="4"/>
        <v>May</v>
      </c>
      <c r="D296" t="s">
        <v>132</v>
      </c>
      <c r="E296" t="s">
        <v>934</v>
      </c>
      <c r="F296">
        <v>43</v>
      </c>
      <c r="G296" t="s">
        <v>40</v>
      </c>
      <c r="H296" t="s">
        <v>41</v>
      </c>
      <c r="I296" s="2">
        <v>6384000</v>
      </c>
      <c r="J296" s="3">
        <f>Raw_Data[[#This Row],[cicilan_per_bulan]]/Raw_Data[[#This Row],[penghasilan_bulanan]]</f>
        <v>0.19064849624060151</v>
      </c>
      <c r="K296" t="s">
        <v>81</v>
      </c>
      <c r="L296" t="s">
        <v>82</v>
      </c>
      <c r="M296" t="s">
        <v>55</v>
      </c>
      <c r="N296" t="s">
        <v>56</v>
      </c>
      <c r="O296" t="s">
        <v>57</v>
      </c>
      <c r="P296" s="2">
        <v>18221000</v>
      </c>
      <c r="Q296" s="2">
        <v>5466000</v>
      </c>
      <c r="R296" t="str">
        <f>IF(Raw_Data[[#This Row],[persen_dp]]&lt;15%,"Low",IF(Raw_Data[[#This Row],[persen_dp]]&gt;25%,"High","Medium"))</f>
        <v>High</v>
      </c>
      <c r="S296" s="3">
        <v>0.3</v>
      </c>
      <c r="T296">
        <v>12</v>
      </c>
      <c r="U296">
        <v>0.14499999999999999</v>
      </c>
      <c r="V296" s="2">
        <v>1217100</v>
      </c>
      <c r="W296" s="2">
        <v>14605000</v>
      </c>
      <c r="X296" t="str">
        <f>IF(OR(Raw_Data[[#This Row],[status_pembayaran]]="Macet",Raw_Data[[#This Row],[status_pembayaran]]="Kurang Lancar"),"Non Performing Loan","Performing")</f>
        <v>Performing</v>
      </c>
      <c r="Y296" t="s">
        <v>47</v>
      </c>
      <c r="Z296">
        <v>0</v>
      </c>
      <c r="AA296">
        <v>0</v>
      </c>
      <c r="AB296">
        <v>1</v>
      </c>
      <c r="AD296">
        <f>IF(Raw_Data[[#This Row],[rasio]]&lt;0.2,1,IF(Raw_Data[[#This Row],[rasio]]&lt;0.3,2,IF(Raw_Data[[#This Row],[rasio]]&lt;0.4,3,4)))</f>
        <v>1</v>
      </c>
      <c r="AE296">
        <f>IF(Raw_Data[[#This Row],[kategori_dp]]="High",1,IF(Raw_Data[[#This Row],[kategori_dp]]="Medium",2,3))</f>
        <v>1</v>
      </c>
      <c r="AF296">
        <f>IF(Raw_Data[[#This Row],[tenor_bulan]]&lt;=24,1,IF(Raw_Data[[#This Row],[tenor_bulan]]&lt;=36,2,IF(Raw_Data[[#This Row],[tenor_bulan]]&lt;=48,3,4)))</f>
        <v>1</v>
      </c>
      <c r="AG296">
        <f>IF(Raw_Data[[#This Row],[jumlah_kali_telat]]=0,0,IF(Raw_Data[[#This Row],[jumlah_kali_telat]]&lt;=2,2,4))</f>
        <v>0</v>
      </c>
      <c r="AH296">
        <f>Raw_Data[[#This Row],[Skor_Rasio]]+Raw_Data[[#This Row],[Skor_DP]]+Raw_Data[[#This Row],[Skor_Tenor]]+Raw_Data[[#This Row],[Skor_Telat]]</f>
        <v>3</v>
      </c>
      <c r="AI296" t="str">
        <f>IF(Raw_Data[[#This Row],[Risk_Score]]&lt;=6,"Low Risk",IF(Raw_Data[[#This Row],[Risk_Score]]&lt;=8,"Medium Risk","High Risk"))</f>
        <v>Low Risk</v>
      </c>
      <c r="AJ296">
        <f ca="1">IFERROR(DATEDIF(Raw_Data[[#This Row],[tanggal_pengajuan]],TODAY(),"m"),"N/A")</f>
        <v>5</v>
      </c>
      <c r="AK296" t="str">
        <f ca="1">IF(ISNUMBER(Raw_Data[[#This Row],[MOB]]),IF(Raw_Data[[#This Row],[MOB]]&lt;6,"0-5 bulan",IF(Raw_Data[[#This Row],[MOB]]&lt;12,"6-11 bulan",IF(Raw_Data[[#This Row],[MOB]]&lt;24,"12-23 bulan","24+ bulan"))),"N/A")</f>
        <v>0-5 bulan</v>
      </c>
    </row>
    <row r="297" spans="1:37" ht="14.25" customHeight="1" x14ac:dyDescent="0.45">
      <c r="A297" t="s">
        <v>935</v>
      </c>
      <c r="B297" s="64">
        <v>46172</v>
      </c>
      <c r="C297" s="1" t="str">
        <f t="shared" si="4"/>
        <v>May</v>
      </c>
      <c r="D297" t="s">
        <v>936</v>
      </c>
      <c r="E297" t="s">
        <v>937</v>
      </c>
      <c r="F297">
        <v>24</v>
      </c>
      <c r="G297" t="s">
        <v>51</v>
      </c>
      <c r="H297" t="s">
        <v>176</v>
      </c>
      <c r="I297" s="2">
        <v>5630000</v>
      </c>
      <c r="J297" s="3">
        <f>Raw_Data[[#This Row],[cicilan_per_bulan]]/Raw_Data[[#This Row],[penghasilan_bulanan]]</f>
        <v>0.11852575488454707</v>
      </c>
      <c r="K297" t="s">
        <v>63</v>
      </c>
      <c r="L297" t="s">
        <v>64</v>
      </c>
      <c r="M297" t="s">
        <v>55</v>
      </c>
      <c r="N297" t="s">
        <v>65</v>
      </c>
      <c r="O297" t="s">
        <v>46</v>
      </c>
      <c r="P297" s="2">
        <v>27306000</v>
      </c>
      <c r="Q297" s="2">
        <v>4096000</v>
      </c>
      <c r="R297" t="str">
        <f>IF(Raw_Data[[#This Row],[persen_dp]]&lt;15%,"Low",IF(Raw_Data[[#This Row],[persen_dp]]&gt;25%,"High","Medium"))</f>
        <v>Medium</v>
      </c>
      <c r="S297" s="3">
        <v>0.15</v>
      </c>
      <c r="T297">
        <v>60</v>
      </c>
      <c r="U297">
        <v>0.14499999999999999</v>
      </c>
      <c r="V297" s="2">
        <v>667300</v>
      </c>
      <c r="W297" s="2">
        <v>40037000</v>
      </c>
      <c r="X297" t="str">
        <f>IF(OR(Raw_Data[[#This Row],[status_pembayaran]]="Macet",Raw_Data[[#This Row],[status_pembayaran]]="Kurang Lancar"),"Non Performing Loan","Performing")</f>
        <v>Performing</v>
      </c>
      <c r="Y297" t="s">
        <v>47</v>
      </c>
      <c r="Z297">
        <v>0</v>
      </c>
      <c r="AA297">
        <v>0</v>
      </c>
      <c r="AB297">
        <v>1</v>
      </c>
      <c r="AD297">
        <f>IF(Raw_Data[[#This Row],[rasio]]&lt;0.2,1,IF(Raw_Data[[#This Row],[rasio]]&lt;0.3,2,IF(Raw_Data[[#This Row],[rasio]]&lt;0.4,3,4)))</f>
        <v>1</v>
      </c>
      <c r="AE297">
        <f>IF(Raw_Data[[#This Row],[kategori_dp]]="High",1,IF(Raw_Data[[#This Row],[kategori_dp]]="Medium",2,3))</f>
        <v>2</v>
      </c>
      <c r="AF297">
        <f>IF(Raw_Data[[#This Row],[tenor_bulan]]&lt;=24,1,IF(Raw_Data[[#This Row],[tenor_bulan]]&lt;=36,2,IF(Raw_Data[[#This Row],[tenor_bulan]]&lt;=48,3,4)))</f>
        <v>4</v>
      </c>
      <c r="AG297">
        <f>IF(Raw_Data[[#This Row],[jumlah_kali_telat]]=0,0,IF(Raw_Data[[#This Row],[jumlah_kali_telat]]&lt;=2,2,4))</f>
        <v>0</v>
      </c>
      <c r="AH297">
        <f>Raw_Data[[#This Row],[Skor_Rasio]]+Raw_Data[[#This Row],[Skor_DP]]+Raw_Data[[#This Row],[Skor_Tenor]]+Raw_Data[[#This Row],[Skor_Telat]]</f>
        <v>7</v>
      </c>
      <c r="AI297" t="str">
        <f>IF(Raw_Data[[#This Row],[Risk_Score]]&lt;=6,"Low Risk",IF(Raw_Data[[#This Row],[Risk_Score]]&lt;=8,"Medium Risk","High Risk"))</f>
        <v>Medium Risk</v>
      </c>
      <c r="AJ297">
        <f ca="1">IFERROR(DATEDIF(Raw_Data[[#This Row],[tanggal_pengajuan]],TODAY(),"m"),"N/A")</f>
        <v>4</v>
      </c>
      <c r="AK297" t="str">
        <f ca="1">IF(ISNUMBER(Raw_Data[[#This Row],[MOB]]),IF(Raw_Data[[#This Row],[MOB]]&lt;6,"0-5 bulan",IF(Raw_Data[[#This Row],[MOB]]&lt;12,"6-11 bulan",IF(Raw_Data[[#This Row],[MOB]]&lt;24,"12-23 bulan","24+ bulan"))),"N/A")</f>
        <v>0-5 bulan</v>
      </c>
    </row>
    <row r="298" spans="1:37" ht="14.25" customHeight="1" x14ac:dyDescent="0.45">
      <c r="A298" t="s">
        <v>938</v>
      </c>
      <c r="B298" s="64">
        <v>46083</v>
      </c>
      <c r="C298" s="1" t="str">
        <f t="shared" si="4"/>
        <v>March</v>
      </c>
      <c r="D298" t="s">
        <v>88</v>
      </c>
      <c r="E298" t="s">
        <v>939</v>
      </c>
      <c r="F298">
        <v>32</v>
      </c>
      <c r="G298" t="s">
        <v>40</v>
      </c>
      <c r="H298" t="s">
        <v>152</v>
      </c>
      <c r="I298" s="2">
        <v>3199000</v>
      </c>
      <c r="J298" s="3">
        <f>Raw_Data[[#This Row],[cicilan_per_bulan]]/Raw_Data[[#This Row],[penghasilan_bulanan]]</f>
        <v>0.19165364176305094</v>
      </c>
      <c r="K298" t="s">
        <v>81</v>
      </c>
      <c r="L298" t="s">
        <v>82</v>
      </c>
      <c r="M298" t="s">
        <v>44</v>
      </c>
      <c r="N298" t="s">
        <v>273</v>
      </c>
      <c r="O298" t="s">
        <v>274</v>
      </c>
      <c r="P298" s="2">
        <v>17548000</v>
      </c>
      <c r="Q298" s="2">
        <v>6142000</v>
      </c>
      <c r="R298" t="str">
        <f>IF(Raw_Data[[#This Row],[persen_dp]]&lt;15%,"Low",IF(Raw_Data[[#This Row],[persen_dp]]&gt;25%,"High","Medium"))</f>
        <v>High</v>
      </c>
      <c r="S298" s="3">
        <v>0.35</v>
      </c>
      <c r="T298">
        <v>24</v>
      </c>
      <c r="U298">
        <v>0.14499999999999999</v>
      </c>
      <c r="V298" s="2">
        <v>613100</v>
      </c>
      <c r="W298" s="2">
        <v>14714000</v>
      </c>
      <c r="X298" t="str">
        <f>IF(OR(Raw_Data[[#This Row],[status_pembayaran]]="Macet",Raw_Data[[#This Row],[status_pembayaran]]="Kurang Lancar"),"Non Performing Loan","Performing")</f>
        <v>Performing</v>
      </c>
      <c r="Y298" t="s">
        <v>47</v>
      </c>
      <c r="Z298">
        <v>0</v>
      </c>
      <c r="AA298">
        <v>0</v>
      </c>
      <c r="AB298">
        <v>1</v>
      </c>
      <c r="AC298" t="s">
        <v>66</v>
      </c>
      <c r="AD298">
        <f>IF(Raw_Data[[#This Row],[rasio]]&lt;0.2,1,IF(Raw_Data[[#This Row],[rasio]]&lt;0.3,2,IF(Raw_Data[[#This Row],[rasio]]&lt;0.4,3,4)))</f>
        <v>1</v>
      </c>
      <c r="AE298">
        <f>IF(Raw_Data[[#This Row],[kategori_dp]]="High",1,IF(Raw_Data[[#This Row],[kategori_dp]]="Medium",2,3))</f>
        <v>1</v>
      </c>
      <c r="AF298">
        <f>IF(Raw_Data[[#This Row],[tenor_bulan]]&lt;=24,1,IF(Raw_Data[[#This Row],[tenor_bulan]]&lt;=36,2,IF(Raw_Data[[#This Row],[tenor_bulan]]&lt;=48,3,4)))</f>
        <v>1</v>
      </c>
      <c r="AG298">
        <f>IF(Raw_Data[[#This Row],[jumlah_kali_telat]]=0,0,IF(Raw_Data[[#This Row],[jumlah_kali_telat]]&lt;=2,2,4))</f>
        <v>0</v>
      </c>
      <c r="AH298">
        <f>Raw_Data[[#This Row],[Skor_Rasio]]+Raw_Data[[#This Row],[Skor_DP]]+Raw_Data[[#This Row],[Skor_Tenor]]+Raw_Data[[#This Row],[Skor_Telat]]</f>
        <v>3</v>
      </c>
      <c r="AI298" t="str">
        <f>IF(Raw_Data[[#This Row],[Risk_Score]]&lt;=6,"Low Risk",IF(Raw_Data[[#This Row],[Risk_Score]]&lt;=8,"Medium Risk","High Risk"))</f>
        <v>Low Risk</v>
      </c>
      <c r="AJ298">
        <f ca="1">IFERROR(DATEDIF(Raw_Data[[#This Row],[tanggal_pengajuan]],TODAY(),"m"),"N/A")</f>
        <v>7</v>
      </c>
      <c r="AK298" t="str">
        <f ca="1">IF(ISNUMBER(Raw_Data[[#This Row],[MOB]]),IF(Raw_Data[[#This Row],[MOB]]&lt;6,"0-5 bulan",IF(Raw_Data[[#This Row],[MOB]]&lt;12,"6-11 bulan",IF(Raw_Data[[#This Row],[MOB]]&lt;24,"12-23 bulan","24+ bulan"))),"N/A")</f>
        <v>6-11 bulan</v>
      </c>
    </row>
    <row r="299" spans="1:37" ht="14.25" customHeight="1" x14ac:dyDescent="0.45">
      <c r="A299" t="s">
        <v>940</v>
      </c>
      <c r="B299" s="64">
        <v>46135</v>
      </c>
      <c r="C299" s="1" t="str">
        <f t="shared" si="4"/>
        <v>April</v>
      </c>
      <c r="D299" t="s">
        <v>941</v>
      </c>
      <c r="E299" t="s">
        <v>942</v>
      </c>
      <c r="F299">
        <v>31</v>
      </c>
      <c r="G299" t="s">
        <v>40</v>
      </c>
      <c r="H299" t="s">
        <v>126</v>
      </c>
      <c r="I299" s="2">
        <v>3706000</v>
      </c>
      <c r="J299" s="3">
        <f>Raw_Data[[#This Row],[cicilan_per_bulan]]/Raw_Data[[#This Row],[penghasilan_bulanan]]</f>
        <v>0.21279007015650298</v>
      </c>
      <c r="K299" t="s">
        <v>205</v>
      </c>
      <c r="L299" t="s">
        <v>110</v>
      </c>
      <c r="M299" t="s">
        <v>44</v>
      </c>
      <c r="N299" t="s">
        <v>163</v>
      </c>
      <c r="O299" t="s">
        <v>46</v>
      </c>
      <c r="P299" s="2">
        <v>30477000</v>
      </c>
      <c r="Q299" s="2">
        <v>3048000</v>
      </c>
      <c r="R299" t="str">
        <f>IF(Raw_Data[[#This Row],[persen_dp]]&lt;15%,"Low",IF(Raw_Data[[#This Row],[persen_dp]]&gt;25%,"High","Medium"))</f>
        <v>Low</v>
      </c>
      <c r="S299" s="3">
        <v>0.1</v>
      </c>
      <c r="T299">
        <v>60</v>
      </c>
      <c r="U299">
        <v>0.14499999999999999</v>
      </c>
      <c r="V299" s="2">
        <v>788600</v>
      </c>
      <c r="W299" s="2">
        <v>47314000</v>
      </c>
      <c r="X299" t="str">
        <f>IF(OR(Raw_Data[[#This Row],[status_pembayaran]]="Macet",Raw_Data[[#This Row],[status_pembayaran]]="Kurang Lancar"),"Non Performing Loan","Performing")</f>
        <v>Performing</v>
      </c>
      <c r="Y299" t="s">
        <v>47</v>
      </c>
      <c r="Z299">
        <v>0</v>
      </c>
      <c r="AA299">
        <v>0</v>
      </c>
      <c r="AB299">
        <v>1</v>
      </c>
      <c r="AD299">
        <f>IF(Raw_Data[[#This Row],[rasio]]&lt;0.2,1,IF(Raw_Data[[#This Row],[rasio]]&lt;0.3,2,IF(Raw_Data[[#This Row],[rasio]]&lt;0.4,3,4)))</f>
        <v>2</v>
      </c>
      <c r="AE299">
        <f>IF(Raw_Data[[#This Row],[kategori_dp]]="High",1,IF(Raw_Data[[#This Row],[kategori_dp]]="Medium",2,3))</f>
        <v>3</v>
      </c>
      <c r="AF299">
        <f>IF(Raw_Data[[#This Row],[tenor_bulan]]&lt;=24,1,IF(Raw_Data[[#This Row],[tenor_bulan]]&lt;=36,2,IF(Raw_Data[[#This Row],[tenor_bulan]]&lt;=48,3,4)))</f>
        <v>4</v>
      </c>
      <c r="AG299">
        <f>IF(Raw_Data[[#This Row],[jumlah_kali_telat]]=0,0,IF(Raw_Data[[#This Row],[jumlah_kali_telat]]&lt;=2,2,4))</f>
        <v>0</v>
      </c>
      <c r="AH299">
        <f>Raw_Data[[#This Row],[Skor_Rasio]]+Raw_Data[[#This Row],[Skor_DP]]+Raw_Data[[#This Row],[Skor_Tenor]]+Raw_Data[[#This Row],[Skor_Telat]]</f>
        <v>9</v>
      </c>
      <c r="AI299" t="str">
        <f>IF(Raw_Data[[#This Row],[Risk_Score]]&lt;=6,"Low Risk",IF(Raw_Data[[#This Row],[Risk_Score]]&lt;=8,"Medium Risk","High Risk"))</f>
        <v>High Risk</v>
      </c>
      <c r="AJ299">
        <f ca="1">IFERROR(DATEDIF(Raw_Data[[#This Row],[tanggal_pengajuan]],TODAY(),"m"),"N/A")</f>
        <v>6</v>
      </c>
      <c r="AK299" t="str">
        <f ca="1">IF(ISNUMBER(Raw_Data[[#This Row],[MOB]]),IF(Raw_Data[[#This Row],[MOB]]&lt;6,"0-5 bulan",IF(Raw_Data[[#This Row],[MOB]]&lt;12,"6-11 bulan",IF(Raw_Data[[#This Row],[MOB]]&lt;24,"12-23 bulan","24+ bulan"))),"N/A")</f>
        <v>6-11 bulan</v>
      </c>
    </row>
    <row r="300" spans="1:37" ht="14.25" customHeight="1" x14ac:dyDescent="0.45">
      <c r="A300" t="s">
        <v>943</v>
      </c>
      <c r="B300" s="64">
        <v>46026</v>
      </c>
      <c r="C300" s="1" t="str">
        <f t="shared" si="4"/>
        <v>January</v>
      </c>
      <c r="D300" t="s">
        <v>944</v>
      </c>
      <c r="E300" t="s">
        <v>945</v>
      </c>
      <c r="F300">
        <v>31</v>
      </c>
      <c r="G300" t="s">
        <v>40</v>
      </c>
      <c r="H300" t="s">
        <v>152</v>
      </c>
      <c r="I300" s="2">
        <v>3241000</v>
      </c>
      <c r="J300" s="3">
        <f>Raw_Data[[#This Row],[cicilan_per_bulan]]/Raw_Data[[#This Row],[penghasilan_bulanan]]</f>
        <v>0.87553224313483491</v>
      </c>
      <c r="K300" t="s">
        <v>102</v>
      </c>
      <c r="L300" t="s">
        <v>103</v>
      </c>
      <c r="M300" t="s">
        <v>55</v>
      </c>
      <c r="N300" t="s">
        <v>221</v>
      </c>
      <c r="O300" t="s">
        <v>159</v>
      </c>
      <c r="P300" s="2">
        <v>42485000</v>
      </c>
      <c r="Q300" s="2">
        <v>12746000</v>
      </c>
      <c r="R300" t="str">
        <f>IF(Raw_Data[[#This Row],[persen_dp]]&lt;15%,"Low",IF(Raw_Data[[#This Row],[persen_dp]]&gt;25%,"High","Medium"))</f>
        <v>High</v>
      </c>
      <c r="S300" s="3">
        <v>0.3</v>
      </c>
      <c r="T300">
        <v>12</v>
      </c>
      <c r="U300">
        <v>0.14499999999999999</v>
      </c>
      <c r="V300" s="2">
        <v>2837600</v>
      </c>
      <c r="W300" s="2">
        <v>34052000</v>
      </c>
      <c r="X300" t="str">
        <f>IF(OR(Raw_Data[[#This Row],[status_pembayaran]]="Macet",Raw_Data[[#This Row],[status_pembayaran]]="Kurang Lancar"),"Non Performing Loan","Performing")</f>
        <v>Performing</v>
      </c>
      <c r="Y300" t="s">
        <v>317</v>
      </c>
      <c r="Z300">
        <v>0</v>
      </c>
      <c r="AA300">
        <v>0</v>
      </c>
      <c r="AB300">
        <v>0</v>
      </c>
      <c r="AC300" t="s">
        <v>74</v>
      </c>
      <c r="AD300">
        <f>IF(Raw_Data[[#This Row],[rasio]]&lt;0.2,1,IF(Raw_Data[[#This Row],[rasio]]&lt;0.3,2,IF(Raw_Data[[#This Row],[rasio]]&lt;0.4,3,4)))</f>
        <v>4</v>
      </c>
      <c r="AE300">
        <f>IF(Raw_Data[[#This Row],[kategori_dp]]="High",1,IF(Raw_Data[[#This Row],[kategori_dp]]="Medium",2,3))</f>
        <v>1</v>
      </c>
      <c r="AF300">
        <f>IF(Raw_Data[[#This Row],[tenor_bulan]]&lt;=24,1,IF(Raw_Data[[#This Row],[tenor_bulan]]&lt;=36,2,IF(Raw_Data[[#This Row],[tenor_bulan]]&lt;=48,3,4)))</f>
        <v>1</v>
      </c>
      <c r="AG300">
        <f>IF(Raw_Data[[#This Row],[jumlah_kali_telat]]=0,0,IF(Raw_Data[[#This Row],[jumlah_kali_telat]]&lt;=2,2,4))</f>
        <v>0</v>
      </c>
      <c r="AH300">
        <f>Raw_Data[[#This Row],[Skor_Rasio]]+Raw_Data[[#This Row],[Skor_DP]]+Raw_Data[[#This Row],[Skor_Tenor]]+Raw_Data[[#This Row],[Skor_Telat]]</f>
        <v>6</v>
      </c>
      <c r="AI300" t="str">
        <f>IF(Raw_Data[[#This Row],[Risk_Score]]&lt;=6,"Low Risk",IF(Raw_Data[[#This Row],[Risk_Score]]&lt;=8,"Medium Risk","High Risk"))</f>
        <v>Low Risk</v>
      </c>
      <c r="AJ300">
        <f ca="1">IFERROR(DATEDIF(Raw_Data[[#This Row],[tanggal_pengajuan]],TODAY(),"m"),"N/A")</f>
        <v>9</v>
      </c>
      <c r="AK300" t="str">
        <f ca="1">IF(ISNUMBER(Raw_Data[[#This Row],[MOB]]),IF(Raw_Data[[#This Row],[MOB]]&lt;6,"0-5 bulan",IF(Raw_Data[[#This Row],[MOB]]&lt;12,"6-11 bulan",IF(Raw_Data[[#This Row],[MOB]]&lt;24,"12-23 bulan","24+ bulan"))),"N/A")</f>
        <v>6-11 bulan</v>
      </c>
    </row>
    <row r="301" spans="1:37" ht="14.25" customHeight="1" x14ac:dyDescent="0.45">
      <c r="A301" t="s">
        <v>946</v>
      </c>
      <c r="B301" s="64">
        <v>46103</v>
      </c>
      <c r="C301" s="1" t="str">
        <f t="shared" si="4"/>
        <v>March</v>
      </c>
      <c r="D301" t="s">
        <v>210</v>
      </c>
      <c r="E301" t="s">
        <v>211</v>
      </c>
      <c r="F301">
        <v>55</v>
      </c>
      <c r="G301" t="s">
        <v>40</v>
      </c>
      <c r="H301" t="s">
        <v>41</v>
      </c>
      <c r="I301" s="2">
        <v>6111000</v>
      </c>
      <c r="J301" s="3">
        <f>Raw_Data[[#This Row],[cicilan_per_bulan]]/Raw_Data[[#This Row],[penghasilan_bulanan]]</f>
        <v>0.39185076092292587</v>
      </c>
      <c r="K301" t="s">
        <v>145</v>
      </c>
      <c r="L301" t="s">
        <v>146</v>
      </c>
      <c r="M301" t="s">
        <v>55</v>
      </c>
      <c r="N301" t="s">
        <v>121</v>
      </c>
      <c r="O301" t="s">
        <v>122</v>
      </c>
      <c r="P301" s="2">
        <v>35851064</v>
      </c>
      <c r="Q301" s="2">
        <v>10755000</v>
      </c>
      <c r="R301" t="str">
        <f>IF(Raw_Data[[#This Row],[persen_dp]]&lt;15%,"Low",IF(Raw_Data[[#This Row],[persen_dp]]&gt;25%,"High","Medium"))</f>
        <v>High</v>
      </c>
      <c r="S301" s="3">
        <v>0.3</v>
      </c>
      <c r="T301">
        <v>12</v>
      </c>
      <c r="U301">
        <v>0.14499999999999999</v>
      </c>
      <c r="V301" s="2">
        <v>2394600</v>
      </c>
      <c r="W301" s="2">
        <v>28735000</v>
      </c>
      <c r="X301" t="str">
        <f>IF(OR(Raw_Data[[#This Row],[status_pembayaran]]="Macet",Raw_Data[[#This Row],[status_pembayaran]]="Kurang Lancar"),"Non Performing Loan","Performing")</f>
        <v>Performing</v>
      </c>
      <c r="Y301" t="s">
        <v>47</v>
      </c>
      <c r="Z301">
        <v>0</v>
      </c>
      <c r="AA301">
        <v>0</v>
      </c>
      <c r="AB301">
        <v>1</v>
      </c>
      <c r="AD301">
        <f>IF(Raw_Data[[#This Row],[rasio]]&lt;0.2,1,IF(Raw_Data[[#This Row],[rasio]]&lt;0.3,2,IF(Raw_Data[[#This Row],[rasio]]&lt;0.4,3,4)))</f>
        <v>3</v>
      </c>
      <c r="AE301">
        <f>IF(Raw_Data[[#This Row],[kategori_dp]]="High",1,IF(Raw_Data[[#This Row],[kategori_dp]]="Medium",2,3))</f>
        <v>1</v>
      </c>
      <c r="AF301">
        <f>IF(Raw_Data[[#This Row],[tenor_bulan]]&lt;=24,1,IF(Raw_Data[[#This Row],[tenor_bulan]]&lt;=36,2,IF(Raw_Data[[#This Row],[tenor_bulan]]&lt;=48,3,4)))</f>
        <v>1</v>
      </c>
      <c r="AG301">
        <f>IF(Raw_Data[[#This Row],[jumlah_kali_telat]]=0,0,IF(Raw_Data[[#This Row],[jumlah_kali_telat]]&lt;=2,2,4))</f>
        <v>0</v>
      </c>
      <c r="AH301">
        <f>Raw_Data[[#This Row],[Skor_Rasio]]+Raw_Data[[#This Row],[Skor_DP]]+Raw_Data[[#This Row],[Skor_Tenor]]+Raw_Data[[#This Row],[Skor_Telat]]</f>
        <v>5</v>
      </c>
      <c r="AI301" t="str">
        <f>IF(Raw_Data[[#This Row],[Risk_Score]]&lt;=6,"Low Risk",IF(Raw_Data[[#This Row],[Risk_Score]]&lt;=8,"Medium Risk","High Risk"))</f>
        <v>Low Risk</v>
      </c>
      <c r="AJ301">
        <f ca="1">IFERROR(DATEDIF(Raw_Data[[#This Row],[tanggal_pengajuan]],TODAY(),"m"),"N/A")</f>
        <v>7</v>
      </c>
      <c r="AK301" t="str">
        <f ca="1">IF(ISNUMBER(Raw_Data[[#This Row],[MOB]]),IF(Raw_Data[[#This Row],[MOB]]&lt;6,"0-5 bulan",IF(Raw_Data[[#This Row],[MOB]]&lt;12,"6-11 bulan",IF(Raw_Data[[#This Row],[MOB]]&lt;24,"12-23 bulan","24+ bulan"))),"N/A")</f>
        <v>6-11 bulan</v>
      </c>
    </row>
    <row r="302" spans="1:37" ht="14.25" customHeight="1" x14ac:dyDescent="0.45">
      <c r="A302" t="s">
        <v>947</v>
      </c>
      <c r="B302" s="64">
        <v>46028</v>
      </c>
      <c r="C302" s="1" t="str">
        <f t="shared" si="4"/>
        <v>January</v>
      </c>
      <c r="D302" t="s">
        <v>948</v>
      </c>
      <c r="E302" t="s">
        <v>949</v>
      </c>
      <c r="F302">
        <v>38</v>
      </c>
      <c r="G302" t="s">
        <v>51</v>
      </c>
      <c r="H302" t="s">
        <v>126</v>
      </c>
      <c r="I302" s="2">
        <v>3403000</v>
      </c>
      <c r="J302" s="3">
        <f>Raw_Data[[#This Row],[cicilan_per_bulan]]/Raw_Data[[#This Row],[penghasilan_bulanan]]</f>
        <v>0.31757272994416691</v>
      </c>
      <c r="K302" t="s">
        <v>192</v>
      </c>
      <c r="L302" t="s">
        <v>128</v>
      </c>
      <c r="M302" t="s">
        <v>55</v>
      </c>
      <c r="N302" t="s">
        <v>56</v>
      </c>
      <c r="O302" t="s">
        <v>57</v>
      </c>
      <c r="P302" s="2">
        <v>17752000</v>
      </c>
      <c r="Q302" s="2">
        <v>1775000</v>
      </c>
      <c r="R302" t="str">
        <f>IF(Raw_Data[[#This Row],[persen_dp]]&lt;15%,"Low",IF(Raw_Data[[#This Row],[persen_dp]]&gt;25%,"High","Medium"))</f>
        <v>Low</v>
      </c>
      <c r="S302" s="3">
        <v>0.1</v>
      </c>
      <c r="T302">
        <v>18</v>
      </c>
      <c r="U302">
        <v>0.14499999999999999</v>
      </c>
      <c r="V302" s="2">
        <v>1080700</v>
      </c>
      <c r="W302" s="2">
        <v>19452000</v>
      </c>
      <c r="X302" t="str">
        <f>IF(OR(Raw_Data[[#This Row],[status_pembayaran]]="Macet",Raw_Data[[#This Row],[status_pembayaran]]="Kurang Lancar"),"Non Performing Loan","Performing")</f>
        <v>Performing</v>
      </c>
      <c r="Y302" t="s">
        <v>47</v>
      </c>
      <c r="Z302">
        <v>0</v>
      </c>
      <c r="AA302">
        <v>0</v>
      </c>
      <c r="AB302">
        <v>1</v>
      </c>
      <c r="AC302" t="s">
        <v>74</v>
      </c>
      <c r="AD302">
        <f>IF(Raw_Data[[#This Row],[rasio]]&lt;0.2,1,IF(Raw_Data[[#This Row],[rasio]]&lt;0.3,2,IF(Raw_Data[[#This Row],[rasio]]&lt;0.4,3,4)))</f>
        <v>3</v>
      </c>
      <c r="AE302">
        <f>IF(Raw_Data[[#This Row],[kategori_dp]]="High",1,IF(Raw_Data[[#This Row],[kategori_dp]]="Medium",2,3))</f>
        <v>3</v>
      </c>
      <c r="AF302">
        <f>IF(Raw_Data[[#This Row],[tenor_bulan]]&lt;=24,1,IF(Raw_Data[[#This Row],[tenor_bulan]]&lt;=36,2,IF(Raw_Data[[#This Row],[tenor_bulan]]&lt;=48,3,4)))</f>
        <v>1</v>
      </c>
      <c r="AG302">
        <f>IF(Raw_Data[[#This Row],[jumlah_kali_telat]]=0,0,IF(Raw_Data[[#This Row],[jumlah_kali_telat]]&lt;=2,2,4))</f>
        <v>0</v>
      </c>
      <c r="AH302">
        <f>Raw_Data[[#This Row],[Skor_Rasio]]+Raw_Data[[#This Row],[Skor_DP]]+Raw_Data[[#This Row],[Skor_Tenor]]+Raw_Data[[#This Row],[Skor_Telat]]</f>
        <v>7</v>
      </c>
      <c r="AI302" t="str">
        <f>IF(Raw_Data[[#This Row],[Risk_Score]]&lt;=6,"Low Risk",IF(Raw_Data[[#This Row],[Risk_Score]]&lt;=8,"Medium Risk","High Risk"))</f>
        <v>Medium Risk</v>
      </c>
      <c r="AJ302">
        <f ca="1">IFERROR(DATEDIF(Raw_Data[[#This Row],[tanggal_pengajuan]],TODAY(),"m"),"N/A")</f>
        <v>9</v>
      </c>
      <c r="AK302" t="str">
        <f ca="1">IF(ISNUMBER(Raw_Data[[#This Row],[MOB]]),IF(Raw_Data[[#This Row],[MOB]]&lt;6,"0-5 bulan",IF(Raw_Data[[#This Row],[MOB]]&lt;12,"6-11 bulan",IF(Raw_Data[[#This Row],[MOB]]&lt;24,"12-23 bulan","24+ bulan"))),"N/A")</f>
        <v>6-11 bulan</v>
      </c>
    </row>
    <row r="303" spans="1:37" ht="14.25" customHeight="1" x14ac:dyDescent="0.45">
      <c r="A303" t="s">
        <v>950</v>
      </c>
      <c r="B303" s="64">
        <v>46110</v>
      </c>
      <c r="C303" s="1" t="str">
        <f t="shared" si="4"/>
        <v>March</v>
      </c>
      <c r="D303" t="s">
        <v>951</v>
      </c>
      <c r="E303" t="s">
        <v>952</v>
      </c>
      <c r="F303">
        <v>53</v>
      </c>
      <c r="G303" t="s">
        <v>51</v>
      </c>
      <c r="H303" t="s">
        <v>152</v>
      </c>
      <c r="I303" s="2">
        <v>2529000</v>
      </c>
      <c r="J303" s="3">
        <f>Raw_Data[[#This Row],[cicilan_per_bulan]]/Raw_Data[[#This Row],[penghasilan_bulanan]]</f>
        <v>0.31882166864373268</v>
      </c>
      <c r="K303" t="s">
        <v>188</v>
      </c>
      <c r="L303" t="s">
        <v>154</v>
      </c>
      <c r="M303" t="s">
        <v>44</v>
      </c>
      <c r="N303" t="s">
        <v>228</v>
      </c>
      <c r="O303" t="s">
        <v>57</v>
      </c>
      <c r="P303" s="2">
        <v>20001000</v>
      </c>
      <c r="Q303" s="2">
        <v>5000000</v>
      </c>
      <c r="R303" t="str">
        <f>IF(Raw_Data[[#This Row],[persen_dp]]&lt;15%,"Low",IF(Raw_Data[[#This Row],[persen_dp]]&gt;25%,"High","Medium"))</f>
        <v>Medium</v>
      </c>
      <c r="S303" s="3">
        <v>0.25</v>
      </c>
      <c r="T303">
        <v>24</v>
      </c>
      <c r="U303">
        <v>0.14499999999999999</v>
      </c>
      <c r="V303" s="2">
        <v>806300</v>
      </c>
      <c r="W303" s="2">
        <v>19351000</v>
      </c>
      <c r="X303" t="str">
        <f>IF(OR(Raw_Data[[#This Row],[status_pembayaran]]="Macet",Raw_Data[[#This Row],[status_pembayaran]]="Kurang Lancar"),"Non Performing Loan","Performing")</f>
        <v>Performing</v>
      </c>
      <c r="Y303" t="s">
        <v>47</v>
      </c>
      <c r="Z303">
        <v>0</v>
      </c>
      <c r="AA303">
        <v>0</v>
      </c>
      <c r="AB303">
        <v>1</v>
      </c>
      <c r="AD303">
        <f>IF(Raw_Data[[#This Row],[rasio]]&lt;0.2,1,IF(Raw_Data[[#This Row],[rasio]]&lt;0.3,2,IF(Raw_Data[[#This Row],[rasio]]&lt;0.4,3,4)))</f>
        <v>3</v>
      </c>
      <c r="AE303">
        <f>IF(Raw_Data[[#This Row],[kategori_dp]]="High",1,IF(Raw_Data[[#This Row],[kategori_dp]]="Medium",2,3))</f>
        <v>2</v>
      </c>
      <c r="AF303">
        <f>IF(Raw_Data[[#This Row],[tenor_bulan]]&lt;=24,1,IF(Raw_Data[[#This Row],[tenor_bulan]]&lt;=36,2,IF(Raw_Data[[#This Row],[tenor_bulan]]&lt;=48,3,4)))</f>
        <v>1</v>
      </c>
      <c r="AG303">
        <f>IF(Raw_Data[[#This Row],[jumlah_kali_telat]]=0,0,IF(Raw_Data[[#This Row],[jumlah_kali_telat]]&lt;=2,2,4))</f>
        <v>0</v>
      </c>
      <c r="AH303">
        <f>Raw_Data[[#This Row],[Skor_Rasio]]+Raw_Data[[#This Row],[Skor_DP]]+Raw_Data[[#This Row],[Skor_Tenor]]+Raw_Data[[#This Row],[Skor_Telat]]</f>
        <v>6</v>
      </c>
      <c r="AI303" t="str">
        <f>IF(Raw_Data[[#This Row],[Risk_Score]]&lt;=6,"Low Risk",IF(Raw_Data[[#This Row],[Risk_Score]]&lt;=8,"Medium Risk","High Risk"))</f>
        <v>Low Risk</v>
      </c>
      <c r="AJ303">
        <f ca="1">IFERROR(DATEDIF(Raw_Data[[#This Row],[tanggal_pengajuan]],TODAY(),"m"),"N/A")</f>
        <v>6</v>
      </c>
      <c r="AK303" t="str">
        <f ca="1">IF(ISNUMBER(Raw_Data[[#This Row],[MOB]]),IF(Raw_Data[[#This Row],[MOB]]&lt;6,"0-5 bulan",IF(Raw_Data[[#This Row],[MOB]]&lt;12,"6-11 bulan",IF(Raw_Data[[#This Row],[MOB]]&lt;24,"12-23 bulan","24+ bulan"))),"N/A")</f>
        <v>6-11 bulan</v>
      </c>
    </row>
    <row r="304" spans="1:37" ht="14.25" customHeight="1" x14ac:dyDescent="0.45">
      <c r="A304" t="s">
        <v>953</v>
      </c>
      <c r="B304" s="64">
        <v>46111</v>
      </c>
      <c r="C304" s="1" t="str">
        <f t="shared" si="4"/>
        <v>March</v>
      </c>
      <c r="D304" t="s">
        <v>769</v>
      </c>
      <c r="E304" t="s">
        <v>954</v>
      </c>
      <c r="F304">
        <v>23</v>
      </c>
      <c r="G304" t="s">
        <v>40</v>
      </c>
      <c r="H304" t="s">
        <v>152</v>
      </c>
      <c r="I304" s="2">
        <v>3730000</v>
      </c>
      <c r="J304" s="3">
        <f>Raw_Data[[#This Row],[cicilan_per_bulan]]/Raw_Data[[#This Row],[penghasilan_bulanan]]</f>
        <v>0.91616621983914204</v>
      </c>
      <c r="K304" t="s">
        <v>167</v>
      </c>
      <c r="L304" t="s">
        <v>110</v>
      </c>
      <c r="M304" t="s">
        <v>55</v>
      </c>
      <c r="N304" t="s">
        <v>231</v>
      </c>
      <c r="O304" t="s">
        <v>232</v>
      </c>
      <c r="P304" s="2">
        <v>39794000</v>
      </c>
      <c r="Q304" s="2">
        <v>3979000</v>
      </c>
      <c r="R304" t="str">
        <f>IF(Raw_Data[[#This Row],[persen_dp]]&lt;15%,"Low",IF(Raw_Data[[#This Row],[persen_dp]]&gt;25%,"High","Medium"))</f>
        <v>Low</v>
      </c>
      <c r="S304" s="3">
        <v>0.1</v>
      </c>
      <c r="T304">
        <v>12</v>
      </c>
      <c r="U304">
        <v>0.14499999999999999</v>
      </c>
      <c r="V304" s="2">
        <v>3417300</v>
      </c>
      <c r="W304" s="2">
        <v>41008000</v>
      </c>
      <c r="X304" t="str">
        <f>IF(OR(Raw_Data[[#This Row],[status_pembayaran]]="Macet",Raw_Data[[#This Row],[status_pembayaran]]="Kurang Lancar"),"Non Performing Loan","Performing")</f>
        <v>Performing</v>
      </c>
      <c r="Y304" t="s">
        <v>47</v>
      </c>
      <c r="Z304">
        <v>0</v>
      </c>
      <c r="AA304">
        <v>0</v>
      </c>
      <c r="AB304">
        <v>1</v>
      </c>
      <c r="AC304" t="s">
        <v>104</v>
      </c>
      <c r="AD304">
        <f>IF(Raw_Data[[#This Row],[rasio]]&lt;0.2,1,IF(Raw_Data[[#This Row],[rasio]]&lt;0.3,2,IF(Raw_Data[[#This Row],[rasio]]&lt;0.4,3,4)))</f>
        <v>4</v>
      </c>
      <c r="AE304">
        <f>IF(Raw_Data[[#This Row],[kategori_dp]]="High",1,IF(Raw_Data[[#This Row],[kategori_dp]]="Medium",2,3))</f>
        <v>3</v>
      </c>
      <c r="AF304">
        <f>IF(Raw_Data[[#This Row],[tenor_bulan]]&lt;=24,1,IF(Raw_Data[[#This Row],[tenor_bulan]]&lt;=36,2,IF(Raw_Data[[#This Row],[tenor_bulan]]&lt;=48,3,4)))</f>
        <v>1</v>
      </c>
      <c r="AG304">
        <f>IF(Raw_Data[[#This Row],[jumlah_kali_telat]]=0,0,IF(Raw_Data[[#This Row],[jumlah_kali_telat]]&lt;=2,2,4))</f>
        <v>0</v>
      </c>
      <c r="AH304">
        <f>Raw_Data[[#This Row],[Skor_Rasio]]+Raw_Data[[#This Row],[Skor_DP]]+Raw_Data[[#This Row],[Skor_Tenor]]+Raw_Data[[#This Row],[Skor_Telat]]</f>
        <v>8</v>
      </c>
      <c r="AI304" t="str">
        <f>IF(Raw_Data[[#This Row],[Risk_Score]]&lt;=6,"Low Risk",IF(Raw_Data[[#This Row],[Risk_Score]]&lt;=8,"Medium Risk","High Risk"))</f>
        <v>Medium Risk</v>
      </c>
      <c r="AJ304">
        <f ca="1">IFERROR(DATEDIF(Raw_Data[[#This Row],[tanggal_pengajuan]],TODAY(),"m"),"N/A")</f>
        <v>6</v>
      </c>
      <c r="AK304" t="str">
        <f ca="1">IF(ISNUMBER(Raw_Data[[#This Row],[MOB]]),IF(Raw_Data[[#This Row],[MOB]]&lt;6,"0-5 bulan",IF(Raw_Data[[#This Row],[MOB]]&lt;12,"6-11 bulan",IF(Raw_Data[[#This Row],[MOB]]&lt;24,"12-23 bulan","24+ bulan"))),"N/A")</f>
        <v>6-11 bulan</v>
      </c>
    </row>
    <row r="305" spans="1:37" ht="14.25" customHeight="1" x14ac:dyDescent="0.45">
      <c r="A305" t="s">
        <v>955</v>
      </c>
      <c r="B305" s="64">
        <v>46078</v>
      </c>
      <c r="C305" s="1" t="str">
        <f t="shared" si="4"/>
        <v>February</v>
      </c>
      <c r="D305" t="s">
        <v>956</v>
      </c>
      <c r="E305" t="s">
        <v>957</v>
      </c>
      <c r="F305">
        <v>51</v>
      </c>
      <c r="G305" t="s">
        <v>40</v>
      </c>
      <c r="H305" t="s">
        <v>152</v>
      </c>
      <c r="I305" s="2">
        <v>3747000</v>
      </c>
      <c r="J305" s="3">
        <f>Raw_Data[[#This Row],[cicilan_per_bulan]]/Raw_Data[[#This Row],[penghasilan_bulanan]]</f>
        <v>0.3602348545503069</v>
      </c>
      <c r="K305" t="s">
        <v>145</v>
      </c>
      <c r="L305" t="s">
        <v>146</v>
      </c>
      <c r="M305" t="s">
        <v>249</v>
      </c>
      <c r="N305" t="s">
        <v>250</v>
      </c>
      <c r="O305" t="s">
        <v>57</v>
      </c>
      <c r="P305" s="2">
        <v>15718000</v>
      </c>
      <c r="Q305" s="2">
        <v>1572000</v>
      </c>
      <c r="R305" t="str">
        <f>IF(Raw_Data[[#This Row],[persen_dp]]&lt;15%,"Low",IF(Raw_Data[[#This Row],[persen_dp]]&gt;25%,"High","Medium"))</f>
        <v>Low</v>
      </c>
      <c r="S305" s="3">
        <v>0.1</v>
      </c>
      <c r="T305">
        <v>12</v>
      </c>
      <c r="U305">
        <v>0.14499999999999999</v>
      </c>
      <c r="V305" s="2">
        <v>1349800</v>
      </c>
      <c r="W305" s="2">
        <v>16197000</v>
      </c>
      <c r="X305" t="str">
        <f>IF(OR(Raw_Data[[#This Row],[status_pembayaran]]="Macet",Raw_Data[[#This Row],[status_pembayaran]]="Kurang Lancar"),"Non Performing Loan","Performing")</f>
        <v>Performing</v>
      </c>
      <c r="Y305" t="s">
        <v>47</v>
      </c>
      <c r="Z305">
        <v>0</v>
      </c>
      <c r="AA305">
        <v>0</v>
      </c>
      <c r="AB305">
        <v>1</v>
      </c>
      <c r="AC305" t="s">
        <v>74</v>
      </c>
      <c r="AD305">
        <f>IF(Raw_Data[[#This Row],[rasio]]&lt;0.2,1,IF(Raw_Data[[#This Row],[rasio]]&lt;0.3,2,IF(Raw_Data[[#This Row],[rasio]]&lt;0.4,3,4)))</f>
        <v>3</v>
      </c>
      <c r="AE305">
        <f>IF(Raw_Data[[#This Row],[kategori_dp]]="High",1,IF(Raw_Data[[#This Row],[kategori_dp]]="Medium",2,3))</f>
        <v>3</v>
      </c>
      <c r="AF305">
        <f>IF(Raw_Data[[#This Row],[tenor_bulan]]&lt;=24,1,IF(Raw_Data[[#This Row],[tenor_bulan]]&lt;=36,2,IF(Raw_Data[[#This Row],[tenor_bulan]]&lt;=48,3,4)))</f>
        <v>1</v>
      </c>
      <c r="AG305">
        <f>IF(Raw_Data[[#This Row],[jumlah_kali_telat]]=0,0,IF(Raw_Data[[#This Row],[jumlah_kali_telat]]&lt;=2,2,4))</f>
        <v>0</v>
      </c>
      <c r="AH305">
        <f>Raw_Data[[#This Row],[Skor_Rasio]]+Raw_Data[[#This Row],[Skor_DP]]+Raw_Data[[#This Row],[Skor_Tenor]]+Raw_Data[[#This Row],[Skor_Telat]]</f>
        <v>7</v>
      </c>
      <c r="AI305" t="str">
        <f>IF(Raw_Data[[#This Row],[Risk_Score]]&lt;=6,"Low Risk",IF(Raw_Data[[#This Row],[Risk_Score]]&lt;=8,"Medium Risk","High Risk"))</f>
        <v>Medium Risk</v>
      </c>
      <c r="AJ305">
        <f ca="1">IFERROR(DATEDIF(Raw_Data[[#This Row],[tanggal_pengajuan]],TODAY(),"m"),"N/A")</f>
        <v>7</v>
      </c>
      <c r="AK305" t="str">
        <f ca="1">IF(ISNUMBER(Raw_Data[[#This Row],[MOB]]),IF(Raw_Data[[#This Row],[MOB]]&lt;6,"0-5 bulan",IF(Raw_Data[[#This Row],[MOB]]&lt;12,"6-11 bulan",IF(Raw_Data[[#This Row],[MOB]]&lt;24,"12-23 bulan","24+ bulan"))),"N/A")</f>
        <v>6-11 bulan</v>
      </c>
    </row>
    <row r="306" spans="1:37" ht="14.25" customHeight="1" x14ac:dyDescent="0.45">
      <c r="A306" t="s">
        <v>958</v>
      </c>
      <c r="B306" s="64">
        <v>46139</v>
      </c>
      <c r="C306" s="1" t="str">
        <f t="shared" si="4"/>
        <v>April</v>
      </c>
      <c r="D306" t="s">
        <v>959</v>
      </c>
      <c r="E306" t="s">
        <v>960</v>
      </c>
      <c r="F306">
        <v>26</v>
      </c>
      <c r="G306" t="s">
        <v>51</v>
      </c>
      <c r="H306" t="s">
        <v>108</v>
      </c>
      <c r="I306" s="2">
        <v>5415000</v>
      </c>
      <c r="J306" s="3">
        <f>Raw_Data[[#This Row],[cicilan_per_bulan]]/Raw_Data[[#This Row],[penghasilan_bulanan]]</f>
        <v>9.1172668513388733E-2</v>
      </c>
      <c r="K306" t="s">
        <v>153</v>
      </c>
      <c r="L306" t="s">
        <v>154</v>
      </c>
      <c r="M306" t="s">
        <v>72</v>
      </c>
      <c r="N306" t="s">
        <v>97</v>
      </c>
      <c r="O306" t="s">
        <v>57</v>
      </c>
      <c r="P306" s="2">
        <v>16515000</v>
      </c>
      <c r="Q306" s="2">
        <v>4129000</v>
      </c>
      <c r="R306" t="str">
        <f>IF(Raw_Data[[#This Row],[persen_dp]]&lt;15%,"Low",IF(Raw_Data[[#This Row],[persen_dp]]&gt;25%,"High","Medium"))</f>
        <v>Medium</v>
      </c>
      <c r="S306" s="3">
        <v>0.25</v>
      </c>
      <c r="T306">
        <v>36</v>
      </c>
      <c r="U306">
        <v>0.14499999999999999</v>
      </c>
      <c r="V306" s="2">
        <v>493700</v>
      </c>
      <c r="W306" s="2">
        <v>17774000</v>
      </c>
      <c r="X306" t="str">
        <f>IF(OR(Raw_Data[[#This Row],[status_pembayaran]]="Macet",Raw_Data[[#This Row],[status_pembayaran]]="Kurang Lancar"),"Non Performing Loan","Performing")</f>
        <v>Performing</v>
      </c>
      <c r="Y306" t="s">
        <v>47</v>
      </c>
      <c r="Z306">
        <v>0</v>
      </c>
      <c r="AA306">
        <v>0</v>
      </c>
      <c r="AB306">
        <v>1</v>
      </c>
      <c r="AC306" t="s">
        <v>137</v>
      </c>
      <c r="AD306">
        <f>IF(Raw_Data[[#This Row],[rasio]]&lt;0.2,1,IF(Raw_Data[[#This Row],[rasio]]&lt;0.3,2,IF(Raw_Data[[#This Row],[rasio]]&lt;0.4,3,4)))</f>
        <v>1</v>
      </c>
      <c r="AE306">
        <f>IF(Raw_Data[[#This Row],[kategori_dp]]="High",1,IF(Raw_Data[[#This Row],[kategori_dp]]="Medium",2,3))</f>
        <v>2</v>
      </c>
      <c r="AF306">
        <f>IF(Raw_Data[[#This Row],[tenor_bulan]]&lt;=24,1,IF(Raw_Data[[#This Row],[tenor_bulan]]&lt;=36,2,IF(Raw_Data[[#This Row],[tenor_bulan]]&lt;=48,3,4)))</f>
        <v>2</v>
      </c>
      <c r="AG306">
        <f>IF(Raw_Data[[#This Row],[jumlah_kali_telat]]=0,0,IF(Raw_Data[[#This Row],[jumlah_kali_telat]]&lt;=2,2,4))</f>
        <v>0</v>
      </c>
      <c r="AH306">
        <f>Raw_Data[[#This Row],[Skor_Rasio]]+Raw_Data[[#This Row],[Skor_DP]]+Raw_Data[[#This Row],[Skor_Tenor]]+Raw_Data[[#This Row],[Skor_Telat]]</f>
        <v>5</v>
      </c>
      <c r="AI306" t="str">
        <f>IF(Raw_Data[[#This Row],[Risk_Score]]&lt;=6,"Low Risk",IF(Raw_Data[[#This Row],[Risk_Score]]&lt;=8,"Medium Risk","High Risk"))</f>
        <v>Low Risk</v>
      </c>
      <c r="AJ306">
        <f ca="1">IFERROR(DATEDIF(Raw_Data[[#This Row],[tanggal_pengajuan]],TODAY(),"m"),"N/A")</f>
        <v>5</v>
      </c>
      <c r="AK306" t="str">
        <f ca="1">IF(ISNUMBER(Raw_Data[[#This Row],[MOB]]),IF(Raw_Data[[#This Row],[MOB]]&lt;6,"0-5 bulan",IF(Raw_Data[[#This Row],[MOB]]&lt;12,"6-11 bulan",IF(Raw_Data[[#This Row],[MOB]]&lt;24,"12-23 bulan","24+ bulan"))),"N/A")</f>
        <v>0-5 bulan</v>
      </c>
    </row>
    <row r="307" spans="1:37" ht="14.25" customHeight="1" x14ac:dyDescent="0.45">
      <c r="A307" t="s">
        <v>961</v>
      </c>
      <c r="B307" s="64">
        <v>46104</v>
      </c>
      <c r="C307" s="1" t="str">
        <f t="shared" si="4"/>
        <v>March</v>
      </c>
      <c r="D307" t="s">
        <v>203</v>
      </c>
      <c r="E307" t="s">
        <v>962</v>
      </c>
      <c r="F307">
        <v>28</v>
      </c>
      <c r="G307" t="s">
        <v>51</v>
      </c>
      <c r="H307" t="s">
        <v>101</v>
      </c>
      <c r="I307" s="2">
        <v>3722000</v>
      </c>
      <c r="J307" s="3">
        <f>Raw_Data[[#This Row],[cicilan_per_bulan]]/Raw_Data[[#This Row],[penghasilan_bulanan]]</f>
        <v>0.11499193981730252</v>
      </c>
      <c r="K307" t="s">
        <v>286</v>
      </c>
      <c r="L307" t="s">
        <v>154</v>
      </c>
      <c r="M307" t="s">
        <v>44</v>
      </c>
      <c r="N307" t="s">
        <v>228</v>
      </c>
      <c r="O307" t="s">
        <v>57</v>
      </c>
      <c r="P307" s="2">
        <v>20004000</v>
      </c>
      <c r="Q307" s="2">
        <v>7001000</v>
      </c>
      <c r="R307" t="str">
        <f>IF(Raw_Data[[#This Row],[persen_dp]]&lt;15%,"Low",IF(Raw_Data[[#This Row],[persen_dp]]&gt;25%,"High","Medium"))</f>
        <v>High</v>
      </c>
      <c r="S307" s="3">
        <v>0.35</v>
      </c>
      <c r="T307">
        <v>48</v>
      </c>
      <c r="U307">
        <v>0.14499999999999999</v>
      </c>
      <c r="V307" s="2">
        <v>428000</v>
      </c>
      <c r="W307" s="2">
        <v>20544000</v>
      </c>
      <c r="X307" t="str">
        <f>IF(OR(Raw_Data[[#This Row],[status_pembayaran]]="Macet",Raw_Data[[#This Row],[status_pembayaran]]="Kurang Lancar"),"Non Performing Loan","Performing")</f>
        <v>Performing</v>
      </c>
      <c r="Y307" t="s">
        <v>47</v>
      </c>
      <c r="Z307">
        <v>0</v>
      </c>
      <c r="AA307">
        <v>0</v>
      </c>
      <c r="AB307">
        <v>1</v>
      </c>
      <c r="AD307">
        <f>IF(Raw_Data[[#This Row],[rasio]]&lt;0.2,1,IF(Raw_Data[[#This Row],[rasio]]&lt;0.3,2,IF(Raw_Data[[#This Row],[rasio]]&lt;0.4,3,4)))</f>
        <v>1</v>
      </c>
      <c r="AE307">
        <f>IF(Raw_Data[[#This Row],[kategori_dp]]="High",1,IF(Raw_Data[[#This Row],[kategori_dp]]="Medium",2,3))</f>
        <v>1</v>
      </c>
      <c r="AF307">
        <f>IF(Raw_Data[[#This Row],[tenor_bulan]]&lt;=24,1,IF(Raw_Data[[#This Row],[tenor_bulan]]&lt;=36,2,IF(Raw_Data[[#This Row],[tenor_bulan]]&lt;=48,3,4)))</f>
        <v>3</v>
      </c>
      <c r="AG307">
        <f>IF(Raw_Data[[#This Row],[jumlah_kali_telat]]=0,0,IF(Raw_Data[[#This Row],[jumlah_kali_telat]]&lt;=2,2,4))</f>
        <v>0</v>
      </c>
      <c r="AH307">
        <f>Raw_Data[[#This Row],[Skor_Rasio]]+Raw_Data[[#This Row],[Skor_DP]]+Raw_Data[[#This Row],[Skor_Tenor]]+Raw_Data[[#This Row],[Skor_Telat]]</f>
        <v>5</v>
      </c>
      <c r="AI307" t="str">
        <f>IF(Raw_Data[[#This Row],[Risk_Score]]&lt;=6,"Low Risk",IF(Raw_Data[[#This Row],[Risk_Score]]&lt;=8,"Medium Risk","High Risk"))</f>
        <v>Low Risk</v>
      </c>
      <c r="AJ307">
        <f ca="1">IFERROR(DATEDIF(Raw_Data[[#This Row],[tanggal_pengajuan]],TODAY(),"m"),"N/A")</f>
        <v>7</v>
      </c>
      <c r="AK307" t="str">
        <f ca="1">IF(ISNUMBER(Raw_Data[[#This Row],[MOB]]),IF(Raw_Data[[#This Row],[MOB]]&lt;6,"0-5 bulan",IF(Raw_Data[[#This Row],[MOB]]&lt;12,"6-11 bulan",IF(Raw_Data[[#This Row],[MOB]]&lt;24,"12-23 bulan","24+ bulan"))),"N/A")</f>
        <v>6-11 bulan</v>
      </c>
    </row>
    <row r="308" spans="1:37" ht="14.25" customHeight="1" x14ac:dyDescent="0.45">
      <c r="A308" t="s">
        <v>963</v>
      </c>
      <c r="B308" s="64">
        <v>46191</v>
      </c>
      <c r="C308" s="1" t="str">
        <f t="shared" ref="C308:C371" si="5">TEXT(B308,"mmmm")</f>
        <v>June</v>
      </c>
      <c r="D308" t="s">
        <v>964</v>
      </c>
      <c r="E308" t="s">
        <v>965</v>
      </c>
      <c r="F308">
        <v>42</v>
      </c>
      <c r="G308" t="s">
        <v>40</v>
      </c>
      <c r="H308" t="s">
        <v>96</v>
      </c>
      <c r="I308" s="2">
        <v>5621000</v>
      </c>
      <c r="J308" s="3">
        <f>Raw_Data[[#This Row],[cicilan_per_bulan]]/Raw_Data[[#This Row],[penghasilan_bulanan]]</f>
        <v>0.17943426436577123</v>
      </c>
      <c r="K308" t="s">
        <v>114</v>
      </c>
      <c r="L308" t="s">
        <v>115</v>
      </c>
      <c r="M308" t="s">
        <v>55</v>
      </c>
      <c r="N308" t="s">
        <v>221</v>
      </c>
      <c r="O308" t="s">
        <v>159</v>
      </c>
      <c r="P308" s="2">
        <v>43771000</v>
      </c>
      <c r="Q308" s="2">
        <v>13131000</v>
      </c>
      <c r="R308" t="str">
        <f>IF(Raw_Data[[#This Row],[persen_dp]]&lt;15%,"Low",IF(Raw_Data[[#This Row],[persen_dp]]&gt;25%,"High","Medium"))</f>
        <v>High</v>
      </c>
      <c r="S308" s="3">
        <v>0.3</v>
      </c>
      <c r="T308">
        <v>48</v>
      </c>
      <c r="U308">
        <v>0.14499999999999999</v>
      </c>
      <c r="V308" s="2">
        <v>1008600</v>
      </c>
      <c r="W308" s="2">
        <v>48411000</v>
      </c>
      <c r="X308" t="str">
        <f>IF(OR(Raw_Data[[#This Row],[status_pembayaran]]="Macet",Raw_Data[[#This Row],[status_pembayaran]]="Kurang Lancar"),"Non Performing Loan","Performing")</f>
        <v>Performing</v>
      </c>
      <c r="Y308" t="s">
        <v>47</v>
      </c>
      <c r="Z308">
        <v>0</v>
      </c>
      <c r="AA308">
        <v>0</v>
      </c>
      <c r="AB308">
        <v>1</v>
      </c>
      <c r="AD308">
        <f>IF(Raw_Data[[#This Row],[rasio]]&lt;0.2,1,IF(Raw_Data[[#This Row],[rasio]]&lt;0.3,2,IF(Raw_Data[[#This Row],[rasio]]&lt;0.4,3,4)))</f>
        <v>1</v>
      </c>
      <c r="AE308">
        <f>IF(Raw_Data[[#This Row],[kategori_dp]]="High",1,IF(Raw_Data[[#This Row],[kategori_dp]]="Medium",2,3))</f>
        <v>1</v>
      </c>
      <c r="AF308">
        <f>IF(Raw_Data[[#This Row],[tenor_bulan]]&lt;=24,1,IF(Raw_Data[[#This Row],[tenor_bulan]]&lt;=36,2,IF(Raw_Data[[#This Row],[tenor_bulan]]&lt;=48,3,4)))</f>
        <v>3</v>
      </c>
      <c r="AG308">
        <f>IF(Raw_Data[[#This Row],[jumlah_kali_telat]]=0,0,IF(Raw_Data[[#This Row],[jumlah_kali_telat]]&lt;=2,2,4))</f>
        <v>0</v>
      </c>
      <c r="AH308">
        <f>Raw_Data[[#This Row],[Skor_Rasio]]+Raw_Data[[#This Row],[Skor_DP]]+Raw_Data[[#This Row],[Skor_Tenor]]+Raw_Data[[#This Row],[Skor_Telat]]</f>
        <v>5</v>
      </c>
      <c r="AI308" t="str">
        <f>IF(Raw_Data[[#This Row],[Risk_Score]]&lt;=6,"Low Risk",IF(Raw_Data[[#This Row],[Risk_Score]]&lt;=8,"Medium Risk","High Risk"))</f>
        <v>Low Risk</v>
      </c>
      <c r="AJ308">
        <f ca="1">IFERROR(DATEDIF(Raw_Data[[#This Row],[tanggal_pengajuan]],TODAY(),"m"),"N/A")</f>
        <v>4</v>
      </c>
      <c r="AK308" t="str">
        <f ca="1">IF(ISNUMBER(Raw_Data[[#This Row],[MOB]]),IF(Raw_Data[[#This Row],[MOB]]&lt;6,"0-5 bulan",IF(Raw_Data[[#This Row],[MOB]]&lt;12,"6-11 bulan",IF(Raw_Data[[#This Row],[MOB]]&lt;24,"12-23 bulan","24+ bulan"))),"N/A")</f>
        <v>0-5 bulan</v>
      </c>
    </row>
    <row r="309" spans="1:37" ht="14.25" customHeight="1" x14ac:dyDescent="0.45">
      <c r="A309" t="s">
        <v>966</v>
      </c>
      <c r="B309" s="64">
        <v>46083</v>
      </c>
      <c r="C309" s="1" t="str">
        <f t="shared" si="5"/>
        <v>March</v>
      </c>
      <c r="D309" t="s">
        <v>967</v>
      </c>
      <c r="E309" t="s">
        <v>968</v>
      </c>
      <c r="F309">
        <v>49</v>
      </c>
      <c r="G309" t="s">
        <v>51</v>
      </c>
      <c r="H309" t="s">
        <v>41</v>
      </c>
      <c r="I309" s="2">
        <v>5199000</v>
      </c>
      <c r="J309" s="3">
        <f>Raw_Data[[#This Row],[cicilan_per_bulan]]/Raw_Data[[#This Row],[penghasilan_bulanan]]</f>
        <v>0.25502981342565878</v>
      </c>
      <c r="K309" t="s">
        <v>53</v>
      </c>
      <c r="L309" t="s">
        <v>54</v>
      </c>
      <c r="M309" t="s">
        <v>55</v>
      </c>
      <c r="N309" t="s">
        <v>231</v>
      </c>
      <c r="O309" t="s">
        <v>232</v>
      </c>
      <c r="P309" s="2">
        <v>36960000</v>
      </c>
      <c r="Q309" s="2">
        <v>3696000</v>
      </c>
      <c r="R309" t="str">
        <f>IF(Raw_Data[[#This Row],[persen_dp]]&lt;15%,"Low",IF(Raw_Data[[#This Row],[persen_dp]]&gt;25%,"High","Medium"))</f>
        <v>Low</v>
      </c>
      <c r="S309" s="3">
        <v>0.1</v>
      </c>
      <c r="T309">
        <v>36</v>
      </c>
      <c r="U309">
        <v>0.14499999999999999</v>
      </c>
      <c r="V309" s="2">
        <v>1325900</v>
      </c>
      <c r="W309" s="2">
        <v>47733000</v>
      </c>
      <c r="X309" t="str">
        <f>IF(OR(Raw_Data[[#This Row],[status_pembayaran]]="Macet",Raw_Data[[#This Row],[status_pembayaran]]="Kurang Lancar"),"Non Performing Loan","Performing")</f>
        <v>Performing</v>
      </c>
      <c r="Y309" t="s">
        <v>47</v>
      </c>
      <c r="Z309">
        <v>0</v>
      </c>
      <c r="AA309">
        <v>0</v>
      </c>
      <c r="AB309">
        <v>1</v>
      </c>
      <c r="AC309" t="s">
        <v>66</v>
      </c>
      <c r="AD309">
        <f>IF(Raw_Data[[#This Row],[rasio]]&lt;0.2,1,IF(Raw_Data[[#This Row],[rasio]]&lt;0.3,2,IF(Raw_Data[[#This Row],[rasio]]&lt;0.4,3,4)))</f>
        <v>2</v>
      </c>
      <c r="AE309">
        <f>IF(Raw_Data[[#This Row],[kategori_dp]]="High",1,IF(Raw_Data[[#This Row],[kategori_dp]]="Medium",2,3))</f>
        <v>3</v>
      </c>
      <c r="AF309">
        <f>IF(Raw_Data[[#This Row],[tenor_bulan]]&lt;=24,1,IF(Raw_Data[[#This Row],[tenor_bulan]]&lt;=36,2,IF(Raw_Data[[#This Row],[tenor_bulan]]&lt;=48,3,4)))</f>
        <v>2</v>
      </c>
      <c r="AG309">
        <f>IF(Raw_Data[[#This Row],[jumlah_kali_telat]]=0,0,IF(Raw_Data[[#This Row],[jumlah_kali_telat]]&lt;=2,2,4))</f>
        <v>0</v>
      </c>
      <c r="AH309">
        <f>Raw_Data[[#This Row],[Skor_Rasio]]+Raw_Data[[#This Row],[Skor_DP]]+Raw_Data[[#This Row],[Skor_Tenor]]+Raw_Data[[#This Row],[Skor_Telat]]</f>
        <v>7</v>
      </c>
      <c r="AI309" t="str">
        <f>IF(Raw_Data[[#This Row],[Risk_Score]]&lt;=6,"Low Risk",IF(Raw_Data[[#This Row],[Risk_Score]]&lt;=8,"Medium Risk","High Risk"))</f>
        <v>Medium Risk</v>
      </c>
      <c r="AJ309">
        <f ca="1">IFERROR(DATEDIF(Raw_Data[[#This Row],[tanggal_pengajuan]],TODAY(),"m"),"N/A")</f>
        <v>7</v>
      </c>
      <c r="AK309" t="str">
        <f ca="1">IF(ISNUMBER(Raw_Data[[#This Row],[MOB]]),IF(Raw_Data[[#This Row],[MOB]]&lt;6,"0-5 bulan",IF(Raw_Data[[#This Row],[MOB]]&lt;12,"6-11 bulan",IF(Raw_Data[[#This Row],[MOB]]&lt;24,"12-23 bulan","24+ bulan"))),"N/A")</f>
        <v>6-11 bulan</v>
      </c>
    </row>
    <row r="310" spans="1:37" ht="14.25" customHeight="1" x14ac:dyDescent="0.45">
      <c r="A310" t="s">
        <v>969</v>
      </c>
      <c r="B310" s="64">
        <v>46076</v>
      </c>
      <c r="C310" s="1" t="str">
        <f t="shared" si="5"/>
        <v>February</v>
      </c>
      <c r="D310" t="s">
        <v>970</v>
      </c>
      <c r="E310" t="s">
        <v>971</v>
      </c>
      <c r="F310">
        <v>54</v>
      </c>
      <c r="G310" t="s">
        <v>40</v>
      </c>
      <c r="H310" t="s">
        <v>176</v>
      </c>
      <c r="I310" s="2">
        <v>6250000</v>
      </c>
      <c r="J310" s="3">
        <f>Raw_Data[[#This Row],[cicilan_per_bulan]]/Raw_Data[[#This Row],[penghasilan_bulanan]]</f>
        <v>0.14884800000000001</v>
      </c>
      <c r="K310" t="s">
        <v>177</v>
      </c>
      <c r="L310" t="s">
        <v>154</v>
      </c>
      <c r="M310" t="s">
        <v>44</v>
      </c>
      <c r="N310" t="s">
        <v>184</v>
      </c>
      <c r="O310" t="s">
        <v>122</v>
      </c>
      <c r="P310" s="2">
        <v>35953000</v>
      </c>
      <c r="Q310" s="2">
        <v>3595000</v>
      </c>
      <c r="R310" t="str">
        <f>IF(Raw_Data[[#This Row],[persen_dp]]&lt;15%,"Low",IF(Raw_Data[[#This Row],[persen_dp]]&gt;25%,"High","Medium"))</f>
        <v>Low</v>
      </c>
      <c r="S310" s="3">
        <v>0.1</v>
      </c>
      <c r="T310">
        <v>60</v>
      </c>
      <c r="U310">
        <v>0.14499999999999999</v>
      </c>
      <c r="V310" s="2">
        <v>930300</v>
      </c>
      <c r="W310" s="2">
        <v>55817000</v>
      </c>
      <c r="X310" t="str">
        <f>IF(OR(Raw_Data[[#This Row],[status_pembayaran]]="Macet",Raw_Data[[#This Row],[status_pembayaran]]="Kurang Lancar"),"Non Performing Loan","Performing")</f>
        <v>Performing</v>
      </c>
      <c r="Y310" t="s">
        <v>47</v>
      </c>
      <c r="Z310">
        <v>0</v>
      </c>
      <c r="AA310">
        <v>0</v>
      </c>
      <c r="AB310">
        <v>1</v>
      </c>
      <c r="AC310" t="s">
        <v>58</v>
      </c>
      <c r="AD310">
        <f>IF(Raw_Data[[#This Row],[rasio]]&lt;0.2,1,IF(Raw_Data[[#This Row],[rasio]]&lt;0.3,2,IF(Raw_Data[[#This Row],[rasio]]&lt;0.4,3,4)))</f>
        <v>1</v>
      </c>
      <c r="AE310">
        <f>IF(Raw_Data[[#This Row],[kategori_dp]]="High",1,IF(Raw_Data[[#This Row],[kategori_dp]]="Medium",2,3))</f>
        <v>3</v>
      </c>
      <c r="AF310">
        <f>IF(Raw_Data[[#This Row],[tenor_bulan]]&lt;=24,1,IF(Raw_Data[[#This Row],[tenor_bulan]]&lt;=36,2,IF(Raw_Data[[#This Row],[tenor_bulan]]&lt;=48,3,4)))</f>
        <v>4</v>
      </c>
      <c r="AG310">
        <f>IF(Raw_Data[[#This Row],[jumlah_kali_telat]]=0,0,IF(Raw_Data[[#This Row],[jumlah_kali_telat]]&lt;=2,2,4))</f>
        <v>0</v>
      </c>
      <c r="AH310">
        <f>Raw_Data[[#This Row],[Skor_Rasio]]+Raw_Data[[#This Row],[Skor_DP]]+Raw_Data[[#This Row],[Skor_Tenor]]+Raw_Data[[#This Row],[Skor_Telat]]</f>
        <v>8</v>
      </c>
      <c r="AI310" t="str">
        <f>IF(Raw_Data[[#This Row],[Risk_Score]]&lt;=6,"Low Risk",IF(Raw_Data[[#This Row],[Risk_Score]]&lt;=8,"Medium Risk","High Risk"))</f>
        <v>Medium Risk</v>
      </c>
      <c r="AJ310">
        <f ca="1">IFERROR(DATEDIF(Raw_Data[[#This Row],[tanggal_pengajuan]],TODAY(),"m"),"N/A")</f>
        <v>8</v>
      </c>
      <c r="AK310" t="str">
        <f ca="1">IF(ISNUMBER(Raw_Data[[#This Row],[MOB]]),IF(Raw_Data[[#This Row],[MOB]]&lt;6,"0-5 bulan",IF(Raw_Data[[#This Row],[MOB]]&lt;12,"6-11 bulan",IF(Raw_Data[[#This Row],[MOB]]&lt;24,"12-23 bulan","24+ bulan"))),"N/A")</f>
        <v>6-11 bulan</v>
      </c>
    </row>
    <row r="311" spans="1:37" ht="14.25" customHeight="1" x14ac:dyDescent="0.45">
      <c r="A311" t="s">
        <v>972</v>
      </c>
      <c r="B311" s="64">
        <v>46182</v>
      </c>
      <c r="C311" s="1" t="str">
        <f t="shared" si="5"/>
        <v>June</v>
      </c>
      <c r="D311" t="s">
        <v>588</v>
      </c>
      <c r="E311" t="s">
        <v>973</v>
      </c>
      <c r="F311">
        <v>24</v>
      </c>
      <c r="G311" t="s">
        <v>51</v>
      </c>
      <c r="H311" t="s">
        <v>41</v>
      </c>
      <c r="I311" s="2">
        <v>5767000</v>
      </c>
      <c r="J311" s="3">
        <f>Raw_Data[[#This Row],[cicilan_per_bulan]]/Raw_Data[[#This Row],[penghasilan_bulanan]]</f>
        <v>0.20407490896479971</v>
      </c>
      <c r="K311" t="s">
        <v>127</v>
      </c>
      <c r="L311" t="s">
        <v>128</v>
      </c>
      <c r="M311" t="s">
        <v>290</v>
      </c>
      <c r="N311" t="s">
        <v>291</v>
      </c>
      <c r="O311" t="s">
        <v>292</v>
      </c>
      <c r="P311" s="2">
        <v>36905000</v>
      </c>
      <c r="Q311" s="2">
        <v>7381000</v>
      </c>
      <c r="R311" t="str">
        <f>IF(Raw_Data[[#This Row],[persen_dp]]&lt;15%,"Low",IF(Raw_Data[[#This Row],[persen_dp]]&gt;25%,"High","Medium"))</f>
        <v>Medium</v>
      </c>
      <c r="S311" s="3">
        <v>0.2</v>
      </c>
      <c r="T311">
        <v>36</v>
      </c>
      <c r="U311">
        <v>0.14499999999999999</v>
      </c>
      <c r="V311" s="2">
        <v>1176900</v>
      </c>
      <c r="W311" s="2">
        <v>42367000</v>
      </c>
      <c r="X311" t="str">
        <f>IF(OR(Raw_Data[[#This Row],[status_pembayaran]]="Macet",Raw_Data[[#This Row],[status_pembayaran]]="Kurang Lancar"),"Non Performing Loan","Performing")</f>
        <v>Performing</v>
      </c>
      <c r="Y311" t="s">
        <v>47</v>
      </c>
      <c r="Z311">
        <v>0</v>
      </c>
      <c r="AA311">
        <v>0</v>
      </c>
      <c r="AB311">
        <v>1</v>
      </c>
      <c r="AC311" t="s">
        <v>74</v>
      </c>
      <c r="AD311">
        <f>IF(Raw_Data[[#This Row],[rasio]]&lt;0.2,1,IF(Raw_Data[[#This Row],[rasio]]&lt;0.3,2,IF(Raw_Data[[#This Row],[rasio]]&lt;0.4,3,4)))</f>
        <v>2</v>
      </c>
      <c r="AE311">
        <f>IF(Raw_Data[[#This Row],[kategori_dp]]="High",1,IF(Raw_Data[[#This Row],[kategori_dp]]="Medium",2,3))</f>
        <v>2</v>
      </c>
      <c r="AF311">
        <f>IF(Raw_Data[[#This Row],[tenor_bulan]]&lt;=24,1,IF(Raw_Data[[#This Row],[tenor_bulan]]&lt;=36,2,IF(Raw_Data[[#This Row],[tenor_bulan]]&lt;=48,3,4)))</f>
        <v>2</v>
      </c>
      <c r="AG311">
        <f>IF(Raw_Data[[#This Row],[jumlah_kali_telat]]=0,0,IF(Raw_Data[[#This Row],[jumlah_kali_telat]]&lt;=2,2,4))</f>
        <v>0</v>
      </c>
      <c r="AH311">
        <f>Raw_Data[[#This Row],[Skor_Rasio]]+Raw_Data[[#This Row],[Skor_DP]]+Raw_Data[[#This Row],[Skor_Tenor]]+Raw_Data[[#This Row],[Skor_Telat]]</f>
        <v>6</v>
      </c>
      <c r="AI311" t="str">
        <f>IF(Raw_Data[[#This Row],[Risk_Score]]&lt;=6,"Low Risk",IF(Raw_Data[[#This Row],[Risk_Score]]&lt;=8,"Medium Risk","High Risk"))</f>
        <v>Low Risk</v>
      </c>
      <c r="AJ311">
        <f ca="1">IFERROR(DATEDIF(Raw_Data[[#This Row],[tanggal_pengajuan]],TODAY(),"m"),"N/A")</f>
        <v>4</v>
      </c>
      <c r="AK311" t="str">
        <f ca="1">IF(ISNUMBER(Raw_Data[[#This Row],[MOB]]),IF(Raw_Data[[#This Row],[MOB]]&lt;6,"0-5 bulan",IF(Raw_Data[[#This Row],[MOB]]&lt;12,"6-11 bulan",IF(Raw_Data[[#This Row],[MOB]]&lt;24,"12-23 bulan","24+ bulan"))),"N/A")</f>
        <v>0-5 bulan</v>
      </c>
    </row>
    <row r="312" spans="1:37" ht="14.25" customHeight="1" x14ac:dyDescent="0.45">
      <c r="A312" t="s">
        <v>974</v>
      </c>
      <c r="B312" s="64">
        <v>46126</v>
      </c>
      <c r="C312" s="1" t="str">
        <f t="shared" si="5"/>
        <v>April</v>
      </c>
      <c r="D312" t="s">
        <v>865</v>
      </c>
      <c r="E312" t="s">
        <v>975</v>
      </c>
      <c r="F312">
        <v>54</v>
      </c>
      <c r="G312" t="s">
        <v>40</v>
      </c>
      <c r="H312" t="s">
        <v>41</v>
      </c>
      <c r="I312" s="2">
        <v>5290000</v>
      </c>
      <c r="J312" s="3">
        <f>Raw_Data[[#This Row],[cicilan_per_bulan]]/Raw_Data[[#This Row],[penghasilan_bulanan]]</f>
        <v>0.36413988657844992</v>
      </c>
      <c r="K312" t="s">
        <v>53</v>
      </c>
      <c r="L312" t="s">
        <v>54</v>
      </c>
      <c r="M312" t="s">
        <v>44</v>
      </c>
      <c r="N312" t="s">
        <v>158</v>
      </c>
      <c r="O312" t="s">
        <v>159</v>
      </c>
      <c r="P312" s="2">
        <v>31059000</v>
      </c>
      <c r="Q312" s="2">
        <v>10871000</v>
      </c>
      <c r="R312" t="str">
        <f>IF(Raw_Data[[#This Row],[persen_dp]]&lt;15%,"Low",IF(Raw_Data[[#This Row],[persen_dp]]&gt;25%,"High","Medium"))</f>
        <v>High</v>
      </c>
      <c r="S312" s="3">
        <v>0.35</v>
      </c>
      <c r="T312">
        <v>12</v>
      </c>
      <c r="U312">
        <v>0.14499999999999999</v>
      </c>
      <c r="V312" s="2">
        <v>1926300</v>
      </c>
      <c r="W312" s="2">
        <v>23115000</v>
      </c>
      <c r="X312" t="str">
        <f>IF(OR(Raw_Data[[#This Row],[status_pembayaran]]="Macet",Raw_Data[[#This Row],[status_pembayaran]]="Kurang Lancar"),"Non Performing Loan","Performing")</f>
        <v>Performing</v>
      </c>
      <c r="Y312" t="s">
        <v>47</v>
      </c>
      <c r="Z312">
        <v>0</v>
      </c>
      <c r="AA312">
        <v>0</v>
      </c>
      <c r="AB312">
        <v>1</v>
      </c>
      <c r="AD312">
        <f>IF(Raw_Data[[#This Row],[rasio]]&lt;0.2,1,IF(Raw_Data[[#This Row],[rasio]]&lt;0.3,2,IF(Raw_Data[[#This Row],[rasio]]&lt;0.4,3,4)))</f>
        <v>3</v>
      </c>
      <c r="AE312">
        <f>IF(Raw_Data[[#This Row],[kategori_dp]]="High",1,IF(Raw_Data[[#This Row],[kategori_dp]]="Medium",2,3))</f>
        <v>1</v>
      </c>
      <c r="AF312">
        <f>IF(Raw_Data[[#This Row],[tenor_bulan]]&lt;=24,1,IF(Raw_Data[[#This Row],[tenor_bulan]]&lt;=36,2,IF(Raw_Data[[#This Row],[tenor_bulan]]&lt;=48,3,4)))</f>
        <v>1</v>
      </c>
      <c r="AG312">
        <f>IF(Raw_Data[[#This Row],[jumlah_kali_telat]]=0,0,IF(Raw_Data[[#This Row],[jumlah_kali_telat]]&lt;=2,2,4))</f>
        <v>0</v>
      </c>
      <c r="AH312">
        <f>Raw_Data[[#This Row],[Skor_Rasio]]+Raw_Data[[#This Row],[Skor_DP]]+Raw_Data[[#This Row],[Skor_Tenor]]+Raw_Data[[#This Row],[Skor_Telat]]</f>
        <v>5</v>
      </c>
      <c r="AI312" t="str">
        <f>IF(Raw_Data[[#This Row],[Risk_Score]]&lt;=6,"Low Risk",IF(Raw_Data[[#This Row],[Risk_Score]]&lt;=8,"Medium Risk","High Risk"))</f>
        <v>Low Risk</v>
      </c>
      <c r="AJ312">
        <f ca="1">IFERROR(DATEDIF(Raw_Data[[#This Row],[tanggal_pengajuan]],TODAY(),"m"),"N/A")</f>
        <v>6</v>
      </c>
      <c r="AK312" t="str">
        <f ca="1">IF(ISNUMBER(Raw_Data[[#This Row],[MOB]]),IF(Raw_Data[[#This Row],[MOB]]&lt;6,"0-5 bulan",IF(Raw_Data[[#This Row],[MOB]]&lt;12,"6-11 bulan",IF(Raw_Data[[#This Row],[MOB]]&lt;24,"12-23 bulan","24+ bulan"))),"N/A")</f>
        <v>6-11 bulan</v>
      </c>
    </row>
    <row r="313" spans="1:37" ht="14.25" customHeight="1" x14ac:dyDescent="0.45">
      <c r="A313" t="s">
        <v>976</v>
      </c>
      <c r="B313" s="64">
        <v>46156</v>
      </c>
      <c r="C313" s="1" t="str">
        <f t="shared" si="5"/>
        <v>May</v>
      </c>
      <c r="D313" t="s">
        <v>977</v>
      </c>
      <c r="E313" t="s">
        <v>978</v>
      </c>
      <c r="F313">
        <v>56</v>
      </c>
      <c r="G313" t="s">
        <v>51</v>
      </c>
      <c r="H313" t="s">
        <v>176</v>
      </c>
      <c r="I313" s="2">
        <v>5468000</v>
      </c>
      <c r="J313" s="3">
        <f>Raw_Data[[#This Row],[cicilan_per_bulan]]/Raw_Data[[#This Row],[penghasilan_bulanan]]</f>
        <v>0.13410753474762252</v>
      </c>
      <c r="K313" t="s">
        <v>153</v>
      </c>
      <c r="L313" t="s">
        <v>154</v>
      </c>
      <c r="M313" t="s">
        <v>249</v>
      </c>
      <c r="N313" t="s">
        <v>250</v>
      </c>
      <c r="O313" t="s">
        <v>57</v>
      </c>
      <c r="P313" s="2">
        <v>16680000</v>
      </c>
      <c r="Q313" s="2">
        <v>5838000</v>
      </c>
      <c r="R313" t="str">
        <f>IF(Raw_Data[[#This Row],[persen_dp]]&lt;15%,"Low",IF(Raw_Data[[#This Row],[persen_dp]]&gt;25%,"High","Medium"))</f>
        <v>High</v>
      </c>
      <c r="S313" s="3">
        <v>0.35</v>
      </c>
      <c r="T313">
        <v>18</v>
      </c>
      <c r="U313">
        <v>0.14499999999999999</v>
      </c>
      <c r="V313" s="2">
        <v>733300</v>
      </c>
      <c r="W313" s="2">
        <v>13200000</v>
      </c>
      <c r="X313" t="str">
        <f>IF(OR(Raw_Data[[#This Row],[status_pembayaran]]="Macet",Raw_Data[[#This Row],[status_pembayaran]]="Kurang Lancar"),"Non Performing Loan","Performing")</f>
        <v>Performing</v>
      </c>
      <c r="Y313" t="s">
        <v>47</v>
      </c>
      <c r="Z313">
        <v>0</v>
      </c>
      <c r="AA313">
        <v>0</v>
      </c>
      <c r="AB313">
        <v>1</v>
      </c>
      <c r="AD313">
        <f>IF(Raw_Data[[#This Row],[rasio]]&lt;0.2,1,IF(Raw_Data[[#This Row],[rasio]]&lt;0.3,2,IF(Raw_Data[[#This Row],[rasio]]&lt;0.4,3,4)))</f>
        <v>1</v>
      </c>
      <c r="AE313">
        <f>IF(Raw_Data[[#This Row],[kategori_dp]]="High",1,IF(Raw_Data[[#This Row],[kategori_dp]]="Medium",2,3))</f>
        <v>1</v>
      </c>
      <c r="AF313">
        <f>IF(Raw_Data[[#This Row],[tenor_bulan]]&lt;=24,1,IF(Raw_Data[[#This Row],[tenor_bulan]]&lt;=36,2,IF(Raw_Data[[#This Row],[tenor_bulan]]&lt;=48,3,4)))</f>
        <v>1</v>
      </c>
      <c r="AG313">
        <f>IF(Raw_Data[[#This Row],[jumlah_kali_telat]]=0,0,IF(Raw_Data[[#This Row],[jumlah_kali_telat]]&lt;=2,2,4))</f>
        <v>0</v>
      </c>
      <c r="AH313">
        <f>Raw_Data[[#This Row],[Skor_Rasio]]+Raw_Data[[#This Row],[Skor_DP]]+Raw_Data[[#This Row],[Skor_Tenor]]+Raw_Data[[#This Row],[Skor_Telat]]</f>
        <v>3</v>
      </c>
      <c r="AI313" t="str">
        <f>IF(Raw_Data[[#This Row],[Risk_Score]]&lt;=6,"Low Risk",IF(Raw_Data[[#This Row],[Risk_Score]]&lt;=8,"Medium Risk","High Risk"))</f>
        <v>Low Risk</v>
      </c>
      <c r="AJ313">
        <f ca="1">IFERROR(DATEDIF(Raw_Data[[#This Row],[tanggal_pengajuan]],TODAY(),"m"),"N/A")</f>
        <v>5</v>
      </c>
      <c r="AK313" t="str">
        <f ca="1">IF(ISNUMBER(Raw_Data[[#This Row],[MOB]]),IF(Raw_Data[[#This Row],[MOB]]&lt;6,"0-5 bulan",IF(Raw_Data[[#This Row],[MOB]]&lt;12,"6-11 bulan",IF(Raw_Data[[#This Row],[MOB]]&lt;24,"12-23 bulan","24+ bulan"))),"N/A")</f>
        <v>0-5 bulan</v>
      </c>
    </row>
    <row r="314" spans="1:37" ht="14.25" customHeight="1" x14ac:dyDescent="0.45">
      <c r="A314" t="s">
        <v>979</v>
      </c>
      <c r="B314" s="64">
        <v>46162</v>
      </c>
      <c r="C314" s="1" t="str">
        <f t="shared" si="5"/>
        <v>May</v>
      </c>
      <c r="D314" t="s">
        <v>776</v>
      </c>
      <c r="E314" t="s">
        <v>980</v>
      </c>
      <c r="F314">
        <v>33</v>
      </c>
      <c r="G314" t="s">
        <v>40</v>
      </c>
      <c r="H314" t="s">
        <v>41</v>
      </c>
      <c r="I314" s="2">
        <v>4655000</v>
      </c>
      <c r="J314" s="3">
        <f>Raw_Data[[#This Row],[cicilan_per_bulan]]/Raw_Data[[#This Row],[penghasilan_bulanan]]</f>
        <v>0.14262083780880774</v>
      </c>
      <c r="K314" t="s">
        <v>167</v>
      </c>
      <c r="L314" t="s">
        <v>110</v>
      </c>
      <c r="M314" t="s">
        <v>55</v>
      </c>
      <c r="N314" t="s">
        <v>65</v>
      </c>
      <c r="O314" t="s">
        <v>46</v>
      </c>
      <c r="P314" s="2">
        <v>27760000</v>
      </c>
      <c r="Q314" s="2">
        <v>11104000</v>
      </c>
      <c r="R314" t="str">
        <f>IF(Raw_Data[[#This Row],[persen_dp]]&lt;15%,"Low",IF(Raw_Data[[#This Row],[persen_dp]]&gt;25%,"High","Medium"))</f>
        <v>High</v>
      </c>
      <c r="S314" s="3">
        <v>0.4</v>
      </c>
      <c r="T314">
        <v>36</v>
      </c>
      <c r="U314">
        <v>0.14499999999999999</v>
      </c>
      <c r="V314" s="2">
        <v>663900</v>
      </c>
      <c r="W314" s="2">
        <v>23902000</v>
      </c>
      <c r="X314" t="str">
        <f>IF(OR(Raw_Data[[#This Row],[status_pembayaran]]="Macet",Raw_Data[[#This Row],[status_pembayaran]]="Kurang Lancar"),"Non Performing Loan","Performing")</f>
        <v>Performing</v>
      </c>
      <c r="Y314" t="s">
        <v>47</v>
      </c>
      <c r="Z314">
        <v>0</v>
      </c>
      <c r="AA314">
        <v>0</v>
      </c>
      <c r="AB314">
        <v>1</v>
      </c>
      <c r="AD314">
        <f>IF(Raw_Data[[#This Row],[rasio]]&lt;0.2,1,IF(Raw_Data[[#This Row],[rasio]]&lt;0.3,2,IF(Raw_Data[[#This Row],[rasio]]&lt;0.4,3,4)))</f>
        <v>1</v>
      </c>
      <c r="AE314">
        <f>IF(Raw_Data[[#This Row],[kategori_dp]]="High",1,IF(Raw_Data[[#This Row],[kategori_dp]]="Medium",2,3))</f>
        <v>1</v>
      </c>
      <c r="AF314">
        <f>IF(Raw_Data[[#This Row],[tenor_bulan]]&lt;=24,1,IF(Raw_Data[[#This Row],[tenor_bulan]]&lt;=36,2,IF(Raw_Data[[#This Row],[tenor_bulan]]&lt;=48,3,4)))</f>
        <v>2</v>
      </c>
      <c r="AG314">
        <f>IF(Raw_Data[[#This Row],[jumlah_kali_telat]]=0,0,IF(Raw_Data[[#This Row],[jumlah_kali_telat]]&lt;=2,2,4))</f>
        <v>0</v>
      </c>
      <c r="AH314">
        <f>Raw_Data[[#This Row],[Skor_Rasio]]+Raw_Data[[#This Row],[Skor_DP]]+Raw_Data[[#This Row],[Skor_Tenor]]+Raw_Data[[#This Row],[Skor_Telat]]</f>
        <v>4</v>
      </c>
      <c r="AI314" t="str">
        <f>IF(Raw_Data[[#This Row],[Risk_Score]]&lt;=6,"Low Risk",IF(Raw_Data[[#This Row],[Risk_Score]]&lt;=8,"Medium Risk","High Risk"))</f>
        <v>Low Risk</v>
      </c>
      <c r="AJ314">
        <f ca="1">IFERROR(DATEDIF(Raw_Data[[#This Row],[tanggal_pengajuan]],TODAY(),"m"),"N/A")</f>
        <v>5</v>
      </c>
      <c r="AK314" t="str">
        <f ca="1">IF(ISNUMBER(Raw_Data[[#This Row],[MOB]]),IF(Raw_Data[[#This Row],[MOB]]&lt;6,"0-5 bulan",IF(Raw_Data[[#This Row],[MOB]]&lt;12,"6-11 bulan",IF(Raw_Data[[#This Row],[MOB]]&lt;24,"12-23 bulan","24+ bulan"))),"N/A")</f>
        <v>0-5 bulan</v>
      </c>
    </row>
    <row r="315" spans="1:37" ht="14.25" customHeight="1" x14ac:dyDescent="0.45">
      <c r="A315" t="s">
        <v>981</v>
      </c>
      <c r="B315" s="64">
        <v>46089</v>
      </c>
      <c r="C315" s="1" t="str">
        <f t="shared" si="5"/>
        <v>March</v>
      </c>
      <c r="D315" t="s">
        <v>806</v>
      </c>
      <c r="E315" t="s">
        <v>982</v>
      </c>
      <c r="F315">
        <v>28</v>
      </c>
      <c r="G315" t="s">
        <v>51</v>
      </c>
      <c r="H315" t="s">
        <v>108</v>
      </c>
      <c r="I315" s="2">
        <v>4749000</v>
      </c>
      <c r="J315" s="3">
        <f>Raw_Data[[#This Row],[cicilan_per_bulan]]/Raw_Data[[#This Row],[penghasilan_bulanan]]</f>
        <v>0.10595914929458833</v>
      </c>
      <c r="K315" t="s">
        <v>53</v>
      </c>
      <c r="L315" t="s">
        <v>54</v>
      </c>
      <c r="M315" t="s">
        <v>44</v>
      </c>
      <c r="N315" t="s">
        <v>45</v>
      </c>
      <c r="O315" t="s">
        <v>46</v>
      </c>
      <c r="P315" s="2">
        <v>25480000</v>
      </c>
      <c r="Q315" s="2">
        <v>10192000</v>
      </c>
      <c r="R315" t="str">
        <f>IF(Raw_Data[[#This Row],[persen_dp]]&lt;15%,"Low",IF(Raw_Data[[#This Row],[persen_dp]]&gt;25%,"High","Medium"))</f>
        <v>High</v>
      </c>
      <c r="S315" s="3">
        <v>0.4</v>
      </c>
      <c r="T315">
        <v>48</v>
      </c>
      <c r="U315">
        <v>0.14499999999999999</v>
      </c>
      <c r="V315" s="2">
        <v>503200</v>
      </c>
      <c r="W315" s="2">
        <v>24156000</v>
      </c>
      <c r="X315" t="str">
        <f>IF(OR(Raw_Data[[#This Row],[status_pembayaran]]="Macet",Raw_Data[[#This Row],[status_pembayaran]]="Kurang Lancar"),"Non Performing Loan","Performing")</f>
        <v>Performing</v>
      </c>
      <c r="Y315" t="s">
        <v>47</v>
      </c>
      <c r="Z315">
        <v>0</v>
      </c>
      <c r="AA315">
        <v>0</v>
      </c>
      <c r="AB315">
        <v>1</v>
      </c>
      <c r="AC315" t="s">
        <v>137</v>
      </c>
      <c r="AD315">
        <f>IF(Raw_Data[[#This Row],[rasio]]&lt;0.2,1,IF(Raw_Data[[#This Row],[rasio]]&lt;0.3,2,IF(Raw_Data[[#This Row],[rasio]]&lt;0.4,3,4)))</f>
        <v>1</v>
      </c>
      <c r="AE315">
        <f>IF(Raw_Data[[#This Row],[kategori_dp]]="High",1,IF(Raw_Data[[#This Row],[kategori_dp]]="Medium",2,3))</f>
        <v>1</v>
      </c>
      <c r="AF315">
        <f>IF(Raw_Data[[#This Row],[tenor_bulan]]&lt;=24,1,IF(Raw_Data[[#This Row],[tenor_bulan]]&lt;=36,2,IF(Raw_Data[[#This Row],[tenor_bulan]]&lt;=48,3,4)))</f>
        <v>3</v>
      </c>
      <c r="AG315">
        <f>IF(Raw_Data[[#This Row],[jumlah_kali_telat]]=0,0,IF(Raw_Data[[#This Row],[jumlah_kali_telat]]&lt;=2,2,4))</f>
        <v>0</v>
      </c>
      <c r="AH315">
        <f>Raw_Data[[#This Row],[Skor_Rasio]]+Raw_Data[[#This Row],[Skor_DP]]+Raw_Data[[#This Row],[Skor_Tenor]]+Raw_Data[[#This Row],[Skor_Telat]]</f>
        <v>5</v>
      </c>
      <c r="AI315" t="str">
        <f>IF(Raw_Data[[#This Row],[Risk_Score]]&lt;=6,"Low Risk",IF(Raw_Data[[#This Row],[Risk_Score]]&lt;=8,"Medium Risk","High Risk"))</f>
        <v>Low Risk</v>
      </c>
      <c r="AJ315">
        <f ca="1">IFERROR(DATEDIF(Raw_Data[[#This Row],[tanggal_pengajuan]],TODAY(),"m"),"N/A")</f>
        <v>7</v>
      </c>
      <c r="AK315" t="str">
        <f ca="1">IF(ISNUMBER(Raw_Data[[#This Row],[MOB]]),IF(Raw_Data[[#This Row],[MOB]]&lt;6,"0-5 bulan",IF(Raw_Data[[#This Row],[MOB]]&lt;12,"6-11 bulan",IF(Raw_Data[[#This Row],[MOB]]&lt;24,"12-23 bulan","24+ bulan"))),"N/A")</f>
        <v>6-11 bulan</v>
      </c>
    </row>
    <row r="316" spans="1:37" ht="14.25" customHeight="1" x14ac:dyDescent="0.45">
      <c r="A316" t="s">
        <v>983</v>
      </c>
      <c r="B316" s="64">
        <v>46191</v>
      </c>
      <c r="C316" s="1" t="str">
        <f t="shared" si="5"/>
        <v>June</v>
      </c>
      <c r="D316" t="s">
        <v>613</v>
      </c>
      <c r="E316" t="s">
        <v>984</v>
      </c>
      <c r="F316">
        <v>38</v>
      </c>
      <c r="G316" t="s">
        <v>40</v>
      </c>
      <c r="H316" t="s">
        <v>176</v>
      </c>
      <c r="I316" s="2">
        <v>6125000</v>
      </c>
      <c r="J316" s="3">
        <f>Raw_Data[[#This Row],[cicilan_per_bulan]]/Raw_Data[[#This Row],[penghasilan_bulanan]]</f>
        <v>0.14760816326530612</v>
      </c>
      <c r="K316" t="s">
        <v>127</v>
      </c>
      <c r="L316" t="s">
        <v>128</v>
      </c>
      <c r="M316" t="s">
        <v>44</v>
      </c>
      <c r="N316" t="s">
        <v>158</v>
      </c>
      <c r="O316" t="s">
        <v>159</v>
      </c>
      <c r="P316" s="2">
        <v>30517000</v>
      </c>
      <c r="Q316" s="2">
        <v>3052000</v>
      </c>
      <c r="R316" t="str">
        <f>IF(Raw_Data[[#This Row],[persen_dp]]&lt;15%,"Low",IF(Raw_Data[[#This Row],[persen_dp]]&gt;25%,"High","Medium"))</f>
        <v>Low</v>
      </c>
      <c r="S316" s="3">
        <v>0.1</v>
      </c>
      <c r="T316">
        <v>48</v>
      </c>
      <c r="U316">
        <v>0.14499999999999999</v>
      </c>
      <c r="V316" s="2">
        <v>904100</v>
      </c>
      <c r="W316" s="2">
        <v>43395000</v>
      </c>
      <c r="X316" t="str">
        <f>IF(OR(Raw_Data[[#This Row],[status_pembayaran]]="Macet",Raw_Data[[#This Row],[status_pembayaran]]="Kurang Lancar"),"Non Performing Loan","Performing")</f>
        <v>Performing</v>
      </c>
      <c r="Y316" t="s">
        <v>317</v>
      </c>
      <c r="Z316">
        <v>0</v>
      </c>
      <c r="AA316">
        <v>0</v>
      </c>
      <c r="AB316">
        <v>0</v>
      </c>
      <c r="AD316">
        <f>IF(Raw_Data[[#This Row],[rasio]]&lt;0.2,1,IF(Raw_Data[[#This Row],[rasio]]&lt;0.3,2,IF(Raw_Data[[#This Row],[rasio]]&lt;0.4,3,4)))</f>
        <v>1</v>
      </c>
      <c r="AE316">
        <f>IF(Raw_Data[[#This Row],[kategori_dp]]="High",1,IF(Raw_Data[[#This Row],[kategori_dp]]="Medium",2,3))</f>
        <v>3</v>
      </c>
      <c r="AF316">
        <f>IF(Raw_Data[[#This Row],[tenor_bulan]]&lt;=24,1,IF(Raw_Data[[#This Row],[tenor_bulan]]&lt;=36,2,IF(Raw_Data[[#This Row],[tenor_bulan]]&lt;=48,3,4)))</f>
        <v>3</v>
      </c>
      <c r="AG316">
        <f>IF(Raw_Data[[#This Row],[jumlah_kali_telat]]=0,0,IF(Raw_Data[[#This Row],[jumlah_kali_telat]]&lt;=2,2,4))</f>
        <v>0</v>
      </c>
      <c r="AH316">
        <f>Raw_Data[[#This Row],[Skor_Rasio]]+Raw_Data[[#This Row],[Skor_DP]]+Raw_Data[[#This Row],[Skor_Tenor]]+Raw_Data[[#This Row],[Skor_Telat]]</f>
        <v>7</v>
      </c>
      <c r="AI316" t="str">
        <f>IF(Raw_Data[[#This Row],[Risk_Score]]&lt;=6,"Low Risk",IF(Raw_Data[[#This Row],[Risk_Score]]&lt;=8,"Medium Risk","High Risk"))</f>
        <v>Medium Risk</v>
      </c>
      <c r="AJ316">
        <f ca="1">IFERROR(DATEDIF(Raw_Data[[#This Row],[tanggal_pengajuan]],TODAY(),"m"),"N/A")</f>
        <v>4</v>
      </c>
      <c r="AK316" t="str">
        <f ca="1">IF(ISNUMBER(Raw_Data[[#This Row],[MOB]]),IF(Raw_Data[[#This Row],[MOB]]&lt;6,"0-5 bulan",IF(Raw_Data[[#This Row],[MOB]]&lt;12,"6-11 bulan",IF(Raw_Data[[#This Row],[MOB]]&lt;24,"12-23 bulan","24+ bulan"))),"N/A")</f>
        <v>0-5 bulan</v>
      </c>
    </row>
    <row r="317" spans="1:37" ht="14.25" customHeight="1" x14ac:dyDescent="0.45">
      <c r="A317" t="s">
        <v>985</v>
      </c>
      <c r="B317" s="64">
        <v>46096</v>
      </c>
      <c r="C317" s="1" t="str">
        <f t="shared" si="5"/>
        <v>March</v>
      </c>
      <c r="D317" t="s">
        <v>986</v>
      </c>
      <c r="E317" t="s">
        <v>987</v>
      </c>
      <c r="F317">
        <v>32</v>
      </c>
      <c r="G317" t="s">
        <v>40</v>
      </c>
      <c r="H317" t="s">
        <v>101</v>
      </c>
      <c r="I317" s="2">
        <v>3311000</v>
      </c>
      <c r="J317" s="3">
        <f>Raw_Data[[#This Row],[cicilan_per_bulan]]/Raw_Data[[#This Row],[penghasilan_bulanan]]</f>
        <v>0.22467532467532467</v>
      </c>
      <c r="K317" t="s">
        <v>192</v>
      </c>
      <c r="L317" t="s">
        <v>128</v>
      </c>
      <c r="M317" t="s">
        <v>44</v>
      </c>
      <c r="N317" t="s">
        <v>129</v>
      </c>
      <c r="O317" t="s">
        <v>130</v>
      </c>
      <c r="P317" s="2">
        <v>23068000</v>
      </c>
      <c r="Q317" s="2">
        <v>9227000</v>
      </c>
      <c r="R317" t="str">
        <f>IF(Raw_Data[[#This Row],[persen_dp]]&lt;15%,"Low",IF(Raw_Data[[#This Row],[persen_dp]]&gt;25%,"High","Medium"))</f>
        <v>High</v>
      </c>
      <c r="S317" s="3">
        <v>0.4</v>
      </c>
      <c r="T317">
        <v>24</v>
      </c>
      <c r="U317">
        <v>0.14499999999999999</v>
      </c>
      <c r="V317" s="2">
        <v>743900</v>
      </c>
      <c r="W317" s="2">
        <v>17855000</v>
      </c>
      <c r="X317" t="str">
        <f>IF(OR(Raw_Data[[#This Row],[status_pembayaran]]="Macet",Raw_Data[[#This Row],[status_pembayaran]]="Kurang Lancar"),"Non Performing Loan","Performing")</f>
        <v>Performing</v>
      </c>
      <c r="Y317" t="s">
        <v>47</v>
      </c>
      <c r="Z317">
        <v>0</v>
      </c>
      <c r="AA317">
        <v>0</v>
      </c>
      <c r="AB317">
        <v>1</v>
      </c>
      <c r="AD317">
        <f>IF(Raw_Data[[#This Row],[rasio]]&lt;0.2,1,IF(Raw_Data[[#This Row],[rasio]]&lt;0.3,2,IF(Raw_Data[[#This Row],[rasio]]&lt;0.4,3,4)))</f>
        <v>2</v>
      </c>
      <c r="AE317">
        <f>IF(Raw_Data[[#This Row],[kategori_dp]]="High",1,IF(Raw_Data[[#This Row],[kategori_dp]]="Medium",2,3))</f>
        <v>1</v>
      </c>
      <c r="AF317">
        <f>IF(Raw_Data[[#This Row],[tenor_bulan]]&lt;=24,1,IF(Raw_Data[[#This Row],[tenor_bulan]]&lt;=36,2,IF(Raw_Data[[#This Row],[tenor_bulan]]&lt;=48,3,4)))</f>
        <v>1</v>
      </c>
      <c r="AG317">
        <f>IF(Raw_Data[[#This Row],[jumlah_kali_telat]]=0,0,IF(Raw_Data[[#This Row],[jumlah_kali_telat]]&lt;=2,2,4))</f>
        <v>0</v>
      </c>
      <c r="AH317">
        <f>Raw_Data[[#This Row],[Skor_Rasio]]+Raw_Data[[#This Row],[Skor_DP]]+Raw_Data[[#This Row],[Skor_Tenor]]+Raw_Data[[#This Row],[Skor_Telat]]</f>
        <v>4</v>
      </c>
      <c r="AI317" t="str">
        <f>IF(Raw_Data[[#This Row],[Risk_Score]]&lt;=6,"Low Risk",IF(Raw_Data[[#This Row],[Risk_Score]]&lt;=8,"Medium Risk","High Risk"))</f>
        <v>Low Risk</v>
      </c>
      <c r="AJ317">
        <f ca="1">IFERROR(DATEDIF(Raw_Data[[#This Row],[tanggal_pengajuan]],TODAY(),"m"),"N/A")</f>
        <v>7</v>
      </c>
      <c r="AK317" t="str">
        <f ca="1">IF(ISNUMBER(Raw_Data[[#This Row],[MOB]]),IF(Raw_Data[[#This Row],[MOB]]&lt;6,"0-5 bulan",IF(Raw_Data[[#This Row],[MOB]]&lt;12,"6-11 bulan",IF(Raw_Data[[#This Row],[MOB]]&lt;24,"12-23 bulan","24+ bulan"))),"N/A")</f>
        <v>6-11 bulan</v>
      </c>
    </row>
    <row r="318" spans="1:37" ht="14.25" customHeight="1" x14ac:dyDescent="0.45">
      <c r="A318" t="s">
        <v>988</v>
      </c>
      <c r="B318" s="64">
        <v>46044</v>
      </c>
      <c r="C318" s="1" t="str">
        <f t="shared" si="5"/>
        <v>January</v>
      </c>
      <c r="D318" t="s">
        <v>989</v>
      </c>
      <c r="E318" t="s">
        <v>990</v>
      </c>
      <c r="F318">
        <v>33</v>
      </c>
      <c r="G318" t="s">
        <v>51</v>
      </c>
      <c r="H318" t="s">
        <v>52</v>
      </c>
      <c r="I318" s="2">
        <v>11612000</v>
      </c>
      <c r="J318" s="3">
        <f>Raw_Data[[#This Row],[cicilan_per_bulan]]/Raw_Data[[#This Row],[penghasilan_bulanan]]</f>
        <v>0.18545470203238029</v>
      </c>
      <c r="K318" t="s">
        <v>109</v>
      </c>
      <c r="L318" t="s">
        <v>110</v>
      </c>
      <c r="M318" t="s">
        <v>55</v>
      </c>
      <c r="N318" t="s">
        <v>231</v>
      </c>
      <c r="O318" t="s">
        <v>232</v>
      </c>
      <c r="P318" s="2">
        <v>39798000</v>
      </c>
      <c r="Q318" s="2">
        <v>7960000</v>
      </c>
      <c r="R318" t="str">
        <f>IF(Raw_Data[[#This Row],[persen_dp]]&lt;15%,"Low",IF(Raw_Data[[#This Row],[persen_dp]]&gt;25%,"High","Medium"))</f>
        <v>Medium</v>
      </c>
      <c r="S318" s="3">
        <v>0.2</v>
      </c>
      <c r="T318">
        <v>18</v>
      </c>
      <c r="U318">
        <v>0.14499999999999999</v>
      </c>
      <c r="V318" s="2">
        <v>2153500</v>
      </c>
      <c r="W318" s="2">
        <v>38763000</v>
      </c>
      <c r="X318" t="str">
        <f>IF(OR(Raw_Data[[#This Row],[status_pembayaran]]="Macet",Raw_Data[[#This Row],[status_pembayaran]]="Kurang Lancar"),"Non Performing Loan","Performing")</f>
        <v>Performing</v>
      </c>
      <c r="Y318" t="s">
        <v>47</v>
      </c>
      <c r="Z318">
        <v>0</v>
      </c>
      <c r="AA318">
        <v>0</v>
      </c>
      <c r="AB318">
        <v>1</v>
      </c>
      <c r="AD318">
        <f>IF(Raw_Data[[#This Row],[rasio]]&lt;0.2,1,IF(Raw_Data[[#This Row],[rasio]]&lt;0.3,2,IF(Raw_Data[[#This Row],[rasio]]&lt;0.4,3,4)))</f>
        <v>1</v>
      </c>
      <c r="AE318">
        <f>IF(Raw_Data[[#This Row],[kategori_dp]]="High",1,IF(Raw_Data[[#This Row],[kategori_dp]]="Medium",2,3))</f>
        <v>2</v>
      </c>
      <c r="AF318">
        <f>IF(Raw_Data[[#This Row],[tenor_bulan]]&lt;=24,1,IF(Raw_Data[[#This Row],[tenor_bulan]]&lt;=36,2,IF(Raw_Data[[#This Row],[tenor_bulan]]&lt;=48,3,4)))</f>
        <v>1</v>
      </c>
      <c r="AG318">
        <f>IF(Raw_Data[[#This Row],[jumlah_kali_telat]]=0,0,IF(Raw_Data[[#This Row],[jumlah_kali_telat]]&lt;=2,2,4))</f>
        <v>0</v>
      </c>
      <c r="AH318">
        <f>Raw_Data[[#This Row],[Skor_Rasio]]+Raw_Data[[#This Row],[Skor_DP]]+Raw_Data[[#This Row],[Skor_Tenor]]+Raw_Data[[#This Row],[Skor_Telat]]</f>
        <v>4</v>
      </c>
      <c r="AI318" t="str">
        <f>IF(Raw_Data[[#This Row],[Risk_Score]]&lt;=6,"Low Risk",IF(Raw_Data[[#This Row],[Risk_Score]]&lt;=8,"Medium Risk","High Risk"))</f>
        <v>Low Risk</v>
      </c>
      <c r="AJ318">
        <f ca="1">IFERROR(DATEDIF(Raw_Data[[#This Row],[tanggal_pengajuan]],TODAY(),"m"),"N/A")</f>
        <v>9</v>
      </c>
      <c r="AK318" t="str">
        <f ca="1">IF(ISNUMBER(Raw_Data[[#This Row],[MOB]]),IF(Raw_Data[[#This Row],[MOB]]&lt;6,"0-5 bulan",IF(Raw_Data[[#This Row],[MOB]]&lt;12,"6-11 bulan",IF(Raw_Data[[#This Row],[MOB]]&lt;24,"12-23 bulan","24+ bulan"))),"N/A")</f>
        <v>6-11 bulan</v>
      </c>
    </row>
    <row r="319" spans="1:37" ht="14.25" customHeight="1" x14ac:dyDescent="0.45">
      <c r="A319" t="s">
        <v>991</v>
      </c>
      <c r="B319" s="64">
        <v>46096</v>
      </c>
      <c r="C319" s="1" t="str">
        <f t="shared" si="5"/>
        <v>March</v>
      </c>
      <c r="D319" t="s">
        <v>862</v>
      </c>
      <c r="E319" t="s">
        <v>992</v>
      </c>
      <c r="F319">
        <v>29</v>
      </c>
      <c r="G319" t="s">
        <v>51</v>
      </c>
      <c r="H319" t="s">
        <v>41</v>
      </c>
      <c r="I319" s="2">
        <v>5136000</v>
      </c>
      <c r="J319" s="3">
        <f>Raw_Data[[#This Row],[cicilan_per_bulan]]/Raw_Data[[#This Row],[penghasilan_bulanan]]</f>
        <v>0.20243380062305297</v>
      </c>
      <c r="K319" t="s">
        <v>268</v>
      </c>
      <c r="L319" t="s">
        <v>110</v>
      </c>
      <c r="M319" t="s">
        <v>55</v>
      </c>
      <c r="N319" t="s">
        <v>121</v>
      </c>
      <c r="O319" t="s">
        <v>122</v>
      </c>
      <c r="P319" s="2">
        <v>34777000</v>
      </c>
      <c r="Q319" s="2">
        <v>8694000</v>
      </c>
      <c r="R319" t="str">
        <f>IF(Raw_Data[[#This Row],[persen_dp]]&lt;15%,"Low",IF(Raw_Data[[#This Row],[persen_dp]]&gt;25%,"High","Medium"))</f>
        <v>Medium</v>
      </c>
      <c r="S319" s="3">
        <v>0.25</v>
      </c>
      <c r="T319">
        <v>36</v>
      </c>
      <c r="U319">
        <v>0.14499999999999999</v>
      </c>
      <c r="V319" s="2">
        <v>1039700</v>
      </c>
      <c r="W319" s="2">
        <v>37429000</v>
      </c>
      <c r="X319" t="str">
        <f>IF(OR(Raw_Data[[#This Row],[status_pembayaran]]="Macet",Raw_Data[[#This Row],[status_pembayaran]]="Kurang Lancar"),"Non Performing Loan","Performing")</f>
        <v>Performing</v>
      </c>
      <c r="Y319" t="s">
        <v>47</v>
      </c>
      <c r="Z319">
        <v>0</v>
      </c>
      <c r="AA319">
        <v>0</v>
      </c>
      <c r="AB319">
        <v>1</v>
      </c>
      <c r="AC319" t="s">
        <v>58</v>
      </c>
      <c r="AD319">
        <f>IF(Raw_Data[[#This Row],[rasio]]&lt;0.2,1,IF(Raw_Data[[#This Row],[rasio]]&lt;0.3,2,IF(Raw_Data[[#This Row],[rasio]]&lt;0.4,3,4)))</f>
        <v>2</v>
      </c>
      <c r="AE319">
        <f>IF(Raw_Data[[#This Row],[kategori_dp]]="High",1,IF(Raw_Data[[#This Row],[kategori_dp]]="Medium",2,3))</f>
        <v>2</v>
      </c>
      <c r="AF319">
        <f>IF(Raw_Data[[#This Row],[tenor_bulan]]&lt;=24,1,IF(Raw_Data[[#This Row],[tenor_bulan]]&lt;=36,2,IF(Raw_Data[[#This Row],[tenor_bulan]]&lt;=48,3,4)))</f>
        <v>2</v>
      </c>
      <c r="AG319">
        <f>IF(Raw_Data[[#This Row],[jumlah_kali_telat]]=0,0,IF(Raw_Data[[#This Row],[jumlah_kali_telat]]&lt;=2,2,4))</f>
        <v>0</v>
      </c>
      <c r="AH319">
        <f>Raw_Data[[#This Row],[Skor_Rasio]]+Raw_Data[[#This Row],[Skor_DP]]+Raw_Data[[#This Row],[Skor_Tenor]]+Raw_Data[[#This Row],[Skor_Telat]]</f>
        <v>6</v>
      </c>
      <c r="AI319" t="str">
        <f>IF(Raw_Data[[#This Row],[Risk_Score]]&lt;=6,"Low Risk",IF(Raw_Data[[#This Row],[Risk_Score]]&lt;=8,"Medium Risk","High Risk"))</f>
        <v>Low Risk</v>
      </c>
      <c r="AJ319">
        <f ca="1">IFERROR(DATEDIF(Raw_Data[[#This Row],[tanggal_pengajuan]],TODAY(),"m"),"N/A")</f>
        <v>7</v>
      </c>
      <c r="AK319" t="str">
        <f ca="1">IF(ISNUMBER(Raw_Data[[#This Row],[MOB]]),IF(Raw_Data[[#This Row],[MOB]]&lt;6,"0-5 bulan",IF(Raw_Data[[#This Row],[MOB]]&lt;12,"6-11 bulan",IF(Raw_Data[[#This Row],[MOB]]&lt;24,"12-23 bulan","24+ bulan"))),"N/A")</f>
        <v>6-11 bulan</v>
      </c>
    </row>
    <row r="320" spans="1:37" ht="14.25" customHeight="1" x14ac:dyDescent="0.45">
      <c r="A320" t="s">
        <v>993</v>
      </c>
      <c r="B320" s="64">
        <v>46069</v>
      </c>
      <c r="C320" s="1" t="str">
        <f t="shared" si="5"/>
        <v>February</v>
      </c>
      <c r="D320" t="s">
        <v>696</v>
      </c>
      <c r="E320" t="s">
        <v>994</v>
      </c>
      <c r="F320">
        <v>32</v>
      </c>
      <c r="G320" t="s">
        <v>51</v>
      </c>
      <c r="H320" t="s">
        <v>41</v>
      </c>
      <c r="I320" s="2">
        <v>4756000</v>
      </c>
      <c r="J320" s="3">
        <f>Raw_Data[[#This Row],[cicilan_per_bulan]]/Raw_Data[[#This Row],[penghasilan_bulanan]]</f>
        <v>0.19789739276703111</v>
      </c>
      <c r="K320" t="s">
        <v>119</v>
      </c>
      <c r="L320" t="s">
        <v>120</v>
      </c>
      <c r="M320" t="s">
        <v>55</v>
      </c>
      <c r="N320" t="s">
        <v>121</v>
      </c>
      <c r="O320" t="s">
        <v>122</v>
      </c>
      <c r="P320" s="2">
        <v>35744000</v>
      </c>
      <c r="Q320" s="2">
        <v>7149000</v>
      </c>
      <c r="R320" t="str">
        <f>IF(Raw_Data[[#This Row],[persen_dp]]&lt;15%,"Low",IF(Raw_Data[[#This Row],[persen_dp]]&gt;25%,"High","Medium"))</f>
        <v>Medium</v>
      </c>
      <c r="S320" s="3">
        <v>0.2</v>
      </c>
      <c r="T320">
        <v>48</v>
      </c>
      <c r="U320">
        <v>0.14499999999999999</v>
      </c>
      <c r="V320" s="2">
        <v>941200</v>
      </c>
      <c r="W320" s="2">
        <v>45180000</v>
      </c>
      <c r="X320" t="str">
        <f>IF(OR(Raw_Data[[#This Row],[status_pembayaran]]="Macet",Raw_Data[[#This Row],[status_pembayaran]]="Kurang Lancar"),"Non Performing Loan","Performing")</f>
        <v>Performing</v>
      </c>
      <c r="Y320" t="s">
        <v>47</v>
      </c>
      <c r="Z320">
        <v>0</v>
      </c>
      <c r="AA320">
        <v>0</v>
      </c>
      <c r="AB320">
        <v>1</v>
      </c>
      <c r="AC320" t="s">
        <v>66</v>
      </c>
      <c r="AD320">
        <f>IF(Raw_Data[[#This Row],[rasio]]&lt;0.2,1,IF(Raw_Data[[#This Row],[rasio]]&lt;0.3,2,IF(Raw_Data[[#This Row],[rasio]]&lt;0.4,3,4)))</f>
        <v>1</v>
      </c>
      <c r="AE320">
        <f>IF(Raw_Data[[#This Row],[kategori_dp]]="High",1,IF(Raw_Data[[#This Row],[kategori_dp]]="Medium",2,3))</f>
        <v>2</v>
      </c>
      <c r="AF320">
        <f>IF(Raw_Data[[#This Row],[tenor_bulan]]&lt;=24,1,IF(Raw_Data[[#This Row],[tenor_bulan]]&lt;=36,2,IF(Raw_Data[[#This Row],[tenor_bulan]]&lt;=48,3,4)))</f>
        <v>3</v>
      </c>
      <c r="AG320">
        <f>IF(Raw_Data[[#This Row],[jumlah_kali_telat]]=0,0,IF(Raw_Data[[#This Row],[jumlah_kali_telat]]&lt;=2,2,4))</f>
        <v>0</v>
      </c>
      <c r="AH320">
        <f>Raw_Data[[#This Row],[Skor_Rasio]]+Raw_Data[[#This Row],[Skor_DP]]+Raw_Data[[#This Row],[Skor_Tenor]]+Raw_Data[[#This Row],[Skor_Telat]]</f>
        <v>6</v>
      </c>
      <c r="AI320" t="str">
        <f>IF(Raw_Data[[#This Row],[Risk_Score]]&lt;=6,"Low Risk",IF(Raw_Data[[#This Row],[Risk_Score]]&lt;=8,"Medium Risk","High Risk"))</f>
        <v>Low Risk</v>
      </c>
      <c r="AJ320">
        <f ca="1">IFERROR(DATEDIF(Raw_Data[[#This Row],[tanggal_pengajuan]],TODAY(),"m"),"N/A")</f>
        <v>8</v>
      </c>
      <c r="AK320" t="str">
        <f ca="1">IF(ISNUMBER(Raw_Data[[#This Row],[MOB]]),IF(Raw_Data[[#This Row],[MOB]]&lt;6,"0-5 bulan",IF(Raw_Data[[#This Row],[MOB]]&lt;12,"6-11 bulan",IF(Raw_Data[[#This Row],[MOB]]&lt;24,"12-23 bulan","24+ bulan"))),"N/A")</f>
        <v>6-11 bulan</v>
      </c>
    </row>
    <row r="321" spans="1:37" ht="14.25" customHeight="1" x14ac:dyDescent="0.45">
      <c r="A321" t="s">
        <v>995</v>
      </c>
      <c r="B321" s="64">
        <v>46269</v>
      </c>
      <c r="C321" s="1" t="str">
        <f t="shared" si="5"/>
        <v>September</v>
      </c>
      <c r="D321" t="s">
        <v>654</v>
      </c>
      <c r="E321" t="s">
        <v>996</v>
      </c>
      <c r="F321">
        <v>51</v>
      </c>
      <c r="G321" t="s">
        <v>40</v>
      </c>
      <c r="H321" t="s">
        <v>152</v>
      </c>
      <c r="I321" s="2">
        <v>3760000</v>
      </c>
      <c r="J321" s="3">
        <f>Raw_Data[[#This Row],[cicilan_per_bulan]]/Raw_Data[[#This Row],[penghasilan_bulanan]]</f>
        <v>0.51574468085106384</v>
      </c>
      <c r="K321" t="s">
        <v>145</v>
      </c>
      <c r="L321" t="s">
        <v>146</v>
      </c>
      <c r="M321" t="s">
        <v>55</v>
      </c>
      <c r="N321" t="s">
        <v>395</v>
      </c>
      <c r="O321" t="s">
        <v>396</v>
      </c>
      <c r="P321" s="2">
        <v>60132000</v>
      </c>
      <c r="Q321" s="2">
        <v>24053000</v>
      </c>
      <c r="R321" t="str">
        <f>IF(Raw_Data[[#This Row],[persen_dp]]&lt;15%,"Low",IF(Raw_Data[[#This Row],[persen_dp]]&gt;25%,"High","Medium"))</f>
        <v>High</v>
      </c>
      <c r="S321" s="3">
        <v>0.4</v>
      </c>
      <c r="T321">
        <v>24</v>
      </c>
      <c r="U321">
        <v>0.14499999999999999</v>
      </c>
      <c r="V321" s="2">
        <v>1939200</v>
      </c>
      <c r="W321" s="2">
        <v>46542000</v>
      </c>
      <c r="X321" t="str">
        <f>IF(OR(Raw_Data[[#This Row],[status_pembayaran]]="Macet",Raw_Data[[#This Row],[status_pembayaran]]="Kurang Lancar"),"Non Performing Loan","Performing")</f>
        <v>Performing</v>
      </c>
      <c r="Y321" t="s">
        <v>47</v>
      </c>
      <c r="Z321">
        <v>0</v>
      </c>
      <c r="AA321">
        <v>0</v>
      </c>
      <c r="AB321">
        <v>1</v>
      </c>
      <c r="AC321" t="s">
        <v>74</v>
      </c>
      <c r="AD321">
        <f>IF(Raw_Data[[#This Row],[rasio]]&lt;0.2,1,IF(Raw_Data[[#This Row],[rasio]]&lt;0.3,2,IF(Raw_Data[[#This Row],[rasio]]&lt;0.4,3,4)))</f>
        <v>4</v>
      </c>
      <c r="AE321">
        <f>IF(Raw_Data[[#This Row],[kategori_dp]]="High",1,IF(Raw_Data[[#This Row],[kategori_dp]]="Medium",2,3))</f>
        <v>1</v>
      </c>
      <c r="AF321">
        <f>IF(Raw_Data[[#This Row],[tenor_bulan]]&lt;=24,1,IF(Raw_Data[[#This Row],[tenor_bulan]]&lt;=36,2,IF(Raw_Data[[#This Row],[tenor_bulan]]&lt;=48,3,4)))</f>
        <v>1</v>
      </c>
      <c r="AG321">
        <f>IF(Raw_Data[[#This Row],[jumlah_kali_telat]]=0,0,IF(Raw_Data[[#This Row],[jumlah_kali_telat]]&lt;=2,2,4))</f>
        <v>0</v>
      </c>
      <c r="AH321">
        <f>Raw_Data[[#This Row],[Skor_Rasio]]+Raw_Data[[#This Row],[Skor_DP]]+Raw_Data[[#This Row],[Skor_Tenor]]+Raw_Data[[#This Row],[Skor_Telat]]</f>
        <v>6</v>
      </c>
      <c r="AI321" t="str">
        <f>IF(Raw_Data[[#This Row],[Risk_Score]]&lt;=6,"Low Risk",IF(Raw_Data[[#This Row],[Risk_Score]]&lt;=8,"Medium Risk","High Risk"))</f>
        <v>Low Risk</v>
      </c>
      <c r="AJ321">
        <f ca="1">IFERROR(DATEDIF(Raw_Data[[#This Row],[tanggal_pengajuan]],TODAY(),"m"),"N/A")</f>
        <v>1</v>
      </c>
      <c r="AK321" t="str">
        <f ca="1">IF(ISNUMBER(Raw_Data[[#This Row],[MOB]]),IF(Raw_Data[[#This Row],[MOB]]&lt;6,"0-5 bulan",IF(Raw_Data[[#This Row],[MOB]]&lt;12,"6-11 bulan",IF(Raw_Data[[#This Row],[MOB]]&lt;24,"12-23 bulan","24+ bulan"))),"N/A")</f>
        <v>0-5 bulan</v>
      </c>
    </row>
    <row r="322" spans="1:37" ht="14.25" customHeight="1" x14ac:dyDescent="0.45">
      <c r="A322" t="s">
        <v>997</v>
      </c>
      <c r="B322" s="64">
        <v>46362</v>
      </c>
      <c r="C322" s="1" t="str">
        <f t="shared" si="5"/>
        <v>December</v>
      </c>
      <c r="D322" t="s">
        <v>998</v>
      </c>
      <c r="E322" t="s">
        <v>211</v>
      </c>
      <c r="F322">
        <v>49</v>
      </c>
      <c r="G322" t="s">
        <v>51</v>
      </c>
      <c r="H322" t="s">
        <v>52</v>
      </c>
      <c r="I322" s="2">
        <v>11177000</v>
      </c>
      <c r="J322" s="3">
        <f>Raw_Data[[#This Row],[cicilan_per_bulan]]/Raw_Data[[#This Row],[penghasilan_bulanan]]</f>
        <v>5.9058781426142973E-2</v>
      </c>
      <c r="K322" t="s">
        <v>153</v>
      </c>
      <c r="L322" t="s">
        <v>154</v>
      </c>
      <c r="M322" t="s">
        <v>55</v>
      </c>
      <c r="N322" t="s">
        <v>147</v>
      </c>
      <c r="O322" t="s">
        <v>148</v>
      </c>
      <c r="P322" s="2">
        <v>30614000</v>
      </c>
      <c r="Q322" s="2">
        <v>7654000</v>
      </c>
      <c r="R322" t="str">
        <f>IF(Raw_Data[[#This Row],[persen_dp]]&lt;15%,"Low",IF(Raw_Data[[#This Row],[persen_dp]]&gt;25%,"High","Medium"))</f>
        <v>Medium</v>
      </c>
      <c r="S322" s="3">
        <v>0.25</v>
      </c>
      <c r="T322">
        <v>60</v>
      </c>
      <c r="U322">
        <v>0.14499999999999999</v>
      </c>
      <c r="V322" s="2">
        <v>660100</v>
      </c>
      <c r="W322" s="2">
        <v>39607000</v>
      </c>
      <c r="X322" t="str">
        <f>IF(OR(Raw_Data[[#This Row],[status_pembayaran]]="Macet",Raw_Data[[#This Row],[status_pembayaran]]="Kurang Lancar"),"Non Performing Loan","Performing")</f>
        <v>Performing</v>
      </c>
      <c r="Y322" t="s">
        <v>47</v>
      </c>
      <c r="Z322">
        <v>0</v>
      </c>
      <c r="AA322">
        <v>0</v>
      </c>
      <c r="AB322">
        <v>1</v>
      </c>
      <c r="AD322">
        <f>IF(Raw_Data[[#This Row],[rasio]]&lt;0.2,1,IF(Raw_Data[[#This Row],[rasio]]&lt;0.3,2,IF(Raw_Data[[#This Row],[rasio]]&lt;0.4,3,4)))</f>
        <v>1</v>
      </c>
      <c r="AE322">
        <f>IF(Raw_Data[[#This Row],[kategori_dp]]="High",1,IF(Raw_Data[[#This Row],[kategori_dp]]="Medium",2,3))</f>
        <v>2</v>
      </c>
      <c r="AF322">
        <f>IF(Raw_Data[[#This Row],[tenor_bulan]]&lt;=24,1,IF(Raw_Data[[#This Row],[tenor_bulan]]&lt;=36,2,IF(Raw_Data[[#This Row],[tenor_bulan]]&lt;=48,3,4)))</f>
        <v>4</v>
      </c>
      <c r="AG322">
        <f>IF(Raw_Data[[#This Row],[jumlah_kali_telat]]=0,0,IF(Raw_Data[[#This Row],[jumlah_kali_telat]]&lt;=2,2,4))</f>
        <v>0</v>
      </c>
      <c r="AH322">
        <f>Raw_Data[[#This Row],[Skor_Rasio]]+Raw_Data[[#This Row],[Skor_DP]]+Raw_Data[[#This Row],[Skor_Tenor]]+Raw_Data[[#This Row],[Skor_Telat]]</f>
        <v>7</v>
      </c>
      <c r="AI322" t="str">
        <f>IF(Raw_Data[[#This Row],[Risk_Score]]&lt;=6,"Low Risk",IF(Raw_Data[[#This Row],[Risk_Score]]&lt;=8,"Medium Risk","High Risk"))</f>
        <v>Medium Risk</v>
      </c>
      <c r="AJ322" t="str">
        <f ca="1">IFERROR(DATEDIF(Raw_Data[[#This Row],[tanggal_pengajuan]],TODAY(),"m"),"N/A")</f>
        <v>N/A</v>
      </c>
      <c r="AK322" t="str">
        <f ca="1">IF(ISNUMBER(Raw_Data[[#This Row],[MOB]]),IF(Raw_Data[[#This Row],[MOB]]&lt;6,"0-5 bulan",IF(Raw_Data[[#This Row],[MOB]]&lt;12,"6-11 bulan",IF(Raw_Data[[#This Row],[MOB]]&lt;24,"12-23 bulan","24+ bulan"))),"N/A")</f>
        <v>N/A</v>
      </c>
    </row>
    <row r="323" spans="1:37" ht="14.25" customHeight="1" x14ac:dyDescent="0.45">
      <c r="A323" t="s">
        <v>999</v>
      </c>
      <c r="B323" s="64">
        <v>46177</v>
      </c>
      <c r="C323" s="1" t="str">
        <f t="shared" si="5"/>
        <v>June</v>
      </c>
      <c r="D323" t="s">
        <v>1000</v>
      </c>
      <c r="E323" t="s">
        <v>1001</v>
      </c>
      <c r="F323">
        <v>43</v>
      </c>
      <c r="G323" t="s">
        <v>51</v>
      </c>
      <c r="H323" t="s">
        <v>152</v>
      </c>
      <c r="I323" s="2">
        <v>3017000</v>
      </c>
      <c r="J323" s="3">
        <f>Raw_Data[[#This Row],[cicilan_per_bulan]]/Raw_Data[[#This Row],[penghasilan_bulanan]]</f>
        <v>0.30122638382499173</v>
      </c>
      <c r="K323" t="s">
        <v>42</v>
      </c>
      <c r="L323" t="s">
        <v>43</v>
      </c>
      <c r="M323" t="s">
        <v>55</v>
      </c>
      <c r="N323" t="s">
        <v>56</v>
      </c>
      <c r="O323" t="s">
        <v>57</v>
      </c>
      <c r="P323" s="2">
        <v>18787000</v>
      </c>
      <c r="Q323" s="2">
        <v>1879000</v>
      </c>
      <c r="R323" t="str">
        <f>IF(Raw_Data[[#This Row],[persen_dp]]&lt;15%,"Low",IF(Raw_Data[[#This Row],[persen_dp]]&gt;25%,"High","Medium"))</f>
        <v>Low</v>
      </c>
      <c r="S323" s="3">
        <v>0.1</v>
      </c>
      <c r="T323">
        <v>24</v>
      </c>
      <c r="U323">
        <v>0.14499999999999999</v>
      </c>
      <c r="V323" s="2">
        <v>908800</v>
      </c>
      <c r="W323" s="2">
        <v>21811000</v>
      </c>
      <c r="X323" t="str">
        <f>IF(OR(Raw_Data[[#This Row],[status_pembayaran]]="Macet",Raw_Data[[#This Row],[status_pembayaran]]="Kurang Lancar"),"Non Performing Loan","Performing")</f>
        <v>Performing</v>
      </c>
      <c r="Y323" t="s">
        <v>47</v>
      </c>
      <c r="Z323">
        <v>0</v>
      </c>
      <c r="AA323">
        <v>0</v>
      </c>
      <c r="AB323">
        <v>1</v>
      </c>
      <c r="AC323" t="s">
        <v>58</v>
      </c>
      <c r="AD323">
        <f>IF(Raw_Data[[#This Row],[rasio]]&lt;0.2,1,IF(Raw_Data[[#This Row],[rasio]]&lt;0.3,2,IF(Raw_Data[[#This Row],[rasio]]&lt;0.4,3,4)))</f>
        <v>3</v>
      </c>
      <c r="AE323">
        <f>IF(Raw_Data[[#This Row],[kategori_dp]]="High",1,IF(Raw_Data[[#This Row],[kategori_dp]]="Medium",2,3))</f>
        <v>3</v>
      </c>
      <c r="AF323">
        <f>IF(Raw_Data[[#This Row],[tenor_bulan]]&lt;=24,1,IF(Raw_Data[[#This Row],[tenor_bulan]]&lt;=36,2,IF(Raw_Data[[#This Row],[tenor_bulan]]&lt;=48,3,4)))</f>
        <v>1</v>
      </c>
      <c r="AG323">
        <f>IF(Raw_Data[[#This Row],[jumlah_kali_telat]]=0,0,IF(Raw_Data[[#This Row],[jumlah_kali_telat]]&lt;=2,2,4))</f>
        <v>0</v>
      </c>
      <c r="AH323">
        <f>Raw_Data[[#This Row],[Skor_Rasio]]+Raw_Data[[#This Row],[Skor_DP]]+Raw_Data[[#This Row],[Skor_Tenor]]+Raw_Data[[#This Row],[Skor_Telat]]</f>
        <v>7</v>
      </c>
      <c r="AI323" t="str">
        <f>IF(Raw_Data[[#This Row],[Risk_Score]]&lt;=6,"Low Risk",IF(Raw_Data[[#This Row],[Risk_Score]]&lt;=8,"Medium Risk","High Risk"))</f>
        <v>Medium Risk</v>
      </c>
      <c r="AJ323">
        <f ca="1">IFERROR(DATEDIF(Raw_Data[[#This Row],[tanggal_pengajuan]],TODAY(),"m"),"N/A")</f>
        <v>4</v>
      </c>
      <c r="AK323" t="str">
        <f ca="1">IF(ISNUMBER(Raw_Data[[#This Row],[MOB]]),IF(Raw_Data[[#This Row],[MOB]]&lt;6,"0-5 bulan",IF(Raw_Data[[#This Row],[MOB]]&lt;12,"6-11 bulan",IF(Raw_Data[[#This Row],[MOB]]&lt;24,"12-23 bulan","24+ bulan"))),"N/A")</f>
        <v>0-5 bulan</v>
      </c>
    </row>
    <row r="324" spans="1:37" ht="14.25" customHeight="1" x14ac:dyDescent="0.45">
      <c r="A324" t="s">
        <v>1002</v>
      </c>
      <c r="B324" s="64">
        <v>46070</v>
      </c>
      <c r="C324" s="1" t="str">
        <f t="shared" si="5"/>
        <v>February</v>
      </c>
      <c r="D324" t="s">
        <v>1003</v>
      </c>
      <c r="E324" t="s">
        <v>1004</v>
      </c>
      <c r="F324">
        <v>50</v>
      </c>
      <c r="G324" t="s">
        <v>51</v>
      </c>
      <c r="H324" t="s">
        <v>176</v>
      </c>
      <c r="I324" s="2">
        <v>4389000</v>
      </c>
      <c r="J324" s="3">
        <f>Raw_Data[[#This Row],[cicilan_per_bulan]]/Raw_Data[[#This Row],[penghasilan_bulanan]]</f>
        <v>0.21264524948735475</v>
      </c>
      <c r="K324" t="s">
        <v>109</v>
      </c>
      <c r="L324" t="s">
        <v>110</v>
      </c>
      <c r="M324" t="s">
        <v>72</v>
      </c>
      <c r="N324" t="s">
        <v>73</v>
      </c>
      <c r="O324" t="s">
        <v>46</v>
      </c>
      <c r="P324" s="2">
        <v>20427000</v>
      </c>
      <c r="Q324" s="2">
        <v>3064000</v>
      </c>
      <c r="R324" t="str">
        <f>IF(Raw_Data[[#This Row],[persen_dp]]&lt;15%,"Low",IF(Raw_Data[[#This Row],[persen_dp]]&gt;25%,"High","Medium"))</f>
        <v>Medium</v>
      </c>
      <c r="S324" s="3">
        <v>0.15</v>
      </c>
      <c r="T324">
        <v>24</v>
      </c>
      <c r="U324">
        <v>0.14499999999999999</v>
      </c>
      <c r="V324" s="2">
        <v>933300</v>
      </c>
      <c r="W324" s="2">
        <v>22398000</v>
      </c>
      <c r="X324" t="str">
        <f>IF(OR(Raw_Data[[#This Row],[status_pembayaran]]="Macet",Raw_Data[[#This Row],[status_pembayaran]]="Kurang Lancar"),"Non Performing Loan","Performing")</f>
        <v>Performing</v>
      </c>
      <c r="Y324" t="s">
        <v>47</v>
      </c>
      <c r="Z324">
        <v>0</v>
      </c>
      <c r="AA324">
        <v>0</v>
      </c>
      <c r="AB324">
        <v>1</v>
      </c>
      <c r="AD324">
        <f>IF(Raw_Data[[#This Row],[rasio]]&lt;0.2,1,IF(Raw_Data[[#This Row],[rasio]]&lt;0.3,2,IF(Raw_Data[[#This Row],[rasio]]&lt;0.4,3,4)))</f>
        <v>2</v>
      </c>
      <c r="AE324">
        <f>IF(Raw_Data[[#This Row],[kategori_dp]]="High",1,IF(Raw_Data[[#This Row],[kategori_dp]]="Medium",2,3))</f>
        <v>2</v>
      </c>
      <c r="AF324">
        <f>IF(Raw_Data[[#This Row],[tenor_bulan]]&lt;=24,1,IF(Raw_Data[[#This Row],[tenor_bulan]]&lt;=36,2,IF(Raw_Data[[#This Row],[tenor_bulan]]&lt;=48,3,4)))</f>
        <v>1</v>
      </c>
      <c r="AG324">
        <f>IF(Raw_Data[[#This Row],[jumlah_kali_telat]]=0,0,IF(Raw_Data[[#This Row],[jumlah_kali_telat]]&lt;=2,2,4))</f>
        <v>0</v>
      </c>
      <c r="AH324">
        <f>Raw_Data[[#This Row],[Skor_Rasio]]+Raw_Data[[#This Row],[Skor_DP]]+Raw_Data[[#This Row],[Skor_Tenor]]+Raw_Data[[#This Row],[Skor_Telat]]</f>
        <v>5</v>
      </c>
      <c r="AI324" t="str">
        <f>IF(Raw_Data[[#This Row],[Risk_Score]]&lt;=6,"Low Risk",IF(Raw_Data[[#This Row],[Risk_Score]]&lt;=8,"Medium Risk","High Risk"))</f>
        <v>Low Risk</v>
      </c>
      <c r="AJ324">
        <f ca="1">IFERROR(DATEDIF(Raw_Data[[#This Row],[tanggal_pengajuan]],TODAY(),"m"),"N/A")</f>
        <v>8</v>
      </c>
      <c r="AK324" t="str">
        <f ca="1">IF(ISNUMBER(Raw_Data[[#This Row],[MOB]]),IF(Raw_Data[[#This Row],[MOB]]&lt;6,"0-5 bulan",IF(Raw_Data[[#This Row],[MOB]]&lt;12,"6-11 bulan",IF(Raw_Data[[#This Row],[MOB]]&lt;24,"12-23 bulan","24+ bulan"))),"N/A")</f>
        <v>6-11 bulan</v>
      </c>
    </row>
    <row r="325" spans="1:37" ht="14.25" customHeight="1" x14ac:dyDescent="0.45">
      <c r="A325" t="s">
        <v>1005</v>
      </c>
      <c r="B325" s="64">
        <v>46114</v>
      </c>
      <c r="C325" s="1" t="str">
        <f t="shared" si="5"/>
        <v>April</v>
      </c>
      <c r="D325" t="s">
        <v>1006</v>
      </c>
      <c r="E325" t="s">
        <v>1007</v>
      </c>
      <c r="F325">
        <v>30</v>
      </c>
      <c r="G325" t="s">
        <v>51</v>
      </c>
      <c r="H325" t="s">
        <v>152</v>
      </c>
      <c r="I325" s="2">
        <v>2531000</v>
      </c>
      <c r="J325" s="3">
        <f>Raw_Data[[#This Row],[cicilan_per_bulan]]/Raw_Data[[#This Row],[penghasilan_bulanan]]</f>
        <v>0.4807190833662584</v>
      </c>
      <c r="K325" t="s">
        <v>109</v>
      </c>
      <c r="L325" t="s">
        <v>110</v>
      </c>
      <c r="M325" t="s">
        <v>44</v>
      </c>
      <c r="N325" t="s">
        <v>184</v>
      </c>
      <c r="O325" t="s">
        <v>122</v>
      </c>
      <c r="P325" s="2">
        <v>37728000</v>
      </c>
      <c r="Q325" s="2">
        <v>15091000</v>
      </c>
      <c r="R325" t="str">
        <f>IF(Raw_Data[[#This Row],[persen_dp]]&lt;15%,"Low",IF(Raw_Data[[#This Row],[persen_dp]]&gt;25%,"High","Medium"))</f>
        <v>High</v>
      </c>
      <c r="S325" s="3">
        <v>0.4</v>
      </c>
      <c r="T325">
        <v>24</v>
      </c>
      <c r="U325">
        <v>0.14499999999999999</v>
      </c>
      <c r="V325" s="2">
        <v>1216700</v>
      </c>
      <c r="W325" s="2">
        <v>29202000</v>
      </c>
      <c r="X325" t="str">
        <f>IF(OR(Raw_Data[[#This Row],[status_pembayaran]]="Macet",Raw_Data[[#This Row],[status_pembayaran]]="Kurang Lancar"),"Non Performing Loan","Performing")</f>
        <v>Performing</v>
      </c>
      <c r="Y325" t="s">
        <v>47</v>
      </c>
      <c r="Z325">
        <v>0</v>
      </c>
      <c r="AA325">
        <v>0</v>
      </c>
      <c r="AB325">
        <v>1</v>
      </c>
      <c r="AC325" t="s">
        <v>74</v>
      </c>
      <c r="AD325">
        <f>IF(Raw_Data[[#This Row],[rasio]]&lt;0.2,1,IF(Raw_Data[[#This Row],[rasio]]&lt;0.3,2,IF(Raw_Data[[#This Row],[rasio]]&lt;0.4,3,4)))</f>
        <v>4</v>
      </c>
      <c r="AE325">
        <f>IF(Raw_Data[[#This Row],[kategori_dp]]="High",1,IF(Raw_Data[[#This Row],[kategori_dp]]="Medium",2,3))</f>
        <v>1</v>
      </c>
      <c r="AF325">
        <f>IF(Raw_Data[[#This Row],[tenor_bulan]]&lt;=24,1,IF(Raw_Data[[#This Row],[tenor_bulan]]&lt;=36,2,IF(Raw_Data[[#This Row],[tenor_bulan]]&lt;=48,3,4)))</f>
        <v>1</v>
      </c>
      <c r="AG325">
        <f>IF(Raw_Data[[#This Row],[jumlah_kali_telat]]=0,0,IF(Raw_Data[[#This Row],[jumlah_kali_telat]]&lt;=2,2,4))</f>
        <v>0</v>
      </c>
      <c r="AH325">
        <f>Raw_Data[[#This Row],[Skor_Rasio]]+Raw_Data[[#This Row],[Skor_DP]]+Raw_Data[[#This Row],[Skor_Tenor]]+Raw_Data[[#This Row],[Skor_Telat]]</f>
        <v>6</v>
      </c>
      <c r="AI325" t="str">
        <f>IF(Raw_Data[[#This Row],[Risk_Score]]&lt;=6,"Low Risk",IF(Raw_Data[[#This Row],[Risk_Score]]&lt;=8,"Medium Risk","High Risk"))</f>
        <v>Low Risk</v>
      </c>
      <c r="AJ325">
        <f ca="1">IFERROR(DATEDIF(Raw_Data[[#This Row],[tanggal_pengajuan]],TODAY(),"m"),"N/A")</f>
        <v>6</v>
      </c>
      <c r="AK325" t="str">
        <f ca="1">IF(ISNUMBER(Raw_Data[[#This Row],[MOB]]),IF(Raw_Data[[#This Row],[MOB]]&lt;6,"0-5 bulan",IF(Raw_Data[[#This Row],[MOB]]&lt;12,"6-11 bulan",IF(Raw_Data[[#This Row],[MOB]]&lt;24,"12-23 bulan","24+ bulan"))),"N/A")</f>
        <v>6-11 bulan</v>
      </c>
    </row>
    <row r="326" spans="1:37" ht="14.25" customHeight="1" x14ac:dyDescent="0.45">
      <c r="A326" t="s">
        <v>1008</v>
      </c>
      <c r="B326" s="64">
        <v>46053</v>
      </c>
      <c r="C326" s="1" t="str">
        <f t="shared" si="5"/>
        <v>January</v>
      </c>
      <c r="D326" t="s">
        <v>594</v>
      </c>
      <c r="E326" t="s">
        <v>1009</v>
      </c>
      <c r="F326">
        <v>34</v>
      </c>
      <c r="G326" t="s">
        <v>40</v>
      </c>
      <c r="H326" t="s">
        <v>52</v>
      </c>
      <c r="I326" s="2">
        <v>12647000</v>
      </c>
      <c r="J326" s="3">
        <f>Raw_Data[[#This Row],[cicilan_per_bulan]]/Raw_Data[[#This Row],[penghasilan_bulanan]]</f>
        <v>4.5829050367676129E-2</v>
      </c>
      <c r="K326" t="s">
        <v>114</v>
      </c>
      <c r="L326" t="s">
        <v>115</v>
      </c>
      <c r="M326" t="s">
        <v>44</v>
      </c>
      <c r="N326" t="s">
        <v>83</v>
      </c>
      <c r="O326" t="s">
        <v>57</v>
      </c>
      <c r="P326" s="2">
        <v>19388000</v>
      </c>
      <c r="Q326" s="2">
        <v>4847000</v>
      </c>
      <c r="R326" t="str">
        <f>IF(Raw_Data[[#This Row],[persen_dp]]&lt;15%,"Low",IF(Raw_Data[[#This Row],[persen_dp]]&gt;25%,"High","Medium"))</f>
        <v>Medium</v>
      </c>
      <c r="S326" s="3">
        <v>0.25</v>
      </c>
      <c r="T326">
        <v>36</v>
      </c>
      <c r="U326">
        <v>0.14499999999999999</v>
      </c>
      <c r="V326" s="2">
        <v>579600</v>
      </c>
      <c r="W326" s="2">
        <v>20866000</v>
      </c>
      <c r="X326" t="str">
        <f>IF(OR(Raw_Data[[#This Row],[status_pembayaran]]="Macet",Raw_Data[[#This Row],[status_pembayaran]]="Kurang Lancar"),"Non Performing Loan","Performing")</f>
        <v>Performing</v>
      </c>
      <c r="Y326" t="s">
        <v>47</v>
      </c>
      <c r="Z326">
        <v>0</v>
      </c>
      <c r="AA326">
        <v>0</v>
      </c>
      <c r="AB326">
        <v>1</v>
      </c>
      <c r="AD326">
        <f>IF(Raw_Data[[#This Row],[rasio]]&lt;0.2,1,IF(Raw_Data[[#This Row],[rasio]]&lt;0.3,2,IF(Raw_Data[[#This Row],[rasio]]&lt;0.4,3,4)))</f>
        <v>1</v>
      </c>
      <c r="AE326">
        <f>IF(Raw_Data[[#This Row],[kategori_dp]]="High",1,IF(Raw_Data[[#This Row],[kategori_dp]]="Medium",2,3))</f>
        <v>2</v>
      </c>
      <c r="AF326">
        <f>IF(Raw_Data[[#This Row],[tenor_bulan]]&lt;=24,1,IF(Raw_Data[[#This Row],[tenor_bulan]]&lt;=36,2,IF(Raw_Data[[#This Row],[tenor_bulan]]&lt;=48,3,4)))</f>
        <v>2</v>
      </c>
      <c r="AG326">
        <f>IF(Raw_Data[[#This Row],[jumlah_kali_telat]]=0,0,IF(Raw_Data[[#This Row],[jumlah_kali_telat]]&lt;=2,2,4))</f>
        <v>0</v>
      </c>
      <c r="AH326">
        <f>Raw_Data[[#This Row],[Skor_Rasio]]+Raw_Data[[#This Row],[Skor_DP]]+Raw_Data[[#This Row],[Skor_Tenor]]+Raw_Data[[#This Row],[Skor_Telat]]</f>
        <v>5</v>
      </c>
      <c r="AI326" t="str">
        <f>IF(Raw_Data[[#This Row],[Risk_Score]]&lt;=6,"Low Risk",IF(Raw_Data[[#This Row],[Risk_Score]]&lt;=8,"Medium Risk","High Risk"))</f>
        <v>Low Risk</v>
      </c>
      <c r="AJ326">
        <f ca="1">IFERROR(DATEDIF(Raw_Data[[#This Row],[tanggal_pengajuan]],TODAY(),"m"),"N/A")</f>
        <v>8</v>
      </c>
      <c r="AK326" t="str">
        <f ca="1">IF(ISNUMBER(Raw_Data[[#This Row],[MOB]]),IF(Raw_Data[[#This Row],[MOB]]&lt;6,"0-5 bulan",IF(Raw_Data[[#This Row],[MOB]]&lt;12,"6-11 bulan",IF(Raw_Data[[#This Row],[MOB]]&lt;24,"12-23 bulan","24+ bulan"))),"N/A")</f>
        <v>6-11 bulan</v>
      </c>
    </row>
    <row r="327" spans="1:37" ht="14.25" customHeight="1" x14ac:dyDescent="0.45">
      <c r="A327" t="s">
        <v>1010</v>
      </c>
      <c r="B327" s="64">
        <v>46046</v>
      </c>
      <c r="C327" s="1" t="str">
        <f t="shared" si="5"/>
        <v>January</v>
      </c>
      <c r="D327" t="s">
        <v>1011</v>
      </c>
      <c r="E327" t="s">
        <v>1012</v>
      </c>
      <c r="F327">
        <v>22</v>
      </c>
      <c r="G327" t="s">
        <v>51</v>
      </c>
      <c r="H327" t="s">
        <v>152</v>
      </c>
      <c r="I327" s="2">
        <v>3484000</v>
      </c>
      <c r="J327" s="3">
        <f>Raw_Data[[#This Row],[cicilan_per_bulan]]/Raw_Data[[#This Row],[penghasilan_bulanan]]</f>
        <v>0.29466130884041331</v>
      </c>
      <c r="K327" t="s">
        <v>70</v>
      </c>
      <c r="L327" t="s">
        <v>71</v>
      </c>
      <c r="M327" t="s">
        <v>44</v>
      </c>
      <c r="N327" t="s">
        <v>163</v>
      </c>
      <c r="O327" t="s">
        <v>46</v>
      </c>
      <c r="P327" s="2">
        <v>28616000</v>
      </c>
      <c r="Q327" s="2">
        <v>2862000</v>
      </c>
      <c r="R327" t="str">
        <f>IF(Raw_Data[[#This Row],[persen_dp]]&lt;15%,"Low",IF(Raw_Data[[#This Row],[persen_dp]]&gt;25%,"High","Medium"))</f>
        <v>Low</v>
      </c>
      <c r="S327" s="3">
        <v>0.1</v>
      </c>
      <c r="T327">
        <v>36</v>
      </c>
      <c r="U327">
        <v>0.14499999999999999</v>
      </c>
      <c r="V327" s="2">
        <v>1026600</v>
      </c>
      <c r="W327" s="2">
        <v>36957000</v>
      </c>
      <c r="X327" t="str">
        <f>IF(OR(Raw_Data[[#This Row],[status_pembayaran]]="Macet",Raw_Data[[#This Row],[status_pembayaran]]="Kurang Lancar"),"Non Performing Loan","Performing")</f>
        <v>Performing</v>
      </c>
      <c r="Y327" t="s">
        <v>47</v>
      </c>
      <c r="Z327">
        <v>0</v>
      </c>
      <c r="AA327">
        <v>0</v>
      </c>
      <c r="AB327">
        <v>1</v>
      </c>
      <c r="AD327">
        <f>IF(Raw_Data[[#This Row],[rasio]]&lt;0.2,1,IF(Raw_Data[[#This Row],[rasio]]&lt;0.3,2,IF(Raw_Data[[#This Row],[rasio]]&lt;0.4,3,4)))</f>
        <v>2</v>
      </c>
      <c r="AE327">
        <f>IF(Raw_Data[[#This Row],[kategori_dp]]="High",1,IF(Raw_Data[[#This Row],[kategori_dp]]="Medium",2,3))</f>
        <v>3</v>
      </c>
      <c r="AF327">
        <f>IF(Raw_Data[[#This Row],[tenor_bulan]]&lt;=24,1,IF(Raw_Data[[#This Row],[tenor_bulan]]&lt;=36,2,IF(Raw_Data[[#This Row],[tenor_bulan]]&lt;=48,3,4)))</f>
        <v>2</v>
      </c>
      <c r="AG327">
        <f>IF(Raw_Data[[#This Row],[jumlah_kali_telat]]=0,0,IF(Raw_Data[[#This Row],[jumlah_kali_telat]]&lt;=2,2,4))</f>
        <v>0</v>
      </c>
      <c r="AH327">
        <f>Raw_Data[[#This Row],[Skor_Rasio]]+Raw_Data[[#This Row],[Skor_DP]]+Raw_Data[[#This Row],[Skor_Tenor]]+Raw_Data[[#This Row],[Skor_Telat]]</f>
        <v>7</v>
      </c>
      <c r="AI327" t="str">
        <f>IF(Raw_Data[[#This Row],[Risk_Score]]&lt;=6,"Low Risk",IF(Raw_Data[[#This Row],[Risk_Score]]&lt;=8,"Medium Risk","High Risk"))</f>
        <v>Medium Risk</v>
      </c>
      <c r="AJ327">
        <f ca="1">IFERROR(DATEDIF(Raw_Data[[#This Row],[tanggal_pengajuan]],TODAY(),"m"),"N/A")</f>
        <v>8</v>
      </c>
      <c r="AK327" t="str">
        <f ca="1">IF(ISNUMBER(Raw_Data[[#This Row],[MOB]]),IF(Raw_Data[[#This Row],[MOB]]&lt;6,"0-5 bulan",IF(Raw_Data[[#This Row],[MOB]]&lt;12,"6-11 bulan",IF(Raw_Data[[#This Row],[MOB]]&lt;24,"12-23 bulan","24+ bulan"))),"N/A")</f>
        <v>6-11 bulan</v>
      </c>
    </row>
    <row r="328" spans="1:37" ht="14.25" customHeight="1" x14ac:dyDescent="0.45">
      <c r="A328" t="s">
        <v>1013</v>
      </c>
      <c r="B328" s="64">
        <v>46125</v>
      </c>
      <c r="C328" s="1" t="str">
        <f t="shared" si="5"/>
        <v>April</v>
      </c>
      <c r="D328" t="s">
        <v>203</v>
      </c>
      <c r="E328" t="s">
        <v>1014</v>
      </c>
      <c r="F328">
        <v>56</v>
      </c>
      <c r="G328" t="s">
        <v>40</v>
      </c>
      <c r="H328" t="s">
        <v>126</v>
      </c>
      <c r="I328" s="2">
        <v>2382000</v>
      </c>
      <c r="J328" s="3">
        <f>Raw_Data[[#This Row],[cicilan_per_bulan]]/Raw_Data[[#This Row],[penghasilan_bulanan]]</f>
        <v>0.58585222502099077</v>
      </c>
      <c r="K328" t="s">
        <v>145</v>
      </c>
      <c r="L328" t="s">
        <v>146</v>
      </c>
      <c r="M328" t="s">
        <v>55</v>
      </c>
      <c r="N328" t="s">
        <v>65</v>
      </c>
      <c r="O328" t="s">
        <v>46</v>
      </c>
      <c r="P328" s="2">
        <v>28847000</v>
      </c>
      <c r="Q328" s="2">
        <v>2885000</v>
      </c>
      <c r="R328" t="str">
        <f>IF(Raw_Data[[#This Row],[persen_dp]]&lt;15%,"Low",IF(Raw_Data[[#This Row],[persen_dp]]&gt;25%,"High","Medium"))</f>
        <v>Low</v>
      </c>
      <c r="S328" s="3">
        <v>0.1</v>
      </c>
      <c r="T328">
        <v>24</v>
      </c>
      <c r="U328">
        <v>0.14499999999999999</v>
      </c>
      <c r="V328" s="2">
        <v>1395500</v>
      </c>
      <c r="W328" s="2">
        <v>33492000</v>
      </c>
      <c r="X328" t="str">
        <f>IF(OR(Raw_Data[[#This Row],[status_pembayaran]]="Macet",Raw_Data[[#This Row],[status_pembayaran]]="Kurang Lancar"),"Non Performing Loan","Performing")</f>
        <v>Performing</v>
      </c>
      <c r="Y328" t="s">
        <v>47</v>
      </c>
      <c r="Z328">
        <v>0</v>
      </c>
      <c r="AA328">
        <v>0</v>
      </c>
      <c r="AB328">
        <v>1</v>
      </c>
      <c r="AC328" t="s">
        <v>66</v>
      </c>
      <c r="AD328">
        <f>IF(Raw_Data[[#This Row],[rasio]]&lt;0.2,1,IF(Raw_Data[[#This Row],[rasio]]&lt;0.3,2,IF(Raw_Data[[#This Row],[rasio]]&lt;0.4,3,4)))</f>
        <v>4</v>
      </c>
      <c r="AE328">
        <f>IF(Raw_Data[[#This Row],[kategori_dp]]="High",1,IF(Raw_Data[[#This Row],[kategori_dp]]="Medium",2,3))</f>
        <v>3</v>
      </c>
      <c r="AF328">
        <f>IF(Raw_Data[[#This Row],[tenor_bulan]]&lt;=24,1,IF(Raw_Data[[#This Row],[tenor_bulan]]&lt;=36,2,IF(Raw_Data[[#This Row],[tenor_bulan]]&lt;=48,3,4)))</f>
        <v>1</v>
      </c>
      <c r="AG328">
        <f>IF(Raw_Data[[#This Row],[jumlah_kali_telat]]=0,0,IF(Raw_Data[[#This Row],[jumlah_kali_telat]]&lt;=2,2,4))</f>
        <v>0</v>
      </c>
      <c r="AH328">
        <f>Raw_Data[[#This Row],[Skor_Rasio]]+Raw_Data[[#This Row],[Skor_DP]]+Raw_Data[[#This Row],[Skor_Tenor]]+Raw_Data[[#This Row],[Skor_Telat]]</f>
        <v>8</v>
      </c>
      <c r="AI328" t="str">
        <f>IF(Raw_Data[[#This Row],[Risk_Score]]&lt;=6,"Low Risk",IF(Raw_Data[[#This Row],[Risk_Score]]&lt;=8,"Medium Risk","High Risk"))</f>
        <v>Medium Risk</v>
      </c>
      <c r="AJ328">
        <f ca="1">IFERROR(DATEDIF(Raw_Data[[#This Row],[tanggal_pengajuan]],TODAY(),"m"),"N/A")</f>
        <v>6</v>
      </c>
      <c r="AK328" t="str">
        <f ca="1">IF(ISNUMBER(Raw_Data[[#This Row],[MOB]]),IF(Raw_Data[[#This Row],[MOB]]&lt;6,"0-5 bulan",IF(Raw_Data[[#This Row],[MOB]]&lt;12,"6-11 bulan",IF(Raw_Data[[#This Row],[MOB]]&lt;24,"12-23 bulan","24+ bulan"))),"N/A")</f>
        <v>6-11 bulan</v>
      </c>
    </row>
    <row r="329" spans="1:37" ht="14.25" customHeight="1" x14ac:dyDescent="0.45">
      <c r="A329" t="s">
        <v>1015</v>
      </c>
      <c r="B329" s="64">
        <v>46091</v>
      </c>
      <c r="C329" s="1" t="str">
        <f t="shared" si="5"/>
        <v>March</v>
      </c>
      <c r="D329" t="s">
        <v>1016</v>
      </c>
      <c r="E329" t="s">
        <v>1017</v>
      </c>
      <c r="F329">
        <v>41</v>
      </c>
      <c r="G329" t="s">
        <v>40</v>
      </c>
      <c r="H329" t="s">
        <v>176</v>
      </c>
      <c r="I329" s="2">
        <v>5457000</v>
      </c>
      <c r="J329" s="3">
        <f>Raw_Data[[#This Row],[cicilan_per_bulan]]/Raw_Data[[#This Row],[penghasilan_bulanan]]</f>
        <v>0.10249221183800623</v>
      </c>
      <c r="K329" t="s">
        <v>91</v>
      </c>
      <c r="L329" t="s">
        <v>92</v>
      </c>
      <c r="M329" t="s">
        <v>44</v>
      </c>
      <c r="N329" t="s">
        <v>45</v>
      </c>
      <c r="O329" t="s">
        <v>46</v>
      </c>
      <c r="P329" s="2">
        <v>25940000</v>
      </c>
      <c r="Q329" s="2">
        <v>6485000</v>
      </c>
      <c r="R329" t="str">
        <f>IF(Raw_Data[[#This Row],[persen_dp]]&lt;15%,"Low",IF(Raw_Data[[#This Row],[persen_dp]]&gt;25%,"High","Medium"))</f>
        <v>Medium</v>
      </c>
      <c r="S329" s="3">
        <v>0.25</v>
      </c>
      <c r="T329">
        <v>60</v>
      </c>
      <c r="U329">
        <v>0.14499999999999999</v>
      </c>
      <c r="V329" s="2">
        <v>559300</v>
      </c>
      <c r="W329" s="2">
        <v>33560000</v>
      </c>
      <c r="X329" t="str">
        <f>IF(OR(Raw_Data[[#This Row],[status_pembayaran]]="Macet",Raw_Data[[#This Row],[status_pembayaran]]="Kurang Lancar"),"Non Performing Loan","Performing")</f>
        <v>Performing</v>
      </c>
      <c r="Y329" t="s">
        <v>47</v>
      </c>
      <c r="Z329">
        <v>0</v>
      </c>
      <c r="AA329">
        <v>0</v>
      </c>
      <c r="AB329">
        <v>1</v>
      </c>
      <c r="AC329" t="s">
        <v>137</v>
      </c>
      <c r="AD329">
        <f>IF(Raw_Data[[#This Row],[rasio]]&lt;0.2,1,IF(Raw_Data[[#This Row],[rasio]]&lt;0.3,2,IF(Raw_Data[[#This Row],[rasio]]&lt;0.4,3,4)))</f>
        <v>1</v>
      </c>
      <c r="AE329">
        <f>IF(Raw_Data[[#This Row],[kategori_dp]]="High",1,IF(Raw_Data[[#This Row],[kategori_dp]]="Medium",2,3))</f>
        <v>2</v>
      </c>
      <c r="AF329">
        <f>IF(Raw_Data[[#This Row],[tenor_bulan]]&lt;=24,1,IF(Raw_Data[[#This Row],[tenor_bulan]]&lt;=36,2,IF(Raw_Data[[#This Row],[tenor_bulan]]&lt;=48,3,4)))</f>
        <v>4</v>
      </c>
      <c r="AG329">
        <f>IF(Raw_Data[[#This Row],[jumlah_kali_telat]]=0,0,IF(Raw_Data[[#This Row],[jumlah_kali_telat]]&lt;=2,2,4))</f>
        <v>0</v>
      </c>
      <c r="AH329">
        <f>Raw_Data[[#This Row],[Skor_Rasio]]+Raw_Data[[#This Row],[Skor_DP]]+Raw_Data[[#This Row],[Skor_Tenor]]+Raw_Data[[#This Row],[Skor_Telat]]</f>
        <v>7</v>
      </c>
      <c r="AI329" t="str">
        <f>IF(Raw_Data[[#This Row],[Risk_Score]]&lt;=6,"Low Risk",IF(Raw_Data[[#This Row],[Risk_Score]]&lt;=8,"Medium Risk","High Risk"))</f>
        <v>Medium Risk</v>
      </c>
      <c r="AJ329">
        <f ca="1">IFERROR(DATEDIF(Raw_Data[[#This Row],[tanggal_pengajuan]],TODAY(),"m"),"N/A")</f>
        <v>7</v>
      </c>
      <c r="AK329" t="str">
        <f ca="1">IF(ISNUMBER(Raw_Data[[#This Row],[MOB]]),IF(Raw_Data[[#This Row],[MOB]]&lt;6,"0-5 bulan",IF(Raw_Data[[#This Row],[MOB]]&lt;12,"6-11 bulan",IF(Raw_Data[[#This Row],[MOB]]&lt;24,"12-23 bulan","24+ bulan"))),"N/A")</f>
        <v>6-11 bulan</v>
      </c>
    </row>
    <row r="330" spans="1:37" ht="14.25" customHeight="1" x14ac:dyDescent="0.45">
      <c r="A330" t="s">
        <v>1018</v>
      </c>
      <c r="B330" s="64">
        <v>46205</v>
      </c>
      <c r="C330" s="1" t="str">
        <f t="shared" si="5"/>
        <v>July</v>
      </c>
      <c r="D330" t="s">
        <v>1019</v>
      </c>
      <c r="E330" t="s">
        <v>1020</v>
      </c>
      <c r="F330">
        <v>29</v>
      </c>
      <c r="G330" t="s">
        <v>40</v>
      </c>
      <c r="H330" t="s">
        <v>126</v>
      </c>
      <c r="I330" s="2">
        <v>3091000</v>
      </c>
      <c r="J330" s="3">
        <f>Raw_Data[[#This Row],[cicilan_per_bulan]]/Raw_Data[[#This Row],[penghasilan_bulanan]]</f>
        <v>0.24464574571336137</v>
      </c>
      <c r="K330" t="s">
        <v>70</v>
      </c>
      <c r="L330" t="s">
        <v>71</v>
      </c>
      <c r="M330" t="s">
        <v>44</v>
      </c>
      <c r="N330" t="s">
        <v>228</v>
      </c>
      <c r="O330" t="s">
        <v>57</v>
      </c>
      <c r="P330" s="2">
        <v>18757000</v>
      </c>
      <c r="Q330" s="2">
        <v>4689000</v>
      </c>
      <c r="R330" t="str">
        <f>IF(Raw_Data[[#This Row],[persen_dp]]&lt;15%,"Low",IF(Raw_Data[[#This Row],[persen_dp]]&gt;25%,"High","Medium"))</f>
        <v>Medium</v>
      </c>
      <c r="S330" s="3">
        <v>0.25</v>
      </c>
      <c r="T330">
        <v>24</v>
      </c>
      <c r="U330">
        <v>0.14499999999999999</v>
      </c>
      <c r="V330" s="2">
        <v>756200</v>
      </c>
      <c r="W330" s="2">
        <v>18148000</v>
      </c>
      <c r="X330" t="str">
        <f>IF(OR(Raw_Data[[#This Row],[status_pembayaran]]="Macet",Raw_Data[[#This Row],[status_pembayaran]]="Kurang Lancar"),"Non Performing Loan","Performing")</f>
        <v>Performing</v>
      </c>
      <c r="Y330" t="s">
        <v>47</v>
      </c>
      <c r="Z330">
        <v>0</v>
      </c>
      <c r="AA330">
        <v>0</v>
      </c>
      <c r="AB330">
        <v>1</v>
      </c>
      <c r="AC330" t="s">
        <v>137</v>
      </c>
      <c r="AD330">
        <f>IF(Raw_Data[[#This Row],[rasio]]&lt;0.2,1,IF(Raw_Data[[#This Row],[rasio]]&lt;0.3,2,IF(Raw_Data[[#This Row],[rasio]]&lt;0.4,3,4)))</f>
        <v>2</v>
      </c>
      <c r="AE330">
        <f>IF(Raw_Data[[#This Row],[kategori_dp]]="High",1,IF(Raw_Data[[#This Row],[kategori_dp]]="Medium",2,3))</f>
        <v>2</v>
      </c>
      <c r="AF330">
        <f>IF(Raw_Data[[#This Row],[tenor_bulan]]&lt;=24,1,IF(Raw_Data[[#This Row],[tenor_bulan]]&lt;=36,2,IF(Raw_Data[[#This Row],[tenor_bulan]]&lt;=48,3,4)))</f>
        <v>1</v>
      </c>
      <c r="AG330">
        <f>IF(Raw_Data[[#This Row],[jumlah_kali_telat]]=0,0,IF(Raw_Data[[#This Row],[jumlah_kali_telat]]&lt;=2,2,4))</f>
        <v>0</v>
      </c>
      <c r="AH330">
        <f>Raw_Data[[#This Row],[Skor_Rasio]]+Raw_Data[[#This Row],[Skor_DP]]+Raw_Data[[#This Row],[Skor_Tenor]]+Raw_Data[[#This Row],[Skor_Telat]]</f>
        <v>5</v>
      </c>
      <c r="AI330" t="str">
        <f>IF(Raw_Data[[#This Row],[Risk_Score]]&lt;=6,"Low Risk",IF(Raw_Data[[#This Row],[Risk_Score]]&lt;=8,"Medium Risk","High Risk"))</f>
        <v>Low Risk</v>
      </c>
      <c r="AJ330">
        <f ca="1">IFERROR(DATEDIF(Raw_Data[[#This Row],[tanggal_pengajuan]],TODAY(),"m"),"N/A")</f>
        <v>3</v>
      </c>
      <c r="AK330" t="str">
        <f ca="1">IF(ISNUMBER(Raw_Data[[#This Row],[MOB]]),IF(Raw_Data[[#This Row],[MOB]]&lt;6,"0-5 bulan",IF(Raw_Data[[#This Row],[MOB]]&lt;12,"6-11 bulan",IF(Raw_Data[[#This Row],[MOB]]&lt;24,"12-23 bulan","24+ bulan"))),"N/A")</f>
        <v>0-5 bulan</v>
      </c>
    </row>
    <row r="331" spans="1:37" ht="14.25" customHeight="1" x14ac:dyDescent="0.45">
      <c r="A331" t="s">
        <v>1021</v>
      </c>
      <c r="B331" s="64">
        <v>46067</v>
      </c>
      <c r="C331" s="1" t="str">
        <f t="shared" si="5"/>
        <v>February</v>
      </c>
      <c r="D331" t="s">
        <v>1022</v>
      </c>
      <c r="E331" t="s">
        <v>1023</v>
      </c>
      <c r="F331">
        <v>38</v>
      </c>
      <c r="G331" t="s">
        <v>51</v>
      </c>
      <c r="H331" t="s">
        <v>52</v>
      </c>
      <c r="I331" s="2">
        <v>9714000</v>
      </c>
      <c r="J331" s="3">
        <f>Raw_Data[[#This Row],[cicilan_per_bulan]]/Raw_Data[[#This Row],[penghasilan_bulanan]]</f>
        <v>0.14563516574016883</v>
      </c>
      <c r="K331" t="s">
        <v>127</v>
      </c>
      <c r="L331" t="s">
        <v>128</v>
      </c>
      <c r="M331" t="s">
        <v>290</v>
      </c>
      <c r="N331" t="s">
        <v>291</v>
      </c>
      <c r="O331" t="s">
        <v>292</v>
      </c>
      <c r="P331" s="2">
        <v>37599000</v>
      </c>
      <c r="Q331" s="2">
        <v>11280000</v>
      </c>
      <c r="R331" t="str">
        <f>IF(Raw_Data[[#This Row],[persen_dp]]&lt;15%,"Low",IF(Raw_Data[[#This Row],[persen_dp]]&gt;25%,"High","Medium"))</f>
        <v>High</v>
      </c>
      <c r="S331" s="3">
        <v>0.3</v>
      </c>
      <c r="T331">
        <v>24</v>
      </c>
      <c r="U331">
        <v>0.14499999999999999</v>
      </c>
      <c r="V331" s="2">
        <v>1414700</v>
      </c>
      <c r="W331" s="2">
        <v>33952000</v>
      </c>
      <c r="X331" t="str">
        <f>IF(OR(Raw_Data[[#This Row],[status_pembayaran]]="Macet",Raw_Data[[#This Row],[status_pembayaran]]="Kurang Lancar"),"Non Performing Loan","Performing")</f>
        <v>Performing</v>
      </c>
      <c r="Y331" t="s">
        <v>47</v>
      </c>
      <c r="Z331">
        <v>0</v>
      </c>
      <c r="AA331">
        <v>0</v>
      </c>
      <c r="AB331">
        <v>1</v>
      </c>
      <c r="AC331" t="s">
        <v>137</v>
      </c>
      <c r="AD331">
        <f>IF(Raw_Data[[#This Row],[rasio]]&lt;0.2,1,IF(Raw_Data[[#This Row],[rasio]]&lt;0.3,2,IF(Raw_Data[[#This Row],[rasio]]&lt;0.4,3,4)))</f>
        <v>1</v>
      </c>
      <c r="AE331">
        <f>IF(Raw_Data[[#This Row],[kategori_dp]]="High",1,IF(Raw_Data[[#This Row],[kategori_dp]]="Medium",2,3))</f>
        <v>1</v>
      </c>
      <c r="AF331">
        <f>IF(Raw_Data[[#This Row],[tenor_bulan]]&lt;=24,1,IF(Raw_Data[[#This Row],[tenor_bulan]]&lt;=36,2,IF(Raw_Data[[#This Row],[tenor_bulan]]&lt;=48,3,4)))</f>
        <v>1</v>
      </c>
      <c r="AG331">
        <f>IF(Raw_Data[[#This Row],[jumlah_kali_telat]]=0,0,IF(Raw_Data[[#This Row],[jumlah_kali_telat]]&lt;=2,2,4))</f>
        <v>0</v>
      </c>
      <c r="AH331">
        <f>Raw_Data[[#This Row],[Skor_Rasio]]+Raw_Data[[#This Row],[Skor_DP]]+Raw_Data[[#This Row],[Skor_Tenor]]+Raw_Data[[#This Row],[Skor_Telat]]</f>
        <v>3</v>
      </c>
      <c r="AI331" t="str">
        <f>IF(Raw_Data[[#This Row],[Risk_Score]]&lt;=6,"Low Risk",IF(Raw_Data[[#This Row],[Risk_Score]]&lt;=8,"Medium Risk","High Risk"))</f>
        <v>Low Risk</v>
      </c>
      <c r="AJ331">
        <f ca="1">IFERROR(DATEDIF(Raw_Data[[#This Row],[tanggal_pengajuan]],TODAY(),"m"),"N/A")</f>
        <v>8</v>
      </c>
      <c r="AK331" t="str">
        <f ca="1">IF(ISNUMBER(Raw_Data[[#This Row],[MOB]]),IF(Raw_Data[[#This Row],[MOB]]&lt;6,"0-5 bulan",IF(Raw_Data[[#This Row],[MOB]]&lt;12,"6-11 bulan",IF(Raw_Data[[#This Row],[MOB]]&lt;24,"12-23 bulan","24+ bulan"))),"N/A")</f>
        <v>6-11 bulan</v>
      </c>
    </row>
    <row r="332" spans="1:37" ht="14.25" customHeight="1" x14ac:dyDescent="0.45">
      <c r="A332" t="s">
        <v>1024</v>
      </c>
      <c r="B332" s="64">
        <v>46101</v>
      </c>
      <c r="C332" s="1" t="str">
        <f t="shared" si="5"/>
        <v>March</v>
      </c>
      <c r="D332" t="s">
        <v>210</v>
      </c>
      <c r="E332" t="s">
        <v>211</v>
      </c>
      <c r="F332">
        <v>32</v>
      </c>
      <c r="G332" t="s">
        <v>51</v>
      </c>
      <c r="H332" t="s">
        <v>101</v>
      </c>
      <c r="I332" s="2">
        <v>3747000</v>
      </c>
      <c r="J332" s="3">
        <f>Raw_Data[[#This Row],[cicilan_per_bulan]]/Raw_Data[[#This Row],[penghasilan_bulanan]]</f>
        <v>9.0685882038964508E-2</v>
      </c>
      <c r="K332" t="s">
        <v>268</v>
      </c>
      <c r="L332" t="s">
        <v>110</v>
      </c>
      <c r="M332" t="s">
        <v>72</v>
      </c>
      <c r="N332" t="s">
        <v>97</v>
      </c>
      <c r="O332" t="s">
        <v>57</v>
      </c>
      <c r="P332" s="2">
        <v>17203596</v>
      </c>
      <c r="Q332" s="2">
        <v>6881000</v>
      </c>
      <c r="R332" t="str">
        <f>IF(Raw_Data[[#This Row],[persen_dp]]&lt;15%,"Low",IF(Raw_Data[[#This Row],[persen_dp]]&gt;25%,"High","Medium"))</f>
        <v>High</v>
      </c>
      <c r="S332" s="3">
        <v>0.4</v>
      </c>
      <c r="T332">
        <v>48</v>
      </c>
      <c r="U332">
        <v>0.14499999999999999</v>
      </c>
      <c r="V332" s="2">
        <v>339800</v>
      </c>
      <c r="W332" s="2">
        <v>16310000</v>
      </c>
      <c r="X332" t="str">
        <f>IF(OR(Raw_Data[[#This Row],[status_pembayaran]]="Macet",Raw_Data[[#This Row],[status_pembayaran]]="Kurang Lancar"),"Non Performing Loan","Performing")</f>
        <v>Performing</v>
      </c>
      <c r="Y332" t="s">
        <v>47</v>
      </c>
      <c r="Z332">
        <v>0</v>
      </c>
      <c r="AA332">
        <v>0</v>
      </c>
      <c r="AB332">
        <v>1</v>
      </c>
      <c r="AC332" t="s">
        <v>137</v>
      </c>
      <c r="AD332">
        <f>IF(Raw_Data[[#This Row],[rasio]]&lt;0.2,1,IF(Raw_Data[[#This Row],[rasio]]&lt;0.3,2,IF(Raw_Data[[#This Row],[rasio]]&lt;0.4,3,4)))</f>
        <v>1</v>
      </c>
      <c r="AE332">
        <f>IF(Raw_Data[[#This Row],[kategori_dp]]="High",1,IF(Raw_Data[[#This Row],[kategori_dp]]="Medium",2,3))</f>
        <v>1</v>
      </c>
      <c r="AF332">
        <f>IF(Raw_Data[[#This Row],[tenor_bulan]]&lt;=24,1,IF(Raw_Data[[#This Row],[tenor_bulan]]&lt;=36,2,IF(Raw_Data[[#This Row],[tenor_bulan]]&lt;=48,3,4)))</f>
        <v>3</v>
      </c>
      <c r="AG332">
        <f>IF(Raw_Data[[#This Row],[jumlah_kali_telat]]=0,0,IF(Raw_Data[[#This Row],[jumlah_kali_telat]]&lt;=2,2,4))</f>
        <v>0</v>
      </c>
      <c r="AH332">
        <f>Raw_Data[[#This Row],[Skor_Rasio]]+Raw_Data[[#This Row],[Skor_DP]]+Raw_Data[[#This Row],[Skor_Tenor]]+Raw_Data[[#This Row],[Skor_Telat]]</f>
        <v>5</v>
      </c>
      <c r="AI332" t="str">
        <f>IF(Raw_Data[[#This Row],[Risk_Score]]&lt;=6,"Low Risk",IF(Raw_Data[[#This Row],[Risk_Score]]&lt;=8,"Medium Risk","High Risk"))</f>
        <v>Low Risk</v>
      </c>
      <c r="AJ332">
        <f ca="1">IFERROR(DATEDIF(Raw_Data[[#This Row],[tanggal_pengajuan]],TODAY(),"m"),"N/A")</f>
        <v>7</v>
      </c>
      <c r="AK332" t="str">
        <f ca="1">IF(ISNUMBER(Raw_Data[[#This Row],[MOB]]),IF(Raw_Data[[#This Row],[MOB]]&lt;6,"0-5 bulan",IF(Raw_Data[[#This Row],[MOB]]&lt;12,"6-11 bulan",IF(Raw_Data[[#This Row],[MOB]]&lt;24,"12-23 bulan","24+ bulan"))),"N/A")</f>
        <v>6-11 bulan</v>
      </c>
    </row>
    <row r="333" spans="1:37" ht="14.25" customHeight="1" x14ac:dyDescent="0.45">
      <c r="A333" t="s">
        <v>1025</v>
      </c>
      <c r="B333" s="64">
        <v>46091</v>
      </c>
      <c r="C333" s="1" t="str">
        <f t="shared" si="5"/>
        <v>March</v>
      </c>
      <c r="D333" t="s">
        <v>681</v>
      </c>
      <c r="E333" t="s">
        <v>1026</v>
      </c>
      <c r="F333">
        <v>49</v>
      </c>
      <c r="G333" t="s">
        <v>51</v>
      </c>
      <c r="H333" t="s">
        <v>41</v>
      </c>
      <c r="I333" s="2">
        <v>5737000</v>
      </c>
      <c r="J333" s="3">
        <f>Raw_Data[[#This Row],[cicilan_per_bulan]]/Raw_Data[[#This Row],[penghasilan_bulanan]]</f>
        <v>0.10571727383649991</v>
      </c>
      <c r="K333" t="s">
        <v>91</v>
      </c>
      <c r="L333" t="s">
        <v>92</v>
      </c>
      <c r="M333" t="s">
        <v>44</v>
      </c>
      <c r="N333" t="s">
        <v>158</v>
      </c>
      <c r="O333" t="s">
        <v>159</v>
      </c>
      <c r="P333" s="2">
        <v>30708000</v>
      </c>
      <c r="Q333" s="2">
        <v>12283000</v>
      </c>
      <c r="R333" t="str">
        <f>IF(Raw_Data[[#This Row],[persen_dp]]&lt;15%,"Low",IF(Raw_Data[[#This Row],[persen_dp]]&gt;25%,"High","Medium"))</f>
        <v>High</v>
      </c>
      <c r="S333" s="3">
        <v>0.4</v>
      </c>
      <c r="T333">
        <v>48</v>
      </c>
      <c r="U333">
        <v>0.14499999999999999</v>
      </c>
      <c r="V333" s="2">
        <v>606500</v>
      </c>
      <c r="W333" s="2">
        <v>29112000</v>
      </c>
      <c r="X333" t="str">
        <f>IF(OR(Raw_Data[[#This Row],[status_pembayaran]]="Macet",Raw_Data[[#This Row],[status_pembayaran]]="Kurang Lancar"),"Non Performing Loan","Performing")</f>
        <v>Performing</v>
      </c>
      <c r="Y333" t="s">
        <v>47</v>
      </c>
      <c r="Z333">
        <v>0</v>
      </c>
      <c r="AA333">
        <v>0</v>
      </c>
      <c r="AB333">
        <v>1</v>
      </c>
      <c r="AC333" t="s">
        <v>137</v>
      </c>
      <c r="AD333">
        <f>IF(Raw_Data[[#This Row],[rasio]]&lt;0.2,1,IF(Raw_Data[[#This Row],[rasio]]&lt;0.3,2,IF(Raw_Data[[#This Row],[rasio]]&lt;0.4,3,4)))</f>
        <v>1</v>
      </c>
      <c r="AE333">
        <f>IF(Raw_Data[[#This Row],[kategori_dp]]="High",1,IF(Raw_Data[[#This Row],[kategori_dp]]="Medium",2,3))</f>
        <v>1</v>
      </c>
      <c r="AF333">
        <f>IF(Raw_Data[[#This Row],[tenor_bulan]]&lt;=24,1,IF(Raw_Data[[#This Row],[tenor_bulan]]&lt;=36,2,IF(Raw_Data[[#This Row],[tenor_bulan]]&lt;=48,3,4)))</f>
        <v>3</v>
      </c>
      <c r="AG333">
        <f>IF(Raw_Data[[#This Row],[jumlah_kali_telat]]=0,0,IF(Raw_Data[[#This Row],[jumlah_kali_telat]]&lt;=2,2,4))</f>
        <v>0</v>
      </c>
      <c r="AH333">
        <f>Raw_Data[[#This Row],[Skor_Rasio]]+Raw_Data[[#This Row],[Skor_DP]]+Raw_Data[[#This Row],[Skor_Tenor]]+Raw_Data[[#This Row],[Skor_Telat]]</f>
        <v>5</v>
      </c>
      <c r="AI333" t="str">
        <f>IF(Raw_Data[[#This Row],[Risk_Score]]&lt;=6,"Low Risk",IF(Raw_Data[[#This Row],[Risk_Score]]&lt;=8,"Medium Risk","High Risk"))</f>
        <v>Low Risk</v>
      </c>
      <c r="AJ333">
        <f ca="1">IFERROR(DATEDIF(Raw_Data[[#This Row],[tanggal_pengajuan]],TODAY(),"m"),"N/A")</f>
        <v>7</v>
      </c>
      <c r="AK333" t="str">
        <f ca="1">IF(ISNUMBER(Raw_Data[[#This Row],[MOB]]),IF(Raw_Data[[#This Row],[MOB]]&lt;6,"0-5 bulan",IF(Raw_Data[[#This Row],[MOB]]&lt;12,"6-11 bulan",IF(Raw_Data[[#This Row],[MOB]]&lt;24,"12-23 bulan","24+ bulan"))),"N/A")</f>
        <v>6-11 bulan</v>
      </c>
    </row>
    <row r="334" spans="1:37" ht="14.25" customHeight="1" x14ac:dyDescent="0.45">
      <c r="A334" t="s">
        <v>1027</v>
      </c>
      <c r="B334" s="64">
        <v>46037</v>
      </c>
      <c r="C334" s="1" t="str">
        <f t="shared" si="5"/>
        <v>January</v>
      </c>
      <c r="D334" t="s">
        <v>1028</v>
      </c>
      <c r="E334" t="s">
        <v>1029</v>
      </c>
      <c r="F334">
        <v>53</v>
      </c>
      <c r="G334" t="s">
        <v>51</v>
      </c>
      <c r="H334" t="s">
        <v>62</v>
      </c>
      <c r="I334" s="2">
        <v>3174000</v>
      </c>
      <c r="J334" s="3">
        <f>Raw_Data[[#This Row],[cicilan_per_bulan]]/Raw_Data[[#This Row],[penghasilan_bulanan]]</f>
        <v>0.34083175803402649</v>
      </c>
      <c r="K334" t="s">
        <v>119</v>
      </c>
      <c r="L334" t="s">
        <v>120</v>
      </c>
      <c r="M334" t="s">
        <v>44</v>
      </c>
      <c r="N334" t="s">
        <v>83</v>
      </c>
      <c r="O334" t="s">
        <v>57</v>
      </c>
      <c r="P334" s="2">
        <v>18896000</v>
      </c>
      <c r="Q334" s="2">
        <v>7558000</v>
      </c>
      <c r="R334" t="str">
        <f>IF(Raw_Data[[#This Row],[persen_dp]]&lt;15%,"Low",IF(Raw_Data[[#This Row],[persen_dp]]&gt;25%,"High","Medium"))</f>
        <v>High</v>
      </c>
      <c r="S334" s="3">
        <v>0.4</v>
      </c>
      <c r="T334">
        <v>12</v>
      </c>
      <c r="U334">
        <v>0.14499999999999999</v>
      </c>
      <c r="V334" s="2">
        <v>1081800</v>
      </c>
      <c r="W334" s="2">
        <v>12982000</v>
      </c>
      <c r="X334" t="str">
        <f>IF(OR(Raw_Data[[#This Row],[status_pembayaran]]="Macet",Raw_Data[[#This Row],[status_pembayaran]]="Kurang Lancar"),"Non Performing Loan","Performing")</f>
        <v>Performing</v>
      </c>
      <c r="Y334" t="s">
        <v>47</v>
      </c>
      <c r="Z334">
        <v>0</v>
      </c>
      <c r="AA334">
        <v>0</v>
      </c>
      <c r="AB334">
        <v>1</v>
      </c>
      <c r="AD334">
        <f>IF(Raw_Data[[#This Row],[rasio]]&lt;0.2,1,IF(Raw_Data[[#This Row],[rasio]]&lt;0.3,2,IF(Raw_Data[[#This Row],[rasio]]&lt;0.4,3,4)))</f>
        <v>3</v>
      </c>
      <c r="AE334">
        <f>IF(Raw_Data[[#This Row],[kategori_dp]]="High",1,IF(Raw_Data[[#This Row],[kategori_dp]]="Medium",2,3))</f>
        <v>1</v>
      </c>
      <c r="AF334">
        <f>IF(Raw_Data[[#This Row],[tenor_bulan]]&lt;=24,1,IF(Raw_Data[[#This Row],[tenor_bulan]]&lt;=36,2,IF(Raw_Data[[#This Row],[tenor_bulan]]&lt;=48,3,4)))</f>
        <v>1</v>
      </c>
      <c r="AG334">
        <f>IF(Raw_Data[[#This Row],[jumlah_kali_telat]]=0,0,IF(Raw_Data[[#This Row],[jumlah_kali_telat]]&lt;=2,2,4))</f>
        <v>0</v>
      </c>
      <c r="AH334">
        <f>Raw_Data[[#This Row],[Skor_Rasio]]+Raw_Data[[#This Row],[Skor_DP]]+Raw_Data[[#This Row],[Skor_Tenor]]+Raw_Data[[#This Row],[Skor_Telat]]</f>
        <v>5</v>
      </c>
      <c r="AI334" t="str">
        <f>IF(Raw_Data[[#This Row],[Risk_Score]]&lt;=6,"Low Risk",IF(Raw_Data[[#This Row],[Risk_Score]]&lt;=8,"Medium Risk","High Risk"))</f>
        <v>Low Risk</v>
      </c>
      <c r="AJ334">
        <f ca="1">IFERROR(DATEDIF(Raw_Data[[#This Row],[tanggal_pengajuan]],TODAY(),"m"),"N/A")</f>
        <v>9</v>
      </c>
      <c r="AK334" t="str">
        <f ca="1">IF(ISNUMBER(Raw_Data[[#This Row],[MOB]]),IF(Raw_Data[[#This Row],[MOB]]&lt;6,"0-5 bulan",IF(Raw_Data[[#This Row],[MOB]]&lt;12,"6-11 bulan",IF(Raw_Data[[#This Row],[MOB]]&lt;24,"12-23 bulan","24+ bulan"))),"N/A")</f>
        <v>6-11 bulan</v>
      </c>
    </row>
    <row r="335" spans="1:37" ht="14.25" customHeight="1" x14ac:dyDescent="0.45">
      <c r="A335" t="s">
        <v>1030</v>
      </c>
      <c r="B335" s="64">
        <v>46106</v>
      </c>
      <c r="C335" s="1" t="str">
        <f t="shared" si="5"/>
        <v>March</v>
      </c>
      <c r="D335" t="s">
        <v>1031</v>
      </c>
      <c r="E335" t="s">
        <v>1032</v>
      </c>
      <c r="F335">
        <v>45</v>
      </c>
      <c r="G335" t="s">
        <v>40</v>
      </c>
      <c r="H335" t="s">
        <v>41</v>
      </c>
      <c r="I335" s="2">
        <v>7854000</v>
      </c>
      <c r="J335" s="3">
        <f>Raw_Data[[#This Row],[cicilan_per_bulan]]/Raw_Data[[#This Row],[penghasilan_bulanan]]</f>
        <v>7.3962312197606309E-2</v>
      </c>
      <c r="K335" t="s">
        <v>145</v>
      </c>
      <c r="L335" t="s">
        <v>146</v>
      </c>
      <c r="M335" t="s">
        <v>44</v>
      </c>
      <c r="N335" t="s">
        <v>228</v>
      </c>
      <c r="O335" t="s">
        <v>57</v>
      </c>
      <c r="P335" s="2">
        <v>19608000</v>
      </c>
      <c r="Q335" s="2">
        <v>1961000</v>
      </c>
      <c r="R335" t="str">
        <f>IF(Raw_Data[[#This Row],[persen_dp]]&lt;15%,"Low",IF(Raw_Data[[#This Row],[persen_dp]]&gt;25%,"High","Medium"))</f>
        <v>Low</v>
      </c>
      <c r="S335" s="3">
        <v>0.1</v>
      </c>
      <c r="T335">
        <v>48</v>
      </c>
      <c r="U335">
        <v>0.14499999999999999</v>
      </c>
      <c r="V335" s="2">
        <v>580900</v>
      </c>
      <c r="W335" s="2">
        <v>27883000</v>
      </c>
      <c r="X335" t="str">
        <f>IF(OR(Raw_Data[[#This Row],[status_pembayaran]]="Macet",Raw_Data[[#This Row],[status_pembayaran]]="Kurang Lancar"),"Non Performing Loan","Performing")</f>
        <v>Performing</v>
      </c>
      <c r="Y335" t="s">
        <v>47</v>
      </c>
      <c r="Z335">
        <v>0</v>
      </c>
      <c r="AA335">
        <v>0</v>
      </c>
      <c r="AB335">
        <v>1</v>
      </c>
      <c r="AC335" t="s">
        <v>104</v>
      </c>
      <c r="AD335">
        <f>IF(Raw_Data[[#This Row],[rasio]]&lt;0.2,1,IF(Raw_Data[[#This Row],[rasio]]&lt;0.3,2,IF(Raw_Data[[#This Row],[rasio]]&lt;0.4,3,4)))</f>
        <v>1</v>
      </c>
      <c r="AE335">
        <f>IF(Raw_Data[[#This Row],[kategori_dp]]="High",1,IF(Raw_Data[[#This Row],[kategori_dp]]="Medium",2,3))</f>
        <v>3</v>
      </c>
      <c r="AF335">
        <f>IF(Raw_Data[[#This Row],[tenor_bulan]]&lt;=24,1,IF(Raw_Data[[#This Row],[tenor_bulan]]&lt;=36,2,IF(Raw_Data[[#This Row],[tenor_bulan]]&lt;=48,3,4)))</f>
        <v>3</v>
      </c>
      <c r="AG335">
        <f>IF(Raw_Data[[#This Row],[jumlah_kali_telat]]=0,0,IF(Raw_Data[[#This Row],[jumlah_kali_telat]]&lt;=2,2,4))</f>
        <v>0</v>
      </c>
      <c r="AH335">
        <f>Raw_Data[[#This Row],[Skor_Rasio]]+Raw_Data[[#This Row],[Skor_DP]]+Raw_Data[[#This Row],[Skor_Tenor]]+Raw_Data[[#This Row],[Skor_Telat]]</f>
        <v>7</v>
      </c>
      <c r="AI335" t="str">
        <f>IF(Raw_Data[[#This Row],[Risk_Score]]&lt;=6,"Low Risk",IF(Raw_Data[[#This Row],[Risk_Score]]&lt;=8,"Medium Risk","High Risk"))</f>
        <v>Medium Risk</v>
      </c>
      <c r="AJ335">
        <f ca="1">IFERROR(DATEDIF(Raw_Data[[#This Row],[tanggal_pengajuan]],TODAY(),"m"),"N/A")</f>
        <v>6</v>
      </c>
      <c r="AK335" t="str">
        <f ca="1">IF(ISNUMBER(Raw_Data[[#This Row],[MOB]]),IF(Raw_Data[[#This Row],[MOB]]&lt;6,"0-5 bulan",IF(Raw_Data[[#This Row],[MOB]]&lt;12,"6-11 bulan",IF(Raw_Data[[#This Row],[MOB]]&lt;24,"12-23 bulan","24+ bulan"))),"N/A")</f>
        <v>6-11 bulan</v>
      </c>
    </row>
    <row r="336" spans="1:37" ht="14.25" customHeight="1" x14ac:dyDescent="0.45">
      <c r="A336" t="s">
        <v>1033</v>
      </c>
      <c r="B336" s="64">
        <v>46163</v>
      </c>
      <c r="C336" s="1" t="str">
        <f t="shared" si="5"/>
        <v>May</v>
      </c>
      <c r="D336" t="s">
        <v>1034</v>
      </c>
      <c r="E336" t="s">
        <v>1035</v>
      </c>
      <c r="F336">
        <v>49</v>
      </c>
      <c r="G336" t="s">
        <v>40</v>
      </c>
      <c r="H336" t="s">
        <v>41</v>
      </c>
      <c r="I336" s="2">
        <v>7059000</v>
      </c>
      <c r="J336" s="3">
        <f>Raw_Data[[#This Row],[cicilan_per_bulan]]/Raw_Data[[#This Row],[penghasilan_bulanan]]</f>
        <v>6.0277659725173537E-2</v>
      </c>
      <c r="K336" t="s">
        <v>119</v>
      </c>
      <c r="L336" t="s">
        <v>120</v>
      </c>
      <c r="M336" t="s">
        <v>44</v>
      </c>
      <c r="N336" t="s">
        <v>83</v>
      </c>
      <c r="O336" t="s">
        <v>57</v>
      </c>
      <c r="P336" s="2">
        <v>18497000</v>
      </c>
      <c r="Q336" s="2">
        <v>3699000</v>
      </c>
      <c r="R336" t="str">
        <f>IF(Raw_Data[[#This Row],[persen_dp]]&lt;15%,"Low",IF(Raw_Data[[#This Row],[persen_dp]]&gt;25%,"High","Medium"))</f>
        <v>Medium</v>
      </c>
      <c r="S336" s="3">
        <v>0.2</v>
      </c>
      <c r="T336">
        <v>60</v>
      </c>
      <c r="U336">
        <v>0.14499999999999999</v>
      </c>
      <c r="V336" s="2">
        <v>425500</v>
      </c>
      <c r="W336" s="2">
        <v>25527000</v>
      </c>
      <c r="X336" t="str">
        <f>IF(OR(Raw_Data[[#This Row],[status_pembayaran]]="Macet",Raw_Data[[#This Row],[status_pembayaran]]="Kurang Lancar"),"Non Performing Loan","Performing")</f>
        <v>Performing</v>
      </c>
      <c r="Y336" t="s">
        <v>47</v>
      </c>
      <c r="Z336">
        <v>0</v>
      </c>
      <c r="AA336">
        <v>0</v>
      </c>
      <c r="AB336">
        <v>1</v>
      </c>
      <c r="AD336">
        <f>IF(Raw_Data[[#This Row],[rasio]]&lt;0.2,1,IF(Raw_Data[[#This Row],[rasio]]&lt;0.3,2,IF(Raw_Data[[#This Row],[rasio]]&lt;0.4,3,4)))</f>
        <v>1</v>
      </c>
      <c r="AE336">
        <f>IF(Raw_Data[[#This Row],[kategori_dp]]="High",1,IF(Raw_Data[[#This Row],[kategori_dp]]="Medium",2,3))</f>
        <v>2</v>
      </c>
      <c r="AF336">
        <f>IF(Raw_Data[[#This Row],[tenor_bulan]]&lt;=24,1,IF(Raw_Data[[#This Row],[tenor_bulan]]&lt;=36,2,IF(Raw_Data[[#This Row],[tenor_bulan]]&lt;=48,3,4)))</f>
        <v>4</v>
      </c>
      <c r="AG336">
        <f>IF(Raw_Data[[#This Row],[jumlah_kali_telat]]=0,0,IF(Raw_Data[[#This Row],[jumlah_kali_telat]]&lt;=2,2,4))</f>
        <v>0</v>
      </c>
      <c r="AH336">
        <f>Raw_Data[[#This Row],[Skor_Rasio]]+Raw_Data[[#This Row],[Skor_DP]]+Raw_Data[[#This Row],[Skor_Tenor]]+Raw_Data[[#This Row],[Skor_Telat]]</f>
        <v>7</v>
      </c>
      <c r="AI336" t="str">
        <f>IF(Raw_Data[[#This Row],[Risk_Score]]&lt;=6,"Low Risk",IF(Raw_Data[[#This Row],[Risk_Score]]&lt;=8,"Medium Risk","High Risk"))</f>
        <v>Medium Risk</v>
      </c>
      <c r="AJ336">
        <f ca="1">IFERROR(DATEDIF(Raw_Data[[#This Row],[tanggal_pengajuan]],TODAY(),"m"),"N/A")</f>
        <v>5</v>
      </c>
      <c r="AK336" t="str">
        <f ca="1">IF(ISNUMBER(Raw_Data[[#This Row],[MOB]]),IF(Raw_Data[[#This Row],[MOB]]&lt;6,"0-5 bulan",IF(Raw_Data[[#This Row],[MOB]]&lt;12,"6-11 bulan",IF(Raw_Data[[#This Row],[MOB]]&lt;24,"12-23 bulan","24+ bulan"))),"N/A")</f>
        <v>0-5 bulan</v>
      </c>
    </row>
    <row r="337" spans="1:37" ht="14.25" customHeight="1" x14ac:dyDescent="0.45">
      <c r="A337" t="s">
        <v>1036</v>
      </c>
      <c r="B337" s="64">
        <v>46153</v>
      </c>
      <c r="C337" s="1" t="str">
        <f t="shared" si="5"/>
        <v>May</v>
      </c>
      <c r="D337" t="s">
        <v>1037</v>
      </c>
      <c r="E337" t="s">
        <v>1038</v>
      </c>
      <c r="F337">
        <v>27</v>
      </c>
      <c r="G337" t="s">
        <v>51</v>
      </c>
      <c r="H337" t="s">
        <v>41</v>
      </c>
      <c r="I337" s="2">
        <v>5198000</v>
      </c>
      <c r="J337" s="3">
        <f>Raw_Data[[#This Row],[cicilan_per_bulan]]/Raw_Data[[#This Row],[penghasilan_bulanan]]</f>
        <v>0.10984994228549443</v>
      </c>
      <c r="K337" t="s">
        <v>188</v>
      </c>
      <c r="L337" t="s">
        <v>154</v>
      </c>
      <c r="M337" t="s">
        <v>72</v>
      </c>
      <c r="N337" t="s">
        <v>97</v>
      </c>
      <c r="O337" t="s">
        <v>57</v>
      </c>
      <c r="P337" s="2">
        <v>16853000</v>
      </c>
      <c r="Q337" s="2">
        <v>2528000</v>
      </c>
      <c r="R337" t="str">
        <f>IF(Raw_Data[[#This Row],[persen_dp]]&lt;15%,"Low",IF(Raw_Data[[#This Row],[persen_dp]]&gt;25%,"High","Medium"))</f>
        <v>Medium</v>
      </c>
      <c r="S337" s="3">
        <v>0.15</v>
      </c>
      <c r="T337">
        <v>36</v>
      </c>
      <c r="U337">
        <v>0.14499999999999999</v>
      </c>
      <c r="V337" s="2">
        <v>571000</v>
      </c>
      <c r="W337" s="2">
        <v>20557000</v>
      </c>
      <c r="X337" t="str">
        <f>IF(OR(Raw_Data[[#This Row],[status_pembayaran]]="Macet",Raw_Data[[#This Row],[status_pembayaran]]="Kurang Lancar"),"Non Performing Loan","Performing")</f>
        <v>Performing</v>
      </c>
      <c r="Y337" t="s">
        <v>47</v>
      </c>
      <c r="Z337">
        <v>0</v>
      </c>
      <c r="AA337">
        <v>0</v>
      </c>
      <c r="AB337">
        <v>1</v>
      </c>
      <c r="AD337">
        <f>IF(Raw_Data[[#This Row],[rasio]]&lt;0.2,1,IF(Raw_Data[[#This Row],[rasio]]&lt;0.3,2,IF(Raw_Data[[#This Row],[rasio]]&lt;0.4,3,4)))</f>
        <v>1</v>
      </c>
      <c r="AE337">
        <f>IF(Raw_Data[[#This Row],[kategori_dp]]="High",1,IF(Raw_Data[[#This Row],[kategori_dp]]="Medium",2,3))</f>
        <v>2</v>
      </c>
      <c r="AF337">
        <f>IF(Raw_Data[[#This Row],[tenor_bulan]]&lt;=24,1,IF(Raw_Data[[#This Row],[tenor_bulan]]&lt;=36,2,IF(Raw_Data[[#This Row],[tenor_bulan]]&lt;=48,3,4)))</f>
        <v>2</v>
      </c>
      <c r="AG337">
        <f>IF(Raw_Data[[#This Row],[jumlah_kali_telat]]=0,0,IF(Raw_Data[[#This Row],[jumlah_kali_telat]]&lt;=2,2,4))</f>
        <v>0</v>
      </c>
      <c r="AH337">
        <f>Raw_Data[[#This Row],[Skor_Rasio]]+Raw_Data[[#This Row],[Skor_DP]]+Raw_Data[[#This Row],[Skor_Tenor]]+Raw_Data[[#This Row],[Skor_Telat]]</f>
        <v>5</v>
      </c>
      <c r="AI337" t="str">
        <f>IF(Raw_Data[[#This Row],[Risk_Score]]&lt;=6,"Low Risk",IF(Raw_Data[[#This Row],[Risk_Score]]&lt;=8,"Medium Risk","High Risk"))</f>
        <v>Low Risk</v>
      </c>
      <c r="AJ337">
        <f ca="1">IFERROR(DATEDIF(Raw_Data[[#This Row],[tanggal_pengajuan]],TODAY(),"m"),"N/A")</f>
        <v>5</v>
      </c>
      <c r="AK337" t="str">
        <f ca="1">IF(ISNUMBER(Raw_Data[[#This Row],[MOB]]),IF(Raw_Data[[#This Row],[MOB]]&lt;6,"0-5 bulan",IF(Raw_Data[[#This Row],[MOB]]&lt;12,"6-11 bulan",IF(Raw_Data[[#This Row],[MOB]]&lt;24,"12-23 bulan","24+ bulan"))),"N/A")</f>
        <v>0-5 bulan</v>
      </c>
    </row>
    <row r="338" spans="1:37" ht="14.25" customHeight="1" x14ac:dyDescent="0.45">
      <c r="A338" t="s">
        <v>1039</v>
      </c>
      <c r="B338" s="64">
        <v>46131</v>
      </c>
      <c r="C338" s="1" t="str">
        <f t="shared" si="5"/>
        <v>April</v>
      </c>
      <c r="D338" t="s">
        <v>1040</v>
      </c>
      <c r="E338" t="s">
        <v>1041</v>
      </c>
      <c r="F338">
        <v>46</v>
      </c>
      <c r="G338" t="s">
        <v>51</v>
      </c>
      <c r="H338" t="s">
        <v>152</v>
      </c>
      <c r="I338" s="2">
        <v>2779000</v>
      </c>
      <c r="J338" s="3">
        <f>Raw_Data[[#This Row],[cicilan_per_bulan]]/Raw_Data[[#This Row],[penghasilan_bulanan]]</f>
        <v>0.14015833033465275</v>
      </c>
      <c r="K338" t="s">
        <v>42</v>
      </c>
      <c r="L338" t="s">
        <v>43</v>
      </c>
      <c r="M338" t="s">
        <v>249</v>
      </c>
      <c r="N338" t="s">
        <v>250</v>
      </c>
      <c r="O338" t="s">
        <v>57</v>
      </c>
      <c r="P338" s="2">
        <v>15779000</v>
      </c>
      <c r="Q338" s="2">
        <v>3945000</v>
      </c>
      <c r="R338" t="str">
        <f>IF(Raw_Data[[#This Row],[persen_dp]]&lt;15%,"Low",IF(Raw_Data[[#This Row],[persen_dp]]&gt;25%,"High","Medium"))</f>
        <v>Medium</v>
      </c>
      <c r="S338" s="3">
        <v>0.25</v>
      </c>
      <c r="T338">
        <v>48</v>
      </c>
      <c r="U338">
        <v>0.14499999999999999</v>
      </c>
      <c r="V338" s="2">
        <v>389500</v>
      </c>
      <c r="W338" s="2">
        <v>18698000</v>
      </c>
      <c r="X338" t="str">
        <f>IF(OR(Raw_Data[[#This Row],[status_pembayaran]]="Macet",Raw_Data[[#This Row],[status_pembayaran]]="Kurang Lancar"),"Non Performing Loan","Performing")</f>
        <v>Performing</v>
      </c>
      <c r="Y338" t="s">
        <v>47</v>
      </c>
      <c r="Z338">
        <v>0</v>
      </c>
      <c r="AA338">
        <v>0</v>
      </c>
      <c r="AB338">
        <v>1</v>
      </c>
      <c r="AD338">
        <f>IF(Raw_Data[[#This Row],[rasio]]&lt;0.2,1,IF(Raw_Data[[#This Row],[rasio]]&lt;0.3,2,IF(Raw_Data[[#This Row],[rasio]]&lt;0.4,3,4)))</f>
        <v>1</v>
      </c>
      <c r="AE338">
        <f>IF(Raw_Data[[#This Row],[kategori_dp]]="High",1,IF(Raw_Data[[#This Row],[kategori_dp]]="Medium",2,3))</f>
        <v>2</v>
      </c>
      <c r="AF338">
        <f>IF(Raw_Data[[#This Row],[tenor_bulan]]&lt;=24,1,IF(Raw_Data[[#This Row],[tenor_bulan]]&lt;=36,2,IF(Raw_Data[[#This Row],[tenor_bulan]]&lt;=48,3,4)))</f>
        <v>3</v>
      </c>
      <c r="AG338">
        <f>IF(Raw_Data[[#This Row],[jumlah_kali_telat]]=0,0,IF(Raw_Data[[#This Row],[jumlah_kali_telat]]&lt;=2,2,4))</f>
        <v>0</v>
      </c>
      <c r="AH338">
        <f>Raw_Data[[#This Row],[Skor_Rasio]]+Raw_Data[[#This Row],[Skor_DP]]+Raw_Data[[#This Row],[Skor_Tenor]]+Raw_Data[[#This Row],[Skor_Telat]]</f>
        <v>6</v>
      </c>
      <c r="AI338" t="str">
        <f>IF(Raw_Data[[#This Row],[Risk_Score]]&lt;=6,"Low Risk",IF(Raw_Data[[#This Row],[Risk_Score]]&lt;=8,"Medium Risk","High Risk"))</f>
        <v>Low Risk</v>
      </c>
      <c r="AJ338">
        <f ca="1">IFERROR(DATEDIF(Raw_Data[[#This Row],[tanggal_pengajuan]],TODAY(),"m"),"N/A")</f>
        <v>6</v>
      </c>
      <c r="AK338" t="str">
        <f ca="1">IF(ISNUMBER(Raw_Data[[#This Row],[MOB]]),IF(Raw_Data[[#This Row],[MOB]]&lt;6,"0-5 bulan",IF(Raw_Data[[#This Row],[MOB]]&lt;12,"6-11 bulan",IF(Raw_Data[[#This Row],[MOB]]&lt;24,"12-23 bulan","24+ bulan"))),"N/A")</f>
        <v>6-11 bulan</v>
      </c>
    </row>
    <row r="339" spans="1:37" ht="14.25" customHeight="1" x14ac:dyDescent="0.45">
      <c r="A339" t="s">
        <v>1042</v>
      </c>
      <c r="B339" s="64">
        <v>46080</v>
      </c>
      <c r="C339" s="1" t="str">
        <f t="shared" si="5"/>
        <v>February</v>
      </c>
      <c r="D339" t="s">
        <v>1043</v>
      </c>
      <c r="E339" t="s">
        <v>1044</v>
      </c>
      <c r="F339">
        <v>58</v>
      </c>
      <c r="G339" t="s">
        <v>40</v>
      </c>
      <c r="H339" t="s">
        <v>152</v>
      </c>
      <c r="I339" s="2">
        <v>3843000</v>
      </c>
      <c r="J339" s="3">
        <f>Raw_Data[[#This Row],[cicilan_per_bulan]]/Raw_Data[[#This Row],[penghasilan_bulanan]]</f>
        <v>0.60900338277387456</v>
      </c>
      <c r="K339" t="s">
        <v>109</v>
      </c>
      <c r="L339" t="s">
        <v>110</v>
      </c>
      <c r="M339" t="s">
        <v>55</v>
      </c>
      <c r="N339" t="s">
        <v>231</v>
      </c>
      <c r="O339" t="s">
        <v>232</v>
      </c>
      <c r="P339" s="2">
        <v>38446000</v>
      </c>
      <c r="Q339" s="2">
        <v>3845000</v>
      </c>
      <c r="R339" t="str">
        <f>IF(Raw_Data[[#This Row],[persen_dp]]&lt;15%,"Low",IF(Raw_Data[[#This Row],[persen_dp]]&gt;25%,"High","Medium"))</f>
        <v>Low</v>
      </c>
      <c r="S339" s="3">
        <v>0.1</v>
      </c>
      <c r="T339">
        <v>18</v>
      </c>
      <c r="U339">
        <v>0.14499999999999999</v>
      </c>
      <c r="V339" s="2">
        <v>2340400</v>
      </c>
      <c r="W339" s="2">
        <v>42127000</v>
      </c>
      <c r="X339" t="str">
        <f>IF(OR(Raw_Data[[#This Row],[status_pembayaran]]="Macet",Raw_Data[[#This Row],[status_pembayaran]]="Kurang Lancar"),"Non Performing Loan","Performing")</f>
        <v>Performing</v>
      </c>
      <c r="Y339" t="s">
        <v>47</v>
      </c>
      <c r="Z339">
        <v>0</v>
      </c>
      <c r="AA339">
        <v>0</v>
      </c>
      <c r="AB339">
        <v>1</v>
      </c>
      <c r="AD339">
        <f>IF(Raw_Data[[#This Row],[rasio]]&lt;0.2,1,IF(Raw_Data[[#This Row],[rasio]]&lt;0.3,2,IF(Raw_Data[[#This Row],[rasio]]&lt;0.4,3,4)))</f>
        <v>4</v>
      </c>
      <c r="AE339">
        <f>IF(Raw_Data[[#This Row],[kategori_dp]]="High",1,IF(Raw_Data[[#This Row],[kategori_dp]]="Medium",2,3))</f>
        <v>3</v>
      </c>
      <c r="AF339">
        <f>IF(Raw_Data[[#This Row],[tenor_bulan]]&lt;=24,1,IF(Raw_Data[[#This Row],[tenor_bulan]]&lt;=36,2,IF(Raw_Data[[#This Row],[tenor_bulan]]&lt;=48,3,4)))</f>
        <v>1</v>
      </c>
      <c r="AG339">
        <f>IF(Raw_Data[[#This Row],[jumlah_kali_telat]]=0,0,IF(Raw_Data[[#This Row],[jumlah_kali_telat]]&lt;=2,2,4))</f>
        <v>0</v>
      </c>
      <c r="AH339">
        <f>Raw_Data[[#This Row],[Skor_Rasio]]+Raw_Data[[#This Row],[Skor_DP]]+Raw_Data[[#This Row],[Skor_Tenor]]+Raw_Data[[#This Row],[Skor_Telat]]</f>
        <v>8</v>
      </c>
      <c r="AI339" t="str">
        <f>IF(Raw_Data[[#This Row],[Risk_Score]]&lt;=6,"Low Risk",IF(Raw_Data[[#This Row],[Risk_Score]]&lt;=8,"Medium Risk","High Risk"))</f>
        <v>Medium Risk</v>
      </c>
      <c r="AJ339">
        <f ca="1">IFERROR(DATEDIF(Raw_Data[[#This Row],[tanggal_pengajuan]],TODAY(),"m"),"N/A")</f>
        <v>7</v>
      </c>
      <c r="AK339" t="str">
        <f ca="1">IF(ISNUMBER(Raw_Data[[#This Row],[MOB]]),IF(Raw_Data[[#This Row],[MOB]]&lt;6,"0-5 bulan",IF(Raw_Data[[#This Row],[MOB]]&lt;12,"6-11 bulan",IF(Raw_Data[[#This Row],[MOB]]&lt;24,"12-23 bulan","24+ bulan"))),"N/A")</f>
        <v>6-11 bulan</v>
      </c>
    </row>
    <row r="340" spans="1:37" ht="14.25" customHeight="1" x14ac:dyDescent="0.45">
      <c r="A340" t="s">
        <v>1045</v>
      </c>
      <c r="B340" s="64">
        <v>46062</v>
      </c>
      <c r="C340" s="1" t="str">
        <f t="shared" si="5"/>
        <v>February</v>
      </c>
      <c r="D340" t="s">
        <v>542</v>
      </c>
      <c r="E340" t="s">
        <v>1046</v>
      </c>
      <c r="F340">
        <v>34</v>
      </c>
      <c r="G340" t="s">
        <v>40</v>
      </c>
      <c r="H340" t="s">
        <v>90</v>
      </c>
      <c r="I340" s="2">
        <v>6651000</v>
      </c>
      <c r="J340" s="3">
        <f>Raw_Data[[#This Row],[cicilan_per_bulan]]/Raw_Data[[#This Row],[penghasilan_bulanan]]</f>
        <v>0.18831754623364907</v>
      </c>
      <c r="K340" t="s">
        <v>114</v>
      </c>
      <c r="L340" t="s">
        <v>115</v>
      </c>
      <c r="M340" t="s">
        <v>55</v>
      </c>
      <c r="N340" t="s">
        <v>395</v>
      </c>
      <c r="O340" t="s">
        <v>396</v>
      </c>
      <c r="P340" s="2">
        <v>58538000</v>
      </c>
      <c r="Q340" s="2">
        <v>20488000</v>
      </c>
      <c r="R340" t="str">
        <f>IF(Raw_Data[[#This Row],[persen_dp]]&lt;15%,"Low",IF(Raw_Data[[#This Row],[persen_dp]]&gt;25%,"High","Medium"))</f>
        <v>High</v>
      </c>
      <c r="S340" s="3">
        <v>0.35</v>
      </c>
      <c r="T340">
        <v>48</v>
      </c>
      <c r="U340">
        <v>0.14499999999999999</v>
      </c>
      <c r="V340" s="2">
        <v>1252500</v>
      </c>
      <c r="W340" s="2">
        <v>60118000</v>
      </c>
      <c r="X340" t="str">
        <f>IF(OR(Raw_Data[[#This Row],[status_pembayaran]]="Macet",Raw_Data[[#This Row],[status_pembayaran]]="Kurang Lancar"),"Non Performing Loan","Performing")</f>
        <v>Performing</v>
      </c>
      <c r="Y340" t="s">
        <v>47</v>
      </c>
      <c r="Z340">
        <v>0</v>
      </c>
      <c r="AA340">
        <v>0</v>
      </c>
      <c r="AB340">
        <v>1</v>
      </c>
      <c r="AD340">
        <f>IF(Raw_Data[[#This Row],[rasio]]&lt;0.2,1,IF(Raw_Data[[#This Row],[rasio]]&lt;0.3,2,IF(Raw_Data[[#This Row],[rasio]]&lt;0.4,3,4)))</f>
        <v>1</v>
      </c>
      <c r="AE340">
        <f>IF(Raw_Data[[#This Row],[kategori_dp]]="High",1,IF(Raw_Data[[#This Row],[kategori_dp]]="Medium",2,3))</f>
        <v>1</v>
      </c>
      <c r="AF340">
        <f>IF(Raw_Data[[#This Row],[tenor_bulan]]&lt;=24,1,IF(Raw_Data[[#This Row],[tenor_bulan]]&lt;=36,2,IF(Raw_Data[[#This Row],[tenor_bulan]]&lt;=48,3,4)))</f>
        <v>3</v>
      </c>
      <c r="AG340">
        <f>IF(Raw_Data[[#This Row],[jumlah_kali_telat]]=0,0,IF(Raw_Data[[#This Row],[jumlah_kali_telat]]&lt;=2,2,4))</f>
        <v>0</v>
      </c>
      <c r="AH340">
        <f>Raw_Data[[#This Row],[Skor_Rasio]]+Raw_Data[[#This Row],[Skor_DP]]+Raw_Data[[#This Row],[Skor_Tenor]]+Raw_Data[[#This Row],[Skor_Telat]]</f>
        <v>5</v>
      </c>
      <c r="AI340" t="str">
        <f>IF(Raw_Data[[#This Row],[Risk_Score]]&lt;=6,"Low Risk",IF(Raw_Data[[#This Row],[Risk_Score]]&lt;=8,"Medium Risk","High Risk"))</f>
        <v>Low Risk</v>
      </c>
      <c r="AJ340">
        <f ca="1">IFERROR(DATEDIF(Raw_Data[[#This Row],[tanggal_pengajuan]],TODAY(),"m"),"N/A")</f>
        <v>8</v>
      </c>
      <c r="AK340" t="str">
        <f ca="1">IF(ISNUMBER(Raw_Data[[#This Row],[MOB]]),IF(Raw_Data[[#This Row],[MOB]]&lt;6,"0-5 bulan",IF(Raw_Data[[#This Row],[MOB]]&lt;12,"6-11 bulan",IF(Raw_Data[[#This Row],[MOB]]&lt;24,"12-23 bulan","24+ bulan"))),"N/A")</f>
        <v>6-11 bulan</v>
      </c>
    </row>
    <row r="341" spans="1:37" ht="14.25" customHeight="1" x14ac:dyDescent="0.45">
      <c r="A341" t="s">
        <v>1047</v>
      </c>
      <c r="B341" s="64">
        <v>46171</v>
      </c>
      <c r="C341" s="1" t="str">
        <f t="shared" si="5"/>
        <v>May</v>
      </c>
      <c r="D341" t="s">
        <v>244</v>
      </c>
      <c r="E341" t="s">
        <v>1048</v>
      </c>
      <c r="F341">
        <v>34</v>
      </c>
      <c r="G341" t="s">
        <v>40</v>
      </c>
      <c r="H341" t="s">
        <v>176</v>
      </c>
      <c r="I341" s="2">
        <v>4306000</v>
      </c>
      <c r="J341" s="3">
        <f>Raw_Data[[#This Row],[cicilan_per_bulan]]/Raw_Data[[#This Row],[penghasilan_bulanan]]</f>
        <v>0.33063167673014399</v>
      </c>
      <c r="K341" t="s">
        <v>42</v>
      </c>
      <c r="L341" t="s">
        <v>43</v>
      </c>
      <c r="M341" t="s">
        <v>44</v>
      </c>
      <c r="N341" t="s">
        <v>273</v>
      </c>
      <c r="O341" t="s">
        <v>274</v>
      </c>
      <c r="P341" s="2">
        <v>18650000</v>
      </c>
      <c r="Q341" s="2">
        <v>3730000</v>
      </c>
      <c r="R341" t="str">
        <f>IF(Raw_Data[[#This Row],[persen_dp]]&lt;15%,"Low",IF(Raw_Data[[#This Row],[persen_dp]]&gt;25%,"High","Medium"))</f>
        <v>Medium</v>
      </c>
      <c r="S341" s="3">
        <v>0.2</v>
      </c>
      <c r="T341">
        <v>12</v>
      </c>
      <c r="U341">
        <v>0.14499999999999999</v>
      </c>
      <c r="V341" s="2">
        <v>1423700</v>
      </c>
      <c r="W341" s="2">
        <v>17084000</v>
      </c>
      <c r="X341" t="str">
        <f>IF(OR(Raw_Data[[#This Row],[status_pembayaran]]="Macet",Raw_Data[[#This Row],[status_pembayaran]]="Kurang Lancar"),"Non Performing Loan","Performing")</f>
        <v>Performing</v>
      </c>
      <c r="Y341" t="s">
        <v>47</v>
      </c>
      <c r="Z341">
        <v>0</v>
      </c>
      <c r="AA341">
        <v>0</v>
      </c>
      <c r="AB341">
        <v>1</v>
      </c>
      <c r="AC341" t="s">
        <v>66</v>
      </c>
      <c r="AD341">
        <f>IF(Raw_Data[[#This Row],[rasio]]&lt;0.2,1,IF(Raw_Data[[#This Row],[rasio]]&lt;0.3,2,IF(Raw_Data[[#This Row],[rasio]]&lt;0.4,3,4)))</f>
        <v>3</v>
      </c>
      <c r="AE341">
        <f>IF(Raw_Data[[#This Row],[kategori_dp]]="High",1,IF(Raw_Data[[#This Row],[kategori_dp]]="Medium",2,3))</f>
        <v>2</v>
      </c>
      <c r="AF341">
        <f>IF(Raw_Data[[#This Row],[tenor_bulan]]&lt;=24,1,IF(Raw_Data[[#This Row],[tenor_bulan]]&lt;=36,2,IF(Raw_Data[[#This Row],[tenor_bulan]]&lt;=48,3,4)))</f>
        <v>1</v>
      </c>
      <c r="AG341">
        <f>IF(Raw_Data[[#This Row],[jumlah_kali_telat]]=0,0,IF(Raw_Data[[#This Row],[jumlah_kali_telat]]&lt;=2,2,4))</f>
        <v>0</v>
      </c>
      <c r="AH341">
        <f>Raw_Data[[#This Row],[Skor_Rasio]]+Raw_Data[[#This Row],[Skor_DP]]+Raw_Data[[#This Row],[Skor_Tenor]]+Raw_Data[[#This Row],[Skor_Telat]]</f>
        <v>6</v>
      </c>
      <c r="AI341" t="str">
        <f>IF(Raw_Data[[#This Row],[Risk_Score]]&lt;=6,"Low Risk",IF(Raw_Data[[#This Row],[Risk_Score]]&lt;=8,"Medium Risk","High Risk"))</f>
        <v>Low Risk</v>
      </c>
      <c r="AJ341">
        <f ca="1">IFERROR(DATEDIF(Raw_Data[[#This Row],[tanggal_pengajuan]],TODAY(),"m"),"N/A")</f>
        <v>4</v>
      </c>
      <c r="AK341" t="str">
        <f ca="1">IF(ISNUMBER(Raw_Data[[#This Row],[MOB]]),IF(Raw_Data[[#This Row],[MOB]]&lt;6,"0-5 bulan",IF(Raw_Data[[#This Row],[MOB]]&lt;12,"6-11 bulan",IF(Raw_Data[[#This Row],[MOB]]&lt;24,"12-23 bulan","24+ bulan"))),"N/A")</f>
        <v>0-5 bulan</v>
      </c>
    </row>
    <row r="342" spans="1:37" ht="14.25" customHeight="1" x14ac:dyDescent="0.45">
      <c r="A342" t="s">
        <v>1049</v>
      </c>
      <c r="B342" s="64">
        <v>46179</v>
      </c>
      <c r="C342" s="1" t="str">
        <f t="shared" si="5"/>
        <v>June</v>
      </c>
      <c r="D342" t="s">
        <v>681</v>
      </c>
      <c r="E342" t="s">
        <v>1050</v>
      </c>
      <c r="F342">
        <v>26</v>
      </c>
      <c r="G342" t="s">
        <v>51</v>
      </c>
      <c r="H342" t="s">
        <v>52</v>
      </c>
      <c r="I342" s="2">
        <v>7032000</v>
      </c>
      <c r="J342" s="3">
        <f>Raw_Data[[#This Row],[cicilan_per_bulan]]/Raw_Data[[#This Row],[penghasilan_bulanan]]</f>
        <v>0.20412400455062571</v>
      </c>
      <c r="K342" t="s">
        <v>286</v>
      </c>
      <c r="L342" t="s">
        <v>154</v>
      </c>
      <c r="M342" t="s">
        <v>55</v>
      </c>
      <c r="N342" t="s">
        <v>121</v>
      </c>
      <c r="O342" t="s">
        <v>122</v>
      </c>
      <c r="P342" s="2">
        <v>35607000</v>
      </c>
      <c r="Q342" s="2">
        <v>8902000</v>
      </c>
      <c r="R342" t="str">
        <f>IF(Raw_Data[[#This Row],[persen_dp]]&lt;15%,"Low",IF(Raw_Data[[#This Row],[persen_dp]]&gt;25%,"High","Medium"))</f>
        <v>Medium</v>
      </c>
      <c r="S342" s="3">
        <v>0.25</v>
      </c>
      <c r="T342">
        <v>24</v>
      </c>
      <c r="U342">
        <v>0.14499999999999999</v>
      </c>
      <c r="V342" s="2">
        <v>1435400</v>
      </c>
      <c r="W342" s="2">
        <v>34450000</v>
      </c>
      <c r="X342" t="str">
        <f>IF(OR(Raw_Data[[#This Row],[status_pembayaran]]="Macet",Raw_Data[[#This Row],[status_pembayaran]]="Kurang Lancar"),"Non Performing Loan","Performing")</f>
        <v>Performing</v>
      </c>
      <c r="Y342" t="s">
        <v>47</v>
      </c>
      <c r="Z342">
        <v>0</v>
      </c>
      <c r="AA342">
        <v>0</v>
      </c>
      <c r="AB342">
        <v>1</v>
      </c>
      <c r="AD342">
        <f>IF(Raw_Data[[#This Row],[rasio]]&lt;0.2,1,IF(Raw_Data[[#This Row],[rasio]]&lt;0.3,2,IF(Raw_Data[[#This Row],[rasio]]&lt;0.4,3,4)))</f>
        <v>2</v>
      </c>
      <c r="AE342">
        <f>IF(Raw_Data[[#This Row],[kategori_dp]]="High",1,IF(Raw_Data[[#This Row],[kategori_dp]]="Medium",2,3))</f>
        <v>2</v>
      </c>
      <c r="AF342">
        <f>IF(Raw_Data[[#This Row],[tenor_bulan]]&lt;=24,1,IF(Raw_Data[[#This Row],[tenor_bulan]]&lt;=36,2,IF(Raw_Data[[#This Row],[tenor_bulan]]&lt;=48,3,4)))</f>
        <v>1</v>
      </c>
      <c r="AG342">
        <f>IF(Raw_Data[[#This Row],[jumlah_kali_telat]]=0,0,IF(Raw_Data[[#This Row],[jumlah_kali_telat]]&lt;=2,2,4))</f>
        <v>0</v>
      </c>
      <c r="AH342">
        <f>Raw_Data[[#This Row],[Skor_Rasio]]+Raw_Data[[#This Row],[Skor_DP]]+Raw_Data[[#This Row],[Skor_Tenor]]+Raw_Data[[#This Row],[Skor_Telat]]</f>
        <v>5</v>
      </c>
      <c r="AI342" t="str">
        <f>IF(Raw_Data[[#This Row],[Risk_Score]]&lt;=6,"Low Risk",IF(Raw_Data[[#This Row],[Risk_Score]]&lt;=8,"Medium Risk","High Risk"))</f>
        <v>Low Risk</v>
      </c>
      <c r="AJ342">
        <f ca="1">IFERROR(DATEDIF(Raw_Data[[#This Row],[tanggal_pengajuan]],TODAY(),"m"),"N/A")</f>
        <v>4</v>
      </c>
      <c r="AK342" t="str">
        <f ca="1">IF(ISNUMBER(Raw_Data[[#This Row],[MOB]]),IF(Raw_Data[[#This Row],[MOB]]&lt;6,"0-5 bulan",IF(Raw_Data[[#This Row],[MOB]]&lt;12,"6-11 bulan",IF(Raw_Data[[#This Row],[MOB]]&lt;24,"12-23 bulan","24+ bulan"))),"N/A")</f>
        <v>0-5 bulan</v>
      </c>
    </row>
    <row r="343" spans="1:37" ht="14.25" customHeight="1" x14ac:dyDescent="0.45">
      <c r="A343" t="s">
        <v>1051</v>
      </c>
      <c r="B343" s="64">
        <v>46145</v>
      </c>
      <c r="C343" s="1" t="str">
        <f t="shared" si="5"/>
        <v>May</v>
      </c>
      <c r="D343" t="s">
        <v>1052</v>
      </c>
      <c r="E343" t="s">
        <v>1053</v>
      </c>
      <c r="F343">
        <v>50</v>
      </c>
      <c r="G343" t="s">
        <v>51</v>
      </c>
      <c r="H343" t="s">
        <v>108</v>
      </c>
      <c r="I343" s="2">
        <v>5803000</v>
      </c>
      <c r="J343" s="3">
        <f>Raw_Data[[#This Row],[cicilan_per_bulan]]/Raw_Data[[#This Row],[penghasilan_bulanan]]</f>
        <v>0.16924004825090472</v>
      </c>
      <c r="K343" t="s">
        <v>63</v>
      </c>
      <c r="L343" t="s">
        <v>64</v>
      </c>
      <c r="M343" t="s">
        <v>55</v>
      </c>
      <c r="N343" t="s">
        <v>147</v>
      </c>
      <c r="O343" t="s">
        <v>148</v>
      </c>
      <c r="P343" s="2">
        <v>30798000</v>
      </c>
      <c r="Q343" s="2">
        <v>6160000</v>
      </c>
      <c r="R343" t="str">
        <f>IF(Raw_Data[[#This Row],[persen_dp]]&lt;15%,"Low",IF(Raw_Data[[#This Row],[persen_dp]]&gt;25%,"High","Medium"))</f>
        <v>Medium</v>
      </c>
      <c r="S343" s="3">
        <v>0.2</v>
      </c>
      <c r="T343">
        <v>36</v>
      </c>
      <c r="U343">
        <v>0.14499999999999999</v>
      </c>
      <c r="V343" s="2">
        <v>982100</v>
      </c>
      <c r="W343" s="2">
        <v>35355000</v>
      </c>
      <c r="X343" t="str">
        <f>IF(OR(Raw_Data[[#This Row],[status_pembayaran]]="Macet",Raw_Data[[#This Row],[status_pembayaran]]="Kurang Lancar"),"Non Performing Loan","Performing")</f>
        <v>Performing</v>
      </c>
      <c r="Y343" t="s">
        <v>47</v>
      </c>
      <c r="Z343">
        <v>0</v>
      </c>
      <c r="AA343">
        <v>0</v>
      </c>
      <c r="AB343">
        <v>1</v>
      </c>
      <c r="AC343" t="s">
        <v>137</v>
      </c>
      <c r="AD343">
        <f>IF(Raw_Data[[#This Row],[rasio]]&lt;0.2,1,IF(Raw_Data[[#This Row],[rasio]]&lt;0.3,2,IF(Raw_Data[[#This Row],[rasio]]&lt;0.4,3,4)))</f>
        <v>1</v>
      </c>
      <c r="AE343">
        <f>IF(Raw_Data[[#This Row],[kategori_dp]]="High",1,IF(Raw_Data[[#This Row],[kategori_dp]]="Medium",2,3))</f>
        <v>2</v>
      </c>
      <c r="AF343">
        <f>IF(Raw_Data[[#This Row],[tenor_bulan]]&lt;=24,1,IF(Raw_Data[[#This Row],[tenor_bulan]]&lt;=36,2,IF(Raw_Data[[#This Row],[tenor_bulan]]&lt;=48,3,4)))</f>
        <v>2</v>
      </c>
      <c r="AG343">
        <f>IF(Raw_Data[[#This Row],[jumlah_kali_telat]]=0,0,IF(Raw_Data[[#This Row],[jumlah_kali_telat]]&lt;=2,2,4))</f>
        <v>0</v>
      </c>
      <c r="AH343">
        <f>Raw_Data[[#This Row],[Skor_Rasio]]+Raw_Data[[#This Row],[Skor_DP]]+Raw_Data[[#This Row],[Skor_Tenor]]+Raw_Data[[#This Row],[Skor_Telat]]</f>
        <v>5</v>
      </c>
      <c r="AI343" t="str">
        <f>IF(Raw_Data[[#This Row],[Risk_Score]]&lt;=6,"Low Risk",IF(Raw_Data[[#This Row],[Risk_Score]]&lt;=8,"Medium Risk","High Risk"))</f>
        <v>Low Risk</v>
      </c>
      <c r="AJ343">
        <f ca="1">IFERROR(DATEDIF(Raw_Data[[#This Row],[tanggal_pengajuan]],TODAY(),"m"),"N/A")</f>
        <v>5</v>
      </c>
      <c r="AK343" t="str">
        <f ca="1">IF(ISNUMBER(Raw_Data[[#This Row],[MOB]]),IF(Raw_Data[[#This Row],[MOB]]&lt;6,"0-5 bulan",IF(Raw_Data[[#This Row],[MOB]]&lt;12,"6-11 bulan",IF(Raw_Data[[#This Row],[MOB]]&lt;24,"12-23 bulan","24+ bulan"))),"N/A")</f>
        <v>0-5 bulan</v>
      </c>
    </row>
    <row r="344" spans="1:37" ht="14.25" customHeight="1" x14ac:dyDescent="0.45">
      <c r="A344" t="s">
        <v>1054</v>
      </c>
      <c r="B344" s="64">
        <v>46090</v>
      </c>
      <c r="C344" s="1" t="str">
        <f t="shared" si="5"/>
        <v>March</v>
      </c>
      <c r="D344" t="s">
        <v>1055</v>
      </c>
      <c r="E344" t="s">
        <v>1056</v>
      </c>
      <c r="F344">
        <v>44</v>
      </c>
      <c r="G344" t="s">
        <v>51</v>
      </c>
      <c r="H344" t="s">
        <v>41</v>
      </c>
      <c r="I344" s="2">
        <v>5902000</v>
      </c>
      <c r="J344" s="3">
        <f>Raw_Data[[#This Row],[cicilan_per_bulan]]/Raw_Data[[#This Row],[penghasilan_bulanan]]</f>
        <v>0.33497119620467636</v>
      </c>
      <c r="K344" t="s">
        <v>177</v>
      </c>
      <c r="L344" t="s">
        <v>154</v>
      </c>
      <c r="M344" t="s">
        <v>55</v>
      </c>
      <c r="N344" t="s">
        <v>141</v>
      </c>
      <c r="O344" t="s">
        <v>46</v>
      </c>
      <c r="P344" s="2">
        <v>23021000</v>
      </c>
      <c r="Q344" s="2">
        <v>2302000</v>
      </c>
      <c r="R344" t="str">
        <f>IF(Raw_Data[[#This Row],[persen_dp]]&lt;15%,"Low",IF(Raw_Data[[#This Row],[persen_dp]]&gt;25%,"High","Medium"))</f>
        <v>Low</v>
      </c>
      <c r="S344" s="3">
        <v>0.1</v>
      </c>
      <c r="T344">
        <v>12</v>
      </c>
      <c r="U344">
        <v>0.14499999999999999</v>
      </c>
      <c r="V344" s="2">
        <v>1977000</v>
      </c>
      <c r="W344" s="2">
        <v>23724000</v>
      </c>
      <c r="X344" t="str">
        <f>IF(OR(Raw_Data[[#This Row],[status_pembayaran]]="Macet",Raw_Data[[#This Row],[status_pembayaran]]="Kurang Lancar"),"Non Performing Loan","Performing")</f>
        <v>Performing</v>
      </c>
      <c r="Y344" t="s">
        <v>47</v>
      </c>
      <c r="Z344">
        <v>0</v>
      </c>
      <c r="AA344">
        <v>0</v>
      </c>
      <c r="AB344">
        <v>1</v>
      </c>
      <c r="AC344" t="s">
        <v>137</v>
      </c>
      <c r="AD344">
        <f>IF(Raw_Data[[#This Row],[rasio]]&lt;0.2,1,IF(Raw_Data[[#This Row],[rasio]]&lt;0.3,2,IF(Raw_Data[[#This Row],[rasio]]&lt;0.4,3,4)))</f>
        <v>3</v>
      </c>
      <c r="AE344">
        <f>IF(Raw_Data[[#This Row],[kategori_dp]]="High",1,IF(Raw_Data[[#This Row],[kategori_dp]]="Medium",2,3))</f>
        <v>3</v>
      </c>
      <c r="AF344">
        <f>IF(Raw_Data[[#This Row],[tenor_bulan]]&lt;=24,1,IF(Raw_Data[[#This Row],[tenor_bulan]]&lt;=36,2,IF(Raw_Data[[#This Row],[tenor_bulan]]&lt;=48,3,4)))</f>
        <v>1</v>
      </c>
      <c r="AG344">
        <f>IF(Raw_Data[[#This Row],[jumlah_kali_telat]]=0,0,IF(Raw_Data[[#This Row],[jumlah_kali_telat]]&lt;=2,2,4))</f>
        <v>0</v>
      </c>
      <c r="AH344">
        <f>Raw_Data[[#This Row],[Skor_Rasio]]+Raw_Data[[#This Row],[Skor_DP]]+Raw_Data[[#This Row],[Skor_Tenor]]+Raw_Data[[#This Row],[Skor_Telat]]</f>
        <v>7</v>
      </c>
      <c r="AI344" t="str">
        <f>IF(Raw_Data[[#This Row],[Risk_Score]]&lt;=6,"Low Risk",IF(Raw_Data[[#This Row],[Risk_Score]]&lt;=8,"Medium Risk","High Risk"))</f>
        <v>Medium Risk</v>
      </c>
      <c r="AJ344">
        <f ca="1">IFERROR(DATEDIF(Raw_Data[[#This Row],[tanggal_pengajuan]],TODAY(),"m"),"N/A")</f>
        <v>7</v>
      </c>
      <c r="AK344" t="str">
        <f ca="1">IF(ISNUMBER(Raw_Data[[#This Row],[MOB]]),IF(Raw_Data[[#This Row],[MOB]]&lt;6,"0-5 bulan",IF(Raw_Data[[#This Row],[MOB]]&lt;12,"6-11 bulan",IF(Raw_Data[[#This Row],[MOB]]&lt;24,"12-23 bulan","24+ bulan"))),"N/A")</f>
        <v>6-11 bulan</v>
      </c>
    </row>
    <row r="345" spans="1:37" ht="14.25" customHeight="1" x14ac:dyDescent="0.45">
      <c r="A345" t="s">
        <v>1057</v>
      </c>
      <c r="B345" s="64">
        <v>46058</v>
      </c>
      <c r="C345" s="1" t="str">
        <f t="shared" si="5"/>
        <v>February</v>
      </c>
      <c r="D345" t="s">
        <v>1058</v>
      </c>
      <c r="E345" t="s">
        <v>1059</v>
      </c>
      <c r="F345">
        <v>34</v>
      </c>
      <c r="G345" t="s">
        <v>40</v>
      </c>
      <c r="H345" t="s">
        <v>126</v>
      </c>
      <c r="I345" s="2">
        <v>2873000</v>
      </c>
      <c r="J345" s="3">
        <f>Raw_Data[[#This Row],[cicilan_per_bulan]]/Raw_Data[[#This Row],[penghasilan_bulanan]]</f>
        <v>0.63522450400278452</v>
      </c>
      <c r="K345" t="s">
        <v>192</v>
      </c>
      <c r="L345" t="s">
        <v>128</v>
      </c>
      <c r="M345" t="s">
        <v>55</v>
      </c>
      <c r="N345" t="s">
        <v>221</v>
      </c>
      <c r="O345" t="s">
        <v>159</v>
      </c>
      <c r="P345" s="2">
        <v>42441000</v>
      </c>
      <c r="Q345" s="2">
        <v>8488000</v>
      </c>
      <c r="R345" t="str">
        <f>IF(Raw_Data[[#This Row],[persen_dp]]&lt;15%,"Low",IF(Raw_Data[[#This Row],[persen_dp]]&gt;25%,"High","Medium"))</f>
        <v>Medium</v>
      </c>
      <c r="S345" s="3">
        <v>0.2</v>
      </c>
      <c r="T345">
        <v>24</v>
      </c>
      <c r="U345">
        <v>0.14499999999999999</v>
      </c>
      <c r="V345" s="2">
        <v>1825000</v>
      </c>
      <c r="W345" s="2">
        <v>43799000</v>
      </c>
      <c r="X345" t="str">
        <f>IF(OR(Raw_Data[[#This Row],[status_pembayaran]]="Macet",Raw_Data[[#This Row],[status_pembayaran]]="Kurang Lancar"),"Non Performing Loan","Performing")</f>
        <v>Performing</v>
      </c>
      <c r="Y345" t="s">
        <v>47</v>
      </c>
      <c r="Z345">
        <v>0</v>
      </c>
      <c r="AA345">
        <v>0</v>
      </c>
      <c r="AB345">
        <v>1</v>
      </c>
      <c r="AC345" t="s">
        <v>104</v>
      </c>
      <c r="AD345">
        <f>IF(Raw_Data[[#This Row],[rasio]]&lt;0.2,1,IF(Raw_Data[[#This Row],[rasio]]&lt;0.3,2,IF(Raw_Data[[#This Row],[rasio]]&lt;0.4,3,4)))</f>
        <v>4</v>
      </c>
      <c r="AE345">
        <f>IF(Raw_Data[[#This Row],[kategori_dp]]="High",1,IF(Raw_Data[[#This Row],[kategori_dp]]="Medium",2,3))</f>
        <v>2</v>
      </c>
      <c r="AF345">
        <f>IF(Raw_Data[[#This Row],[tenor_bulan]]&lt;=24,1,IF(Raw_Data[[#This Row],[tenor_bulan]]&lt;=36,2,IF(Raw_Data[[#This Row],[tenor_bulan]]&lt;=48,3,4)))</f>
        <v>1</v>
      </c>
      <c r="AG345">
        <f>IF(Raw_Data[[#This Row],[jumlah_kali_telat]]=0,0,IF(Raw_Data[[#This Row],[jumlah_kali_telat]]&lt;=2,2,4))</f>
        <v>0</v>
      </c>
      <c r="AH345">
        <f>Raw_Data[[#This Row],[Skor_Rasio]]+Raw_Data[[#This Row],[Skor_DP]]+Raw_Data[[#This Row],[Skor_Tenor]]+Raw_Data[[#This Row],[Skor_Telat]]</f>
        <v>7</v>
      </c>
      <c r="AI345" t="str">
        <f>IF(Raw_Data[[#This Row],[Risk_Score]]&lt;=6,"Low Risk",IF(Raw_Data[[#This Row],[Risk_Score]]&lt;=8,"Medium Risk","High Risk"))</f>
        <v>Medium Risk</v>
      </c>
      <c r="AJ345">
        <f ca="1">IFERROR(DATEDIF(Raw_Data[[#This Row],[tanggal_pengajuan]],TODAY(),"m"),"N/A")</f>
        <v>8</v>
      </c>
      <c r="AK345" t="str">
        <f ca="1">IF(ISNUMBER(Raw_Data[[#This Row],[MOB]]),IF(Raw_Data[[#This Row],[MOB]]&lt;6,"0-5 bulan",IF(Raw_Data[[#This Row],[MOB]]&lt;12,"6-11 bulan",IF(Raw_Data[[#This Row],[MOB]]&lt;24,"12-23 bulan","24+ bulan"))),"N/A")</f>
        <v>6-11 bulan</v>
      </c>
    </row>
    <row r="346" spans="1:37" ht="14.25" customHeight="1" x14ac:dyDescent="0.45">
      <c r="A346" t="s">
        <v>1060</v>
      </c>
      <c r="B346" s="64">
        <v>46043</v>
      </c>
      <c r="C346" s="1" t="str">
        <f t="shared" si="5"/>
        <v>January</v>
      </c>
      <c r="D346" t="s">
        <v>323</v>
      </c>
      <c r="E346" t="s">
        <v>1061</v>
      </c>
      <c r="F346">
        <v>37</v>
      </c>
      <c r="G346" t="s">
        <v>40</v>
      </c>
      <c r="H346" t="s">
        <v>52</v>
      </c>
      <c r="I346" s="2">
        <v>14004000</v>
      </c>
      <c r="J346" s="3">
        <f>Raw_Data[[#This Row],[cicilan_per_bulan]]/Raw_Data[[#This Row],[penghasilan_bulanan]]</f>
        <v>8.1683804627249362E-2</v>
      </c>
      <c r="K346" t="s">
        <v>81</v>
      </c>
      <c r="L346" t="s">
        <v>82</v>
      </c>
      <c r="M346" t="s">
        <v>55</v>
      </c>
      <c r="N346" t="s">
        <v>56</v>
      </c>
      <c r="O346" t="s">
        <v>57</v>
      </c>
      <c r="P346" s="2">
        <v>18444000</v>
      </c>
      <c r="Q346" s="2">
        <v>6455000</v>
      </c>
      <c r="R346" t="str">
        <f>IF(Raw_Data[[#This Row],[persen_dp]]&lt;15%,"Low",IF(Raw_Data[[#This Row],[persen_dp]]&gt;25%,"High","Medium"))</f>
        <v>High</v>
      </c>
      <c r="S346" s="3">
        <v>0.35</v>
      </c>
      <c r="T346">
        <v>12</v>
      </c>
      <c r="U346">
        <v>0.14499999999999999</v>
      </c>
      <c r="V346" s="2">
        <v>1143900</v>
      </c>
      <c r="W346" s="2">
        <v>13727000</v>
      </c>
      <c r="X346" t="str">
        <f>IF(OR(Raw_Data[[#This Row],[status_pembayaran]]="Macet",Raw_Data[[#This Row],[status_pembayaran]]="Kurang Lancar"),"Non Performing Loan","Performing")</f>
        <v>Performing</v>
      </c>
      <c r="Y346" t="s">
        <v>47</v>
      </c>
      <c r="Z346">
        <v>0</v>
      </c>
      <c r="AA346">
        <v>0</v>
      </c>
      <c r="AB346">
        <v>1</v>
      </c>
      <c r="AC346" t="s">
        <v>104</v>
      </c>
      <c r="AD346">
        <f>IF(Raw_Data[[#This Row],[rasio]]&lt;0.2,1,IF(Raw_Data[[#This Row],[rasio]]&lt;0.3,2,IF(Raw_Data[[#This Row],[rasio]]&lt;0.4,3,4)))</f>
        <v>1</v>
      </c>
      <c r="AE346">
        <f>IF(Raw_Data[[#This Row],[kategori_dp]]="High",1,IF(Raw_Data[[#This Row],[kategori_dp]]="Medium",2,3))</f>
        <v>1</v>
      </c>
      <c r="AF346">
        <f>IF(Raw_Data[[#This Row],[tenor_bulan]]&lt;=24,1,IF(Raw_Data[[#This Row],[tenor_bulan]]&lt;=36,2,IF(Raw_Data[[#This Row],[tenor_bulan]]&lt;=48,3,4)))</f>
        <v>1</v>
      </c>
      <c r="AG346">
        <f>IF(Raw_Data[[#This Row],[jumlah_kali_telat]]=0,0,IF(Raw_Data[[#This Row],[jumlah_kali_telat]]&lt;=2,2,4))</f>
        <v>0</v>
      </c>
      <c r="AH346">
        <f>Raw_Data[[#This Row],[Skor_Rasio]]+Raw_Data[[#This Row],[Skor_DP]]+Raw_Data[[#This Row],[Skor_Tenor]]+Raw_Data[[#This Row],[Skor_Telat]]</f>
        <v>3</v>
      </c>
      <c r="AI346" t="str">
        <f>IF(Raw_Data[[#This Row],[Risk_Score]]&lt;=6,"Low Risk",IF(Raw_Data[[#This Row],[Risk_Score]]&lt;=8,"Medium Risk","High Risk"))</f>
        <v>Low Risk</v>
      </c>
      <c r="AJ346">
        <f ca="1">IFERROR(DATEDIF(Raw_Data[[#This Row],[tanggal_pengajuan]],TODAY(),"m"),"N/A")</f>
        <v>9</v>
      </c>
      <c r="AK346" t="str">
        <f ca="1">IF(ISNUMBER(Raw_Data[[#This Row],[MOB]]),IF(Raw_Data[[#This Row],[MOB]]&lt;6,"0-5 bulan",IF(Raw_Data[[#This Row],[MOB]]&lt;12,"6-11 bulan",IF(Raw_Data[[#This Row],[MOB]]&lt;24,"12-23 bulan","24+ bulan"))),"N/A")</f>
        <v>6-11 bulan</v>
      </c>
    </row>
    <row r="347" spans="1:37" ht="14.25" customHeight="1" x14ac:dyDescent="0.45">
      <c r="A347" t="s">
        <v>1062</v>
      </c>
      <c r="B347" s="64">
        <v>46169</v>
      </c>
      <c r="C347" s="1" t="str">
        <f t="shared" si="5"/>
        <v>May</v>
      </c>
      <c r="D347" t="s">
        <v>1063</v>
      </c>
      <c r="E347" t="s">
        <v>1064</v>
      </c>
      <c r="F347">
        <v>28</v>
      </c>
      <c r="G347" t="s">
        <v>51</v>
      </c>
      <c r="H347" t="s">
        <v>41</v>
      </c>
      <c r="I347" s="2">
        <v>5429000</v>
      </c>
      <c r="J347" s="3">
        <f>Raw_Data[[#This Row],[cicilan_per_bulan]]/Raw_Data[[#This Row],[penghasilan_bulanan]]</f>
        <v>0.19165592190090255</v>
      </c>
      <c r="K347" t="s">
        <v>109</v>
      </c>
      <c r="L347" t="s">
        <v>110</v>
      </c>
      <c r="M347" t="s">
        <v>44</v>
      </c>
      <c r="N347" t="s">
        <v>45</v>
      </c>
      <c r="O347" t="s">
        <v>46</v>
      </c>
      <c r="P347" s="2">
        <v>25639000</v>
      </c>
      <c r="Q347" s="2">
        <v>10255000</v>
      </c>
      <c r="R347" t="str">
        <f>IF(Raw_Data[[#This Row],[persen_dp]]&lt;15%,"Low",IF(Raw_Data[[#This Row],[persen_dp]]&gt;25%,"High","Medium"))</f>
        <v>High</v>
      </c>
      <c r="S347" s="3">
        <v>0.4</v>
      </c>
      <c r="T347">
        <v>18</v>
      </c>
      <c r="U347">
        <v>0.14499999999999999</v>
      </c>
      <c r="V347" s="2">
        <v>1040500</v>
      </c>
      <c r="W347" s="2">
        <v>18730000</v>
      </c>
      <c r="X347" t="str">
        <f>IF(OR(Raw_Data[[#This Row],[status_pembayaran]]="Macet",Raw_Data[[#This Row],[status_pembayaran]]="Kurang Lancar"),"Non Performing Loan","Performing")</f>
        <v>Performing</v>
      </c>
      <c r="Y347" t="s">
        <v>47</v>
      </c>
      <c r="Z347">
        <v>0</v>
      </c>
      <c r="AA347">
        <v>0</v>
      </c>
      <c r="AB347">
        <v>1</v>
      </c>
      <c r="AC347" t="s">
        <v>137</v>
      </c>
      <c r="AD347">
        <f>IF(Raw_Data[[#This Row],[rasio]]&lt;0.2,1,IF(Raw_Data[[#This Row],[rasio]]&lt;0.3,2,IF(Raw_Data[[#This Row],[rasio]]&lt;0.4,3,4)))</f>
        <v>1</v>
      </c>
      <c r="AE347">
        <f>IF(Raw_Data[[#This Row],[kategori_dp]]="High",1,IF(Raw_Data[[#This Row],[kategori_dp]]="Medium",2,3))</f>
        <v>1</v>
      </c>
      <c r="AF347">
        <f>IF(Raw_Data[[#This Row],[tenor_bulan]]&lt;=24,1,IF(Raw_Data[[#This Row],[tenor_bulan]]&lt;=36,2,IF(Raw_Data[[#This Row],[tenor_bulan]]&lt;=48,3,4)))</f>
        <v>1</v>
      </c>
      <c r="AG347">
        <f>IF(Raw_Data[[#This Row],[jumlah_kali_telat]]=0,0,IF(Raw_Data[[#This Row],[jumlah_kali_telat]]&lt;=2,2,4))</f>
        <v>0</v>
      </c>
      <c r="AH347">
        <f>Raw_Data[[#This Row],[Skor_Rasio]]+Raw_Data[[#This Row],[Skor_DP]]+Raw_Data[[#This Row],[Skor_Tenor]]+Raw_Data[[#This Row],[Skor_Telat]]</f>
        <v>3</v>
      </c>
      <c r="AI347" t="str">
        <f>IF(Raw_Data[[#This Row],[Risk_Score]]&lt;=6,"Low Risk",IF(Raw_Data[[#This Row],[Risk_Score]]&lt;=8,"Medium Risk","High Risk"))</f>
        <v>Low Risk</v>
      </c>
      <c r="AJ347">
        <f ca="1">IFERROR(DATEDIF(Raw_Data[[#This Row],[tanggal_pengajuan]],TODAY(),"m"),"N/A")</f>
        <v>4</v>
      </c>
      <c r="AK347" t="str">
        <f ca="1">IF(ISNUMBER(Raw_Data[[#This Row],[MOB]]),IF(Raw_Data[[#This Row],[MOB]]&lt;6,"0-5 bulan",IF(Raw_Data[[#This Row],[MOB]]&lt;12,"6-11 bulan",IF(Raw_Data[[#This Row],[MOB]]&lt;24,"12-23 bulan","24+ bulan"))),"N/A")</f>
        <v>0-5 bulan</v>
      </c>
    </row>
    <row r="348" spans="1:37" ht="14.25" customHeight="1" x14ac:dyDescent="0.45">
      <c r="A348" t="s">
        <v>1065</v>
      </c>
      <c r="B348" s="64">
        <v>46118</v>
      </c>
      <c r="C348" s="1" t="str">
        <f t="shared" si="5"/>
        <v>April</v>
      </c>
      <c r="D348" t="s">
        <v>1066</v>
      </c>
      <c r="E348" t="s">
        <v>1067</v>
      </c>
      <c r="F348">
        <v>55</v>
      </c>
      <c r="G348" t="s">
        <v>40</v>
      </c>
      <c r="H348" t="s">
        <v>41</v>
      </c>
      <c r="I348" s="2">
        <v>5156000</v>
      </c>
      <c r="J348" s="3">
        <f>Raw_Data[[#This Row],[cicilan_per_bulan]]/Raw_Data[[#This Row],[penghasilan_bulanan]]</f>
        <v>7.4107835531419711E-2</v>
      </c>
      <c r="K348" t="s">
        <v>177</v>
      </c>
      <c r="L348" t="s">
        <v>154</v>
      </c>
      <c r="M348" t="s">
        <v>249</v>
      </c>
      <c r="N348" t="s">
        <v>250</v>
      </c>
      <c r="O348" t="s">
        <v>57</v>
      </c>
      <c r="P348" s="2">
        <v>16612000</v>
      </c>
      <c r="Q348" s="2">
        <v>3322000</v>
      </c>
      <c r="R348" t="str">
        <f>IF(Raw_Data[[#This Row],[persen_dp]]&lt;15%,"Low",IF(Raw_Data[[#This Row],[persen_dp]]&gt;25%,"High","Medium"))</f>
        <v>Medium</v>
      </c>
      <c r="S348" s="3">
        <v>0.2</v>
      </c>
      <c r="T348">
        <v>60</v>
      </c>
      <c r="U348">
        <v>0.14499999999999999</v>
      </c>
      <c r="V348" s="2">
        <v>382100</v>
      </c>
      <c r="W348" s="2">
        <v>22926000</v>
      </c>
      <c r="X348" t="str">
        <f>IF(OR(Raw_Data[[#This Row],[status_pembayaran]]="Macet",Raw_Data[[#This Row],[status_pembayaran]]="Kurang Lancar"),"Non Performing Loan","Performing")</f>
        <v>Performing</v>
      </c>
      <c r="Y348" t="s">
        <v>47</v>
      </c>
      <c r="Z348">
        <v>0</v>
      </c>
      <c r="AA348">
        <v>0</v>
      </c>
      <c r="AB348">
        <v>1</v>
      </c>
      <c r="AC348" t="s">
        <v>74</v>
      </c>
      <c r="AD348">
        <f>IF(Raw_Data[[#This Row],[rasio]]&lt;0.2,1,IF(Raw_Data[[#This Row],[rasio]]&lt;0.3,2,IF(Raw_Data[[#This Row],[rasio]]&lt;0.4,3,4)))</f>
        <v>1</v>
      </c>
      <c r="AE348">
        <f>IF(Raw_Data[[#This Row],[kategori_dp]]="High",1,IF(Raw_Data[[#This Row],[kategori_dp]]="Medium",2,3))</f>
        <v>2</v>
      </c>
      <c r="AF348">
        <f>IF(Raw_Data[[#This Row],[tenor_bulan]]&lt;=24,1,IF(Raw_Data[[#This Row],[tenor_bulan]]&lt;=36,2,IF(Raw_Data[[#This Row],[tenor_bulan]]&lt;=48,3,4)))</f>
        <v>4</v>
      </c>
      <c r="AG348">
        <f>IF(Raw_Data[[#This Row],[jumlah_kali_telat]]=0,0,IF(Raw_Data[[#This Row],[jumlah_kali_telat]]&lt;=2,2,4))</f>
        <v>0</v>
      </c>
      <c r="AH348">
        <f>Raw_Data[[#This Row],[Skor_Rasio]]+Raw_Data[[#This Row],[Skor_DP]]+Raw_Data[[#This Row],[Skor_Tenor]]+Raw_Data[[#This Row],[Skor_Telat]]</f>
        <v>7</v>
      </c>
      <c r="AI348" t="str">
        <f>IF(Raw_Data[[#This Row],[Risk_Score]]&lt;=6,"Low Risk",IF(Raw_Data[[#This Row],[Risk_Score]]&lt;=8,"Medium Risk","High Risk"))</f>
        <v>Medium Risk</v>
      </c>
      <c r="AJ348">
        <f ca="1">IFERROR(DATEDIF(Raw_Data[[#This Row],[tanggal_pengajuan]],TODAY(),"m"),"N/A")</f>
        <v>6</v>
      </c>
      <c r="AK348" t="str">
        <f ca="1">IF(ISNUMBER(Raw_Data[[#This Row],[MOB]]),IF(Raw_Data[[#This Row],[MOB]]&lt;6,"0-5 bulan",IF(Raw_Data[[#This Row],[MOB]]&lt;12,"6-11 bulan",IF(Raw_Data[[#This Row],[MOB]]&lt;24,"12-23 bulan","24+ bulan"))),"N/A")</f>
        <v>6-11 bulan</v>
      </c>
    </row>
    <row r="349" spans="1:37" ht="14.25" customHeight="1" x14ac:dyDescent="0.45">
      <c r="A349" t="s">
        <v>1068</v>
      </c>
      <c r="B349" s="64">
        <v>46102</v>
      </c>
      <c r="C349" s="1" t="str">
        <f t="shared" si="5"/>
        <v>March</v>
      </c>
      <c r="D349" t="s">
        <v>1069</v>
      </c>
      <c r="E349" t="s">
        <v>1070</v>
      </c>
      <c r="F349">
        <v>36</v>
      </c>
      <c r="G349" t="s">
        <v>51</v>
      </c>
      <c r="H349" t="s">
        <v>52</v>
      </c>
      <c r="I349" s="2">
        <v>14898000</v>
      </c>
      <c r="J349" s="3">
        <f>Raw_Data[[#This Row],[cicilan_per_bulan]]/Raw_Data[[#This Row],[penghasilan_bulanan]]</f>
        <v>8.8656195462478188E-2</v>
      </c>
      <c r="K349" t="s">
        <v>63</v>
      </c>
      <c r="L349" t="s">
        <v>64</v>
      </c>
      <c r="M349" t="s">
        <v>72</v>
      </c>
      <c r="N349" t="s">
        <v>97</v>
      </c>
      <c r="O349" t="s">
        <v>57</v>
      </c>
      <c r="P349" s="2">
        <v>17303000</v>
      </c>
      <c r="Q349" s="2">
        <v>3461000</v>
      </c>
      <c r="R349" t="str">
        <f>IF(Raw_Data[[#This Row],[persen_dp]]&lt;15%,"Low",IF(Raw_Data[[#This Row],[persen_dp]]&gt;25%,"High","Medium"))</f>
        <v>Medium</v>
      </c>
      <c r="S349" s="3">
        <v>0.2</v>
      </c>
      <c r="T349">
        <v>12</v>
      </c>
      <c r="U349">
        <v>0.14499999999999999</v>
      </c>
      <c r="V349" s="2">
        <v>1320800</v>
      </c>
      <c r="W349" s="2">
        <v>15849000</v>
      </c>
      <c r="X349" t="str">
        <f>IF(OR(Raw_Data[[#This Row],[status_pembayaran]]="Macet",Raw_Data[[#This Row],[status_pembayaran]]="Kurang Lancar"),"Non Performing Loan","Performing")</f>
        <v>Performing</v>
      </c>
      <c r="Y349" t="s">
        <v>47</v>
      </c>
      <c r="Z349">
        <v>0</v>
      </c>
      <c r="AA349">
        <v>0</v>
      </c>
      <c r="AB349">
        <v>1</v>
      </c>
      <c r="AC349" t="s">
        <v>104</v>
      </c>
      <c r="AD349">
        <f>IF(Raw_Data[[#This Row],[rasio]]&lt;0.2,1,IF(Raw_Data[[#This Row],[rasio]]&lt;0.3,2,IF(Raw_Data[[#This Row],[rasio]]&lt;0.4,3,4)))</f>
        <v>1</v>
      </c>
      <c r="AE349">
        <f>IF(Raw_Data[[#This Row],[kategori_dp]]="High",1,IF(Raw_Data[[#This Row],[kategori_dp]]="Medium",2,3))</f>
        <v>2</v>
      </c>
      <c r="AF349">
        <f>IF(Raw_Data[[#This Row],[tenor_bulan]]&lt;=24,1,IF(Raw_Data[[#This Row],[tenor_bulan]]&lt;=36,2,IF(Raw_Data[[#This Row],[tenor_bulan]]&lt;=48,3,4)))</f>
        <v>1</v>
      </c>
      <c r="AG349">
        <f>IF(Raw_Data[[#This Row],[jumlah_kali_telat]]=0,0,IF(Raw_Data[[#This Row],[jumlah_kali_telat]]&lt;=2,2,4))</f>
        <v>0</v>
      </c>
      <c r="AH349">
        <f>Raw_Data[[#This Row],[Skor_Rasio]]+Raw_Data[[#This Row],[Skor_DP]]+Raw_Data[[#This Row],[Skor_Tenor]]+Raw_Data[[#This Row],[Skor_Telat]]</f>
        <v>4</v>
      </c>
      <c r="AI349" t="str">
        <f>IF(Raw_Data[[#This Row],[Risk_Score]]&lt;=6,"Low Risk",IF(Raw_Data[[#This Row],[Risk_Score]]&lt;=8,"Medium Risk","High Risk"))</f>
        <v>Low Risk</v>
      </c>
      <c r="AJ349">
        <f ca="1">IFERROR(DATEDIF(Raw_Data[[#This Row],[tanggal_pengajuan]],TODAY(),"m"),"N/A")</f>
        <v>7</v>
      </c>
      <c r="AK349" t="str">
        <f ca="1">IF(ISNUMBER(Raw_Data[[#This Row],[MOB]]),IF(Raw_Data[[#This Row],[MOB]]&lt;6,"0-5 bulan",IF(Raw_Data[[#This Row],[MOB]]&lt;12,"6-11 bulan",IF(Raw_Data[[#This Row],[MOB]]&lt;24,"12-23 bulan","24+ bulan"))),"N/A")</f>
        <v>6-11 bulan</v>
      </c>
    </row>
    <row r="350" spans="1:37" ht="14.25" customHeight="1" x14ac:dyDescent="0.45">
      <c r="A350" t="s">
        <v>1071</v>
      </c>
      <c r="B350" s="64">
        <v>46059</v>
      </c>
      <c r="C350" s="1" t="str">
        <f t="shared" si="5"/>
        <v>February</v>
      </c>
      <c r="D350" t="s">
        <v>378</v>
      </c>
      <c r="E350" t="s">
        <v>1072</v>
      </c>
      <c r="F350">
        <v>52</v>
      </c>
      <c r="G350" t="s">
        <v>40</v>
      </c>
      <c r="H350" t="s">
        <v>52</v>
      </c>
      <c r="I350" s="2">
        <v>13331000</v>
      </c>
      <c r="J350" s="3">
        <f>Raw_Data[[#This Row],[cicilan_per_bulan]]/Raw_Data[[#This Row],[penghasilan_bulanan]]</f>
        <v>5.3529367639336883E-2</v>
      </c>
      <c r="K350" t="s">
        <v>188</v>
      </c>
      <c r="L350" t="s">
        <v>154</v>
      </c>
      <c r="M350" t="s">
        <v>55</v>
      </c>
      <c r="N350" t="s">
        <v>231</v>
      </c>
      <c r="O350" t="s">
        <v>232</v>
      </c>
      <c r="P350" s="2">
        <v>38184000</v>
      </c>
      <c r="Q350" s="2">
        <v>13364000</v>
      </c>
      <c r="R350" t="str">
        <f>IF(Raw_Data[[#This Row],[persen_dp]]&lt;15%,"Low",IF(Raw_Data[[#This Row],[persen_dp]]&gt;25%,"High","Medium"))</f>
        <v>High</v>
      </c>
      <c r="S350" s="3">
        <v>0.35</v>
      </c>
      <c r="T350">
        <v>60</v>
      </c>
      <c r="U350">
        <v>0.14499999999999999</v>
      </c>
      <c r="V350" s="2">
        <v>713600</v>
      </c>
      <c r="W350" s="2">
        <v>42814000</v>
      </c>
      <c r="X350" t="str">
        <f>IF(OR(Raw_Data[[#This Row],[status_pembayaran]]="Macet",Raw_Data[[#This Row],[status_pembayaran]]="Kurang Lancar"),"Non Performing Loan","Performing")</f>
        <v>Performing</v>
      </c>
      <c r="Y350" t="s">
        <v>47</v>
      </c>
      <c r="Z350">
        <v>0</v>
      </c>
      <c r="AA350">
        <v>0</v>
      </c>
      <c r="AB350">
        <v>1</v>
      </c>
      <c r="AD350">
        <f>IF(Raw_Data[[#This Row],[rasio]]&lt;0.2,1,IF(Raw_Data[[#This Row],[rasio]]&lt;0.3,2,IF(Raw_Data[[#This Row],[rasio]]&lt;0.4,3,4)))</f>
        <v>1</v>
      </c>
      <c r="AE350">
        <f>IF(Raw_Data[[#This Row],[kategori_dp]]="High",1,IF(Raw_Data[[#This Row],[kategori_dp]]="Medium",2,3))</f>
        <v>1</v>
      </c>
      <c r="AF350">
        <f>IF(Raw_Data[[#This Row],[tenor_bulan]]&lt;=24,1,IF(Raw_Data[[#This Row],[tenor_bulan]]&lt;=36,2,IF(Raw_Data[[#This Row],[tenor_bulan]]&lt;=48,3,4)))</f>
        <v>4</v>
      </c>
      <c r="AG350">
        <f>IF(Raw_Data[[#This Row],[jumlah_kali_telat]]=0,0,IF(Raw_Data[[#This Row],[jumlah_kali_telat]]&lt;=2,2,4))</f>
        <v>0</v>
      </c>
      <c r="AH350">
        <f>Raw_Data[[#This Row],[Skor_Rasio]]+Raw_Data[[#This Row],[Skor_DP]]+Raw_Data[[#This Row],[Skor_Tenor]]+Raw_Data[[#This Row],[Skor_Telat]]</f>
        <v>6</v>
      </c>
      <c r="AI350" t="str">
        <f>IF(Raw_Data[[#This Row],[Risk_Score]]&lt;=6,"Low Risk",IF(Raw_Data[[#This Row],[Risk_Score]]&lt;=8,"Medium Risk","High Risk"))</f>
        <v>Low Risk</v>
      </c>
      <c r="AJ350">
        <f ca="1">IFERROR(DATEDIF(Raw_Data[[#This Row],[tanggal_pengajuan]],TODAY(),"m"),"N/A")</f>
        <v>8</v>
      </c>
      <c r="AK350" t="str">
        <f ca="1">IF(ISNUMBER(Raw_Data[[#This Row],[MOB]]),IF(Raw_Data[[#This Row],[MOB]]&lt;6,"0-5 bulan",IF(Raw_Data[[#This Row],[MOB]]&lt;12,"6-11 bulan",IF(Raw_Data[[#This Row],[MOB]]&lt;24,"12-23 bulan","24+ bulan"))),"N/A")</f>
        <v>6-11 bulan</v>
      </c>
    </row>
    <row r="351" spans="1:37" ht="14.25" customHeight="1" x14ac:dyDescent="0.45">
      <c r="A351" t="s">
        <v>1073</v>
      </c>
      <c r="B351" s="64">
        <v>46082</v>
      </c>
      <c r="C351" s="1" t="str">
        <f t="shared" si="5"/>
        <v>March</v>
      </c>
      <c r="D351" t="s">
        <v>1074</v>
      </c>
      <c r="E351" t="s">
        <v>1075</v>
      </c>
      <c r="F351">
        <v>56</v>
      </c>
      <c r="G351" t="s">
        <v>40</v>
      </c>
      <c r="H351" t="s">
        <v>96</v>
      </c>
      <c r="I351" s="2">
        <v>5812000</v>
      </c>
      <c r="J351" s="3">
        <f>Raw_Data[[#This Row],[cicilan_per_bulan]]/Raw_Data[[#This Row],[penghasilan_bulanan]]</f>
        <v>0.1032863041982106</v>
      </c>
      <c r="K351" t="s">
        <v>205</v>
      </c>
      <c r="L351" t="s">
        <v>110</v>
      </c>
      <c r="M351" t="s">
        <v>72</v>
      </c>
      <c r="N351" t="s">
        <v>73</v>
      </c>
      <c r="O351" t="s">
        <v>46</v>
      </c>
      <c r="P351" s="2">
        <v>20263000</v>
      </c>
      <c r="Q351" s="2">
        <v>2026000</v>
      </c>
      <c r="R351" t="str">
        <f>IF(Raw_Data[[#This Row],[persen_dp]]&lt;15%,"Low",IF(Raw_Data[[#This Row],[persen_dp]]&gt;25%,"High","Medium"))</f>
        <v>Low</v>
      </c>
      <c r="S351" s="3">
        <v>0.1</v>
      </c>
      <c r="T351">
        <v>48</v>
      </c>
      <c r="U351">
        <v>0.14499999999999999</v>
      </c>
      <c r="V351" s="2">
        <v>600300</v>
      </c>
      <c r="W351" s="2">
        <v>28814000</v>
      </c>
      <c r="X351" t="str">
        <f>IF(OR(Raw_Data[[#This Row],[status_pembayaran]]="Macet",Raw_Data[[#This Row],[status_pembayaran]]="Kurang Lancar"),"Non Performing Loan","Performing")</f>
        <v>Performing</v>
      </c>
      <c r="Y351" t="s">
        <v>47</v>
      </c>
      <c r="Z351">
        <v>0</v>
      </c>
      <c r="AA351">
        <v>0</v>
      </c>
      <c r="AB351">
        <v>1</v>
      </c>
      <c r="AC351" t="s">
        <v>58</v>
      </c>
      <c r="AD351">
        <f>IF(Raw_Data[[#This Row],[rasio]]&lt;0.2,1,IF(Raw_Data[[#This Row],[rasio]]&lt;0.3,2,IF(Raw_Data[[#This Row],[rasio]]&lt;0.4,3,4)))</f>
        <v>1</v>
      </c>
      <c r="AE351">
        <f>IF(Raw_Data[[#This Row],[kategori_dp]]="High",1,IF(Raw_Data[[#This Row],[kategori_dp]]="Medium",2,3))</f>
        <v>3</v>
      </c>
      <c r="AF351">
        <f>IF(Raw_Data[[#This Row],[tenor_bulan]]&lt;=24,1,IF(Raw_Data[[#This Row],[tenor_bulan]]&lt;=36,2,IF(Raw_Data[[#This Row],[tenor_bulan]]&lt;=48,3,4)))</f>
        <v>3</v>
      </c>
      <c r="AG351">
        <f>IF(Raw_Data[[#This Row],[jumlah_kali_telat]]=0,0,IF(Raw_Data[[#This Row],[jumlah_kali_telat]]&lt;=2,2,4))</f>
        <v>0</v>
      </c>
      <c r="AH351">
        <f>Raw_Data[[#This Row],[Skor_Rasio]]+Raw_Data[[#This Row],[Skor_DP]]+Raw_Data[[#This Row],[Skor_Tenor]]+Raw_Data[[#This Row],[Skor_Telat]]</f>
        <v>7</v>
      </c>
      <c r="AI351" t="str">
        <f>IF(Raw_Data[[#This Row],[Risk_Score]]&lt;=6,"Low Risk",IF(Raw_Data[[#This Row],[Risk_Score]]&lt;=8,"Medium Risk","High Risk"))</f>
        <v>Medium Risk</v>
      </c>
      <c r="AJ351">
        <f ca="1">IFERROR(DATEDIF(Raw_Data[[#This Row],[tanggal_pengajuan]],TODAY(),"m"),"N/A")</f>
        <v>7</v>
      </c>
      <c r="AK351" t="str">
        <f ca="1">IF(ISNUMBER(Raw_Data[[#This Row],[MOB]]),IF(Raw_Data[[#This Row],[MOB]]&lt;6,"0-5 bulan",IF(Raw_Data[[#This Row],[MOB]]&lt;12,"6-11 bulan",IF(Raw_Data[[#This Row],[MOB]]&lt;24,"12-23 bulan","24+ bulan"))),"N/A")</f>
        <v>6-11 bulan</v>
      </c>
    </row>
    <row r="352" spans="1:37" ht="14.25" customHeight="1" x14ac:dyDescent="0.45">
      <c r="A352" t="s">
        <v>1076</v>
      </c>
      <c r="B352" s="64">
        <v>46146</v>
      </c>
      <c r="C352" s="1" t="str">
        <f t="shared" si="5"/>
        <v>May</v>
      </c>
      <c r="D352" t="s">
        <v>1077</v>
      </c>
      <c r="E352" t="s">
        <v>1078</v>
      </c>
      <c r="F352">
        <v>47</v>
      </c>
      <c r="G352" t="s">
        <v>40</v>
      </c>
      <c r="H352" t="s">
        <v>96</v>
      </c>
      <c r="I352" s="2">
        <v>7330000</v>
      </c>
      <c r="J352" s="3">
        <f>Raw_Data[[#This Row],[cicilan_per_bulan]]/Raw_Data[[#This Row],[penghasilan_bulanan]]</f>
        <v>0.2150886766712142</v>
      </c>
      <c r="K352" t="s">
        <v>188</v>
      </c>
      <c r="L352" t="s">
        <v>154</v>
      </c>
      <c r="M352" t="s">
        <v>72</v>
      </c>
      <c r="N352" t="s">
        <v>73</v>
      </c>
      <c r="O352" t="s">
        <v>46</v>
      </c>
      <c r="P352" s="2">
        <v>20655000</v>
      </c>
      <c r="Q352" s="2">
        <v>4131000</v>
      </c>
      <c r="R352" t="str">
        <f>IF(Raw_Data[[#This Row],[persen_dp]]&lt;15%,"Low",IF(Raw_Data[[#This Row],[persen_dp]]&gt;25%,"High","Medium"))</f>
        <v>Medium</v>
      </c>
      <c r="S352" s="3">
        <v>0.2</v>
      </c>
      <c r="T352">
        <v>12</v>
      </c>
      <c r="U352">
        <v>0.14499999999999999</v>
      </c>
      <c r="V352" s="2">
        <v>1576600</v>
      </c>
      <c r="W352" s="2">
        <v>18920000</v>
      </c>
      <c r="X352" t="str">
        <f>IF(OR(Raw_Data[[#This Row],[status_pembayaran]]="Macet",Raw_Data[[#This Row],[status_pembayaran]]="Kurang Lancar"),"Non Performing Loan","Performing")</f>
        <v>Performing</v>
      </c>
      <c r="Y352" t="s">
        <v>47</v>
      </c>
      <c r="Z352">
        <v>0</v>
      </c>
      <c r="AA352">
        <v>0</v>
      </c>
      <c r="AB352">
        <v>1</v>
      </c>
      <c r="AC352" t="s">
        <v>137</v>
      </c>
      <c r="AD352">
        <f>IF(Raw_Data[[#This Row],[rasio]]&lt;0.2,1,IF(Raw_Data[[#This Row],[rasio]]&lt;0.3,2,IF(Raw_Data[[#This Row],[rasio]]&lt;0.4,3,4)))</f>
        <v>2</v>
      </c>
      <c r="AE352">
        <f>IF(Raw_Data[[#This Row],[kategori_dp]]="High",1,IF(Raw_Data[[#This Row],[kategori_dp]]="Medium",2,3))</f>
        <v>2</v>
      </c>
      <c r="AF352">
        <f>IF(Raw_Data[[#This Row],[tenor_bulan]]&lt;=24,1,IF(Raw_Data[[#This Row],[tenor_bulan]]&lt;=36,2,IF(Raw_Data[[#This Row],[tenor_bulan]]&lt;=48,3,4)))</f>
        <v>1</v>
      </c>
      <c r="AG352">
        <f>IF(Raw_Data[[#This Row],[jumlah_kali_telat]]=0,0,IF(Raw_Data[[#This Row],[jumlah_kali_telat]]&lt;=2,2,4))</f>
        <v>0</v>
      </c>
      <c r="AH352">
        <f>Raw_Data[[#This Row],[Skor_Rasio]]+Raw_Data[[#This Row],[Skor_DP]]+Raw_Data[[#This Row],[Skor_Tenor]]+Raw_Data[[#This Row],[Skor_Telat]]</f>
        <v>5</v>
      </c>
      <c r="AI352" t="str">
        <f>IF(Raw_Data[[#This Row],[Risk_Score]]&lt;=6,"Low Risk",IF(Raw_Data[[#This Row],[Risk_Score]]&lt;=8,"Medium Risk","High Risk"))</f>
        <v>Low Risk</v>
      </c>
      <c r="AJ352">
        <f ca="1">IFERROR(DATEDIF(Raw_Data[[#This Row],[tanggal_pengajuan]],TODAY(),"m"),"N/A")</f>
        <v>5</v>
      </c>
      <c r="AK352" t="str">
        <f ca="1">IF(ISNUMBER(Raw_Data[[#This Row],[MOB]]),IF(Raw_Data[[#This Row],[MOB]]&lt;6,"0-5 bulan",IF(Raw_Data[[#This Row],[MOB]]&lt;12,"6-11 bulan",IF(Raw_Data[[#This Row],[MOB]]&lt;24,"12-23 bulan","24+ bulan"))),"N/A")</f>
        <v>0-5 bulan</v>
      </c>
    </row>
    <row r="353" spans="1:37" ht="14.25" customHeight="1" x14ac:dyDescent="0.45">
      <c r="A353" t="s">
        <v>1079</v>
      </c>
      <c r="B353" s="64">
        <v>46137</v>
      </c>
      <c r="C353" s="1" t="str">
        <f t="shared" si="5"/>
        <v>April</v>
      </c>
      <c r="D353" t="s">
        <v>926</v>
      </c>
      <c r="E353" t="s">
        <v>1080</v>
      </c>
      <c r="F353">
        <v>27</v>
      </c>
      <c r="G353" t="s">
        <v>51</v>
      </c>
      <c r="H353" t="s">
        <v>52</v>
      </c>
      <c r="I353" s="2">
        <v>9548000</v>
      </c>
      <c r="J353" s="3">
        <f>Raw_Data[[#This Row],[cicilan_per_bulan]]/Raw_Data[[#This Row],[penghasilan_bulanan]]</f>
        <v>0.19119187264348556</v>
      </c>
      <c r="K353" t="s">
        <v>109</v>
      </c>
      <c r="L353" t="s">
        <v>110</v>
      </c>
      <c r="M353" t="s">
        <v>44</v>
      </c>
      <c r="N353" t="s">
        <v>184</v>
      </c>
      <c r="O353" t="s">
        <v>122</v>
      </c>
      <c r="P353" s="2">
        <v>35984000</v>
      </c>
      <c r="Q353" s="2">
        <v>8996000</v>
      </c>
      <c r="R353" t="str">
        <f>IF(Raw_Data[[#This Row],[persen_dp]]&lt;15%,"Low",IF(Raw_Data[[#This Row],[persen_dp]]&gt;25%,"High","Medium"))</f>
        <v>Medium</v>
      </c>
      <c r="S353" s="3">
        <v>0.25</v>
      </c>
      <c r="T353">
        <v>18</v>
      </c>
      <c r="U353">
        <v>0.14499999999999999</v>
      </c>
      <c r="V353" s="2">
        <v>1825500</v>
      </c>
      <c r="W353" s="2">
        <v>32858000</v>
      </c>
      <c r="X353" t="str">
        <f>IF(OR(Raw_Data[[#This Row],[status_pembayaran]]="Macet",Raw_Data[[#This Row],[status_pembayaran]]="Kurang Lancar"),"Non Performing Loan","Performing")</f>
        <v>Performing</v>
      </c>
      <c r="Y353" t="s">
        <v>47</v>
      </c>
      <c r="Z353">
        <v>0</v>
      </c>
      <c r="AA353">
        <v>0</v>
      </c>
      <c r="AB353">
        <v>1</v>
      </c>
      <c r="AC353" t="s">
        <v>104</v>
      </c>
      <c r="AD353">
        <f>IF(Raw_Data[[#This Row],[rasio]]&lt;0.2,1,IF(Raw_Data[[#This Row],[rasio]]&lt;0.3,2,IF(Raw_Data[[#This Row],[rasio]]&lt;0.4,3,4)))</f>
        <v>1</v>
      </c>
      <c r="AE353">
        <f>IF(Raw_Data[[#This Row],[kategori_dp]]="High",1,IF(Raw_Data[[#This Row],[kategori_dp]]="Medium",2,3))</f>
        <v>2</v>
      </c>
      <c r="AF353">
        <f>IF(Raw_Data[[#This Row],[tenor_bulan]]&lt;=24,1,IF(Raw_Data[[#This Row],[tenor_bulan]]&lt;=36,2,IF(Raw_Data[[#This Row],[tenor_bulan]]&lt;=48,3,4)))</f>
        <v>1</v>
      </c>
      <c r="AG353">
        <f>IF(Raw_Data[[#This Row],[jumlah_kali_telat]]=0,0,IF(Raw_Data[[#This Row],[jumlah_kali_telat]]&lt;=2,2,4))</f>
        <v>0</v>
      </c>
      <c r="AH353">
        <f>Raw_Data[[#This Row],[Skor_Rasio]]+Raw_Data[[#This Row],[Skor_DP]]+Raw_Data[[#This Row],[Skor_Tenor]]+Raw_Data[[#This Row],[Skor_Telat]]</f>
        <v>4</v>
      </c>
      <c r="AI353" t="str">
        <f>IF(Raw_Data[[#This Row],[Risk_Score]]&lt;=6,"Low Risk",IF(Raw_Data[[#This Row],[Risk_Score]]&lt;=8,"Medium Risk","High Risk"))</f>
        <v>Low Risk</v>
      </c>
      <c r="AJ353">
        <f ca="1">IFERROR(DATEDIF(Raw_Data[[#This Row],[tanggal_pengajuan]],TODAY(),"m"),"N/A")</f>
        <v>5</v>
      </c>
      <c r="AK353" t="str">
        <f ca="1">IF(ISNUMBER(Raw_Data[[#This Row],[MOB]]),IF(Raw_Data[[#This Row],[MOB]]&lt;6,"0-5 bulan",IF(Raw_Data[[#This Row],[MOB]]&lt;12,"6-11 bulan",IF(Raw_Data[[#This Row],[MOB]]&lt;24,"12-23 bulan","24+ bulan"))),"N/A")</f>
        <v>0-5 bulan</v>
      </c>
    </row>
    <row r="354" spans="1:37" ht="14.25" customHeight="1" x14ac:dyDescent="0.45">
      <c r="A354" t="s">
        <v>1081</v>
      </c>
      <c r="B354" s="64">
        <v>46076</v>
      </c>
      <c r="C354" s="1" t="str">
        <f t="shared" si="5"/>
        <v>February</v>
      </c>
      <c r="D354" t="s">
        <v>1082</v>
      </c>
      <c r="E354" t="s">
        <v>1083</v>
      </c>
      <c r="F354">
        <v>38</v>
      </c>
      <c r="G354" t="s">
        <v>51</v>
      </c>
      <c r="H354" t="s">
        <v>152</v>
      </c>
      <c r="I354" s="2">
        <v>3978000</v>
      </c>
      <c r="J354" s="3">
        <f>Raw_Data[[#This Row],[cicilan_per_bulan]]/Raw_Data[[#This Row],[penghasilan_bulanan]]</f>
        <v>0.13044243338360986</v>
      </c>
      <c r="K354" t="s">
        <v>145</v>
      </c>
      <c r="L354" t="s">
        <v>146</v>
      </c>
      <c r="M354" t="s">
        <v>44</v>
      </c>
      <c r="N354" t="s">
        <v>45</v>
      </c>
      <c r="O354" t="s">
        <v>46</v>
      </c>
      <c r="P354" s="2">
        <v>24252000</v>
      </c>
      <c r="Q354" s="2">
        <v>8488000</v>
      </c>
      <c r="R354" t="str">
        <f>IF(Raw_Data[[#This Row],[persen_dp]]&lt;15%,"Low",IF(Raw_Data[[#This Row],[persen_dp]]&gt;25%,"High","Medium"))</f>
        <v>High</v>
      </c>
      <c r="S354" s="3">
        <v>0.35</v>
      </c>
      <c r="T354">
        <v>48</v>
      </c>
      <c r="U354">
        <v>0.14499999999999999</v>
      </c>
      <c r="V354" s="2">
        <v>518900</v>
      </c>
      <c r="W354" s="2">
        <v>24906000</v>
      </c>
      <c r="X354" t="str">
        <f>IF(OR(Raw_Data[[#This Row],[status_pembayaran]]="Macet",Raw_Data[[#This Row],[status_pembayaran]]="Kurang Lancar"),"Non Performing Loan","Performing")</f>
        <v>Performing</v>
      </c>
      <c r="Y354" t="s">
        <v>317</v>
      </c>
      <c r="Z354">
        <v>0</v>
      </c>
      <c r="AA354">
        <v>0</v>
      </c>
      <c r="AB354">
        <v>0</v>
      </c>
      <c r="AD354">
        <f>IF(Raw_Data[[#This Row],[rasio]]&lt;0.2,1,IF(Raw_Data[[#This Row],[rasio]]&lt;0.3,2,IF(Raw_Data[[#This Row],[rasio]]&lt;0.4,3,4)))</f>
        <v>1</v>
      </c>
      <c r="AE354">
        <f>IF(Raw_Data[[#This Row],[kategori_dp]]="High",1,IF(Raw_Data[[#This Row],[kategori_dp]]="Medium",2,3))</f>
        <v>1</v>
      </c>
      <c r="AF354">
        <f>IF(Raw_Data[[#This Row],[tenor_bulan]]&lt;=24,1,IF(Raw_Data[[#This Row],[tenor_bulan]]&lt;=36,2,IF(Raw_Data[[#This Row],[tenor_bulan]]&lt;=48,3,4)))</f>
        <v>3</v>
      </c>
      <c r="AG354">
        <f>IF(Raw_Data[[#This Row],[jumlah_kali_telat]]=0,0,IF(Raw_Data[[#This Row],[jumlah_kali_telat]]&lt;=2,2,4))</f>
        <v>0</v>
      </c>
      <c r="AH354">
        <f>Raw_Data[[#This Row],[Skor_Rasio]]+Raw_Data[[#This Row],[Skor_DP]]+Raw_Data[[#This Row],[Skor_Tenor]]+Raw_Data[[#This Row],[Skor_Telat]]</f>
        <v>5</v>
      </c>
      <c r="AI354" t="str">
        <f>IF(Raw_Data[[#This Row],[Risk_Score]]&lt;=6,"Low Risk",IF(Raw_Data[[#This Row],[Risk_Score]]&lt;=8,"Medium Risk","High Risk"))</f>
        <v>Low Risk</v>
      </c>
      <c r="AJ354">
        <f ca="1">IFERROR(DATEDIF(Raw_Data[[#This Row],[tanggal_pengajuan]],TODAY(),"m"),"N/A")</f>
        <v>8</v>
      </c>
      <c r="AK354" t="str">
        <f ca="1">IF(ISNUMBER(Raw_Data[[#This Row],[MOB]]),IF(Raw_Data[[#This Row],[MOB]]&lt;6,"0-5 bulan",IF(Raw_Data[[#This Row],[MOB]]&lt;12,"6-11 bulan",IF(Raw_Data[[#This Row],[MOB]]&lt;24,"12-23 bulan","24+ bulan"))),"N/A")</f>
        <v>6-11 bulan</v>
      </c>
    </row>
    <row r="355" spans="1:37" ht="14.25" customHeight="1" x14ac:dyDescent="0.45">
      <c r="A355" t="s">
        <v>1084</v>
      </c>
      <c r="B355" s="64">
        <v>46182</v>
      </c>
      <c r="C355" s="1" t="str">
        <f t="shared" si="5"/>
        <v>June</v>
      </c>
      <c r="D355" t="s">
        <v>1085</v>
      </c>
      <c r="E355" t="s">
        <v>1086</v>
      </c>
      <c r="F355">
        <v>27</v>
      </c>
      <c r="G355" t="s">
        <v>40</v>
      </c>
      <c r="H355" t="s">
        <v>52</v>
      </c>
      <c r="I355" s="2">
        <v>8279000</v>
      </c>
      <c r="J355" s="3">
        <f>Raw_Data[[#This Row],[cicilan_per_bulan]]/Raw_Data[[#This Row],[penghasilan_bulanan]]</f>
        <v>0.16546684382171759</v>
      </c>
      <c r="K355" t="s">
        <v>81</v>
      </c>
      <c r="L355" t="s">
        <v>82</v>
      </c>
      <c r="M355" t="s">
        <v>44</v>
      </c>
      <c r="N355" t="s">
        <v>45</v>
      </c>
      <c r="O355" t="s">
        <v>46</v>
      </c>
      <c r="P355" s="2">
        <v>25316000</v>
      </c>
      <c r="Q355" s="2">
        <v>5063000</v>
      </c>
      <c r="R355" t="str">
        <f>IF(Raw_Data[[#This Row],[persen_dp]]&lt;15%,"Low",IF(Raw_Data[[#This Row],[persen_dp]]&gt;25%,"High","Medium"))</f>
        <v>Medium</v>
      </c>
      <c r="S355" s="3">
        <v>0.2</v>
      </c>
      <c r="T355">
        <v>18</v>
      </c>
      <c r="U355">
        <v>0.14499999999999999</v>
      </c>
      <c r="V355" s="2">
        <v>1369900</v>
      </c>
      <c r="W355" s="2">
        <v>24658000</v>
      </c>
      <c r="X355" t="str">
        <f>IF(OR(Raw_Data[[#This Row],[status_pembayaran]]="Macet",Raw_Data[[#This Row],[status_pembayaran]]="Kurang Lancar"),"Non Performing Loan","Performing")</f>
        <v>Performing</v>
      </c>
      <c r="Y355" t="s">
        <v>47</v>
      </c>
      <c r="Z355">
        <v>0</v>
      </c>
      <c r="AA355">
        <v>0</v>
      </c>
      <c r="AB355">
        <v>1</v>
      </c>
      <c r="AC355" t="s">
        <v>104</v>
      </c>
      <c r="AD355">
        <f>IF(Raw_Data[[#This Row],[rasio]]&lt;0.2,1,IF(Raw_Data[[#This Row],[rasio]]&lt;0.3,2,IF(Raw_Data[[#This Row],[rasio]]&lt;0.4,3,4)))</f>
        <v>1</v>
      </c>
      <c r="AE355">
        <f>IF(Raw_Data[[#This Row],[kategori_dp]]="High",1,IF(Raw_Data[[#This Row],[kategori_dp]]="Medium",2,3))</f>
        <v>2</v>
      </c>
      <c r="AF355">
        <f>IF(Raw_Data[[#This Row],[tenor_bulan]]&lt;=24,1,IF(Raw_Data[[#This Row],[tenor_bulan]]&lt;=36,2,IF(Raw_Data[[#This Row],[tenor_bulan]]&lt;=48,3,4)))</f>
        <v>1</v>
      </c>
      <c r="AG355">
        <f>IF(Raw_Data[[#This Row],[jumlah_kali_telat]]=0,0,IF(Raw_Data[[#This Row],[jumlah_kali_telat]]&lt;=2,2,4))</f>
        <v>0</v>
      </c>
      <c r="AH355">
        <f>Raw_Data[[#This Row],[Skor_Rasio]]+Raw_Data[[#This Row],[Skor_DP]]+Raw_Data[[#This Row],[Skor_Tenor]]+Raw_Data[[#This Row],[Skor_Telat]]</f>
        <v>4</v>
      </c>
      <c r="AI355" t="str">
        <f>IF(Raw_Data[[#This Row],[Risk_Score]]&lt;=6,"Low Risk",IF(Raw_Data[[#This Row],[Risk_Score]]&lt;=8,"Medium Risk","High Risk"))</f>
        <v>Low Risk</v>
      </c>
      <c r="AJ355">
        <f ca="1">IFERROR(DATEDIF(Raw_Data[[#This Row],[tanggal_pengajuan]],TODAY(),"m"),"N/A")</f>
        <v>4</v>
      </c>
      <c r="AK355" t="str">
        <f ca="1">IF(ISNUMBER(Raw_Data[[#This Row],[MOB]]),IF(Raw_Data[[#This Row],[MOB]]&lt;6,"0-5 bulan",IF(Raw_Data[[#This Row],[MOB]]&lt;12,"6-11 bulan",IF(Raw_Data[[#This Row],[MOB]]&lt;24,"12-23 bulan","24+ bulan"))),"N/A")</f>
        <v>0-5 bulan</v>
      </c>
    </row>
    <row r="356" spans="1:37" ht="14.25" customHeight="1" x14ac:dyDescent="0.45">
      <c r="A356" t="s">
        <v>1087</v>
      </c>
      <c r="B356" s="64">
        <v>46038</v>
      </c>
      <c r="C356" s="1" t="str">
        <f t="shared" si="5"/>
        <v>January</v>
      </c>
      <c r="D356" t="s">
        <v>294</v>
      </c>
      <c r="E356" t="s">
        <v>1088</v>
      </c>
      <c r="F356">
        <v>38</v>
      </c>
      <c r="G356" t="s">
        <v>40</v>
      </c>
      <c r="H356" t="s">
        <v>101</v>
      </c>
      <c r="I356" s="2">
        <v>4195000</v>
      </c>
      <c r="J356" s="3">
        <f>Raw_Data[[#This Row],[cicilan_per_bulan]]/Raw_Data[[#This Row],[penghasilan_bulanan]]</f>
        <v>0.31323003575685338</v>
      </c>
      <c r="K356" t="s">
        <v>153</v>
      </c>
      <c r="L356" t="s">
        <v>154</v>
      </c>
      <c r="M356" t="s">
        <v>290</v>
      </c>
      <c r="N356" t="s">
        <v>291</v>
      </c>
      <c r="O356" t="s">
        <v>292</v>
      </c>
      <c r="P356" s="2">
        <v>36628000</v>
      </c>
      <c r="Q356" s="2">
        <v>3663000</v>
      </c>
      <c r="R356" t="str">
        <f>IF(Raw_Data[[#This Row],[persen_dp]]&lt;15%,"Low",IF(Raw_Data[[#This Row],[persen_dp]]&gt;25%,"High","Medium"))</f>
        <v>Low</v>
      </c>
      <c r="S356" s="3">
        <v>0.1</v>
      </c>
      <c r="T356">
        <v>36</v>
      </c>
      <c r="U356">
        <v>0.14499999999999999</v>
      </c>
      <c r="V356" s="2">
        <v>1314000</v>
      </c>
      <c r="W356" s="2">
        <v>47305000</v>
      </c>
      <c r="X356" t="str">
        <f>IF(OR(Raw_Data[[#This Row],[status_pembayaran]]="Macet",Raw_Data[[#This Row],[status_pembayaran]]="Kurang Lancar"),"Non Performing Loan","Performing")</f>
        <v>Performing</v>
      </c>
      <c r="Y356" t="s">
        <v>47</v>
      </c>
      <c r="Z356">
        <v>0</v>
      </c>
      <c r="AA356">
        <v>0</v>
      </c>
      <c r="AB356">
        <v>1</v>
      </c>
      <c r="AC356" t="s">
        <v>74</v>
      </c>
      <c r="AD356">
        <f>IF(Raw_Data[[#This Row],[rasio]]&lt;0.2,1,IF(Raw_Data[[#This Row],[rasio]]&lt;0.3,2,IF(Raw_Data[[#This Row],[rasio]]&lt;0.4,3,4)))</f>
        <v>3</v>
      </c>
      <c r="AE356">
        <f>IF(Raw_Data[[#This Row],[kategori_dp]]="High",1,IF(Raw_Data[[#This Row],[kategori_dp]]="Medium",2,3))</f>
        <v>3</v>
      </c>
      <c r="AF356">
        <f>IF(Raw_Data[[#This Row],[tenor_bulan]]&lt;=24,1,IF(Raw_Data[[#This Row],[tenor_bulan]]&lt;=36,2,IF(Raw_Data[[#This Row],[tenor_bulan]]&lt;=48,3,4)))</f>
        <v>2</v>
      </c>
      <c r="AG356">
        <f>IF(Raw_Data[[#This Row],[jumlah_kali_telat]]=0,0,IF(Raw_Data[[#This Row],[jumlah_kali_telat]]&lt;=2,2,4))</f>
        <v>0</v>
      </c>
      <c r="AH356">
        <f>Raw_Data[[#This Row],[Skor_Rasio]]+Raw_Data[[#This Row],[Skor_DP]]+Raw_Data[[#This Row],[Skor_Tenor]]+Raw_Data[[#This Row],[Skor_Telat]]</f>
        <v>8</v>
      </c>
      <c r="AI356" t="str">
        <f>IF(Raw_Data[[#This Row],[Risk_Score]]&lt;=6,"Low Risk",IF(Raw_Data[[#This Row],[Risk_Score]]&lt;=8,"Medium Risk","High Risk"))</f>
        <v>Medium Risk</v>
      </c>
      <c r="AJ356">
        <f ca="1">IFERROR(DATEDIF(Raw_Data[[#This Row],[tanggal_pengajuan]],TODAY(),"m"),"N/A")</f>
        <v>9</v>
      </c>
      <c r="AK356" t="str">
        <f ca="1">IF(ISNUMBER(Raw_Data[[#This Row],[MOB]]),IF(Raw_Data[[#This Row],[MOB]]&lt;6,"0-5 bulan",IF(Raw_Data[[#This Row],[MOB]]&lt;12,"6-11 bulan",IF(Raw_Data[[#This Row],[MOB]]&lt;24,"12-23 bulan","24+ bulan"))),"N/A")</f>
        <v>6-11 bulan</v>
      </c>
    </row>
    <row r="357" spans="1:37" ht="14.25" customHeight="1" x14ac:dyDescent="0.45">
      <c r="A357" t="s">
        <v>1089</v>
      </c>
      <c r="B357" s="64">
        <v>46269</v>
      </c>
      <c r="C357" s="1" t="str">
        <f t="shared" si="5"/>
        <v>September</v>
      </c>
      <c r="D357" t="s">
        <v>1090</v>
      </c>
      <c r="E357" t="s">
        <v>1091</v>
      </c>
      <c r="F357">
        <v>45</v>
      </c>
      <c r="G357" t="s">
        <v>40</v>
      </c>
      <c r="H357" t="s">
        <v>108</v>
      </c>
      <c r="I357" s="2">
        <v>6046000</v>
      </c>
      <c r="J357" s="3">
        <f>Raw_Data[[#This Row],[cicilan_per_bulan]]/Raw_Data[[#This Row],[penghasilan_bulanan]]</f>
        <v>6.4472378432021166E-2</v>
      </c>
      <c r="K357" t="s">
        <v>268</v>
      </c>
      <c r="L357" t="s">
        <v>110</v>
      </c>
      <c r="M357" t="s">
        <v>55</v>
      </c>
      <c r="N357" t="s">
        <v>56</v>
      </c>
      <c r="O357" t="s">
        <v>57</v>
      </c>
      <c r="P357" s="2">
        <v>18078000</v>
      </c>
      <c r="Q357" s="2">
        <v>4519000</v>
      </c>
      <c r="R357" t="str">
        <f>IF(Raw_Data[[#This Row],[persen_dp]]&lt;15%,"Low",IF(Raw_Data[[#This Row],[persen_dp]]&gt;25%,"High","Medium"))</f>
        <v>Medium</v>
      </c>
      <c r="S357" s="3">
        <v>0.25</v>
      </c>
      <c r="T357">
        <v>60</v>
      </c>
      <c r="U357">
        <v>0.14499999999999999</v>
      </c>
      <c r="V357" s="2">
        <v>389800</v>
      </c>
      <c r="W357" s="2">
        <v>23389000</v>
      </c>
      <c r="X357" t="str">
        <f>IF(OR(Raw_Data[[#This Row],[status_pembayaran]]="Macet",Raw_Data[[#This Row],[status_pembayaran]]="Kurang Lancar"),"Non Performing Loan","Performing")</f>
        <v>Performing</v>
      </c>
      <c r="Y357" t="s">
        <v>47</v>
      </c>
      <c r="Z357">
        <v>0</v>
      </c>
      <c r="AA357">
        <v>0</v>
      </c>
      <c r="AB357">
        <v>1</v>
      </c>
      <c r="AD357">
        <f>IF(Raw_Data[[#This Row],[rasio]]&lt;0.2,1,IF(Raw_Data[[#This Row],[rasio]]&lt;0.3,2,IF(Raw_Data[[#This Row],[rasio]]&lt;0.4,3,4)))</f>
        <v>1</v>
      </c>
      <c r="AE357">
        <f>IF(Raw_Data[[#This Row],[kategori_dp]]="High",1,IF(Raw_Data[[#This Row],[kategori_dp]]="Medium",2,3))</f>
        <v>2</v>
      </c>
      <c r="AF357">
        <f>IF(Raw_Data[[#This Row],[tenor_bulan]]&lt;=24,1,IF(Raw_Data[[#This Row],[tenor_bulan]]&lt;=36,2,IF(Raw_Data[[#This Row],[tenor_bulan]]&lt;=48,3,4)))</f>
        <v>4</v>
      </c>
      <c r="AG357">
        <f>IF(Raw_Data[[#This Row],[jumlah_kali_telat]]=0,0,IF(Raw_Data[[#This Row],[jumlah_kali_telat]]&lt;=2,2,4))</f>
        <v>0</v>
      </c>
      <c r="AH357">
        <f>Raw_Data[[#This Row],[Skor_Rasio]]+Raw_Data[[#This Row],[Skor_DP]]+Raw_Data[[#This Row],[Skor_Tenor]]+Raw_Data[[#This Row],[Skor_Telat]]</f>
        <v>7</v>
      </c>
      <c r="AI357" t="str">
        <f>IF(Raw_Data[[#This Row],[Risk_Score]]&lt;=6,"Low Risk",IF(Raw_Data[[#This Row],[Risk_Score]]&lt;=8,"Medium Risk","High Risk"))</f>
        <v>Medium Risk</v>
      </c>
      <c r="AJ357">
        <f ca="1">IFERROR(DATEDIF(Raw_Data[[#This Row],[tanggal_pengajuan]],TODAY(),"m"),"N/A")</f>
        <v>1</v>
      </c>
      <c r="AK357" t="str">
        <f ca="1">IF(ISNUMBER(Raw_Data[[#This Row],[MOB]]),IF(Raw_Data[[#This Row],[MOB]]&lt;6,"0-5 bulan",IF(Raw_Data[[#This Row],[MOB]]&lt;12,"6-11 bulan",IF(Raw_Data[[#This Row],[MOB]]&lt;24,"12-23 bulan","24+ bulan"))),"N/A")</f>
        <v>0-5 bulan</v>
      </c>
    </row>
    <row r="358" spans="1:37" ht="14.25" customHeight="1" x14ac:dyDescent="0.45">
      <c r="A358" t="s">
        <v>1092</v>
      </c>
      <c r="B358" s="64">
        <v>46116</v>
      </c>
      <c r="C358" s="1" t="str">
        <f t="shared" si="5"/>
        <v>April</v>
      </c>
      <c r="D358" t="s">
        <v>1093</v>
      </c>
      <c r="E358" t="s">
        <v>1094</v>
      </c>
      <c r="F358">
        <v>21</v>
      </c>
      <c r="G358" t="s">
        <v>51</v>
      </c>
      <c r="H358" t="s">
        <v>52</v>
      </c>
      <c r="I358" s="2">
        <v>7536000</v>
      </c>
      <c r="J358" s="3">
        <f>Raw_Data[[#This Row],[cicilan_per_bulan]]/Raw_Data[[#This Row],[penghasilan_bulanan]]</f>
        <v>0.20473726114649682</v>
      </c>
      <c r="K358" t="s">
        <v>205</v>
      </c>
      <c r="L358" t="s">
        <v>110</v>
      </c>
      <c r="M358" t="s">
        <v>44</v>
      </c>
      <c r="N358" t="s">
        <v>83</v>
      </c>
      <c r="O358" t="s">
        <v>57</v>
      </c>
      <c r="P358" s="2">
        <v>19024000</v>
      </c>
      <c r="Q358" s="2">
        <v>2854000</v>
      </c>
      <c r="R358" t="str">
        <f>IF(Raw_Data[[#This Row],[persen_dp]]&lt;15%,"Low",IF(Raw_Data[[#This Row],[persen_dp]]&gt;25%,"High","Medium"))</f>
        <v>Medium</v>
      </c>
      <c r="S358" s="3">
        <v>0.15</v>
      </c>
      <c r="T358">
        <v>12</v>
      </c>
      <c r="U358">
        <v>0.14499999999999999</v>
      </c>
      <c r="V358" s="2">
        <v>1542900</v>
      </c>
      <c r="W358" s="2">
        <v>18515000</v>
      </c>
      <c r="X358" t="str">
        <f>IF(OR(Raw_Data[[#This Row],[status_pembayaran]]="Macet",Raw_Data[[#This Row],[status_pembayaran]]="Kurang Lancar"),"Non Performing Loan","Performing")</f>
        <v>Performing</v>
      </c>
      <c r="Y358" t="s">
        <v>47</v>
      </c>
      <c r="Z358">
        <v>0</v>
      </c>
      <c r="AA358">
        <v>0</v>
      </c>
      <c r="AB358">
        <v>1</v>
      </c>
      <c r="AC358" t="s">
        <v>66</v>
      </c>
      <c r="AD358">
        <f>IF(Raw_Data[[#This Row],[rasio]]&lt;0.2,1,IF(Raw_Data[[#This Row],[rasio]]&lt;0.3,2,IF(Raw_Data[[#This Row],[rasio]]&lt;0.4,3,4)))</f>
        <v>2</v>
      </c>
      <c r="AE358">
        <f>IF(Raw_Data[[#This Row],[kategori_dp]]="High",1,IF(Raw_Data[[#This Row],[kategori_dp]]="Medium",2,3))</f>
        <v>2</v>
      </c>
      <c r="AF358">
        <f>IF(Raw_Data[[#This Row],[tenor_bulan]]&lt;=24,1,IF(Raw_Data[[#This Row],[tenor_bulan]]&lt;=36,2,IF(Raw_Data[[#This Row],[tenor_bulan]]&lt;=48,3,4)))</f>
        <v>1</v>
      </c>
      <c r="AG358">
        <f>IF(Raw_Data[[#This Row],[jumlah_kali_telat]]=0,0,IF(Raw_Data[[#This Row],[jumlah_kali_telat]]&lt;=2,2,4))</f>
        <v>0</v>
      </c>
      <c r="AH358">
        <f>Raw_Data[[#This Row],[Skor_Rasio]]+Raw_Data[[#This Row],[Skor_DP]]+Raw_Data[[#This Row],[Skor_Tenor]]+Raw_Data[[#This Row],[Skor_Telat]]</f>
        <v>5</v>
      </c>
      <c r="AI358" t="str">
        <f>IF(Raw_Data[[#This Row],[Risk_Score]]&lt;=6,"Low Risk",IF(Raw_Data[[#This Row],[Risk_Score]]&lt;=8,"Medium Risk","High Risk"))</f>
        <v>Low Risk</v>
      </c>
      <c r="AJ358">
        <f ca="1">IFERROR(DATEDIF(Raw_Data[[#This Row],[tanggal_pengajuan]],TODAY(),"m"),"N/A")</f>
        <v>6</v>
      </c>
      <c r="AK358" t="str">
        <f ca="1">IF(ISNUMBER(Raw_Data[[#This Row],[MOB]]),IF(Raw_Data[[#This Row],[MOB]]&lt;6,"0-5 bulan",IF(Raw_Data[[#This Row],[MOB]]&lt;12,"6-11 bulan",IF(Raw_Data[[#This Row],[MOB]]&lt;24,"12-23 bulan","24+ bulan"))),"N/A")</f>
        <v>6-11 bulan</v>
      </c>
    </row>
    <row r="359" spans="1:37" ht="14.25" customHeight="1" x14ac:dyDescent="0.45">
      <c r="A359" t="s">
        <v>1095</v>
      </c>
      <c r="B359" s="64">
        <v>46186</v>
      </c>
      <c r="C359" s="1" t="str">
        <f t="shared" si="5"/>
        <v>June</v>
      </c>
      <c r="D359" t="s">
        <v>1096</v>
      </c>
      <c r="E359" t="s">
        <v>1097</v>
      </c>
      <c r="F359">
        <v>48</v>
      </c>
      <c r="G359" t="s">
        <v>51</v>
      </c>
      <c r="H359" t="s">
        <v>41</v>
      </c>
      <c r="I359" s="2">
        <v>4611000</v>
      </c>
      <c r="J359" s="3">
        <f>Raw_Data[[#This Row],[cicilan_per_bulan]]/Raw_Data[[#This Row],[penghasilan_bulanan]]</f>
        <v>9.4014313597918023E-2</v>
      </c>
      <c r="K359" t="s">
        <v>91</v>
      </c>
      <c r="L359" t="s">
        <v>92</v>
      </c>
      <c r="M359" t="s">
        <v>44</v>
      </c>
      <c r="N359" t="s">
        <v>83</v>
      </c>
      <c r="O359" t="s">
        <v>57</v>
      </c>
      <c r="P359" s="2">
        <v>18124000</v>
      </c>
      <c r="Q359" s="2">
        <v>7249000</v>
      </c>
      <c r="R359" t="str">
        <f>IF(Raw_Data[[#This Row],[persen_dp]]&lt;15%,"Low",IF(Raw_Data[[#This Row],[persen_dp]]&gt;25%,"High","Medium"))</f>
        <v>High</v>
      </c>
      <c r="S359" s="3">
        <v>0.4</v>
      </c>
      <c r="T359">
        <v>36</v>
      </c>
      <c r="U359">
        <v>0.14499999999999999</v>
      </c>
      <c r="V359" s="2">
        <v>433500</v>
      </c>
      <c r="W359" s="2">
        <v>15605000</v>
      </c>
      <c r="X359" t="str">
        <f>IF(OR(Raw_Data[[#This Row],[status_pembayaran]]="Macet",Raw_Data[[#This Row],[status_pembayaran]]="Kurang Lancar"),"Non Performing Loan","Performing")</f>
        <v>Performing</v>
      </c>
      <c r="Y359" t="s">
        <v>47</v>
      </c>
      <c r="Z359">
        <v>0</v>
      </c>
      <c r="AA359">
        <v>0</v>
      </c>
      <c r="AB359">
        <v>1</v>
      </c>
      <c r="AD359">
        <f>IF(Raw_Data[[#This Row],[rasio]]&lt;0.2,1,IF(Raw_Data[[#This Row],[rasio]]&lt;0.3,2,IF(Raw_Data[[#This Row],[rasio]]&lt;0.4,3,4)))</f>
        <v>1</v>
      </c>
      <c r="AE359">
        <f>IF(Raw_Data[[#This Row],[kategori_dp]]="High",1,IF(Raw_Data[[#This Row],[kategori_dp]]="Medium",2,3))</f>
        <v>1</v>
      </c>
      <c r="AF359">
        <f>IF(Raw_Data[[#This Row],[tenor_bulan]]&lt;=24,1,IF(Raw_Data[[#This Row],[tenor_bulan]]&lt;=36,2,IF(Raw_Data[[#This Row],[tenor_bulan]]&lt;=48,3,4)))</f>
        <v>2</v>
      </c>
      <c r="AG359">
        <f>IF(Raw_Data[[#This Row],[jumlah_kali_telat]]=0,0,IF(Raw_Data[[#This Row],[jumlah_kali_telat]]&lt;=2,2,4))</f>
        <v>0</v>
      </c>
      <c r="AH359">
        <f>Raw_Data[[#This Row],[Skor_Rasio]]+Raw_Data[[#This Row],[Skor_DP]]+Raw_Data[[#This Row],[Skor_Tenor]]+Raw_Data[[#This Row],[Skor_Telat]]</f>
        <v>4</v>
      </c>
      <c r="AI359" t="str">
        <f>IF(Raw_Data[[#This Row],[Risk_Score]]&lt;=6,"Low Risk",IF(Raw_Data[[#This Row],[Risk_Score]]&lt;=8,"Medium Risk","High Risk"))</f>
        <v>Low Risk</v>
      </c>
      <c r="AJ359">
        <f ca="1">IFERROR(DATEDIF(Raw_Data[[#This Row],[tanggal_pengajuan]],TODAY(),"m"),"N/A")</f>
        <v>4</v>
      </c>
      <c r="AK359" t="str">
        <f ca="1">IF(ISNUMBER(Raw_Data[[#This Row],[MOB]]),IF(Raw_Data[[#This Row],[MOB]]&lt;6,"0-5 bulan",IF(Raw_Data[[#This Row],[MOB]]&lt;12,"6-11 bulan",IF(Raw_Data[[#This Row],[MOB]]&lt;24,"12-23 bulan","24+ bulan"))),"N/A")</f>
        <v>0-5 bulan</v>
      </c>
    </row>
    <row r="360" spans="1:37" ht="14.25" customHeight="1" x14ac:dyDescent="0.45">
      <c r="A360" t="s">
        <v>1098</v>
      </c>
      <c r="B360" s="64">
        <v>46168</v>
      </c>
      <c r="C360" s="1" t="str">
        <f t="shared" si="5"/>
        <v>May</v>
      </c>
      <c r="D360" t="s">
        <v>1099</v>
      </c>
      <c r="E360" t="s">
        <v>211</v>
      </c>
      <c r="F360">
        <v>28</v>
      </c>
      <c r="G360" t="s">
        <v>51</v>
      </c>
      <c r="H360" t="s">
        <v>52</v>
      </c>
      <c r="I360" s="2">
        <v>11343000</v>
      </c>
      <c r="J360" s="3">
        <f>Raw_Data[[#This Row],[cicilan_per_bulan]]/Raw_Data[[#This Row],[penghasilan_bulanan]]</f>
        <v>6.2576038085162655E-2</v>
      </c>
      <c r="K360" t="s">
        <v>114</v>
      </c>
      <c r="L360" t="s">
        <v>115</v>
      </c>
      <c r="M360" t="s">
        <v>55</v>
      </c>
      <c r="N360" t="s">
        <v>147</v>
      </c>
      <c r="O360" t="s">
        <v>148</v>
      </c>
      <c r="P360" s="2">
        <v>30862000</v>
      </c>
      <c r="Q360" s="2">
        <v>6172000</v>
      </c>
      <c r="R360" t="str">
        <f>IF(Raw_Data[[#This Row],[persen_dp]]&lt;15%,"Low",IF(Raw_Data[[#This Row],[persen_dp]]&gt;25%,"High","Medium"))</f>
        <v>Medium</v>
      </c>
      <c r="S360" s="3">
        <v>0.2</v>
      </c>
      <c r="T360">
        <v>60</v>
      </c>
      <c r="U360">
        <v>0.14499999999999999</v>
      </c>
      <c r="V360" s="2">
        <v>709800</v>
      </c>
      <c r="W360" s="2">
        <v>42590000</v>
      </c>
      <c r="X360" t="str">
        <f>IF(OR(Raw_Data[[#This Row],[status_pembayaran]]="Macet",Raw_Data[[#This Row],[status_pembayaran]]="Kurang Lancar"),"Non Performing Loan","Performing")</f>
        <v>Performing</v>
      </c>
      <c r="Y360" t="s">
        <v>47</v>
      </c>
      <c r="Z360">
        <v>0</v>
      </c>
      <c r="AA360">
        <v>0</v>
      </c>
      <c r="AB360">
        <v>1</v>
      </c>
      <c r="AC360" t="s">
        <v>104</v>
      </c>
      <c r="AD360">
        <f>IF(Raw_Data[[#This Row],[rasio]]&lt;0.2,1,IF(Raw_Data[[#This Row],[rasio]]&lt;0.3,2,IF(Raw_Data[[#This Row],[rasio]]&lt;0.4,3,4)))</f>
        <v>1</v>
      </c>
      <c r="AE360">
        <f>IF(Raw_Data[[#This Row],[kategori_dp]]="High",1,IF(Raw_Data[[#This Row],[kategori_dp]]="Medium",2,3))</f>
        <v>2</v>
      </c>
      <c r="AF360">
        <f>IF(Raw_Data[[#This Row],[tenor_bulan]]&lt;=24,1,IF(Raw_Data[[#This Row],[tenor_bulan]]&lt;=36,2,IF(Raw_Data[[#This Row],[tenor_bulan]]&lt;=48,3,4)))</f>
        <v>4</v>
      </c>
      <c r="AG360">
        <f>IF(Raw_Data[[#This Row],[jumlah_kali_telat]]=0,0,IF(Raw_Data[[#This Row],[jumlah_kali_telat]]&lt;=2,2,4))</f>
        <v>0</v>
      </c>
      <c r="AH360">
        <f>Raw_Data[[#This Row],[Skor_Rasio]]+Raw_Data[[#This Row],[Skor_DP]]+Raw_Data[[#This Row],[Skor_Tenor]]+Raw_Data[[#This Row],[Skor_Telat]]</f>
        <v>7</v>
      </c>
      <c r="AI360" t="str">
        <f>IF(Raw_Data[[#This Row],[Risk_Score]]&lt;=6,"Low Risk",IF(Raw_Data[[#This Row],[Risk_Score]]&lt;=8,"Medium Risk","High Risk"))</f>
        <v>Medium Risk</v>
      </c>
      <c r="AJ360">
        <f ca="1">IFERROR(DATEDIF(Raw_Data[[#This Row],[tanggal_pengajuan]],TODAY(),"m"),"N/A")</f>
        <v>4</v>
      </c>
      <c r="AK360" t="str">
        <f ca="1">IF(ISNUMBER(Raw_Data[[#This Row],[MOB]]),IF(Raw_Data[[#This Row],[MOB]]&lt;6,"0-5 bulan",IF(Raw_Data[[#This Row],[MOB]]&lt;12,"6-11 bulan",IF(Raw_Data[[#This Row],[MOB]]&lt;24,"12-23 bulan","24+ bulan"))),"N/A")</f>
        <v>0-5 bulan</v>
      </c>
    </row>
    <row r="361" spans="1:37" ht="14.25" customHeight="1" x14ac:dyDescent="0.45">
      <c r="A361" t="s">
        <v>1100</v>
      </c>
      <c r="B361" s="64">
        <v>46063</v>
      </c>
      <c r="C361" s="1" t="str">
        <f t="shared" si="5"/>
        <v>February</v>
      </c>
      <c r="D361" t="s">
        <v>557</v>
      </c>
      <c r="E361" t="s">
        <v>1101</v>
      </c>
      <c r="F361">
        <v>23</v>
      </c>
      <c r="G361" t="s">
        <v>40</v>
      </c>
      <c r="H361" t="s">
        <v>52</v>
      </c>
      <c r="I361" s="2">
        <v>14415000</v>
      </c>
      <c r="J361" s="3">
        <f>Raw_Data[[#This Row],[cicilan_per_bulan]]/Raw_Data[[#This Row],[penghasilan_bulanan]]</f>
        <v>0.10130419701699618</v>
      </c>
      <c r="K361" t="s">
        <v>102</v>
      </c>
      <c r="L361" t="s">
        <v>103</v>
      </c>
      <c r="M361" t="s">
        <v>55</v>
      </c>
      <c r="N361" t="s">
        <v>221</v>
      </c>
      <c r="O361" t="s">
        <v>159</v>
      </c>
      <c r="P361" s="2">
        <v>43099000</v>
      </c>
      <c r="Q361" s="2">
        <v>6465000</v>
      </c>
      <c r="R361" t="str">
        <f>IF(Raw_Data[[#This Row],[persen_dp]]&lt;15%,"Low",IF(Raw_Data[[#This Row],[persen_dp]]&gt;25%,"High","Medium"))</f>
        <v>Medium</v>
      </c>
      <c r="S361" s="3">
        <v>0.15</v>
      </c>
      <c r="T361">
        <v>36</v>
      </c>
      <c r="U361">
        <v>0.14499999999999999</v>
      </c>
      <c r="V361" s="2">
        <v>1460300</v>
      </c>
      <c r="W361" s="2">
        <v>52569000</v>
      </c>
      <c r="X361" t="str">
        <f>IF(OR(Raw_Data[[#This Row],[status_pembayaran]]="Macet",Raw_Data[[#This Row],[status_pembayaran]]="Kurang Lancar"),"Non Performing Loan","Performing")</f>
        <v>Performing</v>
      </c>
      <c r="Y361" t="s">
        <v>47</v>
      </c>
      <c r="Z361">
        <v>0</v>
      </c>
      <c r="AA361">
        <v>0</v>
      </c>
      <c r="AB361">
        <v>1</v>
      </c>
      <c r="AC361" t="s">
        <v>104</v>
      </c>
      <c r="AD361">
        <f>IF(Raw_Data[[#This Row],[rasio]]&lt;0.2,1,IF(Raw_Data[[#This Row],[rasio]]&lt;0.3,2,IF(Raw_Data[[#This Row],[rasio]]&lt;0.4,3,4)))</f>
        <v>1</v>
      </c>
      <c r="AE361">
        <f>IF(Raw_Data[[#This Row],[kategori_dp]]="High",1,IF(Raw_Data[[#This Row],[kategori_dp]]="Medium",2,3))</f>
        <v>2</v>
      </c>
      <c r="AF361">
        <f>IF(Raw_Data[[#This Row],[tenor_bulan]]&lt;=24,1,IF(Raw_Data[[#This Row],[tenor_bulan]]&lt;=36,2,IF(Raw_Data[[#This Row],[tenor_bulan]]&lt;=48,3,4)))</f>
        <v>2</v>
      </c>
      <c r="AG361">
        <f>IF(Raw_Data[[#This Row],[jumlah_kali_telat]]=0,0,IF(Raw_Data[[#This Row],[jumlah_kali_telat]]&lt;=2,2,4))</f>
        <v>0</v>
      </c>
      <c r="AH361">
        <f>Raw_Data[[#This Row],[Skor_Rasio]]+Raw_Data[[#This Row],[Skor_DP]]+Raw_Data[[#This Row],[Skor_Tenor]]+Raw_Data[[#This Row],[Skor_Telat]]</f>
        <v>5</v>
      </c>
      <c r="AI361" t="str">
        <f>IF(Raw_Data[[#This Row],[Risk_Score]]&lt;=6,"Low Risk",IF(Raw_Data[[#This Row],[Risk_Score]]&lt;=8,"Medium Risk","High Risk"))</f>
        <v>Low Risk</v>
      </c>
      <c r="AJ361">
        <f ca="1">IFERROR(DATEDIF(Raw_Data[[#This Row],[tanggal_pengajuan]],TODAY(),"m"),"N/A")</f>
        <v>8</v>
      </c>
      <c r="AK361" t="str">
        <f ca="1">IF(ISNUMBER(Raw_Data[[#This Row],[MOB]]),IF(Raw_Data[[#This Row],[MOB]]&lt;6,"0-5 bulan",IF(Raw_Data[[#This Row],[MOB]]&lt;12,"6-11 bulan",IF(Raw_Data[[#This Row],[MOB]]&lt;24,"12-23 bulan","24+ bulan"))),"N/A")</f>
        <v>6-11 bulan</v>
      </c>
    </row>
    <row r="362" spans="1:37" ht="14.25" customHeight="1" x14ac:dyDescent="0.45">
      <c r="A362" t="s">
        <v>1102</v>
      </c>
      <c r="B362" s="64">
        <v>46078</v>
      </c>
      <c r="C362" s="1" t="str">
        <f t="shared" si="5"/>
        <v>February</v>
      </c>
      <c r="D362" t="s">
        <v>1103</v>
      </c>
      <c r="E362" t="s">
        <v>1104</v>
      </c>
      <c r="F362">
        <v>36</v>
      </c>
      <c r="G362" t="s">
        <v>51</v>
      </c>
      <c r="H362" t="s">
        <v>52</v>
      </c>
      <c r="I362" s="2">
        <v>7444000</v>
      </c>
      <c r="J362" s="3">
        <f>Raw_Data[[#This Row],[cicilan_per_bulan]]/Raw_Data[[#This Row],[penghasilan_bulanan]]</f>
        <v>0.19766254701773239</v>
      </c>
      <c r="K362" t="s">
        <v>53</v>
      </c>
      <c r="L362" t="s">
        <v>54</v>
      </c>
      <c r="M362" t="s">
        <v>44</v>
      </c>
      <c r="N362" t="s">
        <v>158</v>
      </c>
      <c r="O362" t="s">
        <v>159</v>
      </c>
      <c r="P362" s="2">
        <v>30418000</v>
      </c>
      <c r="Q362" s="2">
        <v>3042000</v>
      </c>
      <c r="R362" t="str">
        <f>IF(Raw_Data[[#This Row],[persen_dp]]&lt;15%,"Low",IF(Raw_Data[[#This Row],[persen_dp]]&gt;25%,"High","Medium"))</f>
        <v>Low</v>
      </c>
      <c r="S362" s="3">
        <v>0.1</v>
      </c>
      <c r="T362">
        <v>24</v>
      </c>
      <c r="U362">
        <v>0.14499999999999999</v>
      </c>
      <c r="V362" s="2">
        <v>1471400</v>
      </c>
      <c r="W362" s="2">
        <v>35315000</v>
      </c>
      <c r="X362" t="str">
        <f>IF(OR(Raw_Data[[#This Row],[status_pembayaran]]="Macet",Raw_Data[[#This Row],[status_pembayaran]]="Kurang Lancar"),"Non Performing Loan","Performing")</f>
        <v>Performing</v>
      </c>
      <c r="Y362" t="s">
        <v>47</v>
      </c>
      <c r="Z362">
        <v>0</v>
      </c>
      <c r="AA362">
        <v>0</v>
      </c>
      <c r="AB362">
        <v>1</v>
      </c>
      <c r="AC362" t="s">
        <v>137</v>
      </c>
      <c r="AD362">
        <f>IF(Raw_Data[[#This Row],[rasio]]&lt;0.2,1,IF(Raw_Data[[#This Row],[rasio]]&lt;0.3,2,IF(Raw_Data[[#This Row],[rasio]]&lt;0.4,3,4)))</f>
        <v>1</v>
      </c>
      <c r="AE362">
        <f>IF(Raw_Data[[#This Row],[kategori_dp]]="High",1,IF(Raw_Data[[#This Row],[kategori_dp]]="Medium",2,3))</f>
        <v>3</v>
      </c>
      <c r="AF362">
        <f>IF(Raw_Data[[#This Row],[tenor_bulan]]&lt;=24,1,IF(Raw_Data[[#This Row],[tenor_bulan]]&lt;=36,2,IF(Raw_Data[[#This Row],[tenor_bulan]]&lt;=48,3,4)))</f>
        <v>1</v>
      </c>
      <c r="AG362">
        <f>IF(Raw_Data[[#This Row],[jumlah_kali_telat]]=0,0,IF(Raw_Data[[#This Row],[jumlah_kali_telat]]&lt;=2,2,4))</f>
        <v>0</v>
      </c>
      <c r="AH362">
        <f>Raw_Data[[#This Row],[Skor_Rasio]]+Raw_Data[[#This Row],[Skor_DP]]+Raw_Data[[#This Row],[Skor_Tenor]]+Raw_Data[[#This Row],[Skor_Telat]]</f>
        <v>5</v>
      </c>
      <c r="AI362" t="str">
        <f>IF(Raw_Data[[#This Row],[Risk_Score]]&lt;=6,"Low Risk",IF(Raw_Data[[#This Row],[Risk_Score]]&lt;=8,"Medium Risk","High Risk"))</f>
        <v>Low Risk</v>
      </c>
      <c r="AJ362">
        <f ca="1">IFERROR(DATEDIF(Raw_Data[[#This Row],[tanggal_pengajuan]],TODAY(),"m"),"N/A")</f>
        <v>7</v>
      </c>
      <c r="AK362" t="str">
        <f ca="1">IF(ISNUMBER(Raw_Data[[#This Row],[MOB]]),IF(Raw_Data[[#This Row],[MOB]]&lt;6,"0-5 bulan",IF(Raw_Data[[#This Row],[MOB]]&lt;12,"6-11 bulan",IF(Raw_Data[[#This Row],[MOB]]&lt;24,"12-23 bulan","24+ bulan"))),"N/A")</f>
        <v>6-11 bulan</v>
      </c>
    </row>
    <row r="363" spans="1:37" ht="14.25" customHeight="1" x14ac:dyDescent="0.45">
      <c r="A363" t="s">
        <v>1105</v>
      </c>
      <c r="B363" s="64">
        <v>46105</v>
      </c>
      <c r="C363" s="1" t="str">
        <f t="shared" si="5"/>
        <v>March</v>
      </c>
      <c r="D363" t="s">
        <v>920</v>
      </c>
      <c r="E363" t="s">
        <v>1106</v>
      </c>
      <c r="F363">
        <v>56</v>
      </c>
      <c r="G363" t="s">
        <v>51</v>
      </c>
      <c r="H363" t="s">
        <v>41</v>
      </c>
      <c r="I363" s="2">
        <v>6417000</v>
      </c>
      <c r="J363" s="3">
        <f>Raw_Data[[#This Row],[cicilan_per_bulan]]/Raw_Data[[#This Row],[penghasilan_bulanan]]</f>
        <v>0.22893875642823749</v>
      </c>
      <c r="K363" t="s">
        <v>286</v>
      </c>
      <c r="L363" t="s">
        <v>154</v>
      </c>
      <c r="M363" t="s">
        <v>55</v>
      </c>
      <c r="N363" t="s">
        <v>147</v>
      </c>
      <c r="O363" t="s">
        <v>148</v>
      </c>
      <c r="P363" s="2">
        <v>31029000</v>
      </c>
      <c r="Q363" s="2">
        <v>9309000</v>
      </c>
      <c r="R363" t="str">
        <f>IF(Raw_Data[[#This Row],[persen_dp]]&lt;15%,"Low",IF(Raw_Data[[#This Row],[persen_dp]]&gt;25%,"High","Medium"))</f>
        <v>High</v>
      </c>
      <c r="S363" s="3">
        <v>0.3</v>
      </c>
      <c r="T363">
        <v>18</v>
      </c>
      <c r="U363">
        <v>0.14499999999999999</v>
      </c>
      <c r="V363" s="2">
        <v>1469100</v>
      </c>
      <c r="W363" s="2">
        <v>26444000</v>
      </c>
      <c r="X363" t="str">
        <f>IF(OR(Raw_Data[[#This Row],[status_pembayaran]]="Macet",Raw_Data[[#This Row],[status_pembayaran]]="Kurang Lancar"),"Non Performing Loan","Performing")</f>
        <v>Performing</v>
      </c>
      <c r="Y363" t="s">
        <v>47</v>
      </c>
      <c r="Z363">
        <v>0</v>
      </c>
      <c r="AA363">
        <v>0</v>
      </c>
      <c r="AB363">
        <v>1</v>
      </c>
      <c r="AD363">
        <f>IF(Raw_Data[[#This Row],[rasio]]&lt;0.2,1,IF(Raw_Data[[#This Row],[rasio]]&lt;0.3,2,IF(Raw_Data[[#This Row],[rasio]]&lt;0.4,3,4)))</f>
        <v>2</v>
      </c>
      <c r="AE363">
        <f>IF(Raw_Data[[#This Row],[kategori_dp]]="High",1,IF(Raw_Data[[#This Row],[kategori_dp]]="Medium",2,3))</f>
        <v>1</v>
      </c>
      <c r="AF363">
        <f>IF(Raw_Data[[#This Row],[tenor_bulan]]&lt;=24,1,IF(Raw_Data[[#This Row],[tenor_bulan]]&lt;=36,2,IF(Raw_Data[[#This Row],[tenor_bulan]]&lt;=48,3,4)))</f>
        <v>1</v>
      </c>
      <c r="AG363">
        <f>IF(Raw_Data[[#This Row],[jumlah_kali_telat]]=0,0,IF(Raw_Data[[#This Row],[jumlah_kali_telat]]&lt;=2,2,4))</f>
        <v>0</v>
      </c>
      <c r="AH363">
        <f>Raw_Data[[#This Row],[Skor_Rasio]]+Raw_Data[[#This Row],[Skor_DP]]+Raw_Data[[#This Row],[Skor_Tenor]]+Raw_Data[[#This Row],[Skor_Telat]]</f>
        <v>4</v>
      </c>
      <c r="AI363" t="str">
        <f>IF(Raw_Data[[#This Row],[Risk_Score]]&lt;=6,"Low Risk",IF(Raw_Data[[#This Row],[Risk_Score]]&lt;=8,"Medium Risk","High Risk"))</f>
        <v>Low Risk</v>
      </c>
      <c r="AJ363">
        <f ca="1">IFERROR(DATEDIF(Raw_Data[[#This Row],[tanggal_pengajuan]],TODAY(),"m"),"N/A")</f>
        <v>6</v>
      </c>
      <c r="AK363" t="str">
        <f ca="1">IF(ISNUMBER(Raw_Data[[#This Row],[MOB]]),IF(Raw_Data[[#This Row],[MOB]]&lt;6,"0-5 bulan",IF(Raw_Data[[#This Row],[MOB]]&lt;12,"6-11 bulan",IF(Raw_Data[[#This Row],[MOB]]&lt;24,"12-23 bulan","24+ bulan"))),"N/A")</f>
        <v>6-11 bulan</v>
      </c>
    </row>
    <row r="364" spans="1:37" ht="14.25" customHeight="1" x14ac:dyDescent="0.45">
      <c r="A364" t="s">
        <v>1107</v>
      </c>
      <c r="B364" s="64">
        <v>46109</v>
      </c>
      <c r="C364" s="1" t="str">
        <f t="shared" si="5"/>
        <v>March</v>
      </c>
      <c r="D364" t="s">
        <v>823</v>
      </c>
      <c r="E364" t="s">
        <v>1108</v>
      </c>
      <c r="F364">
        <v>47</v>
      </c>
      <c r="G364" t="s">
        <v>51</v>
      </c>
      <c r="H364" t="s">
        <v>52</v>
      </c>
      <c r="I364" s="2">
        <v>4041000</v>
      </c>
      <c r="J364" s="3">
        <f>Raw_Data[[#This Row],[cicilan_per_bulan]]/Raw_Data[[#This Row],[penghasilan_bulanan]]</f>
        <v>0.32976985894580552</v>
      </c>
      <c r="K364" t="s">
        <v>119</v>
      </c>
      <c r="L364" t="s">
        <v>120</v>
      </c>
      <c r="M364" t="s">
        <v>55</v>
      </c>
      <c r="N364" t="s">
        <v>141</v>
      </c>
      <c r="O364" t="s">
        <v>46</v>
      </c>
      <c r="P364" s="2">
        <v>21891000</v>
      </c>
      <c r="Q364" s="2">
        <v>2189000</v>
      </c>
      <c r="R364" t="str">
        <f>IF(Raw_Data[[#This Row],[persen_dp]]&lt;15%,"Low",IF(Raw_Data[[#This Row],[persen_dp]]&gt;25%,"High","Medium"))</f>
        <v>Low</v>
      </c>
      <c r="S364" s="3">
        <v>0.1</v>
      </c>
      <c r="T364">
        <v>18</v>
      </c>
      <c r="U364">
        <v>0.14499999999999999</v>
      </c>
      <c r="V364" s="2">
        <v>1332600</v>
      </c>
      <c r="W364" s="2">
        <v>23987000</v>
      </c>
      <c r="X364" t="str">
        <f>IF(OR(Raw_Data[[#This Row],[status_pembayaran]]="Macet",Raw_Data[[#This Row],[status_pembayaran]]="Kurang Lancar"),"Non Performing Loan","Performing")</f>
        <v>Performing</v>
      </c>
      <c r="Y364" t="s">
        <v>47</v>
      </c>
      <c r="Z364">
        <v>0</v>
      </c>
      <c r="AA364">
        <v>0</v>
      </c>
      <c r="AB364">
        <v>1</v>
      </c>
      <c r="AD364">
        <f>IF(Raw_Data[[#This Row],[rasio]]&lt;0.2,1,IF(Raw_Data[[#This Row],[rasio]]&lt;0.3,2,IF(Raw_Data[[#This Row],[rasio]]&lt;0.4,3,4)))</f>
        <v>3</v>
      </c>
      <c r="AE364">
        <f>IF(Raw_Data[[#This Row],[kategori_dp]]="High",1,IF(Raw_Data[[#This Row],[kategori_dp]]="Medium",2,3))</f>
        <v>3</v>
      </c>
      <c r="AF364">
        <f>IF(Raw_Data[[#This Row],[tenor_bulan]]&lt;=24,1,IF(Raw_Data[[#This Row],[tenor_bulan]]&lt;=36,2,IF(Raw_Data[[#This Row],[tenor_bulan]]&lt;=48,3,4)))</f>
        <v>1</v>
      </c>
      <c r="AG364">
        <f>IF(Raw_Data[[#This Row],[jumlah_kali_telat]]=0,0,IF(Raw_Data[[#This Row],[jumlah_kali_telat]]&lt;=2,2,4))</f>
        <v>0</v>
      </c>
      <c r="AH364">
        <f>Raw_Data[[#This Row],[Skor_Rasio]]+Raw_Data[[#This Row],[Skor_DP]]+Raw_Data[[#This Row],[Skor_Tenor]]+Raw_Data[[#This Row],[Skor_Telat]]</f>
        <v>7</v>
      </c>
      <c r="AI364" t="str">
        <f>IF(Raw_Data[[#This Row],[Risk_Score]]&lt;=6,"Low Risk",IF(Raw_Data[[#This Row],[Risk_Score]]&lt;=8,"Medium Risk","High Risk"))</f>
        <v>Medium Risk</v>
      </c>
      <c r="AJ364">
        <f ca="1">IFERROR(DATEDIF(Raw_Data[[#This Row],[tanggal_pengajuan]],TODAY(),"m"),"N/A")</f>
        <v>6</v>
      </c>
      <c r="AK364" t="str">
        <f ca="1">IF(ISNUMBER(Raw_Data[[#This Row],[MOB]]),IF(Raw_Data[[#This Row],[MOB]]&lt;6,"0-5 bulan",IF(Raw_Data[[#This Row],[MOB]]&lt;12,"6-11 bulan",IF(Raw_Data[[#This Row],[MOB]]&lt;24,"12-23 bulan","24+ bulan"))),"N/A")</f>
        <v>6-11 bulan</v>
      </c>
    </row>
    <row r="365" spans="1:37" ht="14.25" customHeight="1" x14ac:dyDescent="0.45">
      <c r="A365" t="s">
        <v>1109</v>
      </c>
      <c r="B365" s="64">
        <v>46068</v>
      </c>
      <c r="C365" s="1" t="str">
        <f t="shared" si="5"/>
        <v>February</v>
      </c>
      <c r="D365" t="s">
        <v>629</v>
      </c>
      <c r="E365" t="s">
        <v>1110</v>
      </c>
      <c r="F365">
        <v>35</v>
      </c>
      <c r="G365" t="s">
        <v>51</v>
      </c>
      <c r="H365" t="s">
        <v>52</v>
      </c>
      <c r="I365" s="2">
        <v>9639000</v>
      </c>
      <c r="J365" s="3">
        <f>Raw_Data[[#This Row],[cicilan_per_bulan]]/Raw_Data[[#This Row],[penghasilan_bulanan]]</f>
        <v>0.1366324307500778</v>
      </c>
      <c r="K365" t="s">
        <v>167</v>
      </c>
      <c r="L365" t="s">
        <v>110</v>
      </c>
      <c r="M365" t="s">
        <v>55</v>
      </c>
      <c r="N365" t="s">
        <v>65</v>
      </c>
      <c r="O365" t="s">
        <v>46</v>
      </c>
      <c r="P365" s="2">
        <v>27223000</v>
      </c>
      <c r="Q365" s="2">
        <v>2722000</v>
      </c>
      <c r="R365" t="str">
        <f>IF(Raw_Data[[#This Row],[persen_dp]]&lt;15%,"Low",IF(Raw_Data[[#This Row],[persen_dp]]&gt;25%,"High","Medium"))</f>
        <v>Low</v>
      </c>
      <c r="S365" s="3">
        <v>0.1</v>
      </c>
      <c r="T365">
        <v>24</v>
      </c>
      <c r="U365">
        <v>0.14499999999999999</v>
      </c>
      <c r="V365" s="2">
        <v>1317000</v>
      </c>
      <c r="W365" s="2">
        <v>31607000</v>
      </c>
      <c r="X365" t="str">
        <f>IF(OR(Raw_Data[[#This Row],[status_pembayaran]]="Macet",Raw_Data[[#This Row],[status_pembayaran]]="Kurang Lancar"),"Non Performing Loan","Performing")</f>
        <v>Performing</v>
      </c>
      <c r="Y365" t="s">
        <v>47</v>
      </c>
      <c r="Z365">
        <v>0</v>
      </c>
      <c r="AA365">
        <v>0</v>
      </c>
      <c r="AB365">
        <v>1</v>
      </c>
      <c r="AC365" t="s">
        <v>58</v>
      </c>
      <c r="AD365">
        <f>IF(Raw_Data[[#This Row],[rasio]]&lt;0.2,1,IF(Raw_Data[[#This Row],[rasio]]&lt;0.3,2,IF(Raw_Data[[#This Row],[rasio]]&lt;0.4,3,4)))</f>
        <v>1</v>
      </c>
      <c r="AE365">
        <f>IF(Raw_Data[[#This Row],[kategori_dp]]="High",1,IF(Raw_Data[[#This Row],[kategori_dp]]="Medium",2,3))</f>
        <v>3</v>
      </c>
      <c r="AF365">
        <f>IF(Raw_Data[[#This Row],[tenor_bulan]]&lt;=24,1,IF(Raw_Data[[#This Row],[tenor_bulan]]&lt;=36,2,IF(Raw_Data[[#This Row],[tenor_bulan]]&lt;=48,3,4)))</f>
        <v>1</v>
      </c>
      <c r="AG365">
        <f>IF(Raw_Data[[#This Row],[jumlah_kali_telat]]=0,0,IF(Raw_Data[[#This Row],[jumlah_kali_telat]]&lt;=2,2,4))</f>
        <v>0</v>
      </c>
      <c r="AH365">
        <f>Raw_Data[[#This Row],[Skor_Rasio]]+Raw_Data[[#This Row],[Skor_DP]]+Raw_Data[[#This Row],[Skor_Tenor]]+Raw_Data[[#This Row],[Skor_Telat]]</f>
        <v>5</v>
      </c>
      <c r="AI365" t="str">
        <f>IF(Raw_Data[[#This Row],[Risk_Score]]&lt;=6,"Low Risk",IF(Raw_Data[[#This Row],[Risk_Score]]&lt;=8,"Medium Risk","High Risk"))</f>
        <v>Low Risk</v>
      </c>
      <c r="AJ365">
        <f ca="1">IFERROR(DATEDIF(Raw_Data[[#This Row],[tanggal_pengajuan]],TODAY(),"m"),"N/A")</f>
        <v>8</v>
      </c>
      <c r="AK365" t="str">
        <f ca="1">IF(ISNUMBER(Raw_Data[[#This Row],[MOB]]),IF(Raw_Data[[#This Row],[MOB]]&lt;6,"0-5 bulan",IF(Raw_Data[[#This Row],[MOB]]&lt;12,"6-11 bulan",IF(Raw_Data[[#This Row],[MOB]]&lt;24,"12-23 bulan","24+ bulan"))),"N/A")</f>
        <v>6-11 bulan</v>
      </c>
    </row>
    <row r="366" spans="1:37" ht="14.25" customHeight="1" x14ac:dyDescent="0.45">
      <c r="A366" t="s">
        <v>1111</v>
      </c>
      <c r="B366" s="64">
        <v>46164</v>
      </c>
      <c r="C366" s="1" t="str">
        <f t="shared" si="5"/>
        <v>May</v>
      </c>
      <c r="D366" t="s">
        <v>616</v>
      </c>
      <c r="E366" t="s">
        <v>1112</v>
      </c>
      <c r="F366">
        <v>52</v>
      </c>
      <c r="G366" t="s">
        <v>51</v>
      </c>
      <c r="H366" t="s">
        <v>126</v>
      </c>
      <c r="I366" s="2">
        <v>2745000</v>
      </c>
      <c r="J366" s="3">
        <f>Raw_Data[[#This Row],[cicilan_per_bulan]]/Raw_Data[[#This Row],[penghasilan_bulanan]]</f>
        <v>0.29482695810564663</v>
      </c>
      <c r="K366" t="s">
        <v>91</v>
      </c>
      <c r="L366" t="s">
        <v>92</v>
      </c>
      <c r="M366" t="s">
        <v>44</v>
      </c>
      <c r="N366" t="s">
        <v>184</v>
      </c>
      <c r="O366" t="s">
        <v>122</v>
      </c>
      <c r="P366" s="2">
        <v>35187000</v>
      </c>
      <c r="Q366" s="2">
        <v>7037000</v>
      </c>
      <c r="R366" t="str">
        <f>IF(Raw_Data[[#This Row],[persen_dp]]&lt;15%,"Low",IF(Raw_Data[[#This Row],[persen_dp]]&gt;25%,"High","Medium"))</f>
        <v>Medium</v>
      </c>
      <c r="S366" s="3">
        <v>0.2</v>
      </c>
      <c r="T366">
        <v>60</v>
      </c>
      <c r="U366">
        <v>0.14499999999999999</v>
      </c>
      <c r="V366" s="2">
        <v>809300</v>
      </c>
      <c r="W366" s="2">
        <v>48559000</v>
      </c>
      <c r="X366" t="str">
        <f>IF(OR(Raw_Data[[#This Row],[status_pembayaran]]="Macet",Raw_Data[[#This Row],[status_pembayaran]]="Kurang Lancar"),"Non Performing Loan","Performing")</f>
        <v>Performing</v>
      </c>
      <c r="Y366" t="s">
        <v>47</v>
      </c>
      <c r="Z366">
        <v>0</v>
      </c>
      <c r="AA366">
        <v>0</v>
      </c>
      <c r="AB366">
        <v>1</v>
      </c>
      <c r="AC366" t="s">
        <v>104</v>
      </c>
      <c r="AD366">
        <f>IF(Raw_Data[[#This Row],[rasio]]&lt;0.2,1,IF(Raw_Data[[#This Row],[rasio]]&lt;0.3,2,IF(Raw_Data[[#This Row],[rasio]]&lt;0.4,3,4)))</f>
        <v>2</v>
      </c>
      <c r="AE366">
        <f>IF(Raw_Data[[#This Row],[kategori_dp]]="High",1,IF(Raw_Data[[#This Row],[kategori_dp]]="Medium",2,3))</f>
        <v>2</v>
      </c>
      <c r="AF366">
        <f>IF(Raw_Data[[#This Row],[tenor_bulan]]&lt;=24,1,IF(Raw_Data[[#This Row],[tenor_bulan]]&lt;=36,2,IF(Raw_Data[[#This Row],[tenor_bulan]]&lt;=48,3,4)))</f>
        <v>4</v>
      </c>
      <c r="AG366">
        <f>IF(Raw_Data[[#This Row],[jumlah_kali_telat]]=0,0,IF(Raw_Data[[#This Row],[jumlah_kali_telat]]&lt;=2,2,4))</f>
        <v>0</v>
      </c>
      <c r="AH366">
        <f>Raw_Data[[#This Row],[Skor_Rasio]]+Raw_Data[[#This Row],[Skor_DP]]+Raw_Data[[#This Row],[Skor_Tenor]]+Raw_Data[[#This Row],[Skor_Telat]]</f>
        <v>8</v>
      </c>
      <c r="AI366" t="str">
        <f>IF(Raw_Data[[#This Row],[Risk_Score]]&lt;=6,"Low Risk",IF(Raw_Data[[#This Row],[Risk_Score]]&lt;=8,"Medium Risk","High Risk"))</f>
        <v>Medium Risk</v>
      </c>
      <c r="AJ366">
        <f ca="1">IFERROR(DATEDIF(Raw_Data[[#This Row],[tanggal_pengajuan]],TODAY(),"m"),"N/A")</f>
        <v>5</v>
      </c>
      <c r="AK366" t="str">
        <f ca="1">IF(ISNUMBER(Raw_Data[[#This Row],[MOB]]),IF(Raw_Data[[#This Row],[MOB]]&lt;6,"0-5 bulan",IF(Raw_Data[[#This Row],[MOB]]&lt;12,"6-11 bulan",IF(Raw_Data[[#This Row],[MOB]]&lt;24,"12-23 bulan","24+ bulan"))),"N/A")</f>
        <v>0-5 bulan</v>
      </c>
    </row>
    <row r="367" spans="1:37" ht="14.25" customHeight="1" x14ac:dyDescent="0.45">
      <c r="A367" t="s">
        <v>1113</v>
      </c>
      <c r="B367" s="64">
        <v>46104</v>
      </c>
      <c r="C367" s="1" t="str">
        <f t="shared" si="5"/>
        <v>March</v>
      </c>
      <c r="D367" t="s">
        <v>1114</v>
      </c>
      <c r="E367" t="s">
        <v>1115</v>
      </c>
      <c r="F367">
        <v>49</v>
      </c>
      <c r="G367" t="s">
        <v>40</v>
      </c>
      <c r="H367" t="s">
        <v>101</v>
      </c>
      <c r="I367" s="2">
        <v>3607000</v>
      </c>
      <c r="J367" s="3">
        <f>Raw_Data[[#This Row],[cicilan_per_bulan]]/Raw_Data[[#This Row],[penghasilan_bulanan]]</f>
        <v>0.14349875242583865</v>
      </c>
      <c r="K367" t="s">
        <v>188</v>
      </c>
      <c r="L367" t="s">
        <v>154</v>
      </c>
      <c r="M367" t="s">
        <v>249</v>
      </c>
      <c r="N367" t="s">
        <v>250</v>
      </c>
      <c r="O367" t="s">
        <v>57</v>
      </c>
      <c r="P367" s="2">
        <v>16052000</v>
      </c>
      <c r="Q367" s="2">
        <v>6421000</v>
      </c>
      <c r="R367" t="str">
        <f>IF(Raw_Data[[#This Row],[persen_dp]]&lt;15%,"Low",IF(Raw_Data[[#This Row],[persen_dp]]&gt;25%,"High","Medium"))</f>
        <v>High</v>
      </c>
      <c r="S367" s="3">
        <v>0.4</v>
      </c>
      <c r="T367">
        <v>24</v>
      </c>
      <c r="U367">
        <v>0.14499999999999999</v>
      </c>
      <c r="V367" s="2">
        <v>517600</v>
      </c>
      <c r="W367" s="2">
        <v>12423000</v>
      </c>
      <c r="X367" t="str">
        <f>IF(OR(Raw_Data[[#This Row],[status_pembayaran]]="Macet",Raw_Data[[#This Row],[status_pembayaran]]="Kurang Lancar"),"Non Performing Loan","Performing")</f>
        <v>Performing</v>
      </c>
      <c r="Y367" t="s">
        <v>47</v>
      </c>
      <c r="Z367">
        <v>0</v>
      </c>
      <c r="AA367">
        <v>0</v>
      </c>
      <c r="AB367">
        <v>1</v>
      </c>
      <c r="AD367">
        <f>IF(Raw_Data[[#This Row],[rasio]]&lt;0.2,1,IF(Raw_Data[[#This Row],[rasio]]&lt;0.3,2,IF(Raw_Data[[#This Row],[rasio]]&lt;0.4,3,4)))</f>
        <v>1</v>
      </c>
      <c r="AE367">
        <f>IF(Raw_Data[[#This Row],[kategori_dp]]="High",1,IF(Raw_Data[[#This Row],[kategori_dp]]="Medium",2,3))</f>
        <v>1</v>
      </c>
      <c r="AF367">
        <f>IF(Raw_Data[[#This Row],[tenor_bulan]]&lt;=24,1,IF(Raw_Data[[#This Row],[tenor_bulan]]&lt;=36,2,IF(Raw_Data[[#This Row],[tenor_bulan]]&lt;=48,3,4)))</f>
        <v>1</v>
      </c>
      <c r="AG367">
        <f>IF(Raw_Data[[#This Row],[jumlah_kali_telat]]=0,0,IF(Raw_Data[[#This Row],[jumlah_kali_telat]]&lt;=2,2,4))</f>
        <v>0</v>
      </c>
      <c r="AH367">
        <f>Raw_Data[[#This Row],[Skor_Rasio]]+Raw_Data[[#This Row],[Skor_DP]]+Raw_Data[[#This Row],[Skor_Tenor]]+Raw_Data[[#This Row],[Skor_Telat]]</f>
        <v>3</v>
      </c>
      <c r="AI367" t="str">
        <f>IF(Raw_Data[[#This Row],[Risk_Score]]&lt;=6,"Low Risk",IF(Raw_Data[[#This Row],[Risk_Score]]&lt;=8,"Medium Risk","High Risk"))</f>
        <v>Low Risk</v>
      </c>
      <c r="AJ367">
        <f ca="1">IFERROR(DATEDIF(Raw_Data[[#This Row],[tanggal_pengajuan]],TODAY(),"m"),"N/A")</f>
        <v>7</v>
      </c>
      <c r="AK367" t="str">
        <f ca="1">IF(ISNUMBER(Raw_Data[[#This Row],[MOB]]),IF(Raw_Data[[#This Row],[MOB]]&lt;6,"0-5 bulan",IF(Raw_Data[[#This Row],[MOB]]&lt;12,"6-11 bulan",IF(Raw_Data[[#This Row],[MOB]]&lt;24,"12-23 bulan","24+ bulan"))),"N/A")</f>
        <v>6-11 bulan</v>
      </c>
    </row>
    <row r="368" spans="1:37" ht="14.25" customHeight="1" x14ac:dyDescent="0.45">
      <c r="A368" t="s">
        <v>1116</v>
      </c>
      <c r="B368" s="64">
        <v>46085</v>
      </c>
      <c r="C368" s="1" t="str">
        <f t="shared" si="5"/>
        <v>March</v>
      </c>
      <c r="D368" t="s">
        <v>506</v>
      </c>
      <c r="E368" t="s">
        <v>1117</v>
      </c>
      <c r="F368">
        <v>27</v>
      </c>
      <c r="G368" t="s">
        <v>51</v>
      </c>
      <c r="H368" t="s">
        <v>176</v>
      </c>
      <c r="I368" s="2">
        <v>5662000</v>
      </c>
      <c r="J368" s="3">
        <f>Raw_Data[[#This Row],[cicilan_per_bulan]]/Raw_Data[[#This Row],[penghasilan_bulanan]]</f>
        <v>0.19392440833627694</v>
      </c>
      <c r="K368" t="s">
        <v>167</v>
      </c>
      <c r="L368" t="s">
        <v>110</v>
      </c>
      <c r="M368" t="s">
        <v>55</v>
      </c>
      <c r="N368" t="s">
        <v>121</v>
      </c>
      <c r="O368" t="s">
        <v>122</v>
      </c>
      <c r="P368" s="2">
        <v>37065000</v>
      </c>
      <c r="Q368" s="2">
        <v>3707000</v>
      </c>
      <c r="R368" t="str">
        <f>IF(Raw_Data[[#This Row],[persen_dp]]&lt;15%,"Low",IF(Raw_Data[[#This Row],[persen_dp]]&gt;25%,"High","Medium"))</f>
        <v>Low</v>
      </c>
      <c r="S368" s="3">
        <v>0.1</v>
      </c>
      <c r="T368">
        <v>48</v>
      </c>
      <c r="U368">
        <v>0.14499999999999999</v>
      </c>
      <c r="V368" s="2">
        <v>1098000</v>
      </c>
      <c r="W368" s="2">
        <v>52706000</v>
      </c>
      <c r="X368" t="str">
        <f>IF(OR(Raw_Data[[#This Row],[status_pembayaran]]="Macet",Raw_Data[[#This Row],[status_pembayaran]]="Kurang Lancar"),"Non Performing Loan","Performing")</f>
        <v>Performing</v>
      </c>
      <c r="Y368" t="s">
        <v>47</v>
      </c>
      <c r="Z368">
        <v>0</v>
      </c>
      <c r="AA368">
        <v>0</v>
      </c>
      <c r="AB368">
        <v>1</v>
      </c>
      <c r="AD368">
        <f>IF(Raw_Data[[#This Row],[rasio]]&lt;0.2,1,IF(Raw_Data[[#This Row],[rasio]]&lt;0.3,2,IF(Raw_Data[[#This Row],[rasio]]&lt;0.4,3,4)))</f>
        <v>1</v>
      </c>
      <c r="AE368">
        <f>IF(Raw_Data[[#This Row],[kategori_dp]]="High",1,IF(Raw_Data[[#This Row],[kategori_dp]]="Medium",2,3))</f>
        <v>3</v>
      </c>
      <c r="AF368">
        <f>IF(Raw_Data[[#This Row],[tenor_bulan]]&lt;=24,1,IF(Raw_Data[[#This Row],[tenor_bulan]]&lt;=36,2,IF(Raw_Data[[#This Row],[tenor_bulan]]&lt;=48,3,4)))</f>
        <v>3</v>
      </c>
      <c r="AG368">
        <f>IF(Raw_Data[[#This Row],[jumlah_kali_telat]]=0,0,IF(Raw_Data[[#This Row],[jumlah_kali_telat]]&lt;=2,2,4))</f>
        <v>0</v>
      </c>
      <c r="AH368">
        <f>Raw_Data[[#This Row],[Skor_Rasio]]+Raw_Data[[#This Row],[Skor_DP]]+Raw_Data[[#This Row],[Skor_Tenor]]+Raw_Data[[#This Row],[Skor_Telat]]</f>
        <v>7</v>
      </c>
      <c r="AI368" t="str">
        <f>IF(Raw_Data[[#This Row],[Risk_Score]]&lt;=6,"Low Risk",IF(Raw_Data[[#This Row],[Risk_Score]]&lt;=8,"Medium Risk","High Risk"))</f>
        <v>Medium Risk</v>
      </c>
      <c r="AJ368">
        <f ca="1">IFERROR(DATEDIF(Raw_Data[[#This Row],[tanggal_pengajuan]],TODAY(),"m"),"N/A")</f>
        <v>7</v>
      </c>
      <c r="AK368" t="str">
        <f ca="1">IF(ISNUMBER(Raw_Data[[#This Row],[MOB]]),IF(Raw_Data[[#This Row],[MOB]]&lt;6,"0-5 bulan",IF(Raw_Data[[#This Row],[MOB]]&lt;12,"6-11 bulan",IF(Raw_Data[[#This Row],[MOB]]&lt;24,"12-23 bulan","24+ bulan"))),"N/A")</f>
        <v>6-11 bulan</v>
      </c>
    </row>
    <row r="369" spans="1:37" ht="14.25" customHeight="1" x14ac:dyDescent="0.45">
      <c r="A369" t="s">
        <v>1118</v>
      </c>
      <c r="B369" s="64">
        <v>46101</v>
      </c>
      <c r="C369" s="1" t="str">
        <f t="shared" si="5"/>
        <v>March</v>
      </c>
      <c r="D369" t="s">
        <v>1119</v>
      </c>
      <c r="E369" t="s">
        <v>1120</v>
      </c>
      <c r="F369">
        <v>39</v>
      </c>
      <c r="G369" t="s">
        <v>40</v>
      </c>
      <c r="H369" t="s">
        <v>41</v>
      </c>
      <c r="I369" s="2">
        <v>6288000</v>
      </c>
      <c r="J369" s="3">
        <f>Raw_Data[[#This Row],[cicilan_per_bulan]]/Raw_Data[[#This Row],[penghasilan_bulanan]]</f>
        <v>0.15938295165394403</v>
      </c>
      <c r="K369" t="s">
        <v>145</v>
      </c>
      <c r="L369" t="s">
        <v>146</v>
      </c>
      <c r="M369" t="s">
        <v>55</v>
      </c>
      <c r="N369" t="s">
        <v>56</v>
      </c>
      <c r="O369" t="s">
        <v>57</v>
      </c>
      <c r="P369" s="2">
        <v>17507000</v>
      </c>
      <c r="Q369" s="2">
        <v>7003000</v>
      </c>
      <c r="R369" t="str">
        <f>IF(Raw_Data[[#This Row],[persen_dp]]&lt;15%,"Low",IF(Raw_Data[[#This Row],[persen_dp]]&gt;25%,"High","Medium"))</f>
        <v>High</v>
      </c>
      <c r="S369" s="3">
        <v>0.4</v>
      </c>
      <c r="T369">
        <v>12</v>
      </c>
      <c r="U369">
        <v>0.14499999999999999</v>
      </c>
      <c r="V369" s="2">
        <v>1002200</v>
      </c>
      <c r="W369" s="2">
        <v>12027000</v>
      </c>
      <c r="X369" t="str">
        <f>IF(OR(Raw_Data[[#This Row],[status_pembayaran]]="Macet",Raw_Data[[#This Row],[status_pembayaran]]="Kurang Lancar"),"Non Performing Loan","Performing")</f>
        <v>Performing</v>
      </c>
      <c r="Y369" t="s">
        <v>47</v>
      </c>
      <c r="Z369">
        <v>0</v>
      </c>
      <c r="AA369">
        <v>0</v>
      </c>
      <c r="AB369">
        <v>1</v>
      </c>
      <c r="AC369" t="s">
        <v>137</v>
      </c>
      <c r="AD369">
        <f>IF(Raw_Data[[#This Row],[rasio]]&lt;0.2,1,IF(Raw_Data[[#This Row],[rasio]]&lt;0.3,2,IF(Raw_Data[[#This Row],[rasio]]&lt;0.4,3,4)))</f>
        <v>1</v>
      </c>
      <c r="AE369">
        <f>IF(Raw_Data[[#This Row],[kategori_dp]]="High",1,IF(Raw_Data[[#This Row],[kategori_dp]]="Medium",2,3))</f>
        <v>1</v>
      </c>
      <c r="AF369">
        <f>IF(Raw_Data[[#This Row],[tenor_bulan]]&lt;=24,1,IF(Raw_Data[[#This Row],[tenor_bulan]]&lt;=36,2,IF(Raw_Data[[#This Row],[tenor_bulan]]&lt;=48,3,4)))</f>
        <v>1</v>
      </c>
      <c r="AG369">
        <f>IF(Raw_Data[[#This Row],[jumlah_kali_telat]]=0,0,IF(Raw_Data[[#This Row],[jumlah_kali_telat]]&lt;=2,2,4))</f>
        <v>0</v>
      </c>
      <c r="AH369">
        <f>Raw_Data[[#This Row],[Skor_Rasio]]+Raw_Data[[#This Row],[Skor_DP]]+Raw_Data[[#This Row],[Skor_Tenor]]+Raw_Data[[#This Row],[Skor_Telat]]</f>
        <v>3</v>
      </c>
      <c r="AI369" t="str">
        <f>IF(Raw_Data[[#This Row],[Risk_Score]]&lt;=6,"Low Risk",IF(Raw_Data[[#This Row],[Risk_Score]]&lt;=8,"Medium Risk","High Risk"))</f>
        <v>Low Risk</v>
      </c>
      <c r="AJ369">
        <f ca="1">IFERROR(DATEDIF(Raw_Data[[#This Row],[tanggal_pengajuan]],TODAY(),"m"),"N/A")</f>
        <v>7</v>
      </c>
      <c r="AK369" t="str">
        <f ca="1">IF(ISNUMBER(Raw_Data[[#This Row],[MOB]]),IF(Raw_Data[[#This Row],[MOB]]&lt;6,"0-5 bulan",IF(Raw_Data[[#This Row],[MOB]]&lt;12,"6-11 bulan",IF(Raw_Data[[#This Row],[MOB]]&lt;24,"12-23 bulan","24+ bulan"))),"N/A")</f>
        <v>6-11 bulan</v>
      </c>
    </row>
    <row r="370" spans="1:37" ht="14.25" customHeight="1" x14ac:dyDescent="0.45">
      <c r="A370" t="s">
        <v>1121</v>
      </c>
      <c r="B370" s="64">
        <v>46104</v>
      </c>
      <c r="C370" s="1" t="str">
        <f t="shared" si="5"/>
        <v>March</v>
      </c>
      <c r="D370" t="s">
        <v>865</v>
      </c>
      <c r="E370" t="s">
        <v>1122</v>
      </c>
      <c r="F370">
        <v>23</v>
      </c>
      <c r="G370" t="s">
        <v>40</v>
      </c>
      <c r="H370" t="s">
        <v>176</v>
      </c>
      <c r="I370" s="2">
        <v>5997000</v>
      </c>
      <c r="J370" s="3">
        <f>Raw_Data[[#This Row],[cicilan_per_bulan]]/Raw_Data[[#This Row],[penghasilan_bulanan]]</f>
        <v>0.18002334500583625</v>
      </c>
      <c r="K370" t="s">
        <v>102</v>
      </c>
      <c r="L370" t="s">
        <v>103</v>
      </c>
      <c r="M370" t="s">
        <v>72</v>
      </c>
      <c r="N370" t="s">
        <v>73</v>
      </c>
      <c r="O370" t="s">
        <v>46</v>
      </c>
      <c r="P370" s="2">
        <v>21283000</v>
      </c>
      <c r="Q370" s="2">
        <v>5321000</v>
      </c>
      <c r="R370" t="str">
        <f>IF(Raw_Data[[#This Row],[persen_dp]]&lt;15%,"Low",IF(Raw_Data[[#This Row],[persen_dp]]&gt;25%,"High","Medium"))</f>
        <v>Medium</v>
      </c>
      <c r="S370" s="3">
        <v>0.25</v>
      </c>
      <c r="T370">
        <v>18</v>
      </c>
      <c r="U370">
        <v>0.14499999999999999</v>
      </c>
      <c r="V370" s="2">
        <v>1079600</v>
      </c>
      <c r="W370" s="2">
        <v>19433000</v>
      </c>
      <c r="X370" t="str">
        <f>IF(OR(Raw_Data[[#This Row],[status_pembayaran]]="Macet",Raw_Data[[#This Row],[status_pembayaran]]="Kurang Lancar"),"Non Performing Loan","Performing")</f>
        <v>Performing</v>
      </c>
      <c r="Y370" t="s">
        <v>47</v>
      </c>
      <c r="Z370">
        <v>0</v>
      </c>
      <c r="AA370">
        <v>0</v>
      </c>
      <c r="AB370">
        <v>1</v>
      </c>
      <c r="AC370" t="s">
        <v>66</v>
      </c>
      <c r="AD370">
        <f>IF(Raw_Data[[#This Row],[rasio]]&lt;0.2,1,IF(Raw_Data[[#This Row],[rasio]]&lt;0.3,2,IF(Raw_Data[[#This Row],[rasio]]&lt;0.4,3,4)))</f>
        <v>1</v>
      </c>
      <c r="AE370">
        <f>IF(Raw_Data[[#This Row],[kategori_dp]]="High",1,IF(Raw_Data[[#This Row],[kategori_dp]]="Medium",2,3))</f>
        <v>2</v>
      </c>
      <c r="AF370">
        <f>IF(Raw_Data[[#This Row],[tenor_bulan]]&lt;=24,1,IF(Raw_Data[[#This Row],[tenor_bulan]]&lt;=36,2,IF(Raw_Data[[#This Row],[tenor_bulan]]&lt;=48,3,4)))</f>
        <v>1</v>
      </c>
      <c r="AG370">
        <f>IF(Raw_Data[[#This Row],[jumlah_kali_telat]]=0,0,IF(Raw_Data[[#This Row],[jumlah_kali_telat]]&lt;=2,2,4))</f>
        <v>0</v>
      </c>
      <c r="AH370">
        <f>Raw_Data[[#This Row],[Skor_Rasio]]+Raw_Data[[#This Row],[Skor_DP]]+Raw_Data[[#This Row],[Skor_Tenor]]+Raw_Data[[#This Row],[Skor_Telat]]</f>
        <v>4</v>
      </c>
      <c r="AI370" t="str">
        <f>IF(Raw_Data[[#This Row],[Risk_Score]]&lt;=6,"Low Risk",IF(Raw_Data[[#This Row],[Risk_Score]]&lt;=8,"Medium Risk","High Risk"))</f>
        <v>Low Risk</v>
      </c>
      <c r="AJ370">
        <f ca="1">IFERROR(DATEDIF(Raw_Data[[#This Row],[tanggal_pengajuan]],TODAY(),"m"),"N/A")</f>
        <v>7</v>
      </c>
      <c r="AK370" t="str">
        <f ca="1">IF(ISNUMBER(Raw_Data[[#This Row],[MOB]]),IF(Raw_Data[[#This Row],[MOB]]&lt;6,"0-5 bulan",IF(Raw_Data[[#This Row],[MOB]]&lt;12,"6-11 bulan",IF(Raw_Data[[#This Row],[MOB]]&lt;24,"12-23 bulan","24+ bulan"))),"N/A")</f>
        <v>6-11 bulan</v>
      </c>
    </row>
    <row r="371" spans="1:37" ht="14.25" customHeight="1" x14ac:dyDescent="0.45">
      <c r="A371" t="s">
        <v>1123</v>
      </c>
      <c r="B371" s="64">
        <v>46065</v>
      </c>
      <c r="C371" s="1" t="str">
        <f t="shared" si="5"/>
        <v>February</v>
      </c>
      <c r="D371" t="s">
        <v>1124</v>
      </c>
      <c r="E371" t="s">
        <v>1125</v>
      </c>
      <c r="F371">
        <v>29</v>
      </c>
      <c r="G371" t="s">
        <v>51</v>
      </c>
      <c r="H371" t="s">
        <v>41</v>
      </c>
      <c r="I371" s="2">
        <v>5003000</v>
      </c>
      <c r="J371" s="3">
        <f>Raw_Data[[#This Row],[cicilan_per_bulan]]/Raw_Data[[#This Row],[penghasilan_bulanan]]</f>
        <v>0.25432740355786526</v>
      </c>
      <c r="K371" t="s">
        <v>188</v>
      </c>
      <c r="L371" t="s">
        <v>154</v>
      </c>
      <c r="M371" t="s">
        <v>44</v>
      </c>
      <c r="N371" t="s">
        <v>163</v>
      </c>
      <c r="O371" t="s">
        <v>46</v>
      </c>
      <c r="P371" s="2">
        <v>29590000</v>
      </c>
      <c r="Q371" s="2">
        <v>5918000</v>
      </c>
      <c r="R371" t="str">
        <f>IF(Raw_Data[[#This Row],[persen_dp]]&lt;15%,"Low",IF(Raw_Data[[#This Row],[persen_dp]]&gt;25%,"High","Medium"))</f>
        <v>Medium</v>
      </c>
      <c r="S371" s="3">
        <v>0.2</v>
      </c>
      <c r="T371">
        <v>24</v>
      </c>
      <c r="U371">
        <v>0.14499999999999999</v>
      </c>
      <c r="V371" s="2">
        <v>1272400</v>
      </c>
      <c r="W371" s="2">
        <v>30536000</v>
      </c>
      <c r="X371" t="str">
        <f>IF(OR(Raw_Data[[#This Row],[status_pembayaran]]="Macet",Raw_Data[[#This Row],[status_pembayaran]]="Kurang Lancar"),"Non Performing Loan","Performing")</f>
        <v>Performing</v>
      </c>
      <c r="Y371" t="s">
        <v>47</v>
      </c>
      <c r="Z371">
        <v>0</v>
      </c>
      <c r="AA371">
        <v>0</v>
      </c>
      <c r="AB371">
        <v>1</v>
      </c>
      <c r="AC371" t="s">
        <v>74</v>
      </c>
      <c r="AD371">
        <f>IF(Raw_Data[[#This Row],[rasio]]&lt;0.2,1,IF(Raw_Data[[#This Row],[rasio]]&lt;0.3,2,IF(Raw_Data[[#This Row],[rasio]]&lt;0.4,3,4)))</f>
        <v>2</v>
      </c>
      <c r="AE371">
        <f>IF(Raw_Data[[#This Row],[kategori_dp]]="High",1,IF(Raw_Data[[#This Row],[kategori_dp]]="Medium",2,3))</f>
        <v>2</v>
      </c>
      <c r="AF371">
        <f>IF(Raw_Data[[#This Row],[tenor_bulan]]&lt;=24,1,IF(Raw_Data[[#This Row],[tenor_bulan]]&lt;=36,2,IF(Raw_Data[[#This Row],[tenor_bulan]]&lt;=48,3,4)))</f>
        <v>1</v>
      </c>
      <c r="AG371">
        <f>IF(Raw_Data[[#This Row],[jumlah_kali_telat]]=0,0,IF(Raw_Data[[#This Row],[jumlah_kali_telat]]&lt;=2,2,4))</f>
        <v>0</v>
      </c>
      <c r="AH371">
        <f>Raw_Data[[#This Row],[Skor_Rasio]]+Raw_Data[[#This Row],[Skor_DP]]+Raw_Data[[#This Row],[Skor_Tenor]]+Raw_Data[[#This Row],[Skor_Telat]]</f>
        <v>5</v>
      </c>
      <c r="AI371" t="str">
        <f>IF(Raw_Data[[#This Row],[Risk_Score]]&lt;=6,"Low Risk",IF(Raw_Data[[#This Row],[Risk_Score]]&lt;=8,"Medium Risk","High Risk"))</f>
        <v>Low Risk</v>
      </c>
      <c r="AJ371">
        <f ca="1">IFERROR(DATEDIF(Raw_Data[[#This Row],[tanggal_pengajuan]],TODAY(),"m"),"N/A")</f>
        <v>8</v>
      </c>
      <c r="AK371" t="str">
        <f ca="1">IF(ISNUMBER(Raw_Data[[#This Row],[MOB]]),IF(Raw_Data[[#This Row],[MOB]]&lt;6,"0-5 bulan",IF(Raw_Data[[#This Row],[MOB]]&lt;12,"6-11 bulan",IF(Raw_Data[[#This Row],[MOB]]&lt;24,"12-23 bulan","24+ bulan"))),"N/A")</f>
        <v>6-11 bulan</v>
      </c>
    </row>
    <row r="372" spans="1:37" ht="14.25" customHeight="1" x14ac:dyDescent="0.45">
      <c r="A372" t="s">
        <v>1126</v>
      </c>
      <c r="B372" s="64">
        <v>46103</v>
      </c>
      <c r="C372" s="1" t="str">
        <f t="shared" ref="C372:C435" si="6">TEXT(B372,"mmmm")</f>
        <v>March</v>
      </c>
      <c r="D372" t="s">
        <v>1127</v>
      </c>
      <c r="E372" t="s">
        <v>1128</v>
      </c>
      <c r="F372">
        <v>31</v>
      </c>
      <c r="G372" t="s">
        <v>40</v>
      </c>
      <c r="H372" t="s">
        <v>90</v>
      </c>
      <c r="I372" s="2">
        <v>4104000</v>
      </c>
      <c r="J372" s="3">
        <f>Raw_Data[[#This Row],[cicilan_per_bulan]]/Raw_Data[[#This Row],[penghasilan_bulanan]]</f>
        <v>0.36781189083820665</v>
      </c>
      <c r="K372" t="s">
        <v>192</v>
      </c>
      <c r="L372" t="s">
        <v>128</v>
      </c>
      <c r="M372" t="s">
        <v>55</v>
      </c>
      <c r="N372" t="s">
        <v>147</v>
      </c>
      <c r="O372" t="s">
        <v>148</v>
      </c>
      <c r="P372" s="2">
        <v>31204000</v>
      </c>
      <c r="Q372" s="2">
        <v>3120000</v>
      </c>
      <c r="R372" t="str">
        <f>IF(Raw_Data[[#This Row],[persen_dp]]&lt;15%,"Low",IF(Raw_Data[[#This Row],[persen_dp]]&gt;25%,"High","Medium"))</f>
        <v>Low</v>
      </c>
      <c r="S372" s="3">
        <v>0.1</v>
      </c>
      <c r="T372">
        <v>24</v>
      </c>
      <c r="U372">
        <v>0.14499999999999999</v>
      </c>
      <c r="V372" s="2">
        <v>1509500</v>
      </c>
      <c r="W372" s="2">
        <v>36228000</v>
      </c>
      <c r="X372" t="str">
        <f>IF(OR(Raw_Data[[#This Row],[status_pembayaran]]="Macet",Raw_Data[[#This Row],[status_pembayaran]]="Kurang Lancar"),"Non Performing Loan","Performing")</f>
        <v>Performing</v>
      </c>
      <c r="Y372" t="s">
        <v>47</v>
      </c>
      <c r="Z372">
        <v>0</v>
      </c>
      <c r="AA372">
        <v>0</v>
      </c>
      <c r="AB372">
        <v>1</v>
      </c>
      <c r="AC372" t="s">
        <v>104</v>
      </c>
      <c r="AD372">
        <f>IF(Raw_Data[[#This Row],[rasio]]&lt;0.2,1,IF(Raw_Data[[#This Row],[rasio]]&lt;0.3,2,IF(Raw_Data[[#This Row],[rasio]]&lt;0.4,3,4)))</f>
        <v>3</v>
      </c>
      <c r="AE372">
        <f>IF(Raw_Data[[#This Row],[kategori_dp]]="High",1,IF(Raw_Data[[#This Row],[kategori_dp]]="Medium",2,3))</f>
        <v>3</v>
      </c>
      <c r="AF372">
        <f>IF(Raw_Data[[#This Row],[tenor_bulan]]&lt;=24,1,IF(Raw_Data[[#This Row],[tenor_bulan]]&lt;=36,2,IF(Raw_Data[[#This Row],[tenor_bulan]]&lt;=48,3,4)))</f>
        <v>1</v>
      </c>
      <c r="AG372">
        <f>IF(Raw_Data[[#This Row],[jumlah_kali_telat]]=0,0,IF(Raw_Data[[#This Row],[jumlah_kali_telat]]&lt;=2,2,4))</f>
        <v>0</v>
      </c>
      <c r="AH372">
        <f>Raw_Data[[#This Row],[Skor_Rasio]]+Raw_Data[[#This Row],[Skor_DP]]+Raw_Data[[#This Row],[Skor_Tenor]]+Raw_Data[[#This Row],[Skor_Telat]]</f>
        <v>7</v>
      </c>
      <c r="AI372" t="str">
        <f>IF(Raw_Data[[#This Row],[Risk_Score]]&lt;=6,"Low Risk",IF(Raw_Data[[#This Row],[Risk_Score]]&lt;=8,"Medium Risk","High Risk"))</f>
        <v>Medium Risk</v>
      </c>
      <c r="AJ372">
        <f ca="1">IFERROR(DATEDIF(Raw_Data[[#This Row],[tanggal_pengajuan]],TODAY(),"m"),"N/A")</f>
        <v>7</v>
      </c>
      <c r="AK372" t="str">
        <f ca="1">IF(ISNUMBER(Raw_Data[[#This Row],[MOB]]),IF(Raw_Data[[#This Row],[MOB]]&lt;6,"0-5 bulan",IF(Raw_Data[[#This Row],[MOB]]&lt;12,"6-11 bulan",IF(Raw_Data[[#This Row],[MOB]]&lt;24,"12-23 bulan","24+ bulan"))),"N/A")</f>
        <v>6-11 bulan</v>
      </c>
    </row>
    <row r="373" spans="1:37" ht="14.25" customHeight="1" x14ac:dyDescent="0.45">
      <c r="A373" t="s">
        <v>1129</v>
      </c>
      <c r="B373" s="64">
        <v>46100</v>
      </c>
      <c r="C373" s="1" t="str">
        <f t="shared" si="6"/>
        <v>March</v>
      </c>
      <c r="D373" t="s">
        <v>1130</v>
      </c>
      <c r="E373" t="s">
        <v>1131</v>
      </c>
      <c r="F373">
        <v>21</v>
      </c>
      <c r="G373" t="s">
        <v>40</v>
      </c>
      <c r="H373" t="s">
        <v>108</v>
      </c>
      <c r="I373" s="2">
        <v>6160000</v>
      </c>
      <c r="J373" s="3">
        <f>Raw_Data[[#This Row],[cicilan_per_bulan]]/Raw_Data[[#This Row],[penghasilan_bulanan]]</f>
        <v>0.13162337662337661</v>
      </c>
      <c r="K373" t="s">
        <v>102</v>
      </c>
      <c r="L373" t="s">
        <v>103</v>
      </c>
      <c r="M373" t="s">
        <v>44</v>
      </c>
      <c r="N373" t="s">
        <v>184</v>
      </c>
      <c r="O373" t="s">
        <v>122</v>
      </c>
      <c r="P373" s="2">
        <v>35189000</v>
      </c>
      <c r="Q373" s="2">
        <v>10557000</v>
      </c>
      <c r="R373" t="str">
        <f>IF(Raw_Data[[#This Row],[persen_dp]]&lt;15%,"Low",IF(Raw_Data[[#This Row],[persen_dp]]&gt;25%,"High","Medium"))</f>
        <v>High</v>
      </c>
      <c r="S373" s="3">
        <v>0.3</v>
      </c>
      <c r="T373">
        <v>48</v>
      </c>
      <c r="U373">
        <v>0.14499999999999999</v>
      </c>
      <c r="V373" s="2">
        <v>810800</v>
      </c>
      <c r="W373" s="2">
        <v>38918000</v>
      </c>
      <c r="X373" t="str">
        <f>IF(OR(Raw_Data[[#This Row],[status_pembayaran]]="Macet",Raw_Data[[#This Row],[status_pembayaran]]="Kurang Lancar"),"Non Performing Loan","Performing")</f>
        <v>Performing</v>
      </c>
      <c r="Y373" t="s">
        <v>47</v>
      </c>
      <c r="Z373">
        <v>0</v>
      </c>
      <c r="AA373">
        <v>0</v>
      </c>
      <c r="AB373">
        <v>1</v>
      </c>
      <c r="AD373">
        <f>IF(Raw_Data[[#This Row],[rasio]]&lt;0.2,1,IF(Raw_Data[[#This Row],[rasio]]&lt;0.3,2,IF(Raw_Data[[#This Row],[rasio]]&lt;0.4,3,4)))</f>
        <v>1</v>
      </c>
      <c r="AE373">
        <f>IF(Raw_Data[[#This Row],[kategori_dp]]="High",1,IF(Raw_Data[[#This Row],[kategori_dp]]="Medium",2,3))</f>
        <v>1</v>
      </c>
      <c r="AF373">
        <f>IF(Raw_Data[[#This Row],[tenor_bulan]]&lt;=24,1,IF(Raw_Data[[#This Row],[tenor_bulan]]&lt;=36,2,IF(Raw_Data[[#This Row],[tenor_bulan]]&lt;=48,3,4)))</f>
        <v>3</v>
      </c>
      <c r="AG373">
        <f>IF(Raw_Data[[#This Row],[jumlah_kali_telat]]=0,0,IF(Raw_Data[[#This Row],[jumlah_kali_telat]]&lt;=2,2,4))</f>
        <v>0</v>
      </c>
      <c r="AH373">
        <f>Raw_Data[[#This Row],[Skor_Rasio]]+Raw_Data[[#This Row],[Skor_DP]]+Raw_Data[[#This Row],[Skor_Tenor]]+Raw_Data[[#This Row],[Skor_Telat]]</f>
        <v>5</v>
      </c>
      <c r="AI373" t="str">
        <f>IF(Raw_Data[[#This Row],[Risk_Score]]&lt;=6,"Low Risk",IF(Raw_Data[[#This Row],[Risk_Score]]&lt;=8,"Medium Risk","High Risk"))</f>
        <v>Low Risk</v>
      </c>
      <c r="AJ373">
        <f ca="1">IFERROR(DATEDIF(Raw_Data[[#This Row],[tanggal_pengajuan]],TODAY(),"m"),"N/A")</f>
        <v>7</v>
      </c>
      <c r="AK373" t="str">
        <f ca="1">IF(ISNUMBER(Raw_Data[[#This Row],[MOB]]),IF(Raw_Data[[#This Row],[MOB]]&lt;6,"0-5 bulan",IF(Raw_Data[[#This Row],[MOB]]&lt;12,"6-11 bulan",IF(Raw_Data[[#This Row],[MOB]]&lt;24,"12-23 bulan","24+ bulan"))),"N/A")</f>
        <v>6-11 bulan</v>
      </c>
    </row>
    <row r="374" spans="1:37" ht="14.25" customHeight="1" x14ac:dyDescent="0.45">
      <c r="A374" t="s">
        <v>1132</v>
      </c>
      <c r="B374" s="64">
        <v>46147</v>
      </c>
      <c r="C374" s="1" t="str">
        <f t="shared" si="6"/>
        <v>May</v>
      </c>
      <c r="D374" t="s">
        <v>936</v>
      </c>
      <c r="E374" t="s">
        <v>1133</v>
      </c>
      <c r="F374">
        <v>47</v>
      </c>
      <c r="G374" t="s">
        <v>51</v>
      </c>
      <c r="H374" t="s">
        <v>101</v>
      </c>
      <c r="I374" s="2">
        <v>4934000</v>
      </c>
      <c r="J374" s="3">
        <f>Raw_Data[[#This Row],[cicilan_per_bulan]]/Raw_Data[[#This Row],[penghasilan_bulanan]]</f>
        <v>6.3741386299148758E-2</v>
      </c>
      <c r="K374" t="s">
        <v>81</v>
      </c>
      <c r="L374" t="s">
        <v>82</v>
      </c>
      <c r="M374" t="s">
        <v>72</v>
      </c>
      <c r="N374" t="s">
        <v>97</v>
      </c>
      <c r="O374" t="s">
        <v>57</v>
      </c>
      <c r="P374" s="2">
        <v>16829000</v>
      </c>
      <c r="Q374" s="2">
        <v>5890000</v>
      </c>
      <c r="R374" t="str">
        <f>IF(Raw_Data[[#This Row],[persen_dp]]&lt;15%,"Low",IF(Raw_Data[[#This Row],[persen_dp]]&gt;25%,"High","Medium"))</f>
        <v>High</v>
      </c>
      <c r="S374" s="3">
        <v>0.35</v>
      </c>
      <c r="T374">
        <v>60</v>
      </c>
      <c r="U374">
        <v>0.14499999999999999</v>
      </c>
      <c r="V374" s="2">
        <v>314500</v>
      </c>
      <c r="W374" s="2">
        <v>18870000</v>
      </c>
      <c r="X374" t="str">
        <f>IF(OR(Raw_Data[[#This Row],[status_pembayaran]]="Macet",Raw_Data[[#This Row],[status_pembayaran]]="Kurang Lancar"),"Non Performing Loan","Performing")</f>
        <v>Performing</v>
      </c>
      <c r="Y374" t="s">
        <v>47</v>
      </c>
      <c r="Z374">
        <v>0</v>
      </c>
      <c r="AA374">
        <v>0</v>
      </c>
      <c r="AB374">
        <v>1</v>
      </c>
      <c r="AD374">
        <f>IF(Raw_Data[[#This Row],[rasio]]&lt;0.2,1,IF(Raw_Data[[#This Row],[rasio]]&lt;0.3,2,IF(Raw_Data[[#This Row],[rasio]]&lt;0.4,3,4)))</f>
        <v>1</v>
      </c>
      <c r="AE374">
        <f>IF(Raw_Data[[#This Row],[kategori_dp]]="High",1,IF(Raw_Data[[#This Row],[kategori_dp]]="Medium",2,3))</f>
        <v>1</v>
      </c>
      <c r="AF374">
        <f>IF(Raw_Data[[#This Row],[tenor_bulan]]&lt;=24,1,IF(Raw_Data[[#This Row],[tenor_bulan]]&lt;=36,2,IF(Raw_Data[[#This Row],[tenor_bulan]]&lt;=48,3,4)))</f>
        <v>4</v>
      </c>
      <c r="AG374">
        <f>IF(Raw_Data[[#This Row],[jumlah_kali_telat]]=0,0,IF(Raw_Data[[#This Row],[jumlah_kali_telat]]&lt;=2,2,4))</f>
        <v>0</v>
      </c>
      <c r="AH374">
        <f>Raw_Data[[#This Row],[Skor_Rasio]]+Raw_Data[[#This Row],[Skor_DP]]+Raw_Data[[#This Row],[Skor_Tenor]]+Raw_Data[[#This Row],[Skor_Telat]]</f>
        <v>6</v>
      </c>
      <c r="AI374" t="str">
        <f>IF(Raw_Data[[#This Row],[Risk_Score]]&lt;=6,"Low Risk",IF(Raw_Data[[#This Row],[Risk_Score]]&lt;=8,"Medium Risk","High Risk"))</f>
        <v>Low Risk</v>
      </c>
      <c r="AJ374">
        <f ca="1">IFERROR(DATEDIF(Raw_Data[[#This Row],[tanggal_pengajuan]],TODAY(),"m"),"N/A")</f>
        <v>5</v>
      </c>
      <c r="AK374" t="str">
        <f ca="1">IF(ISNUMBER(Raw_Data[[#This Row],[MOB]]),IF(Raw_Data[[#This Row],[MOB]]&lt;6,"0-5 bulan",IF(Raw_Data[[#This Row],[MOB]]&lt;12,"6-11 bulan",IF(Raw_Data[[#This Row],[MOB]]&lt;24,"12-23 bulan","24+ bulan"))),"N/A")</f>
        <v>0-5 bulan</v>
      </c>
    </row>
    <row r="375" spans="1:37" ht="14.25" customHeight="1" x14ac:dyDescent="0.45">
      <c r="A375" t="s">
        <v>1134</v>
      </c>
      <c r="B375" s="64">
        <v>46188</v>
      </c>
      <c r="C375" s="1" t="str">
        <f t="shared" si="6"/>
        <v>June</v>
      </c>
      <c r="D375" t="s">
        <v>1090</v>
      </c>
      <c r="E375" t="s">
        <v>1135</v>
      </c>
      <c r="F375">
        <v>50</v>
      </c>
      <c r="G375" t="s">
        <v>51</v>
      </c>
      <c r="H375" t="s">
        <v>52</v>
      </c>
      <c r="I375" s="2">
        <v>8970000</v>
      </c>
      <c r="J375" s="3">
        <f>Raw_Data[[#This Row],[cicilan_per_bulan]]/Raw_Data[[#This Row],[penghasilan_bulanan]]</f>
        <v>9.5239687848383506E-2</v>
      </c>
      <c r="K375" t="s">
        <v>81</v>
      </c>
      <c r="L375" t="s">
        <v>82</v>
      </c>
      <c r="M375" t="s">
        <v>44</v>
      </c>
      <c r="N375" t="s">
        <v>171</v>
      </c>
      <c r="O375" t="s">
        <v>172</v>
      </c>
      <c r="P375" s="2">
        <v>42450000</v>
      </c>
      <c r="Q375" s="2">
        <v>12735000</v>
      </c>
      <c r="R375" t="str">
        <f>IF(Raw_Data[[#This Row],[persen_dp]]&lt;15%,"Low",IF(Raw_Data[[#This Row],[persen_dp]]&gt;25%,"High","Medium"))</f>
        <v>High</v>
      </c>
      <c r="S375" s="3">
        <v>0.3</v>
      </c>
      <c r="T375">
        <v>60</v>
      </c>
      <c r="U375">
        <v>0.14499999999999999</v>
      </c>
      <c r="V375" s="2">
        <v>854300</v>
      </c>
      <c r="W375" s="2">
        <v>51258000</v>
      </c>
      <c r="X375" t="str">
        <f>IF(OR(Raw_Data[[#This Row],[status_pembayaran]]="Macet",Raw_Data[[#This Row],[status_pembayaran]]="Kurang Lancar"),"Non Performing Loan","Performing")</f>
        <v>Non Performing Loan</v>
      </c>
      <c r="Y375" t="s">
        <v>488</v>
      </c>
      <c r="Z375">
        <v>22</v>
      </c>
      <c r="AA375">
        <v>1</v>
      </c>
      <c r="AB375">
        <v>3</v>
      </c>
      <c r="AC375" t="s">
        <v>58</v>
      </c>
      <c r="AD375">
        <f>IF(Raw_Data[[#This Row],[rasio]]&lt;0.2,1,IF(Raw_Data[[#This Row],[rasio]]&lt;0.3,2,IF(Raw_Data[[#This Row],[rasio]]&lt;0.4,3,4)))</f>
        <v>1</v>
      </c>
      <c r="AE375">
        <f>IF(Raw_Data[[#This Row],[kategori_dp]]="High",1,IF(Raw_Data[[#This Row],[kategori_dp]]="Medium",2,3))</f>
        <v>1</v>
      </c>
      <c r="AF375">
        <f>IF(Raw_Data[[#This Row],[tenor_bulan]]&lt;=24,1,IF(Raw_Data[[#This Row],[tenor_bulan]]&lt;=36,2,IF(Raw_Data[[#This Row],[tenor_bulan]]&lt;=48,3,4)))</f>
        <v>4</v>
      </c>
      <c r="AG375">
        <f>IF(Raw_Data[[#This Row],[jumlah_kali_telat]]=0,0,IF(Raw_Data[[#This Row],[jumlah_kali_telat]]&lt;=2,2,4))</f>
        <v>2</v>
      </c>
      <c r="AH375">
        <f>Raw_Data[[#This Row],[Skor_Rasio]]+Raw_Data[[#This Row],[Skor_DP]]+Raw_Data[[#This Row],[Skor_Tenor]]+Raw_Data[[#This Row],[Skor_Telat]]</f>
        <v>8</v>
      </c>
      <c r="AI375" t="str">
        <f>IF(Raw_Data[[#This Row],[Risk_Score]]&lt;=6,"Low Risk",IF(Raw_Data[[#This Row],[Risk_Score]]&lt;=8,"Medium Risk","High Risk"))</f>
        <v>Medium Risk</v>
      </c>
      <c r="AJ375">
        <f ca="1">IFERROR(DATEDIF(Raw_Data[[#This Row],[tanggal_pengajuan]],TODAY(),"m"),"N/A")</f>
        <v>4</v>
      </c>
      <c r="AK375" t="str">
        <f ca="1">IF(ISNUMBER(Raw_Data[[#This Row],[MOB]]),IF(Raw_Data[[#This Row],[MOB]]&lt;6,"0-5 bulan",IF(Raw_Data[[#This Row],[MOB]]&lt;12,"6-11 bulan",IF(Raw_Data[[#This Row],[MOB]]&lt;24,"12-23 bulan","24+ bulan"))),"N/A")</f>
        <v>0-5 bulan</v>
      </c>
    </row>
    <row r="376" spans="1:37" ht="14.25" customHeight="1" x14ac:dyDescent="0.45">
      <c r="A376" t="s">
        <v>1136</v>
      </c>
      <c r="B376" s="64">
        <v>46035</v>
      </c>
      <c r="C376" s="1" t="str">
        <f t="shared" si="6"/>
        <v>January</v>
      </c>
      <c r="D376" t="s">
        <v>1137</v>
      </c>
      <c r="E376" t="s">
        <v>1138</v>
      </c>
      <c r="F376">
        <v>36</v>
      </c>
      <c r="G376" t="s">
        <v>51</v>
      </c>
      <c r="H376" t="s">
        <v>41</v>
      </c>
      <c r="I376" s="2">
        <v>5008000</v>
      </c>
      <c r="J376" s="3">
        <f>Raw_Data[[#This Row],[cicilan_per_bulan]]/Raw_Data[[#This Row],[penghasilan_bulanan]]</f>
        <v>8.0131789137380185E-2</v>
      </c>
      <c r="K376" t="s">
        <v>177</v>
      </c>
      <c r="L376" t="s">
        <v>154</v>
      </c>
      <c r="M376" t="s">
        <v>72</v>
      </c>
      <c r="N376" t="s">
        <v>73</v>
      </c>
      <c r="O376" t="s">
        <v>46</v>
      </c>
      <c r="P376" s="2">
        <v>19941000</v>
      </c>
      <c r="Q376" s="2">
        <v>5982000</v>
      </c>
      <c r="R376" t="str">
        <f>IF(Raw_Data[[#This Row],[persen_dp]]&lt;15%,"Low",IF(Raw_Data[[#This Row],[persen_dp]]&gt;25%,"High","Medium"))</f>
        <v>High</v>
      </c>
      <c r="S376" s="3">
        <v>0.3</v>
      </c>
      <c r="T376">
        <v>60</v>
      </c>
      <c r="U376">
        <v>0.14499999999999999</v>
      </c>
      <c r="V376" s="2">
        <v>401300</v>
      </c>
      <c r="W376" s="2">
        <v>24080000</v>
      </c>
      <c r="X376" t="str">
        <f>IF(OR(Raw_Data[[#This Row],[status_pembayaran]]="Macet",Raw_Data[[#This Row],[status_pembayaran]]="Kurang Lancar"),"Non Performing Loan","Performing")</f>
        <v>Performing</v>
      </c>
      <c r="Y376" t="s">
        <v>47</v>
      </c>
      <c r="Z376">
        <v>0</v>
      </c>
      <c r="AA376">
        <v>0</v>
      </c>
      <c r="AB376">
        <v>1</v>
      </c>
      <c r="AC376" t="s">
        <v>66</v>
      </c>
      <c r="AD376">
        <f>IF(Raw_Data[[#This Row],[rasio]]&lt;0.2,1,IF(Raw_Data[[#This Row],[rasio]]&lt;0.3,2,IF(Raw_Data[[#This Row],[rasio]]&lt;0.4,3,4)))</f>
        <v>1</v>
      </c>
      <c r="AE376">
        <f>IF(Raw_Data[[#This Row],[kategori_dp]]="High",1,IF(Raw_Data[[#This Row],[kategori_dp]]="Medium",2,3))</f>
        <v>1</v>
      </c>
      <c r="AF376">
        <f>IF(Raw_Data[[#This Row],[tenor_bulan]]&lt;=24,1,IF(Raw_Data[[#This Row],[tenor_bulan]]&lt;=36,2,IF(Raw_Data[[#This Row],[tenor_bulan]]&lt;=48,3,4)))</f>
        <v>4</v>
      </c>
      <c r="AG376">
        <f>IF(Raw_Data[[#This Row],[jumlah_kali_telat]]=0,0,IF(Raw_Data[[#This Row],[jumlah_kali_telat]]&lt;=2,2,4))</f>
        <v>0</v>
      </c>
      <c r="AH376">
        <f>Raw_Data[[#This Row],[Skor_Rasio]]+Raw_Data[[#This Row],[Skor_DP]]+Raw_Data[[#This Row],[Skor_Tenor]]+Raw_Data[[#This Row],[Skor_Telat]]</f>
        <v>6</v>
      </c>
      <c r="AI376" t="str">
        <f>IF(Raw_Data[[#This Row],[Risk_Score]]&lt;=6,"Low Risk",IF(Raw_Data[[#This Row],[Risk_Score]]&lt;=8,"Medium Risk","High Risk"))</f>
        <v>Low Risk</v>
      </c>
      <c r="AJ376">
        <f ca="1">IFERROR(DATEDIF(Raw_Data[[#This Row],[tanggal_pengajuan]],TODAY(),"m"),"N/A")</f>
        <v>9</v>
      </c>
      <c r="AK376" t="str">
        <f ca="1">IF(ISNUMBER(Raw_Data[[#This Row],[MOB]]),IF(Raw_Data[[#This Row],[MOB]]&lt;6,"0-5 bulan",IF(Raw_Data[[#This Row],[MOB]]&lt;12,"6-11 bulan",IF(Raw_Data[[#This Row],[MOB]]&lt;24,"12-23 bulan","24+ bulan"))),"N/A")</f>
        <v>6-11 bulan</v>
      </c>
    </row>
    <row r="377" spans="1:37" ht="14.25" customHeight="1" x14ac:dyDescent="0.45">
      <c r="A377" t="s">
        <v>1139</v>
      </c>
      <c r="B377" s="64">
        <v>46076</v>
      </c>
      <c r="C377" s="1" t="str">
        <f t="shared" si="6"/>
        <v>February</v>
      </c>
      <c r="D377" t="s">
        <v>610</v>
      </c>
      <c r="E377" t="s">
        <v>1140</v>
      </c>
      <c r="F377">
        <v>21</v>
      </c>
      <c r="G377" t="s">
        <v>51</v>
      </c>
      <c r="H377" t="s">
        <v>52</v>
      </c>
      <c r="I377" s="2">
        <v>11750000</v>
      </c>
      <c r="J377" s="3">
        <f>Raw_Data[[#This Row],[cicilan_per_bulan]]/Raw_Data[[#This Row],[penghasilan_bulanan]]</f>
        <v>0.28803404255319148</v>
      </c>
      <c r="K377" t="s">
        <v>268</v>
      </c>
      <c r="L377" t="s">
        <v>110</v>
      </c>
      <c r="M377" t="s">
        <v>55</v>
      </c>
      <c r="N377" t="s">
        <v>221</v>
      </c>
      <c r="O377" t="s">
        <v>159</v>
      </c>
      <c r="P377" s="2">
        <v>41729000</v>
      </c>
      <c r="Q377" s="2">
        <v>6259000</v>
      </c>
      <c r="R377" t="str">
        <f>IF(Raw_Data[[#This Row],[persen_dp]]&lt;15%,"Low",IF(Raw_Data[[#This Row],[persen_dp]]&gt;25%,"High","Medium"))</f>
        <v>Medium</v>
      </c>
      <c r="S377" s="3">
        <v>0.15</v>
      </c>
      <c r="T377">
        <v>12</v>
      </c>
      <c r="U377">
        <v>0.14499999999999999</v>
      </c>
      <c r="V377" s="2">
        <v>3384400</v>
      </c>
      <c r="W377" s="2">
        <v>40613000</v>
      </c>
      <c r="X377" t="str">
        <f>IF(OR(Raw_Data[[#This Row],[status_pembayaran]]="Macet",Raw_Data[[#This Row],[status_pembayaran]]="Kurang Lancar"),"Non Performing Loan","Performing")</f>
        <v>Performing</v>
      </c>
      <c r="Y377" t="s">
        <v>47</v>
      </c>
      <c r="Z377">
        <v>0</v>
      </c>
      <c r="AA377">
        <v>0</v>
      </c>
      <c r="AB377">
        <v>1</v>
      </c>
      <c r="AC377" t="s">
        <v>66</v>
      </c>
      <c r="AD377">
        <f>IF(Raw_Data[[#This Row],[rasio]]&lt;0.2,1,IF(Raw_Data[[#This Row],[rasio]]&lt;0.3,2,IF(Raw_Data[[#This Row],[rasio]]&lt;0.4,3,4)))</f>
        <v>2</v>
      </c>
      <c r="AE377">
        <f>IF(Raw_Data[[#This Row],[kategori_dp]]="High",1,IF(Raw_Data[[#This Row],[kategori_dp]]="Medium",2,3))</f>
        <v>2</v>
      </c>
      <c r="AF377">
        <f>IF(Raw_Data[[#This Row],[tenor_bulan]]&lt;=24,1,IF(Raw_Data[[#This Row],[tenor_bulan]]&lt;=36,2,IF(Raw_Data[[#This Row],[tenor_bulan]]&lt;=48,3,4)))</f>
        <v>1</v>
      </c>
      <c r="AG377">
        <f>IF(Raw_Data[[#This Row],[jumlah_kali_telat]]=0,0,IF(Raw_Data[[#This Row],[jumlah_kali_telat]]&lt;=2,2,4))</f>
        <v>0</v>
      </c>
      <c r="AH377">
        <f>Raw_Data[[#This Row],[Skor_Rasio]]+Raw_Data[[#This Row],[Skor_DP]]+Raw_Data[[#This Row],[Skor_Tenor]]+Raw_Data[[#This Row],[Skor_Telat]]</f>
        <v>5</v>
      </c>
      <c r="AI377" t="str">
        <f>IF(Raw_Data[[#This Row],[Risk_Score]]&lt;=6,"Low Risk",IF(Raw_Data[[#This Row],[Risk_Score]]&lt;=8,"Medium Risk","High Risk"))</f>
        <v>Low Risk</v>
      </c>
      <c r="AJ377">
        <f ca="1">IFERROR(DATEDIF(Raw_Data[[#This Row],[tanggal_pengajuan]],TODAY(),"m"),"N/A")</f>
        <v>8</v>
      </c>
      <c r="AK377" t="str">
        <f ca="1">IF(ISNUMBER(Raw_Data[[#This Row],[MOB]]),IF(Raw_Data[[#This Row],[MOB]]&lt;6,"0-5 bulan",IF(Raw_Data[[#This Row],[MOB]]&lt;12,"6-11 bulan",IF(Raw_Data[[#This Row],[MOB]]&lt;24,"12-23 bulan","24+ bulan"))),"N/A")</f>
        <v>6-11 bulan</v>
      </c>
    </row>
    <row r="378" spans="1:37" ht="14.25" customHeight="1" x14ac:dyDescent="0.45">
      <c r="A378" t="s">
        <v>1141</v>
      </c>
      <c r="B378" s="64">
        <v>46065</v>
      </c>
      <c r="C378" s="1" t="str">
        <f t="shared" si="6"/>
        <v>February</v>
      </c>
      <c r="D378" t="s">
        <v>197</v>
      </c>
      <c r="E378" t="s">
        <v>1142</v>
      </c>
      <c r="F378">
        <v>43</v>
      </c>
      <c r="G378" t="s">
        <v>40</v>
      </c>
      <c r="H378" t="s">
        <v>62</v>
      </c>
      <c r="I378" s="2">
        <v>1804000</v>
      </c>
      <c r="J378" s="3">
        <f>Raw_Data[[#This Row],[cicilan_per_bulan]]/Raw_Data[[#This Row],[penghasilan_bulanan]]</f>
        <v>0.32777161862527715</v>
      </c>
      <c r="K378" t="s">
        <v>167</v>
      </c>
      <c r="L378" t="s">
        <v>110</v>
      </c>
      <c r="M378" t="s">
        <v>72</v>
      </c>
      <c r="N378" t="s">
        <v>73</v>
      </c>
      <c r="O378" t="s">
        <v>46</v>
      </c>
      <c r="P378" s="2">
        <v>21191000</v>
      </c>
      <c r="Q378" s="2">
        <v>6357000</v>
      </c>
      <c r="R378" t="str">
        <f>IF(Raw_Data[[#This Row],[persen_dp]]&lt;15%,"Low",IF(Raw_Data[[#This Row],[persen_dp]]&gt;25%,"High","Medium"))</f>
        <v>High</v>
      </c>
      <c r="S378" s="3">
        <v>0.3</v>
      </c>
      <c r="T378">
        <v>36</v>
      </c>
      <c r="U378">
        <v>0.14499999999999999</v>
      </c>
      <c r="V378" s="2">
        <v>591300</v>
      </c>
      <c r="W378" s="2">
        <v>21287000</v>
      </c>
      <c r="X378" t="str">
        <f>IF(OR(Raw_Data[[#This Row],[status_pembayaran]]="Macet",Raw_Data[[#This Row],[status_pembayaran]]="Kurang Lancar"),"Non Performing Loan","Performing")</f>
        <v>Performing</v>
      </c>
      <c r="Y378" t="s">
        <v>47</v>
      </c>
      <c r="Z378">
        <v>0</v>
      </c>
      <c r="AA378">
        <v>0</v>
      </c>
      <c r="AB378">
        <v>1</v>
      </c>
      <c r="AC378" t="s">
        <v>66</v>
      </c>
      <c r="AD378">
        <f>IF(Raw_Data[[#This Row],[rasio]]&lt;0.2,1,IF(Raw_Data[[#This Row],[rasio]]&lt;0.3,2,IF(Raw_Data[[#This Row],[rasio]]&lt;0.4,3,4)))</f>
        <v>3</v>
      </c>
      <c r="AE378">
        <f>IF(Raw_Data[[#This Row],[kategori_dp]]="High",1,IF(Raw_Data[[#This Row],[kategori_dp]]="Medium",2,3))</f>
        <v>1</v>
      </c>
      <c r="AF378">
        <f>IF(Raw_Data[[#This Row],[tenor_bulan]]&lt;=24,1,IF(Raw_Data[[#This Row],[tenor_bulan]]&lt;=36,2,IF(Raw_Data[[#This Row],[tenor_bulan]]&lt;=48,3,4)))</f>
        <v>2</v>
      </c>
      <c r="AG378">
        <f>IF(Raw_Data[[#This Row],[jumlah_kali_telat]]=0,0,IF(Raw_Data[[#This Row],[jumlah_kali_telat]]&lt;=2,2,4))</f>
        <v>0</v>
      </c>
      <c r="AH378">
        <f>Raw_Data[[#This Row],[Skor_Rasio]]+Raw_Data[[#This Row],[Skor_DP]]+Raw_Data[[#This Row],[Skor_Tenor]]+Raw_Data[[#This Row],[Skor_Telat]]</f>
        <v>6</v>
      </c>
      <c r="AI378" t="str">
        <f>IF(Raw_Data[[#This Row],[Risk_Score]]&lt;=6,"Low Risk",IF(Raw_Data[[#This Row],[Risk_Score]]&lt;=8,"Medium Risk","High Risk"))</f>
        <v>Low Risk</v>
      </c>
      <c r="AJ378">
        <f ca="1">IFERROR(DATEDIF(Raw_Data[[#This Row],[tanggal_pengajuan]],TODAY(),"m"),"N/A")</f>
        <v>8</v>
      </c>
      <c r="AK378" t="str">
        <f ca="1">IF(ISNUMBER(Raw_Data[[#This Row],[MOB]]),IF(Raw_Data[[#This Row],[MOB]]&lt;6,"0-5 bulan",IF(Raw_Data[[#This Row],[MOB]]&lt;12,"6-11 bulan",IF(Raw_Data[[#This Row],[MOB]]&lt;24,"12-23 bulan","24+ bulan"))),"N/A")</f>
        <v>6-11 bulan</v>
      </c>
    </row>
    <row r="379" spans="1:37" ht="14.25" customHeight="1" x14ac:dyDescent="0.45">
      <c r="A379" t="s">
        <v>1143</v>
      </c>
      <c r="B379" s="64">
        <v>46112</v>
      </c>
      <c r="C379" s="1" t="str">
        <f t="shared" si="6"/>
        <v>March</v>
      </c>
      <c r="D379" t="s">
        <v>1144</v>
      </c>
      <c r="E379" t="s">
        <v>1145</v>
      </c>
      <c r="F379">
        <v>44</v>
      </c>
      <c r="G379" t="s">
        <v>51</v>
      </c>
      <c r="H379" t="s">
        <v>101</v>
      </c>
      <c r="I379" s="2">
        <v>4372000</v>
      </c>
      <c r="J379" s="3">
        <f>Raw_Data[[#This Row],[cicilan_per_bulan]]/Raw_Data[[#This Row],[penghasilan_bulanan]]</f>
        <v>0.40757090576395244</v>
      </c>
      <c r="K379" t="s">
        <v>91</v>
      </c>
      <c r="L379" t="s">
        <v>92</v>
      </c>
      <c r="M379" t="s">
        <v>44</v>
      </c>
      <c r="N379" t="s">
        <v>129</v>
      </c>
      <c r="O379" t="s">
        <v>130</v>
      </c>
      <c r="P379" s="2">
        <v>23342000</v>
      </c>
      <c r="Q379" s="2">
        <v>4668000</v>
      </c>
      <c r="R379" t="str">
        <f>IF(Raw_Data[[#This Row],[persen_dp]]&lt;15%,"Low",IF(Raw_Data[[#This Row],[persen_dp]]&gt;25%,"High","Medium"))</f>
        <v>Medium</v>
      </c>
      <c r="S379" s="3">
        <v>0.2</v>
      </c>
      <c r="T379">
        <v>12</v>
      </c>
      <c r="U379">
        <v>0.14499999999999999</v>
      </c>
      <c r="V379" s="2">
        <v>1781900</v>
      </c>
      <c r="W379" s="2">
        <v>21382000</v>
      </c>
      <c r="X379" t="str">
        <f>IF(OR(Raw_Data[[#This Row],[status_pembayaran]]="Macet",Raw_Data[[#This Row],[status_pembayaran]]="Kurang Lancar"),"Non Performing Loan","Performing")</f>
        <v>Performing</v>
      </c>
      <c r="Y379" t="s">
        <v>47</v>
      </c>
      <c r="Z379">
        <v>0</v>
      </c>
      <c r="AA379">
        <v>0</v>
      </c>
      <c r="AB379">
        <v>1</v>
      </c>
      <c r="AD379">
        <f>IF(Raw_Data[[#This Row],[rasio]]&lt;0.2,1,IF(Raw_Data[[#This Row],[rasio]]&lt;0.3,2,IF(Raw_Data[[#This Row],[rasio]]&lt;0.4,3,4)))</f>
        <v>4</v>
      </c>
      <c r="AE379">
        <f>IF(Raw_Data[[#This Row],[kategori_dp]]="High",1,IF(Raw_Data[[#This Row],[kategori_dp]]="Medium",2,3))</f>
        <v>2</v>
      </c>
      <c r="AF379">
        <f>IF(Raw_Data[[#This Row],[tenor_bulan]]&lt;=24,1,IF(Raw_Data[[#This Row],[tenor_bulan]]&lt;=36,2,IF(Raw_Data[[#This Row],[tenor_bulan]]&lt;=48,3,4)))</f>
        <v>1</v>
      </c>
      <c r="AG379">
        <f>IF(Raw_Data[[#This Row],[jumlah_kali_telat]]=0,0,IF(Raw_Data[[#This Row],[jumlah_kali_telat]]&lt;=2,2,4))</f>
        <v>0</v>
      </c>
      <c r="AH379">
        <f>Raw_Data[[#This Row],[Skor_Rasio]]+Raw_Data[[#This Row],[Skor_DP]]+Raw_Data[[#This Row],[Skor_Tenor]]+Raw_Data[[#This Row],[Skor_Telat]]</f>
        <v>7</v>
      </c>
      <c r="AI379" t="str">
        <f>IF(Raw_Data[[#This Row],[Risk_Score]]&lt;=6,"Low Risk",IF(Raw_Data[[#This Row],[Risk_Score]]&lt;=8,"Medium Risk","High Risk"))</f>
        <v>Medium Risk</v>
      </c>
      <c r="AJ379">
        <f ca="1">IFERROR(DATEDIF(Raw_Data[[#This Row],[tanggal_pengajuan]],TODAY(),"m"),"N/A")</f>
        <v>6</v>
      </c>
      <c r="AK379" t="str">
        <f ca="1">IF(ISNUMBER(Raw_Data[[#This Row],[MOB]]),IF(Raw_Data[[#This Row],[MOB]]&lt;6,"0-5 bulan",IF(Raw_Data[[#This Row],[MOB]]&lt;12,"6-11 bulan",IF(Raw_Data[[#This Row],[MOB]]&lt;24,"12-23 bulan","24+ bulan"))),"N/A")</f>
        <v>6-11 bulan</v>
      </c>
    </row>
    <row r="380" spans="1:37" ht="14.25" customHeight="1" x14ac:dyDescent="0.45">
      <c r="A380" t="s">
        <v>1146</v>
      </c>
      <c r="B380" s="64">
        <v>46106</v>
      </c>
      <c r="C380" s="1" t="str">
        <f t="shared" si="6"/>
        <v>March</v>
      </c>
      <c r="D380" t="s">
        <v>271</v>
      </c>
      <c r="E380" t="s">
        <v>1147</v>
      </c>
      <c r="F380">
        <v>26</v>
      </c>
      <c r="G380" t="s">
        <v>51</v>
      </c>
      <c r="H380" t="s">
        <v>101</v>
      </c>
      <c r="I380" s="2">
        <v>4514000</v>
      </c>
      <c r="J380" s="3">
        <f>Raw_Data[[#This Row],[cicilan_per_bulan]]/Raw_Data[[#This Row],[penghasilan_bulanan]]</f>
        <v>0.23865750996898538</v>
      </c>
      <c r="K380" t="s">
        <v>205</v>
      </c>
      <c r="L380" t="s">
        <v>110</v>
      </c>
      <c r="M380" t="s">
        <v>290</v>
      </c>
      <c r="N380" t="s">
        <v>291</v>
      </c>
      <c r="O380" t="s">
        <v>292</v>
      </c>
      <c r="P380" s="2">
        <v>38609000</v>
      </c>
      <c r="Q380" s="2">
        <v>11583000</v>
      </c>
      <c r="R380" t="str">
        <f>IF(Raw_Data[[#This Row],[persen_dp]]&lt;15%,"Low",IF(Raw_Data[[#This Row],[persen_dp]]&gt;25%,"High","Medium"))</f>
        <v>High</v>
      </c>
      <c r="S380" s="3">
        <v>0.3</v>
      </c>
      <c r="T380">
        <v>36</v>
      </c>
      <c r="U380">
        <v>0.14499999999999999</v>
      </c>
      <c r="V380" s="2">
        <v>1077300</v>
      </c>
      <c r="W380" s="2">
        <v>38783000</v>
      </c>
      <c r="X380" t="str">
        <f>IF(OR(Raw_Data[[#This Row],[status_pembayaran]]="Macet",Raw_Data[[#This Row],[status_pembayaran]]="Kurang Lancar"),"Non Performing Loan","Performing")</f>
        <v>Performing</v>
      </c>
      <c r="Y380" t="s">
        <v>47</v>
      </c>
      <c r="Z380">
        <v>0</v>
      </c>
      <c r="AA380">
        <v>0</v>
      </c>
      <c r="AB380">
        <v>1</v>
      </c>
      <c r="AC380" t="s">
        <v>104</v>
      </c>
      <c r="AD380">
        <f>IF(Raw_Data[[#This Row],[rasio]]&lt;0.2,1,IF(Raw_Data[[#This Row],[rasio]]&lt;0.3,2,IF(Raw_Data[[#This Row],[rasio]]&lt;0.4,3,4)))</f>
        <v>2</v>
      </c>
      <c r="AE380">
        <f>IF(Raw_Data[[#This Row],[kategori_dp]]="High",1,IF(Raw_Data[[#This Row],[kategori_dp]]="Medium",2,3))</f>
        <v>1</v>
      </c>
      <c r="AF380">
        <f>IF(Raw_Data[[#This Row],[tenor_bulan]]&lt;=24,1,IF(Raw_Data[[#This Row],[tenor_bulan]]&lt;=36,2,IF(Raw_Data[[#This Row],[tenor_bulan]]&lt;=48,3,4)))</f>
        <v>2</v>
      </c>
      <c r="AG380">
        <f>IF(Raw_Data[[#This Row],[jumlah_kali_telat]]=0,0,IF(Raw_Data[[#This Row],[jumlah_kali_telat]]&lt;=2,2,4))</f>
        <v>0</v>
      </c>
      <c r="AH380">
        <f>Raw_Data[[#This Row],[Skor_Rasio]]+Raw_Data[[#This Row],[Skor_DP]]+Raw_Data[[#This Row],[Skor_Tenor]]+Raw_Data[[#This Row],[Skor_Telat]]</f>
        <v>5</v>
      </c>
      <c r="AI380" t="str">
        <f>IF(Raw_Data[[#This Row],[Risk_Score]]&lt;=6,"Low Risk",IF(Raw_Data[[#This Row],[Risk_Score]]&lt;=8,"Medium Risk","High Risk"))</f>
        <v>Low Risk</v>
      </c>
      <c r="AJ380">
        <f ca="1">IFERROR(DATEDIF(Raw_Data[[#This Row],[tanggal_pengajuan]],TODAY(),"m"),"N/A")</f>
        <v>6</v>
      </c>
      <c r="AK380" t="str">
        <f ca="1">IF(ISNUMBER(Raw_Data[[#This Row],[MOB]]),IF(Raw_Data[[#This Row],[MOB]]&lt;6,"0-5 bulan",IF(Raw_Data[[#This Row],[MOB]]&lt;12,"6-11 bulan",IF(Raw_Data[[#This Row],[MOB]]&lt;24,"12-23 bulan","24+ bulan"))),"N/A")</f>
        <v>6-11 bulan</v>
      </c>
    </row>
    <row r="381" spans="1:37" ht="14.25" customHeight="1" x14ac:dyDescent="0.45">
      <c r="A381" t="s">
        <v>1148</v>
      </c>
      <c r="B381" s="64">
        <v>46065</v>
      </c>
      <c r="C381" s="1" t="str">
        <f t="shared" si="6"/>
        <v>February</v>
      </c>
      <c r="D381" t="s">
        <v>1149</v>
      </c>
      <c r="E381" t="s">
        <v>1150</v>
      </c>
      <c r="F381">
        <v>38</v>
      </c>
      <c r="G381" t="s">
        <v>51</v>
      </c>
      <c r="H381" t="s">
        <v>41</v>
      </c>
      <c r="I381" s="2">
        <v>4550000</v>
      </c>
      <c r="J381" s="3">
        <f>Raw_Data[[#This Row],[cicilan_per_bulan]]/Raw_Data[[#This Row],[penghasilan_bulanan]]</f>
        <v>0.22243956043956045</v>
      </c>
      <c r="K381" t="s">
        <v>63</v>
      </c>
      <c r="L381" t="s">
        <v>64</v>
      </c>
      <c r="M381" t="s">
        <v>44</v>
      </c>
      <c r="N381" t="s">
        <v>45</v>
      </c>
      <c r="O381" t="s">
        <v>46</v>
      </c>
      <c r="P381" s="2">
        <v>25106000</v>
      </c>
      <c r="Q381" s="2">
        <v>6276000</v>
      </c>
      <c r="R381" t="str">
        <f>IF(Raw_Data[[#This Row],[persen_dp]]&lt;15%,"Low",IF(Raw_Data[[#This Row],[persen_dp]]&gt;25%,"High","Medium"))</f>
        <v>Medium</v>
      </c>
      <c r="S381" s="3">
        <v>0.25</v>
      </c>
      <c r="T381">
        <v>24</v>
      </c>
      <c r="U381">
        <v>0.14499999999999999</v>
      </c>
      <c r="V381" s="2">
        <v>1012100</v>
      </c>
      <c r="W381" s="2">
        <v>24290000</v>
      </c>
      <c r="X381" t="str">
        <f>IF(OR(Raw_Data[[#This Row],[status_pembayaran]]="Macet",Raw_Data[[#This Row],[status_pembayaran]]="Kurang Lancar"),"Non Performing Loan","Performing")</f>
        <v>Performing</v>
      </c>
      <c r="Y381" t="s">
        <v>47</v>
      </c>
      <c r="Z381">
        <v>0</v>
      </c>
      <c r="AA381">
        <v>0</v>
      </c>
      <c r="AB381">
        <v>1</v>
      </c>
      <c r="AC381" t="s">
        <v>137</v>
      </c>
      <c r="AD381">
        <f>IF(Raw_Data[[#This Row],[rasio]]&lt;0.2,1,IF(Raw_Data[[#This Row],[rasio]]&lt;0.3,2,IF(Raw_Data[[#This Row],[rasio]]&lt;0.4,3,4)))</f>
        <v>2</v>
      </c>
      <c r="AE381">
        <f>IF(Raw_Data[[#This Row],[kategori_dp]]="High",1,IF(Raw_Data[[#This Row],[kategori_dp]]="Medium",2,3))</f>
        <v>2</v>
      </c>
      <c r="AF381">
        <f>IF(Raw_Data[[#This Row],[tenor_bulan]]&lt;=24,1,IF(Raw_Data[[#This Row],[tenor_bulan]]&lt;=36,2,IF(Raw_Data[[#This Row],[tenor_bulan]]&lt;=48,3,4)))</f>
        <v>1</v>
      </c>
      <c r="AG381">
        <f>IF(Raw_Data[[#This Row],[jumlah_kali_telat]]=0,0,IF(Raw_Data[[#This Row],[jumlah_kali_telat]]&lt;=2,2,4))</f>
        <v>0</v>
      </c>
      <c r="AH381">
        <f>Raw_Data[[#This Row],[Skor_Rasio]]+Raw_Data[[#This Row],[Skor_DP]]+Raw_Data[[#This Row],[Skor_Tenor]]+Raw_Data[[#This Row],[Skor_Telat]]</f>
        <v>5</v>
      </c>
      <c r="AI381" t="str">
        <f>IF(Raw_Data[[#This Row],[Risk_Score]]&lt;=6,"Low Risk",IF(Raw_Data[[#This Row],[Risk_Score]]&lt;=8,"Medium Risk","High Risk"))</f>
        <v>Low Risk</v>
      </c>
      <c r="AJ381">
        <f ca="1">IFERROR(DATEDIF(Raw_Data[[#This Row],[tanggal_pengajuan]],TODAY(),"m"),"N/A")</f>
        <v>8</v>
      </c>
      <c r="AK381" t="str">
        <f ca="1">IF(ISNUMBER(Raw_Data[[#This Row],[MOB]]),IF(Raw_Data[[#This Row],[MOB]]&lt;6,"0-5 bulan",IF(Raw_Data[[#This Row],[MOB]]&lt;12,"6-11 bulan",IF(Raw_Data[[#This Row],[MOB]]&lt;24,"12-23 bulan","24+ bulan"))),"N/A")</f>
        <v>6-11 bulan</v>
      </c>
    </row>
    <row r="382" spans="1:37" ht="14.25" customHeight="1" x14ac:dyDescent="0.45">
      <c r="A382" t="s">
        <v>1151</v>
      </c>
      <c r="B382" s="64">
        <v>46090</v>
      </c>
      <c r="C382" s="1" t="str">
        <f t="shared" si="6"/>
        <v>March</v>
      </c>
      <c r="D382" t="s">
        <v>600</v>
      </c>
      <c r="E382" t="s">
        <v>1152</v>
      </c>
      <c r="F382">
        <v>42</v>
      </c>
      <c r="G382" t="s">
        <v>40</v>
      </c>
      <c r="H382" t="s">
        <v>108</v>
      </c>
      <c r="I382" s="2">
        <v>7000000</v>
      </c>
      <c r="J382" s="3">
        <f>Raw_Data[[#This Row],[cicilan_per_bulan]]/Raw_Data[[#This Row],[penghasilan_bulanan]]</f>
        <v>8.7571428571428578E-2</v>
      </c>
      <c r="K382" t="s">
        <v>167</v>
      </c>
      <c r="L382" t="s">
        <v>110</v>
      </c>
      <c r="M382" t="s">
        <v>44</v>
      </c>
      <c r="N382" t="s">
        <v>129</v>
      </c>
      <c r="O382" t="s">
        <v>130</v>
      </c>
      <c r="P382" s="2">
        <v>23691000</v>
      </c>
      <c r="Q382" s="2">
        <v>2369000</v>
      </c>
      <c r="R382" t="str">
        <f>IF(Raw_Data[[#This Row],[persen_dp]]&lt;15%,"Low",IF(Raw_Data[[#This Row],[persen_dp]]&gt;25%,"High","Medium"))</f>
        <v>Low</v>
      </c>
      <c r="S382" s="3">
        <v>0.1</v>
      </c>
      <c r="T382">
        <v>60</v>
      </c>
      <c r="U382">
        <v>0.14499999999999999</v>
      </c>
      <c r="V382" s="2">
        <v>613000</v>
      </c>
      <c r="W382" s="2">
        <v>36781000</v>
      </c>
      <c r="X382" t="str">
        <f>IF(OR(Raw_Data[[#This Row],[status_pembayaran]]="Macet",Raw_Data[[#This Row],[status_pembayaran]]="Kurang Lancar"),"Non Performing Loan","Performing")</f>
        <v>Performing</v>
      </c>
      <c r="Y382" t="s">
        <v>47</v>
      </c>
      <c r="Z382">
        <v>0</v>
      </c>
      <c r="AA382">
        <v>0</v>
      </c>
      <c r="AB382">
        <v>1</v>
      </c>
      <c r="AD382">
        <f>IF(Raw_Data[[#This Row],[rasio]]&lt;0.2,1,IF(Raw_Data[[#This Row],[rasio]]&lt;0.3,2,IF(Raw_Data[[#This Row],[rasio]]&lt;0.4,3,4)))</f>
        <v>1</v>
      </c>
      <c r="AE382">
        <f>IF(Raw_Data[[#This Row],[kategori_dp]]="High",1,IF(Raw_Data[[#This Row],[kategori_dp]]="Medium",2,3))</f>
        <v>3</v>
      </c>
      <c r="AF382">
        <f>IF(Raw_Data[[#This Row],[tenor_bulan]]&lt;=24,1,IF(Raw_Data[[#This Row],[tenor_bulan]]&lt;=36,2,IF(Raw_Data[[#This Row],[tenor_bulan]]&lt;=48,3,4)))</f>
        <v>4</v>
      </c>
      <c r="AG382">
        <f>IF(Raw_Data[[#This Row],[jumlah_kali_telat]]=0,0,IF(Raw_Data[[#This Row],[jumlah_kali_telat]]&lt;=2,2,4))</f>
        <v>0</v>
      </c>
      <c r="AH382">
        <f>Raw_Data[[#This Row],[Skor_Rasio]]+Raw_Data[[#This Row],[Skor_DP]]+Raw_Data[[#This Row],[Skor_Tenor]]+Raw_Data[[#This Row],[Skor_Telat]]</f>
        <v>8</v>
      </c>
      <c r="AI382" t="str">
        <f>IF(Raw_Data[[#This Row],[Risk_Score]]&lt;=6,"Low Risk",IF(Raw_Data[[#This Row],[Risk_Score]]&lt;=8,"Medium Risk","High Risk"))</f>
        <v>Medium Risk</v>
      </c>
      <c r="AJ382">
        <f ca="1">IFERROR(DATEDIF(Raw_Data[[#This Row],[tanggal_pengajuan]],TODAY(),"m"),"N/A")</f>
        <v>7</v>
      </c>
      <c r="AK382" t="str">
        <f ca="1">IF(ISNUMBER(Raw_Data[[#This Row],[MOB]]),IF(Raw_Data[[#This Row],[MOB]]&lt;6,"0-5 bulan",IF(Raw_Data[[#This Row],[MOB]]&lt;12,"6-11 bulan",IF(Raw_Data[[#This Row],[MOB]]&lt;24,"12-23 bulan","24+ bulan"))),"N/A")</f>
        <v>6-11 bulan</v>
      </c>
    </row>
    <row r="383" spans="1:37" ht="14.25" customHeight="1" x14ac:dyDescent="0.45">
      <c r="A383" t="s">
        <v>1153</v>
      </c>
      <c r="B383" s="64">
        <v>46114</v>
      </c>
      <c r="C383" s="1" t="str">
        <f t="shared" si="6"/>
        <v>April</v>
      </c>
      <c r="D383" t="s">
        <v>756</v>
      </c>
      <c r="E383" t="s">
        <v>1154</v>
      </c>
      <c r="F383">
        <v>51</v>
      </c>
      <c r="G383" t="s">
        <v>51</v>
      </c>
      <c r="H383" t="s">
        <v>101</v>
      </c>
      <c r="I383" s="2">
        <v>4105000</v>
      </c>
      <c r="J383" s="3">
        <f>Raw_Data[[#This Row],[cicilan_per_bulan]]/Raw_Data[[#This Row],[penghasilan_bulanan]]</f>
        <v>0.1899878197320341</v>
      </c>
      <c r="K383" t="s">
        <v>81</v>
      </c>
      <c r="L383" t="s">
        <v>82</v>
      </c>
      <c r="M383" t="s">
        <v>55</v>
      </c>
      <c r="N383" t="s">
        <v>56</v>
      </c>
      <c r="O383" t="s">
        <v>57</v>
      </c>
      <c r="P383" s="2">
        <v>18139000</v>
      </c>
      <c r="Q383" s="2">
        <v>3628000</v>
      </c>
      <c r="R383" t="str">
        <f>IF(Raw_Data[[#This Row],[persen_dp]]&lt;15%,"Low",IF(Raw_Data[[#This Row],[persen_dp]]&gt;25%,"High","Medium"))</f>
        <v>Medium</v>
      </c>
      <c r="S383" s="3">
        <v>0.2</v>
      </c>
      <c r="T383">
        <v>24</v>
      </c>
      <c r="U383">
        <v>0.14499999999999999</v>
      </c>
      <c r="V383" s="2">
        <v>779900</v>
      </c>
      <c r="W383" s="2">
        <v>18719000</v>
      </c>
      <c r="X383" t="str">
        <f>IF(OR(Raw_Data[[#This Row],[status_pembayaran]]="Macet",Raw_Data[[#This Row],[status_pembayaran]]="Kurang Lancar"),"Non Performing Loan","Performing")</f>
        <v>Performing</v>
      </c>
      <c r="Y383" t="s">
        <v>47</v>
      </c>
      <c r="Z383">
        <v>0</v>
      </c>
      <c r="AA383">
        <v>0</v>
      </c>
      <c r="AB383">
        <v>1</v>
      </c>
      <c r="AC383" t="s">
        <v>104</v>
      </c>
      <c r="AD383">
        <f>IF(Raw_Data[[#This Row],[rasio]]&lt;0.2,1,IF(Raw_Data[[#This Row],[rasio]]&lt;0.3,2,IF(Raw_Data[[#This Row],[rasio]]&lt;0.4,3,4)))</f>
        <v>1</v>
      </c>
      <c r="AE383">
        <f>IF(Raw_Data[[#This Row],[kategori_dp]]="High",1,IF(Raw_Data[[#This Row],[kategori_dp]]="Medium",2,3))</f>
        <v>2</v>
      </c>
      <c r="AF383">
        <f>IF(Raw_Data[[#This Row],[tenor_bulan]]&lt;=24,1,IF(Raw_Data[[#This Row],[tenor_bulan]]&lt;=36,2,IF(Raw_Data[[#This Row],[tenor_bulan]]&lt;=48,3,4)))</f>
        <v>1</v>
      </c>
      <c r="AG383">
        <f>IF(Raw_Data[[#This Row],[jumlah_kali_telat]]=0,0,IF(Raw_Data[[#This Row],[jumlah_kali_telat]]&lt;=2,2,4))</f>
        <v>0</v>
      </c>
      <c r="AH383">
        <f>Raw_Data[[#This Row],[Skor_Rasio]]+Raw_Data[[#This Row],[Skor_DP]]+Raw_Data[[#This Row],[Skor_Tenor]]+Raw_Data[[#This Row],[Skor_Telat]]</f>
        <v>4</v>
      </c>
      <c r="AI383" t="str">
        <f>IF(Raw_Data[[#This Row],[Risk_Score]]&lt;=6,"Low Risk",IF(Raw_Data[[#This Row],[Risk_Score]]&lt;=8,"Medium Risk","High Risk"))</f>
        <v>Low Risk</v>
      </c>
      <c r="AJ383">
        <f ca="1">IFERROR(DATEDIF(Raw_Data[[#This Row],[tanggal_pengajuan]],TODAY(),"m"),"N/A")</f>
        <v>6</v>
      </c>
      <c r="AK383" t="str">
        <f ca="1">IF(ISNUMBER(Raw_Data[[#This Row],[MOB]]),IF(Raw_Data[[#This Row],[MOB]]&lt;6,"0-5 bulan",IF(Raw_Data[[#This Row],[MOB]]&lt;12,"6-11 bulan",IF(Raw_Data[[#This Row],[MOB]]&lt;24,"12-23 bulan","24+ bulan"))),"N/A")</f>
        <v>6-11 bulan</v>
      </c>
    </row>
    <row r="384" spans="1:37" ht="14.25" customHeight="1" x14ac:dyDescent="0.45">
      <c r="A384" t="s">
        <v>1155</v>
      </c>
      <c r="B384" s="64">
        <v>46206</v>
      </c>
      <c r="C384" s="1" t="str">
        <f t="shared" si="6"/>
        <v>July</v>
      </c>
      <c r="D384" t="s">
        <v>1156</v>
      </c>
      <c r="E384" t="s">
        <v>1157</v>
      </c>
      <c r="F384">
        <v>45</v>
      </c>
      <c r="G384" t="s">
        <v>51</v>
      </c>
      <c r="H384" t="s">
        <v>90</v>
      </c>
      <c r="I384" s="2">
        <v>5847000</v>
      </c>
      <c r="J384" s="3">
        <f>Raw_Data[[#This Row],[cicilan_per_bulan]]/Raw_Data[[#This Row],[penghasilan_bulanan]]</f>
        <v>0.30672139558748074</v>
      </c>
      <c r="K384" t="s">
        <v>188</v>
      </c>
      <c r="L384" t="s">
        <v>154</v>
      </c>
      <c r="M384" t="s">
        <v>55</v>
      </c>
      <c r="N384" t="s">
        <v>231</v>
      </c>
      <c r="O384" t="s">
        <v>232</v>
      </c>
      <c r="P384" s="2">
        <v>37878000</v>
      </c>
      <c r="Q384" s="2">
        <v>11363000</v>
      </c>
      <c r="R384" t="str">
        <f>IF(Raw_Data[[#This Row],[persen_dp]]&lt;15%,"Low",IF(Raw_Data[[#This Row],[persen_dp]]&gt;25%,"High","Medium"))</f>
        <v>High</v>
      </c>
      <c r="S384" s="3">
        <v>0.3</v>
      </c>
      <c r="T384">
        <v>18</v>
      </c>
      <c r="U384">
        <v>0.14499999999999999</v>
      </c>
      <c r="V384" s="2">
        <v>1793400</v>
      </c>
      <c r="W384" s="2">
        <v>32282000</v>
      </c>
      <c r="X384" t="str">
        <f>IF(OR(Raw_Data[[#This Row],[status_pembayaran]]="Macet",Raw_Data[[#This Row],[status_pembayaran]]="Kurang Lancar"),"Non Performing Loan","Performing")</f>
        <v>Non Performing Loan</v>
      </c>
      <c r="Y384" t="s">
        <v>683</v>
      </c>
      <c r="Z384">
        <v>181</v>
      </c>
      <c r="AA384">
        <v>7</v>
      </c>
      <c r="AB384">
        <v>5</v>
      </c>
      <c r="AD384">
        <f>IF(Raw_Data[[#This Row],[rasio]]&lt;0.2,1,IF(Raw_Data[[#This Row],[rasio]]&lt;0.3,2,IF(Raw_Data[[#This Row],[rasio]]&lt;0.4,3,4)))</f>
        <v>3</v>
      </c>
      <c r="AE384">
        <f>IF(Raw_Data[[#This Row],[kategori_dp]]="High",1,IF(Raw_Data[[#This Row],[kategori_dp]]="Medium",2,3))</f>
        <v>1</v>
      </c>
      <c r="AF384">
        <f>IF(Raw_Data[[#This Row],[tenor_bulan]]&lt;=24,1,IF(Raw_Data[[#This Row],[tenor_bulan]]&lt;=36,2,IF(Raw_Data[[#This Row],[tenor_bulan]]&lt;=48,3,4)))</f>
        <v>1</v>
      </c>
      <c r="AG384">
        <f>IF(Raw_Data[[#This Row],[jumlah_kali_telat]]=0,0,IF(Raw_Data[[#This Row],[jumlah_kali_telat]]&lt;=2,2,4))</f>
        <v>4</v>
      </c>
      <c r="AH384">
        <f>Raw_Data[[#This Row],[Skor_Rasio]]+Raw_Data[[#This Row],[Skor_DP]]+Raw_Data[[#This Row],[Skor_Tenor]]+Raw_Data[[#This Row],[Skor_Telat]]</f>
        <v>9</v>
      </c>
      <c r="AI384" t="str">
        <f>IF(Raw_Data[[#This Row],[Risk_Score]]&lt;=6,"Low Risk",IF(Raw_Data[[#This Row],[Risk_Score]]&lt;=8,"Medium Risk","High Risk"))</f>
        <v>High Risk</v>
      </c>
      <c r="AJ384">
        <f ca="1">IFERROR(DATEDIF(Raw_Data[[#This Row],[tanggal_pengajuan]],TODAY(),"m"),"N/A")</f>
        <v>3</v>
      </c>
      <c r="AK384" t="str">
        <f ca="1">IF(ISNUMBER(Raw_Data[[#This Row],[MOB]]),IF(Raw_Data[[#This Row],[MOB]]&lt;6,"0-5 bulan",IF(Raw_Data[[#This Row],[MOB]]&lt;12,"6-11 bulan",IF(Raw_Data[[#This Row],[MOB]]&lt;24,"12-23 bulan","24+ bulan"))),"N/A")</f>
        <v>0-5 bulan</v>
      </c>
    </row>
    <row r="385" spans="1:37" ht="14.25" customHeight="1" x14ac:dyDescent="0.45">
      <c r="A385" t="s">
        <v>1158</v>
      </c>
      <c r="B385" s="64">
        <v>46132</v>
      </c>
      <c r="C385" s="1" t="str">
        <f t="shared" si="6"/>
        <v>April</v>
      </c>
      <c r="D385" t="s">
        <v>681</v>
      </c>
      <c r="E385" t="s">
        <v>1159</v>
      </c>
      <c r="F385">
        <v>50</v>
      </c>
      <c r="G385" t="s">
        <v>51</v>
      </c>
      <c r="H385" t="s">
        <v>152</v>
      </c>
      <c r="I385" s="2">
        <v>3732000</v>
      </c>
      <c r="J385" s="3">
        <f>Raw_Data[[#This Row],[cicilan_per_bulan]]/Raw_Data[[#This Row],[penghasilan_bulanan]]</f>
        <v>0.41538049303322616</v>
      </c>
      <c r="K385" t="s">
        <v>153</v>
      </c>
      <c r="L385" t="s">
        <v>154</v>
      </c>
      <c r="M385" t="s">
        <v>44</v>
      </c>
      <c r="N385" t="s">
        <v>158</v>
      </c>
      <c r="O385" t="s">
        <v>159</v>
      </c>
      <c r="P385" s="2">
        <v>30557000</v>
      </c>
      <c r="Q385" s="2">
        <v>7639000</v>
      </c>
      <c r="R385" t="str">
        <f>IF(Raw_Data[[#This Row],[persen_dp]]&lt;15%,"Low",IF(Raw_Data[[#This Row],[persen_dp]]&gt;25%,"High","Medium"))</f>
        <v>Medium</v>
      </c>
      <c r="S385" s="3">
        <v>0.25</v>
      </c>
      <c r="T385">
        <v>18</v>
      </c>
      <c r="U385">
        <v>0.14499999999999999</v>
      </c>
      <c r="V385" s="2">
        <v>1550200</v>
      </c>
      <c r="W385" s="2">
        <v>27903000</v>
      </c>
      <c r="X385" t="str">
        <f>IF(OR(Raw_Data[[#This Row],[status_pembayaran]]="Macet",Raw_Data[[#This Row],[status_pembayaran]]="Kurang Lancar"),"Non Performing Loan","Performing")</f>
        <v>Performing</v>
      </c>
      <c r="Y385" t="s">
        <v>47</v>
      </c>
      <c r="Z385">
        <v>0</v>
      </c>
      <c r="AA385">
        <v>0</v>
      </c>
      <c r="AB385">
        <v>1</v>
      </c>
      <c r="AC385" t="s">
        <v>66</v>
      </c>
      <c r="AD385">
        <f>IF(Raw_Data[[#This Row],[rasio]]&lt;0.2,1,IF(Raw_Data[[#This Row],[rasio]]&lt;0.3,2,IF(Raw_Data[[#This Row],[rasio]]&lt;0.4,3,4)))</f>
        <v>4</v>
      </c>
      <c r="AE385">
        <f>IF(Raw_Data[[#This Row],[kategori_dp]]="High",1,IF(Raw_Data[[#This Row],[kategori_dp]]="Medium",2,3))</f>
        <v>2</v>
      </c>
      <c r="AF385">
        <f>IF(Raw_Data[[#This Row],[tenor_bulan]]&lt;=24,1,IF(Raw_Data[[#This Row],[tenor_bulan]]&lt;=36,2,IF(Raw_Data[[#This Row],[tenor_bulan]]&lt;=48,3,4)))</f>
        <v>1</v>
      </c>
      <c r="AG385">
        <f>IF(Raw_Data[[#This Row],[jumlah_kali_telat]]=0,0,IF(Raw_Data[[#This Row],[jumlah_kali_telat]]&lt;=2,2,4))</f>
        <v>0</v>
      </c>
      <c r="AH385">
        <f>Raw_Data[[#This Row],[Skor_Rasio]]+Raw_Data[[#This Row],[Skor_DP]]+Raw_Data[[#This Row],[Skor_Tenor]]+Raw_Data[[#This Row],[Skor_Telat]]</f>
        <v>7</v>
      </c>
      <c r="AI385" t="str">
        <f>IF(Raw_Data[[#This Row],[Risk_Score]]&lt;=6,"Low Risk",IF(Raw_Data[[#This Row],[Risk_Score]]&lt;=8,"Medium Risk","High Risk"))</f>
        <v>Medium Risk</v>
      </c>
      <c r="AJ385">
        <f ca="1">IFERROR(DATEDIF(Raw_Data[[#This Row],[tanggal_pengajuan]],TODAY(),"m"),"N/A")</f>
        <v>6</v>
      </c>
      <c r="AK385" t="str">
        <f ca="1">IF(ISNUMBER(Raw_Data[[#This Row],[MOB]]),IF(Raw_Data[[#This Row],[MOB]]&lt;6,"0-5 bulan",IF(Raw_Data[[#This Row],[MOB]]&lt;12,"6-11 bulan",IF(Raw_Data[[#This Row],[MOB]]&lt;24,"12-23 bulan","24+ bulan"))),"N/A")</f>
        <v>6-11 bulan</v>
      </c>
    </row>
    <row r="386" spans="1:37" ht="14.25" customHeight="1" x14ac:dyDescent="0.45">
      <c r="A386" t="s">
        <v>1160</v>
      </c>
      <c r="B386" s="64">
        <v>46096</v>
      </c>
      <c r="C386" s="1" t="str">
        <f t="shared" si="6"/>
        <v>March</v>
      </c>
      <c r="D386" t="s">
        <v>475</v>
      </c>
      <c r="E386" t="s">
        <v>1161</v>
      </c>
      <c r="F386">
        <v>35</v>
      </c>
      <c r="G386" t="s">
        <v>40</v>
      </c>
      <c r="H386" t="s">
        <v>101</v>
      </c>
      <c r="I386" s="2">
        <v>3015000</v>
      </c>
      <c r="J386" s="3">
        <f>Raw_Data[[#This Row],[cicilan_per_bulan]]/Raw_Data[[#This Row],[penghasilan_bulanan]]</f>
        <v>0.16786069651741292</v>
      </c>
      <c r="K386" t="s">
        <v>53</v>
      </c>
      <c r="L386" t="s">
        <v>54</v>
      </c>
      <c r="M386" t="s">
        <v>72</v>
      </c>
      <c r="N386" t="s">
        <v>73</v>
      </c>
      <c r="O386" t="s">
        <v>46</v>
      </c>
      <c r="P386" s="2">
        <v>20710000</v>
      </c>
      <c r="Q386" s="2">
        <v>3107000</v>
      </c>
      <c r="R386" t="str">
        <f>IF(Raw_Data[[#This Row],[persen_dp]]&lt;15%,"Low",IF(Raw_Data[[#This Row],[persen_dp]]&gt;25%,"High","Medium"))</f>
        <v>Medium</v>
      </c>
      <c r="S386" s="3">
        <v>0.15</v>
      </c>
      <c r="T386">
        <v>60</v>
      </c>
      <c r="U386">
        <v>0.14499999999999999</v>
      </c>
      <c r="V386" s="2">
        <v>506100</v>
      </c>
      <c r="W386" s="2">
        <v>30365000</v>
      </c>
      <c r="X386" t="str">
        <f>IF(OR(Raw_Data[[#This Row],[status_pembayaran]]="Macet",Raw_Data[[#This Row],[status_pembayaran]]="Kurang Lancar"),"Non Performing Loan","Performing")</f>
        <v>Performing</v>
      </c>
      <c r="Y386" t="s">
        <v>47</v>
      </c>
      <c r="Z386">
        <v>0</v>
      </c>
      <c r="AA386">
        <v>0</v>
      </c>
      <c r="AB386">
        <v>1</v>
      </c>
      <c r="AD386">
        <f>IF(Raw_Data[[#This Row],[rasio]]&lt;0.2,1,IF(Raw_Data[[#This Row],[rasio]]&lt;0.3,2,IF(Raw_Data[[#This Row],[rasio]]&lt;0.4,3,4)))</f>
        <v>1</v>
      </c>
      <c r="AE386">
        <f>IF(Raw_Data[[#This Row],[kategori_dp]]="High",1,IF(Raw_Data[[#This Row],[kategori_dp]]="Medium",2,3))</f>
        <v>2</v>
      </c>
      <c r="AF386">
        <f>IF(Raw_Data[[#This Row],[tenor_bulan]]&lt;=24,1,IF(Raw_Data[[#This Row],[tenor_bulan]]&lt;=36,2,IF(Raw_Data[[#This Row],[tenor_bulan]]&lt;=48,3,4)))</f>
        <v>4</v>
      </c>
      <c r="AG386">
        <f>IF(Raw_Data[[#This Row],[jumlah_kali_telat]]=0,0,IF(Raw_Data[[#This Row],[jumlah_kali_telat]]&lt;=2,2,4))</f>
        <v>0</v>
      </c>
      <c r="AH386">
        <f>Raw_Data[[#This Row],[Skor_Rasio]]+Raw_Data[[#This Row],[Skor_DP]]+Raw_Data[[#This Row],[Skor_Tenor]]+Raw_Data[[#This Row],[Skor_Telat]]</f>
        <v>7</v>
      </c>
      <c r="AI386" t="str">
        <f>IF(Raw_Data[[#This Row],[Risk_Score]]&lt;=6,"Low Risk",IF(Raw_Data[[#This Row],[Risk_Score]]&lt;=8,"Medium Risk","High Risk"))</f>
        <v>Medium Risk</v>
      </c>
      <c r="AJ386">
        <f ca="1">IFERROR(DATEDIF(Raw_Data[[#This Row],[tanggal_pengajuan]],TODAY(),"m"),"N/A")</f>
        <v>7</v>
      </c>
      <c r="AK386" t="str">
        <f ca="1">IF(ISNUMBER(Raw_Data[[#This Row],[MOB]]),IF(Raw_Data[[#This Row],[MOB]]&lt;6,"0-5 bulan",IF(Raw_Data[[#This Row],[MOB]]&lt;12,"6-11 bulan",IF(Raw_Data[[#This Row],[MOB]]&lt;24,"12-23 bulan","24+ bulan"))),"N/A")</f>
        <v>6-11 bulan</v>
      </c>
    </row>
    <row r="387" spans="1:37" ht="14.25" customHeight="1" x14ac:dyDescent="0.45">
      <c r="A387" t="s">
        <v>1162</v>
      </c>
      <c r="B387" s="64">
        <v>46026</v>
      </c>
      <c r="C387" s="1" t="str">
        <f t="shared" si="6"/>
        <v>January</v>
      </c>
      <c r="D387" t="s">
        <v>1163</v>
      </c>
      <c r="E387" t="s">
        <v>1164</v>
      </c>
      <c r="F387">
        <v>23</v>
      </c>
      <c r="G387" t="s">
        <v>51</v>
      </c>
      <c r="H387" t="s">
        <v>96</v>
      </c>
      <c r="I387" s="2">
        <v>5894000</v>
      </c>
      <c r="J387" s="3">
        <f>Raw_Data[[#This Row],[cicilan_per_bulan]]/Raw_Data[[#This Row],[penghasilan_bulanan]]</f>
        <v>0.11981676280963692</v>
      </c>
      <c r="K387" t="s">
        <v>188</v>
      </c>
      <c r="L387" t="s">
        <v>154</v>
      </c>
      <c r="M387" t="s">
        <v>44</v>
      </c>
      <c r="N387" t="s">
        <v>163</v>
      </c>
      <c r="O387" t="s">
        <v>46</v>
      </c>
      <c r="P387" s="2">
        <v>28898000</v>
      </c>
      <c r="Q387" s="2">
        <v>4335000</v>
      </c>
      <c r="R387" t="str">
        <f>IF(Raw_Data[[#This Row],[persen_dp]]&lt;15%,"Low",IF(Raw_Data[[#This Row],[persen_dp]]&gt;25%,"High","Medium"))</f>
        <v>Medium</v>
      </c>
      <c r="S387" s="3">
        <v>0.15</v>
      </c>
      <c r="T387">
        <v>60</v>
      </c>
      <c r="U387">
        <v>0.14499999999999999</v>
      </c>
      <c r="V387" s="2">
        <v>706200</v>
      </c>
      <c r="W387" s="2">
        <v>42370000</v>
      </c>
      <c r="X387" t="str">
        <f>IF(OR(Raw_Data[[#This Row],[status_pembayaran]]="Macet",Raw_Data[[#This Row],[status_pembayaran]]="Kurang Lancar"),"Non Performing Loan","Performing")</f>
        <v>Performing</v>
      </c>
      <c r="Y387" t="s">
        <v>47</v>
      </c>
      <c r="Z387">
        <v>0</v>
      </c>
      <c r="AA387">
        <v>0</v>
      </c>
      <c r="AB387">
        <v>1</v>
      </c>
      <c r="AC387" t="s">
        <v>104</v>
      </c>
      <c r="AD387">
        <f>IF(Raw_Data[[#This Row],[rasio]]&lt;0.2,1,IF(Raw_Data[[#This Row],[rasio]]&lt;0.3,2,IF(Raw_Data[[#This Row],[rasio]]&lt;0.4,3,4)))</f>
        <v>1</v>
      </c>
      <c r="AE387">
        <f>IF(Raw_Data[[#This Row],[kategori_dp]]="High",1,IF(Raw_Data[[#This Row],[kategori_dp]]="Medium",2,3))</f>
        <v>2</v>
      </c>
      <c r="AF387">
        <f>IF(Raw_Data[[#This Row],[tenor_bulan]]&lt;=24,1,IF(Raw_Data[[#This Row],[tenor_bulan]]&lt;=36,2,IF(Raw_Data[[#This Row],[tenor_bulan]]&lt;=48,3,4)))</f>
        <v>4</v>
      </c>
      <c r="AG387">
        <f>IF(Raw_Data[[#This Row],[jumlah_kali_telat]]=0,0,IF(Raw_Data[[#This Row],[jumlah_kali_telat]]&lt;=2,2,4))</f>
        <v>0</v>
      </c>
      <c r="AH387">
        <f>Raw_Data[[#This Row],[Skor_Rasio]]+Raw_Data[[#This Row],[Skor_DP]]+Raw_Data[[#This Row],[Skor_Tenor]]+Raw_Data[[#This Row],[Skor_Telat]]</f>
        <v>7</v>
      </c>
      <c r="AI387" t="str">
        <f>IF(Raw_Data[[#This Row],[Risk_Score]]&lt;=6,"Low Risk",IF(Raw_Data[[#This Row],[Risk_Score]]&lt;=8,"Medium Risk","High Risk"))</f>
        <v>Medium Risk</v>
      </c>
      <c r="AJ387">
        <f ca="1">IFERROR(DATEDIF(Raw_Data[[#This Row],[tanggal_pengajuan]],TODAY(),"m"),"N/A")</f>
        <v>9</v>
      </c>
      <c r="AK387" t="str">
        <f ca="1">IF(ISNUMBER(Raw_Data[[#This Row],[MOB]]),IF(Raw_Data[[#This Row],[MOB]]&lt;6,"0-5 bulan",IF(Raw_Data[[#This Row],[MOB]]&lt;12,"6-11 bulan",IF(Raw_Data[[#This Row],[MOB]]&lt;24,"12-23 bulan","24+ bulan"))),"N/A")</f>
        <v>6-11 bulan</v>
      </c>
    </row>
    <row r="388" spans="1:37" ht="14.25" customHeight="1" x14ac:dyDescent="0.45">
      <c r="A388" t="s">
        <v>1165</v>
      </c>
      <c r="B388" s="64">
        <v>46109</v>
      </c>
      <c r="C388" s="1" t="str">
        <f t="shared" si="6"/>
        <v>March</v>
      </c>
      <c r="D388" t="s">
        <v>1166</v>
      </c>
      <c r="E388" t="s">
        <v>1167</v>
      </c>
      <c r="F388">
        <v>36</v>
      </c>
      <c r="G388" t="s">
        <v>40</v>
      </c>
      <c r="H388" t="s">
        <v>41</v>
      </c>
      <c r="I388" s="2">
        <v>6904000</v>
      </c>
      <c r="J388" s="3">
        <f>Raw_Data[[#This Row],[cicilan_per_bulan]]/Raw_Data[[#This Row],[penghasilan_bulanan]]</f>
        <v>0.21247103128621089</v>
      </c>
      <c r="K388" t="s">
        <v>145</v>
      </c>
      <c r="L388" t="s">
        <v>146</v>
      </c>
      <c r="M388" t="s">
        <v>55</v>
      </c>
      <c r="N388" t="s">
        <v>221</v>
      </c>
      <c r="O388" t="s">
        <v>159</v>
      </c>
      <c r="P388" s="2">
        <v>43294000</v>
      </c>
      <c r="Q388" s="2">
        <v>6494000</v>
      </c>
      <c r="R388" t="str">
        <f>IF(Raw_Data[[#This Row],[persen_dp]]&lt;15%,"Low",IF(Raw_Data[[#This Row],[persen_dp]]&gt;25%,"High","Medium"))</f>
        <v>Medium</v>
      </c>
      <c r="S388" s="3">
        <v>0.15</v>
      </c>
      <c r="T388">
        <v>36</v>
      </c>
      <c r="U388">
        <v>0.14499999999999999</v>
      </c>
      <c r="V388" s="2">
        <v>1466900</v>
      </c>
      <c r="W388" s="2">
        <v>52809000</v>
      </c>
      <c r="X388" t="str">
        <f>IF(OR(Raw_Data[[#This Row],[status_pembayaran]]="Macet",Raw_Data[[#This Row],[status_pembayaran]]="Kurang Lancar"),"Non Performing Loan","Performing")</f>
        <v>Performing</v>
      </c>
      <c r="Y388" t="s">
        <v>47</v>
      </c>
      <c r="Z388">
        <v>0</v>
      </c>
      <c r="AA388">
        <v>0</v>
      </c>
      <c r="AB388">
        <v>1</v>
      </c>
      <c r="AD388">
        <f>IF(Raw_Data[[#This Row],[rasio]]&lt;0.2,1,IF(Raw_Data[[#This Row],[rasio]]&lt;0.3,2,IF(Raw_Data[[#This Row],[rasio]]&lt;0.4,3,4)))</f>
        <v>2</v>
      </c>
      <c r="AE388">
        <f>IF(Raw_Data[[#This Row],[kategori_dp]]="High",1,IF(Raw_Data[[#This Row],[kategori_dp]]="Medium",2,3))</f>
        <v>2</v>
      </c>
      <c r="AF388">
        <f>IF(Raw_Data[[#This Row],[tenor_bulan]]&lt;=24,1,IF(Raw_Data[[#This Row],[tenor_bulan]]&lt;=36,2,IF(Raw_Data[[#This Row],[tenor_bulan]]&lt;=48,3,4)))</f>
        <v>2</v>
      </c>
      <c r="AG388">
        <f>IF(Raw_Data[[#This Row],[jumlah_kali_telat]]=0,0,IF(Raw_Data[[#This Row],[jumlah_kali_telat]]&lt;=2,2,4))</f>
        <v>0</v>
      </c>
      <c r="AH388">
        <f>Raw_Data[[#This Row],[Skor_Rasio]]+Raw_Data[[#This Row],[Skor_DP]]+Raw_Data[[#This Row],[Skor_Tenor]]+Raw_Data[[#This Row],[Skor_Telat]]</f>
        <v>6</v>
      </c>
      <c r="AI388" t="str">
        <f>IF(Raw_Data[[#This Row],[Risk_Score]]&lt;=6,"Low Risk",IF(Raw_Data[[#This Row],[Risk_Score]]&lt;=8,"Medium Risk","High Risk"))</f>
        <v>Low Risk</v>
      </c>
      <c r="AJ388">
        <f ca="1">IFERROR(DATEDIF(Raw_Data[[#This Row],[tanggal_pengajuan]],TODAY(),"m"),"N/A")</f>
        <v>6</v>
      </c>
      <c r="AK388" t="str">
        <f ca="1">IF(ISNUMBER(Raw_Data[[#This Row],[MOB]]),IF(Raw_Data[[#This Row],[MOB]]&lt;6,"0-5 bulan",IF(Raw_Data[[#This Row],[MOB]]&lt;12,"6-11 bulan",IF(Raw_Data[[#This Row],[MOB]]&lt;24,"12-23 bulan","24+ bulan"))),"N/A")</f>
        <v>6-11 bulan</v>
      </c>
    </row>
    <row r="389" spans="1:37" ht="14.25" customHeight="1" x14ac:dyDescent="0.45">
      <c r="A389" t="s">
        <v>1168</v>
      </c>
      <c r="B389" s="64">
        <v>46111</v>
      </c>
      <c r="C389" s="1" t="str">
        <f t="shared" si="6"/>
        <v>March</v>
      </c>
      <c r="D389" t="s">
        <v>1169</v>
      </c>
      <c r="E389" t="s">
        <v>1170</v>
      </c>
      <c r="F389">
        <v>57</v>
      </c>
      <c r="G389" t="s">
        <v>51</v>
      </c>
      <c r="H389" t="s">
        <v>96</v>
      </c>
      <c r="I389" s="2">
        <v>4826000</v>
      </c>
      <c r="J389" s="3">
        <f>Raw_Data[[#This Row],[cicilan_per_bulan]]/Raw_Data[[#This Row],[penghasilan_bulanan]]</f>
        <v>0.21904268545379196</v>
      </c>
      <c r="K389" t="s">
        <v>127</v>
      </c>
      <c r="L389" t="s">
        <v>128</v>
      </c>
      <c r="M389" t="s">
        <v>44</v>
      </c>
      <c r="N389" t="s">
        <v>45</v>
      </c>
      <c r="O389" t="s">
        <v>46</v>
      </c>
      <c r="P389" s="2">
        <v>24582000</v>
      </c>
      <c r="Q389" s="2">
        <v>4916000</v>
      </c>
      <c r="R389" t="str">
        <f>IF(Raw_Data[[#This Row],[persen_dp]]&lt;15%,"Low",IF(Raw_Data[[#This Row],[persen_dp]]&gt;25%,"High","Medium"))</f>
        <v>Medium</v>
      </c>
      <c r="S389" s="3">
        <v>0.2</v>
      </c>
      <c r="T389">
        <v>24</v>
      </c>
      <c r="U389">
        <v>0.14499999999999999</v>
      </c>
      <c r="V389" s="2">
        <v>1057100</v>
      </c>
      <c r="W389" s="2">
        <v>25370000</v>
      </c>
      <c r="X389" t="str">
        <f>IF(OR(Raw_Data[[#This Row],[status_pembayaran]]="Macet",Raw_Data[[#This Row],[status_pembayaran]]="Kurang Lancar"),"Non Performing Loan","Performing")</f>
        <v>Performing</v>
      </c>
      <c r="Y389" t="s">
        <v>47</v>
      </c>
      <c r="Z389">
        <v>0</v>
      </c>
      <c r="AA389">
        <v>0</v>
      </c>
      <c r="AB389">
        <v>1</v>
      </c>
      <c r="AD389">
        <f>IF(Raw_Data[[#This Row],[rasio]]&lt;0.2,1,IF(Raw_Data[[#This Row],[rasio]]&lt;0.3,2,IF(Raw_Data[[#This Row],[rasio]]&lt;0.4,3,4)))</f>
        <v>2</v>
      </c>
      <c r="AE389">
        <f>IF(Raw_Data[[#This Row],[kategori_dp]]="High",1,IF(Raw_Data[[#This Row],[kategori_dp]]="Medium",2,3))</f>
        <v>2</v>
      </c>
      <c r="AF389">
        <f>IF(Raw_Data[[#This Row],[tenor_bulan]]&lt;=24,1,IF(Raw_Data[[#This Row],[tenor_bulan]]&lt;=36,2,IF(Raw_Data[[#This Row],[tenor_bulan]]&lt;=48,3,4)))</f>
        <v>1</v>
      </c>
      <c r="AG389">
        <f>IF(Raw_Data[[#This Row],[jumlah_kali_telat]]=0,0,IF(Raw_Data[[#This Row],[jumlah_kali_telat]]&lt;=2,2,4))</f>
        <v>0</v>
      </c>
      <c r="AH389">
        <f>Raw_Data[[#This Row],[Skor_Rasio]]+Raw_Data[[#This Row],[Skor_DP]]+Raw_Data[[#This Row],[Skor_Tenor]]+Raw_Data[[#This Row],[Skor_Telat]]</f>
        <v>5</v>
      </c>
      <c r="AI389" t="str">
        <f>IF(Raw_Data[[#This Row],[Risk_Score]]&lt;=6,"Low Risk",IF(Raw_Data[[#This Row],[Risk_Score]]&lt;=8,"Medium Risk","High Risk"))</f>
        <v>Low Risk</v>
      </c>
      <c r="AJ389">
        <f ca="1">IFERROR(DATEDIF(Raw_Data[[#This Row],[tanggal_pengajuan]],TODAY(),"m"),"N/A")</f>
        <v>6</v>
      </c>
      <c r="AK389" t="str">
        <f ca="1">IF(ISNUMBER(Raw_Data[[#This Row],[MOB]]),IF(Raw_Data[[#This Row],[MOB]]&lt;6,"0-5 bulan",IF(Raw_Data[[#This Row],[MOB]]&lt;12,"6-11 bulan",IF(Raw_Data[[#This Row],[MOB]]&lt;24,"12-23 bulan","24+ bulan"))),"N/A")</f>
        <v>6-11 bulan</v>
      </c>
    </row>
    <row r="390" spans="1:37" ht="14.25" customHeight="1" x14ac:dyDescent="0.45">
      <c r="A390" t="s">
        <v>1171</v>
      </c>
      <c r="B390" s="64">
        <v>46186</v>
      </c>
      <c r="C390" s="1" t="str">
        <f t="shared" si="6"/>
        <v>June</v>
      </c>
      <c r="D390" t="s">
        <v>1172</v>
      </c>
      <c r="E390" t="s">
        <v>1173</v>
      </c>
      <c r="F390">
        <v>41</v>
      </c>
      <c r="G390" t="s">
        <v>40</v>
      </c>
      <c r="H390" t="s">
        <v>176</v>
      </c>
      <c r="I390" s="2">
        <v>4379000</v>
      </c>
      <c r="J390" s="3">
        <f>Raw_Data[[#This Row],[cicilan_per_bulan]]/Raw_Data[[#This Row],[penghasilan_bulanan]]</f>
        <v>0.17010733044073989</v>
      </c>
      <c r="K390" t="s">
        <v>63</v>
      </c>
      <c r="L390" t="s">
        <v>64</v>
      </c>
      <c r="M390" t="s">
        <v>55</v>
      </c>
      <c r="N390" t="s">
        <v>141</v>
      </c>
      <c r="O390" t="s">
        <v>46</v>
      </c>
      <c r="P390" s="2">
        <v>23359000</v>
      </c>
      <c r="Q390" s="2">
        <v>4672000</v>
      </c>
      <c r="R390" t="str">
        <f>IF(Raw_Data[[#This Row],[persen_dp]]&lt;15%,"Low",IF(Raw_Data[[#This Row],[persen_dp]]&gt;25%,"High","Medium"))</f>
        <v>Medium</v>
      </c>
      <c r="S390" s="3">
        <v>0.2</v>
      </c>
      <c r="T390">
        <v>36</v>
      </c>
      <c r="U390">
        <v>0.14499999999999999</v>
      </c>
      <c r="V390" s="2">
        <v>744900</v>
      </c>
      <c r="W390" s="2">
        <v>26816000</v>
      </c>
      <c r="X390" t="str">
        <f>IF(OR(Raw_Data[[#This Row],[status_pembayaran]]="Macet",Raw_Data[[#This Row],[status_pembayaran]]="Kurang Lancar"),"Non Performing Loan","Performing")</f>
        <v>Performing</v>
      </c>
      <c r="Y390" t="s">
        <v>47</v>
      </c>
      <c r="Z390">
        <v>0</v>
      </c>
      <c r="AA390">
        <v>0</v>
      </c>
      <c r="AB390">
        <v>1</v>
      </c>
      <c r="AC390" t="s">
        <v>137</v>
      </c>
      <c r="AD390">
        <f>IF(Raw_Data[[#This Row],[rasio]]&lt;0.2,1,IF(Raw_Data[[#This Row],[rasio]]&lt;0.3,2,IF(Raw_Data[[#This Row],[rasio]]&lt;0.4,3,4)))</f>
        <v>1</v>
      </c>
      <c r="AE390">
        <f>IF(Raw_Data[[#This Row],[kategori_dp]]="High",1,IF(Raw_Data[[#This Row],[kategori_dp]]="Medium",2,3))</f>
        <v>2</v>
      </c>
      <c r="AF390">
        <f>IF(Raw_Data[[#This Row],[tenor_bulan]]&lt;=24,1,IF(Raw_Data[[#This Row],[tenor_bulan]]&lt;=36,2,IF(Raw_Data[[#This Row],[tenor_bulan]]&lt;=48,3,4)))</f>
        <v>2</v>
      </c>
      <c r="AG390">
        <f>IF(Raw_Data[[#This Row],[jumlah_kali_telat]]=0,0,IF(Raw_Data[[#This Row],[jumlah_kali_telat]]&lt;=2,2,4))</f>
        <v>0</v>
      </c>
      <c r="AH390">
        <f>Raw_Data[[#This Row],[Skor_Rasio]]+Raw_Data[[#This Row],[Skor_DP]]+Raw_Data[[#This Row],[Skor_Tenor]]+Raw_Data[[#This Row],[Skor_Telat]]</f>
        <v>5</v>
      </c>
      <c r="AI390" t="str">
        <f>IF(Raw_Data[[#This Row],[Risk_Score]]&lt;=6,"Low Risk",IF(Raw_Data[[#This Row],[Risk_Score]]&lt;=8,"Medium Risk","High Risk"))</f>
        <v>Low Risk</v>
      </c>
      <c r="AJ390">
        <f ca="1">IFERROR(DATEDIF(Raw_Data[[#This Row],[tanggal_pengajuan]],TODAY(),"m"),"N/A")</f>
        <v>4</v>
      </c>
      <c r="AK390" t="str">
        <f ca="1">IF(ISNUMBER(Raw_Data[[#This Row],[MOB]]),IF(Raw_Data[[#This Row],[MOB]]&lt;6,"0-5 bulan",IF(Raw_Data[[#This Row],[MOB]]&lt;12,"6-11 bulan",IF(Raw_Data[[#This Row],[MOB]]&lt;24,"12-23 bulan","24+ bulan"))),"N/A")</f>
        <v>0-5 bulan</v>
      </c>
    </row>
    <row r="391" spans="1:37" ht="14.25" customHeight="1" x14ac:dyDescent="0.45">
      <c r="A391" t="s">
        <v>1174</v>
      </c>
      <c r="B391" s="64">
        <v>46142</v>
      </c>
      <c r="C391" s="1" t="str">
        <f t="shared" si="6"/>
        <v>April</v>
      </c>
      <c r="D391" t="s">
        <v>210</v>
      </c>
      <c r="E391" t="s">
        <v>211</v>
      </c>
      <c r="F391">
        <v>33</v>
      </c>
      <c r="G391" t="s">
        <v>40</v>
      </c>
      <c r="H391" t="s">
        <v>52</v>
      </c>
      <c r="I391" s="2">
        <v>14914000</v>
      </c>
      <c r="J391" s="3">
        <f>Raw_Data[[#This Row],[cicilan_per_bulan]]/Raw_Data[[#This Row],[penghasilan_bulanan]]</f>
        <v>4.4830360734879976E-2</v>
      </c>
      <c r="K391" t="s">
        <v>102</v>
      </c>
      <c r="L391" t="s">
        <v>103</v>
      </c>
      <c r="M391" t="s">
        <v>72</v>
      </c>
      <c r="N391" t="s">
        <v>73</v>
      </c>
      <c r="O391" t="s">
        <v>46</v>
      </c>
      <c r="P391" s="2">
        <v>20965000</v>
      </c>
      <c r="Q391" s="2">
        <v>4193000</v>
      </c>
      <c r="R391" t="str">
        <f>IF(Raw_Data[[#This Row],[persen_dp]]&lt;15%,"Low",IF(Raw_Data[[#This Row],[persen_dp]]&gt;25%,"High","Medium"))</f>
        <v>Medium</v>
      </c>
      <c r="S391" s="3">
        <v>0.2</v>
      </c>
      <c r="T391">
        <v>36</v>
      </c>
      <c r="U391">
        <v>0.14499999999999999</v>
      </c>
      <c r="V391" s="2">
        <v>668600</v>
      </c>
      <c r="W391" s="2">
        <v>24068000</v>
      </c>
      <c r="X391" t="str">
        <f>IF(OR(Raw_Data[[#This Row],[status_pembayaran]]="Macet",Raw_Data[[#This Row],[status_pembayaran]]="Kurang Lancar"),"Non Performing Loan","Performing")</f>
        <v>Performing</v>
      </c>
      <c r="Y391" t="s">
        <v>47</v>
      </c>
      <c r="Z391">
        <v>0</v>
      </c>
      <c r="AA391">
        <v>0</v>
      </c>
      <c r="AB391">
        <v>1</v>
      </c>
      <c r="AD391">
        <f>IF(Raw_Data[[#This Row],[rasio]]&lt;0.2,1,IF(Raw_Data[[#This Row],[rasio]]&lt;0.3,2,IF(Raw_Data[[#This Row],[rasio]]&lt;0.4,3,4)))</f>
        <v>1</v>
      </c>
      <c r="AE391">
        <f>IF(Raw_Data[[#This Row],[kategori_dp]]="High",1,IF(Raw_Data[[#This Row],[kategori_dp]]="Medium",2,3))</f>
        <v>2</v>
      </c>
      <c r="AF391">
        <f>IF(Raw_Data[[#This Row],[tenor_bulan]]&lt;=24,1,IF(Raw_Data[[#This Row],[tenor_bulan]]&lt;=36,2,IF(Raw_Data[[#This Row],[tenor_bulan]]&lt;=48,3,4)))</f>
        <v>2</v>
      </c>
      <c r="AG391">
        <f>IF(Raw_Data[[#This Row],[jumlah_kali_telat]]=0,0,IF(Raw_Data[[#This Row],[jumlah_kali_telat]]&lt;=2,2,4))</f>
        <v>0</v>
      </c>
      <c r="AH391">
        <f>Raw_Data[[#This Row],[Skor_Rasio]]+Raw_Data[[#This Row],[Skor_DP]]+Raw_Data[[#This Row],[Skor_Tenor]]+Raw_Data[[#This Row],[Skor_Telat]]</f>
        <v>5</v>
      </c>
      <c r="AI391" t="str">
        <f>IF(Raw_Data[[#This Row],[Risk_Score]]&lt;=6,"Low Risk",IF(Raw_Data[[#This Row],[Risk_Score]]&lt;=8,"Medium Risk","High Risk"))</f>
        <v>Low Risk</v>
      </c>
      <c r="AJ391">
        <f ca="1">IFERROR(DATEDIF(Raw_Data[[#This Row],[tanggal_pengajuan]],TODAY(),"m"),"N/A")</f>
        <v>5</v>
      </c>
      <c r="AK391" t="str">
        <f ca="1">IF(ISNUMBER(Raw_Data[[#This Row],[MOB]]),IF(Raw_Data[[#This Row],[MOB]]&lt;6,"0-5 bulan",IF(Raw_Data[[#This Row],[MOB]]&lt;12,"6-11 bulan",IF(Raw_Data[[#This Row],[MOB]]&lt;24,"12-23 bulan","24+ bulan"))),"N/A")</f>
        <v>0-5 bulan</v>
      </c>
    </row>
    <row r="392" spans="1:37" ht="14.25" customHeight="1" x14ac:dyDescent="0.45">
      <c r="A392" t="s">
        <v>1175</v>
      </c>
      <c r="B392" s="64">
        <v>46042</v>
      </c>
      <c r="C392" s="1" t="str">
        <f t="shared" si="6"/>
        <v>January</v>
      </c>
      <c r="D392" t="s">
        <v>882</v>
      </c>
      <c r="E392" t="s">
        <v>1176</v>
      </c>
      <c r="F392">
        <v>22</v>
      </c>
      <c r="G392" t="s">
        <v>51</v>
      </c>
      <c r="H392" t="s">
        <v>108</v>
      </c>
      <c r="I392" s="2">
        <v>6057000</v>
      </c>
      <c r="J392" s="3">
        <f>Raw_Data[[#This Row],[cicilan_per_bulan]]/Raw_Data[[#This Row],[penghasilan_bulanan]]</f>
        <v>0.11830939408948324</v>
      </c>
      <c r="K392" t="s">
        <v>188</v>
      </c>
      <c r="L392" t="s">
        <v>154</v>
      </c>
      <c r="M392" t="s">
        <v>44</v>
      </c>
      <c r="N392" t="s">
        <v>273</v>
      </c>
      <c r="O392" t="s">
        <v>274</v>
      </c>
      <c r="P392" s="2">
        <v>17656000</v>
      </c>
      <c r="Q392" s="2">
        <v>7062000</v>
      </c>
      <c r="R392" t="str">
        <f>IF(Raw_Data[[#This Row],[persen_dp]]&lt;15%,"Low",IF(Raw_Data[[#This Row],[persen_dp]]&gt;25%,"High","Medium"))</f>
        <v>High</v>
      </c>
      <c r="S392" s="3">
        <v>0.4</v>
      </c>
      <c r="T392">
        <v>18</v>
      </c>
      <c r="U392">
        <v>0.14499999999999999</v>
      </c>
      <c r="V392" s="2">
        <v>716600</v>
      </c>
      <c r="W392" s="2">
        <v>12898000</v>
      </c>
      <c r="X392" t="str">
        <f>IF(OR(Raw_Data[[#This Row],[status_pembayaran]]="Macet",Raw_Data[[#This Row],[status_pembayaran]]="Kurang Lancar"),"Non Performing Loan","Performing")</f>
        <v>Performing</v>
      </c>
      <c r="Y392" t="s">
        <v>47</v>
      </c>
      <c r="Z392">
        <v>0</v>
      </c>
      <c r="AA392">
        <v>0</v>
      </c>
      <c r="AB392">
        <v>1</v>
      </c>
      <c r="AC392" t="s">
        <v>58</v>
      </c>
      <c r="AD392">
        <f>IF(Raw_Data[[#This Row],[rasio]]&lt;0.2,1,IF(Raw_Data[[#This Row],[rasio]]&lt;0.3,2,IF(Raw_Data[[#This Row],[rasio]]&lt;0.4,3,4)))</f>
        <v>1</v>
      </c>
      <c r="AE392">
        <f>IF(Raw_Data[[#This Row],[kategori_dp]]="High",1,IF(Raw_Data[[#This Row],[kategori_dp]]="Medium",2,3))</f>
        <v>1</v>
      </c>
      <c r="AF392">
        <f>IF(Raw_Data[[#This Row],[tenor_bulan]]&lt;=24,1,IF(Raw_Data[[#This Row],[tenor_bulan]]&lt;=36,2,IF(Raw_Data[[#This Row],[tenor_bulan]]&lt;=48,3,4)))</f>
        <v>1</v>
      </c>
      <c r="AG392">
        <f>IF(Raw_Data[[#This Row],[jumlah_kali_telat]]=0,0,IF(Raw_Data[[#This Row],[jumlah_kali_telat]]&lt;=2,2,4))</f>
        <v>0</v>
      </c>
      <c r="AH392">
        <f>Raw_Data[[#This Row],[Skor_Rasio]]+Raw_Data[[#This Row],[Skor_DP]]+Raw_Data[[#This Row],[Skor_Tenor]]+Raw_Data[[#This Row],[Skor_Telat]]</f>
        <v>3</v>
      </c>
      <c r="AI392" t="str">
        <f>IF(Raw_Data[[#This Row],[Risk_Score]]&lt;=6,"Low Risk",IF(Raw_Data[[#This Row],[Risk_Score]]&lt;=8,"Medium Risk","High Risk"))</f>
        <v>Low Risk</v>
      </c>
      <c r="AJ392">
        <f ca="1">IFERROR(DATEDIF(Raw_Data[[#This Row],[tanggal_pengajuan]],TODAY(),"m"),"N/A")</f>
        <v>9</v>
      </c>
      <c r="AK392" t="str">
        <f ca="1">IF(ISNUMBER(Raw_Data[[#This Row],[MOB]]),IF(Raw_Data[[#This Row],[MOB]]&lt;6,"0-5 bulan",IF(Raw_Data[[#This Row],[MOB]]&lt;12,"6-11 bulan",IF(Raw_Data[[#This Row],[MOB]]&lt;24,"12-23 bulan","24+ bulan"))),"N/A")</f>
        <v>6-11 bulan</v>
      </c>
    </row>
    <row r="393" spans="1:37" ht="14.25" customHeight="1" x14ac:dyDescent="0.45">
      <c r="A393" t="s">
        <v>1177</v>
      </c>
      <c r="B393" s="64">
        <v>46148</v>
      </c>
      <c r="C393" s="1" t="str">
        <f t="shared" si="6"/>
        <v>May</v>
      </c>
      <c r="D393" t="s">
        <v>1178</v>
      </c>
      <c r="E393" t="s">
        <v>1179</v>
      </c>
      <c r="F393">
        <v>24</v>
      </c>
      <c r="G393" t="s">
        <v>51</v>
      </c>
      <c r="H393" t="s">
        <v>126</v>
      </c>
      <c r="I393" s="2">
        <v>2952000</v>
      </c>
      <c r="J393" s="3">
        <f>Raw_Data[[#This Row],[cicilan_per_bulan]]/Raw_Data[[#This Row],[penghasilan_bulanan]]</f>
        <v>0.37869241192411923</v>
      </c>
      <c r="K393" t="s">
        <v>286</v>
      </c>
      <c r="L393" t="s">
        <v>154</v>
      </c>
      <c r="M393" t="s">
        <v>55</v>
      </c>
      <c r="N393" t="s">
        <v>147</v>
      </c>
      <c r="O393" t="s">
        <v>148</v>
      </c>
      <c r="P393" s="2">
        <v>31161000</v>
      </c>
      <c r="Q393" s="2">
        <v>3116000</v>
      </c>
      <c r="R393" t="str">
        <f>IF(Raw_Data[[#This Row],[persen_dp]]&lt;15%,"Low",IF(Raw_Data[[#This Row],[persen_dp]]&gt;25%,"High","Medium"))</f>
        <v>Low</v>
      </c>
      <c r="S393" s="3">
        <v>0.1</v>
      </c>
      <c r="T393">
        <v>36</v>
      </c>
      <c r="U393">
        <v>0.14499999999999999</v>
      </c>
      <c r="V393" s="2">
        <v>1117900</v>
      </c>
      <c r="W393" s="2">
        <v>40244000</v>
      </c>
      <c r="X393" t="str">
        <f>IF(OR(Raw_Data[[#This Row],[status_pembayaran]]="Macet",Raw_Data[[#This Row],[status_pembayaran]]="Kurang Lancar"),"Non Performing Loan","Performing")</f>
        <v>Performing</v>
      </c>
      <c r="Y393" t="s">
        <v>47</v>
      </c>
      <c r="Z393">
        <v>0</v>
      </c>
      <c r="AA393">
        <v>0</v>
      </c>
      <c r="AB393">
        <v>1</v>
      </c>
      <c r="AC393" t="s">
        <v>74</v>
      </c>
      <c r="AD393">
        <f>IF(Raw_Data[[#This Row],[rasio]]&lt;0.2,1,IF(Raw_Data[[#This Row],[rasio]]&lt;0.3,2,IF(Raw_Data[[#This Row],[rasio]]&lt;0.4,3,4)))</f>
        <v>3</v>
      </c>
      <c r="AE393">
        <f>IF(Raw_Data[[#This Row],[kategori_dp]]="High",1,IF(Raw_Data[[#This Row],[kategori_dp]]="Medium",2,3))</f>
        <v>3</v>
      </c>
      <c r="AF393">
        <f>IF(Raw_Data[[#This Row],[tenor_bulan]]&lt;=24,1,IF(Raw_Data[[#This Row],[tenor_bulan]]&lt;=36,2,IF(Raw_Data[[#This Row],[tenor_bulan]]&lt;=48,3,4)))</f>
        <v>2</v>
      </c>
      <c r="AG393">
        <f>IF(Raw_Data[[#This Row],[jumlah_kali_telat]]=0,0,IF(Raw_Data[[#This Row],[jumlah_kali_telat]]&lt;=2,2,4))</f>
        <v>0</v>
      </c>
      <c r="AH393">
        <f>Raw_Data[[#This Row],[Skor_Rasio]]+Raw_Data[[#This Row],[Skor_DP]]+Raw_Data[[#This Row],[Skor_Tenor]]+Raw_Data[[#This Row],[Skor_Telat]]</f>
        <v>8</v>
      </c>
      <c r="AI393" t="str">
        <f>IF(Raw_Data[[#This Row],[Risk_Score]]&lt;=6,"Low Risk",IF(Raw_Data[[#This Row],[Risk_Score]]&lt;=8,"Medium Risk","High Risk"))</f>
        <v>Medium Risk</v>
      </c>
      <c r="AJ393">
        <f ca="1">IFERROR(DATEDIF(Raw_Data[[#This Row],[tanggal_pengajuan]],TODAY(),"m"),"N/A")</f>
        <v>5</v>
      </c>
      <c r="AK393" t="str">
        <f ca="1">IF(ISNUMBER(Raw_Data[[#This Row],[MOB]]),IF(Raw_Data[[#This Row],[MOB]]&lt;6,"0-5 bulan",IF(Raw_Data[[#This Row],[MOB]]&lt;12,"6-11 bulan",IF(Raw_Data[[#This Row],[MOB]]&lt;24,"12-23 bulan","24+ bulan"))),"N/A")</f>
        <v>0-5 bulan</v>
      </c>
    </row>
    <row r="394" spans="1:37" ht="14.25" customHeight="1" x14ac:dyDescent="0.45">
      <c r="A394" t="s">
        <v>1180</v>
      </c>
      <c r="B394" s="64">
        <v>46166</v>
      </c>
      <c r="C394" s="1" t="str">
        <f t="shared" si="6"/>
        <v>May</v>
      </c>
      <c r="D394" t="s">
        <v>1181</v>
      </c>
      <c r="E394" t="s">
        <v>1182</v>
      </c>
      <c r="F394">
        <v>22</v>
      </c>
      <c r="G394" t="s">
        <v>40</v>
      </c>
      <c r="H394" t="s">
        <v>90</v>
      </c>
      <c r="I394" s="2">
        <v>7976000</v>
      </c>
      <c r="J394" s="3">
        <f>Raw_Data[[#This Row],[cicilan_per_bulan]]/Raw_Data[[#This Row],[penghasilan_bulanan]]</f>
        <v>4.5110330992978939E-2</v>
      </c>
      <c r="K394" t="s">
        <v>145</v>
      </c>
      <c r="L394" t="s">
        <v>146</v>
      </c>
      <c r="M394" t="s">
        <v>72</v>
      </c>
      <c r="N394" t="s">
        <v>97</v>
      </c>
      <c r="O394" t="s">
        <v>57</v>
      </c>
      <c r="P394" s="2">
        <v>16686000</v>
      </c>
      <c r="Q394" s="2">
        <v>4172000</v>
      </c>
      <c r="R394" t="str">
        <f>IF(Raw_Data[[#This Row],[persen_dp]]&lt;15%,"Low",IF(Raw_Data[[#This Row],[persen_dp]]&gt;25%,"High","Medium"))</f>
        <v>Medium</v>
      </c>
      <c r="S394" s="3">
        <v>0.25</v>
      </c>
      <c r="T394">
        <v>60</v>
      </c>
      <c r="U394">
        <v>0.14499999999999999</v>
      </c>
      <c r="V394" s="2">
        <v>359800</v>
      </c>
      <c r="W394" s="2">
        <v>21587000</v>
      </c>
      <c r="X394" t="str">
        <f>IF(OR(Raw_Data[[#This Row],[status_pembayaran]]="Macet",Raw_Data[[#This Row],[status_pembayaran]]="Kurang Lancar"),"Non Performing Loan","Performing")</f>
        <v>Performing</v>
      </c>
      <c r="Y394" t="s">
        <v>47</v>
      </c>
      <c r="Z394">
        <v>0</v>
      </c>
      <c r="AA394">
        <v>0</v>
      </c>
      <c r="AB394">
        <v>1</v>
      </c>
      <c r="AC394" t="s">
        <v>66</v>
      </c>
      <c r="AD394">
        <f>IF(Raw_Data[[#This Row],[rasio]]&lt;0.2,1,IF(Raw_Data[[#This Row],[rasio]]&lt;0.3,2,IF(Raw_Data[[#This Row],[rasio]]&lt;0.4,3,4)))</f>
        <v>1</v>
      </c>
      <c r="AE394">
        <f>IF(Raw_Data[[#This Row],[kategori_dp]]="High",1,IF(Raw_Data[[#This Row],[kategori_dp]]="Medium",2,3))</f>
        <v>2</v>
      </c>
      <c r="AF394">
        <f>IF(Raw_Data[[#This Row],[tenor_bulan]]&lt;=24,1,IF(Raw_Data[[#This Row],[tenor_bulan]]&lt;=36,2,IF(Raw_Data[[#This Row],[tenor_bulan]]&lt;=48,3,4)))</f>
        <v>4</v>
      </c>
      <c r="AG394">
        <f>IF(Raw_Data[[#This Row],[jumlah_kali_telat]]=0,0,IF(Raw_Data[[#This Row],[jumlah_kali_telat]]&lt;=2,2,4))</f>
        <v>0</v>
      </c>
      <c r="AH394">
        <f>Raw_Data[[#This Row],[Skor_Rasio]]+Raw_Data[[#This Row],[Skor_DP]]+Raw_Data[[#This Row],[Skor_Tenor]]+Raw_Data[[#This Row],[Skor_Telat]]</f>
        <v>7</v>
      </c>
      <c r="AI394" t="str">
        <f>IF(Raw_Data[[#This Row],[Risk_Score]]&lt;=6,"Low Risk",IF(Raw_Data[[#This Row],[Risk_Score]]&lt;=8,"Medium Risk","High Risk"))</f>
        <v>Medium Risk</v>
      </c>
      <c r="AJ394">
        <f ca="1">IFERROR(DATEDIF(Raw_Data[[#This Row],[tanggal_pengajuan]],TODAY(),"m"),"N/A")</f>
        <v>4</v>
      </c>
      <c r="AK394" t="str">
        <f ca="1">IF(ISNUMBER(Raw_Data[[#This Row],[MOB]]),IF(Raw_Data[[#This Row],[MOB]]&lt;6,"0-5 bulan",IF(Raw_Data[[#This Row],[MOB]]&lt;12,"6-11 bulan",IF(Raw_Data[[#This Row],[MOB]]&lt;24,"12-23 bulan","24+ bulan"))),"N/A")</f>
        <v>0-5 bulan</v>
      </c>
    </row>
    <row r="395" spans="1:37" ht="14.25" customHeight="1" x14ac:dyDescent="0.45">
      <c r="A395" t="s">
        <v>1183</v>
      </c>
      <c r="B395" s="64" t="s">
        <v>230</v>
      </c>
      <c r="C395" s="1" t="str">
        <f t="shared" si="6"/>
        <v>Data Tidak Lengkap</v>
      </c>
      <c r="D395" t="s">
        <v>210</v>
      </c>
      <c r="E395" t="s">
        <v>230</v>
      </c>
      <c r="F395">
        <v>46</v>
      </c>
      <c r="G395" t="s">
        <v>51</v>
      </c>
      <c r="H395" t="s">
        <v>90</v>
      </c>
      <c r="I395" s="2">
        <v>5689000</v>
      </c>
      <c r="J395" s="3">
        <f>Raw_Data[[#This Row],[cicilan_per_bulan]]/Raw_Data[[#This Row],[penghasilan_bulanan]]</f>
        <v>0.37936368430304096</v>
      </c>
      <c r="K395" t="s">
        <v>210</v>
      </c>
      <c r="L395" t="s">
        <v>154</v>
      </c>
      <c r="M395" t="s">
        <v>290</v>
      </c>
      <c r="N395" t="s">
        <v>291</v>
      </c>
      <c r="O395" t="s">
        <v>292</v>
      </c>
      <c r="P395" s="2">
        <v>37538977</v>
      </c>
      <c r="Q395" s="2">
        <v>5631000</v>
      </c>
      <c r="R395" t="str">
        <f>IF(Raw_Data[[#This Row],[persen_dp]]&lt;15%,"Low",IF(Raw_Data[[#This Row],[persen_dp]]&gt;25%,"High","Medium"))</f>
        <v>Medium</v>
      </c>
      <c r="S395" s="3">
        <v>0.15</v>
      </c>
      <c r="T395">
        <v>18</v>
      </c>
      <c r="U395">
        <v>0.14499999999999999</v>
      </c>
      <c r="V395" s="2">
        <v>2158200</v>
      </c>
      <c r="W395" s="2">
        <v>38848000</v>
      </c>
      <c r="X395" t="str">
        <f>IF(OR(Raw_Data[[#This Row],[status_pembayaran]]="Macet",Raw_Data[[#This Row],[status_pembayaran]]="Kurang Lancar"),"Non Performing Loan","Performing")</f>
        <v>Performing</v>
      </c>
      <c r="Y395" t="s">
        <v>233</v>
      </c>
      <c r="Z395">
        <v>0</v>
      </c>
      <c r="AA395">
        <v>0</v>
      </c>
      <c r="AB395">
        <v>1</v>
      </c>
      <c r="AC395" t="s">
        <v>137</v>
      </c>
      <c r="AD395">
        <f>IF(Raw_Data[[#This Row],[rasio]]&lt;0.2,1,IF(Raw_Data[[#This Row],[rasio]]&lt;0.3,2,IF(Raw_Data[[#This Row],[rasio]]&lt;0.4,3,4)))</f>
        <v>3</v>
      </c>
      <c r="AE395">
        <f>IF(Raw_Data[[#This Row],[kategori_dp]]="High",1,IF(Raw_Data[[#This Row],[kategori_dp]]="Medium",2,3))</f>
        <v>2</v>
      </c>
      <c r="AF395">
        <f>IF(Raw_Data[[#This Row],[tenor_bulan]]&lt;=24,1,IF(Raw_Data[[#This Row],[tenor_bulan]]&lt;=36,2,IF(Raw_Data[[#This Row],[tenor_bulan]]&lt;=48,3,4)))</f>
        <v>1</v>
      </c>
      <c r="AG395">
        <f>IF(Raw_Data[[#This Row],[jumlah_kali_telat]]=0,0,IF(Raw_Data[[#This Row],[jumlah_kali_telat]]&lt;=2,2,4))</f>
        <v>0</v>
      </c>
      <c r="AH395">
        <f>Raw_Data[[#This Row],[Skor_Rasio]]+Raw_Data[[#This Row],[Skor_DP]]+Raw_Data[[#This Row],[Skor_Tenor]]+Raw_Data[[#This Row],[Skor_Telat]]</f>
        <v>6</v>
      </c>
      <c r="AI395" t="str">
        <f>IF(Raw_Data[[#This Row],[Risk_Score]]&lt;=6,"Low Risk",IF(Raw_Data[[#This Row],[Risk_Score]]&lt;=8,"Medium Risk","High Risk"))</f>
        <v>Low Risk</v>
      </c>
      <c r="AJ395" t="str">
        <f ca="1">IFERROR(DATEDIF(Raw_Data[[#This Row],[tanggal_pengajuan]],TODAY(),"m"),"N/A")</f>
        <v>N/A</v>
      </c>
      <c r="AK395" t="str">
        <f ca="1">IF(ISNUMBER(Raw_Data[[#This Row],[MOB]]),IF(Raw_Data[[#This Row],[MOB]]&lt;6,"0-5 bulan",IF(Raw_Data[[#This Row],[MOB]]&lt;12,"6-11 bulan",IF(Raw_Data[[#This Row],[MOB]]&lt;24,"12-23 bulan","24+ bulan"))),"N/A")</f>
        <v>N/A</v>
      </c>
    </row>
    <row r="396" spans="1:37" ht="14.25" customHeight="1" x14ac:dyDescent="0.45">
      <c r="A396" t="s">
        <v>1184</v>
      </c>
      <c r="B396" s="64">
        <v>46112</v>
      </c>
      <c r="C396" s="1" t="str">
        <f t="shared" si="6"/>
        <v>March</v>
      </c>
      <c r="D396" t="s">
        <v>1185</v>
      </c>
      <c r="E396" t="s">
        <v>1186</v>
      </c>
      <c r="F396">
        <v>33</v>
      </c>
      <c r="G396" t="s">
        <v>51</v>
      </c>
      <c r="H396" t="s">
        <v>176</v>
      </c>
      <c r="I396" s="2">
        <v>5124000</v>
      </c>
      <c r="J396" s="3">
        <f>Raw_Data[[#This Row],[cicilan_per_bulan]]/Raw_Data[[#This Row],[penghasilan_bulanan]]</f>
        <v>0.1287080405932865</v>
      </c>
      <c r="K396" t="s">
        <v>192</v>
      </c>
      <c r="L396" t="s">
        <v>128</v>
      </c>
      <c r="M396" t="s">
        <v>55</v>
      </c>
      <c r="N396" t="s">
        <v>65</v>
      </c>
      <c r="O396" t="s">
        <v>46</v>
      </c>
      <c r="P396" s="2">
        <v>28675000</v>
      </c>
      <c r="Q396" s="2">
        <v>5735000</v>
      </c>
      <c r="R396" t="str">
        <f>IF(Raw_Data[[#This Row],[persen_dp]]&lt;15%,"Low",IF(Raw_Data[[#This Row],[persen_dp]]&gt;25%,"High","Medium"))</f>
        <v>Medium</v>
      </c>
      <c r="S396" s="3">
        <v>0.2</v>
      </c>
      <c r="T396">
        <v>60</v>
      </c>
      <c r="U396">
        <v>0.14499999999999999</v>
      </c>
      <c r="V396" s="2">
        <v>659500</v>
      </c>
      <c r="W396" s="2">
        <v>39572000</v>
      </c>
      <c r="X396" t="str">
        <f>IF(OR(Raw_Data[[#This Row],[status_pembayaran]]="Macet",Raw_Data[[#This Row],[status_pembayaran]]="Kurang Lancar"),"Non Performing Loan","Performing")</f>
        <v>Performing</v>
      </c>
      <c r="Y396" t="s">
        <v>47</v>
      </c>
      <c r="Z396">
        <v>0</v>
      </c>
      <c r="AA396">
        <v>0</v>
      </c>
      <c r="AB396">
        <v>1</v>
      </c>
      <c r="AC396" t="s">
        <v>66</v>
      </c>
      <c r="AD396">
        <f>IF(Raw_Data[[#This Row],[rasio]]&lt;0.2,1,IF(Raw_Data[[#This Row],[rasio]]&lt;0.3,2,IF(Raw_Data[[#This Row],[rasio]]&lt;0.4,3,4)))</f>
        <v>1</v>
      </c>
      <c r="AE396">
        <f>IF(Raw_Data[[#This Row],[kategori_dp]]="High",1,IF(Raw_Data[[#This Row],[kategori_dp]]="Medium",2,3))</f>
        <v>2</v>
      </c>
      <c r="AF396">
        <f>IF(Raw_Data[[#This Row],[tenor_bulan]]&lt;=24,1,IF(Raw_Data[[#This Row],[tenor_bulan]]&lt;=36,2,IF(Raw_Data[[#This Row],[tenor_bulan]]&lt;=48,3,4)))</f>
        <v>4</v>
      </c>
      <c r="AG396">
        <f>IF(Raw_Data[[#This Row],[jumlah_kali_telat]]=0,0,IF(Raw_Data[[#This Row],[jumlah_kali_telat]]&lt;=2,2,4))</f>
        <v>0</v>
      </c>
      <c r="AH396">
        <f>Raw_Data[[#This Row],[Skor_Rasio]]+Raw_Data[[#This Row],[Skor_DP]]+Raw_Data[[#This Row],[Skor_Tenor]]+Raw_Data[[#This Row],[Skor_Telat]]</f>
        <v>7</v>
      </c>
      <c r="AI396" t="str">
        <f>IF(Raw_Data[[#This Row],[Risk_Score]]&lt;=6,"Low Risk",IF(Raw_Data[[#This Row],[Risk_Score]]&lt;=8,"Medium Risk","High Risk"))</f>
        <v>Medium Risk</v>
      </c>
      <c r="AJ396">
        <f ca="1">IFERROR(DATEDIF(Raw_Data[[#This Row],[tanggal_pengajuan]],TODAY(),"m"),"N/A")</f>
        <v>6</v>
      </c>
      <c r="AK396" t="str">
        <f ca="1">IF(ISNUMBER(Raw_Data[[#This Row],[MOB]]),IF(Raw_Data[[#This Row],[MOB]]&lt;6,"0-5 bulan",IF(Raw_Data[[#This Row],[MOB]]&lt;12,"6-11 bulan",IF(Raw_Data[[#This Row],[MOB]]&lt;24,"12-23 bulan","24+ bulan"))),"N/A")</f>
        <v>6-11 bulan</v>
      </c>
    </row>
    <row r="397" spans="1:37" ht="14.25" customHeight="1" x14ac:dyDescent="0.45">
      <c r="A397" t="s">
        <v>1187</v>
      </c>
      <c r="B397" s="64">
        <v>46144</v>
      </c>
      <c r="C397" s="1" t="str">
        <f t="shared" si="6"/>
        <v>May</v>
      </c>
      <c r="D397" t="s">
        <v>1188</v>
      </c>
      <c r="E397" t="s">
        <v>1189</v>
      </c>
      <c r="F397">
        <v>39</v>
      </c>
      <c r="G397" t="s">
        <v>51</v>
      </c>
      <c r="H397" t="s">
        <v>101</v>
      </c>
      <c r="I397" s="2">
        <v>3679000</v>
      </c>
      <c r="J397" s="3">
        <f>Raw_Data[[#This Row],[cicilan_per_bulan]]/Raw_Data[[#This Row],[penghasilan_bulanan]]</f>
        <v>0.21315574884479477</v>
      </c>
      <c r="K397" t="s">
        <v>177</v>
      </c>
      <c r="L397" t="s">
        <v>154</v>
      </c>
      <c r="M397" t="s">
        <v>290</v>
      </c>
      <c r="N397" t="s">
        <v>291</v>
      </c>
      <c r="O397" t="s">
        <v>292</v>
      </c>
      <c r="P397" s="2">
        <v>36368000</v>
      </c>
      <c r="Q397" s="2">
        <v>9092000</v>
      </c>
      <c r="R397" t="str">
        <f>IF(Raw_Data[[#This Row],[persen_dp]]&lt;15%,"Low",IF(Raw_Data[[#This Row],[persen_dp]]&gt;25%,"High","Medium"))</f>
        <v>Medium</v>
      </c>
      <c r="S397" s="3">
        <v>0.25</v>
      </c>
      <c r="T397">
        <v>60</v>
      </c>
      <c r="U397">
        <v>0.14499999999999999</v>
      </c>
      <c r="V397" s="2">
        <v>784200</v>
      </c>
      <c r="W397" s="2">
        <v>47050000</v>
      </c>
      <c r="X397" t="str">
        <f>IF(OR(Raw_Data[[#This Row],[status_pembayaran]]="Macet",Raw_Data[[#This Row],[status_pembayaran]]="Kurang Lancar"),"Non Performing Loan","Performing")</f>
        <v>Performing</v>
      </c>
      <c r="Y397" t="s">
        <v>47</v>
      </c>
      <c r="Z397">
        <v>0</v>
      </c>
      <c r="AA397">
        <v>0</v>
      </c>
      <c r="AB397">
        <v>1</v>
      </c>
      <c r="AD397">
        <f>IF(Raw_Data[[#This Row],[rasio]]&lt;0.2,1,IF(Raw_Data[[#This Row],[rasio]]&lt;0.3,2,IF(Raw_Data[[#This Row],[rasio]]&lt;0.4,3,4)))</f>
        <v>2</v>
      </c>
      <c r="AE397">
        <f>IF(Raw_Data[[#This Row],[kategori_dp]]="High",1,IF(Raw_Data[[#This Row],[kategori_dp]]="Medium",2,3))</f>
        <v>2</v>
      </c>
      <c r="AF397">
        <f>IF(Raw_Data[[#This Row],[tenor_bulan]]&lt;=24,1,IF(Raw_Data[[#This Row],[tenor_bulan]]&lt;=36,2,IF(Raw_Data[[#This Row],[tenor_bulan]]&lt;=48,3,4)))</f>
        <v>4</v>
      </c>
      <c r="AG397">
        <f>IF(Raw_Data[[#This Row],[jumlah_kali_telat]]=0,0,IF(Raw_Data[[#This Row],[jumlah_kali_telat]]&lt;=2,2,4))</f>
        <v>0</v>
      </c>
      <c r="AH397">
        <f>Raw_Data[[#This Row],[Skor_Rasio]]+Raw_Data[[#This Row],[Skor_DP]]+Raw_Data[[#This Row],[Skor_Tenor]]+Raw_Data[[#This Row],[Skor_Telat]]</f>
        <v>8</v>
      </c>
      <c r="AI397" t="str">
        <f>IF(Raw_Data[[#This Row],[Risk_Score]]&lt;=6,"Low Risk",IF(Raw_Data[[#This Row],[Risk_Score]]&lt;=8,"Medium Risk","High Risk"))</f>
        <v>Medium Risk</v>
      </c>
      <c r="AJ397">
        <f ca="1">IFERROR(DATEDIF(Raw_Data[[#This Row],[tanggal_pengajuan]],TODAY(),"m"),"N/A")</f>
        <v>5</v>
      </c>
      <c r="AK397" t="str">
        <f ca="1">IF(ISNUMBER(Raw_Data[[#This Row],[MOB]]),IF(Raw_Data[[#This Row],[MOB]]&lt;6,"0-5 bulan",IF(Raw_Data[[#This Row],[MOB]]&lt;12,"6-11 bulan",IF(Raw_Data[[#This Row],[MOB]]&lt;24,"12-23 bulan","24+ bulan"))),"N/A")</f>
        <v>0-5 bulan</v>
      </c>
    </row>
    <row r="398" spans="1:37" ht="14.25" customHeight="1" x14ac:dyDescent="0.45">
      <c r="A398" t="s">
        <v>1190</v>
      </c>
      <c r="B398" s="64">
        <v>46131</v>
      </c>
      <c r="C398" s="1" t="str">
        <f t="shared" si="6"/>
        <v>April</v>
      </c>
      <c r="D398" t="s">
        <v>1191</v>
      </c>
      <c r="E398" t="s">
        <v>1192</v>
      </c>
      <c r="F398">
        <v>23</v>
      </c>
      <c r="G398" t="s">
        <v>40</v>
      </c>
      <c r="H398" t="s">
        <v>90</v>
      </c>
      <c r="I398" s="2">
        <v>3807000</v>
      </c>
      <c r="J398" s="3">
        <f>Raw_Data[[#This Row],[cicilan_per_bulan]]/Raw_Data[[#This Row],[penghasilan_bulanan]]</f>
        <v>0.31812450748620963</v>
      </c>
      <c r="K398" t="s">
        <v>109</v>
      </c>
      <c r="L398" t="s">
        <v>110</v>
      </c>
      <c r="M398" t="s">
        <v>44</v>
      </c>
      <c r="N398" t="s">
        <v>129</v>
      </c>
      <c r="O398" t="s">
        <v>130</v>
      </c>
      <c r="P398" s="2">
        <v>23873000</v>
      </c>
      <c r="Q398" s="2">
        <v>5968000</v>
      </c>
      <c r="R398" t="str">
        <f>IF(Raw_Data[[#This Row],[persen_dp]]&lt;15%,"Low",IF(Raw_Data[[#This Row],[persen_dp]]&gt;25%,"High","Medium"))</f>
        <v>Medium</v>
      </c>
      <c r="S398" s="3">
        <v>0.25</v>
      </c>
      <c r="T398">
        <v>18</v>
      </c>
      <c r="U398">
        <v>0.14499999999999999</v>
      </c>
      <c r="V398" s="2">
        <v>1211100</v>
      </c>
      <c r="W398" s="2">
        <v>21800000</v>
      </c>
      <c r="X398" t="str">
        <f>IF(OR(Raw_Data[[#This Row],[status_pembayaran]]="Macet",Raw_Data[[#This Row],[status_pembayaran]]="Kurang Lancar"),"Non Performing Loan","Performing")</f>
        <v>Performing</v>
      </c>
      <c r="Y398" t="s">
        <v>47</v>
      </c>
      <c r="Z398">
        <v>0</v>
      </c>
      <c r="AA398">
        <v>0</v>
      </c>
      <c r="AB398">
        <v>1</v>
      </c>
      <c r="AC398" t="s">
        <v>66</v>
      </c>
      <c r="AD398">
        <f>IF(Raw_Data[[#This Row],[rasio]]&lt;0.2,1,IF(Raw_Data[[#This Row],[rasio]]&lt;0.3,2,IF(Raw_Data[[#This Row],[rasio]]&lt;0.4,3,4)))</f>
        <v>3</v>
      </c>
      <c r="AE398">
        <f>IF(Raw_Data[[#This Row],[kategori_dp]]="High",1,IF(Raw_Data[[#This Row],[kategori_dp]]="Medium",2,3))</f>
        <v>2</v>
      </c>
      <c r="AF398">
        <f>IF(Raw_Data[[#This Row],[tenor_bulan]]&lt;=24,1,IF(Raw_Data[[#This Row],[tenor_bulan]]&lt;=36,2,IF(Raw_Data[[#This Row],[tenor_bulan]]&lt;=48,3,4)))</f>
        <v>1</v>
      </c>
      <c r="AG398">
        <f>IF(Raw_Data[[#This Row],[jumlah_kali_telat]]=0,0,IF(Raw_Data[[#This Row],[jumlah_kali_telat]]&lt;=2,2,4))</f>
        <v>0</v>
      </c>
      <c r="AH398">
        <f>Raw_Data[[#This Row],[Skor_Rasio]]+Raw_Data[[#This Row],[Skor_DP]]+Raw_Data[[#This Row],[Skor_Tenor]]+Raw_Data[[#This Row],[Skor_Telat]]</f>
        <v>6</v>
      </c>
      <c r="AI398" t="str">
        <f>IF(Raw_Data[[#This Row],[Risk_Score]]&lt;=6,"Low Risk",IF(Raw_Data[[#This Row],[Risk_Score]]&lt;=8,"Medium Risk","High Risk"))</f>
        <v>Low Risk</v>
      </c>
      <c r="AJ398">
        <f ca="1">IFERROR(DATEDIF(Raw_Data[[#This Row],[tanggal_pengajuan]],TODAY(),"m"),"N/A")</f>
        <v>6</v>
      </c>
      <c r="AK398" t="str">
        <f ca="1">IF(ISNUMBER(Raw_Data[[#This Row],[MOB]]),IF(Raw_Data[[#This Row],[MOB]]&lt;6,"0-5 bulan",IF(Raw_Data[[#This Row],[MOB]]&lt;12,"6-11 bulan",IF(Raw_Data[[#This Row],[MOB]]&lt;24,"12-23 bulan","24+ bulan"))),"N/A")</f>
        <v>6-11 bulan</v>
      </c>
    </row>
    <row r="399" spans="1:37" ht="14.25" customHeight="1" x14ac:dyDescent="0.45">
      <c r="A399" t="s">
        <v>1193</v>
      </c>
      <c r="B399" s="64">
        <v>46188</v>
      </c>
      <c r="C399" s="1" t="str">
        <f t="shared" si="6"/>
        <v>June</v>
      </c>
      <c r="D399" t="s">
        <v>1194</v>
      </c>
      <c r="E399" t="s">
        <v>1195</v>
      </c>
      <c r="F399">
        <v>22</v>
      </c>
      <c r="G399" t="s">
        <v>51</v>
      </c>
      <c r="H399" t="s">
        <v>176</v>
      </c>
      <c r="I399" s="2">
        <v>5322000</v>
      </c>
      <c r="J399" s="3">
        <f>Raw_Data[[#This Row],[cicilan_per_bulan]]/Raw_Data[[#This Row],[penghasilan_bulanan]]</f>
        <v>0.17222848553175499</v>
      </c>
      <c r="K399" t="s">
        <v>167</v>
      </c>
      <c r="L399" t="s">
        <v>110</v>
      </c>
      <c r="M399" t="s">
        <v>72</v>
      </c>
      <c r="N399" t="s">
        <v>73</v>
      </c>
      <c r="O399" t="s">
        <v>46</v>
      </c>
      <c r="P399" s="2">
        <v>20847000</v>
      </c>
      <c r="Q399" s="2">
        <v>7296000</v>
      </c>
      <c r="R399" t="str">
        <f>IF(Raw_Data[[#This Row],[persen_dp]]&lt;15%,"Low",IF(Raw_Data[[#This Row],[persen_dp]]&gt;25%,"High","Medium"))</f>
        <v>High</v>
      </c>
      <c r="S399" s="3">
        <v>0.35</v>
      </c>
      <c r="T399">
        <v>18</v>
      </c>
      <c r="U399">
        <v>0.14499999999999999</v>
      </c>
      <c r="V399" s="2">
        <v>916600</v>
      </c>
      <c r="W399" s="2">
        <v>16498000</v>
      </c>
      <c r="X399" t="str">
        <f>IF(OR(Raw_Data[[#This Row],[status_pembayaran]]="Macet",Raw_Data[[#This Row],[status_pembayaran]]="Kurang Lancar"),"Non Performing Loan","Performing")</f>
        <v>Performing</v>
      </c>
      <c r="Y399" t="s">
        <v>47</v>
      </c>
      <c r="Z399">
        <v>0</v>
      </c>
      <c r="AA399">
        <v>0</v>
      </c>
      <c r="AB399">
        <v>1</v>
      </c>
      <c r="AC399" t="s">
        <v>74</v>
      </c>
      <c r="AD399">
        <f>IF(Raw_Data[[#This Row],[rasio]]&lt;0.2,1,IF(Raw_Data[[#This Row],[rasio]]&lt;0.3,2,IF(Raw_Data[[#This Row],[rasio]]&lt;0.4,3,4)))</f>
        <v>1</v>
      </c>
      <c r="AE399">
        <f>IF(Raw_Data[[#This Row],[kategori_dp]]="High",1,IF(Raw_Data[[#This Row],[kategori_dp]]="Medium",2,3))</f>
        <v>1</v>
      </c>
      <c r="AF399">
        <f>IF(Raw_Data[[#This Row],[tenor_bulan]]&lt;=24,1,IF(Raw_Data[[#This Row],[tenor_bulan]]&lt;=36,2,IF(Raw_Data[[#This Row],[tenor_bulan]]&lt;=48,3,4)))</f>
        <v>1</v>
      </c>
      <c r="AG399">
        <f>IF(Raw_Data[[#This Row],[jumlah_kali_telat]]=0,0,IF(Raw_Data[[#This Row],[jumlah_kali_telat]]&lt;=2,2,4))</f>
        <v>0</v>
      </c>
      <c r="AH399">
        <f>Raw_Data[[#This Row],[Skor_Rasio]]+Raw_Data[[#This Row],[Skor_DP]]+Raw_Data[[#This Row],[Skor_Tenor]]+Raw_Data[[#This Row],[Skor_Telat]]</f>
        <v>3</v>
      </c>
      <c r="AI399" t="str">
        <f>IF(Raw_Data[[#This Row],[Risk_Score]]&lt;=6,"Low Risk",IF(Raw_Data[[#This Row],[Risk_Score]]&lt;=8,"Medium Risk","High Risk"))</f>
        <v>Low Risk</v>
      </c>
      <c r="AJ399">
        <f ca="1">IFERROR(DATEDIF(Raw_Data[[#This Row],[tanggal_pengajuan]],TODAY(),"m"),"N/A")</f>
        <v>4</v>
      </c>
      <c r="AK399" t="str">
        <f ca="1">IF(ISNUMBER(Raw_Data[[#This Row],[MOB]]),IF(Raw_Data[[#This Row],[MOB]]&lt;6,"0-5 bulan",IF(Raw_Data[[#This Row],[MOB]]&lt;12,"6-11 bulan",IF(Raw_Data[[#This Row],[MOB]]&lt;24,"12-23 bulan","24+ bulan"))),"N/A")</f>
        <v>0-5 bulan</v>
      </c>
    </row>
    <row r="400" spans="1:37" ht="14.25" customHeight="1" x14ac:dyDescent="0.45">
      <c r="A400" t="s">
        <v>1196</v>
      </c>
      <c r="B400" s="64">
        <v>46157</v>
      </c>
      <c r="C400" s="1" t="str">
        <f t="shared" si="6"/>
        <v>May</v>
      </c>
      <c r="D400" t="s">
        <v>1197</v>
      </c>
      <c r="E400" t="s">
        <v>1198</v>
      </c>
      <c r="F400">
        <v>48</v>
      </c>
      <c r="G400" t="s">
        <v>40</v>
      </c>
      <c r="H400" t="s">
        <v>41</v>
      </c>
      <c r="I400" s="2">
        <v>6174000</v>
      </c>
      <c r="J400" s="3">
        <f>Raw_Data[[#This Row],[cicilan_per_bulan]]/Raw_Data[[#This Row],[penghasilan_bulanan]]</f>
        <v>0.3118075801749271</v>
      </c>
      <c r="K400" t="s">
        <v>81</v>
      </c>
      <c r="L400" t="s">
        <v>82</v>
      </c>
      <c r="M400" t="s">
        <v>55</v>
      </c>
      <c r="N400" t="s">
        <v>221</v>
      </c>
      <c r="O400" t="s">
        <v>159</v>
      </c>
      <c r="P400" s="2">
        <v>42137000</v>
      </c>
      <c r="Q400" s="2">
        <v>6321000</v>
      </c>
      <c r="R400" t="str">
        <f>IF(Raw_Data[[#This Row],[persen_dp]]&lt;15%,"Low",IF(Raw_Data[[#This Row],[persen_dp]]&gt;25%,"High","Medium"))</f>
        <v>Medium</v>
      </c>
      <c r="S400" s="3">
        <v>0.15</v>
      </c>
      <c r="T400">
        <v>24</v>
      </c>
      <c r="U400">
        <v>0.14499999999999999</v>
      </c>
      <c r="V400" s="2">
        <v>1925100</v>
      </c>
      <c r="W400" s="2">
        <v>46202000</v>
      </c>
      <c r="X400" t="str">
        <f>IF(OR(Raw_Data[[#This Row],[status_pembayaran]]="Macet",Raw_Data[[#This Row],[status_pembayaran]]="Kurang Lancar"),"Non Performing Loan","Performing")</f>
        <v>Performing</v>
      </c>
      <c r="Y400" t="s">
        <v>47</v>
      </c>
      <c r="Z400">
        <v>0</v>
      </c>
      <c r="AA400">
        <v>0</v>
      </c>
      <c r="AB400">
        <v>1</v>
      </c>
      <c r="AD400">
        <f>IF(Raw_Data[[#This Row],[rasio]]&lt;0.2,1,IF(Raw_Data[[#This Row],[rasio]]&lt;0.3,2,IF(Raw_Data[[#This Row],[rasio]]&lt;0.4,3,4)))</f>
        <v>3</v>
      </c>
      <c r="AE400">
        <f>IF(Raw_Data[[#This Row],[kategori_dp]]="High",1,IF(Raw_Data[[#This Row],[kategori_dp]]="Medium",2,3))</f>
        <v>2</v>
      </c>
      <c r="AF400">
        <f>IF(Raw_Data[[#This Row],[tenor_bulan]]&lt;=24,1,IF(Raw_Data[[#This Row],[tenor_bulan]]&lt;=36,2,IF(Raw_Data[[#This Row],[tenor_bulan]]&lt;=48,3,4)))</f>
        <v>1</v>
      </c>
      <c r="AG400">
        <f>IF(Raw_Data[[#This Row],[jumlah_kali_telat]]=0,0,IF(Raw_Data[[#This Row],[jumlah_kali_telat]]&lt;=2,2,4))</f>
        <v>0</v>
      </c>
      <c r="AH400">
        <f>Raw_Data[[#This Row],[Skor_Rasio]]+Raw_Data[[#This Row],[Skor_DP]]+Raw_Data[[#This Row],[Skor_Tenor]]+Raw_Data[[#This Row],[Skor_Telat]]</f>
        <v>6</v>
      </c>
      <c r="AI400" t="str">
        <f>IF(Raw_Data[[#This Row],[Risk_Score]]&lt;=6,"Low Risk",IF(Raw_Data[[#This Row],[Risk_Score]]&lt;=8,"Medium Risk","High Risk"))</f>
        <v>Low Risk</v>
      </c>
      <c r="AJ400">
        <f ca="1">IFERROR(DATEDIF(Raw_Data[[#This Row],[tanggal_pengajuan]],TODAY(),"m"),"N/A")</f>
        <v>5</v>
      </c>
      <c r="AK400" t="str">
        <f ca="1">IF(ISNUMBER(Raw_Data[[#This Row],[MOB]]),IF(Raw_Data[[#This Row],[MOB]]&lt;6,"0-5 bulan",IF(Raw_Data[[#This Row],[MOB]]&lt;12,"6-11 bulan",IF(Raw_Data[[#This Row],[MOB]]&lt;24,"12-23 bulan","24+ bulan"))),"N/A")</f>
        <v>0-5 bulan</v>
      </c>
    </row>
    <row r="401" spans="1:37" ht="14.25" customHeight="1" x14ac:dyDescent="0.45">
      <c r="A401" t="s">
        <v>1199</v>
      </c>
      <c r="B401" s="64">
        <v>46111</v>
      </c>
      <c r="C401" s="1" t="str">
        <f t="shared" si="6"/>
        <v>March</v>
      </c>
      <c r="D401" t="s">
        <v>1200</v>
      </c>
      <c r="E401" t="s">
        <v>1201</v>
      </c>
      <c r="F401">
        <v>25</v>
      </c>
      <c r="G401" t="s">
        <v>51</v>
      </c>
      <c r="H401" t="s">
        <v>41</v>
      </c>
      <c r="I401" s="2">
        <v>6995000</v>
      </c>
      <c r="J401" s="3">
        <f>Raw_Data[[#This Row],[cicilan_per_bulan]]/Raw_Data[[#This Row],[penghasilan_bulanan]]</f>
        <v>0.18929235167977126</v>
      </c>
      <c r="K401" t="s">
        <v>177</v>
      </c>
      <c r="L401" t="s">
        <v>154</v>
      </c>
      <c r="M401" t="s">
        <v>72</v>
      </c>
      <c r="N401" t="s">
        <v>97</v>
      </c>
      <c r="O401" t="s">
        <v>57</v>
      </c>
      <c r="P401" s="2">
        <v>16326000</v>
      </c>
      <c r="Q401" s="2">
        <v>2449000</v>
      </c>
      <c r="R401" t="str">
        <f>IF(Raw_Data[[#This Row],[persen_dp]]&lt;15%,"Low",IF(Raw_Data[[#This Row],[persen_dp]]&gt;25%,"High","Medium"))</f>
        <v>Medium</v>
      </c>
      <c r="S401" s="3">
        <v>0.15</v>
      </c>
      <c r="T401">
        <v>12</v>
      </c>
      <c r="U401">
        <v>0.14499999999999999</v>
      </c>
      <c r="V401" s="2">
        <v>1324100</v>
      </c>
      <c r="W401" s="2">
        <v>15889000</v>
      </c>
      <c r="X401" t="str">
        <f>IF(OR(Raw_Data[[#This Row],[status_pembayaran]]="Macet",Raw_Data[[#This Row],[status_pembayaran]]="Kurang Lancar"),"Non Performing Loan","Performing")</f>
        <v>Performing</v>
      </c>
      <c r="Y401" t="s">
        <v>47</v>
      </c>
      <c r="Z401">
        <v>0</v>
      </c>
      <c r="AA401">
        <v>0</v>
      </c>
      <c r="AB401">
        <v>1</v>
      </c>
      <c r="AD401">
        <f>IF(Raw_Data[[#This Row],[rasio]]&lt;0.2,1,IF(Raw_Data[[#This Row],[rasio]]&lt;0.3,2,IF(Raw_Data[[#This Row],[rasio]]&lt;0.4,3,4)))</f>
        <v>1</v>
      </c>
      <c r="AE401">
        <f>IF(Raw_Data[[#This Row],[kategori_dp]]="High",1,IF(Raw_Data[[#This Row],[kategori_dp]]="Medium",2,3))</f>
        <v>2</v>
      </c>
      <c r="AF401">
        <f>IF(Raw_Data[[#This Row],[tenor_bulan]]&lt;=24,1,IF(Raw_Data[[#This Row],[tenor_bulan]]&lt;=36,2,IF(Raw_Data[[#This Row],[tenor_bulan]]&lt;=48,3,4)))</f>
        <v>1</v>
      </c>
      <c r="AG401">
        <f>IF(Raw_Data[[#This Row],[jumlah_kali_telat]]=0,0,IF(Raw_Data[[#This Row],[jumlah_kali_telat]]&lt;=2,2,4))</f>
        <v>0</v>
      </c>
      <c r="AH401">
        <f>Raw_Data[[#This Row],[Skor_Rasio]]+Raw_Data[[#This Row],[Skor_DP]]+Raw_Data[[#This Row],[Skor_Tenor]]+Raw_Data[[#This Row],[Skor_Telat]]</f>
        <v>4</v>
      </c>
      <c r="AI401" t="str">
        <f>IF(Raw_Data[[#This Row],[Risk_Score]]&lt;=6,"Low Risk",IF(Raw_Data[[#This Row],[Risk_Score]]&lt;=8,"Medium Risk","High Risk"))</f>
        <v>Low Risk</v>
      </c>
      <c r="AJ401">
        <f ca="1">IFERROR(DATEDIF(Raw_Data[[#This Row],[tanggal_pengajuan]],TODAY(),"m"),"N/A")</f>
        <v>6</v>
      </c>
      <c r="AK401" t="str">
        <f ca="1">IF(ISNUMBER(Raw_Data[[#This Row],[MOB]]),IF(Raw_Data[[#This Row],[MOB]]&lt;6,"0-5 bulan",IF(Raw_Data[[#This Row],[MOB]]&lt;12,"6-11 bulan",IF(Raw_Data[[#This Row],[MOB]]&lt;24,"12-23 bulan","24+ bulan"))),"N/A")</f>
        <v>6-11 bulan</v>
      </c>
    </row>
    <row r="402" spans="1:37" ht="14.25" customHeight="1" x14ac:dyDescent="0.45">
      <c r="A402" t="s">
        <v>1202</v>
      </c>
      <c r="B402" s="64">
        <v>46155</v>
      </c>
      <c r="C402" s="1" t="str">
        <f t="shared" si="6"/>
        <v>May</v>
      </c>
      <c r="D402" t="s">
        <v>1203</v>
      </c>
      <c r="E402" t="s">
        <v>1204</v>
      </c>
      <c r="F402">
        <v>22</v>
      </c>
      <c r="G402" t="s">
        <v>51</v>
      </c>
      <c r="H402" t="s">
        <v>41</v>
      </c>
      <c r="I402" s="2">
        <v>7515000</v>
      </c>
      <c r="J402" s="3">
        <f>Raw_Data[[#This Row],[cicilan_per_bulan]]/Raw_Data[[#This Row],[penghasilan_bulanan]]</f>
        <v>0.1633666001330672</v>
      </c>
      <c r="K402" t="s">
        <v>42</v>
      </c>
      <c r="L402" t="s">
        <v>43</v>
      </c>
      <c r="M402" t="s">
        <v>44</v>
      </c>
      <c r="N402" t="s">
        <v>171</v>
      </c>
      <c r="O402" t="s">
        <v>172</v>
      </c>
      <c r="P402" s="2">
        <v>44002000</v>
      </c>
      <c r="Q402" s="2">
        <v>13201000</v>
      </c>
      <c r="R402" t="str">
        <f>IF(Raw_Data[[#This Row],[persen_dp]]&lt;15%,"Low",IF(Raw_Data[[#This Row],[persen_dp]]&gt;25%,"High","Medium"))</f>
        <v>High</v>
      </c>
      <c r="S402" s="3">
        <v>0.3</v>
      </c>
      <c r="T402">
        <v>36</v>
      </c>
      <c r="U402">
        <v>0.14499999999999999</v>
      </c>
      <c r="V402" s="2">
        <v>1227700</v>
      </c>
      <c r="W402" s="2">
        <v>44199000</v>
      </c>
      <c r="X402" t="str">
        <f>IF(OR(Raw_Data[[#This Row],[status_pembayaran]]="Macet",Raw_Data[[#This Row],[status_pembayaran]]="Kurang Lancar"),"Non Performing Loan","Performing")</f>
        <v>Performing</v>
      </c>
      <c r="Y402" t="s">
        <v>47</v>
      </c>
      <c r="Z402">
        <v>0</v>
      </c>
      <c r="AA402">
        <v>0</v>
      </c>
      <c r="AB402">
        <v>1</v>
      </c>
      <c r="AD402">
        <f>IF(Raw_Data[[#This Row],[rasio]]&lt;0.2,1,IF(Raw_Data[[#This Row],[rasio]]&lt;0.3,2,IF(Raw_Data[[#This Row],[rasio]]&lt;0.4,3,4)))</f>
        <v>1</v>
      </c>
      <c r="AE402">
        <f>IF(Raw_Data[[#This Row],[kategori_dp]]="High",1,IF(Raw_Data[[#This Row],[kategori_dp]]="Medium",2,3))</f>
        <v>1</v>
      </c>
      <c r="AF402">
        <f>IF(Raw_Data[[#This Row],[tenor_bulan]]&lt;=24,1,IF(Raw_Data[[#This Row],[tenor_bulan]]&lt;=36,2,IF(Raw_Data[[#This Row],[tenor_bulan]]&lt;=48,3,4)))</f>
        <v>2</v>
      </c>
      <c r="AG402">
        <f>IF(Raw_Data[[#This Row],[jumlah_kali_telat]]=0,0,IF(Raw_Data[[#This Row],[jumlah_kali_telat]]&lt;=2,2,4))</f>
        <v>0</v>
      </c>
      <c r="AH402">
        <f>Raw_Data[[#This Row],[Skor_Rasio]]+Raw_Data[[#This Row],[Skor_DP]]+Raw_Data[[#This Row],[Skor_Tenor]]+Raw_Data[[#This Row],[Skor_Telat]]</f>
        <v>4</v>
      </c>
      <c r="AI402" t="str">
        <f>IF(Raw_Data[[#This Row],[Risk_Score]]&lt;=6,"Low Risk",IF(Raw_Data[[#This Row],[Risk_Score]]&lt;=8,"Medium Risk","High Risk"))</f>
        <v>Low Risk</v>
      </c>
      <c r="AJ402">
        <f ca="1">IFERROR(DATEDIF(Raw_Data[[#This Row],[tanggal_pengajuan]],TODAY(),"m"),"N/A")</f>
        <v>5</v>
      </c>
      <c r="AK402" t="str">
        <f ca="1">IF(ISNUMBER(Raw_Data[[#This Row],[MOB]]),IF(Raw_Data[[#This Row],[MOB]]&lt;6,"0-5 bulan",IF(Raw_Data[[#This Row],[MOB]]&lt;12,"6-11 bulan",IF(Raw_Data[[#This Row],[MOB]]&lt;24,"12-23 bulan","24+ bulan"))),"N/A")</f>
        <v>0-5 bulan</v>
      </c>
    </row>
    <row r="403" spans="1:37" ht="14.25" customHeight="1" x14ac:dyDescent="0.45">
      <c r="A403" t="s">
        <v>1205</v>
      </c>
      <c r="B403" s="64">
        <v>46124</v>
      </c>
      <c r="C403" s="1" t="str">
        <f t="shared" si="6"/>
        <v>April</v>
      </c>
      <c r="D403" t="s">
        <v>1006</v>
      </c>
      <c r="E403" t="s">
        <v>1206</v>
      </c>
      <c r="F403">
        <v>30</v>
      </c>
      <c r="G403" t="s">
        <v>40</v>
      </c>
      <c r="H403" t="s">
        <v>108</v>
      </c>
      <c r="I403" s="2">
        <v>6139000</v>
      </c>
      <c r="J403" s="3">
        <f>Raw_Data[[#This Row],[cicilan_per_bulan]]/Raw_Data[[#This Row],[penghasilan_bulanan]]</f>
        <v>7.1770646685127865E-2</v>
      </c>
      <c r="K403" t="s">
        <v>70</v>
      </c>
      <c r="L403" t="s">
        <v>71</v>
      </c>
      <c r="M403" t="s">
        <v>72</v>
      </c>
      <c r="N403" t="s">
        <v>73</v>
      </c>
      <c r="O403" t="s">
        <v>46</v>
      </c>
      <c r="P403" s="2">
        <v>20591000</v>
      </c>
      <c r="Q403" s="2">
        <v>7207000</v>
      </c>
      <c r="R403" t="str">
        <f>IF(Raw_Data[[#This Row],[persen_dp]]&lt;15%,"Low",IF(Raw_Data[[#This Row],[persen_dp]]&gt;25%,"High","Medium"))</f>
        <v>High</v>
      </c>
      <c r="S403" s="3">
        <v>0.35</v>
      </c>
      <c r="T403">
        <v>48</v>
      </c>
      <c r="U403">
        <v>0.14499999999999999</v>
      </c>
      <c r="V403" s="2">
        <v>440600</v>
      </c>
      <c r="W403" s="2">
        <v>21147000</v>
      </c>
      <c r="X403" t="str">
        <f>IF(OR(Raw_Data[[#This Row],[status_pembayaran]]="Macet",Raw_Data[[#This Row],[status_pembayaran]]="Kurang Lancar"),"Non Performing Loan","Performing")</f>
        <v>Performing</v>
      </c>
      <c r="Y403" t="s">
        <v>269</v>
      </c>
      <c r="Z403">
        <v>81</v>
      </c>
      <c r="AA403">
        <v>2</v>
      </c>
      <c r="AB403">
        <v>2</v>
      </c>
      <c r="AD403">
        <f>IF(Raw_Data[[#This Row],[rasio]]&lt;0.2,1,IF(Raw_Data[[#This Row],[rasio]]&lt;0.3,2,IF(Raw_Data[[#This Row],[rasio]]&lt;0.4,3,4)))</f>
        <v>1</v>
      </c>
      <c r="AE403">
        <f>IF(Raw_Data[[#This Row],[kategori_dp]]="High",1,IF(Raw_Data[[#This Row],[kategori_dp]]="Medium",2,3))</f>
        <v>1</v>
      </c>
      <c r="AF403">
        <f>IF(Raw_Data[[#This Row],[tenor_bulan]]&lt;=24,1,IF(Raw_Data[[#This Row],[tenor_bulan]]&lt;=36,2,IF(Raw_Data[[#This Row],[tenor_bulan]]&lt;=48,3,4)))</f>
        <v>3</v>
      </c>
      <c r="AG403">
        <f>IF(Raw_Data[[#This Row],[jumlah_kali_telat]]=0,0,IF(Raw_Data[[#This Row],[jumlah_kali_telat]]&lt;=2,2,4))</f>
        <v>2</v>
      </c>
      <c r="AH403">
        <f>Raw_Data[[#This Row],[Skor_Rasio]]+Raw_Data[[#This Row],[Skor_DP]]+Raw_Data[[#This Row],[Skor_Tenor]]+Raw_Data[[#This Row],[Skor_Telat]]</f>
        <v>7</v>
      </c>
      <c r="AI403" t="str">
        <f>IF(Raw_Data[[#This Row],[Risk_Score]]&lt;=6,"Low Risk",IF(Raw_Data[[#This Row],[Risk_Score]]&lt;=8,"Medium Risk","High Risk"))</f>
        <v>Medium Risk</v>
      </c>
      <c r="AJ403">
        <f ca="1">IFERROR(DATEDIF(Raw_Data[[#This Row],[tanggal_pengajuan]],TODAY(),"m"),"N/A")</f>
        <v>6</v>
      </c>
      <c r="AK403" t="str">
        <f ca="1">IF(ISNUMBER(Raw_Data[[#This Row],[MOB]]),IF(Raw_Data[[#This Row],[MOB]]&lt;6,"0-5 bulan",IF(Raw_Data[[#This Row],[MOB]]&lt;12,"6-11 bulan",IF(Raw_Data[[#This Row],[MOB]]&lt;24,"12-23 bulan","24+ bulan"))),"N/A")</f>
        <v>6-11 bulan</v>
      </c>
    </row>
    <row r="404" spans="1:37" ht="14.25" customHeight="1" x14ac:dyDescent="0.45">
      <c r="A404" t="s">
        <v>1207</v>
      </c>
      <c r="B404" s="64">
        <v>46151</v>
      </c>
      <c r="C404" s="1" t="str">
        <f t="shared" si="6"/>
        <v>May</v>
      </c>
      <c r="D404" t="s">
        <v>588</v>
      </c>
      <c r="E404" t="s">
        <v>1208</v>
      </c>
      <c r="F404">
        <v>52</v>
      </c>
      <c r="G404" t="s">
        <v>40</v>
      </c>
      <c r="H404" t="s">
        <v>101</v>
      </c>
      <c r="I404" s="2">
        <v>3558000</v>
      </c>
      <c r="J404" s="3">
        <f>Raw_Data[[#This Row],[cicilan_per_bulan]]/Raw_Data[[#This Row],[penghasilan_bulanan]]</f>
        <v>0.15913434513771782</v>
      </c>
      <c r="K404" t="s">
        <v>286</v>
      </c>
      <c r="L404" t="s">
        <v>154</v>
      </c>
      <c r="M404" t="s">
        <v>44</v>
      </c>
      <c r="N404" t="s">
        <v>129</v>
      </c>
      <c r="O404" t="s">
        <v>130</v>
      </c>
      <c r="P404" s="2">
        <v>23676000</v>
      </c>
      <c r="Q404" s="2">
        <v>9471000</v>
      </c>
      <c r="R404" t="str">
        <f>IF(Raw_Data[[#This Row],[persen_dp]]&lt;15%,"Low",IF(Raw_Data[[#This Row],[persen_dp]]&gt;25%,"High","Medium"))</f>
        <v>High</v>
      </c>
      <c r="S404" s="3">
        <v>0.4</v>
      </c>
      <c r="T404">
        <v>36</v>
      </c>
      <c r="U404">
        <v>0.14499999999999999</v>
      </c>
      <c r="V404" s="2">
        <v>566200</v>
      </c>
      <c r="W404" s="2">
        <v>20385000</v>
      </c>
      <c r="X404" t="str">
        <f>IF(OR(Raw_Data[[#This Row],[status_pembayaran]]="Macet",Raw_Data[[#This Row],[status_pembayaran]]="Kurang Lancar"),"Non Performing Loan","Performing")</f>
        <v>Performing</v>
      </c>
      <c r="Y404" t="s">
        <v>47</v>
      </c>
      <c r="Z404">
        <v>0</v>
      </c>
      <c r="AA404">
        <v>0</v>
      </c>
      <c r="AB404">
        <v>1</v>
      </c>
      <c r="AC404" t="s">
        <v>137</v>
      </c>
      <c r="AD404">
        <f>IF(Raw_Data[[#This Row],[rasio]]&lt;0.2,1,IF(Raw_Data[[#This Row],[rasio]]&lt;0.3,2,IF(Raw_Data[[#This Row],[rasio]]&lt;0.4,3,4)))</f>
        <v>1</v>
      </c>
      <c r="AE404">
        <f>IF(Raw_Data[[#This Row],[kategori_dp]]="High",1,IF(Raw_Data[[#This Row],[kategori_dp]]="Medium",2,3))</f>
        <v>1</v>
      </c>
      <c r="AF404">
        <f>IF(Raw_Data[[#This Row],[tenor_bulan]]&lt;=24,1,IF(Raw_Data[[#This Row],[tenor_bulan]]&lt;=36,2,IF(Raw_Data[[#This Row],[tenor_bulan]]&lt;=48,3,4)))</f>
        <v>2</v>
      </c>
      <c r="AG404">
        <f>IF(Raw_Data[[#This Row],[jumlah_kali_telat]]=0,0,IF(Raw_Data[[#This Row],[jumlah_kali_telat]]&lt;=2,2,4))</f>
        <v>0</v>
      </c>
      <c r="AH404">
        <f>Raw_Data[[#This Row],[Skor_Rasio]]+Raw_Data[[#This Row],[Skor_DP]]+Raw_Data[[#This Row],[Skor_Tenor]]+Raw_Data[[#This Row],[Skor_Telat]]</f>
        <v>4</v>
      </c>
      <c r="AI404" t="str">
        <f>IF(Raw_Data[[#This Row],[Risk_Score]]&lt;=6,"Low Risk",IF(Raw_Data[[#This Row],[Risk_Score]]&lt;=8,"Medium Risk","High Risk"))</f>
        <v>Low Risk</v>
      </c>
      <c r="AJ404">
        <f ca="1">IFERROR(DATEDIF(Raw_Data[[#This Row],[tanggal_pengajuan]],TODAY(),"m"),"N/A")</f>
        <v>5</v>
      </c>
      <c r="AK404" t="str">
        <f ca="1">IF(ISNUMBER(Raw_Data[[#This Row],[MOB]]),IF(Raw_Data[[#This Row],[MOB]]&lt;6,"0-5 bulan",IF(Raw_Data[[#This Row],[MOB]]&lt;12,"6-11 bulan",IF(Raw_Data[[#This Row],[MOB]]&lt;24,"12-23 bulan","24+ bulan"))),"N/A")</f>
        <v>0-5 bulan</v>
      </c>
    </row>
    <row r="405" spans="1:37" ht="14.25" customHeight="1" x14ac:dyDescent="0.45">
      <c r="A405" t="s">
        <v>1209</v>
      </c>
      <c r="B405" s="64">
        <v>46124</v>
      </c>
      <c r="C405" s="1" t="str">
        <f t="shared" si="6"/>
        <v>April</v>
      </c>
      <c r="D405" t="s">
        <v>1210</v>
      </c>
      <c r="E405" t="s">
        <v>1211</v>
      </c>
      <c r="F405">
        <v>34</v>
      </c>
      <c r="G405" t="s">
        <v>51</v>
      </c>
      <c r="H405" t="s">
        <v>101</v>
      </c>
      <c r="I405" s="2">
        <v>4105000</v>
      </c>
      <c r="J405" s="3">
        <f>Raw_Data[[#This Row],[cicilan_per_bulan]]/Raw_Data[[#This Row],[penghasilan_bulanan]]</f>
        <v>0.29873325213154689</v>
      </c>
      <c r="K405" t="s">
        <v>145</v>
      </c>
      <c r="L405" t="s">
        <v>146</v>
      </c>
      <c r="M405" t="s">
        <v>55</v>
      </c>
      <c r="N405" t="s">
        <v>231</v>
      </c>
      <c r="O405" t="s">
        <v>232</v>
      </c>
      <c r="P405" s="2">
        <v>38025000</v>
      </c>
      <c r="Q405" s="2">
        <v>15210000</v>
      </c>
      <c r="R405" t="str">
        <f>IF(Raw_Data[[#This Row],[persen_dp]]&lt;15%,"Low",IF(Raw_Data[[#This Row],[persen_dp]]&gt;25%,"High","Medium"))</f>
        <v>High</v>
      </c>
      <c r="S405" s="3">
        <v>0.4</v>
      </c>
      <c r="T405">
        <v>24</v>
      </c>
      <c r="U405">
        <v>0.14499999999999999</v>
      </c>
      <c r="V405" s="2">
        <v>1226300</v>
      </c>
      <c r="W405" s="2">
        <v>29432000</v>
      </c>
      <c r="X405" t="str">
        <f>IF(OR(Raw_Data[[#This Row],[status_pembayaran]]="Macet",Raw_Data[[#This Row],[status_pembayaran]]="Kurang Lancar"),"Non Performing Loan","Performing")</f>
        <v>Performing</v>
      </c>
      <c r="Y405" t="s">
        <v>47</v>
      </c>
      <c r="Z405">
        <v>0</v>
      </c>
      <c r="AA405">
        <v>0</v>
      </c>
      <c r="AB405">
        <v>1</v>
      </c>
      <c r="AD405">
        <f>IF(Raw_Data[[#This Row],[rasio]]&lt;0.2,1,IF(Raw_Data[[#This Row],[rasio]]&lt;0.3,2,IF(Raw_Data[[#This Row],[rasio]]&lt;0.4,3,4)))</f>
        <v>2</v>
      </c>
      <c r="AE405">
        <f>IF(Raw_Data[[#This Row],[kategori_dp]]="High",1,IF(Raw_Data[[#This Row],[kategori_dp]]="Medium",2,3))</f>
        <v>1</v>
      </c>
      <c r="AF405">
        <f>IF(Raw_Data[[#This Row],[tenor_bulan]]&lt;=24,1,IF(Raw_Data[[#This Row],[tenor_bulan]]&lt;=36,2,IF(Raw_Data[[#This Row],[tenor_bulan]]&lt;=48,3,4)))</f>
        <v>1</v>
      </c>
      <c r="AG405">
        <f>IF(Raw_Data[[#This Row],[jumlah_kali_telat]]=0,0,IF(Raw_Data[[#This Row],[jumlah_kali_telat]]&lt;=2,2,4))</f>
        <v>0</v>
      </c>
      <c r="AH405">
        <f>Raw_Data[[#This Row],[Skor_Rasio]]+Raw_Data[[#This Row],[Skor_DP]]+Raw_Data[[#This Row],[Skor_Tenor]]+Raw_Data[[#This Row],[Skor_Telat]]</f>
        <v>4</v>
      </c>
      <c r="AI405" t="str">
        <f>IF(Raw_Data[[#This Row],[Risk_Score]]&lt;=6,"Low Risk",IF(Raw_Data[[#This Row],[Risk_Score]]&lt;=8,"Medium Risk","High Risk"))</f>
        <v>Low Risk</v>
      </c>
      <c r="AJ405">
        <f ca="1">IFERROR(DATEDIF(Raw_Data[[#This Row],[tanggal_pengajuan]],TODAY(),"m"),"N/A")</f>
        <v>6</v>
      </c>
      <c r="AK405" t="str">
        <f ca="1">IF(ISNUMBER(Raw_Data[[#This Row],[MOB]]),IF(Raw_Data[[#This Row],[MOB]]&lt;6,"0-5 bulan",IF(Raw_Data[[#This Row],[MOB]]&lt;12,"6-11 bulan",IF(Raw_Data[[#This Row],[MOB]]&lt;24,"12-23 bulan","24+ bulan"))),"N/A")</f>
        <v>6-11 bulan</v>
      </c>
    </row>
    <row r="406" spans="1:37" ht="14.25" customHeight="1" x14ac:dyDescent="0.45">
      <c r="A406" t="s">
        <v>1212</v>
      </c>
      <c r="B406" s="64">
        <v>46030</v>
      </c>
      <c r="C406" s="1" t="str">
        <f t="shared" si="6"/>
        <v>January</v>
      </c>
      <c r="D406" t="s">
        <v>1213</v>
      </c>
      <c r="E406" t="s">
        <v>1214</v>
      </c>
      <c r="F406">
        <v>51</v>
      </c>
      <c r="G406" t="s">
        <v>40</v>
      </c>
      <c r="H406" t="s">
        <v>176</v>
      </c>
      <c r="I406" s="2">
        <v>5275000</v>
      </c>
      <c r="J406" s="3">
        <f>Raw_Data[[#This Row],[cicilan_per_bulan]]/Raw_Data[[#This Row],[penghasilan_bulanan]]</f>
        <v>0.5550142180094787</v>
      </c>
      <c r="K406" t="s">
        <v>109</v>
      </c>
      <c r="L406" t="s">
        <v>110</v>
      </c>
      <c r="M406" t="s">
        <v>55</v>
      </c>
      <c r="N406" t="s">
        <v>231</v>
      </c>
      <c r="O406" t="s">
        <v>232</v>
      </c>
      <c r="P406" s="2">
        <v>38355000</v>
      </c>
      <c r="Q406" s="2">
        <v>7671000</v>
      </c>
      <c r="R406" t="str">
        <f>IF(Raw_Data[[#This Row],[persen_dp]]&lt;15%,"Low",IF(Raw_Data[[#This Row],[persen_dp]]&gt;25%,"High","Medium"))</f>
        <v>Medium</v>
      </c>
      <c r="S406" s="3">
        <v>0.2</v>
      </c>
      <c r="T406">
        <v>12</v>
      </c>
      <c r="U406">
        <v>0.14499999999999999</v>
      </c>
      <c r="V406" s="2">
        <v>2927700</v>
      </c>
      <c r="W406" s="2">
        <v>35133000</v>
      </c>
      <c r="X406" t="str">
        <f>IF(OR(Raw_Data[[#This Row],[status_pembayaran]]="Macet",Raw_Data[[#This Row],[status_pembayaran]]="Kurang Lancar"),"Non Performing Loan","Performing")</f>
        <v>Performing</v>
      </c>
      <c r="Y406" t="s">
        <v>47</v>
      </c>
      <c r="Z406">
        <v>0</v>
      </c>
      <c r="AA406">
        <v>0</v>
      </c>
      <c r="AB406">
        <v>1</v>
      </c>
      <c r="AC406" t="s">
        <v>58</v>
      </c>
      <c r="AD406">
        <f>IF(Raw_Data[[#This Row],[rasio]]&lt;0.2,1,IF(Raw_Data[[#This Row],[rasio]]&lt;0.3,2,IF(Raw_Data[[#This Row],[rasio]]&lt;0.4,3,4)))</f>
        <v>4</v>
      </c>
      <c r="AE406">
        <f>IF(Raw_Data[[#This Row],[kategori_dp]]="High",1,IF(Raw_Data[[#This Row],[kategori_dp]]="Medium",2,3))</f>
        <v>2</v>
      </c>
      <c r="AF406">
        <f>IF(Raw_Data[[#This Row],[tenor_bulan]]&lt;=24,1,IF(Raw_Data[[#This Row],[tenor_bulan]]&lt;=36,2,IF(Raw_Data[[#This Row],[tenor_bulan]]&lt;=48,3,4)))</f>
        <v>1</v>
      </c>
      <c r="AG406">
        <f>IF(Raw_Data[[#This Row],[jumlah_kali_telat]]=0,0,IF(Raw_Data[[#This Row],[jumlah_kali_telat]]&lt;=2,2,4))</f>
        <v>0</v>
      </c>
      <c r="AH406">
        <f>Raw_Data[[#This Row],[Skor_Rasio]]+Raw_Data[[#This Row],[Skor_DP]]+Raw_Data[[#This Row],[Skor_Tenor]]+Raw_Data[[#This Row],[Skor_Telat]]</f>
        <v>7</v>
      </c>
      <c r="AI406" t="str">
        <f>IF(Raw_Data[[#This Row],[Risk_Score]]&lt;=6,"Low Risk",IF(Raw_Data[[#This Row],[Risk_Score]]&lt;=8,"Medium Risk","High Risk"))</f>
        <v>Medium Risk</v>
      </c>
      <c r="AJ406">
        <f ca="1">IFERROR(DATEDIF(Raw_Data[[#This Row],[tanggal_pengajuan]],TODAY(),"m"),"N/A")</f>
        <v>9</v>
      </c>
      <c r="AK406" t="str">
        <f ca="1">IF(ISNUMBER(Raw_Data[[#This Row],[MOB]]),IF(Raw_Data[[#This Row],[MOB]]&lt;6,"0-5 bulan",IF(Raw_Data[[#This Row],[MOB]]&lt;12,"6-11 bulan",IF(Raw_Data[[#This Row],[MOB]]&lt;24,"12-23 bulan","24+ bulan"))),"N/A")</f>
        <v>6-11 bulan</v>
      </c>
    </row>
    <row r="407" spans="1:37" ht="14.25" customHeight="1" x14ac:dyDescent="0.45">
      <c r="A407" t="s">
        <v>1215</v>
      </c>
      <c r="B407" s="64">
        <v>46330</v>
      </c>
      <c r="C407" s="1" t="str">
        <f t="shared" si="6"/>
        <v>November</v>
      </c>
      <c r="D407" t="s">
        <v>1216</v>
      </c>
      <c r="E407" t="s">
        <v>1217</v>
      </c>
      <c r="F407">
        <v>45</v>
      </c>
      <c r="G407" t="s">
        <v>51</v>
      </c>
      <c r="H407" t="s">
        <v>41</v>
      </c>
      <c r="I407" s="2">
        <v>7471000</v>
      </c>
      <c r="J407" s="3">
        <f>Raw_Data[[#This Row],[cicilan_per_bulan]]/Raw_Data[[#This Row],[penghasilan_bulanan]]</f>
        <v>0.18728416543970017</v>
      </c>
      <c r="K407" t="s">
        <v>153</v>
      </c>
      <c r="L407" t="s">
        <v>154</v>
      </c>
      <c r="M407" t="s">
        <v>44</v>
      </c>
      <c r="N407" t="s">
        <v>129</v>
      </c>
      <c r="O407" t="s">
        <v>130</v>
      </c>
      <c r="P407" s="2">
        <v>24337000</v>
      </c>
      <c r="Q407" s="2">
        <v>3650000</v>
      </c>
      <c r="R407" t="str">
        <f>IF(Raw_Data[[#This Row],[persen_dp]]&lt;15%,"Low",IF(Raw_Data[[#This Row],[persen_dp]]&gt;25%,"High","Medium"))</f>
        <v>Medium</v>
      </c>
      <c r="S407" s="3">
        <v>0.15</v>
      </c>
      <c r="T407">
        <v>18</v>
      </c>
      <c r="U407">
        <v>0.14499999999999999</v>
      </c>
      <c r="V407" s="2">
        <v>1399200</v>
      </c>
      <c r="W407" s="2">
        <v>25186000</v>
      </c>
      <c r="X407" t="str">
        <f>IF(OR(Raw_Data[[#This Row],[status_pembayaran]]="Macet",Raw_Data[[#This Row],[status_pembayaran]]="Kurang Lancar"),"Non Performing Loan","Performing")</f>
        <v>Performing</v>
      </c>
      <c r="Y407" t="s">
        <v>47</v>
      </c>
      <c r="Z407">
        <v>0</v>
      </c>
      <c r="AA407">
        <v>0</v>
      </c>
      <c r="AB407">
        <v>1</v>
      </c>
      <c r="AD407">
        <f>IF(Raw_Data[[#This Row],[rasio]]&lt;0.2,1,IF(Raw_Data[[#This Row],[rasio]]&lt;0.3,2,IF(Raw_Data[[#This Row],[rasio]]&lt;0.4,3,4)))</f>
        <v>1</v>
      </c>
      <c r="AE407">
        <f>IF(Raw_Data[[#This Row],[kategori_dp]]="High",1,IF(Raw_Data[[#This Row],[kategori_dp]]="Medium",2,3))</f>
        <v>2</v>
      </c>
      <c r="AF407">
        <f>IF(Raw_Data[[#This Row],[tenor_bulan]]&lt;=24,1,IF(Raw_Data[[#This Row],[tenor_bulan]]&lt;=36,2,IF(Raw_Data[[#This Row],[tenor_bulan]]&lt;=48,3,4)))</f>
        <v>1</v>
      </c>
      <c r="AG407">
        <f>IF(Raw_Data[[#This Row],[jumlah_kali_telat]]=0,0,IF(Raw_Data[[#This Row],[jumlah_kali_telat]]&lt;=2,2,4))</f>
        <v>0</v>
      </c>
      <c r="AH407">
        <f>Raw_Data[[#This Row],[Skor_Rasio]]+Raw_Data[[#This Row],[Skor_DP]]+Raw_Data[[#This Row],[Skor_Tenor]]+Raw_Data[[#This Row],[Skor_Telat]]</f>
        <v>4</v>
      </c>
      <c r="AI407" t="str">
        <f>IF(Raw_Data[[#This Row],[Risk_Score]]&lt;=6,"Low Risk",IF(Raw_Data[[#This Row],[Risk_Score]]&lt;=8,"Medium Risk","High Risk"))</f>
        <v>Low Risk</v>
      </c>
      <c r="AJ407" t="str">
        <f ca="1">IFERROR(DATEDIF(Raw_Data[[#This Row],[tanggal_pengajuan]],TODAY(),"m"),"N/A")</f>
        <v>N/A</v>
      </c>
      <c r="AK407" t="str">
        <f ca="1">IF(ISNUMBER(Raw_Data[[#This Row],[MOB]]),IF(Raw_Data[[#This Row],[MOB]]&lt;6,"0-5 bulan",IF(Raw_Data[[#This Row],[MOB]]&lt;12,"6-11 bulan",IF(Raw_Data[[#This Row],[MOB]]&lt;24,"12-23 bulan","24+ bulan"))),"N/A")</f>
        <v>N/A</v>
      </c>
    </row>
    <row r="408" spans="1:37" ht="14.25" customHeight="1" x14ac:dyDescent="0.45">
      <c r="A408" t="s">
        <v>1218</v>
      </c>
      <c r="B408" s="64">
        <v>46167</v>
      </c>
      <c r="C408" s="1" t="str">
        <f t="shared" si="6"/>
        <v>May</v>
      </c>
      <c r="D408" t="s">
        <v>421</v>
      </c>
      <c r="E408" t="s">
        <v>1219</v>
      </c>
      <c r="F408">
        <v>21</v>
      </c>
      <c r="G408" t="s">
        <v>51</v>
      </c>
      <c r="H408" t="s">
        <v>101</v>
      </c>
      <c r="I408" s="2">
        <v>3597000</v>
      </c>
      <c r="J408" s="3">
        <f>Raw_Data[[#This Row],[cicilan_per_bulan]]/Raw_Data[[#This Row],[penghasilan_bulanan]]</f>
        <v>0.50989713650264112</v>
      </c>
      <c r="K408" t="s">
        <v>188</v>
      </c>
      <c r="L408" t="s">
        <v>154</v>
      </c>
      <c r="M408" t="s">
        <v>44</v>
      </c>
      <c r="N408" t="s">
        <v>45</v>
      </c>
      <c r="O408" t="s">
        <v>46</v>
      </c>
      <c r="P408" s="2">
        <v>25629000</v>
      </c>
      <c r="Q408" s="2">
        <v>6407000</v>
      </c>
      <c r="R408" t="str">
        <f>IF(Raw_Data[[#This Row],[persen_dp]]&lt;15%,"Low",IF(Raw_Data[[#This Row],[persen_dp]]&gt;25%,"High","Medium"))</f>
        <v>Medium</v>
      </c>
      <c r="S408" s="3">
        <v>0.25</v>
      </c>
      <c r="T408">
        <v>12</v>
      </c>
      <c r="U408">
        <v>0.14499999999999999</v>
      </c>
      <c r="V408" s="2">
        <v>1834100</v>
      </c>
      <c r="W408" s="2">
        <v>22009000</v>
      </c>
      <c r="X408" t="str">
        <f>IF(OR(Raw_Data[[#This Row],[status_pembayaran]]="Macet",Raw_Data[[#This Row],[status_pembayaran]]="Kurang Lancar"),"Non Performing Loan","Performing")</f>
        <v>Performing</v>
      </c>
      <c r="Y408" t="s">
        <v>47</v>
      </c>
      <c r="Z408">
        <v>0</v>
      </c>
      <c r="AA408">
        <v>0</v>
      </c>
      <c r="AB408">
        <v>1</v>
      </c>
      <c r="AC408" t="s">
        <v>66</v>
      </c>
      <c r="AD408">
        <f>IF(Raw_Data[[#This Row],[rasio]]&lt;0.2,1,IF(Raw_Data[[#This Row],[rasio]]&lt;0.3,2,IF(Raw_Data[[#This Row],[rasio]]&lt;0.4,3,4)))</f>
        <v>4</v>
      </c>
      <c r="AE408">
        <f>IF(Raw_Data[[#This Row],[kategori_dp]]="High",1,IF(Raw_Data[[#This Row],[kategori_dp]]="Medium",2,3))</f>
        <v>2</v>
      </c>
      <c r="AF408">
        <f>IF(Raw_Data[[#This Row],[tenor_bulan]]&lt;=24,1,IF(Raw_Data[[#This Row],[tenor_bulan]]&lt;=36,2,IF(Raw_Data[[#This Row],[tenor_bulan]]&lt;=48,3,4)))</f>
        <v>1</v>
      </c>
      <c r="AG408">
        <f>IF(Raw_Data[[#This Row],[jumlah_kali_telat]]=0,0,IF(Raw_Data[[#This Row],[jumlah_kali_telat]]&lt;=2,2,4))</f>
        <v>0</v>
      </c>
      <c r="AH408">
        <f>Raw_Data[[#This Row],[Skor_Rasio]]+Raw_Data[[#This Row],[Skor_DP]]+Raw_Data[[#This Row],[Skor_Tenor]]+Raw_Data[[#This Row],[Skor_Telat]]</f>
        <v>7</v>
      </c>
      <c r="AI408" t="str">
        <f>IF(Raw_Data[[#This Row],[Risk_Score]]&lt;=6,"Low Risk",IF(Raw_Data[[#This Row],[Risk_Score]]&lt;=8,"Medium Risk","High Risk"))</f>
        <v>Medium Risk</v>
      </c>
      <c r="AJ408">
        <f ca="1">IFERROR(DATEDIF(Raw_Data[[#This Row],[tanggal_pengajuan]],TODAY(),"m"),"N/A")</f>
        <v>4</v>
      </c>
      <c r="AK408" t="str">
        <f ca="1">IF(ISNUMBER(Raw_Data[[#This Row],[MOB]]),IF(Raw_Data[[#This Row],[MOB]]&lt;6,"0-5 bulan",IF(Raw_Data[[#This Row],[MOB]]&lt;12,"6-11 bulan",IF(Raw_Data[[#This Row],[MOB]]&lt;24,"12-23 bulan","24+ bulan"))),"N/A")</f>
        <v>0-5 bulan</v>
      </c>
    </row>
    <row r="409" spans="1:37" ht="14.25" customHeight="1" x14ac:dyDescent="0.45">
      <c r="A409" t="s">
        <v>1220</v>
      </c>
      <c r="B409" s="64">
        <v>46059</v>
      </c>
      <c r="C409" s="1" t="str">
        <f t="shared" si="6"/>
        <v>February</v>
      </c>
      <c r="D409" t="s">
        <v>1221</v>
      </c>
      <c r="E409" t="s">
        <v>1222</v>
      </c>
      <c r="F409">
        <v>52</v>
      </c>
      <c r="G409" t="s">
        <v>51</v>
      </c>
      <c r="H409" t="s">
        <v>176</v>
      </c>
      <c r="I409" s="2">
        <v>5753000</v>
      </c>
      <c r="J409" s="3">
        <f>Raw_Data[[#This Row],[cicilan_per_bulan]]/Raw_Data[[#This Row],[penghasilan_bulanan]]</f>
        <v>0.18600730053884929</v>
      </c>
      <c r="K409" t="s">
        <v>63</v>
      </c>
      <c r="L409" t="s">
        <v>64</v>
      </c>
      <c r="M409" t="s">
        <v>44</v>
      </c>
      <c r="N409" t="s">
        <v>158</v>
      </c>
      <c r="O409" t="s">
        <v>159</v>
      </c>
      <c r="P409" s="2">
        <v>30631000</v>
      </c>
      <c r="Q409" s="2">
        <v>10721000</v>
      </c>
      <c r="R409" t="str">
        <f>IF(Raw_Data[[#This Row],[persen_dp]]&lt;15%,"Low",IF(Raw_Data[[#This Row],[persen_dp]]&gt;25%,"High","Medium"))</f>
        <v>High</v>
      </c>
      <c r="S409" s="3">
        <v>0.35</v>
      </c>
      <c r="T409">
        <v>24</v>
      </c>
      <c r="U409">
        <v>0.14499999999999999</v>
      </c>
      <c r="V409" s="2">
        <v>1070100</v>
      </c>
      <c r="W409" s="2">
        <v>25683000</v>
      </c>
      <c r="X409" t="str">
        <f>IF(OR(Raw_Data[[#This Row],[status_pembayaran]]="Macet",Raw_Data[[#This Row],[status_pembayaran]]="Kurang Lancar"),"Non Performing Loan","Performing")</f>
        <v>Performing</v>
      </c>
      <c r="Y409" t="s">
        <v>47</v>
      </c>
      <c r="Z409">
        <v>0</v>
      </c>
      <c r="AA409">
        <v>0</v>
      </c>
      <c r="AB409">
        <v>1</v>
      </c>
      <c r="AC409" t="s">
        <v>74</v>
      </c>
      <c r="AD409">
        <f>IF(Raw_Data[[#This Row],[rasio]]&lt;0.2,1,IF(Raw_Data[[#This Row],[rasio]]&lt;0.3,2,IF(Raw_Data[[#This Row],[rasio]]&lt;0.4,3,4)))</f>
        <v>1</v>
      </c>
      <c r="AE409">
        <f>IF(Raw_Data[[#This Row],[kategori_dp]]="High",1,IF(Raw_Data[[#This Row],[kategori_dp]]="Medium",2,3))</f>
        <v>1</v>
      </c>
      <c r="AF409">
        <f>IF(Raw_Data[[#This Row],[tenor_bulan]]&lt;=24,1,IF(Raw_Data[[#This Row],[tenor_bulan]]&lt;=36,2,IF(Raw_Data[[#This Row],[tenor_bulan]]&lt;=48,3,4)))</f>
        <v>1</v>
      </c>
      <c r="AG409">
        <f>IF(Raw_Data[[#This Row],[jumlah_kali_telat]]=0,0,IF(Raw_Data[[#This Row],[jumlah_kali_telat]]&lt;=2,2,4))</f>
        <v>0</v>
      </c>
      <c r="AH409">
        <f>Raw_Data[[#This Row],[Skor_Rasio]]+Raw_Data[[#This Row],[Skor_DP]]+Raw_Data[[#This Row],[Skor_Tenor]]+Raw_Data[[#This Row],[Skor_Telat]]</f>
        <v>3</v>
      </c>
      <c r="AI409" t="str">
        <f>IF(Raw_Data[[#This Row],[Risk_Score]]&lt;=6,"Low Risk",IF(Raw_Data[[#This Row],[Risk_Score]]&lt;=8,"Medium Risk","High Risk"))</f>
        <v>Low Risk</v>
      </c>
      <c r="AJ409">
        <f ca="1">IFERROR(DATEDIF(Raw_Data[[#This Row],[tanggal_pengajuan]],TODAY(),"m"),"N/A")</f>
        <v>8</v>
      </c>
      <c r="AK409" t="str">
        <f ca="1">IF(ISNUMBER(Raw_Data[[#This Row],[MOB]]),IF(Raw_Data[[#This Row],[MOB]]&lt;6,"0-5 bulan",IF(Raw_Data[[#This Row],[MOB]]&lt;12,"6-11 bulan",IF(Raw_Data[[#This Row],[MOB]]&lt;24,"12-23 bulan","24+ bulan"))),"N/A")</f>
        <v>6-11 bulan</v>
      </c>
    </row>
    <row r="410" spans="1:37" ht="14.25" customHeight="1" x14ac:dyDescent="0.45">
      <c r="A410" t="s">
        <v>1223</v>
      </c>
      <c r="B410" s="64">
        <v>46096</v>
      </c>
      <c r="C410" s="1" t="str">
        <f t="shared" si="6"/>
        <v>March</v>
      </c>
      <c r="D410" t="s">
        <v>1224</v>
      </c>
      <c r="E410" t="s">
        <v>1225</v>
      </c>
      <c r="F410">
        <v>50</v>
      </c>
      <c r="G410" t="s">
        <v>51</v>
      </c>
      <c r="H410" t="s">
        <v>176</v>
      </c>
      <c r="I410" s="2">
        <v>3854000</v>
      </c>
      <c r="J410" s="3">
        <f>Raw_Data[[#This Row],[cicilan_per_bulan]]/Raw_Data[[#This Row],[penghasilan_bulanan]]</f>
        <v>0.26442656979761286</v>
      </c>
      <c r="K410" t="s">
        <v>177</v>
      </c>
      <c r="L410" t="s">
        <v>154</v>
      </c>
      <c r="M410" t="s">
        <v>55</v>
      </c>
      <c r="N410" t="s">
        <v>231</v>
      </c>
      <c r="O410" t="s">
        <v>232</v>
      </c>
      <c r="P410" s="2">
        <v>38699000</v>
      </c>
      <c r="Q410" s="2">
        <v>7740000</v>
      </c>
      <c r="R410" t="str">
        <f>IF(Raw_Data[[#This Row],[persen_dp]]&lt;15%,"Low",IF(Raw_Data[[#This Row],[persen_dp]]&gt;25%,"High","Medium"))</f>
        <v>Medium</v>
      </c>
      <c r="S410" s="3">
        <v>0.2</v>
      </c>
      <c r="T410">
        <v>48</v>
      </c>
      <c r="U410">
        <v>0.14499999999999999</v>
      </c>
      <c r="V410" s="2">
        <v>1019100</v>
      </c>
      <c r="W410" s="2">
        <v>48916000</v>
      </c>
      <c r="X410" t="str">
        <f>IF(OR(Raw_Data[[#This Row],[status_pembayaran]]="Macet",Raw_Data[[#This Row],[status_pembayaran]]="Kurang Lancar"),"Non Performing Loan","Performing")</f>
        <v>Performing</v>
      </c>
      <c r="Y410" t="s">
        <v>47</v>
      </c>
      <c r="Z410">
        <v>0</v>
      </c>
      <c r="AA410">
        <v>0</v>
      </c>
      <c r="AB410">
        <v>1</v>
      </c>
      <c r="AC410" t="s">
        <v>74</v>
      </c>
      <c r="AD410">
        <f>IF(Raw_Data[[#This Row],[rasio]]&lt;0.2,1,IF(Raw_Data[[#This Row],[rasio]]&lt;0.3,2,IF(Raw_Data[[#This Row],[rasio]]&lt;0.4,3,4)))</f>
        <v>2</v>
      </c>
      <c r="AE410">
        <f>IF(Raw_Data[[#This Row],[kategori_dp]]="High",1,IF(Raw_Data[[#This Row],[kategori_dp]]="Medium",2,3))</f>
        <v>2</v>
      </c>
      <c r="AF410">
        <f>IF(Raw_Data[[#This Row],[tenor_bulan]]&lt;=24,1,IF(Raw_Data[[#This Row],[tenor_bulan]]&lt;=36,2,IF(Raw_Data[[#This Row],[tenor_bulan]]&lt;=48,3,4)))</f>
        <v>3</v>
      </c>
      <c r="AG410">
        <f>IF(Raw_Data[[#This Row],[jumlah_kali_telat]]=0,0,IF(Raw_Data[[#This Row],[jumlah_kali_telat]]&lt;=2,2,4))</f>
        <v>0</v>
      </c>
      <c r="AH410">
        <f>Raw_Data[[#This Row],[Skor_Rasio]]+Raw_Data[[#This Row],[Skor_DP]]+Raw_Data[[#This Row],[Skor_Tenor]]+Raw_Data[[#This Row],[Skor_Telat]]</f>
        <v>7</v>
      </c>
      <c r="AI410" t="str">
        <f>IF(Raw_Data[[#This Row],[Risk_Score]]&lt;=6,"Low Risk",IF(Raw_Data[[#This Row],[Risk_Score]]&lt;=8,"Medium Risk","High Risk"))</f>
        <v>Medium Risk</v>
      </c>
      <c r="AJ410">
        <f ca="1">IFERROR(DATEDIF(Raw_Data[[#This Row],[tanggal_pengajuan]],TODAY(),"m"),"N/A")</f>
        <v>7</v>
      </c>
      <c r="AK410" t="str">
        <f ca="1">IF(ISNUMBER(Raw_Data[[#This Row],[MOB]]),IF(Raw_Data[[#This Row],[MOB]]&lt;6,"0-5 bulan",IF(Raw_Data[[#This Row],[MOB]]&lt;12,"6-11 bulan",IF(Raw_Data[[#This Row],[MOB]]&lt;24,"12-23 bulan","24+ bulan"))),"N/A")</f>
        <v>6-11 bulan</v>
      </c>
    </row>
    <row r="411" spans="1:37" ht="14.25" customHeight="1" x14ac:dyDescent="0.45">
      <c r="A411" t="s">
        <v>1226</v>
      </c>
      <c r="B411" s="64">
        <v>46165</v>
      </c>
      <c r="C411" s="1" t="str">
        <f t="shared" si="6"/>
        <v>May</v>
      </c>
      <c r="D411" t="s">
        <v>1227</v>
      </c>
      <c r="E411" t="s">
        <v>1228</v>
      </c>
      <c r="F411">
        <v>56</v>
      </c>
      <c r="G411" t="s">
        <v>51</v>
      </c>
      <c r="H411" t="s">
        <v>41</v>
      </c>
      <c r="I411" s="2">
        <v>7260000</v>
      </c>
      <c r="J411" s="3">
        <f>Raw_Data[[#This Row],[cicilan_per_bulan]]/Raw_Data[[#This Row],[penghasilan_bulanan]]</f>
        <v>0.1502754820936639</v>
      </c>
      <c r="K411" t="s">
        <v>286</v>
      </c>
      <c r="L411" t="s">
        <v>154</v>
      </c>
      <c r="M411" t="s">
        <v>44</v>
      </c>
      <c r="N411" t="s">
        <v>45</v>
      </c>
      <c r="O411" t="s">
        <v>46</v>
      </c>
      <c r="P411" s="2">
        <v>24815000</v>
      </c>
      <c r="Q411" s="2">
        <v>8685000</v>
      </c>
      <c r="R411" t="str">
        <f>IF(Raw_Data[[#This Row],[persen_dp]]&lt;15%,"Low",IF(Raw_Data[[#This Row],[persen_dp]]&gt;25%,"High","Medium"))</f>
        <v>High</v>
      </c>
      <c r="S411" s="3">
        <v>0.35</v>
      </c>
      <c r="T411">
        <v>18</v>
      </c>
      <c r="U411">
        <v>0.14499999999999999</v>
      </c>
      <c r="V411" s="2">
        <v>1091000</v>
      </c>
      <c r="W411" s="2">
        <v>19639000</v>
      </c>
      <c r="X411" t="str">
        <f>IF(OR(Raw_Data[[#This Row],[status_pembayaran]]="Macet",Raw_Data[[#This Row],[status_pembayaran]]="Kurang Lancar"),"Non Performing Loan","Performing")</f>
        <v>Performing</v>
      </c>
      <c r="Y411" t="s">
        <v>47</v>
      </c>
      <c r="Z411">
        <v>0</v>
      </c>
      <c r="AA411">
        <v>0</v>
      </c>
      <c r="AB411">
        <v>1</v>
      </c>
      <c r="AD411">
        <f>IF(Raw_Data[[#This Row],[rasio]]&lt;0.2,1,IF(Raw_Data[[#This Row],[rasio]]&lt;0.3,2,IF(Raw_Data[[#This Row],[rasio]]&lt;0.4,3,4)))</f>
        <v>1</v>
      </c>
      <c r="AE411">
        <f>IF(Raw_Data[[#This Row],[kategori_dp]]="High",1,IF(Raw_Data[[#This Row],[kategori_dp]]="Medium",2,3))</f>
        <v>1</v>
      </c>
      <c r="AF411">
        <f>IF(Raw_Data[[#This Row],[tenor_bulan]]&lt;=24,1,IF(Raw_Data[[#This Row],[tenor_bulan]]&lt;=36,2,IF(Raw_Data[[#This Row],[tenor_bulan]]&lt;=48,3,4)))</f>
        <v>1</v>
      </c>
      <c r="AG411">
        <f>IF(Raw_Data[[#This Row],[jumlah_kali_telat]]=0,0,IF(Raw_Data[[#This Row],[jumlah_kali_telat]]&lt;=2,2,4))</f>
        <v>0</v>
      </c>
      <c r="AH411">
        <f>Raw_Data[[#This Row],[Skor_Rasio]]+Raw_Data[[#This Row],[Skor_DP]]+Raw_Data[[#This Row],[Skor_Tenor]]+Raw_Data[[#This Row],[Skor_Telat]]</f>
        <v>3</v>
      </c>
      <c r="AI411" t="str">
        <f>IF(Raw_Data[[#This Row],[Risk_Score]]&lt;=6,"Low Risk",IF(Raw_Data[[#This Row],[Risk_Score]]&lt;=8,"Medium Risk","High Risk"))</f>
        <v>Low Risk</v>
      </c>
      <c r="AJ411">
        <f ca="1">IFERROR(DATEDIF(Raw_Data[[#This Row],[tanggal_pengajuan]],TODAY(),"m"),"N/A")</f>
        <v>5</v>
      </c>
      <c r="AK411" t="str">
        <f ca="1">IF(ISNUMBER(Raw_Data[[#This Row],[MOB]]),IF(Raw_Data[[#This Row],[MOB]]&lt;6,"0-5 bulan",IF(Raw_Data[[#This Row],[MOB]]&lt;12,"6-11 bulan",IF(Raw_Data[[#This Row],[MOB]]&lt;24,"12-23 bulan","24+ bulan"))),"N/A")</f>
        <v>0-5 bulan</v>
      </c>
    </row>
    <row r="412" spans="1:37" ht="14.25" customHeight="1" x14ac:dyDescent="0.45">
      <c r="A412" t="s">
        <v>1229</v>
      </c>
      <c r="B412" s="64">
        <v>46109</v>
      </c>
      <c r="C412" s="1" t="str">
        <f t="shared" si="6"/>
        <v>March</v>
      </c>
      <c r="D412" t="s">
        <v>1022</v>
      </c>
      <c r="E412" t="s">
        <v>1230</v>
      </c>
      <c r="F412">
        <v>31</v>
      </c>
      <c r="G412" t="s">
        <v>40</v>
      </c>
      <c r="H412" t="s">
        <v>90</v>
      </c>
      <c r="I412" s="2">
        <v>6918000</v>
      </c>
      <c r="J412" s="3">
        <f>Raw_Data[[#This Row],[cicilan_per_bulan]]/Raw_Data[[#This Row],[penghasilan_bulanan]]</f>
        <v>0.25462561433940445</v>
      </c>
      <c r="K412" t="s">
        <v>102</v>
      </c>
      <c r="L412" t="s">
        <v>103</v>
      </c>
      <c r="M412" t="s">
        <v>55</v>
      </c>
      <c r="N412" t="s">
        <v>221</v>
      </c>
      <c r="O412" t="s">
        <v>159</v>
      </c>
      <c r="P412" s="2">
        <v>40965000</v>
      </c>
      <c r="Q412" s="2">
        <v>8193000</v>
      </c>
      <c r="R412" t="str">
        <f>IF(Raw_Data[[#This Row],[persen_dp]]&lt;15%,"Low",IF(Raw_Data[[#This Row],[persen_dp]]&gt;25%,"High","Medium"))</f>
        <v>Medium</v>
      </c>
      <c r="S412" s="3">
        <v>0.2</v>
      </c>
      <c r="T412">
        <v>24</v>
      </c>
      <c r="U412">
        <v>0.14499999999999999</v>
      </c>
      <c r="V412" s="2">
        <v>1761500</v>
      </c>
      <c r="W412" s="2">
        <v>42276000</v>
      </c>
      <c r="X412" t="str">
        <f>IF(OR(Raw_Data[[#This Row],[status_pembayaran]]="Macet",Raw_Data[[#This Row],[status_pembayaran]]="Kurang Lancar"),"Non Performing Loan","Performing")</f>
        <v>Performing</v>
      </c>
      <c r="Y412" t="s">
        <v>47</v>
      </c>
      <c r="Z412">
        <v>0</v>
      </c>
      <c r="AA412">
        <v>0</v>
      </c>
      <c r="AB412">
        <v>1</v>
      </c>
      <c r="AD412">
        <f>IF(Raw_Data[[#This Row],[rasio]]&lt;0.2,1,IF(Raw_Data[[#This Row],[rasio]]&lt;0.3,2,IF(Raw_Data[[#This Row],[rasio]]&lt;0.4,3,4)))</f>
        <v>2</v>
      </c>
      <c r="AE412">
        <f>IF(Raw_Data[[#This Row],[kategori_dp]]="High",1,IF(Raw_Data[[#This Row],[kategori_dp]]="Medium",2,3))</f>
        <v>2</v>
      </c>
      <c r="AF412">
        <f>IF(Raw_Data[[#This Row],[tenor_bulan]]&lt;=24,1,IF(Raw_Data[[#This Row],[tenor_bulan]]&lt;=36,2,IF(Raw_Data[[#This Row],[tenor_bulan]]&lt;=48,3,4)))</f>
        <v>1</v>
      </c>
      <c r="AG412">
        <f>IF(Raw_Data[[#This Row],[jumlah_kali_telat]]=0,0,IF(Raw_Data[[#This Row],[jumlah_kali_telat]]&lt;=2,2,4))</f>
        <v>0</v>
      </c>
      <c r="AH412">
        <f>Raw_Data[[#This Row],[Skor_Rasio]]+Raw_Data[[#This Row],[Skor_DP]]+Raw_Data[[#This Row],[Skor_Tenor]]+Raw_Data[[#This Row],[Skor_Telat]]</f>
        <v>5</v>
      </c>
      <c r="AI412" t="str">
        <f>IF(Raw_Data[[#This Row],[Risk_Score]]&lt;=6,"Low Risk",IF(Raw_Data[[#This Row],[Risk_Score]]&lt;=8,"Medium Risk","High Risk"))</f>
        <v>Low Risk</v>
      </c>
      <c r="AJ412">
        <f ca="1">IFERROR(DATEDIF(Raw_Data[[#This Row],[tanggal_pengajuan]],TODAY(),"m"),"N/A")</f>
        <v>6</v>
      </c>
      <c r="AK412" t="str">
        <f ca="1">IF(ISNUMBER(Raw_Data[[#This Row],[MOB]]),IF(Raw_Data[[#This Row],[MOB]]&lt;6,"0-5 bulan",IF(Raw_Data[[#This Row],[MOB]]&lt;12,"6-11 bulan",IF(Raw_Data[[#This Row],[MOB]]&lt;24,"12-23 bulan","24+ bulan"))),"N/A")</f>
        <v>6-11 bulan</v>
      </c>
    </row>
    <row r="413" spans="1:37" ht="14.25" customHeight="1" x14ac:dyDescent="0.45">
      <c r="A413" t="s">
        <v>1231</v>
      </c>
      <c r="B413" s="64">
        <v>46080</v>
      </c>
      <c r="C413" s="1" t="str">
        <f t="shared" si="6"/>
        <v>February</v>
      </c>
      <c r="D413" t="s">
        <v>885</v>
      </c>
      <c r="E413" t="s">
        <v>1232</v>
      </c>
      <c r="F413">
        <v>39</v>
      </c>
      <c r="G413" t="s">
        <v>51</v>
      </c>
      <c r="H413" t="s">
        <v>62</v>
      </c>
      <c r="I413" s="2">
        <v>3021000</v>
      </c>
      <c r="J413" s="3">
        <f>Raw_Data[[#This Row],[cicilan_per_bulan]]/Raw_Data[[#This Row],[penghasilan_bulanan]]</f>
        <v>0.19606090698444223</v>
      </c>
      <c r="K413" t="s">
        <v>42</v>
      </c>
      <c r="L413" t="s">
        <v>43</v>
      </c>
      <c r="M413" t="s">
        <v>55</v>
      </c>
      <c r="N413" t="s">
        <v>56</v>
      </c>
      <c r="O413" t="s">
        <v>57</v>
      </c>
      <c r="P413" s="2">
        <v>18572000</v>
      </c>
      <c r="Q413" s="2">
        <v>3714000</v>
      </c>
      <c r="R413" t="str">
        <f>IF(Raw_Data[[#This Row],[persen_dp]]&lt;15%,"Low",IF(Raw_Data[[#This Row],[persen_dp]]&gt;25%,"High","Medium"))</f>
        <v>Medium</v>
      </c>
      <c r="S413" s="3">
        <v>0.2</v>
      </c>
      <c r="T413">
        <v>36</v>
      </c>
      <c r="U413">
        <v>0.14499999999999999</v>
      </c>
      <c r="V413" s="2">
        <v>592300</v>
      </c>
      <c r="W413" s="2">
        <v>21322000</v>
      </c>
      <c r="X413" t="str">
        <f>IF(OR(Raw_Data[[#This Row],[status_pembayaran]]="Macet",Raw_Data[[#This Row],[status_pembayaran]]="Kurang Lancar"),"Non Performing Loan","Performing")</f>
        <v>Performing</v>
      </c>
      <c r="Y413" t="s">
        <v>47</v>
      </c>
      <c r="Z413">
        <v>0</v>
      </c>
      <c r="AA413">
        <v>0</v>
      </c>
      <c r="AB413">
        <v>1</v>
      </c>
      <c r="AC413" t="s">
        <v>58</v>
      </c>
      <c r="AD413">
        <f>IF(Raw_Data[[#This Row],[rasio]]&lt;0.2,1,IF(Raw_Data[[#This Row],[rasio]]&lt;0.3,2,IF(Raw_Data[[#This Row],[rasio]]&lt;0.4,3,4)))</f>
        <v>1</v>
      </c>
      <c r="AE413">
        <f>IF(Raw_Data[[#This Row],[kategori_dp]]="High",1,IF(Raw_Data[[#This Row],[kategori_dp]]="Medium",2,3))</f>
        <v>2</v>
      </c>
      <c r="AF413">
        <f>IF(Raw_Data[[#This Row],[tenor_bulan]]&lt;=24,1,IF(Raw_Data[[#This Row],[tenor_bulan]]&lt;=36,2,IF(Raw_Data[[#This Row],[tenor_bulan]]&lt;=48,3,4)))</f>
        <v>2</v>
      </c>
      <c r="AG413">
        <f>IF(Raw_Data[[#This Row],[jumlah_kali_telat]]=0,0,IF(Raw_Data[[#This Row],[jumlah_kali_telat]]&lt;=2,2,4))</f>
        <v>0</v>
      </c>
      <c r="AH413">
        <f>Raw_Data[[#This Row],[Skor_Rasio]]+Raw_Data[[#This Row],[Skor_DP]]+Raw_Data[[#This Row],[Skor_Tenor]]+Raw_Data[[#This Row],[Skor_Telat]]</f>
        <v>5</v>
      </c>
      <c r="AI413" t="str">
        <f>IF(Raw_Data[[#This Row],[Risk_Score]]&lt;=6,"Low Risk",IF(Raw_Data[[#This Row],[Risk_Score]]&lt;=8,"Medium Risk","High Risk"))</f>
        <v>Low Risk</v>
      </c>
      <c r="AJ413">
        <f ca="1">IFERROR(DATEDIF(Raw_Data[[#This Row],[tanggal_pengajuan]],TODAY(),"m"),"N/A")</f>
        <v>7</v>
      </c>
      <c r="AK413" t="str">
        <f ca="1">IF(ISNUMBER(Raw_Data[[#This Row],[MOB]]),IF(Raw_Data[[#This Row],[MOB]]&lt;6,"0-5 bulan",IF(Raw_Data[[#This Row],[MOB]]&lt;12,"6-11 bulan",IF(Raw_Data[[#This Row],[MOB]]&lt;24,"12-23 bulan","24+ bulan"))),"N/A")</f>
        <v>6-11 bulan</v>
      </c>
    </row>
    <row r="414" spans="1:37" ht="14.25" customHeight="1" x14ac:dyDescent="0.45">
      <c r="A414" t="s">
        <v>1233</v>
      </c>
      <c r="B414" s="64">
        <v>46120</v>
      </c>
      <c r="C414" s="1" t="str">
        <f t="shared" si="6"/>
        <v>April</v>
      </c>
      <c r="D414" t="s">
        <v>1234</v>
      </c>
      <c r="E414" t="s">
        <v>1235</v>
      </c>
      <c r="F414">
        <v>43</v>
      </c>
      <c r="G414" t="s">
        <v>51</v>
      </c>
      <c r="H414" t="s">
        <v>41</v>
      </c>
      <c r="I414" s="2">
        <v>7444000</v>
      </c>
      <c r="J414" s="3">
        <f>Raw_Data[[#This Row],[cicilan_per_bulan]]/Raw_Data[[#This Row],[penghasilan_bulanan]]</f>
        <v>8.8030628694250407E-2</v>
      </c>
      <c r="K414" t="s">
        <v>42</v>
      </c>
      <c r="L414" t="s">
        <v>43</v>
      </c>
      <c r="M414" t="s">
        <v>44</v>
      </c>
      <c r="N414" t="s">
        <v>129</v>
      </c>
      <c r="O414" t="s">
        <v>130</v>
      </c>
      <c r="P414" s="2">
        <v>23421000</v>
      </c>
      <c r="Q414" s="2">
        <v>3513000</v>
      </c>
      <c r="R414" t="str">
        <f>IF(Raw_Data[[#This Row],[persen_dp]]&lt;15%,"Low",IF(Raw_Data[[#This Row],[persen_dp]]&gt;25%,"High","Medium"))</f>
        <v>Medium</v>
      </c>
      <c r="S414" s="3">
        <v>0.15</v>
      </c>
      <c r="T414">
        <v>48</v>
      </c>
      <c r="U414">
        <v>0.14499999999999999</v>
      </c>
      <c r="V414" s="2">
        <v>655300</v>
      </c>
      <c r="W414" s="2">
        <v>31455000</v>
      </c>
      <c r="X414" t="str">
        <f>IF(OR(Raw_Data[[#This Row],[status_pembayaran]]="Macet",Raw_Data[[#This Row],[status_pembayaran]]="Kurang Lancar"),"Non Performing Loan","Performing")</f>
        <v>Performing</v>
      </c>
      <c r="Y414" t="s">
        <v>47</v>
      </c>
      <c r="Z414">
        <v>0</v>
      </c>
      <c r="AA414">
        <v>0</v>
      </c>
      <c r="AB414">
        <v>1</v>
      </c>
      <c r="AC414" t="s">
        <v>137</v>
      </c>
      <c r="AD414">
        <f>IF(Raw_Data[[#This Row],[rasio]]&lt;0.2,1,IF(Raw_Data[[#This Row],[rasio]]&lt;0.3,2,IF(Raw_Data[[#This Row],[rasio]]&lt;0.4,3,4)))</f>
        <v>1</v>
      </c>
      <c r="AE414">
        <f>IF(Raw_Data[[#This Row],[kategori_dp]]="High",1,IF(Raw_Data[[#This Row],[kategori_dp]]="Medium",2,3))</f>
        <v>2</v>
      </c>
      <c r="AF414">
        <f>IF(Raw_Data[[#This Row],[tenor_bulan]]&lt;=24,1,IF(Raw_Data[[#This Row],[tenor_bulan]]&lt;=36,2,IF(Raw_Data[[#This Row],[tenor_bulan]]&lt;=48,3,4)))</f>
        <v>3</v>
      </c>
      <c r="AG414">
        <f>IF(Raw_Data[[#This Row],[jumlah_kali_telat]]=0,0,IF(Raw_Data[[#This Row],[jumlah_kali_telat]]&lt;=2,2,4))</f>
        <v>0</v>
      </c>
      <c r="AH414">
        <f>Raw_Data[[#This Row],[Skor_Rasio]]+Raw_Data[[#This Row],[Skor_DP]]+Raw_Data[[#This Row],[Skor_Tenor]]+Raw_Data[[#This Row],[Skor_Telat]]</f>
        <v>6</v>
      </c>
      <c r="AI414" t="str">
        <f>IF(Raw_Data[[#This Row],[Risk_Score]]&lt;=6,"Low Risk",IF(Raw_Data[[#This Row],[Risk_Score]]&lt;=8,"Medium Risk","High Risk"))</f>
        <v>Low Risk</v>
      </c>
      <c r="AJ414">
        <f ca="1">IFERROR(DATEDIF(Raw_Data[[#This Row],[tanggal_pengajuan]],TODAY(),"m"),"N/A")</f>
        <v>6</v>
      </c>
      <c r="AK414" t="str">
        <f ca="1">IF(ISNUMBER(Raw_Data[[#This Row],[MOB]]),IF(Raw_Data[[#This Row],[MOB]]&lt;6,"0-5 bulan",IF(Raw_Data[[#This Row],[MOB]]&lt;12,"6-11 bulan",IF(Raw_Data[[#This Row],[MOB]]&lt;24,"12-23 bulan","24+ bulan"))),"N/A")</f>
        <v>6-11 bulan</v>
      </c>
    </row>
    <row r="415" spans="1:37" ht="14.25" customHeight="1" x14ac:dyDescent="0.45">
      <c r="A415" t="s">
        <v>1236</v>
      </c>
      <c r="B415" s="64">
        <v>46142</v>
      </c>
      <c r="C415" s="1" t="str">
        <f t="shared" si="6"/>
        <v>April</v>
      </c>
      <c r="D415" t="s">
        <v>1237</v>
      </c>
      <c r="E415" t="s">
        <v>1238</v>
      </c>
      <c r="F415">
        <v>28</v>
      </c>
      <c r="G415" t="s">
        <v>51</v>
      </c>
      <c r="H415" t="s">
        <v>108</v>
      </c>
      <c r="I415" s="2">
        <v>4311000</v>
      </c>
      <c r="J415" s="3">
        <f>Raw_Data[[#This Row],[cicilan_per_bulan]]/Raw_Data[[#This Row],[penghasilan_bulanan]]</f>
        <v>0.52076084435165859</v>
      </c>
      <c r="K415" t="s">
        <v>102</v>
      </c>
      <c r="L415" t="s">
        <v>103</v>
      </c>
      <c r="M415" t="s">
        <v>55</v>
      </c>
      <c r="N415" t="s">
        <v>221</v>
      </c>
      <c r="O415" t="s">
        <v>159</v>
      </c>
      <c r="P415" s="2">
        <v>41489000</v>
      </c>
      <c r="Q415" s="2">
        <v>8298000</v>
      </c>
      <c r="R415" t="str">
        <f>IF(Raw_Data[[#This Row],[persen_dp]]&lt;15%,"Low",IF(Raw_Data[[#This Row],[persen_dp]]&gt;25%,"High","Medium"))</f>
        <v>Medium</v>
      </c>
      <c r="S415" s="3">
        <v>0.2</v>
      </c>
      <c r="T415">
        <v>18</v>
      </c>
      <c r="U415">
        <v>0.14499999999999999</v>
      </c>
      <c r="V415" s="2">
        <v>2245000</v>
      </c>
      <c r="W415" s="2">
        <v>40410000</v>
      </c>
      <c r="X415" t="str">
        <f>IF(OR(Raw_Data[[#This Row],[status_pembayaran]]="Macet",Raw_Data[[#This Row],[status_pembayaran]]="Kurang Lancar"),"Non Performing Loan","Performing")</f>
        <v>Performing</v>
      </c>
      <c r="Y415" t="s">
        <v>47</v>
      </c>
      <c r="Z415">
        <v>0</v>
      </c>
      <c r="AA415">
        <v>0</v>
      </c>
      <c r="AB415">
        <v>1</v>
      </c>
      <c r="AC415" t="s">
        <v>104</v>
      </c>
      <c r="AD415">
        <f>IF(Raw_Data[[#This Row],[rasio]]&lt;0.2,1,IF(Raw_Data[[#This Row],[rasio]]&lt;0.3,2,IF(Raw_Data[[#This Row],[rasio]]&lt;0.4,3,4)))</f>
        <v>4</v>
      </c>
      <c r="AE415">
        <f>IF(Raw_Data[[#This Row],[kategori_dp]]="High",1,IF(Raw_Data[[#This Row],[kategori_dp]]="Medium",2,3))</f>
        <v>2</v>
      </c>
      <c r="AF415">
        <f>IF(Raw_Data[[#This Row],[tenor_bulan]]&lt;=24,1,IF(Raw_Data[[#This Row],[tenor_bulan]]&lt;=36,2,IF(Raw_Data[[#This Row],[tenor_bulan]]&lt;=48,3,4)))</f>
        <v>1</v>
      </c>
      <c r="AG415">
        <f>IF(Raw_Data[[#This Row],[jumlah_kali_telat]]=0,0,IF(Raw_Data[[#This Row],[jumlah_kali_telat]]&lt;=2,2,4))</f>
        <v>0</v>
      </c>
      <c r="AH415">
        <f>Raw_Data[[#This Row],[Skor_Rasio]]+Raw_Data[[#This Row],[Skor_DP]]+Raw_Data[[#This Row],[Skor_Tenor]]+Raw_Data[[#This Row],[Skor_Telat]]</f>
        <v>7</v>
      </c>
      <c r="AI415" t="str">
        <f>IF(Raw_Data[[#This Row],[Risk_Score]]&lt;=6,"Low Risk",IF(Raw_Data[[#This Row],[Risk_Score]]&lt;=8,"Medium Risk","High Risk"))</f>
        <v>Medium Risk</v>
      </c>
      <c r="AJ415">
        <f ca="1">IFERROR(DATEDIF(Raw_Data[[#This Row],[tanggal_pengajuan]],TODAY(),"m"),"N/A")</f>
        <v>5</v>
      </c>
      <c r="AK415" t="str">
        <f ca="1">IF(ISNUMBER(Raw_Data[[#This Row],[MOB]]),IF(Raw_Data[[#This Row],[MOB]]&lt;6,"0-5 bulan",IF(Raw_Data[[#This Row],[MOB]]&lt;12,"6-11 bulan",IF(Raw_Data[[#This Row],[MOB]]&lt;24,"12-23 bulan","24+ bulan"))),"N/A")</f>
        <v>0-5 bulan</v>
      </c>
    </row>
    <row r="416" spans="1:37" ht="14.25" customHeight="1" x14ac:dyDescent="0.45">
      <c r="A416" t="s">
        <v>1239</v>
      </c>
      <c r="B416" s="64">
        <v>46176</v>
      </c>
      <c r="C416" s="1" t="str">
        <f t="shared" si="6"/>
        <v>June</v>
      </c>
      <c r="D416" t="s">
        <v>1240</v>
      </c>
      <c r="E416" t="s">
        <v>1241</v>
      </c>
      <c r="F416">
        <v>44</v>
      </c>
      <c r="G416" t="s">
        <v>51</v>
      </c>
      <c r="H416" t="s">
        <v>52</v>
      </c>
      <c r="I416" s="2">
        <v>14431000</v>
      </c>
      <c r="J416" s="3">
        <f>Raw_Data[[#This Row],[cicilan_per_bulan]]/Raw_Data[[#This Row],[penghasilan_bulanan]]</f>
        <v>4.0773335181207127E-2</v>
      </c>
      <c r="K416" t="s">
        <v>153</v>
      </c>
      <c r="L416" t="s">
        <v>154</v>
      </c>
      <c r="M416" t="s">
        <v>55</v>
      </c>
      <c r="N416" t="s">
        <v>141</v>
      </c>
      <c r="O416" t="s">
        <v>46</v>
      </c>
      <c r="P416" s="2">
        <v>22710000</v>
      </c>
      <c r="Q416" s="2">
        <v>7948000</v>
      </c>
      <c r="R416" t="str">
        <f>IF(Raw_Data[[#This Row],[persen_dp]]&lt;15%,"Low",IF(Raw_Data[[#This Row],[persen_dp]]&gt;25%,"High","Medium"))</f>
        <v>High</v>
      </c>
      <c r="S416" s="3">
        <v>0.35</v>
      </c>
      <c r="T416">
        <v>36</v>
      </c>
      <c r="U416">
        <v>0.14499999999999999</v>
      </c>
      <c r="V416" s="2">
        <v>588400</v>
      </c>
      <c r="W416" s="2">
        <v>21183000</v>
      </c>
      <c r="X416" t="str">
        <f>IF(OR(Raw_Data[[#This Row],[status_pembayaran]]="Macet",Raw_Data[[#This Row],[status_pembayaran]]="Kurang Lancar"),"Non Performing Loan","Performing")</f>
        <v>Performing</v>
      </c>
      <c r="Y416" t="s">
        <v>47</v>
      </c>
      <c r="Z416">
        <v>0</v>
      </c>
      <c r="AA416">
        <v>0</v>
      </c>
      <c r="AB416">
        <v>1</v>
      </c>
      <c r="AD416">
        <f>IF(Raw_Data[[#This Row],[rasio]]&lt;0.2,1,IF(Raw_Data[[#This Row],[rasio]]&lt;0.3,2,IF(Raw_Data[[#This Row],[rasio]]&lt;0.4,3,4)))</f>
        <v>1</v>
      </c>
      <c r="AE416">
        <f>IF(Raw_Data[[#This Row],[kategori_dp]]="High",1,IF(Raw_Data[[#This Row],[kategori_dp]]="Medium",2,3))</f>
        <v>1</v>
      </c>
      <c r="AF416">
        <f>IF(Raw_Data[[#This Row],[tenor_bulan]]&lt;=24,1,IF(Raw_Data[[#This Row],[tenor_bulan]]&lt;=36,2,IF(Raw_Data[[#This Row],[tenor_bulan]]&lt;=48,3,4)))</f>
        <v>2</v>
      </c>
      <c r="AG416">
        <f>IF(Raw_Data[[#This Row],[jumlah_kali_telat]]=0,0,IF(Raw_Data[[#This Row],[jumlah_kali_telat]]&lt;=2,2,4))</f>
        <v>0</v>
      </c>
      <c r="AH416">
        <f>Raw_Data[[#This Row],[Skor_Rasio]]+Raw_Data[[#This Row],[Skor_DP]]+Raw_Data[[#This Row],[Skor_Tenor]]+Raw_Data[[#This Row],[Skor_Telat]]</f>
        <v>4</v>
      </c>
      <c r="AI416" t="str">
        <f>IF(Raw_Data[[#This Row],[Risk_Score]]&lt;=6,"Low Risk",IF(Raw_Data[[#This Row],[Risk_Score]]&lt;=8,"Medium Risk","High Risk"))</f>
        <v>Low Risk</v>
      </c>
      <c r="AJ416">
        <f ca="1">IFERROR(DATEDIF(Raw_Data[[#This Row],[tanggal_pengajuan]],TODAY(),"m"),"N/A")</f>
        <v>4</v>
      </c>
      <c r="AK416" t="str">
        <f ca="1">IF(ISNUMBER(Raw_Data[[#This Row],[MOB]]),IF(Raw_Data[[#This Row],[MOB]]&lt;6,"0-5 bulan",IF(Raw_Data[[#This Row],[MOB]]&lt;12,"6-11 bulan",IF(Raw_Data[[#This Row],[MOB]]&lt;24,"12-23 bulan","24+ bulan"))),"N/A")</f>
        <v>0-5 bulan</v>
      </c>
    </row>
    <row r="417" spans="1:37" ht="14.25" customHeight="1" x14ac:dyDescent="0.45">
      <c r="A417" t="s">
        <v>1242</v>
      </c>
      <c r="B417" s="64">
        <v>46129</v>
      </c>
      <c r="C417" s="1" t="str">
        <f t="shared" si="6"/>
        <v>April</v>
      </c>
      <c r="D417" t="s">
        <v>210</v>
      </c>
      <c r="E417" t="s">
        <v>211</v>
      </c>
      <c r="F417">
        <v>34</v>
      </c>
      <c r="G417" t="s">
        <v>40</v>
      </c>
      <c r="H417" t="s">
        <v>101</v>
      </c>
      <c r="I417" s="2">
        <v>4740000</v>
      </c>
      <c r="J417" s="3">
        <f>Raw_Data[[#This Row],[cicilan_per_bulan]]/Raw_Data[[#This Row],[penghasilan_bulanan]]</f>
        <v>0.39234177215189875</v>
      </c>
      <c r="K417" t="s">
        <v>188</v>
      </c>
      <c r="L417" t="s">
        <v>154</v>
      </c>
      <c r="M417" t="s">
        <v>55</v>
      </c>
      <c r="N417" t="s">
        <v>147</v>
      </c>
      <c r="O417" t="s">
        <v>148</v>
      </c>
      <c r="P417" s="2">
        <v>32346000</v>
      </c>
      <c r="Q417" s="2">
        <v>4852000</v>
      </c>
      <c r="R417" t="str">
        <f>IF(Raw_Data[[#This Row],[persen_dp]]&lt;15%,"Low",IF(Raw_Data[[#This Row],[persen_dp]]&gt;25%,"High","Medium"))</f>
        <v>Medium</v>
      </c>
      <c r="S417" s="3">
        <v>0.15</v>
      </c>
      <c r="T417">
        <v>18</v>
      </c>
      <c r="U417">
        <v>0.14499999999999999</v>
      </c>
      <c r="V417" s="2">
        <v>1859700</v>
      </c>
      <c r="W417" s="2">
        <v>33474000</v>
      </c>
      <c r="X417" t="str">
        <f>IF(OR(Raw_Data[[#This Row],[status_pembayaran]]="Macet",Raw_Data[[#This Row],[status_pembayaran]]="Kurang Lancar"),"Non Performing Loan","Performing")</f>
        <v>Performing</v>
      </c>
      <c r="Y417" t="s">
        <v>47</v>
      </c>
      <c r="Z417">
        <v>0</v>
      </c>
      <c r="AA417">
        <v>0</v>
      </c>
      <c r="AB417">
        <v>1</v>
      </c>
      <c r="AC417" t="s">
        <v>137</v>
      </c>
      <c r="AD417">
        <f>IF(Raw_Data[[#This Row],[rasio]]&lt;0.2,1,IF(Raw_Data[[#This Row],[rasio]]&lt;0.3,2,IF(Raw_Data[[#This Row],[rasio]]&lt;0.4,3,4)))</f>
        <v>3</v>
      </c>
      <c r="AE417">
        <f>IF(Raw_Data[[#This Row],[kategori_dp]]="High",1,IF(Raw_Data[[#This Row],[kategori_dp]]="Medium",2,3))</f>
        <v>2</v>
      </c>
      <c r="AF417">
        <f>IF(Raw_Data[[#This Row],[tenor_bulan]]&lt;=24,1,IF(Raw_Data[[#This Row],[tenor_bulan]]&lt;=36,2,IF(Raw_Data[[#This Row],[tenor_bulan]]&lt;=48,3,4)))</f>
        <v>1</v>
      </c>
      <c r="AG417">
        <f>IF(Raw_Data[[#This Row],[jumlah_kali_telat]]=0,0,IF(Raw_Data[[#This Row],[jumlah_kali_telat]]&lt;=2,2,4))</f>
        <v>0</v>
      </c>
      <c r="AH417">
        <f>Raw_Data[[#This Row],[Skor_Rasio]]+Raw_Data[[#This Row],[Skor_DP]]+Raw_Data[[#This Row],[Skor_Tenor]]+Raw_Data[[#This Row],[Skor_Telat]]</f>
        <v>6</v>
      </c>
      <c r="AI417" t="str">
        <f>IF(Raw_Data[[#This Row],[Risk_Score]]&lt;=6,"Low Risk",IF(Raw_Data[[#This Row],[Risk_Score]]&lt;=8,"Medium Risk","High Risk"))</f>
        <v>Low Risk</v>
      </c>
      <c r="AJ417">
        <f ca="1">IFERROR(DATEDIF(Raw_Data[[#This Row],[tanggal_pengajuan]],TODAY(),"m"),"N/A")</f>
        <v>6</v>
      </c>
      <c r="AK417" t="str">
        <f ca="1">IF(ISNUMBER(Raw_Data[[#This Row],[MOB]]),IF(Raw_Data[[#This Row],[MOB]]&lt;6,"0-5 bulan",IF(Raw_Data[[#This Row],[MOB]]&lt;12,"6-11 bulan",IF(Raw_Data[[#This Row],[MOB]]&lt;24,"12-23 bulan","24+ bulan"))),"N/A")</f>
        <v>6-11 bulan</v>
      </c>
    </row>
    <row r="418" spans="1:37" ht="14.25" customHeight="1" x14ac:dyDescent="0.45">
      <c r="A418" t="s">
        <v>1243</v>
      </c>
      <c r="B418" s="64">
        <v>46179</v>
      </c>
      <c r="C418" s="1" t="str">
        <f t="shared" si="6"/>
        <v>June</v>
      </c>
      <c r="D418" t="s">
        <v>1244</v>
      </c>
      <c r="E418" t="s">
        <v>1245</v>
      </c>
      <c r="F418">
        <v>47</v>
      </c>
      <c r="G418" t="s">
        <v>51</v>
      </c>
      <c r="H418" t="s">
        <v>90</v>
      </c>
      <c r="I418" s="2">
        <v>3190000</v>
      </c>
      <c r="J418" s="3">
        <f>Raw_Data[[#This Row],[cicilan_per_bulan]]/Raw_Data[[#This Row],[penghasilan_bulanan]]</f>
        <v>0.98689655172413793</v>
      </c>
      <c r="K418" t="s">
        <v>192</v>
      </c>
      <c r="L418" t="s">
        <v>128</v>
      </c>
      <c r="M418" t="s">
        <v>55</v>
      </c>
      <c r="N418" t="s">
        <v>221</v>
      </c>
      <c r="O418" t="s">
        <v>159</v>
      </c>
      <c r="P418" s="2">
        <v>43993000</v>
      </c>
      <c r="Q418" s="2">
        <v>10998000</v>
      </c>
      <c r="R418" t="str">
        <f>IF(Raw_Data[[#This Row],[persen_dp]]&lt;15%,"Low",IF(Raw_Data[[#This Row],[persen_dp]]&gt;25%,"High","Medium"))</f>
        <v>Medium</v>
      </c>
      <c r="S418" s="3">
        <v>0.25</v>
      </c>
      <c r="T418">
        <v>12</v>
      </c>
      <c r="U418">
        <v>0.14499999999999999</v>
      </c>
      <c r="V418" s="2">
        <v>3148200</v>
      </c>
      <c r="W418" s="2">
        <v>37779000</v>
      </c>
      <c r="X418" t="str">
        <f>IF(OR(Raw_Data[[#This Row],[status_pembayaran]]="Macet",Raw_Data[[#This Row],[status_pembayaran]]="Kurang Lancar"),"Non Performing Loan","Performing")</f>
        <v>Performing</v>
      </c>
      <c r="Y418" t="s">
        <v>47</v>
      </c>
      <c r="Z418">
        <v>0</v>
      </c>
      <c r="AA418">
        <v>0</v>
      </c>
      <c r="AB418">
        <v>1</v>
      </c>
      <c r="AC418" t="s">
        <v>74</v>
      </c>
      <c r="AD418">
        <f>IF(Raw_Data[[#This Row],[rasio]]&lt;0.2,1,IF(Raw_Data[[#This Row],[rasio]]&lt;0.3,2,IF(Raw_Data[[#This Row],[rasio]]&lt;0.4,3,4)))</f>
        <v>4</v>
      </c>
      <c r="AE418">
        <f>IF(Raw_Data[[#This Row],[kategori_dp]]="High",1,IF(Raw_Data[[#This Row],[kategori_dp]]="Medium",2,3))</f>
        <v>2</v>
      </c>
      <c r="AF418">
        <f>IF(Raw_Data[[#This Row],[tenor_bulan]]&lt;=24,1,IF(Raw_Data[[#This Row],[tenor_bulan]]&lt;=36,2,IF(Raw_Data[[#This Row],[tenor_bulan]]&lt;=48,3,4)))</f>
        <v>1</v>
      </c>
      <c r="AG418">
        <f>IF(Raw_Data[[#This Row],[jumlah_kali_telat]]=0,0,IF(Raw_Data[[#This Row],[jumlah_kali_telat]]&lt;=2,2,4))</f>
        <v>0</v>
      </c>
      <c r="AH418">
        <f>Raw_Data[[#This Row],[Skor_Rasio]]+Raw_Data[[#This Row],[Skor_DP]]+Raw_Data[[#This Row],[Skor_Tenor]]+Raw_Data[[#This Row],[Skor_Telat]]</f>
        <v>7</v>
      </c>
      <c r="AI418" t="str">
        <f>IF(Raw_Data[[#This Row],[Risk_Score]]&lt;=6,"Low Risk",IF(Raw_Data[[#This Row],[Risk_Score]]&lt;=8,"Medium Risk","High Risk"))</f>
        <v>Medium Risk</v>
      </c>
      <c r="AJ418">
        <f ca="1">IFERROR(DATEDIF(Raw_Data[[#This Row],[tanggal_pengajuan]],TODAY(),"m"),"N/A")</f>
        <v>4</v>
      </c>
      <c r="AK418" t="str">
        <f ca="1">IF(ISNUMBER(Raw_Data[[#This Row],[MOB]]),IF(Raw_Data[[#This Row],[MOB]]&lt;6,"0-5 bulan",IF(Raw_Data[[#This Row],[MOB]]&lt;12,"6-11 bulan",IF(Raw_Data[[#This Row],[MOB]]&lt;24,"12-23 bulan","24+ bulan"))),"N/A")</f>
        <v>0-5 bulan</v>
      </c>
    </row>
    <row r="419" spans="1:37" ht="14.25" customHeight="1" x14ac:dyDescent="0.45">
      <c r="A419" t="s">
        <v>1246</v>
      </c>
      <c r="B419" s="64">
        <v>46042</v>
      </c>
      <c r="C419" s="1" t="str">
        <f t="shared" si="6"/>
        <v>January</v>
      </c>
      <c r="D419" t="s">
        <v>1247</v>
      </c>
      <c r="E419" t="s">
        <v>1248</v>
      </c>
      <c r="F419">
        <v>28</v>
      </c>
      <c r="G419" t="s">
        <v>40</v>
      </c>
      <c r="H419" t="s">
        <v>41</v>
      </c>
      <c r="I419" s="2">
        <v>7976000</v>
      </c>
      <c r="J419" s="3">
        <f>Raw_Data[[#This Row],[cicilan_per_bulan]]/Raw_Data[[#This Row],[penghasilan_bulanan]]</f>
        <v>0.17293129388164494</v>
      </c>
      <c r="K419" t="s">
        <v>81</v>
      </c>
      <c r="L419" t="s">
        <v>82</v>
      </c>
      <c r="M419" t="s">
        <v>55</v>
      </c>
      <c r="N419" t="s">
        <v>221</v>
      </c>
      <c r="O419" t="s">
        <v>159</v>
      </c>
      <c r="P419" s="2">
        <v>43254000</v>
      </c>
      <c r="Q419" s="2">
        <v>8651000</v>
      </c>
      <c r="R419" t="str">
        <f>IF(Raw_Data[[#This Row],[persen_dp]]&lt;15%,"Low",IF(Raw_Data[[#This Row],[persen_dp]]&gt;25%,"High","Medium"))</f>
        <v>Medium</v>
      </c>
      <c r="S419" s="3">
        <v>0.2</v>
      </c>
      <c r="T419">
        <v>36</v>
      </c>
      <c r="U419">
        <v>0.14499999999999999</v>
      </c>
      <c r="V419" s="2">
        <v>1379300</v>
      </c>
      <c r="W419" s="2">
        <v>49656000</v>
      </c>
      <c r="X419" t="str">
        <f>IF(OR(Raw_Data[[#This Row],[status_pembayaran]]="Macet",Raw_Data[[#This Row],[status_pembayaran]]="Kurang Lancar"),"Non Performing Loan","Performing")</f>
        <v>Performing</v>
      </c>
      <c r="Y419" t="s">
        <v>47</v>
      </c>
      <c r="Z419">
        <v>0</v>
      </c>
      <c r="AA419">
        <v>0</v>
      </c>
      <c r="AB419">
        <v>1</v>
      </c>
      <c r="AD419">
        <f>IF(Raw_Data[[#This Row],[rasio]]&lt;0.2,1,IF(Raw_Data[[#This Row],[rasio]]&lt;0.3,2,IF(Raw_Data[[#This Row],[rasio]]&lt;0.4,3,4)))</f>
        <v>1</v>
      </c>
      <c r="AE419">
        <f>IF(Raw_Data[[#This Row],[kategori_dp]]="High",1,IF(Raw_Data[[#This Row],[kategori_dp]]="Medium",2,3))</f>
        <v>2</v>
      </c>
      <c r="AF419">
        <f>IF(Raw_Data[[#This Row],[tenor_bulan]]&lt;=24,1,IF(Raw_Data[[#This Row],[tenor_bulan]]&lt;=36,2,IF(Raw_Data[[#This Row],[tenor_bulan]]&lt;=48,3,4)))</f>
        <v>2</v>
      </c>
      <c r="AG419">
        <f>IF(Raw_Data[[#This Row],[jumlah_kali_telat]]=0,0,IF(Raw_Data[[#This Row],[jumlah_kali_telat]]&lt;=2,2,4))</f>
        <v>0</v>
      </c>
      <c r="AH419">
        <f>Raw_Data[[#This Row],[Skor_Rasio]]+Raw_Data[[#This Row],[Skor_DP]]+Raw_Data[[#This Row],[Skor_Tenor]]+Raw_Data[[#This Row],[Skor_Telat]]</f>
        <v>5</v>
      </c>
      <c r="AI419" t="str">
        <f>IF(Raw_Data[[#This Row],[Risk_Score]]&lt;=6,"Low Risk",IF(Raw_Data[[#This Row],[Risk_Score]]&lt;=8,"Medium Risk","High Risk"))</f>
        <v>Low Risk</v>
      </c>
      <c r="AJ419">
        <f ca="1">IFERROR(DATEDIF(Raw_Data[[#This Row],[tanggal_pengajuan]],TODAY(),"m"),"N/A")</f>
        <v>9</v>
      </c>
      <c r="AK419" t="str">
        <f ca="1">IF(ISNUMBER(Raw_Data[[#This Row],[MOB]]),IF(Raw_Data[[#This Row],[MOB]]&lt;6,"0-5 bulan",IF(Raw_Data[[#This Row],[MOB]]&lt;12,"6-11 bulan",IF(Raw_Data[[#This Row],[MOB]]&lt;24,"12-23 bulan","24+ bulan"))),"N/A")</f>
        <v>6-11 bulan</v>
      </c>
    </row>
    <row r="420" spans="1:37" ht="14.25" customHeight="1" x14ac:dyDescent="0.45">
      <c r="A420" t="s">
        <v>1249</v>
      </c>
      <c r="B420" s="64">
        <v>46062</v>
      </c>
      <c r="C420" s="1" t="str">
        <f t="shared" si="6"/>
        <v>February</v>
      </c>
      <c r="D420" t="s">
        <v>594</v>
      </c>
      <c r="E420" t="s">
        <v>1250</v>
      </c>
      <c r="F420">
        <v>30</v>
      </c>
      <c r="G420" t="s">
        <v>51</v>
      </c>
      <c r="H420" t="s">
        <v>108</v>
      </c>
      <c r="I420" s="2">
        <v>6565000</v>
      </c>
      <c r="J420" s="3">
        <f>Raw_Data[[#This Row],[cicilan_per_bulan]]/Raw_Data[[#This Row],[penghasilan_bulanan]]</f>
        <v>0.17316070068545317</v>
      </c>
      <c r="K420" t="s">
        <v>167</v>
      </c>
      <c r="L420" t="s">
        <v>110</v>
      </c>
      <c r="M420" t="s">
        <v>72</v>
      </c>
      <c r="N420" t="s">
        <v>73</v>
      </c>
      <c r="O420" t="s">
        <v>46</v>
      </c>
      <c r="P420" s="2">
        <v>21009000</v>
      </c>
      <c r="Q420" s="2">
        <v>4202000</v>
      </c>
      <c r="R420" t="str">
        <f>IF(Raw_Data[[#This Row],[persen_dp]]&lt;15%,"Low",IF(Raw_Data[[#This Row],[persen_dp]]&gt;25%,"High","Medium"))</f>
        <v>Medium</v>
      </c>
      <c r="S420" s="3">
        <v>0.2</v>
      </c>
      <c r="T420">
        <v>18</v>
      </c>
      <c r="U420">
        <v>0.14499999999999999</v>
      </c>
      <c r="V420" s="2">
        <v>1136800</v>
      </c>
      <c r="W420" s="2">
        <v>20462000</v>
      </c>
      <c r="X420" t="str">
        <f>IF(OR(Raw_Data[[#This Row],[status_pembayaran]]="Macet",Raw_Data[[#This Row],[status_pembayaran]]="Kurang Lancar"),"Non Performing Loan","Performing")</f>
        <v>Performing</v>
      </c>
      <c r="Y420" t="s">
        <v>47</v>
      </c>
      <c r="Z420">
        <v>0</v>
      </c>
      <c r="AA420">
        <v>0</v>
      </c>
      <c r="AB420">
        <v>1</v>
      </c>
      <c r="AC420" t="s">
        <v>104</v>
      </c>
      <c r="AD420">
        <f>IF(Raw_Data[[#This Row],[rasio]]&lt;0.2,1,IF(Raw_Data[[#This Row],[rasio]]&lt;0.3,2,IF(Raw_Data[[#This Row],[rasio]]&lt;0.4,3,4)))</f>
        <v>1</v>
      </c>
      <c r="AE420">
        <f>IF(Raw_Data[[#This Row],[kategori_dp]]="High",1,IF(Raw_Data[[#This Row],[kategori_dp]]="Medium",2,3))</f>
        <v>2</v>
      </c>
      <c r="AF420">
        <f>IF(Raw_Data[[#This Row],[tenor_bulan]]&lt;=24,1,IF(Raw_Data[[#This Row],[tenor_bulan]]&lt;=36,2,IF(Raw_Data[[#This Row],[tenor_bulan]]&lt;=48,3,4)))</f>
        <v>1</v>
      </c>
      <c r="AG420">
        <f>IF(Raw_Data[[#This Row],[jumlah_kali_telat]]=0,0,IF(Raw_Data[[#This Row],[jumlah_kali_telat]]&lt;=2,2,4))</f>
        <v>0</v>
      </c>
      <c r="AH420">
        <f>Raw_Data[[#This Row],[Skor_Rasio]]+Raw_Data[[#This Row],[Skor_DP]]+Raw_Data[[#This Row],[Skor_Tenor]]+Raw_Data[[#This Row],[Skor_Telat]]</f>
        <v>4</v>
      </c>
      <c r="AI420" t="str">
        <f>IF(Raw_Data[[#This Row],[Risk_Score]]&lt;=6,"Low Risk",IF(Raw_Data[[#This Row],[Risk_Score]]&lt;=8,"Medium Risk","High Risk"))</f>
        <v>Low Risk</v>
      </c>
      <c r="AJ420">
        <f ca="1">IFERROR(DATEDIF(Raw_Data[[#This Row],[tanggal_pengajuan]],TODAY(),"m"),"N/A")</f>
        <v>8</v>
      </c>
      <c r="AK420" t="str">
        <f ca="1">IF(ISNUMBER(Raw_Data[[#This Row],[MOB]]),IF(Raw_Data[[#This Row],[MOB]]&lt;6,"0-5 bulan",IF(Raw_Data[[#This Row],[MOB]]&lt;12,"6-11 bulan",IF(Raw_Data[[#This Row],[MOB]]&lt;24,"12-23 bulan","24+ bulan"))),"N/A")</f>
        <v>6-11 bulan</v>
      </c>
    </row>
    <row r="421" spans="1:37" ht="14.25" customHeight="1" x14ac:dyDescent="0.45">
      <c r="A421" t="s">
        <v>1251</v>
      </c>
      <c r="B421" s="64">
        <v>46027</v>
      </c>
      <c r="C421" s="1" t="str">
        <f t="shared" si="6"/>
        <v>January</v>
      </c>
      <c r="D421" t="s">
        <v>1252</v>
      </c>
      <c r="E421" t="s">
        <v>1253</v>
      </c>
      <c r="F421">
        <v>44</v>
      </c>
      <c r="G421" t="s">
        <v>51</v>
      </c>
      <c r="H421" t="s">
        <v>41</v>
      </c>
      <c r="I421" s="2">
        <v>7911000</v>
      </c>
      <c r="J421" s="3">
        <f>Raw_Data[[#This Row],[cicilan_per_bulan]]/Raw_Data[[#This Row],[penghasilan_bulanan]]</f>
        <v>9.2567311338642391E-2</v>
      </c>
      <c r="K421" t="s">
        <v>205</v>
      </c>
      <c r="L421" t="s">
        <v>110</v>
      </c>
      <c r="M421" t="s">
        <v>44</v>
      </c>
      <c r="N421" t="s">
        <v>171</v>
      </c>
      <c r="O421" t="s">
        <v>172</v>
      </c>
      <c r="P421" s="2">
        <v>42450000</v>
      </c>
      <c r="Q421" s="2">
        <v>16980000</v>
      </c>
      <c r="R421" t="str">
        <f>IF(Raw_Data[[#This Row],[persen_dp]]&lt;15%,"Low",IF(Raw_Data[[#This Row],[persen_dp]]&gt;25%,"High","Medium"))</f>
        <v>High</v>
      </c>
      <c r="S421" s="3">
        <v>0.4</v>
      </c>
      <c r="T421">
        <v>60</v>
      </c>
      <c r="U421">
        <v>0.14499999999999999</v>
      </c>
      <c r="V421" s="2">
        <v>732300</v>
      </c>
      <c r="W421" s="2">
        <v>43936000</v>
      </c>
      <c r="X421" t="str">
        <f>IF(OR(Raw_Data[[#This Row],[status_pembayaran]]="Macet",Raw_Data[[#This Row],[status_pembayaran]]="Kurang Lancar"),"Non Performing Loan","Performing")</f>
        <v>Performing</v>
      </c>
      <c r="Y421" t="s">
        <v>47</v>
      </c>
      <c r="Z421">
        <v>0</v>
      </c>
      <c r="AA421">
        <v>0</v>
      </c>
      <c r="AB421">
        <v>1</v>
      </c>
      <c r="AD421">
        <f>IF(Raw_Data[[#This Row],[rasio]]&lt;0.2,1,IF(Raw_Data[[#This Row],[rasio]]&lt;0.3,2,IF(Raw_Data[[#This Row],[rasio]]&lt;0.4,3,4)))</f>
        <v>1</v>
      </c>
      <c r="AE421">
        <f>IF(Raw_Data[[#This Row],[kategori_dp]]="High",1,IF(Raw_Data[[#This Row],[kategori_dp]]="Medium",2,3))</f>
        <v>1</v>
      </c>
      <c r="AF421">
        <f>IF(Raw_Data[[#This Row],[tenor_bulan]]&lt;=24,1,IF(Raw_Data[[#This Row],[tenor_bulan]]&lt;=36,2,IF(Raw_Data[[#This Row],[tenor_bulan]]&lt;=48,3,4)))</f>
        <v>4</v>
      </c>
      <c r="AG421">
        <f>IF(Raw_Data[[#This Row],[jumlah_kali_telat]]=0,0,IF(Raw_Data[[#This Row],[jumlah_kali_telat]]&lt;=2,2,4))</f>
        <v>0</v>
      </c>
      <c r="AH421">
        <f>Raw_Data[[#This Row],[Skor_Rasio]]+Raw_Data[[#This Row],[Skor_DP]]+Raw_Data[[#This Row],[Skor_Tenor]]+Raw_Data[[#This Row],[Skor_Telat]]</f>
        <v>6</v>
      </c>
      <c r="AI421" t="str">
        <f>IF(Raw_Data[[#This Row],[Risk_Score]]&lt;=6,"Low Risk",IF(Raw_Data[[#This Row],[Risk_Score]]&lt;=8,"Medium Risk","High Risk"))</f>
        <v>Low Risk</v>
      </c>
      <c r="AJ421">
        <f ca="1">IFERROR(DATEDIF(Raw_Data[[#This Row],[tanggal_pengajuan]],TODAY(),"m"),"N/A")</f>
        <v>9</v>
      </c>
      <c r="AK421" t="str">
        <f ca="1">IF(ISNUMBER(Raw_Data[[#This Row],[MOB]]),IF(Raw_Data[[#This Row],[MOB]]&lt;6,"0-5 bulan",IF(Raw_Data[[#This Row],[MOB]]&lt;12,"6-11 bulan",IF(Raw_Data[[#This Row],[MOB]]&lt;24,"12-23 bulan","24+ bulan"))),"N/A")</f>
        <v>6-11 bulan</v>
      </c>
    </row>
    <row r="422" spans="1:37" ht="14.25" customHeight="1" x14ac:dyDescent="0.45">
      <c r="A422" t="s">
        <v>1254</v>
      </c>
      <c r="B422" s="64">
        <v>46099</v>
      </c>
      <c r="C422" s="1" t="str">
        <f t="shared" si="6"/>
        <v>March</v>
      </c>
      <c r="D422" t="s">
        <v>1255</v>
      </c>
      <c r="E422" t="s">
        <v>1256</v>
      </c>
      <c r="F422">
        <v>27</v>
      </c>
      <c r="G422" t="s">
        <v>40</v>
      </c>
      <c r="H422" t="s">
        <v>52</v>
      </c>
      <c r="I422" s="2">
        <v>5127000</v>
      </c>
      <c r="J422" s="3">
        <f>Raw_Data[[#This Row],[cicilan_per_bulan]]/Raw_Data[[#This Row],[penghasilan_bulanan]]</f>
        <v>0.1727716013263117</v>
      </c>
      <c r="K422" t="s">
        <v>127</v>
      </c>
      <c r="L422" t="s">
        <v>128</v>
      </c>
      <c r="M422" t="s">
        <v>55</v>
      </c>
      <c r="N422" t="s">
        <v>141</v>
      </c>
      <c r="O422" t="s">
        <v>46</v>
      </c>
      <c r="P422" s="2">
        <v>21826000</v>
      </c>
      <c r="Q422" s="2">
        <v>8730000</v>
      </c>
      <c r="R422" t="str">
        <f>IF(Raw_Data[[#This Row],[persen_dp]]&lt;15%,"Low",IF(Raw_Data[[#This Row],[persen_dp]]&gt;25%,"High","Medium"))</f>
        <v>High</v>
      </c>
      <c r="S422" s="3">
        <v>0.4</v>
      </c>
      <c r="T422">
        <v>18</v>
      </c>
      <c r="U422">
        <v>0.14499999999999999</v>
      </c>
      <c r="V422" s="2">
        <v>885800</v>
      </c>
      <c r="W422" s="2">
        <v>15944000</v>
      </c>
      <c r="X422" t="str">
        <f>IF(OR(Raw_Data[[#This Row],[status_pembayaran]]="Macet",Raw_Data[[#This Row],[status_pembayaran]]="Kurang Lancar"),"Non Performing Loan","Performing")</f>
        <v>Performing</v>
      </c>
      <c r="Y422" t="s">
        <v>47</v>
      </c>
      <c r="Z422">
        <v>0</v>
      </c>
      <c r="AA422">
        <v>0</v>
      </c>
      <c r="AB422">
        <v>1</v>
      </c>
      <c r="AD422">
        <f>IF(Raw_Data[[#This Row],[rasio]]&lt;0.2,1,IF(Raw_Data[[#This Row],[rasio]]&lt;0.3,2,IF(Raw_Data[[#This Row],[rasio]]&lt;0.4,3,4)))</f>
        <v>1</v>
      </c>
      <c r="AE422">
        <f>IF(Raw_Data[[#This Row],[kategori_dp]]="High",1,IF(Raw_Data[[#This Row],[kategori_dp]]="Medium",2,3))</f>
        <v>1</v>
      </c>
      <c r="AF422">
        <f>IF(Raw_Data[[#This Row],[tenor_bulan]]&lt;=24,1,IF(Raw_Data[[#This Row],[tenor_bulan]]&lt;=36,2,IF(Raw_Data[[#This Row],[tenor_bulan]]&lt;=48,3,4)))</f>
        <v>1</v>
      </c>
      <c r="AG422">
        <f>IF(Raw_Data[[#This Row],[jumlah_kali_telat]]=0,0,IF(Raw_Data[[#This Row],[jumlah_kali_telat]]&lt;=2,2,4))</f>
        <v>0</v>
      </c>
      <c r="AH422">
        <f>Raw_Data[[#This Row],[Skor_Rasio]]+Raw_Data[[#This Row],[Skor_DP]]+Raw_Data[[#This Row],[Skor_Tenor]]+Raw_Data[[#This Row],[Skor_Telat]]</f>
        <v>3</v>
      </c>
      <c r="AI422" t="str">
        <f>IF(Raw_Data[[#This Row],[Risk_Score]]&lt;=6,"Low Risk",IF(Raw_Data[[#This Row],[Risk_Score]]&lt;=8,"Medium Risk","High Risk"))</f>
        <v>Low Risk</v>
      </c>
      <c r="AJ422">
        <f ca="1">IFERROR(DATEDIF(Raw_Data[[#This Row],[tanggal_pengajuan]],TODAY(),"m"),"N/A")</f>
        <v>7</v>
      </c>
      <c r="AK422" t="str">
        <f ca="1">IF(ISNUMBER(Raw_Data[[#This Row],[MOB]]),IF(Raw_Data[[#This Row],[MOB]]&lt;6,"0-5 bulan",IF(Raw_Data[[#This Row],[MOB]]&lt;12,"6-11 bulan",IF(Raw_Data[[#This Row],[MOB]]&lt;24,"12-23 bulan","24+ bulan"))),"N/A")</f>
        <v>6-11 bulan</v>
      </c>
    </row>
    <row r="423" spans="1:37" ht="14.25" customHeight="1" x14ac:dyDescent="0.45">
      <c r="A423" t="s">
        <v>1257</v>
      </c>
      <c r="B423" s="64">
        <v>46080</v>
      </c>
      <c r="C423" s="1" t="str">
        <f t="shared" si="6"/>
        <v>February</v>
      </c>
      <c r="D423" t="s">
        <v>1258</v>
      </c>
      <c r="E423" t="s">
        <v>1259</v>
      </c>
      <c r="F423">
        <v>50</v>
      </c>
      <c r="G423" t="s">
        <v>51</v>
      </c>
      <c r="H423" t="s">
        <v>108</v>
      </c>
      <c r="I423" s="2">
        <v>4310000</v>
      </c>
      <c r="J423" s="3">
        <f>Raw_Data[[#This Row],[cicilan_per_bulan]]/Raw_Data[[#This Row],[penghasilan_bulanan]]</f>
        <v>0.54533642691415318</v>
      </c>
      <c r="K423" t="s">
        <v>63</v>
      </c>
      <c r="L423" t="s">
        <v>64</v>
      </c>
      <c r="M423" t="s">
        <v>55</v>
      </c>
      <c r="N423" t="s">
        <v>147</v>
      </c>
      <c r="O423" t="s">
        <v>148</v>
      </c>
      <c r="P423" s="2">
        <v>30790000</v>
      </c>
      <c r="Q423" s="2">
        <v>6158000</v>
      </c>
      <c r="R423" t="str">
        <f>IF(Raw_Data[[#This Row],[persen_dp]]&lt;15%,"Low",IF(Raw_Data[[#This Row],[persen_dp]]&gt;25%,"High","Medium"))</f>
        <v>Medium</v>
      </c>
      <c r="S423" s="3">
        <v>0.2</v>
      </c>
      <c r="T423">
        <v>12</v>
      </c>
      <c r="U423">
        <v>0.14499999999999999</v>
      </c>
      <c r="V423" s="2">
        <v>2350400</v>
      </c>
      <c r="W423" s="2">
        <v>28204000</v>
      </c>
      <c r="X423" t="str">
        <f>IF(OR(Raw_Data[[#This Row],[status_pembayaran]]="Macet",Raw_Data[[#This Row],[status_pembayaran]]="Kurang Lancar"),"Non Performing Loan","Performing")</f>
        <v>Non Performing Loan</v>
      </c>
      <c r="Y423" t="s">
        <v>488</v>
      </c>
      <c r="Z423">
        <v>21</v>
      </c>
      <c r="AA423">
        <v>1</v>
      </c>
      <c r="AB423">
        <v>3</v>
      </c>
      <c r="AC423" t="s">
        <v>66</v>
      </c>
      <c r="AD423">
        <f>IF(Raw_Data[[#This Row],[rasio]]&lt;0.2,1,IF(Raw_Data[[#This Row],[rasio]]&lt;0.3,2,IF(Raw_Data[[#This Row],[rasio]]&lt;0.4,3,4)))</f>
        <v>4</v>
      </c>
      <c r="AE423">
        <f>IF(Raw_Data[[#This Row],[kategori_dp]]="High",1,IF(Raw_Data[[#This Row],[kategori_dp]]="Medium",2,3))</f>
        <v>2</v>
      </c>
      <c r="AF423">
        <f>IF(Raw_Data[[#This Row],[tenor_bulan]]&lt;=24,1,IF(Raw_Data[[#This Row],[tenor_bulan]]&lt;=36,2,IF(Raw_Data[[#This Row],[tenor_bulan]]&lt;=48,3,4)))</f>
        <v>1</v>
      </c>
      <c r="AG423">
        <f>IF(Raw_Data[[#This Row],[jumlah_kali_telat]]=0,0,IF(Raw_Data[[#This Row],[jumlah_kali_telat]]&lt;=2,2,4))</f>
        <v>2</v>
      </c>
      <c r="AH423">
        <f>Raw_Data[[#This Row],[Skor_Rasio]]+Raw_Data[[#This Row],[Skor_DP]]+Raw_Data[[#This Row],[Skor_Tenor]]+Raw_Data[[#This Row],[Skor_Telat]]</f>
        <v>9</v>
      </c>
      <c r="AI423" t="str">
        <f>IF(Raw_Data[[#This Row],[Risk_Score]]&lt;=6,"Low Risk",IF(Raw_Data[[#This Row],[Risk_Score]]&lt;=8,"Medium Risk","High Risk"))</f>
        <v>High Risk</v>
      </c>
      <c r="AJ423">
        <f ca="1">IFERROR(DATEDIF(Raw_Data[[#This Row],[tanggal_pengajuan]],TODAY(),"m"),"N/A")</f>
        <v>7</v>
      </c>
      <c r="AK423" t="str">
        <f ca="1">IF(ISNUMBER(Raw_Data[[#This Row],[MOB]]),IF(Raw_Data[[#This Row],[MOB]]&lt;6,"0-5 bulan",IF(Raw_Data[[#This Row],[MOB]]&lt;12,"6-11 bulan",IF(Raw_Data[[#This Row],[MOB]]&lt;24,"12-23 bulan","24+ bulan"))),"N/A")</f>
        <v>6-11 bulan</v>
      </c>
    </row>
    <row r="424" spans="1:37" ht="14.25" customHeight="1" x14ac:dyDescent="0.45">
      <c r="A424" t="s">
        <v>1260</v>
      </c>
      <c r="B424" s="64">
        <v>46058</v>
      </c>
      <c r="C424" s="1" t="str">
        <f t="shared" si="6"/>
        <v>February</v>
      </c>
      <c r="D424" t="s">
        <v>1261</v>
      </c>
      <c r="E424" t="s">
        <v>1262</v>
      </c>
      <c r="F424">
        <v>25</v>
      </c>
      <c r="G424" t="s">
        <v>51</v>
      </c>
      <c r="H424" t="s">
        <v>52</v>
      </c>
      <c r="I424" s="2">
        <v>13105000</v>
      </c>
      <c r="J424" s="3">
        <f>Raw_Data[[#This Row],[cicilan_per_bulan]]/Raw_Data[[#This Row],[penghasilan_bulanan]]</f>
        <v>3.7207172834795882E-2</v>
      </c>
      <c r="K424" t="s">
        <v>102</v>
      </c>
      <c r="L424" t="s">
        <v>103</v>
      </c>
      <c r="M424" t="s">
        <v>44</v>
      </c>
      <c r="N424" t="s">
        <v>228</v>
      </c>
      <c r="O424" t="s">
        <v>57</v>
      </c>
      <c r="P424" s="2">
        <v>18820000</v>
      </c>
      <c r="Q424" s="2">
        <v>6587000</v>
      </c>
      <c r="R424" t="str">
        <f>IF(Raw_Data[[#This Row],[persen_dp]]&lt;15%,"Low",IF(Raw_Data[[#This Row],[persen_dp]]&gt;25%,"High","Medium"))</f>
        <v>High</v>
      </c>
      <c r="S424" s="3">
        <v>0.35</v>
      </c>
      <c r="T424">
        <v>36</v>
      </c>
      <c r="U424">
        <v>0.14499999999999999</v>
      </c>
      <c r="V424" s="2">
        <v>487600</v>
      </c>
      <c r="W424" s="2">
        <v>17554000</v>
      </c>
      <c r="X424" t="str">
        <f>IF(OR(Raw_Data[[#This Row],[status_pembayaran]]="Macet",Raw_Data[[#This Row],[status_pembayaran]]="Kurang Lancar"),"Non Performing Loan","Performing")</f>
        <v>Performing</v>
      </c>
      <c r="Y424" t="s">
        <v>47</v>
      </c>
      <c r="Z424">
        <v>0</v>
      </c>
      <c r="AA424">
        <v>0</v>
      </c>
      <c r="AB424">
        <v>1</v>
      </c>
      <c r="AC424" t="s">
        <v>58</v>
      </c>
      <c r="AD424">
        <f>IF(Raw_Data[[#This Row],[rasio]]&lt;0.2,1,IF(Raw_Data[[#This Row],[rasio]]&lt;0.3,2,IF(Raw_Data[[#This Row],[rasio]]&lt;0.4,3,4)))</f>
        <v>1</v>
      </c>
      <c r="AE424">
        <f>IF(Raw_Data[[#This Row],[kategori_dp]]="High",1,IF(Raw_Data[[#This Row],[kategori_dp]]="Medium",2,3))</f>
        <v>1</v>
      </c>
      <c r="AF424">
        <f>IF(Raw_Data[[#This Row],[tenor_bulan]]&lt;=24,1,IF(Raw_Data[[#This Row],[tenor_bulan]]&lt;=36,2,IF(Raw_Data[[#This Row],[tenor_bulan]]&lt;=48,3,4)))</f>
        <v>2</v>
      </c>
      <c r="AG424">
        <f>IF(Raw_Data[[#This Row],[jumlah_kali_telat]]=0,0,IF(Raw_Data[[#This Row],[jumlah_kali_telat]]&lt;=2,2,4))</f>
        <v>0</v>
      </c>
      <c r="AH424">
        <f>Raw_Data[[#This Row],[Skor_Rasio]]+Raw_Data[[#This Row],[Skor_DP]]+Raw_Data[[#This Row],[Skor_Tenor]]+Raw_Data[[#This Row],[Skor_Telat]]</f>
        <v>4</v>
      </c>
      <c r="AI424" t="str">
        <f>IF(Raw_Data[[#This Row],[Risk_Score]]&lt;=6,"Low Risk",IF(Raw_Data[[#This Row],[Risk_Score]]&lt;=8,"Medium Risk","High Risk"))</f>
        <v>Low Risk</v>
      </c>
      <c r="AJ424">
        <f ca="1">IFERROR(DATEDIF(Raw_Data[[#This Row],[tanggal_pengajuan]],TODAY(),"m"),"N/A")</f>
        <v>8</v>
      </c>
      <c r="AK424" t="str">
        <f ca="1">IF(ISNUMBER(Raw_Data[[#This Row],[MOB]]),IF(Raw_Data[[#This Row],[MOB]]&lt;6,"0-5 bulan",IF(Raw_Data[[#This Row],[MOB]]&lt;12,"6-11 bulan",IF(Raw_Data[[#This Row],[MOB]]&lt;24,"12-23 bulan","24+ bulan"))),"N/A")</f>
        <v>6-11 bulan</v>
      </c>
    </row>
    <row r="425" spans="1:37" ht="14.25" customHeight="1" x14ac:dyDescent="0.45">
      <c r="A425" t="s">
        <v>1263</v>
      </c>
      <c r="B425" s="64">
        <v>46072</v>
      </c>
      <c r="C425" s="1" t="str">
        <f t="shared" si="6"/>
        <v>February</v>
      </c>
      <c r="D425" t="s">
        <v>1264</v>
      </c>
      <c r="E425" t="s">
        <v>1265</v>
      </c>
      <c r="F425">
        <v>45</v>
      </c>
      <c r="G425" t="s">
        <v>40</v>
      </c>
      <c r="H425" t="s">
        <v>152</v>
      </c>
      <c r="I425" s="2">
        <v>2567000</v>
      </c>
      <c r="J425" s="3">
        <f>Raw_Data[[#This Row],[cicilan_per_bulan]]/Raw_Data[[#This Row],[penghasilan_bulanan]]</f>
        <v>0.44818854694195559</v>
      </c>
      <c r="K425" t="s">
        <v>205</v>
      </c>
      <c r="L425" t="s">
        <v>110</v>
      </c>
      <c r="M425" t="s">
        <v>44</v>
      </c>
      <c r="N425" t="s">
        <v>184</v>
      </c>
      <c r="O425" t="s">
        <v>122</v>
      </c>
      <c r="P425" s="2">
        <v>36079000</v>
      </c>
      <c r="Q425" s="2">
        <v>7216000</v>
      </c>
      <c r="R425" t="str">
        <f>IF(Raw_Data[[#This Row],[persen_dp]]&lt;15%,"Low",IF(Raw_Data[[#This Row],[persen_dp]]&gt;25%,"High","Medium"))</f>
        <v>Medium</v>
      </c>
      <c r="S425" s="3">
        <v>0.2</v>
      </c>
      <c r="T425">
        <v>36</v>
      </c>
      <c r="U425">
        <v>0.14499999999999999</v>
      </c>
      <c r="V425" s="2">
        <v>1150500</v>
      </c>
      <c r="W425" s="2">
        <v>41419000</v>
      </c>
      <c r="X425" t="str">
        <f>IF(OR(Raw_Data[[#This Row],[status_pembayaran]]="Macet",Raw_Data[[#This Row],[status_pembayaran]]="Kurang Lancar"),"Non Performing Loan","Performing")</f>
        <v>Performing</v>
      </c>
      <c r="Y425" t="s">
        <v>47</v>
      </c>
      <c r="Z425">
        <v>0</v>
      </c>
      <c r="AA425">
        <v>0</v>
      </c>
      <c r="AB425">
        <v>1</v>
      </c>
      <c r="AC425" t="s">
        <v>58</v>
      </c>
      <c r="AD425">
        <f>IF(Raw_Data[[#This Row],[rasio]]&lt;0.2,1,IF(Raw_Data[[#This Row],[rasio]]&lt;0.3,2,IF(Raw_Data[[#This Row],[rasio]]&lt;0.4,3,4)))</f>
        <v>4</v>
      </c>
      <c r="AE425">
        <f>IF(Raw_Data[[#This Row],[kategori_dp]]="High",1,IF(Raw_Data[[#This Row],[kategori_dp]]="Medium",2,3))</f>
        <v>2</v>
      </c>
      <c r="AF425">
        <f>IF(Raw_Data[[#This Row],[tenor_bulan]]&lt;=24,1,IF(Raw_Data[[#This Row],[tenor_bulan]]&lt;=36,2,IF(Raw_Data[[#This Row],[tenor_bulan]]&lt;=48,3,4)))</f>
        <v>2</v>
      </c>
      <c r="AG425">
        <f>IF(Raw_Data[[#This Row],[jumlah_kali_telat]]=0,0,IF(Raw_Data[[#This Row],[jumlah_kali_telat]]&lt;=2,2,4))</f>
        <v>0</v>
      </c>
      <c r="AH425">
        <f>Raw_Data[[#This Row],[Skor_Rasio]]+Raw_Data[[#This Row],[Skor_DP]]+Raw_Data[[#This Row],[Skor_Tenor]]+Raw_Data[[#This Row],[Skor_Telat]]</f>
        <v>8</v>
      </c>
      <c r="AI425" t="str">
        <f>IF(Raw_Data[[#This Row],[Risk_Score]]&lt;=6,"Low Risk",IF(Raw_Data[[#This Row],[Risk_Score]]&lt;=8,"Medium Risk","High Risk"))</f>
        <v>Medium Risk</v>
      </c>
      <c r="AJ425">
        <f ca="1">IFERROR(DATEDIF(Raw_Data[[#This Row],[tanggal_pengajuan]],TODAY(),"m"),"N/A")</f>
        <v>8</v>
      </c>
      <c r="AK425" t="str">
        <f ca="1">IF(ISNUMBER(Raw_Data[[#This Row],[MOB]]),IF(Raw_Data[[#This Row],[MOB]]&lt;6,"0-5 bulan",IF(Raw_Data[[#This Row],[MOB]]&lt;12,"6-11 bulan",IF(Raw_Data[[#This Row],[MOB]]&lt;24,"12-23 bulan","24+ bulan"))),"N/A")</f>
        <v>6-11 bulan</v>
      </c>
    </row>
    <row r="426" spans="1:37" ht="14.25" customHeight="1" x14ac:dyDescent="0.45">
      <c r="A426" t="s">
        <v>1266</v>
      </c>
      <c r="B426" s="64">
        <v>46098</v>
      </c>
      <c r="C426" s="1" t="str">
        <f t="shared" si="6"/>
        <v>March</v>
      </c>
      <c r="D426" t="s">
        <v>1267</v>
      </c>
      <c r="E426" t="s">
        <v>1268</v>
      </c>
      <c r="F426">
        <v>32</v>
      </c>
      <c r="G426" t="s">
        <v>40</v>
      </c>
      <c r="H426" t="s">
        <v>96</v>
      </c>
      <c r="I426" s="2">
        <v>7330000</v>
      </c>
      <c r="J426" s="3">
        <f>Raw_Data[[#This Row],[cicilan_per_bulan]]/Raw_Data[[#This Row],[penghasilan_bulanan]]</f>
        <v>0.14188267394270124</v>
      </c>
      <c r="K426" t="s">
        <v>167</v>
      </c>
      <c r="L426" t="s">
        <v>110</v>
      </c>
      <c r="M426" t="s">
        <v>44</v>
      </c>
      <c r="N426" t="s">
        <v>171</v>
      </c>
      <c r="O426" t="s">
        <v>172</v>
      </c>
      <c r="P426" s="2">
        <v>42128000</v>
      </c>
      <c r="Q426" s="2">
        <v>10532000</v>
      </c>
      <c r="R426" t="str">
        <f>IF(Raw_Data[[#This Row],[persen_dp]]&lt;15%,"Low",IF(Raw_Data[[#This Row],[persen_dp]]&gt;25%,"High","Medium"))</f>
        <v>Medium</v>
      </c>
      <c r="S426" s="3">
        <v>0.25</v>
      </c>
      <c r="T426">
        <v>48</v>
      </c>
      <c r="U426">
        <v>0.14499999999999999</v>
      </c>
      <c r="V426" s="2">
        <v>1040000</v>
      </c>
      <c r="W426" s="2">
        <v>49921000</v>
      </c>
      <c r="X426" t="str">
        <f>IF(OR(Raw_Data[[#This Row],[status_pembayaran]]="Macet",Raw_Data[[#This Row],[status_pembayaran]]="Kurang Lancar"),"Non Performing Loan","Performing")</f>
        <v>Performing</v>
      </c>
      <c r="Y426" t="s">
        <v>47</v>
      </c>
      <c r="Z426">
        <v>0</v>
      </c>
      <c r="AA426">
        <v>0</v>
      </c>
      <c r="AB426">
        <v>1</v>
      </c>
      <c r="AD426">
        <f>IF(Raw_Data[[#This Row],[rasio]]&lt;0.2,1,IF(Raw_Data[[#This Row],[rasio]]&lt;0.3,2,IF(Raw_Data[[#This Row],[rasio]]&lt;0.4,3,4)))</f>
        <v>1</v>
      </c>
      <c r="AE426">
        <f>IF(Raw_Data[[#This Row],[kategori_dp]]="High",1,IF(Raw_Data[[#This Row],[kategori_dp]]="Medium",2,3))</f>
        <v>2</v>
      </c>
      <c r="AF426">
        <f>IF(Raw_Data[[#This Row],[tenor_bulan]]&lt;=24,1,IF(Raw_Data[[#This Row],[tenor_bulan]]&lt;=36,2,IF(Raw_Data[[#This Row],[tenor_bulan]]&lt;=48,3,4)))</f>
        <v>3</v>
      </c>
      <c r="AG426">
        <f>IF(Raw_Data[[#This Row],[jumlah_kali_telat]]=0,0,IF(Raw_Data[[#This Row],[jumlah_kali_telat]]&lt;=2,2,4))</f>
        <v>0</v>
      </c>
      <c r="AH426">
        <f>Raw_Data[[#This Row],[Skor_Rasio]]+Raw_Data[[#This Row],[Skor_DP]]+Raw_Data[[#This Row],[Skor_Tenor]]+Raw_Data[[#This Row],[Skor_Telat]]</f>
        <v>6</v>
      </c>
      <c r="AI426" t="str">
        <f>IF(Raw_Data[[#This Row],[Risk_Score]]&lt;=6,"Low Risk",IF(Raw_Data[[#This Row],[Risk_Score]]&lt;=8,"Medium Risk","High Risk"))</f>
        <v>Low Risk</v>
      </c>
      <c r="AJ426">
        <f ca="1">IFERROR(DATEDIF(Raw_Data[[#This Row],[tanggal_pengajuan]],TODAY(),"m"),"N/A")</f>
        <v>7</v>
      </c>
      <c r="AK426" t="str">
        <f ca="1">IF(ISNUMBER(Raw_Data[[#This Row],[MOB]]),IF(Raw_Data[[#This Row],[MOB]]&lt;6,"0-5 bulan",IF(Raw_Data[[#This Row],[MOB]]&lt;12,"6-11 bulan",IF(Raw_Data[[#This Row],[MOB]]&lt;24,"12-23 bulan","24+ bulan"))),"N/A")</f>
        <v>6-11 bulan</v>
      </c>
    </row>
    <row r="427" spans="1:37" ht="14.25" customHeight="1" x14ac:dyDescent="0.45">
      <c r="A427" t="s">
        <v>1269</v>
      </c>
      <c r="B427" s="64">
        <v>46135</v>
      </c>
      <c r="C427" s="1" t="str">
        <f t="shared" si="6"/>
        <v>April</v>
      </c>
      <c r="D427" t="s">
        <v>1270</v>
      </c>
      <c r="E427" t="s">
        <v>1271</v>
      </c>
      <c r="F427">
        <v>48</v>
      </c>
      <c r="G427" t="s">
        <v>51</v>
      </c>
      <c r="H427" t="s">
        <v>41</v>
      </c>
      <c r="I427" s="2">
        <v>7491000</v>
      </c>
      <c r="J427" s="3">
        <f>Raw_Data[[#This Row],[cicilan_per_bulan]]/Raw_Data[[#This Row],[penghasilan_bulanan]]</f>
        <v>4.2504338539580827E-2</v>
      </c>
      <c r="K427" t="s">
        <v>167</v>
      </c>
      <c r="L427" t="s">
        <v>110</v>
      </c>
      <c r="M427" t="s">
        <v>55</v>
      </c>
      <c r="N427" t="s">
        <v>56</v>
      </c>
      <c r="O427" t="s">
        <v>57</v>
      </c>
      <c r="P427" s="2">
        <v>18458000</v>
      </c>
      <c r="Q427" s="2">
        <v>7383000</v>
      </c>
      <c r="R427" t="str">
        <f>IF(Raw_Data[[#This Row],[persen_dp]]&lt;15%,"Low",IF(Raw_Data[[#This Row],[persen_dp]]&gt;25%,"High","Medium"))</f>
        <v>High</v>
      </c>
      <c r="S427" s="3">
        <v>0.4</v>
      </c>
      <c r="T427">
        <v>60</v>
      </c>
      <c r="U427">
        <v>0.14499999999999999</v>
      </c>
      <c r="V427" s="2">
        <v>318400</v>
      </c>
      <c r="W427" s="2">
        <v>19105000</v>
      </c>
      <c r="X427" t="str">
        <f>IF(OR(Raw_Data[[#This Row],[status_pembayaran]]="Macet",Raw_Data[[#This Row],[status_pembayaran]]="Kurang Lancar"),"Non Performing Loan","Performing")</f>
        <v>Performing</v>
      </c>
      <c r="Y427" t="s">
        <v>47</v>
      </c>
      <c r="Z427">
        <v>0</v>
      </c>
      <c r="AA427">
        <v>0</v>
      </c>
      <c r="AB427">
        <v>1</v>
      </c>
      <c r="AC427" t="s">
        <v>58</v>
      </c>
      <c r="AD427">
        <f>IF(Raw_Data[[#This Row],[rasio]]&lt;0.2,1,IF(Raw_Data[[#This Row],[rasio]]&lt;0.3,2,IF(Raw_Data[[#This Row],[rasio]]&lt;0.4,3,4)))</f>
        <v>1</v>
      </c>
      <c r="AE427">
        <f>IF(Raw_Data[[#This Row],[kategori_dp]]="High",1,IF(Raw_Data[[#This Row],[kategori_dp]]="Medium",2,3))</f>
        <v>1</v>
      </c>
      <c r="AF427">
        <f>IF(Raw_Data[[#This Row],[tenor_bulan]]&lt;=24,1,IF(Raw_Data[[#This Row],[tenor_bulan]]&lt;=36,2,IF(Raw_Data[[#This Row],[tenor_bulan]]&lt;=48,3,4)))</f>
        <v>4</v>
      </c>
      <c r="AG427">
        <f>IF(Raw_Data[[#This Row],[jumlah_kali_telat]]=0,0,IF(Raw_Data[[#This Row],[jumlah_kali_telat]]&lt;=2,2,4))</f>
        <v>0</v>
      </c>
      <c r="AH427">
        <f>Raw_Data[[#This Row],[Skor_Rasio]]+Raw_Data[[#This Row],[Skor_DP]]+Raw_Data[[#This Row],[Skor_Tenor]]+Raw_Data[[#This Row],[Skor_Telat]]</f>
        <v>6</v>
      </c>
      <c r="AI427" t="str">
        <f>IF(Raw_Data[[#This Row],[Risk_Score]]&lt;=6,"Low Risk",IF(Raw_Data[[#This Row],[Risk_Score]]&lt;=8,"Medium Risk","High Risk"))</f>
        <v>Low Risk</v>
      </c>
      <c r="AJ427">
        <f ca="1">IFERROR(DATEDIF(Raw_Data[[#This Row],[tanggal_pengajuan]],TODAY(),"m"),"N/A")</f>
        <v>6</v>
      </c>
      <c r="AK427" t="str">
        <f ca="1">IF(ISNUMBER(Raw_Data[[#This Row],[MOB]]),IF(Raw_Data[[#This Row],[MOB]]&lt;6,"0-5 bulan",IF(Raw_Data[[#This Row],[MOB]]&lt;12,"6-11 bulan",IF(Raw_Data[[#This Row],[MOB]]&lt;24,"12-23 bulan","24+ bulan"))),"N/A")</f>
        <v>6-11 bulan</v>
      </c>
    </row>
    <row r="428" spans="1:37" ht="14.25" customHeight="1" x14ac:dyDescent="0.45">
      <c r="A428" t="s">
        <v>1272</v>
      </c>
      <c r="B428" s="64">
        <v>46168</v>
      </c>
      <c r="C428" s="1" t="str">
        <f t="shared" si="6"/>
        <v>May</v>
      </c>
      <c r="D428" t="s">
        <v>1273</v>
      </c>
      <c r="E428" t="s">
        <v>1274</v>
      </c>
      <c r="F428">
        <v>32</v>
      </c>
      <c r="G428" t="s">
        <v>51</v>
      </c>
      <c r="H428" t="s">
        <v>41</v>
      </c>
      <c r="I428" s="2">
        <v>6717000</v>
      </c>
      <c r="J428" s="3">
        <f>Raw_Data[[#This Row],[cicilan_per_bulan]]/Raw_Data[[#This Row],[penghasilan_bulanan]]</f>
        <v>0.13413726365937173</v>
      </c>
      <c r="K428" t="s">
        <v>63</v>
      </c>
      <c r="L428" t="s">
        <v>64</v>
      </c>
      <c r="M428" t="s">
        <v>44</v>
      </c>
      <c r="N428" t="s">
        <v>273</v>
      </c>
      <c r="O428" t="s">
        <v>274</v>
      </c>
      <c r="P428" s="2">
        <v>17761000</v>
      </c>
      <c r="Q428" s="2">
        <v>4440000</v>
      </c>
      <c r="R428" t="str">
        <f>IF(Raw_Data[[#This Row],[persen_dp]]&lt;15%,"Low",IF(Raw_Data[[#This Row],[persen_dp]]&gt;25%,"High","Medium"))</f>
        <v>Medium</v>
      </c>
      <c r="S428" s="3">
        <v>0.25</v>
      </c>
      <c r="T428">
        <v>18</v>
      </c>
      <c r="U428">
        <v>0.14499999999999999</v>
      </c>
      <c r="V428" s="2">
        <v>901000</v>
      </c>
      <c r="W428" s="2">
        <v>16219000</v>
      </c>
      <c r="X428" t="str">
        <f>IF(OR(Raw_Data[[#This Row],[status_pembayaran]]="Macet",Raw_Data[[#This Row],[status_pembayaran]]="Kurang Lancar"),"Non Performing Loan","Performing")</f>
        <v>Performing</v>
      </c>
      <c r="Y428" t="s">
        <v>47</v>
      </c>
      <c r="Z428">
        <v>0</v>
      </c>
      <c r="AA428">
        <v>0</v>
      </c>
      <c r="AB428">
        <v>1</v>
      </c>
      <c r="AD428">
        <f>IF(Raw_Data[[#This Row],[rasio]]&lt;0.2,1,IF(Raw_Data[[#This Row],[rasio]]&lt;0.3,2,IF(Raw_Data[[#This Row],[rasio]]&lt;0.4,3,4)))</f>
        <v>1</v>
      </c>
      <c r="AE428">
        <f>IF(Raw_Data[[#This Row],[kategori_dp]]="High",1,IF(Raw_Data[[#This Row],[kategori_dp]]="Medium",2,3))</f>
        <v>2</v>
      </c>
      <c r="AF428">
        <f>IF(Raw_Data[[#This Row],[tenor_bulan]]&lt;=24,1,IF(Raw_Data[[#This Row],[tenor_bulan]]&lt;=36,2,IF(Raw_Data[[#This Row],[tenor_bulan]]&lt;=48,3,4)))</f>
        <v>1</v>
      </c>
      <c r="AG428">
        <f>IF(Raw_Data[[#This Row],[jumlah_kali_telat]]=0,0,IF(Raw_Data[[#This Row],[jumlah_kali_telat]]&lt;=2,2,4))</f>
        <v>0</v>
      </c>
      <c r="AH428">
        <f>Raw_Data[[#This Row],[Skor_Rasio]]+Raw_Data[[#This Row],[Skor_DP]]+Raw_Data[[#This Row],[Skor_Tenor]]+Raw_Data[[#This Row],[Skor_Telat]]</f>
        <v>4</v>
      </c>
      <c r="AI428" t="str">
        <f>IF(Raw_Data[[#This Row],[Risk_Score]]&lt;=6,"Low Risk",IF(Raw_Data[[#This Row],[Risk_Score]]&lt;=8,"Medium Risk","High Risk"))</f>
        <v>Low Risk</v>
      </c>
      <c r="AJ428">
        <f ca="1">IFERROR(DATEDIF(Raw_Data[[#This Row],[tanggal_pengajuan]],TODAY(),"m"),"N/A")</f>
        <v>4</v>
      </c>
      <c r="AK428" t="str">
        <f ca="1">IF(ISNUMBER(Raw_Data[[#This Row],[MOB]]),IF(Raw_Data[[#This Row],[MOB]]&lt;6,"0-5 bulan",IF(Raw_Data[[#This Row],[MOB]]&lt;12,"6-11 bulan",IF(Raw_Data[[#This Row],[MOB]]&lt;24,"12-23 bulan","24+ bulan"))),"N/A")</f>
        <v>0-5 bulan</v>
      </c>
    </row>
    <row r="429" spans="1:37" ht="14.25" customHeight="1" x14ac:dyDescent="0.45">
      <c r="A429" t="s">
        <v>1275</v>
      </c>
      <c r="B429" s="64">
        <v>46117</v>
      </c>
      <c r="C429" s="1" t="str">
        <f t="shared" si="6"/>
        <v>April</v>
      </c>
      <c r="D429" t="s">
        <v>1276</v>
      </c>
      <c r="E429" t="s">
        <v>1277</v>
      </c>
      <c r="F429">
        <v>53</v>
      </c>
      <c r="G429" t="s">
        <v>40</v>
      </c>
      <c r="H429" t="s">
        <v>96</v>
      </c>
      <c r="I429" s="2">
        <v>6713000</v>
      </c>
      <c r="J429" s="3">
        <f>Raw_Data[[#This Row],[cicilan_per_bulan]]/Raw_Data[[#This Row],[penghasilan_bulanan]]</f>
        <v>0.16990913153582601</v>
      </c>
      <c r="K429" t="s">
        <v>114</v>
      </c>
      <c r="L429" t="s">
        <v>115</v>
      </c>
      <c r="M429" t="s">
        <v>55</v>
      </c>
      <c r="N429" t="s">
        <v>147</v>
      </c>
      <c r="O429" t="s">
        <v>148</v>
      </c>
      <c r="P429" s="2">
        <v>31793000</v>
      </c>
      <c r="Q429" s="2">
        <v>3179000</v>
      </c>
      <c r="R429" t="str">
        <f>IF(Raw_Data[[#This Row],[persen_dp]]&lt;15%,"Low",IF(Raw_Data[[#This Row],[persen_dp]]&gt;25%,"High","Medium"))</f>
        <v>Low</v>
      </c>
      <c r="S429" s="3">
        <v>0.1</v>
      </c>
      <c r="T429">
        <v>36</v>
      </c>
      <c r="U429">
        <v>0.14499999999999999</v>
      </c>
      <c r="V429" s="2">
        <v>1140600</v>
      </c>
      <c r="W429" s="2">
        <v>41062000</v>
      </c>
      <c r="X429" t="str">
        <f>IF(OR(Raw_Data[[#This Row],[status_pembayaran]]="Macet",Raw_Data[[#This Row],[status_pembayaran]]="Kurang Lancar"),"Non Performing Loan","Performing")</f>
        <v>Performing</v>
      </c>
      <c r="Y429" t="s">
        <v>47</v>
      </c>
      <c r="Z429">
        <v>0</v>
      </c>
      <c r="AA429">
        <v>0</v>
      </c>
      <c r="AB429">
        <v>1</v>
      </c>
      <c r="AD429">
        <f>IF(Raw_Data[[#This Row],[rasio]]&lt;0.2,1,IF(Raw_Data[[#This Row],[rasio]]&lt;0.3,2,IF(Raw_Data[[#This Row],[rasio]]&lt;0.4,3,4)))</f>
        <v>1</v>
      </c>
      <c r="AE429">
        <f>IF(Raw_Data[[#This Row],[kategori_dp]]="High",1,IF(Raw_Data[[#This Row],[kategori_dp]]="Medium",2,3))</f>
        <v>3</v>
      </c>
      <c r="AF429">
        <f>IF(Raw_Data[[#This Row],[tenor_bulan]]&lt;=24,1,IF(Raw_Data[[#This Row],[tenor_bulan]]&lt;=36,2,IF(Raw_Data[[#This Row],[tenor_bulan]]&lt;=48,3,4)))</f>
        <v>2</v>
      </c>
      <c r="AG429">
        <f>IF(Raw_Data[[#This Row],[jumlah_kali_telat]]=0,0,IF(Raw_Data[[#This Row],[jumlah_kali_telat]]&lt;=2,2,4))</f>
        <v>0</v>
      </c>
      <c r="AH429">
        <f>Raw_Data[[#This Row],[Skor_Rasio]]+Raw_Data[[#This Row],[Skor_DP]]+Raw_Data[[#This Row],[Skor_Tenor]]+Raw_Data[[#This Row],[Skor_Telat]]</f>
        <v>6</v>
      </c>
      <c r="AI429" t="str">
        <f>IF(Raw_Data[[#This Row],[Risk_Score]]&lt;=6,"Low Risk",IF(Raw_Data[[#This Row],[Risk_Score]]&lt;=8,"Medium Risk","High Risk"))</f>
        <v>Low Risk</v>
      </c>
      <c r="AJ429">
        <f ca="1">IFERROR(DATEDIF(Raw_Data[[#This Row],[tanggal_pengajuan]],TODAY(),"m"),"N/A")</f>
        <v>6</v>
      </c>
      <c r="AK429" t="str">
        <f ca="1">IF(ISNUMBER(Raw_Data[[#This Row],[MOB]]),IF(Raw_Data[[#This Row],[MOB]]&lt;6,"0-5 bulan",IF(Raw_Data[[#This Row],[MOB]]&lt;12,"6-11 bulan",IF(Raw_Data[[#This Row],[MOB]]&lt;24,"12-23 bulan","24+ bulan"))),"N/A")</f>
        <v>6-11 bulan</v>
      </c>
    </row>
    <row r="430" spans="1:37" ht="14.25" customHeight="1" x14ac:dyDescent="0.45">
      <c r="A430" t="s">
        <v>1278</v>
      </c>
      <c r="B430" s="64">
        <v>46132</v>
      </c>
      <c r="C430" s="1" t="str">
        <f t="shared" si="6"/>
        <v>April</v>
      </c>
      <c r="D430" t="s">
        <v>882</v>
      </c>
      <c r="E430" t="s">
        <v>1279</v>
      </c>
      <c r="F430">
        <v>51</v>
      </c>
      <c r="G430" t="s">
        <v>51</v>
      </c>
      <c r="H430" t="s">
        <v>152</v>
      </c>
      <c r="I430" s="2">
        <v>3123000</v>
      </c>
      <c r="J430" s="3">
        <f>Raw_Data[[#This Row],[cicilan_per_bulan]]/Raw_Data[[#This Row],[penghasilan_bulanan]]</f>
        <v>0.26378482228626321</v>
      </c>
      <c r="K430" t="s">
        <v>70</v>
      </c>
      <c r="L430" t="s">
        <v>71</v>
      </c>
      <c r="M430" t="s">
        <v>55</v>
      </c>
      <c r="N430" t="s">
        <v>141</v>
      </c>
      <c r="O430" t="s">
        <v>46</v>
      </c>
      <c r="P430" s="2">
        <v>21895000</v>
      </c>
      <c r="Q430" s="2">
        <v>6568000</v>
      </c>
      <c r="R430" t="str">
        <f>IF(Raw_Data[[#This Row],[persen_dp]]&lt;15%,"Low",IF(Raw_Data[[#This Row],[persen_dp]]&gt;25%,"High","Medium"))</f>
        <v>High</v>
      </c>
      <c r="S430" s="3">
        <v>0.3</v>
      </c>
      <c r="T430">
        <v>24</v>
      </c>
      <c r="U430">
        <v>0.14499999999999999</v>
      </c>
      <c r="V430" s="2">
        <v>823800</v>
      </c>
      <c r="W430" s="2">
        <v>19772000</v>
      </c>
      <c r="X430" t="str">
        <f>IF(OR(Raw_Data[[#This Row],[status_pembayaran]]="Macet",Raw_Data[[#This Row],[status_pembayaran]]="Kurang Lancar"),"Non Performing Loan","Performing")</f>
        <v>Performing</v>
      </c>
      <c r="Y430" t="s">
        <v>47</v>
      </c>
      <c r="Z430">
        <v>0</v>
      </c>
      <c r="AA430">
        <v>0</v>
      </c>
      <c r="AB430">
        <v>1</v>
      </c>
      <c r="AC430" t="s">
        <v>58</v>
      </c>
      <c r="AD430">
        <f>IF(Raw_Data[[#This Row],[rasio]]&lt;0.2,1,IF(Raw_Data[[#This Row],[rasio]]&lt;0.3,2,IF(Raw_Data[[#This Row],[rasio]]&lt;0.4,3,4)))</f>
        <v>2</v>
      </c>
      <c r="AE430">
        <f>IF(Raw_Data[[#This Row],[kategori_dp]]="High",1,IF(Raw_Data[[#This Row],[kategori_dp]]="Medium",2,3))</f>
        <v>1</v>
      </c>
      <c r="AF430">
        <f>IF(Raw_Data[[#This Row],[tenor_bulan]]&lt;=24,1,IF(Raw_Data[[#This Row],[tenor_bulan]]&lt;=36,2,IF(Raw_Data[[#This Row],[tenor_bulan]]&lt;=48,3,4)))</f>
        <v>1</v>
      </c>
      <c r="AG430">
        <f>IF(Raw_Data[[#This Row],[jumlah_kali_telat]]=0,0,IF(Raw_Data[[#This Row],[jumlah_kali_telat]]&lt;=2,2,4))</f>
        <v>0</v>
      </c>
      <c r="AH430">
        <f>Raw_Data[[#This Row],[Skor_Rasio]]+Raw_Data[[#This Row],[Skor_DP]]+Raw_Data[[#This Row],[Skor_Tenor]]+Raw_Data[[#This Row],[Skor_Telat]]</f>
        <v>4</v>
      </c>
      <c r="AI430" t="str">
        <f>IF(Raw_Data[[#This Row],[Risk_Score]]&lt;=6,"Low Risk",IF(Raw_Data[[#This Row],[Risk_Score]]&lt;=8,"Medium Risk","High Risk"))</f>
        <v>Low Risk</v>
      </c>
      <c r="AJ430">
        <f ca="1">IFERROR(DATEDIF(Raw_Data[[#This Row],[tanggal_pengajuan]],TODAY(),"m"),"N/A")</f>
        <v>6</v>
      </c>
      <c r="AK430" t="str">
        <f ca="1">IF(ISNUMBER(Raw_Data[[#This Row],[MOB]]),IF(Raw_Data[[#This Row],[MOB]]&lt;6,"0-5 bulan",IF(Raw_Data[[#This Row],[MOB]]&lt;12,"6-11 bulan",IF(Raw_Data[[#This Row],[MOB]]&lt;24,"12-23 bulan","24+ bulan"))),"N/A")</f>
        <v>6-11 bulan</v>
      </c>
    </row>
    <row r="431" spans="1:37" ht="14.25" customHeight="1" x14ac:dyDescent="0.45">
      <c r="A431" t="s">
        <v>1280</v>
      </c>
      <c r="B431" s="64">
        <v>46083</v>
      </c>
      <c r="C431" s="1" t="str">
        <f t="shared" si="6"/>
        <v>March</v>
      </c>
      <c r="D431" t="s">
        <v>563</v>
      </c>
      <c r="E431" t="s">
        <v>1281</v>
      </c>
      <c r="F431">
        <v>54</v>
      </c>
      <c r="G431" t="s">
        <v>51</v>
      </c>
      <c r="H431" t="s">
        <v>41</v>
      </c>
      <c r="I431" s="2">
        <v>7456000</v>
      </c>
      <c r="J431" s="3">
        <f>Raw_Data[[#This Row],[cicilan_per_bulan]]/Raw_Data[[#This Row],[penghasilan_bulanan]]</f>
        <v>0.24802843347639486</v>
      </c>
      <c r="K431" t="s">
        <v>81</v>
      </c>
      <c r="L431" t="s">
        <v>82</v>
      </c>
      <c r="M431" t="s">
        <v>55</v>
      </c>
      <c r="N431" t="s">
        <v>231</v>
      </c>
      <c r="O431" t="s">
        <v>232</v>
      </c>
      <c r="P431" s="2">
        <v>38228000</v>
      </c>
      <c r="Q431" s="2">
        <v>3823000</v>
      </c>
      <c r="R431" t="str">
        <f>IF(Raw_Data[[#This Row],[persen_dp]]&lt;15%,"Low",IF(Raw_Data[[#This Row],[persen_dp]]&gt;25%,"High","Medium"))</f>
        <v>Low</v>
      </c>
      <c r="S431" s="3">
        <v>0.1</v>
      </c>
      <c r="T431">
        <v>24</v>
      </c>
      <c r="U431">
        <v>0.14499999999999999</v>
      </c>
      <c r="V431" s="2">
        <v>1849300</v>
      </c>
      <c r="W431" s="2">
        <v>44382000</v>
      </c>
      <c r="X431" t="str">
        <f>IF(OR(Raw_Data[[#This Row],[status_pembayaran]]="Macet",Raw_Data[[#This Row],[status_pembayaran]]="Kurang Lancar"),"Non Performing Loan","Performing")</f>
        <v>Performing</v>
      </c>
      <c r="Y431" t="s">
        <v>47</v>
      </c>
      <c r="Z431">
        <v>0</v>
      </c>
      <c r="AA431">
        <v>0</v>
      </c>
      <c r="AB431">
        <v>1</v>
      </c>
      <c r="AC431" t="s">
        <v>66</v>
      </c>
      <c r="AD431">
        <f>IF(Raw_Data[[#This Row],[rasio]]&lt;0.2,1,IF(Raw_Data[[#This Row],[rasio]]&lt;0.3,2,IF(Raw_Data[[#This Row],[rasio]]&lt;0.4,3,4)))</f>
        <v>2</v>
      </c>
      <c r="AE431">
        <f>IF(Raw_Data[[#This Row],[kategori_dp]]="High",1,IF(Raw_Data[[#This Row],[kategori_dp]]="Medium",2,3))</f>
        <v>3</v>
      </c>
      <c r="AF431">
        <f>IF(Raw_Data[[#This Row],[tenor_bulan]]&lt;=24,1,IF(Raw_Data[[#This Row],[tenor_bulan]]&lt;=36,2,IF(Raw_Data[[#This Row],[tenor_bulan]]&lt;=48,3,4)))</f>
        <v>1</v>
      </c>
      <c r="AG431">
        <f>IF(Raw_Data[[#This Row],[jumlah_kali_telat]]=0,0,IF(Raw_Data[[#This Row],[jumlah_kali_telat]]&lt;=2,2,4))</f>
        <v>0</v>
      </c>
      <c r="AH431">
        <f>Raw_Data[[#This Row],[Skor_Rasio]]+Raw_Data[[#This Row],[Skor_DP]]+Raw_Data[[#This Row],[Skor_Tenor]]+Raw_Data[[#This Row],[Skor_Telat]]</f>
        <v>6</v>
      </c>
      <c r="AI431" t="str">
        <f>IF(Raw_Data[[#This Row],[Risk_Score]]&lt;=6,"Low Risk",IF(Raw_Data[[#This Row],[Risk_Score]]&lt;=8,"Medium Risk","High Risk"))</f>
        <v>Low Risk</v>
      </c>
      <c r="AJ431">
        <f ca="1">IFERROR(DATEDIF(Raw_Data[[#This Row],[tanggal_pengajuan]],TODAY(),"m"),"N/A")</f>
        <v>7</v>
      </c>
      <c r="AK431" t="str">
        <f ca="1">IF(ISNUMBER(Raw_Data[[#This Row],[MOB]]),IF(Raw_Data[[#This Row],[MOB]]&lt;6,"0-5 bulan",IF(Raw_Data[[#This Row],[MOB]]&lt;12,"6-11 bulan",IF(Raw_Data[[#This Row],[MOB]]&lt;24,"12-23 bulan","24+ bulan"))),"N/A")</f>
        <v>6-11 bulan</v>
      </c>
    </row>
    <row r="432" spans="1:37" ht="14.25" customHeight="1" x14ac:dyDescent="0.45">
      <c r="A432" t="s">
        <v>1282</v>
      </c>
      <c r="B432" s="64">
        <v>46114</v>
      </c>
      <c r="C432" s="1" t="str">
        <f t="shared" si="6"/>
        <v>April</v>
      </c>
      <c r="D432" t="s">
        <v>1283</v>
      </c>
      <c r="E432" t="s">
        <v>1284</v>
      </c>
      <c r="F432">
        <v>35</v>
      </c>
      <c r="G432" t="s">
        <v>51</v>
      </c>
      <c r="H432" t="s">
        <v>152</v>
      </c>
      <c r="I432" s="2">
        <v>2883000</v>
      </c>
      <c r="J432" s="3">
        <f>Raw_Data[[#This Row],[cicilan_per_bulan]]/Raw_Data[[#This Row],[penghasilan_bulanan]]</f>
        <v>0.19191814082552897</v>
      </c>
      <c r="K432" t="s">
        <v>167</v>
      </c>
      <c r="L432" t="s">
        <v>110</v>
      </c>
      <c r="M432" t="s">
        <v>55</v>
      </c>
      <c r="N432" t="s">
        <v>147</v>
      </c>
      <c r="O432" t="s">
        <v>148</v>
      </c>
      <c r="P432" s="2">
        <v>32078000</v>
      </c>
      <c r="Q432" s="2">
        <v>12831000</v>
      </c>
      <c r="R432" t="str">
        <f>IF(Raw_Data[[#This Row],[persen_dp]]&lt;15%,"Low",IF(Raw_Data[[#This Row],[persen_dp]]&gt;25%,"High","Medium"))</f>
        <v>High</v>
      </c>
      <c r="S432" s="3">
        <v>0.4</v>
      </c>
      <c r="T432">
        <v>60</v>
      </c>
      <c r="U432">
        <v>0.14499999999999999</v>
      </c>
      <c r="V432" s="2">
        <v>553300</v>
      </c>
      <c r="W432" s="2">
        <v>33201000</v>
      </c>
      <c r="X432" t="str">
        <f>IF(OR(Raw_Data[[#This Row],[status_pembayaran]]="Macet",Raw_Data[[#This Row],[status_pembayaran]]="Kurang Lancar"),"Non Performing Loan","Performing")</f>
        <v>Performing</v>
      </c>
      <c r="Y432" t="s">
        <v>47</v>
      </c>
      <c r="Z432">
        <v>0</v>
      </c>
      <c r="AA432">
        <v>0</v>
      </c>
      <c r="AB432">
        <v>1</v>
      </c>
      <c r="AC432" t="s">
        <v>58</v>
      </c>
      <c r="AD432">
        <f>IF(Raw_Data[[#This Row],[rasio]]&lt;0.2,1,IF(Raw_Data[[#This Row],[rasio]]&lt;0.3,2,IF(Raw_Data[[#This Row],[rasio]]&lt;0.4,3,4)))</f>
        <v>1</v>
      </c>
      <c r="AE432">
        <f>IF(Raw_Data[[#This Row],[kategori_dp]]="High",1,IF(Raw_Data[[#This Row],[kategori_dp]]="Medium",2,3))</f>
        <v>1</v>
      </c>
      <c r="AF432">
        <f>IF(Raw_Data[[#This Row],[tenor_bulan]]&lt;=24,1,IF(Raw_Data[[#This Row],[tenor_bulan]]&lt;=36,2,IF(Raw_Data[[#This Row],[tenor_bulan]]&lt;=48,3,4)))</f>
        <v>4</v>
      </c>
      <c r="AG432">
        <f>IF(Raw_Data[[#This Row],[jumlah_kali_telat]]=0,0,IF(Raw_Data[[#This Row],[jumlah_kali_telat]]&lt;=2,2,4))</f>
        <v>0</v>
      </c>
      <c r="AH432">
        <f>Raw_Data[[#This Row],[Skor_Rasio]]+Raw_Data[[#This Row],[Skor_DP]]+Raw_Data[[#This Row],[Skor_Tenor]]+Raw_Data[[#This Row],[Skor_Telat]]</f>
        <v>6</v>
      </c>
      <c r="AI432" t="str">
        <f>IF(Raw_Data[[#This Row],[Risk_Score]]&lt;=6,"Low Risk",IF(Raw_Data[[#This Row],[Risk_Score]]&lt;=8,"Medium Risk","High Risk"))</f>
        <v>Low Risk</v>
      </c>
      <c r="AJ432">
        <f ca="1">IFERROR(DATEDIF(Raw_Data[[#This Row],[tanggal_pengajuan]],TODAY(),"m"),"N/A")</f>
        <v>6</v>
      </c>
      <c r="AK432" t="str">
        <f ca="1">IF(ISNUMBER(Raw_Data[[#This Row],[MOB]]),IF(Raw_Data[[#This Row],[MOB]]&lt;6,"0-5 bulan",IF(Raw_Data[[#This Row],[MOB]]&lt;12,"6-11 bulan",IF(Raw_Data[[#This Row],[MOB]]&lt;24,"12-23 bulan","24+ bulan"))),"N/A")</f>
        <v>6-11 bulan</v>
      </c>
    </row>
    <row r="433" spans="1:37" ht="14.25" customHeight="1" x14ac:dyDescent="0.45">
      <c r="A433" t="s">
        <v>1285</v>
      </c>
      <c r="B433" s="64">
        <v>46035</v>
      </c>
      <c r="C433" s="1" t="str">
        <f t="shared" si="6"/>
        <v>January</v>
      </c>
      <c r="D433" t="s">
        <v>1286</v>
      </c>
      <c r="E433" t="s">
        <v>1287</v>
      </c>
      <c r="F433">
        <v>26</v>
      </c>
      <c r="G433" t="s">
        <v>40</v>
      </c>
      <c r="H433" t="s">
        <v>176</v>
      </c>
      <c r="I433" s="2">
        <v>4945000</v>
      </c>
      <c r="J433" s="3">
        <f>Raw_Data[[#This Row],[cicilan_per_bulan]]/Raw_Data[[#This Row],[penghasilan_bulanan]]</f>
        <v>0.142891809908999</v>
      </c>
      <c r="K433" t="s">
        <v>109</v>
      </c>
      <c r="L433" t="s">
        <v>110</v>
      </c>
      <c r="M433" t="s">
        <v>55</v>
      </c>
      <c r="N433" t="s">
        <v>141</v>
      </c>
      <c r="O433" t="s">
        <v>46</v>
      </c>
      <c r="P433" s="2">
        <v>21910000</v>
      </c>
      <c r="Q433" s="2">
        <v>8764000</v>
      </c>
      <c r="R433" t="str">
        <f>IF(Raw_Data[[#This Row],[persen_dp]]&lt;15%,"Low",IF(Raw_Data[[#This Row],[persen_dp]]&gt;25%,"High","Medium"))</f>
        <v>High</v>
      </c>
      <c r="S433" s="3">
        <v>0.4</v>
      </c>
      <c r="T433">
        <v>24</v>
      </c>
      <c r="U433">
        <v>0.14499999999999999</v>
      </c>
      <c r="V433" s="2">
        <v>706600</v>
      </c>
      <c r="W433" s="2">
        <v>16959000</v>
      </c>
      <c r="X433" t="str">
        <f>IF(OR(Raw_Data[[#This Row],[status_pembayaran]]="Macet",Raw_Data[[#This Row],[status_pembayaran]]="Kurang Lancar"),"Non Performing Loan","Performing")</f>
        <v>Performing</v>
      </c>
      <c r="Y433" t="s">
        <v>47</v>
      </c>
      <c r="Z433">
        <v>0</v>
      </c>
      <c r="AA433">
        <v>0</v>
      </c>
      <c r="AB433">
        <v>1</v>
      </c>
      <c r="AC433" t="s">
        <v>104</v>
      </c>
      <c r="AD433">
        <f>IF(Raw_Data[[#This Row],[rasio]]&lt;0.2,1,IF(Raw_Data[[#This Row],[rasio]]&lt;0.3,2,IF(Raw_Data[[#This Row],[rasio]]&lt;0.4,3,4)))</f>
        <v>1</v>
      </c>
      <c r="AE433">
        <f>IF(Raw_Data[[#This Row],[kategori_dp]]="High",1,IF(Raw_Data[[#This Row],[kategori_dp]]="Medium",2,3))</f>
        <v>1</v>
      </c>
      <c r="AF433">
        <f>IF(Raw_Data[[#This Row],[tenor_bulan]]&lt;=24,1,IF(Raw_Data[[#This Row],[tenor_bulan]]&lt;=36,2,IF(Raw_Data[[#This Row],[tenor_bulan]]&lt;=48,3,4)))</f>
        <v>1</v>
      </c>
      <c r="AG433">
        <f>IF(Raw_Data[[#This Row],[jumlah_kali_telat]]=0,0,IF(Raw_Data[[#This Row],[jumlah_kali_telat]]&lt;=2,2,4))</f>
        <v>0</v>
      </c>
      <c r="AH433">
        <f>Raw_Data[[#This Row],[Skor_Rasio]]+Raw_Data[[#This Row],[Skor_DP]]+Raw_Data[[#This Row],[Skor_Tenor]]+Raw_Data[[#This Row],[Skor_Telat]]</f>
        <v>3</v>
      </c>
      <c r="AI433" t="str">
        <f>IF(Raw_Data[[#This Row],[Risk_Score]]&lt;=6,"Low Risk",IF(Raw_Data[[#This Row],[Risk_Score]]&lt;=8,"Medium Risk","High Risk"))</f>
        <v>Low Risk</v>
      </c>
      <c r="AJ433">
        <f ca="1">IFERROR(DATEDIF(Raw_Data[[#This Row],[tanggal_pengajuan]],TODAY(),"m"),"N/A")</f>
        <v>9</v>
      </c>
      <c r="AK433" t="str">
        <f ca="1">IF(ISNUMBER(Raw_Data[[#This Row],[MOB]]),IF(Raw_Data[[#This Row],[MOB]]&lt;6,"0-5 bulan",IF(Raw_Data[[#This Row],[MOB]]&lt;12,"6-11 bulan",IF(Raw_Data[[#This Row],[MOB]]&lt;24,"12-23 bulan","24+ bulan"))),"N/A")</f>
        <v>6-11 bulan</v>
      </c>
    </row>
    <row r="434" spans="1:37" ht="14.25" customHeight="1" x14ac:dyDescent="0.45">
      <c r="A434" t="s">
        <v>1288</v>
      </c>
      <c r="B434" s="64">
        <v>46119</v>
      </c>
      <c r="C434" s="1" t="str">
        <f t="shared" si="6"/>
        <v>April</v>
      </c>
      <c r="D434" t="s">
        <v>1127</v>
      </c>
      <c r="E434" t="s">
        <v>1289</v>
      </c>
      <c r="F434">
        <v>24</v>
      </c>
      <c r="G434" t="s">
        <v>40</v>
      </c>
      <c r="H434" t="s">
        <v>52</v>
      </c>
      <c r="I434" s="2">
        <v>6030000</v>
      </c>
      <c r="J434" s="3">
        <f>Raw_Data[[#This Row],[cicilan_per_bulan]]/Raw_Data[[#This Row],[penghasilan_bulanan]]</f>
        <v>0.46794361525704808</v>
      </c>
      <c r="K434" t="s">
        <v>53</v>
      </c>
      <c r="L434" t="s">
        <v>54</v>
      </c>
      <c r="M434" t="s">
        <v>55</v>
      </c>
      <c r="N434" t="s">
        <v>395</v>
      </c>
      <c r="O434" t="s">
        <v>396</v>
      </c>
      <c r="P434" s="2">
        <v>61760000</v>
      </c>
      <c r="Q434" s="2">
        <v>9264000</v>
      </c>
      <c r="R434" t="str">
        <f>IF(Raw_Data[[#This Row],[persen_dp]]&lt;15%,"Low",IF(Raw_Data[[#This Row],[persen_dp]]&gt;25%,"High","Medium"))</f>
        <v>Medium</v>
      </c>
      <c r="S434" s="3">
        <v>0.15</v>
      </c>
      <c r="T434">
        <v>24</v>
      </c>
      <c r="U434">
        <v>0.14499999999999999</v>
      </c>
      <c r="V434" s="2">
        <v>2821700</v>
      </c>
      <c r="W434" s="2">
        <v>67720000</v>
      </c>
      <c r="X434" t="str">
        <f>IF(OR(Raw_Data[[#This Row],[status_pembayaran]]="Macet",Raw_Data[[#This Row],[status_pembayaran]]="Kurang Lancar"),"Non Performing Loan","Performing")</f>
        <v>Performing</v>
      </c>
      <c r="Y434" t="s">
        <v>47</v>
      </c>
      <c r="Z434">
        <v>0</v>
      </c>
      <c r="AA434">
        <v>0</v>
      </c>
      <c r="AB434">
        <v>1</v>
      </c>
      <c r="AC434" t="s">
        <v>74</v>
      </c>
      <c r="AD434">
        <f>IF(Raw_Data[[#This Row],[rasio]]&lt;0.2,1,IF(Raw_Data[[#This Row],[rasio]]&lt;0.3,2,IF(Raw_Data[[#This Row],[rasio]]&lt;0.4,3,4)))</f>
        <v>4</v>
      </c>
      <c r="AE434">
        <f>IF(Raw_Data[[#This Row],[kategori_dp]]="High",1,IF(Raw_Data[[#This Row],[kategori_dp]]="Medium",2,3))</f>
        <v>2</v>
      </c>
      <c r="AF434">
        <f>IF(Raw_Data[[#This Row],[tenor_bulan]]&lt;=24,1,IF(Raw_Data[[#This Row],[tenor_bulan]]&lt;=36,2,IF(Raw_Data[[#This Row],[tenor_bulan]]&lt;=48,3,4)))</f>
        <v>1</v>
      </c>
      <c r="AG434">
        <f>IF(Raw_Data[[#This Row],[jumlah_kali_telat]]=0,0,IF(Raw_Data[[#This Row],[jumlah_kali_telat]]&lt;=2,2,4))</f>
        <v>0</v>
      </c>
      <c r="AH434">
        <f>Raw_Data[[#This Row],[Skor_Rasio]]+Raw_Data[[#This Row],[Skor_DP]]+Raw_Data[[#This Row],[Skor_Tenor]]+Raw_Data[[#This Row],[Skor_Telat]]</f>
        <v>7</v>
      </c>
      <c r="AI434" t="str">
        <f>IF(Raw_Data[[#This Row],[Risk_Score]]&lt;=6,"Low Risk",IF(Raw_Data[[#This Row],[Risk_Score]]&lt;=8,"Medium Risk","High Risk"))</f>
        <v>Medium Risk</v>
      </c>
      <c r="AJ434">
        <f ca="1">IFERROR(DATEDIF(Raw_Data[[#This Row],[tanggal_pengajuan]],TODAY(),"m"),"N/A")</f>
        <v>6</v>
      </c>
      <c r="AK434" t="str">
        <f ca="1">IF(ISNUMBER(Raw_Data[[#This Row],[MOB]]),IF(Raw_Data[[#This Row],[MOB]]&lt;6,"0-5 bulan",IF(Raw_Data[[#This Row],[MOB]]&lt;12,"6-11 bulan",IF(Raw_Data[[#This Row],[MOB]]&lt;24,"12-23 bulan","24+ bulan"))),"N/A")</f>
        <v>6-11 bulan</v>
      </c>
    </row>
    <row r="435" spans="1:37" ht="14.25" customHeight="1" x14ac:dyDescent="0.45">
      <c r="A435" t="s">
        <v>1290</v>
      </c>
      <c r="B435" s="64">
        <v>46123</v>
      </c>
      <c r="C435" s="1" t="str">
        <f t="shared" si="6"/>
        <v>April</v>
      </c>
      <c r="D435" t="s">
        <v>1291</v>
      </c>
      <c r="E435" t="s">
        <v>1292</v>
      </c>
      <c r="F435">
        <v>23</v>
      </c>
      <c r="G435" t="s">
        <v>40</v>
      </c>
      <c r="H435" t="s">
        <v>101</v>
      </c>
      <c r="I435" s="2">
        <v>4285000</v>
      </c>
      <c r="J435" s="3">
        <f>Raw_Data[[#This Row],[cicilan_per_bulan]]/Raw_Data[[#This Row],[penghasilan_bulanan]]</f>
        <v>0.14695449241540257</v>
      </c>
      <c r="K435" t="s">
        <v>81</v>
      </c>
      <c r="L435" t="s">
        <v>82</v>
      </c>
      <c r="M435" t="s">
        <v>44</v>
      </c>
      <c r="N435" t="s">
        <v>184</v>
      </c>
      <c r="O435" t="s">
        <v>122</v>
      </c>
      <c r="P435" s="2">
        <v>36505000</v>
      </c>
      <c r="Q435" s="2">
        <v>14602000</v>
      </c>
      <c r="R435" t="str">
        <f>IF(Raw_Data[[#This Row],[persen_dp]]&lt;15%,"Low",IF(Raw_Data[[#This Row],[persen_dp]]&gt;25%,"High","Medium"))</f>
        <v>High</v>
      </c>
      <c r="S435" s="3">
        <v>0.4</v>
      </c>
      <c r="T435">
        <v>60</v>
      </c>
      <c r="U435">
        <v>0.14499999999999999</v>
      </c>
      <c r="V435" s="2">
        <v>629700</v>
      </c>
      <c r="W435" s="2">
        <v>37783000</v>
      </c>
      <c r="X435" t="str">
        <f>IF(OR(Raw_Data[[#This Row],[status_pembayaran]]="Macet",Raw_Data[[#This Row],[status_pembayaran]]="Kurang Lancar"),"Non Performing Loan","Performing")</f>
        <v>Performing</v>
      </c>
      <c r="Y435" t="s">
        <v>47</v>
      </c>
      <c r="Z435">
        <v>0</v>
      </c>
      <c r="AA435">
        <v>0</v>
      </c>
      <c r="AB435">
        <v>1</v>
      </c>
      <c r="AC435" t="s">
        <v>74</v>
      </c>
      <c r="AD435">
        <f>IF(Raw_Data[[#This Row],[rasio]]&lt;0.2,1,IF(Raw_Data[[#This Row],[rasio]]&lt;0.3,2,IF(Raw_Data[[#This Row],[rasio]]&lt;0.4,3,4)))</f>
        <v>1</v>
      </c>
      <c r="AE435">
        <f>IF(Raw_Data[[#This Row],[kategori_dp]]="High",1,IF(Raw_Data[[#This Row],[kategori_dp]]="Medium",2,3))</f>
        <v>1</v>
      </c>
      <c r="AF435">
        <f>IF(Raw_Data[[#This Row],[tenor_bulan]]&lt;=24,1,IF(Raw_Data[[#This Row],[tenor_bulan]]&lt;=36,2,IF(Raw_Data[[#This Row],[tenor_bulan]]&lt;=48,3,4)))</f>
        <v>4</v>
      </c>
      <c r="AG435">
        <f>IF(Raw_Data[[#This Row],[jumlah_kali_telat]]=0,0,IF(Raw_Data[[#This Row],[jumlah_kali_telat]]&lt;=2,2,4))</f>
        <v>0</v>
      </c>
      <c r="AH435">
        <f>Raw_Data[[#This Row],[Skor_Rasio]]+Raw_Data[[#This Row],[Skor_DP]]+Raw_Data[[#This Row],[Skor_Tenor]]+Raw_Data[[#This Row],[Skor_Telat]]</f>
        <v>6</v>
      </c>
      <c r="AI435" t="str">
        <f>IF(Raw_Data[[#This Row],[Risk_Score]]&lt;=6,"Low Risk",IF(Raw_Data[[#This Row],[Risk_Score]]&lt;=8,"Medium Risk","High Risk"))</f>
        <v>Low Risk</v>
      </c>
      <c r="AJ435">
        <f ca="1">IFERROR(DATEDIF(Raw_Data[[#This Row],[tanggal_pengajuan]],TODAY(),"m"),"N/A")</f>
        <v>6</v>
      </c>
      <c r="AK435" t="str">
        <f ca="1">IF(ISNUMBER(Raw_Data[[#This Row],[MOB]]),IF(Raw_Data[[#This Row],[MOB]]&lt;6,"0-5 bulan",IF(Raw_Data[[#This Row],[MOB]]&lt;12,"6-11 bulan",IF(Raw_Data[[#This Row],[MOB]]&lt;24,"12-23 bulan","24+ bulan"))),"N/A")</f>
        <v>6-11 bulan</v>
      </c>
    </row>
    <row r="436" spans="1:37" ht="14.25" customHeight="1" x14ac:dyDescent="0.45">
      <c r="A436" t="s">
        <v>1293</v>
      </c>
      <c r="B436" s="64">
        <v>46039</v>
      </c>
      <c r="C436" s="1" t="str">
        <f t="shared" ref="C436:C499" si="7">TEXT(B436,"mmmm")</f>
        <v>January</v>
      </c>
      <c r="D436" t="s">
        <v>1294</v>
      </c>
      <c r="E436" t="s">
        <v>1295</v>
      </c>
      <c r="F436">
        <v>52</v>
      </c>
      <c r="G436" t="s">
        <v>40</v>
      </c>
      <c r="H436" t="s">
        <v>176</v>
      </c>
      <c r="I436" s="2">
        <v>6091000</v>
      </c>
      <c r="J436" s="3">
        <f>Raw_Data[[#This Row],[cicilan_per_bulan]]/Raw_Data[[#This Row],[penghasilan_bulanan]]</f>
        <v>0.43789197176161548</v>
      </c>
      <c r="K436" t="s">
        <v>109</v>
      </c>
      <c r="L436" t="s">
        <v>110</v>
      </c>
      <c r="M436" t="s">
        <v>44</v>
      </c>
      <c r="N436" t="s">
        <v>171</v>
      </c>
      <c r="O436" t="s">
        <v>172</v>
      </c>
      <c r="P436" s="2">
        <v>43814000</v>
      </c>
      <c r="Q436" s="2">
        <v>4381000</v>
      </c>
      <c r="R436" t="str">
        <f>IF(Raw_Data[[#This Row],[persen_dp]]&lt;15%,"Low",IF(Raw_Data[[#This Row],[persen_dp]]&gt;25%,"High","Medium"))</f>
        <v>Low</v>
      </c>
      <c r="S436" s="3">
        <v>0.1</v>
      </c>
      <c r="T436">
        <v>18</v>
      </c>
      <c r="U436">
        <v>0.14499999999999999</v>
      </c>
      <c r="V436" s="2">
        <v>2667200</v>
      </c>
      <c r="W436" s="2">
        <v>48009000</v>
      </c>
      <c r="X436" t="str">
        <f>IF(OR(Raw_Data[[#This Row],[status_pembayaran]]="Macet",Raw_Data[[#This Row],[status_pembayaran]]="Kurang Lancar"),"Non Performing Loan","Performing")</f>
        <v>Performing</v>
      </c>
      <c r="Y436" t="s">
        <v>47</v>
      </c>
      <c r="Z436">
        <v>0</v>
      </c>
      <c r="AA436">
        <v>0</v>
      </c>
      <c r="AB436">
        <v>1</v>
      </c>
      <c r="AC436" t="s">
        <v>137</v>
      </c>
      <c r="AD436">
        <f>IF(Raw_Data[[#This Row],[rasio]]&lt;0.2,1,IF(Raw_Data[[#This Row],[rasio]]&lt;0.3,2,IF(Raw_Data[[#This Row],[rasio]]&lt;0.4,3,4)))</f>
        <v>4</v>
      </c>
      <c r="AE436">
        <f>IF(Raw_Data[[#This Row],[kategori_dp]]="High",1,IF(Raw_Data[[#This Row],[kategori_dp]]="Medium",2,3))</f>
        <v>3</v>
      </c>
      <c r="AF436">
        <f>IF(Raw_Data[[#This Row],[tenor_bulan]]&lt;=24,1,IF(Raw_Data[[#This Row],[tenor_bulan]]&lt;=36,2,IF(Raw_Data[[#This Row],[tenor_bulan]]&lt;=48,3,4)))</f>
        <v>1</v>
      </c>
      <c r="AG436">
        <f>IF(Raw_Data[[#This Row],[jumlah_kali_telat]]=0,0,IF(Raw_Data[[#This Row],[jumlah_kali_telat]]&lt;=2,2,4))</f>
        <v>0</v>
      </c>
      <c r="AH436">
        <f>Raw_Data[[#This Row],[Skor_Rasio]]+Raw_Data[[#This Row],[Skor_DP]]+Raw_Data[[#This Row],[Skor_Tenor]]+Raw_Data[[#This Row],[Skor_Telat]]</f>
        <v>8</v>
      </c>
      <c r="AI436" t="str">
        <f>IF(Raw_Data[[#This Row],[Risk_Score]]&lt;=6,"Low Risk",IF(Raw_Data[[#This Row],[Risk_Score]]&lt;=8,"Medium Risk","High Risk"))</f>
        <v>Medium Risk</v>
      </c>
      <c r="AJ436">
        <f ca="1">IFERROR(DATEDIF(Raw_Data[[#This Row],[tanggal_pengajuan]],TODAY(),"m"),"N/A")</f>
        <v>9</v>
      </c>
      <c r="AK436" t="str">
        <f ca="1">IF(ISNUMBER(Raw_Data[[#This Row],[MOB]]),IF(Raw_Data[[#This Row],[MOB]]&lt;6,"0-5 bulan",IF(Raw_Data[[#This Row],[MOB]]&lt;12,"6-11 bulan",IF(Raw_Data[[#This Row],[MOB]]&lt;24,"12-23 bulan","24+ bulan"))),"N/A")</f>
        <v>6-11 bulan</v>
      </c>
    </row>
    <row r="437" spans="1:37" ht="14.25" customHeight="1" x14ac:dyDescent="0.45">
      <c r="A437" t="s">
        <v>1296</v>
      </c>
      <c r="B437" s="64">
        <v>46084</v>
      </c>
      <c r="C437" s="1" t="str">
        <f t="shared" si="7"/>
        <v>March</v>
      </c>
      <c r="D437" t="s">
        <v>1297</v>
      </c>
      <c r="E437" t="s">
        <v>1298</v>
      </c>
      <c r="F437">
        <v>29</v>
      </c>
      <c r="G437" t="s">
        <v>51</v>
      </c>
      <c r="H437" t="s">
        <v>90</v>
      </c>
      <c r="I437" s="2">
        <v>4765000</v>
      </c>
      <c r="J437" s="3">
        <f>Raw_Data[[#This Row],[cicilan_per_bulan]]/Raw_Data[[#This Row],[penghasilan_bulanan]]</f>
        <v>0.73275970619097586</v>
      </c>
      <c r="K437" t="s">
        <v>91</v>
      </c>
      <c r="L437" t="s">
        <v>92</v>
      </c>
      <c r="M437" t="s">
        <v>55</v>
      </c>
      <c r="N437" t="s">
        <v>395</v>
      </c>
      <c r="O437" t="s">
        <v>396</v>
      </c>
      <c r="P437" s="2">
        <v>60730000</v>
      </c>
      <c r="Q437" s="2">
        <v>9109000</v>
      </c>
      <c r="R437" t="str">
        <f>IF(Raw_Data[[#This Row],[persen_dp]]&lt;15%,"Low",IF(Raw_Data[[#This Row],[persen_dp]]&gt;25%,"High","Medium"))</f>
        <v>Medium</v>
      </c>
      <c r="S437" s="3">
        <v>0.15</v>
      </c>
      <c r="T437">
        <v>18</v>
      </c>
      <c r="U437">
        <v>0.14499999999999999</v>
      </c>
      <c r="V437" s="2">
        <v>3491600</v>
      </c>
      <c r="W437" s="2">
        <v>62848000</v>
      </c>
      <c r="X437" t="str">
        <f>IF(OR(Raw_Data[[#This Row],[status_pembayaran]]="Macet",Raw_Data[[#This Row],[status_pembayaran]]="Kurang Lancar"),"Non Performing Loan","Performing")</f>
        <v>Performing</v>
      </c>
      <c r="Y437" t="s">
        <v>47</v>
      </c>
      <c r="Z437">
        <v>0</v>
      </c>
      <c r="AA437">
        <v>0</v>
      </c>
      <c r="AB437">
        <v>1</v>
      </c>
      <c r="AC437" t="s">
        <v>137</v>
      </c>
      <c r="AD437">
        <f>IF(Raw_Data[[#This Row],[rasio]]&lt;0.2,1,IF(Raw_Data[[#This Row],[rasio]]&lt;0.3,2,IF(Raw_Data[[#This Row],[rasio]]&lt;0.4,3,4)))</f>
        <v>4</v>
      </c>
      <c r="AE437">
        <f>IF(Raw_Data[[#This Row],[kategori_dp]]="High",1,IF(Raw_Data[[#This Row],[kategori_dp]]="Medium",2,3))</f>
        <v>2</v>
      </c>
      <c r="AF437">
        <f>IF(Raw_Data[[#This Row],[tenor_bulan]]&lt;=24,1,IF(Raw_Data[[#This Row],[tenor_bulan]]&lt;=36,2,IF(Raw_Data[[#This Row],[tenor_bulan]]&lt;=48,3,4)))</f>
        <v>1</v>
      </c>
      <c r="AG437">
        <f>IF(Raw_Data[[#This Row],[jumlah_kali_telat]]=0,0,IF(Raw_Data[[#This Row],[jumlah_kali_telat]]&lt;=2,2,4))</f>
        <v>0</v>
      </c>
      <c r="AH437">
        <f>Raw_Data[[#This Row],[Skor_Rasio]]+Raw_Data[[#This Row],[Skor_DP]]+Raw_Data[[#This Row],[Skor_Tenor]]+Raw_Data[[#This Row],[Skor_Telat]]</f>
        <v>7</v>
      </c>
      <c r="AI437" t="str">
        <f>IF(Raw_Data[[#This Row],[Risk_Score]]&lt;=6,"Low Risk",IF(Raw_Data[[#This Row],[Risk_Score]]&lt;=8,"Medium Risk","High Risk"))</f>
        <v>Medium Risk</v>
      </c>
      <c r="AJ437">
        <f ca="1">IFERROR(DATEDIF(Raw_Data[[#This Row],[tanggal_pengajuan]],TODAY(),"m"),"N/A")</f>
        <v>7</v>
      </c>
      <c r="AK437" t="str">
        <f ca="1">IF(ISNUMBER(Raw_Data[[#This Row],[MOB]]),IF(Raw_Data[[#This Row],[MOB]]&lt;6,"0-5 bulan",IF(Raw_Data[[#This Row],[MOB]]&lt;12,"6-11 bulan",IF(Raw_Data[[#This Row],[MOB]]&lt;24,"12-23 bulan","24+ bulan"))),"N/A")</f>
        <v>6-11 bulan</v>
      </c>
    </row>
    <row r="438" spans="1:37" ht="14.25" customHeight="1" x14ac:dyDescent="0.45">
      <c r="A438" t="s">
        <v>1299</v>
      </c>
      <c r="B438" s="64">
        <v>46073</v>
      </c>
      <c r="C438" s="1" t="str">
        <f t="shared" si="7"/>
        <v>February</v>
      </c>
      <c r="D438" t="s">
        <v>1300</v>
      </c>
      <c r="E438" t="s">
        <v>1301</v>
      </c>
      <c r="F438">
        <v>47</v>
      </c>
      <c r="G438" t="s">
        <v>40</v>
      </c>
      <c r="H438" t="s">
        <v>176</v>
      </c>
      <c r="I438" s="2">
        <v>6249000</v>
      </c>
      <c r="J438" s="3">
        <f>Raw_Data[[#This Row],[cicilan_per_bulan]]/Raw_Data[[#This Row],[penghasilan_bulanan]]</f>
        <v>0.34499919987197952</v>
      </c>
      <c r="K438" t="s">
        <v>114</v>
      </c>
      <c r="L438" t="s">
        <v>115</v>
      </c>
      <c r="M438" t="s">
        <v>44</v>
      </c>
      <c r="N438" t="s">
        <v>184</v>
      </c>
      <c r="O438" t="s">
        <v>122</v>
      </c>
      <c r="P438" s="2">
        <v>37499000</v>
      </c>
      <c r="Q438" s="2">
        <v>5625000</v>
      </c>
      <c r="R438" t="str">
        <f>IF(Raw_Data[[#This Row],[persen_dp]]&lt;15%,"Low",IF(Raw_Data[[#This Row],[persen_dp]]&gt;25%,"High","Medium"))</f>
        <v>Medium</v>
      </c>
      <c r="S438" s="3">
        <v>0.15</v>
      </c>
      <c r="T438">
        <v>18</v>
      </c>
      <c r="U438">
        <v>0.14499999999999999</v>
      </c>
      <c r="V438" s="2">
        <v>2155900</v>
      </c>
      <c r="W438" s="2">
        <v>38807000</v>
      </c>
      <c r="X438" t="str">
        <f>IF(OR(Raw_Data[[#This Row],[status_pembayaran]]="Macet",Raw_Data[[#This Row],[status_pembayaran]]="Kurang Lancar"),"Non Performing Loan","Performing")</f>
        <v>Performing</v>
      </c>
      <c r="Y438" t="s">
        <v>47</v>
      </c>
      <c r="Z438">
        <v>0</v>
      </c>
      <c r="AA438">
        <v>0</v>
      </c>
      <c r="AB438">
        <v>1</v>
      </c>
      <c r="AD438">
        <f>IF(Raw_Data[[#This Row],[rasio]]&lt;0.2,1,IF(Raw_Data[[#This Row],[rasio]]&lt;0.3,2,IF(Raw_Data[[#This Row],[rasio]]&lt;0.4,3,4)))</f>
        <v>3</v>
      </c>
      <c r="AE438">
        <f>IF(Raw_Data[[#This Row],[kategori_dp]]="High",1,IF(Raw_Data[[#This Row],[kategori_dp]]="Medium",2,3))</f>
        <v>2</v>
      </c>
      <c r="AF438">
        <f>IF(Raw_Data[[#This Row],[tenor_bulan]]&lt;=24,1,IF(Raw_Data[[#This Row],[tenor_bulan]]&lt;=36,2,IF(Raw_Data[[#This Row],[tenor_bulan]]&lt;=48,3,4)))</f>
        <v>1</v>
      </c>
      <c r="AG438">
        <f>IF(Raw_Data[[#This Row],[jumlah_kali_telat]]=0,0,IF(Raw_Data[[#This Row],[jumlah_kali_telat]]&lt;=2,2,4))</f>
        <v>0</v>
      </c>
      <c r="AH438">
        <f>Raw_Data[[#This Row],[Skor_Rasio]]+Raw_Data[[#This Row],[Skor_DP]]+Raw_Data[[#This Row],[Skor_Tenor]]+Raw_Data[[#This Row],[Skor_Telat]]</f>
        <v>6</v>
      </c>
      <c r="AI438" t="str">
        <f>IF(Raw_Data[[#This Row],[Risk_Score]]&lt;=6,"Low Risk",IF(Raw_Data[[#This Row],[Risk_Score]]&lt;=8,"Medium Risk","High Risk"))</f>
        <v>Low Risk</v>
      </c>
      <c r="AJ438">
        <f ca="1">IFERROR(DATEDIF(Raw_Data[[#This Row],[tanggal_pengajuan]],TODAY(),"m"),"N/A")</f>
        <v>8</v>
      </c>
      <c r="AK438" t="str">
        <f ca="1">IF(ISNUMBER(Raw_Data[[#This Row],[MOB]]),IF(Raw_Data[[#This Row],[MOB]]&lt;6,"0-5 bulan",IF(Raw_Data[[#This Row],[MOB]]&lt;12,"6-11 bulan",IF(Raw_Data[[#This Row],[MOB]]&lt;24,"12-23 bulan","24+ bulan"))),"N/A")</f>
        <v>6-11 bulan</v>
      </c>
    </row>
    <row r="439" spans="1:37" ht="14.25" customHeight="1" x14ac:dyDescent="0.45">
      <c r="A439" t="s">
        <v>1302</v>
      </c>
      <c r="B439" s="64">
        <v>46125</v>
      </c>
      <c r="C439" s="1" t="str">
        <f t="shared" si="7"/>
        <v>April</v>
      </c>
      <c r="D439" t="s">
        <v>1003</v>
      </c>
      <c r="E439" t="s">
        <v>1303</v>
      </c>
      <c r="F439">
        <v>38</v>
      </c>
      <c r="G439" t="s">
        <v>40</v>
      </c>
      <c r="H439" t="s">
        <v>41</v>
      </c>
      <c r="I439" s="2">
        <v>5907000</v>
      </c>
      <c r="J439" s="3">
        <f>Raw_Data[[#This Row],[cicilan_per_bulan]]/Raw_Data[[#This Row],[penghasilan_bulanan]]</f>
        <v>0.16815642458100558</v>
      </c>
      <c r="K439" t="s">
        <v>145</v>
      </c>
      <c r="L439" t="s">
        <v>146</v>
      </c>
      <c r="M439" t="s">
        <v>44</v>
      </c>
      <c r="N439" t="s">
        <v>184</v>
      </c>
      <c r="O439" t="s">
        <v>122</v>
      </c>
      <c r="P439" s="2">
        <v>37723000</v>
      </c>
      <c r="Q439" s="2">
        <v>7545000</v>
      </c>
      <c r="R439" t="str">
        <f>IF(Raw_Data[[#This Row],[persen_dp]]&lt;15%,"Low",IF(Raw_Data[[#This Row],[persen_dp]]&gt;25%,"High","Medium"))</f>
        <v>Medium</v>
      </c>
      <c r="S439" s="3">
        <v>0.2</v>
      </c>
      <c r="T439">
        <v>48</v>
      </c>
      <c r="U439">
        <v>0.14499999999999999</v>
      </c>
      <c r="V439" s="2">
        <v>993300</v>
      </c>
      <c r="W439" s="2">
        <v>47681000</v>
      </c>
      <c r="X439" t="str">
        <f>IF(OR(Raw_Data[[#This Row],[status_pembayaran]]="Macet",Raw_Data[[#This Row],[status_pembayaran]]="Kurang Lancar"),"Non Performing Loan","Performing")</f>
        <v>Performing</v>
      </c>
      <c r="Y439" t="s">
        <v>47</v>
      </c>
      <c r="Z439">
        <v>0</v>
      </c>
      <c r="AA439">
        <v>0</v>
      </c>
      <c r="AB439">
        <v>1</v>
      </c>
      <c r="AD439">
        <f>IF(Raw_Data[[#This Row],[rasio]]&lt;0.2,1,IF(Raw_Data[[#This Row],[rasio]]&lt;0.3,2,IF(Raw_Data[[#This Row],[rasio]]&lt;0.4,3,4)))</f>
        <v>1</v>
      </c>
      <c r="AE439">
        <f>IF(Raw_Data[[#This Row],[kategori_dp]]="High",1,IF(Raw_Data[[#This Row],[kategori_dp]]="Medium",2,3))</f>
        <v>2</v>
      </c>
      <c r="AF439">
        <f>IF(Raw_Data[[#This Row],[tenor_bulan]]&lt;=24,1,IF(Raw_Data[[#This Row],[tenor_bulan]]&lt;=36,2,IF(Raw_Data[[#This Row],[tenor_bulan]]&lt;=48,3,4)))</f>
        <v>3</v>
      </c>
      <c r="AG439">
        <f>IF(Raw_Data[[#This Row],[jumlah_kali_telat]]=0,0,IF(Raw_Data[[#This Row],[jumlah_kali_telat]]&lt;=2,2,4))</f>
        <v>0</v>
      </c>
      <c r="AH439">
        <f>Raw_Data[[#This Row],[Skor_Rasio]]+Raw_Data[[#This Row],[Skor_DP]]+Raw_Data[[#This Row],[Skor_Tenor]]+Raw_Data[[#This Row],[Skor_Telat]]</f>
        <v>6</v>
      </c>
      <c r="AI439" t="str">
        <f>IF(Raw_Data[[#This Row],[Risk_Score]]&lt;=6,"Low Risk",IF(Raw_Data[[#This Row],[Risk_Score]]&lt;=8,"Medium Risk","High Risk"))</f>
        <v>Low Risk</v>
      </c>
      <c r="AJ439">
        <f ca="1">IFERROR(DATEDIF(Raw_Data[[#This Row],[tanggal_pengajuan]],TODAY(),"m"),"N/A")</f>
        <v>6</v>
      </c>
      <c r="AK439" t="str">
        <f ca="1">IF(ISNUMBER(Raw_Data[[#This Row],[MOB]]),IF(Raw_Data[[#This Row],[MOB]]&lt;6,"0-5 bulan",IF(Raw_Data[[#This Row],[MOB]]&lt;12,"6-11 bulan",IF(Raw_Data[[#This Row],[MOB]]&lt;24,"12-23 bulan","24+ bulan"))),"N/A")</f>
        <v>6-11 bulan</v>
      </c>
    </row>
    <row r="440" spans="1:37" ht="14.25" customHeight="1" x14ac:dyDescent="0.45">
      <c r="A440" t="s">
        <v>1304</v>
      </c>
      <c r="B440" s="64">
        <v>46125</v>
      </c>
      <c r="C440" s="1" t="str">
        <f t="shared" si="7"/>
        <v>April</v>
      </c>
      <c r="D440" t="s">
        <v>210</v>
      </c>
      <c r="E440" t="s">
        <v>211</v>
      </c>
      <c r="F440">
        <v>22</v>
      </c>
      <c r="G440" t="s">
        <v>40</v>
      </c>
      <c r="H440" t="s">
        <v>41</v>
      </c>
      <c r="I440" s="2">
        <v>6111000</v>
      </c>
      <c r="J440" s="3">
        <f>Raw_Data[[#This Row],[cicilan_per_bulan]]/Raw_Data[[#This Row],[penghasilan_bulanan]]</f>
        <v>9.5123547700867284E-2</v>
      </c>
      <c r="K440" t="s">
        <v>119</v>
      </c>
      <c r="L440" t="s">
        <v>120</v>
      </c>
      <c r="M440" t="s">
        <v>249</v>
      </c>
      <c r="N440" t="s">
        <v>250</v>
      </c>
      <c r="O440" t="s">
        <v>57</v>
      </c>
      <c r="P440" s="2">
        <v>16202352</v>
      </c>
      <c r="Q440" s="2">
        <v>1620000</v>
      </c>
      <c r="R440" t="str">
        <f>IF(Raw_Data[[#This Row],[persen_dp]]&lt;15%,"Low",IF(Raw_Data[[#This Row],[persen_dp]]&gt;25%,"High","Medium"))</f>
        <v>Low</v>
      </c>
      <c r="S440" s="3">
        <v>0.1</v>
      </c>
      <c r="T440">
        <v>36</v>
      </c>
      <c r="U440">
        <v>0.14499999999999999</v>
      </c>
      <c r="V440" s="2">
        <v>581300</v>
      </c>
      <c r="W440" s="2">
        <v>20926000</v>
      </c>
      <c r="X440" t="str">
        <f>IF(OR(Raw_Data[[#This Row],[status_pembayaran]]="Macet",Raw_Data[[#This Row],[status_pembayaran]]="Kurang Lancar"),"Non Performing Loan","Performing")</f>
        <v>Performing</v>
      </c>
      <c r="Y440" t="s">
        <v>47</v>
      </c>
      <c r="Z440">
        <v>0</v>
      </c>
      <c r="AA440">
        <v>0</v>
      </c>
      <c r="AB440">
        <v>1</v>
      </c>
      <c r="AC440" t="s">
        <v>104</v>
      </c>
      <c r="AD440">
        <f>IF(Raw_Data[[#This Row],[rasio]]&lt;0.2,1,IF(Raw_Data[[#This Row],[rasio]]&lt;0.3,2,IF(Raw_Data[[#This Row],[rasio]]&lt;0.4,3,4)))</f>
        <v>1</v>
      </c>
      <c r="AE440">
        <f>IF(Raw_Data[[#This Row],[kategori_dp]]="High",1,IF(Raw_Data[[#This Row],[kategori_dp]]="Medium",2,3))</f>
        <v>3</v>
      </c>
      <c r="AF440">
        <f>IF(Raw_Data[[#This Row],[tenor_bulan]]&lt;=24,1,IF(Raw_Data[[#This Row],[tenor_bulan]]&lt;=36,2,IF(Raw_Data[[#This Row],[tenor_bulan]]&lt;=48,3,4)))</f>
        <v>2</v>
      </c>
      <c r="AG440">
        <f>IF(Raw_Data[[#This Row],[jumlah_kali_telat]]=0,0,IF(Raw_Data[[#This Row],[jumlah_kali_telat]]&lt;=2,2,4))</f>
        <v>0</v>
      </c>
      <c r="AH440">
        <f>Raw_Data[[#This Row],[Skor_Rasio]]+Raw_Data[[#This Row],[Skor_DP]]+Raw_Data[[#This Row],[Skor_Tenor]]+Raw_Data[[#This Row],[Skor_Telat]]</f>
        <v>6</v>
      </c>
      <c r="AI440" t="str">
        <f>IF(Raw_Data[[#This Row],[Risk_Score]]&lt;=6,"Low Risk",IF(Raw_Data[[#This Row],[Risk_Score]]&lt;=8,"Medium Risk","High Risk"))</f>
        <v>Low Risk</v>
      </c>
      <c r="AJ440">
        <f ca="1">IFERROR(DATEDIF(Raw_Data[[#This Row],[tanggal_pengajuan]],TODAY(),"m"),"N/A")</f>
        <v>6</v>
      </c>
      <c r="AK440" t="str">
        <f ca="1">IF(ISNUMBER(Raw_Data[[#This Row],[MOB]]),IF(Raw_Data[[#This Row],[MOB]]&lt;6,"0-5 bulan",IF(Raw_Data[[#This Row],[MOB]]&lt;12,"6-11 bulan",IF(Raw_Data[[#This Row],[MOB]]&lt;24,"12-23 bulan","24+ bulan"))),"N/A")</f>
        <v>6-11 bulan</v>
      </c>
    </row>
    <row r="441" spans="1:37" ht="14.25" customHeight="1" x14ac:dyDescent="0.45">
      <c r="A441" t="s">
        <v>1305</v>
      </c>
      <c r="B441" s="64">
        <v>46036</v>
      </c>
      <c r="C441" s="1" t="str">
        <f t="shared" si="7"/>
        <v>January</v>
      </c>
      <c r="D441" t="s">
        <v>1306</v>
      </c>
      <c r="E441" t="s">
        <v>1307</v>
      </c>
      <c r="F441">
        <v>24</v>
      </c>
      <c r="G441" t="s">
        <v>51</v>
      </c>
      <c r="H441" t="s">
        <v>41</v>
      </c>
      <c r="I441" s="2">
        <v>5392000</v>
      </c>
      <c r="J441" s="3">
        <f>Raw_Data[[#This Row],[cicilan_per_bulan]]/Raw_Data[[#This Row],[penghasilan_bulanan]]</f>
        <v>0.30984792284866469</v>
      </c>
      <c r="K441" t="s">
        <v>127</v>
      </c>
      <c r="L441" t="s">
        <v>128</v>
      </c>
      <c r="M441" t="s">
        <v>55</v>
      </c>
      <c r="N441" t="s">
        <v>121</v>
      </c>
      <c r="O441" t="s">
        <v>122</v>
      </c>
      <c r="P441" s="2">
        <v>35286000</v>
      </c>
      <c r="Q441" s="2">
        <v>10586000</v>
      </c>
      <c r="R441" t="str">
        <f>IF(Raw_Data[[#This Row],[persen_dp]]&lt;15%,"Low",IF(Raw_Data[[#This Row],[persen_dp]]&gt;25%,"High","Medium"))</f>
        <v>High</v>
      </c>
      <c r="S441" s="3">
        <v>0.3</v>
      </c>
      <c r="T441">
        <v>18</v>
      </c>
      <c r="U441">
        <v>0.14499999999999999</v>
      </c>
      <c r="V441" s="2">
        <v>1670700</v>
      </c>
      <c r="W441" s="2">
        <v>30072000</v>
      </c>
      <c r="X441" t="str">
        <f>IF(OR(Raw_Data[[#This Row],[status_pembayaran]]="Macet",Raw_Data[[#This Row],[status_pembayaran]]="Kurang Lancar"),"Non Performing Loan","Performing")</f>
        <v>Performing</v>
      </c>
      <c r="Y441" t="s">
        <v>47</v>
      </c>
      <c r="Z441">
        <v>0</v>
      </c>
      <c r="AA441">
        <v>0</v>
      </c>
      <c r="AB441">
        <v>1</v>
      </c>
      <c r="AC441" t="s">
        <v>74</v>
      </c>
      <c r="AD441">
        <f>IF(Raw_Data[[#This Row],[rasio]]&lt;0.2,1,IF(Raw_Data[[#This Row],[rasio]]&lt;0.3,2,IF(Raw_Data[[#This Row],[rasio]]&lt;0.4,3,4)))</f>
        <v>3</v>
      </c>
      <c r="AE441">
        <f>IF(Raw_Data[[#This Row],[kategori_dp]]="High",1,IF(Raw_Data[[#This Row],[kategori_dp]]="Medium",2,3))</f>
        <v>1</v>
      </c>
      <c r="AF441">
        <f>IF(Raw_Data[[#This Row],[tenor_bulan]]&lt;=24,1,IF(Raw_Data[[#This Row],[tenor_bulan]]&lt;=36,2,IF(Raw_Data[[#This Row],[tenor_bulan]]&lt;=48,3,4)))</f>
        <v>1</v>
      </c>
      <c r="AG441">
        <f>IF(Raw_Data[[#This Row],[jumlah_kali_telat]]=0,0,IF(Raw_Data[[#This Row],[jumlah_kali_telat]]&lt;=2,2,4))</f>
        <v>0</v>
      </c>
      <c r="AH441">
        <f>Raw_Data[[#This Row],[Skor_Rasio]]+Raw_Data[[#This Row],[Skor_DP]]+Raw_Data[[#This Row],[Skor_Tenor]]+Raw_Data[[#This Row],[Skor_Telat]]</f>
        <v>5</v>
      </c>
      <c r="AI441" t="str">
        <f>IF(Raw_Data[[#This Row],[Risk_Score]]&lt;=6,"Low Risk",IF(Raw_Data[[#This Row],[Risk_Score]]&lt;=8,"Medium Risk","High Risk"))</f>
        <v>Low Risk</v>
      </c>
      <c r="AJ441">
        <f ca="1">IFERROR(DATEDIF(Raw_Data[[#This Row],[tanggal_pengajuan]],TODAY(),"m"),"N/A")</f>
        <v>9</v>
      </c>
      <c r="AK441" t="str">
        <f ca="1">IF(ISNUMBER(Raw_Data[[#This Row],[MOB]]),IF(Raw_Data[[#This Row],[MOB]]&lt;6,"0-5 bulan",IF(Raw_Data[[#This Row],[MOB]]&lt;12,"6-11 bulan",IF(Raw_Data[[#This Row],[MOB]]&lt;24,"12-23 bulan","24+ bulan"))),"N/A")</f>
        <v>6-11 bulan</v>
      </c>
    </row>
    <row r="442" spans="1:37" ht="14.25" customHeight="1" x14ac:dyDescent="0.45">
      <c r="A442" t="s">
        <v>1308</v>
      </c>
      <c r="B442" s="64">
        <v>46178</v>
      </c>
      <c r="C442" s="1" t="str">
        <f t="shared" si="7"/>
        <v>June</v>
      </c>
      <c r="D442" t="s">
        <v>1309</v>
      </c>
      <c r="E442" t="s">
        <v>1310</v>
      </c>
      <c r="F442">
        <v>24</v>
      </c>
      <c r="G442" t="s">
        <v>51</v>
      </c>
      <c r="H442" t="s">
        <v>62</v>
      </c>
      <c r="I442" s="2">
        <v>3010000</v>
      </c>
      <c r="J442" s="3">
        <f>Raw_Data[[#This Row],[cicilan_per_bulan]]/Raw_Data[[#This Row],[penghasilan_bulanan]]</f>
        <v>0.27019933554817277</v>
      </c>
      <c r="K442" t="s">
        <v>119</v>
      </c>
      <c r="L442" t="s">
        <v>120</v>
      </c>
      <c r="M442" t="s">
        <v>72</v>
      </c>
      <c r="N442" t="s">
        <v>97</v>
      </c>
      <c r="O442" t="s">
        <v>57</v>
      </c>
      <c r="P442" s="2">
        <v>17179000</v>
      </c>
      <c r="Q442" s="2">
        <v>5154000</v>
      </c>
      <c r="R442" t="str">
        <f>IF(Raw_Data[[#This Row],[persen_dp]]&lt;15%,"Low",IF(Raw_Data[[#This Row],[persen_dp]]&gt;25%,"High","Medium"))</f>
        <v>High</v>
      </c>
      <c r="S442" s="3">
        <v>0.3</v>
      </c>
      <c r="T442">
        <v>18</v>
      </c>
      <c r="U442">
        <v>0.14499999999999999</v>
      </c>
      <c r="V442" s="2">
        <v>813300</v>
      </c>
      <c r="W442" s="2">
        <v>14640000</v>
      </c>
      <c r="X442" t="str">
        <f>IF(OR(Raw_Data[[#This Row],[status_pembayaran]]="Macet",Raw_Data[[#This Row],[status_pembayaran]]="Kurang Lancar"),"Non Performing Loan","Performing")</f>
        <v>Performing</v>
      </c>
      <c r="Y442" t="s">
        <v>47</v>
      </c>
      <c r="Z442">
        <v>0</v>
      </c>
      <c r="AA442">
        <v>0</v>
      </c>
      <c r="AB442">
        <v>1</v>
      </c>
      <c r="AC442" t="s">
        <v>137</v>
      </c>
      <c r="AD442">
        <f>IF(Raw_Data[[#This Row],[rasio]]&lt;0.2,1,IF(Raw_Data[[#This Row],[rasio]]&lt;0.3,2,IF(Raw_Data[[#This Row],[rasio]]&lt;0.4,3,4)))</f>
        <v>2</v>
      </c>
      <c r="AE442">
        <f>IF(Raw_Data[[#This Row],[kategori_dp]]="High",1,IF(Raw_Data[[#This Row],[kategori_dp]]="Medium",2,3))</f>
        <v>1</v>
      </c>
      <c r="AF442">
        <f>IF(Raw_Data[[#This Row],[tenor_bulan]]&lt;=24,1,IF(Raw_Data[[#This Row],[tenor_bulan]]&lt;=36,2,IF(Raw_Data[[#This Row],[tenor_bulan]]&lt;=48,3,4)))</f>
        <v>1</v>
      </c>
      <c r="AG442">
        <f>IF(Raw_Data[[#This Row],[jumlah_kali_telat]]=0,0,IF(Raw_Data[[#This Row],[jumlah_kali_telat]]&lt;=2,2,4))</f>
        <v>0</v>
      </c>
      <c r="AH442">
        <f>Raw_Data[[#This Row],[Skor_Rasio]]+Raw_Data[[#This Row],[Skor_DP]]+Raw_Data[[#This Row],[Skor_Tenor]]+Raw_Data[[#This Row],[Skor_Telat]]</f>
        <v>4</v>
      </c>
      <c r="AI442" t="str">
        <f>IF(Raw_Data[[#This Row],[Risk_Score]]&lt;=6,"Low Risk",IF(Raw_Data[[#This Row],[Risk_Score]]&lt;=8,"Medium Risk","High Risk"))</f>
        <v>Low Risk</v>
      </c>
      <c r="AJ442">
        <f ca="1">IFERROR(DATEDIF(Raw_Data[[#This Row],[tanggal_pengajuan]],TODAY(),"m"),"N/A")</f>
        <v>4</v>
      </c>
      <c r="AK442" t="str">
        <f ca="1">IF(ISNUMBER(Raw_Data[[#This Row],[MOB]]),IF(Raw_Data[[#This Row],[MOB]]&lt;6,"0-5 bulan",IF(Raw_Data[[#This Row],[MOB]]&lt;12,"6-11 bulan",IF(Raw_Data[[#This Row],[MOB]]&lt;24,"12-23 bulan","24+ bulan"))),"N/A")</f>
        <v>0-5 bulan</v>
      </c>
    </row>
    <row r="443" spans="1:37" ht="14.25" customHeight="1" x14ac:dyDescent="0.45">
      <c r="A443" t="s">
        <v>1311</v>
      </c>
      <c r="B443" s="64">
        <v>46137</v>
      </c>
      <c r="C443" s="1" t="str">
        <f t="shared" si="7"/>
        <v>April</v>
      </c>
      <c r="D443" t="s">
        <v>1312</v>
      </c>
      <c r="E443" t="s">
        <v>1313</v>
      </c>
      <c r="F443">
        <v>52</v>
      </c>
      <c r="G443" t="s">
        <v>40</v>
      </c>
      <c r="H443" t="s">
        <v>126</v>
      </c>
      <c r="I443" s="2">
        <v>3681000</v>
      </c>
      <c r="J443" s="3">
        <f>Raw_Data[[#This Row],[cicilan_per_bulan]]/Raw_Data[[#This Row],[penghasilan_bulanan]]</f>
        <v>0.29932083672914966</v>
      </c>
      <c r="K443" t="s">
        <v>205</v>
      </c>
      <c r="L443" t="s">
        <v>110</v>
      </c>
      <c r="M443" t="s">
        <v>44</v>
      </c>
      <c r="N443" t="s">
        <v>158</v>
      </c>
      <c r="O443" t="s">
        <v>159</v>
      </c>
      <c r="P443" s="2">
        <v>31537000</v>
      </c>
      <c r="Q443" s="2">
        <v>11038000</v>
      </c>
      <c r="R443" t="str">
        <f>IF(Raw_Data[[#This Row],[persen_dp]]&lt;15%,"Low",IF(Raw_Data[[#This Row],[persen_dp]]&gt;25%,"High","Medium"))</f>
        <v>High</v>
      </c>
      <c r="S443" s="3">
        <v>0.35</v>
      </c>
      <c r="T443">
        <v>24</v>
      </c>
      <c r="U443">
        <v>0.14499999999999999</v>
      </c>
      <c r="V443" s="2">
        <v>1101800</v>
      </c>
      <c r="W443" s="2">
        <v>26443000</v>
      </c>
      <c r="X443" t="str">
        <f>IF(OR(Raw_Data[[#This Row],[status_pembayaran]]="Macet",Raw_Data[[#This Row],[status_pembayaran]]="Kurang Lancar"),"Non Performing Loan","Performing")</f>
        <v>Performing</v>
      </c>
      <c r="Y443" t="s">
        <v>47</v>
      </c>
      <c r="Z443">
        <v>0</v>
      </c>
      <c r="AA443">
        <v>0</v>
      </c>
      <c r="AB443">
        <v>1</v>
      </c>
      <c r="AC443" t="s">
        <v>137</v>
      </c>
      <c r="AD443">
        <f>IF(Raw_Data[[#This Row],[rasio]]&lt;0.2,1,IF(Raw_Data[[#This Row],[rasio]]&lt;0.3,2,IF(Raw_Data[[#This Row],[rasio]]&lt;0.4,3,4)))</f>
        <v>2</v>
      </c>
      <c r="AE443">
        <f>IF(Raw_Data[[#This Row],[kategori_dp]]="High",1,IF(Raw_Data[[#This Row],[kategori_dp]]="Medium",2,3))</f>
        <v>1</v>
      </c>
      <c r="AF443">
        <f>IF(Raw_Data[[#This Row],[tenor_bulan]]&lt;=24,1,IF(Raw_Data[[#This Row],[tenor_bulan]]&lt;=36,2,IF(Raw_Data[[#This Row],[tenor_bulan]]&lt;=48,3,4)))</f>
        <v>1</v>
      </c>
      <c r="AG443">
        <f>IF(Raw_Data[[#This Row],[jumlah_kali_telat]]=0,0,IF(Raw_Data[[#This Row],[jumlah_kali_telat]]&lt;=2,2,4))</f>
        <v>0</v>
      </c>
      <c r="AH443">
        <f>Raw_Data[[#This Row],[Skor_Rasio]]+Raw_Data[[#This Row],[Skor_DP]]+Raw_Data[[#This Row],[Skor_Tenor]]+Raw_Data[[#This Row],[Skor_Telat]]</f>
        <v>4</v>
      </c>
      <c r="AI443" t="str">
        <f>IF(Raw_Data[[#This Row],[Risk_Score]]&lt;=6,"Low Risk",IF(Raw_Data[[#This Row],[Risk_Score]]&lt;=8,"Medium Risk","High Risk"))</f>
        <v>Low Risk</v>
      </c>
      <c r="AJ443">
        <f ca="1">IFERROR(DATEDIF(Raw_Data[[#This Row],[tanggal_pengajuan]],TODAY(),"m"),"N/A")</f>
        <v>5</v>
      </c>
      <c r="AK443" t="str">
        <f ca="1">IF(ISNUMBER(Raw_Data[[#This Row],[MOB]]),IF(Raw_Data[[#This Row],[MOB]]&lt;6,"0-5 bulan",IF(Raw_Data[[#This Row],[MOB]]&lt;12,"6-11 bulan",IF(Raw_Data[[#This Row],[MOB]]&lt;24,"12-23 bulan","24+ bulan"))),"N/A")</f>
        <v>0-5 bulan</v>
      </c>
    </row>
    <row r="444" spans="1:37" ht="14.25" customHeight="1" x14ac:dyDescent="0.45">
      <c r="A444" t="s">
        <v>1314</v>
      </c>
      <c r="B444" s="64">
        <v>46058</v>
      </c>
      <c r="C444" s="1" t="str">
        <f t="shared" si="7"/>
        <v>February</v>
      </c>
      <c r="D444" t="s">
        <v>1315</v>
      </c>
      <c r="E444" t="s">
        <v>1316</v>
      </c>
      <c r="F444">
        <v>42</v>
      </c>
      <c r="G444" t="s">
        <v>40</v>
      </c>
      <c r="H444" t="s">
        <v>62</v>
      </c>
      <c r="I444" s="2">
        <v>2736000</v>
      </c>
      <c r="J444" s="3">
        <f>Raw_Data[[#This Row],[cicilan_per_bulan]]/Raw_Data[[#This Row],[penghasilan_bulanan]]</f>
        <v>0.3580043859649123</v>
      </c>
      <c r="K444" t="s">
        <v>114</v>
      </c>
      <c r="L444" t="s">
        <v>115</v>
      </c>
      <c r="M444" t="s">
        <v>249</v>
      </c>
      <c r="N444" t="s">
        <v>250</v>
      </c>
      <c r="O444" t="s">
        <v>57</v>
      </c>
      <c r="P444" s="2">
        <v>16090000</v>
      </c>
      <c r="Q444" s="2">
        <v>1609000</v>
      </c>
      <c r="R444" t="str">
        <f>IF(Raw_Data[[#This Row],[persen_dp]]&lt;15%,"Low",IF(Raw_Data[[#This Row],[persen_dp]]&gt;25%,"High","Medium"))</f>
        <v>Low</v>
      </c>
      <c r="S444" s="3">
        <v>0.1</v>
      </c>
      <c r="T444">
        <v>18</v>
      </c>
      <c r="U444">
        <v>0.14499999999999999</v>
      </c>
      <c r="V444" s="2">
        <v>979500</v>
      </c>
      <c r="W444" s="2">
        <v>17631000</v>
      </c>
      <c r="X444" t="str">
        <f>IF(OR(Raw_Data[[#This Row],[status_pembayaran]]="Macet",Raw_Data[[#This Row],[status_pembayaran]]="Kurang Lancar"),"Non Performing Loan","Performing")</f>
        <v>Performing</v>
      </c>
      <c r="Y444" t="s">
        <v>47</v>
      </c>
      <c r="Z444">
        <v>0</v>
      </c>
      <c r="AA444">
        <v>0</v>
      </c>
      <c r="AB444">
        <v>1</v>
      </c>
      <c r="AD444">
        <f>IF(Raw_Data[[#This Row],[rasio]]&lt;0.2,1,IF(Raw_Data[[#This Row],[rasio]]&lt;0.3,2,IF(Raw_Data[[#This Row],[rasio]]&lt;0.4,3,4)))</f>
        <v>3</v>
      </c>
      <c r="AE444">
        <f>IF(Raw_Data[[#This Row],[kategori_dp]]="High",1,IF(Raw_Data[[#This Row],[kategori_dp]]="Medium",2,3))</f>
        <v>3</v>
      </c>
      <c r="AF444">
        <f>IF(Raw_Data[[#This Row],[tenor_bulan]]&lt;=24,1,IF(Raw_Data[[#This Row],[tenor_bulan]]&lt;=36,2,IF(Raw_Data[[#This Row],[tenor_bulan]]&lt;=48,3,4)))</f>
        <v>1</v>
      </c>
      <c r="AG444">
        <f>IF(Raw_Data[[#This Row],[jumlah_kali_telat]]=0,0,IF(Raw_Data[[#This Row],[jumlah_kali_telat]]&lt;=2,2,4))</f>
        <v>0</v>
      </c>
      <c r="AH444">
        <f>Raw_Data[[#This Row],[Skor_Rasio]]+Raw_Data[[#This Row],[Skor_DP]]+Raw_Data[[#This Row],[Skor_Tenor]]+Raw_Data[[#This Row],[Skor_Telat]]</f>
        <v>7</v>
      </c>
      <c r="AI444" t="str">
        <f>IF(Raw_Data[[#This Row],[Risk_Score]]&lt;=6,"Low Risk",IF(Raw_Data[[#This Row],[Risk_Score]]&lt;=8,"Medium Risk","High Risk"))</f>
        <v>Medium Risk</v>
      </c>
      <c r="AJ444">
        <f ca="1">IFERROR(DATEDIF(Raw_Data[[#This Row],[tanggal_pengajuan]],TODAY(),"m"),"N/A")</f>
        <v>8</v>
      </c>
      <c r="AK444" t="str">
        <f ca="1">IF(ISNUMBER(Raw_Data[[#This Row],[MOB]]),IF(Raw_Data[[#This Row],[MOB]]&lt;6,"0-5 bulan",IF(Raw_Data[[#This Row],[MOB]]&lt;12,"6-11 bulan",IF(Raw_Data[[#This Row],[MOB]]&lt;24,"12-23 bulan","24+ bulan"))),"N/A")</f>
        <v>6-11 bulan</v>
      </c>
    </row>
    <row r="445" spans="1:37" ht="14.25" customHeight="1" x14ac:dyDescent="0.45">
      <c r="A445" t="s">
        <v>1317</v>
      </c>
      <c r="B445" s="64">
        <v>46028</v>
      </c>
      <c r="C445" s="1" t="str">
        <f t="shared" si="7"/>
        <v>January</v>
      </c>
      <c r="D445" t="s">
        <v>1318</v>
      </c>
      <c r="E445" t="s">
        <v>1319</v>
      </c>
      <c r="F445">
        <v>23</v>
      </c>
      <c r="G445" t="s">
        <v>40</v>
      </c>
      <c r="H445" t="s">
        <v>41</v>
      </c>
      <c r="I445" s="2">
        <v>5888000</v>
      </c>
      <c r="J445" s="3">
        <f>Raw_Data[[#This Row],[cicilan_per_bulan]]/Raw_Data[[#This Row],[penghasilan_bulanan]]</f>
        <v>0.13503736413043479</v>
      </c>
      <c r="K445" t="s">
        <v>167</v>
      </c>
      <c r="L445" t="s">
        <v>110</v>
      </c>
      <c r="M445" t="s">
        <v>44</v>
      </c>
      <c r="N445" t="s">
        <v>163</v>
      </c>
      <c r="O445" t="s">
        <v>46</v>
      </c>
      <c r="P445" s="2">
        <v>30192000</v>
      </c>
      <c r="Q445" s="2">
        <v>6038000</v>
      </c>
      <c r="R445" t="str">
        <f>IF(Raw_Data[[#This Row],[persen_dp]]&lt;15%,"Low",IF(Raw_Data[[#This Row],[persen_dp]]&gt;25%,"High","Medium"))</f>
        <v>Medium</v>
      </c>
      <c r="S445" s="3">
        <v>0.2</v>
      </c>
      <c r="T445">
        <v>48</v>
      </c>
      <c r="U445">
        <v>0.14499999999999999</v>
      </c>
      <c r="V445" s="2">
        <v>795100</v>
      </c>
      <c r="W445" s="2">
        <v>38164000</v>
      </c>
      <c r="X445" t="str">
        <f>IF(OR(Raw_Data[[#This Row],[status_pembayaran]]="Macet",Raw_Data[[#This Row],[status_pembayaran]]="Kurang Lancar"),"Non Performing Loan","Performing")</f>
        <v>Performing</v>
      </c>
      <c r="Y445" t="s">
        <v>47</v>
      </c>
      <c r="Z445">
        <v>0</v>
      </c>
      <c r="AA445">
        <v>0</v>
      </c>
      <c r="AB445">
        <v>1</v>
      </c>
      <c r="AC445" t="s">
        <v>58</v>
      </c>
      <c r="AD445">
        <f>IF(Raw_Data[[#This Row],[rasio]]&lt;0.2,1,IF(Raw_Data[[#This Row],[rasio]]&lt;0.3,2,IF(Raw_Data[[#This Row],[rasio]]&lt;0.4,3,4)))</f>
        <v>1</v>
      </c>
      <c r="AE445">
        <f>IF(Raw_Data[[#This Row],[kategori_dp]]="High",1,IF(Raw_Data[[#This Row],[kategori_dp]]="Medium",2,3))</f>
        <v>2</v>
      </c>
      <c r="AF445">
        <f>IF(Raw_Data[[#This Row],[tenor_bulan]]&lt;=24,1,IF(Raw_Data[[#This Row],[tenor_bulan]]&lt;=36,2,IF(Raw_Data[[#This Row],[tenor_bulan]]&lt;=48,3,4)))</f>
        <v>3</v>
      </c>
      <c r="AG445">
        <f>IF(Raw_Data[[#This Row],[jumlah_kali_telat]]=0,0,IF(Raw_Data[[#This Row],[jumlah_kali_telat]]&lt;=2,2,4))</f>
        <v>0</v>
      </c>
      <c r="AH445">
        <f>Raw_Data[[#This Row],[Skor_Rasio]]+Raw_Data[[#This Row],[Skor_DP]]+Raw_Data[[#This Row],[Skor_Tenor]]+Raw_Data[[#This Row],[Skor_Telat]]</f>
        <v>6</v>
      </c>
      <c r="AI445" t="str">
        <f>IF(Raw_Data[[#This Row],[Risk_Score]]&lt;=6,"Low Risk",IF(Raw_Data[[#This Row],[Risk_Score]]&lt;=8,"Medium Risk","High Risk"))</f>
        <v>Low Risk</v>
      </c>
      <c r="AJ445">
        <f ca="1">IFERROR(DATEDIF(Raw_Data[[#This Row],[tanggal_pengajuan]],TODAY(),"m"),"N/A")</f>
        <v>9</v>
      </c>
      <c r="AK445" t="str">
        <f ca="1">IF(ISNUMBER(Raw_Data[[#This Row],[MOB]]),IF(Raw_Data[[#This Row],[MOB]]&lt;6,"0-5 bulan",IF(Raw_Data[[#This Row],[MOB]]&lt;12,"6-11 bulan",IF(Raw_Data[[#This Row],[MOB]]&lt;24,"12-23 bulan","24+ bulan"))),"N/A")</f>
        <v>6-11 bulan</v>
      </c>
    </row>
    <row r="446" spans="1:37" ht="14.25" customHeight="1" x14ac:dyDescent="0.45">
      <c r="A446" t="s">
        <v>1320</v>
      </c>
      <c r="B446" s="64">
        <v>46187</v>
      </c>
      <c r="C446" s="1" t="str">
        <f t="shared" si="7"/>
        <v>June</v>
      </c>
      <c r="D446" t="s">
        <v>1321</v>
      </c>
      <c r="E446" t="s">
        <v>1322</v>
      </c>
      <c r="F446">
        <v>40</v>
      </c>
      <c r="G446" t="s">
        <v>51</v>
      </c>
      <c r="H446" t="s">
        <v>152</v>
      </c>
      <c r="I446" s="2">
        <v>3550000</v>
      </c>
      <c r="J446" s="3">
        <f>Raw_Data[[#This Row],[cicilan_per_bulan]]/Raw_Data[[#This Row],[penghasilan_bulanan]]</f>
        <v>0.19952112676056338</v>
      </c>
      <c r="K446" t="s">
        <v>119</v>
      </c>
      <c r="L446" t="s">
        <v>120</v>
      </c>
      <c r="M446" t="s">
        <v>44</v>
      </c>
      <c r="N446" t="s">
        <v>273</v>
      </c>
      <c r="O446" t="s">
        <v>274</v>
      </c>
      <c r="P446" s="2">
        <v>17454000</v>
      </c>
      <c r="Q446" s="2">
        <v>6982000</v>
      </c>
      <c r="R446" t="str">
        <f>IF(Raw_Data[[#This Row],[persen_dp]]&lt;15%,"Low",IF(Raw_Data[[#This Row],[persen_dp]]&gt;25%,"High","Medium"))</f>
        <v>High</v>
      </c>
      <c r="S446" s="3">
        <v>0.4</v>
      </c>
      <c r="T446">
        <v>18</v>
      </c>
      <c r="U446">
        <v>0.14499999999999999</v>
      </c>
      <c r="V446" s="2">
        <v>708300</v>
      </c>
      <c r="W446" s="2">
        <v>12750000</v>
      </c>
      <c r="X446" t="str">
        <f>IF(OR(Raw_Data[[#This Row],[status_pembayaran]]="Macet",Raw_Data[[#This Row],[status_pembayaran]]="Kurang Lancar"),"Non Performing Loan","Performing")</f>
        <v>Performing</v>
      </c>
      <c r="Y446" t="s">
        <v>47</v>
      </c>
      <c r="Z446">
        <v>0</v>
      </c>
      <c r="AA446">
        <v>0</v>
      </c>
      <c r="AB446">
        <v>1</v>
      </c>
      <c r="AC446" t="s">
        <v>137</v>
      </c>
      <c r="AD446">
        <f>IF(Raw_Data[[#This Row],[rasio]]&lt;0.2,1,IF(Raw_Data[[#This Row],[rasio]]&lt;0.3,2,IF(Raw_Data[[#This Row],[rasio]]&lt;0.4,3,4)))</f>
        <v>1</v>
      </c>
      <c r="AE446">
        <f>IF(Raw_Data[[#This Row],[kategori_dp]]="High",1,IF(Raw_Data[[#This Row],[kategori_dp]]="Medium",2,3))</f>
        <v>1</v>
      </c>
      <c r="AF446">
        <f>IF(Raw_Data[[#This Row],[tenor_bulan]]&lt;=24,1,IF(Raw_Data[[#This Row],[tenor_bulan]]&lt;=36,2,IF(Raw_Data[[#This Row],[tenor_bulan]]&lt;=48,3,4)))</f>
        <v>1</v>
      </c>
      <c r="AG446">
        <f>IF(Raw_Data[[#This Row],[jumlah_kali_telat]]=0,0,IF(Raw_Data[[#This Row],[jumlah_kali_telat]]&lt;=2,2,4))</f>
        <v>0</v>
      </c>
      <c r="AH446">
        <f>Raw_Data[[#This Row],[Skor_Rasio]]+Raw_Data[[#This Row],[Skor_DP]]+Raw_Data[[#This Row],[Skor_Tenor]]+Raw_Data[[#This Row],[Skor_Telat]]</f>
        <v>3</v>
      </c>
      <c r="AI446" t="str">
        <f>IF(Raw_Data[[#This Row],[Risk_Score]]&lt;=6,"Low Risk",IF(Raw_Data[[#This Row],[Risk_Score]]&lt;=8,"Medium Risk","High Risk"))</f>
        <v>Low Risk</v>
      </c>
      <c r="AJ446">
        <f ca="1">IFERROR(DATEDIF(Raw_Data[[#This Row],[tanggal_pengajuan]],TODAY(),"m"),"N/A")</f>
        <v>4</v>
      </c>
      <c r="AK446" t="str">
        <f ca="1">IF(ISNUMBER(Raw_Data[[#This Row],[MOB]]),IF(Raw_Data[[#This Row],[MOB]]&lt;6,"0-5 bulan",IF(Raw_Data[[#This Row],[MOB]]&lt;12,"6-11 bulan",IF(Raw_Data[[#This Row],[MOB]]&lt;24,"12-23 bulan","24+ bulan"))),"N/A")</f>
        <v>0-5 bulan</v>
      </c>
    </row>
    <row r="447" spans="1:37" ht="14.25" customHeight="1" x14ac:dyDescent="0.45">
      <c r="A447" t="s">
        <v>1323</v>
      </c>
      <c r="B447" s="64">
        <v>46089</v>
      </c>
      <c r="C447" s="1" t="str">
        <f t="shared" si="7"/>
        <v>March</v>
      </c>
      <c r="D447" t="s">
        <v>1324</v>
      </c>
      <c r="E447" t="s">
        <v>1325</v>
      </c>
      <c r="F447">
        <v>40</v>
      </c>
      <c r="G447" t="s">
        <v>51</v>
      </c>
      <c r="H447" t="s">
        <v>152</v>
      </c>
      <c r="I447" s="2">
        <v>2926000</v>
      </c>
      <c r="J447" s="3">
        <f>Raw_Data[[#This Row],[cicilan_per_bulan]]/Raw_Data[[#This Row],[penghasilan_bulanan]]</f>
        <v>0.29900888585099111</v>
      </c>
      <c r="K447" t="s">
        <v>53</v>
      </c>
      <c r="L447" t="s">
        <v>54</v>
      </c>
      <c r="M447" t="s">
        <v>55</v>
      </c>
      <c r="N447" t="s">
        <v>147</v>
      </c>
      <c r="O447" t="s">
        <v>148</v>
      </c>
      <c r="P447" s="2">
        <v>31269000</v>
      </c>
      <c r="Q447" s="2">
        <v>4690000</v>
      </c>
      <c r="R447" t="str">
        <f>IF(Raw_Data[[#This Row],[persen_dp]]&lt;15%,"Low",IF(Raw_Data[[#This Row],[persen_dp]]&gt;25%,"High","Medium"))</f>
        <v>Medium</v>
      </c>
      <c r="S447" s="3">
        <v>0.15</v>
      </c>
      <c r="T447">
        <v>48</v>
      </c>
      <c r="U447">
        <v>0.14499999999999999</v>
      </c>
      <c r="V447" s="2">
        <v>874900</v>
      </c>
      <c r="W447" s="2">
        <v>41994000</v>
      </c>
      <c r="X447" t="str">
        <f>IF(OR(Raw_Data[[#This Row],[status_pembayaran]]="Macet",Raw_Data[[#This Row],[status_pembayaran]]="Kurang Lancar"),"Non Performing Loan","Performing")</f>
        <v>Performing</v>
      </c>
      <c r="Y447" t="s">
        <v>47</v>
      </c>
      <c r="Z447">
        <v>0</v>
      </c>
      <c r="AA447">
        <v>0</v>
      </c>
      <c r="AB447">
        <v>1</v>
      </c>
      <c r="AD447">
        <f>IF(Raw_Data[[#This Row],[rasio]]&lt;0.2,1,IF(Raw_Data[[#This Row],[rasio]]&lt;0.3,2,IF(Raw_Data[[#This Row],[rasio]]&lt;0.4,3,4)))</f>
        <v>2</v>
      </c>
      <c r="AE447">
        <f>IF(Raw_Data[[#This Row],[kategori_dp]]="High",1,IF(Raw_Data[[#This Row],[kategori_dp]]="Medium",2,3))</f>
        <v>2</v>
      </c>
      <c r="AF447">
        <f>IF(Raw_Data[[#This Row],[tenor_bulan]]&lt;=24,1,IF(Raw_Data[[#This Row],[tenor_bulan]]&lt;=36,2,IF(Raw_Data[[#This Row],[tenor_bulan]]&lt;=48,3,4)))</f>
        <v>3</v>
      </c>
      <c r="AG447">
        <f>IF(Raw_Data[[#This Row],[jumlah_kali_telat]]=0,0,IF(Raw_Data[[#This Row],[jumlah_kali_telat]]&lt;=2,2,4))</f>
        <v>0</v>
      </c>
      <c r="AH447">
        <f>Raw_Data[[#This Row],[Skor_Rasio]]+Raw_Data[[#This Row],[Skor_DP]]+Raw_Data[[#This Row],[Skor_Tenor]]+Raw_Data[[#This Row],[Skor_Telat]]</f>
        <v>7</v>
      </c>
      <c r="AI447" t="str">
        <f>IF(Raw_Data[[#This Row],[Risk_Score]]&lt;=6,"Low Risk",IF(Raw_Data[[#This Row],[Risk_Score]]&lt;=8,"Medium Risk","High Risk"))</f>
        <v>Medium Risk</v>
      </c>
      <c r="AJ447">
        <f ca="1">IFERROR(DATEDIF(Raw_Data[[#This Row],[tanggal_pengajuan]],TODAY(),"m"),"N/A")</f>
        <v>7</v>
      </c>
      <c r="AK447" t="str">
        <f ca="1">IF(ISNUMBER(Raw_Data[[#This Row],[MOB]]),IF(Raw_Data[[#This Row],[MOB]]&lt;6,"0-5 bulan",IF(Raw_Data[[#This Row],[MOB]]&lt;12,"6-11 bulan",IF(Raw_Data[[#This Row],[MOB]]&lt;24,"12-23 bulan","24+ bulan"))),"N/A")</f>
        <v>6-11 bulan</v>
      </c>
    </row>
    <row r="448" spans="1:37" ht="14.25" customHeight="1" x14ac:dyDescent="0.45">
      <c r="A448" t="s">
        <v>1326</v>
      </c>
      <c r="B448" s="64">
        <v>46121</v>
      </c>
      <c r="C448" s="1" t="str">
        <f t="shared" si="7"/>
        <v>April</v>
      </c>
      <c r="D448" t="s">
        <v>112</v>
      </c>
      <c r="E448" t="s">
        <v>1327</v>
      </c>
      <c r="F448">
        <v>35</v>
      </c>
      <c r="G448" t="s">
        <v>51</v>
      </c>
      <c r="H448" t="s">
        <v>101</v>
      </c>
      <c r="I448" s="2">
        <v>3748000</v>
      </c>
      <c r="J448" s="3">
        <f>Raw_Data[[#This Row],[cicilan_per_bulan]]/Raw_Data[[#This Row],[penghasilan_bulanan]]</f>
        <v>0.48452508004268946</v>
      </c>
      <c r="K448" t="s">
        <v>177</v>
      </c>
      <c r="L448" t="s">
        <v>154</v>
      </c>
      <c r="M448" t="s">
        <v>55</v>
      </c>
      <c r="N448" t="s">
        <v>395</v>
      </c>
      <c r="O448" t="s">
        <v>396</v>
      </c>
      <c r="P448" s="2">
        <v>61301000</v>
      </c>
      <c r="Q448" s="2">
        <v>6130000</v>
      </c>
      <c r="R448" t="str">
        <f>IF(Raw_Data[[#This Row],[persen_dp]]&lt;15%,"Low",IF(Raw_Data[[#This Row],[persen_dp]]&gt;25%,"High","Medium"))</f>
        <v>Low</v>
      </c>
      <c r="S448" s="3">
        <v>0.1</v>
      </c>
      <c r="T448">
        <v>48</v>
      </c>
      <c r="U448">
        <v>0.14499999999999999</v>
      </c>
      <c r="V448" s="2">
        <v>1816000</v>
      </c>
      <c r="W448" s="2">
        <v>87170000</v>
      </c>
      <c r="X448" t="str">
        <f>IF(OR(Raw_Data[[#This Row],[status_pembayaran]]="Macet",Raw_Data[[#This Row],[status_pembayaran]]="Kurang Lancar"),"Non Performing Loan","Performing")</f>
        <v>Performing</v>
      </c>
      <c r="Y448" t="s">
        <v>47</v>
      </c>
      <c r="Z448">
        <v>0</v>
      </c>
      <c r="AA448">
        <v>0</v>
      </c>
      <c r="AB448">
        <v>1</v>
      </c>
      <c r="AC448" t="s">
        <v>104</v>
      </c>
      <c r="AD448">
        <f>IF(Raw_Data[[#This Row],[rasio]]&lt;0.2,1,IF(Raw_Data[[#This Row],[rasio]]&lt;0.3,2,IF(Raw_Data[[#This Row],[rasio]]&lt;0.4,3,4)))</f>
        <v>4</v>
      </c>
      <c r="AE448">
        <f>IF(Raw_Data[[#This Row],[kategori_dp]]="High",1,IF(Raw_Data[[#This Row],[kategori_dp]]="Medium",2,3))</f>
        <v>3</v>
      </c>
      <c r="AF448">
        <f>IF(Raw_Data[[#This Row],[tenor_bulan]]&lt;=24,1,IF(Raw_Data[[#This Row],[tenor_bulan]]&lt;=36,2,IF(Raw_Data[[#This Row],[tenor_bulan]]&lt;=48,3,4)))</f>
        <v>3</v>
      </c>
      <c r="AG448">
        <f>IF(Raw_Data[[#This Row],[jumlah_kali_telat]]=0,0,IF(Raw_Data[[#This Row],[jumlah_kali_telat]]&lt;=2,2,4))</f>
        <v>0</v>
      </c>
      <c r="AH448">
        <f>Raw_Data[[#This Row],[Skor_Rasio]]+Raw_Data[[#This Row],[Skor_DP]]+Raw_Data[[#This Row],[Skor_Tenor]]+Raw_Data[[#This Row],[Skor_Telat]]</f>
        <v>10</v>
      </c>
      <c r="AI448" t="str">
        <f>IF(Raw_Data[[#This Row],[Risk_Score]]&lt;=6,"Low Risk",IF(Raw_Data[[#This Row],[Risk_Score]]&lt;=8,"Medium Risk","High Risk"))</f>
        <v>High Risk</v>
      </c>
      <c r="AJ448">
        <f ca="1">IFERROR(DATEDIF(Raw_Data[[#This Row],[tanggal_pengajuan]],TODAY(),"m"),"N/A")</f>
        <v>6</v>
      </c>
      <c r="AK448" t="str">
        <f ca="1">IF(ISNUMBER(Raw_Data[[#This Row],[MOB]]),IF(Raw_Data[[#This Row],[MOB]]&lt;6,"0-5 bulan",IF(Raw_Data[[#This Row],[MOB]]&lt;12,"6-11 bulan",IF(Raw_Data[[#This Row],[MOB]]&lt;24,"12-23 bulan","24+ bulan"))),"N/A")</f>
        <v>6-11 bulan</v>
      </c>
    </row>
    <row r="449" spans="1:37" ht="14.25" customHeight="1" x14ac:dyDescent="0.45">
      <c r="A449" t="s">
        <v>1328</v>
      </c>
      <c r="B449" s="64">
        <v>46182</v>
      </c>
      <c r="C449" s="1" t="str">
        <f t="shared" si="7"/>
        <v>June</v>
      </c>
      <c r="D449" t="s">
        <v>1329</v>
      </c>
      <c r="E449" t="s">
        <v>211</v>
      </c>
      <c r="F449">
        <v>57</v>
      </c>
      <c r="G449" t="s">
        <v>40</v>
      </c>
      <c r="H449" t="s">
        <v>52</v>
      </c>
      <c r="I449" s="2">
        <v>8513000</v>
      </c>
      <c r="J449" s="3">
        <f>Raw_Data[[#This Row],[cicilan_per_bulan]]/Raw_Data[[#This Row],[penghasilan_bulanan]]</f>
        <v>0.12956654528368378</v>
      </c>
      <c r="K449" t="s">
        <v>102</v>
      </c>
      <c r="L449" t="s">
        <v>103</v>
      </c>
      <c r="M449" t="s">
        <v>55</v>
      </c>
      <c r="N449" t="s">
        <v>65</v>
      </c>
      <c r="O449" t="s">
        <v>46</v>
      </c>
      <c r="P449" s="2">
        <v>27179000</v>
      </c>
      <c r="Q449" s="2">
        <v>10872000</v>
      </c>
      <c r="R449" t="str">
        <f>IF(Raw_Data[[#This Row],[persen_dp]]&lt;15%,"Low",IF(Raw_Data[[#This Row],[persen_dp]]&gt;25%,"High","Medium"))</f>
        <v>High</v>
      </c>
      <c r="S449" s="3">
        <v>0.4</v>
      </c>
      <c r="T449">
        <v>18</v>
      </c>
      <c r="U449">
        <v>0.14499999999999999</v>
      </c>
      <c r="V449" s="2">
        <v>1103000</v>
      </c>
      <c r="W449" s="2">
        <v>19854000</v>
      </c>
      <c r="X449" t="str">
        <f>IF(OR(Raw_Data[[#This Row],[status_pembayaran]]="Macet",Raw_Data[[#This Row],[status_pembayaran]]="Kurang Lancar"),"Non Performing Loan","Performing")</f>
        <v>Performing</v>
      </c>
      <c r="Y449" t="s">
        <v>47</v>
      </c>
      <c r="Z449">
        <v>0</v>
      </c>
      <c r="AA449">
        <v>0</v>
      </c>
      <c r="AB449">
        <v>1</v>
      </c>
      <c r="AC449" t="s">
        <v>58</v>
      </c>
      <c r="AD449">
        <f>IF(Raw_Data[[#This Row],[rasio]]&lt;0.2,1,IF(Raw_Data[[#This Row],[rasio]]&lt;0.3,2,IF(Raw_Data[[#This Row],[rasio]]&lt;0.4,3,4)))</f>
        <v>1</v>
      </c>
      <c r="AE449">
        <f>IF(Raw_Data[[#This Row],[kategori_dp]]="High",1,IF(Raw_Data[[#This Row],[kategori_dp]]="Medium",2,3))</f>
        <v>1</v>
      </c>
      <c r="AF449">
        <f>IF(Raw_Data[[#This Row],[tenor_bulan]]&lt;=24,1,IF(Raw_Data[[#This Row],[tenor_bulan]]&lt;=36,2,IF(Raw_Data[[#This Row],[tenor_bulan]]&lt;=48,3,4)))</f>
        <v>1</v>
      </c>
      <c r="AG449">
        <f>IF(Raw_Data[[#This Row],[jumlah_kali_telat]]=0,0,IF(Raw_Data[[#This Row],[jumlah_kali_telat]]&lt;=2,2,4))</f>
        <v>0</v>
      </c>
      <c r="AH449">
        <f>Raw_Data[[#This Row],[Skor_Rasio]]+Raw_Data[[#This Row],[Skor_DP]]+Raw_Data[[#This Row],[Skor_Tenor]]+Raw_Data[[#This Row],[Skor_Telat]]</f>
        <v>3</v>
      </c>
      <c r="AI449" t="str">
        <f>IF(Raw_Data[[#This Row],[Risk_Score]]&lt;=6,"Low Risk",IF(Raw_Data[[#This Row],[Risk_Score]]&lt;=8,"Medium Risk","High Risk"))</f>
        <v>Low Risk</v>
      </c>
      <c r="AJ449">
        <f ca="1">IFERROR(DATEDIF(Raw_Data[[#This Row],[tanggal_pengajuan]],TODAY(),"m"),"N/A")</f>
        <v>4</v>
      </c>
      <c r="AK449" t="str">
        <f ca="1">IF(ISNUMBER(Raw_Data[[#This Row],[MOB]]),IF(Raw_Data[[#This Row],[MOB]]&lt;6,"0-5 bulan",IF(Raw_Data[[#This Row],[MOB]]&lt;12,"6-11 bulan",IF(Raw_Data[[#This Row],[MOB]]&lt;24,"12-23 bulan","24+ bulan"))),"N/A")</f>
        <v>0-5 bulan</v>
      </c>
    </row>
    <row r="450" spans="1:37" ht="14.25" customHeight="1" x14ac:dyDescent="0.45">
      <c r="A450" t="s">
        <v>1330</v>
      </c>
      <c r="B450" s="64">
        <v>46085</v>
      </c>
      <c r="C450" s="1" t="str">
        <f t="shared" si="7"/>
        <v>March</v>
      </c>
      <c r="D450" t="s">
        <v>1331</v>
      </c>
      <c r="E450" t="s">
        <v>1332</v>
      </c>
      <c r="F450">
        <v>24</v>
      </c>
      <c r="G450" t="s">
        <v>51</v>
      </c>
      <c r="H450" t="s">
        <v>41</v>
      </c>
      <c r="I450" s="2">
        <v>4635000</v>
      </c>
      <c r="J450" s="3">
        <f>Raw_Data[[#This Row],[cicilan_per_bulan]]/Raw_Data[[#This Row],[penghasilan_bulanan]]</f>
        <v>0.18071197411003237</v>
      </c>
      <c r="K450" t="s">
        <v>177</v>
      </c>
      <c r="L450" t="s">
        <v>154</v>
      </c>
      <c r="M450" t="s">
        <v>44</v>
      </c>
      <c r="N450" t="s">
        <v>184</v>
      </c>
      <c r="O450" t="s">
        <v>122</v>
      </c>
      <c r="P450" s="2">
        <v>36419000</v>
      </c>
      <c r="Q450" s="2">
        <v>7284000</v>
      </c>
      <c r="R450" t="str">
        <f>IF(Raw_Data[[#This Row],[persen_dp]]&lt;15%,"Low",IF(Raw_Data[[#This Row],[persen_dp]]&gt;25%,"High","Medium"))</f>
        <v>Medium</v>
      </c>
      <c r="S450" s="3">
        <v>0.2</v>
      </c>
      <c r="T450">
        <v>60</v>
      </c>
      <c r="U450">
        <v>0.14499999999999999</v>
      </c>
      <c r="V450" s="2">
        <v>837600</v>
      </c>
      <c r="W450" s="2">
        <v>50257000</v>
      </c>
      <c r="X450" t="str">
        <f>IF(OR(Raw_Data[[#This Row],[status_pembayaran]]="Macet",Raw_Data[[#This Row],[status_pembayaran]]="Kurang Lancar"),"Non Performing Loan","Performing")</f>
        <v>Performing</v>
      </c>
      <c r="Y450" t="s">
        <v>47</v>
      </c>
      <c r="Z450">
        <v>0</v>
      </c>
      <c r="AA450">
        <v>0</v>
      </c>
      <c r="AB450">
        <v>1</v>
      </c>
      <c r="AD450">
        <f>IF(Raw_Data[[#This Row],[rasio]]&lt;0.2,1,IF(Raw_Data[[#This Row],[rasio]]&lt;0.3,2,IF(Raw_Data[[#This Row],[rasio]]&lt;0.4,3,4)))</f>
        <v>1</v>
      </c>
      <c r="AE450">
        <f>IF(Raw_Data[[#This Row],[kategori_dp]]="High",1,IF(Raw_Data[[#This Row],[kategori_dp]]="Medium",2,3))</f>
        <v>2</v>
      </c>
      <c r="AF450">
        <f>IF(Raw_Data[[#This Row],[tenor_bulan]]&lt;=24,1,IF(Raw_Data[[#This Row],[tenor_bulan]]&lt;=36,2,IF(Raw_Data[[#This Row],[tenor_bulan]]&lt;=48,3,4)))</f>
        <v>4</v>
      </c>
      <c r="AG450">
        <f>IF(Raw_Data[[#This Row],[jumlah_kali_telat]]=0,0,IF(Raw_Data[[#This Row],[jumlah_kali_telat]]&lt;=2,2,4))</f>
        <v>0</v>
      </c>
      <c r="AH450">
        <f>Raw_Data[[#This Row],[Skor_Rasio]]+Raw_Data[[#This Row],[Skor_DP]]+Raw_Data[[#This Row],[Skor_Tenor]]+Raw_Data[[#This Row],[Skor_Telat]]</f>
        <v>7</v>
      </c>
      <c r="AI450" t="str">
        <f>IF(Raw_Data[[#This Row],[Risk_Score]]&lt;=6,"Low Risk",IF(Raw_Data[[#This Row],[Risk_Score]]&lt;=8,"Medium Risk","High Risk"))</f>
        <v>Medium Risk</v>
      </c>
      <c r="AJ450">
        <f ca="1">IFERROR(DATEDIF(Raw_Data[[#This Row],[tanggal_pengajuan]],TODAY(),"m"),"N/A")</f>
        <v>7</v>
      </c>
      <c r="AK450" t="str">
        <f ca="1">IF(ISNUMBER(Raw_Data[[#This Row],[MOB]]),IF(Raw_Data[[#This Row],[MOB]]&lt;6,"0-5 bulan",IF(Raw_Data[[#This Row],[MOB]]&lt;12,"6-11 bulan",IF(Raw_Data[[#This Row],[MOB]]&lt;24,"12-23 bulan","24+ bulan"))),"N/A")</f>
        <v>6-11 bulan</v>
      </c>
    </row>
    <row r="451" spans="1:37" ht="14.25" customHeight="1" x14ac:dyDescent="0.45">
      <c r="A451" t="s">
        <v>1333</v>
      </c>
      <c r="B451" s="64">
        <v>46119</v>
      </c>
      <c r="C451" s="1" t="str">
        <f t="shared" si="7"/>
        <v>April</v>
      </c>
      <c r="D451" t="s">
        <v>454</v>
      </c>
      <c r="E451" t="s">
        <v>1334</v>
      </c>
      <c r="F451">
        <v>50</v>
      </c>
      <c r="G451" t="s">
        <v>51</v>
      </c>
      <c r="H451" t="s">
        <v>52</v>
      </c>
      <c r="I451" s="2">
        <v>9095000</v>
      </c>
      <c r="J451" s="3">
        <f>Raw_Data[[#This Row],[cicilan_per_bulan]]/Raw_Data[[#This Row],[penghasilan_bulanan]]</f>
        <v>0.22929081913139088</v>
      </c>
      <c r="K451" t="s">
        <v>177</v>
      </c>
      <c r="L451" t="s">
        <v>154</v>
      </c>
      <c r="M451" t="s">
        <v>44</v>
      </c>
      <c r="N451" t="s">
        <v>163</v>
      </c>
      <c r="O451" t="s">
        <v>46</v>
      </c>
      <c r="P451" s="2">
        <v>29141000</v>
      </c>
      <c r="Q451" s="2">
        <v>7285000</v>
      </c>
      <c r="R451" t="str">
        <f>IF(Raw_Data[[#This Row],[persen_dp]]&lt;15%,"Low",IF(Raw_Data[[#This Row],[persen_dp]]&gt;25%,"High","Medium"))</f>
        <v>Medium</v>
      </c>
      <c r="S451" s="3">
        <v>0.25</v>
      </c>
      <c r="T451">
        <v>12</v>
      </c>
      <c r="U451">
        <v>0.14499999999999999</v>
      </c>
      <c r="V451" s="2">
        <v>2085400</v>
      </c>
      <c r="W451" s="2">
        <v>25025000</v>
      </c>
      <c r="X451" t="str">
        <f>IF(OR(Raw_Data[[#This Row],[status_pembayaran]]="Macet",Raw_Data[[#This Row],[status_pembayaran]]="Kurang Lancar"),"Non Performing Loan","Performing")</f>
        <v>Performing</v>
      </c>
      <c r="Y451" t="s">
        <v>47</v>
      </c>
      <c r="Z451">
        <v>0</v>
      </c>
      <c r="AA451">
        <v>0</v>
      </c>
      <c r="AB451">
        <v>1</v>
      </c>
      <c r="AC451" t="s">
        <v>137</v>
      </c>
      <c r="AD451">
        <f>IF(Raw_Data[[#This Row],[rasio]]&lt;0.2,1,IF(Raw_Data[[#This Row],[rasio]]&lt;0.3,2,IF(Raw_Data[[#This Row],[rasio]]&lt;0.4,3,4)))</f>
        <v>2</v>
      </c>
      <c r="AE451">
        <f>IF(Raw_Data[[#This Row],[kategori_dp]]="High",1,IF(Raw_Data[[#This Row],[kategori_dp]]="Medium",2,3))</f>
        <v>2</v>
      </c>
      <c r="AF451">
        <f>IF(Raw_Data[[#This Row],[tenor_bulan]]&lt;=24,1,IF(Raw_Data[[#This Row],[tenor_bulan]]&lt;=36,2,IF(Raw_Data[[#This Row],[tenor_bulan]]&lt;=48,3,4)))</f>
        <v>1</v>
      </c>
      <c r="AG451">
        <f>IF(Raw_Data[[#This Row],[jumlah_kali_telat]]=0,0,IF(Raw_Data[[#This Row],[jumlah_kali_telat]]&lt;=2,2,4))</f>
        <v>0</v>
      </c>
      <c r="AH451">
        <f>Raw_Data[[#This Row],[Skor_Rasio]]+Raw_Data[[#This Row],[Skor_DP]]+Raw_Data[[#This Row],[Skor_Tenor]]+Raw_Data[[#This Row],[Skor_Telat]]</f>
        <v>5</v>
      </c>
      <c r="AI451" t="str">
        <f>IF(Raw_Data[[#This Row],[Risk_Score]]&lt;=6,"Low Risk",IF(Raw_Data[[#This Row],[Risk_Score]]&lt;=8,"Medium Risk","High Risk"))</f>
        <v>Low Risk</v>
      </c>
      <c r="AJ451">
        <f ca="1">IFERROR(DATEDIF(Raw_Data[[#This Row],[tanggal_pengajuan]],TODAY(),"m"),"N/A")</f>
        <v>6</v>
      </c>
      <c r="AK451" t="str">
        <f ca="1">IF(ISNUMBER(Raw_Data[[#This Row],[MOB]]),IF(Raw_Data[[#This Row],[MOB]]&lt;6,"0-5 bulan",IF(Raw_Data[[#This Row],[MOB]]&lt;12,"6-11 bulan",IF(Raw_Data[[#This Row],[MOB]]&lt;24,"12-23 bulan","24+ bulan"))),"N/A")</f>
        <v>6-11 bulan</v>
      </c>
    </row>
    <row r="452" spans="1:37" ht="14.25" customHeight="1" x14ac:dyDescent="0.45">
      <c r="A452" t="s">
        <v>1335</v>
      </c>
      <c r="B452" s="64">
        <v>46150</v>
      </c>
      <c r="C452" s="1" t="str">
        <f t="shared" si="7"/>
        <v>May</v>
      </c>
      <c r="D452" t="s">
        <v>384</v>
      </c>
      <c r="E452" t="s">
        <v>1336</v>
      </c>
      <c r="F452">
        <v>34</v>
      </c>
      <c r="G452" t="s">
        <v>51</v>
      </c>
      <c r="H452" t="s">
        <v>176</v>
      </c>
      <c r="I452" s="2">
        <v>4072000</v>
      </c>
      <c r="J452" s="3">
        <f>Raw_Data[[#This Row],[cicilan_per_bulan]]/Raw_Data[[#This Row],[penghasilan_bulanan]]</f>
        <v>0.20252946954813358</v>
      </c>
      <c r="K452" t="s">
        <v>70</v>
      </c>
      <c r="L452" t="s">
        <v>71</v>
      </c>
      <c r="M452" t="s">
        <v>55</v>
      </c>
      <c r="N452" t="s">
        <v>56</v>
      </c>
      <c r="O452" t="s">
        <v>57</v>
      </c>
      <c r="P452" s="2">
        <v>18759000</v>
      </c>
      <c r="Q452" s="2">
        <v>6566000</v>
      </c>
      <c r="R452" t="str">
        <f>IF(Raw_Data[[#This Row],[persen_dp]]&lt;15%,"Low",IF(Raw_Data[[#This Row],[persen_dp]]&gt;25%,"High","Medium"))</f>
        <v>High</v>
      </c>
      <c r="S452" s="3">
        <v>0.35</v>
      </c>
      <c r="T452">
        <v>18</v>
      </c>
      <c r="U452">
        <v>0.14499999999999999</v>
      </c>
      <c r="V452" s="2">
        <v>824700</v>
      </c>
      <c r="W452" s="2">
        <v>14845000</v>
      </c>
      <c r="X452" t="str">
        <f>IF(OR(Raw_Data[[#This Row],[status_pembayaran]]="Macet",Raw_Data[[#This Row],[status_pembayaran]]="Kurang Lancar"),"Non Performing Loan","Performing")</f>
        <v>Performing</v>
      </c>
      <c r="Y452" t="s">
        <v>47</v>
      </c>
      <c r="Z452">
        <v>0</v>
      </c>
      <c r="AA452">
        <v>0</v>
      </c>
      <c r="AB452">
        <v>1</v>
      </c>
      <c r="AD452">
        <f>IF(Raw_Data[[#This Row],[rasio]]&lt;0.2,1,IF(Raw_Data[[#This Row],[rasio]]&lt;0.3,2,IF(Raw_Data[[#This Row],[rasio]]&lt;0.4,3,4)))</f>
        <v>2</v>
      </c>
      <c r="AE452">
        <f>IF(Raw_Data[[#This Row],[kategori_dp]]="High",1,IF(Raw_Data[[#This Row],[kategori_dp]]="Medium",2,3))</f>
        <v>1</v>
      </c>
      <c r="AF452">
        <f>IF(Raw_Data[[#This Row],[tenor_bulan]]&lt;=24,1,IF(Raw_Data[[#This Row],[tenor_bulan]]&lt;=36,2,IF(Raw_Data[[#This Row],[tenor_bulan]]&lt;=48,3,4)))</f>
        <v>1</v>
      </c>
      <c r="AG452">
        <f>IF(Raw_Data[[#This Row],[jumlah_kali_telat]]=0,0,IF(Raw_Data[[#This Row],[jumlah_kali_telat]]&lt;=2,2,4))</f>
        <v>0</v>
      </c>
      <c r="AH452">
        <f>Raw_Data[[#This Row],[Skor_Rasio]]+Raw_Data[[#This Row],[Skor_DP]]+Raw_Data[[#This Row],[Skor_Tenor]]+Raw_Data[[#This Row],[Skor_Telat]]</f>
        <v>4</v>
      </c>
      <c r="AI452" t="str">
        <f>IF(Raw_Data[[#This Row],[Risk_Score]]&lt;=6,"Low Risk",IF(Raw_Data[[#This Row],[Risk_Score]]&lt;=8,"Medium Risk","High Risk"))</f>
        <v>Low Risk</v>
      </c>
      <c r="AJ452">
        <f ca="1">IFERROR(DATEDIF(Raw_Data[[#This Row],[tanggal_pengajuan]],TODAY(),"m"),"N/A")</f>
        <v>5</v>
      </c>
      <c r="AK452" t="str">
        <f ca="1">IF(ISNUMBER(Raw_Data[[#This Row],[MOB]]),IF(Raw_Data[[#This Row],[MOB]]&lt;6,"0-5 bulan",IF(Raw_Data[[#This Row],[MOB]]&lt;12,"6-11 bulan",IF(Raw_Data[[#This Row],[MOB]]&lt;24,"12-23 bulan","24+ bulan"))),"N/A")</f>
        <v>0-5 bulan</v>
      </c>
    </row>
    <row r="453" spans="1:37" ht="14.25" customHeight="1" x14ac:dyDescent="0.45">
      <c r="A453" t="s">
        <v>1337</v>
      </c>
      <c r="B453" s="64">
        <v>46151</v>
      </c>
      <c r="C453" s="1" t="str">
        <f t="shared" si="7"/>
        <v>May</v>
      </c>
      <c r="D453" t="s">
        <v>1338</v>
      </c>
      <c r="E453" t="s">
        <v>1339</v>
      </c>
      <c r="F453">
        <v>57</v>
      </c>
      <c r="G453" t="s">
        <v>40</v>
      </c>
      <c r="H453" t="s">
        <v>90</v>
      </c>
      <c r="I453" s="2">
        <v>6109000</v>
      </c>
      <c r="J453" s="3">
        <f>Raw_Data[[#This Row],[cicilan_per_bulan]]/Raw_Data[[#This Row],[penghasilan_bulanan]]</f>
        <v>0.11193321329186447</v>
      </c>
      <c r="K453" t="s">
        <v>145</v>
      </c>
      <c r="L453" t="s">
        <v>146</v>
      </c>
      <c r="M453" t="s">
        <v>55</v>
      </c>
      <c r="N453" t="s">
        <v>147</v>
      </c>
      <c r="O453" t="s">
        <v>148</v>
      </c>
      <c r="P453" s="2">
        <v>31713000</v>
      </c>
      <c r="Q453" s="2">
        <v>7928000</v>
      </c>
      <c r="R453" t="str">
        <f>IF(Raw_Data[[#This Row],[persen_dp]]&lt;15%,"Low",IF(Raw_Data[[#This Row],[persen_dp]]&gt;25%,"High","Medium"))</f>
        <v>Medium</v>
      </c>
      <c r="S453" s="3">
        <v>0.25</v>
      </c>
      <c r="T453">
        <v>60</v>
      </c>
      <c r="U453">
        <v>0.14499999999999999</v>
      </c>
      <c r="V453" s="2">
        <v>683800</v>
      </c>
      <c r="W453" s="2">
        <v>41030000</v>
      </c>
      <c r="X453" t="str">
        <f>IF(OR(Raw_Data[[#This Row],[status_pembayaran]]="Macet",Raw_Data[[#This Row],[status_pembayaran]]="Kurang Lancar"),"Non Performing Loan","Performing")</f>
        <v>Performing</v>
      </c>
      <c r="Y453" t="s">
        <v>317</v>
      </c>
      <c r="Z453">
        <v>0</v>
      </c>
      <c r="AA453">
        <v>0</v>
      </c>
      <c r="AB453">
        <v>0</v>
      </c>
      <c r="AC453" t="s">
        <v>58</v>
      </c>
      <c r="AD453">
        <f>IF(Raw_Data[[#This Row],[rasio]]&lt;0.2,1,IF(Raw_Data[[#This Row],[rasio]]&lt;0.3,2,IF(Raw_Data[[#This Row],[rasio]]&lt;0.4,3,4)))</f>
        <v>1</v>
      </c>
      <c r="AE453">
        <f>IF(Raw_Data[[#This Row],[kategori_dp]]="High",1,IF(Raw_Data[[#This Row],[kategori_dp]]="Medium",2,3))</f>
        <v>2</v>
      </c>
      <c r="AF453">
        <f>IF(Raw_Data[[#This Row],[tenor_bulan]]&lt;=24,1,IF(Raw_Data[[#This Row],[tenor_bulan]]&lt;=36,2,IF(Raw_Data[[#This Row],[tenor_bulan]]&lt;=48,3,4)))</f>
        <v>4</v>
      </c>
      <c r="AG453">
        <f>IF(Raw_Data[[#This Row],[jumlah_kali_telat]]=0,0,IF(Raw_Data[[#This Row],[jumlah_kali_telat]]&lt;=2,2,4))</f>
        <v>0</v>
      </c>
      <c r="AH453">
        <f>Raw_Data[[#This Row],[Skor_Rasio]]+Raw_Data[[#This Row],[Skor_DP]]+Raw_Data[[#This Row],[Skor_Tenor]]+Raw_Data[[#This Row],[Skor_Telat]]</f>
        <v>7</v>
      </c>
      <c r="AI453" t="str">
        <f>IF(Raw_Data[[#This Row],[Risk_Score]]&lt;=6,"Low Risk",IF(Raw_Data[[#This Row],[Risk_Score]]&lt;=8,"Medium Risk","High Risk"))</f>
        <v>Medium Risk</v>
      </c>
      <c r="AJ453">
        <f ca="1">IFERROR(DATEDIF(Raw_Data[[#This Row],[tanggal_pengajuan]],TODAY(),"m"),"N/A")</f>
        <v>5</v>
      </c>
      <c r="AK453" t="str">
        <f ca="1">IF(ISNUMBER(Raw_Data[[#This Row],[MOB]]),IF(Raw_Data[[#This Row],[MOB]]&lt;6,"0-5 bulan",IF(Raw_Data[[#This Row],[MOB]]&lt;12,"6-11 bulan",IF(Raw_Data[[#This Row],[MOB]]&lt;24,"12-23 bulan","24+ bulan"))),"N/A")</f>
        <v>0-5 bulan</v>
      </c>
    </row>
    <row r="454" spans="1:37" ht="14.25" customHeight="1" x14ac:dyDescent="0.45">
      <c r="A454" t="s">
        <v>1340</v>
      </c>
      <c r="B454" s="64">
        <v>46176</v>
      </c>
      <c r="C454" s="1" t="str">
        <f t="shared" si="7"/>
        <v>June</v>
      </c>
      <c r="D454" t="s">
        <v>964</v>
      </c>
      <c r="E454" t="s">
        <v>1341</v>
      </c>
      <c r="F454">
        <v>52</v>
      </c>
      <c r="G454" t="s">
        <v>51</v>
      </c>
      <c r="H454" t="s">
        <v>152</v>
      </c>
      <c r="I454" s="2">
        <v>3275000</v>
      </c>
      <c r="J454" s="3">
        <f>Raw_Data[[#This Row],[cicilan_per_bulan]]/Raw_Data[[#This Row],[penghasilan_bulanan]]</f>
        <v>0.43874809160305345</v>
      </c>
      <c r="K454" t="s">
        <v>91</v>
      </c>
      <c r="L454" t="s">
        <v>92</v>
      </c>
      <c r="M454" t="s">
        <v>55</v>
      </c>
      <c r="N454" t="s">
        <v>221</v>
      </c>
      <c r="O454" t="s">
        <v>159</v>
      </c>
      <c r="P454" s="2">
        <v>41127000</v>
      </c>
      <c r="Q454" s="2">
        <v>14394000</v>
      </c>
      <c r="R454" t="str">
        <f>IF(Raw_Data[[#This Row],[persen_dp]]&lt;15%,"Low",IF(Raw_Data[[#This Row],[persen_dp]]&gt;25%,"High","Medium"))</f>
        <v>High</v>
      </c>
      <c r="S454" s="3">
        <v>0.35</v>
      </c>
      <c r="T454">
        <v>24</v>
      </c>
      <c r="U454">
        <v>0.14499999999999999</v>
      </c>
      <c r="V454" s="2">
        <v>1436900</v>
      </c>
      <c r="W454" s="2">
        <v>34485000</v>
      </c>
      <c r="X454" t="str">
        <f>IF(OR(Raw_Data[[#This Row],[status_pembayaran]]="Macet",Raw_Data[[#This Row],[status_pembayaran]]="Kurang Lancar"),"Non Performing Loan","Performing")</f>
        <v>Performing</v>
      </c>
      <c r="Y454" t="s">
        <v>47</v>
      </c>
      <c r="Z454">
        <v>0</v>
      </c>
      <c r="AA454">
        <v>0</v>
      </c>
      <c r="AB454">
        <v>1</v>
      </c>
      <c r="AD454">
        <f>IF(Raw_Data[[#This Row],[rasio]]&lt;0.2,1,IF(Raw_Data[[#This Row],[rasio]]&lt;0.3,2,IF(Raw_Data[[#This Row],[rasio]]&lt;0.4,3,4)))</f>
        <v>4</v>
      </c>
      <c r="AE454">
        <f>IF(Raw_Data[[#This Row],[kategori_dp]]="High",1,IF(Raw_Data[[#This Row],[kategori_dp]]="Medium",2,3))</f>
        <v>1</v>
      </c>
      <c r="AF454">
        <f>IF(Raw_Data[[#This Row],[tenor_bulan]]&lt;=24,1,IF(Raw_Data[[#This Row],[tenor_bulan]]&lt;=36,2,IF(Raw_Data[[#This Row],[tenor_bulan]]&lt;=48,3,4)))</f>
        <v>1</v>
      </c>
      <c r="AG454">
        <f>IF(Raw_Data[[#This Row],[jumlah_kali_telat]]=0,0,IF(Raw_Data[[#This Row],[jumlah_kali_telat]]&lt;=2,2,4))</f>
        <v>0</v>
      </c>
      <c r="AH454">
        <f>Raw_Data[[#This Row],[Skor_Rasio]]+Raw_Data[[#This Row],[Skor_DP]]+Raw_Data[[#This Row],[Skor_Tenor]]+Raw_Data[[#This Row],[Skor_Telat]]</f>
        <v>6</v>
      </c>
      <c r="AI454" t="str">
        <f>IF(Raw_Data[[#This Row],[Risk_Score]]&lt;=6,"Low Risk",IF(Raw_Data[[#This Row],[Risk_Score]]&lt;=8,"Medium Risk","High Risk"))</f>
        <v>Low Risk</v>
      </c>
      <c r="AJ454">
        <f ca="1">IFERROR(DATEDIF(Raw_Data[[#This Row],[tanggal_pengajuan]],TODAY(),"m"),"N/A")</f>
        <v>4</v>
      </c>
      <c r="AK454" t="str">
        <f ca="1">IF(ISNUMBER(Raw_Data[[#This Row],[MOB]]),IF(Raw_Data[[#This Row],[MOB]]&lt;6,"0-5 bulan",IF(Raw_Data[[#This Row],[MOB]]&lt;12,"6-11 bulan",IF(Raw_Data[[#This Row],[MOB]]&lt;24,"12-23 bulan","24+ bulan"))),"N/A")</f>
        <v>0-5 bulan</v>
      </c>
    </row>
    <row r="455" spans="1:37" ht="14.25" customHeight="1" x14ac:dyDescent="0.45">
      <c r="A455" t="s">
        <v>1342</v>
      </c>
      <c r="B455" s="64">
        <v>46139</v>
      </c>
      <c r="C455" s="1" t="str">
        <f t="shared" si="7"/>
        <v>April</v>
      </c>
      <c r="D455" t="s">
        <v>951</v>
      </c>
      <c r="E455" t="s">
        <v>1343</v>
      </c>
      <c r="F455">
        <v>38</v>
      </c>
      <c r="G455" t="s">
        <v>51</v>
      </c>
      <c r="H455" t="s">
        <v>52</v>
      </c>
      <c r="I455" s="2">
        <v>6149000</v>
      </c>
      <c r="J455" s="3">
        <f>Raw_Data[[#This Row],[cicilan_per_bulan]]/Raw_Data[[#This Row],[penghasilan_bulanan]]</f>
        <v>0.29386892177589852</v>
      </c>
      <c r="K455" t="s">
        <v>109</v>
      </c>
      <c r="L455" t="s">
        <v>110</v>
      </c>
      <c r="M455" t="s">
        <v>55</v>
      </c>
      <c r="N455" t="s">
        <v>231</v>
      </c>
      <c r="O455" t="s">
        <v>232</v>
      </c>
      <c r="P455" s="2">
        <v>37354000</v>
      </c>
      <c r="Q455" s="2">
        <v>3735000</v>
      </c>
      <c r="R455" t="str">
        <f>IF(Raw_Data[[#This Row],[persen_dp]]&lt;15%,"Low",IF(Raw_Data[[#This Row],[persen_dp]]&gt;25%,"High","Medium"))</f>
        <v>Low</v>
      </c>
      <c r="S455" s="3">
        <v>0.1</v>
      </c>
      <c r="T455">
        <v>24</v>
      </c>
      <c r="U455">
        <v>0.14499999999999999</v>
      </c>
      <c r="V455" s="2">
        <v>1807000</v>
      </c>
      <c r="W455" s="2">
        <v>43369000</v>
      </c>
      <c r="X455" t="str">
        <f>IF(OR(Raw_Data[[#This Row],[status_pembayaran]]="Macet",Raw_Data[[#This Row],[status_pembayaran]]="Kurang Lancar"),"Non Performing Loan","Performing")</f>
        <v>Performing</v>
      </c>
      <c r="Y455" t="s">
        <v>47</v>
      </c>
      <c r="Z455">
        <v>0</v>
      </c>
      <c r="AA455">
        <v>0</v>
      </c>
      <c r="AB455">
        <v>1</v>
      </c>
      <c r="AC455" t="s">
        <v>104</v>
      </c>
      <c r="AD455">
        <f>IF(Raw_Data[[#This Row],[rasio]]&lt;0.2,1,IF(Raw_Data[[#This Row],[rasio]]&lt;0.3,2,IF(Raw_Data[[#This Row],[rasio]]&lt;0.4,3,4)))</f>
        <v>2</v>
      </c>
      <c r="AE455">
        <f>IF(Raw_Data[[#This Row],[kategori_dp]]="High",1,IF(Raw_Data[[#This Row],[kategori_dp]]="Medium",2,3))</f>
        <v>3</v>
      </c>
      <c r="AF455">
        <f>IF(Raw_Data[[#This Row],[tenor_bulan]]&lt;=24,1,IF(Raw_Data[[#This Row],[tenor_bulan]]&lt;=36,2,IF(Raw_Data[[#This Row],[tenor_bulan]]&lt;=48,3,4)))</f>
        <v>1</v>
      </c>
      <c r="AG455">
        <f>IF(Raw_Data[[#This Row],[jumlah_kali_telat]]=0,0,IF(Raw_Data[[#This Row],[jumlah_kali_telat]]&lt;=2,2,4))</f>
        <v>0</v>
      </c>
      <c r="AH455">
        <f>Raw_Data[[#This Row],[Skor_Rasio]]+Raw_Data[[#This Row],[Skor_DP]]+Raw_Data[[#This Row],[Skor_Tenor]]+Raw_Data[[#This Row],[Skor_Telat]]</f>
        <v>6</v>
      </c>
      <c r="AI455" t="str">
        <f>IF(Raw_Data[[#This Row],[Risk_Score]]&lt;=6,"Low Risk",IF(Raw_Data[[#This Row],[Risk_Score]]&lt;=8,"Medium Risk","High Risk"))</f>
        <v>Low Risk</v>
      </c>
      <c r="AJ455">
        <f ca="1">IFERROR(DATEDIF(Raw_Data[[#This Row],[tanggal_pengajuan]],TODAY(),"m"),"N/A")</f>
        <v>5</v>
      </c>
      <c r="AK455" t="str">
        <f ca="1">IF(ISNUMBER(Raw_Data[[#This Row],[MOB]]),IF(Raw_Data[[#This Row],[MOB]]&lt;6,"0-5 bulan",IF(Raw_Data[[#This Row],[MOB]]&lt;12,"6-11 bulan",IF(Raw_Data[[#This Row],[MOB]]&lt;24,"12-23 bulan","24+ bulan"))),"N/A")</f>
        <v>0-5 bulan</v>
      </c>
    </row>
    <row r="456" spans="1:37" ht="14.25" customHeight="1" x14ac:dyDescent="0.45">
      <c r="A456" t="s">
        <v>1344</v>
      </c>
      <c r="B456" s="64">
        <v>46185</v>
      </c>
      <c r="C456" s="1" t="str">
        <f t="shared" si="7"/>
        <v>June</v>
      </c>
      <c r="D456" t="s">
        <v>1345</v>
      </c>
      <c r="E456" t="s">
        <v>1346</v>
      </c>
      <c r="F456">
        <v>39</v>
      </c>
      <c r="G456" t="s">
        <v>51</v>
      </c>
      <c r="H456" t="s">
        <v>101</v>
      </c>
      <c r="I456" s="2">
        <v>3401000</v>
      </c>
      <c r="J456" s="3">
        <f>Raw_Data[[#This Row],[cicilan_per_bulan]]/Raw_Data[[#This Row],[penghasilan_bulanan]]</f>
        <v>0.36371655395471919</v>
      </c>
      <c r="K456" t="s">
        <v>286</v>
      </c>
      <c r="L456" t="s">
        <v>154</v>
      </c>
      <c r="M456" t="s">
        <v>290</v>
      </c>
      <c r="N456" t="s">
        <v>291</v>
      </c>
      <c r="O456" t="s">
        <v>292</v>
      </c>
      <c r="P456" s="2">
        <v>36511000</v>
      </c>
      <c r="Q456" s="2">
        <v>5477000</v>
      </c>
      <c r="R456" t="str">
        <f>IF(Raw_Data[[#This Row],[persen_dp]]&lt;15%,"Low",IF(Raw_Data[[#This Row],[persen_dp]]&gt;25%,"High","Medium"))</f>
        <v>Medium</v>
      </c>
      <c r="S456" s="3">
        <v>0.15</v>
      </c>
      <c r="T456">
        <v>36</v>
      </c>
      <c r="U456">
        <v>0.14499999999999999</v>
      </c>
      <c r="V456" s="2">
        <v>1237000</v>
      </c>
      <c r="W456" s="2">
        <v>44534000</v>
      </c>
      <c r="X456" t="str">
        <f>IF(OR(Raw_Data[[#This Row],[status_pembayaran]]="Macet",Raw_Data[[#This Row],[status_pembayaran]]="Kurang Lancar"),"Non Performing Loan","Performing")</f>
        <v>Performing</v>
      </c>
      <c r="Y456" t="s">
        <v>47</v>
      </c>
      <c r="Z456">
        <v>0</v>
      </c>
      <c r="AA456">
        <v>0</v>
      </c>
      <c r="AB456">
        <v>1</v>
      </c>
      <c r="AD456">
        <f>IF(Raw_Data[[#This Row],[rasio]]&lt;0.2,1,IF(Raw_Data[[#This Row],[rasio]]&lt;0.3,2,IF(Raw_Data[[#This Row],[rasio]]&lt;0.4,3,4)))</f>
        <v>3</v>
      </c>
      <c r="AE456">
        <f>IF(Raw_Data[[#This Row],[kategori_dp]]="High",1,IF(Raw_Data[[#This Row],[kategori_dp]]="Medium",2,3))</f>
        <v>2</v>
      </c>
      <c r="AF456">
        <f>IF(Raw_Data[[#This Row],[tenor_bulan]]&lt;=24,1,IF(Raw_Data[[#This Row],[tenor_bulan]]&lt;=36,2,IF(Raw_Data[[#This Row],[tenor_bulan]]&lt;=48,3,4)))</f>
        <v>2</v>
      </c>
      <c r="AG456">
        <f>IF(Raw_Data[[#This Row],[jumlah_kali_telat]]=0,0,IF(Raw_Data[[#This Row],[jumlah_kali_telat]]&lt;=2,2,4))</f>
        <v>0</v>
      </c>
      <c r="AH456">
        <f>Raw_Data[[#This Row],[Skor_Rasio]]+Raw_Data[[#This Row],[Skor_DP]]+Raw_Data[[#This Row],[Skor_Tenor]]+Raw_Data[[#This Row],[Skor_Telat]]</f>
        <v>7</v>
      </c>
      <c r="AI456" t="str">
        <f>IF(Raw_Data[[#This Row],[Risk_Score]]&lt;=6,"Low Risk",IF(Raw_Data[[#This Row],[Risk_Score]]&lt;=8,"Medium Risk","High Risk"))</f>
        <v>Medium Risk</v>
      </c>
      <c r="AJ456">
        <f ca="1">IFERROR(DATEDIF(Raw_Data[[#This Row],[tanggal_pengajuan]],TODAY(),"m"),"N/A")</f>
        <v>4</v>
      </c>
      <c r="AK456" t="str">
        <f ca="1">IF(ISNUMBER(Raw_Data[[#This Row],[MOB]]),IF(Raw_Data[[#This Row],[MOB]]&lt;6,"0-5 bulan",IF(Raw_Data[[#This Row],[MOB]]&lt;12,"6-11 bulan",IF(Raw_Data[[#This Row],[MOB]]&lt;24,"12-23 bulan","24+ bulan"))),"N/A")</f>
        <v>0-5 bulan</v>
      </c>
    </row>
    <row r="457" spans="1:37" ht="14.25" customHeight="1" x14ac:dyDescent="0.45">
      <c r="A457" t="s">
        <v>1347</v>
      </c>
      <c r="B457" s="64">
        <v>46159</v>
      </c>
      <c r="C457" s="1" t="str">
        <f t="shared" si="7"/>
        <v>May</v>
      </c>
      <c r="D457" t="s">
        <v>1348</v>
      </c>
      <c r="E457" t="s">
        <v>1349</v>
      </c>
      <c r="F457">
        <v>27</v>
      </c>
      <c r="G457" t="s">
        <v>40</v>
      </c>
      <c r="H457" t="s">
        <v>176</v>
      </c>
      <c r="I457" s="2">
        <v>4258000</v>
      </c>
      <c r="J457" s="3">
        <f>Raw_Data[[#This Row],[cicilan_per_bulan]]/Raw_Data[[#This Row],[penghasilan_bulanan]]</f>
        <v>0.25356975105683421</v>
      </c>
      <c r="K457" t="s">
        <v>192</v>
      </c>
      <c r="L457" t="s">
        <v>128</v>
      </c>
      <c r="M457" t="s">
        <v>44</v>
      </c>
      <c r="N457" t="s">
        <v>184</v>
      </c>
      <c r="O457" t="s">
        <v>122</v>
      </c>
      <c r="P457" s="2">
        <v>36115000</v>
      </c>
      <c r="Q457" s="2">
        <v>9029000</v>
      </c>
      <c r="R457" t="str">
        <f>IF(Raw_Data[[#This Row],[persen_dp]]&lt;15%,"Low",IF(Raw_Data[[#This Row],[persen_dp]]&gt;25%,"High","Medium"))</f>
        <v>Medium</v>
      </c>
      <c r="S457" s="3">
        <v>0.25</v>
      </c>
      <c r="T457">
        <v>36</v>
      </c>
      <c r="U457">
        <v>0.14499999999999999</v>
      </c>
      <c r="V457" s="2">
        <v>1079700</v>
      </c>
      <c r="W457" s="2">
        <v>38869000</v>
      </c>
      <c r="X457" t="str">
        <f>IF(OR(Raw_Data[[#This Row],[status_pembayaran]]="Macet",Raw_Data[[#This Row],[status_pembayaran]]="Kurang Lancar"),"Non Performing Loan","Performing")</f>
        <v>Performing</v>
      </c>
      <c r="Y457" t="s">
        <v>317</v>
      </c>
      <c r="Z457">
        <v>0</v>
      </c>
      <c r="AA457">
        <v>0</v>
      </c>
      <c r="AB457">
        <v>0</v>
      </c>
      <c r="AD457">
        <f>IF(Raw_Data[[#This Row],[rasio]]&lt;0.2,1,IF(Raw_Data[[#This Row],[rasio]]&lt;0.3,2,IF(Raw_Data[[#This Row],[rasio]]&lt;0.4,3,4)))</f>
        <v>2</v>
      </c>
      <c r="AE457">
        <f>IF(Raw_Data[[#This Row],[kategori_dp]]="High",1,IF(Raw_Data[[#This Row],[kategori_dp]]="Medium",2,3))</f>
        <v>2</v>
      </c>
      <c r="AF457">
        <f>IF(Raw_Data[[#This Row],[tenor_bulan]]&lt;=24,1,IF(Raw_Data[[#This Row],[tenor_bulan]]&lt;=36,2,IF(Raw_Data[[#This Row],[tenor_bulan]]&lt;=48,3,4)))</f>
        <v>2</v>
      </c>
      <c r="AG457">
        <f>IF(Raw_Data[[#This Row],[jumlah_kali_telat]]=0,0,IF(Raw_Data[[#This Row],[jumlah_kali_telat]]&lt;=2,2,4))</f>
        <v>0</v>
      </c>
      <c r="AH457">
        <f>Raw_Data[[#This Row],[Skor_Rasio]]+Raw_Data[[#This Row],[Skor_DP]]+Raw_Data[[#This Row],[Skor_Tenor]]+Raw_Data[[#This Row],[Skor_Telat]]</f>
        <v>6</v>
      </c>
      <c r="AI457" t="str">
        <f>IF(Raw_Data[[#This Row],[Risk_Score]]&lt;=6,"Low Risk",IF(Raw_Data[[#This Row],[Risk_Score]]&lt;=8,"Medium Risk","High Risk"))</f>
        <v>Low Risk</v>
      </c>
      <c r="AJ457">
        <f ca="1">IFERROR(DATEDIF(Raw_Data[[#This Row],[tanggal_pengajuan]],TODAY(),"m"),"N/A")</f>
        <v>5</v>
      </c>
      <c r="AK457" t="str">
        <f ca="1">IF(ISNUMBER(Raw_Data[[#This Row],[MOB]]),IF(Raw_Data[[#This Row],[MOB]]&lt;6,"0-5 bulan",IF(Raw_Data[[#This Row],[MOB]]&lt;12,"6-11 bulan",IF(Raw_Data[[#This Row],[MOB]]&lt;24,"12-23 bulan","24+ bulan"))),"N/A")</f>
        <v>0-5 bulan</v>
      </c>
    </row>
    <row r="458" spans="1:37" ht="14.25" customHeight="1" x14ac:dyDescent="0.45">
      <c r="A458" t="s">
        <v>1350</v>
      </c>
      <c r="B458" s="64">
        <v>46125</v>
      </c>
      <c r="C458" s="1" t="str">
        <f t="shared" si="7"/>
        <v>April</v>
      </c>
      <c r="D458" t="s">
        <v>1286</v>
      </c>
      <c r="E458" t="s">
        <v>1351</v>
      </c>
      <c r="F458">
        <v>58</v>
      </c>
      <c r="G458" t="s">
        <v>40</v>
      </c>
      <c r="H458" t="s">
        <v>41</v>
      </c>
      <c r="I458" s="2">
        <v>5092000</v>
      </c>
      <c r="J458" s="3">
        <f>Raw_Data[[#This Row],[cicilan_per_bulan]]/Raw_Data[[#This Row],[penghasilan_bulanan]]</f>
        <v>0.25443833464257659</v>
      </c>
      <c r="K458" t="s">
        <v>53</v>
      </c>
      <c r="L458" t="s">
        <v>54</v>
      </c>
      <c r="M458" t="s">
        <v>72</v>
      </c>
      <c r="N458" t="s">
        <v>97</v>
      </c>
      <c r="O458" t="s">
        <v>57</v>
      </c>
      <c r="P458" s="2">
        <v>16972000</v>
      </c>
      <c r="Q458" s="2">
        <v>3394000</v>
      </c>
      <c r="R458" t="str">
        <f>IF(Raw_Data[[#This Row],[persen_dp]]&lt;15%,"Low",IF(Raw_Data[[#This Row],[persen_dp]]&gt;25%,"High","Medium"))</f>
        <v>Medium</v>
      </c>
      <c r="S458" s="3">
        <v>0.2</v>
      </c>
      <c r="T458">
        <v>12</v>
      </c>
      <c r="U458">
        <v>0.14499999999999999</v>
      </c>
      <c r="V458" s="2">
        <v>1295600</v>
      </c>
      <c r="W458" s="2">
        <v>15547000</v>
      </c>
      <c r="X458" t="str">
        <f>IF(OR(Raw_Data[[#This Row],[status_pembayaran]]="Macet",Raw_Data[[#This Row],[status_pembayaran]]="Kurang Lancar"),"Non Performing Loan","Performing")</f>
        <v>Performing</v>
      </c>
      <c r="Y458" t="s">
        <v>47</v>
      </c>
      <c r="Z458">
        <v>0</v>
      </c>
      <c r="AA458">
        <v>0</v>
      </c>
      <c r="AB458">
        <v>1</v>
      </c>
      <c r="AC458" t="s">
        <v>58</v>
      </c>
      <c r="AD458">
        <f>IF(Raw_Data[[#This Row],[rasio]]&lt;0.2,1,IF(Raw_Data[[#This Row],[rasio]]&lt;0.3,2,IF(Raw_Data[[#This Row],[rasio]]&lt;0.4,3,4)))</f>
        <v>2</v>
      </c>
      <c r="AE458">
        <f>IF(Raw_Data[[#This Row],[kategori_dp]]="High",1,IF(Raw_Data[[#This Row],[kategori_dp]]="Medium",2,3))</f>
        <v>2</v>
      </c>
      <c r="AF458">
        <f>IF(Raw_Data[[#This Row],[tenor_bulan]]&lt;=24,1,IF(Raw_Data[[#This Row],[tenor_bulan]]&lt;=36,2,IF(Raw_Data[[#This Row],[tenor_bulan]]&lt;=48,3,4)))</f>
        <v>1</v>
      </c>
      <c r="AG458">
        <f>IF(Raw_Data[[#This Row],[jumlah_kali_telat]]=0,0,IF(Raw_Data[[#This Row],[jumlah_kali_telat]]&lt;=2,2,4))</f>
        <v>0</v>
      </c>
      <c r="AH458">
        <f>Raw_Data[[#This Row],[Skor_Rasio]]+Raw_Data[[#This Row],[Skor_DP]]+Raw_Data[[#This Row],[Skor_Tenor]]+Raw_Data[[#This Row],[Skor_Telat]]</f>
        <v>5</v>
      </c>
      <c r="AI458" t="str">
        <f>IF(Raw_Data[[#This Row],[Risk_Score]]&lt;=6,"Low Risk",IF(Raw_Data[[#This Row],[Risk_Score]]&lt;=8,"Medium Risk","High Risk"))</f>
        <v>Low Risk</v>
      </c>
      <c r="AJ458">
        <f ca="1">IFERROR(DATEDIF(Raw_Data[[#This Row],[tanggal_pengajuan]],TODAY(),"m"),"N/A")</f>
        <v>6</v>
      </c>
      <c r="AK458" t="str">
        <f ca="1">IF(ISNUMBER(Raw_Data[[#This Row],[MOB]]),IF(Raw_Data[[#This Row],[MOB]]&lt;6,"0-5 bulan",IF(Raw_Data[[#This Row],[MOB]]&lt;12,"6-11 bulan",IF(Raw_Data[[#This Row],[MOB]]&lt;24,"12-23 bulan","24+ bulan"))),"N/A")</f>
        <v>6-11 bulan</v>
      </c>
    </row>
    <row r="459" spans="1:37" ht="14.25" customHeight="1" x14ac:dyDescent="0.45">
      <c r="A459" t="s">
        <v>1352</v>
      </c>
      <c r="B459" s="64">
        <v>46268</v>
      </c>
      <c r="C459" s="1" t="str">
        <f t="shared" si="7"/>
        <v>September</v>
      </c>
      <c r="D459" t="s">
        <v>1353</v>
      </c>
      <c r="E459" t="s">
        <v>1354</v>
      </c>
      <c r="F459">
        <v>36</v>
      </c>
      <c r="G459" t="s">
        <v>40</v>
      </c>
      <c r="H459" t="s">
        <v>108</v>
      </c>
      <c r="I459" s="2">
        <v>6535000</v>
      </c>
      <c r="J459" s="3">
        <f>Raw_Data[[#This Row],[cicilan_per_bulan]]/Raw_Data[[#This Row],[penghasilan_bulanan]]</f>
        <v>6.6488140780413166E-2</v>
      </c>
      <c r="K459" t="s">
        <v>81</v>
      </c>
      <c r="L459" t="s">
        <v>82</v>
      </c>
      <c r="M459" t="s">
        <v>249</v>
      </c>
      <c r="N459" t="s">
        <v>250</v>
      </c>
      <c r="O459" t="s">
        <v>57</v>
      </c>
      <c r="P459" s="2">
        <v>16500000</v>
      </c>
      <c r="Q459" s="2">
        <v>3300000</v>
      </c>
      <c r="R459" t="str">
        <f>IF(Raw_Data[[#This Row],[persen_dp]]&lt;15%,"Low",IF(Raw_Data[[#This Row],[persen_dp]]&gt;25%,"High","Medium"))</f>
        <v>Medium</v>
      </c>
      <c r="S459" s="3">
        <v>0.2</v>
      </c>
      <c r="T459">
        <v>48</v>
      </c>
      <c r="U459">
        <v>0.14499999999999999</v>
      </c>
      <c r="V459" s="2">
        <v>434500</v>
      </c>
      <c r="W459" s="2">
        <v>20856000</v>
      </c>
      <c r="X459" t="str">
        <f>IF(OR(Raw_Data[[#This Row],[status_pembayaran]]="Macet",Raw_Data[[#This Row],[status_pembayaran]]="Kurang Lancar"),"Non Performing Loan","Performing")</f>
        <v>Performing</v>
      </c>
      <c r="Y459" t="s">
        <v>47</v>
      </c>
      <c r="Z459">
        <v>0</v>
      </c>
      <c r="AA459">
        <v>0</v>
      </c>
      <c r="AB459">
        <v>1</v>
      </c>
      <c r="AC459" t="s">
        <v>104</v>
      </c>
      <c r="AD459">
        <f>IF(Raw_Data[[#This Row],[rasio]]&lt;0.2,1,IF(Raw_Data[[#This Row],[rasio]]&lt;0.3,2,IF(Raw_Data[[#This Row],[rasio]]&lt;0.4,3,4)))</f>
        <v>1</v>
      </c>
      <c r="AE459">
        <f>IF(Raw_Data[[#This Row],[kategori_dp]]="High",1,IF(Raw_Data[[#This Row],[kategori_dp]]="Medium",2,3))</f>
        <v>2</v>
      </c>
      <c r="AF459">
        <f>IF(Raw_Data[[#This Row],[tenor_bulan]]&lt;=24,1,IF(Raw_Data[[#This Row],[tenor_bulan]]&lt;=36,2,IF(Raw_Data[[#This Row],[tenor_bulan]]&lt;=48,3,4)))</f>
        <v>3</v>
      </c>
      <c r="AG459">
        <f>IF(Raw_Data[[#This Row],[jumlah_kali_telat]]=0,0,IF(Raw_Data[[#This Row],[jumlah_kali_telat]]&lt;=2,2,4))</f>
        <v>0</v>
      </c>
      <c r="AH459">
        <f>Raw_Data[[#This Row],[Skor_Rasio]]+Raw_Data[[#This Row],[Skor_DP]]+Raw_Data[[#This Row],[Skor_Tenor]]+Raw_Data[[#This Row],[Skor_Telat]]</f>
        <v>6</v>
      </c>
      <c r="AI459" t="str">
        <f>IF(Raw_Data[[#This Row],[Risk_Score]]&lt;=6,"Low Risk",IF(Raw_Data[[#This Row],[Risk_Score]]&lt;=8,"Medium Risk","High Risk"))</f>
        <v>Low Risk</v>
      </c>
      <c r="AJ459">
        <f ca="1">IFERROR(DATEDIF(Raw_Data[[#This Row],[tanggal_pengajuan]],TODAY(),"m"),"N/A")</f>
        <v>1</v>
      </c>
      <c r="AK459" t="str">
        <f ca="1">IF(ISNUMBER(Raw_Data[[#This Row],[MOB]]),IF(Raw_Data[[#This Row],[MOB]]&lt;6,"0-5 bulan",IF(Raw_Data[[#This Row],[MOB]]&lt;12,"6-11 bulan",IF(Raw_Data[[#This Row],[MOB]]&lt;24,"12-23 bulan","24+ bulan"))),"N/A")</f>
        <v>0-5 bulan</v>
      </c>
    </row>
    <row r="460" spans="1:37" ht="14.25" customHeight="1" x14ac:dyDescent="0.45">
      <c r="A460" t="s">
        <v>1355</v>
      </c>
      <c r="B460" s="64">
        <v>46065</v>
      </c>
      <c r="C460" s="1" t="str">
        <f t="shared" si="7"/>
        <v>February</v>
      </c>
      <c r="D460" t="s">
        <v>1356</v>
      </c>
      <c r="E460" t="s">
        <v>1357</v>
      </c>
      <c r="F460">
        <v>53</v>
      </c>
      <c r="G460" t="s">
        <v>51</v>
      </c>
      <c r="H460" t="s">
        <v>108</v>
      </c>
      <c r="I460" s="2">
        <v>4019000</v>
      </c>
      <c r="J460" s="3">
        <f>Raw_Data[[#This Row],[cicilan_per_bulan]]/Raw_Data[[#This Row],[penghasilan_bulanan]]</f>
        <v>0.40064692709629263</v>
      </c>
      <c r="K460" t="s">
        <v>127</v>
      </c>
      <c r="L460" t="s">
        <v>128</v>
      </c>
      <c r="M460" t="s">
        <v>55</v>
      </c>
      <c r="N460" t="s">
        <v>121</v>
      </c>
      <c r="O460" t="s">
        <v>122</v>
      </c>
      <c r="P460" s="2">
        <v>35242000</v>
      </c>
      <c r="Q460" s="2">
        <v>5286000</v>
      </c>
      <c r="R460" t="str">
        <f>IF(Raw_Data[[#This Row],[persen_dp]]&lt;15%,"Low",IF(Raw_Data[[#This Row],[persen_dp]]&gt;25%,"High","Medium"))</f>
        <v>Medium</v>
      </c>
      <c r="S460" s="3">
        <v>0.15</v>
      </c>
      <c r="T460">
        <v>24</v>
      </c>
      <c r="U460">
        <v>0.14499999999999999</v>
      </c>
      <c r="V460" s="2">
        <v>1610200</v>
      </c>
      <c r="W460" s="2">
        <v>38644000</v>
      </c>
      <c r="X460" t="str">
        <f>IF(OR(Raw_Data[[#This Row],[status_pembayaran]]="Macet",Raw_Data[[#This Row],[status_pembayaran]]="Kurang Lancar"),"Non Performing Loan","Performing")</f>
        <v>Performing</v>
      </c>
      <c r="Y460" t="s">
        <v>47</v>
      </c>
      <c r="Z460">
        <v>0</v>
      </c>
      <c r="AA460">
        <v>0</v>
      </c>
      <c r="AB460">
        <v>1</v>
      </c>
      <c r="AD460">
        <f>IF(Raw_Data[[#This Row],[rasio]]&lt;0.2,1,IF(Raw_Data[[#This Row],[rasio]]&lt;0.3,2,IF(Raw_Data[[#This Row],[rasio]]&lt;0.4,3,4)))</f>
        <v>4</v>
      </c>
      <c r="AE460">
        <f>IF(Raw_Data[[#This Row],[kategori_dp]]="High",1,IF(Raw_Data[[#This Row],[kategori_dp]]="Medium",2,3))</f>
        <v>2</v>
      </c>
      <c r="AF460">
        <f>IF(Raw_Data[[#This Row],[tenor_bulan]]&lt;=24,1,IF(Raw_Data[[#This Row],[tenor_bulan]]&lt;=36,2,IF(Raw_Data[[#This Row],[tenor_bulan]]&lt;=48,3,4)))</f>
        <v>1</v>
      </c>
      <c r="AG460">
        <f>IF(Raw_Data[[#This Row],[jumlah_kali_telat]]=0,0,IF(Raw_Data[[#This Row],[jumlah_kali_telat]]&lt;=2,2,4))</f>
        <v>0</v>
      </c>
      <c r="AH460">
        <f>Raw_Data[[#This Row],[Skor_Rasio]]+Raw_Data[[#This Row],[Skor_DP]]+Raw_Data[[#This Row],[Skor_Tenor]]+Raw_Data[[#This Row],[Skor_Telat]]</f>
        <v>7</v>
      </c>
      <c r="AI460" t="str">
        <f>IF(Raw_Data[[#This Row],[Risk_Score]]&lt;=6,"Low Risk",IF(Raw_Data[[#This Row],[Risk_Score]]&lt;=8,"Medium Risk","High Risk"))</f>
        <v>Medium Risk</v>
      </c>
      <c r="AJ460">
        <f ca="1">IFERROR(DATEDIF(Raw_Data[[#This Row],[tanggal_pengajuan]],TODAY(),"m"),"N/A")</f>
        <v>8</v>
      </c>
      <c r="AK460" t="str">
        <f ca="1">IF(ISNUMBER(Raw_Data[[#This Row],[MOB]]),IF(Raw_Data[[#This Row],[MOB]]&lt;6,"0-5 bulan",IF(Raw_Data[[#This Row],[MOB]]&lt;12,"6-11 bulan",IF(Raw_Data[[#This Row],[MOB]]&lt;24,"12-23 bulan","24+ bulan"))),"N/A")</f>
        <v>6-11 bulan</v>
      </c>
    </row>
    <row r="461" spans="1:37" ht="14.25" customHeight="1" x14ac:dyDescent="0.45">
      <c r="A461" t="s">
        <v>1358</v>
      </c>
      <c r="B461" s="64">
        <v>46064</v>
      </c>
      <c r="C461" s="1" t="str">
        <f t="shared" si="7"/>
        <v>February</v>
      </c>
      <c r="D461" t="s">
        <v>912</v>
      </c>
      <c r="E461" t="s">
        <v>1359</v>
      </c>
      <c r="F461">
        <v>27</v>
      </c>
      <c r="G461" t="s">
        <v>40</v>
      </c>
      <c r="H461" t="s">
        <v>52</v>
      </c>
      <c r="I461" s="2">
        <v>3647000</v>
      </c>
      <c r="J461" s="3">
        <f>Raw_Data[[#This Row],[cicilan_per_bulan]]/Raw_Data[[#This Row],[penghasilan_bulanan]]</f>
        <v>0.24008774335069921</v>
      </c>
      <c r="K461" t="s">
        <v>188</v>
      </c>
      <c r="L461" t="s">
        <v>154</v>
      </c>
      <c r="M461" t="s">
        <v>44</v>
      </c>
      <c r="N461" t="s">
        <v>158</v>
      </c>
      <c r="O461" t="s">
        <v>159</v>
      </c>
      <c r="P461" s="2">
        <v>31382000</v>
      </c>
      <c r="Q461" s="2">
        <v>9415000</v>
      </c>
      <c r="R461" t="str">
        <f>IF(Raw_Data[[#This Row],[persen_dp]]&lt;15%,"Low",IF(Raw_Data[[#This Row],[persen_dp]]&gt;25%,"High","Medium"))</f>
        <v>High</v>
      </c>
      <c r="S461" s="3">
        <v>0.3</v>
      </c>
      <c r="T461">
        <v>36</v>
      </c>
      <c r="U461">
        <v>0.14499999999999999</v>
      </c>
      <c r="V461" s="2">
        <v>875600</v>
      </c>
      <c r="W461" s="2">
        <v>31523000</v>
      </c>
      <c r="X461" t="str">
        <f>IF(OR(Raw_Data[[#This Row],[status_pembayaran]]="Macet",Raw_Data[[#This Row],[status_pembayaran]]="Kurang Lancar"),"Non Performing Loan","Performing")</f>
        <v>Performing</v>
      </c>
      <c r="Y461" t="s">
        <v>47</v>
      </c>
      <c r="Z461">
        <v>0</v>
      </c>
      <c r="AA461">
        <v>0</v>
      </c>
      <c r="AB461">
        <v>1</v>
      </c>
      <c r="AC461" t="s">
        <v>104</v>
      </c>
      <c r="AD461">
        <f>IF(Raw_Data[[#This Row],[rasio]]&lt;0.2,1,IF(Raw_Data[[#This Row],[rasio]]&lt;0.3,2,IF(Raw_Data[[#This Row],[rasio]]&lt;0.4,3,4)))</f>
        <v>2</v>
      </c>
      <c r="AE461">
        <f>IF(Raw_Data[[#This Row],[kategori_dp]]="High",1,IF(Raw_Data[[#This Row],[kategori_dp]]="Medium",2,3))</f>
        <v>1</v>
      </c>
      <c r="AF461">
        <f>IF(Raw_Data[[#This Row],[tenor_bulan]]&lt;=24,1,IF(Raw_Data[[#This Row],[tenor_bulan]]&lt;=36,2,IF(Raw_Data[[#This Row],[tenor_bulan]]&lt;=48,3,4)))</f>
        <v>2</v>
      </c>
      <c r="AG461">
        <f>IF(Raw_Data[[#This Row],[jumlah_kali_telat]]=0,0,IF(Raw_Data[[#This Row],[jumlah_kali_telat]]&lt;=2,2,4))</f>
        <v>0</v>
      </c>
      <c r="AH461">
        <f>Raw_Data[[#This Row],[Skor_Rasio]]+Raw_Data[[#This Row],[Skor_DP]]+Raw_Data[[#This Row],[Skor_Tenor]]+Raw_Data[[#This Row],[Skor_Telat]]</f>
        <v>5</v>
      </c>
      <c r="AI461" t="str">
        <f>IF(Raw_Data[[#This Row],[Risk_Score]]&lt;=6,"Low Risk",IF(Raw_Data[[#This Row],[Risk_Score]]&lt;=8,"Medium Risk","High Risk"))</f>
        <v>Low Risk</v>
      </c>
      <c r="AJ461">
        <f ca="1">IFERROR(DATEDIF(Raw_Data[[#This Row],[tanggal_pengajuan]],TODAY(),"m"),"N/A")</f>
        <v>8</v>
      </c>
      <c r="AK461" t="str">
        <f ca="1">IF(ISNUMBER(Raw_Data[[#This Row],[MOB]]),IF(Raw_Data[[#This Row],[MOB]]&lt;6,"0-5 bulan",IF(Raw_Data[[#This Row],[MOB]]&lt;12,"6-11 bulan",IF(Raw_Data[[#This Row],[MOB]]&lt;24,"12-23 bulan","24+ bulan"))),"N/A")</f>
        <v>6-11 bulan</v>
      </c>
    </row>
    <row r="462" spans="1:37" ht="14.25" customHeight="1" x14ac:dyDescent="0.45">
      <c r="A462" t="s">
        <v>1360</v>
      </c>
      <c r="B462" s="64">
        <v>46116</v>
      </c>
      <c r="C462" s="1" t="str">
        <f t="shared" si="7"/>
        <v>April</v>
      </c>
      <c r="D462" t="s">
        <v>1361</v>
      </c>
      <c r="E462" t="s">
        <v>1362</v>
      </c>
      <c r="F462">
        <v>48</v>
      </c>
      <c r="G462" t="s">
        <v>51</v>
      </c>
      <c r="H462" t="s">
        <v>52</v>
      </c>
      <c r="I462" s="2">
        <v>9351000</v>
      </c>
      <c r="J462" s="3">
        <f>Raw_Data[[#This Row],[cicilan_per_bulan]]/Raw_Data[[#This Row],[penghasilan_bulanan]]</f>
        <v>0.13131215912736605</v>
      </c>
      <c r="K462" t="s">
        <v>167</v>
      </c>
      <c r="L462" t="s">
        <v>110</v>
      </c>
      <c r="M462" t="s">
        <v>55</v>
      </c>
      <c r="N462" t="s">
        <v>65</v>
      </c>
      <c r="O462" t="s">
        <v>46</v>
      </c>
      <c r="P462" s="2">
        <v>27929000</v>
      </c>
      <c r="Q462" s="2">
        <v>9775000</v>
      </c>
      <c r="R462" t="str">
        <f>IF(Raw_Data[[#This Row],[persen_dp]]&lt;15%,"Low",IF(Raw_Data[[#This Row],[persen_dp]]&gt;25%,"High","Medium"))</f>
        <v>High</v>
      </c>
      <c r="S462" s="3">
        <v>0.35</v>
      </c>
      <c r="T462">
        <v>18</v>
      </c>
      <c r="U462">
        <v>0.14499999999999999</v>
      </c>
      <c r="V462" s="2">
        <v>1227900</v>
      </c>
      <c r="W462" s="2">
        <v>22103000</v>
      </c>
      <c r="X462" t="str">
        <f>IF(OR(Raw_Data[[#This Row],[status_pembayaran]]="Macet",Raw_Data[[#This Row],[status_pembayaran]]="Kurang Lancar"),"Non Performing Loan","Performing")</f>
        <v>Performing</v>
      </c>
      <c r="Y462" t="s">
        <v>47</v>
      </c>
      <c r="Z462">
        <v>0</v>
      </c>
      <c r="AA462">
        <v>0</v>
      </c>
      <c r="AB462">
        <v>1</v>
      </c>
      <c r="AD462">
        <f>IF(Raw_Data[[#This Row],[rasio]]&lt;0.2,1,IF(Raw_Data[[#This Row],[rasio]]&lt;0.3,2,IF(Raw_Data[[#This Row],[rasio]]&lt;0.4,3,4)))</f>
        <v>1</v>
      </c>
      <c r="AE462">
        <f>IF(Raw_Data[[#This Row],[kategori_dp]]="High",1,IF(Raw_Data[[#This Row],[kategori_dp]]="Medium",2,3))</f>
        <v>1</v>
      </c>
      <c r="AF462">
        <f>IF(Raw_Data[[#This Row],[tenor_bulan]]&lt;=24,1,IF(Raw_Data[[#This Row],[tenor_bulan]]&lt;=36,2,IF(Raw_Data[[#This Row],[tenor_bulan]]&lt;=48,3,4)))</f>
        <v>1</v>
      </c>
      <c r="AG462">
        <f>IF(Raw_Data[[#This Row],[jumlah_kali_telat]]=0,0,IF(Raw_Data[[#This Row],[jumlah_kali_telat]]&lt;=2,2,4))</f>
        <v>0</v>
      </c>
      <c r="AH462">
        <f>Raw_Data[[#This Row],[Skor_Rasio]]+Raw_Data[[#This Row],[Skor_DP]]+Raw_Data[[#This Row],[Skor_Tenor]]+Raw_Data[[#This Row],[Skor_Telat]]</f>
        <v>3</v>
      </c>
      <c r="AI462" t="str">
        <f>IF(Raw_Data[[#This Row],[Risk_Score]]&lt;=6,"Low Risk",IF(Raw_Data[[#This Row],[Risk_Score]]&lt;=8,"Medium Risk","High Risk"))</f>
        <v>Low Risk</v>
      </c>
      <c r="AJ462">
        <f ca="1">IFERROR(DATEDIF(Raw_Data[[#This Row],[tanggal_pengajuan]],TODAY(),"m"),"N/A")</f>
        <v>6</v>
      </c>
      <c r="AK462" t="str">
        <f ca="1">IF(ISNUMBER(Raw_Data[[#This Row],[MOB]]),IF(Raw_Data[[#This Row],[MOB]]&lt;6,"0-5 bulan",IF(Raw_Data[[#This Row],[MOB]]&lt;12,"6-11 bulan",IF(Raw_Data[[#This Row],[MOB]]&lt;24,"12-23 bulan","24+ bulan"))),"N/A")</f>
        <v>6-11 bulan</v>
      </c>
    </row>
    <row r="463" spans="1:37" ht="14.25" customHeight="1" x14ac:dyDescent="0.45">
      <c r="A463" t="s">
        <v>1363</v>
      </c>
      <c r="B463" s="64">
        <v>46166</v>
      </c>
      <c r="C463" s="1" t="str">
        <f t="shared" si="7"/>
        <v>May</v>
      </c>
      <c r="D463" t="s">
        <v>1364</v>
      </c>
      <c r="E463" t="s">
        <v>1365</v>
      </c>
      <c r="F463">
        <v>50</v>
      </c>
      <c r="G463" t="s">
        <v>40</v>
      </c>
      <c r="H463" t="s">
        <v>41</v>
      </c>
      <c r="I463" s="2">
        <v>5806000</v>
      </c>
      <c r="J463" s="3">
        <f>Raw_Data[[#This Row],[cicilan_per_bulan]]/Raw_Data[[#This Row],[penghasilan_bulanan]]</f>
        <v>0.27297623148467104</v>
      </c>
      <c r="K463" t="s">
        <v>153</v>
      </c>
      <c r="L463" t="s">
        <v>154</v>
      </c>
      <c r="M463" t="s">
        <v>44</v>
      </c>
      <c r="N463" t="s">
        <v>158</v>
      </c>
      <c r="O463" t="s">
        <v>159</v>
      </c>
      <c r="P463" s="2">
        <v>31243000</v>
      </c>
      <c r="Q463" s="2">
        <v>7811000</v>
      </c>
      <c r="R463" t="str">
        <f>IF(Raw_Data[[#This Row],[persen_dp]]&lt;15%,"Low",IF(Raw_Data[[#This Row],[persen_dp]]&gt;25%,"High","Medium"))</f>
        <v>Medium</v>
      </c>
      <c r="S463" s="3">
        <v>0.25</v>
      </c>
      <c r="T463">
        <v>18</v>
      </c>
      <c r="U463">
        <v>0.14499999999999999</v>
      </c>
      <c r="V463" s="2">
        <v>1584900</v>
      </c>
      <c r="W463" s="2">
        <v>28528000</v>
      </c>
      <c r="X463" t="str">
        <f>IF(OR(Raw_Data[[#This Row],[status_pembayaran]]="Macet",Raw_Data[[#This Row],[status_pembayaran]]="Kurang Lancar"),"Non Performing Loan","Performing")</f>
        <v>Performing</v>
      </c>
      <c r="Y463" t="s">
        <v>47</v>
      </c>
      <c r="Z463">
        <v>0</v>
      </c>
      <c r="AA463">
        <v>0</v>
      </c>
      <c r="AB463">
        <v>1</v>
      </c>
      <c r="AC463" t="s">
        <v>104</v>
      </c>
      <c r="AD463">
        <f>IF(Raw_Data[[#This Row],[rasio]]&lt;0.2,1,IF(Raw_Data[[#This Row],[rasio]]&lt;0.3,2,IF(Raw_Data[[#This Row],[rasio]]&lt;0.4,3,4)))</f>
        <v>2</v>
      </c>
      <c r="AE463">
        <f>IF(Raw_Data[[#This Row],[kategori_dp]]="High",1,IF(Raw_Data[[#This Row],[kategori_dp]]="Medium",2,3))</f>
        <v>2</v>
      </c>
      <c r="AF463">
        <f>IF(Raw_Data[[#This Row],[tenor_bulan]]&lt;=24,1,IF(Raw_Data[[#This Row],[tenor_bulan]]&lt;=36,2,IF(Raw_Data[[#This Row],[tenor_bulan]]&lt;=48,3,4)))</f>
        <v>1</v>
      </c>
      <c r="AG463">
        <f>IF(Raw_Data[[#This Row],[jumlah_kali_telat]]=0,0,IF(Raw_Data[[#This Row],[jumlah_kali_telat]]&lt;=2,2,4))</f>
        <v>0</v>
      </c>
      <c r="AH463">
        <f>Raw_Data[[#This Row],[Skor_Rasio]]+Raw_Data[[#This Row],[Skor_DP]]+Raw_Data[[#This Row],[Skor_Tenor]]+Raw_Data[[#This Row],[Skor_Telat]]</f>
        <v>5</v>
      </c>
      <c r="AI463" t="str">
        <f>IF(Raw_Data[[#This Row],[Risk_Score]]&lt;=6,"Low Risk",IF(Raw_Data[[#This Row],[Risk_Score]]&lt;=8,"Medium Risk","High Risk"))</f>
        <v>Low Risk</v>
      </c>
      <c r="AJ463">
        <f ca="1">IFERROR(DATEDIF(Raw_Data[[#This Row],[tanggal_pengajuan]],TODAY(),"m"),"N/A")</f>
        <v>4</v>
      </c>
      <c r="AK463" t="str">
        <f ca="1">IF(ISNUMBER(Raw_Data[[#This Row],[MOB]]),IF(Raw_Data[[#This Row],[MOB]]&lt;6,"0-5 bulan",IF(Raw_Data[[#This Row],[MOB]]&lt;12,"6-11 bulan",IF(Raw_Data[[#This Row],[MOB]]&lt;24,"12-23 bulan","24+ bulan"))),"N/A")</f>
        <v>0-5 bulan</v>
      </c>
    </row>
    <row r="464" spans="1:37" ht="14.25" customHeight="1" x14ac:dyDescent="0.45">
      <c r="A464" t="s">
        <v>1366</v>
      </c>
      <c r="B464" s="64">
        <v>46206</v>
      </c>
      <c r="C464" s="1" t="str">
        <f t="shared" si="7"/>
        <v>July</v>
      </c>
      <c r="D464" t="s">
        <v>1367</v>
      </c>
      <c r="E464" t="s">
        <v>1368</v>
      </c>
      <c r="F464">
        <v>55</v>
      </c>
      <c r="G464" t="s">
        <v>40</v>
      </c>
      <c r="H464" t="s">
        <v>108</v>
      </c>
      <c r="I464" s="2">
        <v>5287000</v>
      </c>
      <c r="J464" s="3">
        <f>Raw_Data[[#This Row],[cicilan_per_bulan]]/Raw_Data[[#This Row],[penghasilan_bulanan]]</f>
        <v>0.15282769056175524</v>
      </c>
      <c r="K464" t="s">
        <v>70</v>
      </c>
      <c r="L464" t="s">
        <v>71</v>
      </c>
      <c r="M464" t="s">
        <v>44</v>
      </c>
      <c r="N464" t="s">
        <v>184</v>
      </c>
      <c r="O464" t="s">
        <v>122</v>
      </c>
      <c r="P464" s="2">
        <v>35064000</v>
      </c>
      <c r="Q464" s="2">
        <v>10519000</v>
      </c>
      <c r="R464" t="str">
        <f>IF(Raw_Data[[#This Row],[persen_dp]]&lt;15%,"Low",IF(Raw_Data[[#This Row],[persen_dp]]&gt;25%,"High","Medium"))</f>
        <v>High</v>
      </c>
      <c r="S464" s="3">
        <v>0.3</v>
      </c>
      <c r="T464">
        <v>48</v>
      </c>
      <c r="U464">
        <v>0.14499999999999999</v>
      </c>
      <c r="V464" s="2">
        <v>808000</v>
      </c>
      <c r="W464" s="2">
        <v>38782000</v>
      </c>
      <c r="X464" t="str">
        <f>IF(OR(Raw_Data[[#This Row],[status_pembayaran]]="Macet",Raw_Data[[#This Row],[status_pembayaran]]="Kurang Lancar"),"Non Performing Loan","Performing")</f>
        <v>Performing</v>
      </c>
      <c r="Y464" t="s">
        <v>47</v>
      </c>
      <c r="Z464">
        <v>0</v>
      </c>
      <c r="AA464">
        <v>0</v>
      </c>
      <c r="AB464">
        <v>1</v>
      </c>
      <c r="AD464">
        <f>IF(Raw_Data[[#This Row],[rasio]]&lt;0.2,1,IF(Raw_Data[[#This Row],[rasio]]&lt;0.3,2,IF(Raw_Data[[#This Row],[rasio]]&lt;0.4,3,4)))</f>
        <v>1</v>
      </c>
      <c r="AE464">
        <f>IF(Raw_Data[[#This Row],[kategori_dp]]="High",1,IF(Raw_Data[[#This Row],[kategori_dp]]="Medium",2,3))</f>
        <v>1</v>
      </c>
      <c r="AF464">
        <f>IF(Raw_Data[[#This Row],[tenor_bulan]]&lt;=24,1,IF(Raw_Data[[#This Row],[tenor_bulan]]&lt;=36,2,IF(Raw_Data[[#This Row],[tenor_bulan]]&lt;=48,3,4)))</f>
        <v>3</v>
      </c>
      <c r="AG464">
        <f>IF(Raw_Data[[#This Row],[jumlah_kali_telat]]=0,0,IF(Raw_Data[[#This Row],[jumlah_kali_telat]]&lt;=2,2,4))</f>
        <v>0</v>
      </c>
      <c r="AH464">
        <f>Raw_Data[[#This Row],[Skor_Rasio]]+Raw_Data[[#This Row],[Skor_DP]]+Raw_Data[[#This Row],[Skor_Tenor]]+Raw_Data[[#This Row],[Skor_Telat]]</f>
        <v>5</v>
      </c>
      <c r="AI464" t="str">
        <f>IF(Raw_Data[[#This Row],[Risk_Score]]&lt;=6,"Low Risk",IF(Raw_Data[[#This Row],[Risk_Score]]&lt;=8,"Medium Risk","High Risk"))</f>
        <v>Low Risk</v>
      </c>
      <c r="AJ464">
        <f ca="1">IFERROR(DATEDIF(Raw_Data[[#This Row],[tanggal_pengajuan]],TODAY(),"m"),"N/A")</f>
        <v>3</v>
      </c>
      <c r="AK464" t="str">
        <f ca="1">IF(ISNUMBER(Raw_Data[[#This Row],[MOB]]),IF(Raw_Data[[#This Row],[MOB]]&lt;6,"0-5 bulan",IF(Raw_Data[[#This Row],[MOB]]&lt;12,"6-11 bulan",IF(Raw_Data[[#This Row],[MOB]]&lt;24,"12-23 bulan","24+ bulan"))),"N/A")</f>
        <v>0-5 bulan</v>
      </c>
    </row>
    <row r="465" spans="1:37" ht="14.25" customHeight="1" x14ac:dyDescent="0.45">
      <c r="A465" t="s">
        <v>1369</v>
      </c>
      <c r="B465" s="64">
        <v>46148</v>
      </c>
      <c r="C465" s="1" t="str">
        <f t="shared" si="7"/>
        <v>May</v>
      </c>
      <c r="D465" t="s">
        <v>1370</v>
      </c>
      <c r="E465" t="s">
        <v>1371</v>
      </c>
      <c r="F465">
        <v>50</v>
      </c>
      <c r="G465" t="s">
        <v>51</v>
      </c>
      <c r="H465" t="s">
        <v>52</v>
      </c>
      <c r="I465" s="2">
        <v>14040000</v>
      </c>
      <c r="J465" s="3">
        <f>Raw_Data[[#This Row],[cicilan_per_bulan]]/Raw_Data[[#This Row],[penghasilan_bulanan]]</f>
        <v>0.18094017094017095</v>
      </c>
      <c r="K465" t="s">
        <v>119</v>
      </c>
      <c r="L465" t="s">
        <v>120</v>
      </c>
      <c r="M465" t="s">
        <v>44</v>
      </c>
      <c r="N465" t="s">
        <v>171</v>
      </c>
      <c r="O465" t="s">
        <v>172</v>
      </c>
      <c r="P465" s="2">
        <v>41731000</v>
      </c>
      <c r="Q465" s="2">
        <v>4173000</v>
      </c>
      <c r="R465" t="str">
        <f>IF(Raw_Data[[#This Row],[persen_dp]]&lt;15%,"Low",IF(Raw_Data[[#This Row],[persen_dp]]&gt;25%,"High","Medium"))</f>
        <v>Low</v>
      </c>
      <c r="S465" s="3">
        <v>0.1</v>
      </c>
      <c r="T465">
        <v>18</v>
      </c>
      <c r="U465">
        <v>0.14499999999999999</v>
      </c>
      <c r="V465" s="2">
        <v>2540400</v>
      </c>
      <c r="W465" s="2">
        <v>45727000</v>
      </c>
      <c r="X465" t="str">
        <f>IF(OR(Raw_Data[[#This Row],[status_pembayaran]]="Macet",Raw_Data[[#This Row],[status_pembayaran]]="Kurang Lancar"),"Non Performing Loan","Performing")</f>
        <v>Performing</v>
      </c>
      <c r="Y465" t="s">
        <v>47</v>
      </c>
      <c r="Z465">
        <v>0</v>
      </c>
      <c r="AA465">
        <v>0</v>
      </c>
      <c r="AB465">
        <v>1</v>
      </c>
      <c r="AC465" t="s">
        <v>74</v>
      </c>
      <c r="AD465">
        <f>IF(Raw_Data[[#This Row],[rasio]]&lt;0.2,1,IF(Raw_Data[[#This Row],[rasio]]&lt;0.3,2,IF(Raw_Data[[#This Row],[rasio]]&lt;0.4,3,4)))</f>
        <v>1</v>
      </c>
      <c r="AE465">
        <f>IF(Raw_Data[[#This Row],[kategori_dp]]="High",1,IF(Raw_Data[[#This Row],[kategori_dp]]="Medium",2,3))</f>
        <v>3</v>
      </c>
      <c r="AF465">
        <f>IF(Raw_Data[[#This Row],[tenor_bulan]]&lt;=24,1,IF(Raw_Data[[#This Row],[tenor_bulan]]&lt;=36,2,IF(Raw_Data[[#This Row],[tenor_bulan]]&lt;=48,3,4)))</f>
        <v>1</v>
      </c>
      <c r="AG465">
        <f>IF(Raw_Data[[#This Row],[jumlah_kali_telat]]=0,0,IF(Raw_Data[[#This Row],[jumlah_kali_telat]]&lt;=2,2,4))</f>
        <v>0</v>
      </c>
      <c r="AH465">
        <f>Raw_Data[[#This Row],[Skor_Rasio]]+Raw_Data[[#This Row],[Skor_DP]]+Raw_Data[[#This Row],[Skor_Tenor]]+Raw_Data[[#This Row],[Skor_Telat]]</f>
        <v>5</v>
      </c>
      <c r="AI465" t="str">
        <f>IF(Raw_Data[[#This Row],[Risk_Score]]&lt;=6,"Low Risk",IF(Raw_Data[[#This Row],[Risk_Score]]&lt;=8,"Medium Risk","High Risk"))</f>
        <v>Low Risk</v>
      </c>
      <c r="AJ465">
        <f ca="1">IFERROR(DATEDIF(Raw_Data[[#This Row],[tanggal_pengajuan]],TODAY(),"m"),"N/A")</f>
        <v>5</v>
      </c>
      <c r="AK465" t="str">
        <f ca="1">IF(ISNUMBER(Raw_Data[[#This Row],[MOB]]),IF(Raw_Data[[#This Row],[MOB]]&lt;6,"0-5 bulan",IF(Raw_Data[[#This Row],[MOB]]&lt;12,"6-11 bulan",IF(Raw_Data[[#This Row],[MOB]]&lt;24,"12-23 bulan","24+ bulan"))),"N/A")</f>
        <v>0-5 bulan</v>
      </c>
    </row>
    <row r="466" spans="1:37" ht="14.25" customHeight="1" x14ac:dyDescent="0.45">
      <c r="A466" t="s">
        <v>1372</v>
      </c>
      <c r="B466" s="64">
        <v>46121</v>
      </c>
      <c r="C466" s="1" t="str">
        <f t="shared" si="7"/>
        <v>April</v>
      </c>
      <c r="D466" t="s">
        <v>1034</v>
      </c>
      <c r="E466" t="s">
        <v>1373</v>
      </c>
      <c r="F466">
        <v>26</v>
      </c>
      <c r="G466" t="s">
        <v>51</v>
      </c>
      <c r="H466" t="s">
        <v>108</v>
      </c>
      <c r="I466" s="2">
        <v>5867000</v>
      </c>
      <c r="J466" s="3">
        <f>Raw_Data[[#This Row],[cicilan_per_bulan]]/Raw_Data[[#This Row],[penghasilan_bulanan]]</f>
        <v>8.8818817112664053E-2</v>
      </c>
      <c r="K466" t="s">
        <v>167</v>
      </c>
      <c r="L466" t="s">
        <v>110</v>
      </c>
      <c r="M466" t="s">
        <v>44</v>
      </c>
      <c r="N466" t="s">
        <v>228</v>
      </c>
      <c r="O466" t="s">
        <v>57</v>
      </c>
      <c r="P466" s="2">
        <v>18675000</v>
      </c>
      <c r="Q466" s="2">
        <v>5603000</v>
      </c>
      <c r="R466" t="str">
        <f>IF(Raw_Data[[#This Row],[persen_dp]]&lt;15%,"Low",IF(Raw_Data[[#This Row],[persen_dp]]&gt;25%,"High","Medium"))</f>
        <v>High</v>
      </c>
      <c r="S466" s="3">
        <v>0.3</v>
      </c>
      <c r="T466">
        <v>36</v>
      </c>
      <c r="U466">
        <v>0.14499999999999999</v>
      </c>
      <c r="V466" s="2">
        <v>521100</v>
      </c>
      <c r="W466" s="2">
        <v>18759000</v>
      </c>
      <c r="X466" t="str">
        <f>IF(OR(Raw_Data[[#This Row],[status_pembayaran]]="Macet",Raw_Data[[#This Row],[status_pembayaran]]="Kurang Lancar"),"Non Performing Loan","Performing")</f>
        <v>Performing</v>
      </c>
      <c r="Y466" t="s">
        <v>47</v>
      </c>
      <c r="Z466">
        <v>0</v>
      </c>
      <c r="AA466">
        <v>0</v>
      </c>
      <c r="AB466">
        <v>1</v>
      </c>
      <c r="AC466" t="s">
        <v>74</v>
      </c>
      <c r="AD466">
        <f>IF(Raw_Data[[#This Row],[rasio]]&lt;0.2,1,IF(Raw_Data[[#This Row],[rasio]]&lt;0.3,2,IF(Raw_Data[[#This Row],[rasio]]&lt;0.4,3,4)))</f>
        <v>1</v>
      </c>
      <c r="AE466">
        <f>IF(Raw_Data[[#This Row],[kategori_dp]]="High",1,IF(Raw_Data[[#This Row],[kategori_dp]]="Medium",2,3))</f>
        <v>1</v>
      </c>
      <c r="AF466">
        <f>IF(Raw_Data[[#This Row],[tenor_bulan]]&lt;=24,1,IF(Raw_Data[[#This Row],[tenor_bulan]]&lt;=36,2,IF(Raw_Data[[#This Row],[tenor_bulan]]&lt;=48,3,4)))</f>
        <v>2</v>
      </c>
      <c r="AG466">
        <f>IF(Raw_Data[[#This Row],[jumlah_kali_telat]]=0,0,IF(Raw_Data[[#This Row],[jumlah_kali_telat]]&lt;=2,2,4))</f>
        <v>0</v>
      </c>
      <c r="AH466">
        <f>Raw_Data[[#This Row],[Skor_Rasio]]+Raw_Data[[#This Row],[Skor_DP]]+Raw_Data[[#This Row],[Skor_Tenor]]+Raw_Data[[#This Row],[Skor_Telat]]</f>
        <v>4</v>
      </c>
      <c r="AI466" t="str">
        <f>IF(Raw_Data[[#This Row],[Risk_Score]]&lt;=6,"Low Risk",IF(Raw_Data[[#This Row],[Risk_Score]]&lt;=8,"Medium Risk","High Risk"))</f>
        <v>Low Risk</v>
      </c>
      <c r="AJ466">
        <f ca="1">IFERROR(DATEDIF(Raw_Data[[#This Row],[tanggal_pengajuan]],TODAY(),"m"),"N/A")</f>
        <v>6</v>
      </c>
      <c r="AK466" t="str">
        <f ca="1">IF(ISNUMBER(Raw_Data[[#This Row],[MOB]]),IF(Raw_Data[[#This Row],[MOB]]&lt;6,"0-5 bulan",IF(Raw_Data[[#This Row],[MOB]]&lt;12,"6-11 bulan",IF(Raw_Data[[#This Row],[MOB]]&lt;24,"12-23 bulan","24+ bulan"))),"N/A")</f>
        <v>6-11 bulan</v>
      </c>
    </row>
    <row r="467" spans="1:37" ht="14.25" customHeight="1" x14ac:dyDescent="0.45">
      <c r="A467" t="s">
        <v>1374</v>
      </c>
      <c r="B467" s="64">
        <v>46187</v>
      </c>
      <c r="C467" s="1" t="str">
        <f t="shared" si="7"/>
        <v>June</v>
      </c>
      <c r="D467" t="s">
        <v>1375</v>
      </c>
      <c r="E467" t="s">
        <v>1376</v>
      </c>
      <c r="F467">
        <v>25</v>
      </c>
      <c r="G467" t="s">
        <v>40</v>
      </c>
      <c r="H467" t="s">
        <v>101</v>
      </c>
      <c r="I467" s="2">
        <v>4856000</v>
      </c>
      <c r="J467" s="3">
        <f>Raw_Data[[#This Row],[cicilan_per_bulan]]/Raw_Data[[#This Row],[penghasilan_bulanan]]</f>
        <v>0.38822075782537069</v>
      </c>
      <c r="K467" t="s">
        <v>145</v>
      </c>
      <c r="L467" t="s">
        <v>146</v>
      </c>
      <c r="M467" t="s">
        <v>44</v>
      </c>
      <c r="N467" t="s">
        <v>171</v>
      </c>
      <c r="O467" t="s">
        <v>172</v>
      </c>
      <c r="P467" s="2">
        <v>42879000</v>
      </c>
      <c r="Q467" s="2">
        <v>15008000</v>
      </c>
      <c r="R467" t="str">
        <f>IF(Raw_Data[[#This Row],[persen_dp]]&lt;15%,"Low",IF(Raw_Data[[#This Row],[persen_dp]]&gt;25%,"High","Medium"))</f>
        <v>High</v>
      </c>
      <c r="S467" s="3">
        <v>0.35</v>
      </c>
      <c r="T467">
        <v>18</v>
      </c>
      <c r="U467">
        <v>0.14499999999999999</v>
      </c>
      <c r="V467" s="2">
        <v>1885200</v>
      </c>
      <c r="W467" s="2">
        <v>33933000</v>
      </c>
      <c r="X467" t="str">
        <f>IF(OR(Raw_Data[[#This Row],[status_pembayaran]]="Macet",Raw_Data[[#This Row],[status_pembayaran]]="Kurang Lancar"),"Non Performing Loan","Performing")</f>
        <v>Performing</v>
      </c>
      <c r="Y467" t="s">
        <v>47</v>
      </c>
      <c r="Z467">
        <v>0</v>
      </c>
      <c r="AA467">
        <v>0</v>
      </c>
      <c r="AB467">
        <v>1</v>
      </c>
      <c r="AC467" t="s">
        <v>137</v>
      </c>
      <c r="AD467">
        <f>IF(Raw_Data[[#This Row],[rasio]]&lt;0.2,1,IF(Raw_Data[[#This Row],[rasio]]&lt;0.3,2,IF(Raw_Data[[#This Row],[rasio]]&lt;0.4,3,4)))</f>
        <v>3</v>
      </c>
      <c r="AE467">
        <f>IF(Raw_Data[[#This Row],[kategori_dp]]="High",1,IF(Raw_Data[[#This Row],[kategori_dp]]="Medium",2,3))</f>
        <v>1</v>
      </c>
      <c r="AF467">
        <f>IF(Raw_Data[[#This Row],[tenor_bulan]]&lt;=24,1,IF(Raw_Data[[#This Row],[tenor_bulan]]&lt;=36,2,IF(Raw_Data[[#This Row],[tenor_bulan]]&lt;=48,3,4)))</f>
        <v>1</v>
      </c>
      <c r="AG467">
        <f>IF(Raw_Data[[#This Row],[jumlah_kali_telat]]=0,0,IF(Raw_Data[[#This Row],[jumlah_kali_telat]]&lt;=2,2,4))</f>
        <v>0</v>
      </c>
      <c r="AH467">
        <f>Raw_Data[[#This Row],[Skor_Rasio]]+Raw_Data[[#This Row],[Skor_DP]]+Raw_Data[[#This Row],[Skor_Tenor]]+Raw_Data[[#This Row],[Skor_Telat]]</f>
        <v>5</v>
      </c>
      <c r="AI467" t="str">
        <f>IF(Raw_Data[[#This Row],[Risk_Score]]&lt;=6,"Low Risk",IF(Raw_Data[[#This Row],[Risk_Score]]&lt;=8,"Medium Risk","High Risk"))</f>
        <v>Low Risk</v>
      </c>
      <c r="AJ467">
        <f ca="1">IFERROR(DATEDIF(Raw_Data[[#This Row],[tanggal_pengajuan]],TODAY(),"m"),"N/A")</f>
        <v>4</v>
      </c>
      <c r="AK467" t="str">
        <f ca="1">IF(ISNUMBER(Raw_Data[[#This Row],[MOB]]),IF(Raw_Data[[#This Row],[MOB]]&lt;6,"0-5 bulan",IF(Raw_Data[[#This Row],[MOB]]&lt;12,"6-11 bulan",IF(Raw_Data[[#This Row],[MOB]]&lt;24,"12-23 bulan","24+ bulan"))),"N/A")</f>
        <v>0-5 bulan</v>
      </c>
    </row>
    <row r="468" spans="1:37" ht="14.25" customHeight="1" x14ac:dyDescent="0.45">
      <c r="A468" t="s">
        <v>1377</v>
      </c>
      <c r="B468" s="64">
        <v>46068</v>
      </c>
      <c r="C468" s="1" t="str">
        <f t="shared" si="7"/>
        <v>February</v>
      </c>
      <c r="D468" t="s">
        <v>654</v>
      </c>
      <c r="E468" t="s">
        <v>1378</v>
      </c>
      <c r="F468">
        <v>38</v>
      </c>
      <c r="G468" t="s">
        <v>51</v>
      </c>
      <c r="H468" t="s">
        <v>41</v>
      </c>
      <c r="I468" s="2">
        <v>5605000</v>
      </c>
      <c r="J468" s="3">
        <f>Raw_Data[[#This Row],[cicilan_per_bulan]]/Raw_Data[[#This Row],[penghasilan_bulanan]]</f>
        <v>9.7805530776092775E-2</v>
      </c>
      <c r="K468" t="s">
        <v>268</v>
      </c>
      <c r="L468" t="s">
        <v>110</v>
      </c>
      <c r="M468" t="s">
        <v>249</v>
      </c>
      <c r="N468" t="s">
        <v>250</v>
      </c>
      <c r="O468" t="s">
        <v>57</v>
      </c>
      <c r="P468" s="2">
        <v>15690000</v>
      </c>
      <c r="Q468" s="2">
        <v>5491000</v>
      </c>
      <c r="R468" t="str">
        <f>IF(Raw_Data[[#This Row],[persen_dp]]&lt;15%,"Low",IF(Raw_Data[[#This Row],[persen_dp]]&gt;25%,"High","Medium"))</f>
        <v>High</v>
      </c>
      <c r="S468" s="3">
        <v>0.35</v>
      </c>
      <c r="T468">
        <v>24</v>
      </c>
      <c r="U468">
        <v>0.14499999999999999</v>
      </c>
      <c r="V468" s="2">
        <v>548200</v>
      </c>
      <c r="W468" s="2">
        <v>13156000</v>
      </c>
      <c r="X468" t="str">
        <f>IF(OR(Raw_Data[[#This Row],[status_pembayaran]]="Macet",Raw_Data[[#This Row],[status_pembayaran]]="Kurang Lancar"),"Non Performing Loan","Performing")</f>
        <v>Performing</v>
      </c>
      <c r="Y468" t="s">
        <v>47</v>
      </c>
      <c r="Z468">
        <v>0</v>
      </c>
      <c r="AA468">
        <v>0</v>
      </c>
      <c r="AB468">
        <v>1</v>
      </c>
      <c r="AC468" t="s">
        <v>58</v>
      </c>
      <c r="AD468">
        <f>IF(Raw_Data[[#This Row],[rasio]]&lt;0.2,1,IF(Raw_Data[[#This Row],[rasio]]&lt;0.3,2,IF(Raw_Data[[#This Row],[rasio]]&lt;0.4,3,4)))</f>
        <v>1</v>
      </c>
      <c r="AE468">
        <f>IF(Raw_Data[[#This Row],[kategori_dp]]="High",1,IF(Raw_Data[[#This Row],[kategori_dp]]="Medium",2,3))</f>
        <v>1</v>
      </c>
      <c r="AF468">
        <f>IF(Raw_Data[[#This Row],[tenor_bulan]]&lt;=24,1,IF(Raw_Data[[#This Row],[tenor_bulan]]&lt;=36,2,IF(Raw_Data[[#This Row],[tenor_bulan]]&lt;=48,3,4)))</f>
        <v>1</v>
      </c>
      <c r="AG468">
        <f>IF(Raw_Data[[#This Row],[jumlah_kali_telat]]=0,0,IF(Raw_Data[[#This Row],[jumlah_kali_telat]]&lt;=2,2,4))</f>
        <v>0</v>
      </c>
      <c r="AH468">
        <f>Raw_Data[[#This Row],[Skor_Rasio]]+Raw_Data[[#This Row],[Skor_DP]]+Raw_Data[[#This Row],[Skor_Tenor]]+Raw_Data[[#This Row],[Skor_Telat]]</f>
        <v>3</v>
      </c>
      <c r="AI468" t="str">
        <f>IF(Raw_Data[[#This Row],[Risk_Score]]&lt;=6,"Low Risk",IF(Raw_Data[[#This Row],[Risk_Score]]&lt;=8,"Medium Risk","High Risk"))</f>
        <v>Low Risk</v>
      </c>
      <c r="AJ468">
        <f ca="1">IFERROR(DATEDIF(Raw_Data[[#This Row],[tanggal_pengajuan]],TODAY(),"m"),"N/A")</f>
        <v>8</v>
      </c>
      <c r="AK468" t="str">
        <f ca="1">IF(ISNUMBER(Raw_Data[[#This Row],[MOB]]),IF(Raw_Data[[#This Row],[MOB]]&lt;6,"0-5 bulan",IF(Raw_Data[[#This Row],[MOB]]&lt;12,"6-11 bulan",IF(Raw_Data[[#This Row],[MOB]]&lt;24,"12-23 bulan","24+ bulan"))),"N/A")</f>
        <v>6-11 bulan</v>
      </c>
    </row>
    <row r="469" spans="1:37" ht="14.25" customHeight="1" x14ac:dyDescent="0.45">
      <c r="A469" t="s">
        <v>1379</v>
      </c>
      <c r="B469" s="64" t="s">
        <v>230</v>
      </c>
      <c r="C469" s="1" t="str">
        <f t="shared" si="7"/>
        <v>Data Tidak Lengkap</v>
      </c>
      <c r="D469" t="s">
        <v>210</v>
      </c>
      <c r="E469" t="s">
        <v>230</v>
      </c>
      <c r="F469">
        <v>33</v>
      </c>
      <c r="G469" t="s">
        <v>40</v>
      </c>
      <c r="H469" t="s">
        <v>176</v>
      </c>
      <c r="I469" s="2">
        <v>5141000</v>
      </c>
      <c r="J469" s="3">
        <f>Raw_Data[[#This Row],[cicilan_per_bulan]]/Raw_Data[[#This Row],[penghasilan_bulanan]]</f>
        <v>8.6753549893016924E-2</v>
      </c>
      <c r="K469" t="s">
        <v>210</v>
      </c>
      <c r="L469" t="s">
        <v>128</v>
      </c>
      <c r="M469" t="s">
        <v>44</v>
      </c>
      <c r="N469" t="s">
        <v>273</v>
      </c>
      <c r="O469" t="s">
        <v>274</v>
      </c>
      <c r="P469" s="2">
        <v>18647625</v>
      </c>
      <c r="Q469" s="2">
        <v>7459000</v>
      </c>
      <c r="R469" t="str">
        <f>IF(Raw_Data[[#This Row],[persen_dp]]&lt;15%,"Low",IF(Raw_Data[[#This Row],[persen_dp]]&gt;25%,"High","Medium"))</f>
        <v>High</v>
      </c>
      <c r="S469" s="3">
        <v>0.4</v>
      </c>
      <c r="T469">
        <v>36</v>
      </c>
      <c r="U469">
        <v>0.14499999999999999</v>
      </c>
      <c r="V469" s="2">
        <v>446000</v>
      </c>
      <c r="W469" s="2">
        <v>16056000</v>
      </c>
      <c r="X469" t="str">
        <f>IF(OR(Raw_Data[[#This Row],[status_pembayaran]]="Macet",Raw_Data[[#This Row],[status_pembayaran]]="Kurang Lancar"),"Non Performing Loan","Performing")</f>
        <v>Performing</v>
      </c>
      <c r="Y469" t="s">
        <v>233</v>
      </c>
      <c r="Z469">
        <v>0</v>
      </c>
      <c r="AA469">
        <v>0</v>
      </c>
      <c r="AB469">
        <v>1</v>
      </c>
      <c r="AC469" t="s">
        <v>104</v>
      </c>
      <c r="AD469">
        <f>IF(Raw_Data[[#This Row],[rasio]]&lt;0.2,1,IF(Raw_Data[[#This Row],[rasio]]&lt;0.3,2,IF(Raw_Data[[#This Row],[rasio]]&lt;0.4,3,4)))</f>
        <v>1</v>
      </c>
      <c r="AE469">
        <f>IF(Raw_Data[[#This Row],[kategori_dp]]="High",1,IF(Raw_Data[[#This Row],[kategori_dp]]="Medium",2,3))</f>
        <v>1</v>
      </c>
      <c r="AF469">
        <f>IF(Raw_Data[[#This Row],[tenor_bulan]]&lt;=24,1,IF(Raw_Data[[#This Row],[tenor_bulan]]&lt;=36,2,IF(Raw_Data[[#This Row],[tenor_bulan]]&lt;=48,3,4)))</f>
        <v>2</v>
      </c>
      <c r="AG469">
        <f>IF(Raw_Data[[#This Row],[jumlah_kali_telat]]=0,0,IF(Raw_Data[[#This Row],[jumlah_kali_telat]]&lt;=2,2,4))</f>
        <v>0</v>
      </c>
      <c r="AH469">
        <f>Raw_Data[[#This Row],[Skor_Rasio]]+Raw_Data[[#This Row],[Skor_DP]]+Raw_Data[[#This Row],[Skor_Tenor]]+Raw_Data[[#This Row],[Skor_Telat]]</f>
        <v>4</v>
      </c>
      <c r="AI469" t="str">
        <f>IF(Raw_Data[[#This Row],[Risk_Score]]&lt;=6,"Low Risk",IF(Raw_Data[[#This Row],[Risk_Score]]&lt;=8,"Medium Risk","High Risk"))</f>
        <v>Low Risk</v>
      </c>
      <c r="AJ469" t="str">
        <f ca="1">IFERROR(DATEDIF(Raw_Data[[#This Row],[tanggal_pengajuan]],TODAY(),"m"),"N/A")</f>
        <v>N/A</v>
      </c>
      <c r="AK469" t="str">
        <f ca="1">IF(ISNUMBER(Raw_Data[[#This Row],[MOB]]),IF(Raw_Data[[#This Row],[MOB]]&lt;6,"0-5 bulan",IF(Raw_Data[[#This Row],[MOB]]&lt;12,"6-11 bulan",IF(Raw_Data[[#This Row],[MOB]]&lt;24,"12-23 bulan","24+ bulan"))),"N/A")</f>
        <v>N/A</v>
      </c>
    </row>
    <row r="470" spans="1:37" ht="14.25" customHeight="1" x14ac:dyDescent="0.45">
      <c r="A470" t="s">
        <v>1380</v>
      </c>
      <c r="B470" s="64">
        <v>46023</v>
      </c>
      <c r="C470" s="1" t="str">
        <f t="shared" si="7"/>
        <v>January</v>
      </c>
      <c r="D470" t="s">
        <v>638</v>
      </c>
      <c r="E470" t="s">
        <v>1381</v>
      </c>
      <c r="F470">
        <v>38</v>
      </c>
      <c r="G470" t="s">
        <v>51</v>
      </c>
      <c r="H470" t="s">
        <v>90</v>
      </c>
      <c r="I470" s="2">
        <v>7652000</v>
      </c>
      <c r="J470" s="3">
        <f>Raw_Data[[#This Row],[cicilan_per_bulan]]/Raw_Data[[#This Row],[penghasilan_bulanan]]</f>
        <v>5.6102979613173024E-2</v>
      </c>
      <c r="K470" t="s">
        <v>268</v>
      </c>
      <c r="L470" t="s">
        <v>110</v>
      </c>
      <c r="M470" t="s">
        <v>72</v>
      </c>
      <c r="N470" t="s">
        <v>97</v>
      </c>
      <c r="O470" t="s">
        <v>57</v>
      </c>
      <c r="P470" s="2">
        <v>16302000</v>
      </c>
      <c r="Q470" s="2">
        <v>3260000</v>
      </c>
      <c r="R470" t="str">
        <f>IF(Raw_Data[[#This Row],[persen_dp]]&lt;15%,"Low",IF(Raw_Data[[#This Row],[persen_dp]]&gt;25%,"High","Medium"))</f>
        <v>Medium</v>
      </c>
      <c r="S470" s="3">
        <v>0.2</v>
      </c>
      <c r="T470">
        <v>48</v>
      </c>
      <c r="U470">
        <v>0.14499999999999999</v>
      </c>
      <c r="V470" s="2">
        <v>429300</v>
      </c>
      <c r="W470" s="2">
        <v>20606000</v>
      </c>
      <c r="X470" t="str">
        <f>IF(OR(Raw_Data[[#This Row],[status_pembayaran]]="Macet",Raw_Data[[#This Row],[status_pembayaran]]="Kurang Lancar"),"Non Performing Loan","Performing")</f>
        <v>Performing</v>
      </c>
      <c r="Y470" t="s">
        <v>47</v>
      </c>
      <c r="Z470">
        <v>0</v>
      </c>
      <c r="AA470">
        <v>0</v>
      </c>
      <c r="AB470">
        <v>1</v>
      </c>
      <c r="AD470">
        <f>IF(Raw_Data[[#This Row],[rasio]]&lt;0.2,1,IF(Raw_Data[[#This Row],[rasio]]&lt;0.3,2,IF(Raw_Data[[#This Row],[rasio]]&lt;0.4,3,4)))</f>
        <v>1</v>
      </c>
      <c r="AE470">
        <f>IF(Raw_Data[[#This Row],[kategori_dp]]="High",1,IF(Raw_Data[[#This Row],[kategori_dp]]="Medium",2,3))</f>
        <v>2</v>
      </c>
      <c r="AF470">
        <f>IF(Raw_Data[[#This Row],[tenor_bulan]]&lt;=24,1,IF(Raw_Data[[#This Row],[tenor_bulan]]&lt;=36,2,IF(Raw_Data[[#This Row],[tenor_bulan]]&lt;=48,3,4)))</f>
        <v>3</v>
      </c>
      <c r="AG470">
        <f>IF(Raw_Data[[#This Row],[jumlah_kali_telat]]=0,0,IF(Raw_Data[[#This Row],[jumlah_kali_telat]]&lt;=2,2,4))</f>
        <v>0</v>
      </c>
      <c r="AH470">
        <f>Raw_Data[[#This Row],[Skor_Rasio]]+Raw_Data[[#This Row],[Skor_DP]]+Raw_Data[[#This Row],[Skor_Tenor]]+Raw_Data[[#This Row],[Skor_Telat]]</f>
        <v>6</v>
      </c>
      <c r="AI470" t="str">
        <f>IF(Raw_Data[[#This Row],[Risk_Score]]&lt;=6,"Low Risk",IF(Raw_Data[[#This Row],[Risk_Score]]&lt;=8,"Medium Risk","High Risk"))</f>
        <v>Low Risk</v>
      </c>
      <c r="AJ470">
        <f ca="1">IFERROR(DATEDIF(Raw_Data[[#This Row],[tanggal_pengajuan]],TODAY(),"m"),"N/A")</f>
        <v>9</v>
      </c>
      <c r="AK470" t="str">
        <f ca="1">IF(ISNUMBER(Raw_Data[[#This Row],[MOB]]),IF(Raw_Data[[#This Row],[MOB]]&lt;6,"0-5 bulan",IF(Raw_Data[[#This Row],[MOB]]&lt;12,"6-11 bulan",IF(Raw_Data[[#This Row],[MOB]]&lt;24,"12-23 bulan","24+ bulan"))),"N/A")</f>
        <v>6-11 bulan</v>
      </c>
    </row>
    <row r="471" spans="1:37" ht="14.25" customHeight="1" x14ac:dyDescent="0.45">
      <c r="A471" t="s">
        <v>1382</v>
      </c>
      <c r="B471" s="64">
        <v>46029</v>
      </c>
      <c r="C471" s="1" t="str">
        <f t="shared" si="7"/>
        <v>January</v>
      </c>
      <c r="D471" t="s">
        <v>646</v>
      </c>
      <c r="E471" t="s">
        <v>1383</v>
      </c>
      <c r="F471">
        <v>29</v>
      </c>
      <c r="G471" t="s">
        <v>51</v>
      </c>
      <c r="H471" t="s">
        <v>96</v>
      </c>
      <c r="I471" s="2">
        <v>6151000</v>
      </c>
      <c r="J471" s="3">
        <f>Raw_Data[[#This Row],[cicilan_per_bulan]]/Raw_Data[[#This Row],[penghasilan_bulanan]]</f>
        <v>8.5335717769468383E-2</v>
      </c>
      <c r="K471" t="s">
        <v>167</v>
      </c>
      <c r="L471" t="s">
        <v>110</v>
      </c>
      <c r="M471" t="s">
        <v>55</v>
      </c>
      <c r="N471" t="s">
        <v>141</v>
      </c>
      <c r="O471" t="s">
        <v>46</v>
      </c>
      <c r="P471" s="2">
        <v>22823000</v>
      </c>
      <c r="Q471" s="2">
        <v>4565000</v>
      </c>
      <c r="R471" t="str">
        <f>IF(Raw_Data[[#This Row],[persen_dp]]&lt;15%,"Low",IF(Raw_Data[[#This Row],[persen_dp]]&gt;25%,"High","Medium"))</f>
        <v>Medium</v>
      </c>
      <c r="S471" s="3">
        <v>0.2</v>
      </c>
      <c r="T471">
        <v>60</v>
      </c>
      <c r="U471">
        <v>0.14499999999999999</v>
      </c>
      <c r="V471" s="2">
        <v>524900</v>
      </c>
      <c r="W471" s="2">
        <v>31495000</v>
      </c>
      <c r="X471" t="str">
        <f>IF(OR(Raw_Data[[#This Row],[status_pembayaran]]="Macet",Raw_Data[[#This Row],[status_pembayaran]]="Kurang Lancar"),"Non Performing Loan","Performing")</f>
        <v>Performing</v>
      </c>
      <c r="Y471" t="s">
        <v>47</v>
      </c>
      <c r="Z471">
        <v>0</v>
      </c>
      <c r="AA471">
        <v>0</v>
      </c>
      <c r="AB471">
        <v>1</v>
      </c>
      <c r="AC471" t="s">
        <v>66</v>
      </c>
      <c r="AD471">
        <f>IF(Raw_Data[[#This Row],[rasio]]&lt;0.2,1,IF(Raw_Data[[#This Row],[rasio]]&lt;0.3,2,IF(Raw_Data[[#This Row],[rasio]]&lt;0.4,3,4)))</f>
        <v>1</v>
      </c>
      <c r="AE471">
        <f>IF(Raw_Data[[#This Row],[kategori_dp]]="High",1,IF(Raw_Data[[#This Row],[kategori_dp]]="Medium",2,3))</f>
        <v>2</v>
      </c>
      <c r="AF471">
        <f>IF(Raw_Data[[#This Row],[tenor_bulan]]&lt;=24,1,IF(Raw_Data[[#This Row],[tenor_bulan]]&lt;=36,2,IF(Raw_Data[[#This Row],[tenor_bulan]]&lt;=48,3,4)))</f>
        <v>4</v>
      </c>
      <c r="AG471">
        <f>IF(Raw_Data[[#This Row],[jumlah_kali_telat]]=0,0,IF(Raw_Data[[#This Row],[jumlah_kali_telat]]&lt;=2,2,4))</f>
        <v>0</v>
      </c>
      <c r="AH471">
        <f>Raw_Data[[#This Row],[Skor_Rasio]]+Raw_Data[[#This Row],[Skor_DP]]+Raw_Data[[#This Row],[Skor_Tenor]]+Raw_Data[[#This Row],[Skor_Telat]]</f>
        <v>7</v>
      </c>
      <c r="AI471" t="str">
        <f>IF(Raw_Data[[#This Row],[Risk_Score]]&lt;=6,"Low Risk",IF(Raw_Data[[#This Row],[Risk_Score]]&lt;=8,"Medium Risk","High Risk"))</f>
        <v>Medium Risk</v>
      </c>
      <c r="AJ471">
        <f ca="1">IFERROR(DATEDIF(Raw_Data[[#This Row],[tanggal_pengajuan]],TODAY(),"m"),"N/A")</f>
        <v>9</v>
      </c>
      <c r="AK471" t="str">
        <f ca="1">IF(ISNUMBER(Raw_Data[[#This Row],[MOB]]),IF(Raw_Data[[#This Row],[MOB]]&lt;6,"0-5 bulan",IF(Raw_Data[[#This Row],[MOB]]&lt;12,"6-11 bulan",IF(Raw_Data[[#This Row],[MOB]]&lt;24,"12-23 bulan","24+ bulan"))),"N/A")</f>
        <v>6-11 bulan</v>
      </c>
    </row>
    <row r="472" spans="1:37" ht="14.25" customHeight="1" x14ac:dyDescent="0.45">
      <c r="A472" t="s">
        <v>1384</v>
      </c>
      <c r="B472" s="64">
        <v>46056</v>
      </c>
      <c r="C472" s="1" t="str">
        <f t="shared" si="7"/>
        <v>February</v>
      </c>
      <c r="D472" t="s">
        <v>369</v>
      </c>
      <c r="E472" t="s">
        <v>1385</v>
      </c>
      <c r="F472">
        <v>28</v>
      </c>
      <c r="G472" t="s">
        <v>51</v>
      </c>
      <c r="H472" t="s">
        <v>126</v>
      </c>
      <c r="I472" s="2">
        <v>2799000</v>
      </c>
      <c r="J472" s="3">
        <f>Raw_Data[[#This Row],[cicilan_per_bulan]]/Raw_Data[[#This Row],[penghasilan_bulanan]]</f>
        <v>0.60700250089317609</v>
      </c>
      <c r="K472" t="s">
        <v>102</v>
      </c>
      <c r="L472" t="s">
        <v>103</v>
      </c>
      <c r="M472" t="s">
        <v>55</v>
      </c>
      <c r="N472" t="s">
        <v>395</v>
      </c>
      <c r="O472" t="s">
        <v>396</v>
      </c>
      <c r="P472" s="2">
        <v>60890000</v>
      </c>
      <c r="Q472" s="2">
        <v>18267000</v>
      </c>
      <c r="R472" t="str">
        <f>IF(Raw_Data[[#This Row],[persen_dp]]&lt;15%,"Low",IF(Raw_Data[[#This Row],[persen_dp]]&gt;25%,"High","Medium"))</f>
        <v>High</v>
      </c>
      <c r="S472" s="3">
        <v>0.3</v>
      </c>
      <c r="T472">
        <v>36</v>
      </c>
      <c r="U472">
        <v>0.14499999999999999</v>
      </c>
      <c r="V472" s="2">
        <v>1699000</v>
      </c>
      <c r="W472" s="2">
        <v>61164000</v>
      </c>
      <c r="X472" t="str">
        <f>IF(OR(Raw_Data[[#This Row],[status_pembayaran]]="Macet",Raw_Data[[#This Row],[status_pembayaran]]="Kurang Lancar"),"Non Performing Loan","Performing")</f>
        <v>Performing</v>
      </c>
      <c r="Y472" t="s">
        <v>47</v>
      </c>
      <c r="Z472">
        <v>0</v>
      </c>
      <c r="AA472">
        <v>0</v>
      </c>
      <c r="AB472">
        <v>1</v>
      </c>
      <c r="AC472" t="s">
        <v>74</v>
      </c>
      <c r="AD472">
        <f>IF(Raw_Data[[#This Row],[rasio]]&lt;0.2,1,IF(Raw_Data[[#This Row],[rasio]]&lt;0.3,2,IF(Raw_Data[[#This Row],[rasio]]&lt;0.4,3,4)))</f>
        <v>4</v>
      </c>
      <c r="AE472">
        <f>IF(Raw_Data[[#This Row],[kategori_dp]]="High",1,IF(Raw_Data[[#This Row],[kategori_dp]]="Medium",2,3))</f>
        <v>1</v>
      </c>
      <c r="AF472">
        <f>IF(Raw_Data[[#This Row],[tenor_bulan]]&lt;=24,1,IF(Raw_Data[[#This Row],[tenor_bulan]]&lt;=36,2,IF(Raw_Data[[#This Row],[tenor_bulan]]&lt;=48,3,4)))</f>
        <v>2</v>
      </c>
      <c r="AG472">
        <f>IF(Raw_Data[[#This Row],[jumlah_kali_telat]]=0,0,IF(Raw_Data[[#This Row],[jumlah_kali_telat]]&lt;=2,2,4))</f>
        <v>0</v>
      </c>
      <c r="AH472">
        <f>Raw_Data[[#This Row],[Skor_Rasio]]+Raw_Data[[#This Row],[Skor_DP]]+Raw_Data[[#This Row],[Skor_Tenor]]+Raw_Data[[#This Row],[Skor_Telat]]</f>
        <v>7</v>
      </c>
      <c r="AI472" t="str">
        <f>IF(Raw_Data[[#This Row],[Risk_Score]]&lt;=6,"Low Risk",IF(Raw_Data[[#This Row],[Risk_Score]]&lt;=8,"Medium Risk","High Risk"))</f>
        <v>Medium Risk</v>
      </c>
      <c r="AJ472">
        <f ca="1">IFERROR(DATEDIF(Raw_Data[[#This Row],[tanggal_pengajuan]],TODAY(),"m"),"N/A")</f>
        <v>8</v>
      </c>
      <c r="AK472" t="str">
        <f ca="1">IF(ISNUMBER(Raw_Data[[#This Row],[MOB]]),IF(Raw_Data[[#This Row],[MOB]]&lt;6,"0-5 bulan",IF(Raw_Data[[#This Row],[MOB]]&lt;12,"6-11 bulan",IF(Raw_Data[[#This Row],[MOB]]&lt;24,"12-23 bulan","24+ bulan"))),"N/A")</f>
        <v>6-11 bulan</v>
      </c>
    </row>
    <row r="473" spans="1:37" ht="14.25" customHeight="1" x14ac:dyDescent="0.45">
      <c r="A473" t="s">
        <v>1386</v>
      </c>
      <c r="B473" s="64">
        <v>46065</v>
      </c>
      <c r="C473" s="1" t="str">
        <f t="shared" si="7"/>
        <v>February</v>
      </c>
      <c r="D473" t="s">
        <v>1387</v>
      </c>
      <c r="E473" t="s">
        <v>1388</v>
      </c>
      <c r="F473">
        <v>48</v>
      </c>
      <c r="G473" t="s">
        <v>40</v>
      </c>
      <c r="H473" t="s">
        <v>90</v>
      </c>
      <c r="I473" s="2">
        <v>4698000</v>
      </c>
      <c r="J473" s="3">
        <f>Raw_Data[[#This Row],[cicilan_per_bulan]]/Raw_Data[[#This Row],[penghasilan_bulanan]]</f>
        <v>0.14791400595998297</v>
      </c>
      <c r="K473" t="s">
        <v>192</v>
      </c>
      <c r="L473" t="s">
        <v>128</v>
      </c>
      <c r="M473" t="s">
        <v>55</v>
      </c>
      <c r="N473" t="s">
        <v>147</v>
      </c>
      <c r="O473" t="s">
        <v>148</v>
      </c>
      <c r="P473" s="2">
        <v>32225000</v>
      </c>
      <c r="Q473" s="2">
        <v>8056000</v>
      </c>
      <c r="R473" t="str">
        <f>IF(Raw_Data[[#This Row],[persen_dp]]&lt;15%,"Low",IF(Raw_Data[[#This Row],[persen_dp]]&gt;25%,"High","Medium"))</f>
        <v>Medium</v>
      </c>
      <c r="S473" s="3">
        <v>0.25</v>
      </c>
      <c r="T473">
        <v>60</v>
      </c>
      <c r="U473">
        <v>0.14499999999999999</v>
      </c>
      <c r="V473" s="2">
        <v>694900</v>
      </c>
      <c r="W473" s="2">
        <v>41691000</v>
      </c>
      <c r="X473" t="str">
        <f>IF(OR(Raw_Data[[#This Row],[status_pembayaran]]="Macet",Raw_Data[[#This Row],[status_pembayaran]]="Kurang Lancar"),"Non Performing Loan","Performing")</f>
        <v>Performing</v>
      </c>
      <c r="Y473" t="s">
        <v>47</v>
      </c>
      <c r="Z473">
        <v>0</v>
      </c>
      <c r="AA473">
        <v>0</v>
      </c>
      <c r="AB473">
        <v>1</v>
      </c>
      <c r="AD473">
        <f>IF(Raw_Data[[#This Row],[rasio]]&lt;0.2,1,IF(Raw_Data[[#This Row],[rasio]]&lt;0.3,2,IF(Raw_Data[[#This Row],[rasio]]&lt;0.4,3,4)))</f>
        <v>1</v>
      </c>
      <c r="AE473">
        <f>IF(Raw_Data[[#This Row],[kategori_dp]]="High",1,IF(Raw_Data[[#This Row],[kategori_dp]]="Medium",2,3))</f>
        <v>2</v>
      </c>
      <c r="AF473">
        <f>IF(Raw_Data[[#This Row],[tenor_bulan]]&lt;=24,1,IF(Raw_Data[[#This Row],[tenor_bulan]]&lt;=36,2,IF(Raw_Data[[#This Row],[tenor_bulan]]&lt;=48,3,4)))</f>
        <v>4</v>
      </c>
      <c r="AG473">
        <f>IF(Raw_Data[[#This Row],[jumlah_kali_telat]]=0,0,IF(Raw_Data[[#This Row],[jumlah_kali_telat]]&lt;=2,2,4))</f>
        <v>0</v>
      </c>
      <c r="AH473">
        <f>Raw_Data[[#This Row],[Skor_Rasio]]+Raw_Data[[#This Row],[Skor_DP]]+Raw_Data[[#This Row],[Skor_Tenor]]+Raw_Data[[#This Row],[Skor_Telat]]</f>
        <v>7</v>
      </c>
      <c r="AI473" t="str">
        <f>IF(Raw_Data[[#This Row],[Risk_Score]]&lt;=6,"Low Risk",IF(Raw_Data[[#This Row],[Risk_Score]]&lt;=8,"Medium Risk","High Risk"))</f>
        <v>Medium Risk</v>
      </c>
      <c r="AJ473">
        <f ca="1">IFERROR(DATEDIF(Raw_Data[[#This Row],[tanggal_pengajuan]],TODAY(),"m"),"N/A")</f>
        <v>8</v>
      </c>
      <c r="AK473" t="str">
        <f ca="1">IF(ISNUMBER(Raw_Data[[#This Row],[MOB]]),IF(Raw_Data[[#This Row],[MOB]]&lt;6,"0-5 bulan",IF(Raw_Data[[#This Row],[MOB]]&lt;12,"6-11 bulan",IF(Raw_Data[[#This Row],[MOB]]&lt;24,"12-23 bulan","24+ bulan"))),"N/A")</f>
        <v>6-11 bulan</v>
      </c>
    </row>
    <row r="474" spans="1:37" ht="14.25" customHeight="1" x14ac:dyDescent="0.45">
      <c r="A474" t="s">
        <v>1389</v>
      </c>
      <c r="B474" s="64">
        <v>46299</v>
      </c>
      <c r="C474" s="1" t="str">
        <f t="shared" si="7"/>
        <v>October</v>
      </c>
      <c r="D474" t="s">
        <v>1390</v>
      </c>
      <c r="E474" t="s">
        <v>1391</v>
      </c>
      <c r="F474">
        <v>22</v>
      </c>
      <c r="G474" t="s">
        <v>40</v>
      </c>
      <c r="H474" t="s">
        <v>41</v>
      </c>
      <c r="I474" s="2">
        <v>6549000</v>
      </c>
      <c r="J474" s="3">
        <f>Raw_Data[[#This Row],[cicilan_per_bulan]]/Raw_Data[[#This Row],[penghasilan_bulanan]]</f>
        <v>0.42012520995571845</v>
      </c>
      <c r="K474" t="s">
        <v>114</v>
      </c>
      <c r="L474" t="s">
        <v>115</v>
      </c>
      <c r="M474" t="s">
        <v>44</v>
      </c>
      <c r="N474" t="s">
        <v>158</v>
      </c>
      <c r="O474" t="s">
        <v>159</v>
      </c>
      <c r="P474" s="2">
        <v>32040000</v>
      </c>
      <c r="Q474" s="2">
        <v>3204000</v>
      </c>
      <c r="R474" t="str">
        <f>IF(Raw_Data[[#This Row],[persen_dp]]&lt;15%,"Low",IF(Raw_Data[[#This Row],[persen_dp]]&gt;25%,"High","Medium"))</f>
        <v>Low</v>
      </c>
      <c r="S474" s="3">
        <v>0.1</v>
      </c>
      <c r="T474">
        <v>12</v>
      </c>
      <c r="U474">
        <v>0.14499999999999999</v>
      </c>
      <c r="V474" s="2">
        <v>2751400</v>
      </c>
      <c r="W474" s="2">
        <v>33017000</v>
      </c>
      <c r="X474" t="str">
        <f>IF(OR(Raw_Data[[#This Row],[status_pembayaran]]="Macet",Raw_Data[[#This Row],[status_pembayaran]]="Kurang Lancar"),"Non Performing Loan","Performing")</f>
        <v>Performing</v>
      </c>
      <c r="Y474" t="s">
        <v>47</v>
      </c>
      <c r="Z474">
        <v>0</v>
      </c>
      <c r="AA474">
        <v>0</v>
      </c>
      <c r="AB474">
        <v>1</v>
      </c>
      <c r="AC474" t="s">
        <v>104</v>
      </c>
      <c r="AD474">
        <f>IF(Raw_Data[[#This Row],[rasio]]&lt;0.2,1,IF(Raw_Data[[#This Row],[rasio]]&lt;0.3,2,IF(Raw_Data[[#This Row],[rasio]]&lt;0.4,3,4)))</f>
        <v>4</v>
      </c>
      <c r="AE474">
        <f>IF(Raw_Data[[#This Row],[kategori_dp]]="High",1,IF(Raw_Data[[#This Row],[kategori_dp]]="Medium",2,3))</f>
        <v>3</v>
      </c>
      <c r="AF474">
        <f>IF(Raw_Data[[#This Row],[tenor_bulan]]&lt;=24,1,IF(Raw_Data[[#This Row],[tenor_bulan]]&lt;=36,2,IF(Raw_Data[[#This Row],[tenor_bulan]]&lt;=48,3,4)))</f>
        <v>1</v>
      </c>
      <c r="AG474">
        <f>IF(Raw_Data[[#This Row],[jumlah_kali_telat]]=0,0,IF(Raw_Data[[#This Row],[jumlah_kali_telat]]&lt;=2,2,4))</f>
        <v>0</v>
      </c>
      <c r="AH474">
        <f>Raw_Data[[#This Row],[Skor_Rasio]]+Raw_Data[[#This Row],[Skor_DP]]+Raw_Data[[#This Row],[Skor_Tenor]]+Raw_Data[[#This Row],[Skor_Telat]]</f>
        <v>8</v>
      </c>
      <c r="AI474" t="str">
        <f>IF(Raw_Data[[#This Row],[Risk_Score]]&lt;=6,"Low Risk",IF(Raw_Data[[#This Row],[Risk_Score]]&lt;=8,"Medium Risk","High Risk"))</f>
        <v>Medium Risk</v>
      </c>
      <c r="AJ474">
        <f ca="1">IFERROR(DATEDIF(Raw_Data[[#This Row],[tanggal_pengajuan]],TODAY(),"m"),"N/A")</f>
        <v>0</v>
      </c>
      <c r="AK474" t="str">
        <f ca="1">IF(ISNUMBER(Raw_Data[[#This Row],[MOB]]),IF(Raw_Data[[#This Row],[MOB]]&lt;6,"0-5 bulan",IF(Raw_Data[[#This Row],[MOB]]&lt;12,"6-11 bulan",IF(Raw_Data[[#This Row],[MOB]]&lt;24,"12-23 bulan","24+ bulan"))),"N/A")</f>
        <v>0-5 bulan</v>
      </c>
    </row>
    <row r="475" spans="1:37" ht="14.25" customHeight="1" x14ac:dyDescent="0.45">
      <c r="A475" t="s">
        <v>1392</v>
      </c>
      <c r="B475" s="64">
        <v>46051</v>
      </c>
      <c r="C475" s="1" t="str">
        <f t="shared" si="7"/>
        <v>January</v>
      </c>
      <c r="D475" t="s">
        <v>769</v>
      </c>
      <c r="E475" t="s">
        <v>1393</v>
      </c>
      <c r="F475">
        <v>32</v>
      </c>
      <c r="G475" t="s">
        <v>40</v>
      </c>
      <c r="H475" t="s">
        <v>41</v>
      </c>
      <c r="I475" s="2">
        <v>5421000</v>
      </c>
      <c r="J475" s="3">
        <f>Raw_Data[[#This Row],[cicilan_per_bulan]]/Raw_Data[[#This Row],[penghasilan_bulanan]]</f>
        <v>0.11060689909610773</v>
      </c>
      <c r="K475" t="s">
        <v>70</v>
      </c>
      <c r="L475" t="s">
        <v>71</v>
      </c>
      <c r="M475" t="s">
        <v>44</v>
      </c>
      <c r="N475" t="s">
        <v>83</v>
      </c>
      <c r="O475" t="s">
        <v>57</v>
      </c>
      <c r="P475" s="2">
        <v>18802000</v>
      </c>
      <c r="Q475" s="2">
        <v>3760000</v>
      </c>
      <c r="R475" t="str">
        <f>IF(Raw_Data[[#This Row],[persen_dp]]&lt;15%,"Low",IF(Raw_Data[[#This Row],[persen_dp]]&gt;25%,"High","Medium"))</f>
        <v>Medium</v>
      </c>
      <c r="S475" s="3">
        <v>0.2</v>
      </c>
      <c r="T475">
        <v>36</v>
      </c>
      <c r="U475">
        <v>0.14499999999999999</v>
      </c>
      <c r="V475" s="2">
        <v>599600</v>
      </c>
      <c r="W475" s="2">
        <v>21585000</v>
      </c>
      <c r="X475" t="str">
        <f>IF(OR(Raw_Data[[#This Row],[status_pembayaran]]="Macet",Raw_Data[[#This Row],[status_pembayaran]]="Kurang Lancar"),"Non Performing Loan","Performing")</f>
        <v>Performing</v>
      </c>
      <c r="Y475" t="s">
        <v>47</v>
      </c>
      <c r="Z475">
        <v>0</v>
      </c>
      <c r="AA475">
        <v>0</v>
      </c>
      <c r="AB475">
        <v>1</v>
      </c>
      <c r="AC475" t="s">
        <v>66</v>
      </c>
      <c r="AD475">
        <f>IF(Raw_Data[[#This Row],[rasio]]&lt;0.2,1,IF(Raw_Data[[#This Row],[rasio]]&lt;0.3,2,IF(Raw_Data[[#This Row],[rasio]]&lt;0.4,3,4)))</f>
        <v>1</v>
      </c>
      <c r="AE475">
        <f>IF(Raw_Data[[#This Row],[kategori_dp]]="High",1,IF(Raw_Data[[#This Row],[kategori_dp]]="Medium",2,3))</f>
        <v>2</v>
      </c>
      <c r="AF475">
        <f>IF(Raw_Data[[#This Row],[tenor_bulan]]&lt;=24,1,IF(Raw_Data[[#This Row],[tenor_bulan]]&lt;=36,2,IF(Raw_Data[[#This Row],[tenor_bulan]]&lt;=48,3,4)))</f>
        <v>2</v>
      </c>
      <c r="AG475">
        <f>IF(Raw_Data[[#This Row],[jumlah_kali_telat]]=0,0,IF(Raw_Data[[#This Row],[jumlah_kali_telat]]&lt;=2,2,4))</f>
        <v>0</v>
      </c>
      <c r="AH475">
        <f>Raw_Data[[#This Row],[Skor_Rasio]]+Raw_Data[[#This Row],[Skor_DP]]+Raw_Data[[#This Row],[Skor_Tenor]]+Raw_Data[[#This Row],[Skor_Telat]]</f>
        <v>5</v>
      </c>
      <c r="AI475" t="str">
        <f>IF(Raw_Data[[#This Row],[Risk_Score]]&lt;=6,"Low Risk",IF(Raw_Data[[#This Row],[Risk_Score]]&lt;=8,"Medium Risk","High Risk"))</f>
        <v>Low Risk</v>
      </c>
      <c r="AJ475">
        <f ca="1">IFERROR(DATEDIF(Raw_Data[[#This Row],[tanggal_pengajuan]],TODAY(),"m"),"N/A")</f>
        <v>8</v>
      </c>
      <c r="AK475" t="str">
        <f ca="1">IF(ISNUMBER(Raw_Data[[#This Row],[MOB]]),IF(Raw_Data[[#This Row],[MOB]]&lt;6,"0-5 bulan",IF(Raw_Data[[#This Row],[MOB]]&lt;12,"6-11 bulan",IF(Raw_Data[[#This Row],[MOB]]&lt;24,"12-23 bulan","24+ bulan"))),"N/A")</f>
        <v>6-11 bulan</v>
      </c>
    </row>
    <row r="476" spans="1:37" ht="14.25" customHeight="1" x14ac:dyDescent="0.45">
      <c r="A476" t="s">
        <v>1394</v>
      </c>
      <c r="B476" s="64">
        <v>46044</v>
      </c>
      <c r="C476" s="1" t="str">
        <f t="shared" si="7"/>
        <v>January</v>
      </c>
      <c r="D476" t="s">
        <v>796</v>
      </c>
      <c r="E476" t="s">
        <v>1395</v>
      </c>
      <c r="F476">
        <v>26</v>
      </c>
      <c r="G476" t="s">
        <v>40</v>
      </c>
      <c r="H476" t="s">
        <v>176</v>
      </c>
      <c r="I476" s="2">
        <v>6388000</v>
      </c>
      <c r="J476" s="3">
        <f>Raw_Data[[#This Row],[cicilan_per_bulan]]/Raw_Data[[#This Row],[penghasilan_bulanan]]</f>
        <v>0.13411083281152161</v>
      </c>
      <c r="K476" t="s">
        <v>53</v>
      </c>
      <c r="L476" t="s">
        <v>54</v>
      </c>
      <c r="M476" t="s">
        <v>44</v>
      </c>
      <c r="N476" t="s">
        <v>163</v>
      </c>
      <c r="O476" t="s">
        <v>46</v>
      </c>
      <c r="P476" s="2">
        <v>30620000</v>
      </c>
      <c r="Q476" s="2">
        <v>4593000</v>
      </c>
      <c r="R476" t="str">
        <f>IF(Raw_Data[[#This Row],[persen_dp]]&lt;15%,"Low",IF(Raw_Data[[#This Row],[persen_dp]]&gt;25%,"High","Medium"))</f>
        <v>Medium</v>
      </c>
      <c r="S476" s="3">
        <v>0.15</v>
      </c>
      <c r="T476">
        <v>48</v>
      </c>
      <c r="U476">
        <v>0.14499999999999999</v>
      </c>
      <c r="V476" s="2">
        <v>856700</v>
      </c>
      <c r="W476" s="2">
        <v>41123000</v>
      </c>
      <c r="X476" t="str">
        <f>IF(OR(Raw_Data[[#This Row],[status_pembayaran]]="Macet",Raw_Data[[#This Row],[status_pembayaran]]="Kurang Lancar"),"Non Performing Loan","Performing")</f>
        <v>Performing</v>
      </c>
      <c r="Y476" t="s">
        <v>47</v>
      </c>
      <c r="Z476">
        <v>0</v>
      </c>
      <c r="AA476">
        <v>0</v>
      </c>
      <c r="AB476">
        <v>1</v>
      </c>
      <c r="AC476" t="s">
        <v>58</v>
      </c>
      <c r="AD476">
        <f>IF(Raw_Data[[#This Row],[rasio]]&lt;0.2,1,IF(Raw_Data[[#This Row],[rasio]]&lt;0.3,2,IF(Raw_Data[[#This Row],[rasio]]&lt;0.4,3,4)))</f>
        <v>1</v>
      </c>
      <c r="AE476">
        <f>IF(Raw_Data[[#This Row],[kategori_dp]]="High",1,IF(Raw_Data[[#This Row],[kategori_dp]]="Medium",2,3))</f>
        <v>2</v>
      </c>
      <c r="AF476">
        <f>IF(Raw_Data[[#This Row],[tenor_bulan]]&lt;=24,1,IF(Raw_Data[[#This Row],[tenor_bulan]]&lt;=36,2,IF(Raw_Data[[#This Row],[tenor_bulan]]&lt;=48,3,4)))</f>
        <v>3</v>
      </c>
      <c r="AG476">
        <f>IF(Raw_Data[[#This Row],[jumlah_kali_telat]]=0,0,IF(Raw_Data[[#This Row],[jumlah_kali_telat]]&lt;=2,2,4))</f>
        <v>0</v>
      </c>
      <c r="AH476">
        <f>Raw_Data[[#This Row],[Skor_Rasio]]+Raw_Data[[#This Row],[Skor_DP]]+Raw_Data[[#This Row],[Skor_Tenor]]+Raw_Data[[#This Row],[Skor_Telat]]</f>
        <v>6</v>
      </c>
      <c r="AI476" t="str">
        <f>IF(Raw_Data[[#This Row],[Risk_Score]]&lt;=6,"Low Risk",IF(Raw_Data[[#This Row],[Risk_Score]]&lt;=8,"Medium Risk","High Risk"))</f>
        <v>Low Risk</v>
      </c>
      <c r="AJ476">
        <f ca="1">IFERROR(DATEDIF(Raw_Data[[#This Row],[tanggal_pengajuan]],TODAY(),"m"),"N/A")</f>
        <v>9</v>
      </c>
      <c r="AK476" t="str">
        <f ca="1">IF(ISNUMBER(Raw_Data[[#This Row],[MOB]]),IF(Raw_Data[[#This Row],[MOB]]&lt;6,"0-5 bulan",IF(Raw_Data[[#This Row],[MOB]]&lt;12,"6-11 bulan",IF(Raw_Data[[#This Row],[MOB]]&lt;24,"12-23 bulan","24+ bulan"))),"N/A")</f>
        <v>6-11 bulan</v>
      </c>
    </row>
    <row r="477" spans="1:37" ht="14.25" customHeight="1" x14ac:dyDescent="0.45">
      <c r="A477" t="s">
        <v>1396</v>
      </c>
      <c r="B477" s="64">
        <v>46027</v>
      </c>
      <c r="C477" s="1" t="str">
        <f t="shared" si="7"/>
        <v>January</v>
      </c>
      <c r="D477" t="s">
        <v>1397</v>
      </c>
      <c r="E477" t="s">
        <v>1398</v>
      </c>
      <c r="F477">
        <v>44</v>
      </c>
      <c r="G477" t="s">
        <v>40</v>
      </c>
      <c r="H477" t="s">
        <v>52</v>
      </c>
      <c r="I477" s="2">
        <v>4368000</v>
      </c>
      <c r="J477" s="3">
        <f>Raw_Data[[#This Row],[cicilan_per_bulan]]/Raw_Data[[#This Row],[penghasilan_bulanan]]</f>
        <v>0.459271978021978</v>
      </c>
      <c r="K477" t="s">
        <v>91</v>
      </c>
      <c r="L477" t="s">
        <v>92</v>
      </c>
      <c r="M477" t="s">
        <v>55</v>
      </c>
      <c r="N477" t="s">
        <v>65</v>
      </c>
      <c r="O477" t="s">
        <v>46</v>
      </c>
      <c r="P477" s="2">
        <v>28033000</v>
      </c>
      <c r="Q477" s="2">
        <v>7008000</v>
      </c>
      <c r="R477" t="str">
        <f>IF(Raw_Data[[#This Row],[persen_dp]]&lt;15%,"Low",IF(Raw_Data[[#This Row],[persen_dp]]&gt;25%,"High","Medium"))</f>
        <v>Medium</v>
      </c>
      <c r="S477" s="3">
        <v>0.25</v>
      </c>
      <c r="T477">
        <v>12</v>
      </c>
      <c r="U477">
        <v>0.14499999999999999</v>
      </c>
      <c r="V477" s="2">
        <v>2006100</v>
      </c>
      <c r="W477" s="2">
        <v>24073000</v>
      </c>
      <c r="X477" t="str">
        <f>IF(OR(Raw_Data[[#This Row],[status_pembayaran]]="Macet",Raw_Data[[#This Row],[status_pembayaran]]="Kurang Lancar"),"Non Performing Loan","Performing")</f>
        <v>Non Performing Loan</v>
      </c>
      <c r="Y477" t="s">
        <v>488</v>
      </c>
      <c r="Z477">
        <v>27</v>
      </c>
      <c r="AA477">
        <v>1</v>
      </c>
      <c r="AB477">
        <v>3</v>
      </c>
      <c r="AD477">
        <f>IF(Raw_Data[[#This Row],[rasio]]&lt;0.2,1,IF(Raw_Data[[#This Row],[rasio]]&lt;0.3,2,IF(Raw_Data[[#This Row],[rasio]]&lt;0.4,3,4)))</f>
        <v>4</v>
      </c>
      <c r="AE477">
        <f>IF(Raw_Data[[#This Row],[kategori_dp]]="High",1,IF(Raw_Data[[#This Row],[kategori_dp]]="Medium",2,3))</f>
        <v>2</v>
      </c>
      <c r="AF477">
        <f>IF(Raw_Data[[#This Row],[tenor_bulan]]&lt;=24,1,IF(Raw_Data[[#This Row],[tenor_bulan]]&lt;=36,2,IF(Raw_Data[[#This Row],[tenor_bulan]]&lt;=48,3,4)))</f>
        <v>1</v>
      </c>
      <c r="AG477">
        <f>IF(Raw_Data[[#This Row],[jumlah_kali_telat]]=0,0,IF(Raw_Data[[#This Row],[jumlah_kali_telat]]&lt;=2,2,4))</f>
        <v>2</v>
      </c>
      <c r="AH477">
        <f>Raw_Data[[#This Row],[Skor_Rasio]]+Raw_Data[[#This Row],[Skor_DP]]+Raw_Data[[#This Row],[Skor_Tenor]]+Raw_Data[[#This Row],[Skor_Telat]]</f>
        <v>9</v>
      </c>
      <c r="AI477" t="str">
        <f>IF(Raw_Data[[#This Row],[Risk_Score]]&lt;=6,"Low Risk",IF(Raw_Data[[#This Row],[Risk_Score]]&lt;=8,"Medium Risk","High Risk"))</f>
        <v>High Risk</v>
      </c>
      <c r="AJ477">
        <f ca="1">IFERROR(DATEDIF(Raw_Data[[#This Row],[tanggal_pengajuan]],TODAY(),"m"),"N/A")</f>
        <v>9</v>
      </c>
      <c r="AK477" t="str">
        <f ca="1">IF(ISNUMBER(Raw_Data[[#This Row],[MOB]]),IF(Raw_Data[[#This Row],[MOB]]&lt;6,"0-5 bulan",IF(Raw_Data[[#This Row],[MOB]]&lt;12,"6-11 bulan",IF(Raw_Data[[#This Row],[MOB]]&lt;24,"12-23 bulan","24+ bulan"))),"N/A")</f>
        <v>6-11 bulan</v>
      </c>
    </row>
    <row r="478" spans="1:37" ht="14.25" customHeight="1" x14ac:dyDescent="0.45">
      <c r="A478" t="s">
        <v>1399</v>
      </c>
      <c r="B478" s="64">
        <v>46163</v>
      </c>
      <c r="C478" s="1" t="str">
        <f t="shared" si="7"/>
        <v>May</v>
      </c>
      <c r="D478" t="s">
        <v>1400</v>
      </c>
      <c r="E478" t="s">
        <v>1401</v>
      </c>
      <c r="F478">
        <v>56</v>
      </c>
      <c r="G478" t="s">
        <v>40</v>
      </c>
      <c r="H478" t="s">
        <v>41</v>
      </c>
      <c r="I478" s="2">
        <v>5005000</v>
      </c>
      <c r="J478" s="3">
        <f>Raw_Data[[#This Row],[cicilan_per_bulan]]/Raw_Data[[#This Row],[penghasilan_bulanan]]</f>
        <v>9.9240759240759244E-2</v>
      </c>
      <c r="K478" t="s">
        <v>42</v>
      </c>
      <c r="L478" t="s">
        <v>43</v>
      </c>
      <c r="M478" t="s">
        <v>44</v>
      </c>
      <c r="N478" t="s">
        <v>83</v>
      </c>
      <c r="O478" t="s">
        <v>57</v>
      </c>
      <c r="P478" s="2">
        <v>19197000</v>
      </c>
      <c r="Q478" s="2">
        <v>1920000</v>
      </c>
      <c r="R478" t="str">
        <f>IF(Raw_Data[[#This Row],[persen_dp]]&lt;15%,"Low",IF(Raw_Data[[#This Row],[persen_dp]]&gt;25%,"High","Medium"))</f>
        <v>Low</v>
      </c>
      <c r="S478" s="3">
        <v>0.1</v>
      </c>
      <c r="T478">
        <v>60</v>
      </c>
      <c r="U478">
        <v>0.14499999999999999</v>
      </c>
      <c r="V478" s="2">
        <v>496700</v>
      </c>
      <c r="W478" s="2">
        <v>29803000</v>
      </c>
      <c r="X478" t="str">
        <f>IF(OR(Raw_Data[[#This Row],[status_pembayaran]]="Macet",Raw_Data[[#This Row],[status_pembayaran]]="Kurang Lancar"),"Non Performing Loan","Performing")</f>
        <v>Performing</v>
      </c>
      <c r="Y478" t="s">
        <v>47</v>
      </c>
      <c r="Z478">
        <v>0</v>
      </c>
      <c r="AA478">
        <v>0</v>
      </c>
      <c r="AB478">
        <v>1</v>
      </c>
      <c r="AC478" t="s">
        <v>58</v>
      </c>
      <c r="AD478">
        <f>IF(Raw_Data[[#This Row],[rasio]]&lt;0.2,1,IF(Raw_Data[[#This Row],[rasio]]&lt;0.3,2,IF(Raw_Data[[#This Row],[rasio]]&lt;0.4,3,4)))</f>
        <v>1</v>
      </c>
      <c r="AE478">
        <f>IF(Raw_Data[[#This Row],[kategori_dp]]="High",1,IF(Raw_Data[[#This Row],[kategori_dp]]="Medium",2,3))</f>
        <v>3</v>
      </c>
      <c r="AF478">
        <f>IF(Raw_Data[[#This Row],[tenor_bulan]]&lt;=24,1,IF(Raw_Data[[#This Row],[tenor_bulan]]&lt;=36,2,IF(Raw_Data[[#This Row],[tenor_bulan]]&lt;=48,3,4)))</f>
        <v>4</v>
      </c>
      <c r="AG478">
        <f>IF(Raw_Data[[#This Row],[jumlah_kali_telat]]=0,0,IF(Raw_Data[[#This Row],[jumlah_kali_telat]]&lt;=2,2,4))</f>
        <v>0</v>
      </c>
      <c r="AH478">
        <f>Raw_Data[[#This Row],[Skor_Rasio]]+Raw_Data[[#This Row],[Skor_DP]]+Raw_Data[[#This Row],[Skor_Tenor]]+Raw_Data[[#This Row],[Skor_Telat]]</f>
        <v>8</v>
      </c>
      <c r="AI478" t="str">
        <f>IF(Raw_Data[[#This Row],[Risk_Score]]&lt;=6,"Low Risk",IF(Raw_Data[[#This Row],[Risk_Score]]&lt;=8,"Medium Risk","High Risk"))</f>
        <v>Medium Risk</v>
      </c>
      <c r="AJ478">
        <f ca="1">IFERROR(DATEDIF(Raw_Data[[#This Row],[tanggal_pengajuan]],TODAY(),"m"),"N/A")</f>
        <v>5</v>
      </c>
      <c r="AK478" t="str">
        <f ca="1">IF(ISNUMBER(Raw_Data[[#This Row],[MOB]]),IF(Raw_Data[[#This Row],[MOB]]&lt;6,"0-5 bulan",IF(Raw_Data[[#This Row],[MOB]]&lt;12,"6-11 bulan",IF(Raw_Data[[#This Row],[MOB]]&lt;24,"12-23 bulan","24+ bulan"))),"N/A")</f>
        <v>0-5 bulan</v>
      </c>
    </row>
    <row r="479" spans="1:37" ht="14.25" customHeight="1" x14ac:dyDescent="0.45">
      <c r="A479" t="s">
        <v>1402</v>
      </c>
      <c r="B479" s="64">
        <v>46075</v>
      </c>
      <c r="C479" s="1" t="str">
        <f t="shared" si="7"/>
        <v>February</v>
      </c>
      <c r="D479" t="s">
        <v>1403</v>
      </c>
      <c r="E479" t="s">
        <v>1404</v>
      </c>
      <c r="F479">
        <v>51</v>
      </c>
      <c r="G479" t="s">
        <v>51</v>
      </c>
      <c r="H479" t="s">
        <v>41</v>
      </c>
      <c r="I479" s="2">
        <v>5153000</v>
      </c>
      <c r="J479" s="3">
        <f>Raw_Data[[#This Row],[cicilan_per_bulan]]/Raw_Data[[#This Row],[penghasilan_bulanan]]</f>
        <v>8.3912284106345825E-2</v>
      </c>
      <c r="K479" t="s">
        <v>205</v>
      </c>
      <c r="L479" t="s">
        <v>110</v>
      </c>
      <c r="M479" t="s">
        <v>44</v>
      </c>
      <c r="N479" t="s">
        <v>228</v>
      </c>
      <c r="O479" t="s">
        <v>57</v>
      </c>
      <c r="P479" s="2">
        <v>18768000</v>
      </c>
      <c r="Q479" s="2">
        <v>5631000</v>
      </c>
      <c r="R479" t="str">
        <f>IF(Raw_Data[[#This Row],[persen_dp]]&lt;15%,"Low",IF(Raw_Data[[#This Row],[persen_dp]]&gt;25%,"High","Medium"))</f>
        <v>High</v>
      </c>
      <c r="S479" s="3">
        <v>0.3</v>
      </c>
      <c r="T479">
        <v>48</v>
      </c>
      <c r="U479">
        <v>0.14499999999999999</v>
      </c>
      <c r="V479" s="2">
        <v>432400</v>
      </c>
      <c r="W479" s="2">
        <v>20757000</v>
      </c>
      <c r="X479" t="str">
        <f>IF(OR(Raw_Data[[#This Row],[status_pembayaran]]="Macet",Raw_Data[[#This Row],[status_pembayaran]]="Kurang Lancar"),"Non Performing Loan","Performing")</f>
        <v>Performing</v>
      </c>
      <c r="Y479" t="s">
        <v>47</v>
      </c>
      <c r="Z479">
        <v>0</v>
      </c>
      <c r="AA479">
        <v>0</v>
      </c>
      <c r="AB479">
        <v>1</v>
      </c>
      <c r="AC479" t="s">
        <v>58</v>
      </c>
      <c r="AD479">
        <f>IF(Raw_Data[[#This Row],[rasio]]&lt;0.2,1,IF(Raw_Data[[#This Row],[rasio]]&lt;0.3,2,IF(Raw_Data[[#This Row],[rasio]]&lt;0.4,3,4)))</f>
        <v>1</v>
      </c>
      <c r="AE479">
        <f>IF(Raw_Data[[#This Row],[kategori_dp]]="High",1,IF(Raw_Data[[#This Row],[kategori_dp]]="Medium",2,3))</f>
        <v>1</v>
      </c>
      <c r="AF479">
        <f>IF(Raw_Data[[#This Row],[tenor_bulan]]&lt;=24,1,IF(Raw_Data[[#This Row],[tenor_bulan]]&lt;=36,2,IF(Raw_Data[[#This Row],[tenor_bulan]]&lt;=48,3,4)))</f>
        <v>3</v>
      </c>
      <c r="AG479">
        <f>IF(Raw_Data[[#This Row],[jumlah_kali_telat]]=0,0,IF(Raw_Data[[#This Row],[jumlah_kali_telat]]&lt;=2,2,4))</f>
        <v>0</v>
      </c>
      <c r="AH479">
        <f>Raw_Data[[#This Row],[Skor_Rasio]]+Raw_Data[[#This Row],[Skor_DP]]+Raw_Data[[#This Row],[Skor_Tenor]]+Raw_Data[[#This Row],[Skor_Telat]]</f>
        <v>5</v>
      </c>
      <c r="AI479" t="str">
        <f>IF(Raw_Data[[#This Row],[Risk_Score]]&lt;=6,"Low Risk",IF(Raw_Data[[#This Row],[Risk_Score]]&lt;=8,"Medium Risk","High Risk"))</f>
        <v>Low Risk</v>
      </c>
      <c r="AJ479">
        <f ca="1">IFERROR(DATEDIF(Raw_Data[[#This Row],[tanggal_pengajuan]],TODAY(),"m"),"N/A")</f>
        <v>8</v>
      </c>
      <c r="AK479" t="str">
        <f ca="1">IF(ISNUMBER(Raw_Data[[#This Row],[MOB]]),IF(Raw_Data[[#This Row],[MOB]]&lt;6,"0-5 bulan",IF(Raw_Data[[#This Row],[MOB]]&lt;12,"6-11 bulan",IF(Raw_Data[[#This Row],[MOB]]&lt;24,"12-23 bulan","24+ bulan"))),"N/A")</f>
        <v>6-11 bulan</v>
      </c>
    </row>
    <row r="480" spans="1:37" ht="14.25" customHeight="1" x14ac:dyDescent="0.45">
      <c r="A480" t="s">
        <v>1405</v>
      </c>
      <c r="B480" s="64">
        <v>46163</v>
      </c>
      <c r="C480" s="1" t="str">
        <f t="shared" si="7"/>
        <v>May</v>
      </c>
      <c r="D480" t="s">
        <v>1406</v>
      </c>
      <c r="E480" t="s">
        <v>1407</v>
      </c>
      <c r="F480">
        <v>34</v>
      </c>
      <c r="G480" t="s">
        <v>40</v>
      </c>
      <c r="H480" t="s">
        <v>41</v>
      </c>
      <c r="I480" s="2">
        <v>6974000</v>
      </c>
      <c r="J480" s="3">
        <f>Raw_Data[[#This Row],[cicilan_per_bulan]]/Raw_Data[[#This Row],[penghasilan_bulanan]]</f>
        <v>7.0877545167765982E-2</v>
      </c>
      <c r="K480" t="s">
        <v>70</v>
      </c>
      <c r="L480" t="s">
        <v>71</v>
      </c>
      <c r="M480" t="s">
        <v>44</v>
      </c>
      <c r="N480" t="s">
        <v>129</v>
      </c>
      <c r="O480" t="s">
        <v>130</v>
      </c>
      <c r="P480" s="2">
        <v>23104000</v>
      </c>
      <c r="Q480" s="2">
        <v>8086000</v>
      </c>
      <c r="R480" t="str">
        <f>IF(Raw_Data[[#This Row],[persen_dp]]&lt;15%,"Low",IF(Raw_Data[[#This Row],[persen_dp]]&gt;25%,"High","Medium"))</f>
        <v>High</v>
      </c>
      <c r="S480" s="3">
        <v>0.35</v>
      </c>
      <c r="T480">
        <v>48</v>
      </c>
      <c r="U480">
        <v>0.14499999999999999</v>
      </c>
      <c r="V480" s="2">
        <v>494300</v>
      </c>
      <c r="W480" s="2">
        <v>23728000</v>
      </c>
      <c r="X480" t="str">
        <f>IF(OR(Raw_Data[[#This Row],[status_pembayaran]]="Macet",Raw_Data[[#This Row],[status_pembayaran]]="Kurang Lancar"),"Non Performing Loan","Performing")</f>
        <v>Performing</v>
      </c>
      <c r="Y480" t="s">
        <v>269</v>
      </c>
      <c r="Z480">
        <v>66</v>
      </c>
      <c r="AA480">
        <v>2</v>
      </c>
      <c r="AB480">
        <v>2</v>
      </c>
      <c r="AC480" t="s">
        <v>104</v>
      </c>
      <c r="AD480">
        <f>IF(Raw_Data[[#This Row],[rasio]]&lt;0.2,1,IF(Raw_Data[[#This Row],[rasio]]&lt;0.3,2,IF(Raw_Data[[#This Row],[rasio]]&lt;0.4,3,4)))</f>
        <v>1</v>
      </c>
      <c r="AE480">
        <f>IF(Raw_Data[[#This Row],[kategori_dp]]="High",1,IF(Raw_Data[[#This Row],[kategori_dp]]="Medium",2,3))</f>
        <v>1</v>
      </c>
      <c r="AF480">
        <f>IF(Raw_Data[[#This Row],[tenor_bulan]]&lt;=24,1,IF(Raw_Data[[#This Row],[tenor_bulan]]&lt;=36,2,IF(Raw_Data[[#This Row],[tenor_bulan]]&lt;=48,3,4)))</f>
        <v>3</v>
      </c>
      <c r="AG480">
        <f>IF(Raw_Data[[#This Row],[jumlah_kali_telat]]=0,0,IF(Raw_Data[[#This Row],[jumlah_kali_telat]]&lt;=2,2,4))</f>
        <v>2</v>
      </c>
      <c r="AH480">
        <f>Raw_Data[[#This Row],[Skor_Rasio]]+Raw_Data[[#This Row],[Skor_DP]]+Raw_Data[[#This Row],[Skor_Tenor]]+Raw_Data[[#This Row],[Skor_Telat]]</f>
        <v>7</v>
      </c>
      <c r="AI480" t="str">
        <f>IF(Raw_Data[[#This Row],[Risk_Score]]&lt;=6,"Low Risk",IF(Raw_Data[[#This Row],[Risk_Score]]&lt;=8,"Medium Risk","High Risk"))</f>
        <v>Medium Risk</v>
      </c>
      <c r="AJ480">
        <f ca="1">IFERROR(DATEDIF(Raw_Data[[#This Row],[tanggal_pengajuan]],TODAY(),"m"),"N/A")</f>
        <v>5</v>
      </c>
      <c r="AK480" t="str">
        <f ca="1">IF(ISNUMBER(Raw_Data[[#This Row],[MOB]]),IF(Raw_Data[[#This Row],[MOB]]&lt;6,"0-5 bulan",IF(Raw_Data[[#This Row],[MOB]]&lt;12,"6-11 bulan",IF(Raw_Data[[#This Row],[MOB]]&lt;24,"12-23 bulan","24+ bulan"))),"N/A")</f>
        <v>0-5 bulan</v>
      </c>
    </row>
    <row r="481" spans="1:37" ht="14.25" customHeight="1" x14ac:dyDescent="0.45">
      <c r="A481" t="s">
        <v>1408</v>
      </c>
      <c r="B481" s="64">
        <v>46173</v>
      </c>
      <c r="C481" s="1" t="str">
        <f t="shared" si="7"/>
        <v>May</v>
      </c>
      <c r="D481" t="s">
        <v>156</v>
      </c>
      <c r="E481" t="s">
        <v>1409</v>
      </c>
      <c r="F481">
        <v>48</v>
      </c>
      <c r="G481" t="s">
        <v>40</v>
      </c>
      <c r="H481" t="s">
        <v>152</v>
      </c>
      <c r="I481" s="2">
        <v>2785000</v>
      </c>
      <c r="J481" s="3">
        <f>Raw_Data[[#This Row],[cicilan_per_bulan]]/Raw_Data[[#This Row],[penghasilan_bulanan]]</f>
        <v>0.39016157989228006</v>
      </c>
      <c r="K481" t="s">
        <v>102</v>
      </c>
      <c r="L481" t="s">
        <v>103</v>
      </c>
      <c r="M481" t="s">
        <v>44</v>
      </c>
      <c r="N481" t="s">
        <v>83</v>
      </c>
      <c r="O481" t="s">
        <v>57</v>
      </c>
      <c r="P481" s="2">
        <v>18981000</v>
      </c>
      <c r="Q481" s="2">
        <v>7593000</v>
      </c>
      <c r="R481" t="str">
        <f>IF(Raw_Data[[#This Row],[persen_dp]]&lt;15%,"Low",IF(Raw_Data[[#This Row],[persen_dp]]&gt;25%,"High","Medium"))</f>
        <v>High</v>
      </c>
      <c r="S481" s="3">
        <v>0.4</v>
      </c>
      <c r="T481">
        <v>12</v>
      </c>
      <c r="U481">
        <v>0.14499999999999999</v>
      </c>
      <c r="V481" s="2">
        <v>1086600</v>
      </c>
      <c r="W481" s="2">
        <v>13040000</v>
      </c>
      <c r="X481" t="str">
        <f>IF(OR(Raw_Data[[#This Row],[status_pembayaran]]="Macet",Raw_Data[[#This Row],[status_pembayaran]]="Kurang Lancar"),"Non Performing Loan","Performing")</f>
        <v>Performing</v>
      </c>
      <c r="Y481" t="s">
        <v>47</v>
      </c>
      <c r="Z481">
        <v>0</v>
      </c>
      <c r="AA481">
        <v>0</v>
      </c>
      <c r="AB481">
        <v>1</v>
      </c>
      <c r="AC481" t="s">
        <v>58</v>
      </c>
      <c r="AD481">
        <f>IF(Raw_Data[[#This Row],[rasio]]&lt;0.2,1,IF(Raw_Data[[#This Row],[rasio]]&lt;0.3,2,IF(Raw_Data[[#This Row],[rasio]]&lt;0.4,3,4)))</f>
        <v>3</v>
      </c>
      <c r="AE481">
        <f>IF(Raw_Data[[#This Row],[kategori_dp]]="High",1,IF(Raw_Data[[#This Row],[kategori_dp]]="Medium",2,3))</f>
        <v>1</v>
      </c>
      <c r="AF481">
        <f>IF(Raw_Data[[#This Row],[tenor_bulan]]&lt;=24,1,IF(Raw_Data[[#This Row],[tenor_bulan]]&lt;=36,2,IF(Raw_Data[[#This Row],[tenor_bulan]]&lt;=48,3,4)))</f>
        <v>1</v>
      </c>
      <c r="AG481">
        <f>IF(Raw_Data[[#This Row],[jumlah_kali_telat]]=0,0,IF(Raw_Data[[#This Row],[jumlah_kali_telat]]&lt;=2,2,4))</f>
        <v>0</v>
      </c>
      <c r="AH481">
        <f>Raw_Data[[#This Row],[Skor_Rasio]]+Raw_Data[[#This Row],[Skor_DP]]+Raw_Data[[#This Row],[Skor_Tenor]]+Raw_Data[[#This Row],[Skor_Telat]]</f>
        <v>5</v>
      </c>
      <c r="AI481" t="str">
        <f>IF(Raw_Data[[#This Row],[Risk_Score]]&lt;=6,"Low Risk",IF(Raw_Data[[#This Row],[Risk_Score]]&lt;=8,"Medium Risk","High Risk"))</f>
        <v>Low Risk</v>
      </c>
      <c r="AJ481">
        <f ca="1">IFERROR(DATEDIF(Raw_Data[[#This Row],[tanggal_pengajuan]],TODAY(),"m"),"N/A")</f>
        <v>4</v>
      </c>
      <c r="AK481" t="str">
        <f ca="1">IF(ISNUMBER(Raw_Data[[#This Row],[MOB]]),IF(Raw_Data[[#This Row],[MOB]]&lt;6,"0-5 bulan",IF(Raw_Data[[#This Row],[MOB]]&lt;12,"6-11 bulan",IF(Raw_Data[[#This Row],[MOB]]&lt;24,"12-23 bulan","24+ bulan"))),"N/A")</f>
        <v>0-5 bulan</v>
      </c>
    </row>
    <row r="482" spans="1:37" ht="14.25" customHeight="1" x14ac:dyDescent="0.45">
      <c r="A482" t="s">
        <v>1410</v>
      </c>
      <c r="B482" s="64">
        <v>46094</v>
      </c>
      <c r="C482" s="1" t="str">
        <f t="shared" si="7"/>
        <v>March</v>
      </c>
      <c r="D482" t="s">
        <v>387</v>
      </c>
      <c r="E482" t="s">
        <v>1411</v>
      </c>
      <c r="F482">
        <v>53</v>
      </c>
      <c r="G482" t="s">
        <v>40</v>
      </c>
      <c r="H482" t="s">
        <v>52</v>
      </c>
      <c r="I482" s="2">
        <v>7447000</v>
      </c>
      <c r="J482" s="3">
        <f>Raw_Data[[#This Row],[cicilan_per_bulan]]/Raw_Data[[#This Row],[penghasilan_bulanan]]</f>
        <v>9.7462065261178996E-2</v>
      </c>
      <c r="K482" t="s">
        <v>153</v>
      </c>
      <c r="L482" t="s">
        <v>154</v>
      </c>
      <c r="M482" t="s">
        <v>44</v>
      </c>
      <c r="N482" t="s">
        <v>83</v>
      </c>
      <c r="O482" t="s">
        <v>57</v>
      </c>
      <c r="P482" s="2">
        <v>19292000</v>
      </c>
      <c r="Q482" s="2">
        <v>5788000</v>
      </c>
      <c r="R482" t="str">
        <f>IF(Raw_Data[[#This Row],[persen_dp]]&lt;15%,"Low",IF(Raw_Data[[#This Row],[persen_dp]]&gt;25%,"High","Medium"))</f>
        <v>High</v>
      </c>
      <c r="S482" s="3">
        <v>0.3</v>
      </c>
      <c r="T482">
        <v>24</v>
      </c>
      <c r="U482">
        <v>0.14499999999999999</v>
      </c>
      <c r="V482" s="2">
        <v>725800</v>
      </c>
      <c r="W482" s="2">
        <v>17420000</v>
      </c>
      <c r="X482" t="str">
        <f>IF(OR(Raw_Data[[#This Row],[status_pembayaran]]="Macet",Raw_Data[[#This Row],[status_pembayaran]]="Kurang Lancar"),"Non Performing Loan","Performing")</f>
        <v>Performing</v>
      </c>
      <c r="Y482" t="s">
        <v>47</v>
      </c>
      <c r="Z482">
        <v>0</v>
      </c>
      <c r="AA482">
        <v>0</v>
      </c>
      <c r="AB482">
        <v>1</v>
      </c>
      <c r="AC482" t="s">
        <v>137</v>
      </c>
      <c r="AD482">
        <f>IF(Raw_Data[[#This Row],[rasio]]&lt;0.2,1,IF(Raw_Data[[#This Row],[rasio]]&lt;0.3,2,IF(Raw_Data[[#This Row],[rasio]]&lt;0.4,3,4)))</f>
        <v>1</v>
      </c>
      <c r="AE482">
        <f>IF(Raw_Data[[#This Row],[kategori_dp]]="High",1,IF(Raw_Data[[#This Row],[kategori_dp]]="Medium",2,3))</f>
        <v>1</v>
      </c>
      <c r="AF482">
        <f>IF(Raw_Data[[#This Row],[tenor_bulan]]&lt;=24,1,IF(Raw_Data[[#This Row],[tenor_bulan]]&lt;=36,2,IF(Raw_Data[[#This Row],[tenor_bulan]]&lt;=48,3,4)))</f>
        <v>1</v>
      </c>
      <c r="AG482">
        <f>IF(Raw_Data[[#This Row],[jumlah_kali_telat]]=0,0,IF(Raw_Data[[#This Row],[jumlah_kali_telat]]&lt;=2,2,4))</f>
        <v>0</v>
      </c>
      <c r="AH482">
        <f>Raw_Data[[#This Row],[Skor_Rasio]]+Raw_Data[[#This Row],[Skor_DP]]+Raw_Data[[#This Row],[Skor_Tenor]]+Raw_Data[[#This Row],[Skor_Telat]]</f>
        <v>3</v>
      </c>
      <c r="AI482" t="str">
        <f>IF(Raw_Data[[#This Row],[Risk_Score]]&lt;=6,"Low Risk",IF(Raw_Data[[#This Row],[Risk_Score]]&lt;=8,"Medium Risk","High Risk"))</f>
        <v>Low Risk</v>
      </c>
      <c r="AJ482">
        <f ca="1">IFERROR(DATEDIF(Raw_Data[[#This Row],[tanggal_pengajuan]],TODAY(),"m"),"N/A")</f>
        <v>7</v>
      </c>
      <c r="AK482" t="str">
        <f ca="1">IF(ISNUMBER(Raw_Data[[#This Row],[MOB]]),IF(Raw_Data[[#This Row],[MOB]]&lt;6,"0-5 bulan",IF(Raw_Data[[#This Row],[MOB]]&lt;12,"6-11 bulan",IF(Raw_Data[[#This Row],[MOB]]&lt;24,"12-23 bulan","24+ bulan"))),"N/A")</f>
        <v>6-11 bulan</v>
      </c>
    </row>
    <row r="483" spans="1:37" ht="14.25" customHeight="1" x14ac:dyDescent="0.45">
      <c r="A483" t="s">
        <v>1412</v>
      </c>
      <c r="B483" s="64">
        <v>46100</v>
      </c>
      <c r="C483" s="1" t="str">
        <f t="shared" si="7"/>
        <v>March</v>
      </c>
      <c r="D483" t="s">
        <v>1119</v>
      </c>
      <c r="E483" t="s">
        <v>1413</v>
      </c>
      <c r="F483">
        <v>51</v>
      </c>
      <c r="G483" t="s">
        <v>51</v>
      </c>
      <c r="H483" t="s">
        <v>101</v>
      </c>
      <c r="I483" s="2">
        <v>4033000</v>
      </c>
      <c r="J483" s="3">
        <f>Raw_Data[[#This Row],[cicilan_per_bulan]]/Raw_Data[[#This Row],[penghasilan_bulanan]]</f>
        <v>0.36846020332258866</v>
      </c>
      <c r="K483" t="s">
        <v>188</v>
      </c>
      <c r="L483" t="s">
        <v>154</v>
      </c>
      <c r="M483" t="s">
        <v>44</v>
      </c>
      <c r="N483" t="s">
        <v>184</v>
      </c>
      <c r="O483" t="s">
        <v>122</v>
      </c>
      <c r="P483" s="2">
        <v>36862000</v>
      </c>
      <c r="Q483" s="2">
        <v>9215000</v>
      </c>
      <c r="R483" t="str">
        <f>IF(Raw_Data[[#This Row],[persen_dp]]&lt;15%,"Low",IF(Raw_Data[[#This Row],[persen_dp]]&gt;25%,"High","Medium"))</f>
        <v>Medium</v>
      </c>
      <c r="S483" s="3">
        <v>0.25</v>
      </c>
      <c r="T483">
        <v>24</v>
      </c>
      <c r="U483">
        <v>0.14499999999999999</v>
      </c>
      <c r="V483" s="2">
        <v>1486000</v>
      </c>
      <c r="W483" s="2">
        <v>35664000</v>
      </c>
      <c r="X483" t="str">
        <f>IF(OR(Raw_Data[[#This Row],[status_pembayaran]]="Macet",Raw_Data[[#This Row],[status_pembayaran]]="Kurang Lancar"),"Non Performing Loan","Performing")</f>
        <v>Performing</v>
      </c>
      <c r="Y483" t="s">
        <v>47</v>
      </c>
      <c r="Z483">
        <v>0</v>
      </c>
      <c r="AA483">
        <v>0</v>
      </c>
      <c r="AB483">
        <v>1</v>
      </c>
      <c r="AC483" t="s">
        <v>66</v>
      </c>
      <c r="AD483">
        <f>IF(Raw_Data[[#This Row],[rasio]]&lt;0.2,1,IF(Raw_Data[[#This Row],[rasio]]&lt;0.3,2,IF(Raw_Data[[#This Row],[rasio]]&lt;0.4,3,4)))</f>
        <v>3</v>
      </c>
      <c r="AE483">
        <f>IF(Raw_Data[[#This Row],[kategori_dp]]="High",1,IF(Raw_Data[[#This Row],[kategori_dp]]="Medium",2,3))</f>
        <v>2</v>
      </c>
      <c r="AF483">
        <f>IF(Raw_Data[[#This Row],[tenor_bulan]]&lt;=24,1,IF(Raw_Data[[#This Row],[tenor_bulan]]&lt;=36,2,IF(Raw_Data[[#This Row],[tenor_bulan]]&lt;=48,3,4)))</f>
        <v>1</v>
      </c>
      <c r="AG483">
        <f>IF(Raw_Data[[#This Row],[jumlah_kali_telat]]=0,0,IF(Raw_Data[[#This Row],[jumlah_kali_telat]]&lt;=2,2,4))</f>
        <v>0</v>
      </c>
      <c r="AH483">
        <f>Raw_Data[[#This Row],[Skor_Rasio]]+Raw_Data[[#This Row],[Skor_DP]]+Raw_Data[[#This Row],[Skor_Tenor]]+Raw_Data[[#This Row],[Skor_Telat]]</f>
        <v>6</v>
      </c>
      <c r="AI483" t="str">
        <f>IF(Raw_Data[[#This Row],[Risk_Score]]&lt;=6,"Low Risk",IF(Raw_Data[[#This Row],[Risk_Score]]&lt;=8,"Medium Risk","High Risk"))</f>
        <v>Low Risk</v>
      </c>
      <c r="AJ483">
        <f ca="1">IFERROR(DATEDIF(Raw_Data[[#This Row],[tanggal_pengajuan]],TODAY(),"m"),"N/A")</f>
        <v>7</v>
      </c>
      <c r="AK483" t="str">
        <f ca="1">IF(ISNUMBER(Raw_Data[[#This Row],[MOB]]),IF(Raw_Data[[#This Row],[MOB]]&lt;6,"0-5 bulan",IF(Raw_Data[[#This Row],[MOB]]&lt;12,"6-11 bulan",IF(Raw_Data[[#This Row],[MOB]]&lt;24,"12-23 bulan","24+ bulan"))),"N/A")</f>
        <v>6-11 bulan</v>
      </c>
    </row>
    <row r="484" spans="1:37" ht="14.25" customHeight="1" x14ac:dyDescent="0.45">
      <c r="A484" t="s">
        <v>1414</v>
      </c>
      <c r="B484" s="64">
        <v>46169</v>
      </c>
      <c r="C484" s="1" t="str">
        <f t="shared" si="7"/>
        <v>May</v>
      </c>
      <c r="D484" t="s">
        <v>1415</v>
      </c>
      <c r="E484" t="s">
        <v>1416</v>
      </c>
      <c r="F484">
        <v>36</v>
      </c>
      <c r="G484" t="s">
        <v>40</v>
      </c>
      <c r="H484" t="s">
        <v>152</v>
      </c>
      <c r="I484" s="2">
        <v>3783000</v>
      </c>
      <c r="J484" s="3">
        <f>Raw_Data[[#This Row],[cicilan_per_bulan]]/Raw_Data[[#This Row],[penghasilan_bulanan]]</f>
        <v>0.4026962727993656</v>
      </c>
      <c r="K484" t="s">
        <v>167</v>
      </c>
      <c r="L484" t="s">
        <v>110</v>
      </c>
      <c r="M484" t="s">
        <v>55</v>
      </c>
      <c r="N484" t="s">
        <v>231</v>
      </c>
      <c r="O484" t="s">
        <v>232</v>
      </c>
      <c r="P484" s="2">
        <v>37538000</v>
      </c>
      <c r="Q484" s="2">
        <v>15015000</v>
      </c>
      <c r="R484" t="str">
        <f>IF(Raw_Data[[#This Row],[persen_dp]]&lt;15%,"Low",IF(Raw_Data[[#This Row],[persen_dp]]&gt;25%,"High","Medium"))</f>
        <v>High</v>
      </c>
      <c r="S484" s="3">
        <v>0.4</v>
      </c>
      <c r="T484">
        <v>18</v>
      </c>
      <c r="U484">
        <v>0.14499999999999999</v>
      </c>
      <c r="V484" s="2">
        <v>1523400</v>
      </c>
      <c r="W484" s="2">
        <v>27422000</v>
      </c>
      <c r="X484" t="str">
        <f>IF(OR(Raw_Data[[#This Row],[status_pembayaran]]="Macet",Raw_Data[[#This Row],[status_pembayaran]]="Kurang Lancar"),"Non Performing Loan","Performing")</f>
        <v>Performing</v>
      </c>
      <c r="Y484" t="s">
        <v>47</v>
      </c>
      <c r="Z484">
        <v>0</v>
      </c>
      <c r="AA484">
        <v>0</v>
      </c>
      <c r="AB484">
        <v>1</v>
      </c>
      <c r="AC484" t="s">
        <v>66</v>
      </c>
      <c r="AD484">
        <f>IF(Raw_Data[[#This Row],[rasio]]&lt;0.2,1,IF(Raw_Data[[#This Row],[rasio]]&lt;0.3,2,IF(Raw_Data[[#This Row],[rasio]]&lt;0.4,3,4)))</f>
        <v>4</v>
      </c>
      <c r="AE484">
        <f>IF(Raw_Data[[#This Row],[kategori_dp]]="High",1,IF(Raw_Data[[#This Row],[kategori_dp]]="Medium",2,3))</f>
        <v>1</v>
      </c>
      <c r="AF484">
        <f>IF(Raw_Data[[#This Row],[tenor_bulan]]&lt;=24,1,IF(Raw_Data[[#This Row],[tenor_bulan]]&lt;=36,2,IF(Raw_Data[[#This Row],[tenor_bulan]]&lt;=48,3,4)))</f>
        <v>1</v>
      </c>
      <c r="AG484">
        <f>IF(Raw_Data[[#This Row],[jumlah_kali_telat]]=0,0,IF(Raw_Data[[#This Row],[jumlah_kali_telat]]&lt;=2,2,4))</f>
        <v>0</v>
      </c>
      <c r="AH484">
        <f>Raw_Data[[#This Row],[Skor_Rasio]]+Raw_Data[[#This Row],[Skor_DP]]+Raw_Data[[#This Row],[Skor_Tenor]]+Raw_Data[[#This Row],[Skor_Telat]]</f>
        <v>6</v>
      </c>
      <c r="AI484" t="str">
        <f>IF(Raw_Data[[#This Row],[Risk_Score]]&lt;=6,"Low Risk",IF(Raw_Data[[#This Row],[Risk_Score]]&lt;=8,"Medium Risk","High Risk"))</f>
        <v>Low Risk</v>
      </c>
      <c r="AJ484">
        <f ca="1">IFERROR(DATEDIF(Raw_Data[[#This Row],[tanggal_pengajuan]],TODAY(),"m"),"N/A")</f>
        <v>4</v>
      </c>
      <c r="AK484" t="str">
        <f ca="1">IF(ISNUMBER(Raw_Data[[#This Row],[MOB]]),IF(Raw_Data[[#This Row],[MOB]]&lt;6,"0-5 bulan",IF(Raw_Data[[#This Row],[MOB]]&lt;12,"6-11 bulan",IF(Raw_Data[[#This Row],[MOB]]&lt;24,"12-23 bulan","24+ bulan"))),"N/A")</f>
        <v>0-5 bulan</v>
      </c>
    </row>
    <row r="485" spans="1:37" ht="14.25" customHeight="1" x14ac:dyDescent="0.45">
      <c r="A485" t="s">
        <v>1417</v>
      </c>
      <c r="B485" s="64">
        <v>46181</v>
      </c>
      <c r="C485" s="1" t="str">
        <f t="shared" si="7"/>
        <v>June</v>
      </c>
      <c r="D485" t="s">
        <v>1418</v>
      </c>
      <c r="E485" t="s">
        <v>1419</v>
      </c>
      <c r="F485">
        <v>32</v>
      </c>
      <c r="G485" t="s">
        <v>40</v>
      </c>
      <c r="H485" t="s">
        <v>90</v>
      </c>
      <c r="I485" s="2">
        <v>7330000</v>
      </c>
      <c r="J485" s="3">
        <f>Raw_Data[[#This Row],[cicilan_per_bulan]]/Raw_Data[[#This Row],[penghasilan_bulanan]]</f>
        <v>0.16765347885402457</v>
      </c>
      <c r="K485" t="s">
        <v>167</v>
      </c>
      <c r="L485" t="s">
        <v>110</v>
      </c>
      <c r="M485" t="s">
        <v>55</v>
      </c>
      <c r="N485" t="s">
        <v>395</v>
      </c>
      <c r="O485" t="s">
        <v>396</v>
      </c>
      <c r="P485" s="2">
        <v>61063000</v>
      </c>
      <c r="Q485" s="2">
        <v>18319000</v>
      </c>
      <c r="R485" t="str">
        <f>IF(Raw_Data[[#This Row],[persen_dp]]&lt;15%,"Low",IF(Raw_Data[[#This Row],[persen_dp]]&gt;25%,"High","Medium"))</f>
        <v>High</v>
      </c>
      <c r="S485" s="3">
        <v>0.3</v>
      </c>
      <c r="T485">
        <v>60</v>
      </c>
      <c r="U485">
        <v>0.14499999999999999</v>
      </c>
      <c r="V485" s="2">
        <v>1228900</v>
      </c>
      <c r="W485" s="2">
        <v>73734000</v>
      </c>
      <c r="X485" t="str">
        <f>IF(OR(Raw_Data[[#This Row],[status_pembayaran]]="Macet",Raw_Data[[#This Row],[status_pembayaran]]="Kurang Lancar"),"Non Performing Loan","Performing")</f>
        <v>Performing</v>
      </c>
      <c r="Y485" t="s">
        <v>317</v>
      </c>
      <c r="Z485">
        <v>0</v>
      </c>
      <c r="AA485">
        <v>0</v>
      </c>
      <c r="AB485">
        <v>0</v>
      </c>
      <c r="AC485" t="s">
        <v>74</v>
      </c>
      <c r="AD485">
        <f>IF(Raw_Data[[#This Row],[rasio]]&lt;0.2,1,IF(Raw_Data[[#This Row],[rasio]]&lt;0.3,2,IF(Raw_Data[[#This Row],[rasio]]&lt;0.4,3,4)))</f>
        <v>1</v>
      </c>
      <c r="AE485">
        <f>IF(Raw_Data[[#This Row],[kategori_dp]]="High",1,IF(Raw_Data[[#This Row],[kategori_dp]]="Medium",2,3))</f>
        <v>1</v>
      </c>
      <c r="AF485">
        <f>IF(Raw_Data[[#This Row],[tenor_bulan]]&lt;=24,1,IF(Raw_Data[[#This Row],[tenor_bulan]]&lt;=36,2,IF(Raw_Data[[#This Row],[tenor_bulan]]&lt;=48,3,4)))</f>
        <v>4</v>
      </c>
      <c r="AG485">
        <f>IF(Raw_Data[[#This Row],[jumlah_kali_telat]]=0,0,IF(Raw_Data[[#This Row],[jumlah_kali_telat]]&lt;=2,2,4))</f>
        <v>0</v>
      </c>
      <c r="AH485">
        <f>Raw_Data[[#This Row],[Skor_Rasio]]+Raw_Data[[#This Row],[Skor_DP]]+Raw_Data[[#This Row],[Skor_Tenor]]+Raw_Data[[#This Row],[Skor_Telat]]</f>
        <v>6</v>
      </c>
      <c r="AI485" t="str">
        <f>IF(Raw_Data[[#This Row],[Risk_Score]]&lt;=6,"Low Risk",IF(Raw_Data[[#This Row],[Risk_Score]]&lt;=8,"Medium Risk","High Risk"))</f>
        <v>Low Risk</v>
      </c>
      <c r="AJ485">
        <f ca="1">IFERROR(DATEDIF(Raw_Data[[#This Row],[tanggal_pengajuan]],TODAY(),"m"),"N/A")</f>
        <v>4</v>
      </c>
      <c r="AK485" t="str">
        <f ca="1">IF(ISNUMBER(Raw_Data[[#This Row],[MOB]]),IF(Raw_Data[[#This Row],[MOB]]&lt;6,"0-5 bulan",IF(Raw_Data[[#This Row],[MOB]]&lt;12,"6-11 bulan",IF(Raw_Data[[#This Row],[MOB]]&lt;24,"12-23 bulan","24+ bulan"))),"N/A")</f>
        <v>0-5 bulan</v>
      </c>
    </row>
    <row r="486" spans="1:37" ht="14.25" customHeight="1" x14ac:dyDescent="0.45">
      <c r="A486" t="s">
        <v>1420</v>
      </c>
      <c r="B486" s="64">
        <v>46146</v>
      </c>
      <c r="C486" s="1" t="str">
        <f t="shared" si="7"/>
        <v>May</v>
      </c>
      <c r="D486" t="s">
        <v>1264</v>
      </c>
      <c r="E486" t="s">
        <v>1421</v>
      </c>
      <c r="F486">
        <v>37</v>
      </c>
      <c r="G486" t="s">
        <v>40</v>
      </c>
      <c r="H486" t="s">
        <v>52</v>
      </c>
      <c r="I486" s="2">
        <v>11567000</v>
      </c>
      <c r="J486" s="3">
        <f>Raw_Data[[#This Row],[cicilan_per_bulan]]/Raw_Data[[#This Row],[penghasilan_bulanan]]</f>
        <v>7.2568513875680821E-2</v>
      </c>
      <c r="K486" t="s">
        <v>70</v>
      </c>
      <c r="L486" t="s">
        <v>71</v>
      </c>
      <c r="M486" t="s">
        <v>55</v>
      </c>
      <c r="N486" t="s">
        <v>121</v>
      </c>
      <c r="O486" t="s">
        <v>122</v>
      </c>
      <c r="P486" s="2">
        <v>36498000</v>
      </c>
      <c r="Q486" s="2">
        <v>7300000</v>
      </c>
      <c r="R486" t="str">
        <f>IF(Raw_Data[[#This Row],[persen_dp]]&lt;15%,"Low",IF(Raw_Data[[#This Row],[persen_dp]]&gt;25%,"High","Medium"))</f>
        <v>Medium</v>
      </c>
      <c r="S486" s="3">
        <v>0.2</v>
      </c>
      <c r="T486">
        <v>60</v>
      </c>
      <c r="U486">
        <v>0.14499999999999999</v>
      </c>
      <c r="V486" s="2">
        <v>839400</v>
      </c>
      <c r="W486" s="2">
        <v>50367000</v>
      </c>
      <c r="X486" t="str">
        <f>IF(OR(Raw_Data[[#This Row],[status_pembayaran]]="Macet",Raw_Data[[#This Row],[status_pembayaran]]="Kurang Lancar"),"Non Performing Loan","Performing")</f>
        <v>Performing</v>
      </c>
      <c r="Y486" t="s">
        <v>269</v>
      </c>
      <c r="Z486">
        <v>60</v>
      </c>
      <c r="AA486">
        <v>1</v>
      </c>
      <c r="AB486">
        <v>2</v>
      </c>
      <c r="AD486">
        <f>IF(Raw_Data[[#This Row],[rasio]]&lt;0.2,1,IF(Raw_Data[[#This Row],[rasio]]&lt;0.3,2,IF(Raw_Data[[#This Row],[rasio]]&lt;0.4,3,4)))</f>
        <v>1</v>
      </c>
      <c r="AE486">
        <f>IF(Raw_Data[[#This Row],[kategori_dp]]="High",1,IF(Raw_Data[[#This Row],[kategori_dp]]="Medium",2,3))</f>
        <v>2</v>
      </c>
      <c r="AF486">
        <f>IF(Raw_Data[[#This Row],[tenor_bulan]]&lt;=24,1,IF(Raw_Data[[#This Row],[tenor_bulan]]&lt;=36,2,IF(Raw_Data[[#This Row],[tenor_bulan]]&lt;=48,3,4)))</f>
        <v>4</v>
      </c>
      <c r="AG486">
        <f>IF(Raw_Data[[#This Row],[jumlah_kali_telat]]=0,0,IF(Raw_Data[[#This Row],[jumlah_kali_telat]]&lt;=2,2,4))</f>
        <v>2</v>
      </c>
      <c r="AH486">
        <f>Raw_Data[[#This Row],[Skor_Rasio]]+Raw_Data[[#This Row],[Skor_DP]]+Raw_Data[[#This Row],[Skor_Tenor]]+Raw_Data[[#This Row],[Skor_Telat]]</f>
        <v>9</v>
      </c>
      <c r="AI486" t="str">
        <f>IF(Raw_Data[[#This Row],[Risk_Score]]&lt;=6,"Low Risk",IF(Raw_Data[[#This Row],[Risk_Score]]&lt;=8,"Medium Risk","High Risk"))</f>
        <v>High Risk</v>
      </c>
      <c r="AJ486">
        <f ca="1">IFERROR(DATEDIF(Raw_Data[[#This Row],[tanggal_pengajuan]],TODAY(),"m"),"N/A")</f>
        <v>5</v>
      </c>
      <c r="AK486" t="str">
        <f ca="1">IF(ISNUMBER(Raw_Data[[#This Row],[MOB]]),IF(Raw_Data[[#This Row],[MOB]]&lt;6,"0-5 bulan",IF(Raw_Data[[#This Row],[MOB]]&lt;12,"6-11 bulan",IF(Raw_Data[[#This Row],[MOB]]&lt;24,"12-23 bulan","24+ bulan"))),"N/A")</f>
        <v>0-5 bulan</v>
      </c>
    </row>
    <row r="487" spans="1:37" ht="14.25" customHeight="1" x14ac:dyDescent="0.45">
      <c r="A487" t="s">
        <v>1422</v>
      </c>
      <c r="B487" s="64">
        <v>46127</v>
      </c>
      <c r="C487" s="1" t="str">
        <f t="shared" si="7"/>
        <v>April</v>
      </c>
      <c r="D487" t="s">
        <v>1423</v>
      </c>
      <c r="E487" t="s">
        <v>1424</v>
      </c>
      <c r="F487">
        <v>42</v>
      </c>
      <c r="G487" t="s">
        <v>40</v>
      </c>
      <c r="H487" t="s">
        <v>52</v>
      </c>
      <c r="I487" s="2">
        <v>14531000</v>
      </c>
      <c r="J487" s="3">
        <f>Raw_Data[[#This Row],[cicilan_per_bulan]]/Raw_Data[[#This Row],[penghasilan_bulanan]]</f>
        <v>4.3135365769733675E-2</v>
      </c>
      <c r="K487" t="s">
        <v>109</v>
      </c>
      <c r="L487" t="s">
        <v>110</v>
      </c>
      <c r="M487" t="s">
        <v>44</v>
      </c>
      <c r="N487" t="s">
        <v>129</v>
      </c>
      <c r="O487" t="s">
        <v>130</v>
      </c>
      <c r="P487" s="2">
        <v>23801000</v>
      </c>
      <c r="Q487" s="2">
        <v>4760000</v>
      </c>
      <c r="R487" t="str">
        <f>IF(Raw_Data[[#This Row],[persen_dp]]&lt;15%,"Low",IF(Raw_Data[[#This Row],[persen_dp]]&gt;25%,"High","Medium"))</f>
        <v>Medium</v>
      </c>
      <c r="S487" s="3">
        <v>0.2</v>
      </c>
      <c r="T487">
        <v>48</v>
      </c>
      <c r="U487">
        <v>0.14499999999999999</v>
      </c>
      <c r="V487" s="2">
        <v>626800</v>
      </c>
      <c r="W487" s="2">
        <v>30085000</v>
      </c>
      <c r="X487" t="str">
        <f>IF(OR(Raw_Data[[#This Row],[status_pembayaran]]="Macet",Raw_Data[[#This Row],[status_pembayaran]]="Kurang Lancar"),"Non Performing Loan","Performing")</f>
        <v>Performing</v>
      </c>
      <c r="Y487" t="s">
        <v>47</v>
      </c>
      <c r="Z487">
        <v>0</v>
      </c>
      <c r="AA487">
        <v>0</v>
      </c>
      <c r="AB487">
        <v>1</v>
      </c>
      <c r="AC487" t="s">
        <v>104</v>
      </c>
      <c r="AD487">
        <f>IF(Raw_Data[[#This Row],[rasio]]&lt;0.2,1,IF(Raw_Data[[#This Row],[rasio]]&lt;0.3,2,IF(Raw_Data[[#This Row],[rasio]]&lt;0.4,3,4)))</f>
        <v>1</v>
      </c>
      <c r="AE487">
        <f>IF(Raw_Data[[#This Row],[kategori_dp]]="High",1,IF(Raw_Data[[#This Row],[kategori_dp]]="Medium",2,3))</f>
        <v>2</v>
      </c>
      <c r="AF487">
        <f>IF(Raw_Data[[#This Row],[tenor_bulan]]&lt;=24,1,IF(Raw_Data[[#This Row],[tenor_bulan]]&lt;=36,2,IF(Raw_Data[[#This Row],[tenor_bulan]]&lt;=48,3,4)))</f>
        <v>3</v>
      </c>
      <c r="AG487">
        <f>IF(Raw_Data[[#This Row],[jumlah_kali_telat]]=0,0,IF(Raw_Data[[#This Row],[jumlah_kali_telat]]&lt;=2,2,4))</f>
        <v>0</v>
      </c>
      <c r="AH487">
        <f>Raw_Data[[#This Row],[Skor_Rasio]]+Raw_Data[[#This Row],[Skor_DP]]+Raw_Data[[#This Row],[Skor_Tenor]]+Raw_Data[[#This Row],[Skor_Telat]]</f>
        <v>6</v>
      </c>
      <c r="AI487" t="str">
        <f>IF(Raw_Data[[#This Row],[Risk_Score]]&lt;=6,"Low Risk",IF(Raw_Data[[#This Row],[Risk_Score]]&lt;=8,"Medium Risk","High Risk"))</f>
        <v>Low Risk</v>
      </c>
      <c r="AJ487">
        <f ca="1">IFERROR(DATEDIF(Raw_Data[[#This Row],[tanggal_pengajuan]],TODAY(),"m"),"N/A")</f>
        <v>6</v>
      </c>
      <c r="AK487" t="str">
        <f ca="1">IF(ISNUMBER(Raw_Data[[#This Row],[MOB]]),IF(Raw_Data[[#This Row],[MOB]]&lt;6,"0-5 bulan",IF(Raw_Data[[#This Row],[MOB]]&lt;12,"6-11 bulan",IF(Raw_Data[[#This Row],[MOB]]&lt;24,"12-23 bulan","24+ bulan"))),"N/A")</f>
        <v>6-11 bulan</v>
      </c>
    </row>
    <row r="488" spans="1:37" ht="14.25" customHeight="1" x14ac:dyDescent="0.45">
      <c r="A488" t="s">
        <v>1425</v>
      </c>
      <c r="B488" s="64">
        <v>46069</v>
      </c>
      <c r="C488" s="1" t="str">
        <f t="shared" si="7"/>
        <v>February</v>
      </c>
      <c r="D488" t="s">
        <v>1426</v>
      </c>
      <c r="E488" t="s">
        <v>1427</v>
      </c>
      <c r="F488">
        <v>36</v>
      </c>
      <c r="G488" t="s">
        <v>40</v>
      </c>
      <c r="H488" t="s">
        <v>152</v>
      </c>
      <c r="I488" s="2">
        <v>2605000</v>
      </c>
      <c r="J488" s="3">
        <f>Raw_Data[[#This Row],[cicilan_per_bulan]]/Raw_Data[[#This Row],[penghasilan_bulanan]]</f>
        <v>0.27190019193857967</v>
      </c>
      <c r="K488" t="s">
        <v>102</v>
      </c>
      <c r="L488" t="s">
        <v>103</v>
      </c>
      <c r="M488" t="s">
        <v>249</v>
      </c>
      <c r="N488" t="s">
        <v>250</v>
      </c>
      <c r="O488" t="s">
        <v>57</v>
      </c>
      <c r="P488" s="2">
        <v>15504000</v>
      </c>
      <c r="Q488" s="2">
        <v>2326000</v>
      </c>
      <c r="R488" t="str">
        <f>IF(Raw_Data[[#This Row],[persen_dp]]&lt;15%,"Low",IF(Raw_Data[[#This Row],[persen_dp]]&gt;25%,"High","Medium"))</f>
        <v>Medium</v>
      </c>
      <c r="S488" s="3">
        <v>0.15</v>
      </c>
      <c r="T488">
        <v>24</v>
      </c>
      <c r="U488">
        <v>0.14499999999999999</v>
      </c>
      <c r="V488" s="2">
        <v>708300</v>
      </c>
      <c r="W488" s="2">
        <v>16999000</v>
      </c>
      <c r="X488" t="str">
        <f>IF(OR(Raw_Data[[#This Row],[status_pembayaran]]="Macet",Raw_Data[[#This Row],[status_pembayaran]]="Kurang Lancar"),"Non Performing Loan","Performing")</f>
        <v>Performing</v>
      </c>
      <c r="Y488" t="s">
        <v>47</v>
      </c>
      <c r="Z488">
        <v>0</v>
      </c>
      <c r="AA488">
        <v>0</v>
      </c>
      <c r="AB488">
        <v>1</v>
      </c>
      <c r="AC488" t="s">
        <v>104</v>
      </c>
      <c r="AD488">
        <f>IF(Raw_Data[[#This Row],[rasio]]&lt;0.2,1,IF(Raw_Data[[#This Row],[rasio]]&lt;0.3,2,IF(Raw_Data[[#This Row],[rasio]]&lt;0.4,3,4)))</f>
        <v>2</v>
      </c>
      <c r="AE488">
        <f>IF(Raw_Data[[#This Row],[kategori_dp]]="High",1,IF(Raw_Data[[#This Row],[kategori_dp]]="Medium",2,3))</f>
        <v>2</v>
      </c>
      <c r="AF488">
        <f>IF(Raw_Data[[#This Row],[tenor_bulan]]&lt;=24,1,IF(Raw_Data[[#This Row],[tenor_bulan]]&lt;=36,2,IF(Raw_Data[[#This Row],[tenor_bulan]]&lt;=48,3,4)))</f>
        <v>1</v>
      </c>
      <c r="AG488">
        <f>IF(Raw_Data[[#This Row],[jumlah_kali_telat]]=0,0,IF(Raw_Data[[#This Row],[jumlah_kali_telat]]&lt;=2,2,4))</f>
        <v>0</v>
      </c>
      <c r="AH488">
        <f>Raw_Data[[#This Row],[Skor_Rasio]]+Raw_Data[[#This Row],[Skor_DP]]+Raw_Data[[#This Row],[Skor_Tenor]]+Raw_Data[[#This Row],[Skor_Telat]]</f>
        <v>5</v>
      </c>
      <c r="AI488" t="str">
        <f>IF(Raw_Data[[#This Row],[Risk_Score]]&lt;=6,"Low Risk",IF(Raw_Data[[#This Row],[Risk_Score]]&lt;=8,"Medium Risk","High Risk"))</f>
        <v>Low Risk</v>
      </c>
      <c r="AJ488">
        <f ca="1">IFERROR(DATEDIF(Raw_Data[[#This Row],[tanggal_pengajuan]],TODAY(),"m"),"N/A")</f>
        <v>8</v>
      </c>
      <c r="AK488" t="str">
        <f ca="1">IF(ISNUMBER(Raw_Data[[#This Row],[MOB]]),IF(Raw_Data[[#This Row],[MOB]]&lt;6,"0-5 bulan",IF(Raw_Data[[#This Row],[MOB]]&lt;12,"6-11 bulan",IF(Raw_Data[[#This Row],[MOB]]&lt;24,"12-23 bulan","24+ bulan"))),"N/A")</f>
        <v>6-11 bulan</v>
      </c>
    </row>
    <row r="489" spans="1:37" ht="14.25" customHeight="1" x14ac:dyDescent="0.45">
      <c r="A489" t="s">
        <v>1428</v>
      </c>
      <c r="B489" s="64">
        <v>46055</v>
      </c>
      <c r="C489" s="1" t="str">
        <f t="shared" si="7"/>
        <v>February</v>
      </c>
      <c r="D489" t="s">
        <v>1429</v>
      </c>
      <c r="E489" t="s">
        <v>1430</v>
      </c>
      <c r="F489">
        <v>52</v>
      </c>
      <c r="G489" t="s">
        <v>40</v>
      </c>
      <c r="H489" t="s">
        <v>52</v>
      </c>
      <c r="I489" s="2">
        <v>8222000</v>
      </c>
      <c r="J489" s="3">
        <f>Raw_Data[[#This Row],[cicilan_per_bulan]]/Raw_Data[[#This Row],[penghasilan_bulanan]]</f>
        <v>0.1290318657261007</v>
      </c>
      <c r="K489" t="s">
        <v>188</v>
      </c>
      <c r="L489" t="s">
        <v>154</v>
      </c>
      <c r="M489" t="s">
        <v>44</v>
      </c>
      <c r="N489" t="s">
        <v>171</v>
      </c>
      <c r="O489" t="s">
        <v>172</v>
      </c>
      <c r="P489" s="2">
        <v>43413000</v>
      </c>
      <c r="Q489" s="2">
        <v>6512000</v>
      </c>
      <c r="R489" t="str">
        <f>IF(Raw_Data[[#This Row],[persen_dp]]&lt;15%,"Low",IF(Raw_Data[[#This Row],[persen_dp]]&gt;25%,"High","Medium"))</f>
        <v>Medium</v>
      </c>
      <c r="S489" s="3">
        <v>0.15</v>
      </c>
      <c r="T489">
        <v>60</v>
      </c>
      <c r="U489">
        <v>0.14499999999999999</v>
      </c>
      <c r="V489" s="2">
        <v>1060900</v>
      </c>
      <c r="W489" s="2">
        <v>63655000</v>
      </c>
      <c r="X489" t="str">
        <f>IF(OR(Raw_Data[[#This Row],[status_pembayaran]]="Macet",Raw_Data[[#This Row],[status_pembayaran]]="Kurang Lancar"),"Non Performing Loan","Performing")</f>
        <v>Performing</v>
      </c>
      <c r="Y489" t="s">
        <v>47</v>
      </c>
      <c r="Z489">
        <v>0</v>
      </c>
      <c r="AA489">
        <v>0</v>
      </c>
      <c r="AB489">
        <v>1</v>
      </c>
      <c r="AC489" t="s">
        <v>137</v>
      </c>
      <c r="AD489">
        <f>IF(Raw_Data[[#This Row],[rasio]]&lt;0.2,1,IF(Raw_Data[[#This Row],[rasio]]&lt;0.3,2,IF(Raw_Data[[#This Row],[rasio]]&lt;0.4,3,4)))</f>
        <v>1</v>
      </c>
      <c r="AE489">
        <f>IF(Raw_Data[[#This Row],[kategori_dp]]="High",1,IF(Raw_Data[[#This Row],[kategori_dp]]="Medium",2,3))</f>
        <v>2</v>
      </c>
      <c r="AF489">
        <f>IF(Raw_Data[[#This Row],[tenor_bulan]]&lt;=24,1,IF(Raw_Data[[#This Row],[tenor_bulan]]&lt;=36,2,IF(Raw_Data[[#This Row],[tenor_bulan]]&lt;=48,3,4)))</f>
        <v>4</v>
      </c>
      <c r="AG489">
        <f>IF(Raw_Data[[#This Row],[jumlah_kali_telat]]=0,0,IF(Raw_Data[[#This Row],[jumlah_kali_telat]]&lt;=2,2,4))</f>
        <v>0</v>
      </c>
      <c r="AH489">
        <f>Raw_Data[[#This Row],[Skor_Rasio]]+Raw_Data[[#This Row],[Skor_DP]]+Raw_Data[[#This Row],[Skor_Tenor]]+Raw_Data[[#This Row],[Skor_Telat]]</f>
        <v>7</v>
      </c>
      <c r="AI489" t="str">
        <f>IF(Raw_Data[[#This Row],[Risk_Score]]&lt;=6,"Low Risk",IF(Raw_Data[[#This Row],[Risk_Score]]&lt;=8,"Medium Risk","High Risk"))</f>
        <v>Medium Risk</v>
      </c>
      <c r="AJ489">
        <f ca="1">IFERROR(DATEDIF(Raw_Data[[#This Row],[tanggal_pengajuan]],TODAY(),"m"),"N/A")</f>
        <v>8</v>
      </c>
      <c r="AK489" t="str">
        <f ca="1">IF(ISNUMBER(Raw_Data[[#This Row],[MOB]]),IF(Raw_Data[[#This Row],[MOB]]&lt;6,"0-5 bulan",IF(Raw_Data[[#This Row],[MOB]]&lt;12,"6-11 bulan",IF(Raw_Data[[#This Row],[MOB]]&lt;24,"12-23 bulan","24+ bulan"))),"N/A")</f>
        <v>6-11 bulan</v>
      </c>
    </row>
    <row r="490" spans="1:37" ht="14.25" customHeight="1" x14ac:dyDescent="0.45">
      <c r="A490" t="s">
        <v>1431</v>
      </c>
      <c r="B490" s="64">
        <v>46121</v>
      </c>
      <c r="C490" s="1" t="str">
        <f t="shared" si="7"/>
        <v>April</v>
      </c>
      <c r="D490" t="s">
        <v>619</v>
      </c>
      <c r="E490" t="s">
        <v>1432</v>
      </c>
      <c r="F490">
        <v>56</v>
      </c>
      <c r="G490" t="s">
        <v>51</v>
      </c>
      <c r="H490" t="s">
        <v>176</v>
      </c>
      <c r="I490" s="2">
        <v>4501000</v>
      </c>
      <c r="J490" s="3">
        <f>Raw_Data[[#This Row],[cicilan_per_bulan]]/Raw_Data[[#This Row],[penghasilan_bulanan]]</f>
        <v>0.17996000888691402</v>
      </c>
      <c r="K490" t="s">
        <v>153</v>
      </c>
      <c r="L490" t="s">
        <v>154</v>
      </c>
      <c r="M490" t="s">
        <v>55</v>
      </c>
      <c r="N490" t="s">
        <v>147</v>
      </c>
      <c r="O490" t="s">
        <v>148</v>
      </c>
      <c r="P490" s="2">
        <v>32811000</v>
      </c>
      <c r="Q490" s="2">
        <v>8203000</v>
      </c>
      <c r="R490" t="str">
        <f>IF(Raw_Data[[#This Row],[persen_dp]]&lt;15%,"Low",IF(Raw_Data[[#This Row],[persen_dp]]&gt;25%,"High","Medium"))</f>
        <v>Medium</v>
      </c>
      <c r="S490" s="3">
        <v>0.25</v>
      </c>
      <c r="T490">
        <v>48</v>
      </c>
      <c r="U490">
        <v>0.14499999999999999</v>
      </c>
      <c r="V490" s="2">
        <v>810000</v>
      </c>
      <c r="W490" s="2">
        <v>38880000</v>
      </c>
      <c r="X490" t="str">
        <f>IF(OR(Raw_Data[[#This Row],[status_pembayaran]]="Macet",Raw_Data[[#This Row],[status_pembayaran]]="Kurang Lancar"),"Non Performing Loan","Performing")</f>
        <v>Performing</v>
      </c>
      <c r="Y490" t="s">
        <v>47</v>
      </c>
      <c r="Z490">
        <v>0</v>
      </c>
      <c r="AA490">
        <v>0</v>
      </c>
      <c r="AB490">
        <v>1</v>
      </c>
      <c r="AC490" t="s">
        <v>137</v>
      </c>
      <c r="AD490">
        <f>IF(Raw_Data[[#This Row],[rasio]]&lt;0.2,1,IF(Raw_Data[[#This Row],[rasio]]&lt;0.3,2,IF(Raw_Data[[#This Row],[rasio]]&lt;0.4,3,4)))</f>
        <v>1</v>
      </c>
      <c r="AE490">
        <f>IF(Raw_Data[[#This Row],[kategori_dp]]="High",1,IF(Raw_Data[[#This Row],[kategori_dp]]="Medium",2,3))</f>
        <v>2</v>
      </c>
      <c r="AF490">
        <f>IF(Raw_Data[[#This Row],[tenor_bulan]]&lt;=24,1,IF(Raw_Data[[#This Row],[tenor_bulan]]&lt;=36,2,IF(Raw_Data[[#This Row],[tenor_bulan]]&lt;=48,3,4)))</f>
        <v>3</v>
      </c>
      <c r="AG490">
        <f>IF(Raw_Data[[#This Row],[jumlah_kali_telat]]=0,0,IF(Raw_Data[[#This Row],[jumlah_kali_telat]]&lt;=2,2,4))</f>
        <v>0</v>
      </c>
      <c r="AH490">
        <f>Raw_Data[[#This Row],[Skor_Rasio]]+Raw_Data[[#This Row],[Skor_DP]]+Raw_Data[[#This Row],[Skor_Tenor]]+Raw_Data[[#This Row],[Skor_Telat]]</f>
        <v>6</v>
      </c>
      <c r="AI490" t="str">
        <f>IF(Raw_Data[[#This Row],[Risk_Score]]&lt;=6,"Low Risk",IF(Raw_Data[[#This Row],[Risk_Score]]&lt;=8,"Medium Risk","High Risk"))</f>
        <v>Low Risk</v>
      </c>
      <c r="AJ490">
        <f ca="1">IFERROR(DATEDIF(Raw_Data[[#This Row],[tanggal_pengajuan]],TODAY(),"m"),"N/A")</f>
        <v>6</v>
      </c>
      <c r="AK490" t="str">
        <f ca="1">IF(ISNUMBER(Raw_Data[[#This Row],[MOB]]),IF(Raw_Data[[#This Row],[MOB]]&lt;6,"0-5 bulan",IF(Raw_Data[[#This Row],[MOB]]&lt;12,"6-11 bulan",IF(Raw_Data[[#This Row],[MOB]]&lt;24,"12-23 bulan","24+ bulan"))),"N/A")</f>
        <v>6-11 bulan</v>
      </c>
    </row>
    <row r="491" spans="1:37" ht="14.25" customHeight="1" x14ac:dyDescent="0.45">
      <c r="A491" t="s">
        <v>1433</v>
      </c>
      <c r="B491" s="64">
        <v>46125</v>
      </c>
      <c r="C491" s="1" t="str">
        <f t="shared" si="7"/>
        <v>April</v>
      </c>
      <c r="D491" t="s">
        <v>1434</v>
      </c>
      <c r="E491" t="s">
        <v>1435</v>
      </c>
      <c r="F491">
        <v>41</v>
      </c>
      <c r="G491" t="s">
        <v>51</v>
      </c>
      <c r="H491" t="s">
        <v>90</v>
      </c>
      <c r="I491" s="2">
        <v>6988000</v>
      </c>
      <c r="J491" s="3">
        <f>Raw_Data[[#This Row],[cicilan_per_bulan]]/Raw_Data[[#This Row],[penghasilan_bulanan]]</f>
        <v>0.11994848311390956</v>
      </c>
      <c r="K491" t="s">
        <v>70</v>
      </c>
      <c r="L491" t="s">
        <v>71</v>
      </c>
      <c r="M491" t="s">
        <v>44</v>
      </c>
      <c r="N491" t="s">
        <v>184</v>
      </c>
      <c r="O491" t="s">
        <v>122</v>
      </c>
      <c r="P491" s="2">
        <v>35047000</v>
      </c>
      <c r="Q491" s="2">
        <v>14019000</v>
      </c>
      <c r="R491" t="str">
        <f>IF(Raw_Data[[#This Row],[persen_dp]]&lt;15%,"Low",IF(Raw_Data[[#This Row],[persen_dp]]&gt;25%,"High","Medium"))</f>
        <v>High</v>
      </c>
      <c r="S491" s="3">
        <v>0.4</v>
      </c>
      <c r="T491">
        <v>36</v>
      </c>
      <c r="U491">
        <v>0.14499999999999999</v>
      </c>
      <c r="V491" s="2">
        <v>838200</v>
      </c>
      <c r="W491" s="2">
        <v>30175000</v>
      </c>
      <c r="X491" t="str">
        <f>IF(OR(Raw_Data[[#This Row],[status_pembayaran]]="Macet",Raw_Data[[#This Row],[status_pembayaran]]="Kurang Lancar"),"Non Performing Loan","Performing")</f>
        <v>Performing</v>
      </c>
      <c r="Y491" t="s">
        <v>47</v>
      </c>
      <c r="Z491">
        <v>0</v>
      </c>
      <c r="AA491">
        <v>0</v>
      </c>
      <c r="AB491">
        <v>1</v>
      </c>
      <c r="AC491" t="s">
        <v>74</v>
      </c>
      <c r="AD491">
        <f>IF(Raw_Data[[#This Row],[rasio]]&lt;0.2,1,IF(Raw_Data[[#This Row],[rasio]]&lt;0.3,2,IF(Raw_Data[[#This Row],[rasio]]&lt;0.4,3,4)))</f>
        <v>1</v>
      </c>
      <c r="AE491">
        <f>IF(Raw_Data[[#This Row],[kategori_dp]]="High",1,IF(Raw_Data[[#This Row],[kategori_dp]]="Medium",2,3))</f>
        <v>1</v>
      </c>
      <c r="AF491">
        <f>IF(Raw_Data[[#This Row],[tenor_bulan]]&lt;=24,1,IF(Raw_Data[[#This Row],[tenor_bulan]]&lt;=36,2,IF(Raw_Data[[#This Row],[tenor_bulan]]&lt;=48,3,4)))</f>
        <v>2</v>
      </c>
      <c r="AG491">
        <f>IF(Raw_Data[[#This Row],[jumlah_kali_telat]]=0,0,IF(Raw_Data[[#This Row],[jumlah_kali_telat]]&lt;=2,2,4))</f>
        <v>0</v>
      </c>
      <c r="AH491">
        <f>Raw_Data[[#This Row],[Skor_Rasio]]+Raw_Data[[#This Row],[Skor_DP]]+Raw_Data[[#This Row],[Skor_Tenor]]+Raw_Data[[#This Row],[Skor_Telat]]</f>
        <v>4</v>
      </c>
      <c r="AI491" t="str">
        <f>IF(Raw_Data[[#This Row],[Risk_Score]]&lt;=6,"Low Risk",IF(Raw_Data[[#This Row],[Risk_Score]]&lt;=8,"Medium Risk","High Risk"))</f>
        <v>Low Risk</v>
      </c>
      <c r="AJ491">
        <f ca="1">IFERROR(DATEDIF(Raw_Data[[#This Row],[tanggal_pengajuan]],TODAY(),"m"),"N/A")</f>
        <v>6</v>
      </c>
      <c r="AK491" t="str">
        <f ca="1">IF(ISNUMBER(Raw_Data[[#This Row],[MOB]]),IF(Raw_Data[[#This Row],[MOB]]&lt;6,"0-5 bulan",IF(Raw_Data[[#This Row],[MOB]]&lt;12,"6-11 bulan",IF(Raw_Data[[#This Row],[MOB]]&lt;24,"12-23 bulan","24+ bulan"))),"N/A")</f>
        <v>6-11 bulan</v>
      </c>
    </row>
    <row r="492" spans="1:37" ht="14.25" customHeight="1" x14ac:dyDescent="0.45">
      <c r="A492" t="s">
        <v>1436</v>
      </c>
      <c r="B492" s="64">
        <v>46032</v>
      </c>
      <c r="C492" s="1" t="str">
        <f t="shared" si="7"/>
        <v>January</v>
      </c>
      <c r="D492" t="s">
        <v>1437</v>
      </c>
      <c r="E492" t="s">
        <v>1438</v>
      </c>
      <c r="F492">
        <v>51</v>
      </c>
      <c r="G492" t="s">
        <v>40</v>
      </c>
      <c r="H492" t="s">
        <v>41</v>
      </c>
      <c r="I492" s="2">
        <v>5269000</v>
      </c>
      <c r="J492" s="3">
        <f>Raw_Data[[#This Row],[cicilan_per_bulan]]/Raw_Data[[#This Row],[penghasilan_bulanan]]</f>
        <v>0.13349781742266084</v>
      </c>
      <c r="K492" t="s">
        <v>268</v>
      </c>
      <c r="L492" t="s">
        <v>110</v>
      </c>
      <c r="M492" t="s">
        <v>72</v>
      </c>
      <c r="N492" t="s">
        <v>97</v>
      </c>
      <c r="O492" t="s">
        <v>57</v>
      </c>
      <c r="P492" s="2">
        <v>16358000</v>
      </c>
      <c r="Q492" s="2">
        <v>3272000</v>
      </c>
      <c r="R492" t="str">
        <f>IF(Raw_Data[[#This Row],[persen_dp]]&lt;15%,"Low",IF(Raw_Data[[#This Row],[persen_dp]]&gt;25%,"High","Medium"))</f>
        <v>Medium</v>
      </c>
      <c r="S492" s="3">
        <v>0.2</v>
      </c>
      <c r="T492">
        <v>24</v>
      </c>
      <c r="U492">
        <v>0.14499999999999999</v>
      </c>
      <c r="V492" s="2">
        <v>703400</v>
      </c>
      <c r="W492" s="2">
        <v>16881000</v>
      </c>
      <c r="X492" t="str">
        <f>IF(OR(Raw_Data[[#This Row],[status_pembayaran]]="Macet",Raw_Data[[#This Row],[status_pembayaran]]="Kurang Lancar"),"Non Performing Loan","Performing")</f>
        <v>Performing</v>
      </c>
      <c r="Y492" t="s">
        <v>47</v>
      </c>
      <c r="Z492">
        <v>0</v>
      </c>
      <c r="AA492">
        <v>0</v>
      </c>
      <c r="AB492">
        <v>1</v>
      </c>
      <c r="AC492" t="s">
        <v>137</v>
      </c>
      <c r="AD492">
        <f>IF(Raw_Data[[#This Row],[rasio]]&lt;0.2,1,IF(Raw_Data[[#This Row],[rasio]]&lt;0.3,2,IF(Raw_Data[[#This Row],[rasio]]&lt;0.4,3,4)))</f>
        <v>1</v>
      </c>
      <c r="AE492">
        <f>IF(Raw_Data[[#This Row],[kategori_dp]]="High",1,IF(Raw_Data[[#This Row],[kategori_dp]]="Medium",2,3))</f>
        <v>2</v>
      </c>
      <c r="AF492">
        <f>IF(Raw_Data[[#This Row],[tenor_bulan]]&lt;=24,1,IF(Raw_Data[[#This Row],[tenor_bulan]]&lt;=36,2,IF(Raw_Data[[#This Row],[tenor_bulan]]&lt;=48,3,4)))</f>
        <v>1</v>
      </c>
      <c r="AG492">
        <f>IF(Raw_Data[[#This Row],[jumlah_kali_telat]]=0,0,IF(Raw_Data[[#This Row],[jumlah_kali_telat]]&lt;=2,2,4))</f>
        <v>0</v>
      </c>
      <c r="AH492">
        <f>Raw_Data[[#This Row],[Skor_Rasio]]+Raw_Data[[#This Row],[Skor_DP]]+Raw_Data[[#This Row],[Skor_Tenor]]+Raw_Data[[#This Row],[Skor_Telat]]</f>
        <v>4</v>
      </c>
      <c r="AI492" t="str">
        <f>IF(Raw_Data[[#This Row],[Risk_Score]]&lt;=6,"Low Risk",IF(Raw_Data[[#This Row],[Risk_Score]]&lt;=8,"Medium Risk","High Risk"))</f>
        <v>Low Risk</v>
      </c>
      <c r="AJ492">
        <f ca="1">IFERROR(DATEDIF(Raw_Data[[#This Row],[tanggal_pengajuan]],TODAY(),"m"),"N/A")</f>
        <v>9</v>
      </c>
      <c r="AK492" t="str">
        <f ca="1">IF(ISNUMBER(Raw_Data[[#This Row],[MOB]]),IF(Raw_Data[[#This Row],[MOB]]&lt;6,"0-5 bulan",IF(Raw_Data[[#This Row],[MOB]]&lt;12,"6-11 bulan",IF(Raw_Data[[#This Row],[MOB]]&lt;24,"12-23 bulan","24+ bulan"))),"N/A")</f>
        <v>6-11 bulan</v>
      </c>
    </row>
    <row r="493" spans="1:37" ht="14.25" customHeight="1" x14ac:dyDescent="0.45">
      <c r="A493" t="s">
        <v>1439</v>
      </c>
      <c r="B493" s="64">
        <v>46159</v>
      </c>
      <c r="C493" s="1" t="str">
        <f t="shared" si="7"/>
        <v>May</v>
      </c>
      <c r="D493" t="s">
        <v>1329</v>
      </c>
      <c r="E493" t="s">
        <v>1440</v>
      </c>
      <c r="F493">
        <v>21</v>
      </c>
      <c r="G493" t="s">
        <v>40</v>
      </c>
      <c r="H493" t="s">
        <v>108</v>
      </c>
      <c r="I493" s="2">
        <v>6346000</v>
      </c>
      <c r="J493" s="3">
        <f>Raw_Data[[#This Row],[cicilan_per_bulan]]/Raw_Data[[#This Row],[penghasilan_bulanan]]</f>
        <v>0.42281752284903878</v>
      </c>
      <c r="K493" t="s">
        <v>53</v>
      </c>
      <c r="L493" t="s">
        <v>54</v>
      </c>
      <c r="M493" t="s">
        <v>55</v>
      </c>
      <c r="N493" t="s">
        <v>395</v>
      </c>
      <c r="O493" t="s">
        <v>396</v>
      </c>
      <c r="P493" s="2">
        <v>62399000</v>
      </c>
      <c r="Q493" s="2">
        <v>12480000</v>
      </c>
      <c r="R493" t="str">
        <f>IF(Raw_Data[[#This Row],[persen_dp]]&lt;15%,"Low",IF(Raw_Data[[#This Row],[persen_dp]]&gt;25%,"High","Medium"))</f>
        <v>Medium</v>
      </c>
      <c r="S493" s="3">
        <v>0.2</v>
      </c>
      <c r="T493">
        <v>24</v>
      </c>
      <c r="U493">
        <v>0.14499999999999999</v>
      </c>
      <c r="V493" s="2">
        <v>2683200</v>
      </c>
      <c r="W493" s="2">
        <v>64396000</v>
      </c>
      <c r="X493" t="str">
        <f>IF(OR(Raw_Data[[#This Row],[status_pembayaran]]="Macet",Raw_Data[[#This Row],[status_pembayaran]]="Kurang Lancar"),"Non Performing Loan","Performing")</f>
        <v>Performing</v>
      </c>
      <c r="Y493" t="s">
        <v>47</v>
      </c>
      <c r="Z493">
        <v>0</v>
      </c>
      <c r="AA493">
        <v>0</v>
      </c>
      <c r="AB493">
        <v>1</v>
      </c>
      <c r="AD493">
        <f>IF(Raw_Data[[#This Row],[rasio]]&lt;0.2,1,IF(Raw_Data[[#This Row],[rasio]]&lt;0.3,2,IF(Raw_Data[[#This Row],[rasio]]&lt;0.4,3,4)))</f>
        <v>4</v>
      </c>
      <c r="AE493">
        <f>IF(Raw_Data[[#This Row],[kategori_dp]]="High",1,IF(Raw_Data[[#This Row],[kategori_dp]]="Medium",2,3))</f>
        <v>2</v>
      </c>
      <c r="AF493">
        <f>IF(Raw_Data[[#This Row],[tenor_bulan]]&lt;=24,1,IF(Raw_Data[[#This Row],[tenor_bulan]]&lt;=36,2,IF(Raw_Data[[#This Row],[tenor_bulan]]&lt;=48,3,4)))</f>
        <v>1</v>
      </c>
      <c r="AG493">
        <f>IF(Raw_Data[[#This Row],[jumlah_kali_telat]]=0,0,IF(Raw_Data[[#This Row],[jumlah_kali_telat]]&lt;=2,2,4))</f>
        <v>0</v>
      </c>
      <c r="AH493">
        <f>Raw_Data[[#This Row],[Skor_Rasio]]+Raw_Data[[#This Row],[Skor_DP]]+Raw_Data[[#This Row],[Skor_Tenor]]+Raw_Data[[#This Row],[Skor_Telat]]</f>
        <v>7</v>
      </c>
      <c r="AI493" t="str">
        <f>IF(Raw_Data[[#This Row],[Risk_Score]]&lt;=6,"Low Risk",IF(Raw_Data[[#This Row],[Risk_Score]]&lt;=8,"Medium Risk","High Risk"))</f>
        <v>Medium Risk</v>
      </c>
      <c r="AJ493">
        <f ca="1">IFERROR(DATEDIF(Raw_Data[[#This Row],[tanggal_pengajuan]],TODAY(),"m"),"N/A")</f>
        <v>5</v>
      </c>
      <c r="AK493" t="str">
        <f ca="1">IF(ISNUMBER(Raw_Data[[#This Row],[MOB]]),IF(Raw_Data[[#This Row],[MOB]]&lt;6,"0-5 bulan",IF(Raw_Data[[#This Row],[MOB]]&lt;12,"6-11 bulan",IF(Raw_Data[[#This Row],[MOB]]&lt;24,"12-23 bulan","24+ bulan"))),"N/A")</f>
        <v>0-5 bulan</v>
      </c>
    </row>
    <row r="494" spans="1:37" ht="14.25" customHeight="1" x14ac:dyDescent="0.45">
      <c r="A494" t="s">
        <v>1441</v>
      </c>
      <c r="B494" s="64">
        <v>46075</v>
      </c>
      <c r="C494" s="1" t="str">
        <f t="shared" si="7"/>
        <v>February</v>
      </c>
      <c r="D494" t="s">
        <v>1442</v>
      </c>
      <c r="E494" t="s">
        <v>1443</v>
      </c>
      <c r="F494">
        <v>31</v>
      </c>
      <c r="G494" t="s">
        <v>51</v>
      </c>
      <c r="H494" t="s">
        <v>62</v>
      </c>
      <c r="I494" s="2">
        <v>1686000</v>
      </c>
      <c r="J494" s="3">
        <f>Raw_Data[[#This Row],[cicilan_per_bulan]]/Raw_Data[[#This Row],[penghasilan_bulanan]]</f>
        <v>0.46162514827995255</v>
      </c>
      <c r="K494" t="s">
        <v>42</v>
      </c>
      <c r="L494" t="s">
        <v>43</v>
      </c>
      <c r="M494" t="s">
        <v>44</v>
      </c>
      <c r="N494" t="s">
        <v>163</v>
      </c>
      <c r="O494" t="s">
        <v>46</v>
      </c>
      <c r="P494" s="2">
        <v>29557000</v>
      </c>
      <c r="Q494" s="2">
        <v>5911000</v>
      </c>
      <c r="R494" t="str">
        <f>IF(Raw_Data[[#This Row],[persen_dp]]&lt;15%,"Low",IF(Raw_Data[[#This Row],[persen_dp]]&gt;25%,"High","Medium"))</f>
        <v>Medium</v>
      </c>
      <c r="S494" s="3">
        <v>0.2</v>
      </c>
      <c r="T494">
        <v>48</v>
      </c>
      <c r="U494">
        <v>0.14499999999999999</v>
      </c>
      <c r="V494" s="2">
        <v>778300</v>
      </c>
      <c r="W494" s="2">
        <v>37360000</v>
      </c>
      <c r="X494" t="str">
        <f>IF(OR(Raw_Data[[#This Row],[status_pembayaran]]="Macet",Raw_Data[[#This Row],[status_pembayaran]]="Kurang Lancar"),"Non Performing Loan","Performing")</f>
        <v>Performing</v>
      </c>
      <c r="Y494" t="s">
        <v>47</v>
      </c>
      <c r="Z494">
        <v>0</v>
      </c>
      <c r="AA494">
        <v>0</v>
      </c>
      <c r="AB494">
        <v>1</v>
      </c>
      <c r="AC494" t="s">
        <v>137</v>
      </c>
      <c r="AD494">
        <f>IF(Raw_Data[[#This Row],[rasio]]&lt;0.2,1,IF(Raw_Data[[#This Row],[rasio]]&lt;0.3,2,IF(Raw_Data[[#This Row],[rasio]]&lt;0.4,3,4)))</f>
        <v>4</v>
      </c>
      <c r="AE494">
        <f>IF(Raw_Data[[#This Row],[kategori_dp]]="High",1,IF(Raw_Data[[#This Row],[kategori_dp]]="Medium",2,3))</f>
        <v>2</v>
      </c>
      <c r="AF494">
        <f>IF(Raw_Data[[#This Row],[tenor_bulan]]&lt;=24,1,IF(Raw_Data[[#This Row],[tenor_bulan]]&lt;=36,2,IF(Raw_Data[[#This Row],[tenor_bulan]]&lt;=48,3,4)))</f>
        <v>3</v>
      </c>
      <c r="AG494">
        <f>IF(Raw_Data[[#This Row],[jumlah_kali_telat]]=0,0,IF(Raw_Data[[#This Row],[jumlah_kali_telat]]&lt;=2,2,4))</f>
        <v>0</v>
      </c>
      <c r="AH494">
        <f>Raw_Data[[#This Row],[Skor_Rasio]]+Raw_Data[[#This Row],[Skor_DP]]+Raw_Data[[#This Row],[Skor_Tenor]]+Raw_Data[[#This Row],[Skor_Telat]]</f>
        <v>9</v>
      </c>
      <c r="AI494" t="str">
        <f>IF(Raw_Data[[#This Row],[Risk_Score]]&lt;=6,"Low Risk",IF(Raw_Data[[#This Row],[Risk_Score]]&lt;=8,"Medium Risk","High Risk"))</f>
        <v>High Risk</v>
      </c>
      <c r="AJ494">
        <f ca="1">IFERROR(DATEDIF(Raw_Data[[#This Row],[tanggal_pengajuan]],TODAY(),"m"),"N/A")</f>
        <v>8</v>
      </c>
      <c r="AK494" t="str">
        <f ca="1">IF(ISNUMBER(Raw_Data[[#This Row],[MOB]]),IF(Raw_Data[[#This Row],[MOB]]&lt;6,"0-5 bulan",IF(Raw_Data[[#This Row],[MOB]]&lt;12,"6-11 bulan",IF(Raw_Data[[#This Row],[MOB]]&lt;24,"12-23 bulan","24+ bulan"))),"N/A")</f>
        <v>6-11 bulan</v>
      </c>
    </row>
    <row r="495" spans="1:37" ht="14.25" customHeight="1" x14ac:dyDescent="0.45">
      <c r="A495" t="s">
        <v>1444</v>
      </c>
      <c r="B495" s="64">
        <v>46128</v>
      </c>
      <c r="C495" s="1" t="str">
        <f t="shared" si="7"/>
        <v>April</v>
      </c>
      <c r="D495" t="s">
        <v>1445</v>
      </c>
      <c r="E495" t="s">
        <v>1446</v>
      </c>
      <c r="F495">
        <v>42</v>
      </c>
      <c r="G495" t="s">
        <v>51</v>
      </c>
      <c r="H495" t="s">
        <v>101</v>
      </c>
      <c r="I495" s="2">
        <v>2878000</v>
      </c>
      <c r="J495" s="3">
        <f>Raw_Data[[#This Row],[cicilan_per_bulan]]/Raw_Data[[#This Row],[penghasilan_bulanan]]</f>
        <v>0.39854065323141069</v>
      </c>
      <c r="K495" t="s">
        <v>91</v>
      </c>
      <c r="L495" t="s">
        <v>92</v>
      </c>
      <c r="M495" t="s">
        <v>44</v>
      </c>
      <c r="N495" t="s">
        <v>228</v>
      </c>
      <c r="O495" t="s">
        <v>57</v>
      </c>
      <c r="P495" s="2">
        <v>19950000</v>
      </c>
      <c r="Q495" s="2">
        <v>2992000</v>
      </c>
      <c r="R495" t="str">
        <f>IF(Raw_Data[[#This Row],[persen_dp]]&lt;15%,"Low",IF(Raw_Data[[#This Row],[persen_dp]]&gt;25%,"High","Medium"))</f>
        <v>Medium</v>
      </c>
      <c r="S495" s="3">
        <v>0.15</v>
      </c>
      <c r="T495">
        <v>18</v>
      </c>
      <c r="U495">
        <v>0.14499999999999999</v>
      </c>
      <c r="V495" s="2">
        <v>1147000</v>
      </c>
      <c r="W495" s="2">
        <v>20646000</v>
      </c>
      <c r="X495" t="str">
        <f>IF(OR(Raw_Data[[#This Row],[status_pembayaran]]="Macet",Raw_Data[[#This Row],[status_pembayaran]]="Kurang Lancar"),"Non Performing Loan","Performing")</f>
        <v>Performing</v>
      </c>
      <c r="Y495" t="s">
        <v>47</v>
      </c>
      <c r="Z495">
        <v>0</v>
      </c>
      <c r="AA495">
        <v>0</v>
      </c>
      <c r="AB495">
        <v>1</v>
      </c>
      <c r="AD495">
        <f>IF(Raw_Data[[#This Row],[rasio]]&lt;0.2,1,IF(Raw_Data[[#This Row],[rasio]]&lt;0.3,2,IF(Raw_Data[[#This Row],[rasio]]&lt;0.4,3,4)))</f>
        <v>3</v>
      </c>
      <c r="AE495">
        <f>IF(Raw_Data[[#This Row],[kategori_dp]]="High",1,IF(Raw_Data[[#This Row],[kategori_dp]]="Medium",2,3))</f>
        <v>2</v>
      </c>
      <c r="AF495">
        <f>IF(Raw_Data[[#This Row],[tenor_bulan]]&lt;=24,1,IF(Raw_Data[[#This Row],[tenor_bulan]]&lt;=36,2,IF(Raw_Data[[#This Row],[tenor_bulan]]&lt;=48,3,4)))</f>
        <v>1</v>
      </c>
      <c r="AG495">
        <f>IF(Raw_Data[[#This Row],[jumlah_kali_telat]]=0,0,IF(Raw_Data[[#This Row],[jumlah_kali_telat]]&lt;=2,2,4))</f>
        <v>0</v>
      </c>
      <c r="AH495">
        <f>Raw_Data[[#This Row],[Skor_Rasio]]+Raw_Data[[#This Row],[Skor_DP]]+Raw_Data[[#This Row],[Skor_Tenor]]+Raw_Data[[#This Row],[Skor_Telat]]</f>
        <v>6</v>
      </c>
      <c r="AI495" t="str">
        <f>IF(Raw_Data[[#This Row],[Risk_Score]]&lt;=6,"Low Risk",IF(Raw_Data[[#This Row],[Risk_Score]]&lt;=8,"Medium Risk","High Risk"))</f>
        <v>Low Risk</v>
      </c>
      <c r="AJ495">
        <f ca="1">IFERROR(DATEDIF(Raw_Data[[#This Row],[tanggal_pengajuan]],TODAY(),"m"),"N/A")</f>
        <v>6</v>
      </c>
      <c r="AK495" t="str">
        <f ca="1">IF(ISNUMBER(Raw_Data[[#This Row],[MOB]]),IF(Raw_Data[[#This Row],[MOB]]&lt;6,"0-5 bulan",IF(Raw_Data[[#This Row],[MOB]]&lt;12,"6-11 bulan",IF(Raw_Data[[#This Row],[MOB]]&lt;24,"12-23 bulan","24+ bulan"))),"N/A")</f>
        <v>6-11 bulan</v>
      </c>
    </row>
    <row r="496" spans="1:37" ht="14.25" customHeight="1" x14ac:dyDescent="0.45">
      <c r="A496" t="s">
        <v>1447</v>
      </c>
      <c r="B496" s="64">
        <v>46151</v>
      </c>
      <c r="C496" s="1" t="str">
        <f t="shared" si="7"/>
        <v>May</v>
      </c>
      <c r="D496" t="s">
        <v>1448</v>
      </c>
      <c r="E496" t="s">
        <v>1449</v>
      </c>
      <c r="F496">
        <v>40</v>
      </c>
      <c r="G496" t="s">
        <v>40</v>
      </c>
      <c r="H496" t="s">
        <v>152</v>
      </c>
      <c r="I496" s="2">
        <v>2919000</v>
      </c>
      <c r="J496" s="3">
        <f>Raw_Data[[#This Row],[cicilan_per_bulan]]/Raw_Data[[#This Row],[penghasilan_bulanan]]</f>
        <v>0.65803357314148681</v>
      </c>
      <c r="K496" t="s">
        <v>70</v>
      </c>
      <c r="L496" t="s">
        <v>71</v>
      </c>
      <c r="M496" t="s">
        <v>44</v>
      </c>
      <c r="N496" t="s">
        <v>171</v>
      </c>
      <c r="O496" t="s">
        <v>172</v>
      </c>
      <c r="P496" s="2">
        <v>42042000</v>
      </c>
      <c r="Q496" s="2">
        <v>6306000</v>
      </c>
      <c r="R496" t="str">
        <f>IF(Raw_Data[[#This Row],[persen_dp]]&lt;15%,"Low",IF(Raw_Data[[#This Row],[persen_dp]]&gt;25%,"High","Medium"))</f>
        <v>Medium</v>
      </c>
      <c r="S496" s="3">
        <v>0.15</v>
      </c>
      <c r="T496">
        <v>24</v>
      </c>
      <c r="U496">
        <v>0.14499999999999999</v>
      </c>
      <c r="V496" s="2">
        <v>1920800</v>
      </c>
      <c r="W496" s="2">
        <v>46100000</v>
      </c>
      <c r="X496" t="str">
        <f>IF(OR(Raw_Data[[#This Row],[status_pembayaran]]="Macet",Raw_Data[[#This Row],[status_pembayaran]]="Kurang Lancar"),"Non Performing Loan","Performing")</f>
        <v>Performing</v>
      </c>
      <c r="Y496" t="s">
        <v>47</v>
      </c>
      <c r="Z496">
        <v>0</v>
      </c>
      <c r="AA496">
        <v>0</v>
      </c>
      <c r="AB496">
        <v>1</v>
      </c>
      <c r="AC496" t="s">
        <v>74</v>
      </c>
      <c r="AD496">
        <f>IF(Raw_Data[[#This Row],[rasio]]&lt;0.2,1,IF(Raw_Data[[#This Row],[rasio]]&lt;0.3,2,IF(Raw_Data[[#This Row],[rasio]]&lt;0.4,3,4)))</f>
        <v>4</v>
      </c>
      <c r="AE496">
        <f>IF(Raw_Data[[#This Row],[kategori_dp]]="High",1,IF(Raw_Data[[#This Row],[kategori_dp]]="Medium",2,3))</f>
        <v>2</v>
      </c>
      <c r="AF496">
        <f>IF(Raw_Data[[#This Row],[tenor_bulan]]&lt;=24,1,IF(Raw_Data[[#This Row],[tenor_bulan]]&lt;=36,2,IF(Raw_Data[[#This Row],[tenor_bulan]]&lt;=48,3,4)))</f>
        <v>1</v>
      </c>
      <c r="AG496">
        <f>IF(Raw_Data[[#This Row],[jumlah_kali_telat]]=0,0,IF(Raw_Data[[#This Row],[jumlah_kali_telat]]&lt;=2,2,4))</f>
        <v>0</v>
      </c>
      <c r="AH496">
        <f>Raw_Data[[#This Row],[Skor_Rasio]]+Raw_Data[[#This Row],[Skor_DP]]+Raw_Data[[#This Row],[Skor_Tenor]]+Raw_Data[[#This Row],[Skor_Telat]]</f>
        <v>7</v>
      </c>
      <c r="AI496" t="str">
        <f>IF(Raw_Data[[#This Row],[Risk_Score]]&lt;=6,"Low Risk",IF(Raw_Data[[#This Row],[Risk_Score]]&lt;=8,"Medium Risk","High Risk"))</f>
        <v>Medium Risk</v>
      </c>
      <c r="AJ496">
        <f ca="1">IFERROR(DATEDIF(Raw_Data[[#This Row],[tanggal_pengajuan]],TODAY(),"m"),"N/A")</f>
        <v>5</v>
      </c>
      <c r="AK496" t="str">
        <f ca="1">IF(ISNUMBER(Raw_Data[[#This Row],[MOB]]),IF(Raw_Data[[#This Row],[MOB]]&lt;6,"0-5 bulan",IF(Raw_Data[[#This Row],[MOB]]&lt;12,"6-11 bulan",IF(Raw_Data[[#This Row],[MOB]]&lt;24,"12-23 bulan","24+ bulan"))),"N/A")</f>
        <v>0-5 bulan</v>
      </c>
    </row>
    <row r="497" spans="1:37" ht="14.25" customHeight="1" x14ac:dyDescent="0.45">
      <c r="A497" t="s">
        <v>1450</v>
      </c>
      <c r="B497" s="64">
        <v>46145</v>
      </c>
      <c r="C497" s="1" t="str">
        <f t="shared" si="7"/>
        <v>May</v>
      </c>
      <c r="D497" t="s">
        <v>1338</v>
      </c>
      <c r="E497" t="s">
        <v>1451</v>
      </c>
      <c r="F497">
        <v>44</v>
      </c>
      <c r="G497" t="s">
        <v>40</v>
      </c>
      <c r="H497" t="s">
        <v>152</v>
      </c>
      <c r="I497" s="2">
        <v>2545000</v>
      </c>
      <c r="J497" s="3">
        <f>Raw_Data[[#This Row],[cicilan_per_bulan]]/Raw_Data[[#This Row],[penghasilan_bulanan]]</f>
        <v>0.19925343811394891</v>
      </c>
      <c r="K497" t="s">
        <v>205</v>
      </c>
      <c r="L497" t="s">
        <v>110</v>
      </c>
      <c r="M497" t="s">
        <v>72</v>
      </c>
      <c r="N497" t="s">
        <v>73</v>
      </c>
      <c r="O497" t="s">
        <v>46</v>
      </c>
      <c r="P497" s="2">
        <v>21201000</v>
      </c>
      <c r="Q497" s="2">
        <v>8480000</v>
      </c>
      <c r="R497" t="str">
        <f>IF(Raw_Data[[#This Row],[persen_dp]]&lt;15%,"Low",IF(Raw_Data[[#This Row],[persen_dp]]&gt;25%,"High","Medium"))</f>
        <v>High</v>
      </c>
      <c r="S497" s="3">
        <v>0.4</v>
      </c>
      <c r="T497">
        <v>36</v>
      </c>
      <c r="U497">
        <v>0.14499999999999999</v>
      </c>
      <c r="V497" s="2">
        <v>507100</v>
      </c>
      <c r="W497" s="2">
        <v>18255000</v>
      </c>
      <c r="X497" t="str">
        <f>IF(OR(Raw_Data[[#This Row],[status_pembayaran]]="Macet",Raw_Data[[#This Row],[status_pembayaran]]="Kurang Lancar"),"Non Performing Loan","Performing")</f>
        <v>Performing</v>
      </c>
      <c r="Y497" t="s">
        <v>317</v>
      </c>
      <c r="Z497">
        <v>0</v>
      </c>
      <c r="AA497">
        <v>0</v>
      </c>
      <c r="AB497">
        <v>0</v>
      </c>
      <c r="AC497" t="s">
        <v>66</v>
      </c>
      <c r="AD497">
        <f>IF(Raw_Data[[#This Row],[rasio]]&lt;0.2,1,IF(Raw_Data[[#This Row],[rasio]]&lt;0.3,2,IF(Raw_Data[[#This Row],[rasio]]&lt;0.4,3,4)))</f>
        <v>1</v>
      </c>
      <c r="AE497">
        <f>IF(Raw_Data[[#This Row],[kategori_dp]]="High",1,IF(Raw_Data[[#This Row],[kategori_dp]]="Medium",2,3))</f>
        <v>1</v>
      </c>
      <c r="AF497">
        <f>IF(Raw_Data[[#This Row],[tenor_bulan]]&lt;=24,1,IF(Raw_Data[[#This Row],[tenor_bulan]]&lt;=36,2,IF(Raw_Data[[#This Row],[tenor_bulan]]&lt;=48,3,4)))</f>
        <v>2</v>
      </c>
      <c r="AG497">
        <f>IF(Raw_Data[[#This Row],[jumlah_kali_telat]]=0,0,IF(Raw_Data[[#This Row],[jumlah_kali_telat]]&lt;=2,2,4))</f>
        <v>0</v>
      </c>
      <c r="AH497">
        <f>Raw_Data[[#This Row],[Skor_Rasio]]+Raw_Data[[#This Row],[Skor_DP]]+Raw_Data[[#This Row],[Skor_Tenor]]+Raw_Data[[#This Row],[Skor_Telat]]</f>
        <v>4</v>
      </c>
      <c r="AI497" t="str">
        <f>IF(Raw_Data[[#This Row],[Risk_Score]]&lt;=6,"Low Risk",IF(Raw_Data[[#This Row],[Risk_Score]]&lt;=8,"Medium Risk","High Risk"))</f>
        <v>Low Risk</v>
      </c>
      <c r="AJ497">
        <f ca="1">IFERROR(DATEDIF(Raw_Data[[#This Row],[tanggal_pengajuan]],TODAY(),"m"),"N/A")</f>
        <v>5</v>
      </c>
      <c r="AK497" t="str">
        <f ca="1">IF(ISNUMBER(Raw_Data[[#This Row],[MOB]]),IF(Raw_Data[[#This Row],[MOB]]&lt;6,"0-5 bulan",IF(Raw_Data[[#This Row],[MOB]]&lt;12,"6-11 bulan",IF(Raw_Data[[#This Row],[MOB]]&lt;24,"12-23 bulan","24+ bulan"))),"N/A")</f>
        <v>0-5 bulan</v>
      </c>
    </row>
    <row r="498" spans="1:37" ht="14.25" customHeight="1" x14ac:dyDescent="0.45">
      <c r="A498" t="s">
        <v>1452</v>
      </c>
      <c r="B498" s="64">
        <v>46080</v>
      </c>
      <c r="C498" s="1" t="str">
        <f t="shared" si="7"/>
        <v>February</v>
      </c>
      <c r="D498" t="s">
        <v>210</v>
      </c>
      <c r="E498" t="s">
        <v>211</v>
      </c>
      <c r="F498">
        <v>30</v>
      </c>
      <c r="G498" t="s">
        <v>40</v>
      </c>
      <c r="H498" t="s">
        <v>152</v>
      </c>
      <c r="I498" s="2">
        <v>2806000</v>
      </c>
      <c r="J498" s="3">
        <f>Raw_Data[[#This Row],[cicilan_per_bulan]]/Raw_Data[[#This Row],[penghasilan_bulanan]]</f>
        <v>0.30958660014255168</v>
      </c>
      <c r="K498" t="s">
        <v>91</v>
      </c>
      <c r="L498" t="s">
        <v>92</v>
      </c>
      <c r="M498" t="s">
        <v>44</v>
      </c>
      <c r="N498" t="s">
        <v>184</v>
      </c>
      <c r="O498" t="s">
        <v>122</v>
      </c>
      <c r="P498" s="2">
        <v>37771000</v>
      </c>
      <c r="Q498" s="2">
        <v>7554000</v>
      </c>
      <c r="R498" t="str">
        <f>IF(Raw_Data[[#This Row],[persen_dp]]&lt;15%,"Low",IF(Raw_Data[[#This Row],[persen_dp]]&gt;25%,"High","Medium"))</f>
        <v>Medium</v>
      </c>
      <c r="S498" s="3">
        <v>0.2</v>
      </c>
      <c r="T498">
        <v>60</v>
      </c>
      <c r="U498">
        <v>0.14499999999999999</v>
      </c>
      <c r="V498" s="2">
        <v>868700</v>
      </c>
      <c r="W498" s="2">
        <v>52124000</v>
      </c>
      <c r="X498" t="str">
        <f>IF(OR(Raw_Data[[#This Row],[status_pembayaran]]="Macet",Raw_Data[[#This Row],[status_pembayaran]]="Kurang Lancar"),"Non Performing Loan","Performing")</f>
        <v>Performing</v>
      </c>
      <c r="Y498" t="s">
        <v>47</v>
      </c>
      <c r="Z498">
        <v>0</v>
      </c>
      <c r="AA498">
        <v>0</v>
      </c>
      <c r="AB498">
        <v>1</v>
      </c>
      <c r="AD498">
        <f>IF(Raw_Data[[#This Row],[rasio]]&lt;0.2,1,IF(Raw_Data[[#This Row],[rasio]]&lt;0.3,2,IF(Raw_Data[[#This Row],[rasio]]&lt;0.4,3,4)))</f>
        <v>3</v>
      </c>
      <c r="AE498">
        <f>IF(Raw_Data[[#This Row],[kategori_dp]]="High",1,IF(Raw_Data[[#This Row],[kategori_dp]]="Medium",2,3))</f>
        <v>2</v>
      </c>
      <c r="AF498">
        <f>IF(Raw_Data[[#This Row],[tenor_bulan]]&lt;=24,1,IF(Raw_Data[[#This Row],[tenor_bulan]]&lt;=36,2,IF(Raw_Data[[#This Row],[tenor_bulan]]&lt;=48,3,4)))</f>
        <v>4</v>
      </c>
      <c r="AG498">
        <f>IF(Raw_Data[[#This Row],[jumlah_kali_telat]]=0,0,IF(Raw_Data[[#This Row],[jumlah_kali_telat]]&lt;=2,2,4))</f>
        <v>0</v>
      </c>
      <c r="AH498">
        <f>Raw_Data[[#This Row],[Skor_Rasio]]+Raw_Data[[#This Row],[Skor_DP]]+Raw_Data[[#This Row],[Skor_Tenor]]+Raw_Data[[#This Row],[Skor_Telat]]</f>
        <v>9</v>
      </c>
      <c r="AI498" t="str">
        <f>IF(Raw_Data[[#This Row],[Risk_Score]]&lt;=6,"Low Risk",IF(Raw_Data[[#This Row],[Risk_Score]]&lt;=8,"Medium Risk","High Risk"))</f>
        <v>High Risk</v>
      </c>
      <c r="AJ498">
        <f ca="1">IFERROR(DATEDIF(Raw_Data[[#This Row],[tanggal_pengajuan]],TODAY(),"m"),"N/A")</f>
        <v>7</v>
      </c>
      <c r="AK498" t="str">
        <f ca="1">IF(ISNUMBER(Raw_Data[[#This Row],[MOB]]),IF(Raw_Data[[#This Row],[MOB]]&lt;6,"0-5 bulan",IF(Raw_Data[[#This Row],[MOB]]&lt;12,"6-11 bulan",IF(Raw_Data[[#This Row],[MOB]]&lt;24,"12-23 bulan","24+ bulan"))),"N/A")</f>
        <v>6-11 bulan</v>
      </c>
    </row>
    <row r="499" spans="1:37" ht="14.25" customHeight="1" x14ac:dyDescent="0.45">
      <c r="A499" t="s">
        <v>1453</v>
      </c>
      <c r="B499" s="64">
        <v>46129</v>
      </c>
      <c r="C499" s="1" t="str">
        <f t="shared" si="7"/>
        <v>April</v>
      </c>
      <c r="D499" t="s">
        <v>1454</v>
      </c>
      <c r="E499" t="s">
        <v>1455</v>
      </c>
      <c r="F499">
        <v>55</v>
      </c>
      <c r="G499" t="s">
        <v>40</v>
      </c>
      <c r="H499" t="s">
        <v>90</v>
      </c>
      <c r="I499" s="2">
        <v>6706000</v>
      </c>
      <c r="J499" s="3">
        <f>Raw_Data[[#This Row],[cicilan_per_bulan]]/Raw_Data[[#This Row],[penghasilan_bulanan]]</f>
        <v>0.11201908738443185</v>
      </c>
      <c r="K499" t="s">
        <v>145</v>
      </c>
      <c r="L499" t="s">
        <v>146</v>
      </c>
      <c r="M499" t="s">
        <v>44</v>
      </c>
      <c r="N499" t="s">
        <v>273</v>
      </c>
      <c r="O499" t="s">
        <v>274</v>
      </c>
      <c r="P499" s="2">
        <v>18635000</v>
      </c>
      <c r="Q499" s="2">
        <v>4659000</v>
      </c>
      <c r="R499" t="str">
        <f>IF(Raw_Data[[#This Row],[persen_dp]]&lt;15%,"Low",IF(Raw_Data[[#This Row],[persen_dp]]&gt;25%,"High","Medium"))</f>
        <v>Medium</v>
      </c>
      <c r="S499" s="3">
        <v>0.25</v>
      </c>
      <c r="T499">
        <v>24</v>
      </c>
      <c r="U499">
        <v>0.14499999999999999</v>
      </c>
      <c r="V499" s="2">
        <v>751200</v>
      </c>
      <c r="W499" s="2">
        <v>18029000</v>
      </c>
      <c r="X499" t="str">
        <f>IF(OR(Raw_Data[[#This Row],[status_pembayaran]]="Macet",Raw_Data[[#This Row],[status_pembayaran]]="Kurang Lancar"),"Non Performing Loan","Performing")</f>
        <v>Performing</v>
      </c>
      <c r="Y499" t="s">
        <v>47</v>
      </c>
      <c r="Z499">
        <v>0</v>
      </c>
      <c r="AA499">
        <v>0</v>
      </c>
      <c r="AB499">
        <v>1</v>
      </c>
      <c r="AD499">
        <f>IF(Raw_Data[[#This Row],[rasio]]&lt;0.2,1,IF(Raw_Data[[#This Row],[rasio]]&lt;0.3,2,IF(Raw_Data[[#This Row],[rasio]]&lt;0.4,3,4)))</f>
        <v>1</v>
      </c>
      <c r="AE499">
        <f>IF(Raw_Data[[#This Row],[kategori_dp]]="High",1,IF(Raw_Data[[#This Row],[kategori_dp]]="Medium",2,3))</f>
        <v>2</v>
      </c>
      <c r="AF499">
        <f>IF(Raw_Data[[#This Row],[tenor_bulan]]&lt;=24,1,IF(Raw_Data[[#This Row],[tenor_bulan]]&lt;=36,2,IF(Raw_Data[[#This Row],[tenor_bulan]]&lt;=48,3,4)))</f>
        <v>1</v>
      </c>
      <c r="AG499">
        <f>IF(Raw_Data[[#This Row],[jumlah_kali_telat]]=0,0,IF(Raw_Data[[#This Row],[jumlah_kali_telat]]&lt;=2,2,4))</f>
        <v>0</v>
      </c>
      <c r="AH499">
        <f>Raw_Data[[#This Row],[Skor_Rasio]]+Raw_Data[[#This Row],[Skor_DP]]+Raw_Data[[#This Row],[Skor_Tenor]]+Raw_Data[[#This Row],[Skor_Telat]]</f>
        <v>4</v>
      </c>
      <c r="AI499" t="str">
        <f>IF(Raw_Data[[#This Row],[Risk_Score]]&lt;=6,"Low Risk",IF(Raw_Data[[#This Row],[Risk_Score]]&lt;=8,"Medium Risk","High Risk"))</f>
        <v>Low Risk</v>
      </c>
      <c r="AJ499">
        <f ca="1">IFERROR(DATEDIF(Raw_Data[[#This Row],[tanggal_pengajuan]],TODAY(),"m"),"N/A")</f>
        <v>6</v>
      </c>
      <c r="AK499" t="str">
        <f ca="1">IF(ISNUMBER(Raw_Data[[#This Row],[MOB]]),IF(Raw_Data[[#This Row],[MOB]]&lt;6,"0-5 bulan",IF(Raw_Data[[#This Row],[MOB]]&lt;12,"6-11 bulan",IF(Raw_Data[[#This Row],[MOB]]&lt;24,"12-23 bulan","24+ bulan"))),"N/A")</f>
        <v>6-11 bulan</v>
      </c>
    </row>
    <row r="500" spans="1:37" ht="14.25" customHeight="1" x14ac:dyDescent="0.45">
      <c r="A500" t="s">
        <v>1456</v>
      </c>
      <c r="B500" s="64">
        <v>46054</v>
      </c>
      <c r="C500" s="1" t="str">
        <f t="shared" ref="C500:C563" si="8">TEXT(B500,"mmmm")</f>
        <v>February</v>
      </c>
      <c r="D500" t="s">
        <v>1457</v>
      </c>
      <c r="E500" t="s">
        <v>1458</v>
      </c>
      <c r="F500">
        <v>27</v>
      </c>
      <c r="G500" t="s">
        <v>51</v>
      </c>
      <c r="H500" t="s">
        <v>41</v>
      </c>
      <c r="I500" s="2">
        <v>6380000</v>
      </c>
      <c r="J500" s="3">
        <f>Raw_Data[[#This Row],[cicilan_per_bulan]]/Raw_Data[[#This Row],[penghasilan_bulanan]]</f>
        <v>0.11752351097178683</v>
      </c>
      <c r="K500" t="s">
        <v>114</v>
      </c>
      <c r="L500" t="s">
        <v>115</v>
      </c>
      <c r="M500" t="s">
        <v>44</v>
      </c>
      <c r="N500" t="s">
        <v>273</v>
      </c>
      <c r="O500" t="s">
        <v>274</v>
      </c>
      <c r="P500" s="2">
        <v>18476000</v>
      </c>
      <c r="Q500" s="2">
        <v>7390000</v>
      </c>
      <c r="R500" t="str">
        <f>IF(Raw_Data[[#This Row],[persen_dp]]&lt;15%,"Low",IF(Raw_Data[[#This Row],[persen_dp]]&gt;25%,"High","Medium"))</f>
        <v>High</v>
      </c>
      <c r="S500" s="3">
        <v>0.4</v>
      </c>
      <c r="T500">
        <v>18</v>
      </c>
      <c r="U500">
        <v>0.14499999999999999</v>
      </c>
      <c r="V500" s="2">
        <v>749800</v>
      </c>
      <c r="W500" s="2">
        <v>13497000</v>
      </c>
      <c r="X500" t="str">
        <f>IF(OR(Raw_Data[[#This Row],[status_pembayaran]]="Macet",Raw_Data[[#This Row],[status_pembayaran]]="Kurang Lancar"),"Non Performing Loan","Performing")</f>
        <v>Performing</v>
      </c>
      <c r="Y500" t="s">
        <v>47</v>
      </c>
      <c r="Z500">
        <v>0</v>
      </c>
      <c r="AA500">
        <v>0</v>
      </c>
      <c r="AB500">
        <v>1</v>
      </c>
      <c r="AD500">
        <f>IF(Raw_Data[[#This Row],[rasio]]&lt;0.2,1,IF(Raw_Data[[#This Row],[rasio]]&lt;0.3,2,IF(Raw_Data[[#This Row],[rasio]]&lt;0.4,3,4)))</f>
        <v>1</v>
      </c>
      <c r="AE500">
        <f>IF(Raw_Data[[#This Row],[kategori_dp]]="High",1,IF(Raw_Data[[#This Row],[kategori_dp]]="Medium",2,3))</f>
        <v>1</v>
      </c>
      <c r="AF500">
        <f>IF(Raw_Data[[#This Row],[tenor_bulan]]&lt;=24,1,IF(Raw_Data[[#This Row],[tenor_bulan]]&lt;=36,2,IF(Raw_Data[[#This Row],[tenor_bulan]]&lt;=48,3,4)))</f>
        <v>1</v>
      </c>
      <c r="AG500">
        <f>IF(Raw_Data[[#This Row],[jumlah_kali_telat]]=0,0,IF(Raw_Data[[#This Row],[jumlah_kali_telat]]&lt;=2,2,4))</f>
        <v>0</v>
      </c>
      <c r="AH500">
        <f>Raw_Data[[#This Row],[Skor_Rasio]]+Raw_Data[[#This Row],[Skor_DP]]+Raw_Data[[#This Row],[Skor_Tenor]]+Raw_Data[[#This Row],[Skor_Telat]]</f>
        <v>3</v>
      </c>
      <c r="AI500" t="str">
        <f>IF(Raw_Data[[#This Row],[Risk_Score]]&lt;=6,"Low Risk",IF(Raw_Data[[#This Row],[Risk_Score]]&lt;=8,"Medium Risk","High Risk"))</f>
        <v>Low Risk</v>
      </c>
      <c r="AJ500">
        <f ca="1">IFERROR(DATEDIF(Raw_Data[[#This Row],[tanggal_pengajuan]],TODAY(),"m"),"N/A")</f>
        <v>8</v>
      </c>
      <c r="AK500" t="str">
        <f ca="1">IF(ISNUMBER(Raw_Data[[#This Row],[MOB]]),IF(Raw_Data[[#This Row],[MOB]]&lt;6,"0-5 bulan",IF(Raw_Data[[#This Row],[MOB]]&lt;12,"6-11 bulan",IF(Raw_Data[[#This Row],[MOB]]&lt;24,"12-23 bulan","24+ bulan"))),"N/A")</f>
        <v>6-11 bulan</v>
      </c>
    </row>
    <row r="501" spans="1:37" ht="14.25" customHeight="1" x14ac:dyDescent="0.45">
      <c r="A501" t="s">
        <v>1459</v>
      </c>
      <c r="B501" s="64">
        <v>46071</v>
      </c>
      <c r="C501" s="1" t="str">
        <f t="shared" si="8"/>
        <v>February</v>
      </c>
      <c r="D501" t="s">
        <v>365</v>
      </c>
      <c r="E501" t="s">
        <v>1460</v>
      </c>
      <c r="F501">
        <v>24</v>
      </c>
      <c r="G501" t="s">
        <v>40</v>
      </c>
      <c r="H501" t="s">
        <v>52</v>
      </c>
      <c r="I501" s="2">
        <v>14395000</v>
      </c>
      <c r="J501" s="3">
        <f>Raw_Data[[#This Row],[cicilan_per_bulan]]/Raw_Data[[#This Row],[penghasilan_bulanan]]</f>
        <v>2.8996179228898925E-2</v>
      </c>
      <c r="K501" t="s">
        <v>119</v>
      </c>
      <c r="L501" t="s">
        <v>120</v>
      </c>
      <c r="M501" t="s">
        <v>44</v>
      </c>
      <c r="N501" t="s">
        <v>129</v>
      </c>
      <c r="O501" t="s">
        <v>130</v>
      </c>
      <c r="P501" s="2">
        <v>24200000</v>
      </c>
      <c r="Q501" s="2">
        <v>9680000</v>
      </c>
      <c r="R501" t="str">
        <f>IF(Raw_Data[[#This Row],[persen_dp]]&lt;15%,"Low",IF(Raw_Data[[#This Row],[persen_dp]]&gt;25%,"High","Medium"))</f>
        <v>High</v>
      </c>
      <c r="S501" s="3">
        <v>0.4</v>
      </c>
      <c r="T501">
        <v>60</v>
      </c>
      <c r="U501">
        <v>0.14499999999999999</v>
      </c>
      <c r="V501" s="2">
        <v>417400</v>
      </c>
      <c r="W501" s="2">
        <v>25047000</v>
      </c>
      <c r="X501" t="str">
        <f>IF(OR(Raw_Data[[#This Row],[status_pembayaran]]="Macet",Raw_Data[[#This Row],[status_pembayaran]]="Kurang Lancar"),"Non Performing Loan","Performing")</f>
        <v>Performing</v>
      </c>
      <c r="Y501" t="s">
        <v>47</v>
      </c>
      <c r="Z501">
        <v>0</v>
      </c>
      <c r="AA501">
        <v>0</v>
      </c>
      <c r="AB501">
        <v>1</v>
      </c>
      <c r="AC501" t="s">
        <v>66</v>
      </c>
      <c r="AD501">
        <f>IF(Raw_Data[[#This Row],[rasio]]&lt;0.2,1,IF(Raw_Data[[#This Row],[rasio]]&lt;0.3,2,IF(Raw_Data[[#This Row],[rasio]]&lt;0.4,3,4)))</f>
        <v>1</v>
      </c>
      <c r="AE501">
        <f>IF(Raw_Data[[#This Row],[kategori_dp]]="High",1,IF(Raw_Data[[#This Row],[kategori_dp]]="Medium",2,3))</f>
        <v>1</v>
      </c>
      <c r="AF501">
        <f>IF(Raw_Data[[#This Row],[tenor_bulan]]&lt;=24,1,IF(Raw_Data[[#This Row],[tenor_bulan]]&lt;=36,2,IF(Raw_Data[[#This Row],[tenor_bulan]]&lt;=48,3,4)))</f>
        <v>4</v>
      </c>
      <c r="AG501">
        <f>IF(Raw_Data[[#This Row],[jumlah_kali_telat]]=0,0,IF(Raw_Data[[#This Row],[jumlah_kali_telat]]&lt;=2,2,4))</f>
        <v>0</v>
      </c>
      <c r="AH501">
        <f>Raw_Data[[#This Row],[Skor_Rasio]]+Raw_Data[[#This Row],[Skor_DP]]+Raw_Data[[#This Row],[Skor_Tenor]]+Raw_Data[[#This Row],[Skor_Telat]]</f>
        <v>6</v>
      </c>
      <c r="AI501" t="str">
        <f>IF(Raw_Data[[#This Row],[Risk_Score]]&lt;=6,"Low Risk",IF(Raw_Data[[#This Row],[Risk_Score]]&lt;=8,"Medium Risk","High Risk"))</f>
        <v>Low Risk</v>
      </c>
      <c r="AJ501">
        <f ca="1">IFERROR(DATEDIF(Raw_Data[[#This Row],[tanggal_pengajuan]],TODAY(),"m"),"N/A")</f>
        <v>8</v>
      </c>
      <c r="AK501" t="str">
        <f ca="1">IF(ISNUMBER(Raw_Data[[#This Row],[MOB]]),IF(Raw_Data[[#This Row],[MOB]]&lt;6,"0-5 bulan",IF(Raw_Data[[#This Row],[MOB]]&lt;12,"6-11 bulan",IF(Raw_Data[[#This Row],[MOB]]&lt;24,"12-23 bulan","24+ bulan"))),"N/A")</f>
        <v>6-11 bulan</v>
      </c>
    </row>
    <row r="502" spans="1:37" ht="14.25" customHeight="1" x14ac:dyDescent="0.45">
      <c r="A502" t="s">
        <v>1461</v>
      </c>
      <c r="B502" s="64">
        <v>46037</v>
      </c>
      <c r="C502" s="1" t="str">
        <f t="shared" si="8"/>
        <v>January</v>
      </c>
      <c r="D502" t="s">
        <v>696</v>
      </c>
      <c r="E502" t="s">
        <v>1462</v>
      </c>
      <c r="F502">
        <v>25</v>
      </c>
      <c r="G502" t="s">
        <v>40</v>
      </c>
      <c r="H502" t="s">
        <v>41</v>
      </c>
      <c r="I502" s="2">
        <v>7003000</v>
      </c>
      <c r="J502" s="3">
        <f>Raw_Data[[#This Row],[cicilan_per_bulan]]/Raw_Data[[#This Row],[penghasilan_bulanan]]</f>
        <v>9.6073111523632723E-2</v>
      </c>
      <c r="K502" t="s">
        <v>286</v>
      </c>
      <c r="L502" t="s">
        <v>154</v>
      </c>
      <c r="M502" t="s">
        <v>55</v>
      </c>
      <c r="N502" t="s">
        <v>121</v>
      </c>
      <c r="O502" t="s">
        <v>122</v>
      </c>
      <c r="P502" s="2">
        <v>36003000</v>
      </c>
      <c r="Q502" s="2">
        <v>12601000</v>
      </c>
      <c r="R502" t="str">
        <f>IF(Raw_Data[[#This Row],[persen_dp]]&lt;15%,"Low",IF(Raw_Data[[#This Row],[persen_dp]]&gt;25%,"High","Medium"))</f>
        <v>High</v>
      </c>
      <c r="S502" s="3">
        <v>0.35</v>
      </c>
      <c r="T502">
        <v>60</v>
      </c>
      <c r="U502">
        <v>0.14499999999999999</v>
      </c>
      <c r="V502" s="2">
        <v>672800</v>
      </c>
      <c r="W502" s="2">
        <v>40368000</v>
      </c>
      <c r="X502" t="str">
        <f>IF(OR(Raw_Data[[#This Row],[status_pembayaran]]="Macet",Raw_Data[[#This Row],[status_pembayaran]]="Kurang Lancar"),"Non Performing Loan","Performing")</f>
        <v>Performing</v>
      </c>
      <c r="Y502" t="s">
        <v>47</v>
      </c>
      <c r="Z502">
        <v>0</v>
      </c>
      <c r="AA502">
        <v>0</v>
      </c>
      <c r="AB502">
        <v>1</v>
      </c>
      <c r="AD502">
        <f>IF(Raw_Data[[#This Row],[rasio]]&lt;0.2,1,IF(Raw_Data[[#This Row],[rasio]]&lt;0.3,2,IF(Raw_Data[[#This Row],[rasio]]&lt;0.4,3,4)))</f>
        <v>1</v>
      </c>
      <c r="AE502">
        <f>IF(Raw_Data[[#This Row],[kategori_dp]]="High",1,IF(Raw_Data[[#This Row],[kategori_dp]]="Medium",2,3))</f>
        <v>1</v>
      </c>
      <c r="AF502">
        <f>IF(Raw_Data[[#This Row],[tenor_bulan]]&lt;=24,1,IF(Raw_Data[[#This Row],[tenor_bulan]]&lt;=36,2,IF(Raw_Data[[#This Row],[tenor_bulan]]&lt;=48,3,4)))</f>
        <v>4</v>
      </c>
      <c r="AG502">
        <f>IF(Raw_Data[[#This Row],[jumlah_kali_telat]]=0,0,IF(Raw_Data[[#This Row],[jumlah_kali_telat]]&lt;=2,2,4))</f>
        <v>0</v>
      </c>
      <c r="AH502">
        <f>Raw_Data[[#This Row],[Skor_Rasio]]+Raw_Data[[#This Row],[Skor_DP]]+Raw_Data[[#This Row],[Skor_Tenor]]+Raw_Data[[#This Row],[Skor_Telat]]</f>
        <v>6</v>
      </c>
      <c r="AI502" t="str">
        <f>IF(Raw_Data[[#This Row],[Risk_Score]]&lt;=6,"Low Risk",IF(Raw_Data[[#This Row],[Risk_Score]]&lt;=8,"Medium Risk","High Risk"))</f>
        <v>Low Risk</v>
      </c>
      <c r="AJ502">
        <f ca="1">IFERROR(DATEDIF(Raw_Data[[#This Row],[tanggal_pengajuan]],TODAY(),"m"),"N/A")</f>
        <v>9</v>
      </c>
      <c r="AK502" t="str">
        <f ca="1">IF(ISNUMBER(Raw_Data[[#This Row],[MOB]]),IF(Raw_Data[[#This Row],[MOB]]&lt;6,"0-5 bulan",IF(Raw_Data[[#This Row],[MOB]]&lt;12,"6-11 bulan",IF(Raw_Data[[#This Row],[MOB]]&lt;24,"12-23 bulan","24+ bulan"))),"N/A")</f>
        <v>6-11 bulan</v>
      </c>
    </row>
    <row r="503" spans="1:37" ht="14.25" customHeight="1" x14ac:dyDescent="0.45">
      <c r="A503" t="s">
        <v>1463</v>
      </c>
      <c r="B503" s="64">
        <v>46145</v>
      </c>
      <c r="C503" s="1" t="str">
        <f t="shared" si="8"/>
        <v>May</v>
      </c>
      <c r="D503" t="s">
        <v>1464</v>
      </c>
      <c r="E503" t="s">
        <v>1465</v>
      </c>
      <c r="F503">
        <v>54</v>
      </c>
      <c r="G503" t="s">
        <v>51</v>
      </c>
      <c r="H503" t="s">
        <v>176</v>
      </c>
      <c r="I503" s="2">
        <v>5111000</v>
      </c>
      <c r="J503" s="3">
        <f>Raw_Data[[#This Row],[cicilan_per_bulan]]/Raw_Data[[#This Row],[penghasilan_bulanan]]</f>
        <v>0.17957346898845628</v>
      </c>
      <c r="K503" t="s">
        <v>119</v>
      </c>
      <c r="L503" t="s">
        <v>120</v>
      </c>
      <c r="M503" t="s">
        <v>72</v>
      </c>
      <c r="N503" t="s">
        <v>73</v>
      </c>
      <c r="O503" t="s">
        <v>46</v>
      </c>
      <c r="P503" s="2">
        <v>21345000</v>
      </c>
      <c r="Q503" s="2">
        <v>4269000</v>
      </c>
      <c r="R503" t="str">
        <f>IF(Raw_Data[[#This Row],[persen_dp]]&lt;15%,"Low",IF(Raw_Data[[#This Row],[persen_dp]]&gt;25%,"High","Medium"))</f>
        <v>Medium</v>
      </c>
      <c r="S503" s="3">
        <v>0.2</v>
      </c>
      <c r="T503">
        <v>24</v>
      </c>
      <c r="U503">
        <v>0.14499999999999999</v>
      </c>
      <c r="V503" s="2">
        <v>917800</v>
      </c>
      <c r="W503" s="2">
        <v>22028000</v>
      </c>
      <c r="X503" t="str">
        <f>IF(OR(Raw_Data[[#This Row],[status_pembayaran]]="Macet",Raw_Data[[#This Row],[status_pembayaran]]="Kurang Lancar"),"Non Performing Loan","Performing")</f>
        <v>Performing</v>
      </c>
      <c r="Y503" t="s">
        <v>47</v>
      </c>
      <c r="Z503">
        <v>0</v>
      </c>
      <c r="AA503">
        <v>0</v>
      </c>
      <c r="AB503">
        <v>1</v>
      </c>
      <c r="AC503" t="s">
        <v>137</v>
      </c>
      <c r="AD503">
        <f>IF(Raw_Data[[#This Row],[rasio]]&lt;0.2,1,IF(Raw_Data[[#This Row],[rasio]]&lt;0.3,2,IF(Raw_Data[[#This Row],[rasio]]&lt;0.4,3,4)))</f>
        <v>1</v>
      </c>
      <c r="AE503">
        <f>IF(Raw_Data[[#This Row],[kategori_dp]]="High",1,IF(Raw_Data[[#This Row],[kategori_dp]]="Medium",2,3))</f>
        <v>2</v>
      </c>
      <c r="AF503">
        <f>IF(Raw_Data[[#This Row],[tenor_bulan]]&lt;=24,1,IF(Raw_Data[[#This Row],[tenor_bulan]]&lt;=36,2,IF(Raw_Data[[#This Row],[tenor_bulan]]&lt;=48,3,4)))</f>
        <v>1</v>
      </c>
      <c r="AG503">
        <f>IF(Raw_Data[[#This Row],[jumlah_kali_telat]]=0,0,IF(Raw_Data[[#This Row],[jumlah_kali_telat]]&lt;=2,2,4))</f>
        <v>0</v>
      </c>
      <c r="AH503">
        <f>Raw_Data[[#This Row],[Skor_Rasio]]+Raw_Data[[#This Row],[Skor_DP]]+Raw_Data[[#This Row],[Skor_Tenor]]+Raw_Data[[#This Row],[Skor_Telat]]</f>
        <v>4</v>
      </c>
      <c r="AI503" t="str">
        <f>IF(Raw_Data[[#This Row],[Risk_Score]]&lt;=6,"Low Risk",IF(Raw_Data[[#This Row],[Risk_Score]]&lt;=8,"Medium Risk","High Risk"))</f>
        <v>Low Risk</v>
      </c>
      <c r="AJ503">
        <f ca="1">IFERROR(DATEDIF(Raw_Data[[#This Row],[tanggal_pengajuan]],TODAY(),"m"),"N/A")</f>
        <v>5</v>
      </c>
      <c r="AK503" t="str">
        <f ca="1">IF(ISNUMBER(Raw_Data[[#This Row],[MOB]]),IF(Raw_Data[[#This Row],[MOB]]&lt;6,"0-5 bulan",IF(Raw_Data[[#This Row],[MOB]]&lt;12,"6-11 bulan",IF(Raw_Data[[#This Row],[MOB]]&lt;24,"12-23 bulan","24+ bulan"))),"N/A")</f>
        <v>0-5 bulan</v>
      </c>
    </row>
    <row r="504" spans="1:37" ht="14.25" customHeight="1" x14ac:dyDescent="0.45">
      <c r="A504" t="s">
        <v>1466</v>
      </c>
      <c r="B504" s="64">
        <v>46112</v>
      </c>
      <c r="C504" s="1" t="str">
        <f t="shared" si="8"/>
        <v>March</v>
      </c>
      <c r="D504" t="s">
        <v>917</v>
      </c>
      <c r="E504" t="s">
        <v>1467</v>
      </c>
      <c r="F504">
        <v>42</v>
      </c>
      <c r="G504" t="s">
        <v>51</v>
      </c>
      <c r="H504" t="s">
        <v>176</v>
      </c>
      <c r="I504" s="2">
        <v>4129000</v>
      </c>
      <c r="J504" s="3">
        <f>Raw_Data[[#This Row],[cicilan_per_bulan]]/Raw_Data[[#This Row],[penghasilan_bulanan]]</f>
        <v>0.34369096633567447</v>
      </c>
      <c r="K504" t="s">
        <v>153</v>
      </c>
      <c r="L504" t="s">
        <v>154</v>
      </c>
      <c r="M504" t="s">
        <v>44</v>
      </c>
      <c r="N504" t="s">
        <v>45</v>
      </c>
      <c r="O504" t="s">
        <v>46</v>
      </c>
      <c r="P504" s="2">
        <v>24787000</v>
      </c>
      <c r="Q504" s="2">
        <v>9915000</v>
      </c>
      <c r="R504" t="str">
        <f>IF(Raw_Data[[#This Row],[persen_dp]]&lt;15%,"Low",IF(Raw_Data[[#This Row],[persen_dp]]&gt;25%,"High","Medium"))</f>
        <v>High</v>
      </c>
      <c r="S504" s="3">
        <v>0.4</v>
      </c>
      <c r="T504">
        <v>12</v>
      </c>
      <c r="U504">
        <v>0.14499999999999999</v>
      </c>
      <c r="V504" s="2">
        <v>1419100</v>
      </c>
      <c r="W504" s="2">
        <v>17029000</v>
      </c>
      <c r="X504" t="str">
        <f>IF(OR(Raw_Data[[#This Row],[status_pembayaran]]="Macet",Raw_Data[[#This Row],[status_pembayaran]]="Kurang Lancar"),"Non Performing Loan","Performing")</f>
        <v>Performing</v>
      </c>
      <c r="Y504" t="s">
        <v>47</v>
      </c>
      <c r="Z504">
        <v>0</v>
      </c>
      <c r="AA504">
        <v>0</v>
      </c>
      <c r="AB504">
        <v>1</v>
      </c>
      <c r="AD504">
        <f>IF(Raw_Data[[#This Row],[rasio]]&lt;0.2,1,IF(Raw_Data[[#This Row],[rasio]]&lt;0.3,2,IF(Raw_Data[[#This Row],[rasio]]&lt;0.4,3,4)))</f>
        <v>3</v>
      </c>
      <c r="AE504">
        <f>IF(Raw_Data[[#This Row],[kategori_dp]]="High",1,IF(Raw_Data[[#This Row],[kategori_dp]]="Medium",2,3))</f>
        <v>1</v>
      </c>
      <c r="AF504">
        <f>IF(Raw_Data[[#This Row],[tenor_bulan]]&lt;=24,1,IF(Raw_Data[[#This Row],[tenor_bulan]]&lt;=36,2,IF(Raw_Data[[#This Row],[tenor_bulan]]&lt;=48,3,4)))</f>
        <v>1</v>
      </c>
      <c r="AG504">
        <f>IF(Raw_Data[[#This Row],[jumlah_kali_telat]]=0,0,IF(Raw_Data[[#This Row],[jumlah_kali_telat]]&lt;=2,2,4))</f>
        <v>0</v>
      </c>
      <c r="AH504">
        <f>Raw_Data[[#This Row],[Skor_Rasio]]+Raw_Data[[#This Row],[Skor_DP]]+Raw_Data[[#This Row],[Skor_Tenor]]+Raw_Data[[#This Row],[Skor_Telat]]</f>
        <v>5</v>
      </c>
      <c r="AI504" t="str">
        <f>IF(Raw_Data[[#This Row],[Risk_Score]]&lt;=6,"Low Risk",IF(Raw_Data[[#This Row],[Risk_Score]]&lt;=8,"Medium Risk","High Risk"))</f>
        <v>Low Risk</v>
      </c>
      <c r="AJ504">
        <f ca="1">IFERROR(DATEDIF(Raw_Data[[#This Row],[tanggal_pengajuan]],TODAY(),"m"),"N/A")</f>
        <v>6</v>
      </c>
      <c r="AK504" t="str">
        <f ca="1">IF(ISNUMBER(Raw_Data[[#This Row],[MOB]]),IF(Raw_Data[[#This Row],[MOB]]&lt;6,"0-5 bulan",IF(Raw_Data[[#This Row],[MOB]]&lt;12,"6-11 bulan",IF(Raw_Data[[#This Row],[MOB]]&lt;24,"12-23 bulan","24+ bulan"))),"N/A")</f>
        <v>6-11 bulan</v>
      </c>
    </row>
    <row r="505" spans="1:37" ht="14.25" customHeight="1" x14ac:dyDescent="0.45">
      <c r="A505" t="s">
        <v>1468</v>
      </c>
      <c r="B505" s="64">
        <v>46137</v>
      </c>
      <c r="C505" s="1" t="str">
        <f t="shared" si="8"/>
        <v>April</v>
      </c>
      <c r="D505" t="s">
        <v>1469</v>
      </c>
      <c r="E505" t="s">
        <v>1470</v>
      </c>
      <c r="F505">
        <v>21</v>
      </c>
      <c r="G505" t="s">
        <v>40</v>
      </c>
      <c r="H505" t="s">
        <v>126</v>
      </c>
      <c r="I505" s="2">
        <v>2912000</v>
      </c>
      <c r="J505" s="3">
        <f>Raw_Data[[#This Row],[cicilan_per_bulan]]/Raw_Data[[#This Row],[penghasilan_bulanan]]</f>
        <v>0.44405906593406591</v>
      </c>
      <c r="K505" t="s">
        <v>127</v>
      </c>
      <c r="L505" t="s">
        <v>128</v>
      </c>
      <c r="M505" t="s">
        <v>55</v>
      </c>
      <c r="N505" t="s">
        <v>121</v>
      </c>
      <c r="O505" t="s">
        <v>122</v>
      </c>
      <c r="P505" s="2">
        <v>36043000</v>
      </c>
      <c r="Q505" s="2">
        <v>3604000</v>
      </c>
      <c r="R505" t="str">
        <f>IF(Raw_Data[[#This Row],[persen_dp]]&lt;15%,"Low",IF(Raw_Data[[#This Row],[persen_dp]]&gt;25%,"High","Medium"))</f>
        <v>Low</v>
      </c>
      <c r="S505" s="3">
        <v>0.1</v>
      </c>
      <c r="T505">
        <v>36</v>
      </c>
      <c r="U505">
        <v>0.14499999999999999</v>
      </c>
      <c r="V505" s="2">
        <v>1293100</v>
      </c>
      <c r="W505" s="2">
        <v>46550000</v>
      </c>
      <c r="X505" t="str">
        <f>IF(OR(Raw_Data[[#This Row],[status_pembayaran]]="Macet",Raw_Data[[#This Row],[status_pembayaran]]="Kurang Lancar"),"Non Performing Loan","Performing")</f>
        <v>Performing</v>
      </c>
      <c r="Y505" t="s">
        <v>47</v>
      </c>
      <c r="Z505">
        <v>0</v>
      </c>
      <c r="AA505">
        <v>0</v>
      </c>
      <c r="AB505">
        <v>1</v>
      </c>
      <c r="AC505" t="s">
        <v>66</v>
      </c>
      <c r="AD505">
        <f>IF(Raw_Data[[#This Row],[rasio]]&lt;0.2,1,IF(Raw_Data[[#This Row],[rasio]]&lt;0.3,2,IF(Raw_Data[[#This Row],[rasio]]&lt;0.4,3,4)))</f>
        <v>4</v>
      </c>
      <c r="AE505">
        <f>IF(Raw_Data[[#This Row],[kategori_dp]]="High",1,IF(Raw_Data[[#This Row],[kategori_dp]]="Medium",2,3))</f>
        <v>3</v>
      </c>
      <c r="AF505">
        <f>IF(Raw_Data[[#This Row],[tenor_bulan]]&lt;=24,1,IF(Raw_Data[[#This Row],[tenor_bulan]]&lt;=36,2,IF(Raw_Data[[#This Row],[tenor_bulan]]&lt;=48,3,4)))</f>
        <v>2</v>
      </c>
      <c r="AG505">
        <f>IF(Raw_Data[[#This Row],[jumlah_kali_telat]]=0,0,IF(Raw_Data[[#This Row],[jumlah_kali_telat]]&lt;=2,2,4))</f>
        <v>0</v>
      </c>
      <c r="AH505">
        <f>Raw_Data[[#This Row],[Skor_Rasio]]+Raw_Data[[#This Row],[Skor_DP]]+Raw_Data[[#This Row],[Skor_Tenor]]+Raw_Data[[#This Row],[Skor_Telat]]</f>
        <v>9</v>
      </c>
      <c r="AI505" t="str">
        <f>IF(Raw_Data[[#This Row],[Risk_Score]]&lt;=6,"Low Risk",IF(Raw_Data[[#This Row],[Risk_Score]]&lt;=8,"Medium Risk","High Risk"))</f>
        <v>High Risk</v>
      </c>
      <c r="AJ505">
        <f ca="1">IFERROR(DATEDIF(Raw_Data[[#This Row],[tanggal_pengajuan]],TODAY(),"m"),"N/A")</f>
        <v>5</v>
      </c>
      <c r="AK505" t="str">
        <f ca="1">IF(ISNUMBER(Raw_Data[[#This Row],[MOB]]),IF(Raw_Data[[#This Row],[MOB]]&lt;6,"0-5 bulan",IF(Raw_Data[[#This Row],[MOB]]&lt;12,"6-11 bulan",IF(Raw_Data[[#This Row],[MOB]]&lt;24,"12-23 bulan","24+ bulan"))),"N/A")</f>
        <v>0-5 bulan</v>
      </c>
    </row>
    <row r="506" spans="1:37" ht="14.25" customHeight="1" x14ac:dyDescent="0.45">
      <c r="A506" t="s">
        <v>1471</v>
      </c>
      <c r="B506" s="64">
        <v>46073</v>
      </c>
      <c r="C506" s="1" t="str">
        <f t="shared" si="8"/>
        <v>February</v>
      </c>
      <c r="D506" t="s">
        <v>319</v>
      </c>
      <c r="E506" t="s">
        <v>1472</v>
      </c>
      <c r="F506">
        <v>44</v>
      </c>
      <c r="G506" t="s">
        <v>51</v>
      </c>
      <c r="H506" t="s">
        <v>101</v>
      </c>
      <c r="I506" s="2">
        <v>3014000</v>
      </c>
      <c r="J506" s="3">
        <f>Raw_Data[[#This Row],[cicilan_per_bulan]]/Raw_Data[[#This Row],[penghasilan_bulanan]]</f>
        <v>0.16084936960849369</v>
      </c>
      <c r="K506" t="s">
        <v>286</v>
      </c>
      <c r="L506" t="s">
        <v>154</v>
      </c>
      <c r="M506" t="s">
        <v>44</v>
      </c>
      <c r="N506" t="s">
        <v>228</v>
      </c>
      <c r="O506" t="s">
        <v>57</v>
      </c>
      <c r="P506" s="2">
        <v>18738000</v>
      </c>
      <c r="Q506" s="2">
        <v>1874000</v>
      </c>
      <c r="R506" t="str">
        <f>IF(Raw_Data[[#This Row],[persen_dp]]&lt;15%,"Low",IF(Raw_Data[[#This Row],[persen_dp]]&gt;25%,"High","Medium"))</f>
        <v>Low</v>
      </c>
      <c r="S506" s="3">
        <v>0.1</v>
      </c>
      <c r="T506">
        <v>60</v>
      </c>
      <c r="U506">
        <v>0.14499999999999999</v>
      </c>
      <c r="V506" s="2">
        <v>484800</v>
      </c>
      <c r="W506" s="2">
        <v>29090000</v>
      </c>
      <c r="X506" t="str">
        <f>IF(OR(Raw_Data[[#This Row],[status_pembayaran]]="Macet",Raw_Data[[#This Row],[status_pembayaran]]="Kurang Lancar"),"Non Performing Loan","Performing")</f>
        <v>Performing</v>
      </c>
      <c r="Y506" t="s">
        <v>317</v>
      </c>
      <c r="Z506">
        <v>0</v>
      </c>
      <c r="AA506">
        <v>0</v>
      </c>
      <c r="AB506">
        <v>0</v>
      </c>
      <c r="AC506" t="s">
        <v>74</v>
      </c>
      <c r="AD506">
        <f>IF(Raw_Data[[#This Row],[rasio]]&lt;0.2,1,IF(Raw_Data[[#This Row],[rasio]]&lt;0.3,2,IF(Raw_Data[[#This Row],[rasio]]&lt;0.4,3,4)))</f>
        <v>1</v>
      </c>
      <c r="AE506">
        <f>IF(Raw_Data[[#This Row],[kategori_dp]]="High",1,IF(Raw_Data[[#This Row],[kategori_dp]]="Medium",2,3))</f>
        <v>3</v>
      </c>
      <c r="AF506">
        <f>IF(Raw_Data[[#This Row],[tenor_bulan]]&lt;=24,1,IF(Raw_Data[[#This Row],[tenor_bulan]]&lt;=36,2,IF(Raw_Data[[#This Row],[tenor_bulan]]&lt;=48,3,4)))</f>
        <v>4</v>
      </c>
      <c r="AG506">
        <f>IF(Raw_Data[[#This Row],[jumlah_kali_telat]]=0,0,IF(Raw_Data[[#This Row],[jumlah_kali_telat]]&lt;=2,2,4))</f>
        <v>0</v>
      </c>
      <c r="AH506">
        <f>Raw_Data[[#This Row],[Skor_Rasio]]+Raw_Data[[#This Row],[Skor_DP]]+Raw_Data[[#This Row],[Skor_Tenor]]+Raw_Data[[#This Row],[Skor_Telat]]</f>
        <v>8</v>
      </c>
      <c r="AI506" t="str">
        <f>IF(Raw_Data[[#This Row],[Risk_Score]]&lt;=6,"Low Risk",IF(Raw_Data[[#This Row],[Risk_Score]]&lt;=8,"Medium Risk","High Risk"))</f>
        <v>Medium Risk</v>
      </c>
      <c r="AJ506">
        <f ca="1">IFERROR(DATEDIF(Raw_Data[[#This Row],[tanggal_pengajuan]],TODAY(),"m"),"N/A")</f>
        <v>8</v>
      </c>
      <c r="AK506" t="str">
        <f ca="1">IF(ISNUMBER(Raw_Data[[#This Row],[MOB]]),IF(Raw_Data[[#This Row],[MOB]]&lt;6,"0-5 bulan",IF(Raw_Data[[#This Row],[MOB]]&lt;12,"6-11 bulan",IF(Raw_Data[[#This Row],[MOB]]&lt;24,"12-23 bulan","24+ bulan"))),"N/A")</f>
        <v>6-11 bulan</v>
      </c>
    </row>
    <row r="507" spans="1:37" ht="14.25" customHeight="1" x14ac:dyDescent="0.45">
      <c r="A507" t="s">
        <v>1473</v>
      </c>
      <c r="B507" s="64">
        <v>46084</v>
      </c>
      <c r="C507" s="1" t="str">
        <f t="shared" si="8"/>
        <v>March</v>
      </c>
      <c r="D507" t="s">
        <v>1474</v>
      </c>
      <c r="E507" t="s">
        <v>1475</v>
      </c>
      <c r="F507">
        <v>54</v>
      </c>
      <c r="G507" t="s">
        <v>40</v>
      </c>
      <c r="H507" t="s">
        <v>41</v>
      </c>
      <c r="I507" s="2">
        <v>4858000</v>
      </c>
      <c r="J507" s="3">
        <f>Raw_Data[[#This Row],[cicilan_per_bulan]]/Raw_Data[[#This Row],[penghasilan_bulanan]]</f>
        <v>0.25076163030053522</v>
      </c>
      <c r="K507" t="s">
        <v>145</v>
      </c>
      <c r="L507" t="s">
        <v>146</v>
      </c>
      <c r="M507" t="s">
        <v>44</v>
      </c>
      <c r="N507" t="s">
        <v>171</v>
      </c>
      <c r="O507" t="s">
        <v>172</v>
      </c>
      <c r="P507" s="2">
        <v>43657000</v>
      </c>
      <c r="Q507" s="2">
        <v>13097000</v>
      </c>
      <c r="R507" t="str">
        <f>IF(Raw_Data[[#This Row],[persen_dp]]&lt;15%,"Low",IF(Raw_Data[[#This Row],[persen_dp]]&gt;25%,"High","Medium"))</f>
        <v>High</v>
      </c>
      <c r="S507" s="3">
        <v>0.3</v>
      </c>
      <c r="T507">
        <v>36</v>
      </c>
      <c r="U507">
        <v>0.14499999999999999</v>
      </c>
      <c r="V507" s="2">
        <v>1218200</v>
      </c>
      <c r="W507" s="2">
        <v>43854000</v>
      </c>
      <c r="X507" t="str">
        <f>IF(OR(Raw_Data[[#This Row],[status_pembayaran]]="Macet",Raw_Data[[#This Row],[status_pembayaran]]="Kurang Lancar"),"Non Performing Loan","Performing")</f>
        <v>Performing</v>
      </c>
      <c r="Y507" t="s">
        <v>47</v>
      </c>
      <c r="Z507">
        <v>0</v>
      </c>
      <c r="AA507">
        <v>0</v>
      </c>
      <c r="AB507">
        <v>1</v>
      </c>
      <c r="AD507">
        <f>IF(Raw_Data[[#This Row],[rasio]]&lt;0.2,1,IF(Raw_Data[[#This Row],[rasio]]&lt;0.3,2,IF(Raw_Data[[#This Row],[rasio]]&lt;0.4,3,4)))</f>
        <v>2</v>
      </c>
      <c r="AE507">
        <f>IF(Raw_Data[[#This Row],[kategori_dp]]="High",1,IF(Raw_Data[[#This Row],[kategori_dp]]="Medium",2,3))</f>
        <v>1</v>
      </c>
      <c r="AF507">
        <f>IF(Raw_Data[[#This Row],[tenor_bulan]]&lt;=24,1,IF(Raw_Data[[#This Row],[tenor_bulan]]&lt;=36,2,IF(Raw_Data[[#This Row],[tenor_bulan]]&lt;=48,3,4)))</f>
        <v>2</v>
      </c>
      <c r="AG507">
        <f>IF(Raw_Data[[#This Row],[jumlah_kali_telat]]=0,0,IF(Raw_Data[[#This Row],[jumlah_kali_telat]]&lt;=2,2,4))</f>
        <v>0</v>
      </c>
      <c r="AH507">
        <f>Raw_Data[[#This Row],[Skor_Rasio]]+Raw_Data[[#This Row],[Skor_DP]]+Raw_Data[[#This Row],[Skor_Tenor]]+Raw_Data[[#This Row],[Skor_Telat]]</f>
        <v>5</v>
      </c>
      <c r="AI507" t="str">
        <f>IF(Raw_Data[[#This Row],[Risk_Score]]&lt;=6,"Low Risk",IF(Raw_Data[[#This Row],[Risk_Score]]&lt;=8,"Medium Risk","High Risk"))</f>
        <v>Low Risk</v>
      </c>
      <c r="AJ507">
        <f ca="1">IFERROR(DATEDIF(Raw_Data[[#This Row],[tanggal_pengajuan]],TODAY(),"m"),"N/A")</f>
        <v>7</v>
      </c>
      <c r="AK507" t="str">
        <f ca="1">IF(ISNUMBER(Raw_Data[[#This Row],[MOB]]),IF(Raw_Data[[#This Row],[MOB]]&lt;6,"0-5 bulan",IF(Raw_Data[[#This Row],[MOB]]&lt;12,"6-11 bulan",IF(Raw_Data[[#This Row],[MOB]]&lt;24,"12-23 bulan","24+ bulan"))),"N/A")</f>
        <v>6-11 bulan</v>
      </c>
    </row>
    <row r="508" spans="1:37" ht="14.25" customHeight="1" x14ac:dyDescent="0.45">
      <c r="A508" t="s">
        <v>1476</v>
      </c>
      <c r="B508" s="64">
        <v>46028</v>
      </c>
      <c r="C508" s="1" t="str">
        <f t="shared" si="8"/>
        <v>January</v>
      </c>
      <c r="D508" t="s">
        <v>143</v>
      </c>
      <c r="E508" t="s">
        <v>1477</v>
      </c>
      <c r="F508">
        <v>37</v>
      </c>
      <c r="G508" t="s">
        <v>40</v>
      </c>
      <c r="H508" t="s">
        <v>41</v>
      </c>
      <c r="I508" s="2">
        <v>5072000</v>
      </c>
      <c r="J508" s="3">
        <f>Raw_Data[[#This Row],[cicilan_per_bulan]]/Raw_Data[[#This Row],[penghasilan_bulanan]]</f>
        <v>0.13034305993690851</v>
      </c>
      <c r="K508" t="s">
        <v>205</v>
      </c>
      <c r="L508" t="s">
        <v>110</v>
      </c>
      <c r="M508" t="s">
        <v>44</v>
      </c>
      <c r="N508" t="s">
        <v>273</v>
      </c>
      <c r="O508" t="s">
        <v>274</v>
      </c>
      <c r="P508" s="2">
        <v>18429000</v>
      </c>
      <c r="Q508" s="2">
        <v>1843000</v>
      </c>
      <c r="R508" t="str">
        <f>IF(Raw_Data[[#This Row],[persen_dp]]&lt;15%,"Low",IF(Raw_Data[[#This Row],[persen_dp]]&gt;25%,"High","Medium"))</f>
        <v>Low</v>
      </c>
      <c r="S508" s="3">
        <v>0.1</v>
      </c>
      <c r="T508">
        <v>36</v>
      </c>
      <c r="U508">
        <v>0.14499999999999999</v>
      </c>
      <c r="V508" s="2">
        <v>661100</v>
      </c>
      <c r="W508" s="2">
        <v>23801000</v>
      </c>
      <c r="X508" t="str">
        <f>IF(OR(Raw_Data[[#This Row],[status_pembayaran]]="Macet",Raw_Data[[#This Row],[status_pembayaran]]="Kurang Lancar"),"Non Performing Loan","Performing")</f>
        <v>Performing</v>
      </c>
      <c r="Y508" t="s">
        <v>47</v>
      </c>
      <c r="Z508">
        <v>0</v>
      </c>
      <c r="AA508">
        <v>0</v>
      </c>
      <c r="AB508">
        <v>1</v>
      </c>
      <c r="AD508">
        <f>IF(Raw_Data[[#This Row],[rasio]]&lt;0.2,1,IF(Raw_Data[[#This Row],[rasio]]&lt;0.3,2,IF(Raw_Data[[#This Row],[rasio]]&lt;0.4,3,4)))</f>
        <v>1</v>
      </c>
      <c r="AE508">
        <f>IF(Raw_Data[[#This Row],[kategori_dp]]="High",1,IF(Raw_Data[[#This Row],[kategori_dp]]="Medium",2,3))</f>
        <v>3</v>
      </c>
      <c r="AF508">
        <f>IF(Raw_Data[[#This Row],[tenor_bulan]]&lt;=24,1,IF(Raw_Data[[#This Row],[tenor_bulan]]&lt;=36,2,IF(Raw_Data[[#This Row],[tenor_bulan]]&lt;=48,3,4)))</f>
        <v>2</v>
      </c>
      <c r="AG508">
        <f>IF(Raw_Data[[#This Row],[jumlah_kali_telat]]=0,0,IF(Raw_Data[[#This Row],[jumlah_kali_telat]]&lt;=2,2,4))</f>
        <v>0</v>
      </c>
      <c r="AH508">
        <f>Raw_Data[[#This Row],[Skor_Rasio]]+Raw_Data[[#This Row],[Skor_DP]]+Raw_Data[[#This Row],[Skor_Tenor]]+Raw_Data[[#This Row],[Skor_Telat]]</f>
        <v>6</v>
      </c>
      <c r="AI508" t="str">
        <f>IF(Raw_Data[[#This Row],[Risk_Score]]&lt;=6,"Low Risk",IF(Raw_Data[[#This Row],[Risk_Score]]&lt;=8,"Medium Risk","High Risk"))</f>
        <v>Low Risk</v>
      </c>
      <c r="AJ508">
        <f ca="1">IFERROR(DATEDIF(Raw_Data[[#This Row],[tanggal_pengajuan]],TODAY(),"m"),"N/A")</f>
        <v>9</v>
      </c>
      <c r="AK508" t="str">
        <f ca="1">IF(ISNUMBER(Raw_Data[[#This Row],[MOB]]),IF(Raw_Data[[#This Row],[MOB]]&lt;6,"0-5 bulan",IF(Raw_Data[[#This Row],[MOB]]&lt;12,"6-11 bulan",IF(Raw_Data[[#This Row],[MOB]]&lt;24,"12-23 bulan","24+ bulan"))),"N/A")</f>
        <v>6-11 bulan</v>
      </c>
    </row>
    <row r="509" spans="1:37" ht="14.25" customHeight="1" x14ac:dyDescent="0.45">
      <c r="A509" t="s">
        <v>1478</v>
      </c>
      <c r="B509" s="64">
        <v>46165</v>
      </c>
      <c r="C509" s="1" t="str">
        <f t="shared" si="8"/>
        <v>May</v>
      </c>
      <c r="D509" t="s">
        <v>1479</v>
      </c>
      <c r="E509" t="s">
        <v>1480</v>
      </c>
      <c r="F509">
        <v>57</v>
      </c>
      <c r="G509" t="s">
        <v>40</v>
      </c>
      <c r="H509" t="s">
        <v>52</v>
      </c>
      <c r="I509" s="2">
        <v>5280000</v>
      </c>
      <c r="J509" s="3">
        <f>Raw_Data[[#This Row],[cicilan_per_bulan]]/Raw_Data[[#This Row],[penghasilan_bulanan]]</f>
        <v>0.14901515151515152</v>
      </c>
      <c r="K509" t="s">
        <v>205</v>
      </c>
      <c r="L509" t="s">
        <v>110</v>
      </c>
      <c r="M509" t="s">
        <v>44</v>
      </c>
      <c r="N509" t="s">
        <v>83</v>
      </c>
      <c r="O509" t="s">
        <v>57</v>
      </c>
      <c r="P509" s="2">
        <v>19389000</v>
      </c>
      <c r="Q509" s="2">
        <v>7756000</v>
      </c>
      <c r="R509" t="str">
        <f>IF(Raw_Data[[#This Row],[persen_dp]]&lt;15%,"Low",IF(Raw_Data[[#This Row],[persen_dp]]&gt;25%,"High","Medium"))</f>
        <v>High</v>
      </c>
      <c r="S509" s="3">
        <v>0.4</v>
      </c>
      <c r="T509">
        <v>18</v>
      </c>
      <c r="U509">
        <v>0.14499999999999999</v>
      </c>
      <c r="V509" s="2">
        <v>786800</v>
      </c>
      <c r="W509" s="2">
        <v>14163000</v>
      </c>
      <c r="X509" t="str">
        <f>IF(OR(Raw_Data[[#This Row],[status_pembayaran]]="Macet",Raw_Data[[#This Row],[status_pembayaran]]="Kurang Lancar"),"Non Performing Loan","Performing")</f>
        <v>Performing</v>
      </c>
      <c r="Y509" t="s">
        <v>47</v>
      </c>
      <c r="Z509">
        <v>0</v>
      </c>
      <c r="AA509">
        <v>0</v>
      </c>
      <c r="AB509">
        <v>1</v>
      </c>
      <c r="AC509" t="s">
        <v>58</v>
      </c>
      <c r="AD509">
        <f>IF(Raw_Data[[#This Row],[rasio]]&lt;0.2,1,IF(Raw_Data[[#This Row],[rasio]]&lt;0.3,2,IF(Raw_Data[[#This Row],[rasio]]&lt;0.4,3,4)))</f>
        <v>1</v>
      </c>
      <c r="AE509">
        <f>IF(Raw_Data[[#This Row],[kategori_dp]]="High",1,IF(Raw_Data[[#This Row],[kategori_dp]]="Medium",2,3))</f>
        <v>1</v>
      </c>
      <c r="AF509">
        <f>IF(Raw_Data[[#This Row],[tenor_bulan]]&lt;=24,1,IF(Raw_Data[[#This Row],[tenor_bulan]]&lt;=36,2,IF(Raw_Data[[#This Row],[tenor_bulan]]&lt;=48,3,4)))</f>
        <v>1</v>
      </c>
      <c r="AG509">
        <f>IF(Raw_Data[[#This Row],[jumlah_kali_telat]]=0,0,IF(Raw_Data[[#This Row],[jumlah_kali_telat]]&lt;=2,2,4))</f>
        <v>0</v>
      </c>
      <c r="AH509">
        <f>Raw_Data[[#This Row],[Skor_Rasio]]+Raw_Data[[#This Row],[Skor_DP]]+Raw_Data[[#This Row],[Skor_Tenor]]+Raw_Data[[#This Row],[Skor_Telat]]</f>
        <v>3</v>
      </c>
      <c r="AI509" t="str">
        <f>IF(Raw_Data[[#This Row],[Risk_Score]]&lt;=6,"Low Risk",IF(Raw_Data[[#This Row],[Risk_Score]]&lt;=8,"Medium Risk","High Risk"))</f>
        <v>Low Risk</v>
      </c>
      <c r="AJ509">
        <f ca="1">IFERROR(DATEDIF(Raw_Data[[#This Row],[tanggal_pengajuan]],TODAY(),"m"),"N/A")</f>
        <v>5</v>
      </c>
      <c r="AK509" t="str">
        <f ca="1">IF(ISNUMBER(Raw_Data[[#This Row],[MOB]]),IF(Raw_Data[[#This Row],[MOB]]&lt;6,"0-5 bulan",IF(Raw_Data[[#This Row],[MOB]]&lt;12,"6-11 bulan",IF(Raw_Data[[#This Row],[MOB]]&lt;24,"12-23 bulan","24+ bulan"))),"N/A")</f>
        <v>0-5 bulan</v>
      </c>
    </row>
    <row r="510" spans="1:37" ht="14.25" customHeight="1" x14ac:dyDescent="0.45">
      <c r="A510" t="s">
        <v>1481</v>
      </c>
      <c r="B510" s="64">
        <v>46152</v>
      </c>
      <c r="C510" s="1" t="str">
        <f t="shared" si="8"/>
        <v>May</v>
      </c>
      <c r="D510" t="s">
        <v>1426</v>
      </c>
      <c r="E510" t="s">
        <v>1482</v>
      </c>
      <c r="F510">
        <v>49</v>
      </c>
      <c r="G510" t="s">
        <v>51</v>
      </c>
      <c r="H510" t="s">
        <v>62</v>
      </c>
      <c r="I510" s="2">
        <v>2305000</v>
      </c>
      <c r="J510" s="3">
        <f>Raw_Data[[#This Row],[cicilan_per_bulan]]/Raw_Data[[#This Row],[penghasilan_bulanan]]</f>
        <v>0.63744034707158348</v>
      </c>
      <c r="K510" t="s">
        <v>153</v>
      </c>
      <c r="L510" t="s">
        <v>154</v>
      </c>
      <c r="M510" t="s">
        <v>55</v>
      </c>
      <c r="N510" t="s">
        <v>231</v>
      </c>
      <c r="O510" t="s">
        <v>232</v>
      </c>
      <c r="P510" s="2">
        <v>39051000</v>
      </c>
      <c r="Q510" s="2">
        <v>11715000</v>
      </c>
      <c r="R510" t="str">
        <f>IF(Raw_Data[[#This Row],[persen_dp]]&lt;15%,"Low",IF(Raw_Data[[#This Row],[persen_dp]]&gt;25%,"High","Medium"))</f>
        <v>High</v>
      </c>
      <c r="S510" s="3">
        <v>0.3</v>
      </c>
      <c r="T510">
        <v>24</v>
      </c>
      <c r="U510">
        <v>0.14499999999999999</v>
      </c>
      <c r="V510" s="2">
        <v>1469300</v>
      </c>
      <c r="W510" s="2">
        <v>35264000</v>
      </c>
      <c r="X510" t="str">
        <f>IF(OR(Raw_Data[[#This Row],[status_pembayaran]]="Macet",Raw_Data[[#This Row],[status_pembayaran]]="Kurang Lancar"),"Non Performing Loan","Performing")</f>
        <v>Performing</v>
      </c>
      <c r="Y510" t="s">
        <v>47</v>
      </c>
      <c r="Z510">
        <v>0</v>
      </c>
      <c r="AA510">
        <v>0</v>
      </c>
      <c r="AB510">
        <v>1</v>
      </c>
      <c r="AD510">
        <f>IF(Raw_Data[[#This Row],[rasio]]&lt;0.2,1,IF(Raw_Data[[#This Row],[rasio]]&lt;0.3,2,IF(Raw_Data[[#This Row],[rasio]]&lt;0.4,3,4)))</f>
        <v>4</v>
      </c>
      <c r="AE510">
        <f>IF(Raw_Data[[#This Row],[kategori_dp]]="High",1,IF(Raw_Data[[#This Row],[kategori_dp]]="Medium",2,3))</f>
        <v>1</v>
      </c>
      <c r="AF510">
        <f>IF(Raw_Data[[#This Row],[tenor_bulan]]&lt;=24,1,IF(Raw_Data[[#This Row],[tenor_bulan]]&lt;=36,2,IF(Raw_Data[[#This Row],[tenor_bulan]]&lt;=48,3,4)))</f>
        <v>1</v>
      </c>
      <c r="AG510">
        <f>IF(Raw_Data[[#This Row],[jumlah_kali_telat]]=0,0,IF(Raw_Data[[#This Row],[jumlah_kali_telat]]&lt;=2,2,4))</f>
        <v>0</v>
      </c>
      <c r="AH510">
        <f>Raw_Data[[#This Row],[Skor_Rasio]]+Raw_Data[[#This Row],[Skor_DP]]+Raw_Data[[#This Row],[Skor_Tenor]]+Raw_Data[[#This Row],[Skor_Telat]]</f>
        <v>6</v>
      </c>
      <c r="AI510" t="str">
        <f>IF(Raw_Data[[#This Row],[Risk_Score]]&lt;=6,"Low Risk",IF(Raw_Data[[#This Row],[Risk_Score]]&lt;=8,"Medium Risk","High Risk"))</f>
        <v>Low Risk</v>
      </c>
      <c r="AJ510">
        <f ca="1">IFERROR(DATEDIF(Raw_Data[[#This Row],[tanggal_pengajuan]],TODAY(),"m"),"N/A")</f>
        <v>5</v>
      </c>
      <c r="AK510" t="str">
        <f ca="1">IF(ISNUMBER(Raw_Data[[#This Row],[MOB]]),IF(Raw_Data[[#This Row],[MOB]]&lt;6,"0-5 bulan",IF(Raw_Data[[#This Row],[MOB]]&lt;12,"6-11 bulan",IF(Raw_Data[[#This Row],[MOB]]&lt;24,"12-23 bulan","24+ bulan"))),"N/A")</f>
        <v>0-5 bulan</v>
      </c>
    </row>
    <row r="511" spans="1:37" ht="14.25" customHeight="1" x14ac:dyDescent="0.45">
      <c r="A511" t="s">
        <v>1483</v>
      </c>
      <c r="B511" s="64">
        <v>46112</v>
      </c>
      <c r="C511" s="1" t="str">
        <f t="shared" si="8"/>
        <v>March</v>
      </c>
      <c r="D511" t="s">
        <v>1484</v>
      </c>
      <c r="E511" t="s">
        <v>1485</v>
      </c>
      <c r="F511">
        <v>30</v>
      </c>
      <c r="G511" t="s">
        <v>51</v>
      </c>
      <c r="H511" t="s">
        <v>52</v>
      </c>
      <c r="I511" s="2">
        <v>11200000</v>
      </c>
      <c r="J511" s="3">
        <f>Raw_Data[[#This Row],[cicilan_per_bulan]]/Raw_Data[[#This Row],[penghasilan_bulanan]]</f>
        <v>0.40185714285714286</v>
      </c>
      <c r="K511" t="s">
        <v>81</v>
      </c>
      <c r="L511" t="s">
        <v>82</v>
      </c>
      <c r="M511" t="s">
        <v>55</v>
      </c>
      <c r="N511" t="s">
        <v>395</v>
      </c>
      <c r="O511" t="s">
        <v>396</v>
      </c>
      <c r="P511" s="2">
        <v>62893000</v>
      </c>
      <c r="Q511" s="2">
        <v>15723000</v>
      </c>
      <c r="R511" t="str">
        <f>IF(Raw_Data[[#This Row],[persen_dp]]&lt;15%,"Low",IF(Raw_Data[[#This Row],[persen_dp]]&gt;25%,"High","Medium"))</f>
        <v>Medium</v>
      </c>
      <c r="S511" s="3">
        <v>0.25</v>
      </c>
      <c r="T511">
        <v>12</v>
      </c>
      <c r="U511">
        <v>0.14499999999999999</v>
      </c>
      <c r="V511" s="2">
        <v>4500800</v>
      </c>
      <c r="W511" s="2">
        <v>54010000</v>
      </c>
      <c r="X511" t="str">
        <f>IF(OR(Raw_Data[[#This Row],[status_pembayaran]]="Macet",Raw_Data[[#This Row],[status_pembayaran]]="Kurang Lancar"),"Non Performing Loan","Performing")</f>
        <v>Performing</v>
      </c>
      <c r="Y511" t="s">
        <v>47</v>
      </c>
      <c r="Z511">
        <v>0</v>
      </c>
      <c r="AA511">
        <v>0</v>
      </c>
      <c r="AB511">
        <v>1</v>
      </c>
      <c r="AC511" t="s">
        <v>104</v>
      </c>
      <c r="AD511">
        <f>IF(Raw_Data[[#This Row],[rasio]]&lt;0.2,1,IF(Raw_Data[[#This Row],[rasio]]&lt;0.3,2,IF(Raw_Data[[#This Row],[rasio]]&lt;0.4,3,4)))</f>
        <v>4</v>
      </c>
      <c r="AE511">
        <f>IF(Raw_Data[[#This Row],[kategori_dp]]="High",1,IF(Raw_Data[[#This Row],[kategori_dp]]="Medium",2,3))</f>
        <v>2</v>
      </c>
      <c r="AF511">
        <f>IF(Raw_Data[[#This Row],[tenor_bulan]]&lt;=24,1,IF(Raw_Data[[#This Row],[tenor_bulan]]&lt;=36,2,IF(Raw_Data[[#This Row],[tenor_bulan]]&lt;=48,3,4)))</f>
        <v>1</v>
      </c>
      <c r="AG511">
        <f>IF(Raw_Data[[#This Row],[jumlah_kali_telat]]=0,0,IF(Raw_Data[[#This Row],[jumlah_kali_telat]]&lt;=2,2,4))</f>
        <v>0</v>
      </c>
      <c r="AH511">
        <f>Raw_Data[[#This Row],[Skor_Rasio]]+Raw_Data[[#This Row],[Skor_DP]]+Raw_Data[[#This Row],[Skor_Tenor]]+Raw_Data[[#This Row],[Skor_Telat]]</f>
        <v>7</v>
      </c>
      <c r="AI511" t="str">
        <f>IF(Raw_Data[[#This Row],[Risk_Score]]&lt;=6,"Low Risk",IF(Raw_Data[[#This Row],[Risk_Score]]&lt;=8,"Medium Risk","High Risk"))</f>
        <v>Medium Risk</v>
      </c>
      <c r="AJ511">
        <f ca="1">IFERROR(DATEDIF(Raw_Data[[#This Row],[tanggal_pengajuan]],TODAY(),"m"),"N/A")</f>
        <v>6</v>
      </c>
      <c r="AK511" t="str">
        <f ca="1">IF(ISNUMBER(Raw_Data[[#This Row],[MOB]]),IF(Raw_Data[[#This Row],[MOB]]&lt;6,"0-5 bulan",IF(Raw_Data[[#This Row],[MOB]]&lt;12,"6-11 bulan",IF(Raw_Data[[#This Row],[MOB]]&lt;24,"12-23 bulan","24+ bulan"))),"N/A")</f>
        <v>6-11 bulan</v>
      </c>
    </row>
    <row r="512" spans="1:37" ht="14.25" customHeight="1" x14ac:dyDescent="0.45">
      <c r="A512" t="s">
        <v>1486</v>
      </c>
      <c r="B512" s="64">
        <v>46032</v>
      </c>
      <c r="C512" s="1" t="str">
        <f t="shared" si="8"/>
        <v>January</v>
      </c>
      <c r="D512" t="s">
        <v>1487</v>
      </c>
      <c r="E512" t="s">
        <v>1488</v>
      </c>
      <c r="F512">
        <v>56</v>
      </c>
      <c r="G512" t="s">
        <v>51</v>
      </c>
      <c r="H512" t="s">
        <v>126</v>
      </c>
      <c r="I512" s="2">
        <v>2835000</v>
      </c>
      <c r="J512" s="3">
        <f>Raw_Data[[#This Row],[cicilan_per_bulan]]/Raw_Data[[#This Row],[penghasilan_bulanan]]</f>
        <v>0.33485008818342149</v>
      </c>
      <c r="K512" t="s">
        <v>127</v>
      </c>
      <c r="L512" t="s">
        <v>128</v>
      </c>
      <c r="M512" t="s">
        <v>55</v>
      </c>
      <c r="N512" t="s">
        <v>56</v>
      </c>
      <c r="O512" t="s">
        <v>57</v>
      </c>
      <c r="P512" s="2">
        <v>18714000</v>
      </c>
      <c r="Q512" s="2">
        <v>4678000</v>
      </c>
      <c r="R512" t="str">
        <f>IF(Raw_Data[[#This Row],[persen_dp]]&lt;15%,"Low",IF(Raw_Data[[#This Row],[persen_dp]]&gt;25%,"High","Medium"))</f>
        <v>Medium</v>
      </c>
      <c r="S512" s="3">
        <v>0.25</v>
      </c>
      <c r="T512">
        <v>18</v>
      </c>
      <c r="U512">
        <v>0.14499999999999999</v>
      </c>
      <c r="V512" s="2">
        <v>949300</v>
      </c>
      <c r="W512" s="2">
        <v>17088000</v>
      </c>
      <c r="X512" t="str">
        <f>IF(OR(Raw_Data[[#This Row],[status_pembayaran]]="Macet",Raw_Data[[#This Row],[status_pembayaran]]="Kurang Lancar"),"Non Performing Loan","Performing")</f>
        <v>Performing</v>
      </c>
      <c r="Y512" t="s">
        <v>47</v>
      </c>
      <c r="Z512">
        <v>0</v>
      </c>
      <c r="AA512">
        <v>0</v>
      </c>
      <c r="AB512">
        <v>1</v>
      </c>
      <c r="AC512" t="s">
        <v>66</v>
      </c>
      <c r="AD512">
        <f>IF(Raw_Data[[#This Row],[rasio]]&lt;0.2,1,IF(Raw_Data[[#This Row],[rasio]]&lt;0.3,2,IF(Raw_Data[[#This Row],[rasio]]&lt;0.4,3,4)))</f>
        <v>3</v>
      </c>
      <c r="AE512">
        <f>IF(Raw_Data[[#This Row],[kategori_dp]]="High",1,IF(Raw_Data[[#This Row],[kategori_dp]]="Medium",2,3))</f>
        <v>2</v>
      </c>
      <c r="AF512">
        <f>IF(Raw_Data[[#This Row],[tenor_bulan]]&lt;=24,1,IF(Raw_Data[[#This Row],[tenor_bulan]]&lt;=36,2,IF(Raw_Data[[#This Row],[tenor_bulan]]&lt;=48,3,4)))</f>
        <v>1</v>
      </c>
      <c r="AG512">
        <f>IF(Raw_Data[[#This Row],[jumlah_kali_telat]]=0,0,IF(Raw_Data[[#This Row],[jumlah_kali_telat]]&lt;=2,2,4))</f>
        <v>0</v>
      </c>
      <c r="AH512">
        <f>Raw_Data[[#This Row],[Skor_Rasio]]+Raw_Data[[#This Row],[Skor_DP]]+Raw_Data[[#This Row],[Skor_Tenor]]+Raw_Data[[#This Row],[Skor_Telat]]</f>
        <v>6</v>
      </c>
      <c r="AI512" t="str">
        <f>IF(Raw_Data[[#This Row],[Risk_Score]]&lt;=6,"Low Risk",IF(Raw_Data[[#This Row],[Risk_Score]]&lt;=8,"Medium Risk","High Risk"))</f>
        <v>Low Risk</v>
      </c>
      <c r="AJ512">
        <f ca="1">IFERROR(DATEDIF(Raw_Data[[#This Row],[tanggal_pengajuan]],TODAY(),"m"),"N/A")</f>
        <v>9</v>
      </c>
      <c r="AK512" t="str">
        <f ca="1">IF(ISNUMBER(Raw_Data[[#This Row],[MOB]]),IF(Raw_Data[[#This Row],[MOB]]&lt;6,"0-5 bulan",IF(Raw_Data[[#This Row],[MOB]]&lt;12,"6-11 bulan",IF(Raw_Data[[#This Row],[MOB]]&lt;24,"12-23 bulan","24+ bulan"))),"N/A")</f>
        <v>6-11 bulan</v>
      </c>
    </row>
    <row r="513" spans="1:37" ht="14.25" customHeight="1" x14ac:dyDescent="0.45">
      <c r="A513" t="s">
        <v>1489</v>
      </c>
      <c r="B513" s="64">
        <v>46070</v>
      </c>
      <c r="C513" s="1" t="str">
        <f t="shared" si="8"/>
        <v>February</v>
      </c>
      <c r="D513" t="s">
        <v>1490</v>
      </c>
      <c r="E513" t="s">
        <v>1491</v>
      </c>
      <c r="F513">
        <v>37</v>
      </c>
      <c r="G513" t="s">
        <v>40</v>
      </c>
      <c r="H513" t="s">
        <v>176</v>
      </c>
      <c r="I513" s="2">
        <v>4787000</v>
      </c>
      <c r="J513" s="3">
        <f>Raw_Data[[#This Row],[cicilan_per_bulan]]/Raw_Data[[#This Row],[penghasilan_bulanan]]</f>
        <v>0.26363066638813454</v>
      </c>
      <c r="K513" t="s">
        <v>53</v>
      </c>
      <c r="L513" t="s">
        <v>54</v>
      </c>
      <c r="M513" t="s">
        <v>44</v>
      </c>
      <c r="N513" t="s">
        <v>163</v>
      </c>
      <c r="O513" t="s">
        <v>46</v>
      </c>
      <c r="P513" s="2">
        <v>28704000</v>
      </c>
      <c r="Q513" s="2">
        <v>10046000</v>
      </c>
      <c r="R513" t="str">
        <f>IF(Raw_Data[[#This Row],[persen_dp]]&lt;15%,"Low",IF(Raw_Data[[#This Row],[persen_dp]]&gt;25%,"High","Medium"))</f>
        <v>High</v>
      </c>
      <c r="S513" s="3">
        <v>0.35</v>
      </c>
      <c r="T513">
        <v>18</v>
      </c>
      <c r="U513">
        <v>0.14499999999999999</v>
      </c>
      <c r="V513" s="2">
        <v>1262000</v>
      </c>
      <c r="W513" s="2">
        <v>22716000</v>
      </c>
      <c r="X513" t="str">
        <f>IF(OR(Raw_Data[[#This Row],[status_pembayaran]]="Macet",Raw_Data[[#This Row],[status_pembayaran]]="Kurang Lancar"),"Non Performing Loan","Performing")</f>
        <v>Performing</v>
      </c>
      <c r="Y513" t="s">
        <v>47</v>
      </c>
      <c r="Z513">
        <v>0</v>
      </c>
      <c r="AA513">
        <v>0</v>
      </c>
      <c r="AB513">
        <v>1</v>
      </c>
      <c r="AD513">
        <f>IF(Raw_Data[[#This Row],[rasio]]&lt;0.2,1,IF(Raw_Data[[#This Row],[rasio]]&lt;0.3,2,IF(Raw_Data[[#This Row],[rasio]]&lt;0.4,3,4)))</f>
        <v>2</v>
      </c>
      <c r="AE513">
        <f>IF(Raw_Data[[#This Row],[kategori_dp]]="High",1,IF(Raw_Data[[#This Row],[kategori_dp]]="Medium",2,3))</f>
        <v>1</v>
      </c>
      <c r="AF513">
        <f>IF(Raw_Data[[#This Row],[tenor_bulan]]&lt;=24,1,IF(Raw_Data[[#This Row],[tenor_bulan]]&lt;=36,2,IF(Raw_Data[[#This Row],[tenor_bulan]]&lt;=48,3,4)))</f>
        <v>1</v>
      </c>
      <c r="AG513">
        <f>IF(Raw_Data[[#This Row],[jumlah_kali_telat]]=0,0,IF(Raw_Data[[#This Row],[jumlah_kali_telat]]&lt;=2,2,4))</f>
        <v>0</v>
      </c>
      <c r="AH513">
        <f>Raw_Data[[#This Row],[Skor_Rasio]]+Raw_Data[[#This Row],[Skor_DP]]+Raw_Data[[#This Row],[Skor_Tenor]]+Raw_Data[[#This Row],[Skor_Telat]]</f>
        <v>4</v>
      </c>
      <c r="AI513" t="str">
        <f>IF(Raw_Data[[#This Row],[Risk_Score]]&lt;=6,"Low Risk",IF(Raw_Data[[#This Row],[Risk_Score]]&lt;=8,"Medium Risk","High Risk"))</f>
        <v>Low Risk</v>
      </c>
      <c r="AJ513">
        <f ca="1">IFERROR(DATEDIF(Raw_Data[[#This Row],[tanggal_pengajuan]],TODAY(),"m"),"N/A")</f>
        <v>8</v>
      </c>
      <c r="AK513" t="str">
        <f ca="1">IF(ISNUMBER(Raw_Data[[#This Row],[MOB]]),IF(Raw_Data[[#This Row],[MOB]]&lt;6,"0-5 bulan",IF(Raw_Data[[#This Row],[MOB]]&lt;12,"6-11 bulan",IF(Raw_Data[[#This Row],[MOB]]&lt;24,"12-23 bulan","24+ bulan"))),"N/A")</f>
        <v>6-11 bulan</v>
      </c>
    </row>
    <row r="514" spans="1:37" ht="14.25" customHeight="1" x14ac:dyDescent="0.45">
      <c r="A514" t="s">
        <v>1492</v>
      </c>
      <c r="B514" s="64">
        <v>46043</v>
      </c>
      <c r="C514" s="1" t="str">
        <f t="shared" si="8"/>
        <v>January</v>
      </c>
      <c r="D514" t="s">
        <v>409</v>
      </c>
      <c r="E514" t="s">
        <v>1493</v>
      </c>
      <c r="F514">
        <v>42</v>
      </c>
      <c r="G514" t="s">
        <v>40</v>
      </c>
      <c r="H514" t="s">
        <v>90</v>
      </c>
      <c r="I514" s="2">
        <v>3142000</v>
      </c>
      <c r="J514" s="3">
        <f>Raw_Data[[#This Row],[cicilan_per_bulan]]/Raw_Data[[#This Row],[penghasilan_bulanan]]</f>
        <v>0.27686187141947805</v>
      </c>
      <c r="K514" t="s">
        <v>286</v>
      </c>
      <c r="L514" t="s">
        <v>154</v>
      </c>
      <c r="M514" t="s">
        <v>72</v>
      </c>
      <c r="N514" t="s">
        <v>73</v>
      </c>
      <c r="O514" t="s">
        <v>46</v>
      </c>
      <c r="P514" s="2">
        <v>21436000</v>
      </c>
      <c r="Q514" s="2">
        <v>8575000</v>
      </c>
      <c r="R514" t="str">
        <f>IF(Raw_Data[[#This Row],[persen_dp]]&lt;15%,"Low",IF(Raw_Data[[#This Row],[persen_dp]]&gt;25%,"High","Medium"))</f>
        <v>High</v>
      </c>
      <c r="S514" s="3">
        <v>0.4</v>
      </c>
      <c r="T514">
        <v>18</v>
      </c>
      <c r="U514">
        <v>0.14499999999999999</v>
      </c>
      <c r="V514" s="2">
        <v>869900</v>
      </c>
      <c r="W514" s="2">
        <v>15659000</v>
      </c>
      <c r="X514" t="str">
        <f>IF(OR(Raw_Data[[#This Row],[status_pembayaran]]="Macet",Raw_Data[[#This Row],[status_pembayaran]]="Kurang Lancar"),"Non Performing Loan","Performing")</f>
        <v>Performing</v>
      </c>
      <c r="Y514" t="s">
        <v>47</v>
      </c>
      <c r="Z514">
        <v>0</v>
      </c>
      <c r="AA514">
        <v>0</v>
      </c>
      <c r="AB514">
        <v>1</v>
      </c>
      <c r="AD514">
        <f>IF(Raw_Data[[#This Row],[rasio]]&lt;0.2,1,IF(Raw_Data[[#This Row],[rasio]]&lt;0.3,2,IF(Raw_Data[[#This Row],[rasio]]&lt;0.4,3,4)))</f>
        <v>2</v>
      </c>
      <c r="AE514">
        <f>IF(Raw_Data[[#This Row],[kategori_dp]]="High",1,IF(Raw_Data[[#This Row],[kategori_dp]]="Medium",2,3))</f>
        <v>1</v>
      </c>
      <c r="AF514">
        <f>IF(Raw_Data[[#This Row],[tenor_bulan]]&lt;=24,1,IF(Raw_Data[[#This Row],[tenor_bulan]]&lt;=36,2,IF(Raw_Data[[#This Row],[tenor_bulan]]&lt;=48,3,4)))</f>
        <v>1</v>
      </c>
      <c r="AG514">
        <f>IF(Raw_Data[[#This Row],[jumlah_kali_telat]]=0,0,IF(Raw_Data[[#This Row],[jumlah_kali_telat]]&lt;=2,2,4))</f>
        <v>0</v>
      </c>
      <c r="AH514">
        <f>Raw_Data[[#This Row],[Skor_Rasio]]+Raw_Data[[#This Row],[Skor_DP]]+Raw_Data[[#This Row],[Skor_Tenor]]+Raw_Data[[#This Row],[Skor_Telat]]</f>
        <v>4</v>
      </c>
      <c r="AI514" t="str">
        <f>IF(Raw_Data[[#This Row],[Risk_Score]]&lt;=6,"Low Risk",IF(Raw_Data[[#This Row],[Risk_Score]]&lt;=8,"Medium Risk","High Risk"))</f>
        <v>Low Risk</v>
      </c>
      <c r="AJ514">
        <f ca="1">IFERROR(DATEDIF(Raw_Data[[#This Row],[tanggal_pengajuan]],TODAY(),"m"),"N/A")</f>
        <v>9</v>
      </c>
      <c r="AK514" t="str">
        <f ca="1">IF(ISNUMBER(Raw_Data[[#This Row],[MOB]]),IF(Raw_Data[[#This Row],[MOB]]&lt;6,"0-5 bulan",IF(Raw_Data[[#This Row],[MOB]]&lt;12,"6-11 bulan",IF(Raw_Data[[#This Row],[MOB]]&lt;24,"12-23 bulan","24+ bulan"))),"N/A")</f>
        <v>6-11 bulan</v>
      </c>
    </row>
    <row r="515" spans="1:37" ht="14.25" customHeight="1" x14ac:dyDescent="0.45">
      <c r="A515" t="s">
        <v>1494</v>
      </c>
      <c r="B515" s="64">
        <v>46123</v>
      </c>
      <c r="C515" s="1" t="str">
        <f t="shared" si="8"/>
        <v>April</v>
      </c>
      <c r="D515" t="s">
        <v>1495</v>
      </c>
      <c r="E515" t="s">
        <v>1496</v>
      </c>
      <c r="F515">
        <v>53</v>
      </c>
      <c r="G515" t="s">
        <v>40</v>
      </c>
      <c r="H515" t="s">
        <v>52</v>
      </c>
      <c r="I515" s="2">
        <v>6390000</v>
      </c>
      <c r="J515" s="3">
        <f>Raw_Data[[#This Row],[cicilan_per_bulan]]/Raw_Data[[#This Row],[penghasilan_bulanan]]</f>
        <v>0.14209702660406887</v>
      </c>
      <c r="K515" t="s">
        <v>177</v>
      </c>
      <c r="L515" t="s">
        <v>154</v>
      </c>
      <c r="M515" t="s">
        <v>55</v>
      </c>
      <c r="N515" t="s">
        <v>231</v>
      </c>
      <c r="O515" t="s">
        <v>232</v>
      </c>
      <c r="P515" s="2">
        <v>39477000</v>
      </c>
      <c r="Q515" s="2">
        <v>7895000</v>
      </c>
      <c r="R515" t="str">
        <f>IF(Raw_Data[[#This Row],[persen_dp]]&lt;15%,"Low",IF(Raw_Data[[#This Row],[persen_dp]]&gt;25%,"High","Medium"))</f>
        <v>Medium</v>
      </c>
      <c r="S515" s="3">
        <v>0.2</v>
      </c>
      <c r="T515">
        <v>60</v>
      </c>
      <c r="U515">
        <v>0.14499999999999999</v>
      </c>
      <c r="V515" s="2">
        <v>908000</v>
      </c>
      <c r="W515" s="2">
        <v>54479000</v>
      </c>
      <c r="X515" t="str">
        <f>IF(OR(Raw_Data[[#This Row],[status_pembayaran]]="Macet",Raw_Data[[#This Row],[status_pembayaran]]="Kurang Lancar"),"Non Performing Loan","Performing")</f>
        <v>Performing</v>
      </c>
      <c r="Y515" t="s">
        <v>47</v>
      </c>
      <c r="Z515">
        <v>0</v>
      </c>
      <c r="AA515">
        <v>0</v>
      </c>
      <c r="AB515">
        <v>1</v>
      </c>
      <c r="AC515" t="s">
        <v>58</v>
      </c>
      <c r="AD515">
        <f>IF(Raw_Data[[#This Row],[rasio]]&lt;0.2,1,IF(Raw_Data[[#This Row],[rasio]]&lt;0.3,2,IF(Raw_Data[[#This Row],[rasio]]&lt;0.4,3,4)))</f>
        <v>1</v>
      </c>
      <c r="AE515">
        <f>IF(Raw_Data[[#This Row],[kategori_dp]]="High",1,IF(Raw_Data[[#This Row],[kategori_dp]]="Medium",2,3))</f>
        <v>2</v>
      </c>
      <c r="AF515">
        <f>IF(Raw_Data[[#This Row],[tenor_bulan]]&lt;=24,1,IF(Raw_Data[[#This Row],[tenor_bulan]]&lt;=36,2,IF(Raw_Data[[#This Row],[tenor_bulan]]&lt;=48,3,4)))</f>
        <v>4</v>
      </c>
      <c r="AG515">
        <f>IF(Raw_Data[[#This Row],[jumlah_kali_telat]]=0,0,IF(Raw_Data[[#This Row],[jumlah_kali_telat]]&lt;=2,2,4))</f>
        <v>0</v>
      </c>
      <c r="AH515">
        <f>Raw_Data[[#This Row],[Skor_Rasio]]+Raw_Data[[#This Row],[Skor_DP]]+Raw_Data[[#This Row],[Skor_Tenor]]+Raw_Data[[#This Row],[Skor_Telat]]</f>
        <v>7</v>
      </c>
      <c r="AI515" t="str">
        <f>IF(Raw_Data[[#This Row],[Risk_Score]]&lt;=6,"Low Risk",IF(Raw_Data[[#This Row],[Risk_Score]]&lt;=8,"Medium Risk","High Risk"))</f>
        <v>Medium Risk</v>
      </c>
      <c r="AJ515">
        <f ca="1">IFERROR(DATEDIF(Raw_Data[[#This Row],[tanggal_pengajuan]],TODAY(),"m"),"N/A")</f>
        <v>6</v>
      </c>
      <c r="AK515" t="str">
        <f ca="1">IF(ISNUMBER(Raw_Data[[#This Row],[MOB]]),IF(Raw_Data[[#This Row],[MOB]]&lt;6,"0-5 bulan",IF(Raw_Data[[#This Row],[MOB]]&lt;12,"6-11 bulan",IF(Raw_Data[[#This Row],[MOB]]&lt;24,"12-23 bulan","24+ bulan"))),"N/A")</f>
        <v>6-11 bulan</v>
      </c>
    </row>
    <row r="516" spans="1:37" ht="14.25" customHeight="1" x14ac:dyDescent="0.45">
      <c r="A516" t="s">
        <v>1497</v>
      </c>
      <c r="B516" s="64">
        <v>46110</v>
      </c>
      <c r="C516" s="1" t="str">
        <f t="shared" si="8"/>
        <v>March</v>
      </c>
      <c r="D516" t="s">
        <v>1498</v>
      </c>
      <c r="E516" t="s">
        <v>1499</v>
      </c>
      <c r="F516">
        <v>49</v>
      </c>
      <c r="G516" t="s">
        <v>51</v>
      </c>
      <c r="H516" t="s">
        <v>90</v>
      </c>
      <c r="I516" s="2">
        <v>6940000</v>
      </c>
      <c r="J516" s="3">
        <f>Raw_Data[[#This Row],[cicilan_per_bulan]]/Raw_Data[[#This Row],[penghasilan_bulanan]]</f>
        <v>0.12639769452449567</v>
      </c>
      <c r="K516" t="s">
        <v>53</v>
      </c>
      <c r="L516" t="s">
        <v>54</v>
      </c>
      <c r="M516" t="s">
        <v>44</v>
      </c>
      <c r="N516" t="s">
        <v>83</v>
      </c>
      <c r="O516" t="s">
        <v>57</v>
      </c>
      <c r="P516" s="2">
        <v>18134000</v>
      </c>
      <c r="Q516" s="2">
        <v>1813000</v>
      </c>
      <c r="R516" t="str">
        <f>IF(Raw_Data[[#This Row],[persen_dp]]&lt;15%,"Low",IF(Raw_Data[[#This Row],[persen_dp]]&gt;25%,"High","Medium"))</f>
        <v>Low</v>
      </c>
      <c r="S516" s="3">
        <v>0.1</v>
      </c>
      <c r="T516">
        <v>24</v>
      </c>
      <c r="U516">
        <v>0.14499999999999999</v>
      </c>
      <c r="V516" s="2">
        <v>877200</v>
      </c>
      <c r="W516" s="2">
        <v>21054000</v>
      </c>
      <c r="X516" t="str">
        <f>IF(OR(Raw_Data[[#This Row],[status_pembayaran]]="Macet",Raw_Data[[#This Row],[status_pembayaran]]="Kurang Lancar"),"Non Performing Loan","Performing")</f>
        <v>Performing</v>
      </c>
      <c r="Y516" t="s">
        <v>47</v>
      </c>
      <c r="Z516">
        <v>0</v>
      </c>
      <c r="AA516">
        <v>0</v>
      </c>
      <c r="AB516">
        <v>1</v>
      </c>
      <c r="AC516" t="s">
        <v>104</v>
      </c>
      <c r="AD516">
        <f>IF(Raw_Data[[#This Row],[rasio]]&lt;0.2,1,IF(Raw_Data[[#This Row],[rasio]]&lt;0.3,2,IF(Raw_Data[[#This Row],[rasio]]&lt;0.4,3,4)))</f>
        <v>1</v>
      </c>
      <c r="AE516">
        <f>IF(Raw_Data[[#This Row],[kategori_dp]]="High",1,IF(Raw_Data[[#This Row],[kategori_dp]]="Medium",2,3))</f>
        <v>3</v>
      </c>
      <c r="AF516">
        <f>IF(Raw_Data[[#This Row],[tenor_bulan]]&lt;=24,1,IF(Raw_Data[[#This Row],[tenor_bulan]]&lt;=36,2,IF(Raw_Data[[#This Row],[tenor_bulan]]&lt;=48,3,4)))</f>
        <v>1</v>
      </c>
      <c r="AG516">
        <f>IF(Raw_Data[[#This Row],[jumlah_kali_telat]]=0,0,IF(Raw_Data[[#This Row],[jumlah_kali_telat]]&lt;=2,2,4))</f>
        <v>0</v>
      </c>
      <c r="AH516">
        <f>Raw_Data[[#This Row],[Skor_Rasio]]+Raw_Data[[#This Row],[Skor_DP]]+Raw_Data[[#This Row],[Skor_Tenor]]+Raw_Data[[#This Row],[Skor_Telat]]</f>
        <v>5</v>
      </c>
      <c r="AI516" t="str">
        <f>IF(Raw_Data[[#This Row],[Risk_Score]]&lt;=6,"Low Risk",IF(Raw_Data[[#This Row],[Risk_Score]]&lt;=8,"Medium Risk","High Risk"))</f>
        <v>Low Risk</v>
      </c>
      <c r="AJ516">
        <f ca="1">IFERROR(DATEDIF(Raw_Data[[#This Row],[tanggal_pengajuan]],TODAY(),"m"),"N/A")</f>
        <v>6</v>
      </c>
      <c r="AK516" t="str">
        <f ca="1">IF(ISNUMBER(Raw_Data[[#This Row],[MOB]]),IF(Raw_Data[[#This Row],[MOB]]&lt;6,"0-5 bulan",IF(Raw_Data[[#This Row],[MOB]]&lt;12,"6-11 bulan",IF(Raw_Data[[#This Row],[MOB]]&lt;24,"12-23 bulan","24+ bulan"))),"N/A")</f>
        <v>6-11 bulan</v>
      </c>
    </row>
    <row r="517" spans="1:37" ht="14.25" customHeight="1" x14ac:dyDescent="0.45">
      <c r="A517" t="s">
        <v>1500</v>
      </c>
      <c r="B517" s="64">
        <v>46154</v>
      </c>
      <c r="C517" s="1" t="str">
        <f t="shared" si="8"/>
        <v>May</v>
      </c>
      <c r="D517" t="s">
        <v>335</v>
      </c>
      <c r="E517" t="s">
        <v>1501</v>
      </c>
      <c r="F517">
        <v>54</v>
      </c>
      <c r="G517" t="s">
        <v>40</v>
      </c>
      <c r="H517" t="s">
        <v>41</v>
      </c>
      <c r="I517" s="2">
        <v>6828000</v>
      </c>
      <c r="J517" s="3">
        <f>Raw_Data[[#This Row],[cicilan_per_bulan]]/Raw_Data[[#This Row],[penghasilan_bulanan]]</f>
        <v>5.200644405389572E-2</v>
      </c>
      <c r="K517" t="s">
        <v>42</v>
      </c>
      <c r="L517" t="s">
        <v>43</v>
      </c>
      <c r="M517" t="s">
        <v>249</v>
      </c>
      <c r="N517" t="s">
        <v>250</v>
      </c>
      <c r="O517" t="s">
        <v>57</v>
      </c>
      <c r="P517" s="2">
        <v>16598000</v>
      </c>
      <c r="Q517" s="2">
        <v>5809000</v>
      </c>
      <c r="R517" t="str">
        <f>IF(Raw_Data[[#This Row],[persen_dp]]&lt;15%,"Low",IF(Raw_Data[[#This Row],[persen_dp]]&gt;25%,"High","Medium"))</f>
        <v>High</v>
      </c>
      <c r="S517" s="3">
        <v>0.35</v>
      </c>
      <c r="T517">
        <v>48</v>
      </c>
      <c r="U517">
        <v>0.14499999999999999</v>
      </c>
      <c r="V517" s="2">
        <v>355100</v>
      </c>
      <c r="W517" s="2">
        <v>17046000</v>
      </c>
      <c r="X517" t="str">
        <f>IF(OR(Raw_Data[[#This Row],[status_pembayaran]]="Macet",Raw_Data[[#This Row],[status_pembayaran]]="Kurang Lancar"),"Non Performing Loan","Performing")</f>
        <v>Performing</v>
      </c>
      <c r="Y517" t="s">
        <v>47</v>
      </c>
      <c r="Z517">
        <v>0</v>
      </c>
      <c r="AA517">
        <v>0</v>
      </c>
      <c r="AB517">
        <v>1</v>
      </c>
      <c r="AC517" t="s">
        <v>104</v>
      </c>
      <c r="AD517">
        <f>IF(Raw_Data[[#This Row],[rasio]]&lt;0.2,1,IF(Raw_Data[[#This Row],[rasio]]&lt;0.3,2,IF(Raw_Data[[#This Row],[rasio]]&lt;0.4,3,4)))</f>
        <v>1</v>
      </c>
      <c r="AE517">
        <f>IF(Raw_Data[[#This Row],[kategori_dp]]="High",1,IF(Raw_Data[[#This Row],[kategori_dp]]="Medium",2,3))</f>
        <v>1</v>
      </c>
      <c r="AF517">
        <f>IF(Raw_Data[[#This Row],[tenor_bulan]]&lt;=24,1,IF(Raw_Data[[#This Row],[tenor_bulan]]&lt;=36,2,IF(Raw_Data[[#This Row],[tenor_bulan]]&lt;=48,3,4)))</f>
        <v>3</v>
      </c>
      <c r="AG517">
        <f>IF(Raw_Data[[#This Row],[jumlah_kali_telat]]=0,0,IF(Raw_Data[[#This Row],[jumlah_kali_telat]]&lt;=2,2,4))</f>
        <v>0</v>
      </c>
      <c r="AH517">
        <f>Raw_Data[[#This Row],[Skor_Rasio]]+Raw_Data[[#This Row],[Skor_DP]]+Raw_Data[[#This Row],[Skor_Tenor]]+Raw_Data[[#This Row],[Skor_Telat]]</f>
        <v>5</v>
      </c>
      <c r="AI517" t="str">
        <f>IF(Raw_Data[[#This Row],[Risk_Score]]&lt;=6,"Low Risk",IF(Raw_Data[[#This Row],[Risk_Score]]&lt;=8,"Medium Risk","High Risk"))</f>
        <v>Low Risk</v>
      </c>
      <c r="AJ517">
        <f ca="1">IFERROR(DATEDIF(Raw_Data[[#This Row],[tanggal_pengajuan]],TODAY(),"m"),"N/A")</f>
        <v>5</v>
      </c>
      <c r="AK517" t="str">
        <f ca="1">IF(ISNUMBER(Raw_Data[[#This Row],[MOB]]),IF(Raw_Data[[#This Row],[MOB]]&lt;6,"0-5 bulan",IF(Raw_Data[[#This Row],[MOB]]&lt;12,"6-11 bulan",IF(Raw_Data[[#This Row],[MOB]]&lt;24,"12-23 bulan","24+ bulan"))),"N/A")</f>
        <v>0-5 bulan</v>
      </c>
    </row>
    <row r="518" spans="1:37" ht="14.25" customHeight="1" x14ac:dyDescent="0.45">
      <c r="A518" t="s">
        <v>1502</v>
      </c>
      <c r="B518" s="64">
        <v>46103</v>
      </c>
      <c r="C518" s="1" t="str">
        <f t="shared" si="8"/>
        <v>March</v>
      </c>
      <c r="D518" t="s">
        <v>315</v>
      </c>
      <c r="E518" t="s">
        <v>1503</v>
      </c>
      <c r="F518">
        <v>32</v>
      </c>
      <c r="G518" t="s">
        <v>40</v>
      </c>
      <c r="H518" t="s">
        <v>41</v>
      </c>
      <c r="I518" s="2">
        <v>5867000</v>
      </c>
      <c r="J518" s="3">
        <f>Raw_Data[[#This Row],[cicilan_per_bulan]]/Raw_Data[[#This Row],[penghasilan_bulanan]]</f>
        <v>0.11412987898414863</v>
      </c>
      <c r="K518" t="s">
        <v>167</v>
      </c>
      <c r="L518" t="s">
        <v>110</v>
      </c>
      <c r="M518" t="s">
        <v>55</v>
      </c>
      <c r="N518" t="s">
        <v>65</v>
      </c>
      <c r="O518" t="s">
        <v>46</v>
      </c>
      <c r="P518" s="2">
        <v>27997000</v>
      </c>
      <c r="Q518" s="2">
        <v>11199000</v>
      </c>
      <c r="R518" t="str">
        <f>IF(Raw_Data[[#This Row],[persen_dp]]&lt;15%,"Low",IF(Raw_Data[[#This Row],[persen_dp]]&gt;25%,"High","Medium"))</f>
        <v>High</v>
      </c>
      <c r="S518" s="3">
        <v>0.4</v>
      </c>
      <c r="T518">
        <v>36</v>
      </c>
      <c r="U518">
        <v>0.14499999999999999</v>
      </c>
      <c r="V518" s="2">
        <v>669600</v>
      </c>
      <c r="W518" s="2">
        <v>24105000</v>
      </c>
      <c r="X518" t="str">
        <f>IF(OR(Raw_Data[[#This Row],[status_pembayaran]]="Macet",Raw_Data[[#This Row],[status_pembayaran]]="Kurang Lancar"),"Non Performing Loan","Performing")</f>
        <v>Performing</v>
      </c>
      <c r="Y518" t="s">
        <v>47</v>
      </c>
      <c r="Z518">
        <v>0</v>
      </c>
      <c r="AA518">
        <v>0</v>
      </c>
      <c r="AB518">
        <v>1</v>
      </c>
      <c r="AD518">
        <f>IF(Raw_Data[[#This Row],[rasio]]&lt;0.2,1,IF(Raw_Data[[#This Row],[rasio]]&lt;0.3,2,IF(Raw_Data[[#This Row],[rasio]]&lt;0.4,3,4)))</f>
        <v>1</v>
      </c>
      <c r="AE518">
        <f>IF(Raw_Data[[#This Row],[kategori_dp]]="High",1,IF(Raw_Data[[#This Row],[kategori_dp]]="Medium",2,3))</f>
        <v>1</v>
      </c>
      <c r="AF518">
        <f>IF(Raw_Data[[#This Row],[tenor_bulan]]&lt;=24,1,IF(Raw_Data[[#This Row],[tenor_bulan]]&lt;=36,2,IF(Raw_Data[[#This Row],[tenor_bulan]]&lt;=48,3,4)))</f>
        <v>2</v>
      </c>
      <c r="AG518">
        <f>IF(Raw_Data[[#This Row],[jumlah_kali_telat]]=0,0,IF(Raw_Data[[#This Row],[jumlah_kali_telat]]&lt;=2,2,4))</f>
        <v>0</v>
      </c>
      <c r="AH518">
        <f>Raw_Data[[#This Row],[Skor_Rasio]]+Raw_Data[[#This Row],[Skor_DP]]+Raw_Data[[#This Row],[Skor_Tenor]]+Raw_Data[[#This Row],[Skor_Telat]]</f>
        <v>4</v>
      </c>
      <c r="AI518" t="str">
        <f>IF(Raw_Data[[#This Row],[Risk_Score]]&lt;=6,"Low Risk",IF(Raw_Data[[#This Row],[Risk_Score]]&lt;=8,"Medium Risk","High Risk"))</f>
        <v>Low Risk</v>
      </c>
      <c r="AJ518">
        <f ca="1">IFERROR(DATEDIF(Raw_Data[[#This Row],[tanggal_pengajuan]],TODAY(),"m"),"N/A")</f>
        <v>7</v>
      </c>
      <c r="AK518" t="str">
        <f ca="1">IF(ISNUMBER(Raw_Data[[#This Row],[MOB]]),IF(Raw_Data[[#This Row],[MOB]]&lt;6,"0-5 bulan",IF(Raw_Data[[#This Row],[MOB]]&lt;12,"6-11 bulan",IF(Raw_Data[[#This Row],[MOB]]&lt;24,"12-23 bulan","24+ bulan"))),"N/A")</f>
        <v>6-11 bulan</v>
      </c>
    </row>
    <row r="519" spans="1:37" ht="14.25" customHeight="1" x14ac:dyDescent="0.45">
      <c r="A519" t="s">
        <v>1504</v>
      </c>
      <c r="B519" s="64">
        <v>46158</v>
      </c>
      <c r="C519" s="1" t="str">
        <f t="shared" si="8"/>
        <v>May</v>
      </c>
      <c r="D519" t="s">
        <v>1505</v>
      </c>
      <c r="E519" t="s">
        <v>1506</v>
      </c>
      <c r="F519">
        <v>53</v>
      </c>
      <c r="G519" t="s">
        <v>40</v>
      </c>
      <c r="H519" t="s">
        <v>152</v>
      </c>
      <c r="I519" s="2">
        <v>3025000</v>
      </c>
      <c r="J519" s="3">
        <f>Raw_Data[[#This Row],[cicilan_per_bulan]]/Raw_Data[[#This Row],[penghasilan_bulanan]]</f>
        <v>0.4192727272727273</v>
      </c>
      <c r="K519" t="s">
        <v>102</v>
      </c>
      <c r="L519" t="s">
        <v>103</v>
      </c>
      <c r="M519" t="s">
        <v>290</v>
      </c>
      <c r="N519" t="s">
        <v>291</v>
      </c>
      <c r="O519" t="s">
        <v>292</v>
      </c>
      <c r="P519" s="2">
        <v>36302000</v>
      </c>
      <c r="Q519" s="2">
        <v>12706000</v>
      </c>
      <c r="R519" t="str">
        <f>IF(Raw_Data[[#This Row],[persen_dp]]&lt;15%,"Low",IF(Raw_Data[[#This Row],[persen_dp]]&gt;25%,"High","Medium"))</f>
        <v>High</v>
      </c>
      <c r="S519" s="3">
        <v>0.35</v>
      </c>
      <c r="T519">
        <v>24</v>
      </c>
      <c r="U519">
        <v>0.14499999999999999</v>
      </c>
      <c r="V519" s="2">
        <v>1268300</v>
      </c>
      <c r="W519" s="2">
        <v>30439000</v>
      </c>
      <c r="X519" t="str">
        <f>IF(OR(Raw_Data[[#This Row],[status_pembayaran]]="Macet",Raw_Data[[#This Row],[status_pembayaran]]="Kurang Lancar"),"Non Performing Loan","Performing")</f>
        <v>Performing</v>
      </c>
      <c r="Y519" t="s">
        <v>47</v>
      </c>
      <c r="Z519">
        <v>0</v>
      </c>
      <c r="AA519">
        <v>0</v>
      </c>
      <c r="AB519">
        <v>1</v>
      </c>
      <c r="AD519">
        <f>IF(Raw_Data[[#This Row],[rasio]]&lt;0.2,1,IF(Raw_Data[[#This Row],[rasio]]&lt;0.3,2,IF(Raw_Data[[#This Row],[rasio]]&lt;0.4,3,4)))</f>
        <v>4</v>
      </c>
      <c r="AE519">
        <f>IF(Raw_Data[[#This Row],[kategori_dp]]="High",1,IF(Raw_Data[[#This Row],[kategori_dp]]="Medium",2,3))</f>
        <v>1</v>
      </c>
      <c r="AF519">
        <f>IF(Raw_Data[[#This Row],[tenor_bulan]]&lt;=24,1,IF(Raw_Data[[#This Row],[tenor_bulan]]&lt;=36,2,IF(Raw_Data[[#This Row],[tenor_bulan]]&lt;=48,3,4)))</f>
        <v>1</v>
      </c>
      <c r="AG519">
        <f>IF(Raw_Data[[#This Row],[jumlah_kali_telat]]=0,0,IF(Raw_Data[[#This Row],[jumlah_kali_telat]]&lt;=2,2,4))</f>
        <v>0</v>
      </c>
      <c r="AH519">
        <f>Raw_Data[[#This Row],[Skor_Rasio]]+Raw_Data[[#This Row],[Skor_DP]]+Raw_Data[[#This Row],[Skor_Tenor]]+Raw_Data[[#This Row],[Skor_Telat]]</f>
        <v>6</v>
      </c>
      <c r="AI519" t="str">
        <f>IF(Raw_Data[[#This Row],[Risk_Score]]&lt;=6,"Low Risk",IF(Raw_Data[[#This Row],[Risk_Score]]&lt;=8,"Medium Risk","High Risk"))</f>
        <v>Low Risk</v>
      </c>
      <c r="AJ519">
        <f ca="1">IFERROR(DATEDIF(Raw_Data[[#This Row],[tanggal_pengajuan]],TODAY(),"m"),"N/A")</f>
        <v>5</v>
      </c>
      <c r="AK519" t="str">
        <f ca="1">IF(ISNUMBER(Raw_Data[[#This Row],[MOB]]),IF(Raw_Data[[#This Row],[MOB]]&lt;6,"0-5 bulan",IF(Raw_Data[[#This Row],[MOB]]&lt;12,"6-11 bulan",IF(Raw_Data[[#This Row],[MOB]]&lt;24,"12-23 bulan","24+ bulan"))),"N/A")</f>
        <v>0-5 bulan</v>
      </c>
    </row>
    <row r="520" spans="1:37" ht="14.25" customHeight="1" x14ac:dyDescent="0.45">
      <c r="A520" t="s">
        <v>1507</v>
      </c>
      <c r="B520" s="64">
        <v>46177</v>
      </c>
      <c r="C520" s="1" t="str">
        <f t="shared" si="8"/>
        <v>June</v>
      </c>
      <c r="D520" t="s">
        <v>1508</v>
      </c>
      <c r="E520" t="s">
        <v>1509</v>
      </c>
      <c r="F520">
        <v>21</v>
      </c>
      <c r="G520" t="s">
        <v>51</v>
      </c>
      <c r="H520" t="s">
        <v>176</v>
      </c>
      <c r="I520" s="2">
        <v>4542000</v>
      </c>
      <c r="J520" s="3">
        <f>Raw_Data[[#This Row],[cicilan_per_bulan]]/Raw_Data[[#This Row],[penghasilan_bulanan]]</f>
        <v>0.37758696609423159</v>
      </c>
      <c r="K520" t="s">
        <v>91</v>
      </c>
      <c r="L520" t="s">
        <v>92</v>
      </c>
      <c r="M520" t="s">
        <v>44</v>
      </c>
      <c r="N520" t="s">
        <v>184</v>
      </c>
      <c r="O520" t="s">
        <v>122</v>
      </c>
      <c r="P520" s="2">
        <v>37537000</v>
      </c>
      <c r="Q520" s="2">
        <v>5631000</v>
      </c>
      <c r="R520" t="str">
        <f>IF(Raw_Data[[#This Row],[persen_dp]]&lt;15%,"Low",IF(Raw_Data[[#This Row],[persen_dp]]&gt;25%,"High","Medium"))</f>
        <v>Medium</v>
      </c>
      <c r="S520" s="3">
        <v>0.15</v>
      </c>
      <c r="T520">
        <v>24</v>
      </c>
      <c r="U520">
        <v>0.14499999999999999</v>
      </c>
      <c r="V520" s="2">
        <v>1715000</v>
      </c>
      <c r="W520" s="2">
        <v>41159000</v>
      </c>
      <c r="X520" t="str">
        <f>IF(OR(Raw_Data[[#This Row],[status_pembayaran]]="Macet",Raw_Data[[#This Row],[status_pembayaran]]="Kurang Lancar"),"Non Performing Loan","Performing")</f>
        <v>Performing</v>
      </c>
      <c r="Y520" t="s">
        <v>47</v>
      </c>
      <c r="Z520">
        <v>0</v>
      </c>
      <c r="AA520">
        <v>0</v>
      </c>
      <c r="AB520">
        <v>1</v>
      </c>
      <c r="AD520">
        <f>IF(Raw_Data[[#This Row],[rasio]]&lt;0.2,1,IF(Raw_Data[[#This Row],[rasio]]&lt;0.3,2,IF(Raw_Data[[#This Row],[rasio]]&lt;0.4,3,4)))</f>
        <v>3</v>
      </c>
      <c r="AE520">
        <f>IF(Raw_Data[[#This Row],[kategori_dp]]="High",1,IF(Raw_Data[[#This Row],[kategori_dp]]="Medium",2,3))</f>
        <v>2</v>
      </c>
      <c r="AF520">
        <f>IF(Raw_Data[[#This Row],[tenor_bulan]]&lt;=24,1,IF(Raw_Data[[#This Row],[tenor_bulan]]&lt;=36,2,IF(Raw_Data[[#This Row],[tenor_bulan]]&lt;=48,3,4)))</f>
        <v>1</v>
      </c>
      <c r="AG520">
        <f>IF(Raw_Data[[#This Row],[jumlah_kali_telat]]=0,0,IF(Raw_Data[[#This Row],[jumlah_kali_telat]]&lt;=2,2,4))</f>
        <v>0</v>
      </c>
      <c r="AH520">
        <f>Raw_Data[[#This Row],[Skor_Rasio]]+Raw_Data[[#This Row],[Skor_DP]]+Raw_Data[[#This Row],[Skor_Tenor]]+Raw_Data[[#This Row],[Skor_Telat]]</f>
        <v>6</v>
      </c>
      <c r="AI520" t="str">
        <f>IF(Raw_Data[[#This Row],[Risk_Score]]&lt;=6,"Low Risk",IF(Raw_Data[[#This Row],[Risk_Score]]&lt;=8,"Medium Risk","High Risk"))</f>
        <v>Low Risk</v>
      </c>
      <c r="AJ520">
        <f ca="1">IFERROR(DATEDIF(Raw_Data[[#This Row],[tanggal_pengajuan]],TODAY(),"m"),"N/A")</f>
        <v>4</v>
      </c>
      <c r="AK520" t="str">
        <f ca="1">IF(ISNUMBER(Raw_Data[[#This Row],[MOB]]),IF(Raw_Data[[#This Row],[MOB]]&lt;6,"0-5 bulan",IF(Raw_Data[[#This Row],[MOB]]&lt;12,"6-11 bulan",IF(Raw_Data[[#This Row],[MOB]]&lt;24,"12-23 bulan","24+ bulan"))),"N/A")</f>
        <v>0-5 bulan</v>
      </c>
    </row>
    <row r="521" spans="1:37" ht="14.25" customHeight="1" x14ac:dyDescent="0.45">
      <c r="A521" t="s">
        <v>1510</v>
      </c>
      <c r="B521" s="64">
        <v>46106</v>
      </c>
      <c r="C521" s="1" t="str">
        <f t="shared" si="8"/>
        <v>March</v>
      </c>
      <c r="D521" t="s">
        <v>917</v>
      </c>
      <c r="E521" t="s">
        <v>1511</v>
      </c>
      <c r="F521">
        <v>29</v>
      </c>
      <c r="G521" t="s">
        <v>40</v>
      </c>
      <c r="H521" t="s">
        <v>52</v>
      </c>
      <c r="I521" s="2">
        <v>12130000</v>
      </c>
      <c r="J521" s="3">
        <f>Raw_Data[[#This Row],[cicilan_per_bulan]]/Raw_Data[[#This Row],[penghasilan_bulanan]]</f>
        <v>7.9398186314921682E-2</v>
      </c>
      <c r="K521" t="s">
        <v>167</v>
      </c>
      <c r="L521" t="s">
        <v>110</v>
      </c>
      <c r="M521" t="s">
        <v>55</v>
      </c>
      <c r="N521" t="s">
        <v>147</v>
      </c>
      <c r="O521" t="s">
        <v>148</v>
      </c>
      <c r="P521" s="2">
        <v>32216000</v>
      </c>
      <c r="Q521" s="2">
        <v>8054000</v>
      </c>
      <c r="R521" t="str">
        <f>IF(Raw_Data[[#This Row],[persen_dp]]&lt;15%,"Low",IF(Raw_Data[[#This Row],[persen_dp]]&gt;25%,"High","Medium"))</f>
        <v>Medium</v>
      </c>
      <c r="S521" s="3">
        <v>0.25</v>
      </c>
      <c r="T521">
        <v>36</v>
      </c>
      <c r="U521">
        <v>0.14499999999999999</v>
      </c>
      <c r="V521" s="2">
        <v>963100</v>
      </c>
      <c r="W521" s="2">
        <v>34672000</v>
      </c>
      <c r="X521" t="str">
        <f>IF(OR(Raw_Data[[#This Row],[status_pembayaran]]="Macet",Raw_Data[[#This Row],[status_pembayaran]]="Kurang Lancar"),"Non Performing Loan","Performing")</f>
        <v>Performing</v>
      </c>
      <c r="Y521" t="s">
        <v>47</v>
      </c>
      <c r="Z521">
        <v>0</v>
      </c>
      <c r="AA521">
        <v>0</v>
      </c>
      <c r="AB521">
        <v>1</v>
      </c>
      <c r="AC521" t="s">
        <v>74</v>
      </c>
      <c r="AD521">
        <f>IF(Raw_Data[[#This Row],[rasio]]&lt;0.2,1,IF(Raw_Data[[#This Row],[rasio]]&lt;0.3,2,IF(Raw_Data[[#This Row],[rasio]]&lt;0.4,3,4)))</f>
        <v>1</v>
      </c>
      <c r="AE521">
        <f>IF(Raw_Data[[#This Row],[kategori_dp]]="High",1,IF(Raw_Data[[#This Row],[kategori_dp]]="Medium",2,3))</f>
        <v>2</v>
      </c>
      <c r="AF521">
        <f>IF(Raw_Data[[#This Row],[tenor_bulan]]&lt;=24,1,IF(Raw_Data[[#This Row],[tenor_bulan]]&lt;=36,2,IF(Raw_Data[[#This Row],[tenor_bulan]]&lt;=48,3,4)))</f>
        <v>2</v>
      </c>
      <c r="AG521">
        <f>IF(Raw_Data[[#This Row],[jumlah_kali_telat]]=0,0,IF(Raw_Data[[#This Row],[jumlah_kali_telat]]&lt;=2,2,4))</f>
        <v>0</v>
      </c>
      <c r="AH521">
        <f>Raw_Data[[#This Row],[Skor_Rasio]]+Raw_Data[[#This Row],[Skor_DP]]+Raw_Data[[#This Row],[Skor_Tenor]]+Raw_Data[[#This Row],[Skor_Telat]]</f>
        <v>5</v>
      </c>
      <c r="AI521" t="str">
        <f>IF(Raw_Data[[#This Row],[Risk_Score]]&lt;=6,"Low Risk",IF(Raw_Data[[#This Row],[Risk_Score]]&lt;=8,"Medium Risk","High Risk"))</f>
        <v>Low Risk</v>
      </c>
      <c r="AJ521">
        <f ca="1">IFERROR(DATEDIF(Raw_Data[[#This Row],[tanggal_pengajuan]],TODAY(),"m"),"N/A")</f>
        <v>6</v>
      </c>
      <c r="AK521" t="str">
        <f ca="1">IF(ISNUMBER(Raw_Data[[#This Row],[MOB]]),IF(Raw_Data[[#This Row],[MOB]]&lt;6,"0-5 bulan",IF(Raw_Data[[#This Row],[MOB]]&lt;12,"6-11 bulan",IF(Raw_Data[[#This Row],[MOB]]&lt;24,"12-23 bulan","24+ bulan"))),"N/A")</f>
        <v>6-11 bulan</v>
      </c>
    </row>
    <row r="522" spans="1:37" ht="14.25" customHeight="1" x14ac:dyDescent="0.45">
      <c r="A522" t="s">
        <v>1512</v>
      </c>
      <c r="B522" s="64">
        <v>46106</v>
      </c>
      <c r="C522" s="1" t="str">
        <f t="shared" si="8"/>
        <v>March</v>
      </c>
      <c r="D522" t="s">
        <v>182</v>
      </c>
      <c r="E522" t="s">
        <v>1513</v>
      </c>
      <c r="F522">
        <v>49</v>
      </c>
      <c r="G522" t="s">
        <v>40</v>
      </c>
      <c r="H522" t="s">
        <v>152</v>
      </c>
      <c r="I522" s="2">
        <v>3540000</v>
      </c>
      <c r="J522" s="3">
        <f>Raw_Data[[#This Row],[cicilan_per_bulan]]/Raw_Data[[#This Row],[penghasilan_bulanan]]</f>
        <v>0.11141242937853107</v>
      </c>
      <c r="K522" t="s">
        <v>205</v>
      </c>
      <c r="L522" t="s">
        <v>110</v>
      </c>
      <c r="M522" t="s">
        <v>44</v>
      </c>
      <c r="N522" t="s">
        <v>228</v>
      </c>
      <c r="O522" t="s">
        <v>57</v>
      </c>
      <c r="P522" s="2">
        <v>19598000</v>
      </c>
      <c r="Q522" s="2">
        <v>5879000</v>
      </c>
      <c r="R522" t="str">
        <f>IF(Raw_Data[[#This Row],[persen_dp]]&lt;15%,"Low",IF(Raw_Data[[#This Row],[persen_dp]]&gt;25%,"High","Medium"))</f>
        <v>High</v>
      </c>
      <c r="S522" s="3">
        <v>0.3</v>
      </c>
      <c r="T522">
        <v>60</v>
      </c>
      <c r="U522">
        <v>0.14499999999999999</v>
      </c>
      <c r="V522" s="2">
        <v>394400</v>
      </c>
      <c r="W522" s="2">
        <v>23665000</v>
      </c>
      <c r="X522" t="str">
        <f>IF(OR(Raw_Data[[#This Row],[status_pembayaran]]="Macet",Raw_Data[[#This Row],[status_pembayaran]]="Kurang Lancar"),"Non Performing Loan","Performing")</f>
        <v>Performing</v>
      </c>
      <c r="Y522" t="s">
        <v>47</v>
      </c>
      <c r="Z522">
        <v>0</v>
      </c>
      <c r="AA522">
        <v>0</v>
      </c>
      <c r="AB522">
        <v>1</v>
      </c>
      <c r="AC522" t="s">
        <v>58</v>
      </c>
      <c r="AD522">
        <f>IF(Raw_Data[[#This Row],[rasio]]&lt;0.2,1,IF(Raw_Data[[#This Row],[rasio]]&lt;0.3,2,IF(Raw_Data[[#This Row],[rasio]]&lt;0.4,3,4)))</f>
        <v>1</v>
      </c>
      <c r="AE522">
        <f>IF(Raw_Data[[#This Row],[kategori_dp]]="High",1,IF(Raw_Data[[#This Row],[kategori_dp]]="Medium",2,3))</f>
        <v>1</v>
      </c>
      <c r="AF522">
        <f>IF(Raw_Data[[#This Row],[tenor_bulan]]&lt;=24,1,IF(Raw_Data[[#This Row],[tenor_bulan]]&lt;=36,2,IF(Raw_Data[[#This Row],[tenor_bulan]]&lt;=48,3,4)))</f>
        <v>4</v>
      </c>
      <c r="AG522">
        <f>IF(Raw_Data[[#This Row],[jumlah_kali_telat]]=0,0,IF(Raw_Data[[#This Row],[jumlah_kali_telat]]&lt;=2,2,4))</f>
        <v>0</v>
      </c>
      <c r="AH522">
        <f>Raw_Data[[#This Row],[Skor_Rasio]]+Raw_Data[[#This Row],[Skor_DP]]+Raw_Data[[#This Row],[Skor_Tenor]]+Raw_Data[[#This Row],[Skor_Telat]]</f>
        <v>6</v>
      </c>
      <c r="AI522" t="str">
        <f>IF(Raw_Data[[#This Row],[Risk_Score]]&lt;=6,"Low Risk",IF(Raw_Data[[#This Row],[Risk_Score]]&lt;=8,"Medium Risk","High Risk"))</f>
        <v>Low Risk</v>
      </c>
      <c r="AJ522">
        <f ca="1">IFERROR(DATEDIF(Raw_Data[[#This Row],[tanggal_pengajuan]],TODAY(),"m"),"N/A")</f>
        <v>6</v>
      </c>
      <c r="AK522" t="str">
        <f ca="1">IF(ISNUMBER(Raw_Data[[#This Row],[MOB]]),IF(Raw_Data[[#This Row],[MOB]]&lt;6,"0-5 bulan",IF(Raw_Data[[#This Row],[MOB]]&lt;12,"6-11 bulan",IF(Raw_Data[[#This Row],[MOB]]&lt;24,"12-23 bulan","24+ bulan"))),"N/A")</f>
        <v>6-11 bulan</v>
      </c>
    </row>
    <row r="523" spans="1:37" ht="14.25" customHeight="1" x14ac:dyDescent="0.45">
      <c r="A523" t="s">
        <v>1514</v>
      </c>
      <c r="B523" s="64">
        <v>46077</v>
      </c>
      <c r="C523" s="1" t="str">
        <f t="shared" si="8"/>
        <v>February</v>
      </c>
      <c r="D523" t="s">
        <v>403</v>
      </c>
      <c r="E523" t="s">
        <v>1515</v>
      </c>
      <c r="F523">
        <v>30</v>
      </c>
      <c r="G523" t="s">
        <v>51</v>
      </c>
      <c r="H523" t="s">
        <v>176</v>
      </c>
      <c r="I523" s="2">
        <v>4109000</v>
      </c>
      <c r="J523" s="3">
        <f>Raw_Data[[#This Row],[cicilan_per_bulan]]/Raw_Data[[#This Row],[penghasilan_bulanan]]</f>
        <v>0.33808712582136774</v>
      </c>
      <c r="K523" t="s">
        <v>114</v>
      </c>
      <c r="L523" t="s">
        <v>115</v>
      </c>
      <c r="M523" t="s">
        <v>44</v>
      </c>
      <c r="N523" t="s">
        <v>83</v>
      </c>
      <c r="O523" t="s">
        <v>57</v>
      </c>
      <c r="P523" s="2">
        <v>18199000</v>
      </c>
      <c r="Q523" s="2">
        <v>3640000</v>
      </c>
      <c r="R523" t="str">
        <f>IF(Raw_Data[[#This Row],[persen_dp]]&lt;15%,"Low",IF(Raw_Data[[#This Row],[persen_dp]]&gt;25%,"High","Medium"))</f>
        <v>Medium</v>
      </c>
      <c r="S523" s="3">
        <v>0.2</v>
      </c>
      <c r="T523">
        <v>12</v>
      </c>
      <c r="U523">
        <v>0.14499999999999999</v>
      </c>
      <c r="V523" s="2">
        <v>1389200</v>
      </c>
      <c r="W523" s="2">
        <v>16670000</v>
      </c>
      <c r="X523" t="str">
        <f>IF(OR(Raw_Data[[#This Row],[status_pembayaran]]="Macet",Raw_Data[[#This Row],[status_pembayaran]]="Kurang Lancar"),"Non Performing Loan","Performing")</f>
        <v>Performing</v>
      </c>
      <c r="Y523" t="s">
        <v>47</v>
      </c>
      <c r="Z523">
        <v>0</v>
      </c>
      <c r="AA523">
        <v>0</v>
      </c>
      <c r="AB523">
        <v>1</v>
      </c>
      <c r="AC523" t="s">
        <v>74</v>
      </c>
      <c r="AD523">
        <f>IF(Raw_Data[[#This Row],[rasio]]&lt;0.2,1,IF(Raw_Data[[#This Row],[rasio]]&lt;0.3,2,IF(Raw_Data[[#This Row],[rasio]]&lt;0.4,3,4)))</f>
        <v>3</v>
      </c>
      <c r="AE523">
        <f>IF(Raw_Data[[#This Row],[kategori_dp]]="High",1,IF(Raw_Data[[#This Row],[kategori_dp]]="Medium",2,3))</f>
        <v>2</v>
      </c>
      <c r="AF523">
        <f>IF(Raw_Data[[#This Row],[tenor_bulan]]&lt;=24,1,IF(Raw_Data[[#This Row],[tenor_bulan]]&lt;=36,2,IF(Raw_Data[[#This Row],[tenor_bulan]]&lt;=48,3,4)))</f>
        <v>1</v>
      </c>
      <c r="AG523">
        <f>IF(Raw_Data[[#This Row],[jumlah_kali_telat]]=0,0,IF(Raw_Data[[#This Row],[jumlah_kali_telat]]&lt;=2,2,4))</f>
        <v>0</v>
      </c>
      <c r="AH523">
        <f>Raw_Data[[#This Row],[Skor_Rasio]]+Raw_Data[[#This Row],[Skor_DP]]+Raw_Data[[#This Row],[Skor_Tenor]]+Raw_Data[[#This Row],[Skor_Telat]]</f>
        <v>6</v>
      </c>
      <c r="AI523" t="str">
        <f>IF(Raw_Data[[#This Row],[Risk_Score]]&lt;=6,"Low Risk",IF(Raw_Data[[#This Row],[Risk_Score]]&lt;=8,"Medium Risk","High Risk"))</f>
        <v>Low Risk</v>
      </c>
      <c r="AJ523">
        <f ca="1">IFERROR(DATEDIF(Raw_Data[[#This Row],[tanggal_pengajuan]],TODAY(),"m"),"N/A")</f>
        <v>7</v>
      </c>
      <c r="AK523" t="str">
        <f ca="1">IF(ISNUMBER(Raw_Data[[#This Row],[MOB]]),IF(Raw_Data[[#This Row],[MOB]]&lt;6,"0-5 bulan",IF(Raw_Data[[#This Row],[MOB]]&lt;12,"6-11 bulan",IF(Raw_Data[[#This Row],[MOB]]&lt;24,"12-23 bulan","24+ bulan"))),"N/A")</f>
        <v>6-11 bulan</v>
      </c>
    </row>
    <row r="524" spans="1:37" ht="14.25" customHeight="1" x14ac:dyDescent="0.45">
      <c r="A524" t="s">
        <v>1516</v>
      </c>
      <c r="B524" s="64">
        <v>46176</v>
      </c>
      <c r="C524" s="1" t="str">
        <f t="shared" si="8"/>
        <v>June</v>
      </c>
      <c r="D524" t="s">
        <v>1429</v>
      </c>
      <c r="E524" t="s">
        <v>1517</v>
      </c>
      <c r="F524">
        <v>48</v>
      </c>
      <c r="G524" t="s">
        <v>51</v>
      </c>
      <c r="H524" t="s">
        <v>52</v>
      </c>
      <c r="I524" s="2">
        <v>10572000</v>
      </c>
      <c r="J524" s="3">
        <f>Raw_Data[[#This Row],[cicilan_per_bulan]]/Raw_Data[[#This Row],[penghasilan_bulanan]]</f>
        <v>7.9218690881573975E-2</v>
      </c>
      <c r="K524" t="s">
        <v>42</v>
      </c>
      <c r="L524" t="s">
        <v>43</v>
      </c>
      <c r="M524" t="s">
        <v>55</v>
      </c>
      <c r="N524" t="s">
        <v>121</v>
      </c>
      <c r="O524" t="s">
        <v>122</v>
      </c>
      <c r="P524" s="2">
        <v>35018000</v>
      </c>
      <c r="Q524" s="2">
        <v>14007000</v>
      </c>
      <c r="R524" t="str">
        <f>IF(Raw_Data[[#This Row],[persen_dp]]&lt;15%,"Low",IF(Raw_Data[[#This Row],[persen_dp]]&gt;25%,"High","Medium"))</f>
        <v>High</v>
      </c>
      <c r="S524" s="3">
        <v>0.4</v>
      </c>
      <c r="T524">
        <v>36</v>
      </c>
      <c r="U524">
        <v>0.14499999999999999</v>
      </c>
      <c r="V524" s="2">
        <v>837500</v>
      </c>
      <c r="W524" s="2">
        <v>30150000</v>
      </c>
      <c r="X524" t="str">
        <f>IF(OR(Raw_Data[[#This Row],[status_pembayaran]]="Macet",Raw_Data[[#This Row],[status_pembayaran]]="Kurang Lancar"),"Non Performing Loan","Performing")</f>
        <v>Performing</v>
      </c>
      <c r="Y524" t="s">
        <v>269</v>
      </c>
      <c r="Z524">
        <v>63</v>
      </c>
      <c r="AA524">
        <v>3</v>
      </c>
      <c r="AB524">
        <v>2</v>
      </c>
      <c r="AC524" t="s">
        <v>66</v>
      </c>
      <c r="AD524">
        <f>IF(Raw_Data[[#This Row],[rasio]]&lt;0.2,1,IF(Raw_Data[[#This Row],[rasio]]&lt;0.3,2,IF(Raw_Data[[#This Row],[rasio]]&lt;0.4,3,4)))</f>
        <v>1</v>
      </c>
      <c r="AE524">
        <f>IF(Raw_Data[[#This Row],[kategori_dp]]="High",1,IF(Raw_Data[[#This Row],[kategori_dp]]="Medium",2,3))</f>
        <v>1</v>
      </c>
      <c r="AF524">
        <f>IF(Raw_Data[[#This Row],[tenor_bulan]]&lt;=24,1,IF(Raw_Data[[#This Row],[tenor_bulan]]&lt;=36,2,IF(Raw_Data[[#This Row],[tenor_bulan]]&lt;=48,3,4)))</f>
        <v>2</v>
      </c>
      <c r="AG524">
        <f>IF(Raw_Data[[#This Row],[jumlah_kali_telat]]=0,0,IF(Raw_Data[[#This Row],[jumlah_kali_telat]]&lt;=2,2,4))</f>
        <v>4</v>
      </c>
      <c r="AH524">
        <f>Raw_Data[[#This Row],[Skor_Rasio]]+Raw_Data[[#This Row],[Skor_DP]]+Raw_Data[[#This Row],[Skor_Tenor]]+Raw_Data[[#This Row],[Skor_Telat]]</f>
        <v>8</v>
      </c>
      <c r="AI524" t="str">
        <f>IF(Raw_Data[[#This Row],[Risk_Score]]&lt;=6,"Low Risk",IF(Raw_Data[[#This Row],[Risk_Score]]&lt;=8,"Medium Risk","High Risk"))</f>
        <v>Medium Risk</v>
      </c>
      <c r="AJ524">
        <f ca="1">IFERROR(DATEDIF(Raw_Data[[#This Row],[tanggal_pengajuan]],TODAY(),"m"),"N/A")</f>
        <v>4</v>
      </c>
      <c r="AK524" t="str">
        <f ca="1">IF(ISNUMBER(Raw_Data[[#This Row],[MOB]]),IF(Raw_Data[[#This Row],[MOB]]&lt;6,"0-5 bulan",IF(Raw_Data[[#This Row],[MOB]]&lt;12,"6-11 bulan",IF(Raw_Data[[#This Row],[MOB]]&lt;24,"12-23 bulan","24+ bulan"))),"N/A")</f>
        <v>0-5 bulan</v>
      </c>
    </row>
    <row r="525" spans="1:37" ht="14.25" customHeight="1" x14ac:dyDescent="0.45">
      <c r="A525" t="s">
        <v>1518</v>
      </c>
      <c r="B525" s="64">
        <v>46044</v>
      </c>
      <c r="C525" s="1" t="str">
        <f t="shared" si="8"/>
        <v>January</v>
      </c>
      <c r="D525" t="s">
        <v>112</v>
      </c>
      <c r="E525" t="s">
        <v>1519</v>
      </c>
      <c r="F525">
        <v>55</v>
      </c>
      <c r="G525" t="s">
        <v>40</v>
      </c>
      <c r="H525" t="s">
        <v>108</v>
      </c>
      <c r="I525" s="2">
        <v>4625000</v>
      </c>
      <c r="J525" s="3">
        <f>Raw_Data[[#This Row],[cicilan_per_bulan]]/Raw_Data[[#This Row],[penghasilan_bulanan]]</f>
        <v>0.18936216216216217</v>
      </c>
      <c r="K525" t="s">
        <v>91</v>
      </c>
      <c r="L525" t="s">
        <v>92</v>
      </c>
      <c r="M525" t="s">
        <v>44</v>
      </c>
      <c r="N525" t="s">
        <v>171</v>
      </c>
      <c r="O525" t="s">
        <v>172</v>
      </c>
      <c r="P525" s="2">
        <v>44346000</v>
      </c>
      <c r="Q525" s="2">
        <v>17738000</v>
      </c>
      <c r="R525" t="str">
        <f>IF(Raw_Data[[#This Row],[persen_dp]]&lt;15%,"Low",IF(Raw_Data[[#This Row],[persen_dp]]&gt;25%,"High","Medium"))</f>
        <v>High</v>
      </c>
      <c r="S525" s="3">
        <v>0.4</v>
      </c>
      <c r="T525">
        <v>48</v>
      </c>
      <c r="U525">
        <v>0.14499999999999999</v>
      </c>
      <c r="V525" s="2">
        <v>875800</v>
      </c>
      <c r="W525" s="2">
        <v>42041000</v>
      </c>
      <c r="X525" t="str">
        <f>IF(OR(Raw_Data[[#This Row],[status_pembayaran]]="Macet",Raw_Data[[#This Row],[status_pembayaran]]="Kurang Lancar"),"Non Performing Loan","Performing")</f>
        <v>Performing</v>
      </c>
      <c r="Y525" t="s">
        <v>47</v>
      </c>
      <c r="Z525">
        <v>0</v>
      </c>
      <c r="AA525">
        <v>0</v>
      </c>
      <c r="AB525">
        <v>1</v>
      </c>
      <c r="AD525">
        <f>IF(Raw_Data[[#This Row],[rasio]]&lt;0.2,1,IF(Raw_Data[[#This Row],[rasio]]&lt;0.3,2,IF(Raw_Data[[#This Row],[rasio]]&lt;0.4,3,4)))</f>
        <v>1</v>
      </c>
      <c r="AE525">
        <f>IF(Raw_Data[[#This Row],[kategori_dp]]="High",1,IF(Raw_Data[[#This Row],[kategori_dp]]="Medium",2,3))</f>
        <v>1</v>
      </c>
      <c r="AF525">
        <f>IF(Raw_Data[[#This Row],[tenor_bulan]]&lt;=24,1,IF(Raw_Data[[#This Row],[tenor_bulan]]&lt;=36,2,IF(Raw_Data[[#This Row],[tenor_bulan]]&lt;=48,3,4)))</f>
        <v>3</v>
      </c>
      <c r="AG525">
        <f>IF(Raw_Data[[#This Row],[jumlah_kali_telat]]=0,0,IF(Raw_Data[[#This Row],[jumlah_kali_telat]]&lt;=2,2,4))</f>
        <v>0</v>
      </c>
      <c r="AH525">
        <f>Raw_Data[[#This Row],[Skor_Rasio]]+Raw_Data[[#This Row],[Skor_DP]]+Raw_Data[[#This Row],[Skor_Tenor]]+Raw_Data[[#This Row],[Skor_Telat]]</f>
        <v>5</v>
      </c>
      <c r="AI525" t="str">
        <f>IF(Raw_Data[[#This Row],[Risk_Score]]&lt;=6,"Low Risk",IF(Raw_Data[[#This Row],[Risk_Score]]&lt;=8,"Medium Risk","High Risk"))</f>
        <v>Low Risk</v>
      </c>
      <c r="AJ525">
        <f ca="1">IFERROR(DATEDIF(Raw_Data[[#This Row],[tanggal_pengajuan]],TODAY(),"m"),"N/A")</f>
        <v>9</v>
      </c>
      <c r="AK525" t="str">
        <f ca="1">IF(ISNUMBER(Raw_Data[[#This Row],[MOB]]),IF(Raw_Data[[#This Row],[MOB]]&lt;6,"0-5 bulan",IF(Raw_Data[[#This Row],[MOB]]&lt;12,"6-11 bulan",IF(Raw_Data[[#This Row],[MOB]]&lt;24,"12-23 bulan","24+ bulan"))),"N/A")</f>
        <v>6-11 bulan</v>
      </c>
    </row>
    <row r="526" spans="1:37" ht="14.25" customHeight="1" x14ac:dyDescent="0.45">
      <c r="A526" t="s">
        <v>1520</v>
      </c>
      <c r="B526" s="64">
        <v>46168</v>
      </c>
      <c r="C526" s="1" t="str">
        <f t="shared" si="8"/>
        <v>May</v>
      </c>
      <c r="D526" t="s">
        <v>548</v>
      </c>
      <c r="E526" t="s">
        <v>1521</v>
      </c>
      <c r="F526">
        <v>22</v>
      </c>
      <c r="G526" t="s">
        <v>51</v>
      </c>
      <c r="H526" t="s">
        <v>41</v>
      </c>
      <c r="I526" s="2">
        <v>5686000</v>
      </c>
      <c r="J526" s="3">
        <f>Raw_Data[[#This Row],[cicilan_per_bulan]]/Raw_Data[[#This Row],[penghasilan_bulanan]]</f>
        <v>0.34431938093563136</v>
      </c>
      <c r="K526" t="s">
        <v>145</v>
      </c>
      <c r="L526" t="s">
        <v>146</v>
      </c>
      <c r="M526" t="s">
        <v>44</v>
      </c>
      <c r="N526" t="s">
        <v>184</v>
      </c>
      <c r="O526" t="s">
        <v>122</v>
      </c>
      <c r="P526" s="2">
        <v>36181000</v>
      </c>
      <c r="Q526" s="2">
        <v>7236000</v>
      </c>
      <c r="R526" t="str">
        <f>IF(Raw_Data[[#This Row],[persen_dp]]&lt;15%,"Low",IF(Raw_Data[[#This Row],[persen_dp]]&gt;25%,"High","Medium"))</f>
        <v>Medium</v>
      </c>
      <c r="S526" s="3">
        <v>0.2</v>
      </c>
      <c r="T526">
        <v>18</v>
      </c>
      <c r="U526">
        <v>0.14499999999999999</v>
      </c>
      <c r="V526" s="2">
        <v>1957800</v>
      </c>
      <c r="W526" s="2">
        <v>35240000</v>
      </c>
      <c r="X526" t="str">
        <f>IF(OR(Raw_Data[[#This Row],[status_pembayaran]]="Macet",Raw_Data[[#This Row],[status_pembayaran]]="Kurang Lancar"),"Non Performing Loan","Performing")</f>
        <v>Performing</v>
      </c>
      <c r="Y526" t="s">
        <v>47</v>
      </c>
      <c r="Z526">
        <v>0</v>
      </c>
      <c r="AA526">
        <v>0</v>
      </c>
      <c r="AB526">
        <v>1</v>
      </c>
      <c r="AD526">
        <f>IF(Raw_Data[[#This Row],[rasio]]&lt;0.2,1,IF(Raw_Data[[#This Row],[rasio]]&lt;0.3,2,IF(Raw_Data[[#This Row],[rasio]]&lt;0.4,3,4)))</f>
        <v>3</v>
      </c>
      <c r="AE526">
        <f>IF(Raw_Data[[#This Row],[kategori_dp]]="High",1,IF(Raw_Data[[#This Row],[kategori_dp]]="Medium",2,3))</f>
        <v>2</v>
      </c>
      <c r="AF526">
        <f>IF(Raw_Data[[#This Row],[tenor_bulan]]&lt;=24,1,IF(Raw_Data[[#This Row],[tenor_bulan]]&lt;=36,2,IF(Raw_Data[[#This Row],[tenor_bulan]]&lt;=48,3,4)))</f>
        <v>1</v>
      </c>
      <c r="AG526">
        <f>IF(Raw_Data[[#This Row],[jumlah_kali_telat]]=0,0,IF(Raw_Data[[#This Row],[jumlah_kali_telat]]&lt;=2,2,4))</f>
        <v>0</v>
      </c>
      <c r="AH526">
        <f>Raw_Data[[#This Row],[Skor_Rasio]]+Raw_Data[[#This Row],[Skor_DP]]+Raw_Data[[#This Row],[Skor_Tenor]]+Raw_Data[[#This Row],[Skor_Telat]]</f>
        <v>6</v>
      </c>
      <c r="AI526" t="str">
        <f>IF(Raw_Data[[#This Row],[Risk_Score]]&lt;=6,"Low Risk",IF(Raw_Data[[#This Row],[Risk_Score]]&lt;=8,"Medium Risk","High Risk"))</f>
        <v>Low Risk</v>
      </c>
      <c r="AJ526">
        <f ca="1">IFERROR(DATEDIF(Raw_Data[[#This Row],[tanggal_pengajuan]],TODAY(),"m"),"N/A")</f>
        <v>4</v>
      </c>
      <c r="AK526" t="str">
        <f ca="1">IF(ISNUMBER(Raw_Data[[#This Row],[MOB]]),IF(Raw_Data[[#This Row],[MOB]]&lt;6,"0-5 bulan",IF(Raw_Data[[#This Row],[MOB]]&lt;12,"6-11 bulan",IF(Raw_Data[[#This Row],[MOB]]&lt;24,"12-23 bulan","24+ bulan"))),"N/A")</f>
        <v>0-5 bulan</v>
      </c>
    </row>
    <row r="527" spans="1:37" ht="14.25" customHeight="1" x14ac:dyDescent="0.45">
      <c r="A527" t="s">
        <v>1522</v>
      </c>
      <c r="B527" s="64">
        <v>46080</v>
      </c>
      <c r="C527" s="1" t="str">
        <f t="shared" si="8"/>
        <v>February</v>
      </c>
      <c r="D527" t="s">
        <v>1487</v>
      </c>
      <c r="E527" t="s">
        <v>1523</v>
      </c>
      <c r="F527">
        <v>42</v>
      </c>
      <c r="G527" t="s">
        <v>40</v>
      </c>
      <c r="H527" t="s">
        <v>52</v>
      </c>
      <c r="I527" s="2">
        <v>6508000</v>
      </c>
      <c r="J527" s="3">
        <f>Raw_Data[[#This Row],[cicilan_per_bulan]]/Raw_Data[[#This Row],[penghasilan_bulanan]]</f>
        <v>0.36767055931161646</v>
      </c>
      <c r="K527" t="s">
        <v>205</v>
      </c>
      <c r="L527" t="s">
        <v>110</v>
      </c>
      <c r="M527" t="s">
        <v>55</v>
      </c>
      <c r="N527" t="s">
        <v>221</v>
      </c>
      <c r="O527" t="s">
        <v>159</v>
      </c>
      <c r="P527" s="2">
        <v>41797000</v>
      </c>
      <c r="Q527" s="2">
        <v>16719000</v>
      </c>
      <c r="R527" t="str">
        <f>IF(Raw_Data[[#This Row],[persen_dp]]&lt;15%,"Low",IF(Raw_Data[[#This Row],[persen_dp]]&gt;25%,"High","Medium"))</f>
        <v>High</v>
      </c>
      <c r="S527" s="3">
        <v>0.4</v>
      </c>
      <c r="T527">
        <v>12</v>
      </c>
      <c r="U527">
        <v>0.14499999999999999</v>
      </c>
      <c r="V527" s="2">
        <v>2392800</v>
      </c>
      <c r="W527" s="2">
        <v>28714000</v>
      </c>
      <c r="X527" t="str">
        <f>IF(OR(Raw_Data[[#This Row],[status_pembayaran]]="Macet",Raw_Data[[#This Row],[status_pembayaran]]="Kurang Lancar"),"Non Performing Loan","Performing")</f>
        <v>Performing</v>
      </c>
      <c r="Y527" t="s">
        <v>47</v>
      </c>
      <c r="Z527">
        <v>0</v>
      </c>
      <c r="AA527">
        <v>0</v>
      </c>
      <c r="AB527">
        <v>1</v>
      </c>
      <c r="AC527" t="s">
        <v>104</v>
      </c>
      <c r="AD527">
        <f>IF(Raw_Data[[#This Row],[rasio]]&lt;0.2,1,IF(Raw_Data[[#This Row],[rasio]]&lt;0.3,2,IF(Raw_Data[[#This Row],[rasio]]&lt;0.4,3,4)))</f>
        <v>3</v>
      </c>
      <c r="AE527">
        <f>IF(Raw_Data[[#This Row],[kategori_dp]]="High",1,IF(Raw_Data[[#This Row],[kategori_dp]]="Medium",2,3))</f>
        <v>1</v>
      </c>
      <c r="AF527">
        <f>IF(Raw_Data[[#This Row],[tenor_bulan]]&lt;=24,1,IF(Raw_Data[[#This Row],[tenor_bulan]]&lt;=36,2,IF(Raw_Data[[#This Row],[tenor_bulan]]&lt;=48,3,4)))</f>
        <v>1</v>
      </c>
      <c r="AG527">
        <f>IF(Raw_Data[[#This Row],[jumlah_kali_telat]]=0,0,IF(Raw_Data[[#This Row],[jumlah_kali_telat]]&lt;=2,2,4))</f>
        <v>0</v>
      </c>
      <c r="AH527">
        <f>Raw_Data[[#This Row],[Skor_Rasio]]+Raw_Data[[#This Row],[Skor_DP]]+Raw_Data[[#This Row],[Skor_Tenor]]+Raw_Data[[#This Row],[Skor_Telat]]</f>
        <v>5</v>
      </c>
      <c r="AI527" t="str">
        <f>IF(Raw_Data[[#This Row],[Risk_Score]]&lt;=6,"Low Risk",IF(Raw_Data[[#This Row],[Risk_Score]]&lt;=8,"Medium Risk","High Risk"))</f>
        <v>Low Risk</v>
      </c>
      <c r="AJ527">
        <f ca="1">IFERROR(DATEDIF(Raw_Data[[#This Row],[tanggal_pengajuan]],TODAY(),"m"),"N/A")</f>
        <v>7</v>
      </c>
      <c r="AK527" t="str">
        <f ca="1">IF(ISNUMBER(Raw_Data[[#This Row],[MOB]]),IF(Raw_Data[[#This Row],[MOB]]&lt;6,"0-5 bulan",IF(Raw_Data[[#This Row],[MOB]]&lt;12,"6-11 bulan",IF(Raw_Data[[#This Row],[MOB]]&lt;24,"12-23 bulan","24+ bulan"))),"N/A")</f>
        <v>6-11 bulan</v>
      </c>
    </row>
    <row r="528" spans="1:37" ht="14.25" customHeight="1" x14ac:dyDescent="0.45">
      <c r="A528" t="s">
        <v>1524</v>
      </c>
      <c r="B528" s="64">
        <v>46115</v>
      </c>
      <c r="C528" s="1" t="str">
        <f t="shared" si="8"/>
        <v>April</v>
      </c>
      <c r="D528" t="s">
        <v>1525</v>
      </c>
      <c r="E528" t="s">
        <v>1526</v>
      </c>
      <c r="F528">
        <v>53</v>
      </c>
      <c r="G528" t="s">
        <v>51</v>
      </c>
      <c r="H528" t="s">
        <v>52</v>
      </c>
      <c r="I528" s="2">
        <v>13777000</v>
      </c>
      <c r="J528" s="3">
        <f>Raw_Data[[#This Row],[cicilan_per_bulan]]/Raw_Data[[#This Row],[penghasilan_bulanan]]</f>
        <v>8.5258038760252591E-2</v>
      </c>
      <c r="K528" t="s">
        <v>109</v>
      </c>
      <c r="L528" t="s">
        <v>110</v>
      </c>
      <c r="M528" t="s">
        <v>44</v>
      </c>
      <c r="N528" t="s">
        <v>83</v>
      </c>
      <c r="O528" t="s">
        <v>57</v>
      </c>
      <c r="P528" s="2">
        <v>19296000</v>
      </c>
      <c r="Q528" s="2">
        <v>1930000</v>
      </c>
      <c r="R528" t="str">
        <f>IF(Raw_Data[[#This Row],[persen_dp]]&lt;15%,"Low",IF(Raw_Data[[#This Row],[persen_dp]]&gt;25%,"High","Medium"))</f>
        <v>Low</v>
      </c>
      <c r="S528" s="3">
        <v>0.1</v>
      </c>
      <c r="T528">
        <v>18</v>
      </c>
      <c r="U528">
        <v>0.14499999999999999</v>
      </c>
      <c r="V528" s="2">
        <v>1174600</v>
      </c>
      <c r="W528" s="2">
        <v>21143000</v>
      </c>
      <c r="X528" t="str">
        <f>IF(OR(Raw_Data[[#This Row],[status_pembayaran]]="Macet",Raw_Data[[#This Row],[status_pembayaran]]="Kurang Lancar"),"Non Performing Loan","Performing")</f>
        <v>Performing</v>
      </c>
      <c r="Y528" t="s">
        <v>47</v>
      </c>
      <c r="Z528">
        <v>0</v>
      </c>
      <c r="AA528">
        <v>0</v>
      </c>
      <c r="AB528">
        <v>1</v>
      </c>
      <c r="AC528" t="s">
        <v>66</v>
      </c>
      <c r="AD528">
        <f>IF(Raw_Data[[#This Row],[rasio]]&lt;0.2,1,IF(Raw_Data[[#This Row],[rasio]]&lt;0.3,2,IF(Raw_Data[[#This Row],[rasio]]&lt;0.4,3,4)))</f>
        <v>1</v>
      </c>
      <c r="AE528">
        <f>IF(Raw_Data[[#This Row],[kategori_dp]]="High",1,IF(Raw_Data[[#This Row],[kategori_dp]]="Medium",2,3))</f>
        <v>3</v>
      </c>
      <c r="AF528">
        <f>IF(Raw_Data[[#This Row],[tenor_bulan]]&lt;=24,1,IF(Raw_Data[[#This Row],[tenor_bulan]]&lt;=36,2,IF(Raw_Data[[#This Row],[tenor_bulan]]&lt;=48,3,4)))</f>
        <v>1</v>
      </c>
      <c r="AG528">
        <f>IF(Raw_Data[[#This Row],[jumlah_kali_telat]]=0,0,IF(Raw_Data[[#This Row],[jumlah_kali_telat]]&lt;=2,2,4))</f>
        <v>0</v>
      </c>
      <c r="AH528">
        <f>Raw_Data[[#This Row],[Skor_Rasio]]+Raw_Data[[#This Row],[Skor_DP]]+Raw_Data[[#This Row],[Skor_Tenor]]+Raw_Data[[#This Row],[Skor_Telat]]</f>
        <v>5</v>
      </c>
      <c r="AI528" t="str">
        <f>IF(Raw_Data[[#This Row],[Risk_Score]]&lt;=6,"Low Risk",IF(Raw_Data[[#This Row],[Risk_Score]]&lt;=8,"Medium Risk","High Risk"))</f>
        <v>Low Risk</v>
      </c>
      <c r="AJ528">
        <f ca="1">IFERROR(DATEDIF(Raw_Data[[#This Row],[tanggal_pengajuan]],TODAY(),"m"),"N/A")</f>
        <v>6</v>
      </c>
      <c r="AK528" t="str">
        <f ca="1">IF(ISNUMBER(Raw_Data[[#This Row],[MOB]]),IF(Raw_Data[[#This Row],[MOB]]&lt;6,"0-5 bulan",IF(Raw_Data[[#This Row],[MOB]]&lt;12,"6-11 bulan",IF(Raw_Data[[#This Row],[MOB]]&lt;24,"12-23 bulan","24+ bulan"))),"N/A")</f>
        <v>6-11 bulan</v>
      </c>
    </row>
    <row r="529" spans="1:37" ht="14.25" customHeight="1" x14ac:dyDescent="0.45">
      <c r="A529" t="s">
        <v>1527</v>
      </c>
      <c r="B529" s="64">
        <v>46137</v>
      </c>
      <c r="C529" s="1" t="str">
        <f t="shared" si="8"/>
        <v>April</v>
      </c>
      <c r="D529" t="s">
        <v>641</v>
      </c>
      <c r="E529" t="s">
        <v>1528</v>
      </c>
      <c r="F529">
        <v>30</v>
      </c>
      <c r="G529" t="s">
        <v>40</v>
      </c>
      <c r="H529" t="s">
        <v>108</v>
      </c>
      <c r="I529" s="2">
        <v>4909000</v>
      </c>
      <c r="J529" s="3">
        <f>Raw_Data[[#This Row],[cicilan_per_bulan]]/Raw_Data[[#This Row],[penghasilan_bulanan]]</f>
        <v>0.29529435730291304</v>
      </c>
      <c r="K529" t="s">
        <v>205</v>
      </c>
      <c r="L529" t="s">
        <v>110</v>
      </c>
      <c r="M529" t="s">
        <v>44</v>
      </c>
      <c r="N529" t="s">
        <v>184</v>
      </c>
      <c r="O529" t="s">
        <v>122</v>
      </c>
      <c r="P529" s="2">
        <v>35719000</v>
      </c>
      <c r="Q529" s="2">
        <v>14288000</v>
      </c>
      <c r="R529" t="str">
        <f>IF(Raw_Data[[#This Row],[persen_dp]]&lt;15%,"Low",IF(Raw_Data[[#This Row],[persen_dp]]&gt;25%,"High","Medium"))</f>
        <v>High</v>
      </c>
      <c r="S529" s="3">
        <v>0.4</v>
      </c>
      <c r="T529">
        <v>18</v>
      </c>
      <c r="U529">
        <v>0.14499999999999999</v>
      </c>
      <c r="V529" s="2">
        <v>1449600</v>
      </c>
      <c r="W529" s="2">
        <v>26092000</v>
      </c>
      <c r="X529" t="str">
        <f>IF(OR(Raw_Data[[#This Row],[status_pembayaran]]="Macet",Raw_Data[[#This Row],[status_pembayaran]]="Kurang Lancar"),"Non Performing Loan","Performing")</f>
        <v>Performing</v>
      </c>
      <c r="Y529" t="s">
        <v>47</v>
      </c>
      <c r="Z529">
        <v>0</v>
      </c>
      <c r="AA529">
        <v>0</v>
      </c>
      <c r="AB529">
        <v>1</v>
      </c>
      <c r="AC529" t="s">
        <v>104</v>
      </c>
      <c r="AD529">
        <f>IF(Raw_Data[[#This Row],[rasio]]&lt;0.2,1,IF(Raw_Data[[#This Row],[rasio]]&lt;0.3,2,IF(Raw_Data[[#This Row],[rasio]]&lt;0.4,3,4)))</f>
        <v>2</v>
      </c>
      <c r="AE529">
        <f>IF(Raw_Data[[#This Row],[kategori_dp]]="High",1,IF(Raw_Data[[#This Row],[kategori_dp]]="Medium",2,3))</f>
        <v>1</v>
      </c>
      <c r="AF529">
        <f>IF(Raw_Data[[#This Row],[tenor_bulan]]&lt;=24,1,IF(Raw_Data[[#This Row],[tenor_bulan]]&lt;=36,2,IF(Raw_Data[[#This Row],[tenor_bulan]]&lt;=48,3,4)))</f>
        <v>1</v>
      </c>
      <c r="AG529">
        <f>IF(Raw_Data[[#This Row],[jumlah_kali_telat]]=0,0,IF(Raw_Data[[#This Row],[jumlah_kali_telat]]&lt;=2,2,4))</f>
        <v>0</v>
      </c>
      <c r="AH529">
        <f>Raw_Data[[#This Row],[Skor_Rasio]]+Raw_Data[[#This Row],[Skor_DP]]+Raw_Data[[#This Row],[Skor_Tenor]]+Raw_Data[[#This Row],[Skor_Telat]]</f>
        <v>4</v>
      </c>
      <c r="AI529" t="str">
        <f>IF(Raw_Data[[#This Row],[Risk_Score]]&lt;=6,"Low Risk",IF(Raw_Data[[#This Row],[Risk_Score]]&lt;=8,"Medium Risk","High Risk"))</f>
        <v>Low Risk</v>
      </c>
      <c r="AJ529">
        <f ca="1">IFERROR(DATEDIF(Raw_Data[[#This Row],[tanggal_pengajuan]],TODAY(),"m"),"N/A")</f>
        <v>5</v>
      </c>
      <c r="AK529" t="str">
        <f ca="1">IF(ISNUMBER(Raw_Data[[#This Row],[MOB]]),IF(Raw_Data[[#This Row],[MOB]]&lt;6,"0-5 bulan",IF(Raw_Data[[#This Row],[MOB]]&lt;12,"6-11 bulan",IF(Raw_Data[[#This Row],[MOB]]&lt;24,"12-23 bulan","24+ bulan"))),"N/A")</f>
        <v>0-5 bulan</v>
      </c>
    </row>
    <row r="530" spans="1:37" ht="14.25" customHeight="1" x14ac:dyDescent="0.45">
      <c r="A530" t="s">
        <v>1529</v>
      </c>
      <c r="B530" s="64">
        <v>46127</v>
      </c>
      <c r="C530" s="1" t="str">
        <f t="shared" si="8"/>
        <v>April</v>
      </c>
      <c r="D530" t="s">
        <v>1530</v>
      </c>
      <c r="E530" t="s">
        <v>1531</v>
      </c>
      <c r="F530">
        <v>32</v>
      </c>
      <c r="G530" t="s">
        <v>40</v>
      </c>
      <c r="H530" t="s">
        <v>96</v>
      </c>
      <c r="I530" s="2">
        <v>6365000</v>
      </c>
      <c r="J530" s="3">
        <f>Raw_Data[[#This Row],[cicilan_per_bulan]]/Raw_Data[[#This Row],[penghasilan_bulanan]]</f>
        <v>0.33813040062843674</v>
      </c>
      <c r="K530" t="s">
        <v>153</v>
      </c>
      <c r="L530" t="s">
        <v>154</v>
      </c>
      <c r="M530" t="s">
        <v>44</v>
      </c>
      <c r="N530" t="s">
        <v>45</v>
      </c>
      <c r="O530" t="s">
        <v>46</v>
      </c>
      <c r="P530" s="2">
        <v>25062000</v>
      </c>
      <c r="Q530" s="2">
        <v>2506000</v>
      </c>
      <c r="R530" t="str">
        <f>IF(Raw_Data[[#This Row],[persen_dp]]&lt;15%,"Low",IF(Raw_Data[[#This Row],[persen_dp]]&gt;25%,"High","Medium"))</f>
        <v>Low</v>
      </c>
      <c r="S530" s="3">
        <v>0.1</v>
      </c>
      <c r="T530">
        <v>12</v>
      </c>
      <c r="U530">
        <v>0.14499999999999999</v>
      </c>
      <c r="V530" s="2">
        <v>2152200</v>
      </c>
      <c r="W530" s="2">
        <v>25826000</v>
      </c>
      <c r="X530" t="str">
        <f>IF(OR(Raw_Data[[#This Row],[status_pembayaran]]="Macet",Raw_Data[[#This Row],[status_pembayaran]]="Kurang Lancar"),"Non Performing Loan","Performing")</f>
        <v>Performing</v>
      </c>
      <c r="Y530" t="s">
        <v>47</v>
      </c>
      <c r="Z530">
        <v>0</v>
      </c>
      <c r="AA530">
        <v>0</v>
      </c>
      <c r="AB530">
        <v>1</v>
      </c>
      <c r="AD530">
        <f>IF(Raw_Data[[#This Row],[rasio]]&lt;0.2,1,IF(Raw_Data[[#This Row],[rasio]]&lt;0.3,2,IF(Raw_Data[[#This Row],[rasio]]&lt;0.4,3,4)))</f>
        <v>3</v>
      </c>
      <c r="AE530">
        <f>IF(Raw_Data[[#This Row],[kategori_dp]]="High",1,IF(Raw_Data[[#This Row],[kategori_dp]]="Medium",2,3))</f>
        <v>3</v>
      </c>
      <c r="AF530">
        <f>IF(Raw_Data[[#This Row],[tenor_bulan]]&lt;=24,1,IF(Raw_Data[[#This Row],[tenor_bulan]]&lt;=36,2,IF(Raw_Data[[#This Row],[tenor_bulan]]&lt;=48,3,4)))</f>
        <v>1</v>
      </c>
      <c r="AG530">
        <f>IF(Raw_Data[[#This Row],[jumlah_kali_telat]]=0,0,IF(Raw_Data[[#This Row],[jumlah_kali_telat]]&lt;=2,2,4))</f>
        <v>0</v>
      </c>
      <c r="AH530">
        <f>Raw_Data[[#This Row],[Skor_Rasio]]+Raw_Data[[#This Row],[Skor_DP]]+Raw_Data[[#This Row],[Skor_Tenor]]+Raw_Data[[#This Row],[Skor_Telat]]</f>
        <v>7</v>
      </c>
      <c r="AI530" t="str">
        <f>IF(Raw_Data[[#This Row],[Risk_Score]]&lt;=6,"Low Risk",IF(Raw_Data[[#This Row],[Risk_Score]]&lt;=8,"Medium Risk","High Risk"))</f>
        <v>Medium Risk</v>
      </c>
      <c r="AJ530">
        <f ca="1">IFERROR(DATEDIF(Raw_Data[[#This Row],[tanggal_pengajuan]],TODAY(),"m"),"N/A")</f>
        <v>6</v>
      </c>
      <c r="AK530" t="str">
        <f ca="1">IF(ISNUMBER(Raw_Data[[#This Row],[MOB]]),IF(Raw_Data[[#This Row],[MOB]]&lt;6,"0-5 bulan",IF(Raw_Data[[#This Row],[MOB]]&lt;12,"6-11 bulan",IF(Raw_Data[[#This Row],[MOB]]&lt;24,"12-23 bulan","24+ bulan"))),"N/A")</f>
        <v>6-11 bulan</v>
      </c>
    </row>
    <row r="531" spans="1:37" ht="14.25" customHeight="1" x14ac:dyDescent="0.45">
      <c r="A531" t="s">
        <v>1532</v>
      </c>
      <c r="B531" s="64">
        <v>46167</v>
      </c>
      <c r="C531" s="1" t="str">
        <f t="shared" si="8"/>
        <v>May</v>
      </c>
      <c r="D531" t="s">
        <v>1533</v>
      </c>
      <c r="E531" t="s">
        <v>1534</v>
      </c>
      <c r="F531">
        <v>35</v>
      </c>
      <c r="G531" t="s">
        <v>51</v>
      </c>
      <c r="H531" t="s">
        <v>152</v>
      </c>
      <c r="I531" s="2">
        <v>3969000</v>
      </c>
      <c r="J531" s="3">
        <f>Raw_Data[[#This Row],[cicilan_per_bulan]]/Raw_Data[[#This Row],[penghasilan_bulanan]]</f>
        <v>0.67276392038296795</v>
      </c>
      <c r="K531" t="s">
        <v>63</v>
      </c>
      <c r="L531" t="s">
        <v>64</v>
      </c>
      <c r="M531" t="s">
        <v>44</v>
      </c>
      <c r="N531" t="s">
        <v>171</v>
      </c>
      <c r="O531" t="s">
        <v>172</v>
      </c>
      <c r="P531" s="2">
        <v>43052000</v>
      </c>
      <c r="Q531" s="2">
        <v>15068000</v>
      </c>
      <c r="R531" t="str">
        <f>IF(Raw_Data[[#This Row],[persen_dp]]&lt;15%,"Low",IF(Raw_Data[[#This Row],[persen_dp]]&gt;25%,"High","Medium"))</f>
        <v>High</v>
      </c>
      <c r="S531" s="3">
        <v>0.35</v>
      </c>
      <c r="T531">
        <v>12</v>
      </c>
      <c r="U531">
        <v>0.14499999999999999</v>
      </c>
      <c r="V531" s="2">
        <v>2670200</v>
      </c>
      <c r="W531" s="2">
        <v>32042000</v>
      </c>
      <c r="X531" t="str">
        <f>IF(OR(Raw_Data[[#This Row],[status_pembayaran]]="Macet",Raw_Data[[#This Row],[status_pembayaran]]="Kurang Lancar"),"Non Performing Loan","Performing")</f>
        <v>Performing</v>
      </c>
      <c r="Y531" t="s">
        <v>47</v>
      </c>
      <c r="Z531">
        <v>0</v>
      </c>
      <c r="AA531">
        <v>0</v>
      </c>
      <c r="AB531">
        <v>1</v>
      </c>
      <c r="AC531" t="s">
        <v>58</v>
      </c>
      <c r="AD531">
        <f>IF(Raw_Data[[#This Row],[rasio]]&lt;0.2,1,IF(Raw_Data[[#This Row],[rasio]]&lt;0.3,2,IF(Raw_Data[[#This Row],[rasio]]&lt;0.4,3,4)))</f>
        <v>4</v>
      </c>
      <c r="AE531">
        <f>IF(Raw_Data[[#This Row],[kategori_dp]]="High",1,IF(Raw_Data[[#This Row],[kategori_dp]]="Medium",2,3))</f>
        <v>1</v>
      </c>
      <c r="AF531">
        <f>IF(Raw_Data[[#This Row],[tenor_bulan]]&lt;=24,1,IF(Raw_Data[[#This Row],[tenor_bulan]]&lt;=36,2,IF(Raw_Data[[#This Row],[tenor_bulan]]&lt;=48,3,4)))</f>
        <v>1</v>
      </c>
      <c r="AG531">
        <f>IF(Raw_Data[[#This Row],[jumlah_kali_telat]]=0,0,IF(Raw_Data[[#This Row],[jumlah_kali_telat]]&lt;=2,2,4))</f>
        <v>0</v>
      </c>
      <c r="AH531">
        <f>Raw_Data[[#This Row],[Skor_Rasio]]+Raw_Data[[#This Row],[Skor_DP]]+Raw_Data[[#This Row],[Skor_Tenor]]+Raw_Data[[#This Row],[Skor_Telat]]</f>
        <v>6</v>
      </c>
      <c r="AI531" t="str">
        <f>IF(Raw_Data[[#This Row],[Risk_Score]]&lt;=6,"Low Risk",IF(Raw_Data[[#This Row],[Risk_Score]]&lt;=8,"Medium Risk","High Risk"))</f>
        <v>Low Risk</v>
      </c>
      <c r="AJ531">
        <f ca="1">IFERROR(DATEDIF(Raw_Data[[#This Row],[tanggal_pengajuan]],TODAY(),"m"),"N/A")</f>
        <v>4</v>
      </c>
      <c r="AK531" t="str">
        <f ca="1">IF(ISNUMBER(Raw_Data[[#This Row],[MOB]]),IF(Raw_Data[[#This Row],[MOB]]&lt;6,"0-5 bulan",IF(Raw_Data[[#This Row],[MOB]]&lt;12,"6-11 bulan",IF(Raw_Data[[#This Row],[MOB]]&lt;24,"12-23 bulan","24+ bulan"))),"N/A")</f>
        <v>0-5 bulan</v>
      </c>
    </row>
    <row r="532" spans="1:37" ht="14.25" customHeight="1" x14ac:dyDescent="0.45">
      <c r="A532" t="s">
        <v>1535</v>
      </c>
      <c r="B532" s="64">
        <v>46081</v>
      </c>
      <c r="C532" s="1" t="str">
        <f t="shared" si="8"/>
        <v>February</v>
      </c>
      <c r="D532" t="s">
        <v>1536</v>
      </c>
      <c r="E532" t="s">
        <v>1537</v>
      </c>
      <c r="F532">
        <v>56</v>
      </c>
      <c r="G532" t="s">
        <v>40</v>
      </c>
      <c r="H532" t="s">
        <v>101</v>
      </c>
      <c r="I532" s="2">
        <v>3003000</v>
      </c>
      <c r="J532" s="3">
        <f>Raw_Data[[#This Row],[cicilan_per_bulan]]/Raw_Data[[#This Row],[penghasilan_bulanan]]</f>
        <v>1.5132867132867134</v>
      </c>
      <c r="K532" t="s">
        <v>81</v>
      </c>
      <c r="L532" t="s">
        <v>82</v>
      </c>
      <c r="M532" t="s">
        <v>55</v>
      </c>
      <c r="N532" t="s">
        <v>395</v>
      </c>
      <c r="O532" t="s">
        <v>396</v>
      </c>
      <c r="P532" s="2">
        <v>59534000</v>
      </c>
      <c r="Q532" s="2">
        <v>11907000</v>
      </c>
      <c r="R532" t="str">
        <f>IF(Raw_Data[[#This Row],[persen_dp]]&lt;15%,"Low",IF(Raw_Data[[#This Row],[persen_dp]]&gt;25%,"High","Medium"))</f>
        <v>Medium</v>
      </c>
      <c r="S532" s="3">
        <v>0.2</v>
      </c>
      <c r="T532">
        <v>12</v>
      </c>
      <c r="U532">
        <v>0.14499999999999999</v>
      </c>
      <c r="V532" s="2">
        <v>4544400</v>
      </c>
      <c r="W532" s="2">
        <v>54533000</v>
      </c>
      <c r="X532" t="str">
        <f>IF(OR(Raw_Data[[#This Row],[status_pembayaran]]="Macet",Raw_Data[[#This Row],[status_pembayaran]]="Kurang Lancar"),"Non Performing Loan","Performing")</f>
        <v>Performing</v>
      </c>
      <c r="Y532" t="s">
        <v>47</v>
      </c>
      <c r="Z532">
        <v>0</v>
      </c>
      <c r="AA532">
        <v>0</v>
      </c>
      <c r="AB532">
        <v>1</v>
      </c>
      <c r="AD532">
        <f>IF(Raw_Data[[#This Row],[rasio]]&lt;0.2,1,IF(Raw_Data[[#This Row],[rasio]]&lt;0.3,2,IF(Raw_Data[[#This Row],[rasio]]&lt;0.4,3,4)))</f>
        <v>4</v>
      </c>
      <c r="AE532">
        <f>IF(Raw_Data[[#This Row],[kategori_dp]]="High",1,IF(Raw_Data[[#This Row],[kategori_dp]]="Medium",2,3))</f>
        <v>2</v>
      </c>
      <c r="AF532">
        <f>IF(Raw_Data[[#This Row],[tenor_bulan]]&lt;=24,1,IF(Raw_Data[[#This Row],[tenor_bulan]]&lt;=36,2,IF(Raw_Data[[#This Row],[tenor_bulan]]&lt;=48,3,4)))</f>
        <v>1</v>
      </c>
      <c r="AG532">
        <f>IF(Raw_Data[[#This Row],[jumlah_kali_telat]]=0,0,IF(Raw_Data[[#This Row],[jumlah_kali_telat]]&lt;=2,2,4))</f>
        <v>0</v>
      </c>
      <c r="AH532">
        <f>Raw_Data[[#This Row],[Skor_Rasio]]+Raw_Data[[#This Row],[Skor_DP]]+Raw_Data[[#This Row],[Skor_Tenor]]+Raw_Data[[#This Row],[Skor_Telat]]</f>
        <v>7</v>
      </c>
      <c r="AI532" t="str">
        <f>IF(Raw_Data[[#This Row],[Risk_Score]]&lt;=6,"Low Risk",IF(Raw_Data[[#This Row],[Risk_Score]]&lt;=8,"Medium Risk","High Risk"))</f>
        <v>Medium Risk</v>
      </c>
      <c r="AJ532">
        <f ca="1">IFERROR(DATEDIF(Raw_Data[[#This Row],[tanggal_pengajuan]],TODAY(),"m"),"N/A")</f>
        <v>7</v>
      </c>
      <c r="AK532" t="str">
        <f ca="1">IF(ISNUMBER(Raw_Data[[#This Row],[MOB]]),IF(Raw_Data[[#This Row],[MOB]]&lt;6,"0-5 bulan",IF(Raw_Data[[#This Row],[MOB]]&lt;12,"6-11 bulan",IF(Raw_Data[[#This Row],[MOB]]&lt;24,"12-23 bulan","24+ bulan"))),"N/A")</f>
        <v>6-11 bulan</v>
      </c>
    </row>
    <row r="533" spans="1:37" ht="14.25" customHeight="1" x14ac:dyDescent="0.45">
      <c r="A533" t="s">
        <v>1538</v>
      </c>
      <c r="B533" s="64">
        <v>46067</v>
      </c>
      <c r="C533" s="1" t="str">
        <f t="shared" si="8"/>
        <v>February</v>
      </c>
      <c r="D533" t="s">
        <v>1539</v>
      </c>
      <c r="E533" t="s">
        <v>1540</v>
      </c>
      <c r="F533">
        <v>23</v>
      </c>
      <c r="G533" t="s">
        <v>51</v>
      </c>
      <c r="H533" t="s">
        <v>152</v>
      </c>
      <c r="I533" s="2">
        <v>2810000</v>
      </c>
      <c r="J533" s="3">
        <f>Raw_Data[[#This Row],[cicilan_per_bulan]]/Raw_Data[[#This Row],[penghasilan_bulanan]]</f>
        <v>1.0008185053380783</v>
      </c>
      <c r="K533" t="s">
        <v>109</v>
      </c>
      <c r="L533" t="s">
        <v>110</v>
      </c>
      <c r="M533" t="s">
        <v>55</v>
      </c>
      <c r="N533" t="s">
        <v>231</v>
      </c>
      <c r="O533" t="s">
        <v>232</v>
      </c>
      <c r="P533" s="2">
        <v>39299000</v>
      </c>
      <c r="Q533" s="2">
        <v>9825000</v>
      </c>
      <c r="R533" t="str">
        <f>IF(Raw_Data[[#This Row],[persen_dp]]&lt;15%,"Low",IF(Raw_Data[[#This Row],[persen_dp]]&gt;25%,"High","Medium"))</f>
        <v>Medium</v>
      </c>
      <c r="S533" s="3">
        <v>0.25</v>
      </c>
      <c r="T533">
        <v>12</v>
      </c>
      <c r="U533">
        <v>0.14499999999999999</v>
      </c>
      <c r="V533" s="2">
        <v>2812300</v>
      </c>
      <c r="W533" s="2">
        <v>33748000</v>
      </c>
      <c r="X533" t="str">
        <f>IF(OR(Raw_Data[[#This Row],[status_pembayaran]]="Macet",Raw_Data[[#This Row],[status_pembayaran]]="Kurang Lancar"),"Non Performing Loan","Performing")</f>
        <v>Performing</v>
      </c>
      <c r="Y533" t="s">
        <v>47</v>
      </c>
      <c r="Z533">
        <v>0</v>
      </c>
      <c r="AA533">
        <v>0</v>
      </c>
      <c r="AB533">
        <v>1</v>
      </c>
      <c r="AC533" t="s">
        <v>74</v>
      </c>
      <c r="AD533">
        <f>IF(Raw_Data[[#This Row],[rasio]]&lt;0.2,1,IF(Raw_Data[[#This Row],[rasio]]&lt;0.3,2,IF(Raw_Data[[#This Row],[rasio]]&lt;0.4,3,4)))</f>
        <v>4</v>
      </c>
      <c r="AE533">
        <f>IF(Raw_Data[[#This Row],[kategori_dp]]="High",1,IF(Raw_Data[[#This Row],[kategori_dp]]="Medium",2,3))</f>
        <v>2</v>
      </c>
      <c r="AF533">
        <f>IF(Raw_Data[[#This Row],[tenor_bulan]]&lt;=24,1,IF(Raw_Data[[#This Row],[tenor_bulan]]&lt;=36,2,IF(Raw_Data[[#This Row],[tenor_bulan]]&lt;=48,3,4)))</f>
        <v>1</v>
      </c>
      <c r="AG533">
        <f>IF(Raw_Data[[#This Row],[jumlah_kali_telat]]=0,0,IF(Raw_Data[[#This Row],[jumlah_kali_telat]]&lt;=2,2,4))</f>
        <v>0</v>
      </c>
      <c r="AH533">
        <f>Raw_Data[[#This Row],[Skor_Rasio]]+Raw_Data[[#This Row],[Skor_DP]]+Raw_Data[[#This Row],[Skor_Tenor]]+Raw_Data[[#This Row],[Skor_Telat]]</f>
        <v>7</v>
      </c>
      <c r="AI533" t="str">
        <f>IF(Raw_Data[[#This Row],[Risk_Score]]&lt;=6,"Low Risk",IF(Raw_Data[[#This Row],[Risk_Score]]&lt;=8,"Medium Risk","High Risk"))</f>
        <v>Medium Risk</v>
      </c>
      <c r="AJ533">
        <f ca="1">IFERROR(DATEDIF(Raw_Data[[#This Row],[tanggal_pengajuan]],TODAY(),"m"),"N/A")</f>
        <v>8</v>
      </c>
      <c r="AK533" t="str">
        <f ca="1">IF(ISNUMBER(Raw_Data[[#This Row],[MOB]]),IF(Raw_Data[[#This Row],[MOB]]&lt;6,"0-5 bulan",IF(Raw_Data[[#This Row],[MOB]]&lt;12,"6-11 bulan",IF(Raw_Data[[#This Row],[MOB]]&lt;24,"12-23 bulan","24+ bulan"))),"N/A")</f>
        <v>6-11 bulan</v>
      </c>
    </row>
    <row r="534" spans="1:37" ht="14.25" customHeight="1" x14ac:dyDescent="0.45">
      <c r="A534" t="s">
        <v>1541</v>
      </c>
      <c r="B534" s="64">
        <v>46092</v>
      </c>
      <c r="C534" s="1" t="str">
        <f t="shared" si="8"/>
        <v>March</v>
      </c>
      <c r="D534" t="s">
        <v>1542</v>
      </c>
      <c r="E534" t="s">
        <v>1543</v>
      </c>
      <c r="F534">
        <v>26</v>
      </c>
      <c r="G534" t="s">
        <v>40</v>
      </c>
      <c r="H534" t="s">
        <v>101</v>
      </c>
      <c r="I534" s="2">
        <v>3243000</v>
      </c>
      <c r="J534" s="3">
        <f>Raw_Data[[#This Row],[cicilan_per_bulan]]/Raw_Data[[#This Row],[penghasilan_bulanan]]</f>
        <v>0.33758865248226949</v>
      </c>
      <c r="K534" t="s">
        <v>42</v>
      </c>
      <c r="L534" t="s">
        <v>43</v>
      </c>
      <c r="M534" t="s">
        <v>55</v>
      </c>
      <c r="N534" t="s">
        <v>56</v>
      </c>
      <c r="O534" t="s">
        <v>57</v>
      </c>
      <c r="P534" s="2">
        <v>17986000</v>
      </c>
      <c r="Q534" s="2">
        <v>1799000</v>
      </c>
      <c r="R534" t="str">
        <f>IF(Raw_Data[[#This Row],[persen_dp]]&lt;15%,"Low",IF(Raw_Data[[#This Row],[persen_dp]]&gt;25%,"High","Medium"))</f>
        <v>Low</v>
      </c>
      <c r="S534" s="3">
        <v>0.1</v>
      </c>
      <c r="T534">
        <v>18</v>
      </c>
      <c r="U534">
        <v>0.14499999999999999</v>
      </c>
      <c r="V534" s="2">
        <v>1094800</v>
      </c>
      <c r="W534" s="2">
        <v>19707000</v>
      </c>
      <c r="X534" t="str">
        <f>IF(OR(Raw_Data[[#This Row],[status_pembayaran]]="Macet",Raw_Data[[#This Row],[status_pembayaran]]="Kurang Lancar"),"Non Performing Loan","Performing")</f>
        <v>Performing</v>
      </c>
      <c r="Y534" t="s">
        <v>47</v>
      </c>
      <c r="Z534">
        <v>0</v>
      </c>
      <c r="AA534">
        <v>0</v>
      </c>
      <c r="AB534">
        <v>1</v>
      </c>
      <c r="AC534" t="s">
        <v>66</v>
      </c>
      <c r="AD534">
        <f>IF(Raw_Data[[#This Row],[rasio]]&lt;0.2,1,IF(Raw_Data[[#This Row],[rasio]]&lt;0.3,2,IF(Raw_Data[[#This Row],[rasio]]&lt;0.4,3,4)))</f>
        <v>3</v>
      </c>
      <c r="AE534">
        <f>IF(Raw_Data[[#This Row],[kategori_dp]]="High",1,IF(Raw_Data[[#This Row],[kategori_dp]]="Medium",2,3))</f>
        <v>3</v>
      </c>
      <c r="AF534">
        <f>IF(Raw_Data[[#This Row],[tenor_bulan]]&lt;=24,1,IF(Raw_Data[[#This Row],[tenor_bulan]]&lt;=36,2,IF(Raw_Data[[#This Row],[tenor_bulan]]&lt;=48,3,4)))</f>
        <v>1</v>
      </c>
      <c r="AG534">
        <f>IF(Raw_Data[[#This Row],[jumlah_kali_telat]]=0,0,IF(Raw_Data[[#This Row],[jumlah_kali_telat]]&lt;=2,2,4))</f>
        <v>0</v>
      </c>
      <c r="AH534">
        <f>Raw_Data[[#This Row],[Skor_Rasio]]+Raw_Data[[#This Row],[Skor_DP]]+Raw_Data[[#This Row],[Skor_Tenor]]+Raw_Data[[#This Row],[Skor_Telat]]</f>
        <v>7</v>
      </c>
      <c r="AI534" t="str">
        <f>IF(Raw_Data[[#This Row],[Risk_Score]]&lt;=6,"Low Risk",IF(Raw_Data[[#This Row],[Risk_Score]]&lt;=8,"Medium Risk","High Risk"))</f>
        <v>Medium Risk</v>
      </c>
      <c r="AJ534">
        <f ca="1">IFERROR(DATEDIF(Raw_Data[[#This Row],[tanggal_pengajuan]],TODAY(),"m"),"N/A")</f>
        <v>7</v>
      </c>
      <c r="AK534" t="str">
        <f ca="1">IF(ISNUMBER(Raw_Data[[#This Row],[MOB]]),IF(Raw_Data[[#This Row],[MOB]]&lt;6,"0-5 bulan",IF(Raw_Data[[#This Row],[MOB]]&lt;12,"6-11 bulan",IF(Raw_Data[[#This Row],[MOB]]&lt;24,"12-23 bulan","24+ bulan"))),"N/A")</f>
        <v>6-11 bulan</v>
      </c>
    </row>
    <row r="535" spans="1:37" ht="14.25" customHeight="1" x14ac:dyDescent="0.45">
      <c r="A535" t="s">
        <v>1544</v>
      </c>
      <c r="B535" s="64">
        <v>46130</v>
      </c>
      <c r="C535" s="1" t="str">
        <f t="shared" si="8"/>
        <v>April</v>
      </c>
      <c r="D535" t="s">
        <v>1545</v>
      </c>
      <c r="E535" t="s">
        <v>1546</v>
      </c>
      <c r="F535">
        <v>41</v>
      </c>
      <c r="G535" t="s">
        <v>40</v>
      </c>
      <c r="H535" t="s">
        <v>52</v>
      </c>
      <c r="I535" s="2">
        <v>9392000</v>
      </c>
      <c r="J535" s="3">
        <f>Raw_Data[[#This Row],[cicilan_per_bulan]]/Raw_Data[[#This Row],[penghasilan_bulanan]]</f>
        <v>8.9746592844974452E-2</v>
      </c>
      <c r="K535" t="s">
        <v>167</v>
      </c>
      <c r="L535" t="s">
        <v>110</v>
      </c>
      <c r="M535" t="s">
        <v>44</v>
      </c>
      <c r="N535" t="s">
        <v>184</v>
      </c>
      <c r="O535" t="s">
        <v>122</v>
      </c>
      <c r="P535" s="2">
        <v>35244000</v>
      </c>
      <c r="Q535" s="2">
        <v>14098000</v>
      </c>
      <c r="R535" t="str">
        <f>IF(Raw_Data[[#This Row],[persen_dp]]&lt;15%,"Low",IF(Raw_Data[[#This Row],[persen_dp]]&gt;25%,"High","Medium"))</f>
        <v>High</v>
      </c>
      <c r="S535" s="3">
        <v>0.4</v>
      </c>
      <c r="T535">
        <v>36</v>
      </c>
      <c r="U535">
        <v>0.14499999999999999</v>
      </c>
      <c r="V535" s="2">
        <v>842900</v>
      </c>
      <c r="W535" s="2">
        <v>30344000</v>
      </c>
      <c r="X535" t="str">
        <f>IF(OR(Raw_Data[[#This Row],[status_pembayaran]]="Macet",Raw_Data[[#This Row],[status_pembayaran]]="Kurang Lancar"),"Non Performing Loan","Performing")</f>
        <v>Performing</v>
      </c>
      <c r="Y535" t="s">
        <v>47</v>
      </c>
      <c r="Z535">
        <v>0</v>
      </c>
      <c r="AA535">
        <v>0</v>
      </c>
      <c r="AB535">
        <v>1</v>
      </c>
      <c r="AC535" t="s">
        <v>137</v>
      </c>
      <c r="AD535">
        <f>IF(Raw_Data[[#This Row],[rasio]]&lt;0.2,1,IF(Raw_Data[[#This Row],[rasio]]&lt;0.3,2,IF(Raw_Data[[#This Row],[rasio]]&lt;0.4,3,4)))</f>
        <v>1</v>
      </c>
      <c r="AE535">
        <f>IF(Raw_Data[[#This Row],[kategori_dp]]="High",1,IF(Raw_Data[[#This Row],[kategori_dp]]="Medium",2,3))</f>
        <v>1</v>
      </c>
      <c r="AF535">
        <f>IF(Raw_Data[[#This Row],[tenor_bulan]]&lt;=24,1,IF(Raw_Data[[#This Row],[tenor_bulan]]&lt;=36,2,IF(Raw_Data[[#This Row],[tenor_bulan]]&lt;=48,3,4)))</f>
        <v>2</v>
      </c>
      <c r="AG535">
        <f>IF(Raw_Data[[#This Row],[jumlah_kali_telat]]=0,0,IF(Raw_Data[[#This Row],[jumlah_kali_telat]]&lt;=2,2,4))</f>
        <v>0</v>
      </c>
      <c r="AH535">
        <f>Raw_Data[[#This Row],[Skor_Rasio]]+Raw_Data[[#This Row],[Skor_DP]]+Raw_Data[[#This Row],[Skor_Tenor]]+Raw_Data[[#This Row],[Skor_Telat]]</f>
        <v>4</v>
      </c>
      <c r="AI535" t="str">
        <f>IF(Raw_Data[[#This Row],[Risk_Score]]&lt;=6,"Low Risk",IF(Raw_Data[[#This Row],[Risk_Score]]&lt;=8,"Medium Risk","High Risk"))</f>
        <v>Low Risk</v>
      </c>
      <c r="AJ535">
        <f ca="1">IFERROR(DATEDIF(Raw_Data[[#This Row],[tanggal_pengajuan]],TODAY(),"m"),"N/A")</f>
        <v>6</v>
      </c>
      <c r="AK535" t="str">
        <f ca="1">IF(ISNUMBER(Raw_Data[[#This Row],[MOB]]),IF(Raw_Data[[#This Row],[MOB]]&lt;6,"0-5 bulan",IF(Raw_Data[[#This Row],[MOB]]&lt;12,"6-11 bulan",IF(Raw_Data[[#This Row],[MOB]]&lt;24,"12-23 bulan","24+ bulan"))),"N/A")</f>
        <v>6-11 bulan</v>
      </c>
    </row>
    <row r="536" spans="1:37" ht="14.25" customHeight="1" x14ac:dyDescent="0.45">
      <c r="A536" t="s">
        <v>1547</v>
      </c>
      <c r="B536" s="64">
        <v>46114</v>
      </c>
      <c r="C536" s="1" t="str">
        <f t="shared" si="8"/>
        <v>April</v>
      </c>
      <c r="D536" t="s">
        <v>1074</v>
      </c>
      <c r="E536" t="s">
        <v>1548</v>
      </c>
      <c r="F536">
        <v>37</v>
      </c>
      <c r="G536" t="s">
        <v>51</v>
      </c>
      <c r="H536" t="s">
        <v>90</v>
      </c>
      <c r="I536" s="2">
        <v>7953000</v>
      </c>
      <c r="J536" s="3">
        <f>Raw_Data[[#This Row],[cicilan_per_bulan]]/Raw_Data[[#This Row],[penghasilan_bulanan]]</f>
        <v>0.18738840689048158</v>
      </c>
      <c r="K536" t="s">
        <v>177</v>
      </c>
      <c r="L536" t="s">
        <v>154</v>
      </c>
      <c r="M536" t="s">
        <v>55</v>
      </c>
      <c r="N536" t="s">
        <v>147</v>
      </c>
      <c r="O536" t="s">
        <v>148</v>
      </c>
      <c r="P536" s="2">
        <v>32620000</v>
      </c>
      <c r="Q536" s="2">
        <v>4893000</v>
      </c>
      <c r="R536" t="str">
        <f>IF(Raw_Data[[#This Row],[persen_dp]]&lt;15%,"Low",IF(Raw_Data[[#This Row],[persen_dp]]&gt;25%,"High","Medium"))</f>
        <v>Medium</v>
      </c>
      <c r="S536" s="3">
        <v>0.15</v>
      </c>
      <c r="T536">
        <v>24</v>
      </c>
      <c r="U536">
        <v>0.14499999999999999</v>
      </c>
      <c r="V536" s="2">
        <v>1490300</v>
      </c>
      <c r="W536" s="2">
        <v>35768000</v>
      </c>
      <c r="X536" t="str">
        <f>IF(OR(Raw_Data[[#This Row],[status_pembayaran]]="Macet",Raw_Data[[#This Row],[status_pembayaran]]="Kurang Lancar"),"Non Performing Loan","Performing")</f>
        <v>Performing</v>
      </c>
      <c r="Y536" t="s">
        <v>47</v>
      </c>
      <c r="Z536">
        <v>0</v>
      </c>
      <c r="AA536">
        <v>0</v>
      </c>
      <c r="AB536">
        <v>1</v>
      </c>
      <c r="AC536" t="s">
        <v>137</v>
      </c>
      <c r="AD536">
        <f>IF(Raw_Data[[#This Row],[rasio]]&lt;0.2,1,IF(Raw_Data[[#This Row],[rasio]]&lt;0.3,2,IF(Raw_Data[[#This Row],[rasio]]&lt;0.4,3,4)))</f>
        <v>1</v>
      </c>
      <c r="AE536">
        <f>IF(Raw_Data[[#This Row],[kategori_dp]]="High",1,IF(Raw_Data[[#This Row],[kategori_dp]]="Medium",2,3))</f>
        <v>2</v>
      </c>
      <c r="AF536">
        <f>IF(Raw_Data[[#This Row],[tenor_bulan]]&lt;=24,1,IF(Raw_Data[[#This Row],[tenor_bulan]]&lt;=36,2,IF(Raw_Data[[#This Row],[tenor_bulan]]&lt;=48,3,4)))</f>
        <v>1</v>
      </c>
      <c r="AG536">
        <f>IF(Raw_Data[[#This Row],[jumlah_kali_telat]]=0,0,IF(Raw_Data[[#This Row],[jumlah_kali_telat]]&lt;=2,2,4))</f>
        <v>0</v>
      </c>
      <c r="AH536">
        <f>Raw_Data[[#This Row],[Skor_Rasio]]+Raw_Data[[#This Row],[Skor_DP]]+Raw_Data[[#This Row],[Skor_Tenor]]+Raw_Data[[#This Row],[Skor_Telat]]</f>
        <v>4</v>
      </c>
      <c r="AI536" t="str">
        <f>IF(Raw_Data[[#This Row],[Risk_Score]]&lt;=6,"Low Risk",IF(Raw_Data[[#This Row],[Risk_Score]]&lt;=8,"Medium Risk","High Risk"))</f>
        <v>Low Risk</v>
      </c>
      <c r="AJ536">
        <f ca="1">IFERROR(DATEDIF(Raw_Data[[#This Row],[tanggal_pengajuan]],TODAY(),"m"),"N/A")</f>
        <v>6</v>
      </c>
      <c r="AK536" t="str">
        <f ca="1">IF(ISNUMBER(Raw_Data[[#This Row],[MOB]]),IF(Raw_Data[[#This Row],[MOB]]&lt;6,"0-5 bulan",IF(Raw_Data[[#This Row],[MOB]]&lt;12,"6-11 bulan",IF(Raw_Data[[#This Row],[MOB]]&lt;24,"12-23 bulan","24+ bulan"))),"N/A")</f>
        <v>6-11 bulan</v>
      </c>
    </row>
    <row r="537" spans="1:37" ht="14.25" customHeight="1" x14ac:dyDescent="0.45">
      <c r="A537" t="s">
        <v>1549</v>
      </c>
      <c r="B537" s="64">
        <v>46145</v>
      </c>
      <c r="C537" s="1" t="str">
        <f t="shared" si="8"/>
        <v>May</v>
      </c>
      <c r="D537" t="s">
        <v>1550</v>
      </c>
      <c r="E537" t="s">
        <v>1551</v>
      </c>
      <c r="F537">
        <v>49</v>
      </c>
      <c r="G537" t="s">
        <v>40</v>
      </c>
      <c r="H537" t="s">
        <v>96</v>
      </c>
      <c r="I537" s="2">
        <v>7350000</v>
      </c>
      <c r="J537" s="3">
        <f>Raw_Data[[#This Row],[cicilan_per_bulan]]/Raw_Data[[#This Row],[penghasilan_bulanan]]</f>
        <v>0.12338775510204082</v>
      </c>
      <c r="K537" t="s">
        <v>114</v>
      </c>
      <c r="L537" t="s">
        <v>115</v>
      </c>
      <c r="M537" t="s">
        <v>55</v>
      </c>
      <c r="N537" t="s">
        <v>65</v>
      </c>
      <c r="O537" t="s">
        <v>46</v>
      </c>
      <c r="P537" s="2">
        <v>28439000</v>
      </c>
      <c r="Q537" s="2">
        <v>5688000</v>
      </c>
      <c r="R537" t="str">
        <f>IF(Raw_Data[[#This Row],[persen_dp]]&lt;15%,"Low",IF(Raw_Data[[#This Row],[persen_dp]]&gt;25%,"High","Medium"))</f>
        <v>Medium</v>
      </c>
      <c r="S537" s="3">
        <v>0.2</v>
      </c>
      <c r="T537">
        <v>36</v>
      </c>
      <c r="U537">
        <v>0.14499999999999999</v>
      </c>
      <c r="V537" s="2">
        <v>906900</v>
      </c>
      <c r="W537" s="2">
        <v>32647000</v>
      </c>
      <c r="X537" t="str">
        <f>IF(OR(Raw_Data[[#This Row],[status_pembayaran]]="Macet",Raw_Data[[#This Row],[status_pembayaran]]="Kurang Lancar"),"Non Performing Loan","Performing")</f>
        <v>Performing</v>
      </c>
      <c r="Y537" t="s">
        <v>47</v>
      </c>
      <c r="Z537">
        <v>0</v>
      </c>
      <c r="AA537">
        <v>0</v>
      </c>
      <c r="AB537">
        <v>1</v>
      </c>
      <c r="AD537">
        <f>IF(Raw_Data[[#This Row],[rasio]]&lt;0.2,1,IF(Raw_Data[[#This Row],[rasio]]&lt;0.3,2,IF(Raw_Data[[#This Row],[rasio]]&lt;0.4,3,4)))</f>
        <v>1</v>
      </c>
      <c r="AE537">
        <f>IF(Raw_Data[[#This Row],[kategori_dp]]="High",1,IF(Raw_Data[[#This Row],[kategori_dp]]="Medium",2,3))</f>
        <v>2</v>
      </c>
      <c r="AF537">
        <f>IF(Raw_Data[[#This Row],[tenor_bulan]]&lt;=24,1,IF(Raw_Data[[#This Row],[tenor_bulan]]&lt;=36,2,IF(Raw_Data[[#This Row],[tenor_bulan]]&lt;=48,3,4)))</f>
        <v>2</v>
      </c>
      <c r="AG537">
        <f>IF(Raw_Data[[#This Row],[jumlah_kali_telat]]=0,0,IF(Raw_Data[[#This Row],[jumlah_kali_telat]]&lt;=2,2,4))</f>
        <v>0</v>
      </c>
      <c r="AH537">
        <f>Raw_Data[[#This Row],[Skor_Rasio]]+Raw_Data[[#This Row],[Skor_DP]]+Raw_Data[[#This Row],[Skor_Tenor]]+Raw_Data[[#This Row],[Skor_Telat]]</f>
        <v>5</v>
      </c>
      <c r="AI537" t="str">
        <f>IF(Raw_Data[[#This Row],[Risk_Score]]&lt;=6,"Low Risk",IF(Raw_Data[[#This Row],[Risk_Score]]&lt;=8,"Medium Risk","High Risk"))</f>
        <v>Low Risk</v>
      </c>
      <c r="AJ537">
        <f ca="1">IFERROR(DATEDIF(Raw_Data[[#This Row],[tanggal_pengajuan]],TODAY(),"m"),"N/A")</f>
        <v>5</v>
      </c>
      <c r="AK537" t="str">
        <f ca="1">IF(ISNUMBER(Raw_Data[[#This Row],[MOB]]),IF(Raw_Data[[#This Row],[MOB]]&lt;6,"0-5 bulan",IF(Raw_Data[[#This Row],[MOB]]&lt;12,"6-11 bulan",IF(Raw_Data[[#This Row],[MOB]]&lt;24,"12-23 bulan","24+ bulan"))),"N/A")</f>
        <v>0-5 bulan</v>
      </c>
    </row>
    <row r="538" spans="1:37" ht="14.25" customHeight="1" x14ac:dyDescent="0.45">
      <c r="A538" t="s">
        <v>1552</v>
      </c>
      <c r="B538" s="64">
        <v>46094</v>
      </c>
      <c r="C538" s="1" t="str">
        <f t="shared" si="8"/>
        <v>March</v>
      </c>
      <c r="D538" t="s">
        <v>1553</v>
      </c>
      <c r="E538" t="s">
        <v>1554</v>
      </c>
      <c r="F538">
        <v>40</v>
      </c>
      <c r="G538" t="s">
        <v>40</v>
      </c>
      <c r="H538" t="s">
        <v>41</v>
      </c>
      <c r="I538" s="2">
        <v>5888000</v>
      </c>
      <c r="J538" s="3">
        <f>Raw_Data[[#This Row],[cicilan_per_bulan]]/Raw_Data[[#This Row],[penghasilan_bulanan]]</f>
        <v>0.18534307065217392</v>
      </c>
      <c r="K538" t="s">
        <v>205</v>
      </c>
      <c r="L538" t="s">
        <v>110</v>
      </c>
      <c r="M538" t="s">
        <v>44</v>
      </c>
      <c r="N538" t="s">
        <v>129</v>
      </c>
      <c r="O538" t="s">
        <v>130</v>
      </c>
      <c r="P538" s="2">
        <v>23886000</v>
      </c>
      <c r="Q538" s="2">
        <v>3583000</v>
      </c>
      <c r="R538" t="str">
        <f>IF(Raw_Data[[#This Row],[persen_dp]]&lt;15%,"Low",IF(Raw_Data[[#This Row],[persen_dp]]&gt;25%,"High","Medium"))</f>
        <v>Medium</v>
      </c>
      <c r="S538" s="3">
        <v>0.15</v>
      </c>
      <c r="T538">
        <v>24</v>
      </c>
      <c r="U538">
        <v>0.14499999999999999</v>
      </c>
      <c r="V538" s="2">
        <v>1091300</v>
      </c>
      <c r="W538" s="2">
        <v>26191000</v>
      </c>
      <c r="X538" t="str">
        <f>IF(OR(Raw_Data[[#This Row],[status_pembayaran]]="Macet",Raw_Data[[#This Row],[status_pembayaran]]="Kurang Lancar"),"Non Performing Loan","Performing")</f>
        <v>Performing</v>
      </c>
      <c r="Y538" t="s">
        <v>47</v>
      </c>
      <c r="Z538">
        <v>0</v>
      </c>
      <c r="AA538">
        <v>0</v>
      </c>
      <c r="AB538">
        <v>1</v>
      </c>
      <c r="AD538">
        <f>IF(Raw_Data[[#This Row],[rasio]]&lt;0.2,1,IF(Raw_Data[[#This Row],[rasio]]&lt;0.3,2,IF(Raw_Data[[#This Row],[rasio]]&lt;0.4,3,4)))</f>
        <v>1</v>
      </c>
      <c r="AE538">
        <f>IF(Raw_Data[[#This Row],[kategori_dp]]="High",1,IF(Raw_Data[[#This Row],[kategori_dp]]="Medium",2,3))</f>
        <v>2</v>
      </c>
      <c r="AF538">
        <f>IF(Raw_Data[[#This Row],[tenor_bulan]]&lt;=24,1,IF(Raw_Data[[#This Row],[tenor_bulan]]&lt;=36,2,IF(Raw_Data[[#This Row],[tenor_bulan]]&lt;=48,3,4)))</f>
        <v>1</v>
      </c>
      <c r="AG538">
        <f>IF(Raw_Data[[#This Row],[jumlah_kali_telat]]=0,0,IF(Raw_Data[[#This Row],[jumlah_kali_telat]]&lt;=2,2,4))</f>
        <v>0</v>
      </c>
      <c r="AH538">
        <f>Raw_Data[[#This Row],[Skor_Rasio]]+Raw_Data[[#This Row],[Skor_DP]]+Raw_Data[[#This Row],[Skor_Tenor]]+Raw_Data[[#This Row],[Skor_Telat]]</f>
        <v>4</v>
      </c>
      <c r="AI538" t="str">
        <f>IF(Raw_Data[[#This Row],[Risk_Score]]&lt;=6,"Low Risk",IF(Raw_Data[[#This Row],[Risk_Score]]&lt;=8,"Medium Risk","High Risk"))</f>
        <v>Low Risk</v>
      </c>
      <c r="AJ538">
        <f ca="1">IFERROR(DATEDIF(Raw_Data[[#This Row],[tanggal_pengajuan]],TODAY(),"m"),"N/A")</f>
        <v>7</v>
      </c>
      <c r="AK538" t="str">
        <f ca="1">IF(ISNUMBER(Raw_Data[[#This Row],[MOB]]),IF(Raw_Data[[#This Row],[MOB]]&lt;6,"0-5 bulan",IF(Raw_Data[[#This Row],[MOB]]&lt;12,"6-11 bulan",IF(Raw_Data[[#This Row],[MOB]]&lt;24,"12-23 bulan","24+ bulan"))),"N/A")</f>
        <v>6-11 bulan</v>
      </c>
    </row>
    <row r="539" spans="1:37" ht="14.25" customHeight="1" x14ac:dyDescent="0.45">
      <c r="A539" t="s">
        <v>1555</v>
      </c>
      <c r="B539" s="64">
        <v>46138</v>
      </c>
      <c r="C539" s="1" t="str">
        <f t="shared" si="8"/>
        <v>April</v>
      </c>
      <c r="D539" t="s">
        <v>210</v>
      </c>
      <c r="E539" t="s">
        <v>211</v>
      </c>
      <c r="F539">
        <v>47</v>
      </c>
      <c r="G539" t="s">
        <v>40</v>
      </c>
      <c r="H539" t="s">
        <v>62</v>
      </c>
      <c r="I539" s="2">
        <v>2438000</v>
      </c>
      <c r="J539" s="3">
        <f>Raw_Data[[#This Row],[cicilan_per_bulan]]/Raw_Data[[#This Row],[penghasilan_bulanan]]</f>
        <v>0.28748974569319113</v>
      </c>
      <c r="K539" t="s">
        <v>268</v>
      </c>
      <c r="L539" t="s">
        <v>110</v>
      </c>
      <c r="M539" t="s">
        <v>44</v>
      </c>
      <c r="N539" t="s">
        <v>158</v>
      </c>
      <c r="O539" t="s">
        <v>159</v>
      </c>
      <c r="P539" s="2">
        <v>32504042</v>
      </c>
      <c r="Q539" s="2">
        <v>8126000</v>
      </c>
      <c r="R539" t="str">
        <f>IF(Raw_Data[[#This Row],[persen_dp]]&lt;15%,"Low",IF(Raw_Data[[#This Row],[persen_dp]]&gt;25%,"High","Medium"))</f>
        <v>Medium</v>
      </c>
      <c r="S539" s="3">
        <v>0.25</v>
      </c>
      <c r="T539">
        <v>60</v>
      </c>
      <c r="U539">
        <v>0.14499999999999999</v>
      </c>
      <c r="V539" s="2">
        <v>700900</v>
      </c>
      <c r="W539" s="2">
        <v>42052000</v>
      </c>
      <c r="X539" t="str">
        <f>IF(OR(Raw_Data[[#This Row],[status_pembayaran]]="Macet",Raw_Data[[#This Row],[status_pembayaran]]="Kurang Lancar"),"Non Performing Loan","Performing")</f>
        <v>Performing</v>
      </c>
      <c r="Y539" t="s">
        <v>47</v>
      </c>
      <c r="Z539">
        <v>0</v>
      </c>
      <c r="AA539">
        <v>0</v>
      </c>
      <c r="AB539">
        <v>1</v>
      </c>
      <c r="AD539">
        <f>IF(Raw_Data[[#This Row],[rasio]]&lt;0.2,1,IF(Raw_Data[[#This Row],[rasio]]&lt;0.3,2,IF(Raw_Data[[#This Row],[rasio]]&lt;0.4,3,4)))</f>
        <v>2</v>
      </c>
      <c r="AE539">
        <f>IF(Raw_Data[[#This Row],[kategori_dp]]="High",1,IF(Raw_Data[[#This Row],[kategori_dp]]="Medium",2,3))</f>
        <v>2</v>
      </c>
      <c r="AF539">
        <f>IF(Raw_Data[[#This Row],[tenor_bulan]]&lt;=24,1,IF(Raw_Data[[#This Row],[tenor_bulan]]&lt;=36,2,IF(Raw_Data[[#This Row],[tenor_bulan]]&lt;=48,3,4)))</f>
        <v>4</v>
      </c>
      <c r="AG539">
        <f>IF(Raw_Data[[#This Row],[jumlah_kali_telat]]=0,0,IF(Raw_Data[[#This Row],[jumlah_kali_telat]]&lt;=2,2,4))</f>
        <v>0</v>
      </c>
      <c r="AH539">
        <f>Raw_Data[[#This Row],[Skor_Rasio]]+Raw_Data[[#This Row],[Skor_DP]]+Raw_Data[[#This Row],[Skor_Tenor]]+Raw_Data[[#This Row],[Skor_Telat]]</f>
        <v>8</v>
      </c>
      <c r="AI539" t="str">
        <f>IF(Raw_Data[[#This Row],[Risk_Score]]&lt;=6,"Low Risk",IF(Raw_Data[[#This Row],[Risk_Score]]&lt;=8,"Medium Risk","High Risk"))</f>
        <v>Medium Risk</v>
      </c>
      <c r="AJ539">
        <f ca="1">IFERROR(DATEDIF(Raw_Data[[#This Row],[tanggal_pengajuan]],TODAY(),"m"),"N/A")</f>
        <v>5</v>
      </c>
      <c r="AK539" t="str">
        <f ca="1">IF(ISNUMBER(Raw_Data[[#This Row],[MOB]]),IF(Raw_Data[[#This Row],[MOB]]&lt;6,"0-5 bulan",IF(Raw_Data[[#This Row],[MOB]]&lt;12,"6-11 bulan",IF(Raw_Data[[#This Row],[MOB]]&lt;24,"12-23 bulan","24+ bulan"))),"N/A")</f>
        <v>0-5 bulan</v>
      </c>
    </row>
    <row r="540" spans="1:37" ht="14.25" customHeight="1" x14ac:dyDescent="0.45">
      <c r="A540" t="s">
        <v>1556</v>
      </c>
      <c r="B540" s="64">
        <v>46112</v>
      </c>
      <c r="C540" s="1" t="str">
        <f t="shared" si="8"/>
        <v>March</v>
      </c>
      <c r="D540" t="s">
        <v>1557</v>
      </c>
      <c r="E540" t="s">
        <v>1558</v>
      </c>
      <c r="F540">
        <v>31</v>
      </c>
      <c r="G540" t="s">
        <v>40</v>
      </c>
      <c r="H540" t="s">
        <v>96</v>
      </c>
      <c r="I540" s="2">
        <v>6365000</v>
      </c>
      <c r="J540" s="3">
        <f>Raw_Data[[#This Row],[cicilan_per_bulan]]/Raw_Data[[#This Row],[penghasilan_bulanan]]</f>
        <v>0.17475255302435191</v>
      </c>
      <c r="K540" t="s">
        <v>42</v>
      </c>
      <c r="L540" t="s">
        <v>43</v>
      </c>
      <c r="M540" t="s">
        <v>55</v>
      </c>
      <c r="N540" t="s">
        <v>231</v>
      </c>
      <c r="O540" t="s">
        <v>232</v>
      </c>
      <c r="P540" s="2">
        <v>39756000</v>
      </c>
      <c r="Q540" s="2">
        <v>5963000</v>
      </c>
      <c r="R540" t="str">
        <f>IF(Raw_Data[[#This Row],[persen_dp]]&lt;15%,"Low",IF(Raw_Data[[#This Row],[persen_dp]]&gt;25%,"High","Medium"))</f>
        <v>Medium</v>
      </c>
      <c r="S540" s="3">
        <v>0.15</v>
      </c>
      <c r="T540">
        <v>48</v>
      </c>
      <c r="U540">
        <v>0.14499999999999999</v>
      </c>
      <c r="V540" s="2">
        <v>1112300</v>
      </c>
      <c r="W540" s="2">
        <v>53392000</v>
      </c>
      <c r="X540" t="str">
        <f>IF(OR(Raw_Data[[#This Row],[status_pembayaran]]="Macet",Raw_Data[[#This Row],[status_pembayaran]]="Kurang Lancar"),"Non Performing Loan","Performing")</f>
        <v>Performing</v>
      </c>
      <c r="Y540" t="s">
        <v>47</v>
      </c>
      <c r="Z540">
        <v>0</v>
      </c>
      <c r="AA540">
        <v>0</v>
      </c>
      <c r="AB540">
        <v>1</v>
      </c>
      <c r="AD540">
        <f>IF(Raw_Data[[#This Row],[rasio]]&lt;0.2,1,IF(Raw_Data[[#This Row],[rasio]]&lt;0.3,2,IF(Raw_Data[[#This Row],[rasio]]&lt;0.4,3,4)))</f>
        <v>1</v>
      </c>
      <c r="AE540">
        <f>IF(Raw_Data[[#This Row],[kategori_dp]]="High",1,IF(Raw_Data[[#This Row],[kategori_dp]]="Medium",2,3))</f>
        <v>2</v>
      </c>
      <c r="AF540">
        <f>IF(Raw_Data[[#This Row],[tenor_bulan]]&lt;=24,1,IF(Raw_Data[[#This Row],[tenor_bulan]]&lt;=36,2,IF(Raw_Data[[#This Row],[tenor_bulan]]&lt;=48,3,4)))</f>
        <v>3</v>
      </c>
      <c r="AG540">
        <f>IF(Raw_Data[[#This Row],[jumlah_kali_telat]]=0,0,IF(Raw_Data[[#This Row],[jumlah_kali_telat]]&lt;=2,2,4))</f>
        <v>0</v>
      </c>
      <c r="AH540">
        <f>Raw_Data[[#This Row],[Skor_Rasio]]+Raw_Data[[#This Row],[Skor_DP]]+Raw_Data[[#This Row],[Skor_Tenor]]+Raw_Data[[#This Row],[Skor_Telat]]</f>
        <v>6</v>
      </c>
      <c r="AI540" t="str">
        <f>IF(Raw_Data[[#This Row],[Risk_Score]]&lt;=6,"Low Risk",IF(Raw_Data[[#This Row],[Risk_Score]]&lt;=8,"Medium Risk","High Risk"))</f>
        <v>Low Risk</v>
      </c>
      <c r="AJ540">
        <f ca="1">IFERROR(DATEDIF(Raw_Data[[#This Row],[tanggal_pengajuan]],TODAY(),"m"),"N/A")</f>
        <v>6</v>
      </c>
      <c r="AK540" t="str">
        <f ca="1">IF(ISNUMBER(Raw_Data[[#This Row],[MOB]]),IF(Raw_Data[[#This Row],[MOB]]&lt;6,"0-5 bulan",IF(Raw_Data[[#This Row],[MOB]]&lt;12,"6-11 bulan",IF(Raw_Data[[#This Row],[MOB]]&lt;24,"12-23 bulan","24+ bulan"))),"N/A")</f>
        <v>6-11 bulan</v>
      </c>
    </row>
    <row r="541" spans="1:37" ht="14.25" customHeight="1" x14ac:dyDescent="0.45">
      <c r="A541" t="s">
        <v>1559</v>
      </c>
      <c r="B541" s="64">
        <v>46144</v>
      </c>
      <c r="C541" s="1" t="str">
        <f t="shared" si="8"/>
        <v>May</v>
      </c>
      <c r="D541" t="s">
        <v>1560</v>
      </c>
      <c r="E541" t="s">
        <v>1561</v>
      </c>
      <c r="F541">
        <v>56</v>
      </c>
      <c r="G541" t="s">
        <v>40</v>
      </c>
      <c r="H541" t="s">
        <v>41</v>
      </c>
      <c r="I541" s="2">
        <v>5661000</v>
      </c>
      <c r="J541" s="3">
        <f>Raw_Data[[#This Row],[cicilan_per_bulan]]/Raw_Data[[#This Row],[penghasilan_bulanan]]</f>
        <v>5.4742978272390039E-2</v>
      </c>
      <c r="K541" t="s">
        <v>177</v>
      </c>
      <c r="L541" t="s">
        <v>154</v>
      </c>
      <c r="M541" t="s">
        <v>72</v>
      </c>
      <c r="N541" t="s">
        <v>97</v>
      </c>
      <c r="O541" t="s">
        <v>57</v>
      </c>
      <c r="P541" s="2">
        <v>16583000</v>
      </c>
      <c r="Q541" s="2">
        <v>5804000</v>
      </c>
      <c r="R541" t="str">
        <f>IF(Raw_Data[[#This Row],[persen_dp]]&lt;15%,"Low",IF(Raw_Data[[#This Row],[persen_dp]]&gt;25%,"High","Medium"))</f>
        <v>High</v>
      </c>
      <c r="S541" s="3">
        <v>0.35</v>
      </c>
      <c r="T541">
        <v>60</v>
      </c>
      <c r="U541">
        <v>0.14499999999999999</v>
      </c>
      <c r="V541" s="2">
        <v>309900</v>
      </c>
      <c r="W541" s="2">
        <v>18593000</v>
      </c>
      <c r="X541" t="str">
        <f>IF(OR(Raw_Data[[#This Row],[status_pembayaran]]="Macet",Raw_Data[[#This Row],[status_pembayaran]]="Kurang Lancar"),"Non Performing Loan","Performing")</f>
        <v>Performing</v>
      </c>
      <c r="Y541" t="s">
        <v>47</v>
      </c>
      <c r="Z541">
        <v>0</v>
      </c>
      <c r="AA541">
        <v>0</v>
      </c>
      <c r="AB541">
        <v>1</v>
      </c>
      <c r="AD541">
        <f>IF(Raw_Data[[#This Row],[rasio]]&lt;0.2,1,IF(Raw_Data[[#This Row],[rasio]]&lt;0.3,2,IF(Raw_Data[[#This Row],[rasio]]&lt;0.4,3,4)))</f>
        <v>1</v>
      </c>
      <c r="AE541">
        <f>IF(Raw_Data[[#This Row],[kategori_dp]]="High",1,IF(Raw_Data[[#This Row],[kategori_dp]]="Medium",2,3))</f>
        <v>1</v>
      </c>
      <c r="AF541">
        <f>IF(Raw_Data[[#This Row],[tenor_bulan]]&lt;=24,1,IF(Raw_Data[[#This Row],[tenor_bulan]]&lt;=36,2,IF(Raw_Data[[#This Row],[tenor_bulan]]&lt;=48,3,4)))</f>
        <v>4</v>
      </c>
      <c r="AG541">
        <f>IF(Raw_Data[[#This Row],[jumlah_kali_telat]]=0,0,IF(Raw_Data[[#This Row],[jumlah_kali_telat]]&lt;=2,2,4))</f>
        <v>0</v>
      </c>
      <c r="AH541">
        <f>Raw_Data[[#This Row],[Skor_Rasio]]+Raw_Data[[#This Row],[Skor_DP]]+Raw_Data[[#This Row],[Skor_Tenor]]+Raw_Data[[#This Row],[Skor_Telat]]</f>
        <v>6</v>
      </c>
      <c r="AI541" t="str">
        <f>IF(Raw_Data[[#This Row],[Risk_Score]]&lt;=6,"Low Risk",IF(Raw_Data[[#This Row],[Risk_Score]]&lt;=8,"Medium Risk","High Risk"))</f>
        <v>Low Risk</v>
      </c>
      <c r="AJ541">
        <f ca="1">IFERROR(DATEDIF(Raw_Data[[#This Row],[tanggal_pengajuan]],TODAY(),"m"),"N/A")</f>
        <v>5</v>
      </c>
      <c r="AK541" t="str">
        <f ca="1">IF(ISNUMBER(Raw_Data[[#This Row],[MOB]]),IF(Raw_Data[[#This Row],[MOB]]&lt;6,"0-5 bulan",IF(Raw_Data[[#This Row],[MOB]]&lt;12,"6-11 bulan",IF(Raw_Data[[#This Row],[MOB]]&lt;24,"12-23 bulan","24+ bulan"))),"N/A")</f>
        <v>0-5 bulan</v>
      </c>
    </row>
    <row r="542" spans="1:37" ht="14.25" customHeight="1" x14ac:dyDescent="0.45">
      <c r="A542" t="s">
        <v>1562</v>
      </c>
      <c r="B542" s="64">
        <v>46041</v>
      </c>
      <c r="C542" s="1" t="str">
        <f t="shared" si="8"/>
        <v>January</v>
      </c>
      <c r="D542" t="s">
        <v>1563</v>
      </c>
      <c r="E542" t="s">
        <v>1564</v>
      </c>
      <c r="F542">
        <v>44</v>
      </c>
      <c r="G542" t="s">
        <v>51</v>
      </c>
      <c r="H542" t="s">
        <v>41</v>
      </c>
      <c r="I542" s="2">
        <v>7725000</v>
      </c>
      <c r="J542" s="3">
        <f>Raw_Data[[#This Row],[cicilan_per_bulan]]/Raw_Data[[#This Row],[penghasilan_bulanan]]</f>
        <v>0.17843365695792882</v>
      </c>
      <c r="K542" t="s">
        <v>127</v>
      </c>
      <c r="L542" t="s">
        <v>128</v>
      </c>
      <c r="M542" t="s">
        <v>55</v>
      </c>
      <c r="N542" t="s">
        <v>121</v>
      </c>
      <c r="O542" t="s">
        <v>122</v>
      </c>
      <c r="P542" s="2">
        <v>36636000</v>
      </c>
      <c r="Q542" s="2">
        <v>10991000</v>
      </c>
      <c r="R542" t="str">
        <f>IF(Raw_Data[[#This Row],[persen_dp]]&lt;15%,"Low",IF(Raw_Data[[#This Row],[persen_dp]]&gt;25%,"High","Medium"))</f>
        <v>High</v>
      </c>
      <c r="S542" s="3">
        <v>0.3</v>
      </c>
      <c r="T542">
        <v>24</v>
      </c>
      <c r="U542">
        <v>0.14499999999999999</v>
      </c>
      <c r="V542" s="2">
        <v>1378400</v>
      </c>
      <c r="W542" s="2">
        <v>33082000</v>
      </c>
      <c r="X542" t="str">
        <f>IF(OR(Raw_Data[[#This Row],[status_pembayaran]]="Macet",Raw_Data[[#This Row],[status_pembayaran]]="Kurang Lancar"),"Non Performing Loan","Performing")</f>
        <v>Performing</v>
      </c>
      <c r="Y542" t="s">
        <v>47</v>
      </c>
      <c r="Z542">
        <v>0</v>
      </c>
      <c r="AA542">
        <v>0</v>
      </c>
      <c r="AB542">
        <v>1</v>
      </c>
      <c r="AD542">
        <f>IF(Raw_Data[[#This Row],[rasio]]&lt;0.2,1,IF(Raw_Data[[#This Row],[rasio]]&lt;0.3,2,IF(Raw_Data[[#This Row],[rasio]]&lt;0.4,3,4)))</f>
        <v>1</v>
      </c>
      <c r="AE542">
        <f>IF(Raw_Data[[#This Row],[kategori_dp]]="High",1,IF(Raw_Data[[#This Row],[kategori_dp]]="Medium",2,3))</f>
        <v>1</v>
      </c>
      <c r="AF542">
        <f>IF(Raw_Data[[#This Row],[tenor_bulan]]&lt;=24,1,IF(Raw_Data[[#This Row],[tenor_bulan]]&lt;=36,2,IF(Raw_Data[[#This Row],[tenor_bulan]]&lt;=48,3,4)))</f>
        <v>1</v>
      </c>
      <c r="AG542">
        <f>IF(Raw_Data[[#This Row],[jumlah_kali_telat]]=0,0,IF(Raw_Data[[#This Row],[jumlah_kali_telat]]&lt;=2,2,4))</f>
        <v>0</v>
      </c>
      <c r="AH542">
        <f>Raw_Data[[#This Row],[Skor_Rasio]]+Raw_Data[[#This Row],[Skor_DP]]+Raw_Data[[#This Row],[Skor_Tenor]]+Raw_Data[[#This Row],[Skor_Telat]]</f>
        <v>3</v>
      </c>
      <c r="AI542" t="str">
        <f>IF(Raw_Data[[#This Row],[Risk_Score]]&lt;=6,"Low Risk",IF(Raw_Data[[#This Row],[Risk_Score]]&lt;=8,"Medium Risk","High Risk"))</f>
        <v>Low Risk</v>
      </c>
      <c r="AJ542">
        <f ca="1">IFERROR(DATEDIF(Raw_Data[[#This Row],[tanggal_pengajuan]],TODAY(),"m"),"N/A")</f>
        <v>9</v>
      </c>
      <c r="AK542" t="str">
        <f ca="1">IF(ISNUMBER(Raw_Data[[#This Row],[MOB]]),IF(Raw_Data[[#This Row],[MOB]]&lt;6,"0-5 bulan",IF(Raw_Data[[#This Row],[MOB]]&lt;12,"6-11 bulan",IF(Raw_Data[[#This Row],[MOB]]&lt;24,"12-23 bulan","24+ bulan"))),"N/A")</f>
        <v>6-11 bulan</v>
      </c>
    </row>
    <row r="543" spans="1:37" ht="14.25" customHeight="1" x14ac:dyDescent="0.45">
      <c r="A543" t="s">
        <v>1565</v>
      </c>
      <c r="B543" s="64">
        <v>46110</v>
      </c>
      <c r="C543" s="1" t="str">
        <f t="shared" si="8"/>
        <v>March</v>
      </c>
      <c r="D543" t="s">
        <v>1003</v>
      </c>
      <c r="E543" t="s">
        <v>1566</v>
      </c>
      <c r="F543">
        <v>37</v>
      </c>
      <c r="G543" t="s">
        <v>51</v>
      </c>
      <c r="H543" t="s">
        <v>152</v>
      </c>
      <c r="I543" s="2">
        <v>3560000</v>
      </c>
      <c r="J543" s="3">
        <f>Raw_Data[[#This Row],[cicilan_per_bulan]]/Raw_Data[[#This Row],[penghasilan_bulanan]]</f>
        <v>0.17087078651685395</v>
      </c>
      <c r="K543" t="s">
        <v>188</v>
      </c>
      <c r="L543" t="s">
        <v>154</v>
      </c>
      <c r="M543" t="s">
        <v>72</v>
      </c>
      <c r="N543" t="s">
        <v>73</v>
      </c>
      <c r="O543" t="s">
        <v>46</v>
      </c>
      <c r="P543" s="2">
        <v>20348000</v>
      </c>
      <c r="Q543" s="2">
        <v>5087000</v>
      </c>
      <c r="R543" t="str">
        <f>IF(Raw_Data[[#This Row],[persen_dp]]&lt;15%,"Low",IF(Raw_Data[[#This Row],[persen_dp]]&gt;25%,"High","Medium"))</f>
        <v>Medium</v>
      </c>
      <c r="S543" s="3">
        <v>0.25</v>
      </c>
      <c r="T543">
        <v>36</v>
      </c>
      <c r="U543">
        <v>0.14499999999999999</v>
      </c>
      <c r="V543" s="2">
        <v>608300</v>
      </c>
      <c r="W543" s="2">
        <v>21899000</v>
      </c>
      <c r="X543" t="str">
        <f>IF(OR(Raw_Data[[#This Row],[status_pembayaran]]="Macet",Raw_Data[[#This Row],[status_pembayaran]]="Kurang Lancar"),"Non Performing Loan","Performing")</f>
        <v>Performing</v>
      </c>
      <c r="Y543" t="s">
        <v>47</v>
      </c>
      <c r="Z543">
        <v>0</v>
      </c>
      <c r="AA543">
        <v>0</v>
      </c>
      <c r="AB543">
        <v>1</v>
      </c>
      <c r="AC543" t="s">
        <v>74</v>
      </c>
      <c r="AD543">
        <f>IF(Raw_Data[[#This Row],[rasio]]&lt;0.2,1,IF(Raw_Data[[#This Row],[rasio]]&lt;0.3,2,IF(Raw_Data[[#This Row],[rasio]]&lt;0.4,3,4)))</f>
        <v>1</v>
      </c>
      <c r="AE543">
        <f>IF(Raw_Data[[#This Row],[kategori_dp]]="High",1,IF(Raw_Data[[#This Row],[kategori_dp]]="Medium",2,3))</f>
        <v>2</v>
      </c>
      <c r="AF543">
        <f>IF(Raw_Data[[#This Row],[tenor_bulan]]&lt;=24,1,IF(Raw_Data[[#This Row],[tenor_bulan]]&lt;=36,2,IF(Raw_Data[[#This Row],[tenor_bulan]]&lt;=48,3,4)))</f>
        <v>2</v>
      </c>
      <c r="AG543">
        <f>IF(Raw_Data[[#This Row],[jumlah_kali_telat]]=0,0,IF(Raw_Data[[#This Row],[jumlah_kali_telat]]&lt;=2,2,4))</f>
        <v>0</v>
      </c>
      <c r="AH543">
        <f>Raw_Data[[#This Row],[Skor_Rasio]]+Raw_Data[[#This Row],[Skor_DP]]+Raw_Data[[#This Row],[Skor_Tenor]]+Raw_Data[[#This Row],[Skor_Telat]]</f>
        <v>5</v>
      </c>
      <c r="AI543" t="str">
        <f>IF(Raw_Data[[#This Row],[Risk_Score]]&lt;=6,"Low Risk",IF(Raw_Data[[#This Row],[Risk_Score]]&lt;=8,"Medium Risk","High Risk"))</f>
        <v>Low Risk</v>
      </c>
      <c r="AJ543">
        <f ca="1">IFERROR(DATEDIF(Raw_Data[[#This Row],[tanggal_pengajuan]],TODAY(),"m"),"N/A")</f>
        <v>6</v>
      </c>
      <c r="AK543" t="str">
        <f ca="1">IF(ISNUMBER(Raw_Data[[#This Row],[MOB]]),IF(Raw_Data[[#This Row],[MOB]]&lt;6,"0-5 bulan",IF(Raw_Data[[#This Row],[MOB]]&lt;12,"6-11 bulan",IF(Raw_Data[[#This Row],[MOB]]&lt;24,"12-23 bulan","24+ bulan"))),"N/A")</f>
        <v>6-11 bulan</v>
      </c>
    </row>
    <row r="544" spans="1:37" ht="14.25" customHeight="1" x14ac:dyDescent="0.45">
      <c r="A544" t="s">
        <v>1567</v>
      </c>
      <c r="B544" s="64">
        <v>46071</v>
      </c>
      <c r="C544" s="1" t="str">
        <f t="shared" si="8"/>
        <v>February</v>
      </c>
      <c r="D544" t="s">
        <v>1568</v>
      </c>
      <c r="E544" t="s">
        <v>1569</v>
      </c>
      <c r="F544">
        <v>57</v>
      </c>
      <c r="G544" t="s">
        <v>51</v>
      </c>
      <c r="H544" t="s">
        <v>108</v>
      </c>
      <c r="I544" s="2">
        <v>4471000</v>
      </c>
      <c r="J544" s="3">
        <f>Raw_Data[[#This Row],[cicilan_per_bulan]]/Raw_Data[[#This Row],[penghasilan_bulanan]]</f>
        <v>7.5374636546633858E-2</v>
      </c>
      <c r="K544" t="s">
        <v>119</v>
      </c>
      <c r="L544" t="s">
        <v>120</v>
      </c>
      <c r="M544" t="s">
        <v>44</v>
      </c>
      <c r="N544" t="s">
        <v>83</v>
      </c>
      <c r="O544" t="s">
        <v>57</v>
      </c>
      <c r="P544" s="2">
        <v>18033000</v>
      </c>
      <c r="Q544" s="2">
        <v>6311000</v>
      </c>
      <c r="R544" t="str">
        <f>IF(Raw_Data[[#This Row],[persen_dp]]&lt;15%,"Low",IF(Raw_Data[[#This Row],[persen_dp]]&gt;25%,"High","Medium"))</f>
        <v>High</v>
      </c>
      <c r="S544" s="3">
        <v>0.35</v>
      </c>
      <c r="T544">
        <v>60</v>
      </c>
      <c r="U544">
        <v>0.14499999999999999</v>
      </c>
      <c r="V544" s="2">
        <v>337000</v>
      </c>
      <c r="W544" s="2">
        <v>20220000</v>
      </c>
      <c r="X544" t="str">
        <f>IF(OR(Raw_Data[[#This Row],[status_pembayaran]]="Macet",Raw_Data[[#This Row],[status_pembayaran]]="Kurang Lancar"),"Non Performing Loan","Performing")</f>
        <v>Performing</v>
      </c>
      <c r="Y544" t="s">
        <v>47</v>
      </c>
      <c r="Z544">
        <v>0</v>
      </c>
      <c r="AA544">
        <v>0</v>
      </c>
      <c r="AB544">
        <v>1</v>
      </c>
      <c r="AC544" t="s">
        <v>137</v>
      </c>
      <c r="AD544">
        <f>IF(Raw_Data[[#This Row],[rasio]]&lt;0.2,1,IF(Raw_Data[[#This Row],[rasio]]&lt;0.3,2,IF(Raw_Data[[#This Row],[rasio]]&lt;0.4,3,4)))</f>
        <v>1</v>
      </c>
      <c r="AE544">
        <f>IF(Raw_Data[[#This Row],[kategori_dp]]="High",1,IF(Raw_Data[[#This Row],[kategori_dp]]="Medium",2,3))</f>
        <v>1</v>
      </c>
      <c r="AF544">
        <f>IF(Raw_Data[[#This Row],[tenor_bulan]]&lt;=24,1,IF(Raw_Data[[#This Row],[tenor_bulan]]&lt;=36,2,IF(Raw_Data[[#This Row],[tenor_bulan]]&lt;=48,3,4)))</f>
        <v>4</v>
      </c>
      <c r="AG544">
        <f>IF(Raw_Data[[#This Row],[jumlah_kali_telat]]=0,0,IF(Raw_Data[[#This Row],[jumlah_kali_telat]]&lt;=2,2,4))</f>
        <v>0</v>
      </c>
      <c r="AH544">
        <f>Raw_Data[[#This Row],[Skor_Rasio]]+Raw_Data[[#This Row],[Skor_DP]]+Raw_Data[[#This Row],[Skor_Tenor]]+Raw_Data[[#This Row],[Skor_Telat]]</f>
        <v>6</v>
      </c>
      <c r="AI544" t="str">
        <f>IF(Raw_Data[[#This Row],[Risk_Score]]&lt;=6,"Low Risk",IF(Raw_Data[[#This Row],[Risk_Score]]&lt;=8,"Medium Risk","High Risk"))</f>
        <v>Low Risk</v>
      </c>
      <c r="AJ544">
        <f ca="1">IFERROR(DATEDIF(Raw_Data[[#This Row],[tanggal_pengajuan]],TODAY(),"m"),"N/A")</f>
        <v>8</v>
      </c>
      <c r="AK544" t="str">
        <f ca="1">IF(ISNUMBER(Raw_Data[[#This Row],[MOB]]),IF(Raw_Data[[#This Row],[MOB]]&lt;6,"0-5 bulan",IF(Raw_Data[[#This Row],[MOB]]&lt;12,"6-11 bulan",IF(Raw_Data[[#This Row],[MOB]]&lt;24,"12-23 bulan","24+ bulan"))),"N/A")</f>
        <v>6-11 bulan</v>
      </c>
    </row>
    <row r="545" spans="1:37" ht="14.25" customHeight="1" x14ac:dyDescent="0.45">
      <c r="A545" t="s">
        <v>1570</v>
      </c>
      <c r="B545" s="64">
        <v>46051</v>
      </c>
      <c r="C545" s="1" t="str">
        <f t="shared" si="8"/>
        <v>January</v>
      </c>
      <c r="D545" t="s">
        <v>254</v>
      </c>
      <c r="E545" t="s">
        <v>1571</v>
      </c>
      <c r="F545">
        <v>46</v>
      </c>
      <c r="G545" t="s">
        <v>40</v>
      </c>
      <c r="H545" t="s">
        <v>52</v>
      </c>
      <c r="I545" s="2">
        <v>8192000</v>
      </c>
      <c r="J545" s="3">
        <f>Raw_Data[[#This Row],[cicilan_per_bulan]]/Raw_Data[[#This Row],[penghasilan_bulanan]]</f>
        <v>9.6643066406250006E-2</v>
      </c>
      <c r="K545" t="s">
        <v>145</v>
      </c>
      <c r="L545" t="s">
        <v>146</v>
      </c>
      <c r="M545" t="s">
        <v>55</v>
      </c>
      <c r="N545" t="s">
        <v>65</v>
      </c>
      <c r="O545" t="s">
        <v>46</v>
      </c>
      <c r="P545" s="2">
        <v>28373000</v>
      </c>
      <c r="Q545" s="2">
        <v>8512000</v>
      </c>
      <c r="R545" t="str">
        <f>IF(Raw_Data[[#This Row],[persen_dp]]&lt;15%,"Low",IF(Raw_Data[[#This Row],[persen_dp]]&gt;25%,"High","Medium"))</f>
        <v>High</v>
      </c>
      <c r="S545" s="3">
        <v>0.3</v>
      </c>
      <c r="T545">
        <v>36</v>
      </c>
      <c r="U545">
        <v>0.14499999999999999</v>
      </c>
      <c r="V545" s="2">
        <v>791700</v>
      </c>
      <c r="W545" s="2">
        <v>28500000</v>
      </c>
      <c r="X545" t="str">
        <f>IF(OR(Raw_Data[[#This Row],[status_pembayaran]]="Macet",Raw_Data[[#This Row],[status_pembayaran]]="Kurang Lancar"),"Non Performing Loan","Performing")</f>
        <v>Performing</v>
      </c>
      <c r="Y545" t="s">
        <v>47</v>
      </c>
      <c r="Z545">
        <v>0</v>
      </c>
      <c r="AA545">
        <v>0</v>
      </c>
      <c r="AB545">
        <v>1</v>
      </c>
      <c r="AC545" t="s">
        <v>104</v>
      </c>
      <c r="AD545">
        <f>IF(Raw_Data[[#This Row],[rasio]]&lt;0.2,1,IF(Raw_Data[[#This Row],[rasio]]&lt;0.3,2,IF(Raw_Data[[#This Row],[rasio]]&lt;0.4,3,4)))</f>
        <v>1</v>
      </c>
      <c r="AE545">
        <f>IF(Raw_Data[[#This Row],[kategori_dp]]="High",1,IF(Raw_Data[[#This Row],[kategori_dp]]="Medium",2,3))</f>
        <v>1</v>
      </c>
      <c r="AF545">
        <f>IF(Raw_Data[[#This Row],[tenor_bulan]]&lt;=24,1,IF(Raw_Data[[#This Row],[tenor_bulan]]&lt;=36,2,IF(Raw_Data[[#This Row],[tenor_bulan]]&lt;=48,3,4)))</f>
        <v>2</v>
      </c>
      <c r="AG545">
        <f>IF(Raw_Data[[#This Row],[jumlah_kali_telat]]=0,0,IF(Raw_Data[[#This Row],[jumlah_kali_telat]]&lt;=2,2,4))</f>
        <v>0</v>
      </c>
      <c r="AH545">
        <f>Raw_Data[[#This Row],[Skor_Rasio]]+Raw_Data[[#This Row],[Skor_DP]]+Raw_Data[[#This Row],[Skor_Tenor]]+Raw_Data[[#This Row],[Skor_Telat]]</f>
        <v>4</v>
      </c>
      <c r="AI545" t="str">
        <f>IF(Raw_Data[[#This Row],[Risk_Score]]&lt;=6,"Low Risk",IF(Raw_Data[[#This Row],[Risk_Score]]&lt;=8,"Medium Risk","High Risk"))</f>
        <v>Low Risk</v>
      </c>
      <c r="AJ545">
        <f ca="1">IFERROR(DATEDIF(Raw_Data[[#This Row],[tanggal_pengajuan]],TODAY(),"m"),"N/A")</f>
        <v>8</v>
      </c>
      <c r="AK545" t="str">
        <f ca="1">IF(ISNUMBER(Raw_Data[[#This Row],[MOB]]),IF(Raw_Data[[#This Row],[MOB]]&lt;6,"0-5 bulan",IF(Raw_Data[[#This Row],[MOB]]&lt;12,"6-11 bulan",IF(Raw_Data[[#This Row],[MOB]]&lt;24,"12-23 bulan","24+ bulan"))),"N/A")</f>
        <v>6-11 bulan</v>
      </c>
    </row>
    <row r="546" spans="1:37" ht="14.25" customHeight="1" x14ac:dyDescent="0.45">
      <c r="A546" t="s">
        <v>1572</v>
      </c>
      <c r="B546" s="64">
        <v>46069</v>
      </c>
      <c r="C546" s="1" t="str">
        <f t="shared" si="8"/>
        <v>February</v>
      </c>
      <c r="D546" t="s">
        <v>1573</v>
      </c>
      <c r="E546" t="s">
        <v>1574</v>
      </c>
      <c r="F546">
        <v>35</v>
      </c>
      <c r="G546" t="s">
        <v>51</v>
      </c>
      <c r="H546" t="s">
        <v>152</v>
      </c>
      <c r="I546" s="2">
        <v>3940000</v>
      </c>
      <c r="J546" s="3">
        <f>Raw_Data[[#This Row],[cicilan_per_bulan]]/Raw_Data[[#This Row],[penghasilan_bulanan]]</f>
        <v>0.36215736040609137</v>
      </c>
      <c r="K546" t="s">
        <v>53</v>
      </c>
      <c r="L546" t="s">
        <v>54</v>
      </c>
      <c r="M546" t="s">
        <v>44</v>
      </c>
      <c r="N546" t="s">
        <v>228</v>
      </c>
      <c r="O546" t="s">
        <v>57</v>
      </c>
      <c r="P546" s="2">
        <v>19940000</v>
      </c>
      <c r="Q546" s="2">
        <v>4985000</v>
      </c>
      <c r="R546" t="str">
        <f>IF(Raw_Data[[#This Row],[persen_dp]]&lt;15%,"Low",IF(Raw_Data[[#This Row],[persen_dp]]&gt;25%,"High","Medium"))</f>
        <v>Medium</v>
      </c>
      <c r="S546" s="3">
        <v>0.25</v>
      </c>
      <c r="T546">
        <v>12</v>
      </c>
      <c r="U546">
        <v>0.14499999999999999</v>
      </c>
      <c r="V546" s="2">
        <v>1426900</v>
      </c>
      <c r="W546" s="2">
        <v>17123000</v>
      </c>
      <c r="X546" t="str">
        <f>IF(OR(Raw_Data[[#This Row],[status_pembayaran]]="Macet",Raw_Data[[#This Row],[status_pembayaran]]="Kurang Lancar"),"Non Performing Loan","Performing")</f>
        <v>Performing</v>
      </c>
      <c r="Y546" t="s">
        <v>47</v>
      </c>
      <c r="Z546">
        <v>0</v>
      </c>
      <c r="AA546">
        <v>0</v>
      </c>
      <c r="AB546">
        <v>1</v>
      </c>
      <c r="AC546" t="s">
        <v>66</v>
      </c>
      <c r="AD546">
        <f>IF(Raw_Data[[#This Row],[rasio]]&lt;0.2,1,IF(Raw_Data[[#This Row],[rasio]]&lt;0.3,2,IF(Raw_Data[[#This Row],[rasio]]&lt;0.4,3,4)))</f>
        <v>3</v>
      </c>
      <c r="AE546">
        <f>IF(Raw_Data[[#This Row],[kategori_dp]]="High",1,IF(Raw_Data[[#This Row],[kategori_dp]]="Medium",2,3))</f>
        <v>2</v>
      </c>
      <c r="AF546">
        <f>IF(Raw_Data[[#This Row],[tenor_bulan]]&lt;=24,1,IF(Raw_Data[[#This Row],[tenor_bulan]]&lt;=36,2,IF(Raw_Data[[#This Row],[tenor_bulan]]&lt;=48,3,4)))</f>
        <v>1</v>
      </c>
      <c r="AG546">
        <f>IF(Raw_Data[[#This Row],[jumlah_kali_telat]]=0,0,IF(Raw_Data[[#This Row],[jumlah_kali_telat]]&lt;=2,2,4))</f>
        <v>0</v>
      </c>
      <c r="AH546">
        <f>Raw_Data[[#This Row],[Skor_Rasio]]+Raw_Data[[#This Row],[Skor_DP]]+Raw_Data[[#This Row],[Skor_Tenor]]+Raw_Data[[#This Row],[Skor_Telat]]</f>
        <v>6</v>
      </c>
      <c r="AI546" t="str">
        <f>IF(Raw_Data[[#This Row],[Risk_Score]]&lt;=6,"Low Risk",IF(Raw_Data[[#This Row],[Risk_Score]]&lt;=8,"Medium Risk","High Risk"))</f>
        <v>Low Risk</v>
      </c>
      <c r="AJ546">
        <f ca="1">IFERROR(DATEDIF(Raw_Data[[#This Row],[tanggal_pengajuan]],TODAY(),"m"),"N/A")</f>
        <v>8</v>
      </c>
      <c r="AK546" t="str">
        <f ca="1">IF(ISNUMBER(Raw_Data[[#This Row],[MOB]]),IF(Raw_Data[[#This Row],[MOB]]&lt;6,"0-5 bulan",IF(Raw_Data[[#This Row],[MOB]]&lt;12,"6-11 bulan",IF(Raw_Data[[#This Row],[MOB]]&lt;24,"12-23 bulan","24+ bulan"))),"N/A")</f>
        <v>6-11 bulan</v>
      </c>
    </row>
    <row r="547" spans="1:37" ht="14.25" customHeight="1" x14ac:dyDescent="0.45">
      <c r="A547" t="s">
        <v>1575</v>
      </c>
      <c r="B547" s="64">
        <v>46192</v>
      </c>
      <c r="C547" s="1" t="str">
        <f t="shared" si="8"/>
        <v>June</v>
      </c>
      <c r="D547" t="s">
        <v>1576</v>
      </c>
      <c r="E547" t="s">
        <v>1577</v>
      </c>
      <c r="F547">
        <v>34</v>
      </c>
      <c r="G547" t="s">
        <v>51</v>
      </c>
      <c r="H547" t="s">
        <v>90</v>
      </c>
      <c r="I547" s="2">
        <v>6636000</v>
      </c>
      <c r="J547" s="3">
        <f>Raw_Data[[#This Row],[cicilan_per_bulan]]/Raw_Data[[#This Row],[penghasilan_bulanan]]</f>
        <v>0.1697106690777577</v>
      </c>
      <c r="K547" t="s">
        <v>192</v>
      </c>
      <c r="L547" t="s">
        <v>128</v>
      </c>
      <c r="M547" t="s">
        <v>44</v>
      </c>
      <c r="N547" t="s">
        <v>171</v>
      </c>
      <c r="O547" t="s">
        <v>172</v>
      </c>
      <c r="P547" s="2">
        <v>43523000</v>
      </c>
      <c r="Q547" s="2">
        <v>4352000</v>
      </c>
      <c r="R547" t="str">
        <f>IF(Raw_Data[[#This Row],[persen_dp]]&lt;15%,"Low",IF(Raw_Data[[#This Row],[persen_dp]]&gt;25%,"High","Medium"))</f>
        <v>Low</v>
      </c>
      <c r="S547" s="3">
        <v>0.1</v>
      </c>
      <c r="T547">
        <v>60</v>
      </c>
      <c r="U547">
        <v>0.14499999999999999</v>
      </c>
      <c r="V547" s="2">
        <v>1126200</v>
      </c>
      <c r="W547" s="2">
        <v>67571000</v>
      </c>
      <c r="X547" t="str">
        <f>IF(OR(Raw_Data[[#This Row],[status_pembayaran]]="Macet",Raw_Data[[#This Row],[status_pembayaran]]="Kurang Lancar"),"Non Performing Loan","Performing")</f>
        <v>Performing</v>
      </c>
      <c r="Y547" t="s">
        <v>47</v>
      </c>
      <c r="Z547">
        <v>0</v>
      </c>
      <c r="AA547">
        <v>0</v>
      </c>
      <c r="AB547">
        <v>1</v>
      </c>
      <c r="AD547">
        <f>IF(Raw_Data[[#This Row],[rasio]]&lt;0.2,1,IF(Raw_Data[[#This Row],[rasio]]&lt;0.3,2,IF(Raw_Data[[#This Row],[rasio]]&lt;0.4,3,4)))</f>
        <v>1</v>
      </c>
      <c r="AE547">
        <f>IF(Raw_Data[[#This Row],[kategori_dp]]="High",1,IF(Raw_Data[[#This Row],[kategori_dp]]="Medium",2,3))</f>
        <v>3</v>
      </c>
      <c r="AF547">
        <f>IF(Raw_Data[[#This Row],[tenor_bulan]]&lt;=24,1,IF(Raw_Data[[#This Row],[tenor_bulan]]&lt;=36,2,IF(Raw_Data[[#This Row],[tenor_bulan]]&lt;=48,3,4)))</f>
        <v>4</v>
      </c>
      <c r="AG547">
        <f>IF(Raw_Data[[#This Row],[jumlah_kali_telat]]=0,0,IF(Raw_Data[[#This Row],[jumlah_kali_telat]]&lt;=2,2,4))</f>
        <v>0</v>
      </c>
      <c r="AH547">
        <f>Raw_Data[[#This Row],[Skor_Rasio]]+Raw_Data[[#This Row],[Skor_DP]]+Raw_Data[[#This Row],[Skor_Tenor]]+Raw_Data[[#This Row],[Skor_Telat]]</f>
        <v>8</v>
      </c>
      <c r="AI547" t="str">
        <f>IF(Raw_Data[[#This Row],[Risk_Score]]&lt;=6,"Low Risk",IF(Raw_Data[[#This Row],[Risk_Score]]&lt;=8,"Medium Risk","High Risk"))</f>
        <v>Medium Risk</v>
      </c>
      <c r="AJ547">
        <f ca="1">IFERROR(DATEDIF(Raw_Data[[#This Row],[tanggal_pengajuan]],TODAY(),"m"),"N/A")</f>
        <v>4</v>
      </c>
      <c r="AK547" t="str">
        <f ca="1">IF(ISNUMBER(Raw_Data[[#This Row],[MOB]]),IF(Raw_Data[[#This Row],[MOB]]&lt;6,"0-5 bulan",IF(Raw_Data[[#This Row],[MOB]]&lt;12,"6-11 bulan",IF(Raw_Data[[#This Row],[MOB]]&lt;24,"12-23 bulan","24+ bulan"))),"N/A")</f>
        <v>0-5 bulan</v>
      </c>
    </row>
    <row r="548" spans="1:37" ht="14.25" customHeight="1" x14ac:dyDescent="0.45">
      <c r="A548" t="s">
        <v>1578</v>
      </c>
      <c r="B548" s="64">
        <v>46185</v>
      </c>
      <c r="C548" s="1" t="str">
        <f t="shared" si="8"/>
        <v>June</v>
      </c>
      <c r="D548" t="s">
        <v>1312</v>
      </c>
      <c r="E548" t="s">
        <v>1579</v>
      </c>
      <c r="F548">
        <v>53</v>
      </c>
      <c r="G548" t="s">
        <v>40</v>
      </c>
      <c r="H548" t="s">
        <v>152</v>
      </c>
      <c r="I548" s="2">
        <v>3546000</v>
      </c>
      <c r="J548" s="3">
        <f>Raw_Data[[#This Row],[cicilan_per_bulan]]/Raw_Data[[#This Row],[penghasilan_bulanan]]</f>
        <v>9.836435420191765E-2</v>
      </c>
      <c r="K548" t="s">
        <v>268</v>
      </c>
      <c r="L548" t="s">
        <v>110</v>
      </c>
      <c r="M548" t="s">
        <v>55</v>
      </c>
      <c r="N548" t="s">
        <v>56</v>
      </c>
      <c r="O548" t="s">
        <v>57</v>
      </c>
      <c r="P548" s="2">
        <v>17658000</v>
      </c>
      <c r="Q548" s="2">
        <v>7063000</v>
      </c>
      <c r="R548" t="str">
        <f>IF(Raw_Data[[#This Row],[persen_dp]]&lt;15%,"Low",IF(Raw_Data[[#This Row],[persen_dp]]&gt;25%,"High","Medium"))</f>
        <v>High</v>
      </c>
      <c r="S548" s="3">
        <v>0.4</v>
      </c>
      <c r="T548">
        <v>48</v>
      </c>
      <c r="U548">
        <v>0.14499999999999999</v>
      </c>
      <c r="V548" s="2">
        <v>348800</v>
      </c>
      <c r="W548" s="2">
        <v>16740000</v>
      </c>
      <c r="X548" t="str">
        <f>IF(OR(Raw_Data[[#This Row],[status_pembayaran]]="Macet",Raw_Data[[#This Row],[status_pembayaran]]="Kurang Lancar"),"Non Performing Loan","Performing")</f>
        <v>Performing</v>
      </c>
      <c r="Y548" t="s">
        <v>47</v>
      </c>
      <c r="Z548">
        <v>0</v>
      </c>
      <c r="AA548">
        <v>0</v>
      </c>
      <c r="AB548">
        <v>1</v>
      </c>
      <c r="AC548" t="s">
        <v>74</v>
      </c>
      <c r="AD548">
        <f>IF(Raw_Data[[#This Row],[rasio]]&lt;0.2,1,IF(Raw_Data[[#This Row],[rasio]]&lt;0.3,2,IF(Raw_Data[[#This Row],[rasio]]&lt;0.4,3,4)))</f>
        <v>1</v>
      </c>
      <c r="AE548">
        <f>IF(Raw_Data[[#This Row],[kategori_dp]]="High",1,IF(Raw_Data[[#This Row],[kategori_dp]]="Medium",2,3))</f>
        <v>1</v>
      </c>
      <c r="AF548">
        <f>IF(Raw_Data[[#This Row],[tenor_bulan]]&lt;=24,1,IF(Raw_Data[[#This Row],[tenor_bulan]]&lt;=36,2,IF(Raw_Data[[#This Row],[tenor_bulan]]&lt;=48,3,4)))</f>
        <v>3</v>
      </c>
      <c r="AG548">
        <f>IF(Raw_Data[[#This Row],[jumlah_kali_telat]]=0,0,IF(Raw_Data[[#This Row],[jumlah_kali_telat]]&lt;=2,2,4))</f>
        <v>0</v>
      </c>
      <c r="AH548">
        <f>Raw_Data[[#This Row],[Skor_Rasio]]+Raw_Data[[#This Row],[Skor_DP]]+Raw_Data[[#This Row],[Skor_Tenor]]+Raw_Data[[#This Row],[Skor_Telat]]</f>
        <v>5</v>
      </c>
      <c r="AI548" t="str">
        <f>IF(Raw_Data[[#This Row],[Risk_Score]]&lt;=6,"Low Risk",IF(Raw_Data[[#This Row],[Risk_Score]]&lt;=8,"Medium Risk","High Risk"))</f>
        <v>Low Risk</v>
      </c>
      <c r="AJ548">
        <f ca="1">IFERROR(DATEDIF(Raw_Data[[#This Row],[tanggal_pengajuan]],TODAY(),"m"),"N/A")</f>
        <v>4</v>
      </c>
      <c r="AK548" t="str">
        <f ca="1">IF(ISNUMBER(Raw_Data[[#This Row],[MOB]]),IF(Raw_Data[[#This Row],[MOB]]&lt;6,"0-5 bulan",IF(Raw_Data[[#This Row],[MOB]]&lt;12,"6-11 bulan",IF(Raw_Data[[#This Row],[MOB]]&lt;24,"12-23 bulan","24+ bulan"))),"N/A")</f>
        <v>0-5 bulan</v>
      </c>
    </row>
    <row r="549" spans="1:37" ht="14.25" customHeight="1" x14ac:dyDescent="0.45">
      <c r="A549" t="s">
        <v>1580</v>
      </c>
      <c r="B549" s="64">
        <v>46088</v>
      </c>
      <c r="C549" s="1" t="str">
        <f t="shared" si="8"/>
        <v>March</v>
      </c>
      <c r="D549" t="s">
        <v>384</v>
      </c>
      <c r="E549" t="s">
        <v>1581</v>
      </c>
      <c r="F549">
        <v>36</v>
      </c>
      <c r="G549" t="s">
        <v>40</v>
      </c>
      <c r="H549" t="s">
        <v>101</v>
      </c>
      <c r="I549" s="2">
        <v>3306000</v>
      </c>
      <c r="J549" s="3">
        <f>Raw_Data[[#This Row],[cicilan_per_bulan]]/Raw_Data[[#This Row],[penghasilan_bulanan]]</f>
        <v>0.18638838475499092</v>
      </c>
      <c r="K549" t="s">
        <v>102</v>
      </c>
      <c r="L549" t="s">
        <v>103</v>
      </c>
      <c r="M549" t="s">
        <v>55</v>
      </c>
      <c r="N549" t="s">
        <v>141</v>
      </c>
      <c r="O549" t="s">
        <v>46</v>
      </c>
      <c r="P549" s="2">
        <v>23399000</v>
      </c>
      <c r="Q549" s="2">
        <v>4680000</v>
      </c>
      <c r="R549" t="str">
        <f>IF(Raw_Data[[#This Row],[persen_dp]]&lt;15%,"Low",IF(Raw_Data[[#This Row],[persen_dp]]&gt;25%,"High","Medium"))</f>
        <v>Medium</v>
      </c>
      <c r="S549" s="3">
        <v>0.2</v>
      </c>
      <c r="T549">
        <v>48</v>
      </c>
      <c r="U549">
        <v>0.14499999999999999</v>
      </c>
      <c r="V549" s="2">
        <v>616200</v>
      </c>
      <c r="W549" s="2">
        <v>29576000</v>
      </c>
      <c r="X549" t="str">
        <f>IF(OR(Raw_Data[[#This Row],[status_pembayaran]]="Macet",Raw_Data[[#This Row],[status_pembayaran]]="Kurang Lancar"),"Non Performing Loan","Performing")</f>
        <v>Non Performing Loan</v>
      </c>
      <c r="Y549" t="s">
        <v>488</v>
      </c>
      <c r="Z549">
        <v>23</v>
      </c>
      <c r="AA549">
        <v>1</v>
      </c>
      <c r="AB549">
        <v>3</v>
      </c>
      <c r="AD549">
        <f>IF(Raw_Data[[#This Row],[rasio]]&lt;0.2,1,IF(Raw_Data[[#This Row],[rasio]]&lt;0.3,2,IF(Raw_Data[[#This Row],[rasio]]&lt;0.4,3,4)))</f>
        <v>1</v>
      </c>
      <c r="AE549">
        <f>IF(Raw_Data[[#This Row],[kategori_dp]]="High",1,IF(Raw_Data[[#This Row],[kategori_dp]]="Medium",2,3))</f>
        <v>2</v>
      </c>
      <c r="AF549">
        <f>IF(Raw_Data[[#This Row],[tenor_bulan]]&lt;=24,1,IF(Raw_Data[[#This Row],[tenor_bulan]]&lt;=36,2,IF(Raw_Data[[#This Row],[tenor_bulan]]&lt;=48,3,4)))</f>
        <v>3</v>
      </c>
      <c r="AG549">
        <f>IF(Raw_Data[[#This Row],[jumlah_kali_telat]]=0,0,IF(Raw_Data[[#This Row],[jumlah_kali_telat]]&lt;=2,2,4))</f>
        <v>2</v>
      </c>
      <c r="AH549">
        <f>Raw_Data[[#This Row],[Skor_Rasio]]+Raw_Data[[#This Row],[Skor_DP]]+Raw_Data[[#This Row],[Skor_Tenor]]+Raw_Data[[#This Row],[Skor_Telat]]</f>
        <v>8</v>
      </c>
      <c r="AI549" t="str">
        <f>IF(Raw_Data[[#This Row],[Risk_Score]]&lt;=6,"Low Risk",IF(Raw_Data[[#This Row],[Risk_Score]]&lt;=8,"Medium Risk","High Risk"))</f>
        <v>Medium Risk</v>
      </c>
      <c r="AJ549">
        <f ca="1">IFERROR(DATEDIF(Raw_Data[[#This Row],[tanggal_pengajuan]],TODAY(),"m"),"N/A")</f>
        <v>7</v>
      </c>
      <c r="AK549" t="str">
        <f ca="1">IF(ISNUMBER(Raw_Data[[#This Row],[MOB]]),IF(Raw_Data[[#This Row],[MOB]]&lt;6,"0-5 bulan",IF(Raw_Data[[#This Row],[MOB]]&lt;12,"6-11 bulan",IF(Raw_Data[[#This Row],[MOB]]&lt;24,"12-23 bulan","24+ bulan"))),"N/A")</f>
        <v>6-11 bulan</v>
      </c>
    </row>
    <row r="550" spans="1:37" ht="14.25" customHeight="1" x14ac:dyDescent="0.45">
      <c r="A550" t="s">
        <v>1582</v>
      </c>
      <c r="B550" s="64">
        <v>46175</v>
      </c>
      <c r="C550" s="1" t="str">
        <f t="shared" si="8"/>
        <v>June</v>
      </c>
      <c r="D550" t="s">
        <v>667</v>
      </c>
      <c r="E550" t="s">
        <v>1583</v>
      </c>
      <c r="F550">
        <v>33</v>
      </c>
      <c r="G550" t="s">
        <v>40</v>
      </c>
      <c r="H550" t="s">
        <v>62</v>
      </c>
      <c r="I550" s="2">
        <v>1836000</v>
      </c>
      <c r="J550" s="3">
        <f>Raw_Data[[#This Row],[cicilan_per_bulan]]/Raw_Data[[#This Row],[penghasilan_bulanan]]</f>
        <v>1.0977668845315904</v>
      </c>
      <c r="K550" t="s">
        <v>167</v>
      </c>
      <c r="L550" t="s">
        <v>110</v>
      </c>
      <c r="M550" t="s">
        <v>44</v>
      </c>
      <c r="N550" t="s">
        <v>171</v>
      </c>
      <c r="O550" t="s">
        <v>172</v>
      </c>
      <c r="P550" s="2">
        <v>44115000</v>
      </c>
      <c r="Q550" s="2">
        <v>6617000</v>
      </c>
      <c r="R550" t="str">
        <f>IF(Raw_Data[[#This Row],[persen_dp]]&lt;15%,"Low",IF(Raw_Data[[#This Row],[persen_dp]]&gt;25%,"High","Medium"))</f>
        <v>Medium</v>
      </c>
      <c r="S550" s="3">
        <v>0.15</v>
      </c>
      <c r="T550">
        <v>24</v>
      </c>
      <c r="U550">
        <v>0.14499999999999999</v>
      </c>
      <c r="V550" s="2">
        <v>2015500</v>
      </c>
      <c r="W550" s="2">
        <v>48373000</v>
      </c>
      <c r="X550" t="str">
        <f>IF(OR(Raw_Data[[#This Row],[status_pembayaran]]="Macet",Raw_Data[[#This Row],[status_pembayaran]]="Kurang Lancar"),"Non Performing Loan","Performing")</f>
        <v>Performing</v>
      </c>
      <c r="Y550" t="s">
        <v>47</v>
      </c>
      <c r="Z550">
        <v>0</v>
      </c>
      <c r="AA550">
        <v>0</v>
      </c>
      <c r="AB550">
        <v>1</v>
      </c>
      <c r="AC550" t="s">
        <v>66</v>
      </c>
      <c r="AD550">
        <f>IF(Raw_Data[[#This Row],[rasio]]&lt;0.2,1,IF(Raw_Data[[#This Row],[rasio]]&lt;0.3,2,IF(Raw_Data[[#This Row],[rasio]]&lt;0.4,3,4)))</f>
        <v>4</v>
      </c>
      <c r="AE550">
        <f>IF(Raw_Data[[#This Row],[kategori_dp]]="High",1,IF(Raw_Data[[#This Row],[kategori_dp]]="Medium",2,3))</f>
        <v>2</v>
      </c>
      <c r="AF550">
        <f>IF(Raw_Data[[#This Row],[tenor_bulan]]&lt;=24,1,IF(Raw_Data[[#This Row],[tenor_bulan]]&lt;=36,2,IF(Raw_Data[[#This Row],[tenor_bulan]]&lt;=48,3,4)))</f>
        <v>1</v>
      </c>
      <c r="AG550">
        <f>IF(Raw_Data[[#This Row],[jumlah_kali_telat]]=0,0,IF(Raw_Data[[#This Row],[jumlah_kali_telat]]&lt;=2,2,4))</f>
        <v>0</v>
      </c>
      <c r="AH550">
        <f>Raw_Data[[#This Row],[Skor_Rasio]]+Raw_Data[[#This Row],[Skor_DP]]+Raw_Data[[#This Row],[Skor_Tenor]]+Raw_Data[[#This Row],[Skor_Telat]]</f>
        <v>7</v>
      </c>
      <c r="AI550" t="str">
        <f>IF(Raw_Data[[#This Row],[Risk_Score]]&lt;=6,"Low Risk",IF(Raw_Data[[#This Row],[Risk_Score]]&lt;=8,"Medium Risk","High Risk"))</f>
        <v>Medium Risk</v>
      </c>
      <c r="AJ550">
        <f ca="1">IFERROR(DATEDIF(Raw_Data[[#This Row],[tanggal_pengajuan]],TODAY(),"m"),"N/A")</f>
        <v>4</v>
      </c>
      <c r="AK550" t="str">
        <f ca="1">IF(ISNUMBER(Raw_Data[[#This Row],[MOB]]),IF(Raw_Data[[#This Row],[MOB]]&lt;6,"0-5 bulan",IF(Raw_Data[[#This Row],[MOB]]&lt;12,"6-11 bulan",IF(Raw_Data[[#This Row],[MOB]]&lt;24,"12-23 bulan","24+ bulan"))),"N/A")</f>
        <v>0-5 bulan</v>
      </c>
    </row>
    <row r="551" spans="1:37" ht="14.25" customHeight="1" x14ac:dyDescent="0.45">
      <c r="A551" t="s">
        <v>1584</v>
      </c>
      <c r="B551" s="64">
        <v>46060</v>
      </c>
      <c r="C551" s="1" t="str">
        <f t="shared" si="8"/>
        <v>February</v>
      </c>
      <c r="D551" t="s">
        <v>1585</v>
      </c>
      <c r="E551" t="s">
        <v>1586</v>
      </c>
      <c r="F551">
        <v>29</v>
      </c>
      <c r="G551" t="s">
        <v>40</v>
      </c>
      <c r="H551" t="s">
        <v>41</v>
      </c>
      <c r="I551" s="2">
        <v>6773000</v>
      </c>
      <c r="J551" s="3">
        <f>Raw_Data[[#This Row],[cicilan_per_bulan]]/Raw_Data[[#This Row],[penghasilan_bulanan]]</f>
        <v>0.24128155913184704</v>
      </c>
      <c r="K551" t="s">
        <v>81</v>
      </c>
      <c r="L551" t="s">
        <v>82</v>
      </c>
      <c r="M551" t="s">
        <v>44</v>
      </c>
      <c r="N551" t="s">
        <v>228</v>
      </c>
      <c r="O551" t="s">
        <v>57</v>
      </c>
      <c r="P551" s="2">
        <v>20149000</v>
      </c>
      <c r="Q551" s="2">
        <v>3022000</v>
      </c>
      <c r="R551" t="str">
        <f>IF(Raw_Data[[#This Row],[persen_dp]]&lt;15%,"Low",IF(Raw_Data[[#This Row],[persen_dp]]&gt;25%,"High","Medium"))</f>
        <v>Medium</v>
      </c>
      <c r="S551" s="3">
        <v>0.15</v>
      </c>
      <c r="T551">
        <v>12</v>
      </c>
      <c r="U551">
        <v>0.14499999999999999</v>
      </c>
      <c r="V551" s="2">
        <v>1634200</v>
      </c>
      <c r="W551" s="2">
        <v>19611000</v>
      </c>
      <c r="X551" t="str">
        <f>IF(OR(Raw_Data[[#This Row],[status_pembayaran]]="Macet",Raw_Data[[#This Row],[status_pembayaran]]="Kurang Lancar"),"Non Performing Loan","Performing")</f>
        <v>Non Performing Loan</v>
      </c>
      <c r="Y551" t="s">
        <v>683</v>
      </c>
      <c r="Z551">
        <v>305</v>
      </c>
      <c r="AA551">
        <v>6</v>
      </c>
      <c r="AB551">
        <v>5</v>
      </c>
      <c r="AD551">
        <f>IF(Raw_Data[[#This Row],[rasio]]&lt;0.2,1,IF(Raw_Data[[#This Row],[rasio]]&lt;0.3,2,IF(Raw_Data[[#This Row],[rasio]]&lt;0.4,3,4)))</f>
        <v>2</v>
      </c>
      <c r="AE551">
        <f>IF(Raw_Data[[#This Row],[kategori_dp]]="High",1,IF(Raw_Data[[#This Row],[kategori_dp]]="Medium",2,3))</f>
        <v>2</v>
      </c>
      <c r="AF551">
        <f>IF(Raw_Data[[#This Row],[tenor_bulan]]&lt;=24,1,IF(Raw_Data[[#This Row],[tenor_bulan]]&lt;=36,2,IF(Raw_Data[[#This Row],[tenor_bulan]]&lt;=48,3,4)))</f>
        <v>1</v>
      </c>
      <c r="AG551">
        <f>IF(Raw_Data[[#This Row],[jumlah_kali_telat]]=0,0,IF(Raw_Data[[#This Row],[jumlah_kali_telat]]&lt;=2,2,4))</f>
        <v>4</v>
      </c>
      <c r="AH551">
        <f>Raw_Data[[#This Row],[Skor_Rasio]]+Raw_Data[[#This Row],[Skor_DP]]+Raw_Data[[#This Row],[Skor_Tenor]]+Raw_Data[[#This Row],[Skor_Telat]]</f>
        <v>9</v>
      </c>
      <c r="AI551" t="str">
        <f>IF(Raw_Data[[#This Row],[Risk_Score]]&lt;=6,"Low Risk",IF(Raw_Data[[#This Row],[Risk_Score]]&lt;=8,"Medium Risk","High Risk"))</f>
        <v>High Risk</v>
      </c>
      <c r="AJ551">
        <f ca="1">IFERROR(DATEDIF(Raw_Data[[#This Row],[tanggal_pengajuan]],TODAY(),"m"),"N/A")</f>
        <v>8</v>
      </c>
      <c r="AK551" t="str">
        <f ca="1">IF(ISNUMBER(Raw_Data[[#This Row],[MOB]]),IF(Raw_Data[[#This Row],[MOB]]&lt;6,"0-5 bulan",IF(Raw_Data[[#This Row],[MOB]]&lt;12,"6-11 bulan",IF(Raw_Data[[#This Row],[MOB]]&lt;24,"12-23 bulan","24+ bulan"))),"N/A")</f>
        <v>6-11 bulan</v>
      </c>
    </row>
    <row r="552" spans="1:37" ht="14.25" customHeight="1" x14ac:dyDescent="0.45">
      <c r="A552" t="s">
        <v>1587</v>
      </c>
      <c r="B552" s="64">
        <v>46192</v>
      </c>
      <c r="C552" s="1" t="str">
        <f t="shared" si="8"/>
        <v>June</v>
      </c>
      <c r="D552" t="s">
        <v>1474</v>
      </c>
      <c r="E552" t="s">
        <v>1588</v>
      </c>
      <c r="F552">
        <v>51</v>
      </c>
      <c r="G552" t="s">
        <v>51</v>
      </c>
      <c r="H552" t="s">
        <v>96</v>
      </c>
      <c r="I552" s="2">
        <v>4865000</v>
      </c>
      <c r="J552" s="3">
        <f>Raw_Data[[#This Row],[cicilan_per_bulan]]/Raw_Data[[#This Row],[penghasilan_bulanan]]</f>
        <v>0.22201438848920863</v>
      </c>
      <c r="K552" t="s">
        <v>119</v>
      </c>
      <c r="L552" t="s">
        <v>120</v>
      </c>
      <c r="M552" t="s">
        <v>44</v>
      </c>
      <c r="N552" t="s">
        <v>171</v>
      </c>
      <c r="O552" t="s">
        <v>172</v>
      </c>
      <c r="P552" s="2">
        <v>43751000</v>
      </c>
      <c r="Q552" s="2">
        <v>10938000</v>
      </c>
      <c r="R552" t="str">
        <f>IF(Raw_Data[[#This Row],[persen_dp]]&lt;15%,"Low",IF(Raw_Data[[#This Row],[persen_dp]]&gt;25%,"High","Medium"))</f>
        <v>Medium</v>
      </c>
      <c r="S552" s="3">
        <v>0.25</v>
      </c>
      <c r="T552">
        <v>48</v>
      </c>
      <c r="U552">
        <v>0.14499999999999999</v>
      </c>
      <c r="V552" s="2">
        <v>1080100</v>
      </c>
      <c r="W552" s="2">
        <v>51845000</v>
      </c>
      <c r="X552" t="str">
        <f>IF(OR(Raw_Data[[#This Row],[status_pembayaran]]="Macet",Raw_Data[[#This Row],[status_pembayaran]]="Kurang Lancar"),"Non Performing Loan","Performing")</f>
        <v>Performing</v>
      </c>
      <c r="Y552" t="s">
        <v>47</v>
      </c>
      <c r="Z552">
        <v>0</v>
      </c>
      <c r="AA552">
        <v>0</v>
      </c>
      <c r="AB552">
        <v>1</v>
      </c>
      <c r="AD552">
        <f>IF(Raw_Data[[#This Row],[rasio]]&lt;0.2,1,IF(Raw_Data[[#This Row],[rasio]]&lt;0.3,2,IF(Raw_Data[[#This Row],[rasio]]&lt;0.4,3,4)))</f>
        <v>2</v>
      </c>
      <c r="AE552">
        <f>IF(Raw_Data[[#This Row],[kategori_dp]]="High",1,IF(Raw_Data[[#This Row],[kategori_dp]]="Medium",2,3))</f>
        <v>2</v>
      </c>
      <c r="AF552">
        <f>IF(Raw_Data[[#This Row],[tenor_bulan]]&lt;=24,1,IF(Raw_Data[[#This Row],[tenor_bulan]]&lt;=36,2,IF(Raw_Data[[#This Row],[tenor_bulan]]&lt;=48,3,4)))</f>
        <v>3</v>
      </c>
      <c r="AG552">
        <f>IF(Raw_Data[[#This Row],[jumlah_kali_telat]]=0,0,IF(Raw_Data[[#This Row],[jumlah_kali_telat]]&lt;=2,2,4))</f>
        <v>0</v>
      </c>
      <c r="AH552">
        <f>Raw_Data[[#This Row],[Skor_Rasio]]+Raw_Data[[#This Row],[Skor_DP]]+Raw_Data[[#This Row],[Skor_Tenor]]+Raw_Data[[#This Row],[Skor_Telat]]</f>
        <v>7</v>
      </c>
      <c r="AI552" t="str">
        <f>IF(Raw_Data[[#This Row],[Risk_Score]]&lt;=6,"Low Risk",IF(Raw_Data[[#This Row],[Risk_Score]]&lt;=8,"Medium Risk","High Risk"))</f>
        <v>Medium Risk</v>
      </c>
      <c r="AJ552">
        <f ca="1">IFERROR(DATEDIF(Raw_Data[[#This Row],[tanggal_pengajuan]],TODAY(),"m"),"N/A")</f>
        <v>4</v>
      </c>
      <c r="AK552" t="str">
        <f ca="1">IF(ISNUMBER(Raw_Data[[#This Row],[MOB]]),IF(Raw_Data[[#This Row],[MOB]]&lt;6,"0-5 bulan",IF(Raw_Data[[#This Row],[MOB]]&lt;12,"6-11 bulan",IF(Raw_Data[[#This Row],[MOB]]&lt;24,"12-23 bulan","24+ bulan"))),"N/A")</f>
        <v>0-5 bulan</v>
      </c>
    </row>
    <row r="553" spans="1:37" ht="14.25" customHeight="1" x14ac:dyDescent="0.45">
      <c r="A553" t="s">
        <v>1589</v>
      </c>
      <c r="B553" s="64">
        <v>46132</v>
      </c>
      <c r="C553" s="1" t="str">
        <f t="shared" si="8"/>
        <v>April</v>
      </c>
      <c r="D553" t="s">
        <v>1590</v>
      </c>
      <c r="E553" t="s">
        <v>1591</v>
      </c>
      <c r="F553">
        <v>30</v>
      </c>
      <c r="G553" t="s">
        <v>40</v>
      </c>
      <c r="H553" t="s">
        <v>152</v>
      </c>
      <c r="I553" s="2">
        <v>3537000</v>
      </c>
      <c r="J553" s="3">
        <f>Raw_Data[[#This Row],[cicilan_per_bulan]]/Raw_Data[[#This Row],[penghasilan_bulanan]]</f>
        <v>0.17718405428329093</v>
      </c>
      <c r="K553" t="s">
        <v>70</v>
      </c>
      <c r="L553" t="s">
        <v>71</v>
      </c>
      <c r="M553" t="s">
        <v>44</v>
      </c>
      <c r="N553" t="s">
        <v>45</v>
      </c>
      <c r="O553" t="s">
        <v>46</v>
      </c>
      <c r="P553" s="2">
        <v>24222000</v>
      </c>
      <c r="Q553" s="2">
        <v>2422000</v>
      </c>
      <c r="R553" t="str">
        <f>IF(Raw_Data[[#This Row],[persen_dp]]&lt;15%,"Low",IF(Raw_Data[[#This Row],[persen_dp]]&gt;25%,"High","Medium"))</f>
        <v>Low</v>
      </c>
      <c r="S553" s="3">
        <v>0.1</v>
      </c>
      <c r="T553">
        <v>60</v>
      </c>
      <c r="U553">
        <v>0.14499999999999999</v>
      </c>
      <c r="V553" s="2">
        <v>626700</v>
      </c>
      <c r="W553" s="2">
        <v>37604000</v>
      </c>
      <c r="X553" t="str">
        <f>IF(OR(Raw_Data[[#This Row],[status_pembayaran]]="Macet",Raw_Data[[#This Row],[status_pembayaran]]="Kurang Lancar"),"Non Performing Loan","Performing")</f>
        <v>Performing</v>
      </c>
      <c r="Y553" t="s">
        <v>47</v>
      </c>
      <c r="Z553">
        <v>0</v>
      </c>
      <c r="AA553">
        <v>0</v>
      </c>
      <c r="AB553">
        <v>1</v>
      </c>
      <c r="AD553">
        <f>IF(Raw_Data[[#This Row],[rasio]]&lt;0.2,1,IF(Raw_Data[[#This Row],[rasio]]&lt;0.3,2,IF(Raw_Data[[#This Row],[rasio]]&lt;0.4,3,4)))</f>
        <v>1</v>
      </c>
      <c r="AE553">
        <f>IF(Raw_Data[[#This Row],[kategori_dp]]="High",1,IF(Raw_Data[[#This Row],[kategori_dp]]="Medium",2,3))</f>
        <v>3</v>
      </c>
      <c r="AF553">
        <f>IF(Raw_Data[[#This Row],[tenor_bulan]]&lt;=24,1,IF(Raw_Data[[#This Row],[tenor_bulan]]&lt;=36,2,IF(Raw_Data[[#This Row],[tenor_bulan]]&lt;=48,3,4)))</f>
        <v>4</v>
      </c>
      <c r="AG553">
        <f>IF(Raw_Data[[#This Row],[jumlah_kali_telat]]=0,0,IF(Raw_Data[[#This Row],[jumlah_kali_telat]]&lt;=2,2,4))</f>
        <v>0</v>
      </c>
      <c r="AH553">
        <f>Raw_Data[[#This Row],[Skor_Rasio]]+Raw_Data[[#This Row],[Skor_DP]]+Raw_Data[[#This Row],[Skor_Tenor]]+Raw_Data[[#This Row],[Skor_Telat]]</f>
        <v>8</v>
      </c>
      <c r="AI553" t="str">
        <f>IF(Raw_Data[[#This Row],[Risk_Score]]&lt;=6,"Low Risk",IF(Raw_Data[[#This Row],[Risk_Score]]&lt;=8,"Medium Risk","High Risk"))</f>
        <v>Medium Risk</v>
      </c>
      <c r="AJ553">
        <f ca="1">IFERROR(DATEDIF(Raw_Data[[#This Row],[tanggal_pengajuan]],TODAY(),"m"),"N/A")</f>
        <v>6</v>
      </c>
      <c r="AK553" t="str">
        <f ca="1">IF(ISNUMBER(Raw_Data[[#This Row],[MOB]]),IF(Raw_Data[[#This Row],[MOB]]&lt;6,"0-5 bulan",IF(Raw_Data[[#This Row],[MOB]]&lt;12,"6-11 bulan",IF(Raw_Data[[#This Row],[MOB]]&lt;24,"12-23 bulan","24+ bulan"))),"N/A")</f>
        <v>6-11 bulan</v>
      </c>
    </row>
    <row r="554" spans="1:37" ht="14.25" customHeight="1" x14ac:dyDescent="0.45">
      <c r="A554" t="s">
        <v>1592</v>
      </c>
      <c r="B554" s="64">
        <v>46147</v>
      </c>
      <c r="C554" s="1" t="str">
        <f t="shared" si="8"/>
        <v>May</v>
      </c>
      <c r="D554" t="s">
        <v>1593</v>
      </c>
      <c r="E554" t="s">
        <v>1594</v>
      </c>
      <c r="F554">
        <v>43</v>
      </c>
      <c r="G554" t="s">
        <v>51</v>
      </c>
      <c r="H554" t="s">
        <v>41</v>
      </c>
      <c r="I554" s="2">
        <v>7531000</v>
      </c>
      <c r="J554" s="3">
        <f>Raw_Data[[#This Row],[cicilan_per_bulan]]/Raw_Data[[#This Row],[penghasilan_bulanan]]</f>
        <v>0.10889656088168902</v>
      </c>
      <c r="K554" t="s">
        <v>268</v>
      </c>
      <c r="L554" t="s">
        <v>110</v>
      </c>
      <c r="M554" t="s">
        <v>44</v>
      </c>
      <c r="N554" t="s">
        <v>129</v>
      </c>
      <c r="O554" t="s">
        <v>130</v>
      </c>
      <c r="P554" s="2">
        <v>22861000</v>
      </c>
      <c r="Q554" s="2">
        <v>2286000</v>
      </c>
      <c r="R554" t="str">
        <f>IF(Raw_Data[[#This Row],[persen_dp]]&lt;15%,"Low",IF(Raw_Data[[#This Row],[persen_dp]]&gt;25%,"High","Medium"))</f>
        <v>Low</v>
      </c>
      <c r="S554" s="3">
        <v>0.1</v>
      </c>
      <c r="T554">
        <v>36</v>
      </c>
      <c r="U554">
        <v>0.14499999999999999</v>
      </c>
      <c r="V554" s="2">
        <v>820100</v>
      </c>
      <c r="W554" s="2">
        <v>29525000</v>
      </c>
      <c r="X554" t="str">
        <f>IF(OR(Raw_Data[[#This Row],[status_pembayaran]]="Macet",Raw_Data[[#This Row],[status_pembayaran]]="Kurang Lancar"),"Non Performing Loan","Performing")</f>
        <v>Performing</v>
      </c>
      <c r="Y554" t="s">
        <v>47</v>
      </c>
      <c r="Z554">
        <v>0</v>
      </c>
      <c r="AA554">
        <v>0</v>
      </c>
      <c r="AB554">
        <v>1</v>
      </c>
      <c r="AD554">
        <f>IF(Raw_Data[[#This Row],[rasio]]&lt;0.2,1,IF(Raw_Data[[#This Row],[rasio]]&lt;0.3,2,IF(Raw_Data[[#This Row],[rasio]]&lt;0.4,3,4)))</f>
        <v>1</v>
      </c>
      <c r="AE554">
        <f>IF(Raw_Data[[#This Row],[kategori_dp]]="High",1,IF(Raw_Data[[#This Row],[kategori_dp]]="Medium",2,3))</f>
        <v>3</v>
      </c>
      <c r="AF554">
        <f>IF(Raw_Data[[#This Row],[tenor_bulan]]&lt;=24,1,IF(Raw_Data[[#This Row],[tenor_bulan]]&lt;=36,2,IF(Raw_Data[[#This Row],[tenor_bulan]]&lt;=48,3,4)))</f>
        <v>2</v>
      </c>
      <c r="AG554">
        <f>IF(Raw_Data[[#This Row],[jumlah_kali_telat]]=0,0,IF(Raw_Data[[#This Row],[jumlah_kali_telat]]&lt;=2,2,4))</f>
        <v>0</v>
      </c>
      <c r="AH554">
        <f>Raw_Data[[#This Row],[Skor_Rasio]]+Raw_Data[[#This Row],[Skor_DP]]+Raw_Data[[#This Row],[Skor_Tenor]]+Raw_Data[[#This Row],[Skor_Telat]]</f>
        <v>6</v>
      </c>
      <c r="AI554" t="str">
        <f>IF(Raw_Data[[#This Row],[Risk_Score]]&lt;=6,"Low Risk",IF(Raw_Data[[#This Row],[Risk_Score]]&lt;=8,"Medium Risk","High Risk"))</f>
        <v>Low Risk</v>
      </c>
      <c r="AJ554">
        <f ca="1">IFERROR(DATEDIF(Raw_Data[[#This Row],[tanggal_pengajuan]],TODAY(),"m"),"N/A")</f>
        <v>5</v>
      </c>
      <c r="AK554" t="str">
        <f ca="1">IF(ISNUMBER(Raw_Data[[#This Row],[MOB]]),IF(Raw_Data[[#This Row],[MOB]]&lt;6,"0-5 bulan",IF(Raw_Data[[#This Row],[MOB]]&lt;12,"6-11 bulan",IF(Raw_Data[[#This Row],[MOB]]&lt;24,"12-23 bulan","24+ bulan"))),"N/A")</f>
        <v>0-5 bulan</v>
      </c>
    </row>
    <row r="555" spans="1:37" ht="14.25" customHeight="1" x14ac:dyDescent="0.45">
      <c r="A555" t="s">
        <v>1595</v>
      </c>
      <c r="B555" s="64">
        <v>46038</v>
      </c>
      <c r="C555" s="1" t="str">
        <f t="shared" si="8"/>
        <v>January</v>
      </c>
      <c r="D555" t="s">
        <v>1156</v>
      </c>
      <c r="E555" t="s">
        <v>1596</v>
      </c>
      <c r="F555">
        <v>42</v>
      </c>
      <c r="G555" t="s">
        <v>40</v>
      </c>
      <c r="H555" t="s">
        <v>62</v>
      </c>
      <c r="I555" s="2">
        <v>1740000</v>
      </c>
      <c r="J555" s="3">
        <f>Raw_Data[[#This Row],[cicilan_per_bulan]]/Raw_Data[[#This Row],[penghasilan_bulanan]]</f>
        <v>0.66971264367816097</v>
      </c>
      <c r="K555" t="s">
        <v>102</v>
      </c>
      <c r="L555" t="s">
        <v>103</v>
      </c>
      <c r="M555" t="s">
        <v>44</v>
      </c>
      <c r="N555" t="s">
        <v>129</v>
      </c>
      <c r="O555" t="s">
        <v>130</v>
      </c>
      <c r="P555" s="2">
        <v>24088000</v>
      </c>
      <c r="Q555" s="2">
        <v>2409000</v>
      </c>
      <c r="R555" t="str">
        <f>IF(Raw_Data[[#This Row],[persen_dp]]&lt;15%,"Low",IF(Raw_Data[[#This Row],[persen_dp]]&gt;25%,"High","Medium"))</f>
        <v>Low</v>
      </c>
      <c r="S555" s="3">
        <v>0.1</v>
      </c>
      <c r="T555">
        <v>24</v>
      </c>
      <c r="U555">
        <v>0.14499999999999999</v>
      </c>
      <c r="V555" s="2">
        <v>1165300</v>
      </c>
      <c r="W555" s="2">
        <v>27966000</v>
      </c>
      <c r="X555" t="str">
        <f>IF(OR(Raw_Data[[#This Row],[status_pembayaran]]="Macet",Raw_Data[[#This Row],[status_pembayaran]]="Kurang Lancar"),"Non Performing Loan","Performing")</f>
        <v>Performing</v>
      </c>
      <c r="Y555" t="s">
        <v>47</v>
      </c>
      <c r="Z555">
        <v>0</v>
      </c>
      <c r="AA555">
        <v>0</v>
      </c>
      <c r="AB555">
        <v>1</v>
      </c>
      <c r="AC555" t="s">
        <v>74</v>
      </c>
      <c r="AD555">
        <f>IF(Raw_Data[[#This Row],[rasio]]&lt;0.2,1,IF(Raw_Data[[#This Row],[rasio]]&lt;0.3,2,IF(Raw_Data[[#This Row],[rasio]]&lt;0.4,3,4)))</f>
        <v>4</v>
      </c>
      <c r="AE555">
        <f>IF(Raw_Data[[#This Row],[kategori_dp]]="High",1,IF(Raw_Data[[#This Row],[kategori_dp]]="Medium",2,3))</f>
        <v>3</v>
      </c>
      <c r="AF555">
        <f>IF(Raw_Data[[#This Row],[tenor_bulan]]&lt;=24,1,IF(Raw_Data[[#This Row],[tenor_bulan]]&lt;=36,2,IF(Raw_Data[[#This Row],[tenor_bulan]]&lt;=48,3,4)))</f>
        <v>1</v>
      </c>
      <c r="AG555">
        <f>IF(Raw_Data[[#This Row],[jumlah_kali_telat]]=0,0,IF(Raw_Data[[#This Row],[jumlah_kali_telat]]&lt;=2,2,4))</f>
        <v>0</v>
      </c>
      <c r="AH555">
        <f>Raw_Data[[#This Row],[Skor_Rasio]]+Raw_Data[[#This Row],[Skor_DP]]+Raw_Data[[#This Row],[Skor_Tenor]]+Raw_Data[[#This Row],[Skor_Telat]]</f>
        <v>8</v>
      </c>
      <c r="AI555" t="str">
        <f>IF(Raw_Data[[#This Row],[Risk_Score]]&lt;=6,"Low Risk",IF(Raw_Data[[#This Row],[Risk_Score]]&lt;=8,"Medium Risk","High Risk"))</f>
        <v>Medium Risk</v>
      </c>
      <c r="AJ555">
        <f ca="1">IFERROR(DATEDIF(Raw_Data[[#This Row],[tanggal_pengajuan]],TODAY(),"m"),"N/A")</f>
        <v>9</v>
      </c>
      <c r="AK555" t="str">
        <f ca="1">IF(ISNUMBER(Raw_Data[[#This Row],[MOB]]),IF(Raw_Data[[#This Row],[MOB]]&lt;6,"0-5 bulan",IF(Raw_Data[[#This Row],[MOB]]&lt;12,"6-11 bulan",IF(Raw_Data[[#This Row],[MOB]]&lt;24,"12-23 bulan","24+ bulan"))),"N/A")</f>
        <v>6-11 bulan</v>
      </c>
    </row>
    <row r="556" spans="1:37" ht="14.25" customHeight="1" x14ac:dyDescent="0.45">
      <c r="A556" t="s">
        <v>1597</v>
      </c>
      <c r="B556" s="64">
        <v>46239</v>
      </c>
      <c r="C556" s="1" t="str">
        <f t="shared" si="8"/>
        <v>August</v>
      </c>
      <c r="D556" t="s">
        <v>736</v>
      </c>
      <c r="E556" t="s">
        <v>1598</v>
      </c>
      <c r="F556">
        <v>55</v>
      </c>
      <c r="G556" t="s">
        <v>51</v>
      </c>
      <c r="H556" t="s">
        <v>176</v>
      </c>
      <c r="I556" s="2">
        <v>5544000</v>
      </c>
      <c r="J556" s="3">
        <f>Raw_Data[[#This Row],[cicilan_per_bulan]]/Raw_Data[[#This Row],[penghasilan_bulanan]]</f>
        <v>9.3163780663780657E-2</v>
      </c>
      <c r="K556" t="s">
        <v>153</v>
      </c>
      <c r="L556" t="s">
        <v>154</v>
      </c>
      <c r="M556" t="s">
        <v>44</v>
      </c>
      <c r="N556" t="s">
        <v>163</v>
      </c>
      <c r="O556" t="s">
        <v>46</v>
      </c>
      <c r="P556" s="2">
        <v>29941000</v>
      </c>
      <c r="Q556" s="2">
        <v>11976000</v>
      </c>
      <c r="R556" t="str">
        <f>IF(Raw_Data[[#This Row],[persen_dp]]&lt;15%,"Low",IF(Raw_Data[[#This Row],[persen_dp]]&gt;25%,"High","Medium"))</f>
        <v>High</v>
      </c>
      <c r="S556" s="3">
        <v>0.4</v>
      </c>
      <c r="T556">
        <v>60</v>
      </c>
      <c r="U556">
        <v>0.14499999999999999</v>
      </c>
      <c r="V556" s="2">
        <v>516500</v>
      </c>
      <c r="W556" s="2">
        <v>30989000</v>
      </c>
      <c r="X556" t="str">
        <f>IF(OR(Raw_Data[[#This Row],[status_pembayaran]]="Macet",Raw_Data[[#This Row],[status_pembayaran]]="Kurang Lancar"),"Non Performing Loan","Performing")</f>
        <v>Performing</v>
      </c>
      <c r="Y556" t="s">
        <v>47</v>
      </c>
      <c r="Z556">
        <v>0</v>
      </c>
      <c r="AA556">
        <v>0</v>
      </c>
      <c r="AB556">
        <v>1</v>
      </c>
      <c r="AC556" t="s">
        <v>137</v>
      </c>
      <c r="AD556">
        <f>IF(Raw_Data[[#This Row],[rasio]]&lt;0.2,1,IF(Raw_Data[[#This Row],[rasio]]&lt;0.3,2,IF(Raw_Data[[#This Row],[rasio]]&lt;0.4,3,4)))</f>
        <v>1</v>
      </c>
      <c r="AE556">
        <f>IF(Raw_Data[[#This Row],[kategori_dp]]="High",1,IF(Raw_Data[[#This Row],[kategori_dp]]="Medium",2,3))</f>
        <v>1</v>
      </c>
      <c r="AF556">
        <f>IF(Raw_Data[[#This Row],[tenor_bulan]]&lt;=24,1,IF(Raw_Data[[#This Row],[tenor_bulan]]&lt;=36,2,IF(Raw_Data[[#This Row],[tenor_bulan]]&lt;=48,3,4)))</f>
        <v>4</v>
      </c>
      <c r="AG556">
        <f>IF(Raw_Data[[#This Row],[jumlah_kali_telat]]=0,0,IF(Raw_Data[[#This Row],[jumlah_kali_telat]]&lt;=2,2,4))</f>
        <v>0</v>
      </c>
      <c r="AH556">
        <f>Raw_Data[[#This Row],[Skor_Rasio]]+Raw_Data[[#This Row],[Skor_DP]]+Raw_Data[[#This Row],[Skor_Tenor]]+Raw_Data[[#This Row],[Skor_Telat]]</f>
        <v>6</v>
      </c>
      <c r="AI556" t="str">
        <f>IF(Raw_Data[[#This Row],[Risk_Score]]&lt;=6,"Low Risk",IF(Raw_Data[[#This Row],[Risk_Score]]&lt;=8,"Medium Risk","High Risk"))</f>
        <v>Low Risk</v>
      </c>
      <c r="AJ556">
        <f ca="1">IFERROR(DATEDIF(Raw_Data[[#This Row],[tanggal_pengajuan]],TODAY(),"m"),"N/A")</f>
        <v>2</v>
      </c>
      <c r="AK556" t="str">
        <f ca="1">IF(ISNUMBER(Raw_Data[[#This Row],[MOB]]),IF(Raw_Data[[#This Row],[MOB]]&lt;6,"0-5 bulan",IF(Raw_Data[[#This Row],[MOB]]&lt;12,"6-11 bulan",IF(Raw_Data[[#This Row],[MOB]]&lt;24,"12-23 bulan","24+ bulan"))),"N/A")</f>
        <v>0-5 bulan</v>
      </c>
    </row>
    <row r="557" spans="1:37" ht="14.25" customHeight="1" x14ac:dyDescent="0.45">
      <c r="A557" t="s">
        <v>1599</v>
      </c>
      <c r="B557" s="64">
        <v>46078</v>
      </c>
      <c r="C557" s="1" t="str">
        <f t="shared" si="8"/>
        <v>February</v>
      </c>
      <c r="D557" t="s">
        <v>1600</v>
      </c>
      <c r="E557" t="s">
        <v>1601</v>
      </c>
      <c r="F557">
        <v>54</v>
      </c>
      <c r="G557" t="s">
        <v>51</v>
      </c>
      <c r="H557" t="s">
        <v>126</v>
      </c>
      <c r="I557" s="2">
        <v>3622000</v>
      </c>
      <c r="J557" s="3">
        <f>Raw_Data[[#This Row],[cicilan_per_bulan]]/Raw_Data[[#This Row],[penghasilan_bulanan]]</f>
        <v>0.26855328547763668</v>
      </c>
      <c r="K557" t="s">
        <v>114</v>
      </c>
      <c r="L557" t="s">
        <v>115</v>
      </c>
      <c r="M557" t="s">
        <v>44</v>
      </c>
      <c r="N557" t="s">
        <v>184</v>
      </c>
      <c r="O557" t="s">
        <v>122</v>
      </c>
      <c r="P557" s="2">
        <v>37542000</v>
      </c>
      <c r="Q557" s="2">
        <v>13140000</v>
      </c>
      <c r="R557" t="str">
        <f>IF(Raw_Data[[#This Row],[persen_dp]]&lt;15%,"Low",IF(Raw_Data[[#This Row],[persen_dp]]&gt;25%,"High","Medium"))</f>
        <v>High</v>
      </c>
      <c r="S557" s="3">
        <v>0.35</v>
      </c>
      <c r="T557">
        <v>36</v>
      </c>
      <c r="U557">
        <v>0.14499999999999999</v>
      </c>
      <c r="V557" s="2">
        <v>972700</v>
      </c>
      <c r="W557" s="2">
        <v>35017000</v>
      </c>
      <c r="X557" t="str">
        <f>IF(OR(Raw_Data[[#This Row],[status_pembayaran]]="Macet",Raw_Data[[#This Row],[status_pembayaran]]="Kurang Lancar"),"Non Performing Loan","Performing")</f>
        <v>Performing</v>
      </c>
      <c r="Y557" t="s">
        <v>47</v>
      </c>
      <c r="Z557">
        <v>0</v>
      </c>
      <c r="AA557">
        <v>0</v>
      </c>
      <c r="AB557">
        <v>1</v>
      </c>
      <c r="AC557" t="s">
        <v>74</v>
      </c>
      <c r="AD557">
        <f>IF(Raw_Data[[#This Row],[rasio]]&lt;0.2,1,IF(Raw_Data[[#This Row],[rasio]]&lt;0.3,2,IF(Raw_Data[[#This Row],[rasio]]&lt;0.4,3,4)))</f>
        <v>2</v>
      </c>
      <c r="AE557">
        <f>IF(Raw_Data[[#This Row],[kategori_dp]]="High",1,IF(Raw_Data[[#This Row],[kategori_dp]]="Medium",2,3))</f>
        <v>1</v>
      </c>
      <c r="AF557">
        <f>IF(Raw_Data[[#This Row],[tenor_bulan]]&lt;=24,1,IF(Raw_Data[[#This Row],[tenor_bulan]]&lt;=36,2,IF(Raw_Data[[#This Row],[tenor_bulan]]&lt;=48,3,4)))</f>
        <v>2</v>
      </c>
      <c r="AG557">
        <f>IF(Raw_Data[[#This Row],[jumlah_kali_telat]]=0,0,IF(Raw_Data[[#This Row],[jumlah_kali_telat]]&lt;=2,2,4))</f>
        <v>0</v>
      </c>
      <c r="AH557">
        <f>Raw_Data[[#This Row],[Skor_Rasio]]+Raw_Data[[#This Row],[Skor_DP]]+Raw_Data[[#This Row],[Skor_Tenor]]+Raw_Data[[#This Row],[Skor_Telat]]</f>
        <v>5</v>
      </c>
      <c r="AI557" t="str">
        <f>IF(Raw_Data[[#This Row],[Risk_Score]]&lt;=6,"Low Risk",IF(Raw_Data[[#This Row],[Risk_Score]]&lt;=8,"Medium Risk","High Risk"))</f>
        <v>Low Risk</v>
      </c>
      <c r="AJ557">
        <f ca="1">IFERROR(DATEDIF(Raw_Data[[#This Row],[tanggal_pengajuan]],TODAY(),"m"),"N/A")</f>
        <v>7</v>
      </c>
      <c r="AK557" t="str">
        <f ca="1">IF(ISNUMBER(Raw_Data[[#This Row],[MOB]]),IF(Raw_Data[[#This Row],[MOB]]&lt;6,"0-5 bulan",IF(Raw_Data[[#This Row],[MOB]]&lt;12,"6-11 bulan",IF(Raw_Data[[#This Row],[MOB]]&lt;24,"12-23 bulan","24+ bulan"))),"N/A")</f>
        <v>6-11 bulan</v>
      </c>
    </row>
    <row r="558" spans="1:37" ht="14.25" customHeight="1" x14ac:dyDescent="0.45">
      <c r="A558" t="s">
        <v>1602</v>
      </c>
      <c r="B558" s="64">
        <v>46045</v>
      </c>
      <c r="C558" s="1" t="str">
        <f t="shared" si="8"/>
        <v>January</v>
      </c>
      <c r="D558" t="s">
        <v>1090</v>
      </c>
      <c r="E558" t="s">
        <v>1603</v>
      </c>
      <c r="F558">
        <v>57</v>
      </c>
      <c r="G558" t="s">
        <v>51</v>
      </c>
      <c r="H558" t="s">
        <v>41</v>
      </c>
      <c r="I558" s="2">
        <v>7193000</v>
      </c>
      <c r="J558" s="3">
        <f>Raw_Data[[#This Row],[cicilan_per_bulan]]/Raw_Data[[#This Row],[penghasilan_bulanan]]</f>
        <v>9.6677325177255663E-2</v>
      </c>
      <c r="K558" t="s">
        <v>119</v>
      </c>
      <c r="L558" t="s">
        <v>120</v>
      </c>
      <c r="M558" t="s">
        <v>72</v>
      </c>
      <c r="N558" t="s">
        <v>73</v>
      </c>
      <c r="O558" t="s">
        <v>46</v>
      </c>
      <c r="P558" s="2">
        <v>20524000</v>
      </c>
      <c r="Q558" s="2">
        <v>3079000</v>
      </c>
      <c r="R558" t="str">
        <f>IF(Raw_Data[[#This Row],[persen_dp]]&lt;15%,"Low",IF(Raw_Data[[#This Row],[persen_dp]]&gt;25%,"High","Medium"))</f>
        <v>Medium</v>
      </c>
      <c r="S558" s="3">
        <v>0.15</v>
      </c>
      <c r="T558">
        <v>36</v>
      </c>
      <c r="U558">
        <v>0.14499999999999999</v>
      </c>
      <c r="V558" s="2">
        <v>695400</v>
      </c>
      <c r="W558" s="2">
        <v>25034000</v>
      </c>
      <c r="X558" t="str">
        <f>IF(OR(Raw_Data[[#This Row],[status_pembayaran]]="Macet",Raw_Data[[#This Row],[status_pembayaran]]="Kurang Lancar"),"Non Performing Loan","Performing")</f>
        <v>Performing</v>
      </c>
      <c r="Y558" t="s">
        <v>47</v>
      </c>
      <c r="Z558">
        <v>0</v>
      </c>
      <c r="AA558">
        <v>0</v>
      </c>
      <c r="AB558">
        <v>1</v>
      </c>
      <c r="AC558" t="s">
        <v>74</v>
      </c>
      <c r="AD558">
        <f>IF(Raw_Data[[#This Row],[rasio]]&lt;0.2,1,IF(Raw_Data[[#This Row],[rasio]]&lt;0.3,2,IF(Raw_Data[[#This Row],[rasio]]&lt;0.4,3,4)))</f>
        <v>1</v>
      </c>
      <c r="AE558">
        <f>IF(Raw_Data[[#This Row],[kategori_dp]]="High",1,IF(Raw_Data[[#This Row],[kategori_dp]]="Medium",2,3))</f>
        <v>2</v>
      </c>
      <c r="AF558">
        <f>IF(Raw_Data[[#This Row],[tenor_bulan]]&lt;=24,1,IF(Raw_Data[[#This Row],[tenor_bulan]]&lt;=36,2,IF(Raw_Data[[#This Row],[tenor_bulan]]&lt;=48,3,4)))</f>
        <v>2</v>
      </c>
      <c r="AG558">
        <f>IF(Raw_Data[[#This Row],[jumlah_kali_telat]]=0,0,IF(Raw_Data[[#This Row],[jumlah_kali_telat]]&lt;=2,2,4))</f>
        <v>0</v>
      </c>
      <c r="AH558">
        <f>Raw_Data[[#This Row],[Skor_Rasio]]+Raw_Data[[#This Row],[Skor_DP]]+Raw_Data[[#This Row],[Skor_Tenor]]+Raw_Data[[#This Row],[Skor_Telat]]</f>
        <v>5</v>
      </c>
      <c r="AI558" t="str">
        <f>IF(Raw_Data[[#This Row],[Risk_Score]]&lt;=6,"Low Risk",IF(Raw_Data[[#This Row],[Risk_Score]]&lt;=8,"Medium Risk","High Risk"))</f>
        <v>Low Risk</v>
      </c>
      <c r="AJ558">
        <f ca="1">IFERROR(DATEDIF(Raw_Data[[#This Row],[tanggal_pengajuan]],TODAY(),"m"),"N/A")</f>
        <v>9</v>
      </c>
      <c r="AK558" t="str">
        <f ca="1">IF(ISNUMBER(Raw_Data[[#This Row],[MOB]]),IF(Raw_Data[[#This Row],[MOB]]&lt;6,"0-5 bulan",IF(Raw_Data[[#This Row],[MOB]]&lt;12,"6-11 bulan",IF(Raw_Data[[#This Row],[MOB]]&lt;24,"12-23 bulan","24+ bulan"))),"N/A")</f>
        <v>6-11 bulan</v>
      </c>
    </row>
    <row r="559" spans="1:37" ht="14.25" customHeight="1" x14ac:dyDescent="0.45">
      <c r="A559" t="s">
        <v>1604</v>
      </c>
      <c r="B559" s="64">
        <v>46111</v>
      </c>
      <c r="C559" s="1" t="str">
        <f t="shared" si="8"/>
        <v>March</v>
      </c>
      <c r="D559" t="s">
        <v>210</v>
      </c>
      <c r="E559" t="s">
        <v>211</v>
      </c>
      <c r="F559">
        <v>58</v>
      </c>
      <c r="G559" t="s">
        <v>51</v>
      </c>
      <c r="H559" t="s">
        <v>176</v>
      </c>
      <c r="I559" s="2">
        <v>5014000</v>
      </c>
      <c r="J559" s="3">
        <f>Raw_Data[[#This Row],[cicilan_per_bulan]]/Raw_Data[[#This Row],[penghasilan_bulanan]]</f>
        <v>7.5807738332668531E-2</v>
      </c>
      <c r="K559" t="s">
        <v>63</v>
      </c>
      <c r="L559" t="s">
        <v>64</v>
      </c>
      <c r="M559" t="s">
        <v>249</v>
      </c>
      <c r="N559" t="s">
        <v>250</v>
      </c>
      <c r="O559" t="s">
        <v>57</v>
      </c>
      <c r="P559" s="2">
        <v>16496000</v>
      </c>
      <c r="Q559" s="2">
        <v>4949000</v>
      </c>
      <c r="R559" t="str">
        <f>IF(Raw_Data[[#This Row],[persen_dp]]&lt;15%,"Low",IF(Raw_Data[[#This Row],[persen_dp]]&gt;25%,"High","Medium"))</f>
        <v>High</v>
      </c>
      <c r="S559" s="3">
        <v>0.3</v>
      </c>
      <c r="T559">
        <v>48</v>
      </c>
      <c r="U559">
        <v>0.14499999999999999</v>
      </c>
      <c r="V559" s="2">
        <v>380100</v>
      </c>
      <c r="W559" s="2">
        <v>18244000</v>
      </c>
      <c r="X559" t="str">
        <f>IF(OR(Raw_Data[[#This Row],[status_pembayaran]]="Macet",Raw_Data[[#This Row],[status_pembayaran]]="Kurang Lancar"),"Non Performing Loan","Performing")</f>
        <v>Performing</v>
      </c>
      <c r="Y559" t="s">
        <v>47</v>
      </c>
      <c r="Z559">
        <v>0</v>
      </c>
      <c r="AA559">
        <v>0</v>
      </c>
      <c r="AB559">
        <v>1</v>
      </c>
      <c r="AC559" t="s">
        <v>74</v>
      </c>
      <c r="AD559">
        <f>IF(Raw_Data[[#This Row],[rasio]]&lt;0.2,1,IF(Raw_Data[[#This Row],[rasio]]&lt;0.3,2,IF(Raw_Data[[#This Row],[rasio]]&lt;0.4,3,4)))</f>
        <v>1</v>
      </c>
      <c r="AE559">
        <f>IF(Raw_Data[[#This Row],[kategori_dp]]="High",1,IF(Raw_Data[[#This Row],[kategori_dp]]="Medium",2,3))</f>
        <v>1</v>
      </c>
      <c r="AF559">
        <f>IF(Raw_Data[[#This Row],[tenor_bulan]]&lt;=24,1,IF(Raw_Data[[#This Row],[tenor_bulan]]&lt;=36,2,IF(Raw_Data[[#This Row],[tenor_bulan]]&lt;=48,3,4)))</f>
        <v>3</v>
      </c>
      <c r="AG559">
        <f>IF(Raw_Data[[#This Row],[jumlah_kali_telat]]=0,0,IF(Raw_Data[[#This Row],[jumlah_kali_telat]]&lt;=2,2,4))</f>
        <v>0</v>
      </c>
      <c r="AH559">
        <f>Raw_Data[[#This Row],[Skor_Rasio]]+Raw_Data[[#This Row],[Skor_DP]]+Raw_Data[[#This Row],[Skor_Tenor]]+Raw_Data[[#This Row],[Skor_Telat]]</f>
        <v>5</v>
      </c>
      <c r="AI559" t="str">
        <f>IF(Raw_Data[[#This Row],[Risk_Score]]&lt;=6,"Low Risk",IF(Raw_Data[[#This Row],[Risk_Score]]&lt;=8,"Medium Risk","High Risk"))</f>
        <v>Low Risk</v>
      </c>
      <c r="AJ559">
        <f ca="1">IFERROR(DATEDIF(Raw_Data[[#This Row],[tanggal_pengajuan]],TODAY(),"m"),"N/A")</f>
        <v>6</v>
      </c>
      <c r="AK559" t="str">
        <f ca="1">IF(ISNUMBER(Raw_Data[[#This Row],[MOB]]),IF(Raw_Data[[#This Row],[MOB]]&lt;6,"0-5 bulan",IF(Raw_Data[[#This Row],[MOB]]&lt;12,"6-11 bulan",IF(Raw_Data[[#This Row],[MOB]]&lt;24,"12-23 bulan","24+ bulan"))),"N/A")</f>
        <v>6-11 bulan</v>
      </c>
    </row>
    <row r="560" spans="1:37" ht="14.25" customHeight="1" x14ac:dyDescent="0.45">
      <c r="A560" t="s">
        <v>1605</v>
      </c>
      <c r="B560" s="64">
        <v>46046</v>
      </c>
      <c r="C560" s="1" t="str">
        <f t="shared" si="8"/>
        <v>January</v>
      </c>
      <c r="D560" t="s">
        <v>210</v>
      </c>
      <c r="E560" t="s">
        <v>211</v>
      </c>
      <c r="F560">
        <v>39</v>
      </c>
      <c r="G560" t="s">
        <v>51</v>
      </c>
      <c r="H560" t="s">
        <v>96</v>
      </c>
      <c r="I560" s="2">
        <v>6936000</v>
      </c>
      <c r="J560" s="3">
        <f>Raw_Data[[#This Row],[cicilan_per_bulan]]/Raw_Data[[#This Row],[penghasilan_bulanan]]</f>
        <v>0.19948096885813149</v>
      </c>
      <c r="K560" t="s">
        <v>81</v>
      </c>
      <c r="L560" t="s">
        <v>82</v>
      </c>
      <c r="M560" t="s">
        <v>44</v>
      </c>
      <c r="N560" t="s">
        <v>45</v>
      </c>
      <c r="O560" t="s">
        <v>46</v>
      </c>
      <c r="P560" s="2">
        <v>24167000</v>
      </c>
      <c r="Q560" s="2">
        <v>9667000</v>
      </c>
      <c r="R560" t="str">
        <f>IF(Raw_Data[[#This Row],[persen_dp]]&lt;15%,"Low",IF(Raw_Data[[#This Row],[persen_dp]]&gt;25%,"High","Medium"))</f>
        <v>High</v>
      </c>
      <c r="S560" s="3">
        <v>0.4</v>
      </c>
      <c r="T560">
        <v>12</v>
      </c>
      <c r="U560">
        <v>0.14499999999999999</v>
      </c>
      <c r="V560" s="2">
        <v>1383600</v>
      </c>
      <c r="W560" s="2">
        <v>16603000</v>
      </c>
      <c r="X560" t="str">
        <f>IF(OR(Raw_Data[[#This Row],[status_pembayaran]]="Macet",Raw_Data[[#This Row],[status_pembayaran]]="Kurang Lancar"),"Non Performing Loan","Performing")</f>
        <v>Performing</v>
      </c>
      <c r="Y560" t="s">
        <v>47</v>
      </c>
      <c r="Z560">
        <v>0</v>
      </c>
      <c r="AA560">
        <v>0</v>
      </c>
      <c r="AB560">
        <v>1</v>
      </c>
      <c r="AC560" t="s">
        <v>66</v>
      </c>
      <c r="AD560">
        <f>IF(Raw_Data[[#This Row],[rasio]]&lt;0.2,1,IF(Raw_Data[[#This Row],[rasio]]&lt;0.3,2,IF(Raw_Data[[#This Row],[rasio]]&lt;0.4,3,4)))</f>
        <v>1</v>
      </c>
      <c r="AE560">
        <f>IF(Raw_Data[[#This Row],[kategori_dp]]="High",1,IF(Raw_Data[[#This Row],[kategori_dp]]="Medium",2,3))</f>
        <v>1</v>
      </c>
      <c r="AF560">
        <f>IF(Raw_Data[[#This Row],[tenor_bulan]]&lt;=24,1,IF(Raw_Data[[#This Row],[tenor_bulan]]&lt;=36,2,IF(Raw_Data[[#This Row],[tenor_bulan]]&lt;=48,3,4)))</f>
        <v>1</v>
      </c>
      <c r="AG560">
        <f>IF(Raw_Data[[#This Row],[jumlah_kali_telat]]=0,0,IF(Raw_Data[[#This Row],[jumlah_kali_telat]]&lt;=2,2,4))</f>
        <v>0</v>
      </c>
      <c r="AH560">
        <f>Raw_Data[[#This Row],[Skor_Rasio]]+Raw_Data[[#This Row],[Skor_DP]]+Raw_Data[[#This Row],[Skor_Tenor]]+Raw_Data[[#This Row],[Skor_Telat]]</f>
        <v>3</v>
      </c>
      <c r="AI560" t="str">
        <f>IF(Raw_Data[[#This Row],[Risk_Score]]&lt;=6,"Low Risk",IF(Raw_Data[[#This Row],[Risk_Score]]&lt;=8,"Medium Risk","High Risk"))</f>
        <v>Low Risk</v>
      </c>
      <c r="AJ560">
        <f ca="1">IFERROR(DATEDIF(Raw_Data[[#This Row],[tanggal_pengajuan]],TODAY(),"m"),"N/A")</f>
        <v>8</v>
      </c>
      <c r="AK560" t="str">
        <f ca="1">IF(ISNUMBER(Raw_Data[[#This Row],[MOB]]),IF(Raw_Data[[#This Row],[MOB]]&lt;6,"0-5 bulan",IF(Raw_Data[[#This Row],[MOB]]&lt;12,"6-11 bulan",IF(Raw_Data[[#This Row],[MOB]]&lt;24,"12-23 bulan","24+ bulan"))),"N/A")</f>
        <v>6-11 bulan</v>
      </c>
    </row>
    <row r="561" spans="1:37" ht="14.25" customHeight="1" x14ac:dyDescent="0.45">
      <c r="A561" t="s">
        <v>1606</v>
      </c>
      <c r="B561" s="64">
        <v>46128</v>
      </c>
      <c r="C561" s="1" t="str">
        <f t="shared" si="8"/>
        <v>April</v>
      </c>
      <c r="D561" t="s">
        <v>1607</v>
      </c>
      <c r="E561" t="s">
        <v>1608</v>
      </c>
      <c r="F561">
        <v>38</v>
      </c>
      <c r="G561" t="s">
        <v>40</v>
      </c>
      <c r="H561" t="s">
        <v>90</v>
      </c>
      <c r="I561" s="2">
        <v>5765000</v>
      </c>
      <c r="J561" s="3">
        <f>Raw_Data[[#This Row],[cicilan_per_bulan]]/Raw_Data[[#This Row],[penghasilan_bulanan]]</f>
        <v>0.47075455333911537</v>
      </c>
      <c r="K561" t="s">
        <v>268</v>
      </c>
      <c r="L561" t="s">
        <v>110</v>
      </c>
      <c r="M561" t="s">
        <v>55</v>
      </c>
      <c r="N561" t="s">
        <v>221</v>
      </c>
      <c r="O561" t="s">
        <v>159</v>
      </c>
      <c r="P561" s="2">
        <v>43757000</v>
      </c>
      <c r="Q561" s="2">
        <v>15315000</v>
      </c>
      <c r="R561" t="str">
        <f>IF(Raw_Data[[#This Row],[persen_dp]]&lt;15%,"Low",IF(Raw_Data[[#This Row],[persen_dp]]&gt;25%,"High","Medium"))</f>
        <v>High</v>
      </c>
      <c r="S561" s="3">
        <v>0.35</v>
      </c>
      <c r="T561">
        <v>12</v>
      </c>
      <c r="U561">
        <v>0.14499999999999999</v>
      </c>
      <c r="V561" s="2">
        <v>2713900</v>
      </c>
      <c r="W561" s="2">
        <v>32566000</v>
      </c>
      <c r="X561" t="str">
        <f>IF(OR(Raw_Data[[#This Row],[status_pembayaran]]="Macet",Raw_Data[[#This Row],[status_pembayaran]]="Kurang Lancar"),"Non Performing Loan","Performing")</f>
        <v>Performing</v>
      </c>
      <c r="Y561" t="s">
        <v>47</v>
      </c>
      <c r="Z561">
        <v>0</v>
      </c>
      <c r="AA561">
        <v>0</v>
      </c>
      <c r="AB561">
        <v>1</v>
      </c>
      <c r="AD561">
        <f>IF(Raw_Data[[#This Row],[rasio]]&lt;0.2,1,IF(Raw_Data[[#This Row],[rasio]]&lt;0.3,2,IF(Raw_Data[[#This Row],[rasio]]&lt;0.4,3,4)))</f>
        <v>4</v>
      </c>
      <c r="AE561">
        <f>IF(Raw_Data[[#This Row],[kategori_dp]]="High",1,IF(Raw_Data[[#This Row],[kategori_dp]]="Medium",2,3))</f>
        <v>1</v>
      </c>
      <c r="AF561">
        <f>IF(Raw_Data[[#This Row],[tenor_bulan]]&lt;=24,1,IF(Raw_Data[[#This Row],[tenor_bulan]]&lt;=36,2,IF(Raw_Data[[#This Row],[tenor_bulan]]&lt;=48,3,4)))</f>
        <v>1</v>
      </c>
      <c r="AG561">
        <f>IF(Raw_Data[[#This Row],[jumlah_kali_telat]]=0,0,IF(Raw_Data[[#This Row],[jumlah_kali_telat]]&lt;=2,2,4))</f>
        <v>0</v>
      </c>
      <c r="AH561">
        <f>Raw_Data[[#This Row],[Skor_Rasio]]+Raw_Data[[#This Row],[Skor_DP]]+Raw_Data[[#This Row],[Skor_Tenor]]+Raw_Data[[#This Row],[Skor_Telat]]</f>
        <v>6</v>
      </c>
      <c r="AI561" t="str">
        <f>IF(Raw_Data[[#This Row],[Risk_Score]]&lt;=6,"Low Risk",IF(Raw_Data[[#This Row],[Risk_Score]]&lt;=8,"Medium Risk","High Risk"))</f>
        <v>Low Risk</v>
      </c>
      <c r="AJ561">
        <f ca="1">IFERROR(DATEDIF(Raw_Data[[#This Row],[tanggal_pengajuan]],TODAY(),"m"),"N/A")</f>
        <v>6</v>
      </c>
      <c r="AK561" t="str">
        <f ca="1">IF(ISNUMBER(Raw_Data[[#This Row],[MOB]]),IF(Raw_Data[[#This Row],[MOB]]&lt;6,"0-5 bulan",IF(Raw_Data[[#This Row],[MOB]]&lt;12,"6-11 bulan",IF(Raw_Data[[#This Row],[MOB]]&lt;24,"12-23 bulan","24+ bulan"))),"N/A")</f>
        <v>6-11 bulan</v>
      </c>
    </row>
    <row r="562" spans="1:37" ht="14.25" customHeight="1" x14ac:dyDescent="0.45">
      <c r="A562" t="s">
        <v>1609</v>
      </c>
      <c r="B562" s="64">
        <v>46084</v>
      </c>
      <c r="C562" s="1" t="str">
        <f t="shared" si="8"/>
        <v>March</v>
      </c>
      <c r="D562" t="s">
        <v>956</v>
      </c>
      <c r="E562" t="s">
        <v>1610</v>
      </c>
      <c r="F562">
        <v>38</v>
      </c>
      <c r="G562" t="s">
        <v>51</v>
      </c>
      <c r="H562" t="s">
        <v>96</v>
      </c>
      <c r="I562" s="2">
        <v>7122000</v>
      </c>
      <c r="J562" s="3">
        <f>Raw_Data[[#This Row],[cicilan_per_bulan]]/Raw_Data[[#This Row],[penghasilan_bulanan]]</f>
        <v>0.11741083965178321</v>
      </c>
      <c r="K562" t="s">
        <v>114</v>
      </c>
      <c r="L562" t="s">
        <v>115</v>
      </c>
      <c r="M562" t="s">
        <v>44</v>
      </c>
      <c r="N562" t="s">
        <v>184</v>
      </c>
      <c r="O562" t="s">
        <v>122</v>
      </c>
      <c r="P562" s="2">
        <v>36355000</v>
      </c>
      <c r="Q562" s="2">
        <v>7271000</v>
      </c>
      <c r="R562" t="str">
        <f>IF(Raw_Data[[#This Row],[persen_dp]]&lt;15%,"Low",IF(Raw_Data[[#This Row],[persen_dp]]&gt;25%,"High","Medium"))</f>
        <v>Medium</v>
      </c>
      <c r="S562" s="3">
        <v>0.2</v>
      </c>
      <c r="T562">
        <v>60</v>
      </c>
      <c r="U562">
        <v>0.14499999999999999</v>
      </c>
      <c r="V562" s="2">
        <v>836200</v>
      </c>
      <c r="W562" s="2">
        <v>50171000</v>
      </c>
      <c r="X562" t="str">
        <f>IF(OR(Raw_Data[[#This Row],[status_pembayaran]]="Macet",Raw_Data[[#This Row],[status_pembayaran]]="Kurang Lancar"),"Non Performing Loan","Performing")</f>
        <v>Performing</v>
      </c>
      <c r="Y562" t="s">
        <v>47</v>
      </c>
      <c r="Z562">
        <v>0</v>
      </c>
      <c r="AA562">
        <v>0</v>
      </c>
      <c r="AB562">
        <v>1</v>
      </c>
      <c r="AD562">
        <f>IF(Raw_Data[[#This Row],[rasio]]&lt;0.2,1,IF(Raw_Data[[#This Row],[rasio]]&lt;0.3,2,IF(Raw_Data[[#This Row],[rasio]]&lt;0.4,3,4)))</f>
        <v>1</v>
      </c>
      <c r="AE562">
        <f>IF(Raw_Data[[#This Row],[kategori_dp]]="High",1,IF(Raw_Data[[#This Row],[kategori_dp]]="Medium",2,3))</f>
        <v>2</v>
      </c>
      <c r="AF562">
        <f>IF(Raw_Data[[#This Row],[tenor_bulan]]&lt;=24,1,IF(Raw_Data[[#This Row],[tenor_bulan]]&lt;=36,2,IF(Raw_Data[[#This Row],[tenor_bulan]]&lt;=48,3,4)))</f>
        <v>4</v>
      </c>
      <c r="AG562">
        <f>IF(Raw_Data[[#This Row],[jumlah_kali_telat]]=0,0,IF(Raw_Data[[#This Row],[jumlah_kali_telat]]&lt;=2,2,4))</f>
        <v>0</v>
      </c>
      <c r="AH562">
        <f>Raw_Data[[#This Row],[Skor_Rasio]]+Raw_Data[[#This Row],[Skor_DP]]+Raw_Data[[#This Row],[Skor_Tenor]]+Raw_Data[[#This Row],[Skor_Telat]]</f>
        <v>7</v>
      </c>
      <c r="AI562" t="str">
        <f>IF(Raw_Data[[#This Row],[Risk_Score]]&lt;=6,"Low Risk",IF(Raw_Data[[#This Row],[Risk_Score]]&lt;=8,"Medium Risk","High Risk"))</f>
        <v>Medium Risk</v>
      </c>
      <c r="AJ562">
        <f ca="1">IFERROR(DATEDIF(Raw_Data[[#This Row],[tanggal_pengajuan]],TODAY(),"m"),"N/A")</f>
        <v>7</v>
      </c>
      <c r="AK562" t="str">
        <f ca="1">IF(ISNUMBER(Raw_Data[[#This Row],[MOB]]),IF(Raw_Data[[#This Row],[MOB]]&lt;6,"0-5 bulan",IF(Raw_Data[[#This Row],[MOB]]&lt;12,"6-11 bulan",IF(Raw_Data[[#This Row],[MOB]]&lt;24,"12-23 bulan","24+ bulan"))),"N/A")</f>
        <v>6-11 bulan</v>
      </c>
    </row>
    <row r="563" spans="1:37" ht="14.25" customHeight="1" x14ac:dyDescent="0.45">
      <c r="A563" t="s">
        <v>1611</v>
      </c>
      <c r="B563" s="64">
        <v>46143</v>
      </c>
      <c r="C563" s="1" t="str">
        <f t="shared" si="8"/>
        <v>May</v>
      </c>
      <c r="D563" t="s">
        <v>88</v>
      </c>
      <c r="E563" t="s">
        <v>1612</v>
      </c>
      <c r="F563">
        <v>40</v>
      </c>
      <c r="G563" t="s">
        <v>40</v>
      </c>
      <c r="H563" t="s">
        <v>41</v>
      </c>
      <c r="I563" s="2">
        <v>7439000</v>
      </c>
      <c r="J563" s="3">
        <f>Raw_Data[[#This Row],[cicilan_per_bulan]]/Raw_Data[[#This Row],[penghasilan_bulanan]]</f>
        <v>0.2409463637585697</v>
      </c>
      <c r="K563" t="s">
        <v>192</v>
      </c>
      <c r="L563" t="s">
        <v>128</v>
      </c>
      <c r="M563" t="s">
        <v>55</v>
      </c>
      <c r="N563" t="s">
        <v>395</v>
      </c>
      <c r="O563" t="s">
        <v>396</v>
      </c>
      <c r="P563" s="2">
        <v>60503000</v>
      </c>
      <c r="Q563" s="2">
        <v>6050000</v>
      </c>
      <c r="R563" t="str">
        <f>IF(Raw_Data[[#This Row],[persen_dp]]&lt;15%,"Low",IF(Raw_Data[[#This Row],[persen_dp]]&gt;25%,"High","Medium"))</f>
        <v>Low</v>
      </c>
      <c r="S563" s="3">
        <v>0.1</v>
      </c>
      <c r="T563">
        <v>48</v>
      </c>
      <c r="U563">
        <v>0.14499999999999999</v>
      </c>
      <c r="V563" s="2">
        <v>1792400</v>
      </c>
      <c r="W563" s="2">
        <v>86037000</v>
      </c>
      <c r="X563" t="str">
        <f>IF(OR(Raw_Data[[#This Row],[status_pembayaran]]="Macet",Raw_Data[[#This Row],[status_pembayaran]]="Kurang Lancar"),"Non Performing Loan","Performing")</f>
        <v>Performing</v>
      </c>
      <c r="Y563" t="s">
        <v>47</v>
      </c>
      <c r="Z563">
        <v>0</v>
      </c>
      <c r="AA563">
        <v>0</v>
      </c>
      <c r="AB563">
        <v>1</v>
      </c>
      <c r="AD563">
        <f>IF(Raw_Data[[#This Row],[rasio]]&lt;0.2,1,IF(Raw_Data[[#This Row],[rasio]]&lt;0.3,2,IF(Raw_Data[[#This Row],[rasio]]&lt;0.4,3,4)))</f>
        <v>2</v>
      </c>
      <c r="AE563">
        <f>IF(Raw_Data[[#This Row],[kategori_dp]]="High",1,IF(Raw_Data[[#This Row],[kategori_dp]]="Medium",2,3))</f>
        <v>3</v>
      </c>
      <c r="AF563">
        <f>IF(Raw_Data[[#This Row],[tenor_bulan]]&lt;=24,1,IF(Raw_Data[[#This Row],[tenor_bulan]]&lt;=36,2,IF(Raw_Data[[#This Row],[tenor_bulan]]&lt;=48,3,4)))</f>
        <v>3</v>
      </c>
      <c r="AG563">
        <f>IF(Raw_Data[[#This Row],[jumlah_kali_telat]]=0,0,IF(Raw_Data[[#This Row],[jumlah_kali_telat]]&lt;=2,2,4))</f>
        <v>0</v>
      </c>
      <c r="AH563">
        <f>Raw_Data[[#This Row],[Skor_Rasio]]+Raw_Data[[#This Row],[Skor_DP]]+Raw_Data[[#This Row],[Skor_Tenor]]+Raw_Data[[#This Row],[Skor_Telat]]</f>
        <v>8</v>
      </c>
      <c r="AI563" t="str">
        <f>IF(Raw_Data[[#This Row],[Risk_Score]]&lt;=6,"Low Risk",IF(Raw_Data[[#This Row],[Risk_Score]]&lt;=8,"Medium Risk","High Risk"))</f>
        <v>Medium Risk</v>
      </c>
      <c r="AJ563">
        <f ca="1">IFERROR(DATEDIF(Raw_Data[[#This Row],[tanggal_pengajuan]],TODAY(),"m"),"N/A")</f>
        <v>5</v>
      </c>
      <c r="AK563" t="str">
        <f ca="1">IF(ISNUMBER(Raw_Data[[#This Row],[MOB]]),IF(Raw_Data[[#This Row],[MOB]]&lt;6,"0-5 bulan",IF(Raw_Data[[#This Row],[MOB]]&lt;12,"6-11 bulan",IF(Raw_Data[[#This Row],[MOB]]&lt;24,"12-23 bulan","24+ bulan"))),"N/A")</f>
        <v>0-5 bulan</v>
      </c>
    </row>
    <row r="564" spans="1:37" ht="14.25" customHeight="1" x14ac:dyDescent="0.45">
      <c r="A564" t="s">
        <v>1613</v>
      </c>
      <c r="B564" s="64">
        <v>46042</v>
      </c>
      <c r="C564" s="1" t="str">
        <f t="shared" ref="C564:C627" si="9">TEXT(B564,"mmmm")</f>
        <v>January</v>
      </c>
      <c r="D564" t="s">
        <v>1614</v>
      </c>
      <c r="E564" t="s">
        <v>1615</v>
      </c>
      <c r="F564">
        <v>46</v>
      </c>
      <c r="G564" t="s">
        <v>40</v>
      </c>
      <c r="H564" t="s">
        <v>41</v>
      </c>
      <c r="I564" s="2">
        <v>7148000</v>
      </c>
      <c r="J564" s="3">
        <f>Raw_Data[[#This Row],[cicilan_per_bulan]]/Raw_Data[[#This Row],[penghasilan_bulanan]]</f>
        <v>0.16454952434247341</v>
      </c>
      <c r="K564" t="s">
        <v>145</v>
      </c>
      <c r="L564" t="s">
        <v>146</v>
      </c>
      <c r="M564" t="s">
        <v>44</v>
      </c>
      <c r="N564" t="s">
        <v>228</v>
      </c>
      <c r="O564" t="s">
        <v>57</v>
      </c>
      <c r="P564" s="2">
        <v>18965000</v>
      </c>
      <c r="Q564" s="2">
        <v>6638000</v>
      </c>
      <c r="R564" t="str">
        <f>IF(Raw_Data[[#This Row],[persen_dp]]&lt;15%,"Low",IF(Raw_Data[[#This Row],[persen_dp]]&gt;25%,"High","Medium"))</f>
        <v>High</v>
      </c>
      <c r="S564" s="3">
        <v>0.35</v>
      </c>
      <c r="T564">
        <v>12</v>
      </c>
      <c r="U564">
        <v>0.14499999999999999</v>
      </c>
      <c r="V564" s="2">
        <v>1176200</v>
      </c>
      <c r="W564" s="2">
        <v>14114000</v>
      </c>
      <c r="X564" t="str">
        <f>IF(OR(Raw_Data[[#This Row],[status_pembayaran]]="Macet",Raw_Data[[#This Row],[status_pembayaran]]="Kurang Lancar"),"Non Performing Loan","Performing")</f>
        <v>Performing</v>
      </c>
      <c r="Y564" t="s">
        <v>47</v>
      </c>
      <c r="Z564">
        <v>0</v>
      </c>
      <c r="AA564">
        <v>0</v>
      </c>
      <c r="AB564">
        <v>1</v>
      </c>
      <c r="AC564" t="s">
        <v>74</v>
      </c>
      <c r="AD564">
        <f>IF(Raw_Data[[#This Row],[rasio]]&lt;0.2,1,IF(Raw_Data[[#This Row],[rasio]]&lt;0.3,2,IF(Raw_Data[[#This Row],[rasio]]&lt;0.4,3,4)))</f>
        <v>1</v>
      </c>
      <c r="AE564">
        <f>IF(Raw_Data[[#This Row],[kategori_dp]]="High",1,IF(Raw_Data[[#This Row],[kategori_dp]]="Medium",2,3))</f>
        <v>1</v>
      </c>
      <c r="AF564">
        <f>IF(Raw_Data[[#This Row],[tenor_bulan]]&lt;=24,1,IF(Raw_Data[[#This Row],[tenor_bulan]]&lt;=36,2,IF(Raw_Data[[#This Row],[tenor_bulan]]&lt;=48,3,4)))</f>
        <v>1</v>
      </c>
      <c r="AG564">
        <f>IF(Raw_Data[[#This Row],[jumlah_kali_telat]]=0,0,IF(Raw_Data[[#This Row],[jumlah_kali_telat]]&lt;=2,2,4))</f>
        <v>0</v>
      </c>
      <c r="AH564">
        <f>Raw_Data[[#This Row],[Skor_Rasio]]+Raw_Data[[#This Row],[Skor_DP]]+Raw_Data[[#This Row],[Skor_Tenor]]+Raw_Data[[#This Row],[Skor_Telat]]</f>
        <v>3</v>
      </c>
      <c r="AI564" t="str">
        <f>IF(Raw_Data[[#This Row],[Risk_Score]]&lt;=6,"Low Risk",IF(Raw_Data[[#This Row],[Risk_Score]]&lt;=8,"Medium Risk","High Risk"))</f>
        <v>Low Risk</v>
      </c>
      <c r="AJ564">
        <f ca="1">IFERROR(DATEDIF(Raw_Data[[#This Row],[tanggal_pengajuan]],TODAY(),"m"),"N/A")</f>
        <v>9</v>
      </c>
      <c r="AK564" t="str">
        <f ca="1">IF(ISNUMBER(Raw_Data[[#This Row],[MOB]]),IF(Raw_Data[[#This Row],[MOB]]&lt;6,"0-5 bulan",IF(Raw_Data[[#This Row],[MOB]]&lt;12,"6-11 bulan",IF(Raw_Data[[#This Row],[MOB]]&lt;24,"12-23 bulan","24+ bulan"))),"N/A")</f>
        <v>6-11 bulan</v>
      </c>
    </row>
    <row r="565" spans="1:37" ht="14.25" customHeight="1" x14ac:dyDescent="0.45">
      <c r="A565" t="s">
        <v>1616</v>
      </c>
      <c r="B565" s="64">
        <v>46187</v>
      </c>
      <c r="C565" s="1" t="str">
        <f t="shared" si="9"/>
        <v>June</v>
      </c>
      <c r="D565" t="s">
        <v>509</v>
      </c>
      <c r="E565" t="s">
        <v>1617</v>
      </c>
      <c r="F565">
        <v>30</v>
      </c>
      <c r="G565" t="s">
        <v>51</v>
      </c>
      <c r="H565" t="s">
        <v>152</v>
      </c>
      <c r="I565" s="2">
        <v>3536000</v>
      </c>
      <c r="J565" s="3">
        <f>Raw_Data[[#This Row],[cicilan_per_bulan]]/Raw_Data[[#This Row],[penghasilan_bulanan]]</f>
        <v>0.67253959276018105</v>
      </c>
      <c r="K565" t="s">
        <v>114</v>
      </c>
      <c r="L565" t="s">
        <v>115</v>
      </c>
      <c r="M565" t="s">
        <v>290</v>
      </c>
      <c r="N565" t="s">
        <v>291</v>
      </c>
      <c r="O565" t="s">
        <v>292</v>
      </c>
      <c r="P565" s="2">
        <v>38343000</v>
      </c>
      <c r="Q565" s="2">
        <v>13420000</v>
      </c>
      <c r="R565" t="str">
        <f>IF(Raw_Data[[#This Row],[persen_dp]]&lt;15%,"Low",IF(Raw_Data[[#This Row],[persen_dp]]&gt;25%,"High","Medium"))</f>
        <v>High</v>
      </c>
      <c r="S565" s="3">
        <v>0.35</v>
      </c>
      <c r="T565">
        <v>12</v>
      </c>
      <c r="U565">
        <v>0.14499999999999999</v>
      </c>
      <c r="V565" s="2">
        <v>2378100</v>
      </c>
      <c r="W565" s="2">
        <v>28537000</v>
      </c>
      <c r="X565" t="str">
        <f>IF(OR(Raw_Data[[#This Row],[status_pembayaran]]="Macet",Raw_Data[[#This Row],[status_pembayaran]]="Kurang Lancar"),"Non Performing Loan","Performing")</f>
        <v>Performing</v>
      </c>
      <c r="Y565" t="s">
        <v>47</v>
      </c>
      <c r="Z565">
        <v>0</v>
      </c>
      <c r="AA565">
        <v>0</v>
      </c>
      <c r="AB565">
        <v>1</v>
      </c>
      <c r="AC565" t="s">
        <v>66</v>
      </c>
      <c r="AD565">
        <f>IF(Raw_Data[[#This Row],[rasio]]&lt;0.2,1,IF(Raw_Data[[#This Row],[rasio]]&lt;0.3,2,IF(Raw_Data[[#This Row],[rasio]]&lt;0.4,3,4)))</f>
        <v>4</v>
      </c>
      <c r="AE565">
        <f>IF(Raw_Data[[#This Row],[kategori_dp]]="High",1,IF(Raw_Data[[#This Row],[kategori_dp]]="Medium",2,3))</f>
        <v>1</v>
      </c>
      <c r="AF565">
        <f>IF(Raw_Data[[#This Row],[tenor_bulan]]&lt;=24,1,IF(Raw_Data[[#This Row],[tenor_bulan]]&lt;=36,2,IF(Raw_Data[[#This Row],[tenor_bulan]]&lt;=48,3,4)))</f>
        <v>1</v>
      </c>
      <c r="AG565">
        <f>IF(Raw_Data[[#This Row],[jumlah_kali_telat]]=0,0,IF(Raw_Data[[#This Row],[jumlah_kali_telat]]&lt;=2,2,4))</f>
        <v>0</v>
      </c>
      <c r="AH565">
        <f>Raw_Data[[#This Row],[Skor_Rasio]]+Raw_Data[[#This Row],[Skor_DP]]+Raw_Data[[#This Row],[Skor_Tenor]]+Raw_Data[[#This Row],[Skor_Telat]]</f>
        <v>6</v>
      </c>
      <c r="AI565" t="str">
        <f>IF(Raw_Data[[#This Row],[Risk_Score]]&lt;=6,"Low Risk",IF(Raw_Data[[#This Row],[Risk_Score]]&lt;=8,"Medium Risk","High Risk"))</f>
        <v>Low Risk</v>
      </c>
      <c r="AJ565">
        <f ca="1">IFERROR(DATEDIF(Raw_Data[[#This Row],[tanggal_pengajuan]],TODAY(),"m"),"N/A")</f>
        <v>4</v>
      </c>
      <c r="AK565" t="str">
        <f ca="1">IF(ISNUMBER(Raw_Data[[#This Row],[MOB]]),IF(Raw_Data[[#This Row],[MOB]]&lt;6,"0-5 bulan",IF(Raw_Data[[#This Row],[MOB]]&lt;12,"6-11 bulan",IF(Raw_Data[[#This Row],[MOB]]&lt;24,"12-23 bulan","24+ bulan"))),"N/A")</f>
        <v>0-5 bulan</v>
      </c>
    </row>
    <row r="566" spans="1:37" ht="14.25" customHeight="1" x14ac:dyDescent="0.45">
      <c r="A566" t="s">
        <v>1618</v>
      </c>
      <c r="B566" s="64">
        <v>46136</v>
      </c>
      <c r="C566" s="1" t="str">
        <f t="shared" si="9"/>
        <v>April</v>
      </c>
      <c r="D566" t="s">
        <v>1464</v>
      </c>
      <c r="E566" t="s">
        <v>1619</v>
      </c>
      <c r="F566">
        <v>21</v>
      </c>
      <c r="G566" t="s">
        <v>51</v>
      </c>
      <c r="H566" t="s">
        <v>152</v>
      </c>
      <c r="I566" s="2">
        <v>2899000</v>
      </c>
      <c r="J566" s="3">
        <f>Raw_Data[[#This Row],[cicilan_per_bulan]]/Raw_Data[[#This Row],[penghasilan_bulanan]]</f>
        <v>0.19793032080027595</v>
      </c>
      <c r="K566" t="s">
        <v>268</v>
      </c>
      <c r="L566" t="s">
        <v>110</v>
      </c>
      <c r="M566" t="s">
        <v>44</v>
      </c>
      <c r="N566" t="s">
        <v>45</v>
      </c>
      <c r="O566" t="s">
        <v>46</v>
      </c>
      <c r="P566" s="2">
        <v>24947000</v>
      </c>
      <c r="Q566" s="2">
        <v>4989000</v>
      </c>
      <c r="R566" t="str">
        <f>IF(Raw_Data[[#This Row],[persen_dp]]&lt;15%,"Low",IF(Raw_Data[[#This Row],[persen_dp]]&gt;25%,"High","Medium"))</f>
        <v>Medium</v>
      </c>
      <c r="S566" s="3">
        <v>0.2</v>
      </c>
      <c r="T566">
        <v>60</v>
      </c>
      <c r="U566">
        <v>0.14499999999999999</v>
      </c>
      <c r="V566" s="2">
        <v>573800</v>
      </c>
      <c r="W566" s="2">
        <v>34427000</v>
      </c>
      <c r="X566" t="str">
        <f>IF(OR(Raw_Data[[#This Row],[status_pembayaran]]="Macet",Raw_Data[[#This Row],[status_pembayaran]]="Kurang Lancar"),"Non Performing Loan","Performing")</f>
        <v>Non Performing Loan</v>
      </c>
      <c r="Y566" t="s">
        <v>683</v>
      </c>
      <c r="Z566">
        <v>198</v>
      </c>
      <c r="AA566">
        <v>8</v>
      </c>
      <c r="AB566">
        <v>5</v>
      </c>
      <c r="AD566">
        <f>IF(Raw_Data[[#This Row],[rasio]]&lt;0.2,1,IF(Raw_Data[[#This Row],[rasio]]&lt;0.3,2,IF(Raw_Data[[#This Row],[rasio]]&lt;0.4,3,4)))</f>
        <v>1</v>
      </c>
      <c r="AE566">
        <f>IF(Raw_Data[[#This Row],[kategori_dp]]="High",1,IF(Raw_Data[[#This Row],[kategori_dp]]="Medium",2,3))</f>
        <v>2</v>
      </c>
      <c r="AF566">
        <f>IF(Raw_Data[[#This Row],[tenor_bulan]]&lt;=24,1,IF(Raw_Data[[#This Row],[tenor_bulan]]&lt;=36,2,IF(Raw_Data[[#This Row],[tenor_bulan]]&lt;=48,3,4)))</f>
        <v>4</v>
      </c>
      <c r="AG566">
        <f>IF(Raw_Data[[#This Row],[jumlah_kali_telat]]=0,0,IF(Raw_Data[[#This Row],[jumlah_kali_telat]]&lt;=2,2,4))</f>
        <v>4</v>
      </c>
      <c r="AH566">
        <f>Raw_Data[[#This Row],[Skor_Rasio]]+Raw_Data[[#This Row],[Skor_DP]]+Raw_Data[[#This Row],[Skor_Tenor]]+Raw_Data[[#This Row],[Skor_Telat]]</f>
        <v>11</v>
      </c>
      <c r="AI566" t="str">
        <f>IF(Raw_Data[[#This Row],[Risk_Score]]&lt;=6,"Low Risk",IF(Raw_Data[[#This Row],[Risk_Score]]&lt;=8,"Medium Risk","High Risk"))</f>
        <v>High Risk</v>
      </c>
      <c r="AJ566">
        <f ca="1">IFERROR(DATEDIF(Raw_Data[[#This Row],[tanggal_pengajuan]],TODAY(),"m"),"N/A")</f>
        <v>5</v>
      </c>
      <c r="AK566" t="str">
        <f ca="1">IF(ISNUMBER(Raw_Data[[#This Row],[MOB]]),IF(Raw_Data[[#This Row],[MOB]]&lt;6,"0-5 bulan",IF(Raw_Data[[#This Row],[MOB]]&lt;12,"6-11 bulan",IF(Raw_Data[[#This Row],[MOB]]&lt;24,"12-23 bulan","24+ bulan"))),"N/A")</f>
        <v>0-5 bulan</v>
      </c>
    </row>
    <row r="567" spans="1:37" ht="14.25" customHeight="1" x14ac:dyDescent="0.45">
      <c r="A567" t="s">
        <v>1620</v>
      </c>
      <c r="B567" s="64">
        <v>46067</v>
      </c>
      <c r="C567" s="1" t="str">
        <f t="shared" si="9"/>
        <v>February</v>
      </c>
      <c r="D567" t="s">
        <v>143</v>
      </c>
      <c r="E567" t="s">
        <v>1621</v>
      </c>
      <c r="F567">
        <v>27</v>
      </c>
      <c r="G567" t="s">
        <v>40</v>
      </c>
      <c r="H567" t="s">
        <v>52</v>
      </c>
      <c r="I567" s="2">
        <v>10891000</v>
      </c>
      <c r="J567" s="3">
        <f>Raw_Data[[#This Row],[cicilan_per_bulan]]/Raw_Data[[#This Row],[penghasilan_bulanan]]</f>
        <v>4.5836011385547701E-2</v>
      </c>
      <c r="K567" t="s">
        <v>167</v>
      </c>
      <c r="L567" t="s">
        <v>110</v>
      </c>
      <c r="M567" t="s">
        <v>55</v>
      </c>
      <c r="N567" t="s">
        <v>141</v>
      </c>
      <c r="O567" t="s">
        <v>46</v>
      </c>
      <c r="P567" s="2">
        <v>23332000</v>
      </c>
      <c r="Q567" s="2">
        <v>8166000</v>
      </c>
      <c r="R567" t="str">
        <f>IF(Raw_Data[[#This Row],[persen_dp]]&lt;15%,"Low",IF(Raw_Data[[#This Row],[persen_dp]]&gt;25%,"High","Medium"))</f>
        <v>High</v>
      </c>
      <c r="S567" s="3">
        <v>0.35</v>
      </c>
      <c r="T567">
        <v>48</v>
      </c>
      <c r="U567">
        <v>0.14499999999999999</v>
      </c>
      <c r="V567" s="2">
        <v>499200</v>
      </c>
      <c r="W567" s="2">
        <v>23963000</v>
      </c>
      <c r="X567" t="str">
        <f>IF(OR(Raw_Data[[#This Row],[status_pembayaran]]="Macet",Raw_Data[[#This Row],[status_pembayaran]]="Kurang Lancar"),"Non Performing Loan","Performing")</f>
        <v>Performing</v>
      </c>
      <c r="Y567" t="s">
        <v>47</v>
      </c>
      <c r="Z567">
        <v>0</v>
      </c>
      <c r="AA567">
        <v>0</v>
      </c>
      <c r="AB567">
        <v>1</v>
      </c>
      <c r="AC567" t="s">
        <v>104</v>
      </c>
      <c r="AD567">
        <f>IF(Raw_Data[[#This Row],[rasio]]&lt;0.2,1,IF(Raw_Data[[#This Row],[rasio]]&lt;0.3,2,IF(Raw_Data[[#This Row],[rasio]]&lt;0.4,3,4)))</f>
        <v>1</v>
      </c>
      <c r="AE567">
        <f>IF(Raw_Data[[#This Row],[kategori_dp]]="High",1,IF(Raw_Data[[#This Row],[kategori_dp]]="Medium",2,3))</f>
        <v>1</v>
      </c>
      <c r="AF567">
        <f>IF(Raw_Data[[#This Row],[tenor_bulan]]&lt;=24,1,IF(Raw_Data[[#This Row],[tenor_bulan]]&lt;=36,2,IF(Raw_Data[[#This Row],[tenor_bulan]]&lt;=48,3,4)))</f>
        <v>3</v>
      </c>
      <c r="AG567">
        <f>IF(Raw_Data[[#This Row],[jumlah_kali_telat]]=0,0,IF(Raw_Data[[#This Row],[jumlah_kali_telat]]&lt;=2,2,4))</f>
        <v>0</v>
      </c>
      <c r="AH567">
        <f>Raw_Data[[#This Row],[Skor_Rasio]]+Raw_Data[[#This Row],[Skor_DP]]+Raw_Data[[#This Row],[Skor_Tenor]]+Raw_Data[[#This Row],[Skor_Telat]]</f>
        <v>5</v>
      </c>
      <c r="AI567" t="str">
        <f>IF(Raw_Data[[#This Row],[Risk_Score]]&lt;=6,"Low Risk",IF(Raw_Data[[#This Row],[Risk_Score]]&lt;=8,"Medium Risk","High Risk"))</f>
        <v>Low Risk</v>
      </c>
      <c r="AJ567">
        <f ca="1">IFERROR(DATEDIF(Raw_Data[[#This Row],[tanggal_pengajuan]],TODAY(),"m"),"N/A")</f>
        <v>8</v>
      </c>
      <c r="AK567" t="str">
        <f ca="1">IF(ISNUMBER(Raw_Data[[#This Row],[MOB]]),IF(Raw_Data[[#This Row],[MOB]]&lt;6,"0-5 bulan",IF(Raw_Data[[#This Row],[MOB]]&lt;12,"6-11 bulan",IF(Raw_Data[[#This Row],[MOB]]&lt;24,"12-23 bulan","24+ bulan"))),"N/A")</f>
        <v>6-11 bulan</v>
      </c>
    </row>
    <row r="568" spans="1:37" ht="14.25" customHeight="1" x14ac:dyDescent="0.45">
      <c r="A568" t="s">
        <v>1622</v>
      </c>
      <c r="B568" s="64">
        <v>46149</v>
      </c>
      <c r="C568" s="1" t="str">
        <f t="shared" si="9"/>
        <v>May</v>
      </c>
      <c r="D568" t="s">
        <v>986</v>
      </c>
      <c r="E568" t="s">
        <v>1623</v>
      </c>
      <c r="F568">
        <v>58</v>
      </c>
      <c r="G568" t="s">
        <v>51</v>
      </c>
      <c r="H568" t="s">
        <v>52</v>
      </c>
      <c r="I568" s="2">
        <v>13835000</v>
      </c>
      <c r="J568" s="3">
        <f>Raw_Data[[#This Row],[cicilan_per_bulan]]/Raw_Data[[#This Row],[penghasilan_bulanan]]</f>
        <v>0.20735814962052765</v>
      </c>
      <c r="K568" t="s">
        <v>42</v>
      </c>
      <c r="L568" t="s">
        <v>43</v>
      </c>
      <c r="M568" t="s">
        <v>44</v>
      </c>
      <c r="N568" t="s">
        <v>171</v>
      </c>
      <c r="O568" t="s">
        <v>172</v>
      </c>
      <c r="P568" s="2">
        <v>42951000</v>
      </c>
      <c r="Q568" s="2">
        <v>12885000</v>
      </c>
      <c r="R568" t="str">
        <f>IF(Raw_Data[[#This Row],[persen_dp]]&lt;15%,"Low",IF(Raw_Data[[#This Row],[persen_dp]]&gt;25%,"High","Medium"))</f>
        <v>High</v>
      </c>
      <c r="S568" s="3">
        <v>0.3</v>
      </c>
      <c r="T568">
        <v>12</v>
      </c>
      <c r="U568">
        <v>0.14499999999999999</v>
      </c>
      <c r="V568" s="2">
        <v>2868800</v>
      </c>
      <c r="W568" s="2">
        <v>34426000</v>
      </c>
      <c r="X568" t="str">
        <f>IF(OR(Raw_Data[[#This Row],[status_pembayaran]]="Macet",Raw_Data[[#This Row],[status_pembayaran]]="Kurang Lancar"),"Non Performing Loan","Performing")</f>
        <v>Performing</v>
      </c>
      <c r="Y568" t="s">
        <v>47</v>
      </c>
      <c r="Z568">
        <v>0</v>
      </c>
      <c r="AA568">
        <v>0</v>
      </c>
      <c r="AB568">
        <v>1</v>
      </c>
      <c r="AD568">
        <f>IF(Raw_Data[[#This Row],[rasio]]&lt;0.2,1,IF(Raw_Data[[#This Row],[rasio]]&lt;0.3,2,IF(Raw_Data[[#This Row],[rasio]]&lt;0.4,3,4)))</f>
        <v>2</v>
      </c>
      <c r="AE568">
        <f>IF(Raw_Data[[#This Row],[kategori_dp]]="High",1,IF(Raw_Data[[#This Row],[kategori_dp]]="Medium",2,3))</f>
        <v>1</v>
      </c>
      <c r="AF568">
        <f>IF(Raw_Data[[#This Row],[tenor_bulan]]&lt;=24,1,IF(Raw_Data[[#This Row],[tenor_bulan]]&lt;=36,2,IF(Raw_Data[[#This Row],[tenor_bulan]]&lt;=48,3,4)))</f>
        <v>1</v>
      </c>
      <c r="AG568">
        <f>IF(Raw_Data[[#This Row],[jumlah_kali_telat]]=0,0,IF(Raw_Data[[#This Row],[jumlah_kali_telat]]&lt;=2,2,4))</f>
        <v>0</v>
      </c>
      <c r="AH568">
        <f>Raw_Data[[#This Row],[Skor_Rasio]]+Raw_Data[[#This Row],[Skor_DP]]+Raw_Data[[#This Row],[Skor_Tenor]]+Raw_Data[[#This Row],[Skor_Telat]]</f>
        <v>4</v>
      </c>
      <c r="AI568" t="str">
        <f>IF(Raw_Data[[#This Row],[Risk_Score]]&lt;=6,"Low Risk",IF(Raw_Data[[#This Row],[Risk_Score]]&lt;=8,"Medium Risk","High Risk"))</f>
        <v>Low Risk</v>
      </c>
      <c r="AJ568">
        <f ca="1">IFERROR(DATEDIF(Raw_Data[[#This Row],[tanggal_pengajuan]],TODAY(),"m"),"N/A")</f>
        <v>5</v>
      </c>
      <c r="AK568" t="str">
        <f ca="1">IF(ISNUMBER(Raw_Data[[#This Row],[MOB]]),IF(Raw_Data[[#This Row],[MOB]]&lt;6,"0-5 bulan",IF(Raw_Data[[#This Row],[MOB]]&lt;12,"6-11 bulan",IF(Raw_Data[[#This Row],[MOB]]&lt;24,"12-23 bulan","24+ bulan"))),"N/A")</f>
        <v>0-5 bulan</v>
      </c>
    </row>
    <row r="569" spans="1:37" ht="14.25" customHeight="1" x14ac:dyDescent="0.45">
      <c r="A569" t="s">
        <v>1624</v>
      </c>
      <c r="B569" s="64">
        <v>46103</v>
      </c>
      <c r="C569" s="1" t="str">
        <f t="shared" si="9"/>
        <v>March</v>
      </c>
      <c r="D569" t="s">
        <v>1224</v>
      </c>
      <c r="E569" t="s">
        <v>1625</v>
      </c>
      <c r="F569">
        <v>56</v>
      </c>
      <c r="G569" t="s">
        <v>51</v>
      </c>
      <c r="H569" t="s">
        <v>52</v>
      </c>
      <c r="I569" s="2">
        <v>4867000</v>
      </c>
      <c r="J569" s="3">
        <f>Raw_Data[[#This Row],[cicilan_per_bulan]]/Raw_Data[[#This Row],[penghasilan_bulanan]]</f>
        <v>0.27573453873022397</v>
      </c>
      <c r="K569" t="s">
        <v>63</v>
      </c>
      <c r="L569" t="s">
        <v>64</v>
      </c>
      <c r="M569" t="s">
        <v>44</v>
      </c>
      <c r="N569" t="s">
        <v>158</v>
      </c>
      <c r="O569" t="s">
        <v>159</v>
      </c>
      <c r="P569" s="2">
        <v>30523000</v>
      </c>
      <c r="Q569" s="2">
        <v>10683000</v>
      </c>
      <c r="R569" t="str">
        <f>IF(Raw_Data[[#This Row],[persen_dp]]&lt;15%,"Low",IF(Raw_Data[[#This Row],[persen_dp]]&gt;25%,"High","Medium"))</f>
        <v>High</v>
      </c>
      <c r="S569" s="3">
        <v>0.35</v>
      </c>
      <c r="T569">
        <v>18</v>
      </c>
      <c r="U569">
        <v>0.14499999999999999</v>
      </c>
      <c r="V569" s="2">
        <v>1342000</v>
      </c>
      <c r="W569" s="2">
        <v>24156000</v>
      </c>
      <c r="X569" t="str">
        <f>IF(OR(Raw_Data[[#This Row],[status_pembayaran]]="Macet",Raw_Data[[#This Row],[status_pembayaran]]="Kurang Lancar"),"Non Performing Loan","Performing")</f>
        <v>Performing</v>
      </c>
      <c r="Y569" t="s">
        <v>47</v>
      </c>
      <c r="Z569">
        <v>0</v>
      </c>
      <c r="AA569">
        <v>0</v>
      </c>
      <c r="AB569">
        <v>1</v>
      </c>
      <c r="AC569" t="s">
        <v>66</v>
      </c>
      <c r="AD569">
        <f>IF(Raw_Data[[#This Row],[rasio]]&lt;0.2,1,IF(Raw_Data[[#This Row],[rasio]]&lt;0.3,2,IF(Raw_Data[[#This Row],[rasio]]&lt;0.4,3,4)))</f>
        <v>2</v>
      </c>
      <c r="AE569">
        <f>IF(Raw_Data[[#This Row],[kategori_dp]]="High",1,IF(Raw_Data[[#This Row],[kategori_dp]]="Medium",2,3))</f>
        <v>1</v>
      </c>
      <c r="AF569">
        <f>IF(Raw_Data[[#This Row],[tenor_bulan]]&lt;=24,1,IF(Raw_Data[[#This Row],[tenor_bulan]]&lt;=36,2,IF(Raw_Data[[#This Row],[tenor_bulan]]&lt;=48,3,4)))</f>
        <v>1</v>
      </c>
      <c r="AG569">
        <f>IF(Raw_Data[[#This Row],[jumlah_kali_telat]]=0,0,IF(Raw_Data[[#This Row],[jumlah_kali_telat]]&lt;=2,2,4))</f>
        <v>0</v>
      </c>
      <c r="AH569">
        <f>Raw_Data[[#This Row],[Skor_Rasio]]+Raw_Data[[#This Row],[Skor_DP]]+Raw_Data[[#This Row],[Skor_Tenor]]+Raw_Data[[#This Row],[Skor_Telat]]</f>
        <v>4</v>
      </c>
      <c r="AI569" t="str">
        <f>IF(Raw_Data[[#This Row],[Risk_Score]]&lt;=6,"Low Risk",IF(Raw_Data[[#This Row],[Risk_Score]]&lt;=8,"Medium Risk","High Risk"))</f>
        <v>Low Risk</v>
      </c>
      <c r="AJ569">
        <f ca="1">IFERROR(DATEDIF(Raw_Data[[#This Row],[tanggal_pengajuan]],TODAY(),"m"),"N/A")</f>
        <v>7</v>
      </c>
      <c r="AK569" t="str">
        <f ca="1">IF(ISNUMBER(Raw_Data[[#This Row],[MOB]]),IF(Raw_Data[[#This Row],[MOB]]&lt;6,"0-5 bulan",IF(Raw_Data[[#This Row],[MOB]]&lt;12,"6-11 bulan",IF(Raw_Data[[#This Row],[MOB]]&lt;24,"12-23 bulan","24+ bulan"))),"N/A")</f>
        <v>6-11 bulan</v>
      </c>
    </row>
    <row r="570" spans="1:37" ht="14.25" customHeight="1" x14ac:dyDescent="0.45">
      <c r="A570" t="s">
        <v>1626</v>
      </c>
      <c r="B570" s="64">
        <v>46159</v>
      </c>
      <c r="C570" s="1" t="str">
        <f t="shared" si="9"/>
        <v>May</v>
      </c>
      <c r="D570" t="s">
        <v>1627</v>
      </c>
      <c r="E570" t="s">
        <v>1628</v>
      </c>
      <c r="F570">
        <v>56</v>
      </c>
      <c r="G570" t="s">
        <v>51</v>
      </c>
      <c r="H570" t="s">
        <v>52</v>
      </c>
      <c r="I570" s="2">
        <v>10747000</v>
      </c>
      <c r="J570" s="3">
        <f>Raw_Data[[#This Row],[cicilan_per_bulan]]/Raw_Data[[#This Row],[penghasilan_bulanan]]</f>
        <v>0.14352842653763842</v>
      </c>
      <c r="K570" t="s">
        <v>145</v>
      </c>
      <c r="L570" t="s">
        <v>146</v>
      </c>
      <c r="M570" t="s">
        <v>44</v>
      </c>
      <c r="N570" t="s">
        <v>163</v>
      </c>
      <c r="O570" t="s">
        <v>46</v>
      </c>
      <c r="P570" s="2">
        <v>30406000</v>
      </c>
      <c r="Q570" s="2">
        <v>7601000</v>
      </c>
      <c r="R570" t="str">
        <f>IF(Raw_Data[[#This Row],[persen_dp]]&lt;15%,"Low",IF(Raw_Data[[#This Row],[persen_dp]]&gt;25%,"High","Medium"))</f>
        <v>Medium</v>
      </c>
      <c r="S570" s="3">
        <v>0.25</v>
      </c>
      <c r="T570">
        <v>18</v>
      </c>
      <c r="U570">
        <v>0.14499999999999999</v>
      </c>
      <c r="V570" s="2">
        <v>1542500</v>
      </c>
      <c r="W570" s="2">
        <v>27765000</v>
      </c>
      <c r="X570" t="str">
        <f>IF(OR(Raw_Data[[#This Row],[status_pembayaran]]="Macet",Raw_Data[[#This Row],[status_pembayaran]]="Kurang Lancar"),"Non Performing Loan","Performing")</f>
        <v>Performing</v>
      </c>
      <c r="Y570" t="s">
        <v>47</v>
      </c>
      <c r="Z570">
        <v>0</v>
      </c>
      <c r="AA570">
        <v>0</v>
      </c>
      <c r="AB570">
        <v>1</v>
      </c>
      <c r="AC570" t="s">
        <v>66</v>
      </c>
      <c r="AD570">
        <f>IF(Raw_Data[[#This Row],[rasio]]&lt;0.2,1,IF(Raw_Data[[#This Row],[rasio]]&lt;0.3,2,IF(Raw_Data[[#This Row],[rasio]]&lt;0.4,3,4)))</f>
        <v>1</v>
      </c>
      <c r="AE570">
        <f>IF(Raw_Data[[#This Row],[kategori_dp]]="High",1,IF(Raw_Data[[#This Row],[kategori_dp]]="Medium",2,3))</f>
        <v>2</v>
      </c>
      <c r="AF570">
        <f>IF(Raw_Data[[#This Row],[tenor_bulan]]&lt;=24,1,IF(Raw_Data[[#This Row],[tenor_bulan]]&lt;=36,2,IF(Raw_Data[[#This Row],[tenor_bulan]]&lt;=48,3,4)))</f>
        <v>1</v>
      </c>
      <c r="AG570">
        <f>IF(Raw_Data[[#This Row],[jumlah_kali_telat]]=0,0,IF(Raw_Data[[#This Row],[jumlah_kali_telat]]&lt;=2,2,4))</f>
        <v>0</v>
      </c>
      <c r="AH570">
        <f>Raw_Data[[#This Row],[Skor_Rasio]]+Raw_Data[[#This Row],[Skor_DP]]+Raw_Data[[#This Row],[Skor_Tenor]]+Raw_Data[[#This Row],[Skor_Telat]]</f>
        <v>4</v>
      </c>
      <c r="AI570" t="str">
        <f>IF(Raw_Data[[#This Row],[Risk_Score]]&lt;=6,"Low Risk",IF(Raw_Data[[#This Row],[Risk_Score]]&lt;=8,"Medium Risk","High Risk"))</f>
        <v>Low Risk</v>
      </c>
      <c r="AJ570">
        <f ca="1">IFERROR(DATEDIF(Raw_Data[[#This Row],[tanggal_pengajuan]],TODAY(),"m"),"N/A")</f>
        <v>5</v>
      </c>
      <c r="AK570" t="str">
        <f ca="1">IF(ISNUMBER(Raw_Data[[#This Row],[MOB]]),IF(Raw_Data[[#This Row],[MOB]]&lt;6,"0-5 bulan",IF(Raw_Data[[#This Row],[MOB]]&lt;12,"6-11 bulan",IF(Raw_Data[[#This Row],[MOB]]&lt;24,"12-23 bulan","24+ bulan"))),"N/A")</f>
        <v>0-5 bulan</v>
      </c>
    </row>
    <row r="571" spans="1:37" ht="14.25" customHeight="1" x14ac:dyDescent="0.45">
      <c r="A571" t="s">
        <v>1629</v>
      </c>
      <c r="B571" s="64">
        <v>46168</v>
      </c>
      <c r="C571" s="1" t="str">
        <f t="shared" si="9"/>
        <v>May</v>
      </c>
      <c r="D571" t="s">
        <v>1630</v>
      </c>
      <c r="E571" t="s">
        <v>1631</v>
      </c>
      <c r="F571">
        <v>23</v>
      </c>
      <c r="G571" t="s">
        <v>51</v>
      </c>
      <c r="H571" t="s">
        <v>108</v>
      </c>
      <c r="I571" s="2">
        <v>5697000</v>
      </c>
      <c r="J571" s="3">
        <f>Raw_Data[[#This Row],[cicilan_per_bulan]]/Raw_Data[[#This Row],[penghasilan_bulanan]]</f>
        <v>0.13256099701597332</v>
      </c>
      <c r="K571" t="s">
        <v>81</v>
      </c>
      <c r="L571" t="s">
        <v>82</v>
      </c>
      <c r="M571" t="s">
        <v>55</v>
      </c>
      <c r="N571" t="s">
        <v>121</v>
      </c>
      <c r="O571" t="s">
        <v>122</v>
      </c>
      <c r="P571" s="2">
        <v>35296000</v>
      </c>
      <c r="Q571" s="2">
        <v>12354000</v>
      </c>
      <c r="R571" t="str">
        <f>IF(Raw_Data[[#This Row],[persen_dp]]&lt;15%,"Low",IF(Raw_Data[[#This Row],[persen_dp]]&gt;25%,"High","Medium"))</f>
        <v>High</v>
      </c>
      <c r="S571" s="3">
        <v>0.35</v>
      </c>
      <c r="T571">
        <v>48</v>
      </c>
      <c r="U571">
        <v>0.14499999999999999</v>
      </c>
      <c r="V571" s="2">
        <v>755200</v>
      </c>
      <c r="W571" s="2">
        <v>36248000</v>
      </c>
      <c r="X571" t="str">
        <f>IF(OR(Raw_Data[[#This Row],[status_pembayaran]]="Macet",Raw_Data[[#This Row],[status_pembayaran]]="Kurang Lancar"),"Non Performing Loan","Performing")</f>
        <v>Performing</v>
      </c>
      <c r="Y571" t="s">
        <v>47</v>
      </c>
      <c r="Z571">
        <v>0</v>
      </c>
      <c r="AA571">
        <v>0</v>
      </c>
      <c r="AB571">
        <v>1</v>
      </c>
      <c r="AC571" t="s">
        <v>58</v>
      </c>
      <c r="AD571">
        <f>IF(Raw_Data[[#This Row],[rasio]]&lt;0.2,1,IF(Raw_Data[[#This Row],[rasio]]&lt;0.3,2,IF(Raw_Data[[#This Row],[rasio]]&lt;0.4,3,4)))</f>
        <v>1</v>
      </c>
      <c r="AE571">
        <f>IF(Raw_Data[[#This Row],[kategori_dp]]="High",1,IF(Raw_Data[[#This Row],[kategori_dp]]="Medium",2,3))</f>
        <v>1</v>
      </c>
      <c r="AF571">
        <f>IF(Raw_Data[[#This Row],[tenor_bulan]]&lt;=24,1,IF(Raw_Data[[#This Row],[tenor_bulan]]&lt;=36,2,IF(Raw_Data[[#This Row],[tenor_bulan]]&lt;=48,3,4)))</f>
        <v>3</v>
      </c>
      <c r="AG571">
        <f>IF(Raw_Data[[#This Row],[jumlah_kali_telat]]=0,0,IF(Raw_Data[[#This Row],[jumlah_kali_telat]]&lt;=2,2,4))</f>
        <v>0</v>
      </c>
      <c r="AH571">
        <f>Raw_Data[[#This Row],[Skor_Rasio]]+Raw_Data[[#This Row],[Skor_DP]]+Raw_Data[[#This Row],[Skor_Tenor]]+Raw_Data[[#This Row],[Skor_Telat]]</f>
        <v>5</v>
      </c>
      <c r="AI571" t="str">
        <f>IF(Raw_Data[[#This Row],[Risk_Score]]&lt;=6,"Low Risk",IF(Raw_Data[[#This Row],[Risk_Score]]&lt;=8,"Medium Risk","High Risk"))</f>
        <v>Low Risk</v>
      </c>
      <c r="AJ571">
        <f ca="1">IFERROR(DATEDIF(Raw_Data[[#This Row],[tanggal_pengajuan]],TODAY(),"m"),"N/A")</f>
        <v>4</v>
      </c>
      <c r="AK571" t="str">
        <f ca="1">IF(ISNUMBER(Raw_Data[[#This Row],[MOB]]),IF(Raw_Data[[#This Row],[MOB]]&lt;6,"0-5 bulan",IF(Raw_Data[[#This Row],[MOB]]&lt;12,"6-11 bulan",IF(Raw_Data[[#This Row],[MOB]]&lt;24,"12-23 bulan","24+ bulan"))),"N/A")</f>
        <v>0-5 bulan</v>
      </c>
    </row>
    <row r="572" spans="1:37" ht="14.25" customHeight="1" x14ac:dyDescent="0.45">
      <c r="A572" t="s">
        <v>1632</v>
      </c>
      <c r="B572" s="64">
        <v>46059</v>
      </c>
      <c r="C572" s="1" t="str">
        <f t="shared" si="9"/>
        <v>February</v>
      </c>
      <c r="D572" t="s">
        <v>727</v>
      </c>
      <c r="E572" t="s">
        <v>1633</v>
      </c>
      <c r="F572">
        <v>49</v>
      </c>
      <c r="G572" t="s">
        <v>51</v>
      </c>
      <c r="H572" t="s">
        <v>52</v>
      </c>
      <c r="I572" s="2">
        <v>8807000</v>
      </c>
      <c r="J572" s="3">
        <f>Raw_Data[[#This Row],[cicilan_per_bulan]]/Raw_Data[[#This Row],[penghasilan_bulanan]]</f>
        <v>0.22952197115930509</v>
      </c>
      <c r="K572" t="s">
        <v>53</v>
      </c>
      <c r="L572" t="s">
        <v>54</v>
      </c>
      <c r="M572" t="s">
        <v>55</v>
      </c>
      <c r="N572" t="s">
        <v>147</v>
      </c>
      <c r="O572" t="s">
        <v>148</v>
      </c>
      <c r="P572" s="2">
        <v>32593000</v>
      </c>
      <c r="Q572" s="2">
        <v>11408000</v>
      </c>
      <c r="R572" t="str">
        <f>IF(Raw_Data[[#This Row],[persen_dp]]&lt;15%,"Low",IF(Raw_Data[[#This Row],[persen_dp]]&gt;25%,"High","Medium"))</f>
        <v>High</v>
      </c>
      <c r="S572" s="3">
        <v>0.35</v>
      </c>
      <c r="T572">
        <v>12</v>
      </c>
      <c r="U572">
        <v>0.14499999999999999</v>
      </c>
      <c r="V572" s="2">
        <v>2021400</v>
      </c>
      <c r="W572" s="2">
        <v>24257000</v>
      </c>
      <c r="X572" t="str">
        <f>IF(OR(Raw_Data[[#This Row],[status_pembayaran]]="Macet",Raw_Data[[#This Row],[status_pembayaran]]="Kurang Lancar"),"Non Performing Loan","Performing")</f>
        <v>Performing</v>
      </c>
      <c r="Y572" t="s">
        <v>47</v>
      </c>
      <c r="Z572">
        <v>0</v>
      </c>
      <c r="AA572">
        <v>0</v>
      </c>
      <c r="AB572">
        <v>1</v>
      </c>
      <c r="AC572" t="s">
        <v>104</v>
      </c>
      <c r="AD572">
        <f>IF(Raw_Data[[#This Row],[rasio]]&lt;0.2,1,IF(Raw_Data[[#This Row],[rasio]]&lt;0.3,2,IF(Raw_Data[[#This Row],[rasio]]&lt;0.4,3,4)))</f>
        <v>2</v>
      </c>
      <c r="AE572">
        <f>IF(Raw_Data[[#This Row],[kategori_dp]]="High",1,IF(Raw_Data[[#This Row],[kategori_dp]]="Medium",2,3))</f>
        <v>1</v>
      </c>
      <c r="AF572">
        <f>IF(Raw_Data[[#This Row],[tenor_bulan]]&lt;=24,1,IF(Raw_Data[[#This Row],[tenor_bulan]]&lt;=36,2,IF(Raw_Data[[#This Row],[tenor_bulan]]&lt;=48,3,4)))</f>
        <v>1</v>
      </c>
      <c r="AG572">
        <f>IF(Raw_Data[[#This Row],[jumlah_kali_telat]]=0,0,IF(Raw_Data[[#This Row],[jumlah_kali_telat]]&lt;=2,2,4))</f>
        <v>0</v>
      </c>
      <c r="AH572">
        <f>Raw_Data[[#This Row],[Skor_Rasio]]+Raw_Data[[#This Row],[Skor_DP]]+Raw_Data[[#This Row],[Skor_Tenor]]+Raw_Data[[#This Row],[Skor_Telat]]</f>
        <v>4</v>
      </c>
      <c r="AI572" t="str">
        <f>IF(Raw_Data[[#This Row],[Risk_Score]]&lt;=6,"Low Risk",IF(Raw_Data[[#This Row],[Risk_Score]]&lt;=8,"Medium Risk","High Risk"))</f>
        <v>Low Risk</v>
      </c>
      <c r="AJ572">
        <f ca="1">IFERROR(DATEDIF(Raw_Data[[#This Row],[tanggal_pengajuan]],TODAY(),"m"),"N/A")</f>
        <v>8</v>
      </c>
      <c r="AK572" t="str">
        <f ca="1">IF(ISNUMBER(Raw_Data[[#This Row],[MOB]]),IF(Raw_Data[[#This Row],[MOB]]&lt;6,"0-5 bulan",IF(Raw_Data[[#This Row],[MOB]]&lt;12,"6-11 bulan",IF(Raw_Data[[#This Row],[MOB]]&lt;24,"12-23 bulan","24+ bulan"))),"N/A")</f>
        <v>6-11 bulan</v>
      </c>
    </row>
    <row r="573" spans="1:37" ht="14.25" customHeight="1" x14ac:dyDescent="0.45">
      <c r="A573" t="s">
        <v>1634</v>
      </c>
      <c r="B573" s="64">
        <v>46038</v>
      </c>
      <c r="C573" s="1" t="str">
        <f t="shared" si="9"/>
        <v>January</v>
      </c>
      <c r="D573" t="s">
        <v>1635</v>
      </c>
      <c r="E573" t="s">
        <v>1636</v>
      </c>
      <c r="F573">
        <v>53</v>
      </c>
      <c r="G573" t="s">
        <v>40</v>
      </c>
      <c r="H573" t="s">
        <v>108</v>
      </c>
      <c r="I573" s="2">
        <v>6503000</v>
      </c>
      <c r="J573" s="3">
        <f>Raw_Data[[#This Row],[cicilan_per_bulan]]/Raw_Data[[#This Row],[penghasilan_bulanan]]</f>
        <v>7.5703521451637709E-2</v>
      </c>
      <c r="K573" t="s">
        <v>81</v>
      </c>
      <c r="L573" t="s">
        <v>82</v>
      </c>
      <c r="M573" t="s">
        <v>44</v>
      </c>
      <c r="N573" t="s">
        <v>228</v>
      </c>
      <c r="O573" t="s">
        <v>57</v>
      </c>
      <c r="P573" s="2">
        <v>19940000</v>
      </c>
      <c r="Q573" s="2">
        <v>4985000</v>
      </c>
      <c r="R573" t="str">
        <f>IF(Raw_Data[[#This Row],[persen_dp]]&lt;15%,"Low",IF(Raw_Data[[#This Row],[persen_dp]]&gt;25%,"High","Medium"))</f>
        <v>Medium</v>
      </c>
      <c r="S573" s="3">
        <v>0.25</v>
      </c>
      <c r="T573">
        <v>48</v>
      </c>
      <c r="U573">
        <v>0.14499999999999999</v>
      </c>
      <c r="V573" s="2">
        <v>492300</v>
      </c>
      <c r="W573" s="2">
        <v>23630000</v>
      </c>
      <c r="X573" t="str">
        <f>IF(OR(Raw_Data[[#This Row],[status_pembayaran]]="Macet",Raw_Data[[#This Row],[status_pembayaran]]="Kurang Lancar"),"Non Performing Loan","Performing")</f>
        <v>Performing</v>
      </c>
      <c r="Y573" t="s">
        <v>47</v>
      </c>
      <c r="Z573">
        <v>0</v>
      </c>
      <c r="AA573">
        <v>0</v>
      </c>
      <c r="AB573">
        <v>1</v>
      </c>
      <c r="AD573">
        <f>IF(Raw_Data[[#This Row],[rasio]]&lt;0.2,1,IF(Raw_Data[[#This Row],[rasio]]&lt;0.3,2,IF(Raw_Data[[#This Row],[rasio]]&lt;0.4,3,4)))</f>
        <v>1</v>
      </c>
      <c r="AE573">
        <f>IF(Raw_Data[[#This Row],[kategori_dp]]="High",1,IF(Raw_Data[[#This Row],[kategori_dp]]="Medium",2,3))</f>
        <v>2</v>
      </c>
      <c r="AF573">
        <f>IF(Raw_Data[[#This Row],[tenor_bulan]]&lt;=24,1,IF(Raw_Data[[#This Row],[tenor_bulan]]&lt;=36,2,IF(Raw_Data[[#This Row],[tenor_bulan]]&lt;=48,3,4)))</f>
        <v>3</v>
      </c>
      <c r="AG573">
        <f>IF(Raw_Data[[#This Row],[jumlah_kali_telat]]=0,0,IF(Raw_Data[[#This Row],[jumlah_kali_telat]]&lt;=2,2,4))</f>
        <v>0</v>
      </c>
      <c r="AH573">
        <f>Raw_Data[[#This Row],[Skor_Rasio]]+Raw_Data[[#This Row],[Skor_DP]]+Raw_Data[[#This Row],[Skor_Tenor]]+Raw_Data[[#This Row],[Skor_Telat]]</f>
        <v>6</v>
      </c>
      <c r="AI573" t="str">
        <f>IF(Raw_Data[[#This Row],[Risk_Score]]&lt;=6,"Low Risk",IF(Raw_Data[[#This Row],[Risk_Score]]&lt;=8,"Medium Risk","High Risk"))</f>
        <v>Low Risk</v>
      </c>
      <c r="AJ573">
        <f ca="1">IFERROR(DATEDIF(Raw_Data[[#This Row],[tanggal_pengajuan]],TODAY(),"m"),"N/A")</f>
        <v>9</v>
      </c>
      <c r="AK573" t="str">
        <f ca="1">IF(ISNUMBER(Raw_Data[[#This Row],[MOB]]),IF(Raw_Data[[#This Row],[MOB]]&lt;6,"0-5 bulan",IF(Raw_Data[[#This Row],[MOB]]&lt;12,"6-11 bulan",IF(Raw_Data[[#This Row],[MOB]]&lt;24,"12-23 bulan","24+ bulan"))),"N/A")</f>
        <v>6-11 bulan</v>
      </c>
    </row>
    <row r="574" spans="1:37" ht="14.25" customHeight="1" x14ac:dyDescent="0.45">
      <c r="A574" t="s">
        <v>1637</v>
      </c>
      <c r="B574" s="64">
        <v>46049</v>
      </c>
      <c r="C574" s="1" t="str">
        <f t="shared" si="9"/>
        <v>January</v>
      </c>
      <c r="D574" t="s">
        <v>1638</v>
      </c>
      <c r="E574" t="s">
        <v>1639</v>
      </c>
      <c r="F574">
        <v>37</v>
      </c>
      <c r="G574" t="s">
        <v>51</v>
      </c>
      <c r="H574" t="s">
        <v>52</v>
      </c>
      <c r="I574" s="2">
        <v>9365000</v>
      </c>
      <c r="J574" s="3">
        <f>Raw_Data[[#This Row],[cicilan_per_bulan]]/Raw_Data[[#This Row],[penghasilan_bulanan]]</f>
        <v>4.0587293112653494E-2</v>
      </c>
      <c r="K574" t="s">
        <v>127</v>
      </c>
      <c r="L574" t="s">
        <v>128</v>
      </c>
      <c r="M574" t="s">
        <v>44</v>
      </c>
      <c r="N574" t="s">
        <v>228</v>
      </c>
      <c r="O574" t="s">
        <v>57</v>
      </c>
      <c r="P574" s="2">
        <v>18888000</v>
      </c>
      <c r="Q574" s="2">
        <v>5666000</v>
      </c>
      <c r="R574" t="str">
        <f>IF(Raw_Data[[#This Row],[persen_dp]]&lt;15%,"Low",IF(Raw_Data[[#This Row],[persen_dp]]&gt;25%,"High","Medium"))</f>
        <v>High</v>
      </c>
      <c r="S574" s="3">
        <v>0.3</v>
      </c>
      <c r="T574">
        <v>60</v>
      </c>
      <c r="U574">
        <v>0.14499999999999999</v>
      </c>
      <c r="V574" s="2">
        <v>380100</v>
      </c>
      <c r="W574" s="2">
        <v>22808000</v>
      </c>
      <c r="X574" t="str">
        <f>IF(OR(Raw_Data[[#This Row],[status_pembayaran]]="Macet",Raw_Data[[#This Row],[status_pembayaran]]="Kurang Lancar"),"Non Performing Loan","Performing")</f>
        <v>Performing</v>
      </c>
      <c r="Y574" t="s">
        <v>47</v>
      </c>
      <c r="Z574">
        <v>0</v>
      </c>
      <c r="AA574">
        <v>0</v>
      </c>
      <c r="AB574">
        <v>1</v>
      </c>
      <c r="AD574">
        <f>IF(Raw_Data[[#This Row],[rasio]]&lt;0.2,1,IF(Raw_Data[[#This Row],[rasio]]&lt;0.3,2,IF(Raw_Data[[#This Row],[rasio]]&lt;0.4,3,4)))</f>
        <v>1</v>
      </c>
      <c r="AE574">
        <f>IF(Raw_Data[[#This Row],[kategori_dp]]="High",1,IF(Raw_Data[[#This Row],[kategori_dp]]="Medium",2,3))</f>
        <v>1</v>
      </c>
      <c r="AF574">
        <f>IF(Raw_Data[[#This Row],[tenor_bulan]]&lt;=24,1,IF(Raw_Data[[#This Row],[tenor_bulan]]&lt;=36,2,IF(Raw_Data[[#This Row],[tenor_bulan]]&lt;=48,3,4)))</f>
        <v>4</v>
      </c>
      <c r="AG574">
        <f>IF(Raw_Data[[#This Row],[jumlah_kali_telat]]=0,0,IF(Raw_Data[[#This Row],[jumlah_kali_telat]]&lt;=2,2,4))</f>
        <v>0</v>
      </c>
      <c r="AH574">
        <f>Raw_Data[[#This Row],[Skor_Rasio]]+Raw_Data[[#This Row],[Skor_DP]]+Raw_Data[[#This Row],[Skor_Tenor]]+Raw_Data[[#This Row],[Skor_Telat]]</f>
        <v>6</v>
      </c>
      <c r="AI574" t="str">
        <f>IF(Raw_Data[[#This Row],[Risk_Score]]&lt;=6,"Low Risk",IF(Raw_Data[[#This Row],[Risk_Score]]&lt;=8,"Medium Risk","High Risk"))</f>
        <v>Low Risk</v>
      </c>
      <c r="AJ574">
        <f ca="1">IFERROR(DATEDIF(Raw_Data[[#This Row],[tanggal_pengajuan]],TODAY(),"m"),"N/A")</f>
        <v>8</v>
      </c>
      <c r="AK574" t="str">
        <f ca="1">IF(ISNUMBER(Raw_Data[[#This Row],[MOB]]),IF(Raw_Data[[#This Row],[MOB]]&lt;6,"0-5 bulan",IF(Raw_Data[[#This Row],[MOB]]&lt;12,"6-11 bulan",IF(Raw_Data[[#This Row],[MOB]]&lt;24,"12-23 bulan","24+ bulan"))),"N/A")</f>
        <v>6-11 bulan</v>
      </c>
    </row>
    <row r="575" spans="1:37" ht="14.25" customHeight="1" x14ac:dyDescent="0.45">
      <c r="A575" t="s">
        <v>1640</v>
      </c>
      <c r="B575" s="64">
        <v>46169</v>
      </c>
      <c r="C575" s="1" t="str">
        <f t="shared" si="9"/>
        <v>May</v>
      </c>
      <c r="D575" t="s">
        <v>1641</v>
      </c>
      <c r="E575" t="s">
        <v>1642</v>
      </c>
      <c r="F575">
        <v>40</v>
      </c>
      <c r="G575" t="s">
        <v>40</v>
      </c>
      <c r="H575" t="s">
        <v>101</v>
      </c>
      <c r="I575" s="2">
        <v>4242000</v>
      </c>
      <c r="J575" s="3">
        <f>Raw_Data[[#This Row],[cicilan_per_bulan]]/Raw_Data[[#This Row],[penghasilan_bulanan]]</f>
        <v>0.24646393210749645</v>
      </c>
      <c r="K575" t="s">
        <v>145</v>
      </c>
      <c r="L575" t="s">
        <v>146</v>
      </c>
      <c r="M575" t="s">
        <v>44</v>
      </c>
      <c r="N575" t="s">
        <v>158</v>
      </c>
      <c r="O575" t="s">
        <v>159</v>
      </c>
      <c r="P575" s="2">
        <v>32420000</v>
      </c>
      <c r="Q575" s="2">
        <v>12968000</v>
      </c>
      <c r="R575" t="str">
        <f>IF(Raw_Data[[#This Row],[persen_dp]]&lt;15%,"Low",IF(Raw_Data[[#This Row],[persen_dp]]&gt;25%,"High","Medium"))</f>
        <v>High</v>
      </c>
      <c r="S575" s="3">
        <v>0.4</v>
      </c>
      <c r="T575">
        <v>24</v>
      </c>
      <c r="U575">
        <v>0.14499999999999999</v>
      </c>
      <c r="V575" s="2">
        <v>1045500</v>
      </c>
      <c r="W575" s="2">
        <v>25093000</v>
      </c>
      <c r="X575" t="str">
        <f>IF(OR(Raw_Data[[#This Row],[status_pembayaran]]="Macet",Raw_Data[[#This Row],[status_pembayaran]]="Kurang Lancar"),"Non Performing Loan","Performing")</f>
        <v>Performing</v>
      </c>
      <c r="Y575" t="s">
        <v>47</v>
      </c>
      <c r="Z575">
        <v>0</v>
      </c>
      <c r="AA575">
        <v>0</v>
      </c>
      <c r="AB575">
        <v>1</v>
      </c>
      <c r="AC575" t="s">
        <v>104</v>
      </c>
      <c r="AD575">
        <f>IF(Raw_Data[[#This Row],[rasio]]&lt;0.2,1,IF(Raw_Data[[#This Row],[rasio]]&lt;0.3,2,IF(Raw_Data[[#This Row],[rasio]]&lt;0.4,3,4)))</f>
        <v>2</v>
      </c>
      <c r="AE575">
        <f>IF(Raw_Data[[#This Row],[kategori_dp]]="High",1,IF(Raw_Data[[#This Row],[kategori_dp]]="Medium",2,3))</f>
        <v>1</v>
      </c>
      <c r="AF575">
        <f>IF(Raw_Data[[#This Row],[tenor_bulan]]&lt;=24,1,IF(Raw_Data[[#This Row],[tenor_bulan]]&lt;=36,2,IF(Raw_Data[[#This Row],[tenor_bulan]]&lt;=48,3,4)))</f>
        <v>1</v>
      </c>
      <c r="AG575">
        <f>IF(Raw_Data[[#This Row],[jumlah_kali_telat]]=0,0,IF(Raw_Data[[#This Row],[jumlah_kali_telat]]&lt;=2,2,4))</f>
        <v>0</v>
      </c>
      <c r="AH575">
        <f>Raw_Data[[#This Row],[Skor_Rasio]]+Raw_Data[[#This Row],[Skor_DP]]+Raw_Data[[#This Row],[Skor_Tenor]]+Raw_Data[[#This Row],[Skor_Telat]]</f>
        <v>4</v>
      </c>
      <c r="AI575" t="str">
        <f>IF(Raw_Data[[#This Row],[Risk_Score]]&lt;=6,"Low Risk",IF(Raw_Data[[#This Row],[Risk_Score]]&lt;=8,"Medium Risk","High Risk"))</f>
        <v>Low Risk</v>
      </c>
      <c r="AJ575">
        <f ca="1">IFERROR(DATEDIF(Raw_Data[[#This Row],[tanggal_pengajuan]],TODAY(),"m"),"N/A")</f>
        <v>4</v>
      </c>
      <c r="AK575" t="str">
        <f ca="1">IF(ISNUMBER(Raw_Data[[#This Row],[MOB]]),IF(Raw_Data[[#This Row],[MOB]]&lt;6,"0-5 bulan",IF(Raw_Data[[#This Row],[MOB]]&lt;12,"6-11 bulan",IF(Raw_Data[[#This Row],[MOB]]&lt;24,"12-23 bulan","24+ bulan"))),"N/A")</f>
        <v>0-5 bulan</v>
      </c>
    </row>
    <row r="576" spans="1:37" ht="14.25" customHeight="1" x14ac:dyDescent="0.45">
      <c r="A576" t="s">
        <v>1643</v>
      </c>
      <c r="B576" s="64">
        <v>46044</v>
      </c>
      <c r="C576" s="1" t="str">
        <f t="shared" si="9"/>
        <v>January</v>
      </c>
      <c r="D576" t="s">
        <v>315</v>
      </c>
      <c r="E576" t="s">
        <v>1644</v>
      </c>
      <c r="F576">
        <v>43</v>
      </c>
      <c r="G576" t="s">
        <v>51</v>
      </c>
      <c r="H576" t="s">
        <v>108</v>
      </c>
      <c r="I576" s="2">
        <v>6884000</v>
      </c>
      <c r="J576" s="3">
        <f>Raw_Data[[#This Row],[cicilan_per_bulan]]/Raw_Data[[#This Row],[penghasilan_bulanan]]</f>
        <v>0.16003776873910516</v>
      </c>
      <c r="K576" t="s">
        <v>70</v>
      </c>
      <c r="L576" t="s">
        <v>71</v>
      </c>
      <c r="M576" t="s">
        <v>44</v>
      </c>
      <c r="N576" t="s">
        <v>158</v>
      </c>
      <c r="O576" t="s">
        <v>159</v>
      </c>
      <c r="P576" s="2">
        <v>31533000</v>
      </c>
      <c r="Q576" s="2">
        <v>11037000</v>
      </c>
      <c r="R576" t="str">
        <f>IF(Raw_Data[[#This Row],[persen_dp]]&lt;15%,"Low",IF(Raw_Data[[#This Row],[persen_dp]]&gt;25%,"High","Medium"))</f>
        <v>High</v>
      </c>
      <c r="S576" s="3">
        <v>0.35</v>
      </c>
      <c r="T576">
        <v>24</v>
      </c>
      <c r="U576">
        <v>0.14499999999999999</v>
      </c>
      <c r="V576" s="2">
        <v>1101700</v>
      </c>
      <c r="W576" s="2">
        <v>26440000</v>
      </c>
      <c r="X576" t="str">
        <f>IF(OR(Raw_Data[[#This Row],[status_pembayaran]]="Macet",Raw_Data[[#This Row],[status_pembayaran]]="Kurang Lancar"),"Non Performing Loan","Performing")</f>
        <v>Performing</v>
      </c>
      <c r="Y576" t="s">
        <v>47</v>
      </c>
      <c r="Z576">
        <v>0</v>
      </c>
      <c r="AA576">
        <v>0</v>
      </c>
      <c r="AB576">
        <v>1</v>
      </c>
      <c r="AC576" t="s">
        <v>104</v>
      </c>
      <c r="AD576">
        <f>IF(Raw_Data[[#This Row],[rasio]]&lt;0.2,1,IF(Raw_Data[[#This Row],[rasio]]&lt;0.3,2,IF(Raw_Data[[#This Row],[rasio]]&lt;0.4,3,4)))</f>
        <v>1</v>
      </c>
      <c r="AE576">
        <f>IF(Raw_Data[[#This Row],[kategori_dp]]="High",1,IF(Raw_Data[[#This Row],[kategori_dp]]="Medium",2,3))</f>
        <v>1</v>
      </c>
      <c r="AF576">
        <f>IF(Raw_Data[[#This Row],[tenor_bulan]]&lt;=24,1,IF(Raw_Data[[#This Row],[tenor_bulan]]&lt;=36,2,IF(Raw_Data[[#This Row],[tenor_bulan]]&lt;=48,3,4)))</f>
        <v>1</v>
      </c>
      <c r="AG576">
        <f>IF(Raw_Data[[#This Row],[jumlah_kali_telat]]=0,0,IF(Raw_Data[[#This Row],[jumlah_kali_telat]]&lt;=2,2,4))</f>
        <v>0</v>
      </c>
      <c r="AH576">
        <f>Raw_Data[[#This Row],[Skor_Rasio]]+Raw_Data[[#This Row],[Skor_DP]]+Raw_Data[[#This Row],[Skor_Tenor]]+Raw_Data[[#This Row],[Skor_Telat]]</f>
        <v>3</v>
      </c>
      <c r="AI576" t="str">
        <f>IF(Raw_Data[[#This Row],[Risk_Score]]&lt;=6,"Low Risk",IF(Raw_Data[[#This Row],[Risk_Score]]&lt;=8,"Medium Risk","High Risk"))</f>
        <v>Low Risk</v>
      </c>
      <c r="AJ576">
        <f ca="1">IFERROR(DATEDIF(Raw_Data[[#This Row],[tanggal_pengajuan]],TODAY(),"m"),"N/A")</f>
        <v>9</v>
      </c>
      <c r="AK576" t="str">
        <f ca="1">IF(ISNUMBER(Raw_Data[[#This Row],[MOB]]),IF(Raw_Data[[#This Row],[MOB]]&lt;6,"0-5 bulan",IF(Raw_Data[[#This Row],[MOB]]&lt;12,"6-11 bulan",IF(Raw_Data[[#This Row],[MOB]]&lt;24,"12-23 bulan","24+ bulan"))),"N/A")</f>
        <v>6-11 bulan</v>
      </c>
    </row>
    <row r="577" spans="1:37" ht="14.25" customHeight="1" x14ac:dyDescent="0.45">
      <c r="A577" t="s">
        <v>1645</v>
      </c>
      <c r="B577" s="64">
        <v>46125</v>
      </c>
      <c r="C577" s="1" t="str">
        <f t="shared" si="9"/>
        <v>April</v>
      </c>
      <c r="D577" t="s">
        <v>1646</v>
      </c>
      <c r="E577" t="s">
        <v>1647</v>
      </c>
      <c r="F577">
        <v>26</v>
      </c>
      <c r="G577" t="s">
        <v>51</v>
      </c>
      <c r="H577" t="s">
        <v>152</v>
      </c>
      <c r="I577" s="2">
        <v>3629000</v>
      </c>
      <c r="J577" s="3">
        <f>Raw_Data[[#This Row],[cicilan_per_bulan]]/Raw_Data[[#This Row],[penghasilan_bulanan]]</f>
        <v>0.52772113529898046</v>
      </c>
      <c r="K577" t="s">
        <v>81</v>
      </c>
      <c r="L577" t="s">
        <v>82</v>
      </c>
      <c r="M577" t="s">
        <v>44</v>
      </c>
      <c r="N577" t="s">
        <v>158</v>
      </c>
      <c r="O577" t="s">
        <v>159</v>
      </c>
      <c r="P577" s="2">
        <v>30879000</v>
      </c>
      <c r="Q577" s="2">
        <v>10808000</v>
      </c>
      <c r="R577" t="str">
        <f>IF(Raw_Data[[#This Row],[persen_dp]]&lt;15%,"Low",IF(Raw_Data[[#This Row],[persen_dp]]&gt;25%,"High","Medium"))</f>
        <v>High</v>
      </c>
      <c r="S577" s="3">
        <v>0.35</v>
      </c>
      <c r="T577">
        <v>12</v>
      </c>
      <c r="U577">
        <v>0.14499999999999999</v>
      </c>
      <c r="V577" s="2">
        <v>1915100</v>
      </c>
      <c r="W577" s="2">
        <v>22981000</v>
      </c>
      <c r="X577" t="str">
        <f>IF(OR(Raw_Data[[#This Row],[status_pembayaran]]="Macet",Raw_Data[[#This Row],[status_pembayaran]]="Kurang Lancar"),"Non Performing Loan","Performing")</f>
        <v>Performing</v>
      </c>
      <c r="Y577" t="s">
        <v>47</v>
      </c>
      <c r="Z577">
        <v>0</v>
      </c>
      <c r="AA577">
        <v>0</v>
      </c>
      <c r="AB577">
        <v>1</v>
      </c>
      <c r="AD577">
        <f>IF(Raw_Data[[#This Row],[rasio]]&lt;0.2,1,IF(Raw_Data[[#This Row],[rasio]]&lt;0.3,2,IF(Raw_Data[[#This Row],[rasio]]&lt;0.4,3,4)))</f>
        <v>4</v>
      </c>
      <c r="AE577">
        <f>IF(Raw_Data[[#This Row],[kategori_dp]]="High",1,IF(Raw_Data[[#This Row],[kategori_dp]]="Medium",2,3))</f>
        <v>1</v>
      </c>
      <c r="AF577">
        <f>IF(Raw_Data[[#This Row],[tenor_bulan]]&lt;=24,1,IF(Raw_Data[[#This Row],[tenor_bulan]]&lt;=36,2,IF(Raw_Data[[#This Row],[tenor_bulan]]&lt;=48,3,4)))</f>
        <v>1</v>
      </c>
      <c r="AG577">
        <f>IF(Raw_Data[[#This Row],[jumlah_kali_telat]]=0,0,IF(Raw_Data[[#This Row],[jumlah_kali_telat]]&lt;=2,2,4))</f>
        <v>0</v>
      </c>
      <c r="AH577">
        <f>Raw_Data[[#This Row],[Skor_Rasio]]+Raw_Data[[#This Row],[Skor_DP]]+Raw_Data[[#This Row],[Skor_Tenor]]+Raw_Data[[#This Row],[Skor_Telat]]</f>
        <v>6</v>
      </c>
      <c r="AI577" t="str">
        <f>IF(Raw_Data[[#This Row],[Risk_Score]]&lt;=6,"Low Risk",IF(Raw_Data[[#This Row],[Risk_Score]]&lt;=8,"Medium Risk","High Risk"))</f>
        <v>Low Risk</v>
      </c>
      <c r="AJ577">
        <f ca="1">IFERROR(DATEDIF(Raw_Data[[#This Row],[tanggal_pengajuan]],TODAY(),"m"),"N/A")</f>
        <v>6</v>
      </c>
      <c r="AK577" t="str">
        <f ca="1">IF(ISNUMBER(Raw_Data[[#This Row],[MOB]]),IF(Raw_Data[[#This Row],[MOB]]&lt;6,"0-5 bulan",IF(Raw_Data[[#This Row],[MOB]]&lt;12,"6-11 bulan",IF(Raw_Data[[#This Row],[MOB]]&lt;24,"12-23 bulan","24+ bulan"))),"N/A")</f>
        <v>6-11 bulan</v>
      </c>
    </row>
    <row r="578" spans="1:37" ht="14.25" customHeight="1" x14ac:dyDescent="0.45">
      <c r="A578" t="s">
        <v>1648</v>
      </c>
      <c r="B578" s="64" t="s">
        <v>230</v>
      </c>
      <c r="C578" s="1" t="str">
        <f t="shared" si="9"/>
        <v>Data Tidak Lengkap</v>
      </c>
      <c r="D578" t="s">
        <v>210</v>
      </c>
      <c r="E578" t="s">
        <v>230</v>
      </c>
      <c r="F578">
        <v>52</v>
      </c>
      <c r="G578" t="s">
        <v>40</v>
      </c>
      <c r="H578" t="s">
        <v>52</v>
      </c>
      <c r="I578" s="2">
        <v>8936000</v>
      </c>
      <c r="J578" s="3">
        <f>Raw_Data[[#This Row],[cicilan_per_bulan]]/Raw_Data[[#This Row],[penghasilan_bulanan]]</f>
        <v>0.17221351835273052</v>
      </c>
      <c r="K578" t="s">
        <v>210</v>
      </c>
      <c r="L578" t="s">
        <v>110</v>
      </c>
      <c r="M578" t="s">
        <v>55</v>
      </c>
      <c r="N578" t="s">
        <v>395</v>
      </c>
      <c r="O578" t="s">
        <v>396</v>
      </c>
      <c r="P578" s="2">
        <v>62334887</v>
      </c>
      <c r="Q578" s="2">
        <v>15584000</v>
      </c>
      <c r="R578" t="str">
        <f>IF(Raw_Data[[#This Row],[persen_dp]]&lt;15%,"Low",IF(Raw_Data[[#This Row],[persen_dp]]&gt;25%,"High","Medium"))</f>
        <v>Medium</v>
      </c>
      <c r="S578" s="3">
        <v>0.25</v>
      </c>
      <c r="T578">
        <v>48</v>
      </c>
      <c r="U578">
        <v>0.14499999999999999</v>
      </c>
      <c r="V578" s="2">
        <v>1538900</v>
      </c>
      <c r="W578" s="2">
        <v>73866000</v>
      </c>
      <c r="X578" t="str">
        <f>IF(OR(Raw_Data[[#This Row],[status_pembayaran]]="Macet",Raw_Data[[#This Row],[status_pembayaran]]="Kurang Lancar"),"Non Performing Loan","Performing")</f>
        <v>Performing</v>
      </c>
      <c r="Y578" t="s">
        <v>233</v>
      </c>
      <c r="Z578">
        <v>0</v>
      </c>
      <c r="AA578">
        <v>0</v>
      </c>
      <c r="AB578">
        <v>1</v>
      </c>
      <c r="AC578" t="s">
        <v>58</v>
      </c>
      <c r="AD578">
        <f>IF(Raw_Data[[#This Row],[rasio]]&lt;0.2,1,IF(Raw_Data[[#This Row],[rasio]]&lt;0.3,2,IF(Raw_Data[[#This Row],[rasio]]&lt;0.4,3,4)))</f>
        <v>1</v>
      </c>
      <c r="AE578">
        <f>IF(Raw_Data[[#This Row],[kategori_dp]]="High",1,IF(Raw_Data[[#This Row],[kategori_dp]]="Medium",2,3))</f>
        <v>2</v>
      </c>
      <c r="AF578">
        <f>IF(Raw_Data[[#This Row],[tenor_bulan]]&lt;=24,1,IF(Raw_Data[[#This Row],[tenor_bulan]]&lt;=36,2,IF(Raw_Data[[#This Row],[tenor_bulan]]&lt;=48,3,4)))</f>
        <v>3</v>
      </c>
      <c r="AG578">
        <f>IF(Raw_Data[[#This Row],[jumlah_kali_telat]]=0,0,IF(Raw_Data[[#This Row],[jumlah_kali_telat]]&lt;=2,2,4))</f>
        <v>0</v>
      </c>
      <c r="AH578">
        <f>Raw_Data[[#This Row],[Skor_Rasio]]+Raw_Data[[#This Row],[Skor_DP]]+Raw_Data[[#This Row],[Skor_Tenor]]+Raw_Data[[#This Row],[Skor_Telat]]</f>
        <v>6</v>
      </c>
      <c r="AI578" t="str">
        <f>IF(Raw_Data[[#This Row],[Risk_Score]]&lt;=6,"Low Risk",IF(Raw_Data[[#This Row],[Risk_Score]]&lt;=8,"Medium Risk","High Risk"))</f>
        <v>Low Risk</v>
      </c>
      <c r="AJ578" t="str">
        <f ca="1">IFERROR(DATEDIF(Raw_Data[[#This Row],[tanggal_pengajuan]],TODAY(),"m"),"N/A")</f>
        <v>N/A</v>
      </c>
      <c r="AK578" t="str">
        <f ca="1">IF(ISNUMBER(Raw_Data[[#This Row],[MOB]]),IF(Raw_Data[[#This Row],[MOB]]&lt;6,"0-5 bulan",IF(Raw_Data[[#This Row],[MOB]]&lt;12,"6-11 bulan",IF(Raw_Data[[#This Row],[MOB]]&lt;24,"12-23 bulan","24+ bulan"))),"N/A")</f>
        <v>N/A</v>
      </c>
    </row>
    <row r="579" spans="1:37" ht="14.25" customHeight="1" x14ac:dyDescent="0.45">
      <c r="A579" t="s">
        <v>1649</v>
      </c>
      <c r="B579" s="64">
        <v>46102</v>
      </c>
      <c r="C579" s="1" t="str">
        <f t="shared" si="9"/>
        <v>March</v>
      </c>
      <c r="D579" t="s">
        <v>1130</v>
      </c>
      <c r="E579" t="s">
        <v>1650</v>
      </c>
      <c r="F579">
        <v>37</v>
      </c>
      <c r="G579" t="s">
        <v>51</v>
      </c>
      <c r="H579" t="s">
        <v>126</v>
      </c>
      <c r="I579" s="2">
        <v>3468000</v>
      </c>
      <c r="J579" s="3">
        <f>Raw_Data[[#This Row],[cicilan_per_bulan]]/Raw_Data[[#This Row],[penghasilan_bulanan]]</f>
        <v>0.38817762399077277</v>
      </c>
      <c r="K579" t="s">
        <v>145</v>
      </c>
      <c r="L579" t="s">
        <v>146</v>
      </c>
      <c r="M579" t="s">
        <v>44</v>
      </c>
      <c r="N579" t="s">
        <v>158</v>
      </c>
      <c r="O579" t="s">
        <v>159</v>
      </c>
      <c r="P579" s="2">
        <v>30620000</v>
      </c>
      <c r="Q579" s="2">
        <v>10717000</v>
      </c>
      <c r="R579" t="str">
        <f>IF(Raw_Data[[#This Row],[persen_dp]]&lt;15%,"Low",IF(Raw_Data[[#This Row],[persen_dp]]&gt;25%,"High","Medium"))</f>
        <v>High</v>
      </c>
      <c r="S579" s="3">
        <v>0.35</v>
      </c>
      <c r="T579">
        <v>18</v>
      </c>
      <c r="U579">
        <v>0.14499999999999999</v>
      </c>
      <c r="V579" s="2">
        <v>1346200</v>
      </c>
      <c r="W579" s="2">
        <v>24232000</v>
      </c>
      <c r="X579" t="str">
        <f>IF(OR(Raw_Data[[#This Row],[status_pembayaran]]="Macet",Raw_Data[[#This Row],[status_pembayaran]]="Kurang Lancar"),"Non Performing Loan","Performing")</f>
        <v>Performing</v>
      </c>
      <c r="Y579" t="s">
        <v>47</v>
      </c>
      <c r="Z579">
        <v>0</v>
      </c>
      <c r="AA579">
        <v>0</v>
      </c>
      <c r="AB579">
        <v>1</v>
      </c>
      <c r="AD579">
        <f>IF(Raw_Data[[#This Row],[rasio]]&lt;0.2,1,IF(Raw_Data[[#This Row],[rasio]]&lt;0.3,2,IF(Raw_Data[[#This Row],[rasio]]&lt;0.4,3,4)))</f>
        <v>3</v>
      </c>
      <c r="AE579">
        <f>IF(Raw_Data[[#This Row],[kategori_dp]]="High",1,IF(Raw_Data[[#This Row],[kategori_dp]]="Medium",2,3))</f>
        <v>1</v>
      </c>
      <c r="AF579">
        <f>IF(Raw_Data[[#This Row],[tenor_bulan]]&lt;=24,1,IF(Raw_Data[[#This Row],[tenor_bulan]]&lt;=36,2,IF(Raw_Data[[#This Row],[tenor_bulan]]&lt;=48,3,4)))</f>
        <v>1</v>
      </c>
      <c r="AG579">
        <f>IF(Raw_Data[[#This Row],[jumlah_kali_telat]]=0,0,IF(Raw_Data[[#This Row],[jumlah_kali_telat]]&lt;=2,2,4))</f>
        <v>0</v>
      </c>
      <c r="AH579">
        <f>Raw_Data[[#This Row],[Skor_Rasio]]+Raw_Data[[#This Row],[Skor_DP]]+Raw_Data[[#This Row],[Skor_Tenor]]+Raw_Data[[#This Row],[Skor_Telat]]</f>
        <v>5</v>
      </c>
      <c r="AI579" t="str">
        <f>IF(Raw_Data[[#This Row],[Risk_Score]]&lt;=6,"Low Risk",IF(Raw_Data[[#This Row],[Risk_Score]]&lt;=8,"Medium Risk","High Risk"))</f>
        <v>Low Risk</v>
      </c>
      <c r="AJ579">
        <f ca="1">IFERROR(DATEDIF(Raw_Data[[#This Row],[tanggal_pengajuan]],TODAY(),"m"),"N/A")</f>
        <v>7</v>
      </c>
      <c r="AK579" t="str">
        <f ca="1">IF(ISNUMBER(Raw_Data[[#This Row],[MOB]]),IF(Raw_Data[[#This Row],[MOB]]&lt;6,"0-5 bulan",IF(Raw_Data[[#This Row],[MOB]]&lt;12,"6-11 bulan",IF(Raw_Data[[#This Row],[MOB]]&lt;24,"12-23 bulan","24+ bulan"))),"N/A")</f>
        <v>6-11 bulan</v>
      </c>
    </row>
    <row r="580" spans="1:37" ht="14.25" customHeight="1" x14ac:dyDescent="0.45">
      <c r="A580" t="s">
        <v>1651</v>
      </c>
      <c r="B580" s="64">
        <v>46151</v>
      </c>
      <c r="C580" s="1" t="str">
        <f t="shared" si="9"/>
        <v>May</v>
      </c>
      <c r="D580" t="s">
        <v>301</v>
      </c>
      <c r="E580" t="s">
        <v>1652</v>
      </c>
      <c r="F580">
        <v>47</v>
      </c>
      <c r="G580" t="s">
        <v>40</v>
      </c>
      <c r="H580" t="s">
        <v>176</v>
      </c>
      <c r="I580" s="2">
        <v>4187000</v>
      </c>
      <c r="J580" s="3">
        <f>Raw_Data[[#This Row],[cicilan_per_bulan]]/Raw_Data[[#This Row],[penghasilan_bulanan]]</f>
        <v>0.32562694053021257</v>
      </c>
      <c r="K580" t="s">
        <v>114</v>
      </c>
      <c r="L580" t="s">
        <v>115</v>
      </c>
      <c r="M580" t="s">
        <v>44</v>
      </c>
      <c r="N580" t="s">
        <v>184</v>
      </c>
      <c r="O580" t="s">
        <v>122</v>
      </c>
      <c r="P580" s="2">
        <v>36237000</v>
      </c>
      <c r="Q580" s="2">
        <v>10871000</v>
      </c>
      <c r="R580" t="str">
        <f>IF(Raw_Data[[#This Row],[persen_dp]]&lt;15%,"Low",IF(Raw_Data[[#This Row],[persen_dp]]&gt;25%,"High","Medium"))</f>
        <v>High</v>
      </c>
      <c r="S580" s="3">
        <v>0.3</v>
      </c>
      <c r="T580">
        <v>24</v>
      </c>
      <c r="U580">
        <v>0.14499999999999999</v>
      </c>
      <c r="V580" s="2">
        <v>1363400</v>
      </c>
      <c r="W580" s="2">
        <v>32722000</v>
      </c>
      <c r="X580" t="str">
        <f>IF(OR(Raw_Data[[#This Row],[status_pembayaran]]="Macet",Raw_Data[[#This Row],[status_pembayaran]]="Kurang Lancar"),"Non Performing Loan","Performing")</f>
        <v>Performing</v>
      </c>
      <c r="Y580" t="s">
        <v>47</v>
      </c>
      <c r="Z580">
        <v>0</v>
      </c>
      <c r="AA580">
        <v>0</v>
      </c>
      <c r="AB580">
        <v>1</v>
      </c>
      <c r="AD580">
        <f>IF(Raw_Data[[#This Row],[rasio]]&lt;0.2,1,IF(Raw_Data[[#This Row],[rasio]]&lt;0.3,2,IF(Raw_Data[[#This Row],[rasio]]&lt;0.4,3,4)))</f>
        <v>3</v>
      </c>
      <c r="AE580">
        <f>IF(Raw_Data[[#This Row],[kategori_dp]]="High",1,IF(Raw_Data[[#This Row],[kategori_dp]]="Medium",2,3))</f>
        <v>1</v>
      </c>
      <c r="AF580">
        <f>IF(Raw_Data[[#This Row],[tenor_bulan]]&lt;=24,1,IF(Raw_Data[[#This Row],[tenor_bulan]]&lt;=36,2,IF(Raw_Data[[#This Row],[tenor_bulan]]&lt;=48,3,4)))</f>
        <v>1</v>
      </c>
      <c r="AG580">
        <f>IF(Raw_Data[[#This Row],[jumlah_kali_telat]]=0,0,IF(Raw_Data[[#This Row],[jumlah_kali_telat]]&lt;=2,2,4))</f>
        <v>0</v>
      </c>
      <c r="AH580">
        <f>Raw_Data[[#This Row],[Skor_Rasio]]+Raw_Data[[#This Row],[Skor_DP]]+Raw_Data[[#This Row],[Skor_Tenor]]+Raw_Data[[#This Row],[Skor_Telat]]</f>
        <v>5</v>
      </c>
      <c r="AI580" t="str">
        <f>IF(Raw_Data[[#This Row],[Risk_Score]]&lt;=6,"Low Risk",IF(Raw_Data[[#This Row],[Risk_Score]]&lt;=8,"Medium Risk","High Risk"))</f>
        <v>Low Risk</v>
      </c>
      <c r="AJ580">
        <f ca="1">IFERROR(DATEDIF(Raw_Data[[#This Row],[tanggal_pengajuan]],TODAY(),"m"),"N/A")</f>
        <v>5</v>
      </c>
      <c r="AK580" t="str">
        <f ca="1">IF(ISNUMBER(Raw_Data[[#This Row],[MOB]]),IF(Raw_Data[[#This Row],[MOB]]&lt;6,"0-5 bulan",IF(Raw_Data[[#This Row],[MOB]]&lt;12,"6-11 bulan",IF(Raw_Data[[#This Row],[MOB]]&lt;24,"12-23 bulan","24+ bulan"))),"N/A")</f>
        <v>0-5 bulan</v>
      </c>
    </row>
    <row r="581" spans="1:37" ht="14.25" customHeight="1" x14ac:dyDescent="0.45">
      <c r="A581" t="s">
        <v>1653</v>
      </c>
      <c r="B581" s="64">
        <v>46139</v>
      </c>
      <c r="C581" s="1" t="str">
        <f t="shared" si="9"/>
        <v>April</v>
      </c>
      <c r="D581" t="s">
        <v>1539</v>
      </c>
      <c r="E581" t="s">
        <v>1654</v>
      </c>
      <c r="F581">
        <v>44</v>
      </c>
      <c r="G581" t="s">
        <v>40</v>
      </c>
      <c r="H581" t="s">
        <v>152</v>
      </c>
      <c r="I581" s="2">
        <v>3847000</v>
      </c>
      <c r="J581" s="3">
        <f>Raw_Data[[#This Row],[cicilan_per_bulan]]/Raw_Data[[#This Row],[penghasilan_bulanan]]</f>
        <v>0.20948791265921499</v>
      </c>
      <c r="K581" t="s">
        <v>114</v>
      </c>
      <c r="L581" t="s">
        <v>115</v>
      </c>
      <c r="M581" t="s">
        <v>55</v>
      </c>
      <c r="N581" t="s">
        <v>231</v>
      </c>
      <c r="O581" t="s">
        <v>232</v>
      </c>
      <c r="P581" s="2">
        <v>37373000</v>
      </c>
      <c r="Q581" s="2">
        <v>9343000</v>
      </c>
      <c r="R581" t="str">
        <f>IF(Raw_Data[[#This Row],[persen_dp]]&lt;15%,"Low",IF(Raw_Data[[#This Row],[persen_dp]]&gt;25%,"High","Medium"))</f>
        <v>Medium</v>
      </c>
      <c r="S581" s="3">
        <v>0.25</v>
      </c>
      <c r="T581">
        <v>60</v>
      </c>
      <c r="U581">
        <v>0.14499999999999999</v>
      </c>
      <c r="V581" s="2">
        <v>805900</v>
      </c>
      <c r="W581" s="2">
        <v>48352000</v>
      </c>
      <c r="X581" t="str">
        <f>IF(OR(Raw_Data[[#This Row],[status_pembayaran]]="Macet",Raw_Data[[#This Row],[status_pembayaran]]="Kurang Lancar"),"Non Performing Loan","Performing")</f>
        <v>Performing</v>
      </c>
      <c r="Y581" t="s">
        <v>47</v>
      </c>
      <c r="Z581">
        <v>0</v>
      </c>
      <c r="AA581">
        <v>0</v>
      </c>
      <c r="AB581">
        <v>1</v>
      </c>
      <c r="AC581" t="s">
        <v>58</v>
      </c>
      <c r="AD581">
        <f>IF(Raw_Data[[#This Row],[rasio]]&lt;0.2,1,IF(Raw_Data[[#This Row],[rasio]]&lt;0.3,2,IF(Raw_Data[[#This Row],[rasio]]&lt;0.4,3,4)))</f>
        <v>2</v>
      </c>
      <c r="AE581">
        <f>IF(Raw_Data[[#This Row],[kategori_dp]]="High",1,IF(Raw_Data[[#This Row],[kategori_dp]]="Medium",2,3))</f>
        <v>2</v>
      </c>
      <c r="AF581">
        <f>IF(Raw_Data[[#This Row],[tenor_bulan]]&lt;=24,1,IF(Raw_Data[[#This Row],[tenor_bulan]]&lt;=36,2,IF(Raw_Data[[#This Row],[tenor_bulan]]&lt;=48,3,4)))</f>
        <v>4</v>
      </c>
      <c r="AG581">
        <f>IF(Raw_Data[[#This Row],[jumlah_kali_telat]]=0,0,IF(Raw_Data[[#This Row],[jumlah_kali_telat]]&lt;=2,2,4))</f>
        <v>0</v>
      </c>
      <c r="AH581">
        <f>Raw_Data[[#This Row],[Skor_Rasio]]+Raw_Data[[#This Row],[Skor_DP]]+Raw_Data[[#This Row],[Skor_Tenor]]+Raw_Data[[#This Row],[Skor_Telat]]</f>
        <v>8</v>
      </c>
      <c r="AI581" t="str">
        <f>IF(Raw_Data[[#This Row],[Risk_Score]]&lt;=6,"Low Risk",IF(Raw_Data[[#This Row],[Risk_Score]]&lt;=8,"Medium Risk","High Risk"))</f>
        <v>Medium Risk</v>
      </c>
      <c r="AJ581">
        <f ca="1">IFERROR(DATEDIF(Raw_Data[[#This Row],[tanggal_pengajuan]],TODAY(),"m"),"N/A")</f>
        <v>5</v>
      </c>
      <c r="AK581" t="str">
        <f ca="1">IF(ISNUMBER(Raw_Data[[#This Row],[MOB]]),IF(Raw_Data[[#This Row],[MOB]]&lt;6,"0-5 bulan",IF(Raw_Data[[#This Row],[MOB]]&lt;12,"6-11 bulan",IF(Raw_Data[[#This Row],[MOB]]&lt;24,"12-23 bulan","24+ bulan"))),"N/A")</f>
        <v>0-5 bulan</v>
      </c>
    </row>
    <row r="582" spans="1:37" ht="14.25" customHeight="1" x14ac:dyDescent="0.45">
      <c r="A582" t="s">
        <v>1655</v>
      </c>
      <c r="B582" s="64">
        <v>46298</v>
      </c>
      <c r="C582" s="1" t="str">
        <f t="shared" si="9"/>
        <v>October</v>
      </c>
      <c r="D582" t="s">
        <v>1093</v>
      </c>
      <c r="E582" t="s">
        <v>1656</v>
      </c>
      <c r="F582">
        <v>57</v>
      </c>
      <c r="G582" t="s">
        <v>40</v>
      </c>
      <c r="H582" t="s">
        <v>52</v>
      </c>
      <c r="I582" s="2">
        <v>12928000</v>
      </c>
      <c r="J582" s="3">
        <f>Raw_Data[[#This Row],[cicilan_per_bulan]]/Raw_Data[[#This Row],[penghasilan_bulanan]]</f>
        <v>0.41001701732673268</v>
      </c>
      <c r="K582" t="s">
        <v>63</v>
      </c>
      <c r="L582" t="s">
        <v>64</v>
      </c>
      <c r="M582" t="s">
        <v>55</v>
      </c>
      <c r="N582" t="s">
        <v>395</v>
      </c>
      <c r="O582" t="s">
        <v>396</v>
      </c>
      <c r="P582" s="2">
        <v>61726000</v>
      </c>
      <c r="Q582" s="2">
        <v>6173000</v>
      </c>
      <c r="R582" t="str">
        <f>IF(Raw_Data[[#This Row],[persen_dp]]&lt;15%,"Low",IF(Raw_Data[[#This Row],[persen_dp]]&gt;25%,"High","Medium"))</f>
        <v>Low</v>
      </c>
      <c r="S582" s="3">
        <v>0.1</v>
      </c>
      <c r="T582">
        <v>12</v>
      </c>
      <c r="U582">
        <v>0.14499999999999999</v>
      </c>
      <c r="V582" s="2">
        <v>5300700</v>
      </c>
      <c r="W582" s="2">
        <v>63609000</v>
      </c>
      <c r="X582" t="str">
        <f>IF(OR(Raw_Data[[#This Row],[status_pembayaran]]="Macet",Raw_Data[[#This Row],[status_pembayaran]]="Kurang Lancar"),"Non Performing Loan","Performing")</f>
        <v>Performing</v>
      </c>
      <c r="Y582" t="s">
        <v>47</v>
      </c>
      <c r="Z582">
        <v>0</v>
      </c>
      <c r="AA582">
        <v>0</v>
      </c>
      <c r="AB582">
        <v>1</v>
      </c>
      <c r="AC582" t="s">
        <v>104</v>
      </c>
      <c r="AD582">
        <f>IF(Raw_Data[[#This Row],[rasio]]&lt;0.2,1,IF(Raw_Data[[#This Row],[rasio]]&lt;0.3,2,IF(Raw_Data[[#This Row],[rasio]]&lt;0.4,3,4)))</f>
        <v>4</v>
      </c>
      <c r="AE582">
        <f>IF(Raw_Data[[#This Row],[kategori_dp]]="High",1,IF(Raw_Data[[#This Row],[kategori_dp]]="Medium",2,3))</f>
        <v>3</v>
      </c>
      <c r="AF582">
        <f>IF(Raw_Data[[#This Row],[tenor_bulan]]&lt;=24,1,IF(Raw_Data[[#This Row],[tenor_bulan]]&lt;=36,2,IF(Raw_Data[[#This Row],[tenor_bulan]]&lt;=48,3,4)))</f>
        <v>1</v>
      </c>
      <c r="AG582">
        <f>IF(Raw_Data[[#This Row],[jumlah_kali_telat]]=0,0,IF(Raw_Data[[#This Row],[jumlah_kali_telat]]&lt;=2,2,4))</f>
        <v>0</v>
      </c>
      <c r="AH582">
        <f>Raw_Data[[#This Row],[Skor_Rasio]]+Raw_Data[[#This Row],[Skor_DP]]+Raw_Data[[#This Row],[Skor_Tenor]]+Raw_Data[[#This Row],[Skor_Telat]]</f>
        <v>8</v>
      </c>
      <c r="AI582" t="str">
        <f>IF(Raw_Data[[#This Row],[Risk_Score]]&lt;=6,"Low Risk",IF(Raw_Data[[#This Row],[Risk_Score]]&lt;=8,"Medium Risk","High Risk"))</f>
        <v>Medium Risk</v>
      </c>
      <c r="AJ582">
        <f ca="1">IFERROR(DATEDIF(Raw_Data[[#This Row],[tanggal_pengajuan]],TODAY(),"m"),"N/A")</f>
        <v>0</v>
      </c>
      <c r="AK582" t="str">
        <f ca="1">IF(ISNUMBER(Raw_Data[[#This Row],[MOB]]),IF(Raw_Data[[#This Row],[MOB]]&lt;6,"0-5 bulan",IF(Raw_Data[[#This Row],[MOB]]&lt;12,"6-11 bulan",IF(Raw_Data[[#This Row],[MOB]]&lt;24,"12-23 bulan","24+ bulan"))),"N/A")</f>
        <v>0-5 bulan</v>
      </c>
    </row>
    <row r="583" spans="1:37" ht="14.25" customHeight="1" x14ac:dyDescent="0.45">
      <c r="A583" t="s">
        <v>1657</v>
      </c>
      <c r="B583" s="64">
        <v>46191</v>
      </c>
      <c r="C583" s="1" t="str">
        <f t="shared" si="9"/>
        <v>June</v>
      </c>
      <c r="D583" t="s">
        <v>1043</v>
      </c>
      <c r="E583" t="s">
        <v>1658</v>
      </c>
      <c r="F583">
        <v>29</v>
      </c>
      <c r="G583" t="s">
        <v>51</v>
      </c>
      <c r="H583" t="s">
        <v>108</v>
      </c>
      <c r="I583" s="2">
        <v>5304000</v>
      </c>
      <c r="J583" s="3">
        <f>Raw_Data[[#This Row],[cicilan_per_bulan]]/Raw_Data[[#This Row],[penghasilan_bulanan]]</f>
        <v>0.11304675716440422</v>
      </c>
      <c r="K583" t="s">
        <v>167</v>
      </c>
      <c r="L583" t="s">
        <v>110</v>
      </c>
      <c r="M583" t="s">
        <v>55</v>
      </c>
      <c r="N583" t="s">
        <v>147</v>
      </c>
      <c r="O583" t="s">
        <v>148</v>
      </c>
      <c r="P583" s="2">
        <v>32086000</v>
      </c>
      <c r="Q583" s="2">
        <v>11230000</v>
      </c>
      <c r="R583" t="str">
        <f>IF(Raw_Data[[#This Row],[persen_dp]]&lt;15%,"Low",IF(Raw_Data[[#This Row],[persen_dp]]&gt;25%,"High","Medium"))</f>
        <v>High</v>
      </c>
      <c r="S583" s="3">
        <v>0.35</v>
      </c>
      <c r="T583">
        <v>60</v>
      </c>
      <c r="U583">
        <v>0.14499999999999999</v>
      </c>
      <c r="V583" s="2">
        <v>599600</v>
      </c>
      <c r="W583" s="2">
        <v>35976000</v>
      </c>
      <c r="X583" t="str">
        <f>IF(OR(Raw_Data[[#This Row],[status_pembayaran]]="Macet",Raw_Data[[#This Row],[status_pembayaran]]="Kurang Lancar"),"Non Performing Loan","Performing")</f>
        <v>Performing</v>
      </c>
      <c r="Y583" t="s">
        <v>47</v>
      </c>
      <c r="Z583">
        <v>0</v>
      </c>
      <c r="AA583">
        <v>0</v>
      </c>
      <c r="AB583">
        <v>1</v>
      </c>
      <c r="AC583" t="s">
        <v>74</v>
      </c>
      <c r="AD583">
        <f>IF(Raw_Data[[#This Row],[rasio]]&lt;0.2,1,IF(Raw_Data[[#This Row],[rasio]]&lt;0.3,2,IF(Raw_Data[[#This Row],[rasio]]&lt;0.4,3,4)))</f>
        <v>1</v>
      </c>
      <c r="AE583">
        <f>IF(Raw_Data[[#This Row],[kategori_dp]]="High",1,IF(Raw_Data[[#This Row],[kategori_dp]]="Medium",2,3))</f>
        <v>1</v>
      </c>
      <c r="AF583">
        <f>IF(Raw_Data[[#This Row],[tenor_bulan]]&lt;=24,1,IF(Raw_Data[[#This Row],[tenor_bulan]]&lt;=36,2,IF(Raw_Data[[#This Row],[tenor_bulan]]&lt;=48,3,4)))</f>
        <v>4</v>
      </c>
      <c r="AG583">
        <f>IF(Raw_Data[[#This Row],[jumlah_kali_telat]]=0,0,IF(Raw_Data[[#This Row],[jumlah_kali_telat]]&lt;=2,2,4))</f>
        <v>0</v>
      </c>
      <c r="AH583">
        <f>Raw_Data[[#This Row],[Skor_Rasio]]+Raw_Data[[#This Row],[Skor_DP]]+Raw_Data[[#This Row],[Skor_Tenor]]+Raw_Data[[#This Row],[Skor_Telat]]</f>
        <v>6</v>
      </c>
      <c r="AI583" t="str">
        <f>IF(Raw_Data[[#This Row],[Risk_Score]]&lt;=6,"Low Risk",IF(Raw_Data[[#This Row],[Risk_Score]]&lt;=8,"Medium Risk","High Risk"))</f>
        <v>Low Risk</v>
      </c>
      <c r="AJ583">
        <f ca="1">IFERROR(DATEDIF(Raw_Data[[#This Row],[tanggal_pengajuan]],TODAY(),"m"),"N/A")</f>
        <v>4</v>
      </c>
      <c r="AK583" t="str">
        <f ca="1">IF(ISNUMBER(Raw_Data[[#This Row],[MOB]]),IF(Raw_Data[[#This Row],[MOB]]&lt;6,"0-5 bulan",IF(Raw_Data[[#This Row],[MOB]]&lt;12,"6-11 bulan",IF(Raw_Data[[#This Row],[MOB]]&lt;24,"12-23 bulan","24+ bulan"))),"N/A")</f>
        <v>0-5 bulan</v>
      </c>
    </row>
    <row r="584" spans="1:37" ht="14.25" customHeight="1" x14ac:dyDescent="0.45">
      <c r="A584" t="s">
        <v>1659</v>
      </c>
      <c r="B584" s="64">
        <v>46191</v>
      </c>
      <c r="C584" s="1" t="str">
        <f t="shared" si="9"/>
        <v>June</v>
      </c>
      <c r="D584" t="s">
        <v>135</v>
      </c>
      <c r="E584" t="s">
        <v>1660</v>
      </c>
      <c r="F584">
        <v>53</v>
      </c>
      <c r="G584" t="s">
        <v>40</v>
      </c>
      <c r="H584" t="s">
        <v>52</v>
      </c>
      <c r="I584" s="2">
        <v>5769000</v>
      </c>
      <c r="J584" s="3">
        <f>Raw_Data[[#This Row],[cicilan_per_bulan]]/Raw_Data[[#This Row],[penghasilan_bulanan]]</f>
        <v>0.14113364534581382</v>
      </c>
      <c r="K584" t="s">
        <v>53</v>
      </c>
      <c r="L584" t="s">
        <v>54</v>
      </c>
      <c r="M584" t="s">
        <v>55</v>
      </c>
      <c r="N584" t="s">
        <v>231</v>
      </c>
      <c r="O584" t="s">
        <v>232</v>
      </c>
      <c r="P584" s="2">
        <v>38053000</v>
      </c>
      <c r="Q584" s="2">
        <v>13319000</v>
      </c>
      <c r="R584" t="str">
        <f>IF(Raw_Data[[#This Row],[persen_dp]]&lt;15%,"Low",IF(Raw_Data[[#This Row],[persen_dp]]&gt;25%,"High","Medium"))</f>
        <v>High</v>
      </c>
      <c r="S584" s="3">
        <v>0.35</v>
      </c>
      <c r="T584">
        <v>48</v>
      </c>
      <c r="U584">
        <v>0.14499999999999999</v>
      </c>
      <c r="V584" s="2">
        <v>814200</v>
      </c>
      <c r="W584" s="2">
        <v>39080000</v>
      </c>
      <c r="X584" t="str">
        <f>IF(OR(Raw_Data[[#This Row],[status_pembayaran]]="Macet",Raw_Data[[#This Row],[status_pembayaran]]="Kurang Lancar"),"Non Performing Loan","Performing")</f>
        <v>Performing</v>
      </c>
      <c r="Y584" t="s">
        <v>47</v>
      </c>
      <c r="Z584">
        <v>0</v>
      </c>
      <c r="AA584">
        <v>0</v>
      </c>
      <c r="AB584">
        <v>1</v>
      </c>
      <c r="AC584" t="s">
        <v>74</v>
      </c>
      <c r="AD584">
        <f>IF(Raw_Data[[#This Row],[rasio]]&lt;0.2,1,IF(Raw_Data[[#This Row],[rasio]]&lt;0.3,2,IF(Raw_Data[[#This Row],[rasio]]&lt;0.4,3,4)))</f>
        <v>1</v>
      </c>
      <c r="AE584">
        <f>IF(Raw_Data[[#This Row],[kategori_dp]]="High",1,IF(Raw_Data[[#This Row],[kategori_dp]]="Medium",2,3))</f>
        <v>1</v>
      </c>
      <c r="AF584">
        <f>IF(Raw_Data[[#This Row],[tenor_bulan]]&lt;=24,1,IF(Raw_Data[[#This Row],[tenor_bulan]]&lt;=36,2,IF(Raw_Data[[#This Row],[tenor_bulan]]&lt;=48,3,4)))</f>
        <v>3</v>
      </c>
      <c r="AG584">
        <f>IF(Raw_Data[[#This Row],[jumlah_kali_telat]]=0,0,IF(Raw_Data[[#This Row],[jumlah_kali_telat]]&lt;=2,2,4))</f>
        <v>0</v>
      </c>
      <c r="AH584">
        <f>Raw_Data[[#This Row],[Skor_Rasio]]+Raw_Data[[#This Row],[Skor_DP]]+Raw_Data[[#This Row],[Skor_Tenor]]+Raw_Data[[#This Row],[Skor_Telat]]</f>
        <v>5</v>
      </c>
      <c r="AI584" t="str">
        <f>IF(Raw_Data[[#This Row],[Risk_Score]]&lt;=6,"Low Risk",IF(Raw_Data[[#This Row],[Risk_Score]]&lt;=8,"Medium Risk","High Risk"))</f>
        <v>Low Risk</v>
      </c>
      <c r="AJ584">
        <f ca="1">IFERROR(DATEDIF(Raw_Data[[#This Row],[tanggal_pengajuan]],TODAY(),"m"),"N/A")</f>
        <v>4</v>
      </c>
      <c r="AK584" t="str">
        <f ca="1">IF(ISNUMBER(Raw_Data[[#This Row],[MOB]]),IF(Raw_Data[[#This Row],[MOB]]&lt;6,"0-5 bulan",IF(Raw_Data[[#This Row],[MOB]]&lt;12,"6-11 bulan",IF(Raw_Data[[#This Row],[MOB]]&lt;24,"12-23 bulan","24+ bulan"))),"N/A")</f>
        <v>0-5 bulan</v>
      </c>
    </row>
    <row r="585" spans="1:37" ht="14.25" customHeight="1" x14ac:dyDescent="0.45">
      <c r="A585" t="s">
        <v>1661</v>
      </c>
      <c r="B585" s="64">
        <v>46059</v>
      </c>
      <c r="C585" s="1" t="str">
        <f t="shared" si="9"/>
        <v>February</v>
      </c>
      <c r="D585" t="s">
        <v>1662</v>
      </c>
      <c r="E585" t="s">
        <v>1663</v>
      </c>
      <c r="F585">
        <v>38</v>
      </c>
      <c r="G585" t="s">
        <v>51</v>
      </c>
      <c r="H585" t="s">
        <v>41</v>
      </c>
      <c r="I585" s="2">
        <v>7517000</v>
      </c>
      <c r="J585" s="3">
        <f>Raw_Data[[#This Row],[cicilan_per_bulan]]/Raw_Data[[#This Row],[penghasilan_bulanan]]</f>
        <v>9.9627510975123054E-2</v>
      </c>
      <c r="K585" t="s">
        <v>114</v>
      </c>
      <c r="L585" t="s">
        <v>115</v>
      </c>
      <c r="M585" t="s">
        <v>44</v>
      </c>
      <c r="N585" t="s">
        <v>163</v>
      </c>
      <c r="O585" t="s">
        <v>46</v>
      </c>
      <c r="P585" s="2">
        <v>28904000</v>
      </c>
      <c r="Q585" s="2">
        <v>10116000</v>
      </c>
      <c r="R585" t="str">
        <f>IF(Raw_Data[[#This Row],[persen_dp]]&lt;15%,"Low",IF(Raw_Data[[#This Row],[persen_dp]]&gt;25%,"High","Medium"))</f>
        <v>High</v>
      </c>
      <c r="S585" s="3">
        <v>0.35</v>
      </c>
      <c r="T585">
        <v>36</v>
      </c>
      <c r="U585">
        <v>0.14499999999999999</v>
      </c>
      <c r="V585" s="2">
        <v>748900</v>
      </c>
      <c r="W585" s="2">
        <v>26961000</v>
      </c>
      <c r="X585" t="str">
        <f>IF(OR(Raw_Data[[#This Row],[status_pembayaran]]="Macet",Raw_Data[[#This Row],[status_pembayaran]]="Kurang Lancar"),"Non Performing Loan","Performing")</f>
        <v>Performing</v>
      </c>
      <c r="Y585" t="s">
        <v>317</v>
      </c>
      <c r="Z585">
        <v>0</v>
      </c>
      <c r="AA585">
        <v>0</v>
      </c>
      <c r="AB585">
        <v>0</v>
      </c>
      <c r="AC585" t="s">
        <v>137</v>
      </c>
      <c r="AD585">
        <f>IF(Raw_Data[[#This Row],[rasio]]&lt;0.2,1,IF(Raw_Data[[#This Row],[rasio]]&lt;0.3,2,IF(Raw_Data[[#This Row],[rasio]]&lt;0.4,3,4)))</f>
        <v>1</v>
      </c>
      <c r="AE585">
        <f>IF(Raw_Data[[#This Row],[kategori_dp]]="High",1,IF(Raw_Data[[#This Row],[kategori_dp]]="Medium",2,3))</f>
        <v>1</v>
      </c>
      <c r="AF585">
        <f>IF(Raw_Data[[#This Row],[tenor_bulan]]&lt;=24,1,IF(Raw_Data[[#This Row],[tenor_bulan]]&lt;=36,2,IF(Raw_Data[[#This Row],[tenor_bulan]]&lt;=48,3,4)))</f>
        <v>2</v>
      </c>
      <c r="AG585">
        <f>IF(Raw_Data[[#This Row],[jumlah_kali_telat]]=0,0,IF(Raw_Data[[#This Row],[jumlah_kali_telat]]&lt;=2,2,4))</f>
        <v>0</v>
      </c>
      <c r="AH585">
        <f>Raw_Data[[#This Row],[Skor_Rasio]]+Raw_Data[[#This Row],[Skor_DP]]+Raw_Data[[#This Row],[Skor_Tenor]]+Raw_Data[[#This Row],[Skor_Telat]]</f>
        <v>4</v>
      </c>
      <c r="AI585" t="str">
        <f>IF(Raw_Data[[#This Row],[Risk_Score]]&lt;=6,"Low Risk",IF(Raw_Data[[#This Row],[Risk_Score]]&lt;=8,"Medium Risk","High Risk"))</f>
        <v>Low Risk</v>
      </c>
      <c r="AJ585">
        <f ca="1">IFERROR(DATEDIF(Raw_Data[[#This Row],[tanggal_pengajuan]],TODAY(),"m"),"N/A")</f>
        <v>8</v>
      </c>
      <c r="AK585" t="str">
        <f ca="1">IF(ISNUMBER(Raw_Data[[#This Row],[MOB]]),IF(Raw_Data[[#This Row],[MOB]]&lt;6,"0-5 bulan",IF(Raw_Data[[#This Row],[MOB]]&lt;12,"6-11 bulan",IF(Raw_Data[[#This Row],[MOB]]&lt;24,"12-23 bulan","24+ bulan"))),"N/A")</f>
        <v>6-11 bulan</v>
      </c>
    </row>
    <row r="586" spans="1:37" ht="14.25" customHeight="1" x14ac:dyDescent="0.45">
      <c r="A586" t="s">
        <v>1664</v>
      </c>
      <c r="B586" s="64">
        <v>46077</v>
      </c>
      <c r="C586" s="1" t="str">
        <f t="shared" si="9"/>
        <v>February</v>
      </c>
      <c r="D586" t="s">
        <v>76</v>
      </c>
      <c r="E586" t="s">
        <v>1665</v>
      </c>
      <c r="F586">
        <v>25</v>
      </c>
      <c r="G586" t="s">
        <v>40</v>
      </c>
      <c r="H586" t="s">
        <v>101</v>
      </c>
      <c r="I586" s="2">
        <v>4480000</v>
      </c>
      <c r="J586" s="3">
        <f>Raw_Data[[#This Row],[cicilan_per_bulan]]/Raw_Data[[#This Row],[penghasilan_bulanan]]</f>
        <v>0.12006696428571428</v>
      </c>
      <c r="K586" t="s">
        <v>91</v>
      </c>
      <c r="L586" t="s">
        <v>92</v>
      </c>
      <c r="M586" t="s">
        <v>55</v>
      </c>
      <c r="N586" t="s">
        <v>141</v>
      </c>
      <c r="O586" t="s">
        <v>46</v>
      </c>
      <c r="P586" s="2">
        <v>22013000</v>
      </c>
      <c r="Q586" s="2">
        <v>3302000</v>
      </c>
      <c r="R586" t="str">
        <f>IF(Raw_Data[[#This Row],[persen_dp]]&lt;15%,"Low",IF(Raw_Data[[#This Row],[persen_dp]]&gt;25%,"High","Medium"))</f>
        <v>Medium</v>
      </c>
      <c r="S586" s="3">
        <v>0.15</v>
      </c>
      <c r="T586">
        <v>60</v>
      </c>
      <c r="U586">
        <v>0.14499999999999999</v>
      </c>
      <c r="V586" s="2">
        <v>537900</v>
      </c>
      <c r="W586" s="2">
        <v>32276000</v>
      </c>
      <c r="X586" t="str">
        <f>IF(OR(Raw_Data[[#This Row],[status_pembayaran]]="Macet",Raw_Data[[#This Row],[status_pembayaran]]="Kurang Lancar"),"Non Performing Loan","Performing")</f>
        <v>Performing</v>
      </c>
      <c r="Y586" t="s">
        <v>47</v>
      </c>
      <c r="Z586">
        <v>0</v>
      </c>
      <c r="AA586">
        <v>0</v>
      </c>
      <c r="AB586">
        <v>1</v>
      </c>
      <c r="AD586">
        <f>IF(Raw_Data[[#This Row],[rasio]]&lt;0.2,1,IF(Raw_Data[[#This Row],[rasio]]&lt;0.3,2,IF(Raw_Data[[#This Row],[rasio]]&lt;0.4,3,4)))</f>
        <v>1</v>
      </c>
      <c r="AE586">
        <f>IF(Raw_Data[[#This Row],[kategori_dp]]="High",1,IF(Raw_Data[[#This Row],[kategori_dp]]="Medium",2,3))</f>
        <v>2</v>
      </c>
      <c r="AF586">
        <f>IF(Raw_Data[[#This Row],[tenor_bulan]]&lt;=24,1,IF(Raw_Data[[#This Row],[tenor_bulan]]&lt;=36,2,IF(Raw_Data[[#This Row],[tenor_bulan]]&lt;=48,3,4)))</f>
        <v>4</v>
      </c>
      <c r="AG586">
        <f>IF(Raw_Data[[#This Row],[jumlah_kali_telat]]=0,0,IF(Raw_Data[[#This Row],[jumlah_kali_telat]]&lt;=2,2,4))</f>
        <v>0</v>
      </c>
      <c r="AH586">
        <f>Raw_Data[[#This Row],[Skor_Rasio]]+Raw_Data[[#This Row],[Skor_DP]]+Raw_Data[[#This Row],[Skor_Tenor]]+Raw_Data[[#This Row],[Skor_Telat]]</f>
        <v>7</v>
      </c>
      <c r="AI586" t="str">
        <f>IF(Raw_Data[[#This Row],[Risk_Score]]&lt;=6,"Low Risk",IF(Raw_Data[[#This Row],[Risk_Score]]&lt;=8,"Medium Risk","High Risk"))</f>
        <v>Medium Risk</v>
      </c>
      <c r="AJ586">
        <f ca="1">IFERROR(DATEDIF(Raw_Data[[#This Row],[tanggal_pengajuan]],TODAY(),"m"),"N/A")</f>
        <v>7</v>
      </c>
      <c r="AK586" t="str">
        <f ca="1">IF(ISNUMBER(Raw_Data[[#This Row],[MOB]]),IF(Raw_Data[[#This Row],[MOB]]&lt;6,"0-5 bulan",IF(Raw_Data[[#This Row],[MOB]]&lt;12,"6-11 bulan",IF(Raw_Data[[#This Row],[MOB]]&lt;24,"12-23 bulan","24+ bulan"))),"N/A")</f>
        <v>6-11 bulan</v>
      </c>
    </row>
    <row r="587" spans="1:37" ht="14.25" customHeight="1" x14ac:dyDescent="0.45">
      <c r="A587" t="s">
        <v>1666</v>
      </c>
      <c r="B587" s="64">
        <v>46035</v>
      </c>
      <c r="C587" s="1" t="str">
        <f t="shared" si="9"/>
        <v>January</v>
      </c>
      <c r="D587" t="s">
        <v>1667</v>
      </c>
      <c r="E587" t="s">
        <v>1668</v>
      </c>
      <c r="F587">
        <v>28</v>
      </c>
      <c r="G587" t="s">
        <v>51</v>
      </c>
      <c r="H587" t="s">
        <v>176</v>
      </c>
      <c r="I587" s="2">
        <v>5439000</v>
      </c>
      <c r="J587" s="3">
        <f>Raw_Data[[#This Row],[cicilan_per_bulan]]/Raw_Data[[#This Row],[penghasilan_bulanan]]</f>
        <v>0.24377642949071521</v>
      </c>
      <c r="K587" t="s">
        <v>102</v>
      </c>
      <c r="L587" t="s">
        <v>103</v>
      </c>
      <c r="M587" t="s">
        <v>55</v>
      </c>
      <c r="N587" t="s">
        <v>221</v>
      </c>
      <c r="O587" t="s">
        <v>159</v>
      </c>
      <c r="P587" s="2">
        <v>41577000</v>
      </c>
      <c r="Q587" s="2">
        <v>8315000</v>
      </c>
      <c r="R587" t="str">
        <f>IF(Raw_Data[[#This Row],[persen_dp]]&lt;15%,"Low",IF(Raw_Data[[#This Row],[persen_dp]]&gt;25%,"High","Medium"))</f>
        <v>Medium</v>
      </c>
      <c r="S587" s="3">
        <v>0.2</v>
      </c>
      <c r="T587">
        <v>36</v>
      </c>
      <c r="U587">
        <v>0.14499999999999999</v>
      </c>
      <c r="V587" s="2">
        <v>1325900</v>
      </c>
      <c r="W587" s="2">
        <v>47731000</v>
      </c>
      <c r="X587" t="str">
        <f>IF(OR(Raw_Data[[#This Row],[status_pembayaran]]="Macet",Raw_Data[[#This Row],[status_pembayaran]]="Kurang Lancar"),"Non Performing Loan","Performing")</f>
        <v>Performing</v>
      </c>
      <c r="Y587" t="s">
        <v>47</v>
      </c>
      <c r="Z587">
        <v>0</v>
      </c>
      <c r="AA587">
        <v>0</v>
      </c>
      <c r="AB587">
        <v>1</v>
      </c>
      <c r="AC587" t="s">
        <v>104</v>
      </c>
      <c r="AD587">
        <f>IF(Raw_Data[[#This Row],[rasio]]&lt;0.2,1,IF(Raw_Data[[#This Row],[rasio]]&lt;0.3,2,IF(Raw_Data[[#This Row],[rasio]]&lt;0.4,3,4)))</f>
        <v>2</v>
      </c>
      <c r="AE587">
        <f>IF(Raw_Data[[#This Row],[kategori_dp]]="High",1,IF(Raw_Data[[#This Row],[kategori_dp]]="Medium",2,3))</f>
        <v>2</v>
      </c>
      <c r="AF587">
        <f>IF(Raw_Data[[#This Row],[tenor_bulan]]&lt;=24,1,IF(Raw_Data[[#This Row],[tenor_bulan]]&lt;=36,2,IF(Raw_Data[[#This Row],[tenor_bulan]]&lt;=48,3,4)))</f>
        <v>2</v>
      </c>
      <c r="AG587">
        <f>IF(Raw_Data[[#This Row],[jumlah_kali_telat]]=0,0,IF(Raw_Data[[#This Row],[jumlah_kali_telat]]&lt;=2,2,4))</f>
        <v>0</v>
      </c>
      <c r="AH587">
        <f>Raw_Data[[#This Row],[Skor_Rasio]]+Raw_Data[[#This Row],[Skor_DP]]+Raw_Data[[#This Row],[Skor_Tenor]]+Raw_Data[[#This Row],[Skor_Telat]]</f>
        <v>6</v>
      </c>
      <c r="AI587" t="str">
        <f>IF(Raw_Data[[#This Row],[Risk_Score]]&lt;=6,"Low Risk",IF(Raw_Data[[#This Row],[Risk_Score]]&lt;=8,"Medium Risk","High Risk"))</f>
        <v>Low Risk</v>
      </c>
      <c r="AJ587">
        <f ca="1">IFERROR(DATEDIF(Raw_Data[[#This Row],[tanggal_pengajuan]],TODAY(),"m"),"N/A")</f>
        <v>9</v>
      </c>
      <c r="AK587" t="str">
        <f ca="1">IF(ISNUMBER(Raw_Data[[#This Row],[MOB]]),IF(Raw_Data[[#This Row],[MOB]]&lt;6,"0-5 bulan",IF(Raw_Data[[#This Row],[MOB]]&lt;12,"6-11 bulan",IF(Raw_Data[[#This Row],[MOB]]&lt;24,"12-23 bulan","24+ bulan"))),"N/A")</f>
        <v>6-11 bulan</v>
      </c>
    </row>
    <row r="588" spans="1:37" ht="14.25" customHeight="1" x14ac:dyDescent="0.45">
      <c r="A588" t="s">
        <v>1669</v>
      </c>
      <c r="B588" s="64">
        <v>46297</v>
      </c>
      <c r="C588" s="1" t="str">
        <f t="shared" si="9"/>
        <v>October</v>
      </c>
      <c r="D588" t="s">
        <v>1670</v>
      </c>
      <c r="E588" t="s">
        <v>1671</v>
      </c>
      <c r="F588">
        <v>33</v>
      </c>
      <c r="G588" t="s">
        <v>51</v>
      </c>
      <c r="H588" t="s">
        <v>41</v>
      </c>
      <c r="I588" s="2">
        <v>4942000</v>
      </c>
      <c r="J588" s="3">
        <f>Raw_Data[[#This Row],[cicilan_per_bulan]]/Raw_Data[[#This Row],[penghasilan_bulanan]]</f>
        <v>0.1689397005261028</v>
      </c>
      <c r="K588" t="s">
        <v>192</v>
      </c>
      <c r="L588" t="s">
        <v>128</v>
      </c>
      <c r="M588" t="s">
        <v>249</v>
      </c>
      <c r="N588" t="s">
        <v>250</v>
      </c>
      <c r="O588" t="s">
        <v>57</v>
      </c>
      <c r="P588" s="2">
        <v>16458000</v>
      </c>
      <c r="Q588" s="2">
        <v>4115000</v>
      </c>
      <c r="R588" t="str">
        <f>IF(Raw_Data[[#This Row],[persen_dp]]&lt;15%,"Low",IF(Raw_Data[[#This Row],[persen_dp]]&gt;25%,"High","Medium"))</f>
        <v>Medium</v>
      </c>
      <c r="S588" s="3">
        <v>0.25</v>
      </c>
      <c r="T588">
        <v>18</v>
      </c>
      <c r="U588">
        <v>0.14499999999999999</v>
      </c>
      <c r="V588" s="2">
        <v>834900</v>
      </c>
      <c r="W588" s="2">
        <v>15028000</v>
      </c>
      <c r="X588" t="str">
        <f>IF(OR(Raw_Data[[#This Row],[status_pembayaran]]="Macet",Raw_Data[[#This Row],[status_pembayaran]]="Kurang Lancar"),"Non Performing Loan","Performing")</f>
        <v>Performing</v>
      </c>
      <c r="Y588" t="s">
        <v>47</v>
      </c>
      <c r="Z588">
        <v>0</v>
      </c>
      <c r="AA588">
        <v>0</v>
      </c>
      <c r="AB588">
        <v>1</v>
      </c>
      <c r="AC588" t="s">
        <v>58</v>
      </c>
      <c r="AD588">
        <f>IF(Raw_Data[[#This Row],[rasio]]&lt;0.2,1,IF(Raw_Data[[#This Row],[rasio]]&lt;0.3,2,IF(Raw_Data[[#This Row],[rasio]]&lt;0.4,3,4)))</f>
        <v>1</v>
      </c>
      <c r="AE588">
        <f>IF(Raw_Data[[#This Row],[kategori_dp]]="High",1,IF(Raw_Data[[#This Row],[kategori_dp]]="Medium",2,3))</f>
        <v>2</v>
      </c>
      <c r="AF588">
        <f>IF(Raw_Data[[#This Row],[tenor_bulan]]&lt;=24,1,IF(Raw_Data[[#This Row],[tenor_bulan]]&lt;=36,2,IF(Raw_Data[[#This Row],[tenor_bulan]]&lt;=48,3,4)))</f>
        <v>1</v>
      </c>
      <c r="AG588">
        <f>IF(Raw_Data[[#This Row],[jumlah_kali_telat]]=0,0,IF(Raw_Data[[#This Row],[jumlah_kali_telat]]&lt;=2,2,4))</f>
        <v>0</v>
      </c>
      <c r="AH588">
        <f>Raw_Data[[#This Row],[Skor_Rasio]]+Raw_Data[[#This Row],[Skor_DP]]+Raw_Data[[#This Row],[Skor_Tenor]]+Raw_Data[[#This Row],[Skor_Telat]]</f>
        <v>4</v>
      </c>
      <c r="AI588" t="str">
        <f>IF(Raw_Data[[#This Row],[Risk_Score]]&lt;=6,"Low Risk",IF(Raw_Data[[#This Row],[Risk_Score]]&lt;=8,"Medium Risk","High Risk"))</f>
        <v>Low Risk</v>
      </c>
      <c r="AJ588">
        <f ca="1">IFERROR(DATEDIF(Raw_Data[[#This Row],[tanggal_pengajuan]],TODAY(),"m"),"N/A")</f>
        <v>0</v>
      </c>
      <c r="AK588" t="str">
        <f ca="1">IF(ISNUMBER(Raw_Data[[#This Row],[MOB]]),IF(Raw_Data[[#This Row],[MOB]]&lt;6,"0-5 bulan",IF(Raw_Data[[#This Row],[MOB]]&lt;12,"6-11 bulan",IF(Raw_Data[[#This Row],[MOB]]&lt;24,"12-23 bulan","24+ bulan"))),"N/A")</f>
        <v>0-5 bulan</v>
      </c>
    </row>
    <row r="589" spans="1:37" ht="14.25" customHeight="1" x14ac:dyDescent="0.45">
      <c r="A589" t="s">
        <v>1672</v>
      </c>
      <c r="B589" s="64">
        <v>46117</v>
      </c>
      <c r="C589" s="1" t="str">
        <f t="shared" si="9"/>
        <v>April</v>
      </c>
      <c r="D589" t="s">
        <v>1673</v>
      </c>
      <c r="E589" t="s">
        <v>1674</v>
      </c>
      <c r="F589">
        <v>41</v>
      </c>
      <c r="G589" t="s">
        <v>51</v>
      </c>
      <c r="H589" t="s">
        <v>101</v>
      </c>
      <c r="I589" s="2">
        <v>3953000</v>
      </c>
      <c r="J589" s="3">
        <f>Raw_Data[[#This Row],[cicilan_per_bulan]]/Raw_Data[[#This Row],[penghasilan_bulanan]]</f>
        <v>0.11158613711105489</v>
      </c>
      <c r="K589" t="s">
        <v>127</v>
      </c>
      <c r="L589" t="s">
        <v>128</v>
      </c>
      <c r="M589" t="s">
        <v>72</v>
      </c>
      <c r="N589" t="s">
        <v>97</v>
      </c>
      <c r="O589" t="s">
        <v>57</v>
      </c>
      <c r="P589" s="2">
        <v>17024000</v>
      </c>
      <c r="Q589" s="2">
        <v>5958000</v>
      </c>
      <c r="R589" t="str">
        <f>IF(Raw_Data[[#This Row],[persen_dp]]&lt;15%,"Low",IF(Raw_Data[[#This Row],[persen_dp]]&gt;25%,"High","Medium"))</f>
        <v>High</v>
      </c>
      <c r="S589" s="3">
        <v>0.35</v>
      </c>
      <c r="T589">
        <v>36</v>
      </c>
      <c r="U589">
        <v>0.14499999999999999</v>
      </c>
      <c r="V589" s="2">
        <v>441100</v>
      </c>
      <c r="W589" s="2">
        <v>15880000</v>
      </c>
      <c r="X589" t="str">
        <f>IF(OR(Raw_Data[[#This Row],[status_pembayaran]]="Macet",Raw_Data[[#This Row],[status_pembayaran]]="Kurang Lancar"),"Non Performing Loan","Performing")</f>
        <v>Performing</v>
      </c>
      <c r="Y589" t="s">
        <v>47</v>
      </c>
      <c r="Z589">
        <v>0</v>
      </c>
      <c r="AA589">
        <v>0</v>
      </c>
      <c r="AB589">
        <v>1</v>
      </c>
      <c r="AC589" t="s">
        <v>58</v>
      </c>
      <c r="AD589">
        <f>IF(Raw_Data[[#This Row],[rasio]]&lt;0.2,1,IF(Raw_Data[[#This Row],[rasio]]&lt;0.3,2,IF(Raw_Data[[#This Row],[rasio]]&lt;0.4,3,4)))</f>
        <v>1</v>
      </c>
      <c r="AE589">
        <f>IF(Raw_Data[[#This Row],[kategori_dp]]="High",1,IF(Raw_Data[[#This Row],[kategori_dp]]="Medium",2,3))</f>
        <v>1</v>
      </c>
      <c r="AF589">
        <f>IF(Raw_Data[[#This Row],[tenor_bulan]]&lt;=24,1,IF(Raw_Data[[#This Row],[tenor_bulan]]&lt;=36,2,IF(Raw_Data[[#This Row],[tenor_bulan]]&lt;=48,3,4)))</f>
        <v>2</v>
      </c>
      <c r="AG589">
        <f>IF(Raw_Data[[#This Row],[jumlah_kali_telat]]=0,0,IF(Raw_Data[[#This Row],[jumlah_kali_telat]]&lt;=2,2,4))</f>
        <v>0</v>
      </c>
      <c r="AH589">
        <f>Raw_Data[[#This Row],[Skor_Rasio]]+Raw_Data[[#This Row],[Skor_DP]]+Raw_Data[[#This Row],[Skor_Tenor]]+Raw_Data[[#This Row],[Skor_Telat]]</f>
        <v>4</v>
      </c>
      <c r="AI589" t="str">
        <f>IF(Raw_Data[[#This Row],[Risk_Score]]&lt;=6,"Low Risk",IF(Raw_Data[[#This Row],[Risk_Score]]&lt;=8,"Medium Risk","High Risk"))</f>
        <v>Low Risk</v>
      </c>
      <c r="AJ589">
        <f ca="1">IFERROR(DATEDIF(Raw_Data[[#This Row],[tanggal_pengajuan]],TODAY(),"m"),"N/A")</f>
        <v>6</v>
      </c>
      <c r="AK589" t="str">
        <f ca="1">IF(ISNUMBER(Raw_Data[[#This Row],[MOB]]),IF(Raw_Data[[#This Row],[MOB]]&lt;6,"0-5 bulan",IF(Raw_Data[[#This Row],[MOB]]&lt;12,"6-11 bulan",IF(Raw_Data[[#This Row],[MOB]]&lt;24,"12-23 bulan","24+ bulan"))),"N/A")</f>
        <v>6-11 bulan</v>
      </c>
    </row>
    <row r="590" spans="1:37" ht="14.25" customHeight="1" x14ac:dyDescent="0.45">
      <c r="A590" t="s">
        <v>1675</v>
      </c>
      <c r="B590" s="64">
        <v>46054</v>
      </c>
      <c r="C590" s="1" t="str">
        <f t="shared" si="9"/>
        <v>February</v>
      </c>
      <c r="D590" t="s">
        <v>1676</v>
      </c>
      <c r="E590" t="s">
        <v>1677</v>
      </c>
      <c r="F590">
        <v>52</v>
      </c>
      <c r="G590" t="s">
        <v>40</v>
      </c>
      <c r="H590" t="s">
        <v>52</v>
      </c>
      <c r="I590" s="2">
        <v>6455000</v>
      </c>
      <c r="J590" s="3">
        <f>Raw_Data[[#This Row],[cicilan_per_bulan]]/Raw_Data[[#This Row],[penghasilan_bulanan]]</f>
        <v>0.16955848179705654</v>
      </c>
      <c r="K590" t="s">
        <v>153</v>
      </c>
      <c r="L590" t="s">
        <v>154</v>
      </c>
      <c r="M590" t="s">
        <v>290</v>
      </c>
      <c r="N590" t="s">
        <v>291</v>
      </c>
      <c r="O590" t="s">
        <v>292</v>
      </c>
      <c r="P590" s="2">
        <v>36944000</v>
      </c>
      <c r="Q590" s="2">
        <v>3694000</v>
      </c>
      <c r="R590" t="str">
        <f>IF(Raw_Data[[#This Row],[persen_dp]]&lt;15%,"Low",IF(Raw_Data[[#This Row],[persen_dp]]&gt;25%,"High","Medium"))</f>
        <v>Low</v>
      </c>
      <c r="S590" s="3">
        <v>0.1</v>
      </c>
      <c r="T590">
        <v>48</v>
      </c>
      <c r="U590">
        <v>0.14499999999999999</v>
      </c>
      <c r="V590" s="2">
        <v>1094500</v>
      </c>
      <c r="W590" s="2">
        <v>52535000</v>
      </c>
      <c r="X590" t="str">
        <f>IF(OR(Raw_Data[[#This Row],[status_pembayaran]]="Macet",Raw_Data[[#This Row],[status_pembayaran]]="Kurang Lancar"),"Non Performing Loan","Performing")</f>
        <v>Performing</v>
      </c>
      <c r="Y590" t="s">
        <v>47</v>
      </c>
      <c r="Z590">
        <v>0</v>
      </c>
      <c r="AA590">
        <v>0</v>
      </c>
      <c r="AB590">
        <v>1</v>
      </c>
      <c r="AC590" t="s">
        <v>58</v>
      </c>
      <c r="AD590">
        <f>IF(Raw_Data[[#This Row],[rasio]]&lt;0.2,1,IF(Raw_Data[[#This Row],[rasio]]&lt;0.3,2,IF(Raw_Data[[#This Row],[rasio]]&lt;0.4,3,4)))</f>
        <v>1</v>
      </c>
      <c r="AE590">
        <f>IF(Raw_Data[[#This Row],[kategori_dp]]="High",1,IF(Raw_Data[[#This Row],[kategori_dp]]="Medium",2,3))</f>
        <v>3</v>
      </c>
      <c r="AF590">
        <f>IF(Raw_Data[[#This Row],[tenor_bulan]]&lt;=24,1,IF(Raw_Data[[#This Row],[tenor_bulan]]&lt;=36,2,IF(Raw_Data[[#This Row],[tenor_bulan]]&lt;=48,3,4)))</f>
        <v>3</v>
      </c>
      <c r="AG590">
        <f>IF(Raw_Data[[#This Row],[jumlah_kali_telat]]=0,0,IF(Raw_Data[[#This Row],[jumlah_kali_telat]]&lt;=2,2,4))</f>
        <v>0</v>
      </c>
      <c r="AH590">
        <f>Raw_Data[[#This Row],[Skor_Rasio]]+Raw_Data[[#This Row],[Skor_DP]]+Raw_Data[[#This Row],[Skor_Tenor]]+Raw_Data[[#This Row],[Skor_Telat]]</f>
        <v>7</v>
      </c>
      <c r="AI590" t="str">
        <f>IF(Raw_Data[[#This Row],[Risk_Score]]&lt;=6,"Low Risk",IF(Raw_Data[[#This Row],[Risk_Score]]&lt;=8,"Medium Risk","High Risk"))</f>
        <v>Medium Risk</v>
      </c>
      <c r="AJ590">
        <f ca="1">IFERROR(DATEDIF(Raw_Data[[#This Row],[tanggal_pengajuan]],TODAY(),"m"),"N/A")</f>
        <v>8</v>
      </c>
      <c r="AK590" t="str">
        <f ca="1">IF(ISNUMBER(Raw_Data[[#This Row],[MOB]]),IF(Raw_Data[[#This Row],[MOB]]&lt;6,"0-5 bulan",IF(Raw_Data[[#This Row],[MOB]]&lt;12,"6-11 bulan",IF(Raw_Data[[#This Row],[MOB]]&lt;24,"12-23 bulan","24+ bulan"))),"N/A")</f>
        <v>6-11 bulan</v>
      </c>
    </row>
    <row r="591" spans="1:37" ht="14.25" customHeight="1" x14ac:dyDescent="0.45">
      <c r="A591" t="s">
        <v>1678</v>
      </c>
      <c r="B591" s="64">
        <v>46119</v>
      </c>
      <c r="C591" s="1" t="str">
        <f t="shared" si="9"/>
        <v>April</v>
      </c>
      <c r="D591" t="s">
        <v>699</v>
      </c>
      <c r="E591" t="s">
        <v>1679</v>
      </c>
      <c r="F591">
        <v>28</v>
      </c>
      <c r="G591" t="s">
        <v>40</v>
      </c>
      <c r="H591" t="s">
        <v>126</v>
      </c>
      <c r="I591" s="2">
        <v>3500000</v>
      </c>
      <c r="J591" s="3">
        <f>Raw_Data[[#This Row],[cicilan_per_bulan]]/Raw_Data[[#This Row],[penghasilan_bulanan]]</f>
        <v>0.21485714285714286</v>
      </c>
      <c r="K591" t="s">
        <v>70</v>
      </c>
      <c r="L591" t="s">
        <v>71</v>
      </c>
      <c r="M591" t="s">
        <v>55</v>
      </c>
      <c r="N591" t="s">
        <v>141</v>
      </c>
      <c r="O591" t="s">
        <v>46</v>
      </c>
      <c r="P591" s="2">
        <v>23316000</v>
      </c>
      <c r="Q591" s="2">
        <v>9326000</v>
      </c>
      <c r="R591" t="str">
        <f>IF(Raw_Data[[#This Row],[persen_dp]]&lt;15%,"Low",IF(Raw_Data[[#This Row],[persen_dp]]&gt;25%,"High","Medium"))</f>
        <v>High</v>
      </c>
      <c r="S591" s="3">
        <v>0.4</v>
      </c>
      <c r="T591">
        <v>24</v>
      </c>
      <c r="U591">
        <v>0.14499999999999999</v>
      </c>
      <c r="V591" s="2">
        <v>752000</v>
      </c>
      <c r="W591" s="2">
        <v>18047000</v>
      </c>
      <c r="X591" t="str">
        <f>IF(OR(Raw_Data[[#This Row],[status_pembayaran]]="Macet",Raw_Data[[#This Row],[status_pembayaran]]="Kurang Lancar"),"Non Performing Loan","Performing")</f>
        <v>Performing</v>
      </c>
      <c r="Y591" t="s">
        <v>47</v>
      </c>
      <c r="Z591">
        <v>0</v>
      </c>
      <c r="AA591">
        <v>0</v>
      </c>
      <c r="AB591">
        <v>1</v>
      </c>
      <c r="AD591">
        <f>IF(Raw_Data[[#This Row],[rasio]]&lt;0.2,1,IF(Raw_Data[[#This Row],[rasio]]&lt;0.3,2,IF(Raw_Data[[#This Row],[rasio]]&lt;0.4,3,4)))</f>
        <v>2</v>
      </c>
      <c r="AE591">
        <f>IF(Raw_Data[[#This Row],[kategori_dp]]="High",1,IF(Raw_Data[[#This Row],[kategori_dp]]="Medium",2,3))</f>
        <v>1</v>
      </c>
      <c r="AF591">
        <f>IF(Raw_Data[[#This Row],[tenor_bulan]]&lt;=24,1,IF(Raw_Data[[#This Row],[tenor_bulan]]&lt;=36,2,IF(Raw_Data[[#This Row],[tenor_bulan]]&lt;=48,3,4)))</f>
        <v>1</v>
      </c>
      <c r="AG591">
        <f>IF(Raw_Data[[#This Row],[jumlah_kali_telat]]=0,0,IF(Raw_Data[[#This Row],[jumlah_kali_telat]]&lt;=2,2,4))</f>
        <v>0</v>
      </c>
      <c r="AH591">
        <f>Raw_Data[[#This Row],[Skor_Rasio]]+Raw_Data[[#This Row],[Skor_DP]]+Raw_Data[[#This Row],[Skor_Tenor]]+Raw_Data[[#This Row],[Skor_Telat]]</f>
        <v>4</v>
      </c>
      <c r="AI591" t="str">
        <f>IF(Raw_Data[[#This Row],[Risk_Score]]&lt;=6,"Low Risk",IF(Raw_Data[[#This Row],[Risk_Score]]&lt;=8,"Medium Risk","High Risk"))</f>
        <v>Low Risk</v>
      </c>
      <c r="AJ591">
        <f ca="1">IFERROR(DATEDIF(Raw_Data[[#This Row],[tanggal_pengajuan]],TODAY(),"m"),"N/A")</f>
        <v>6</v>
      </c>
      <c r="AK591" t="str">
        <f ca="1">IF(ISNUMBER(Raw_Data[[#This Row],[MOB]]),IF(Raw_Data[[#This Row],[MOB]]&lt;6,"0-5 bulan",IF(Raw_Data[[#This Row],[MOB]]&lt;12,"6-11 bulan",IF(Raw_Data[[#This Row],[MOB]]&lt;24,"12-23 bulan","24+ bulan"))),"N/A")</f>
        <v>6-11 bulan</v>
      </c>
    </row>
    <row r="592" spans="1:37" ht="14.25" customHeight="1" x14ac:dyDescent="0.45">
      <c r="A592" t="s">
        <v>1680</v>
      </c>
      <c r="B592" s="64">
        <v>46044</v>
      </c>
      <c r="C592" s="1" t="str">
        <f t="shared" si="9"/>
        <v>January</v>
      </c>
      <c r="D592" t="s">
        <v>1276</v>
      </c>
      <c r="E592" t="s">
        <v>1681</v>
      </c>
      <c r="F592">
        <v>45</v>
      </c>
      <c r="G592" t="s">
        <v>51</v>
      </c>
      <c r="H592" t="s">
        <v>52</v>
      </c>
      <c r="I592" s="2">
        <v>12383000</v>
      </c>
      <c r="J592" s="3">
        <f>Raw_Data[[#This Row],[cicilan_per_bulan]]/Raw_Data[[#This Row],[penghasilan_bulanan]]</f>
        <v>6.8690947266413629E-2</v>
      </c>
      <c r="K592" t="s">
        <v>114</v>
      </c>
      <c r="L592" t="s">
        <v>115</v>
      </c>
      <c r="M592" t="s">
        <v>44</v>
      </c>
      <c r="N592" t="s">
        <v>158</v>
      </c>
      <c r="O592" t="s">
        <v>159</v>
      </c>
      <c r="P592" s="2">
        <v>32303000</v>
      </c>
      <c r="Q592" s="2">
        <v>6461000</v>
      </c>
      <c r="R592" t="str">
        <f>IF(Raw_Data[[#This Row],[persen_dp]]&lt;15%,"Low",IF(Raw_Data[[#This Row],[persen_dp]]&gt;25%,"High","Medium"))</f>
        <v>Medium</v>
      </c>
      <c r="S592" s="3">
        <v>0.2</v>
      </c>
      <c r="T592">
        <v>48</v>
      </c>
      <c r="U592">
        <v>0.14499999999999999</v>
      </c>
      <c r="V592" s="2">
        <v>850600</v>
      </c>
      <c r="W592" s="2">
        <v>40830000</v>
      </c>
      <c r="X592" t="str">
        <f>IF(OR(Raw_Data[[#This Row],[status_pembayaran]]="Macet",Raw_Data[[#This Row],[status_pembayaran]]="Kurang Lancar"),"Non Performing Loan","Performing")</f>
        <v>Performing</v>
      </c>
      <c r="Y592" t="s">
        <v>47</v>
      </c>
      <c r="Z592">
        <v>0</v>
      </c>
      <c r="AA592">
        <v>0</v>
      </c>
      <c r="AB592">
        <v>1</v>
      </c>
      <c r="AC592" t="s">
        <v>137</v>
      </c>
      <c r="AD592">
        <f>IF(Raw_Data[[#This Row],[rasio]]&lt;0.2,1,IF(Raw_Data[[#This Row],[rasio]]&lt;0.3,2,IF(Raw_Data[[#This Row],[rasio]]&lt;0.4,3,4)))</f>
        <v>1</v>
      </c>
      <c r="AE592">
        <f>IF(Raw_Data[[#This Row],[kategori_dp]]="High",1,IF(Raw_Data[[#This Row],[kategori_dp]]="Medium",2,3))</f>
        <v>2</v>
      </c>
      <c r="AF592">
        <f>IF(Raw_Data[[#This Row],[tenor_bulan]]&lt;=24,1,IF(Raw_Data[[#This Row],[tenor_bulan]]&lt;=36,2,IF(Raw_Data[[#This Row],[tenor_bulan]]&lt;=48,3,4)))</f>
        <v>3</v>
      </c>
      <c r="AG592">
        <f>IF(Raw_Data[[#This Row],[jumlah_kali_telat]]=0,0,IF(Raw_Data[[#This Row],[jumlah_kali_telat]]&lt;=2,2,4))</f>
        <v>0</v>
      </c>
      <c r="AH592">
        <f>Raw_Data[[#This Row],[Skor_Rasio]]+Raw_Data[[#This Row],[Skor_DP]]+Raw_Data[[#This Row],[Skor_Tenor]]+Raw_Data[[#This Row],[Skor_Telat]]</f>
        <v>6</v>
      </c>
      <c r="AI592" t="str">
        <f>IF(Raw_Data[[#This Row],[Risk_Score]]&lt;=6,"Low Risk",IF(Raw_Data[[#This Row],[Risk_Score]]&lt;=8,"Medium Risk","High Risk"))</f>
        <v>Low Risk</v>
      </c>
      <c r="AJ592">
        <f ca="1">IFERROR(DATEDIF(Raw_Data[[#This Row],[tanggal_pengajuan]],TODAY(),"m"),"N/A")</f>
        <v>9</v>
      </c>
      <c r="AK592" t="str">
        <f ca="1">IF(ISNUMBER(Raw_Data[[#This Row],[MOB]]),IF(Raw_Data[[#This Row],[MOB]]&lt;6,"0-5 bulan",IF(Raw_Data[[#This Row],[MOB]]&lt;12,"6-11 bulan",IF(Raw_Data[[#This Row],[MOB]]&lt;24,"12-23 bulan","24+ bulan"))),"N/A")</f>
        <v>6-11 bulan</v>
      </c>
    </row>
    <row r="593" spans="1:37" ht="14.25" customHeight="1" x14ac:dyDescent="0.45">
      <c r="A593" t="s">
        <v>1682</v>
      </c>
      <c r="B593" s="64">
        <v>46033</v>
      </c>
      <c r="C593" s="1" t="str">
        <f t="shared" si="9"/>
        <v>January</v>
      </c>
      <c r="D593" t="s">
        <v>1683</v>
      </c>
      <c r="E593" t="s">
        <v>1684</v>
      </c>
      <c r="F593">
        <v>30</v>
      </c>
      <c r="G593" t="s">
        <v>51</v>
      </c>
      <c r="H593" t="s">
        <v>90</v>
      </c>
      <c r="I593" s="2">
        <v>3377000</v>
      </c>
      <c r="J593" s="3">
        <f>Raw_Data[[#This Row],[cicilan_per_bulan]]/Raw_Data[[#This Row],[penghasilan_bulanan]]</f>
        <v>0.20352383772579213</v>
      </c>
      <c r="K593" t="s">
        <v>145</v>
      </c>
      <c r="L593" t="s">
        <v>146</v>
      </c>
      <c r="M593" t="s">
        <v>44</v>
      </c>
      <c r="N593" t="s">
        <v>273</v>
      </c>
      <c r="O593" t="s">
        <v>274</v>
      </c>
      <c r="P593" s="2">
        <v>18266000</v>
      </c>
      <c r="Q593" s="2">
        <v>5480000</v>
      </c>
      <c r="R593" t="str">
        <f>IF(Raw_Data[[#This Row],[persen_dp]]&lt;15%,"Low",IF(Raw_Data[[#This Row],[persen_dp]]&gt;25%,"High","Medium"))</f>
        <v>High</v>
      </c>
      <c r="S593" s="3">
        <v>0.3</v>
      </c>
      <c r="T593">
        <v>24</v>
      </c>
      <c r="U593">
        <v>0.14499999999999999</v>
      </c>
      <c r="V593" s="2">
        <v>687300</v>
      </c>
      <c r="W593" s="2">
        <v>16494000</v>
      </c>
      <c r="X593" t="str">
        <f>IF(OR(Raw_Data[[#This Row],[status_pembayaran]]="Macet",Raw_Data[[#This Row],[status_pembayaran]]="Kurang Lancar"),"Non Performing Loan","Performing")</f>
        <v>Performing</v>
      </c>
      <c r="Y593" t="s">
        <v>47</v>
      </c>
      <c r="Z593">
        <v>0</v>
      </c>
      <c r="AA593">
        <v>0</v>
      </c>
      <c r="AB593">
        <v>1</v>
      </c>
      <c r="AD593">
        <f>IF(Raw_Data[[#This Row],[rasio]]&lt;0.2,1,IF(Raw_Data[[#This Row],[rasio]]&lt;0.3,2,IF(Raw_Data[[#This Row],[rasio]]&lt;0.4,3,4)))</f>
        <v>2</v>
      </c>
      <c r="AE593">
        <f>IF(Raw_Data[[#This Row],[kategori_dp]]="High",1,IF(Raw_Data[[#This Row],[kategori_dp]]="Medium",2,3))</f>
        <v>1</v>
      </c>
      <c r="AF593">
        <f>IF(Raw_Data[[#This Row],[tenor_bulan]]&lt;=24,1,IF(Raw_Data[[#This Row],[tenor_bulan]]&lt;=36,2,IF(Raw_Data[[#This Row],[tenor_bulan]]&lt;=48,3,4)))</f>
        <v>1</v>
      </c>
      <c r="AG593">
        <f>IF(Raw_Data[[#This Row],[jumlah_kali_telat]]=0,0,IF(Raw_Data[[#This Row],[jumlah_kali_telat]]&lt;=2,2,4))</f>
        <v>0</v>
      </c>
      <c r="AH593">
        <f>Raw_Data[[#This Row],[Skor_Rasio]]+Raw_Data[[#This Row],[Skor_DP]]+Raw_Data[[#This Row],[Skor_Tenor]]+Raw_Data[[#This Row],[Skor_Telat]]</f>
        <v>4</v>
      </c>
      <c r="AI593" t="str">
        <f>IF(Raw_Data[[#This Row],[Risk_Score]]&lt;=6,"Low Risk",IF(Raw_Data[[#This Row],[Risk_Score]]&lt;=8,"Medium Risk","High Risk"))</f>
        <v>Low Risk</v>
      </c>
      <c r="AJ593">
        <f ca="1">IFERROR(DATEDIF(Raw_Data[[#This Row],[tanggal_pengajuan]],TODAY(),"m"),"N/A")</f>
        <v>9</v>
      </c>
      <c r="AK593" t="str">
        <f ca="1">IF(ISNUMBER(Raw_Data[[#This Row],[MOB]]),IF(Raw_Data[[#This Row],[MOB]]&lt;6,"0-5 bulan",IF(Raw_Data[[#This Row],[MOB]]&lt;12,"6-11 bulan",IF(Raw_Data[[#This Row],[MOB]]&lt;24,"12-23 bulan","24+ bulan"))),"N/A")</f>
        <v>6-11 bulan</v>
      </c>
    </row>
    <row r="594" spans="1:37" ht="14.25" customHeight="1" x14ac:dyDescent="0.45">
      <c r="A594" t="s">
        <v>1685</v>
      </c>
      <c r="B594" s="64">
        <v>46106</v>
      </c>
      <c r="C594" s="1" t="str">
        <f t="shared" si="9"/>
        <v>March</v>
      </c>
      <c r="D594" t="s">
        <v>1686</v>
      </c>
      <c r="E594" t="s">
        <v>1687</v>
      </c>
      <c r="F594">
        <v>32</v>
      </c>
      <c r="G594" t="s">
        <v>51</v>
      </c>
      <c r="H594" t="s">
        <v>41</v>
      </c>
      <c r="I594" s="2">
        <v>6533000</v>
      </c>
      <c r="J594" s="3">
        <f>Raw_Data[[#This Row],[cicilan_per_bulan]]/Raw_Data[[#This Row],[penghasilan_bulanan]]</f>
        <v>0.1234654829328027</v>
      </c>
      <c r="K594" t="s">
        <v>119</v>
      </c>
      <c r="L594" t="s">
        <v>120</v>
      </c>
      <c r="M594" t="s">
        <v>44</v>
      </c>
      <c r="N594" t="s">
        <v>163</v>
      </c>
      <c r="O594" t="s">
        <v>46</v>
      </c>
      <c r="P594" s="2">
        <v>28828000</v>
      </c>
      <c r="Q594" s="2">
        <v>4324000</v>
      </c>
      <c r="R594" t="str">
        <f>IF(Raw_Data[[#This Row],[persen_dp]]&lt;15%,"Low",IF(Raw_Data[[#This Row],[persen_dp]]&gt;25%,"High","Medium"))</f>
        <v>Medium</v>
      </c>
      <c r="S594" s="3">
        <v>0.15</v>
      </c>
      <c r="T594">
        <v>48</v>
      </c>
      <c r="U594">
        <v>0.14499999999999999</v>
      </c>
      <c r="V594" s="2">
        <v>806600</v>
      </c>
      <c r="W594" s="2">
        <v>38716000</v>
      </c>
      <c r="X594" t="str">
        <f>IF(OR(Raw_Data[[#This Row],[status_pembayaran]]="Macet",Raw_Data[[#This Row],[status_pembayaran]]="Kurang Lancar"),"Non Performing Loan","Performing")</f>
        <v>Performing</v>
      </c>
      <c r="Y594" t="s">
        <v>47</v>
      </c>
      <c r="Z594">
        <v>0</v>
      </c>
      <c r="AA594">
        <v>0</v>
      </c>
      <c r="AB594">
        <v>1</v>
      </c>
      <c r="AD594">
        <f>IF(Raw_Data[[#This Row],[rasio]]&lt;0.2,1,IF(Raw_Data[[#This Row],[rasio]]&lt;0.3,2,IF(Raw_Data[[#This Row],[rasio]]&lt;0.4,3,4)))</f>
        <v>1</v>
      </c>
      <c r="AE594">
        <f>IF(Raw_Data[[#This Row],[kategori_dp]]="High",1,IF(Raw_Data[[#This Row],[kategori_dp]]="Medium",2,3))</f>
        <v>2</v>
      </c>
      <c r="AF594">
        <f>IF(Raw_Data[[#This Row],[tenor_bulan]]&lt;=24,1,IF(Raw_Data[[#This Row],[tenor_bulan]]&lt;=36,2,IF(Raw_Data[[#This Row],[tenor_bulan]]&lt;=48,3,4)))</f>
        <v>3</v>
      </c>
      <c r="AG594">
        <f>IF(Raw_Data[[#This Row],[jumlah_kali_telat]]=0,0,IF(Raw_Data[[#This Row],[jumlah_kali_telat]]&lt;=2,2,4))</f>
        <v>0</v>
      </c>
      <c r="AH594">
        <f>Raw_Data[[#This Row],[Skor_Rasio]]+Raw_Data[[#This Row],[Skor_DP]]+Raw_Data[[#This Row],[Skor_Tenor]]+Raw_Data[[#This Row],[Skor_Telat]]</f>
        <v>6</v>
      </c>
      <c r="AI594" t="str">
        <f>IF(Raw_Data[[#This Row],[Risk_Score]]&lt;=6,"Low Risk",IF(Raw_Data[[#This Row],[Risk_Score]]&lt;=8,"Medium Risk","High Risk"))</f>
        <v>Low Risk</v>
      </c>
      <c r="AJ594">
        <f ca="1">IFERROR(DATEDIF(Raw_Data[[#This Row],[tanggal_pengajuan]],TODAY(),"m"),"N/A")</f>
        <v>6</v>
      </c>
      <c r="AK594" t="str">
        <f ca="1">IF(ISNUMBER(Raw_Data[[#This Row],[MOB]]),IF(Raw_Data[[#This Row],[MOB]]&lt;6,"0-5 bulan",IF(Raw_Data[[#This Row],[MOB]]&lt;12,"6-11 bulan",IF(Raw_Data[[#This Row],[MOB]]&lt;24,"12-23 bulan","24+ bulan"))),"N/A")</f>
        <v>6-11 bulan</v>
      </c>
    </row>
    <row r="595" spans="1:37" ht="14.25" customHeight="1" x14ac:dyDescent="0.45">
      <c r="A595" t="s">
        <v>1688</v>
      </c>
      <c r="B595" s="64">
        <v>46039</v>
      </c>
      <c r="C595" s="1" t="str">
        <f t="shared" si="9"/>
        <v>January</v>
      </c>
      <c r="D595" t="s">
        <v>1367</v>
      </c>
      <c r="E595" t="s">
        <v>1689</v>
      </c>
      <c r="F595">
        <v>42</v>
      </c>
      <c r="G595" t="s">
        <v>40</v>
      </c>
      <c r="H595" t="s">
        <v>41</v>
      </c>
      <c r="I595" s="2">
        <v>4685000</v>
      </c>
      <c r="J595" s="3">
        <f>Raw_Data[[#This Row],[cicilan_per_bulan]]/Raw_Data[[#This Row],[penghasilan_bulanan]]</f>
        <v>0.19912486659551762</v>
      </c>
      <c r="K595" t="s">
        <v>167</v>
      </c>
      <c r="L595" t="s">
        <v>110</v>
      </c>
      <c r="M595" t="s">
        <v>55</v>
      </c>
      <c r="N595" t="s">
        <v>231</v>
      </c>
      <c r="O595" t="s">
        <v>232</v>
      </c>
      <c r="P595" s="2">
        <v>37787000</v>
      </c>
      <c r="Q595" s="2">
        <v>9447000</v>
      </c>
      <c r="R595" t="str">
        <f>IF(Raw_Data[[#This Row],[persen_dp]]&lt;15%,"Low",IF(Raw_Data[[#This Row],[persen_dp]]&gt;25%,"High","Medium"))</f>
        <v>Medium</v>
      </c>
      <c r="S595" s="3">
        <v>0.25</v>
      </c>
      <c r="T595">
        <v>48</v>
      </c>
      <c r="U595">
        <v>0.14499999999999999</v>
      </c>
      <c r="V595" s="2">
        <v>932900</v>
      </c>
      <c r="W595" s="2">
        <v>44778000</v>
      </c>
      <c r="X595" t="str">
        <f>IF(OR(Raw_Data[[#This Row],[status_pembayaran]]="Macet",Raw_Data[[#This Row],[status_pembayaran]]="Kurang Lancar"),"Non Performing Loan","Performing")</f>
        <v>Performing</v>
      </c>
      <c r="Y595" t="s">
        <v>47</v>
      </c>
      <c r="Z595">
        <v>0</v>
      </c>
      <c r="AA595">
        <v>0</v>
      </c>
      <c r="AB595">
        <v>1</v>
      </c>
      <c r="AC595" t="s">
        <v>66</v>
      </c>
      <c r="AD595">
        <f>IF(Raw_Data[[#This Row],[rasio]]&lt;0.2,1,IF(Raw_Data[[#This Row],[rasio]]&lt;0.3,2,IF(Raw_Data[[#This Row],[rasio]]&lt;0.4,3,4)))</f>
        <v>1</v>
      </c>
      <c r="AE595">
        <f>IF(Raw_Data[[#This Row],[kategori_dp]]="High",1,IF(Raw_Data[[#This Row],[kategori_dp]]="Medium",2,3))</f>
        <v>2</v>
      </c>
      <c r="AF595">
        <f>IF(Raw_Data[[#This Row],[tenor_bulan]]&lt;=24,1,IF(Raw_Data[[#This Row],[tenor_bulan]]&lt;=36,2,IF(Raw_Data[[#This Row],[tenor_bulan]]&lt;=48,3,4)))</f>
        <v>3</v>
      </c>
      <c r="AG595">
        <f>IF(Raw_Data[[#This Row],[jumlah_kali_telat]]=0,0,IF(Raw_Data[[#This Row],[jumlah_kali_telat]]&lt;=2,2,4))</f>
        <v>0</v>
      </c>
      <c r="AH595">
        <f>Raw_Data[[#This Row],[Skor_Rasio]]+Raw_Data[[#This Row],[Skor_DP]]+Raw_Data[[#This Row],[Skor_Tenor]]+Raw_Data[[#This Row],[Skor_Telat]]</f>
        <v>6</v>
      </c>
      <c r="AI595" t="str">
        <f>IF(Raw_Data[[#This Row],[Risk_Score]]&lt;=6,"Low Risk",IF(Raw_Data[[#This Row],[Risk_Score]]&lt;=8,"Medium Risk","High Risk"))</f>
        <v>Low Risk</v>
      </c>
      <c r="AJ595">
        <f ca="1">IFERROR(DATEDIF(Raw_Data[[#This Row],[tanggal_pengajuan]],TODAY(),"m"),"N/A")</f>
        <v>9</v>
      </c>
      <c r="AK595" t="str">
        <f ca="1">IF(ISNUMBER(Raw_Data[[#This Row],[MOB]]),IF(Raw_Data[[#This Row],[MOB]]&lt;6,"0-5 bulan",IF(Raw_Data[[#This Row],[MOB]]&lt;12,"6-11 bulan",IF(Raw_Data[[#This Row],[MOB]]&lt;24,"12-23 bulan","24+ bulan"))),"N/A")</f>
        <v>6-11 bulan</v>
      </c>
    </row>
    <row r="596" spans="1:37" ht="14.25" customHeight="1" x14ac:dyDescent="0.45">
      <c r="A596" t="s">
        <v>1690</v>
      </c>
      <c r="B596" s="64">
        <v>46053</v>
      </c>
      <c r="C596" s="1" t="str">
        <f t="shared" si="9"/>
        <v>January</v>
      </c>
      <c r="D596" t="s">
        <v>1415</v>
      </c>
      <c r="E596" t="s">
        <v>1691</v>
      </c>
      <c r="F596">
        <v>53</v>
      </c>
      <c r="G596" t="s">
        <v>51</v>
      </c>
      <c r="H596" t="s">
        <v>52</v>
      </c>
      <c r="I596" s="2">
        <v>5560000</v>
      </c>
      <c r="J596" s="3">
        <f>Raw_Data[[#This Row],[cicilan_per_bulan]]/Raw_Data[[#This Row],[penghasilan_bulanan]]</f>
        <v>0.17884892086330936</v>
      </c>
      <c r="K596" t="s">
        <v>42</v>
      </c>
      <c r="L596" t="s">
        <v>43</v>
      </c>
      <c r="M596" t="s">
        <v>72</v>
      </c>
      <c r="N596" t="s">
        <v>97</v>
      </c>
      <c r="O596" t="s">
        <v>57</v>
      </c>
      <c r="P596" s="2">
        <v>17295000</v>
      </c>
      <c r="Q596" s="2">
        <v>2594000</v>
      </c>
      <c r="R596" t="str">
        <f>IF(Raw_Data[[#This Row],[persen_dp]]&lt;15%,"Low",IF(Raw_Data[[#This Row],[persen_dp]]&gt;25%,"High","Medium"))</f>
        <v>Medium</v>
      </c>
      <c r="S596" s="3">
        <v>0.15</v>
      </c>
      <c r="T596">
        <v>18</v>
      </c>
      <c r="U596">
        <v>0.14499999999999999</v>
      </c>
      <c r="V596" s="2">
        <v>994400</v>
      </c>
      <c r="W596" s="2">
        <v>17899000</v>
      </c>
      <c r="X596" t="str">
        <f>IF(OR(Raw_Data[[#This Row],[status_pembayaran]]="Macet",Raw_Data[[#This Row],[status_pembayaran]]="Kurang Lancar"),"Non Performing Loan","Performing")</f>
        <v>Performing</v>
      </c>
      <c r="Y596" t="s">
        <v>47</v>
      </c>
      <c r="Z596">
        <v>0</v>
      </c>
      <c r="AA596">
        <v>0</v>
      </c>
      <c r="AB596">
        <v>1</v>
      </c>
      <c r="AD596">
        <f>IF(Raw_Data[[#This Row],[rasio]]&lt;0.2,1,IF(Raw_Data[[#This Row],[rasio]]&lt;0.3,2,IF(Raw_Data[[#This Row],[rasio]]&lt;0.4,3,4)))</f>
        <v>1</v>
      </c>
      <c r="AE596">
        <f>IF(Raw_Data[[#This Row],[kategori_dp]]="High",1,IF(Raw_Data[[#This Row],[kategori_dp]]="Medium",2,3))</f>
        <v>2</v>
      </c>
      <c r="AF596">
        <f>IF(Raw_Data[[#This Row],[tenor_bulan]]&lt;=24,1,IF(Raw_Data[[#This Row],[tenor_bulan]]&lt;=36,2,IF(Raw_Data[[#This Row],[tenor_bulan]]&lt;=48,3,4)))</f>
        <v>1</v>
      </c>
      <c r="AG596">
        <f>IF(Raw_Data[[#This Row],[jumlah_kali_telat]]=0,0,IF(Raw_Data[[#This Row],[jumlah_kali_telat]]&lt;=2,2,4))</f>
        <v>0</v>
      </c>
      <c r="AH596">
        <f>Raw_Data[[#This Row],[Skor_Rasio]]+Raw_Data[[#This Row],[Skor_DP]]+Raw_Data[[#This Row],[Skor_Tenor]]+Raw_Data[[#This Row],[Skor_Telat]]</f>
        <v>4</v>
      </c>
      <c r="AI596" t="str">
        <f>IF(Raw_Data[[#This Row],[Risk_Score]]&lt;=6,"Low Risk",IF(Raw_Data[[#This Row],[Risk_Score]]&lt;=8,"Medium Risk","High Risk"))</f>
        <v>Low Risk</v>
      </c>
      <c r="AJ596">
        <f ca="1">IFERROR(DATEDIF(Raw_Data[[#This Row],[tanggal_pengajuan]],TODAY(),"m"),"N/A")</f>
        <v>8</v>
      </c>
      <c r="AK596" t="str">
        <f ca="1">IF(ISNUMBER(Raw_Data[[#This Row],[MOB]]),IF(Raw_Data[[#This Row],[MOB]]&lt;6,"0-5 bulan",IF(Raw_Data[[#This Row],[MOB]]&lt;12,"6-11 bulan",IF(Raw_Data[[#This Row],[MOB]]&lt;24,"12-23 bulan","24+ bulan"))),"N/A")</f>
        <v>6-11 bulan</v>
      </c>
    </row>
    <row r="597" spans="1:37" ht="14.25" customHeight="1" x14ac:dyDescent="0.45">
      <c r="A597" t="s">
        <v>1692</v>
      </c>
      <c r="B597" s="64">
        <v>46092</v>
      </c>
      <c r="C597" s="1" t="str">
        <f t="shared" si="9"/>
        <v>March</v>
      </c>
      <c r="D597" t="s">
        <v>1387</v>
      </c>
      <c r="E597" t="s">
        <v>211</v>
      </c>
      <c r="F597">
        <v>30</v>
      </c>
      <c r="G597" t="s">
        <v>40</v>
      </c>
      <c r="H597" t="s">
        <v>101</v>
      </c>
      <c r="I597" s="2">
        <v>4834000</v>
      </c>
      <c r="J597" s="3">
        <f>Raw_Data[[#This Row],[cicilan_per_bulan]]/Raw_Data[[#This Row],[penghasilan_bulanan]]</f>
        <v>8.0264791063301616E-2</v>
      </c>
      <c r="K597" t="s">
        <v>188</v>
      </c>
      <c r="L597" t="s">
        <v>154</v>
      </c>
      <c r="M597" t="s">
        <v>44</v>
      </c>
      <c r="N597" t="s">
        <v>83</v>
      </c>
      <c r="O597" t="s">
        <v>57</v>
      </c>
      <c r="P597" s="2">
        <v>18132000</v>
      </c>
      <c r="Q597" s="2">
        <v>6346000</v>
      </c>
      <c r="R597" t="str">
        <f>IF(Raw_Data[[#This Row],[persen_dp]]&lt;15%,"Low",IF(Raw_Data[[#This Row],[persen_dp]]&gt;25%,"High","Medium"))</f>
        <v>High</v>
      </c>
      <c r="S597" s="3">
        <v>0.35</v>
      </c>
      <c r="T597">
        <v>48</v>
      </c>
      <c r="U597">
        <v>0.14499999999999999</v>
      </c>
      <c r="V597" s="2">
        <v>388000</v>
      </c>
      <c r="W597" s="2">
        <v>18622000</v>
      </c>
      <c r="X597" t="str">
        <f>IF(OR(Raw_Data[[#This Row],[status_pembayaran]]="Macet",Raw_Data[[#This Row],[status_pembayaran]]="Kurang Lancar"),"Non Performing Loan","Performing")</f>
        <v>Performing</v>
      </c>
      <c r="Y597" t="s">
        <v>47</v>
      </c>
      <c r="Z597">
        <v>0</v>
      </c>
      <c r="AA597">
        <v>0</v>
      </c>
      <c r="AB597">
        <v>1</v>
      </c>
      <c r="AC597" t="s">
        <v>137</v>
      </c>
      <c r="AD597">
        <f>IF(Raw_Data[[#This Row],[rasio]]&lt;0.2,1,IF(Raw_Data[[#This Row],[rasio]]&lt;0.3,2,IF(Raw_Data[[#This Row],[rasio]]&lt;0.4,3,4)))</f>
        <v>1</v>
      </c>
      <c r="AE597">
        <f>IF(Raw_Data[[#This Row],[kategori_dp]]="High",1,IF(Raw_Data[[#This Row],[kategori_dp]]="Medium",2,3))</f>
        <v>1</v>
      </c>
      <c r="AF597">
        <f>IF(Raw_Data[[#This Row],[tenor_bulan]]&lt;=24,1,IF(Raw_Data[[#This Row],[tenor_bulan]]&lt;=36,2,IF(Raw_Data[[#This Row],[tenor_bulan]]&lt;=48,3,4)))</f>
        <v>3</v>
      </c>
      <c r="AG597">
        <f>IF(Raw_Data[[#This Row],[jumlah_kali_telat]]=0,0,IF(Raw_Data[[#This Row],[jumlah_kali_telat]]&lt;=2,2,4))</f>
        <v>0</v>
      </c>
      <c r="AH597">
        <f>Raw_Data[[#This Row],[Skor_Rasio]]+Raw_Data[[#This Row],[Skor_DP]]+Raw_Data[[#This Row],[Skor_Tenor]]+Raw_Data[[#This Row],[Skor_Telat]]</f>
        <v>5</v>
      </c>
      <c r="AI597" t="str">
        <f>IF(Raw_Data[[#This Row],[Risk_Score]]&lt;=6,"Low Risk",IF(Raw_Data[[#This Row],[Risk_Score]]&lt;=8,"Medium Risk","High Risk"))</f>
        <v>Low Risk</v>
      </c>
      <c r="AJ597">
        <f ca="1">IFERROR(DATEDIF(Raw_Data[[#This Row],[tanggal_pengajuan]],TODAY(),"m"),"N/A")</f>
        <v>7</v>
      </c>
      <c r="AK597" t="str">
        <f ca="1">IF(ISNUMBER(Raw_Data[[#This Row],[MOB]]),IF(Raw_Data[[#This Row],[MOB]]&lt;6,"0-5 bulan",IF(Raw_Data[[#This Row],[MOB]]&lt;12,"6-11 bulan",IF(Raw_Data[[#This Row],[MOB]]&lt;24,"12-23 bulan","24+ bulan"))),"N/A")</f>
        <v>6-11 bulan</v>
      </c>
    </row>
    <row r="598" spans="1:37" ht="14.25" customHeight="1" x14ac:dyDescent="0.45">
      <c r="A598" t="s">
        <v>1693</v>
      </c>
      <c r="B598" s="64">
        <v>46082</v>
      </c>
      <c r="C598" s="1" t="str">
        <f t="shared" si="9"/>
        <v>March</v>
      </c>
      <c r="D598" t="s">
        <v>1127</v>
      </c>
      <c r="E598" t="s">
        <v>1694</v>
      </c>
      <c r="F598">
        <v>49</v>
      </c>
      <c r="G598" t="s">
        <v>51</v>
      </c>
      <c r="H598" t="s">
        <v>41</v>
      </c>
      <c r="I598" s="2">
        <v>5721000</v>
      </c>
      <c r="J598" s="3">
        <f>Raw_Data[[#This Row],[cicilan_per_bulan]]/Raw_Data[[#This Row],[penghasilan_bulanan]]</f>
        <v>0.11824855794441531</v>
      </c>
      <c r="K598" t="s">
        <v>53</v>
      </c>
      <c r="L598" t="s">
        <v>54</v>
      </c>
      <c r="M598" t="s">
        <v>44</v>
      </c>
      <c r="N598" t="s">
        <v>228</v>
      </c>
      <c r="O598" t="s">
        <v>57</v>
      </c>
      <c r="P598" s="2">
        <v>18859000</v>
      </c>
      <c r="Q598" s="2">
        <v>1886000</v>
      </c>
      <c r="R598" t="str">
        <f>IF(Raw_Data[[#This Row],[persen_dp]]&lt;15%,"Low",IF(Raw_Data[[#This Row],[persen_dp]]&gt;25%,"High","Medium"))</f>
        <v>Low</v>
      </c>
      <c r="S598" s="3">
        <v>0.1</v>
      </c>
      <c r="T598">
        <v>36</v>
      </c>
      <c r="U598">
        <v>0.14499999999999999</v>
      </c>
      <c r="V598" s="2">
        <v>676500</v>
      </c>
      <c r="W598" s="2">
        <v>24356000</v>
      </c>
      <c r="X598" t="str">
        <f>IF(OR(Raw_Data[[#This Row],[status_pembayaran]]="Macet",Raw_Data[[#This Row],[status_pembayaran]]="Kurang Lancar"),"Non Performing Loan","Performing")</f>
        <v>Performing</v>
      </c>
      <c r="Y598" t="s">
        <v>47</v>
      </c>
      <c r="Z598">
        <v>0</v>
      </c>
      <c r="AA598">
        <v>0</v>
      </c>
      <c r="AB598">
        <v>1</v>
      </c>
      <c r="AC598" t="s">
        <v>74</v>
      </c>
      <c r="AD598">
        <f>IF(Raw_Data[[#This Row],[rasio]]&lt;0.2,1,IF(Raw_Data[[#This Row],[rasio]]&lt;0.3,2,IF(Raw_Data[[#This Row],[rasio]]&lt;0.4,3,4)))</f>
        <v>1</v>
      </c>
      <c r="AE598">
        <f>IF(Raw_Data[[#This Row],[kategori_dp]]="High",1,IF(Raw_Data[[#This Row],[kategori_dp]]="Medium",2,3))</f>
        <v>3</v>
      </c>
      <c r="AF598">
        <f>IF(Raw_Data[[#This Row],[tenor_bulan]]&lt;=24,1,IF(Raw_Data[[#This Row],[tenor_bulan]]&lt;=36,2,IF(Raw_Data[[#This Row],[tenor_bulan]]&lt;=48,3,4)))</f>
        <v>2</v>
      </c>
      <c r="AG598">
        <f>IF(Raw_Data[[#This Row],[jumlah_kali_telat]]=0,0,IF(Raw_Data[[#This Row],[jumlah_kali_telat]]&lt;=2,2,4))</f>
        <v>0</v>
      </c>
      <c r="AH598">
        <f>Raw_Data[[#This Row],[Skor_Rasio]]+Raw_Data[[#This Row],[Skor_DP]]+Raw_Data[[#This Row],[Skor_Tenor]]+Raw_Data[[#This Row],[Skor_Telat]]</f>
        <v>6</v>
      </c>
      <c r="AI598" t="str">
        <f>IF(Raw_Data[[#This Row],[Risk_Score]]&lt;=6,"Low Risk",IF(Raw_Data[[#This Row],[Risk_Score]]&lt;=8,"Medium Risk","High Risk"))</f>
        <v>Low Risk</v>
      </c>
      <c r="AJ598">
        <f ca="1">IFERROR(DATEDIF(Raw_Data[[#This Row],[tanggal_pengajuan]],TODAY(),"m"),"N/A")</f>
        <v>7</v>
      </c>
      <c r="AK598" t="str">
        <f ca="1">IF(ISNUMBER(Raw_Data[[#This Row],[MOB]]),IF(Raw_Data[[#This Row],[MOB]]&lt;6,"0-5 bulan",IF(Raw_Data[[#This Row],[MOB]]&lt;12,"6-11 bulan",IF(Raw_Data[[#This Row],[MOB]]&lt;24,"12-23 bulan","24+ bulan"))),"N/A")</f>
        <v>6-11 bulan</v>
      </c>
    </row>
    <row r="599" spans="1:37" ht="14.25" customHeight="1" x14ac:dyDescent="0.45">
      <c r="A599" t="s">
        <v>1695</v>
      </c>
      <c r="B599" s="64">
        <v>46123</v>
      </c>
      <c r="C599" s="1" t="str">
        <f t="shared" si="9"/>
        <v>April</v>
      </c>
      <c r="D599" t="s">
        <v>1696</v>
      </c>
      <c r="E599" t="s">
        <v>1697</v>
      </c>
      <c r="F599">
        <v>49</v>
      </c>
      <c r="G599" t="s">
        <v>51</v>
      </c>
      <c r="H599" t="s">
        <v>52</v>
      </c>
      <c r="I599" s="2">
        <v>13646000</v>
      </c>
      <c r="J599" s="3">
        <f>Raw_Data[[#This Row],[cicilan_per_bulan]]/Raw_Data[[#This Row],[penghasilan_bulanan]]</f>
        <v>4.642386047193317E-2</v>
      </c>
      <c r="K599" t="s">
        <v>127</v>
      </c>
      <c r="L599" t="s">
        <v>128</v>
      </c>
      <c r="M599" t="s">
        <v>44</v>
      </c>
      <c r="N599" t="s">
        <v>158</v>
      </c>
      <c r="O599" t="s">
        <v>159</v>
      </c>
      <c r="P599" s="2">
        <v>31478000</v>
      </c>
      <c r="Q599" s="2">
        <v>9443000</v>
      </c>
      <c r="R599" t="str">
        <f>IF(Raw_Data[[#This Row],[persen_dp]]&lt;15%,"Low",IF(Raw_Data[[#This Row],[persen_dp]]&gt;25%,"High","Medium"))</f>
        <v>High</v>
      </c>
      <c r="S599" s="3">
        <v>0.3</v>
      </c>
      <c r="T599">
        <v>60</v>
      </c>
      <c r="U599">
        <v>0.14499999999999999</v>
      </c>
      <c r="V599" s="2">
        <v>633500</v>
      </c>
      <c r="W599" s="2">
        <v>38010000</v>
      </c>
      <c r="X599" t="str">
        <f>IF(OR(Raw_Data[[#This Row],[status_pembayaran]]="Macet",Raw_Data[[#This Row],[status_pembayaran]]="Kurang Lancar"),"Non Performing Loan","Performing")</f>
        <v>Performing</v>
      </c>
      <c r="Y599" t="s">
        <v>47</v>
      </c>
      <c r="Z599">
        <v>0</v>
      </c>
      <c r="AA599">
        <v>0</v>
      </c>
      <c r="AB599">
        <v>1</v>
      </c>
      <c r="AD599">
        <f>IF(Raw_Data[[#This Row],[rasio]]&lt;0.2,1,IF(Raw_Data[[#This Row],[rasio]]&lt;0.3,2,IF(Raw_Data[[#This Row],[rasio]]&lt;0.4,3,4)))</f>
        <v>1</v>
      </c>
      <c r="AE599">
        <f>IF(Raw_Data[[#This Row],[kategori_dp]]="High",1,IF(Raw_Data[[#This Row],[kategori_dp]]="Medium",2,3))</f>
        <v>1</v>
      </c>
      <c r="AF599">
        <f>IF(Raw_Data[[#This Row],[tenor_bulan]]&lt;=24,1,IF(Raw_Data[[#This Row],[tenor_bulan]]&lt;=36,2,IF(Raw_Data[[#This Row],[tenor_bulan]]&lt;=48,3,4)))</f>
        <v>4</v>
      </c>
      <c r="AG599">
        <f>IF(Raw_Data[[#This Row],[jumlah_kali_telat]]=0,0,IF(Raw_Data[[#This Row],[jumlah_kali_telat]]&lt;=2,2,4))</f>
        <v>0</v>
      </c>
      <c r="AH599">
        <f>Raw_Data[[#This Row],[Skor_Rasio]]+Raw_Data[[#This Row],[Skor_DP]]+Raw_Data[[#This Row],[Skor_Tenor]]+Raw_Data[[#This Row],[Skor_Telat]]</f>
        <v>6</v>
      </c>
      <c r="AI599" t="str">
        <f>IF(Raw_Data[[#This Row],[Risk_Score]]&lt;=6,"Low Risk",IF(Raw_Data[[#This Row],[Risk_Score]]&lt;=8,"Medium Risk","High Risk"))</f>
        <v>Low Risk</v>
      </c>
      <c r="AJ599">
        <f ca="1">IFERROR(DATEDIF(Raw_Data[[#This Row],[tanggal_pengajuan]],TODAY(),"m"),"N/A")</f>
        <v>6</v>
      </c>
      <c r="AK599" t="str">
        <f ca="1">IF(ISNUMBER(Raw_Data[[#This Row],[MOB]]),IF(Raw_Data[[#This Row],[MOB]]&lt;6,"0-5 bulan",IF(Raw_Data[[#This Row],[MOB]]&lt;12,"6-11 bulan",IF(Raw_Data[[#This Row],[MOB]]&lt;24,"12-23 bulan","24+ bulan"))),"N/A")</f>
        <v>6-11 bulan</v>
      </c>
    </row>
    <row r="600" spans="1:37" ht="14.25" customHeight="1" x14ac:dyDescent="0.45">
      <c r="A600" t="s">
        <v>1698</v>
      </c>
      <c r="B600" s="64">
        <v>46137</v>
      </c>
      <c r="C600" s="1" t="str">
        <f t="shared" si="9"/>
        <v>April</v>
      </c>
      <c r="D600" t="s">
        <v>707</v>
      </c>
      <c r="E600" t="s">
        <v>1699</v>
      </c>
      <c r="F600">
        <v>40</v>
      </c>
      <c r="G600" t="s">
        <v>51</v>
      </c>
      <c r="H600" t="s">
        <v>41</v>
      </c>
      <c r="I600" s="2">
        <v>6403000</v>
      </c>
      <c r="J600" s="3">
        <f>Raw_Data[[#This Row],[cicilan_per_bulan]]/Raw_Data[[#This Row],[penghasilan_bulanan]]</f>
        <v>0.40785569264407306</v>
      </c>
      <c r="K600" t="s">
        <v>63</v>
      </c>
      <c r="L600" t="s">
        <v>64</v>
      </c>
      <c r="M600" t="s">
        <v>55</v>
      </c>
      <c r="N600" t="s">
        <v>395</v>
      </c>
      <c r="O600" t="s">
        <v>396</v>
      </c>
      <c r="P600" s="2">
        <v>59398000</v>
      </c>
      <c r="Q600" s="2">
        <v>20789000</v>
      </c>
      <c r="R600" t="str">
        <f>IF(Raw_Data[[#This Row],[persen_dp]]&lt;15%,"Low",IF(Raw_Data[[#This Row],[persen_dp]]&gt;25%,"High","Medium"))</f>
        <v>High</v>
      </c>
      <c r="S600" s="3">
        <v>0.35</v>
      </c>
      <c r="T600">
        <v>18</v>
      </c>
      <c r="U600">
        <v>0.14499999999999999</v>
      </c>
      <c r="V600" s="2">
        <v>2611500</v>
      </c>
      <c r="W600" s="2">
        <v>47007000</v>
      </c>
      <c r="X600" t="str">
        <f>IF(OR(Raw_Data[[#This Row],[status_pembayaran]]="Macet",Raw_Data[[#This Row],[status_pembayaran]]="Kurang Lancar"),"Non Performing Loan","Performing")</f>
        <v>Performing</v>
      </c>
      <c r="Y600" t="s">
        <v>47</v>
      </c>
      <c r="Z600">
        <v>0</v>
      </c>
      <c r="AA600">
        <v>0</v>
      </c>
      <c r="AB600">
        <v>1</v>
      </c>
      <c r="AD600">
        <f>IF(Raw_Data[[#This Row],[rasio]]&lt;0.2,1,IF(Raw_Data[[#This Row],[rasio]]&lt;0.3,2,IF(Raw_Data[[#This Row],[rasio]]&lt;0.4,3,4)))</f>
        <v>4</v>
      </c>
      <c r="AE600">
        <f>IF(Raw_Data[[#This Row],[kategori_dp]]="High",1,IF(Raw_Data[[#This Row],[kategori_dp]]="Medium",2,3))</f>
        <v>1</v>
      </c>
      <c r="AF600">
        <f>IF(Raw_Data[[#This Row],[tenor_bulan]]&lt;=24,1,IF(Raw_Data[[#This Row],[tenor_bulan]]&lt;=36,2,IF(Raw_Data[[#This Row],[tenor_bulan]]&lt;=48,3,4)))</f>
        <v>1</v>
      </c>
      <c r="AG600">
        <f>IF(Raw_Data[[#This Row],[jumlah_kali_telat]]=0,0,IF(Raw_Data[[#This Row],[jumlah_kali_telat]]&lt;=2,2,4))</f>
        <v>0</v>
      </c>
      <c r="AH600">
        <f>Raw_Data[[#This Row],[Skor_Rasio]]+Raw_Data[[#This Row],[Skor_DP]]+Raw_Data[[#This Row],[Skor_Tenor]]+Raw_Data[[#This Row],[Skor_Telat]]</f>
        <v>6</v>
      </c>
      <c r="AI600" t="str">
        <f>IF(Raw_Data[[#This Row],[Risk_Score]]&lt;=6,"Low Risk",IF(Raw_Data[[#This Row],[Risk_Score]]&lt;=8,"Medium Risk","High Risk"))</f>
        <v>Low Risk</v>
      </c>
      <c r="AJ600">
        <f ca="1">IFERROR(DATEDIF(Raw_Data[[#This Row],[tanggal_pengajuan]],TODAY(),"m"),"N/A")</f>
        <v>5</v>
      </c>
      <c r="AK600" t="str">
        <f ca="1">IF(ISNUMBER(Raw_Data[[#This Row],[MOB]]),IF(Raw_Data[[#This Row],[MOB]]&lt;6,"0-5 bulan",IF(Raw_Data[[#This Row],[MOB]]&lt;12,"6-11 bulan",IF(Raw_Data[[#This Row],[MOB]]&lt;24,"12-23 bulan","24+ bulan"))),"N/A")</f>
        <v>0-5 bulan</v>
      </c>
    </row>
    <row r="601" spans="1:37" ht="14.25" customHeight="1" x14ac:dyDescent="0.45">
      <c r="A601" t="s">
        <v>1700</v>
      </c>
      <c r="B601" s="64">
        <v>46115</v>
      </c>
      <c r="C601" s="1" t="str">
        <f t="shared" si="9"/>
        <v>April</v>
      </c>
      <c r="D601" t="s">
        <v>1701</v>
      </c>
      <c r="E601" t="s">
        <v>1702</v>
      </c>
      <c r="F601">
        <v>46</v>
      </c>
      <c r="G601" t="s">
        <v>51</v>
      </c>
      <c r="H601" t="s">
        <v>41</v>
      </c>
      <c r="I601" s="2">
        <v>4741000</v>
      </c>
      <c r="J601" s="3">
        <f>Raw_Data[[#This Row],[cicilan_per_bulan]]/Raw_Data[[#This Row],[penghasilan_bulanan]]</f>
        <v>0.21139000210925965</v>
      </c>
      <c r="K601" t="s">
        <v>91</v>
      </c>
      <c r="L601" t="s">
        <v>92</v>
      </c>
      <c r="M601" t="s">
        <v>55</v>
      </c>
      <c r="N601" t="s">
        <v>65</v>
      </c>
      <c r="O601" t="s">
        <v>46</v>
      </c>
      <c r="P601" s="2">
        <v>28684000</v>
      </c>
      <c r="Q601" s="2">
        <v>10039000</v>
      </c>
      <c r="R601" t="str">
        <f>IF(Raw_Data[[#This Row],[persen_dp]]&lt;15%,"Low",IF(Raw_Data[[#This Row],[persen_dp]]&gt;25%,"High","Medium"))</f>
        <v>High</v>
      </c>
      <c r="S601" s="3">
        <v>0.35</v>
      </c>
      <c r="T601">
        <v>24</v>
      </c>
      <c r="U601">
        <v>0.14499999999999999</v>
      </c>
      <c r="V601" s="2">
        <v>1002200</v>
      </c>
      <c r="W601" s="2">
        <v>24052000</v>
      </c>
      <c r="X601" t="str">
        <f>IF(OR(Raw_Data[[#This Row],[status_pembayaran]]="Macet",Raw_Data[[#This Row],[status_pembayaran]]="Kurang Lancar"),"Non Performing Loan","Performing")</f>
        <v>Performing</v>
      </c>
      <c r="Y601" t="s">
        <v>47</v>
      </c>
      <c r="Z601">
        <v>0</v>
      </c>
      <c r="AA601">
        <v>0</v>
      </c>
      <c r="AB601">
        <v>1</v>
      </c>
      <c r="AD601">
        <f>IF(Raw_Data[[#This Row],[rasio]]&lt;0.2,1,IF(Raw_Data[[#This Row],[rasio]]&lt;0.3,2,IF(Raw_Data[[#This Row],[rasio]]&lt;0.4,3,4)))</f>
        <v>2</v>
      </c>
      <c r="AE601">
        <f>IF(Raw_Data[[#This Row],[kategori_dp]]="High",1,IF(Raw_Data[[#This Row],[kategori_dp]]="Medium",2,3))</f>
        <v>1</v>
      </c>
      <c r="AF601">
        <f>IF(Raw_Data[[#This Row],[tenor_bulan]]&lt;=24,1,IF(Raw_Data[[#This Row],[tenor_bulan]]&lt;=36,2,IF(Raw_Data[[#This Row],[tenor_bulan]]&lt;=48,3,4)))</f>
        <v>1</v>
      </c>
      <c r="AG601">
        <f>IF(Raw_Data[[#This Row],[jumlah_kali_telat]]=0,0,IF(Raw_Data[[#This Row],[jumlah_kali_telat]]&lt;=2,2,4))</f>
        <v>0</v>
      </c>
      <c r="AH601">
        <f>Raw_Data[[#This Row],[Skor_Rasio]]+Raw_Data[[#This Row],[Skor_DP]]+Raw_Data[[#This Row],[Skor_Tenor]]+Raw_Data[[#This Row],[Skor_Telat]]</f>
        <v>4</v>
      </c>
      <c r="AI601" t="str">
        <f>IF(Raw_Data[[#This Row],[Risk_Score]]&lt;=6,"Low Risk",IF(Raw_Data[[#This Row],[Risk_Score]]&lt;=8,"Medium Risk","High Risk"))</f>
        <v>Low Risk</v>
      </c>
      <c r="AJ601">
        <f ca="1">IFERROR(DATEDIF(Raw_Data[[#This Row],[tanggal_pengajuan]],TODAY(),"m"),"N/A")</f>
        <v>6</v>
      </c>
      <c r="AK601" t="str">
        <f ca="1">IF(ISNUMBER(Raw_Data[[#This Row],[MOB]]),IF(Raw_Data[[#This Row],[MOB]]&lt;6,"0-5 bulan",IF(Raw_Data[[#This Row],[MOB]]&lt;12,"6-11 bulan",IF(Raw_Data[[#This Row],[MOB]]&lt;24,"12-23 bulan","24+ bulan"))),"N/A")</f>
        <v>6-11 bulan</v>
      </c>
    </row>
    <row r="602" spans="1:37" ht="14.25" customHeight="1" x14ac:dyDescent="0.45">
      <c r="A602" t="s">
        <v>1703</v>
      </c>
      <c r="B602" s="64">
        <v>46238</v>
      </c>
      <c r="C602" s="1" t="str">
        <f t="shared" si="9"/>
        <v>August</v>
      </c>
      <c r="D602" t="s">
        <v>1704</v>
      </c>
      <c r="E602" t="s">
        <v>1705</v>
      </c>
      <c r="F602">
        <v>36</v>
      </c>
      <c r="G602" t="s">
        <v>40</v>
      </c>
      <c r="H602" t="s">
        <v>41</v>
      </c>
      <c r="I602" s="2">
        <v>7634000</v>
      </c>
      <c r="J602" s="3">
        <f>Raw_Data[[#This Row],[cicilan_per_bulan]]/Raw_Data[[#This Row],[penghasilan_bulanan]]</f>
        <v>0.19482577940791199</v>
      </c>
      <c r="K602" t="s">
        <v>192</v>
      </c>
      <c r="L602" t="s">
        <v>128</v>
      </c>
      <c r="M602" t="s">
        <v>44</v>
      </c>
      <c r="N602" t="s">
        <v>184</v>
      </c>
      <c r="O602" t="s">
        <v>122</v>
      </c>
      <c r="P602" s="2">
        <v>36893000</v>
      </c>
      <c r="Q602" s="2">
        <v>9223000</v>
      </c>
      <c r="R602" t="str">
        <f>IF(Raw_Data[[#This Row],[persen_dp]]&lt;15%,"Low",IF(Raw_Data[[#This Row],[persen_dp]]&gt;25%,"High","Medium"))</f>
        <v>Medium</v>
      </c>
      <c r="S602" s="3">
        <v>0.25</v>
      </c>
      <c r="T602">
        <v>24</v>
      </c>
      <c r="U602">
        <v>0.14499999999999999</v>
      </c>
      <c r="V602" s="2">
        <v>1487300</v>
      </c>
      <c r="W602" s="2">
        <v>35694000</v>
      </c>
      <c r="X602" t="str">
        <f>IF(OR(Raw_Data[[#This Row],[status_pembayaran]]="Macet",Raw_Data[[#This Row],[status_pembayaran]]="Kurang Lancar"),"Non Performing Loan","Performing")</f>
        <v>Performing</v>
      </c>
      <c r="Y602" t="s">
        <v>47</v>
      </c>
      <c r="Z602">
        <v>0</v>
      </c>
      <c r="AA602">
        <v>0</v>
      </c>
      <c r="AB602">
        <v>1</v>
      </c>
      <c r="AD602">
        <f>IF(Raw_Data[[#This Row],[rasio]]&lt;0.2,1,IF(Raw_Data[[#This Row],[rasio]]&lt;0.3,2,IF(Raw_Data[[#This Row],[rasio]]&lt;0.4,3,4)))</f>
        <v>1</v>
      </c>
      <c r="AE602">
        <f>IF(Raw_Data[[#This Row],[kategori_dp]]="High",1,IF(Raw_Data[[#This Row],[kategori_dp]]="Medium",2,3))</f>
        <v>2</v>
      </c>
      <c r="AF602">
        <f>IF(Raw_Data[[#This Row],[tenor_bulan]]&lt;=24,1,IF(Raw_Data[[#This Row],[tenor_bulan]]&lt;=36,2,IF(Raw_Data[[#This Row],[tenor_bulan]]&lt;=48,3,4)))</f>
        <v>1</v>
      </c>
      <c r="AG602">
        <f>IF(Raw_Data[[#This Row],[jumlah_kali_telat]]=0,0,IF(Raw_Data[[#This Row],[jumlah_kali_telat]]&lt;=2,2,4))</f>
        <v>0</v>
      </c>
      <c r="AH602">
        <f>Raw_Data[[#This Row],[Skor_Rasio]]+Raw_Data[[#This Row],[Skor_DP]]+Raw_Data[[#This Row],[Skor_Tenor]]+Raw_Data[[#This Row],[Skor_Telat]]</f>
        <v>4</v>
      </c>
      <c r="AI602" t="str">
        <f>IF(Raw_Data[[#This Row],[Risk_Score]]&lt;=6,"Low Risk",IF(Raw_Data[[#This Row],[Risk_Score]]&lt;=8,"Medium Risk","High Risk"))</f>
        <v>Low Risk</v>
      </c>
      <c r="AJ602">
        <f ca="1">IFERROR(DATEDIF(Raw_Data[[#This Row],[tanggal_pengajuan]],TODAY(),"m"),"N/A")</f>
        <v>2</v>
      </c>
      <c r="AK602" t="str">
        <f ca="1">IF(ISNUMBER(Raw_Data[[#This Row],[MOB]]),IF(Raw_Data[[#This Row],[MOB]]&lt;6,"0-5 bulan",IF(Raw_Data[[#This Row],[MOB]]&lt;12,"6-11 bulan",IF(Raw_Data[[#This Row],[MOB]]&lt;24,"12-23 bulan","24+ bulan"))),"N/A")</f>
        <v>0-5 bulan</v>
      </c>
    </row>
    <row r="603" spans="1:37" ht="14.25" customHeight="1" x14ac:dyDescent="0.45">
      <c r="A603" t="s">
        <v>1706</v>
      </c>
      <c r="B603" s="64">
        <v>46125</v>
      </c>
      <c r="C603" s="1" t="str">
        <f t="shared" si="9"/>
        <v>April</v>
      </c>
      <c r="D603" t="s">
        <v>820</v>
      </c>
      <c r="E603" t="s">
        <v>1707</v>
      </c>
      <c r="F603">
        <v>23</v>
      </c>
      <c r="G603" t="s">
        <v>40</v>
      </c>
      <c r="H603" t="s">
        <v>41</v>
      </c>
      <c r="I603" s="2">
        <v>7556000</v>
      </c>
      <c r="J603" s="3">
        <f>Raw_Data[[#This Row],[cicilan_per_bulan]]/Raw_Data[[#This Row],[penghasilan_bulanan]]</f>
        <v>4.7803070407623084E-2</v>
      </c>
      <c r="K603" t="s">
        <v>205</v>
      </c>
      <c r="L603" t="s">
        <v>110</v>
      </c>
      <c r="M603" t="s">
        <v>249</v>
      </c>
      <c r="N603" t="s">
        <v>250</v>
      </c>
      <c r="O603" t="s">
        <v>57</v>
      </c>
      <c r="P603" s="2">
        <v>15675000</v>
      </c>
      <c r="Q603" s="2">
        <v>4703000</v>
      </c>
      <c r="R603" t="str">
        <f>IF(Raw_Data[[#This Row],[persen_dp]]&lt;15%,"Low",IF(Raw_Data[[#This Row],[persen_dp]]&gt;25%,"High","Medium"))</f>
        <v>High</v>
      </c>
      <c r="S603" s="3">
        <v>0.3</v>
      </c>
      <c r="T603">
        <v>48</v>
      </c>
      <c r="U603">
        <v>0.14499999999999999</v>
      </c>
      <c r="V603" s="2">
        <v>361200</v>
      </c>
      <c r="W603" s="2">
        <v>17336000</v>
      </c>
      <c r="X603" t="str">
        <f>IF(OR(Raw_Data[[#This Row],[status_pembayaran]]="Macet",Raw_Data[[#This Row],[status_pembayaran]]="Kurang Lancar"),"Non Performing Loan","Performing")</f>
        <v>Performing</v>
      </c>
      <c r="Y603" t="s">
        <v>47</v>
      </c>
      <c r="Z603">
        <v>0</v>
      </c>
      <c r="AA603">
        <v>0</v>
      </c>
      <c r="AB603">
        <v>1</v>
      </c>
      <c r="AC603" t="s">
        <v>74</v>
      </c>
      <c r="AD603">
        <f>IF(Raw_Data[[#This Row],[rasio]]&lt;0.2,1,IF(Raw_Data[[#This Row],[rasio]]&lt;0.3,2,IF(Raw_Data[[#This Row],[rasio]]&lt;0.4,3,4)))</f>
        <v>1</v>
      </c>
      <c r="AE603">
        <f>IF(Raw_Data[[#This Row],[kategori_dp]]="High",1,IF(Raw_Data[[#This Row],[kategori_dp]]="Medium",2,3))</f>
        <v>1</v>
      </c>
      <c r="AF603">
        <f>IF(Raw_Data[[#This Row],[tenor_bulan]]&lt;=24,1,IF(Raw_Data[[#This Row],[tenor_bulan]]&lt;=36,2,IF(Raw_Data[[#This Row],[tenor_bulan]]&lt;=48,3,4)))</f>
        <v>3</v>
      </c>
      <c r="AG603">
        <f>IF(Raw_Data[[#This Row],[jumlah_kali_telat]]=0,0,IF(Raw_Data[[#This Row],[jumlah_kali_telat]]&lt;=2,2,4))</f>
        <v>0</v>
      </c>
      <c r="AH603">
        <f>Raw_Data[[#This Row],[Skor_Rasio]]+Raw_Data[[#This Row],[Skor_DP]]+Raw_Data[[#This Row],[Skor_Tenor]]+Raw_Data[[#This Row],[Skor_Telat]]</f>
        <v>5</v>
      </c>
      <c r="AI603" t="str">
        <f>IF(Raw_Data[[#This Row],[Risk_Score]]&lt;=6,"Low Risk",IF(Raw_Data[[#This Row],[Risk_Score]]&lt;=8,"Medium Risk","High Risk"))</f>
        <v>Low Risk</v>
      </c>
      <c r="AJ603">
        <f ca="1">IFERROR(DATEDIF(Raw_Data[[#This Row],[tanggal_pengajuan]],TODAY(),"m"),"N/A")</f>
        <v>6</v>
      </c>
      <c r="AK603" t="str">
        <f ca="1">IF(ISNUMBER(Raw_Data[[#This Row],[MOB]]),IF(Raw_Data[[#This Row],[MOB]]&lt;6,"0-5 bulan",IF(Raw_Data[[#This Row],[MOB]]&lt;12,"6-11 bulan",IF(Raw_Data[[#This Row],[MOB]]&lt;24,"12-23 bulan","24+ bulan"))),"N/A")</f>
        <v>6-11 bulan</v>
      </c>
    </row>
    <row r="604" spans="1:37" ht="14.25" customHeight="1" x14ac:dyDescent="0.45">
      <c r="A604" t="s">
        <v>1708</v>
      </c>
      <c r="B604" s="64">
        <v>46167</v>
      </c>
      <c r="C604" s="1" t="str">
        <f t="shared" si="9"/>
        <v>May</v>
      </c>
      <c r="D604" t="s">
        <v>1240</v>
      </c>
      <c r="E604" t="s">
        <v>1709</v>
      </c>
      <c r="F604">
        <v>42</v>
      </c>
      <c r="G604" t="s">
        <v>51</v>
      </c>
      <c r="H604" t="s">
        <v>41</v>
      </c>
      <c r="I604" s="2">
        <v>6278000</v>
      </c>
      <c r="J604" s="3">
        <f>Raw_Data[[#This Row],[cicilan_per_bulan]]/Raw_Data[[#This Row],[penghasilan_bulanan]]</f>
        <v>0.15082828926409686</v>
      </c>
      <c r="K604" t="s">
        <v>177</v>
      </c>
      <c r="L604" t="s">
        <v>154</v>
      </c>
      <c r="M604" t="s">
        <v>55</v>
      </c>
      <c r="N604" t="s">
        <v>121</v>
      </c>
      <c r="O604" t="s">
        <v>122</v>
      </c>
      <c r="P604" s="2">
        <v>36547000</v>
      </c>
      <c r="Q604" s="2">
        <v>12791000</v>
      </c>
      <c r="R604" t="str">
        <f>IF(Raw_Data[[#This Row],[persen_dp]]&lt;15%,"Low",IF(Raw_Data[[#This Row],[persen_dp]]&gt;25%,"High","Medium"))</f>
        <v>High</v>
      </c>
      <c r="S604" s="3">
        <v>0.35</v>
      </c>
      <c r="T604">
        <v>36</v>
      </c>
      <c r="U604">
        <v>0.14499999999999999</v>
      </c>
      <c r="V604" s="2">
        <v>946900</v>
      </c>
      <c r="W604" s="2">
        <v>34090000</v>
      </c>
      <c r="X604" t="str">
        <f>IF(OR(Raw_Data[[#This Row],[status_pembayaran]]="Macet",Raw_Data[[#This Row],[status_pembayaran]]="Kurang Lancar"),"Non Performing Loan","Performing")</f>
        <v>Performing</v>
      </c>
      <c r="Y604" t="s">
        <v>47</v>
      </c>
      <c r="Z604">
        <v>0</v>
      </c>
      <c r="AA604">
        <v>0</v>
      </c>
      <c r="AB604">
        <v>1</v>
      </c>
      <c r="AD604">
        <f>IF(Raw_Data[[#This Row],[rasio]]&lt;0.2,1,IF(Raw_Data[[#This Row],[rasio]]&lt;0.3,2,IF(Raw_Data[[#This Row],[rasio]]&lt;0.4,3,4)))</f>
        <v>1</v>
      </c>
      <c r="AE604">
        <f>IF(Raw_Data[[#This Row],[kategori_dp]]="High",1,IF(Raw_Data[[#This Row],[kategori_dp]]="Medium",2,3))</f>
        <v>1</v>
      </c>
      <c r="AF604">
        <f>IF(Raw_Data[[#This Row],[tenor_bulan]]&lt;=24,1,IF(Raw_Data[[#This Row],[tenor_bulan]]&lt;=36,2,IF(Raw_Data[[#This Row],[tenor_bulan]]&lt;=48,3,4)))</f>
        <v>2</v>
      </c>
      <c r="AG604">
        <f>IF(Raw_Data[[#This Row],[jumlah_kali_telat]]=0,0,IF(Raw_Data[[#This Row],[jumlah_kali_telat]]&lt;=2,2,4))</f>
        <v>0</v>
      </c>
      <c r="AH604">
        <f>Raw_Data[[#This Row],[Skor_Rasio]]+Raw_Data[[#This Row],[Skor_DP]]+Raw_Data[[#This Row],[Skor_Tenor]]+Raw_Data[[#This Row],[Skor_Telat]]</f>
        <v>4</v>
      </c>
      <c r="AI604" t="str">
        <f>IF(Raw_Data[[#This Row],[Risk_Score]]&lt;=6,"Low Risk",IF(Raw_Data[[#This Row],[Risk_Score]]&lt;=8,"Medium Risk","High Risk"))</f>
        <v>Low Risk</v>
      </c>
      <c r="AJ604">
        <f ca="1">IFERROR(DATEDIF(Raw_Data[[#This Row],[tanggal_pengajuan]],TODAY(),"m"),"N/A")</f>
        <v>4</v>
      </c>
      <c r="AK604" t="str">
        <f ca="1">IF(ISNUMBER(Raw_Data[[#This Row],[MOB]]),IF(Raw_Data[[#This Row],[MOB]]&lt;6,"0-5 bulan",IF(Raw_Data[[#This Row],[MOB]]&lt;12,"6-11 bulan",IF(Raw_Data[[#This Row],[MOB]]&lt;24,"12-23 bulan","24+ bulan"))),"N/A")</f>
        <v>0-5 bulan</v>
      </c>
    </row>
    <row r="605" spans="1:37" ht="14.25" customHeight="1" x14ac:dyDescent="0.45">
      <c r="A605" t="s">
        <v>1710</v>
      </c>
      <c r="B605" s="64">
        <v>46101</v>
      </c>
      <c r="C605" s="1" t="str">
        <f t="shared" si="9"/>
        <v>March</v>
      </c>
      <c r="D605" t="s">
        <v>716</v>
      </c>
      <c r="E605" t="s">
        <v>1711</v>
      </c>
      <c r="F605">
        <v>31</v>
      </c>
      <c r="G605" t="s">
        <v>51</v>
      </c>
      <c r="H605" t="s">
        <v>176</v>
      </c>
      <c r="I605" s="2">
        <v>5705000</v>
      </c>
      <c r="J605" s="3">
        <f>Raw_Data[[#This Row],[cicilan_per_bulan]]/Raw_Data[[#This Row],[penghasilan_bulanan]]</f>
        <v>7.9754601226993863E-2</v>
      </c>
      <c r="K605" t="s">
        <v>127</v>
      </c>
      <c r="L605" t="s">
        <v>128</v>
      </c>
      <c r="M605" t="s">
        <v>249</v>
      </c>
      <c r="N605" t="s">
        <v>250</v>
      </c>
      <c r="O605" t="s">
        <v>57</v>
      </c>
      <c r="P605" s="2">
        <v>16304000</v>
      </c>
      <c r="Q605" s="2">
        <v>4891000</v>
      </c>
      <c r="R605" t="str">
        <f>IF(Raw_Data[[#This Row],[persen_dp]]&lt;15%,"Low",IF(Raw_Data[[#This Row],[persen_dp]]&gt;25%,"High","Medium"))</f>
        <v>High</v>
      </c>
      <c r="S605" s="3">
        <v>0.3</v>
      </c>
      <c r="T605">
        <v>36</v>
      </c>
      <c r="U605">
        <v>0.14499999999999999</v>
      </c>
      <c r="V605" s="2">
        <v>455000</v>
      </c>
      <c r="W605" s="2">
        <v>16378000</v>
      </c>
      <c r="X605" t="str">
        <f>IF(OR(Raw_Data[[#This Row],[status_pembayaran]]="Macet",Raw_Data[[#This Row],[status_pembayaran]]="Kurang Lancar"),"Non Performing Loan","Performing")</f>
        <v>Performing</v>
      </c>
      <c r="Y605" t="s">
        <v>47</v>
      </c>
      <c r="Z605">
        <v>0</v>
      </c>
      <c r="AA605">
        <v>0</v>
      </c>
      <c r="AB605">
        <v>1</v>
      </c>
      <c r="AD605">
        <f>IF(Raw_Data[[#This Row],[rasio]]&lt;0.2,1,IF(Raw_Data[[#This Row],[rasio]]&lt;0.3,2,IF(Raw_Data[[#This Row],[rasio]]&lt;0.4,3,4)))</f>
        <v>1</v>
      </c>
      <c r="AE605">
        <f>IF(Raw_Data[[#This Row],[kategori_dp]]="High",1,IF(Raw_Data[[#This Row],[kategori_dp]]="Medium",2,3))</f>
        <v>1</v>
      </c>
      <c r="AF605">
        <f>IF(Raw_Data[[#This Row],[tenor_bulan]]&lt;=24,1,IF(Raw_Data[[#This Row],[tenor_bulan]]&lt;=36,2,IF(Raw_Data[[#This Row],[tenor_bulan]]&lt;=48,3,4)))</f>
        <v>2</v>
      </c>
      <c r="AG605">
        <f>IF(Raw_Data[[#This Row],[jumlah_kali_telat]]=0,0,IF(Raw_Data[[#This Row],[jumlah_kali_telat]]&lt;=2,2,4))</f>
        <v>0</v>
      </c>
      <c r="AH605">
        <f>Raw_Data[[#This Row],[Skor_Rasio]]+Raw_Data[[#This Row],[Skor_DP]]+Raw_Data[[#This Row],[Skor_Tenor]]+Raw_Data[[#This Row],[Skor_Telat]]</f>
        <v>4</v>
      </c>
      <c r="AI605" t="str">
        <f>IF(Raw_Data[[#This Row],[Risk_Score]]&lt;=6,"Low Risk",IF(Raw_Data[[#This Row],[Risk_Score]]&lt;=8,"Medium Risk","High Risk"))</f>
        <v>Low Risk</v>
      </c>
      <c r="AJ605">
        <f ca="1">IFERROR(DATEDIF(Raw_Data[[#This Row],[tanggal_pengajuan]],TODAY(),"m"),"N/A")</f>
        <v>7</v>
      </c>
      <c r="AK605" t="str">
        <f ca="1">IF(ISNUMBER(Raw_Data[[#This Row],[MOB]]),IF(Raw_Data[[#This Row],[MOB]]&lt;6,"0-5 bulan",IF(Raw_Data[[#This Row],[MOB]]&lt;12,"6-11 bulan",IF(Raw_Data[[#This Row],[MOB]]&lt;24,"12-23 bulan","24+ bulan"))),"N/A")</f>
        <v>6-11 bulan</v>
      </c>
    </row>
    <row r="606" spans="1:37" ht="14.25" customHeight="1" x14ac:dyDescent="0.45">
      <c r="A606" t="s">
        <v>1712</v>
      </c>
      <c r="B606" s="64">
        <v>46087</v>
      </c>
      <c r="C606" s="1" t="str">
        <f t="shared" si="9"/>
        <v>March</v>
      </c>
      <c r="D606" t="s">
        <v>1103</v>
      </c>
      <c r="E606" t="s">
        <v>1713</v>
      </c>
      <c r="F606">
        <v>33</v>
      </c>
      <c r="G606" t="s">
        <v>40</v>
      </c>
      <c r="H606" t="s">
        <v>176</v>
      </c>
      <c r="I606" s="2">
        <v>4394000</v>
      </c>
      <c r="J606" s="3">
        <f>Raw_Data[[#This Row],[cicilan_per_bulan]]/Raw_Data[[#This Row],[penghasilan_bulanan]]</f>
        <v>0.27296313154301322</v>
      </c>
      <c r="K606" t="s">
        <v>81</v>
      </c>
      <c r="L606" t="s">
        <v>82</v>
      </c>
      <c r="M606" t="s">
        <v>44</v>
      </c>
      <c r="N606" t="s">
        <v>45</v>
      </c>
      <c r="O606" t="s">
        <v>46</v>
      </c>
      <c r="P606" s="2">
        <v>24793000</v>
      </c>
      <c r="Q606" s="2">
        <v>2479000</v>
      </c>
      <c r="R606" t="str">
        <f>IF(Raw_Data[[#This Row],[persen_dp]]&lt;15%,"Low",IF(Raw_Data[[#This Row],[persen_dp]]&gt;25%,"High","Medium"))</f>
        <v>Low</v>
      </c>
      <c r="S606" s="3">
        <v>0.1</v>
      </c>
      <c r="T606">
        <v>24</v>
      </c>
      <c r="U606">
        <v>0.14499999999999999</v>
      </c>
      <c r="V606" s="2">
        <v>1199400</v>
      </c>
      <c r="W606" s="2">
        <v>28785000</v>
      </c>
      <c r="X606" t="str">
        <f>IF(OR(Raw_Data[[#This Row],[status_pembayaran]]="Macet",Raw_Data[[#This Row],[status_pembayaran]]="Kurang Lancar"),"Non Performing Loan","Performing")</f>
        <v>Performing</v>
      </c>
      <c r="Y606" t="s">
        <v>47</v>
      </c>
      <c r="Z606">
        <v>0</v>
      </c>
      <c r="AA606">
        <v>0</v>
      </c>
      <c r="AB606">
        <v>1</v>
      </c>
      <c r="AC606" t="s">
        <v>74</v>
      </c>
      <c r="AD606">
        <f>IF(Raw_Data[[#This Row],[rasio]]&lt;0.2,1,IF(Raw_Data[[#This Row],[rasio]]&lt;0.3,2,IF(Raw_Data[[#This Row],[rasio]]&lt;0.4,3,4)))</f>
        <v>2</v>
      </c>
      <c r="AE606">
        <f>IF(Raw_Data[[#This Row],[kategori_dp]]="High",1,IF(Raw_Data[[#This Row],[kategori_dp]]="Medium",2,3))</f>
        <v>3</v>
      </c>
      <c r="AF606">
        <f>IF(Raw_Data[[#This Row],[tenor_bulan]]&lt;=24,1,IF(Raw_Data[[#This Row],[tenor_bulan]]&lt;=36,2,IF(Raw_Data[[#This Row],[tenor_bulan]]&lt;=48,3,4)))</f>
        <v>1</v>
      </c>
      <c r="AG606">
        <f>IF(Raw_Data[[#This Row],[jumlah_kali_telat]]=0,0,IF(Raw_Data[[#This Row],[jumlah_kali_telat]]&lt;=2,2,4))</f>
        <v>0</v>
      </c>
      <c r="AH606">
        <f>Raw_Data[[#This Row],[Skor_Rasio]]+Raw_Data[[#This Row],[Skor_DP]]+Raw_Data[[#This Row],[Skor_Tenor]]+Raw_Data[[#This Row],[Skor_Telat]]</f>
        <v>6</v>
      </c>
      <c r="AI606" t="str">
        <f>IF(Raw_Data[[#This Row],[Risk_Score]]&lt;=6,"Low Risk",IF(Raw_Data[[#This Row],[Risk_Score]]&lt;=8,"Medium Risk","High Risk"))</f>
        <v>Low Risk</v>
      </c>
      <c r="AJ606">
        <f ca="1">IFERROR(DATEDIF(Raw_Data[[#This Row],[tanggal_pengajuan]],TODAY(),"m"),"N/A")</f>
        <v>7</v>
      </c>
      <c r="AK606" t="str">
        <f ca="1">IF(ISNUMBER(Raw_Data[[#This Row],[MOB]]),IF(Raw_Data[[#This Row],[MOB]]&lt;6,"0-5 bulan",IF(Raw_Data[[#This Row],[MOB]]&lt;12,"6-11 bulan",IF(Raw_Data[[#This Row],[MOB]]&lt;24,"12-23 bulan","24+ bulan"))),"N/A")</f>
        <v>6-11 bulan</v>
      </c>
    </row>
    <row r="607" spans="1:37" ht="14.25" customHeight="1" x14ac:dyDescent="0.45">
      <c r="A607" t="s">
        <v>1714</v>
      </c>
      <c r="B607" s="64">
        <v>46049</v>
      </c>
      <c r="C607" s="1" t="str">
        <f t="shared" si="9"/>
        <v>January</v>
      </c>
      <c r="D607" t="s">
        <v>1099</v>
      </c>
      <c r="E607" t="s">
        <v>1715</v>
      </c>
      <c r="F607">
        <v>43</v>
      </c>
      <c r="G607" t="s">
        <v>51</v>
      </c>
      <c r="H607" t="s">
        <v>152</v>
      </c>
      <c r="I607" s="2">
        <v>2727000</v>
      </c>
      <c r="J607" s="3">
        <f>Raw_Data[[#This Row],[cicilan_per_bulan]]/Raw_Data[[#This Row],[penghasilan_bulanan]]</f>
        <v>0.82728272827282723</v>
      </c>
      <c r="K607" t="s">
        <v>268</v>
      </c>
      <c r="L607" t="s">
        <v>110</v>
      </c>
      <c r="M607" t="s">
        <v>55</v>
      </c>
      <c r="N607" t="s">
        <v>121</v>
      </c>
      <c r="O607" t="s">
        <v>122</v>
      </c>
      <c r="P607" s="2">
        <v>36376000</v>
      </c>
      <c r="Q607" s="2">
        <v>12732000</v>
      </c>
      <c r="R607" t="str">
        <f>IF(Raw_Data[[#This Row],[persen_dp]]&lt;15%,"Low",IF(Raw_Data[[#This Row],[persen_dp]]&gt;25%,"High","Medium"))</f>
        <v>High</v>
      </c>
      <c r="S607" s="3">
        <v>0.35</v>
      </c>
      <c r="T607">
        <v>12</v>
      </c>
      <c r="U607">
        <v>0.14499999999999999</v>
      </c>
      <c r="V607" s="2">
        <v>2256000</v>
      </c>
      <c r="W607" s="2">
        <v>27072000</v>
      </c>
      <c r="X607" t="str">
        <f>IF(OR(Raw_Data[[#This Row],[status_pembayaran]]="Macet",Raw_Data[[#This Row],[status_pembayaran]]="Kurang Lancar"),"Non Performing Loan","Performing")</f>
        <v>Performing</v>
      </c>
      <c r="Y607" t="s">
        <v>47</v>
      </c>
      <c r="Z607">
        <v>0</v>
      </c>
      <c r="AA607">
        <v>0</v>
      </c>
      <c r="AB607">
        <v>1</v>
      </c>
      <c r="AC607" t="s">
        <v>104</v>
      </c>
      <c r="AD607">
        <f>IF(Raw_Data[[#This Row],[rasio]]&lt;0.2,1,IF(Raw_Data[[#This Row],[rasio]]&lt;0.3,2,IF(Raw_Data[[#This Row],[rasio]]&lt;0.4,3,4)))</f>
        <v>4</v>
      </c>
      <c r="AE607">
        <f>IF(Raw_Data[[#This Row],[kategori_dp]]="High",1,IF(Raw_Data[[#This Row],[kategori_dp]]="Medium",2,3))</f>
        <v>1</v>
      </c>
      <c r="AF607">
        <f>IF(Raw_Data[[#This Row],[tenor_bulan]]&lt;=24,1,IF(Raw_Data[[#This Row],[tenor_bulan]]&lt;=36,2,IF(Raw_Data[[#This Row],[tenor_bulan]]&lt;=48,3,4)))</f>
        <v>1</v>
      </c>
      <c r="AG607">
        <f>IF(Raw_Data[[#This Row],[jumlah_kali_telat]]=0,0,IF(Raw_Data[[#This Row],[jumlah_kali_telat]]&lt;=2,2,4))</f>
        <v>0</v>
      </c>
      <c r="AH607">
        <f>Raw_Data[[#This Row],[Skor_Rasio]]+Raw_Data[[#This Row],[Skor_DP]]+Raw_Data[[#This Row],[Skor_Tenor]]+Raw_Data[[#This Row],[Skor_Telat]]</f>
        <v>6</v>
      </c>
      <c r="AI607" t="str">
        <f>IF(Raw_Data[[#This Row],[Risk_Score]]&lt;=6,"Low Risk",IF(Raw_Data[[#This Row],[Risk_Score]]&lt;=8,"Medium Risk","High Risk"))</f>
        <v>Low Risk</v>
      </c>
      <c r="AJ607">
        <f ca="1">IFERROR(DATEDIF(Raw_Data[[#This Row],[tanggal_pengajuan]],TODAY(),"m"),"N/A")</f>
        <v>8</v>
      </c>
      <c r="AK607" t="str">
        <f ca="1">IF(ISNUMBER(Raw_Data[[#This Row],[MOB]]),IF(Raw_Data[[#This Row],[MOB]]&lt;6,"0-5 bulan",IF(Raw_Data[[#This Row],[MOB]]&lt;12,"6-11 bulan",IF(Raw_Data[[#This Row],[MOB]]&lt;24,"12-23 bulan","24+ bulan"))),"N/A")</f>
        <v>6-11 bulan</v>
      </c>
    </row>
    <row r="608" spans="1:37" ht="14.25" customHeight="1" x14ac:dyDescent="0.45">
      <c r="A608" t="s">
        <v>1716</v>
      </c>
      <c r="B608" s="64">
        <v>46028</v>
      </c>
      <c r="C608" s="1" t="str">
        <f t="shared" si="9"/>
        <v>January</v>
      </c>
      <c r="D608" t="s">
        <v>1717</v>
      </c>
      <c r="E608" t="s">
        <v>1718</v>
      </c>
      <c r="F608">
        <v>44</v>
      </c>
      <c r="G608" t="s">
        <v>51</v>
      </c>
      <c r="H608" t="s">
        <v>41</v>
      </c>
      <c r="I608" s="2">
        <v>5691000</v>
      </c>
      <c r="J608" s="3">
        <f>Raw_Data[[#This Row],[cicilan_per_bulan]]/Raw_Data[[#This Row],[penghasilan_bulanan]]</f>
        <v>0.17120014057283431</v>
      </c>
      <c r="K608" t="s">
        <v>119</v>
      </c>
      <c r="L608" t="s">
        <v>120</v>
      </c>
      <c r="M608" t="s">
        <v>55</v>
      </c>
      <c r="N608" t="s">
        <v>221</v>
      </c>
      <c r="O608" t="s">
        <v>159</v>
      </c>
      <c r="P608" s="2">
        <v>42363000</v>
      </c>
      <c r="Q608" s="2">
        <v>8473000</v>
      </c>
      <c r="R608" t="str">
        <f>IF(Raw_Data[[#This Row],[persen_dp]]&lt;15%,"Low",IF(Raw_Data[[#This Row],[persen_dp]]&gt;25%,"High","Medium"))</f>
        <v>Medium</v>
      </c>
      <c r="S608" s="3">
        <v>0.2</v>
      </c>
      <c r="T608">
        <v>60</v>
      </c>
      <c r="U608">
        <v>0.14499999999999999</v>
      </c>
      <c r="V608" s="2">
        <v>974300</v>
      </c>
      <c r="W608" s="2">
        <v>58460000</v>
      </c>
      <c r="X608" t="str">
        <f>IF(OR(Raw_Data[[#This Row],[status_pembayaran]]="Macet",Raw_Data[[#This Row],[status_pembayaran]]="Kurang Lancar"),"Non Performing Loan","Performing")</f>
        <v>Performing</v>
      </c>
      <c r="Y608" t="s">
        <v>47</v>
      </c>
      <c r="Z608">
        <v>0</v>
      </c>
      <c r="AA608">
        <v>0</v>
      </c>
      <c r="AB608">
        <v>1</v>
      </c>
      <c r="AC608" t="s">
        <v>74</v>
      </c>
      <c r="AD608">
        <f>IF(Raw_Data[[#This Row],[rasio]]&lt;0.2,1,IF(Raw_Data[[#This Row],[rasio]]&lt;0.3,2,IF(Raw_Data[[#This Row],[rasio]]&lt;0.4,3,4)))</f>
        <v>1</v>
      </c>
      <c r="AE608">
        <f>IF(Raw_Data[[#This Row],[kategori_dp]]="High",1,IF(Raw_Data[[#This Row],[kategori_dp]]="Medium",2,3))</f>
        <v>2</v>
      </c>
      <c r="AF608">
        <f>IF(Raw_Data[[#This Row],[tenor_bulan]]&lt;=24,1,IF(Raw_Data[[#This Row],[tenor_bulan]]&lt;=36,2,IF(Raw_Data[[#This Row],[tenor_bulan]]&lt;=48,3,4)))</f>
        <v>4</v>
      </c>
      <c r="AG608">
        <f>IF(Raw_Data[[#This Row],[jumlah_kali_telat]]=0,0,IF(Raw_Data[[#This Row],[jumlah_kali_telat]]&lt;=2,2,4))</f>
        <v>0</v>
      </c>
      <c r="AH608">
        <f>Raw_Data[[#This Row],[Skor_Rasio]]+Raw_Data[[#This Row],[Skor_DP]]+Raw_Data[[#This Row],[Skor_Tenor]]+Raw_Data[[#This Row],[Skor_Telat]]</f>
        <v>7</v>
      </c>
      <c r="AI608" t="str">
        <f>IF(Raw_Data[[#This Row],[Risk_Score]]&lt;=6,"Low Risk",IF(Raw_Data[[#This Row],[Risk_Score]]&lt;=8,"Medium Risk","High Risk"))</f>
        <v>Medium Risk</v>
      </c>
      <c r="AJ608">
        <f ca="1">IFERROR(DATEDIF(Raw_Data[[#This Row],[tanggal_pengajuan]],TODAY(),"m"),"N/A")</f>
        <v>9</v>
      </c>
      <c r="AK608" t="str">
        <f ca="1">IF(ISNUMBER(Raw_Data[[#This Row],[MOB]]),IF(Raw_Data[[#This Row],[MOB]]&lt;6,"0-5 bulan",IF(Raw_Data[[#This Row],[MOB]]&lt;12,"6-11 bulan",IF(Raw_Data[[#This Row],[MOB]]&lt;24,"12-23 bulan","24+ bulan"))),"N/A")</f>
        <v>6-11 bulan</v>
      </c>
    </row>
    <row r="609" spans="1:37" ht="14.25" customHeight="1" x14ac:dyDescent="0.45">
      <c r="A609" t="s">
        <v>1719</v>
      </c>
      <c r="B609" s="64">
        <v>46188</v>
      </c>
      <c r="C609" s="1" t="str">
        <f t="shared" si="9"/>
        <v>June</v>
      </c>
      <c r="D609" t="s">
        <v>1720</v>
      </c>
      <c r="E609" t="s">
        <v>1721</v>
      </c>
      <c r="F609">
        <v>23</v>
      </c>
      <c r="G609" t="s">
        <v>51</v>
      </c>
      <c r="H609" t="s">
        <v>101</v>
      </c>
      <c r="I609" s="2">
        <v>3993000</v>
      </c>
      <c r="J609" s="3">
        <f>Raw_Data[[#This Row],[cicilan_per_bulan]]/Raw_Data[[#This Row],[penghasilan_bulanan]]</f>
        <v>0.30550964187327823</v>
      </c>
      <c r="K609" t="s">
        <v>153</v>
      </c>
      <c r="L609" t="s">
        <v>154</v>
      </c>
      <c r="M609" t="s">
        <v>72</v>
      </c>
      <c r="N609" t="s">
        <v>73</v>
      </c>
      <c r="O609" t="s">
        <v>46</v>
      </c>
      <c r="P609" s="2">
        <v>21308000</v>
      </c>
      <c r="Q609" s="2">
        <v>8523000</v>
      </c>
      <c r="R609" t="str">
        <f>IF(Raw_Data[[#This Row],[persen_dp]]&lt;15%,"Low",IF(Raw_Data[[#This Row],[persen_dp]]&gt;25%,"High","Medium"))</f>
        <v>High</v>
      </c>
      <c r="S609" s="3">
        <v>0.4</v>
      </c>
      <c r="T609">
        <v>12</v>
      </c>
      <c r="U609">
        <v>0.14499999999999999</v>
      </c>
      <c r="V609" s="2">
        <v>1219900</v>
      </c>
      <c r="W609" s="2">
        <v>14639000</v>
      </c>
      <c r="X609" t="str">
        <f>IF(OR(Raw_Data[[#This Row],[status_pembayaran]]="Macet",Raw_Data[[#This Row],[status_pembayaran]]="Kurang Lancar"),"Non Performing Loan","Performing")</f>
        <v>Performing</v>
      </c>
      <c r="Y609" t="s">
        <v>47</v>
      </c>
      <c r="Z609">
        <v>0</v>
      </c>
      <c r="AA609">
        <v>0</v>
      </c>
      <c r="AB609">
        <v>1</v>
      </c>
      <c r="AD609">
        <f>IF(Raw_Data[[#This Row],[rasio]]&lt;0.2,1,IF(Raw_Data[[#This Row],[rasio]]&lt;0.3,2,IF(Raw_Data[[#This Row],[rasio]]&lt;0.4,3,4)))</f>
        <v>3</v>
      </c>
      <c r="AE609">
        <f>IF(Raw_Data[[#This Row],[kategori_dp]]="High",1,IF(Raw_Data[[#This Row],[kategori_dp]]="Medium",2,3))</f>
        <v>1</v>
      </c>
      <c r="AF609">
        <f>IF(Raw_Data[[#This Row],[tenor_bulan]]&lt;=24,1,IF(Raw_Data[[#This Row],[tenor_bulan]]&lt;=36,2,IF(Raw_Data[[#This Row],[tenor_bulan]]&lt;=48,3,4)))</f>
        <v>1</v>
      </c>
      <c r="AG609">
        <f>IF(Raw_Data[[#This Row],[jumlah_kali_telat]]=0,0,IF(Raw_Data[[#This Row],[jumlah_kali_telat]]&lt;=2,2,4))</f>
        <v>0</v>
      </c>
      <c r="AH609">
        <f>Raw_Data[[#This Row],[Skor_Rasio]]+Raw_Data[[#This Row],[Skor_DP]]+Raw_Data[[#This Row],[Skor_Tenor]]+Raw_Data[[#This Row],[Skor_Telat]]</f>
        <v>5</v>
      </c>
      <c r="AI609" t="str">
        <f>IF(Raw_Data[[#This Row],[Risk_Score]]&lt;=6,"Low Risk",IF(Raw_Data[[#This Row],[Risk_Score]]&lt;=8,"Medium Risk","High Risk"))</f>
        <v>Low Risk</v>
      </c>
      <c r="AJ609">
        <f ca="1">IFERROR(DATEDIF(Raw_Data[[#This Row],[tanggal_pengajuan]],TODAY(),"m"),"N/A")</f>
        <v>4</v>
      </c>
      <c r="AK609" t="str">
        <f ca="1">IF(ISNUMBER(Raw_Data[[#This Row],[MOB]]),IF(Raw_Data[[#This Row],[MOB]]&lt;6,"0-5 bulan",IF(Raw_Data[[#This Row],[MOB]]&lt;12,"6-11 bulan",IF(Raw_Data[[#This Row],[MOB]]&lt;24,"12-23 bulan","24+ bulan"))),"N/A")</f>
        <v>0-5 bulan</v>
      </c>
    </row>
    <row r="610" spans="1:37" ht="14.25" customHeight="1" x14ac:dyDescent="0.45">
      <c r="A610" t="s">
        <v>1722</v>
      </c>
      <c r="B610" s="64">
        <v>46168</v>
      </c>
      <c r="C610" s="1" t="str">
        <f t="shared" si="9"/>
        <v>May</v>
      </c>
      <c r="D610" t="s">
        <v>319</v>
      </c>
      <c r="E610" t="s">
        <v>1723</v>
      </c>
      <c r="F610">
        <v>27</v>
      </c>
      <c r="G610" t="s">
        <v>40</v>
      </c>
      <c r="H610" t="s">
        <v>41</v>
      </c>
      <c r="I610" s="2">
        <v>5337000</v>
      </c>
      <c r="J610" s="3">
        <f>Raw_Data[[#This Row],[cicilan_per_bulan]]/Raw_Data[[#This Row],[penghasilan_bulanan]]</f>
        <v>5.91156080194866E-2</v>
      </c>
      <c r="K610" t="s">
        <v>91</v>
      </c>
      <c r="L610" t="s">
        <v>92</v>
      </c>
      <c r="M610" t="s">
        <v>249</v>
      </c>
      <c r="N610" t="s">
        <v>250</v>
      </c>
      <c r="O610" t="s">
        <v>57</v>
      </c>
      <c r="P610" s="2">
        <v>15675000</v>
      </c>
      <c r="Q610" s="2">
        <v>4703000</v>
      </c>
      <c r="R610" t="str">
        <f>IF(Raw_Data[[#This Row],[persen_dp]]&lt;15%,"Low",IF(Raw_Data[[#This Row],[persen_dp]]&gt;25%,"High","Medium"))</f>
        <v>High</v>
      </c>
      <c r="S610" s="3">
        <v>0.3</v>
      </c>
      <c r="T610">
        <v>60</v>
      </c>
      <c r="U610">
        <v>0.14499999999999999</v>
      </c>
      <c r="V610" s="2">
        <v>315500</v>
      </c>
      <c r="W610" s="2">
        <v>18928000</v>
      </c>
      <c r="X610" t="str">
        <f>IF(OR(Raw_Data[[#This Row],[status_pembayaran]]="Macet",Raw_Data[[#This Row],[status_pembayaran]]="Kurang Lancar"),"Non Performing Loan","Performing")</f>
        <v>Performing</v>
      </c>
      <c r="Y610" t="s">
        <v>47</v>
      </c>
      <c r="Z610">
        <v>0</v>
      </c>
      <c r="AA610">
        <v>0</v>
      </c>
      <c r="AB610">
        <v>1</v>
      </c>
      <c r="AC610" t="s">
        <v>66</v>
      </c>
      <c r="AD610">
        <f>IF(Raw_Data[[#This Row],[rasio]]&lt;0.2,1,IF(Raw_Data[[#This Row],[rasio]]&lt;0.3,2,IF(Raw_Data[[#This Row],[rasio]]&lt;0.4,3,4)))</f>
        <v>1</v>
      </c>
      <c r="AE610">
        <f>IF(Raw_Data[[#This Row],[kategori_dp]]="High",1,IF(Raw_Data[[#This Row],[kategori_dp]]="Medium",2,3))</f>
        <v>1</v>
      </c>
      <c r="AF610">
        <f>IF(Raw_Data[[#This Row],[tenor_bulan]]&lt;=24,1,IF(Raw_Data[[#This Row],[tenor_bulan]]&lt;=36,2,IF(Raw_Data[[#This Row],[tenor_bulan]]&lt;=48,3,4)))</f>
        <v>4</v>
      </c>
      <c r="AG610">
        <f>IF(Raw_Data[[#This Row],[jumlah_kali_telat]]=0,0,IF(Raw_Data[[#This Row],[jumlah_kali_telat]]&lt;=2,2,4))</f>
        <v>0</v>
      </c>
      <c r="AH610">
        <f>Raw_Data[[#This Row],[Skor_Rasio]]+Raw_Data[[#This Row],[Skor_DP]]+Raw_Data[[#This Row],[Skor_Tenor]]+Raw_Data[[#This Row],[Skor_Telat]]</f>
        <v>6</v>
      </c>
      <c r="AI610" t="str">
        <f>IF(Raw_Data[[#This Row],[Risk_Score]]&lt;=6,"Low Risk",IF(Raw_Data[[#This Row],[Risk_Score]]&lt;=8,"Medium Risk","High Risk"))</f>
        <v>Low Risk</v>
      </c>
      <c r="AJ610">
        <f ca="1">IFERROR(DATEDIF(Raw_Data[[#This Row],[tanggal_pengajuan]],TODAY(),"m"),"N/A")</f>
        <v>4</v>
      </c>
      <c r="AK610" t="str">
        <f ca="1">IF(ISNUMBER(Raw_Data[[#This Row],[MOB]]),IF(Raw_Data[[#This Row],[MOB]]&lt;6,"0-5 bulan",IF(Raw_Data[[#This Row],[MOB]]&lt;12,"6-11 bulan",IF(Raw_Data[[#This Row],[MOB]]&lt;24,"12-23 bulan","24+ bulan"))),"N/A")</f>
        <v>0-5 bulan</v>
      </c>
    </row>
    <row r="611" spans="1:37" ht="14.25" customHeight="1" x14ac:dyDescent="0.45">
      <c r="A611" t="s">
        <v>1724</v>
      </c>
      <c r="B611" s="64">
        <v>46090</v>
      </c>
      <c r="C611" s="1" t="str">
        <f t="shared" si="9"/>
        <v>March</v>
      </c>
      <c r="D611" t="s">
        <v>1252</v>
      </c>
      <c r="E611" t="s">
        <v>1725</v>
      </c>
      <c r="F611">
        <v>45</v>
      </c>
      <c r="G611" t="s">
        <v>51</v>
      </c>
      <c r="H611" t="s">
        <v>152</v>
      </c>
      <c r="I611" s="2">
        <v>2875000</v>
      </c>
      <c r="J611" s="3">
        <f>Raw_Data[[#This Row],[cicilan_per_bulan]]/Raw_Data[[#This Row],[penghasilan_bulanan]]</f>
        <v>0.34146086956521737</v>
      </c>
      <c r="K611" t="s">
        <v>167</v>
      </c>
      <c r="L611" t="s">
        <v>110</v>
      </c>
      <c r="M611" t="s">
        <v>55</v>
      </c>
      <c r="N611" t="s">
        <v>147</v>
      </c>
      <c r="O611" t="s">
        <v>148</v>
      </c>
      <c r="P611" s="2">
        <v>30786000</v>
      </c>
      <c r="Q611" s="2">
        <v>6157000</v>
      </c>
      <c r="R611" t="str">
        <f>IF(Raw_Data[[#This Row],[persen_dp]]&lt;15%,"Low",IF(Raw_Data[[#This Row],[persen_dp]]&gt;25%,"High","Medium"))</f>
        <v>Medium</v>
      </c>
      <c r="S611" s="3">
        <v>0.2</v>
      </c>
      <c r="T611">
        <v>36</v>
      </c>
      <c r="U611">
        <v>0.14499999999999999</v>
      </c>
      <c r="V611" s="2">
        <v>981700</v>
      </c>
      <c r="W611" s="2">
        <v>35343000</v>
      </c>
      <c r="X611" t="str">
        <f>IF(OR(Raw_Data[[#This Row],[status_pembayaran]]="Macet",Raw_Data[[#This Row],[status_pembayaran]]="Kurang Lancar"),"Non Performing Loan","Performing")</f>
        <v>Performing</v>
      </c>
      <c r="Y611" t="s">
        <v>47</v>
      </c>
      <c r="Z611">
        <v>0</v>
      </c>
      <c r="AA611">
        <v>0</v>
      </c>
      <c r="AB611">
        <v>1</v>
      </c>
      <c r="AC611" t="s">
        <v>104</v>
      </c>
      <c r="AD611">
        <f>IF(Raw_Data[[#This Row],[rasio]]&lt;0.2,1,IF(Raw_Data[[#This Row],[rasio]]&lt;0.3,2,IF(Raw_Data[[#This Row],[rasio]]&lt;0.4,3,4)))</f>
        <v>3</v>
      </c>
      <c r="AE611">
        <f>IF(Raw_Data[[#This Row],[kategori_dp]]="High",1,IF(Raw_Data[[#This Row],[kategori_dp]]="Medium",2,3))</f>
        <v>2</v>
      </c>
      <c r="AF611">
        <f>IF(Raw_Data[[#This Row],[tenor_bulan]]&lt;=24,1,IF(Raw_Data[[#This Row],[tenor_bulan]]&lt;=36,2,IF(Raw_Data[[#This Row],[tenor_bulan]]&lt;=48,3,4)))</f>
        <v>2</v>
      </c>
      <c r="AG611">
        <f>IF(Raw_Data[[#This Row],[jumlah_kali_telat]]=0,0,IF(Raw_Data[[#This Row],[jumlah_kali_telat]]&lt;=2,2,4))</f>
        <v>0</v>
      </c>
      <c r="AH611">
        <f>Raw_Data[[#This Row],[Skor_Rasio]]+Raw_Data[[#This Row],[Skor_DP]]+Raw_Data[[#This Row],[Skor_Tenor]]+Raw_Data[[#This Row],[Skor_Telat]]</f>
        <v>7</v>
      </c>
      <c r="AI611" t="str">
        <f>IF(Raw_Data[[#This Row],[Risk_Score]]&lt;=6,"Low Risk",IF(Raw_Data[[#This Row],[Risk_Score]]&lt;=8,"Medium Risk","High Risk"))</f>
        <v>Medium Risk</v>
      </c>
      <c r="AJ611">
        <f ca="1">IFERROR(DATEDIF(Raw_Data[[#This Row],[tanggal_pengajuan]],TODAY(),"m"),"N/A")</f>
        <v>7</v>
      </c>
      <c r="AK611" t="str">
        <f ca="1">IF(ISNUMBER(Raw_Data[[#This Row],[MOB]]),IF(Raw_Data[[#This Row],[MOB]]&lt;6,"0-5 bulan",IF(Raw_Data[[#This Row],[MOB]]&lt;12,"6-11 bulan",IF(Raw_Data[[#This Row],[MOB]]&lt;24,"12-23 bulan","24+ bulan"))),"N/A")</f>
        <v>6-11 bulan</v>
      </c>
    </row>
    <row r="612" spans="1:37" ht="14.25" customHeight="1" x14ac:dyDescent="0.45">
      <c r="A612" t="s">
        <v>1726</v>
      </c>
      <c r="B612" s="64">
        <v>46076</v>
      </c>
      <c r="C612" s="1" t="str">
        <f t="shared" si="9"/>
        <v>February</v>
      </c>
      <c r="D612" t="s">
        <v>1727</v>
      </c>
      <c r="E612" t="s">
        <v>1728</v>
      </c>
      <c r="F612">
        <v>23</v>
      </c>
      <c r="G612" t="s">
        <v>40</v>
      </c>
      <c r="H612" t="s">
        <v>62</v>
      </c>
      <c r="I612" s="2">
        <v>1993000</v>
      </c>
      <c r="J612" s="3">
        <f>Raw_Data[[#This Row],[cicilan_per_bulan]]/Raw_Data[[#This Row],[penghasilan_bulanan]]</f>
        <v>0.82102358253888608</v>
      </c>
      <c r="K612" t="s">
        <v>127</v>
      </c>
      <c r="L612" t="s">
        <v>128</v>
      </c>
      <c r="M612" t="s">
        <v>55</v>
      </c>
      <c r="N612" t="s">
        <v>147</v>
      </c>
      <c r="O612" t="s">
        <v>148</v>
      </c>
      <c r="P612" s="2">
        <v>32255000</v>
      </c>
      <c r="Q612" s="2">
        <v>8064000</v>
      </c>
      <c r="R612" t="str">
        <f>IF(Raw_Data[[#This Row],[persen_dp]]&lt;15%,"Low",IF(Raw_Data[[#This Row],[persen_dp]]&gt;25%,"High","Medium"))</f>
        <v>Medium</v>
      </c>
      <c r="S612" s="3">
        <v>0.25</v>
      </c>
      <c r="T612">
        <v>18</v>
      </c>
      <c r="U612">
        <v>0.14499999999999999</v>
      </c>
      <c r="V612" s="2">
        <v>1636300</v>
      </c>
      <c r="W612" s="2">
        <v>29453000</v>
      </c>
      <c r="X612" t="str">
        <f>IF(OR(Raw_Data[[#This Row],[status_pembayaran]]="Macet",Raw_Data[[#This Row],[status_pembayaran]]="Kurang Lancar"),"Non Performing Loan","Performing")</f>
        <v>Performing</v>
      </c>
      <c r="Y612" t="s">
        <v>47</v>
      </c>
      <c r="Z612">
        <v>0</v>
      </c>
      <c r="AA612">
        <v>0</v>
      </c>
      <c r="AB612">
        <v>1</v>
      </c>
      <c r="AD612">
        <f>IF(Raw_Data[[#This Row],[rasio]]&lt;0.2,1,IF(Raw_Data[[#This Row],[rasio]]&lt;0.3,2,IF(Raw_Data[[#This Row],[rasio]]&lt;0.4,3,4)))</f>
        <v>4</v>
      </c>
      <c r="AE612">
        <f>IF(Raw_Data[[#This Row],[kategori_dp]]="High",1,IF(Raw_Data[[#This Row],[kategori_dp]]="Medium",2,3))</f>
        <v>2</v>
      </c>
      <c r="AF612">
        <f>IF(Raw_Data[[#This Row],[tenor_bulan]]&lt;=24,1,IF(Raw_Data[[#This Row],[tenor_bulan]]&lt;=36,2,IF(Raw_Data[[#This Row],[tenor_bulan]]&lt;=48,3,4)))</f>
        <v>1</v>
      </c>
      <c r="AG612">
        <f>IF(Raw_Data[[#This Row],[jumlah_kali_telat]]=0,0,IF(Raw_Data[[#This Row],[jumlah_kali_telat]]&lt;=2,2,4))</f>
        <v>0</v>
      </c>
      <c r="AH612">
        <f>Raw_Data[[#This Row],[Skor_Rasio]]+Raw_Data[[#This Row],[Skor_DP]]+Raw_Data[[#This Row],[Skor_Tenor]]+Raw_Data[[#This Row],[Skor_Telat]]</f>
        <v>7</v>
      </c>
      <c r="AI612" t="str">
        <f>IF(Raw_Data[[#This Row],[Risk_Score]]&lt;=6,"Low Risk",IF(Raw_Data[[#This Row],[Risk_Score]]&lt;=8,"Medium Risk","High Risk"))</f>
        <v>Medium Risk</v>
      </c>
      <c r="AJ612">
        <f ca="1">IFERROR(DATEDIF(Raw_Data[[#This Row],[tanggal_pengajuan]],TODAY(),"m"),"N/A")</f>
        <v>8</v>
      </c>
      <c r="AK612" t="str">
        <f ca="1">IF(ISNUMBER(Raw_Data[[#This Row],[MOB]]),IF(Raw_Data[[#This Row],[MOB]]&lt;6,"0-5 bulan",IF(Raw_Data[[#This Row],[MOB]]&lt;12,"6-11 bulan",IF(Raw_Data[[#This Row],[MOB]]&lt;24,"12-23 bulan","24+ bulan"))),"N/A")</f>
        <v>6-11 bulan</v>
      </c>
    </row>
    <row r="613" spans="1:37" ht="14.25" customHeight="1" x14ac:dyDescent="0.45">
      <c r="A613" t="s">
        <v>1729</v>
      </c>
      <c r="B613" s="64">
        <v>46044</v>
      </c>
      <c r="C613" s="1" t="str">
        <f t="shared" si="9"/>
        <v>January</v>
      </c>
      <c r="D613" t="s">
        <v>309</v>
      </c>
      <c r="E613" t="s">
        <v>1730</v>
      </c>
      <c r="F613">
        <v>21</v>
      </c>
      <c r="G613" t="s">
        <v>40</v>
      </c>
      <c r="H613" t="s">
        <v>101</v>
      </c>
      <c r="I613" s="2">
        <v>3684000</v>
      </c>
      <c r="J613" s="3">
        <f>Raw_Data[[#This Row],[cicilan_per_bulan]]/Raw_Data[[#This Row],[penghasilan_bulanan]]</f>
        <v>0.47901737242128123</v>
      </c>
      <c r="K613" t="s">
        <v>42</v>
      </c>
      <c r="L613" t="s">
        <v>43</v>
      </c>
      <c r="M613" t="s">
        <v>44</v>
      </c>
      <c r="N613" t="s">
        <v>171</v>
      </c>
      <c r="O613" t="s">
        <v>172</v>
      </c>
      <c r="P613" s="2">
        <v>43485000</v>
      </c>
      <c r="Q613" s="2">
        <v>17394000</v>
      </c>
      <c r="R613" t="str">
        <f>IF(Raw_Data[[#This Row],[persen_dp]]&lt;15%,"Low",IF(Raw_Data[[#This Row],[persen_dp]]&gt;25%,"High","Medium"))</f>
        <v>High</v>
      </c>
      <c r="S613" s="3">
        <v>0.4</v>
      </c>
      <c r="T613">
        <v>18</v>
      </c>
      <c r="U613">
        <v>0.14499999999999999</v>
      </c>
      <c r="V613" s="2">
        <v>1764700</v>
      </c>
      <c r="W613" s="2">
        <v>31765000</v>
      </c>
      <c r="X613" t="str">
        <f>IF(OR(Raw_Data[[#This Row],[status_pembayaran]]="Macet",Raw_Data[[#This Row],[status_pembayaran]]="Kurang Lancar"),"Non Performing Loan","Performing")</f>
        <v>Performing</v>
      </c>
      <c r="Y613" t="s">
        <v>47</v>
      </c>
      <c r="Z613">
        <v>0</v>
      </c>
      <c r="AA613">
        <v>0</v>
      </c>
      <c r="AB613">
        <v>1</v>
      </c>
      <c r="AC613" t="s">
        <v>58</v>
      </c>
      <c r="AD613">
        <f>IF(Raw_Data[[#This Row],[rasio]]&lt;0.2,1,IF(Raw_Data[[#This Row],[rasio]]&lt;0.3,2,IF(Raw_Data[[#This Row],[rasio]]&lt;0.4,3,4)))</f>
        <v>4</v>
      </c>
      <c r="AE613">
        <f>IF(Raw_Data[[#This Row],[kategori_dp]]="High",1,IF(Raw_Data[[#This Row],[kategori_dp]]="Medium",2,3))</f>
        <v>1</v>
      </c>
      <c r="AF613">
        <f>IF(Raw_Data[[#This Row],[tenor_bulan]]&lt;=24,1,IF(Raw_Data[[#This Row],[tenor_bulan]]&lt;=36,2,IF(Raw_Data[[#This Row],[tenor_bulan]]&lt;=48,3,4)))</f>
        <v>1</v>
      </c>
      <c r="AG613">
        <f>IF(Raw_Data[[#This Row],[jumlah_kali_telat]]=0,0,IF(Raw_Data[[#This Row],[jumlah_kali_telat]]&lt;=2,2,4))</f>
        <v>0</v>
      </c>
      <c r="AH613">
        <f>Raw_Data[[#This Row],[Skor_Rasio]]+Raw_Data[[#This Row],[Skor_DP]]+Raw_Data[[#This Row],[Skor_Tenor]]+Raw_Data[[#This Row],[Skor_Telat]]</f>
        <v>6</v>
      </c>
      <c r="AI613" t="str">
        <f>IF(Raw_Data[[#This Row],[Risk_Score]]&lt;=6,"Low Risk",IF(Raw_Data[[#This Row],[Risk_Score]]&lt;=8,"Medium Risk","High Risk"))</f>
        <v>Low Risk</v>
      </c>
      <c r="AJ613">
        <f ca="1">IFERROR(DATEDIF(Raw_Data[[#This Row],[tanggal_pengajuan]],TODAY(),"m"),"N/A")</f>
        <v>9</v>
      </c>
      <c r="AK613" t="str">
        <f ca="1">IF(ISNUMBER(Raw_Data[[#This Row],[MOB]]),IF(Raw_Data[[#This Row],[MOB]]&lt;6,"0-5 bulan",IF(Raw_Data[[#This Row],[MOB]]&lt;12,"6-11 bulan",IF(Raw_Data[[#This Row],[MOB]]&lt;24,"12-23 bulan","24+ bulan"))),"N/A")</f>
        <v>6-11 bulan</v>
      </c>
    </row>
    <row r="614" spans="1:37" ht="14.25" customHeight="1" x14ac:dyDescent="0.45">
      <c r="A614" t="s">
        <v>1731</v>
      </c>
      <c r="B614" s="64">
        <v>46098</v>
      </c>
      <c r="C614" s="1" t="str">
        <f t="shared" si="9"/>
        <v>March</v>
      </c>
      <c r="D614" t="s">
        <v>1732</v>
      </c>
      <c r="E614" t="s">
        <v>1733</v>
      </c>
      <c r="F614">
        <v>39</v>
      </c>
      <c r="G614" t="s">
        <v>40</v>
      </c>
      <c r="H614" t="s">
        <v>52</v>
      </c>
      <c r="I614" s="2">
        <v>6259000</v>
      </c>
      <c r="J614" s="3">
        <f>Raw_Data[[#This Row],[cicilan_per_bulan]]/Raw_Data[[#This Row],[penghasilan_bulanan]]</f>
        <v>0.13613995845981786</v>
      </c>
      <c r="K614" t="s">
        <v>114</v>
      </c>
      <c r="L614" t="s">
        <v>115</v>
      </c>
      <c r="M614" t="s">
        <v>55</v>
      </c>
      <c r="N614" t="s">
        <v>231</v>
      </c>
      <c r="O614" t="s">
        <v>232</v>
      </c>
      <c r="P614" s="2">
        <v>37046000</v>
      </c>
      <c r="Q614" s="2">
        <v>7409000</v>
      </c>
      <c r="R614" t="str">
        <f>IF(Raw_Data[[#This Row],[persen_dp]]&lt;15%,"Low",IF(Raw_Data[[#This Row],[persen_dp]]&gt;25%,"High","Medium"))</f>
        <v>Medium</v>
      </c>
      <c r="S614" s="3">
        <v>0.2</v>
      </c>
      <c r="T614">
        <v>60</v>
      </c>
      <c r="U614">
        <v>0.14499999999999999</v>
      </c>
      <c r="V614" s="2">
        <v>852100</v>
      </c>
      <c r="W614" s="2">
        <v>51123000</v>
      </c>
      <c r="X614" t="str">
        <f>IF(OR(Raw_Data[[#This Row],[status_pembayaran]]="Macet",Raw_Data[[#This Row],[status_pembayaran]]="Kurang Lancar"),"Non Performing Loan","Performing")</f>
        <v>Performing</v>
      </c>
      <c r="Y614" t="s">
        <v>47</v>
      </c>
      <c r="Z614">
        <v>0</v>
      </c>
      <c r="AA614">
        <v>0</v>
      </c>
      <c r="AB614">
        <v>1</v>
      </c>
      <c r="AC614" t="s">
        <v>58</v>
      </c>
      <c r="AD614">
        <f>IF(Raw_Data[[#This Row],[rasio]]&lt;0.2,1,IF(Raw_Data[[#This Row],[rasio]]&lt;0.3,2,IF(Raw_Data[[#This Row],[rasio]]&lt;0.4,3,4)))</f>
        <v>1</v>
      </c>
      <c r="AE614">
        <f>IF(Raw_Data[[#This Row],[kategori_dp]]="High",1,IF(Raw_Data[[#This Row],[kategori_dp]]="Medium",2,3))</f>
        <v>2</v>
      </c>
      <c r="AF614">
        <f>IF(Raw_Data[[#This Row],[tenor_bulan]]&lt;=24,1,IF(Raw_Data[[#This Row],[tenor_bulan]]&lt;=36,2,IF(Raw_Data[[#This Row],[tenor_bulan]]&lt;=48,3,4)))</f>
        <v>4</v>
      </c>
      <c r="AG614">
        <f>IF(Raw_Data[[#This Row],[jumlah_kali_telat]]=0,0,IF(Raw_Data[[#This Row],[jumlah_kali_telat]]&lt;=2,2,4))</f>
        <v>0</v>
      </c>
      <c r="AH614">
        <f>Raw_Data[[#This Row],[Skor_Rasio]]+Raw_Data[[#This Row],[Skor_DP]]+Raw_Data[[#This Row],[Skor_Tenor]]+Raw_Data[[#This Row],[Skor_Telat]]</f>
        <v>7</v>
      </c>
      <c r="AI614" t="str">
        <f>IF(Raw_Data[[#This Row],[Risk_Score]]&lt;=6,"Low Risk",IF(Raw_Data[[#This Row],[Risk_Score]]&lt;=8,"Medium Risk","High Risk"))</f>
        <v>Medium Risk</v>
      </c>
      <c r="AJ614">
        <f ca="1">IFERROR(DATEDIF(Raw_Data[[#This Row],[tanggal_pengajuan]],TODAY(),"m"),"N/A")</f>
        <v>7</v>
      </c>
      <c r="AK614" t="str">
        <f ca="1">IF(ISNUMBER(Raw_Data[[#This Row],[MOB]]),IF(Raw_Data[[#This Row],[MOB]]&lt;6,"0-5 bulan",IF(Raw_Data[[#This Row],[MOB]]&lt;12,"6-11 bulan",IF(Raw_Data[[#This Row],[MOB]]&lt;24,"12-23 bulan","24+ bulan"))),"N/A")</f>
        <v>6-11 bulan</v>
      </c>
    </row>
    <row r="615" spans="1:37" ht="14.25" customHeight="1" x14ac:dyDescent="0.45">
      <c r="A615" t="s">
        <v>1734</v>
      </c>
      <c r="B615" s="64">
        <v>46359</v>
      </c>
      <c r="C615" s="1" t="str">
        <f t="shared" si="9"/>
        <v>December</v>
      </c>
      <c r="D615" t="s">
        <v>1735</v>
      </c>
      <c r="E615" t="s">
        <v>1736</v>
      </c>
      <c r="F615">
        <v>34</v>
      </c>
      <c r="G615" t="s">
        <v>40</v>
      </c>
      <c r="H615" t="s">
        <v>52</v>
      </c>
      <c r="I615" s="2">
        <v>12569000</v>
      </c>
      <c r="J615" s="3">
        <f>Raw_Data[[#This Row],[cicilan_per_bulan]]/Raw_Data[[#This Row],[penghasilan_bulanan]]</f>
        <v>4.6415784867531229E-2</v>
      </c>
      <c r="K615" t="s">
        <v>102</v>
      </c>
      <c r="L615" t="s">
        <v>103</v>
      </c>
      <c r="M615" t="s">
        <v>44</v>
      </c>
      <c r="N615" t="s">
        <v>228</v>
      </c>
      <c r="O615" t="s">
        <v>57</v>
      </c>
      <c r="P615" s="2">
        <v>19514000</v>
      </c>
      <c r="Q615" s="2">
        <v>4878000</v>
      </c>
      <c r="R615" t="str">
        <f>IF(Raw_Data[[#This Row],[persen_dp]]&lt;15%,"Low",IF(Raw_Data[[#This Row],[persen_dp]]&gt;25%,"High","Medium"))</f>
        <v>Medium</v>
      </c>
      <c r="S615" s="3">
        <v>0.25</v>
      </c>
      <c r="T615">
        <v>36</v>
      </c>
      <c r="U615">
        <v>0.14499999999999999</v>
      </c>
      <c r="V615" s="2">
        <v>583400</v>
      </c>
      <c r="W615" s="2">
        <v>21002000</v>
      </c>
      <c r="X615" t="str">
        <f>IF(OR(Raw_Data[[#This Row],[status_pembayaran]]="Macet",Raw_Data[[#This Row],[status_pembayaran]]="Kurang Lancar"),"Non Performing Loan","Performing")</f>
        <v>Performing</v>
      </c>
      <c r="Y615" t="s">
        <v>47</v>
      </c>
      <c r="Z615">
        <v>0</v>
      </c>
      <c r="AA615">
        <v>0</v>
      </c>
      <c r="AB615">
        <v>1</v>
      </c>
      <c r="AC615" t="s">
        <v>74</v>
      </c>
      <c r="AD615">
        <f>IF(Raw_Data[[#This Row],[rasio]]&lt;0.2,1,IF(Raw_Data[[#This Row],[rasio]]&lt;0.3,2,IF(Raw_Data[[#This Row],[rasio]]&lt;0.4,3,4)))</f>
        <v>1</v>
      </c>
      <c r="AE615">
        <f>IF(Raw_Data[[#This Row],[kategori_dp]]="High",1,IF(Raw_Data[[#This Row],[kategori_dp]]="Medium",2,3))</f>
        <v>2</v>
      </c>
      <c r="AF615">
        <f>IF(Raw_Data[[#This Row],[tenor_bulan]]&lt;=24,1,IF(Raw_Data[[#This Row],[tenor_bulan]]&lt;=36,2,IF(Raw_Data[[#This Row],[tenor_bulan]]&lt;=48,3,4)))</f>
        <v>2</v>
      </c>
      <c r="AG615">
        <f>IF(Raw_Data[[#This Row],[jumlah_kali_telat]]=0,0,IF(Raw_Data[[#This Row],[jumlah_kali_telat]]&lt;=2,2,4))</f>
        <v>0</v>
      </c>
      <c r="AH615">
        <f>Raw_Data[[#This Row],[Skor_Rasio]]+Raw_Data[[#This Row],[Skor_DP]]+Raw_Data[[#This Row],[Skor_Tenor]]+Raw_Data[[#This Row],[Skor_Telat]]</f>
        <v>5</v>
      </c>
      <c r="AI615" t="str">
        <f>IF(Raw_Data[[#This Row],[Risk_Score]]&lt;=6,"Low Risk",IF(Raw_Data[[#This Row],[Risk_Score]]&lt;=8,"Medium Risk","High Risk"))</f>
        <v>Low Risk</v>
      </c>
      <c r="AJ615" t="str">
        <f ca="1">IFERROR(DATEDIF(Raw_Data[[#This Row],[tanggal_pengajuan]],TODAY(),"m"),"N/A")</f>
        <v>N/A</v>
      </c>
      <c r="AK615" t="str">
        <f ca="1">IF(ISNUMBER(Raw_Data[[#This Row],[MOB]]),IF(Raw_Data[[#This Row],[MOB]]&lt;6,"0-5 bulan",IF(Raw_Data[[#This Row],[MOB]]&lt;12,"6-11 bulan",IF(Raw_Data[[#This Row],[MOB]]&lt;24,"12-23 bulan","24+ bulan"))),"N/A")</f>
        <v>N/A</v>
      </c>
    </row>
    <row r="616" spans="1:37" ht="14.25" customHeight="1" x14ac:dyDescent="0.45">
      <c r="A616" t="s">
        <v>1737</v>
      </c>
      <c r="B616" s="64">
        <v>46089</v>
      </c>
      <c r="C616" s="1" t="str">
        <f t="shared" si="9"/>
        <v>March</v>
      </c>
      <c r="D616" t="s">
        <v>1630</v>
      </c>
      <c r="E616" t="s">
        <v>1738</v>
      </c>
      <c r="F616">
        <v>51</v>
      </c>
      <c r="G616" t="s">
        <v>40</v>
      </c>
      <c r="H616" t="s">
        <v>152</v>
      </c>
      <c r="I616" s="2">
        <v>2542000</v>
      </c>
      <c r="J616" s="3">
        <f>Raw_Data[[#This Row],[cicilan_per_bulan]]/Raw_Data[[#This Row],[penghasilan_bulanan]]</f>
        <v>0.60916601101494883</v>
      </c>
      <c r="K616" t="s">
        <v>167</v>
      </c>
      <c r="L616" t="s">
        <v>110</v>
      </c>
      <c r="M616" t="s">
        <v>55</v>
      </c>
      <c r="N616" t="s">
        <v>65</v>
      </c>
      <c r="O616" t="s">
        <v>46</v>
      </c>
      <c r="P616" s="2">
        <v>28618000</v>
      </c>
      <c r="Q616" s="2">
        <v>5724000</v>
      </c>
      <c r="R616" t="str">
        <f>IF(Raw_Data[[#This Row],[persen_dp]]&lt;15%,"Low",IF(Raw_Data[[#This Row],[persen_dp]]&gt;25%,"High","Medium"))</f>
        <v>Medium</v>
      </c>
      <c r="S616" s="3">
        <v>0.2</v>
      </c>
      <c r="T616">
        <v>18</v>
      </c>
      <c r="U616">
        <v>0.14499999999999999</v>
      </c>
      <c r="V616" s="2">
        <v>1548500</v>
      </c>
      <c r="W616" s="2">
        <v>27874000</v>
      </c>
      <c r="X616" t="str">
        <f>IF(OR(Raw_Data[[#This Row],[status_pembayaran]]="Macet",Raw_Data[[#This Row],[status_pembayaran]]="Kurang Lancar"),"Non Performing Loan","Performing")</f>
        <v>Performing</v>
      </c>
      <c r="Y616" t="s">
        <v>47</v>
      </c>
      <c r="Z616">
        <v>0</v>
      </c>
      <c r="AA616">
        <v>0</v>
      </c>
      <c r="AB616">
        <v>1</v>
      </c>
      <c r="AC616" t="s">
        <v>66</v>
      </c>
      <c r="AD616">
        <f>IF(Raw_Data[[#This Row],[rasio]]&lt;0.2,1,IF(Raw_Data[[#This Row],[rasio]]&lt;0.3,2,IF(Raw_Data[[#This Row],[rasio]]&lt;0.4,3,4)))</f>
        <v>4</v>
      </c>
      <c r="AE616">
        <f>IF(Raw_Data[[#This Row],[kategori_dp]]="High",1,IF(Raw_Data[[#This Row],[kategori_dp]]="Medium",2,3))</f>
        <v>2</v>
      </c>
      <c r="AF616">
        <f>IF(Raw_Data[[#This Row],[tenor_bulan]]&lt;=24,1,IF(Raw_Data[[#This Row],[tenor_bulan]]&lt;=36,2,IF(Raw_Data[[#This Row],[tenor_bulan]]&lt;=48,3,4)))</f>
        <v>1</v>
      </c>
      <c r="AG616">
        <f>IF(Raw_Data[[#This Row],[jumlah_kali_telat]]=0,0,IF(Raw_Data[[#This Row],[jumlah_kali_telat]]&lt;=2,2,4))</f>
        <v>0</v>
      </c>
      <c r="AH616">
        <f>Raw_Data[[#This Row],[Skor_Rasio]]+Raw_Data[[#This Row],[Skor_DP]]+Raw_Data[[#This Row],[Skor_Tenor]]+Raw_Data[[#This Row],[Skor_Telat]]</f>
        <v>7</v>
      </c>
      <c r="AI616" t="str">
        <f>IF(Raw_Data[[#This Row],[Risk_Score]]&lt;=6,"Low Risk",IF(Raw_Data[[#This Row],[Risk_Score]]&lt;=8,"Medium Risk","High Risk"))</f>
        <v>Medium Risk</v>
      </c>
      <c r="AJ616">
        <f ca="1">IFERROR(DATEDIF(Raw_Data[[#This Row],[tanggal_pengajuan]],TODAY(),"m"),"N/A")</f>
        <v>7</v>
      </c>
      <c r="AK616" t="str">
        <f ca="1">IF(ISNUMBER(Raw_Data[[#This Row],[MOB]]),IF(Raw_Data[[#This Row],[MOB]]&lt;6,"0-5 bulan",IF(Raw_Data[[#This Row],[MOB]]&lt;12,"6-11 bulan",IF(Raw_Data[[#This Row],[MOB]]&lt;24,"12-23 bulan","24+ bulan"))),"N/A")</f>
        <v>6-11 bulan</v>
      </c>
    </row>
    <row r="617" spans="1:37" ht="14.25" customHeight="1" x14ac:dyDescent="0.45">
      <c r="A617" t="s">
        <v>1739</v>
      </c>
      <c r="B617" s="64">
        <v>46109</v>
      </c>
      <c r="C617" s="1" t="str">
        <f t="shared" si="9"/>
        <v>March</v>
      </c>
      <c r="D617" t="s">
        <v>719</v>
      </c>
      <c r="E617" t="s">
        <v>1740</v>
      </c>
      <c r="F617">
        <v>42</v>
      </c>
      <c r="G617" t="s">
        <v>51</v>
      </c>
      <c r="H617" t="s">
        <v>52</v>
      </c>
      <c r="I617" s="2">
        <v>14233000</v>
      </c>
      <c r="J617" s="3">
        <f>Raw_Data[[#This Row],[cicilan_per_bulan]]/Raw_Data[[#This Row],[penghasilan_bulanan]]</f>
        <v>4.4122813180636551E-2</v>
      </c>
      <c r="K617" t="s">
        <v>81</v>
      </c>
      <c r="L617" t="s">
        <v>82</v>
      </c>
      <c r="M617" t="s">
        <v>44</v>
      </c>
      <c r="N617" t="s">
        <v>228</v>
      </c>
      <c r="O617" t="s">
        <v>57</v>
      </c>
      <c r="P617" s="2">
        <v>19692000</v>
      </c>
      <c r="Q617" s="2">
        <v>3938000</v>
      </c>
      <c r="R617" t="str">
        <f>IF(Raw_Data[[#This Row],[persen_dp]]&lt;15%,"Low",IF(Raw_Data[[#This Row],[persen_dp]]&gt;25%,"High","Medium"))</f>
        <v>Medium</v>
      </c>
      <c r="S617" s="3">
        <v>0.2</v>
      </c>
      <c r="T617">
        <v>36</v>
      </c>
      <c r="U617">
        <v>0.14499999999999999</v>
      </c>
      <c r="V617" s="2">
        <v>628000</v>
      </c>
      <c r="W617" s="2">
        <v>22607000</v>
      </c>
      <c r="X617" t="str">
        <f>IF(OR(Raw_Data[[#This Row],[status_pembayaran]]="Macet",Raw_Data[[#This Row],[status_pembayaran]]="Kurang Lancar"),"Non Performing Loan","Performing")</f>
        <v>Performing</v>
      </c>
      <c r="Y617" t="s">
        <v>47</v>
      </c>
      <c r="Z617">
        <v>0</v>
      </c>
      <c r="AA617">
        <v>0</v>
      </c>
      <c r="AB617">
        <v>1</v>
      </c>
      <c r="AC617" t="s">
        <v>104</v>
      </c>
      <c r="AD617">
        <f>IF(Raw_Data[[#This Row],[rasio]]&lt;0.2,1,IF(Raw_Data[[#This Row],[rasio]]&lt;0.3,2,IF(Raw_Data[[#This Row],[rasio]]&lt;0.4,3,4)))</f>
        <v>1</v>
      </c>
      <c r="AE617">
        <f>IF(Raw_Data[[#This Row],[kategori_dp]]="High",1,IF(Raw_Data[[#This Row],[kategori_dp]]="Medium",2,3))</f>
        <v>2</v>
      </c>
      <c r="AF617">
        <f>IF(Raw_Data[[#This Row],[tenor_bulan]]&lt;=24,1,IF(Raw_Data[[#This Row],[tenor_bulan]]&lt;=36,2,IF(Raw_Data[[#This Row],[tenor_bulan]]&lt;=48,3,4)))</f>
        <v>2</v>
      </c>
      <c r="AG617">
        <f>IF(Raw_Data[[#This Row],[jumlah_kali_telat]]=0,0,IF(Raw_Data[[#This Row],[jumlah_kali_telat]]&lt;=2,2,4))</f>
        <v>0</v>
      </c>
      <c r="AH617">
        <f>Raw_Data[[#This Row],[Skor_Rasio]]+Raw_Data[[#This Row],[Skor_DP]]+Raw_Data[[#This Row],[Skor_Tenor]]+Raw_Data[[#This Row],[Skor_Telat]]</f>
        <v>5</v>
      </c>
      <c r="AI617" t="str">
        <f>IF(Raw_Data[[#This Row],[Risk_Score]]&lt;=6,"Low Risk",IF(Raw_Data[[#This Row],[Risk_Score]]&lt;=8,"Medium Risk","High Risk"))</f>
        <v>Low Risk</v>
      </c>
      <c r="AJ617">
        <f ca="1">IFERROR(DATEDIF(Raw_Data[[#This Row],[tanggal_pengajuan]],TODAY(),"m"),"N/A")</f>
        <v>6</v>
      </c>
      <c r="AK617" t="str">
        <f ca="1">IF(ISNUMBER(Raw_Data[[#This Row],[MOB]]),IF(Raw_Data[[#This Row],[MOB]]&lt;6,"0-5 bulan",IF(Raw_Data[[#This Row],[MOB]]&lt;12,"6-11 bulan",IF(Raw_Data[[#This Row],[MOB]]&lt;24,"12-23 bulan","24+ bulan"))),"N/A")</f>
        <v>6-11 bulan</v>
      </c>
    </row>
    <row r="618" spans="1:37" ht="14.25" customHeight="1" x14ac:dyDescent="0.45">
      <c r="A618" t="s">
        <v>1741</v>
      </c>
      <c r="B618" s="64">
        <v>46082</v>
      </c>
      <c r="C618" s="1" t="str">
        <f t="shared" si="9"/>
        <v>March</v>
      </c>
      <c r="D618" t="s">
        <v>964</v>
      </c>
      <c r="E618" t="s">
        <v>1742</v>
      </c>
      <c r="F618">
        <v>28</v>
      </c>
      <c r="G618" t="s">
        <v>40</v>
      </c>
      <c r="H618" t="s">
        <v>101</v>
      </c>
      <c r="I618" s="2">
        <v>3361000</v>
      </c>
      <c r="J618" s="3">
        <f>Raw_Data[[#This Row],[cicilan_per_bulan]]/Raw_Data[[#This Row],[penghasilan_bulanan]]</f>
        <v>0.43954180303481105</v>
      </c>
      <c r="K618" t="s">
        <v>91</v>
      </c>
      <c r="L618" t="s">
        <v>92</v>
      </c>
      <c r="M618" t="s">
        <v>44</v>
      </c>
      <c r="N618" t="s">
        <v>184</v>
      </c>
      <c r="O618" t="s">
        <v>122</v>
      </c>
      <c r="P618" s="2">
        <v>36402000</v>
      </c>
      <c r="Q618" s="2">
        <v>14561000</v>
      </c>
      <c r="R618" t="str">
        <f>IF(Raw_Data[[#This Row],[persen_dp]]&lt;15%,"Low",IF(Raw_Data[[#This Row],[persen_dp]]&gt;25%,"High","Medium"))</f>
        <v>High</v>
      </c>
      <c r="S618" s="3">
        <v>0.4</v>
      </c>
      <c r="T618">
        <v>18</v>
      </c>
      <c r="U618">
        <v>0.14499999999999999</v>
      </c>
      <c r="V618" s="2">
        <v>1477300</v>
      </c>
      <c r="W618" s="2">
        <v>26591000</v>
      </c>
      <c r="X618" t="str">
        <f>IF(OR(Raw_Data[[#This Row],[status_pembayaran]]="Macet",Raw_Data[[#This Row],[status_pembayaran]]="Kurang Lancar"),"Non Performing Loan","Performing")</f>
        <v>Performing</v>
      </c>
      <c r="Y618" t="s">
        <v>47</v>
      </c>
      <c r="Z618">
        <v>0</v>
      </c>
      <c r="AA618">
        <v>0</v>
      </c>
      <c r="AB618">
        <v>1</v>
      </c>
      <c r="AC618" t="s">
        <v>137</v>
      </c>
      <c r="AD618">
        <f>IF(Raw_Data[[#This Row],[rasio]]&lt;0.2,1,IF(Raw_Data[[#This Row],[rasio]]&lt;0.3,2,IF(Raw_Data[[#This Row],[rasio]]&lt;0.4,3,4)))</f>
        <v>4</v>
      </c>
      <c r="AE618">
        <f>IF(Raw_Data[[#This Row],[kategori_dp]]="High",1,IF(Raw_Data[[#This Row],[kategori_dp]]="Medium",2,3))</f>
        <v>1</v>
      </c>
      <c r="AF618">
        <f>IF(Raw_Data[[#This Row],[tenor_bulan]]&lt;=24,1,IF(Raw_Data[[#This Row],[tenor_bulan]]&lt;=36,2,IF(Raw_Data[[#This Row],[tenor_bulan]]&lt;=48,3,4)))</f>
        <v>1</v>
      </c>
      <c r="AG618">
        <f>IF(Raw_Data[[#This Row],[jumlah_kali_telat]]=0,0,IF(Raw_Data[[#This Row],[jumlah_kali_telat]]&lt;=2,2,4))</f>
        <v>0</v>
      </c>
      <c r="AH618">
        <f>Raw_Data[[#This Row],[Skor_Rasio]]+Raw_Data[[#This Row],[Skor_DP]]+Raw_Data[[#This Row],[Skor_Tenor]]+Raw_Data[[#This Row],[Skor_Telat]]</f>
        <v>6</v>
      </c>
      <c r="AI618" t="str">
        <f>IF(Raw_Data[[#This Row],[Risk_Score]]&lt;=6,"Low Risk",IF(Raw_Data[[#This Row],[Risk_Score]]&lt;=8,"Medium Risk","High Risk"))</f>
        <v>Low Risk</v>
      </c>
      <c r="AJ618">
        <f ca="1">IFERROR(DATEDIF(Raw_Data[[#This Row],[tanggal_pengajuan]],TODAY(),"m"),"N/A")</f>
        <v>7</v>
      </c>
      <c r="AK618" t="str">
        <f ca="1">IF(ISNUMBER(Raw_Data[[#This Row],[MOB]]),IF(Raw_Data[[#This Row],[MOB]]&lt;6,"0-5 bulan",IF(Raw_Data[[#This Row],[MOB]]&lt;12,"6-11 bulan",IF(Raw_Data[[#This Row],[MOB]]&lt;24,"12-23 bulan","24+ bulan"))),"N/A")</f>
        <v>6-11 bulan</v>
      </c>
    </row>
    <row r="619" spans="1:37" ht="14.25" customHeight="1" x14ac:dyDescent="0.45">
      <c r="A619" t="s">
        <v>1743</v>
      </c>
      <c r="B619" s="64">
        <v>46151</v>
      </c>
      <c r="C619" s="1" t="str">
        <f t="shared" si="9"/>
        <v>May</v>
      </c>
      <c r="D619" t="s">
        <v>88</v>
      </c>
      <c r="E619" t="s">
        <v>1744</v>
      </c>
      <c r="F619">
        <v>47</v>
      </c>
      <c r="G619" t="s">
        <v>51</v>
      </c>
      <c r="H619" t="s">
        <v>126</v>
      </c>
      <c r="I619" s="2">
        <v>3495000</v>
      </c>
      <c r="J619" s="3">
        <f>Raw_Data[[#This Row],[cicilan_per_bulan]]/Raw_Data[[#This Row],[penghasilan_bulanan]]</f>
        <v>0.20669527896995707</v>
      </c>
      <c r="K619" t="s">
        <v>192</v>
      </c>
      <c r="L619" t="s">
        <v>128</v>
      </c>
      <c r="M619" t="s">
        <v>44</v>
      </c>
      <c r="N619" t="s">
        <v>184</v>
      </c>
      <c r="O619" t="s">
        <v>122</v>
      </c>
      <c r="P619" s="2">
        <v>35895000</v>
      </c>
      <c r="Q619" s="2">
        <v>10769000</v>
      </c>
      <c r="R619" t="str">
        <f>IF(Raw_Data[[#This Row],[persen_dp]]&lt;15%,"Low",IF(Raw_Data[[#This Row],[persen_dp]]&gt;25%,"High","Medium"))</f>
        <v>High</v>
      </c>
      <c r="S619" s="3">
        <v>0.3</v>
      </c>
      <c r="T619">
        <v>60</v>
      </c>
      <c r="U619">
        <v>0.14499999999999999</v>
      </c>
      <c r="V619" s="2">
        <v>722400</v>
      </c>
      <c r="W619" s="2">
        <v>43343000</v>
      </c>
      <c r="X619" t="str">
        <f>IF(OR(Raw_Data[[#This Row],[status_pembayaran]]="Macet",Raw_Data[[#This Row],[status_pembayaran]]="Kurang Lancar"),"Non Performing Loan","Performing")</f>
        <v>Performing</v>
      </c>
      <c r="Y619" t="s">
        <v>47</v>
      </c>
      <c r="Z619">
        <v>0</v>
      </c>
      <c r="AA619">
        <v>0</v>
      </c>
      <c r="AB619">
        <v>1</v>
      </c>
      <c r="AC619" t="s">
        <v>58</v>
      </c>
      <c r="AD619">
        <f>IF(Raw_Data[[#This Row],[rasio]]&lt;0.2,1,IF(Raw_Data[[#This Row],[rasio]]&lt;0.3,2,IF(Raw_Data[[#This Row],[rasio]]&lt;0.4,3,4)))</f>
        <v>2</v>
      </c>
      <c r="AE619">
        <f>IF(Raw_Data[[#This Row],[kategori_dp]]="High",1,IF(Raw_Data[[#This Row],[kategori_dp]]="Medium",2,3))</f>
        <v>1</v>
      </c>
      <c r="AF619">
        <f>IF(Raw_Data[[#This Row],[tenor_bulan]]&lt;=24,1,IF(Raw_Data[[#This Row],[tenor_bulan]]&lt;=36,2,IF(Raw_Data[[#This Row],[tenor_bulan]]&lt;=48,3,4)))</f>
        <v>4</v>
      </c>
      <c r="AG619">
        <f>IF(Raw_Data[[#This Row],[jumlah_kali_telat]]=0,0,IF(Raw_Data[[#This Row],[jumlah_kali_telat]]&lt;=2,2,4))</f>
        <v>0</v>
      </c>
      <c r="AH619">
        <f>Raw_Data[[#This Row],[Skor_Rasio]]+Raw_Data[[#This Row],[Skor_DP]]+Raw_Data[[#This Row],[Skor_Tenor]]+Raw_Data[[#This Row],[Skor_Telat]]</f>
        <v>7</v>
      </c>
      <c r="AI619" t="str">
        <f>IF(Raw_Data[[#This Row],[Risk_Score]]&lt;=6,"Low Risk",IF(Raw_Data[[#This Row],[Risk_Score]]&lt;=8,"Medium Risk","High Risk"))</f>
        <v>Medium Risk</v>
      </c>
      <c r="AJ619">
        <f ca="1">IFERROR(DATEDIF(Raw_Data[[#This Row],[tanggal_pengajuan]],TODAY(),"m"),"N/A")</f>
        <v>5</v>
      </c>
      <c r="AK619" t="str">
        <f ca="1">IF(ISNUMBER(Raw_Data[[#This Row],[MOB]]),IF(Raw_Data[[#This Row],[MOB]]&lt;6,"0-5 bulan",IF(Raw_Data[[#This Row],[MOB]]&lt;12,"6-11 bulan",IF(Raw_Data[[#This Row],[MOB]]&lt;24,"12-23 bulan","24+ bulan"))),"N/A")</f>
        <v>0-5 bulan</v>
      </c>
    </row>
    <row r="620" spans="1:37" ht="14.25" customHeight="1" x14ac:dyDescent="0.45">
      <c r="A620" t="s">
        <v>1745</v>
      </c>
      <c r="B620" s="64">
        <v>46083</v>
      </c>
      <c r="C620" s="1" t="str">
        <f t="shared" si="9"/>
        <v>March</v>
      </c>
      <c r="D620" t="s">
        <v>1746</v>
      </c>
      <c r="E620" t="s">
        <v>1747</v>
      </c>
      <c r="F620">
        <v>36</v>
      </c>
      <c r="G620" t="s">
        <v>40</v>
      </c>
      <c r="H620" t="s">
        <v>96</v>
      </c>
      <c r="I620" s="2">
        <v>5062000</v>
      </c>
      <c r="J620" s="3">
        <f>Raw_Data[[#This Row],[cicilan_per_bulan]]/Raw_Data[[#This Row],[penghasilan_bulanan]]</f>
        <v>0.15883050177795338</v>
      </c>
      <c r="K620" t="s">
        <v>268</v>
      </c>
      <c r="L620" t="s">
        <v>110</v>
      </c>
      <c r="M620" t="s">
        <v>55</v>
      </c>
      <c r="N620" t="s">
        <v>147</v>
      </c>
      <c r="O620" t="s">
        <v>148</v>
      </c>
      <c r="P620" s="2">
        <v>32566000</v>
      </c>
      <c r="Q620" s="2">
        <v>8142000</v>
      </c>
      <c r="R620" t="str">
        <f>IF(Raw_Data[[#This Row],[persen_dp]]&lt;15%,"Low",IF(Raw_Data[[#This Row],[persen_dp]]&gt;25%,"High","Medium"))</f>
        <v>Medium</v>
      </c>
      <c r="S620" s="3">
        <v>0.25</v>
      </c>
      <c r="T620">
        <v>48</v>
      </c>
      <c r="U620">
        <v>0.14499999999999999</v>
      </c>
      <c r="V620" s="2">
        <v>804000</v>
      </c>
      <c r="W620" s="2">
        <v>38591000</v>
      </c>
      <c r="X620" t="str">
        <f>IF(OR(Raw_Data[[#This Row],[status_pembayaran]]="Macet",Raw_Data[[#This Row],[status_pembayaran]]="Kurang Lancar"),"Non Performing Loan","Performing")</f>
        <v>Performing</v>
      </c>
      <c r="Y620" t="s">
        <v>47</v>
      </c>
      <c r="Z620">
        <v>0</v>
      </c>
      <c r="AA620">
        <v>0</v>
      </c>
      <c r="AB620">
        <v>1</v>
      </c>
      <c r="AC620" t="s">
        <v>66</v>
      </c>
      <c r="AD620">
        <f>IF(Raw_Data[[#This Row],[rasio]]&lt;0.2,1,IF(Raw_Data[[#This Row],[rasio]]&lt;0.3,2,IF(Raw_Data[[#This Row],[rasio]]&lt;0.4,3,4)))</f>
        <v>1</v>
      </c>
      <c r="AE620">
        <f>IF(Raw_Data[[#This Row],[kategori_dp]]="High",1,IF(Raw_Data[[#This Row],[kategori_dp]]="Medium",2,3))</f>
        <v>2</v>
      </c>
      <c r="AF620">
        <f>IF(Raw_Data[[#This Row],[tenor_bulan]]&lt;=24,1,IF(Raw_Data[[#This Row],[tenor_bulan]]&lt;=36,2,IF(Raw_Data[[#This Row],[tenor_bulan]]&lt;=48,3,4)))</f>
        <v>3</v>
      </c>
      <c r="AG620">
        <f>IF(Raw_Data[[#This Row],[jumlah_kali_telat]]=0,0,IF(Raw_Data[[#This Row],[jumlah_kali_telat]]&lt;=2,2,4))</f>
        <v>0</v>
      </c>
      <c r="AH620">
        <f>Raw_Data[[#This Row],[Skor_Rasio]]+Raw_Data[[#This Row],[Skor_DP]]+Raw_Data[[#This Row],[Skor_Tenor]]+Raw_Data[[#This Row],[Skor_Telat]]</f>
        <v>6</v>
      </c>
      <c r="AI620" t="str">
        <f>IF(Raw_Data[[#This Row],[Risk_Score]]&lt;=6,"Low Risk",IF(Raw_Data[[#This Row],[Risk_Score]]&lt;=8,"Medium Risk","High Risk"))</f>
        <v>Low Risk</v>
      </c>
      <c r="AJ620">
        <f ca="1">IFERROR(DATEDIF(Raw_Data[[#This Row],[tanggal_pengajuan]],TODAY(),"m"),"N/A")</f>
        <v>7</v>
      </c>
      <c r="AK620" t="str">
        <f ca="1">IF(ISNUMBER(Raw_Data[[#This Row],[MOB]]),IF(Raw_Data[[#This Row],[MOB]]&lt;6,"0-5 bulan",IF(Raw_Data[[#This Row],[MOB]]&lt;12,"6-11 bulan",IF(Raw_Data[[#This Row],[MOB]]&lt;24,"12-23 bulan","24+ bulan"))),"N/A")</f>
        <v>6-11 bulan</v>
      </c>
    </row>
    <row r="621" spans="1:37" ht="14.25" customHeight="1" x14ac:dyDescent="0.45">
      <c r="A621" t="s">
        <v>1748</v>
      </c>
      <c r="B621" s="64">
        <v>46077</v>
      </c>
      <c r="C621" s="1" t="str">
        <f t="shared" si="9"/>
        <v>February</v>
      </c>
      <c r="D621" t="s">
        <v>1200</v>
      </c>
      <c r="E621" t="s">
        <v>1749</v>
      </c>
      <c r="F621">
        <v>43</v>
      </c>
      <c r="G621" t="s">
        <v>40</v>
      </c>
      <c r="H621" t="s">
        <v>126</v>
      </c>
      <c r="I621" s="2">
        <v>4294000</v>
      </c>
      <c r="J621" s="3">
        <f>Raw_Data[[#This Row],[cicilan_per_bulan]]/Raw_Data[[#This Row],[penghasilan_bulanan]]</f>
        <v>0.26872380065207269</v>
      </c>
      <c r="K621" t="s">
        <v>81</v>
      </c>
      <c r="L621" t="s">
        <v>82</v>
      </c>
      <c r="M621" t="s">
        <v>44</v>
      </c>
      <c r="N621" t="s">
        <v>171</v>
      </c>
      <c r="O621" t="s">
        <v>172</v>
      </c>
      <c r="P621" s="2">
        <v>43817000</v>
      </c>
      <c r="Q621" s="2">
        <v>8763000</v>
      </c>
      <c r="R621" t="str">
        <f>IF(Raw_Data[[#This Row],[persen_dp]]&lt;15%,"Low",IF(Raw_Data[[#This Row],[persen_dp]]&gt;25%,"High","Medium"))</f>
        <v>Medium</v>
      </c>
      <c r="S621" s="3">
        <v>0.2</v>
      </c>
      <c r="T621">
        <v>48</v>
      </c>
      <c r="U621">
        <v>0.14499999999999999</v>
      </c>
      <c r="V621" s="2">
        <v>1153900</v>
      </c>
      <c r="W621" s="2">
        <v>55386000</v>
      </c>
      <c r="X621" t="str">
        <f>IF(OR(Raw_Data[[#This Row],[status_pembayaran]]="Macet",Raw_Data[[#This Row],[status_pembayaran]]="Kurang Lancar"),"Non Performing Loan","Performing")</f>
        <v>Performing</v>
      </c>
      <c r="Y621" t="s">
        <v>47</v>
      </c>
      <c r="Z621">
        <v>0</v>
      </c>
      <c r="AA621">
        <v>0</v>
      </c>
      <c r="AB621">
        <v>1</v>
      </c>
      <c r="AD621">
        <f>IF(Raw_Data[[#This Row],[rasio]]&lt;0.2,1,IF(Raw_Data[[#This Row],[rasio]]&lt;0.3,2,IF(Raw_Data[[#This Row],[rasio]]&lt;0.4,3,4)))</f>
        <v>2</v>
      </c>
      <c r="AE621">
        <f>IF(Raw_Data[[#This Row],[kategori_dp]]="High",1,IF(Raw_Data[[#This Row],[kategori_dp]]="Medium",2,3))</f>
        <v>2</v>
      </c>
      <c r="AF621">
        <f>IF(Raw_Data[[#This Row],[tenor_bulan]]&lt;=24,1,IF(Raw_Data[[#This Row],[tenor_bulan]]&lt;=36,2,IF(Raw_Data[[#This Row],[tenor_bulan]]&lt;=48,3,4)))</f>
        <v>3</v>
      </c>
      <c r="AG621">
        <f>IF(Raw_Data[[#This Row],[jumlah_kali_telat]]=0,0,IF(Raw_Data[[#This Row],[jumlah_kali_telat]]&lt;=2,2,4))</f>
        <v>0</v>
      </c>
      <c r="AH621">
        <f>Raw_Data[[#This Row],[Skor_Rasio]]+Raw_Data[[#This Row],[Skor_DP]]+Raw_Data[[#This Row],[Skor_Tenor]]+Raw_Data[[#This Row],[Skor_Telat]]</f>
        <v>7</v>
      </c>
      <c r="AI621" t="str">
        <f>IF(Raw_Data[[#This Row],[Risk_Score]]&lt;=6,"Low Risk",IF(Raw_Data[[#This Row],[Risk_Score]]&lt;=8,"Medium Risk","High Risk"))</f>
        <v>Medium Risk</v>
      </c>
      <c r="AJ621">
        <f ca="1">IFERROR(DATEDIF(Raw_Data[[#This Row],[tanggal_pengajuan]],TODAY(),"m"),"N/A")</f>
        <v>7</v>
      </c>
      <c r="AK621" t="str">
        <f ca="1">IF(ISNUMBER(Raw_Data[[#This Row],[MOB]]),IF(Raw_Data[[#This Row],[MOB]]&lt;6,"0-5 bulan",IF(Raw_Data[[#This Row],[MOB]]&lt;12,"6-11 bulan",IF(Raw_Data[[#This Row],[MOB]]&lt;24,"12-23 bulan","24+ bulan"))),"N/A")</f>
        <v>6-11 bulan</v>
      </c>
    </row>
    <row r="622" spans="1:37" ht="14.25" customHeight="1" x14ac:dyDescent="0.45">
      <c r="A622" t="s">
        <v>1750</v>
      </c>
      <c r="B622" s="64">
        <v>46079</v>
      </c>
      <c r="C622" s="1" t="str">
        <f t="shared" si="9"/>
        <v>February</v>
      </c>
      <c r="D622" t="s">
        <v>1751</v>
      </c>
      <c r="E622" t="s">
        <v>1752</v>
      </c>
      <c r="F622">
        <v>28</v>
      </c>
      <c r="G622" t="s">
        <v>40</v>
      </c>
      <c r="H622" t="s">
        <v>41</v>
      </c>
      <c r="I622" s="2">
        <v>7625000</v>
      </c>
      <c r="J622" s="3">
        <f>Raw_Data[[#This Row],[cicilan_per_bulan]]/Raw_Data[[#This Row],[penghasilan_bulanan]]</f>
        <v>0.15059672131147542</v>
      </c>
      <c r="K622" t="s">
        <v>91</v>
      </c>
      <c r="L622" t="s">
        <v>92</v>
      </c>
      <c r="M622" t="s">
        <v>55</v>
      </c>
      <c r="N622" t="s">
        <v>221</v>
      </c>
      <c r="O622" t="s">
        <v>159</v>
      </c>
      <c r="P622" s="2">
        <v>41153000</v>
      </c>
      <c r="Q622" s="2">
        <v>12346000</v>
      </c>
      <c r="R622" t="str">
        <f>IF(Raw_Data[[#This Row],[persen_dp]]&lt;15%,"Low",IF(Raw_Data[[#This Row],[persen_dp]]&gt;25%,"High","Medium"))</f>
        <v>High</v>
      </c>
      <c r="S622" s="3">
        <v>0.3</v>
      </c>
      <c r="T622">
        <v>36</v>
      </c>
      <c r="U622">
        <v>0.14499999999999999</v>
      </c>
      <c r="V622" s="2">
        <v>1148300</v>
      </c>
      <c r="W622" s="2">
        <v>41339000</v>
      </c>
      <c r="X622" t="str">
        <f>IF(OR(Raw_Data[[#This Row],[status_pembayaran]]="Macet",Raw_Data[[#This Row],[status_pembayaran]]="Kurang Lancar"),"Non Performing Loan","Performing")</f>
        <v>Performing</v>
      </c>
      <c r="Y622" t="s">
        <v>47</v>
      </c>
      <c r="Z622">
        <v>0</v>
      </c>
      <c r="AA622">
        <v>0</v>
      </c>
      <c r="AB622">
        <v>1</v>
      </c>
      <c r="AC622" t="s">
        <v>66</v>
      </c>
      <c r="AD622">
        <f>IF(Raw_Data[[#This Row],[rasio]]&lt;0.2,1,IF(Raw_Data[[#This Row],[rasio]]&lt;0.3,2,IF(Raw_Data[[#This Row],[rasio]]&lt;0.4,3,4)))</f>
        <v>1</v>
      </c>
      <c r="AE622">
        <f>IF(Raw_Data[[#This Row],[kategori_dp]]="High",1,IF(Raw_Data[[#This Row],[kategori_dp]]="Medium",2,3))</f>
        <v>1</v>
      </c>
      <c r="AF622">
        <f>IF(Raw_Data[[#This Row],[tenor_bulan]]&lt;=24,1,IF(Raw_Data[[#This Row],[tenor_bulan]]&lt;=36,2,IF(Raw_Data[[#This Row],[tenor_bulan]]&lt;=48,3,4)))</f>
        <v>2</v>
      </c>
      <c r="AG622">
        <f>IF(Raw_Data[[#This Row],[jumlah_kali_telat]]=0,0,IF(Raw_Data[[#This Row],[jumlah_kali_telat]]&lt;=2,2,4))</f>
        <v>0</v>
      </c>
      <c r="AH622">
        <f>Raw_Data[[#This Row],[Skor_Rasio]]+Raw_Data[[#This Row],[Skor_DP]]+Raw_Data[[#This Row],[Skor_Tenor]]+Raw_Data[[#This Row],[Skor_Telat]]</f>
        <v>4</v>
      </c>
      <c r="AI622" t="str">
        <f>IF(Raw_Data[[#This Row],[Risk_Score]]&lt;=6,"Low Risk",IF(Raw_Data[[#This Row],[Risk_Score]]&lt;=8,"Medium Risk","High Risk"))</f>
        <v>Low Risk</v>
      </c>
      <c r="AJ622">
        <f ca="1">IFERROR(DATEDIF(Raw_Data[[#This Row],[tanggal_pengajuan]],TODAY(),"m"),"N/A")</f>
        <v>7</v>
      </c>
      <c r="AK622" t="str">
        <f ca="1">IF(ISNUMBER(Raw_Data[[#This Row],[MOB]]),IF(Raw_Data[[#This Row],[MOB]]&lt;6,"0-5 bulan",IF(Raw_Data[[#This Row],[MOB]]&lt;12,"6-11 bulan",IF(Raw_Data[[#This Row],[MOB]]&lt;24,"12-23 bulan","24+ bulan"))),"N/A")</f>
        <v>6-11 bulan</v>
      </c>
    </row>
    <row r="623" spans="1:37" ht="14.25" customHeight="1" x14ac:dyDescent="0.45">
      <c r="A623" t="s">
        <v>1753</v>
      </c>
      <c r="B623" s="64">
        <v>46155</v>
      </c>
      <c r="C623" s="1" t="str">
        <f t="shared" si="9"/>
        <v>May</v>
      </c>
      <c r="D623" t="s">
        <v>68</v>
      </c>
      <c r="E623" t="s">
        <v>1754</v>
      </c>
      <c r="F623">
        <v>39</v>
      </c>
      <c r="G623" t="s">
        <v>51</v>
      </c>
      <c r="H623" t="s">
        <v>41</v>
      </c>
      <c r="I623" s="2">
        <v>4760000</v>
      </c>
      <c r="J623" s="3">
        <f>Raw_Data[[#This Row],[cicilan_per_bulan]]/Raw_Data[[#This Row],[penghasilan_bulanan]]</f>
        <v>0.15993697478991598</v>
      </c>
      <c r="K623" t="s">
        <v>114</v>
      </c>
      <c r="L623" t="s">
        <v>115</v>
      </c>
      <c r="M623" t="s">
        <v>44</v>
      </c>
      <c r="N623" t="s">
        <v>83</v>
      </c>
      <c r="O623" t="s">
        <v>57</v>
      </c>
      <c r="P623" s="2">
        <v>18885000</v>
      </c>
      <c r="Q623" s="2">
        <v>4721000</v>
      </c>
      <c r="R623" t="str">
        <f>IF(Raw_Data[[#This Row],[persen_dp]]&lt;15%,"Low",IF(Raw_Data[[#This Row],[persen_dp]]&gt;25%,"High","Medium"))</f>
        <v>Medium</v>
      </c>
      <c r="S623" s="3">
        <v>0.25</v>
      </c>
      <c r="T623">
        <v>24</v>
      </c>
      <c r="U623">
        <v>0.14499999999999999</v>
      </c>
      <c r="V623" s="2">
        <v>761300</v>
      </c>
      <c r="W623" s="2">
        <v>18271000</v>
      </c>
      <c r="X623" t="str">
        <f>IF(OR(Raw_Data[[#This Row],[status_pembayaran]]="Macet",Raw_Data[[#This Row],[status_pembayaran]]="Kurang Lancar"),"Non Performing Loan","Performing")</f>
        <v>Performing</v>
      </c>
      <c r="Y623" t="s">
        <v>47</v>
      </c>
      <c r="Z623">
        <v>0</v>
      </c>
      <c r="AA623">
        <v>0</v>
      </c>
      <c r="AB623">
        <v>1</v>
      </c>
      <c r="AC623" t="s">
        <v>74</v>
      </c>
      <c r="AD623">
        <f>IF(Raw_Data[[#This Row],[rasio]]&lt;0.2,1,IF(Raw_Data[[#This Row],[rasio]]&lt;0.3,2,IF(Raw_Data[[#This Row],[rasio]]&lt;0.4,3,4)))</f>
        <v>1</v>
      </c>
      <c r="AE623">
        <f>IF(Raw_Data[[#This Row],[kategori_dp]]="High",1,IF(Raw_Data[[#This Row],[kategori_dp]]="Medium",2,3))</f>
        <v>2</v>
      </c>
      <c r="AF623">
        <f>IF(Raw_Data[[#This Row],[tenor_bulan]]&lt;=24,1,IF(Raw_Data[[#This Row],[tenor_bulan]]&lt;=36,2,IF(Raw_Data[[#This Row],[tenor_bulan]]&lt;=48,3,4)))</f>
        <v>1</v>
      </c>
      <c r="AG623">
        <f>IF(Raw_Data[[#This Row],[jumlah_kali_telat]]=0,0,IF(Raw_Data[[#This Row],[jumlah_kali_telat]]&lt;=2,2,4))</f>
        <v>0</v>
      </c>
      <c r="AH623">
        <f>Raw_Data[[#This Row],[Skor_Rasio]]+Raw_Data[[#This Row],[Skor_DP]]+Raw_Data[[#This Row],[Skor_Tenor]]+Raw_Data[[#This Row],[Skor_Telat]]</f>
        <v>4</v>
      </c>
      <c r="AI623" t="str">
        <f>IF(Raw_Data[[#This Row],[Risk_Score]]&lt;=6,"Low Risk",IF(Raw_Data[[#This Row],[Risk_Score]]&lt;=8,"Medium Risk","High Risk"))</f>
        <v>Low Risk</v>
      </c>
      <c r="AJ623">
        <f ca="1">IFERROR(DATEDIF(Raw_Data[[#This Row],[tanggal_pengajuan]],TODAY(),"m"),"N/A")</f>
        <v>5</v>
      </c>
      <c r="AK623" t="str">
        <f ca="1">IF(ISNUMBER(Raw_Data[[#This Row],[MOB]]),IF(Raw_Data[[#This Row],[MOB]]&lt;6,"0-5 bulan",IF(Raw_Data[[#This Row],[MOB]]&lt;12,"6-11 bulan",IF(Raw_Data[[#This Row],[MOB]]&lt;24,"12-23 bulan","24+ bulan"))),"N/A")</f>
        <v>0-5 bulan</v>
      </c>
    </row>
    <row r="624" spans="1:37" ht="14.25" customHeight="1" x14ac:dyDescent="0.45">
      <c r="A624" t="s">
        <v>1755</v>
      </c>
      <c r="B624" s="64">
        <v>46101</v>
      </c>
      <c r="C624" s="1" t="str">
        <f t="shared" si="9"/>
        <v>March</v>
      </c>
      <c r="D624" t="s">
        <v>1114</v>
      </c>
      <c r="E624" t="s">
        <v>1756</v>
      </c>
      <c r="F624">
        <v>41</v>
      </c>
      <c r="G624" t="s">
        <v>40</v>
      </c>
      <c r="H624" t="s">
        <v>41</v>
      </c>
      <c r="I624" s="2">
        <v>6048000</v>
      </c>
      <c r="J624" s="3">
        <f>Raw_Data[[#This Row],[cicilan_per_bulan]]/Raw_Data[[#This Row],[penghasilan_bulanan]]</f>
        <v>7.7380952380952384E-2</v>
      </c>
      <c r="K624" t="s">
        <v>109</v>
      </c>
      <c r="L624" t="s">
        <v>110</v>
      </c>
      <c r="M624" t="s">
        <v>44</v>
      </c>
      <c r="N624" t="s">
        <v>273</v>
      </c>
      <c r="O624" t="s">
        <v>274</v>
      </c>
      <c r="P624" s="2">
        <v>17773000</v>
      </c>
      <c r="Q624" s="2">
        <v>3555000</v>
      </c>
      <c r="R624" t="str">
        <f>IF(Raw_Data[[#This Row],[persen_dp]]&lt;15%,"Low",IF(Raw_Data[[#This Row],[persen_dp]]&gt;25%,"High","Medium"))</f>
        <v>Medium</v>
      </c>
      <c r="S624" s="3">
        <v>0.2</v>
      </c>
      <c r="T624">
        <v>48</v>
      </c>
      <c r="U624">
        <v>0.14499999999999999</v>
      </c>
      <c r="V624" s="2">
        <v>468000</v>
      </c>
      <c r="W624" s="2">
        <v>22464000</v>
      </c>
      <c r="X624" t="str">
        <f>IF(OR(Raw_Data[[#This Row],[status_pembayaran]]="Macet",Raw_Data[[#This Row],[status_pembayaran]]="Kurang Lancar"),"Non Performing Loan","Performing")</f>
        <v>Non Performing Loan</v>
      </c>
      <c r="Y624" t="s">
        <v>683</v>
      </c>
      <c r="Z624">
        <v>131</v>
      </c>
      <c r="AA624">
        <v>5</v>
      </c>
      <c r="AB624">
        <v>5</v>
      </c>
      <c r="AC624" t="s">
        <v>66</v>
      </c>
      <c r="AD624">
        <f>IF(Raw_Data[[#This Row],[rasio]]&lt;0.2,1,IF(Raw_Data[[#This Row],[rasio]]&lt;0.3,2,IF(Raw_Data[[#This Row],[rasio]]&lt;0.4,3,4)))</f>
        <v>1</v>
      </c>
      <c r="AE624">
        <f>IF(Raw_Data[[#This Row],[kategori_dp]]="High",1,IF(Raw_Data[[#This Row],[kategori_dp]]="Medium",2,3))</f>
        <v>2</v>
      </c>
      <c r="AF624">
        <f>IF(Raw_Data[[#This Row],[tenor_bulan]]&lt;=24,1,IF(Raw_Data[[#This Row],[tenor_bulan]]&lt;=36,2,IF(Raw_Data[[#This Row],[tenor_bulan]]&lt;=48,3,4)))</f>
        <v>3</v>
      </c>
      <c r="AG624">
        <f>IF(Raw_Data[[#This Row],[jumlah_kali_telat]]=0,0,IF(Raw_Data[[#This Row],[jumlah_kali_telat]]&lt;=2,2,4))</f>
        <v>4</v>
      </c>
      <c r="AH624">
        <f>Raw_Data[[#This Row],[Skor_Rasio]]+Raw_Data[[#This Row],[Skor_DP]]+Raw_Data[[#This Row],[Skor_Tenor]]+Raw_Data[[#This Row],[Skor_Telat]]</f>
        <v>10</v>
      </c>
      <c r="AI624" t="str">
        <f>IF(Raw_Data[[#This Row],[Risk_Score]]&lt;=6,"Low Risk",IF(Raw_Data[[#This Row],[Risk_Score]]&lt;=8,"Medium Risk","High Risk"))</f>
        <v>High Risk</v>
      </c>
      <c r="AJ624">
        <f ca="1">IFERROR(DATEDIF(Raw_Data[[#This Row],[tanggal_pengajuan]],TODAY(),"m"),"N/A")</f>
        <v>7</v>
      </c>
      <c r="AK624" t="str">
        <f ca="1">IF(ISNUMBER(Raw_Data[[#This Row],[MOB]]),IF(Raw_Data[[#This Row],[MOB]]&lt;6,"0-5 bulan",IF(Raw_Data[[#This Row],[MOB]]&lt;12,"6-11 bulan",IF(Raw_Data[[#This Row],[MOB]]&lt;24,"12-23 bulan","24+ bulan"))),"N/A")</f>
        <v>6-11 bulan</v>
      </c>
    </row>
    <row r="625" spans="1:37" ht="14.25" customHeight="1" x14ac:dyDescent="0.45">
      <c r="A625" t="s">
        <v>1757</v>
      </c>
      <c r="B625" s="64">
        <v>46091</v>
      </c>
      <c r="C625" s="1" t="str">
        <f t="shared" si="9"/>
        <v>March</v>
      </c>
      <c r="D625" t="s">
        <v>796</v>
      </c>
      <c r="E625" t="s">
        <v>1758</v>
      </c>
      <c r="F625">
        <v>49</v>
      </c>
      <c r="G625" t="s">
        <v>51</v>
      </c>
      <c r="H625" t="s">
        <v>52</v>
      </c>
      <c r="I625" s="2">
        <v>11172000</v>
      </c>
      <c r="J625" s="3">
        <f>Raw_Data[[#This Row],[cicilan_per_bulan]]/Raw_Data[[#This Row],[penghasilan_bulanan]]</f>
        <v>0.10813641245972073</v>
      </c>
      <c r="K625" t="s">
        <v>145</v>
      </c>
      <c r="L625" t="s">
        <v>146</v>
      </c>
      <c r="M625" t="s">
        <v>55</v>
      </c>
      <c r="N625" t="s">
        <v>147</v>
      </c>
      <c r="O625" t="s">
        <v>148</v>
      </c>
      <c r="P625" s="2">
        <v>32109000</v>
      </c>
      <c r="Q625" s="2">
        <v>9633000</v>
      </c>
      <c r="R625" t="str">
        <f>IF(Raw_Data[[#This Row],[persen_dp]]&lt;15%,"Low",IF(Raw_Data[[#This Row],[persen_dp]]&gt;25%,"High","Medium"))</f>
        <v>High</v>
      </c>
      <c r="S625" s="3">
        <v>0.3</v>
      </c>
      <c r="T625">
        <v>24</v>
      </c>
      <c r="U625">
        <v>0.14499999999999999</v>
      </c>
      <c r="V625" s="2">
        <v>1208100</v>
      </c>
      <c r="W625" s="2">
        <v>28994000</v>
      </c>
      <c r="X625" t="str">
        <f>IF(OR(Raw_Data[[#This Row],[status_pembayaran]]="Macet",Raw_Data[[#This Row],[status_pembayaran]]="Kurang Lancar"),"Non Performing Loan","Performing")</f>
        <v>Performing</v>
      </c>
      <c r="Y625" t="s">
        <v>47</v>
      </c>
      <c r="Z625">
        <v>0</v>
      </c>
      <c r="AA625">
        <v>0</v>
      </c>
      <c r="AB625">
        <v>1</v>
      </c>
      <c r="AC625" t="s">
        <v>104</v>
      </c>
      <c r="AD625">
        <f>IF(Raw_Data[[#This Row],[rasio]]&lt;0.2,1,IF(Raw_Data[[#This Row],[rasio]]&lt;0.3,2,IF(Raw_Data[[#This Row],[rasio]]&lt;0.4,3,4)))</f>
        <v>1</v>
      </c>
      <c r="AE625">
        <f>IF(Raw_Data[[#This Row],[kategori_dp]]="High",1,IF(Raw_Data[[#This Row],[kategori_dp]]="Medium",2,3))</f>
        <v>1</v>
      </c>
      <c r="AF625">
        <f>IF(Raw_Data[[#This Row],[tenor_bulan]]&lt;=24,1,IF(Raw_Data[[#This Row],[tenor_bulan]]&lt;=36,2,IF(Raw_Data[[#This Row],[tenor_bulan]]&lt;=48,3,4)))</f>
        <v>1</v>
      </c>
      <c r="AG625">
        <f>IF(Raw_Data[[#This Row],[jumlah_kali_telat]]=0,0,IF(Raw_Data[[#This Row],[jumlah_kali_telat]]&lt;=2,2,4))</f>
        <v>0</v>
      </c>
      <c r="AH625">
        <f>Raw_Data[[#This Row],[Skor_Rasio]]+Raw_Data[[#This Row],[Skor_DP]]+Raw_Data[[#This Row],[Skor_Tenor]]+Raw_Data[[#This Row],[Skor_Telat]]</f>
        <v>3</v>
      </c>
      <c r="AI625" t="str">
        <f>IF(Raw_Data[[#This Row],[Risk_Score]]&lt;=6,"Low Risk",IF(Raw_Data[[#This Row],[Risk_Score]]&lt;=8,"Medium Risk","High Risk"))</f>
        <v>Low Risk</v>
      </c>
      <c r="AJ625">
        <f ca="1">IFERROR(DATEDIF(Raw_Data[[#This Row],[tanggal_pengajuan]],TODAY(),"m"),"N/A")</f>
        <v>7</v>
      </c>
      <c r="AK625" t="str">
        <f ca="1">IF(ISNUMBER(Raw_Data[[#This Row],[MOB]]),IF(Raw_Data[[#This Row],[MOB]]&lt;6,"0-5 bulan",IF(Raw_Data[[#This Row],[MOB]]&lt;12,"6-11 bulan",IF(Raw_Data[[#This Row],[MOB]]&lt;24,"12-23 bulan","24+ bulan"))),"N/A")</f>
        <v>6-11 bulan</v>
      </c>
    </row>
    <row r="626" spans="1:37" ht="14.25" customHeight="1" x14ac:dyDescent="0.45">
      <c r="A626" t="s">
        <v>1759</v>
      </c>
      <c r="B626" s="64">
        <v>46058</v>
      </c>
      <c r="C626" s="1" t="str">
        <f t="shared" si="9"/>
        <v>February</v>
      </c>
      <c r="D626" t="s">
        <v>1221</v>
      </c>
      <c r="E626" t="s">
        <v>1760</v>
      </c>
      <c r="F626">
        <v>37</v>
      </c>
      <c r="G626" t="s">
        <v>40</v>
      </c>
      <c r="H626" t="s">
        <v>52</v>
      </c>
      <c r="I626" s="2">
        <v>4565000</v>
      </c>
      <c r="J626" s="3">
        <f>Raw_Data[[#This Row],[cicilan_per_bulan]]/Raw_Data[[#This Row],[penghasilan_bulanan]]</f>
        <v>0.35047097480832423</v>
      </c>
      <c r="K626" t="s">
        <v>109</v>
      </c>
      <c r="L626" t="s">
        <v>110</v>
      </c>
      <c r="M626" t="s">
        <v>55</v>
      </c>
      <c r="N626" t="s">
        <v>121</v>
      </c>
      <c r="O626" t="s">
        <v>122</v>
      </c>
      <c r="P626" s="2">
        <v>37208000</v>
      </c>
      <c r="Q626" s="2">
        <v>7442000</v>
      </c>
      <c r="R626" t="str">
        <f>IF(Raw_Data[[#This Row],[persen_dp]]&lt;15%,"Low",IF(Raw_Data[[#This Row],[persen_dp]]&gt;25%,"High","Medium"))</f>
        <v>Medium</v>
      </c>
      <c r="S626" s="3">
        <v>0.2</v>
      </c>
      <c r="T626">
        <v>24</v>
      </c>
      <c r="U626">
        <v>0.14499999999999999</v>
      </c>
      <c r="V626" s="2">
        <v>1599900</v>
      </c>
      <c r="W626" s="2">
        <v>38398000</v>
      </c>
      <c r="X626" t="str">
        <f>IF(OR(Raw_Data[[#This Row],[status_pembayaran]]="Macet",Raw_Data[[#This Row],[status_pembayaran]]="Kurang Lancar"),"Non Performing Loan","Performing")</f>
        <v>Performing</v>
      </c>
      <c r="Y626" t="s">
        <v>47</v>
      </c>
      <c r="Z626">
        <v>0</v>
      </c>
      <c r="AA626">
        <v>0</v>
      </c>
      <c r="AB626">
        <v>1</v>
      </c>
      <c r="AC626" t="s">
        <v>137</v>
      </c>
      <c r="AD626">
        <f>IF(Raw_Data[[#This Row],[rasio]]&lt;0.2,1,IF(Raw_Data[[#This Row],[rasio]]&lt;0.3,2,IF(Raw_Data[[#This Row],[rasio]]&lt;0.4,3,4)))</f>
        <v>3</v>
      </c>
      <c r="AE626">
        <f>IF(Raw_Data[[#This Row],[kategori_dp]]="High",1,IF(Raw_Data[[#This Row],[kategori_dp]]="Medium",2,3))</f>
        <v>2</v>
      </c>
      <c r="AF626">
        <f>IF(Raw_Data[[#This Row],[tenor_bulan]]&lt;=24,1,IF(Raw_Data[[#This Row],[tenor_bulan]]&lt;=36,2,IF(Raw_Data[[#This Row],[tenor_bulan]]&lt;=48,3,4)))</f>
        <v>1</v>
      </c>
      <c r="AG626">
        <f>IF(Raw_Data[[#This Row],[jumlah_kali_telat]]=0,0,IF(Raw_Data[[#This Row],[jumlah_kali_telat]]&lt;=2,2,4))</f>
        <v>0</v>
      </c>
      <c r="AH626">
        <f>Raw_Data[[#This Row],[Skor_Rasio]]+Raw_Data[[#This Row],[Skor_DP]]+Raw_Data[[#This Row],[Skor_Tenor]]+Raw_Data[[#This Row],[Skor_Telat]]</f>
        <v>6</v>
      </c>
      <c r="AI626" t="str">
        <f>IF(Raw_Data[[#This Row],[Risk_Score]]&lt;=6,"Low Risk",IF(Raw_Data[[#This Row],[Risk_Score]]&lt;=8,"Medium Risk","High Risk"))</f>
        <v>Low Risk</v>
      </c>
      <c r="AJ626">
        <f ca="1">IFERROR(DATEDIF(Raw_Data[[#This Row],[tanggal_pengajuan]],TODAY(),"m"),"N/A")</f>
        <v>8</v>
      </c>
      <c r="AK626" t="str">
        <f ca="1">IF(ISNUMBER(Raw_Data[[#This Row],[MOB]]),IF(Raw_Data[[#This Row],[MOB]]&lt;6,"0-5 bulan",IF(Raw_Data[[#This Row],[MOB]]&lt;12,"6-11 bulan",IF(Raw_Data[[#This Row],[MOB]]&lt;24,"12-23 bulan","24+ bulan"))),"N/A")</f>
        <v>6-11 bulan</v>
      </c>
    </row>
    <row r="627" spans="1:37" ht="14.25" customHeight="1" x14ac:dyDescent="0.45">
      <c r="A627" t="s">
        <v>1761</v>
      </c>
      <c r="B627" s="64">
        <v>46172</v>
      </c>
      <c r="C627" s="1" t="str">
        <f t="shared" si="9"/>
        <v>May</v>
      </c>
      <c r="D627" t="s">
        <v>1762</v>
      </c>
      <c r="E627" t="s">
        <v>1763</v>
      </c>
      <c r="F627">
        <v>23</v>
      </c>
      <c r="G627" t="s">
        <v>51</v>
      </c>
      <c r="H627" t="s">
        <v>176</v>
      </c>
      <c r="I627" s="2">
        <v>5805000</v>
      </c>
      <c r="J627" s="3">
        <f>Raw_Data[[#This Row],[cicilan_per_bulan]]/Raw_Data[[#This Row],[penghasilan_bulanan]]</f>
        <v>0.31283376399655471</v>
      </c>
      <c r="K627" t="s">
        <v>109</v>
      </c>
      <c r="L627" t="s">
        <v>110</v>
      </c>
      <c r="M627" t="s">
        <v>72</v>
      </c>
      <c r="N627" t="s">
        <v>73</v>
      </c>
      <c r="O627" t="s">
        <v>46</v>
      </c>
      <c r="P627" s="2">
        <v>21148000</v>
      </c>
      <c r="Q627" s="2">
        <v>2115000</v>
      </c>
      <c r="R627" t="str">
        <f>IF(Raw_Data[[#This Row],[persen_dp]]&lt;15%,"Low",IF(Raw_Data[[#This Row],[persen_dp]]&gt;25%,"High","Medium"))</f>
        <v>Low</v>
      </c>
      <c r="S627" s="3">
        <v>0.1</v>
      </c>
      <c r="T627">
        <v>12</v>
      </c>
      <c r="U627">
        <v>0.14499999999999999</v>
      </c>
      <c r="V627" s="2">
        <v>1816000</v>
      </c>
      <c r="W627" s="2">
        <v>21792000</v>
      </c>
      <c r="X627" t="str">
        <f>IF(OR(Raw_Data[[#This Row],[status_pembayaran]]="Macet",Raw_Data[[#This Row],[status_pembayaran]]="Kurang Lancar"),"Non Performing Loan","Performing")</f>
        <v>Performing</v>
      </c>
      <c r="Y627" t="s">
        <v>47</v>
      </c>
      <c r="Z627">
        <v>0</v>
      </c>
      <c r="AA627">
        <v>0</v>
      </c>
      <c r="AB627">
        <v>1</v>
      </c>
      <c r="AD627">
        <f>IF(Raw_Data[[#This Row],[rasio]]&lt;0.2,1,IF(Raw_Data[[#This Row],[rasio]]&lt;0.3,2,IF(Raw_Data[[#This Row],[rasio]]&lt;0.4,3,4)))</f>
        <v>3</v>
      </c>
      <c r="AE627">
        <f>IF(Raw_Data[[#This Row],[kategori_dp]]="High",1,IF(Raw_Data[[#This Row],[kategori_dp]]="Medium",2,3))</f>
        <v>3</v>
      </c>
      <c r="AF627">
        <f>IF(Raw_Data[[#This Row],[tenor_bulan]]&lt;=24,1,IF(Raw_Data[[#This Row],[tenor_bulan]]&lt;=36,2,IF(Raw_Data[[#This Row],[tenor_bulan]]&lt;=48,3,4)))</f>
        <v>1</v>
      </c>
      <c r="AG627">
        <f>IF(Raw_Data[[#This Row],[jumlah_kali_telat]]=0,0,IF(Raw_Data[[#This Row],[jumlah_kali_telat]]&lt;=2,2,4))</f>
        <v>0</v>
      </c>
      <c r="AH627">
        <f>Raw_Data[[#This Row],[Skor_Rasio]]+Raw_Data[[#This Row],[Skor_DP]]+Raw_Data[[#This Row],[Skor_Tenor]]+Raw_Data[[#This Row],[Skor_Telat]]</f>
        <v>7</v>
      </c>
      <c r="AI627" t="str">
        <f>IF(Raw_Data[[#This Row],[Risk_Score]]&lt;=6,"Low Risk",IF(Raw_Data[[#This Row],[Risk_Score]]&lt;=8,"Medium Risk","High Risk"))</f>
        <v>Medium Risk</v>
      </c>
      <c r="AJ627">
        <f ca="1">IFERROR(DATEDIF(Raw_Data[[#This Row],[tanggal_pengajuan]],TODAY(),"m"),"N/A")</f>
        <v>4</v>
      </c>
      <c r="AK627" t="str">
        <f ca="1">IF(ISNUMBER(Raw_Data[[#This Row],[MOB]]),IF(Raw_Data[[#This Row],[MOB]]&lt;6,"0-5 bulan",IF(Raw_Data[[#This Row],[MOB]]&lt;12,"6-11 bulan",IF(Raw_Data[[#This Row],[MOB]]&lt;24,"12-23 bulan","24+ bulan"))),"N/A")</f>
        <v>0-5 bulan</v>
      </c>
    </row>
    <row r="628" spans="1:37" ht="14.25" customHeight="1" x14ac:dyDescent="0.45">
      <c r="A628" t="s">
        <v>1764</v>
      </c>
      <c r="B628" s="64">
        <v>46125</v>
      </c>
      <c r="C628" s="1" t="str">
        <f t="shared" ref="C628:C691" si="10">TEXT(B628,"mmmm")</f>
        <v>April</v>
      </c>
      <c r="D628" t="s">
        <v>1765</v>
      </c>
      <c r="E628" t="s">
        <v>1766</v>
      </c>
      <c r="F628">
        <v>42</v>
      </c>
      <c r="G628" t="s">
        <v>51</v>
      </c>
      <c r="H628" t="s">
        <v>52</v>
      </c>
      <c r="I628" s="2">
        <v>6853000</v>
      </c>
      <c r="J628" s="3">
        <f>Raw_Data[[#This Row],[cicilan_per_bulan]]/Raw_Data[[#This Row],[penghasilan_bulanan]]</f>
        <v>7.6506639427987744E-2</v>
      </c>
      <c r="K628" t="s">
        <v>114</v>
      </c>
      <c r="L628" t="s">
        <v>115</v>
      </c>
      <c r="M628" t="s">
        <v>55</v>
      </c>
      <c r="N628" t="s">
        <v>56</v>
      </c>
      <c r="O628" t="s">
        <v>57</v>
      </c>
      <c r="P628" s="2">
        <v>18791000</v>
      </c>
      <c r="Q628" s="2">
        <v>5637000</v>
      </c>
      <c r="R628" t="str">
        <f>IF(Raw_Data[[#This Row],[persen_dp]]&lt;15%,"Low",IF(Raw_Data[[#This Row],[persen_dp]]&gt;25%,"High","Medium"))</f>
        <v>High</v>
      </c>
      <c r="S628" s="3">
        <v>0.3</v>
      </c>
      <c r="T628">
        <v>36</v>
      </c>
      <c r="U628">
        <v>0.14499999999999999</v>
      </c>
      <c r="V628" s="2">
        <v>524300</v>
      </c>
      <c r="W628" s="2">
        <v>18876000</v>
      </c>
      <c r="X628" t="str">
        <f>IF(OR(Raw_Data[[#This Row],[status_pembayaran]]="Macet",Raw_Data[[#This Row],[status_pembayaran]]="Kurang Lancar"),"Non Performing Loan","Performing")</f>
        <v>Performing</v>
      </c>
      <c r="Y628" t="s">
        <v>47</v>
      </c>
      <c r="Z628">
        <v>0</v>
      </c>
      <c r="AA628">
        <v>0</v>
      </c>
      <c r="AB628">
        <v>1</v>
      </c>
      <c r="AC628" t="s">
        <v>74</v>
      </c>
      <c r="AD628">
        <f>IF(Raw_Data[[#This Row],[rasio]]&lt;0.2,1,IF(Raw_Data[[#This Row],[rasio]]&lt;0.3,2,IF(Raw_Data[[#This Row],[rasio]]&lt;0.4,3,4)))</f>
        <v>1</v>
      </c>
      <c r="AE628">
        <f>IF(Raw_Data[[#This Row],[kategori_dp]]="High",1,IF(Raw_Data[[#This Row],[kategori_dp]]="Medium",2,3))</f>
        <v>1</v>
      </c>
      <c r="AF628">
        <f>IF(Raw_Data[[#This Row],[tenor_bulan]]&lt;=24,1,IF(Raw_Data[[#This Row],[tenor_bulan]]&lt;=36,2,IF(Raw_Data[[#This Row],[tenor_bulan]]&lt;=48,3,4)))</f>
        <v>2</v>
      </c>
      <c r="AG628">
        <f>IF(Raw_Data[[#This Row],[jumlah_kali_telat]]=0,0,IF(Raw_Data[[#This Row],[jumlah_kali_telat]]&lt;=2,2,4))</f>
        <v>0</v>
      </c>
      <c r="AH628">
        <f>Raw_Data[[#This Row],[Skor_Rasio]]+Raw_Data[[#This Row],[Skor_DP]]+Raw_Data[[#This Row],[Skor_Tenor]]+Raw_Data[[#This Row],[Skor_Telat]]</f>
        <v>4</v>
      </c>
      <c r="AI628" t="str">
        <f>IF(Raw_Data[[#This Row],[Risk_Score]]&lt;=6,"Low Risk",IF(Raw_Data[[#This Row],[Risk_Score]]&lt;=8,"Medium Risk","High Risk"))</f>
        <v>Low Risk</v>
      </c>
      <c r="AJ628">
        <f ca="1">IFERROR(DATEDIF(Raw_Data[[#This Row],[tanggal_pengajuan]],TODAY(),"m"),"N/A")</f>
        <v>6</v>
      </c>
      <c r="AK628" t="str">
        <f ca="1">IF(ISNUMBER(Raw_Data[[#This Row],[MOB]]),IF(Raw_Data[[#This Row],[MOB]]&lt;6,"0-5 bulan",IF(Raw_Data[[#This Row],[MOB]]&lt;12,"6-11 bulan",IF(Raw_Data[[#This Row],[MOB]]&lt;24,"12-23 bulan","24+ bulan"))),"N/A")</f>
        <v>6-11 bulan</v>
      </c>
    </row>
    <row r="629" spans="1:37" ht="14.25" customHeight="1" x14ac:dyDescent="0.45">
      <c r="A629" t="s">
        <v>1767</v>
      </c>
      <c r="B629" s="64">
        <v>46191</v>
      </c>
      <c r="C629" s="1" t="str">
        <f t="shared" si="10"/>
        <v>June</v>
      </c>
      <c r="D629" t="s">
        <v>762</v>
      </c>
      <c r="E629" t="s">
        <v>1768</v>
      </c>
      <c r="F629">
        <v>31</v>
      </c>
      <c r="G629" t="s">
        <v>51</v>
      </c>
      <c r="H629" t="s">
        <v>101</v>
      </c>
      <c r="I629" s="2">
        <v>3153000</v>
      </c>
      <c r="J629" s="3">
        <f>Raw_Data[[#This Row],[cicilan_per_bulan]]/Raw_Data[[#This Row],[penghasilan_bulanan]]</f>
        <v>0.69736758642562635</v>
      </c>
      <c r="K629" t="s">
        <v>145</v>
      </c>
      <c r="L629" t="s">
        <v>146</v>
      </c>
      <c r="M629" t="s">
        <v>44</v>
      </c>
      <c r="N629" t="s">
        <v>45</v>
      </c>
      <c r="O629" t="s">
        <v>46</v>
      </c>
      <c r="P629" s="2">
        <v>25604000</v>
      </c>
      <c r="Q629" s="2">
        <v>2560000</v>
      </c>
      <c r="R629" t="str">
        <f>IF(Raw_Data[[#This Row],[persen_dp]]&lt;15%,"Low",IF(Raw_Data[[#This Row],[persen_dp]]&gt;25%,"High","Medium"))</f>
        <v>Low</v>
      </c>
      <c r="S629" s="3">
        <v>0.1</v>
      </c>
      <c r="T629">
        <v>12</v>
      </c>
      <c r="U629">
        <v>0.14499999999999999</v>
      </c>
      <c r="V629" s="2">
        <v>2198800</v>
      </c>
      <c r="W629" s="2">
        <v>26386000</v>
      </c>
      <c r="X629" t="str">
        <f>IF(OR(Raw_Data[[#This Row],[status_pembayaran]]="Macet",Raw_Data[[#This Row],[status_pembayaran]]="Kurang Lancar"),"Non Performing Loan","Performing")</f>
        <v>Performing</v>
      </c>
      <c r="Y629" t="s">
        <v>317</v>
      </c>
      <c r="Z629">
        <v>0</v>
      </c>
      <c r="AA629">
        <v>0</v>
      </c>
      <c r="AB629">
        <v>0</v>
      </c>
      <c r="AD629">
        <f>IF(Raw_Data[[#This Row],[rasio]]&lt;0.2,1,IF(Raw_Data[[#This Row],[rasio]]&lt;0.3,2,IF(Raw_Data[[#This Row],[rasio]]&lt;0.4,3,4)))</f>
        <v>4</v>
      </c>
      <c r="AE629">
        <f>IF(Raw_Data[[#This Row],[kategori_dp]]="High",1,IF(Raw_Data[[#This Row],[kategori_dp]]="Medium",2,3))</f>
        <v>3</v>
      </c>
      <c r="AF629">
        <f>IF(Raw_Data[[#This Row],[tenor_bulan]]&lt;=24,1,IF(Raw_Data[[#This Row],[tenor_bulan]]&lt;=36,2,IF(Raw_Data[[#This Row],[tenor_bulan]]&lt;=48,3,4)))</f>
        <v>1</v>
      </c>
      <c r="AG629">
        <f>IF(Raw_Data[[#This Row],[jumlah_kali_telat]]=0,0,IF(Raw_Data[[#This Row],[jumlah_kali_telat]]&lt;=2,2,4))</f>
        <v>0</v>
      </c>
      <c r="AH629">
        <f>Raw_Data[[#This Row],[Skor_Rasio]]+Raw_Data[[#This Row],[Skor_DP]]+Raw_Data[[#This Row],[Skor_Tenor]]+Raw_Data[[#This Row],[Skor_Telat]]</f>
        <v>8</v>
      </c>
      <c r="AI629" t="str">
        <f>IF(Raw_Data[[#This Row],[Risk_Score]]&lt;=6,"Low Risk",IF(Raw_Data[[#This Row],[Risk_Score]]&lt;=8,"Medium Risk","High Risk"))</f>
        <v>Medium Risk</v>
      </c>
      <c r="AJ629">
        <f ca="1">IFERROR(DATEDIF(Raw_Data[[#This Row],[tanggal_pengajuan]],TODAY(),"m"),"N/A")</f>
        <v>4</v>
      </c>
      <c r="AK629" t="str">
        <f ca="1">IF(ISNUMBER(Raw_Data[[#This Row],[MOB]]),IF(Raw_Data[[#This Row],[MOB]]&lt;6,"0-5 bulan",IF(Raw_Data[[#This Row],[MOB]]&lt;12,"6-11 bulan",IF(Raw_Data[[#This Row],[MOB]]&lt;24,"12-23 bulan","24+ bulan"))),"N/A")</f>
        <v>0-5 bulan</v>
      </c>
    </row>
    <row r="630" spans="1:37" ht="14.25" customHeight="1" x14ac:dyDescent="0.45">
      <c r="A630" t="s">
        <v>1769</v>
      </c>
      <c r="B630" s="64">
        <v>46028</v>
      </c>
      <c r="C630" s="1" t="str">
        <f t="shared" si="10"/>
        <v>January</v>
      </c>
      <c r="D630" t="s">
        <v>1770</v>
      </c>
      <c r="E630" t="s">
        <v>1771</v>
      </c>
      <c r="F630">
        <v>31</v>
      </c>
      <c r="G630" t="s">
        <v>40</v>
      </c>
      <c r="H630" t="s">
        <v>41</v>
      </c>
      <c r="I630" s="2">
        <v>7770000</v>
      </c>
      <c r="J630" s="3">
        <f>Raw_Data[[#This Row],[cicilan_per_bulan]]/Raw_Data[[#This Row],[penghasilan_bulanan]]</f>
        <v>0.12688545688545688</v>
      </c>
      <c r="K630" t="s">
        <v>286</v>
      </c>
      <c r="L630" t="s">
        <v>154</v>
      </c>
      <c r="M630" t="s">
        <v>55</v>
      </c>
      <c r="N630" t="s">
        <v>231</v>
      </c>
      <c r="O630" t="s">
        <v>232</v>
      </c>
      <c r="P630" s="2">
        <v>38050000</v>
      </c>
      <c r="Q630" s="2">
        <v>13317000</v>
      </c>
      <c r="R630" t="str">
        <f>IF(Raw_Data[[#This Row],[persen_dp]]&lt;15%,"Low",IF(Raw_Data[[#This Row],[persen_dp]]&gt;25%,"High","Medium"))</f>
        <v>High</v>
      </c>
      <c r="S630" s="3">
        <v>0.35</v>
      </c>
      <c r="T630">
        <v>36</v>
      </c>
      <c r="U630">
        <v>0.14499999999999999</v>
      </c>
      <c r="V630" s="2">
        <v>985900</v>
      </c>
      <c r="W630" s="2">
        <v>35492000</v>
      </c>
      <c r="X630" t="str">
        <f>IF(OR(Raw_Data[[#This Row],[status_pembayaran]]="Macet",Raw_Data[[#This Row],[status_pembayaran]]="Kurang Lancar"),"Non Performing Loan","Performing")</f>
        <v>Performing</v>
      </c>
      <c r="Y630" t="s">
        <v>47</v>
      </c>
      <c r="Z630">
        <v>0</v>
      </c>
      <c r="AA630">
        <v>0</v>
      </c>
      <c r="AB630">
        <v>1</v>
      </c>
      <c r="AD630">
        <f>IF(Raw_Data[[#This Row],[rasio]]&lt;0.2,1,IF(Raw_Data[[#This Row],[rasio]]&lt;0.3,2,IF(Raw_Data[[#This Row],[rasio]]&lt;0.4,3,4)))</f>
        <v>1</v>
      </c>
      <c r="AE630">
        <f>IF(Raw_Data[[#This Row],[kategori_dp]]="High",1,IF(Raw_Data[[#This Row],[kategori_dp]]="Medium",2,3))</f>
        <v>1</v>
      </c>
      <c r="AF630">
        <f>IF(Raw_Data[[#This Row],[tenor_bulan]]&lt;=24,1,IF(Raw_Data[[#This Row],[tenor_bulan]]&lt;=36,2,IF(Raw_Data[[#This Row],[tenor_bulan]]&lt;=48,3,4)))</f>
        <v>2</v>
      </c>
      <c r="AG630">
        <f>IF(Raw_Data[[#This Row],[jumlah_kali_telat]]=0,0,IF(Raw_Data[[#This Row],[jumlah_kali_telat]]&lt;=2,2,4))</f>
        <v>0</v>
      </c>
      <c r="AH630">
        <f>Raw_Data[[#This Row],[Skor_Rasio]]+Raw_Data[[#This Row],[Skor_DP]]+Raw_Data[[#This Row],[Skor_Tenor]]+Raw_Data[[#This Row],[Skor_Telat]]</f>
        <v>4</v>
      </c>
      <c r="AI630" t="str">
        <f>IF(Raw_Data[[#This Row],[Risk_Score]]&lt;=6,"Low Risk",IF(Raw_Data[[#This Row],[Risk_Score]]&lt;=8,"Medium Risk","High Risk"))</f>
        <v>Low Risk</v>
      </c>
      <c r="AJ630">
        <f ca="1">IFERROR(DATEDIF(Raw_Data[[#This Row],[tanggal_pengajuan]],TODAY(),"m"),"N/A")</f>
        <v>9</v>
      </c>
      <c r="AK630" t="str">
        <f ca="1">IF(ISNUMBER(Raw_Data[[#This Row],[MOB]]),IF(Raw_Data[[#This Row],[MOB]]&lt;6,"0-5 bulan",IF(Raw_Data[[#This Row],[MOB]]&lt;12,"6-11 bulan",IF(Raw_Data[[#This Row],[MOB]]&lt;24,"12-23 bulan","24+ bulan"))),"N/A")</f>
        <v>6-11 bulan</v>
      </c>
    </row>
    <row r="631" spans="1:37" ht="14.25" customHeight="1" x14ac:dyDescent="0.45">
      <c r="A631" t="s">
        <v>1772</v>
      </c>
      <c r="B631" s="64">
        <v>46088</v>
      </c>
      <c r="C631" s="1" t="str">
        <f t="shared" si="10"/>
        <v>March</v>
      </c>
      <c r="D631" t="s">
        <v>1773</v>
      </c>
      <c r="E631" t="s">
        <v>1774</v>
      </c>
      <c r="F631">
        <v>32</v>
      </c>
      <c r="G631" t="s">
        <v>51</v>
      </c>
      <c r="H631" t="s">
        <v>90</v>
      </c>
      <c r="I631" s="2">
        <v>3650000</v>
      </c>
      <c r="J631" s="3">
        <f>Raw_Data[[#This Row],[cicilan_per_bulan]]/Raw_Data[[#This Row],[penghasilan_bulanan]]</f>
        <v>0.27969863013698631</v>
      </c>
      <c r="K631" t="s">
        <v>205</v>
      </c>
      <c r="L631" t="s">
        <v>110</v>
      </c>
      <c r="M631" t="s">
        <v>55</v>
      </c>
      <c r="N631" t="s">
        <v>121</v>
      </c>
      <c r="O631" t="s">
        <v>122</v>
      </c>
      <c r="P631" s="2">
        <v>36588000</v>
      </c>
      <c r="Q631" s="2">
        <v>10976000</v>
      </c>
      <c r="R631" t="str">
        <f>IF(Raw_Data[[#This Row],[persen_dp]]&lt;15%,"Low",IF(Raw_Data[[#This Row],[persen_dp]]&gt;25%,"High","Medium"))</f>
        <v>High</v>
      </c>
      <c r="S631" s="3">
        <v>0.3</v>
      </c>
      <c r="T631">
        <v>36</v>
      </c>
      <c r="U631">
        <v>0.14499999999999999</v>
      </c>
      <c r="V631" s="2">
        <v>1020900</v>
      </c>
      <c r="W631" s="2">
        <v>36753000</v>
      </c>
      <c r="X631" t="str">
        <f>IF(OR(Raw_Data[[#This Row],[status_pembayaran]]="Macet",Raw_Data[[#This Row],[status_pembayaran]]="Kurang Lancar"),"Non Performing Loan","Performing")</f>
        <v>Performing</v>
      </c>
      <c r="Y631" t="s">
        <v>47</v>
      </c>
      <c r="Z631">
        <v>0</v>
      </c>
      <c r="AA631">
        <v>0</v>
      </c>
      <c r="AB631">
        <v>1</v>
      </c>
      <c r="AD631">
        <f>IF(Raw_Data[[#This Row],[rasio]]&lt;0.2,1,IF(Raw_Data[[#This Row],[rasio]]&lt;0.3,2,IF(Raw_Data[[#This Row],[rasio]]&lt;0.4,3,4)))</f>
        <v>2</v>
      </c>
      <c r="AE631">
        <f>IF(Raw_Data[[#This Row],[kategori_dp]]="High",1,IF(Raw_Data[[#This Row],[kategori_dp]]="Medium",2,3))</f>
        <v>1</v>
      </c>
      <c r="AF631">
        <f>IF(Raw_Data[[#This Row],[tenor_bulan]]&lt;=24,1,IF(Raw_Data[[#This Row],[tenor_bulan]]&lt;=36,2,IF(Raw_Data[[#This Row],[tenor_bulan]]&lt;=48,3,4)))</f>
        <v>2</v>
      </c>
      <c r="AG631">
        <f>IF(Raw_Data[[#This Row],[jumlah_kali_telat]]=0,0,IF(Raw_Data[[#This Row],[jumlah_kali_telat]]&lt;=2,2,4))</f>
        <v>0</v>
      </c>
      <c r="AH631">
        <f>Raw_Data[[#This Row],[Skor_Rasio]]+Raw_Data[[#This Row],[Skor_DP]]+Raw_Data[[#This Row],[Skor_Tenor]]+Raw_Data[[#This Row],[Skor_Telat]]</f>
        <v>5</v>
      </c>
      <c r="AI631" t="str">
        <f>IF(Raw_Data[[#This Row],[Risk_Score]]&lt;=6,"Low Risk",IF(Raw_Data[[#This Row],[Risk_Score]]&lt;=8,"Medium Risk","High Risk"))</f>
        <v>Low Risk</v>
      </c>
      <c r="AJ631">
        <f ca="1">IFERROR(DATEDIF(Raw_Data[[#This Row],[tanggal_pengajuan]],TODAY(),"m"),"N/A")</f>
        <v>7</v>
      </c>
      <c r="AK631" t="str">
        <f ca="1">IF(ISNUMBER(Raw_Data[[#This Row],[MOB]]),IF(Raw_Data[[#This Row],[MOB]]&lt;6,"0-5 bulan",IF(Raw_Data[[#This Row],[MOB]]&lt;12,"6-11 bulan",IF(Raw_Data[[#This Row],[MOB]]&lt;24,"12-23 bulan","24+ bulan"))),"N/A")</f>
        <v>6-11 bulan</v>
      </c>
    </row>
    <row r="632" spans="1:37" ht="14.25" customHeight="1" x14ac:dyDescent="0.45">
      <c r="A632" t="s">
        <v>1775</v>
      </c>
      <c r="B632" s="64">
        <v>46078</v>
      </c>
      <c r="C632" s="1" t="str">
        <f t="shared" si="10"/>
        <v>February</v>
      </c>
      <c r="D632" t="s">
        <v>194</v>
      </c>
      <c r="E632" t="s">
        <v>1776</v>
      </c>
      <c r="F632">
        <v>57</v>
      </c>
      <c r="G632" t="s">
        <v>51</v>
      </c>
      <c r="H632" t="s">
        <v>52</v>
      </c>
      <c r="I632" s="2">
        <v>13943000</v>
      </c>
      <c r="J632" s="3">
        <f>Raw_Data[[#This Row],[cicilan_per_bulan]]/Raw_Data[[#This Row],[penghasilan_bulanan]]</f>
        <v>0.10472638600014345</v>
      </c>
      <c r="K632" t="s">
        <v>205</v>
      </c>
      <c r="L632" t="s">
        <v>110</v>
      </c>
      <c r="M632" t="s">
        <v>55</v>
      </c>
      <c r="N632" t="s">
        <v>147</v>
      </c>
      <c r="O632" t="s">
        <v>148</v>
      </c>
      <c r="P632" s="2">
        <v>30839000</v>
      </c>
      <c r="Q632" s="2">
        <v>9252000</v>
      </c>
      <c r="R632" t="str">
        <f>IF(Raw_Data[[#This Row],[persen_dp]]&lt;15%,"Low",IF(Raw_Data[[#This Row],[persen_dp]]&gt;25%,"High","Medium"))</f>
        <v>High</v>
      </c>
      <c r="S632" s="3">
        <v>0.3</v>
      </c>
      <c r="T632">
        <v>18</v>
      </c>
      <c r="U632">
        <v>0.14499999999999999</v>
      </c>
      <c r="V632" s="2">
        <v>1460200</v>
      </c>
      <c r="W632" s="2">
        <v>26283000</v>
      </c>
      <c r="X632" t="str">
        <f>IF(OR(Raw_Data[[#This Row],[status_pembayaran]]="Macet",Raw_Data[[#This Row],[status_pembayaran]]="Kurang Lancar"),"Non Performing Loan","Performing")</f>
        <v>Performing</v>
      </c>
      <c r="Y632" t="s">
        <v>47</v>
      </c>
      <c r="Z632">
        <v>0</v>
      </c>
      <c r="AA632">
        <v>0</v>
      </c>
      <c r="AB632">
        <v>1</v>
      </c>
      <c r="AC632" t="s">
        <v>104</v>
      </c>
      <c r="AD632">
        <f>IF(Raw_Data[[#This Row],[rasio]]&lt;0.2,1,IF(Raw_Data[[#This Row],[rasio]]&lt;0.3,2,IF(Raw_Data[[#This Row],[rasio]]&lt;0.4,3,4)))</f>
        <v>1</v>
      </c>
      <c r="AE632">
        <f>IF(Raw_Data[[#This Row],[kategori_dp]]="High",1,IF(Raw_Data[[#This Row],[kategori_dp]]="Medium",2,3))</f>
        <v>1</v>
      </c>
      <c r="AF632">
        <f>IF(Raw_Data[[#This Row],[tenor_bulan]]&lt;=24,1,IF(Raw_Data[[#This Row],[tenor_bulan]]&lt;=36,2,IF(Raw_Data[[#This Row],[tenor_bulan]]&lt;=48,3,4)))</f>
        <v>1</v>
      </c>
      <c r="AG632">
        <f>IF(Raw_Data[[#This Row],[jumlah_kali_telat]]=0,0,IF(Raw_Data[[#This Row],[jumlah_kali_telat]]&lt;=2,2,4))</f>
        <v>0</v>
      </c>
      <c r="AH632">
        <f>Raw_Data[[#This Row],[Skor_Rasio]]+Raw_Data[[#This Row],[Skor_DP]]+Raw_Data[[#This Row],[Skor_Tenor]]+Raw_Data[[#This Row],[Skor_Telat]]</f>
        <v>3</v>
      </c>
      <c r="AI632" t="str">
        <f>IF(Raw_Data[[#This Row],[Risk_Score]]&lt;=6,"Low Risk",IF(Raw_Data[[#This Row],[Risk_Score]]&lt;=8,"Medium Risk","High Risk"))</f>
        <v>Low Risk</v>
      </c>
      <c r="AJ632">
        <f ca="1">IFERROR(DATEDIF(Raw_Data[[#This Row],[tanggal_pengajuan]],TODAY(),"m"),"N/A")</f>
        <v>7</v>
      </c>
      <c r="AK632" t="str">
        <f ca="1">IF(ISNUMBER(Raw_Data[[#This Row],[MOB]]),IF(Raw_Data[[#This Row],[MOB]]&lt;6,"0-5 bulan",IF(Raw_Data[[#This Row],[MOB]]&lt;12,"6-11 bulan",IF(Raw_Data[[#This Row],[MOB]]&lt;24,"12-23 bulan","24+ bulan"))),"N/A")</f>
        <v>6-11 bulan</v>
      </c>
    </row>
    <row r="633" spans="1:37" ht="14.25" customHeight="1" x14ac:dyDescent="0.45">
      <c r="A633" t="s">
        <v>1777</v>
      </c>
      <c r="B633" s="64">
        <v>46041</v>
      </c>
      <c r="C633" s="1" t="str">
        <f t="shared" si="10"/>
        <v>January</v>
      </c>
      <c r="D633" t="s">
        <v>1778</v>
      </c>
      <c r="E633" t="s">
        <v>1779</v>
      </c>
      <c r="F633">
        <v>52</v>
      </c>
      <c r="G633" t="s">
        <v>51</v>
      </c>
      <c r="H633" t="s">
        <v>41</v>
      </c>
      <c r="I633" s="2">
        <v>5450000</v>
      </c>
      <c r="J633" s="3">
        <f>Raw_Data[[#This Row],[cicilan_per_bulan]]/Raw_Data[[#This Row],[penghasilan_bulanan]]</f>
        <v>6.7724770642201837E-2</v>
      </c>
      <c r="K633" t="s">
        <v>63</v>
      </c>
      <c r="L633" t="s">
        <v>64</v>
      </c>
      <c r="M633" t="s">
        <v>72</v>
      </c>
      <c r="N633" t="s">
        <v>97</v>
      </c>
      <c r="O633" t="s">
        <v>57</v>
      </c>
      <c r="P633" s="2">
        <v>16048000</v>
      </c>
      <c r="Q633" s="2">
        <v>3210000</v>
      </c>
      <c r="R633" t="str">
        <f>IF(Raw_Data[[#This Row],[persen_dp]]&lt;15%,"Low",IF(Raw_Data[[#This Row],[persen_dp]]&gt;25%,"High","Medium"))</f>
        <v>Medium</v>
      </c>
      <c r="S633" s="3">
        <v>0.2</v>
      </c>
      <c r="T633">
        <v>60</v>
      </c>
      <c r="U633">
        <v>0.14499999999999999</v>
      </c>
      <c r="V633" s="2">
        <v>369100</v>
      </c>
      <c r="W633" s="2">
        <v>22145000</v>
      </c>
      <c r="X633" t="str">
        <f>IF(OR(Raw_Data[[#This Row],[status_pembayaran]]="Macet",Raw_Data[[#This Row],[status_pembayaran]]="Kurang Lancar"),"Non Performing Loan","Performing")</f>
        <v>Performing</v>
      </c>
      <c r="Y633" t="s">
        <v>47</v>
      </c>
      <c r="Z633">
        <v>0</v>
      </c>
      <c r="AA633">
        <v>0</v>
      </c>
      <c r="AB633">
        <v>1</v>
      </c>
      <c r="AC633" t="s">
        <v>104</v>
      </c>
      <c r="AD633">
        <f>IF(Raw_Data[[#This Row],[rasio]]&lt;0.2,1,IF(Raw_Data[[#This Row],[rasio]]&lt;0.3,2,IF(Raw_Data[[#This Row],[rasio]]&lt;0.4,3,4)))</f>
        <v>1</v>
      </c>
      <c r="AE633">
        <f>IF(Raw_Data[[#This Row],[kategori_dp]]="High",1,IF(Raw_Data[[#This Row],[kategori_dp]]="Medium",2,3))</f>
        <v>2</v>
      </c>
      <c r="AF633">
        <f>IF(Raw_Data[[#This Row],[tenor_bulan]]&lt;=24,1,IF(Raw_Data[[#This Row],[tenor_bulan]]&lt;=36,2,IF(Raw_Data[[#This Row],[tenor_bulan]]&lt;=48,3,4)))</f>
        <v>4</v>
      </c>
      <c r="AG633">
        <f>IF(Raw_Data[[#This Row],[jumlah_kali_telat]]=0,0,IF(Raw_Data[[#This Row],[jumlah_kali_telat]]&lt;=2,2,4))</f>
        <v>0</v>
      </c>
      <c r="AH633">
        <f>Raw_Data[[#This Row],[Skor_Rasio]]+Raw_Data[[#This Row],[Skor_DP]]+Raw_Data[[#This Row],[Skor_Tenor]]+Raw_Data[[#This Row],[Skor_Telat]]</f>
        <v>7</v>
      </c>
      <c r="AI633" t="str">
        <f>IF(Raw_Data[[#This Row],[Risk_Score]]&lt;=6,"Low Risk",IF(Raw_Data[[#This Row],[Risk_Score]]&lt;=8,"Medium Risk","High Risk"))</f>
        <v>Medium Risk</v>
      </c>
      <c r="AJ633">
        <f ca="1">IFERROR(DATEDIF(Raw_Data[[#This Row],[tanggal_pengajuan]],TODAY(),"m"),"N/A")</f>
        <v>9</v>
      </c>
      <c r="AK633" t="str">
        <f ca="1">IF(ISNUMBER(Raw_Data[[#This Row],[MOB]]),IF(Raw_Data[[#This Row],[MOB]]&lt;6,"0-5 bulan",IF(Raw_Data[[#This Row],[MOB]]&lt;12,"6-11 bulan",IF(Raw_Data[[#This Row],[MOB]]&lt;24,"12-23 bulan","24+ bulan"))),"N/A")</f>
        <v>6-11 bulan</v>
      </c>
    </row>
    <row r="634" spans="1:37" ht="14.25" customHeight="1" x14ac:dyDescent="0.45">
      <c r="A634" t="s">
        <v>1780</v>
      </c>
      <c r="B634" s="64">
        <v>46178</v>
      </c>
      <c r="C634" s="1" t="str">
        <f t="shared" si="10"/>
        <v>June</v>
      </c>
      <c r="D634" t="s">
        <v>1781</v>
      </c>
      <c r="E634" t="s">
        <v>1782</v>
      </c>
      <c r="F634">
        <v>40</v>
      </c>
      <c r="G634" t="s">
        <v>51</v>
      </c>
      <c r="H634" t="s">
        <v>101</v>
      </c>
      <c r="I634" s="2">
        <v>3567000</v>
      </c>
      <c r="J634" s="3">
        <f>Raw_Data[[#This Row],[cicilan_per_bulan]]/Raw_Data[[#This Row],[penghasilan_bulanan]]</f>
        <v>0.54541631623212783</v>
      </c>
      <c r="K634" t="s">
        <v>127</v>
      </c>
      <c r="L634" t="s">
        <v>128</v>
      </c>
      <c r="M634" t="s">
        <v>44</v>
      </c>
      <c r="N634" t="s">
        <v>45</v>
      </c>
      <c r="O634" t="s">
        <v>46</v>
      </c>
      <c r="P634" s="2">
        <v>25486000</v>
      </c>
      <c r="Q634" s="2">
        <v>5097000</v>
      </c>
      <c r="R634" t="str">
        <f>IF(Raw_Data[[#This Row],[persen_dp]]&lt;15%,"Low",IF(Raw_Data[[#This Row],[persen_dp]]&gt;25%,"High","Medium"))</f>
        <v>Medium</v>
      </c>
      <c r="S634" s="3">
        <v>0.2</v>
      </c>
      <c r="T634">
        <v>12</v>
      </c>
      <c r="U634">
        <v>0.14499999999999999</v>
      </c>
      <c r="V634" s="2">
        <v>1945500</v>
      </c>
      <c r="W634" s="2">
        <v>23346000</v>
      </c>
      <c r="X634" t="str">
        <f>IF(OR(Raw_Data[[#This Row],[status_pembayaran]]="Macet",Raw_Data[[#This Row],[status_pembayaran]]="Kurang Lancar"),"Non Performing Loan","Performing")</f>
        <v>Performing</v>
      </c>
      <c r="Y634" t="s">
        <v>47</v>
      </c>
      <c r="Z634">
        <v>0</v>
      </c>
      <c r="AA634">
        <v>0</v>
      </c>
      <c r="AB634">
        <v>1</v>
      </c>
      <c r="AC634" t="s">
        <v>74</v>
      </c>
      <c r="AD634">
        <f>IF(Raw_Data[[#This Row],[rasio]]&lt;0.2,1,IF(Raw_Data[[#This Row],[rasio]]&lt;0.3,2,IF(Raw_Data[[#This Row],[rasio]]&lt;0.4,3,4)))</f>
        <v>4</v>
      </c>
      <c r="AE634">
        <f>IF(Raw_Data[[#This Row],[kategori_dp]]="High",1,IF(Raw_Data[[#This Row],[kategori_dp]]="Medium",2,3))</f>
        <v>2</v>
      </c>
      <c r="AF634">
        <f>IF(Raw_Data[[#This Row],[tenor_bulan]]&lt;=24,1,IF(Raw_Data[[#This Row],[tenor_bulan]]&lt;=36,2,IF(Raw_Data[[#This Row],[tenor_bulan]]&lt;=48,3,4)))</f>
        <v>1</v>
      </c>
      <c r="AG634">
        <f>IF(Raw_Data[[#This Row],[jumlah_kali_telat]]=0,0,IF(Raw_Data[[#This Row],[jumlah_kali_telat]]&lt;=2,2,4))</f>
        <v>0</v>
      </c>
      <c r="AH634">
        <f>Raw_Data[[#This Row],[Skor_Rasio]]+Raw_Data[[#This Row],[Skor_DP]]+Raw_Data[[#This Row],[Skor_Tenor]]+Raw_Data[[#This Row],[Skor_Telat]]</f>
        <v>7</v>
      </c>
      <c r="AI634" t="str">
        <f>IF(Raw_Data[[#This Row],[Risk_Score]]&lt;=6,"Low Risk",IF(Raw_Data[[#This Row],[Risk_Score]]&lt;=8,"Medium Risk","High Risk"))</f>
        <v>Medium Risk</v>
      </c>
      <c r="AJ634">
        <f ca="1">IFERROR(DATEDIF(Raw_Data[[#This Row],[tanggal_pengajuan]],TODAY(),"m"),"N/A")</f>
        <v>4</v>
      </c>
      <c r="AK634" t="str">
        <f ca="1">IF(ISNUMBER(Raw_Data[[#This Row],[MOB]]),IF(Raw_Data[[#This Row],[MOB]]&lt;6,"0-5 bulan",IF(Raw_Data[[#This Row],[MOB]]&lt;12,"6-11 bulan",IF(Raw_Data[[#This Row],[MOB]]&lt;24,"12-23 bulan","24+ bulan"))),"N/A")</f>
        <v>0-5 bulan</v>
      </c>
    </row>
    <row r="635" spans="1:37" ht="14.25" customHeight="1" x14ac:dyDescent="0.45">
      <c r="A635" t="s">
        <v>1783</v>
      </c>
      <c r="B635" s="64">
        <v>46190</v>
      </c>
      <c r="C635" s="1" t="str">
        <f t="shared" si="10"/>
        <v>June</v>
      </c>
      <c r="D635" t="s">
        <v>223</v>
      </c>
      <c r="E635" t="s">
        <v>1784</v>
      </c>
      <c r="F635">
        <v>33</v>
      </c>
      <c r="G635" t="s">
        <v>40</v>
      </c>
      <c r="H635" t="s">
        <v>52</v>
      </c>
      <c r="I635" s="2">
        <v>7142000</v>
      </c>
      <c r="J635" s="3">
        <f>Raw_Data[[#This Row],[cicilan_per_bulan]]/Raw_Data[[#This Row],[penghasilan_bulanan]]</f>
        <v>0.31779613553626435</v>
      </c>
      <c r="K635" t="s">
        <v>42</v>
      </c>
      <c r="L635" t="s">
        <v>43</v>
      </c>
      <c r="M635" t="s">
        <v>55</v>
      </c>
      <c r="N635" t="s">
        <v>395</v>
      </c>
      <c r="O635" t="s">
        <v>396</v>
      </c>
      <c r="P635" s="2">
        <v>60325000</v>
      </c>
      <c r="Q635" s="2">
        <v>18098000</v>
      </c>
      <c r="R635" t="str">
        <f>IF(Raw_Data[[#This Row],[persen_dp]]&lt;15%,"Low",IF(Raw_Data[[#This Row],[persen_dp]]&gt;25%,"High","Medium"))</f>
        <v>High</v>
      </c>
      <c r="S635" s="3">
        <v>0.3</v>
      </c>
      <c r="T635">
        <v>24</v>
      </c>
      <c r="U635">
        <v>0.14499999999999999</v>
      </c>
      <c r="V635" s="2">
        <v>2269700</v>
      </c>
      <c r="W635" s="2">
        <v>54473000</v>
      </c>
      <c r="X635" t="str">
        <f>IF(OR(Raw_Data[[#This Row],[status_pembayaran]]="Macet",Raw_Data[[#This Row],[status_pembayaran]]="Kurang Lancar"),"Non Performing Loan","Performing")</f>
        <v>Performing</v>
      </c>
      <c r="Y635" t="s">
        <v>47</v>
      </c>
      <c r="Z635">
        <v>0</v>
      </c>
      <c r="AA635">
        <v>0</v>
      </c>
      <c r="AB635">
        <v>1</v>
      </c>
      <c r="AC635" t="s">
        <v>137</v>
      </c>
      <c r="AD635">
        <f>IF(Raw_Data[[#This Row],[rasio]]&lt;0.2,1,IF(Raw_Data[[#This Row],[rasio]]&lt;0.3,2,IF(Raw_Data[[#This Row],[rasio]]&lt;0.4,3,4)))</f>
        <v>3</v>
      </c>
      <c r="AE635">
        <f>IF(Raw_Data[[#This Row],[kategori_dp]]="High",1,IF(Raw_Data[[#This Row],[kategori_dp]]="Medium",2,3))</f>
        <v>1</v>
      </c>
      <c r="AF635">
        <f>IF(Raw_Data[[#This Row],[tenor_bulan]]&lt;=24,1,IF(Raw_Data[[#This Row],[tenor_bulan]]&lt;=36,2,IF(Raw_Data[[#This Row],[tenor_bulan]]&lt;=48,3,4)))</f>
        <v>1</v>
      </c>
      <c r="AG635">
        <f>IF(Raw_Data[[#This Row],[jumlah_kali_telat]]=0,0,IF(Raw_Data[[#This Row],[jumlah_kali_telat]]&lt;=2,2,4))</f>
        <v>0</v>
      </c>
      <c r="AH635">
        <f>Raw_Data[[#This Row],[Skor_Rasio]]+Raw_Data[[#This Row],[Skor_DP]]+Raw_Data[[#This Row],[Skor_Tenor]]+Raw_Data[[#This Row],[Skor_Telat]]</f>
        <v>5</v>
      </c>
      <c r="AI635" t="str">
        <f>IF(Raw_Data[[#This Row],[Risk_Score]]&lt;=6,"Low Risk",IF(Raw_Data[[#This Row],[Risk_Score]]&lt;=8,"Medium Risk","High Risk"))</f>
        <v>Low Risk</v>
      </c>
      <c r="AJ635">
        <f ca="1">IFERROR(DATEDIF(Raw_Data[[#This Row],[tanggal_pengajuan]],TODAY(),"m"),"N/A")</f>
        <v>4</v>
      </c>
      <c r="AK635" t="str">
        <f ca="1">IF(ISNUMBER(Raw_Data[[#This Row],[MOB]]),IF(Raw_Data[[#This Row],[MOB]]&lt;6,"0-5 bulan",IF(Raw_Data[[#This Row],[MOB]]&lt;12,"6-11 bulan",IF(Raw_Data[[#This Row],[MOB]]&lt;24,"12-23 bulan","24+ bulan"))),"N/A")</f>
        <v>0-5 bulan</v>
      </c>
    </row>
    <row r="636" spans="1:37" ht="14.25" customHeight="1" x14ac:dyDescent="0.45">
      <c r="A636" t="s">
        <v>1785</v>
      </c>
      <c r="B636" s="64">
        <v>46188</v>
      </c>
      <c r="C636" s="1" t="str">
        <f t="shared" si="10"/>
        <v>June</v>
      </c>
      <c r="D636" t="s">
        <v>1505</v>
      </c>
      <c r="E636" t="s">
        <v>1786</v>
      </c>
      <c r="F636">
        <v>55</v>
      </c>
      <c r="G636" t="s">
        <v>40</v>
      </c>
      <c r="H636" t="s">
        <v>152</v>
      </c>
      <c r="I636" s="2">
        <v>2814000</v>
      </c>
      <c r="J636" s="3">
        <f>Raw_Data[[#This Row],[cicilan_per_bulan]]/Raw_Data[[#This Row],[penghasilan_bulanan]]</f>
        <v>0.29374555792466239</v>
      </c>
      <c r="K636" t="s">
        <v>53</v>
      </c>
      <c r="L636" t="s">
        <v>54</v>
      </c>
      <c r="M636" t="s">
        <v>72</v>
      </c>
      <c r="N636" t="s">
        <v>73</v>
      </c>
      <c r="O636" t="s">
        <v>46</v>
      </c>
      <c r="P636" s="2">
        <v>20505000</v>
      </c>
      <c r="Q636" s="2">
        <v>5126000</v>
      </c>
      <c r="R636" t="str">
        <f>IF(Raw_Data[[#This Row],[persen_dp]]&lt;15%,"Low",IF(Raw_Data[[#This Row],[persen_dp]]&gt;25%,"High","Medium"))</f>
        <v>Medium</v>
      </c>
      <c r="S636" s="3">
        <v>0.25</v>
      </c>
      <c r="T636">
        <v>24</v>
      </c>
      <c r="U636">
        <v>0.14499999999999999</v>
      </c>
      <c r="V636" s="2">
        <v>826600</v>
      </c>
      <c r="W636" s="2">
        <v>19838000</v>
      </c>
      <c r="X636" t="str">
        <f>IF(OR(Raw_Data[[#This Row],[status_pembayaran]]="Macet",Raw_Data[[#This Row],[status_pembayaran]]="Kurang Lancar"),"Non Performing Loan","Performing")</f>
        <v>Performing</v>
      </c>
      <c r="Y636" t="s">
        <v>47</v>
      </c>
      <c r="Z636">
        <v>0</v>
      </c>
      <c r="AA636">
        <v>0</v>
      </c>
      <c r="AB636">
        <v>1</v>
      </c>
      <c r="AD636">
        <f>IF(Raw_Data[[#This Row],[rasio]]&lt;0.2,1,IF(Raw_Data[[#This Row],[rasio]]&lt;0.3,2,IF(Raw_Data[[#This Row],[rasio]]&lt;0.4,3,4)))</f>
        <v>2</v>
      </c>
      <c r="AE636">
        <f>IF(Raw_Data[[#This Row],[kategori_dp]]="High",1,IF(Raw_Data[[#This Row],[kategori_dp]]="Medium",2,3))</f>
        <v>2</v>
      </c>
      <c r="AF636">
        <f>IF(Raw_Data[[#This Row],[tenor_bulan]]&lt;=24,1,IF(Raw_Data[[#This Row],[tenor_bulan]]&lt;=36,2,IF(Raw_Data[[#This Row],[tenor_bulan]]&lt;=48,3,4)))</f>
        <v>1</v>
      </c>
      <c r="AG636">
        <f>IF(Raw_Data[[#This Row],[jumlah_kali_telat]]=0,0,IF(Raw_Data[[#This Row],[jumlah_kali_telat]]&lt;=2,2,4))</f>
        <v>0</v>
      </c>
      <c r="AH636">
        <f>Raw_Data[[#This Row],[Skor_Rasio]]+Raw_Data[[#This Row],[Skor_DP]]+Raw_Data[[#This Row],[Skor_Tenor]]+Raw_Data[[#This Row],[Skor_Telat]]</f>
        <v>5</v>
      </c>
      <c r="AI636" t="str">
        <f>IF(Raw_Data[[#This Row],[Risk_Score]]&lt;=6,"Low Risk",IF(Raw_Data[[#This Row],[Risk_Score]]&lt;=8,"Medium Risk","High Risk"))</f>
        <v>Low Risk</v>
      </c>
      <c r="AJ636">
        <f ca="1">IFERROR(DATEDIF(Raw_Data[[#This Row],[tanggal_pengajuan]],TODAY(),"m"),"N/A")</f>
        <v>4</v>
      </c>
      <c r="AK636" t="str">
        <f ca="1">IF(ISNUMBER(Raw_Data[[#This Row],[MOB]]),IF(Raw_Data[[#This Row],[MOB]]&lt;6,"0-5 bulan",IF(Raw_Data[[#This Row],[MOB]]&lt;12,"6-11 bulan",IF(Raw_Data[[#This Row],[MOB]]&lt;24,"12-23 bulan","24+ bulan"))),"N/A")</f>
        <v>0-5 bulan</v>
      </c>
    </row>
    <row r="637" spans="1:37" ht="14.25" customHeight="1" x14ac:dyDescent="0.45">
      <c r="A637" t="s">
        <v>1787</v>
      </c>
      <c r="B637" s="64">
        <v>46058</v>
      </c>
      <c r="C637" s="1" t="str">
        <f t="shared" si="10"/>
        <v>February</v>
      </c>
      <c r="D637" t="s">
        <v>1361</v>
      </c>
      <c r="E637" t="s">
        <v>1788</v>
      </c>
      <c r="F637">
        <v>43</v>
      </c>
      <c r="G637" t="s">
        <v>40</v>
      </c>
      <c r="H637" t="s">
        <v>52</v>
      </c>
      <c r="I637" s="2">
        <v>14554000</v>
      </c>
      <c r="J637" s="3">
        <f>Raw_Data[[#This Row],[cicilan_per_bulan]]/Raw_Data[[#This Row],[penghasilan_bulanan]]</f>
        <v>4.9951903256836606E-2</v>
      </c>
      <c r="K637" t="s">
        <v>188</v>
      </c>
      <c r="L637" t="s">
        <v>154</v>
      </c>
      <c r="M637" t="s">
        <v>44</v>
      </c>
      <c r="N637" t="s">
        <v>163</v>
      </c>
      <c r="O637" t="s">
        <v>46</v>
      </c>
      <c r="P637" s="2">
        <v>30397000</v>
      </c>
      <c r="Q637" s="2">
        <v>12159000</v>
      </c>
      <c r="R637" t="str">
        <f>IF(Raw_Data[[#This Row],[persen_dp]]&lt;15%,"Low",IF(Raw_Data[[#This Row],[persen_dp]]&gt;25%,"High","Medium"))</f>
        <v>High</v>
      </c>
      <c r="S637" s="3">
        <v>0.4</v>
      </c>
      <c r="T637">
        <v>36</v>
      </c>
      <c r="U637">
        <v>0.14499999999999999</v>
      </c>
      <c r="V637" s="2">
        <v>727000</v>
      </c>
      <c r="W637" s="2">
        <v>26171000</v>
      </c>
      <c r="X637" t="str">
        <f>IF(OR(Raw_Data[[#This Row],[status_pembayaran]]="Macet",Raw_Data[[#This Row],[status_pembayaran]]="Kurang Lancar"),"Non Performing Loan","Performing")</f>
        <v>Performing</v>
      </c>
      <c r="Y637" t="s">
        <v>47</v>
      </c>
      <c r="Z637">
        <v>0</v>
      </c>
      <c r="AA637">
        <v>0</v>
      </c>
      <c r="AB637">
        <v>1</v>
      </c>
      <c r="AD637">
        <f>IF(Raw_Data[[#This Row],[rasio]]&lt;0.2,1,IF(Raw_Data[[#This Row],[rasio]]&lt;0.3,2,IF(Raw_Data[[#This Row],[rasio]]&lt;0.4,3,4)))</f>
        <v>1</v>
      </c>
      <c r="AE637">
        <f>IF(Raw_Data[[#This Row],[kategori_dp]]="High",1,IF(Raw_Data[[#This Row],[kategori_dp]]="Medium",2,3))</f>
        <v>1</v>
      </c>
      <c r="AF637">
        <f>IF(Raw_Data[[#This Row],[tenor_bulan]]&lt;=24,1,IF(Raw_Data[[#This Row],[tenor_bulan]]&lt;=36,2,IF(Raw_Data[[#This Row],[tenor_bulan]]&lt;=48,3,4)))</f>
        <v>2</v>
      </c>
      <c r="AG637">
        <f>IF(Raw_Data[[#This Row],[jumlah_kali_telat]]=0,0,IF(Raw_Data[[#This Row],[jumlah_kali_telat]]&lt;=2,2,4))</f>
        <v>0</v>
      </c>
      <c r="AH637">
        <f>Raw_Data[[#This Row],[Skor_Rasio]]+Raw_Data[[#This Row],[Skor_DP]]+Raw_Data[[#This Row],[Skor_Tenor]]+Raw_Data[[#This Row],[Skor_Telat]]</f>
        <v>4</v>
      </c>
      <c r="AI637" t="str">
        <f>IF(Raw_Data[[#This Row],[Risk_Score]]&lt;=6,"Low Risk",IF(Raw_Data[[#This Row],[Risk_Score]]&lt;=8,"Medium Risk","High Risk"))</f>
        <v>Low Risk</v>
      </c>
      <c r="AJ637">
        <f ca="1">IFERROR(DATEDIF(Raw_Data[[#This Row],[tanggal_pengajuan]],TODAY(),"m"),"N/A")</f>
        <v>8</v>
      </c>
      <c r="AK637" t="str">
        <f ca="1">IF(ISNUMBER(Raw_Data[[#This Row],[MOB]]),IF(Raw_Data[[#This Row],[MOB]]&lt;6,"0-5 bulan",IF(Raw_Data[[#This Row],[MOB]]&lt;12,"6-11 bulan",IF(Raw_Data[[#This Row],[MOB]]&lt;24,"12-23 bulan","24+ bulan"))),"N/A")</f>
        <v>6-11 bulan</v>
      </c>
    </row>
    <row r="638" spans="1:37" ht="14.25" customHeight="1" x14ac:dyDescent="0.45">
      <c r="A638" t="s">
        <v>1789</v>
      </c>
      <c r="B638" s="64">
        <v>46128</v>
      </c>
      <c r="C638" s="1" t="str">
        <f t="shared" si="10"/>
        <v>April</v>
      </c>
      <c r="D638" t="s">
        <v>1778</v>
      </c>
      <c r="E638" t="s">
        <v>1790</v>
      </c>
      <c r="F638">
        <v>39</v>
      </c>
      <c r="G638" t="s">
        <v>40</v>
      </c>
      <c r="H638" t="s">
        <v>152</v>
      </c>
      <c r="I638" s="2">
        <v>3387000</v>
      </c>
      <c r="J638" s="3">
        <f>Raw_Data[[#This Row],[cicilan_per_bulan]]/Raw_Data[[#This Row],[penghasilan_bulanan]]</f>
        <v>0.13935636256273989</v>
      </c>
      <c r="K638" t="s">
        <v>153</v>
      </c>
      <c r="L638" t="s">
        <v>154</v>
      </c>
      <c r="M638" t="s">
        <v>44</v>
      </c>
      <c r="N638" t="s">
        <v>228</v>
      </c>
      <c r="O638" t="s">
        <v>57</v>
      </c>
      <c r="P638" s="2">
        <v>19316000</v>
      </c>
      <c r="Q638" s="2">
        <v>2897000</v>
      </c>
      <c r="R638" t="str">
        <f>IF(Raw_Data[[#This Row],[persen_dp]]&lt;15%,"Low",IF(Raw_Data[[#This Row],[persen_dp]]&gt;25%,"High","Medium"))</f>
        <v>Medium</v>
      </c>
      <c r="S638" s="3">
        <v>0.15</v>
      </c>
      <c r="T638">
        <v>60</v>
      </c>
      <c r="U638">
        <v>0.14499999999999999</v>
      </c>
      <c r="V638" s="2">
        <v>472000</v>
      </c>
      <c r="W638" s="2">
        <v>28323000</v>
      </c>
      <c r="X638" t="str">
        <f>IF(OR(Raw_Data[[#This Row],[status_pembayaran]]="Macet",Raw_Data[[#This Row],[status_pembayaran]]="Kurang Lancar"),"Non Performing Loan","Performing")</f>
        <v>Performing</v>
      </c>
      <c r="Y638" t="s">
        <v>47</v>
      </c>
      <c r="Z638">
        <v>0</v>
      </c>
      <c r="AA638">
        <v>0</v>
      </c>
      <c r="AB638">
        <v>1</v>
      </c>
      <c r="AC638" t="s">
        <v>66</v>
      </c>
      <c r="AD638">
        <f>IF(Raw_Data[[#This Row],[rasio]]&lt;0.2,1,IF(Raw_Data[[#This Row],[rasio]]&lt;0.3,2,IF(Raw_Data[[#This Row],[rasio]]&lt;0.4,3,4)))</f>
        <v>1</v>
      </c>
      <c r="AE638">
        <f>IF(Raw_Data[[#This Row],[kategori_dp]]="High",1,IF(Raw_Data[[#This Row],[kategori_dp]]="Medium",2,3))</f>
        <v>2</v>
      </c>
      <c r="AF638">
        <f>IF(Raw_Data[[#This Row],[tenor_bulan]]&lt;=24,1,IF(Raw_Data[[#This Row],[tenor_bulan]]&lt;=36,2,IF(Raw_Data[[#This Row],[tenor_bulan]]&lt;=48,3,4)))</f>
        <v>4</v>
      </c>
      <c r="AG638">
        <f>IF(Raw_Data[[#This Row],[jumlah_kali_telat]]=0,0,IF(Raw_Data[[#This Row],[jumlah_kali_telat]]&lt;=2,2,4))</f>
        <v>0</v>
      </c>
      <c r="AH638">
        <f>Raw_Data[[#This Row],[Skor_Rasio]]+Raw_Data[[#This Row],[Skor_DP]]+Raw_Data[[#This Row],[Skor_Tenor]]+Raw_Data[[#This Row],[Skor_Telat]]</f>
        <v>7</v>
      </c>
      <c r="AI638" t="str">
        <f>IF(Raw_Data[[#This Row],[Risk_Score]]&lt;=6,"Low Risk",IF(Raw_Data[[#This Row],[Risk_Score]]&lt;=8,"Medium Risk","High Risk"))</f>
        <v>Medium Risk</v>
      </c>
      <c r="AJ638">
        <f ca="1">IFERROR(DATEDIF(Raw_Data[[#This Row],[tanggal_pengajuan]],TODAY(),"m"),"N/A")</f>
        <v>6</v>
      </c>
      <c r="AK638" t="str">
        <f ca="1">IF(ISNUMBER(Raw_Data[[#This Row],[MOB]]),IF(Raw_Data[[#This Row],[MOB]]&lt;6,"0-5 bulan",IF(Raw_Data[[#This Row],[MOB]]&lt;12,"6-11 bulan",IF(Raw_Data[[#This Row],[MOB]]&lt;24,"12-23 bulan","24+ bulan"))),"N/A")</f>
        <v>6-11 bulan</v>
      </c>
    </row>
    <row r="639" spans="1:37" ht="14.25" customHeight="1" x14ac:dyDescent="0.45">
      <c r="A639" t="s">
        <v>1791</v>
      </c>
      <c r="B639" s="64">
        <v>46150</v>
      </c>
      <c r="C639" s="1" t="str">
        <f t="shared" si="10"/>
        <v>May</v>
      </c>
      <c r="D639" t="s">
        <v>257</v>
      </c>
      <c r="E639" t="s">
        <v>1792</v>
      </c>
      <c r="F639">
        <v>56</v>
      </c>
      <c r="G639" t="s">
        <v>51</v>
      </c>
      <c r="H639" t="s">
        <v>52</v>
      </c>
      <c r="I639" s="2">
        <v>10480000</v>
      </c>
      <c r="J639" s="3">
        <f>Raw_Data[[#This Row],[cicilan_per_bulan]]/Raw_Data[[#This Row],[penghasilan_bulanan]]</f>
        <v>9.5467557251908391E-2</v>
      </c>
      <c r="K639" t="s">
        <v>205</v>
      </c>
      <c r="L639" t="s">
        <v>110</v>
      </c>
      <c r="M639" t="s">
        <v>55</v>
      </c>
      <c r="N639" t="s">
        <v>65</v>
      </c>
      <c r="O639" t="s">
        <v>46</v>
      </c>
      <c r="P639" s="2">
        <v>28635000</v>
      </c>
      <c r="Q639" s="2">
        <v>10022000</v>
      </c>
      <c r="R639" t="str">
        <f>IF(Raw_Data[[#This Row],[persen_dp]]&lt;15%,"Low",IF(Raw_Data[[#This Row],[persen_dp]]&gt;25%,"High","Medium"))</f>
        <v>High</v>
      </c>
      <c r="S639" s="3">
        <v>0.35</v>
      </c>
      <c r="T639">
        <v>24</v>
      </c>
      <c r="U639">
        <v>0.14499999999999999</v>
      </c>
      <c r="V639" s="2">
        <v>1000500</v>
      </c>
      <c r="W639" s="2">
        <v>24011000</v>
      </c>
      <c r="X639" t="str">
        <f>IF(OR(Raw_Data[[#This Row],[status_pembayaran]]="Macet",Raw_Data[[#This Row],[status_pembayaran]]="Kurang Lancar"),"Non Performing Loan","Performing")</f>
        <v>Performing</v>
      </c>
      <c r="Y639" t="s">
        <v>47</v>
      </c>
      <c r="Z639">
        <v>0</v>
      </c>
      <c r="AA639">
        <v>0</v>
      </c>
      <c r="AB639">
        <v>1</v>
      </c>
      <c r="AC639" t="s">
        <v>137</v>
      </c>
      <c r="AD639">
        <f>IF(Raw_Data[[#This Row],[rasio]]&lt;0.2,1,IF(Raw_Data[[#This Row],[rasio]]&lt;0.3,2,IF(Raw_Data[[#This Row],[rasio]]&lt;0.4,3,4)))</f>
        <v>1</v>
      </c>
      <c r="AE639">
        <f>IF(Raw_Data[[#This Row],[kategori_dp]]="High",1,IF(Raw_Data[[#This Row],[kategori_dp]]="Medium",2,3))</f>
        <v>1</v>
      </c>
      <c r="AF639">
        <f>IF(Raw_Data[[#This Row],[tenor_bulan]]&lt;=24,1,IF(Raw_Data[[#This Row],[tenor_bulan]]&lt;=36,2,IF(Raw_Data[[#This Row],[tenor_bulan]]&lt;=48,3,4)))</f>
        <v>1</v>
      </c>
      <c r="AG639">
        <f>IF(Raw_Data[[#This Row],[jumlah_kali_telat]]=0,0,IF(Raw_Data[[#This Row],[jumlah_kali_telat]]&lt;=2,2,4))</f>
        <v>0</v>
      </c>
      <c r="AH639">
        <f>Raw_Data[[#This Row],[Skor_Rasio]]+Raw_Data[[#This Row],[Skor_DP]]+Raw_Data[[#This Row],[Skor_Tenor]]+Raw_Data[[#This Row],[Skor_Telat]]</f>
        <v>3</v>
      </c>
      <c r="AI639" t="str">
        <f>IF(Raw_Data[[#This Row],[Risk_Score]]&lt;=6,"Low Risk",IF(Raw_Data[[#This Row],[Risk_Score]]&lt;=8,"Medium Risk","High Risk"))</f>
        <v>Low Risk</v>
      </c>
      <c r="AJ639">
        <f ca="1">IFERROR(DATEDIF(Raw_Data[[#This Row],[tanggal_pengajuan]],TODAY(),"m"),"N/A")</f>
        <v>5</v>
      </c>
      <c r="AK639" t="str">
        <f ca="1">IF(ISNUMBER(Raw_Data[[#This Row],[MOB]]),IF(Raw_Data[[#This Row],[MOB]]&lt;6,"0-5 bulan",IF(Raw_Data[[#This Row],[MOB]]&lt;12,"6-11 bulan",IF(Raw_Data[[#This Row],[MOB]]&lt;24,"12-23 bulan","24+ bulan"))),"N/A")</f>
        <v>0-5 bulan</v>
      </c>
    </row>
    <row r="640" spans="1:37" ht="14.25" customHeight="1" x14ac:dyDescent="0.45">
      <c r="A640" t="s">
        <v>1793</v>
      </c>
      <c r="B640" s="64">
        <v>46159</v>
      </c>
      <c r="C640" s="1" t="str">
        <f t="shared" si="10"/>
        <v>May</v>
      </c>
      <c r="D640" t="s">
        <v>1641</v>
      </c>
      <c r="E640" t="s">
        <v>1794</v>
      </c>
      <c r="F640">
        <v>42</v>
      </c>
      <c r="G640" t="s">
        <v>40</v>
      </c>
      <c r="H640" t="s">
        <v>176</v>
      </c>
      <c r="I640" s="2">
        <v>6068000</v>
      </c>
      <c r="J640" s="3">
        <f>Raw_Data[[#This Row],[cicilan_per_bulan]]/Raw_Data[[#This Row],[penghasilan_bulanan]]</f>
        <v>0.14058998022412655</v>
      </c>
      <c r="K640" t="s">
        <v>81</v>
      </c>
      <c r="L640" t="s">
        <v>82</v>
      </c>
      <c r="M640" t="s">
        <v>290</v>
      </c>
      <c r="N640" t="s">
        <v>291</v>
      </c>
      <c r="O640" t="s">
        <v>292</v>
      </c>
      <c r="P640" s="2">
        <v>37026000</v>
      </c>
      <c r="Q640" s="2">
        <v>11108000</v>
      </c>
      <c r="R640" t="str">
        <f>IF(Raw_Data[[#This Row],[persen_dp]]&lt;15%,"Low",IF(Raw_Data[[#This Row],[persen_dp]]&gt;25%,"High","Medium"))</f>
        <v>High</v>
      </c>
      <c r="S640" s="3">
        <v>0.3</v>
      </c>
      <c r="T640">
        <v>48</v>
      </c>
      <c r="U640">
        <v>0.14499999999999999</v>
      </c>
      <c r="V640" s="2">
        <v>853100</v>
      </c>
      <c r="W640" s="2">
        <v>40951000</v>
      </c>
      <c r="X640" t="str">
        <f>IF(OR(Raw_Data[[#This Row],[status_pembayaran]]="Macet",Raw_Data[[#This Row],[status_pembayaran]]="Kurang Lancar"),"Non Performing Loan","Performing")</f>
        <v>Non Performing Loan</v>
      </c>
      <c r="Y640" t="s">
        <v>488</v>
      </c>
      <c r="Z640">
        <v>26</v>
      </c>
      <c r="AA640">
        <v>1</v>
      </c>
      <c r="AB640">
        <v>3</v>
      </c>
      <c r="AC640" t="s">
        <v>137</v>
      </c>
      <c r="AD640">
        <f>IF(Raw_Data[[#This Row],[rasio]]&lt;0.2,1,IF(Raw_Data[[#This Row],[rasio]]&lt;0.3,2,IF(Raw_Data[[#This Row],[rasio]]&lt;0.4,3,4)))</f>
        <v>1</v>
      </c>
      <c r="AE640">
        <f>IF(Raw_Data[[#This Row],[kategori_dp]]="High",1,IF(Raw_Data[[#This Row],[kategori_dp]]="Medium",2,3))</f>
        <v>1</v>
      </c>
      <c r="AF640">
        <f>IF(Raw_Data[[#This Row],[tenor_bulan]]&lt;=24,1,IF(Raw_Data[[#This Row],[tenor_bulan]]&lt;=36,2,IF(Raw_Data[[#This Row],[tenor_bulan]]&lt;=48,3,4)))</f>
        <v>3</v>
      </c>
      <c r="AG640">
        <f>IF(Raw_Data[[#This Row],[jumlah_kali_telat]]=0,0,IF(Raw_Data[[#This Row],[jumlah_kali_telat]]&lt;=2,2,4))</f>
        <v>2</v>
      </c>
      <c r="AH640">
        <f>Raw_Data[[#This Row],[Skor_Rasio]]+Raw_Data[[#This Row],[Skor_DP]]+Raw_Data[[#This Row],[Skor_Tenor]]+Raw_Data[[#This Row],[Skor_Telat]]</f>
        <v>7</v>
      </c>
      <c r="AI640" t="str">
        <f>IF(Raw_Data[[#This Row],[Risk_Score]]&lt;=6,"Low Risk",IF(Raw_Data[[#This Row],[Risk_Score]]&lt;=8,"Medium Risk","High Risk"))</f>
        <v>Medium Risk</v>
      </c>
      <c r="AJ640">
        <f ca="1">IFERROR(DATEDIF(Raw_Data[[#This Row],[tanggal_pengajuan]],TODAY(),"m"),"N/A")</f>
        <v>5</v>
      </c>
      <c r="AK640" t="str">
        <f ca="1">IF(ISNUMBER(Raw_Data[[#This Row],[MOB]]),IF(Raw_Data[[#This Row],[MOB]]&lt;6,"0-5 bulan",IF(Raw_Data[[#This Row],[MOB]]&lt;12,"6-11 bulan",IF(Raw_Data[[#This Row],[MOB]]&lt;24,"12-23 bulan","24+ bulan"))),"N/A")</f>
        <v>0-5 bulan</v>
      </c>
    </row>
    <row r="641" spans="1:37" ht="14.25" customHeight="1" x14ac:dyDescent="0.45">
      <c r="A641" t="s">
        <v>1795</v>
      </c>
      <c r="B641" s="64">
        <v>46135</v>
      </c>
      <c r="C641" s="1" t="str">
        <f t="shared" si="10"/>
        <v>April</v>
      </c>
      <c r="D641" t="s">
        <v>776</v>
      </c>
      <c r="E641" t="s">
        <v>1796</v>
      </c>
      <c r="F641">
        <v>22</v>
      </c>
      <c r="G641" t="s">
        <v>51</v>
      </c>
      <c r="H641" t="s">
        <v>52</v>
      </c>
      <c r="I641" s="2">
        <v>12407000</v>
      </c>
      <c r="J641" s="3">
        <f>Raw_Data[[#This Row],[cicilan_per_bulan]]/Raw_Data[[#This Row],[penghasilan_bulanan]]</f>
        <v>0.21841702264850488</v>
      </c>
      <c r="K641" t="s">
        <v>268</v>
      </c>
      <c r="L641" t="s">
        <v>110</v>
      </c>
      <c r="M641" t="s">
        <v>44</v>
      </c>
      <c r="N641" t="s">
        <v>171</v>
      </c>
      <c r="O641" t="s">
        <v>172</v>
      </c>
      <c r="P641" s="2">
        <v>43693000</v>
      </c>
      <c r="Q641" s="2">
        <v>15292000</v>
      </c>
      <c r="R641" t="str">
        <f>IF(Raw_Data[[#This Row],[persen_dp]]&lt;15%,"Low",IF(Raw_Data[[#This Row],[persen_dp]]&gt;25%,"High","Medium"))</f>
        <v>High</v>
      </c>
      <c r="S641" s="3">
        <v>0.35</v>
      </c>
      <c r="T641">
        <v>12</v>
      </c>
      <c r="U641">
        <v>0.14499999999999999</v>
      </c>
      <c r="V641" s="2">
        <v>2709900</v>
      </c>
      <c r="W641" s="2">
        <v>32519000</v>
      </c>
      <c r="X641" t="str">
        <f>IF(OR(Raw_Data[[#This Row],[status_pembayaran]]="Macet",Raw_Data[[#This Row],[status_pembayaran]]="Kurang Lancar"),"Non Performing Loan","Performing")</f>
        <v>Performing</v>
      </c>
      <c r="Y641" t="s">
        <v>47</v>
      </c>
      <c r="Z641">
        <v>0</v>
      </c>
      <c r="AA641">
        <v>0</v>
      </c>
      <c r="AB641">
        <v>1</v>
      </c>
      <c r="AC641" t="s">
        <v>74</v>
      </c>
      <c r="AD641">
        <f>IF(Raw_Data[[#This Row],[rasio]]&lt;0.2,1,IF(Raw_Data[[#This Row],[rasio]]&lt;0.3,2,IF(Raw_Data[[#This Row],[rasio]]&lt;0.4,3,4)))</f>
        <v>2</v>
      </c>
      <c r="AE641">
        <f>IF(Raw_Data[[#This Row],[kategori_dp]]="High",1,IF(Raw_Data[[#This Row],[kategori_dp]]="Medium",2,3))</f>
        <v>1</v>
      </c>
      <c r="AF641">
        <f>IF(Raw_Data[[#This Row],[tenor_bulan]]&lt;=24,1,IF(Raw_Data[[#This Row],[tenor_bulan]]&lt;=36,2,IF(Raw_Data[[#This Row],[tenor_bulan]]&lt;=48,3,4)))</f>
        <v>1</v>
      </c>
      <c r="AG641">
        <f>IF(Raw_Data[[#This Row],[jumlah_kali_telat]]=0,0,IF(Raw_Data[[#This Row],[jumlah_kali_telat]]&lt;=2,2,4))</f>
        <v>0</v>
      </c>
      <c r="AH641">
        <f>Raw_Data[[#This Row],[Skor_Rasio]]+Raw_Data[[#This Row],[Skor_DP]]+Raw_Data[[#This Row],[Skor_Tenor]]+Raw_Data[[#This Row],[Skor_Telat]]</f>
        <v>4</v>
      </c>
      <c r="AI641" t="str">
        <f>IF(Raw_Data[[#This Row],[Risk_Score]]&lt;=6,"Low Risk",IF(Raw_Data[[#This Row],[Risk_Score]]&lt;=8,"Medium Risk","High Risk"))</f>
        <v>Low Risk</v>
      </c>
      <c r="AJ641">
        <f ca="1">IFERROR(DATEDIF(Raw_Data[[#This Row],[tanggal_pengajuan]],TODAY(),"m"),"N/A")</f>
        <v>6</v>
      </c>
      <c r="AK641" t="str">
        <f ca="1">IF(ISNUMBER(Raw_Data[[#This Row],[MOB]]),IF(Raw_Data[[#This Row],[MOB]]&lt;6,"0-5 bulan",IF(Raw_Data[[#This Row],[MOB]]&lt;12,"6-11 bulan",IF(Raw_Data[[#This Row],[MOB]]&lt;24,"12-23 bulan","24+ bulan"))),"N/A")</f>
        <v>6-11 bulan</v>
      </c>
    </row>
    <row r="642" spans="1:37" ht="14.25" customHeight="1" x14ac:dyDescent="0.45">
      <c r="A642" t="s">
        <v>1797</v>
      </c>
      <c r="B642" s="64">
        <v>46027</v>
      </c>
      <c r="C642" s="1" t="str">
        <f t="shared" si="10"/>
        <v>January</v>
      </c>
      <c r="D642" t="s">
        <v>1003</v>
      </c>
      <c r="E642" t="s">
        <v>1798</v>
      </c>
      <c r="F642">
        <v>32</v>
      </c>
      <c r="G642" t="s">
        <v>51</v>
      </c>
      <c r="H642" t="s">
        <v>52</v>
      </c>
      <c r="I642" s="2">
        <v>9989000</v>
      </c>
      <c r="J642" s="3">
        <f>Raw_Data[[#This Row],[cicilan_per_bulan]]/Raw_Data[[#This Row],[penghasilan_bulanan]]</f>
        <v>0.12648913805185705</v>
      </c>
      <c r="K642" t="s">
        <v>167</v>
      </c>
      <c r="L642" t="s">
        <v>110</v>
      </c>
      <c r="M642" t="s">
        <v>44</v>
      </c>
      <c r="N642" t="s">
        <v>163</v>
      </c>
      <c r="O642" t="s">
        <v>46</v>
      </c>
      <c r="P642" s="2">
        <v>29385000</v>
      </c>
      <c r="Q642" s="2">
        <v>5877000</v>
      </c>
      <c r="R642" t="str">
        <f>IF(Raw_Data[[#This Row],[persen_dp]]&lt;15%,"Low",IF(Raw_Data[[#This Row],[persen_dp]]&gt;25%,"High","Medium"))</f>
        <v>Medium</v>
      </c>
      <c r="S642" s="3">
        <v>0.2</v>
      </c>
      <c r="T642">
        <v>24</v>
      </c>
      <c r="U642">
        <v>0.14499999999999999</v>
      </c>
      <c r="V642" s="2">
        <v>1263500</v>
      </c>
      <c r="W642" s="2">
        <v>30325000</v>
      </c>
      <c r="X642" t="str">
        <f>IF(OR(Raw_Data[[#This Row],[status_pembayaran]]="Macet",Raw_Data[[#This Row],[status_pembayaran]]="Kurang Lancar"),"Non Performing Loan","Performing")</f>
        <v>Performing</v>
      </c>
      <c r="Y642" t="s">
        <v>47</v>
      </c>
      <c r="Z642">
        <v>0</v>
      </c>
      <c r="AA642">
        <v>0</v>
      </c>
      <c r="AB642">
        <v>1</v>
      </c>
      <c r="AC642" t="s">
        <v>137</v>
      </c>
      <c r="AD642">
        <f>IF(Raw_Data[[#This Row],[rasio]]&lt;0.2,1,IF(Raw_Data[[#This Row],[rasio]]&lt;0.3,2,IF(Raw_Data[[#This Row],[rasio]]&lt;0.4,3,4)))</f>
        <v>1</v>
      </c>
      <c r="AE642">
        <f>IF(Raw_Data[[#This Row],[kategori_dp]]="High",1,IF(Raw_Data[[#This Row],[kategori_dp]]="Medium",2,3))</f>
        <v>2</v>
      </c>
      <c r="AF642">
        <f>IF(Raw_Data[[#This Row],[tenor_bulan]]&lt;=24,1,IF(Raw_Data[[#This Row],[tenor_bulan]]&lt;=36,2,IF(Raw_Data[[#This Row],[tenor_bulan]]&lt;=48,3,4)))</f>
        <v>1</v>
      </c>
      <c r="AG642">
        <f>IF(Raw_Data[[#This Row],[jumlah_kali_telat]]=0,0,IF(Raw_Data[[#This Row],[jumlah_kali_telat]]&lt;=2,2,4))</f>
        <v>0</v>
      </c>
      <c r="AH642">
        <f>Raw_Data[[#This Row],[Skor_Rasio]]+Raw_Data[[#This Row],[Skor_DP]]+Raw_Data[[#This Row],[Skor_Tenor]]+Raw_Data[[#This Row],[Skor_Telat]]</f>
        <v>4</v>
      </c>
      <c r="AI642" t="str">
        <f>IF(Raw_Data[[#This Row],[Risk_Score]]&lt;=6,"Low Risk",IF(Raw_Data[[#This Row],[Risk_Score]]&lt;=8,"Medium Risk","High Risk"))</f>
        <v>Low Risk</v>
      </c>
      <c r="AJ642">
        <f ca="1">IFERROR(DATEDIF(Raw_Data[[#This Row],[tanggal_pengajuan]],TODAY(),"m"),"N/A")</f>
        <v>9</v>
      </c>
      <c r="AK642" t="str">
        <f ca="1">IF(ISNUMBER(Raw_Data[[#This Row],[MOB]]),IF(Raw_Data[[#This Row],[MOB]]&lt;6,"0-5 bulan",IF(Raw_Data[[#This Row],[MOB]]&lt;12,"6-11 bulan",IF(Raw_Data[[#This Row],[MOB]]&lt;24,"12-23 bulan","24+ bulan"))),"N/A")</f>
        <v>6-11 bulan</v>
      </c>
    </row>
    <row r="643" spans="1:37" ht="14.25" customHeight="1" x14ac:dyDescent="0.45">
      <c r="A643" t="s">
        <v>1799</v>
      </c>
      <c r="B643" s="64">
        <v>46136</v>
      </c>
      <c r="C643" s="1" t="str">
        <f t="shared" si="10"/>
        <v>April</v>
      </c>
      <c r="D643" t="s">
        <v>247</v>
      </c>
      <c r="E643" t="s">
        <v>1800</v>
      </c>
      <c r="F643">
        <v>40</v>
      </c>
      <c r="G643" t="s">
        <v>51</v>
      </c>
      <c r="H643" t="s">
        <v>126</v>
      </c>
      <c r="I643" s="2">
        <v>4134000</v>
      </c>
      <c r="J643" s="3">
        <f>Raw_Data[[#This Row],[cicilan_per_bulan]]/Raw_Data[[#This Row],[penghasilan_bulanan]]</f>
        <v>9.6782776971456222E-2</v>
      </c>
      <c r="K643" t="s">
        <v>102</v>
      </c>
      <c r="L643" t="s">
        <v>103</v>
      </c>
      <c r="M643" t="s">
        <v>44</v>
      </c>
      <c r="N643" t="s">
        <v>83</v>
      </c>
      <c r="O643" t="s">
        <v>57</v>
      </c>
      <c r="P643" s="2">
        <v>18554000</v>
      </c>
      <c r="Q643" s="2">
        <v>4638000</v>
      </c>
      <c r="R643" t="str">
        <f>IF(Raw_Data[[#This Row],[persen_dp]]&lt;15%,"Low",IF(Raw_Data[[#This Row],[persen_dp]]&gt;25%,"High","Medium"))</f>
        <v>Medium</v>
      </c>
      <c r="S643" s="3">
        <v>0.25</v>
      </c>
      <c r="T643">
        <v>60</v>
      </c>
      <c r="U643">
        <v>0.14499999999999999</v>
      </c>
      <c r="V643" s="2">
        <v>400100</v>
      </c>
      <c r="W643" s="2">
        <v>24005000</v>
      </c>
      <c r="X643" t="str">
        <f>IF(OR(Raw_Data[[#This Row],[status_pembayaran]]="Macet",Raw_Data[[#This Row],[status_pembayaran]]="Kurang Lancar"),"Non Performing Loan","Performing")</f>
        <v>Performing</v>
      </c>
      <c r="Y643" t="s">
        <v>47</v>
      </c>
      <c r="Z643">
        <v>0</v>
      </c>
      <c r="AA643">
        <v>0</v>
      </c>
      <c r="AB643">
        <v>1</v>
      </c>
      <c r="AD643">
        <f>IF(Raw_Data[[#This Row],[rasio]]&lt;0.2,1,IF(Raw_Data[[#This Row],[rasio]]&lt;0.3,2,IF(Raw_Data[[#This Row],[rasio]]&lt;0.4,3,4)))</f>
        <v>1</v>
      </c>
      <c r="AE643">
        <f>IF(Raw_Data[[#This Row],[kategori_dp]]="High",1,IF(Raw_Data[[#This Row],[kategori_dp]]="Medium",2,3))</f>
        <v>2</v>
      </c>
      <c r="AF643">
        <f>IF(Raw_Data[[#This Row],[tenor_bulan]]&lt;=24,1,IF(Raw_Data[[#This Row],[tenor_bulan]]&lt;=36,2,IF(Raw_Data[[#This Row],[tenor_bulan]]&lt;=48,3,4)))</f>
        <v>4</v>
      </c>
      <c r="AG643">
        <f>IF(Raw_Data[[#This Row],[jumlah_kali_telat]]=0,0,IF(Raw_Data[[#This Row],[jumlah_kali_telat]]&lt;=2,2,4))</f>
        <v>0</v>
      </c>
      <c r="AH643">
        <f>Raw_Data[[#This Row],[Skor_Rasio]]+Raw_Data[[#This Row],[Skor_DP]]+Raw_Data[[#This Row],[Skor_Tenor]]+Raw_Data[[#This Row],[Skor_Telat]]</f>
        <v>7</v>
      </c>
      <c r="AI643" t="str">
        <f>IF(Raw_Data[[#This Row],[Risk_Score]]&lt;=6,"Low Risk",IF(Raw_Data[[#This Row],[Risk_Score]]&lt;=8,"Medium Risk","High Risk"))</f>
        <v>Medium Risk</v>
      </c>
      <c r="AJ643">
        <f ca="1">IFERROR(DATEDIF(Raw_Data[[#This Row],[tanggal_pengajuan]],TODAY(),"m"),"N/A")</f>
        <v>5</v>
      </c>
      <c r="AK643" t="str">
        <f ca="1">IF(ISNUMBER(Raw_Data[[#This Row],[MOB]]),IF(Raw_Data[[#This Row],[MOB]]&lt;6,"0-5 bulan",IF(Raw_Data[[#This Row],[MOB]]&lt;12,"6-11 bulan",IF(Raw_Data[[#This Row],[MOB]]&lt;24,"12-23 bulan","24+ bulan"))),"N/A")</f>
        <v>0-5 bulan</v>
      </c>
    </row>
    <row r="644" spans="1:37" ht="14.25" customHeight="1" x14ac:dyDescent="0.45">
      <c r="A644" t="s">
        <v>1801</v>
      </c>
      <c r="B644" s="64">
        <v>46030</v>
      </c>
      <c r="C644" s="1" t="str">
        <f t="shared" si="10"/>
        <v>January</v>
      </c>
      <c r="D644" t="s">
        <v>1144</v>
      </c>
      <c r="E644" t="s">
        <v>1802</v>
      </c>
      <c r="F644">
        <v>55</v>
      </c>
      <c r="G644" t="s">
        <v>40</v>
      </c>
      <c r="H644" t="s">
        <v>126</v>
      </c>
      <c r="I644" s="2">
        <v>3506000</v>
      </c>
      <c r="J644" s="3">
        <f>Raw_Data[[#This Row],[cicilan_per_bulan]]/Raw_Data[[#This Row],[penghasilan_bulanan]]</f>
        <v>0.29386765544780374</v>
      </c>
      <c r="K644" t="s">
        <v>63</v>
      </c>
      <c r="L644" t="s">
        <v>64</v>
      </c>
      <c r="M644" t="s">
        <v>44</v>
      </c>
      <c r="N644" t="s">
        <v>158</v>
      </c>
      <c r="O644" t="s">
        <v>159</v>
      </c>
      <c r="P644" s="2">
        <v>31945000</v>
      </c>
      <c r="Q644" s="2">
        <v>12778000</v>
      </c>
      <c r="R644" t="str">
        <f>IF(Raw_Data[[#This Row],[persen_dp]]&lt;15%,"Low",IF(Raw_Data[[#This Row],[persen_dp]]&gt;25%,"High","Medium"))</f>
        <v>High</v>
      </c>
      <c r="S644" s="3">
        <v>0.4</v>
      </c>
      <c r="T644">
        <v>24</v>
      </c>
      <c r="U644">
        <v>0.14499999999999999</v>
      </c>
      <c r="V644" s="2">
        <v>1030300</v>
      </c>
      <c r="W644" s="2">
        <v>24726000</v>
      </c>
      <c r="X644" t="str">
        <f>IF(OR(Raw_Data[[#This Row],[status_pembayaran]]="Macet",Raw_Data[[#This Row],[status_pembayaran]]="Kurang Lancar"),"Non Performing Loan","Performing")</f>
        <v>Performing</v>
      </c>
      <c r="Y644" t="s">
        <v>47</v>
      </c>
      <c r="Z644">
        <v>0</v>
      </c>
      <c r="AA644">
        <v>0</v>
      </c>
      <c r="AB644">
        <v>1</v>
      </c>
      <c r="AC644" t="s">
        <v>66</v>
      </c>
      <c r="AD644">
        <f>IF(Raw_Data[[#This Row],[rasio]]&lt;0.2,1,IF(Raw_Data[[#This Row],[rasio]]&lt;0.3,2,IF(Raw_Data[[#This Row],[rasio]]&lt;0.4,3,4)))</f>
        <v>2</v>
      </c>
      <c r="AE644">
        <f>IF(Raw_Data[[#This Row],[kategori_dp]]="High",1,IF(Raw_Data[[#This Row],[kategori_dp]]="Medium",2,3))</f>
        <v>1</v>
      </c>
      <c r="AF644">
        <f>IF(Raw_Data[[#This Row],[tenor_bulan]]&lt;=24,1,IF(Raw_Data[[#This Row],[tenor_bulan]]&lt;=36,2,IF(Raw_Data[[#This Row],[tenor_bulan]]&lt;=48,3,4)))</f>
        <v>1</v>
      </c>
      <c r="AG644">
        <f>IF(Raw_Data[[#This Row],[jumlah_kali_telat]]=0,0,IF(Raw_Data[[#This Row],[jumlah_kali_telat]]&lt;=2,2,4))</f>
        <v>0</v>
      </c>
      <c r="AH644">
        <f>Raw_Data[[#This Row],[Skor_Rasio]]+Raw_Data[[#This Row],[Skor_DP]]+Raw_Data[[#This Row],[Skor_Tenor]]+Raw_Data[[#This Row],[Skor_Telat]]</f>
        <v>4</v>
      </c>
      <c r="AI644" t="str">
        <f>IF(Raw_Data[[#This Row],[Risk_Score]]&lt;=6,"Low Risk",IF(Raw_Data[[#This Row],[Risk_Score]]&lt;=8,"Medium Risk","High Risk"))</f>
        <v>Low Risk</v>
      </c>
      <c r="AJ644">
        <f ca="1">IFERROR(DATEDIF(Raw_Data[[#This Row],[tanggal_pengajuan]],TODAY(),"m"),"N/A")</f>
        <v>9</v>
      </c>
      <c r="AK644" t="str">
        <f ca="1">IF(ISNUMBER(Raw_Data[[#This Row],[MOB]]),IF(Raw_Data[[#This Row],[MOB]]&lt;6,"0-5 bulan",IF(Raw_Data[[#This Row],[MOB]]&lt;12,"6-11 bulan",IF(Raw_Data[[#This Row],[MOB]]&lt;24,"12-23 bulan","24+ bulan"))),"N/A")</f>
        <v>6-11 bulan</v>
      </c>
    </row>
    <row r="645" spans="1:37" ht="14.25" customHeight="1" x14ac:dyDescent="0.45">
      <c r="A645" t="s">
        <v>1803</v>
      </c>
      <c r="B645" s="64">
        <v>46175</v>
      </c>
      <c r="C645" s="1" t="str">
        <f t="shared" si="10"/>
        <v>June</v>
      </c>
      <c r="D645" t="s">
        <v>174</v>
      </c>
      <c r="E645" t="s">
        <v>1804</v>
      </c>
      <c r="F645">
        <v>42</v>
      </c>
      <c r="G645" t="s">
        <v>40</v>
      </c>
      <c r="H645" t="s">
        <v>90</v>
      </c>
      <c r="I645" s="2">
        <v>7048000</v>
      </c>
      <c r="J645" s="3">
        <f>Raw_Data[[#This Row],[cicilan_per_bulan]]/Raw_Data[[#This Row],[penghasilan_bulanan]]</f>
        <v>0.18988365493757095</v>
      </c>
      <c r="K645" t="s">
        <v>188</v>
      </c>
      <c r="L645" t="s">
        <v>154</v>
      </c>
      <c r="M645" t="s">
        <v>55</v>
      </c>
      <c r="N645" t="s">
        <v>231</v>
      </c>
      <c r="O645" t="s">
        <v>232</v>
      </c>
      <c r="P645" s="2">
        <v>39499000</v>
      </c>
      <c r="Q645" s="2">
        <v>5925000</v>
      </c>
      <c r="R645" t="str">
        <f>IF(Raw_Data[[#This Row],[persen_dp]]&lt;15%,"Low",IF(Raw_Data[[#This Row],[persen_dp]]&gt;25%,"High","Medium"))</f>
        <v>Medium</v>
      </c>
      <c r="S645" s="3">
        <v>0.15</v>
      </c>
      <c r="T645">
        <v>36</v>
      </c>
      <c r="U645">
        <v>0.14499999999999999</v>
      </c>
      <c r="V645" s="2">
        <v>1338300</v>
      </c>
      <c r="W645" s="2">
        <v>48179000</v>
      </c>
      <c r="X645" t="str">
        <f>IF(OR(Raw_Data[[#This Row],[status_pembayaran]]="Macet",Raw_Data[[#This Row],[status_pembayaran]]="Kurang Lancar"),"Non Performing Loan","Performing")</f>
        <v>Performing</v>
      </c>
      <c r="Y645" t="s">
        <v>47</v>
      </c>
      <c r="Z645">
        <v>0</v>
      </c>
      <c r="AA645">
        <v>0</v>
      </c>
      <c r="AB645">
        <v>1</v>
      </c>
      <c r="AC645" t="s">
        <v>74</v>
      </c>
      <c r="AD645">
        <f>IF(Raw_Data[[#This Row],[rasio]]&lt;0.2,1,IF(Raw_Data[[#This Row],[rasio]]&lt;0.3,2,IF(Raw_Data[[#This Row],[rasio]]&lt;0.4,3,4)))</f>
        <v>1</v>
      </c>
      <c r="AE645">
        <f>IF(Raw_Data[[#This Row],[kategori_dp]]="High",1,IF(Raw_Data[[#This Row],[kategori_dp]]="Medium",2,3))</f>
        <v>2</v>
      </c>
      <c r="AF645">
        <f>IF(Raw_Data[[#This Row],[tenor_bulan]]&lt;=24,1,IF(Raw_Data[[#This Row],[tenor_bulan]]&lt;=36,2,IF(Raw_Data[[#This Row],[tenor_bulan]]&lt;=48,3,4)))</f>
        <v>2</v>
      </c>
      <c r="AG645">
        <f>IF(Raw_Data[[#This Row],[jumlah_kali_telat]]=0,0,IF(Raw_Data[[#This Row],[jumlah_kali_telat]]&lt;=2,2,4))</f>
        <v>0</v>
      </c>
      <c r="AH645">
        <f>Raw_Data[[#This Row],[Skor_Rasio]]+Raw_Data[[#This Row],[Skor_DP]]+Raw_Data[[#This Row],[Skor_Tenor]]+Raw_Data[[#This Row],[Skor_Telat]]</f>
        <v>5</v>
      </c>
      <c r="AI645" t="str">
        <f>IF(Raw_Data[[#This Row],[Risk_Score]]&lt;=6,"Low Risk",IF(Raw_Data[[#This Row],[Risk_Score]]&lt;=8,"Medium Risk","High Risk"))</f>
        <v>Low Risk</v>
      </c>
      <c r="AJ645">
        <f ca="1">IFERROR(DATEDIF(Raw_Data[[#This Row],[tanggal_pengajuan]],TODAY(),"m"),"N/A")</f>
        <v>4</v>
      </c>
      <c r="AK645" t="str">
        <f ca="1">IF(ISNUMBER(Raw_Data[[#This Row],[MOB]]),IF(Raw_Data[[#This Row],[MOB]]&lt;6,"0-5 bulan",IF(Raw_Data[[#This Row],[MOB]]&lt;12,"6-11 bulan",IF(Raw_Data[[#This Row],[MOB]]&lt;24,"12-23 bulan","24+ bulan"))),"N/A")</f>
        <v>0-5 bulan</v>
      </c>
    </row>
    <row r="646" spans="1:37" ht="14.25" customHeight="1" x14ac:dyDescent="0.45">
      <c r="A646" t="s">
        <v>1805</v>
      </c>
      <c r="B646" s="64">
        <v>46108</v>
      </c>
      <c r="C646" s="1" t="str">
        <f t="shared" si="10"/>
        <v>March</v>
      </c>
      <c r="D646" t="s">
        <v>521</v>
      </c>
      <c r="E646" t="s">
        <v>1806</v>
      </c>
      <c r="F646">
        <v>41</v>
      </c>
      <c r="G646" t="s">
        <v>40</v>
      </c>
      <c r="H646" t="s">
        <v>52</v>
      </c>
      <c r="I646" s="2">
        <v>7048000</v>
      </c>
      <c r="J646" s="3">
        <f>Raw_Data[[#This Row],[cicilan_per_bulan]]/Raw_Data[[#This Row],[penghasilan_bulanan]]</f>
        <v>0.17477298524404086</v>
      </c>
      <c r="K646" t="s">
        <v>192</v>
      </c>
      <c r="L646" t="s">
        <v>128</v>
      </c>
      <c r="M646" t="s">
        <v>55</v>
      </c>
      <c r="N646" t="s">
        <v>231</v>
      </c>
      <c r="O646" t="s">
        <v>232</v>
      </c>
      <c r="P646" s="2">
        <v>38629000</v>
      </c>
      <c r="Q646" s="2">
        <v>7726000</v>
      </c>
      <c r="R646" t="str">
        <f>IF(Raw_Data[[#This Row],[persen_dp]]&lt;15%,"Low",IF(Raw_Data[[#This Row],[persen_dp]]&gt;25%,"High","Medium"))</f>
        <v>Medium</v>
      </c>
      <c r="S646" s="3">
        <v>0.2</v>
      </c>
      <c r="T646">
        <v>36</v>
      </c>
      <c r="U646">
        <v>0.14499999999999999</v>
      </c>
      <c r="V646" s="2">
        <v>1231800</v>
      </c>
      <c r="W646" s="2">
        <v>44346000</v>
      </c>
      <c r="X646" t="str">
        <f>IF(OR(Raw_Data[[#This Row],[status_pembayaran]]="Macet",Raw_Data[[#This Row],[status_pembayaran]]="Kurang Lancar"),"Non Performing Loan","Performing")</f>
        <v>Performing</v>
      </c>
      <c r="Y646" t="s">
        <v>47</v>
      </c>
      <c r="Z646">
        <v>0</v>
      </c>
      <c r="AA646">
        <v>0</v>
      </c>
      <c r="AB646">
        <v>1</v>
      </c>
      <c r="AD646">
        <f>IF(Raw_Data[[#This Row],[rasio]]&lt;0.2,1,IF(Raw_Data[[#This Row],[rasio]]&lt;0.3,2,IF(Raw_Data[[#This Row],[rasio]]&lt;0.4,3,4)))</f>
        <v>1</v>
      </c>
      <c r="AE646">
        <f>IF(Raw_Data[[#This Row],[kategori_dp]]="High",1,IF(Raw_Data[[#This Row],[kategori_dp]]="Medium",2,3))</f>
        <v>2</v>
      </c>
      <c r="AF646">
        <f>IF(Raw_Data[[#This Row],[tenor_bulan]]&lt;=24,1,IF(Raw_Data[[#This Row],[tenor_bulan]]&lt;=36,2,IF(Raw_Data[[#This Row],[tenor_bulan]]&lt;=48,3,4)))</f>
        <v>2</v>
      </c>
      <c r="AG646">
        <f>IF(Raw_Data[[#This Row],[jumlah_kali_telat]]=0,0,IF(Raw_Data[[#This Row],[jumlah_kali_telat]]&lt;=2,2,4))</f>
        <v>0</v>
      </c>
      <c r="AH646">
        <f>Raw_Data[[#This Row],[Skor_Rasio]]+Raw_Data[[#This Row],[Skor_DP]]+Raw_Data[[#This Row],[Skor_Tenor]]+Raw_Data[[#This Row],[Skor_Telat]]</f>
        <v>5</v>
      </c>
      <c r="AI646" t="str">
        <f>IF(Raw_Data[[#This Row],[Risk_Score]]&lt;=6,"Low Risk",IF(Raw_Data[[#This Row],[Risk_Score]]&lt;=8,"Medium Risk","High Risk"))</f>
        <v>Low Risk</v>
      </c>
      <c r="AJ646">
        <f ca="1">IFERROR(DATEDIF(Raw_Data[[#This Row],[tanggal_pengajuan]],TODAY(),"m"),"N/A")</f>
        <v>6</v>
      </c>
      <c r="AK646" t="str">
        <f ca="1">IF(ISNUMBER(Raw_Data[[#This Row],[MOB]]),IF(Raw_Data[[#This Row],[MOB]]&lt;6,"0-5 bulan",IF(Raw_Data[[#This Row],[MOB]]&lt;12,"6-11 bulan",IF(Raw_Data[[#This Row],[MOB]]&lt;24,"12-23 bulan","24+ bulan"))),"N/A")</f>
        <v>6-11 bulan</v>
      </c>
    </row>
    <row r="647" spans="1:37" ht="14.25" customHeight="1" x14ac:dyDescent="0.45">
      <c r="A647" t="s">
        <v>1807</v>
      </c>
      <c r="B647" s="64">
        <v>46164</v>
      </c>
      <c r="C647" s="1" t="str">
        <f t="shared" si="10"/>
        <v>May</v>
      </c>
      <c r="D647" t="s">
        <v>1074</v>
      </c>
      <c r="E647" t="s">
        <v>1808</v>
      </c>
      <c r="F647">
        <v>23</v>
      </c>
      <c r="G647" t="s">
        <v>51</v>
      </c>
      <c r="H647" t="s">
        <v>152</v>
      </c>
      <c r="I647" s="2">
        <v>3000000</v>
      </c>
      <c r="J647" s="3">
        <f>Raw_Data[[#This Row],[cicilan_per_bulan]]/Raw_Data[[#This Row],[penghasilan_bulanan]]</f>
        <v>0.48823333333333335</v>
      </c>
      <c r="K647" t="s">
        <v>70</v>
      </c>
      <c r="L647" t="s">
        <v>71</v>
      </c>
      <c r="M647" t="s">
        <v>72</v>
      </c>
      <c r="N647" t="s">
        <v>97</v>
      </c>
      <c r="O647" t="s">
        <v>57</v>
      </c>
      <c r="P647" s="2">
        <v>17056000</v>
      </c>
      <c r="Q647" s="2">
        <v>1706000</v>
      </c>
      <c r="R647" t="str">
        <f>IF(Raw_Data[[#This Row],[persen_dp]]&lt;15%,"Low",IF(Raw_Data[[#This Row],[persen_dp]]&gt;25%,"High","Medium"))</f>
        <v>Low</v>
      </c>
      <c r="S647" s="3">
        <v>0.1</v>
      </c>
      <c r="T647">
        <v>12</v>
      </c>
      <c r="U647">
        <v>0.14499999999999999</v>
      </c>
      <c r="V647" s="2">
        <v>1464700</v>
      </c>
      <c r="W647" s="2">
        <v>17576000</v>
      </c>
      <c r="X647" t="str">
        <f>IF(OR(Raw_Data[[#This Row],[status_pembayaran]]="Macet",Raw_Data[[#This Row],[status_pembayaran]]="Kurang Lancar"),"Non Performing Loan","Performing")</f>
        <v>Performing</v>
      </c>
      <c r="Y647" t="s">
        <v>47</v>
      </c>
      <c r="Z647">
        <v>0</v>
      </c>
      <c r="AA647">
        <v>0</v>
      </c>
      <c r="AB647">
        <v>1</v>
      </c>
      <c r="AC647" t="s">
        <v>137</v>
      </c>
      <c r="AD647">
        <f>IF(Raw_Data[[#This Row],[rasio]]&lt;0.2,1,IF(Raw_Data[[#This Row],[rasio]]&lt;0.3,2,IF(Raw_Data[[#This Row],[rasio]]&lt;0.4,3,4)))</f>
        <v>4</v>
      </c>
      <c r="AE647">
        <f>IF(Raw_Data[[#This Row],[kategori_dp]]="High",1,IF(Raw_Data[[#This Row],[kategori_dp]]="Medium",2,3))</f>
        <v>3</v>
      </c>
      <c r="AF647">
        <f>IF(Raw_Data[[#This Row],[tenor_bulan]]&lt;=24,1,IF(Raw_Data[[#This Row],[tenor_bulan]]&lt;=36,2,IF(Raw_Data[[#This Row],[tenor_bulan]]&lt;=48,3,4)))</f>
        <v>1</v>
      </c>
      <c r="AG647">
        <f>IF(Raw_Data[[#This Row],[jumlah_kali_telat]]=0,0,IF(Raw_Data[[#This Row],[jumlah_kali_telat]]&lt;=2,2,4))</f>
        <v>0</v>
      </c>
      <c r="AH647">
        <f>Raw_Data[[#This Row],[Skor_Rasio]]+Raw_Data[[#This Row],[Skor_DP]]+Raw_Data[[#This Row],[Skor_Tenor]]+Raw_Data[[#This Row],[Skor_Telat]]</f>
        <v>8</v>
      </c>
      <c r="AI647" t="str">
        <f>IF(Raw_Data[[#This Row],[Risk_Score]]&lt;=6,"Low Risk",IF(Raw_Data[[#This Row],[Risk_Score]]&lt;=8,"Medium Risk","High Risk"))</f>
        <v>Medium Risk</v>
      </c>
      <c r="AJ647">
        <f ca="1">IFERROR(DATEDIF(Raw_Data[[#This Row],[tanggal_pengajuan]],TODAY(),"m"),"N/A")</f>
        <v>5</v>
      </c>
      <c r="AK647" t="str">
        <f ca="1">IF(ISNUMBER(Raw_Data[[#This Row],[MOB]]),IF(Raw_Data[[#This Row],[MOB]]&lt;6,"0-5 bulan",IF(Raw_Data[[#This Row],[MOB]]&lt;12,"6-11 bulan",IF(Raw_Data[[#This Row],[MOB]]&lt;24,"12-23 bulan","24+ bulan"))),"N/A")</f>
        <v>0-5 bulan</v>
      </c>
    </row>
    <row r="648" spans="1:37" ht="14.25" customHeight="1" x14ac:dyDescent="0.45">
      <c r="A648" t="s">
        <v>1809</v>
      </c>
      <c r="B648" s="64">
        <v>46121</v>
      </c>
      <c r="C648" s="1" t="str">
        <f t="shared" si="10"/>
        <v>April</v>
      </c>
      <c r="D648" t="s">
        <v>1810</v>
      </c>
      <c r="E648" t="s">
        <v>1811</v>
      </c>
      <c r="F648">
        <v>50</v>
      </c>
      <c r="G648" t="s">
        <v>51</v>
      </c>
      <c r="H648" t="s">
        <v>52</v>
      </c>
      <c r="I648" s="2">
        <v>14339000</v>
      </c>
      <c r="J648" s="3">
        <f>Raw_Data[[#This Row],[cicilan_per_bulan]]/Raw_Data[[#This Row],[penghasilan_bulanan]]</f>
        <v>2.9981170235023363E-2</v>
      </c>
      <c r="K648" t="s">
        <v>127</v>
      </c>
      <c r="L648" t="s">
        <v>128</v>
      </c>
      <c r="M648" t="s">
        <v>249</v>
      </c>
      <c r="N648" t="s">
        <v>250</v>
      </c>
      <c r="O648" t="s">
        <v>57</v>
      </c>
      <c r="P648" s="2">
        <v>16613000</v>
      </c>
      <c r="Q648" s="2">
        <v>1661000</v>
      </c>
      <c r="R648" t="str">
        <f>IF(Raw_Data[[#This Row],[persen_dp]]&lt;15%,"Low",IF(Raw_Data[[#This Row],[persen_dp]]&gt;25%,"High","Medium"))</f>
        <v>Low</v>
      </c>
      <c r="S648" s="3">
        <v>0.1</v>
      </c>
      <c r="T648">
        <v>60</v>
      </c>
      <c r="U648">
        <v>0.14499999999999999</v>
      </c>
      <c r="V648" s="2">
        <v>429900</v>
      </c>
      <c r="W648" s="2">
        <v>25792000</v>
      </c>
      <c r="X648" t="str">
        <f>IF(OR(Raw_Data[[#This Row],[status_pembayaran]]="Macet",Raw_Data[[#This Row],[status_pembayaran]]="Kurang Lancar"),"Non Performing Loan","Performing")</f>
        <v>Performing</v>
      </c>
      <c r="Y648" t="s">
        <v>47</v>
      </c>
      <c r="Z648">
        <v>0</v>
      </c>
      <c r="AA648">
        <v>0</v>
      </c>
      <c r="AB648">
        <v>1</v>
      </c>
      <c r="AC648" t="s">
        <v>137</v>
      </c>
      <c r="AD648">
        <f>IF(Raw_Data[[#This Row],[rasio]]&lt;0.2,1,IF(Raw_Data[[#This Row],[rasio]]&lt;0.3,2,IF(Raw_Data[[#This Row],[rasio]]&lt;0.4,3,4)))</f>
        <v>1</v>
      </c>
      <c r="AE648">
        <f>IF(Raw_Data[[#This Row],[kategori_dp]]="High",1,IF(Raw_Data[[#This Row],[kategori_dp]]="Medium",2,3))</f>
        <v>3</v>
      </c>
      <c r="AF648">
        <f>IF(Raw_Data[[#This Row],[tenor_bulan]]&lt;=24,1,IF(Raw_Data[[#This Row],[tenor_bulan]]&lt;=36,2,IF(Raw_Data[[#This Row],[tenor_bulan]]&lt;=48,3,4)))</f>
        <v>4</v>
      </c>
      <c r="AG648">
        <f>IF(Raw_Data[[#This Row],[jumlah_kali_telat]]=0,0,IF(Raw_Data[[#This Row],[jumlah_kali_telat]]&lt;=2,2,4))</f>
        <v>0</v>
      </c>
      <c r="AH648">
        <f>Raw_Data[[#This Row],[Skor_Rasio]]+Raw_Data[[#This Row],[Skor_DP]]+Raw_Data[[#This Row],[Skor_Tenor]]+Raw_Data[[#This Row],[Skor_Telat]]</f>
        <v>8</v>
      </c>
      <c r="AI648" t="str">
        <f>IF(Raw_Data[[#This Row],[Risk_Score]]&lt;=6,"Low Risk",IF(Raw_Data[[#This Row],[Risk_Score]]&lt;=8,"Medium Risk","High Risk"))</f>
        <v>Medium Risk</v>
      </c>
      <c r="AJ648">
        <f ca="1">IFERROR(DATEDIF(Raw_Data[[#This Row],[tanggal_pengajuan]],TODAY(),"m"),"N/A")</f>
        <v>6</v>
      </c>
      <c r="AK648" t="str">
        <f ca="1">IF(ISNUMBER(Raw_Data[[#This Row],[MOB]]),IF(Raw_Data[[#This Row],[MOB]]&lt;6,"0-5 bulan",IF(Raw_Data[[#This Row],[MOB]]&lt;12,"6-11 bulan",IF(Raw_Data[[#This Row],[MOB]]&lt;24,"12-23 bulan","24+ bulan"))),"N/A")</f>
        <v>6-11 bulan</v>
      </c>
    </row>
    <row r="649" spans="1:37" ht="14.25" customHeight="1" x14ac:dyDescent="0.45">
      <c r="A649" t="s">
        <v>1812</v>
      </c>
      <c r="B649" s="64">
        <v>46046</v>
      </c>
      <c r="C649" s="1" t="str">
        <f t="shared" si="10"/>
        <v>January</v>
      </c>
      <c r="D649" t="s">
        <v>1813</v>
      </c>
      <c r="E649" t="s">
        <v>1814</v>
      </c>
      <c r="F649">
        <v>34</v>
      </c>
      <c r="G649" t="s">
        <v>51</v>
      </c>
      <c r="H649" t="s">
        <v>41</v>
      </c>
      <c r="I649" s="2">
        <v>5964000</v>
      </c>
      <c r="J649" s="3">
        <f>Raw_Data[[#This Row],[cicilan_per_bulan]]/Raw_Data[[#This Row],[penghasilan_bulanan]]</f>
        <v>0.12439637826961771</v>
      </c>
      <c r="K649" t="s">
        <v>119</v>
      </c>
      <c r="L649" t="s">
        <v>120</v>
      </c>
      <c r="M649" t="s">
        <v>55</v>
      </c>
      <c r="N649" t="s">
        <v>121</v>
      </c>
      <c r="O649" t="s">
        <v>122</v>
      </c>
      <c r="P649" s="2">
        <v>34673000</v>
      </c>
      <c r="Q649" s="2">
        <v>12136000</v>
      </c>
      <c r="R649" t="str">
        <f>IF(Raw_Data[[#This Row],[persen_dp]]&lt;15%,"Low",IF(Raw_Data[[#This Row],[persen_dp]]&gt;25%,"High","Medium"))</f>
        <v>High</v>
      </c>
      <c r="S649" s="3">
        <v>0.35</v>
      </c>
      <c r="T649">
        <v>48</v>
      </c>
      <c r="U649">
        <v>0.14499999999999999</v>
      </c>
      <c r="V649" s="2">
        <v>741900</v>
      </c>
      <c r="W649" s="2">
        <v>35609000</v>
      </c>
      <c r="X649" t="str">
        <f>IF(OR(Raw_Data[[#This Row],[status_pembayaran]]="Macet",Raw_Data[[#This Row],[status_pembayaran]]="Kurang Lancar"),"Non Performing Loan","Performing")</f>
        <v>Performing</v>
      </c>
      <c r="Y649" t="s">
        <v>47</v>
      </c>
      <c r="Z649">
        <v>0</v>
      </c>
      <c r="AA649">
        <v>0</v>
      </c>
      <c r="AB649">
        <v>1</v>
      </c>
      <c r="AC649" t="s">
        <v>74</v>
      </c>
      <c r="AD649">
        <f>IF(Raw_Data[[#This Row],[rasio]]&lt;0.2,1,IF(Raw_Data[[#This Row],[rasio]]&lt;0.3,2,IF(Raw_Data[[#This Row],[rasio]]&lt;0.4,3,4)))</f>
        <v>1</v>
      </c>
      <c r="AE649">
        <f>IF(Raw_Data[[#This Row],[kategori_dp]]="High",1,IF(Raw_Data[[#This Row],[kategori_dp]]="Medium",2,3))</f>
        <v>1</v>
      </c>
      <c r="AF649">
        <f>IF(Raw_Data[[#This Row],[tenor_bulan]]&lt;=24,1,IF(Raw_Data[[#This Row],[tenor_bulan]]&lt;=36,2,IF(Raw_Data[[#This Row],[tenor_bulan]]&lt;=48,3,4)))</f>
        <v>3</v>
      </c>
      <c r="AG649">
        <f>IF(Raw_Data[[#This Row],[jumlah_kali_telat]]=0,0,IF(Raw_Data[[#This Row],[jumlah_kali_telat]]&lt;=2,2,4))</f>
        <v>0</v>
      </c>
      <c r="AH649">
        <f>Raw_Data[[#This Row],[Skor_Rasio]]+Raw_Data[[#This Row],[Skor_DP]]+Raw_Data[[#This Row],[Skor_Tenor]]+Raw_Data[[#This Row],[Skor_Telat]]</f>
        <v>5</v>
      </c>
      <c r="AI649" t="str">
        <f>IF(Raw_Data[[#This Row],[Risk_Score]]&lt;=6,"Low Risk",IF(Raw_Data[[#This Row],[Risk_Score]]&lt;=8,"Medium Risk","High Risk"))</f>
        <v>Low Risk</v>
      </c>
      <c r="AJ649">
        <f ca="1">IFERROR(DATEDIF(Raw_Data[[#This Row],[tanggal_pengajuan]],TODAY(),"m"),"N/A")</f>
        <v>8</v>
      </c>
      <c r="AK649" t="str">
        <f ca="1">IF(ISNUMBER(Raw_Data[[#This Row],[MOB]]),IF(Raw_Data[[#This Row],[MOB]]&lt;6,"0-5 bulan",IF(Raw_Data[[#This Row],[MOB]]&lt;12,"6-11 bulan",IF(Raw_Data[[#This Row],[MOB]]&lt;24,"12-23 bulan","24+ bulan"))),"N/A")</f>
        <v>6-11 bulan</v>
      </c>
    </row>
    <row r="650" spans="1:37" ht="14.25" customHeight="1" x14ac:dyDescent="0.45">
      <c r="A650" t="s">
        <v>1815</v>
      </c>
      <c r="B650" s="64">
        <v>46125</v>
      </c>
      <c r="C650" s="1" t="str">
        <f t="shared" si="10"/>
        <v>April</v>
      </c>
      <c r="D650" t="s">
        <v>1816</v>
      </c>
      <c r="E650" t="s">
        <v>1817</v>
      </c>
      <c r="F650">
        <v>36</v>
      </c>
      <c r="G650" t="s">
        <v>51</v>
      </c>
      <c r="H650" t="s">
        <v>52</v>
      </c>
      <c r="I650" s="2">
        <v>14441000</v>
      </c>
      <c r="J650" s="3">
        <f>Raw_Data[[#This Row],[cicilan_per_bulan]]/Raw_Data[[#This Row],[penghasilan_bulanan]]</f>
        <v>7.5791150197354759E-2</v>
      </c>
      <c r="K650" t="s">
        <v>91</v>
      </c>
      <c r="L650" t="s">
        <v>92</v>
      </c>
      <c r="M650" t="s">
        <v>44</v>
      </c>
      <c r="N650" t="s">
        <v>158</v>
      </c>
      <c r="O650" t="s">
        <v>159</v>
      </c>
      <c r="P650" s="2">
        <v>30508000</v>
      </c>
      <c r="Q650" s="2">
        <v>3051000</v>
      </c>
      <c r="R650" t="str">
        <f>IF(Raw_Data[[#This Row],[persen_dp]]&lt;15%,"Low",IF(Raw_Data[[#This Row],[persen_dp]]&gt;25%,"High","Medium"))</f>
        <v>Low</v>
      </c>
      <c r="S650" s="3">
        <v>0.1</v>
      </c>
      <c r="T650">
        <v>36</v>
      </c>
      <c r="U650">
        <v>0.14499999999999999</v>
      </c>
      <c r="V650" s="2">
        <v>1094500</v>
      </c>
      <c r="W650" s="2">
        <v>39401000</v>
      </c>
      <c r="X650" t="str">
        <f>IF(OR(Raw_Data[[#This Row],[status_pembayaran]]="Macet",Raw_Data[[#This Row],[status_pembayaran]]="Kurang Lancar"),"Non Performing Loan","Performing")</f>
        <v>Performing</v>
      </c>
      <c r="Y650" t="s">
        <v>47</v>
      </c>
      <c r="Z650">
        <v>0</v>
      </c>
      <c r="AA650">
        <v>0</v>
      </c>
      <c r="AB650">
        <v>1</v>
      </c>
      <c r="AC650" t="s">
        <v>104</v>
      </c>
      <c r="AD650">
        <f>IF(Raw_Data[[#This Row],[rasio]]&lt;0.2,1,IF(Raw_Data[[#This Row],[rasio]]&lt;0.3,2,IF(Raw_Data[[#This Row],[rasio]]&lt;0.4,3,4)))</f>
        <v>1</v>
      </c>
      <c r="AE650">
        <f>IF(Raw_Data[[#This Row],[kategori_dp]]="High",1,IF(Raw_Data[[#This Row],[kategori_dp]]="Medium",2,3))</f>
        <v>3</v>
      </c>
      <c r="AF650">
        <f>IF(Raw_Data[[#This Row],[tenor_bulan]]&lt;=24,1,IF(Raw_Data[[#This Row],[tenor_bulan]]&lt;=36,2,IF(Raw_Data[[#This Row],[tenor_bulan]]&lt;=48,3,4)))</f>
        <v>2</v>
      </c>
      <c r="AG650">
        <f>IF(Raw_Data[[#This Row],[jumlah_kali_telat]]=0,0,IF(Raw_Data[[#This Row],[jumlah_kali_telat]]&lt;=2,2,4))</f>
        <v>0</v>
      </c>
      <c r="AH650">
        <f>Raw_Data[[#This Row],[Skor_Rasio]]+Raw_Data[[#This Row],[Skor_DP]]+Raw_Data[[#This Row],[Skor_Tenor]]+Raw_Data[[#This Row],[Skor_Telat]]</f>
        <v>6</v>
      </c>
      <c r="AI650" t="str">
        <f>IF(Raw_Data[[#This Row],[Risk_Score]]&lt;=6,"Low Risk",IF(Raw_Data[[#This Row],[Risk_Score]]&lt;=8,"Medium Risk","High Risk"))</f>
        <v>Low Risk</v>
      </c>
      <c r="AJ650">
        <f ca="1">IFERROR(DATEDIF(Raw_Data[[#This Row],[tanggal_pengajuan]],TODAY(),"m"),"N/A")</f>
        <v>6</v>
      </c>
      <c r="AK650" t="str">
        <f ca="1">IF(ISNUMBER(Raw_Data[[#This Row],[MOB]]),IF(Raw_Data[[#This Row],[MOB]]&lt;6,"0-5 bulan",IF(Raw_Data[[#This Row],[MOB]]&lt;12,"6-11 bulan",IF(Raw_Data[[#This Row],[MOB]]&lt;24,"12-23 bulan","24+ bulan"))),"N/A")</f>
        <v>6-11 bulan</v>
      </c>
    </row>
    <row r="651" spans="1:37" ht="14.25" customHeight="1" x14ac:dyDescent="0.45">
      <c r="A651" t="s">
        <v>1818</v>
      </c>
      <c r="B651" s="64">
        <v>46111</v>
      </c>
      <c r="C651" s="1" t="str">
        <f t="shared" si="10"/>
        <v>March</v>
      </c>
      <c r="D651" t="s">
        <v>1593</v>
      </c>
      <c r="E651" t="s">
        <v>1819</v>
      </c>
      <c r="F651">
        <v>33</v>
      </c>
      <c r="G651" t="s">
        <v>40</v>
      </c>
      <c r="H651" t="s">
        <v>108</v>
      </c>
      <c r="I651" s="2">
        <v>5765000</v>
      </c>
      <c r="J651" s="3">
        <f>Raw_Data[[#This Row],[cicilan_per_bulan]]/Raw_Data[[#This Row],[penghasilan_bulanan]]</f>
        <v>0.21913269731136167</v>
      </c>
      <c r="K651" t="s">
        <v>145</v>
      </c>
      <c r="L651" t="s">
        <v>146</v>
      </c>
      <c r="M651" t="s">
        <v>72</v>
      </c>
      <c r="N651" t="s">
        <v>73</v>
      </c>
      <c r="O651" t="s">
        <v>46</v>
      </c>
      <c r="P651" s="2">
        <v>20369000</v>
      </c>
      <c r="Q651" s="2">
        <v>7129000</v>
      </c>
      <c r="R651" t="str">
        <f>IF(Raw_Data[[#This Row],[persen_dp]]&lt;15%,"Low",IF(Raw_Data[[#This Row],[persen_dp]]&gt;25%,"High","Medium"))</f>
        <v>High</v>
      </c>
      <c r="S651" s="3">
        <v>0.35</v>
      </c>
      <c r="T651">
        <v>12</v>
      </c>
      <c r="U651">
        <v>0.14499999999999999</v>
      </c>
      <c r="V651" s="2">
        <v>1263300</v>
      </c>
      <c r="W651" s="2">
        <v>15159000</v>
      </c>
      <c r="X651" t="str">
        <f>IF(OR(Raw_Data[[#This Row],[status_pembayaran]]="Macet",Raw_Data[[#This Row],[status_pembayaran]]="Kurang Lancar"),"Non Performing Loan","Performing")</f>
        <v>Performing</v>
      </c>
      <c r="Y651" t="s">
        <v>47</v>
      </c>
      <c r="Z651">
        <v>0</v>
      </c>
      <c r="AA651">
        <v>0</v>
      </c>
      <c r="AB651">
        <v>1</v>
      </c>
      <c r="AC651" t="s">
        <v>66</v>
      </c>
      <c r="AD651">
        <f>IF(Raw_Data[[#This Row],[rasio]]&lt;0.2,1,IF(Raw_Data[[#This Row],[rasio]]&lt;0.3,2,IF(Raw_Data[[#This Row],[rasio]]&lt;0.4,3,4)))</f>
        <v>2</v>
      </c>
      <c r="AE651">
        <f>IF(Raw_Data[[#This Row],[kategori_dp]]="High",1,IF(Raw_Data[[#This Row],[kategori_dp]]="Medium",2,3))</f>
        <v>1</v>
      </c>
      <c r="AF651">
        <f>IF(Raw_Data[[#This Row],[tenor_bulan]]&lt;=24,1,IF(Raw_Data[[#This Row],[tenor_bulan]]&lt;=36,2,IF(Raw_Data[[#This Row],[tenor_bulan]]&lt;=48,3,4)))</f>
        <v>1</v>
      </c>
      <c r="AG651">
        <f>IF(Raw_Data[[#This Row],[jumlah_kali_telat]]=0,0,IF(Raw_Data[[#This Row],[jumlah_kali_telat]]&lt;=2,2,4))</f>
        <v>0</v>
      </c>
      <c r="AH651">
        <f>Raw_Data[[#This Row],[Skor_Rasio]]+Raw_Data[[#This Row],[Skor_DP]]+Raw_Data[[#This Row],[Skor_Tenor]]+Raw_Data[[#This Row],[Skor_Telat]]</f>
        <v>4</v>
      </c>
      <c r="AI651" t="str">
        <f>IF(Raw_Data[[#This Row],[Risk_Score]]&lt;=6,"Low Risk",IF(Raw_Data[[#This Row],[Risk_Score]]&lt;=8,"Medium Risk","High Risk"))</f>
        <v>Low Risk</v>
      </c>
      <c r="AJ651">
        <f ca="1">IFERROR(DATEDIF(Raw_Data[[#This Row],[tanggal_pengajuan]],TODAY(),"m"),"N/A")</f>
        <v>6</v>
      </c>
      <c r="AK651" t="str">
        <f ca="1">IF(ISNUMBER(Raw_Data[[#This Row],[MOB]]),IF(Raw_Data[[#This Row],[MOB]]&lt;6,"0-5 bulan",IF(Raw_Data[[#This Row],[MOB]]&lt;12,"6-11 bulan",IF(Raw_Data[[#This Row],[MOB]]&lt;24,"12-23 bulan","24+ bulan"))),"N/A")</f>
        <v>6-11 bulan</v>
      </c>
    </row>
    <row r="652" spans="1:37" ht="14.25" customHeight="1" x14ac:dyDescent="0.45">
      <c r="A652" t="s">
        <v>1820</v>
      </c>
      <c r="B652" s="64">
        <v>46075</v>
      </c>
      <c r="C652" s="1" t="str">
        <f t="shared" si="10"/>
        <v>February</v>
      </c>
      <c r="D652" t="s">
        <v>1821</v>
      </c>
      <c r="E652" t="s">
        <v>1822</v>
      </c>
      <c r="F652">
        <v>33</v>
      </c>
      <c r="G652" t="s">
        <v>51</v>
      </c>
      <c r="H652" t="s">
        <v>176</v>
      </c>
      <c r="I652" s="2">
        <v>5445000</v>
      </c>
      <c r="J652" s="3">
        <f>Raw_Data[[#This Row],[cicilan_per_bulan]]/Raw_Data[[#This Row],[penghasilan_bulanan]]</f>
        <v>0.24310376492194674</v>
      </c>
      <c r="K652" t="s">
        <v>102</v>
      </c>
      <c r="L652" t="s">
        <v>103</v>
      </c>
      <c r="M652" t="s">
        <v>55</v>
      </c>
      <c r="N652" t="s">
        <v>395</v>
      </c>
      <c r="O652" t="s">
        <v>396</v>
      </c>
      <c r="P652" s="2">
        <v>61390000</v>
      </c>
      <c r="Q652" s="2">
        <v>15347000</v>
      </c>
      <c r="R652" t="str">
        <f>IF(Raw_Data[[#This Row],[persen_dp]]&lt;15%,"Low",IF(Raw_Data[[#This Row],[persen_dp]]&gt;25%,"High","Medium"))</f>
        <v>Medium</v>
      </c>
      <c r="S652" s="3">
        <v>0.25</v>
      </c>
      <c r="T652">
        <v>60</v>
      </c>
      <c r="U652">
        <v>0.14499999999999999</v>
      </c>
      <c r="V652" s="2">
        <v>1323700</v>
      </c>
      <c r="W652" s="2">
        <v>79424000</v>
      </c>
      <c r="X652" t="str">
        <f>IF(OR(Raw_Data[[#This Row],[status_pembayaran]]="Macet",Raw_Data[[#This Row],[status_pembayaran]]="Kurang Lancar"),"Non Performing Loan","Performing")</f>
        <v>Performing</v>
      </c>
      <c r="Y652" t="s">
        <v>47</v>
      </c>
      <c r="Z652">
        <v>0</v>
      </c>
      <c r="AA652">
        <v>0</v>
      </c>
      <c r="AB652">
        <v>1</v>
      </c>
      <c r="AD652">
        <f>IF(Raw_Data[[#This Row],[rasio]]&lt;0.2,1,IF(Raw_Data[[#This Row],[rasio]]&lt;0.3,2,IF(Raw_Data[[#This Row],[rasio]]&lt;0.4,3,4)))</f>
        <v>2</v>
      </c>
      <c r="AE652">
        <f>IF(Raw_Data[[#This Row],[kategori_dp]]="High",1,IF(Raw_Data[[#This Row],[kategori_dp]]="Medium",2,3))</f>
        <v>2</v>
      </c>
      <c r="AF652">
        <f>IF(Raw_Data[[#This Row],[tenor_bulan]]&lt;=24,1,IF(Raw_Data[[#This Row],[tenor_bulan]]&lt;=36,2,IF(Raw_Data[[#This Row],[tenor_bulan]]&lt;=48,3,4)))</f>
        <v>4</v>
      </c>
      <c r="AG652">
        <f>IF(Raw_Data[[#This Row],[jumlah_kali_telat]]=0,0,IF(Raw_Data[[#This Row],[jumlah_kali_telat]]&lt;=2,2,4))</f>
        <v>0</v>
      </c>
      <c r="AH652">
        <f>Raw_Data[[#This Row],[Skor_Rasio]]+Raw_Data[[#This Row],[Skor_DP]]+Raw_Data[[#This Row],[Skor_Tenor]]+Raw_Data[[#This Row],[Skor_Telat]]</f>
        <v>8</v>
      </c>
      <c r="AI652" t="str">
        <f>IF(Raw_Data[[#This Row],[Risk_Score]]&lt;=6,"Low Risk",IF(Raw_Data[[#This Row],[Risk_Score]]&lt;=8,"Medium Risk","High Risk"))</f>
        <v>Medium Risk</v>
      </c>
      <c r="AJ652">
        <f ca="1">IFERROR(DATEDIF(Raw_Data[[#This Row],[tanggal_pengajuan]],TODAY(),"m"),"N/A")</f>
        <v>8</v>
      </c>
      <c r="AK652" t="str">
        <f ca="1">IF(ISNUMBER(Raw_Data[[#This Row],[MOB]]),IF(Raw_Data[[#This Row],[MOB]]&lt;6,"0-5 bulan",IF(Raw_Data[[#This Row],[MOB]]&lt;12,"6-11 bulan",IF(Raw_Data[[#This Row],[MOB]]&lt;24,"12-23 bulan","24+ bulan"))),"N/A")</f>
        <v>6-11 bulan</v>
      </c>
    </row>
    <row r="653" spans="1:37" ht="14.25" customHeight="1" x14ac:dyDescent="0.45">
      <c r="A653" t="s">
        <v>1823</v>
      </c>
      <c r="B653" s="64">
        <v>46067</v>
      </c>
      <c r="C653" s="1" t="str">
        <f t="shared" si="10"/>
        <v>February</v>
      </c>
      <c r="D653" t="s">
        <v>179</v>
      </c>
      <c r="E653" t="s">
        <v>1824</v>
      </c>
      <c r="F653">
        <v>32</v>
      </c>
      <c r="G653" t="s">
        <v>51</v>
      </c>
      <c r="H653" t="s">
        <v>126</v>
      </c>
      <c r="I653" s="2">
        <v>4454000</v>
      </c>
      <c r="J653" s="3">
        <f>Raw_Data[[#This Row],[cicilan_per_bulan]]/Raw_Data[[#This Row],[penghasilan_bulanan]]</f>
        <v>0.16515491692860351</v>
      </c>
      <c r="K653" t="s">
        <v>205</v>
      </c>
      <c r="L653" t="s">
        <v>110</v>
      </c>
      <c r="M653" t="s">
        <v>44</v>
      </c>
      <c r="N653" t="s">
        <v>45</v>
      </c>
      <c r="O653" t="s">
        <v>46</v>
      </c>
      <c r="P653" s="2">
        <v>24831000</v>
      </c>
      <c r="Q653" s="2">
        <v>2483000</v>
      </c>
      <c r="R653" t="str">
        <f>IF(Raw_Data[[#This Row],[persen_dp]]&lt;15%,"Low",IF(Raw_Data[[#This Row],[persen_dp]]&gt;25%,"High","Medium"))</f>
        <v>Low</v>
      </c>
      <c r="S653" s="3">
        <v>0.1</v>
      </c>
      <c r="T653">
        <v>48</v>
      </c>
      <c r="U653">
        <v>0.14499999999999999</v>
      </c>
      <c r="V653" s="2">
        <v>735600</v>
      </c>
      <c r="W653" s="2">
        <v>35310000</v>
      </c>
      <c r="X653" t="str">
        <f>IF(OR(Raw_Data[[#This Row],[status_pembayaran]]="Macet",Raw_Data[[#This Row],[status_pembayaran]]="Kurang Lancar"),"Non Performing Loan","Performing")</f>
        <v>Performing</v>
      </c>
      <c r="Y653" t="s">
        <v>47</v>
      </c>
      <c r="Z653">
        <v>0</v>
      </c>
      <c r="AA653">
        <v>0</v>
      </c>
      <c r="AB653">
        <v>1</v>
      </c>
      <c r="AC653" t="s">
        <v>104</v>
      </c>
      <c r="AD653">
        <f>IF(Raw_Data[[#This Row],[rasio]]&lt;0.2,1,IF(Raw_Data[[#This Row],[rasio]]&lt;0.3,2,IF(Raw_Data[[#This Row],[rasio]]&lt;0.4,3,4)))</f>
        <v>1</v>
      </c>
      <c r="AE653">
        <f>IF(Raw_Data[[#This Row],[kategori_dp]]="High",1,IF(Raw_Data[[#This Row],[kategori_dp]]="Medium",2,3))</f>
        <v>3</v>
      </c>
      <c r="AF653">
        <f>IF(Raw_Data[[#This Row],[tenor_bulan]]&lt;=24,1,IF(Raw_Data[[#This Row],[tenor_bulan]]&lt;=36,2,IF(Raw_Data[[#This Row],[tenor_bulan]]&lt;=48,3,4)))</f>
        <v>3</v>
      </c>
      <c r="AG653">
        <f>IF(Raw_Data[[#This Row],[jumlah_kali_telat]]=0,0,IF(Raw_Data[[#This Row],[jumlah_kali_telat]]&lt;=2,2,4))</f>
        <v>0</v>
      </c>
      <c r="AH653">
        <f>Raw_Data[[#This Row],[Skor_Rasio]]+Raw_Data[[#This Row],[Skor_DP]]+Raw_Data[[#This Row],[Skor_Tenor]]+Raw_Data[[#This Row],[Skor_Telat]]</f>
        <v>7</v>
      </c>
      <c r="AI653" t="str">
        <f>IF(Raw_Data[[#This Row],[Risk_Score]]&lt;=6,"Low Risk",IF(Raw_Data[[#This Row],[Risk_Score]]&lt;=8,"Medium Risk","High Risk"))</f>
        <v>Medium Risk</v>
      </c>
      <c r="AJ653">
        <f ca="1">IFERROR(DATEDIF(Raw_Data[[#This Row],[tanggal_pengajuan]],TODAY(),"m"),"N/A")</f>
        <v>8</v>
      </c>
      <c r="AK653" t="str">
        <f ca="1">IF(ISNUMBER(Raw_Data[[#This Row],[MOB]]),IF(Raw_Data[[#This Row],[MOB]]&lt;6,"0-5 bulan",IF(Raw_Data[[#This Row],[MOB]]&lt;12,"6-11 bulan",IF(Raw_Data[[#This Row],[MOB]]&lt;24,"12-23 bulan","24+ bulan"))),"N/A")</f>
        <v>6-11 bulan</v>
      </c>
    </row>
    <row r="654" spans="1:37" ht="14.25" customHeight="1" x14ac:dyDescent="0.45">
      <c r="A654" t="s">
        <v>1825</v>
      </c>
      <c r="B654" s="64">
        <v>46031</v>
      </c>
      <c r="C654" s="1" t="str">
        <f t="shared" si="10"/>
        <v>January</v>
      </c>
      <c r="D654" t="s">
        <v>1490</v>
      </c>
      <c r="E654" t="s">
        <v>1826</v>
      </c>
      <c r="F654">
        <v>45</v>
      </c>
      <c r="G654" t="s">
        <v>51</v>
      </c>
      <c r="H654" t="s">
        <v>62</v>
      </c>
      <c r="I654" s="2">
        <v>2187000</v>
      </c>
      <c r="J654" s="3">
        <f>Raw_Data[[#This Row],[cicilan_per_bulan]]/Raw_Data[[#This Row],[penghasilan_bulanan]]</f>
        <v>0.25935070873342481</v>
      </c>
      <c r="K654" t="s">
        <v>268</v>
      </c>
      <c r="L654" t="s">
        <v>110</v>
      </c>
      <c r="M654" t="s">
        <v>55</v>
      </c>
      <c r="N654" t="s">
        <v>65</v>
      </c>
      <c r="O654" t="s">
        <v>46</v>
      </c>
      <c r="P654" s="2">
        <v>28182000</v>
      </c>
      <c r="Q654" s="2">
        <v>8455000</v>
      </c>
      <c r="R654" t="str">
        <f>IF(Raw_Data[[#This Row],[persen_dp]]&lt;15%,"Low",IF(Raw_Data[[#This Row],[persen_dp]]&gt;25%,"High","Medium"))</f>
        <v>High</v>
      </c>
      <c r="S654" s="3">
        <v>0.3</v>
      </c>
      <c r="T654">
        <v>60</v>
      </c>
      <c r="U654">
        <v>0.14499999999999999</v>
      </c>
      <c r="V654" s="2">
        <v>567200</v>
      </c>
      <c r="W654" s="2">
        <v>34029000</v>
      </c>
      <c r="X654" t="str">
        <f>IF(OR(Raw_Data[[#This Row],[status_pembayaran]]="Macet",Raw_Data[[#This Row],[status_pembayaran]]="Kurang Lancar"),"Non Performing Loan","Performing")</f>
        <v>Performing</v>
      </c>
      <c r="Y654" t="s">
        <v>47</v>
      </c>
      <c r="Z654">
        <v>0</v>
      </c>
      <c r="AA654">
        <v>0</v>
      </c>
      <c r="AB654">
        <v>1</v>
      </c>
      <c r="AD654">
        <f>IF(Raw_Data[[#This Row],[rasio]]&lt;0.2,1,IF(Raw_Data[[#This Row],[rasio]]&lt;0.3,2,IF(Raw_Data[[#This Row],[rasio]]&lt;0.4,3,4)))</f>
        <v>2</v>
      </c>
      <c r="AE654">
        <f>IF(Raw_Data[[#This Row],[kategori_dp]]="High",1,IF(Raw_Data[[#This Row],[kategori_dp]]="Medium",2,3))</f>
        <v>1</v>
      </c>
      <c r="AF654">
        <f>IF(Raw_Data[[#This Row],[tenor_bulan]]&lt;=24,1,IF(Raw_Data[[#This Row],[tenor_bulan]]&lt;=36,2,IF(Raw_Data[[#This Row],[tenor_bulan]]&lt;=48,3,4)))</f>
        <v>4</v>
      </c>
      <c r="AG654">
        <f>IF(Raw_Data[[#This Row],[jumlah_kali_telat]]=0,0,IF(Raw_Data[[#This Row],[jumlah_kali_telat]]&lt;=2,2,4))</f>
        <v>0</v>
      </c>
      <c r="AH654">
        <f>Raw_Data[[#This Row],[Skor_Rasio]]+Raw_Data[[#This Row],[Skor_DP]]+Raw_Data[[#This Row],[Skor_Tenor]]+Raw_Data[[#This Row],[Skor_Telat]]</f>
        <v>7</v>
      </c>
      <c r="AI654" t="str">
        <f>IF(Raw_Data[[#This Row],[Risk_Score]]&lt;=6,"Low Risk",IF(Raw_Data[[#This Row],[Risk_Score]]&lt;=8,"Medium Risk","High Risk"))</f>
        <v>Medium Risk</v>
      </c>
      <c r="AJ654">
        <f ca="1">IFERROR(DATEDIF(Raw_Data[[#This Row],[tanggal_pengajuan]],TODAY(),"m"),"N/A")</f>
        <v>9</v>
      </c>
      <c r="AK654" t="str">
        <f ca="1">IF(ISNUMBER(Raw_Data[[#This Row],[MOB]]),IF(Raw_Data[[#This Row],[MOB]]&lt;6,"0-5 bulan",IF(Raw_Data[[#This Row],[MOB]]&lt;12,"6-11 bulan",IF(Raw_Data[[#This Row],[MOB]]&lt;24,"12-23 bulan","24+ bulan"))),"N/A")</f>
        <v>6-11 bulan</v>
      </c>
    </row>
    <row r="655" spans="1:37" ht="14.25" customHeight="1" x14ac:dyDescent="0.45">
      <c r="A655" t="s">
        <v>1827</v>
      </c>
      <c r="B655" s="64">
        <v>46135</v>
      </c>
      <c r="C655" s="1" t="str">
        <f t="shared" si="10"/>
        <v>April</v>
      </c>
      <c r="D655" t="s">
        <v>150</v>
      </c>
      <c r="E655" t="s">
        <v>1828</v>
      </c>
      <c r="F655">
        <v>42</v>
      </c>
      <c r="G655" t="s">
        <v>40</v>
      </c>
      <c r="H655" t="s">
        <v>41</v>
      </c>
      <c r="I655" s="2">
        <v>6325000</v>
      </c>
      <c r="J655" s="3">
        <f>Raw_Data[[#This Row],[cicilan_per_bulan]]/Raw_Data[[#This Row],[penghasilan_bulanan]]</f>
        <v>0.11924110671936759</v>
      </c>
      <c r="K655" t="s">
        <v>177</v>
      </c>
      <c r="L655" t="s">
        <v>154</v>
      </c>
      <c r="M655" t="s">
        <v>44</v>
      </c>
      <c r="N655" t="s">
        <v>163</v>
      </c>
      <c r="O655" t="s">
        <v>46</v>
      </c>
      <c r="P655" s="2">
        <v>30551000</v>
      </c>
      <c r="Q655" s="2">
        <v>7638000</v>
      </c>
      <c r="R655" t="str">
        <f>IF(Raw_Data[[#This Row],[persen_dp]]&lt;15%,"Low",IF(Raw_Data[[#This Row],[persen_dp]]&gt;25%,"High","Medium"))</f>
        <v>Medium</v>
      </c>
      <c r="S655" s="3">
        <v>0.25</v>
      </c>
      <c r="T655">
        <v>48</v>
      </c>
      <c r="U655">
        <v>0.14499999999999999</v>
      </c>
      <c r="V655" s="2">
        <v>754200</v>
      </c>
      <c r="W655" s="2">
        <v>36202000</v>
      </c>
      <c r="X655" t="str">
        <f>IF(OR(Raw_Data[[#This Row],[status_pembayaran]]="Macet",Raw_Data[[#This Row],[status_pembayaran]]="Kurang Lancar"),"Non Performing Loan","Performing")</f>
        <v>Performing</v>
      </c>
      <c r="Y655" t="s">
        <v>47</v>
      </c>
      <c r="Z655">
        <v>0</v>
      </c>
      <c r="AA655">
        <v>0</v>
      </c>
      <c r="AB655">
        <v>1</v>
      </c>
      <c r="AC655" t="s">
        <v>104</v>
      </c>
      <c r="AD655">
        <f>IF(Raw_Data[[#This Row],[rasio]]&lt;0.2,1,IF(Raw_Data[[#This Row],[rasio]]&lt;0.3,2,IF(Raw_Data[[#This Row],[rasio]]&lt;0.4,3,4)))</f>
        <v>1</v>
      </c>
      <c r="AE655">
        <f>IF(Raw_Data[[#This Row],[kategori_dp]]="High",1,IF(Raw_Data[[#This Row],[kategori_dp]]="Medium",2,3))</f>
        <v>2</v>
      </c>
      <c r="AF655">
        <f>IF(Raw_Data[[#This Row],[tenor_bulan]]&lt;=24,1,IF(Raw_Data[[#This Row],[tenor_bulan]]&lt;=36,2,IF(Raw_Data[[#This Row],[tenor_bulan]]&lt;=48,3,4)))</f>
        <v>3</v>
      </c>
      <c r="AG655">
        <f>IF(Raw_Data[[#This Row],[jumlah_kali_telat]]=0,0,IF(Raw_Data[[#This Row],[jumlah_kali_telat]]&lt;=2,2,4))</f>
        <v>0</v>
      </c>
      <c r="AH655">
        <f>Raw_Data[[#This Row],[Skor_Rasio]]+Raw_Data[[#This Row],[Skor_DP]]+Raw_Data[[#This Row],[Skor_Tenor]]+Raw_Data[[#This Row],[Skor_Telat]]</f>
        <v>6</v>
      </c>
      <c r="AI655" t="str">
        <f>IF(Raw_Data[[#This Row],[Risk_Score]]&lt;=6,"Low Risk",IF(Raw_Data[[#This Row],[Risk_Score]]&lt;=8,"Medium Risk","High Risk"))</f>
        <v>Low Risk</v>
      </c>
      <c r="AJ655">
        <f ca="1">IFERROR(DATEDIF(Raw_Data[[#This Row],[tanggal_pengajuan]],TODAY(),"m"),"N/A")</f>
        <v>6</v>
      </c>
      <c r="AK655" t="str">
        <f ca="1">IF(ISNUMBER(Raw_Data[[#This Row],[MOB]]),IF(Raw_Data[[#This Row],[MOB]]&lt;6,"0-5 bulan",IF(Raw_Data[[#This Row],[MOB]]&lt;12,"6-11 bulan",IF(Raw_Data[[#This Row],[MOB]]&lt;24,"12-23 bulan","24+ bulan"))),"N/A")</f>
        <v>6-11 bulan</v>
      </c>
    </row>
    <row r="656" spans="1:37" ht="14.25" customHeight="1" x14ac:dyDescent="0.45">
      <c r="A656" t="s">
        <v>1829</v>
      </c>
      <c r="B656" s="64">
        <v>46187</v>
      </c>
      <c r="C656" s="1" t="str">
        <f t="shared" si="10"/>
        <v>June</v>
      </c>
      <c r="D656" t="s">
        <v>1593</v>
      </c>
      <c r="E656" t="s">
        <v>1830</v>
      </c>
      <c r="F656">
        <v>44</v>
      </c>
      <c r="G656" t="s">
        <v>40</v>
      </c>
      <c r="H656" t="s">
        <v>152</v>
      </c>
      <c r="I656" s="2">
        <v>2720000</v>
      </c>
      <c r="J656" s="3">
        <f>Raw_Data[[#This Row],[cicilan_per_bulan]]/Raw_Data[[#This Row],[penghasilan_bulanan]]</f>
        <v>0.14749999999999999</v>
      </c>
      <c r="K656" t="s">
        <v>102</v>
      </c>
      <c r="L656" t="s">
        <v>103</v>
      </c>
      <c r="M656" t="s">
        <v>44</v>
      </c>
      <c r="N656" t="s">
        <v>273</v>
      </c>
      <c r="O656" t="s">
        <v>274</v>
      </c>
      <c r="P656" s="2">
        <v>18607000</v>
      </c>
      <c r="Q656" s="2">
        <v>4652000</v>
      </c>
      <c r="R656" t="str">
        <f>IF(Raw_Data[[#This Row],[persen_dp]]&lt;15%,"Low",IF(Raw_Data[[#This Row],[persen_dp]]&gt;25%,"High","Medium"))</f>
        <v>Medium</v>
      </c>
      <c r="S656" s="3">
        <v>0.25</v>
      </c>
      <c r="T656">
        <v>60</v>
      </c>
      <c r="U656">
        <v>0.14499999999999999</v>
      </c>
      <c r="V656" s="2">
        <v>401200</v>
      </c>
      <c r="W656" s="2">
        <v>24072000</v>
      </c>
      <c r="X656" t="str">
        <f>IF(OR(Raw_Data[[#This Row],[status_pembayaran]]="Macet",Raw_Data[[#This Row],[status_pembayaran]]="Kurang Lancar"),"Non Performing Loan","Performing")</f>
        <v>Performing</v>
      </c>
      <c r="Y656" t="s">
        <v>47</v>
      </c>
      <c r="Z656">
        <v>0</v>
      </c>
      <c r="AA656">
        <v>0</v>
      </c>
      <c r="AB656">
        <v>1</v>
      </c>
      <c r="AD656">
        <f>IF(Raw_Data[[#This Row],[rasio]]&lt;0.2,1,IF(Raw_Data[[#This Row],[rasio]]&lt;0.3,2,IF(Raw_Data[[#This Row],[rasio]]&lt;0.4,3,4)))</f>
        <v>1</v>
      </c>
      <c r="AE656">
        <f>IF(Raw_Data[[#This Row],[kategori_dp]]="High",1,IF(Raw_Data[[#This Row],[kategori_dp]]="Medium",2,3))</f>
        <v>2</v>
      </c>
      <c r="AF656">
        <f>IF(Raw_Data[[#This Row],[tenor_bulan]]&lt;=24,1,IF(Raw_Data[[#This Row],[tenor_bulan]]&lt;=36,2,IF(Raw_Data[[#This Row],[tenor_bulan]]&lt;=48,3,4)))</f>
        <v>4</v>
      </c>
      <c r="AG656">
        <f>IF(Raw_Data[[#This Row],[jumlah_kali_telat]]=0,0,IF(Raw_Data[[#This Row],[jumlah_kali_telat]]&lt;=2,2,4))</f>
        <v>0</v>
      </c>
      <c r="AH656">
        <f>Raw_Data[[#This Row],[Skor_Rasio]]+Raw_Data[[#This Row],[Skor_DP]]+Raw_Data[[#This Row],[Skor_Tenor]]+Raw_Data[[#This Row],[Skor_Telat]]</f>
        <v>7</v>
      </c>
      <c r="AI656" t="str">
        <f>IF(Raw_Data[[#This Row],[Risk_Score]]&lt;=6,"Low Risk",IF(Raw_Data[[#This Row],[Risk_Score]]&lt;=8,"Medium Risk","High Risk"))</f>
        <v>Medium Risk</v>
      </c>
      <c r="AJ656">
        <f ca="1">IFERROR(DATEDIF(Raw_Data[[#This Row],[tanggal_pengajuan]],TODAY(),"m"),"N/A")</f>
        <v>4</v>
      </c>
      <c r="AK656" t="str">
        <f ca="1">IF(ISNUMBER(Raw_Data[[#This Row],[MOB]]),IF(Raw_Data[[#This Row],[MOB]]&lt;6,"0-5 bulan",IF(Raw_Data[[#This Row],[MOB]]&lt;12,"6-11 bulan",IF(Raw_Data[[#This Row],[MOB]]&lt;24,"12-23 bulan","24+ bulan"))),"N/A")</f>
        <v>0-5 bulan</v>
      </c>
    </row>
    <row r="657" spans="1:37" ht="14.25" customHeight="1" x14ac:dyDescent="0.45">
      <c r="A657" t="s">
        <v>1831</v>
      </c>
      <c r="B657" s="64">
        <v>46145</v>
      </c>
      <c r="C657" s="1" t="str">
        <f t="shared" si="10"/>
        <v>May</v>
      </c>
      <c r="D657" t="s">
        <v>1832</v>
      </c>
      <c r="E657" t="s">
        <v>1833</v>
      </c>
      <c r="F657">
        <v>50</v>
      </c>
      <c r="G657" t="s">
        <v>51</v>
      </c>
      <c r="H657" t="s">
        <v>41</v>
      </c>
      <c r="I657" s="2">
        <v>5995000</v>
      </c>
      <c r="J657" s="3">
        <f>Raw_Data[[#This Row],[cicilan_per_bulan]]/Raw_Data[[#This Row],[penghasilan_bulanan]]</f>
        <v>0.27494578815679732</v>
      </c>
      <c r="K657" t="s">
        <v>119</v>
      </c>
      <c r="L657" t="s">
        <v>120</v>
      </c>
      <c r="M657" t="s">
        <v>55</v>
      </c>
      <c r="N657" t="s">
        <v>141</v>
      </c>
      <c r="O657" t="s">
        <v>46</v>
      </c>
      <c r="P657" s="2">
        <v>23033000</v>
      </c>
      <c r="Q657" s="2">
        <v>5758000</v>
      </c>
      <c r="R657" t="str">
        <f>IF(Raw_Data[[#This Row],[persen_dp]]&lt;15%,"Low",IF(Raw_Data[[#This Row],[persen_dp]]&gt;25%,"High","Medium"))</f>
        <v>Medium</v>
      </c>
      <c r="S657" s="3">
        <v>0.25</v>
      </c>
      <c r="T657">
        <v>12</v>
      </c>
      <c r="U657">
        <v>0.14499999999999999</v>
      </c>
      <c r="V657" s="2">
        <v>1648300</v>
      </c>
      <c r="W657" s="2">
        <v>19780000</v>
      </c>
      <c r="X657" t="str">
        <f>IF(OR(Raw_Data[[#This Row],[status_pembayaran]]="Macet",Raw_Data[[#This Row],[status_pembayaran]]="Kurang Lancar"),"Non Performing Loan","Performing")</f>
        <v>Performing</v>
      </c>
      <c r="Y657" t="s">
        <v>47</v>
      </c>
      <c r="Z657">
        <v>0</v>
      </c>
      <c r="AA657">
        <v>0</v>
      </c>
      <c r="AB657">
        <v>1</v>
      </c>
      <c r="AC657" t="s">
        <v>137</v>
      </c>
      <c r="AD657">
        <f>IF(Raw_Data[[#This Row],[rasio]]&lt;0.2,1,IF(Raw_Data[[#This Row],[rasio]]&lt;0.3,2,IF(Raw_Data[[#This Row],[rasio]]&lt;0.4,3,4)))</f>
        <v>2</v>
      </c>
      <c r="AE657">
        <f>IF(Raw_Data[[#This Row],[kategori_dp]]="High",1,IF(Raw_Data[[#This Row],[kategori_dp]]="Medium",2,3))</f>
        <v>2</v>
      </c>
      <c r="AF657">
        <f>IF(Raw_Data[[#This Row],[tenor_bulan]]&lt;=24,1,IF(Raw_Data[[#This Row],[tenor_bulan]]&lt;=36,2,IF(Raw_Data[[#This Row],[tenor_bulan]]&lt;=48,3,4)))</f>
        <v>1</v>
      </c>
      <c r="AG657">
        <f>IF(Raw_Data[[#This Row],[jumlah_kali_telat]]=0,0,IF(Raw_Data[[#This Row],[jumlah_kali_telat]]&lt;=2,2,4))</f>
        <v>0</v>
      </c>
      <c r="AH657">
        <f>Raw_Data[[#This Row],[Skor_Rasio]]+Raw_Data[[#This Row],[Skor_DP]]+Raw_Data[[#This Row],[Skor_Tenor]]+Raw_Data[[#This Row],[Skor_Telat]]</f>
        <v>5</v>
      </c>
      <c r="AI657" t="str">
        <f>IF(Raw_Data[[#This Row],[Risk_Score]]&lt;=6,"Low Risk",IF(Raw_Data[[#This Row],[Risk_Score]]&lt;=8,"Medium Risk","High Risk"))</f>
        <v>Low Risk</v>
      </c>
      <c r="AJ657">
        <f ca="1">IFERROR(DATEDIF(Raw_Data[[#This Row],[tanggal_pengajuan]],TODAY(),"m"),"N/A")</f>
        <v>5</v>
      </c>
      <c r="AK657" t="str">
        <f ca="1">IF(ISNUMBER(Raw_Data[[#This Row],[MOB]]),IF(Raw_Data[[#This Row],[MOB]]&lt;6,"0-5 bulan",IF(Raw_Data[[#This Row],[MOB]]&lt;12,"6-11 bulan",IF(Raw_Data[[#This Row],[MOB]]&lt;24,"12-23 bulan","24+ bulan"))),"N/A")</f>
        <v>0-5 bulan</v>
      </c>
    </row>
    <row r="658" spans="1:37" ht="14.25" customHeight="1" x14ac:dyDescent="0.45">
      <c r="A658" t="s">
        <v>1834</v>
      </c>
      <c r="B658" s="64">
        <v>46098</v>
      </c>
      <c r="C658" s="1" t="str">
        <f t="shared" si="10"/>
        <v>March</v>
      </c>
      <c r="D658" t="s">
        <v>1627</v>
      </c>
      <c r="E658" t="s">
        <v>1835</v>
      </c>
      <c r="F658">
        <v>49</v>
      </c>
      <c r="G658" t="s">
        <v>51</v>
      </c>
      <c r="H658" t="s">
        <v>41</v>
      </c>
      <c r="I658" s="2">
        <v>7414000</v>
      </c>
      <c r="J658" s="3">
        <f>Raw_Data[[#This Row],[cicilan_per_bulan]]/Raw_Data[[#This Row],[penghasilan_bulanan]]</f>
        <v>8.014567035338549E-2</v>
      </c>
      <c r="K658" t="s">
        <v>205</v>
      </c>
      <c r="L658" t="s">
        <v>110</v>
      </c>
      <c r="M658" t="s">
        <v>44</v>
      </c>
      <c r="N658" t="s">
        <v>273</v>
      </c>
      <c r="O658" t="s">
        <v>274</v>
      </c>
      <c r="P658" s="2">
        <v>18632000</v>
      </c>
      <c r="Q658" s="2">
        <v>3726000</v>
      </c>
      <c r="R658" t="str">
        <f>IF(Raw_Data[[#This Row],[persen_dp]]&lt;15%,"Low",IF(Raw_Data[[#This Row],[persen_dp]]&gt;25%,"High","Medium"))</f>
        <v>Medium</v>
      </c>
      <c r="S658" s="3">
        <v>0.2</v>
      </c>
      <c r="T658">
        <v>36</v>
      </c>
      <c r="U658">
        <v>0.14499999999999999</v>
      </c>
      <c r="V658" s="2">
        <v>594200</v>
      </c>
      <c r="W658" s="2">
        <v>21390000</v>
      </c>
      <c r="X658" t="str">
        <f>IF(OR(Raw_Data[[#This Row],[status_pembayaran]]="Macet",Raw_Data[[#This Row],[status_pembayaran]]="Kurang Lancar"),"Non Performing Loan","Performing")</f>
        <v>Performing</v>
      </c>
      <c r="Y658" t="s">
        <v>47</v>
      </c>
      <c r="Z658">
        <v>0</v>
      </c>
      <c r="AA658">
        <v>0</v>
      </c>
      <c r="AB658">
        <v>1</v>
      </c>
      <c r="AC658" t="s">
        <v>104</v>
      </c>
      <c r="AD658">
        <f>IF(Raw_Data[[#This Row],[rasio]]&lt;0.2,1,IF(Raw_Data[[#This Row],[rasio]]&lt;0.3,2,IF(Raw_Data[[#This Row],[rasio]]&lt;0.4,3,4)))</f>
        <v>1</v>
      </c>
      <c r="AE658">
        <f>IF(Raw_Data[[#This Row],[kategori_dp]]="High",1,IF(Raw_Data[[#This Row],[kategori_dp]]="Medium",2,3))</f>
        <v>2</v>
      </c>
      <c r="AF658">
        <f>IF(Raw_Data[[#This Row],[tenor_bulan]]&lt;=24,1,IF(Raw_Data[[#This Row],[tenor_bulan]]&lt;=36,2,IF(Raw_Data[[#This Row],[tenor_bulan]]&lt;=48,3,4)))</f>
        <v>2</v>
      </c>
      <c r="AG658">
        <f>IF(Raw_Data[[#This Row],[jumlah_kali_telat]]=0,0,IF(Raw_Data[[#This Row],[jumlah_kali_telat]]&lt;=2,2,4))</f>
        <v>0</v>
      </c>
      <c r="AH658">
        <f>Raw_Data[[#This Row],[Skor_Rasio]]+Raw_Data[[#This Row],[Skor_DP]]+Raw_Data[[#This Row],[Skor_Tenor]]+Raw_Data[[#This Row],[Skor_Telat]]</f>
        <v>5</v>
      </c>
      <c r="AI658" t="str">
        <f>IF(Raw_Data[[#This Row],[Risk_Score]]&lt;=6,"Low Risk",IF(Raw_Data[[#This Row],[Risk_Score]]&lt;=8,"Medium Risk","High Risk"))</f>
        <v>Low Risk</v>
      </c>
      <c r="AJ658">
        <f ca="1">IFERROR(DATEDIF(Raw_Data[[#This Row],[tanggal_pengajuan]],TODAY(),"m"),"N/A")</f>
        <v>7</v>
      </c>
      <c r="AK658" t="str">
        <f ca="1">IF(ISNUMBER(Raw_Data[[#This Row],[MOB]]),IF(Raw_Data[[#This Row],[MOB]]&lt;6,"0-5 bulan",IF(Raw_Data[[#This Row],[MOB]]&lt;12,"6-11 bulan",IF(Raw_Data[[#This Row],[MOB]]&lt;24,"12-23 bulan","24+ bulan"))),"N/A")</f>
        <v>6-11 bulan</v>
      </c>
    </row>
    <row r="659" spans="1:37" ht="14.25" customHeight="1" x14ac:dyDescent="0.45">
      <c r="A659" t="s">
        <v>1836</v>
      </c>
      <c r="B659" s="64">
        <v>46296</v>
      </c>
      <c r="C659" s="1" t="str">
        <f t="shared" si="10"/>
        <v>October</v>
      </c>
      <c r="D659" t="s">
        <v>1837</v>
      </c>
      <c r="E659" t="s">
        <v>1838</v>
      </c>
      <c r="F659">
        <v>55</v>
      </c>
      <c r="G659" t="s">
        <v>51</v>
      </c>
      <c r="H659" t="s">
        <v>62</v>
      </c>
      <c r="I659" s="2">
        <v>2686000</v>
      </c>
      <c r="J659" s="3">
        <f>Raw_Data[[#This Row],[cicilan_per_bulan]]/Raw_Data[[#This Row],[penghasilan_bulanan]]</f>
        <v>0.64337304542069995</v>
      </c>
      <c r="K659" t="s">
        <v>167</v>
      </c>
      <c r="L659" t="s">
        <v>110</v>
      </c>
      <c r="M659" t="s">
        <v>44</v>
      </c>
      <c r="N659" t="s">
        <v>171</v>
      </c>
      <c r="O659" t="s">
        <v>172</v>
      </c>
      <c r="P659" s="2">
        <v>42866000</v>
      </c>
      <c r="Q659" s="2">
        <v>10716000</v>
      </c>
      <c r="R659" t="str">
        <f>IF(Raw_Data[[#This Row],[persen_dp]]&lt;15%,"Low",IF(Raw_Data[[#This Row],[persen_dp]]&gt;25%,"High","Medium"))</f>
        <v>Medium</v>
      </c>
      <c r="S659" s="3">
        <v>0.25</v>
      </c>
      <c r="T659">
        <v>24</v>
      </c>
      <c r="U659">
        <v>0.14499999999999999</v>
      </c>
      <c r="V659" s="2">
        <v>1728100</v>
      </c>
      <c r="W659" s="2">
        <v>41473000</v>
      </c>
      <c r="X659" t="str">
        <f>IF(OR(Raw_Data[[#This Row],[status_pembayaran]]="Macet",Raw_Data[[#This Row],[status_pembayaran]]="Kurang Lancar"),"Non Performing Loan","Performing")</f>
        <v>Performing</v>
      </c>
      <c r="Y659" t="s">
        <v>47</v>
      </c>
      <c r="Z659">
        <v>0</v>
      </c>
      <c r="AA659">
        <v>0</v>
      </c>
      <c r="AB659">
        <v>1</v>
      </c>
      <c r="AC659" t="s">
        <v>58</v>
      </c>
      <c r="AD659">
        <f>IF(Raw_Data[[#This Row],[rasio]]&lt;0.2,1,IF(Raw_Data[[#This Row],[rasio]]&lt;0.3,2,IF(Raw_Data[[#This Row],[rasio]]&lt;0.4,3,4)))</f>
        <v>4</v>
      </c>
      <c r="AE659">
        <f>IF(Raw_Data[[#This Row],[kategori_dp]]="High",1,IF(Raw_Data[[#This Row],[kategori_dp]]="Medium",2,3))</f>
        <v>2</v>
      </c>
      <c r="AF659">
        <f>IF(Raw_Data[[#This Row],[tenor_bulan]]&lt;=24,1,IF(Raw_Data[[#This Row],[tenor_bulan]]&lt;=36,2,IF(Raw_Data[[#This Row],[tenor_bulan]]&lt;=48,3,4)))</f>
        <v>1</v>
      </c>
      <c r="AG659">
        <f>IF(Raw_Data[[#This Row],[jumlah_kali_telat]]=0,0,IF(Raw_Data[[#This Row],[jumlah_kali_telat]]&lt;=2,2,4))</f>
        <v>0</v>
      </c>
      <c r="AH659">
        <f>Raw_Data[[#This Row],[Skor_Rasio]]+Raw_Data[[#This Row],[Skor_DP]]+Raw_Data[[#This Row],[Skor_Tenor]]+Raw_Data[[#This Row],[Skor_Telat]]</f>
        <v>7</v>
      </c>
      <c r="AI659" t="str">
        <f>IF(Raw_Data[[#This Row],[Risk_Score]]&lt;=6,"Low Risk",IF(Raw_Data[[#This Row],[Risk_Score]]&lt;=8,"Medium Risk","High Risk"))</f>
        <v>Medium Risk</v>
      </c>
      <c r="AJ659">
        <f ca="1">IFERROR(DATEDIF(Raw_Data[[#This Row],[tanggal_pengajuan]],TODAY(),"m"),"N/A")</f>
        <v>0</v>
      </c>
      <c r="AK659" t="str">
        <f ca="1">IF(ISNUMBER(Raw_Data[[#This Row],[MOB]]),IF(Raw_Data[[#This Row],[MOB]]&lt;6,"0-5 bulan",IF(Raw_Data[[#This Row],[MOB]]&lt;12,"6-11 bulan",IF(Raw_Data[[#This Row],[MOB]]&lt;24,"12-23 bulan","24+ bulan"))),"N/A")</f>
        <v>0-5 bulan</v>
      </c>
    </row>
    <row r="660" spans="1:37" ht="14.25" customHeight="1" x14ac:dyDescent="0.45">
      <c r="A660" t="s">
        <v>1839</v>
      </c>
      <c r="B660" s="64">
        <v>46050</v>
      </c>
      <c r="C660" s="1" t="str">
        <f t="shared" si="10"/>
        <v>January</v>
      </c>
      <c r="D660" t="s">
        <v>1329</v>
      </c>
      <c r="E660" t="s">
        <v>1840</v>
      </c>
      <c r="F660">
        <v>41</v>
      </c>
      <c r="G660" t="s">
        <v>40</v>
      </c>
      <c r="H660" t="s">
        <v>41</v>
      </c>
      <c r="I660" s="2">
        <v>7693000</v>
      </c>
      <c r="J660" s="3">
        <f>Raw_Data[[#This Row],[cicilan_per_bulan]]/Raw_Data[[#This Row],[penghasilan_bulanan]]</f>
        <v>7.0271675549200566E-2</v>
      </c>
      <c r="K660" t="s">
        <v>188</v>
      </c>
      <c r="L660" t="s">
        <v>154</v>
      </c>
      <c r="M660" t="s">
        <v>44</v>
      </c>
      <c r="N660" t="s">
        <v>273</v>
      </c>
      <c r="O660" t="s">
        <v>274</v>
      </c>
      <c r="P660" s="2">
        <v>18249000</v>
      </c>
      <c r="Q660" s="2">
        <v>1825000</v>
      </c>
      <c r="R660" t="str">
        <f>IF(Raw_Data[[#This Row],[persen_dp]]&lt;15%,"Low",IF(Raw_Data[[#This Row],[persen_dp]]&gt;25%,"High","Medium"))</f>
        <v>Low</v>
      </c>
      <c r="S660" s="3">
        <v>0.1</v>
      </c>
      <c r="T660">
        <v>48</v>
      </c>
      <c r="U660">
        <v>0.14499999999999999</v>
      </c>
      <c r="V660" s="2">
        <v>540600</v>
      </c>
      <c r="W660" s="2">
        <v>25950000</v>
      </c>
      <c r="X660" t="str">
        <f>IF(OR(Raw_Data[[#This Row],[status_pembayaran]]="Macet",Raw_Data[[#This Row],[status_pembayaran]]="Kurang Lancar"),"Non Performing Loan","Performing")</f>
        <v>Performing</v>
      </c>
      <c r="Y660" t="s">
        <v>47</v>
      </c>
      <c r="Z660">
        <v>0</v>
      </c>
      <c r="AA660">
        <v>0</v>
      </c>
      <c r="AB660">
        <v>1</v>
      </c>
      <c r="AC660" t="s">
        <v>74</v>
      </c>
      <c r="AD660">
        <f>IF(Raw_Data[[#This Row],[rasio]]&lt;0.2,1,IF(Raw_Data[[#This Row],[rasio]]&lt;0.3,2,IF(Raw_Data[[#This Row],[rasio]]&lt;0.4,3,4)))</f>
        <v>1</v>
      </c>
      <c r="AE660">
        <f>IF(Raw_Data[[#This Row],[kategori_dp]]="High",1,IF(Raw_Data[[#This Row],[kategori_dp]]="Medium",2,3))</f>
        <v>3</v>
      </c>
      <c r="AF660">
        <f>IF(Raw_Data[[#This Row],[tenor_bulan]]&lt;=24,1,IF(Raw_Data[[#This Row],[tenor_bulan]]&lt;=36,2,IF(Raw_Data[[#This Row],[tenor_bulan]]&lt;=48,3,4)))</f>
        <v>3</v>
      </c>
      <c r="AG660">
        <f>IF(Raw_Data[[#This Row],[jumlah_kali_telat]]=0,0,IF(Raw_Data[[#This Row],[jumlah_kali_telat]]&lt;=2,2,4))</f>
        <v>0</v>
      </c>
      <c r="AH660">
        <f>Raw_Data[[#This Row],[Skor_Rasio]]+Raw_Data[[#This Row],[Skor_DP]]+Raw_Data[[#This Row],[Skor_Tenor]]+Raw_Data[[#This Row],[Skor_Telat]]</f>
        <v>7</v>
      </c>
      <c r="AI660" t="str">
        <f>IF(Raw_Data[[#This Row],[Risk_Score]]&lt;=6,"Low Risk",IF(Raw_Data[[#This Row],[Risk_Score]]&lt;=8,"Medium Risk","High Risk"))</f>
        <v>Medium Risk</v>
      </c>
      <c r="AJ660">
        <f ca="1">IFERROR(DATEDIF(Raw_Data[[#This Row],[tanggal_pengajuan]],TODAY(),"m"),"N/A")</f>
        <v>8</v>
      </c>
      <c r="AK660" t="str">
        <f ca="1">IF(ISNUMBER(Raw_Data[[#This Row],[MOB]]),IF(Raw_Data[[#This Row],[MOB]]&lt;6,"0-5 bulan",IF(Raw_Data[[#This Row],[MOB]]&lt;12,"6-11 bulan",IF(Raw_Data[[#This Row],[MOB]]&lt;24,"12-23 bulan","24+ bulan"))),"N/A")</f>
        <v>6-11 bulan</v>
      </c>
    </row>
    <row r="661" spans="1:37" ht="14.25" customHeight="1" x14ac:dyDescent="0.45">
      <c r="A661" t="s">
        <v>1841</v>
      </c>
      <c r="B661" s="64">
        <v>46169</v>
      </c>
      <c r="C661" s="1" t="str">
        <f t="shared" si="10"/>
        <v>May</v>
      </c>
      <c r="D661" t="s">
        <v>1842</v>
      </c>
      <c r="E661" t="s">
        <v>1843</v>
      </c>
      <c r="F661">
        <v>24</v>
      </c>
      <c r="G661" t="s">
        <v>40</v>
      </c>
      <c r="H661" t="s">
        <v>41</v>
      </c>
      <c r="I661" s="2">
        <v>5153000</v>
      </c>
      <c r="J661" s="3">
        <f>Raw_Data[[#This Row],[cicilan_per_bulan]]/Raw_Data[[#This Row],[penghasilan_bulanan]]</f>
        <v>0.17469435280419174</v>
      </c>
      <c r="K661" t="s">
        <v>42</v>
      </c>
      <c r="L661" t="s">
        <v>43</v>
      </c>
      <c r="M661" t="s">
        <v>55</v>
      </c>
      <c r="N661" t="s">
        <v>221</v>
      </c>
      <c r="O661" t="s">
        <v>159</v>
      </c>
      <c r="P661" s="2">
        <v>41749000</v>
      </c>
      <c r="Q661" s="2">
        <v>10437000</v>
      </c>
      <c r="R661" t="str">
        <f>IF(Raw_Data[[#This Row],[persen_dp]]&lt;15%,"Low",IF(Raw_Data[[#This Row],[persen_dp]]&gt;25%,"High","Medium"))</f>
        <v>Medium</v>
      </c>
      <c r="S661" s="3">
        <v>0.25</v>
      </c>
      <c r="T661">
        <v>60</v>
      </c>
      <c r="U661">
        <v>0.14499999999999999</v>
      </c>
      <c r="V661" s="2">
        <v>900200</v>
      </c>
      <c r="W661" s="2">
        <v>54014000</v>
      </c>
      <c r="X661" t="str">
        <f>IF(OR(Raw_Data[[#This Row],[status_pembayaran]]="Macet",Raw_Data[[#This Row],[status_pembayaran]]="Kurang Lancar"),"Non Performing Loan","Performing")</f>
        <v>Performing</v>
      </c>
      <c r="Y661" t="s">
        <v>47</v>
      </c>
      <c r="Z661">
        <v>0</v>
      </c>
      <c r="AA661">
        <v>0</v>
      </c>
      <c r="AB661">
        <v>1</v>
      </c>
      <c r="AC661" t="s">
        <v>74</v>
      </c>
      <c r="AD661">
        <f>IF(Raw_Data[[#This Row],[rasio]]&lt;0.2,1,IF(Raw_Data[[#This Row],[rasio]]&lt;0.3,2,IF(Raw_Data[[#This Row],[rasio]]&lt;0.4,3,4)))</f>
        <v>1</v>
      </c>
      <c r="AE661">
        <f>IF(Raw_Data[[#This Row],[kategori_dp]]="High",1,IF(Raw_Data[[#This Row],[kategori_dp]]="Medium",2,3))</f>
        <v>2</v>
      </c>
      <c r="AF661">
        <f>IF(Raw_Data[[#This Row],[tenor_bulan]]&lt;=24,1,IF(Raw_Data[[#This Row],[tenor_bulan]]&lt;=36,2,IF(Raw_Data[[#This Row],[tenor_bulan]]&lt;=48,3,4)))</f>
        <v>4</v>
      </c>
      <c r="AG661">
        <f>IF(Raw_Data[[#This Row],[jumlah_kali_telat]]=0,0,IF(Raw_Data[[#This Row],[jumlah_kali_telat]]&lt;=2,2,4))</f>
        <v>0</v>
      </c>
      <c r="AH661">
        <f>Raw_Data[[#This Row],[Skor_Rasio]]+Raw_Data[[#This Row],[Skor_DP]]+Raw_Data[[#This Row],[Skor_Tenor]]+Raw_Data[[#This Row],[Skor_Telat]]</f>
        <v>7</v>
      </c>
      <c r="AI661" t="str">
        <f>IF(Raw_Data[[#This Row],[Risk_Score]]&lt;=6,"Low Risk",IF(Raw_Data[[#This Row],[Risk_Score]]&lt;=8,"Medium Risk","High Risk"))</f>
        <v>Medium Risk</v>
      </c>
      <c r="AJ661">
        <f ca="1">IFERROR(DATEDIF(Raw_Data[[#This Row],[tanggal_pengajuan]],TODAY(),"m"),"N/A")</f>
        <v>4</v>
      </c>
      <c r="AK661" t="str">
        <f ca="1">IF(ISNUMBER(Raw_Data[[#This Row],[MOB]]),IF(Raw_Data[[#This Row],[MOB]]&lt;6,"0-5 bulan",IF(Raw_Data[[#This Row],[MOB]]&lt;12,"6-11 bulan",IF(Raw_Data[[#This Row],[MOB]]&lt;24,"12-23 bulan","24+ bulan"))),"N/A")</f>
        <v>0-5 bulan</v>
      </c>
    </row>
    <row r="662" spans="1:37" ht="14.25" customHeight="1" x14ac:dyDescent="0.45">
      <c r="A662" t="s">
        <v>1844</v>
      </c>
      <c r="B662" s="64">
        <v>46155</v>
      </c>
      <c r="C662" s="1" t="str">
        <f t="shared" si="10"/>
        <v>May</v>
      </c>
      <c r="D662" t="s">
        <v>1390</v>
      </c>
      <c r="E662" t="s">
        <v>1845</v>
      </c>
      <c r="F662">
        <v>22</v>
      </c>
      <c r="G662" t="s">
        <v>40</v>
      </c>
      <c r="H662" t="s">
        <v>176</v>
      </c>
      <c r="I662" s="2">
        <v>6485000</v>
      </c>
      <c r="J662" s="3">
        <f>Raw_Data[[#This Row],[cicilan_per_bulan]]/Raw_Data[[#This Row],[penghasilan_bulanan]]</f>
        <v>0.20646106399383193</v>
      </c>
      <c r="K662" t="s">
        <v>286</v>
      </c>
      <c r="L662" t="s">
        <v>154</v>
      </c>
      <c r="M662" t="s">
        <v>55</v>
      </c>
      <c r="N662" t="s">
        <v>231</v>
      </c>
      <c r="O662" t="s">
        <v>232</v>
      </c>
      <c r="P662" s="2">
        <v>39516000</v>
      </c>
      <c r="Q662" s="2">
        <v>5927000</v>
      </c>
      <c r="R662" t="str">
        <f>IF(Raw_Data[[#This Row],[persen_dp]]&lt;15%,"Low",IF(Raw_Data[[#This Row],[persen_dp]]&gt;25%,"High","Medium"))</f>
        <v>Medium</v>
      </c>
      <c r="S662" s="3">
        <v>0.15</v>
      </c>
      <c r="T662">
        <v>36</v>
      </c>
      <c r="U662">
        <v>0.14499999999999999</v>
      </c>
      <c r="V662" s="2">
        <v>1338900</v>
      </c>
      <c r="W662" s="2">
        <v>48200000</v>
      </c>
      <c r="X662" t="str">
        <f>IF(OR(Raw_Data[[#This Row],[status_pembayaran]]="Macet",Raw_Data[[#This Row],[status_pembayaran]]="Kurang Lancar"),"Non Performing Loan","Performing")</f>
        <v>Performing</v>
      </c>
      <c r="Y662" t="s">
        <v>47</v>
      </c>
      <c r="Z662">
        <v>0</v>
      </c>
      <c r="AA662">
        <v>0</v>
      </c>
      <c r="AB662">
        <v>1</v>
      </c>
      <c r="AC662" t="s">
        <v>66</v>
      </c>
      <c r="AD662">
        <f>IF(Raw_Data[[#This Row],[rasio]]&lt;0.2,1,IF(Raw_Data[[#This Row],[rasio]]&lt;0.3,2,IF(Raw_Data[[#This Row],[rasio]]&lt;0.4,3,4)))</f>
        <v>2</v>
      </c>
      <c r="AE662">
        <f>IF(Raw_Data[[#This Row],[kategori_dp]]="High",1,IF(Raw_Data[[#This Row],[kategori_dp]]="Medium",2,3))</f>
        <v>2</v>
      </c>
      <c r="AF662">
        <f>IF(Raw_Data[[#This Row],[tenor_bulan]]&lt;=24,1,IF(Raw_Data[[#This Row],[tenor_bulan]]&lt;=36,2,IF(Raw_Data[[#This Row],[tenor_bulan]]&lt;=48,3,4)))</f>
        <v>2</v>
      </c>
      <c r="AG662">
        <f>IF(Raw_Data[[#This Row],[jumlah_kali_telat]]=0,0,IF(Raw_Data[[#This Row],[jumlah_kali_telat]]&lt;=2,2,4))</f>
        <v>0</v>
      </c>
      <c r="AH662">
        <f>Raw_Data[[#This Row],[Skor_Rasio]]+Raw_Data[[#This Row],[Skor_DP]]+Raw_Data[[#This Row],[Skor_Tenor]]+Raw_Data[[#This Row],[Skor_Telat]]</f>
        <v>6</v>
      </c>
      <c r="AI662" t="str">
        <f>IF(Raw_Data[[#This Row],[Risk_Score]]&lt;=6,"Low Risk",IF(Raw_Data[[#This Row],[Risk_Score]]&lt;=8,"Medium Risk","High Risk"))</f>
        <v>Low Risk</v>
      </c>
      <c r="AJ662">
        <f ca="1">IFERROR(DATEDIF(Raw_Data[[#This Row],[tanggal_pengajuan]],TODAY(),"m"),"N/A")</f>
        <v>5</v>
      </c>
      <c r="AK662" t="str">
        <f ca="1">IF(ISNUMBER(Raw_Data[[#This Row],[MOB]]),IF(Raw_Data[[#This Row],[MOB]]&lt;6,"0-5 bulan",IF(Raw_Data[[#This Row],[MOB]]&lt;12,"6-11 bulan",IF(Raw_Data[[#This Row],[MOB]]&lt;24,"12-23 bulan","24+ bulan"))),"N/A")</f>
        <v>0-5 bulan</v>
      </c>
    </row>
    <row r="663" spans="1:37" ht="14.25" customHeight="1" x14ac:dyDescent="0.45">
      <c r="A663" t="s">
        <v>1846</v>
      </c>
      <c r="B663" s="64">
        <v>46174</v>
      </c>
      <c r="C663" s="1" t="str">
        <f t="shared" si="10"/>
        <v>June</v>
      </c>
      <c r="D663" t="s">
        <v>1847</v>
      </c>
      <c r="E663" t="s">
        <v>1848</v>
      </c>
      <c r="F663">
        <v>56</v>
      </c>
      <c r="G663" t="s">
        <v>40</v>
      </c>
      <c r="H663" t="s">
        <v>41</v>
      </c>
      <c r="I663" s="2">
        <v>5022000</v>
      </c>
      <c r="J663" s="3">
        <f>Raw_Data[[#This Row],[cicilan_per_bulan]]/Raw_Data[[#This Row],[penghasilan_bulanan]]</f>
        <v>0.16011549183592194</v>
      </c>
      <c r="K663" t="s">
        <v>119</v>
      </c>
      <c r="L663" t="s">
        <v>120</v>
      </c>
      <c r="M663" t="s">
        <v>55</v>
      </c>
      <c r="N663" t="s">
        <v>56</v>
      </c>
      <c r="O663" t="s">
        <v>57</v>
      </c>
      <c r="P663" s="2">
        <v>17600000</v>
      </c>
      <c r="Q663" s="2">
        <v>2640000</v>
      </c>
      <c r="R663" t="str">
        <f>IF(Raw_Data[[#This Row],[persen_dp]]&lt;15%,"Low",IF(Raw_Data[[#This Row],[persen_dp]]&gt;25%,"High","Medium"))</f>
        <v>Medium</v>
      </c>
      <c r="S663" s="3">
        <v>0.15</v>
      </c>
      <c r="T663">
        <v>24</v>
      </c>
      <c r="U663">
        <v>0.14499999999999999</v>
      </c>
      <c r="V663" s="2">
        <v>804100</v>
      </c>
      <c r="W663" s="2">
        <v>19298000</v>
      </c>
      <c r="X663" t="str">
        <f>IF(OR(Raw_Data[[#This Row],[status_pembayaran]]="Macet",Raw_Data[[#This Row],[status_pembayaran]]="Kurang Lancar"),"Non Performing Loan","Performing")</f>
        <v>Performing</v>
      </c>
      <c r="Y663" t="s">
        <v>47</v>
      </c>
      <c r="Z663">
        <v>0</v>
      </c>
      <c r="AA663">
        <v>0</v>
      </c>
      <c r="AB663">
        <v>1</v>
      </c>
      <c r="AC663" t="s">
        <v>66</v>
      </c>
      <c r="AD663">
        <f>IF(Raw_Data[[#This Row],[rasio]]&lt;0.2,1,IF(Raw_Data[[#This Row],[rasio]]&lt;0.3,2,IF(Raw_Data[[#This Row],[rasio]]&lt;0.4,3,4)))</f>
        <v>1</v>
      </c>
      <c r="AE663">
        <f>IF(Raw_Data[[#This Row],[kategori_dp]]="High",1,IF(Raw_Data[[#This Row],[kategori_dp]]="Medium",2,3))</f>
        <v>2</v>
      </c>
      <c r="AF663">
        <f>IF(Raw_Data[[#This Row],[tenor_bulan]]&lt;=24,1,IF(Raw_Data[[#This Row],[tenor_bulan]]&lt;=36,2,IF(Raw_Data[[#This Row],[tenor_bulan]]&lt;=48,3,4)))</f>
        <v>1</v>
      </c>
      <c r="AG663">
        <f>IF(Raw_Data[[#This Row],[jumlah_kali_telat]]=0,0,IF(Raw_Data[[#This Row],[jumlah_kali_telat]]&lt;=2,2,4))</f>
        <v>0</v>
      </c>
      <c r="AH663">
        <f>Raw_Data[[#This Row],[Skor_Rasio]]+Raw_Data[[#This Row],[Skor_DP]]+Raw_Data[[#This Row],[Skor_Tenor]]+Raw_Data[[#This Row],[Skor_Telat]]</f>
        <v>4</v>
      </c>
      <c r="AI663" t="str">
        <f>IF(Raw_Data[[#This Row],[Risk_Score]]&lt;=6,"Low Risk",IF(Raw_Data[[#This Row],[Risk_Score]]&lt;=8,"Medium Risk","High Risk"))</f>
        <v>Low Risk</v>
      </c>
      <c r="AJ663">
        <f ca="1">IFERROR(DATEDIF(Raw_Data[[#This Row],[tanggal_pengajuan]],TODAY(),"m"),"N/A")</f>
        <v>4</v>
      </c>
      <c r="AK663" t="str">
        <f ca="1">IF(ISNUMBER(Raw_Data[[#This Row],[MOB]]),IF(Raw_Data[[#This Row],[MOB]]&lt;6,"0-5 bulan",IF(Raw_Data[[#This Row],[MOB]]&lt;12,"6-11 bulan",IF(Raw_Data[[#This Row],[MOB]]&lt;24,"12-23 bulan","24+ bulan"))),"N/A")</f>
        <v>0-5 bulan</v>
      </c>
    </row>
    <row r="664" spans="1:37" ht="14.25" customHeight="1" x14ac:dyDescent="0.45">
      <c r="A664" t="s">
        <v>1849</v>
      </c>
      <c r="B664" s="64">
        <v>46191</v>
      </c>
      <c r="C664" s="1" t="str">
        <f t="shared" si="10"/>
        <v>June</v>
      </c>
      <c r="D664" t="s">
        <v>512</v>
      </c>
      <c r="E664" t="s">
        <v>1850</v>
      </c>
      <c r="F664">
        <v>55</v>
      </c>
      <c r="G664" t="s">
        <v>40</v>
      </c>
      <c r="H664" t="s">
        <v>126</v>
      </c>
      <c r="I664" s="2">
        <v>3085000</v>
      </c>
      <c r="J664" s="3">
        <f>Raw_Data[[#This Row],[cicilan_per_bulan]]/Raw_Data[[#This Row],[penghasilan_bulanan]]</f>
        <v>0.26635332252836302</v>
      </c>
      <c r="K664" t="s">
        <v>153</v>
      </c>
      <c r="L664" t="s">
        <v>154</v>
      </c>
      <c r="M664" t="s">
        <v>44</v>
      </c>
      <c r="N664" t="s">
        <v>184</v>
      </c>
      <c r="O664" t="s">
        <v>122</v>
      </c>
      <c r="P664" s="2">
        <v>35726000</v>
      </c>
      <c r="Q664" s="2">
        <v>7145000</v>
      </c>
      <c r="R664" t="str">
        <f>IF(Raw_Data[[#This Row],[persen_dp]]&lt;15%,"Low",IF(Raw_Data[[#This Row],[persen_dp]]&gt;25%,"High","Medium"))</f>
        <v>Medium</v>
      </c>
      <c r="S664" s="3">
        <v>0.2</v>
      </c>
      <c r="T664">
        <v>60</v>
      </c>
      <c r="U664">
        <v>0.14499999999999999</v>
      </c>
      <c r="V664" s="2">
        <v>821700</v>
      </c>
      <c r="W664" s="2">
        <v>49302000</v>
      </c>
      <c r="X664" t="str">
        <f>IF(OR(Raw_Data[[#This Row],[status_pembayaran]]="Macet",Raw_Data[[#This Row],[status_pembayaran]]="Kurang Lancar"),"Non Performing Loan","Performing")</f>
        <v>Performing</v>
      </c>
      <c r="Y664" t="s">
        <v>47</v>
      </c>
      <c r="Z664">
        <v>0</v>
      </c>
      <c r="AA664">
        <v>0</v>
      </c>
      <c r="AB664">
        <v>1</v>
      </c>
      <c r="AC664" t="s">
        <v>137</v>
      </c>
      <c r="AD664">
        <f>IF(Raw_Data[[#This Row],[rasio]]&lt;0.2,1,IF(Raw_Data[[#This Row],[rasio]]&lt;0.3,2,IF(Raw_Data[[#This Row],[rasio]]&lt;0.4,3,4)))</f>
        <v>2</v>
      </c>
      <c r="AE664">
        <f>IF(Raw_Data[[#This Row],[kategori_dp]]="High",1,IF(Raw_Data[[#This Row],[kategori_dp]]="Medium",2,3))</f>
        <v>2</v>
      </c>
      <c r="AF664">
        <f>IF(Raw_Data[[#This Row],[tenor_bulan]]&lt;=24,1,IF(Raw_Data[[#This Row],[tenor_bulan]]&lt;=36,2,IF(Raw_Data[[#This Row],[tenor_bulan]]&lt;=48,3,4)))</f>
        <v>4</v>
      </c>
      <c r="AG664">
        <f>IF(Raw_Data[[#This Row],[jumlah_kali_telat]]=0,0,IF(Raw_Data[[#This Row],[jumlah_kali_telat]]&lt;=2,2,4))</f>
        <v>0</v>
      </c>
      <c r="AH664">
        <f>Raw_Data[[#This Row],[Skor_Rasio]]+Raw_Data[[#This Row],[Skor_DP]]+Raw_Data[[#This Row],[Skor_Tenor]]+Raw_Data[[#This Row],[Skor_Telat]]</f>
        <v>8</v>
      </c>
      <c r="AI664" t="str">
        <f>IF(Raw_Data[[#This Row],[Risk_Score]]&lt;=6,"Low Risk",IF(Raw_Data[[#This Row],[Risk_Score]]&lt;=8,"Medium Risk","High Risk"))</f>
        <v>Medium Risk</v>
      </c>
      <c r="AJ664">
        <f ca="1">IFERROR(DATEDIF(Raw_Data[[#This Row],[tanggal_pengajuan]],TODAY(),"m"),"N/A")</f>
        <v>4</v>
      </c>
      <c r="AK664" t="str">
        <f ca="1">IF(ISNUMBER(Raw_Data[[#This Row],[MOB]]),IF(Raw_Data[[#This Row],[MOB]]&lt;6,"0-5 bulan",IF(Raw_Data[[#This Row],[MOB]]&lt;12,"6-11 bulan",IF(Raw_Data[[#This Row],[MOB]]&lt;24,"12-23 bulan","24+ bulan"))),"N/A")</f>
        <v>0-5 bulan</v>
      </c>
    </row>
    <row r="665" spans="1:37" ht="14.25" customHeight="1" x14ac:dyDescent="0.45">
      <c r="A665" t="s">
        <v>1851</v>
      </c>
      <c r="B665" s="64">
        <v>46041</v>
      </c>
      <c r="C665" s="1" t="str">
        <f t="shared" si="10"/>
        <v>January</v>
      </c>
      <c r="D665" t="s">
        <v>1630</v>
      </c>
      <c r="E665" t="s">
        <v>1852</v>
      </c>
      <c r="F665">
        <v>47</v>
      </c>
      <c r="G665" t="s">
        <v>40</v>
      </c>
      <c r="H665" t="s">
        <v>176</v>
      </c>
      <c r="I665" s="2">
        <v>4429000</v>
      </c>
      <c r="J665" s="3">
        <f>Raw_Data[[#This Row],[cicilan_per_bulan]]/Raw_Data[[#This Row],[penghasilan_bulanan]]</f>
        <v>0.44671483404831791</v>
      </c>
      <c r="K665" t="s">
        <v>70</v>
      </c>
      <c r="L665" t="s">
        <v>71</v>
      </c>
      <c r="M665" t="s">
        <v>55</v>
      </c>
      <c r="N665" t="s">
        <v>221</v>
      </c>
      <c r="O665" t="s">
        <v>159</v>
      </c>
      <c r="P665" s="2">
        <v>40900000</v>
      </c>
      <c r="Q665" s="2">
        <v>4090000</v>
      </c>
      <c r="R665" t="str">
        <f>IF(Raw_Data[[#This Row],[persen_dp]]&lt;15%,"Low",IF(Raw_Data[[#This Row],[persen_dp]]&gt;25%,"High","Medium"))</f>
        <v>Low</v>
      </c>
      <c r="S665" s="3">
        <v>0.1</v>
      </c>
      <c r="T665">
        <v>24</v>
      </c>
      <c r="U665">
        <v>0.14499999999999999</v>
      </c>
      <c r="V665" s="2">
        <v>1978500</v>
      </c>
      <c r="W665" s="2">
        <v>47485000</v>
      </c>
      <c r="X665" t="str">
        <f>IF(OR(Raw_Data[[#This Row],[status_pembayaran]]="Macet",Raw_Data[[#This Row],[status_pembayaran]]="Kurang Lancar"),"Non Performing Loan","Performing")</f>
        <v>Performing</v>
      </c>
      <c r="Y665" t="s">
        <v>47</v>
      </c>
      <c r="Z665">
        <v>0</v>
      </c>
      <c r="AA665">
        <v>0</v>
      </c>
      <c r="AB665">
        <v>1</v>
      </c>
      <c r="AC665" t="s">
        <v>66</v>
      </c>
      <c r="AD665">
        <f>IF(Raw_Data[[#This Row],[rasio]]&lt;0.2,1,IF(Raw_Data[[#This Row],[rasio]]&lt;0.3,2,IF(Raw_Data[[#This Row],[rasio]]&lt;0.4,3,4)))</f>
        <v>4</v>
      </c>
      <c r="AE665">
        <f>IF(Raw_Data[[#This Row],[kategori_dp]]="High",1,IF(Raw_Data[[#This Row],[kategori_dp]]="Medium",2,3))</f>
        <v>3</v>
      </c>
      <c r="AF665">
        <f>IF(Raw_Data[[#This Row],[tenor_bulan]]&lt;=24,1,IF(Raw_Data[[#This Row],[tenor_bulan]]&lt;=36,2,IF(Raw_Data[[#This Row],[tenor_bulan]]&lt;=48,3,4)))</f>
        <v>1</v>
      </c>
      <c r="AG665">
        <f>IF(Raw_Data[[#This Row],[jumlah_kali_telat]]=0,0,IF(Raw_Data[[#This Row],[jumlah_kali_telat]]&lt;=2,2,4))</f>
        <v>0</v>
      </c>
      <c r="AH665">
        <f>Raw_Data[[#This Row],[Skor_Rasio]]+Raw_Data[[#This Row],[Skor_DP]]+Raw_Data[[#This Row],[Skor_Tenor]]+Raw_Data[[#This Row],[Skor_Telat]]</f>
        <v>8</v>
      </c>
      <c r="AI665" t="str">
        <f>IF(Raw_Data[[#This Row],[Risk_Score]]&lt;=6,"Low Risk",IF(Raw_Data[[#This Row],[Risk_Score]]&lt;=8,"Medium Risk","High Risk"))</f>
        <v>Medium Risk</v>
      </c>
      <c r="AJ665">
        <f ca="1">IFERROR(DATEDIF(Raw_Data[[#This Row],[tanggal_pengajuan]],TODAY(),"m"),"N/A")</f>
        <v>9</v>
      </c>
      <c r="AK665" t="str">
        <f ca="1">IF(ISNUMBER(Raw_Data[[#This Row],[MOB]]),IF(Raw_Data[[#This Row],[MOB]]&lt;6,"0-5 bulan",IF(Raw_Data[[#This Row],[MOB]]&lt;12,"6-11 bulan",IF(Raw_Data[[#This Row],[MOB]]&lt;24,"12-23 bulan","24+ bulan"))),"N/A")</f>
        <v>6-11 bulan</v>
      </c>
    </row>
    <row r="666" spans="1:37" ht="14.25" customHeight="1" x14ac:dyDescent="0.45">
      <c r="A666" t="s">
        <v>1853</v>
      </c>
      <c r="B666" s="64">
        <v>46048</v>
      </c>
      <c r="C666" s="1" t="str">
        <f t="shared" si="10"/>
        <v>January</v>
      </c>
      <c r="D666" t="s">
        <v>1854</v>
      </c>
      <c r="E666" t="s">
        <v>1855</v>
      </c>
      <c r="F666">
        <v>47</v>
      </c>
      <c r="G666" t="s">
        <v>40</v>
      </c>
      <c r="H666" t="s">
        <v>52</v>
      </c>
      <c r="I666" s="2">
        <v>14453000</v>
      </c>
      <c r="J666" s="3">
        <f>Raw_Data[[#This Row],[cicilan_per_bulan]]/Raw_Data[[#This Row],[penghasilan_bulanan]]</f>
        <v>6.291427385317927E-2</v>
      </c>
      <c r="K666" t="s">
        <v>145</v>
      </c>
      <c r="L666" t="s">
        <v>146</v>
      </c>
      <c r="M666" t="s">
        <v>44</v>
      </c>
      <c r="N666" t="s">
        <v>163</v>
      </c>
      <c r="O666" t="s">
        <v>46</v>
      </c>
      <c r="P666" s="2">
        <v>30695000</v>
      </c>
      <c r="Q666" s="2">
        <v>3070000</v>
      </c>
      <c r="R666" t="str">
        <f>IF(Raw_Data[[#This Row],[persen_dp]]&lt;15%,"Low",IF(Raw_Data[[#This Row],[persen_dp]]&gt;25%,"High","Medium"))</f>
        <v>Low</v>
      </c>
      <c r="S666" s="3">
        <v>0.1</v>
      </c>
      <c r="T666">
        <v>48</v>
      </c>
      <c r="U666">
        <v>0.14499999999999999</v>
      </c>
      <c r="V666" s="2">
        <v>909300</v>
      </c>
      <c r="W666" s="2">
        <v>43648000</v>
      </c>
      <c r="X666" t="str">
        <f>IF(OR(Raw_Data[[#This Row],[status_pembayaran]]="Macet",Raw_Data[[#This Row],[status_pembayaran]]="Kurang Lancar"),"Non Performing Loan","Performing")</f>
        <v>Performing</v>
      </c>
      <c r="Y666" t="s">
        <v>47</v>
      </c>
      <c r="Z666">
        <v>0</v>
      </c>
      <c r="AA666">
        <v>0</v>
      </c>
      <c r="AB666">
        <v>1</v>
      </c>
      <c r="AD666">
        <f>IF(Raw_Data[[#This Row],[rasio]]&lt;0.2,1,IF(Raw_Data[[#This Row],[rasio]]&lt;0.3,2,IF(Raw_Data[[#This Row],[rasio]]&lt;0.4,3,4)))</f>
        <v>1</v>
      </c>
      <c r="AE666">
        <f>IF(Raw_Data[[#This Row],[kategori_dp]]="High",1,IF(Raw_Data[[#This Row],[kategori_dp]]="Medium",2,3))</f>
        <v>3</v>
      </c>
      <c r="AF666">
        <f>IF(Raw_Data[[#This Row],[tenor_bulan]]&lt;=24,1,IF(Raw_Data[[#This Row],[tenor_bulan]]&lt;=36,2,IF(Raw_Data[[#This Row],[tenor_bulan]]&lt;=48,3,4)))</f>
        <v>3</v>
      </c>
      <c r="AG666">
        <f>IF(Raw_Data[[#This Row],[jumlah_kali_telat]]=0,0,IF(Raw_Data[[#This Row],[jumlah_kali_telat]]&lt;=2,2,4))</f>
        <v>0</v>
      </c>
      <c r="AH666">
        <f>Raw_Data[[#This Row],[Skor_Rasio]]+Raw_Data[[#This Row],[Skor_DP]]+Raw_Data[[#This Row],[Skor_Tenor]]+Raw_Data[[#This Row],[Skor_Telat]]</f>
        <v>7</v>
      </c>
      <c r="AI666" t="str">
        <f>IF(Raw_Data[[#This Row],[Risk_Score]]&lt;=6,"Low Risk",IF(Raw_Data[[#This Row],[Risk_Score]]&lt;=8,"Medium Risk","High Risk"))</f>
        <v>Medium Risk</v>
      </c>
      <c r="AJ666">
        <f ca="1">IFERROR(DATEDIF(Raw_Data[[#This Row],[tanggal_pengajuan]],TODAY(),"m"),"N/A")</f>
        <v>8</v>
      </c>
      <c r="AK666" t="str">
        <f ca="1">IF(ISNUMBER(Raw_Data[[#This Row],[MOB]]),IF(Raw_Data[[#This Row],[MOB]]&lt;6,"0-5 bulan",IF(Raw_Data[[#This Row],[MOB]]&lt;12,"6-11 bulan",IF(Raw_Data[[#This Row],[MOB]]&lt;24,"12-23 bulan","24+ bulan"))),"N/A")</f>
        <v>6-11 bulan</v>
      </c>
    </row>
    <row r="667" spans="1:37" ht="14.25" customHeight="1" x14ac:dyDescent="0.45">
      <c r="A667" t="s">
        <v>1856</v>
      </c>
      <c r="B667" s="64">
        <v>46092</v>
      </c>
      <c r="C667" s="1" t="str">
        <f t="shared" si="10"/>
        <v>March</v>
      </c>
      <c r="D667" t="s">
        <v>1457</v>
      </c>
      <c r="E667" t="s">
        <v>1857</v>
      </c>
      <c r="F667">
        <v>38</v>
      </c>
      <c r="G667" t="s">
        <v>40</v>
      </c>
      <c r="H667" t="s">
        <v>52</v>
      </c>
      <c r="I667" s="2">
        <v>7352000</v>
      </c>
      <c r="J667" s="3">
        <f>Raw_Data[[#This Row],[cicilan_per_bulan]]/Raw_Data[[#This Row],[penghasilan_bulanan]]</f>
        <v>0.14824537540805224</v>
      </c>
      <c r="K667" t="s">
        <v>102</v>
      </c>
      <c r="L667" t="s">
        <v>103</v>
      </c>
      <c r="M667" t="s">
        <v>44</v>
      </c>
      <c r="N667" t="s">
        <v>45</v>
      </c>
      <c r="O667" t="s">
        <v>46</v>
      </c>
      <c r="P667" s="2">
        <v>25347000</v>
      </c>
      <c r="Q667" s="2">
        <v>5069000</v>
      </c>
      <c r="R667" t="str">
        <f>IF(Raw_Data[[#This Row],[persen_dp]]&lt;15%,"Low",IF(Raw_Data[[#This Row],[persen_dp]]&gt;25%,"High","Medium"))</f>
        <v>Medium</v>
      </c>
      <c r="S667" s="3">
        <v>0.2</v>
      </c>
      <c r="T667">
        <v>24</v>
      </c>
      <c r="U667">
        <v>0.14499999999999999</v>
      </c>
      <c r="V667" s="2">
        <v>1089900</v>
      </c>
      <c r="W667" s="2">
        <v>26158000</v>
      </c>
      <c r="X667" t="str">
        <f>IF(OR(Raw_Data[[#This Row],[status_pembayaran]]="Macet",Raw_Data[[#This Row],[status_pembayaran]]="Kurang Lancar"),"Non Performing Loan","Performing")</f>
        <v>Performing</v>
      </c>
      <c r="Y667" t="s">
        <v>47</v>
      </c>
      <c r="Z667">
        <v>0</v>
      </c>
      <c r="AA667">
        <v>0</v>
      </c>
      <c r="AB667">
        <v>1</v>
      </c>
      <c r="AD667">
        <f>IF(Raw_Data[[#This Row],[rasio]]&lt;0.2,1,IF(Raw_Data[[#This Row],[rasio]]&lt;0.3,2,IF(Raw_Data[[#This Row],[rasio]]&lt;0.4,3,4)))</f>
        <v>1</v>
      </c>
      <c r="AE667">
        <f>IF(Raw_Data[[#This Row],[kategori_dp]]="High",1,IF(Raw_Data[[#This Row],[kategori_dp]]="Medium",2,3))</f>
        <v>2</v>
      </c>
      <c r="AF667">
        <f>IF(Raw_Data[[#This Row],[tenor_bulan]]&lt;=24,1,IF(Raw_Data[[#This Row],[tenor_bulan]]&lt;=36,2,IF(Raw_Data[[#This Row],[tenor_bulan]]&lt;=48,3,4)))</f>
        <v>1</v>
      </c>
      <c r="AG667">
        <f>IF(Raw_Data[[#This Row],[jumlah_kali_telat]]=0,0,IF(Raw_Data[[#This Row],[jumlah_kali_telat]]&lt;=2,2,4))</f>
        <v>0</v>
      </c>
      <c r="AH667">
        <f>Raw_Data[[#This Row],[Skor_Rasio]]+Raw_Data[[#This Row],[Skor_DP]]+Raw_Data[[#This Row],[Skor_Tenor]]+Raw_Data[[#This Row],[Skor_Telat]]</f>
        <v>4</v>
      </c>
      <c r="AI667" t="str">
        <f>IF(Raw_Data[[#This Row],[Risk_Score]]&lt;=6,"Low Risk",IF(Raw_Data[[#This Row],[Risk_Score]]&lt;=8,"Medium Risk","High Risk"))</f>
        <v>Low Risk</v>
      </c>
      <c r="AJ667">
        <f ca="1">IFERROR(DATEDIF(Raw_Data[[#This Row],[tanggal_pengajuan]],TODAY(),"m"),"N/A")</f>
        <v>7</v>
      </c>
      <c r="AK667" t="str">
        <f ca="1">IF(ISNUMBER(Raw_Data[[#This Row],[MOB]]),IF(Raw_Data[[#This Row],[MOB]]&lt;6,"0-5 bulan",IF(Raw_Data[[#This Row],[MOB]]&lt;12,"6-11 bulan",IF(Raw_Data[[#This Row],[MOB]]&lt;24,"12-23 bulan","24+ bulan"))),"N/A")</f>
        <v>6-11 bulan</v>
      </c>
    </row>
    <row r="668" spans="1:37" ht="14.25" customHeight="1" x14ac:dyDescent="0.45">
      <c r="A668" t="s">
        <v>1858</v>
      </c>
      <c r="B668" s="64">
        <v>46052</v>
      </c>
      <c r="C668" s="1" t="str">
        <f t="shared" si="10"/>
        <v>January</v>
      </c>
      <c r="D668" t="s">
        <v>1859</v>
      </c>
      <c r="E668" t="s">
        <v>1860</v>
      </c>
      <c r="F668">
        <v>54</v>
      </c>
      <c r="G668" t="s">
        <v>40</v>
      </c>
      <c r="H668" t="s">
        <v>176</v>
      </c>
      <c r="I668" s="2">
        <v>6004000</v>
      </c>
      <c r="J668" s="3">
        <f>Raw_Data[[#This Row],[cicilan_per_bulan]]/Raw_Data[[#This Row],[penghasilan_bulanan]]</f>
        <v>6.1409060626249165E-2</v>
      </c>
      <c r="K668" t="s">
        <v>114</v>
      </c>
      <c r="L668" t="s">
        <v>115</v>
      </c>
      <c r="M668" t="s">
        <v>55</v>
      </c>
      <c r="N668" t="s">
        <v>56</v>
      </c>
      <c r="O668" t="s">
        <v>57</v>
      </c>
      <c r="P668" s="2">
        <v>18670000</v>
      </c>
      <c r="Q668" s="2">
        <v>7468000</v>
      </c>
      <c r="R668" t="str">
        <f>IF(Raw_Data[[#This Row],[persen_dp]]&lt;15%,"Low",IF(Raw_Data[[#This Row],[persen_dp]]&gt;25%,"High","Medium"))</f>
        <v>High</v>
      </c>
      <c r="S668" s="3">
        <v>0.4</v>
      </c>
      <c r="T668">
        <v>48</v>
      </c>
      <c r="U668">
        <v>0.14499999999999999</v>
      </c>
      <c r="V668" s="2">
        <v>368700</v>
      </c>
      <c r="W668" s="2">
        <v>17699000</v>
      </c>
      <c r="X668" t="str">
        <f>IF(OR(Raw_Data[[#This Row],[status_pembayaran]]="Macet",Raw_Data[[#This Row],[status_pembayaran]]="Kurang Lancar"),"Non Performing Loan","Performing")</f>
        <v>Performing</v>
      </c>
      <c r="Y668" t="s">
        <v>47</v>
      </c>
      <c r="Z668">
        <v>0</v>
      </c>
      <c r="AA668">
        <v>0</v>
      </c>
      <c r="AB668">
        <v>1</v>
      </c>
      <c r="AC668" t="s">
        <v>58</v>
      </c>
      <c r="AD668">
        <f>IF(Raw_Data[[#This Row],[rasio]]&lt;0.2,1,IF(Raw_Data[[#This Row],[rasio]]&lt;0.3,2,IF(Raw_Data[[#This Row],[rasio]]&lt;0.4,3,4)))</f>
        <v>1</v>
      </c>
      <c r="AE668">
        <f>IF(Raw_Data[[#This Row],[kategori_dp]]="High",1,IF(Raw_Data[[#This Row],[kategori_dp]]="Medium",2,3))</f>
        <v>1</v>
      </c>
      <c r="AF668">
        <f>IF(Raw_Data[[#This Row],[tenor_bulan]]&lt;=24,1,IF(Raw_Data[[#This Row],[tenor_bulan]]&lt;=36,2,IF(Raw_Data[[#This Row],[tenor_bulan]]&lt;=48,3,4)))</f>
        <v>3</v>
      </c>
      <c r="AG668">
        <f>IF(Raw_Data[[#This Row],[jumlah_kali_telat]]=0,0,IF(Raw_Data[[#This Row],[jumlah_kali_telat]]&lt;=2,2,4))</f>
        <v>0</v>
      </c>
      <c r="AH668">
        <f>Raw_Data[[#This Row],[Skor_Rasio]]+Raw_Data[[#This Row],[Skor_DP]]+Raw_Data[[#This Row],[Skor_Tenor]]+Raw_Data[[#This Row],[Skor_Telat]]</f>
        <v>5</v>
      </c>
      <c r="AI668" t="str">
        <f>IF(Raw_Data[[#This Row],[Risk_Score]]&lt;=6,"Low Risk",IF(Raw_Data[[#This Row],[Risk_Score]]&lt;=8,"Medium Risk","High Risk"))</f>
        <v>Low Risk</v>
      </c>
      <c r="AJ668">
        <f ca="1">IFERROR(DATEDIF(Raw_Data[[#This Row],[tanggal_pengajuan]],TODAY(),"m"),"N/A")</f>
        <v>8</v>
      </c>
      <c r="AK668" t="str">
        <f ca="1">IF(ISNUMBER(Raw_Data[[#This Row],[MOB]]),IF(Raw_Data[[#This Row],[MOB]]&lt;6,"0-5 bulan",IF(Raw_Data[[#This Row],[MOB]]&lt;12,"6-11 bulan",IF(Raw_Data[[#This Row],[MOB]]&lt;24,"12-23 bulan","24+ bulan"))),"N/A")</f>
        <v>6-11 bulan</v>
      </c>
    </row>
    <row r="669" spans="1:37" ht="14.25" customHeight="1" x14ac:dyDescent="0.45">
      <c r="A669" t="s">
        <v>1861</v>
      </c>
      <c r="B669" s="64">
        <v>46126</v>
      </c>
      <c r="C669" s="1" t="str">
        <f t="shared" si="10"/>
        <v>April</v>
      </c>
      <c r="D669" t="s">
        <v>241</v>
      </c>
      <c r="E669" t="s">
        <v>1862</v>
      </c>
      <c r="F669">
        <v>51</v>
      </c>
      <c r="G669" t="s">
        <v>40</v>
      </c>
      <c r="H669" t="s">
        <v>176</v>
      </c>
      <c r="I669" s="2">
        <v>5658000</v>
      </c>
      <c r="J669" s="3">
        <f>Raw_Data[[#This Row],[cicilan_per_bulan]]/Raw_Data[[#This Row],[penghasilan_bulanan]]</f>
        <v>0.28342170378225523</v>
      </c>
      <c r="K669" t="s">
        <v>81</v>
      </c>
      <c r="L669" t="s">
        <v>82</v>
      </c>
      <c r="M669" t="s">
        <v>55</v>
      </c>
      <c r="N669" t="s">
        <v>65</v>
      </c>
      <c r="O669" t="s">
        <v>46</v>
      </c>
      <c r="P669" s="2">
        <v>27892000</v>
      </c>
      <c r="Q669" s="2">
        <v>4184000</v>
      </c>
      <c r="R669" t="str">
        <f>IF(Raw_Data[[#This Row],[persen_dp]]&lt;15%,"Low",IF(Raw_Data[[#This Row],[persen_dp]]&gt;25%,"High","Medium"))</f>
        <v>Medium</v>
      </c>
      <c r="S669" s="3">
        <v>0.15</v>
      </c>
      <c r="T669">
        <v>18</v>
      </c>
      <c r="U669">
        <v>0.14499999999999999</v>
      </c>
      <c r="V669" s="2">
        <v>1603600</v>
      </c>
      <c r="W669" s="2">
        <v>28864000</v>
      </c>
      <c r="X669" t="str">
        <f>IF(OR(Raw_Data[[#This Row],[status_pembayaran]]="Macet",Raw_Data[[#This Row],[status_pembayaran]]="Kurang Lancar"),"Non Performing Loan","Performing")</f>
        <v>Performing</v>
      </c>
      <c r="Y669" t="s">
        <v>47</v>
      </c>
      <c r="Z669">
        <v>0</v>
      </c>
      <c r="AA669">
        <v>0</v>
      </c>
      <c r="AB669">
        <v>1</v>
      </c>
      <c r="AC669" t="s">
        <v>137</v>
      </c>
      <c r="AD669">
        <f>IF(Raw_Data[[#This Row],[rasio]]&lt;0.2,1,IF(Raw_Data[[#This Row],[rasio]]&lt;0.3,2,IF(Raw_Data[[#This Row],[rasio]]&lt;0.4,3,4)))</f>
        <v>2</v>
      </c>
      <c r="AE669">
        <f>IF(Raw_Data[[#This Row],[kategori_dp]]="High",1,IF(Raw_Data[[#This Row],[kategori_dp]]="Medium",2,3))</f>
        <v>2</v>
      </c>
      <c r="AF669">
        <f>IF(Raw_Data[[#This Row],[tenor_bulan]]&lt;=24,1,IF(Raw_Data[[#This Row],[tenor_bulan]]&lt;=36,2,IF(Raw_Data[[#This Row],[tenor_bulan]]&lt;=48,3,4)))</f>
        <v>1</v>
      </c>
      <c r="AG669">
        <f>IF(Raw_Data[[#This Row],[jumlah_kali_telat]]=0,0,IF(Raw_Data[[#This Row],[jumlah_kali_telat]]&lt;=2,2,4))</f>
        <v>0</v>
      </c>
      <c r="AH669">
        <f>Raw_Data[[#This Row],[Skor_Rasio]]+Raw_Data[[#This Row],[Skor_DP]]+Raw_Data[[#This Row],[Skor_Tenor]]+Raw_Data[[#This Row],[Skor_Telat]]</f>
        <v>5</v>
      </c>
      <c r="AI669" t="str">
        <f>IF(Raw_Data[[#This Row],[Risk_Score]]&lt;=6,"Low Risk",IF(Raw_Data[[#This Row],[Risk_Score]]&lt;=8,"Medium Risk","High Risk"))</f>
        <v>Low Risk</v>
      </c>
      <c r="AJ669">
        <f ca="1">IFERROR(DATEDIF(Raw_Data[[#This Row],[tanggal_pengajuan]],TODAY(),"m"),"N/A")</f>
        <v>6</v>
      </c>
      <c r="AK669" t="str">
        <f ca="1">IF(ISNUMBER(Raw_Data[[#This Row],[MOB]]),IF(Raw_Data[[#This Row],[MOB]]&lt;6,"0-5 bulan",IF(Raw_Data[[#This Row],[MOB]]&lt;12,"6-11 bulan",IF(Raw_Data[[#This Row],[MOB]]&lt;24,"12-23 bulan","24+ bulan"))),"N/A")</f>
        <v>6-11 bulan</v>
      </c>
    </row>
    <row r="670" spans="1:37" ht="14.25" customHeight="1" x14ac:dyDescent="0.45">
      <c r="A670" t="s">
        <v>1863</v>
      </c>
      <c r="B670" s="64">
        <v>46141</v>
      </c>
      <c r="C670" s="1" t="str">
        <f t="shared" si="10"/>
        <v>April</v>
      </c>
      <c r="D670" t="s">
        <v>1627</v>
      </c>
      <c r="E670" t="s">
        <v>1864</v>
      </c>
      <c r="F670">
        <v>28</v>
      </c>
      <c r="G670" t="s">
        <v>40</v>
      </c>
      <c r="H670" t="s">
        <v>52</v>
      </c>
      <c r="I670" s="2">
        <v>5356000</v>
      </c>
      <c r="J670" s="3">
        <f>Raw_Data[[#This Row],[cicilan_per_bulan]]/Raw_Data[[#This Row],[penghasilan_bulanan]]</f>
        <v>0.60888722927557881</v>
      </c>
      <c r="K670" t="s">
        <v>153</v>
      </c>
      <c r="L670" t="s">
        <v>154</v>
      </c>
      <c r="M670" t="s">
        <v>55</v>
      </c>
      <c r="N670" t="s">
        <v>221</v>
      </c>
      <c r="O670" t="s">
        <v>159</v>
      </c>
      <c r="P670" s="2">
        <v>42722000</v>
      </c>
      <c r="Q670" s="2">
        <v>8544000</v>
      </c>
      <c r="R670" t="str">
        <f>IF(Raw_Data[[#This Row],[persen_dp]]&lt;15%,"Low",IF(Raw_Data[[#This Row],[persen_dp]]&gt;25%,"High","Medium"))</f>
        <v>Medium</v>
      </c>
      <c r="S670" s="3">
        <v>0.2</v>
      </c>
      <c r="T670">
        <v>12</v>
      </c>
      <c r="U670">
        <v>0.14499999999999999</v>
      </c>
      <c r="V670" s="2">
        <v>3261200</v>
      </c>
      <c r="W670" s="2">
        <v>39134000</v>
      </c>
      <c r="X670" t="str">
        <f>IF(OR(Raw_Data[[#This Row],[status_pembayaran]]="Macet",Raw_Data[[#This Row],[status_pembayaran]]="Kurang Lancar"),"Non Performing Loan","Performing")</f>
        <v>Performing</v>
      </c>
      <c r="Y670" t="s">
        <v>47</v>
      </c>
      <c r="Z670">
        <v>0</v>
      </c>
      <c r="AA670">
        <v>0</v>
      </c>
      <c r="AB670">
        <v>1</v>
      </c>
      <c r="AC670" t="s">
        <v>74</v>
      </c>
      <c r="AD670">
        <f>IF(Raw_Data[[#This Row],[rasio]]&lt;0.2,1,IF(Raw_Data[[#This Row],[rasio]]&lt;0.3,2,IF(Raw_Data[[#This Row],[rasio]]&lt;0.4,3,4)))</f>
        <v>4</v>
      </c>
      <c r="AE670">
        <f>IF(Raw_Data[[#This Row],[kategori_dp]]="High",1,IF(Raw_Data[[#This Row],[kategori_dp]]="Medium",2,3))</f>
        <v>2</v>
      </c>
      <c r="AF670">
        <f>IF(Raw_Data[[#This Row],[tenor_bulan]]&lt;=24,1,IF(Raw_Data[[#This Row],[tenor_bulan]]&lt;=36,2,IF(Raw_Data[[#This Row],[tenor_bulan]]&lt;=48,3,4)))</f>
        <v>1</v>
      </c>
      <c r="AG670">
        <f>IF(Raw_Data[[#This Row],[jumlah_kali_telat]]=0,0,IF(Raw_Data[[#This Row],[jumlah_kali_telat]]&lt;=2,2,4))</f>
        <v>0</v>
      </c>
      <c r="AH670">
        <f>Raw_Data[[#This Row],[Skor_Rasio]]+Raw_Data[[#This Row],[Skor_DP]]+Raw_Data[[#This Row],[Skor_Tenor]]+Raw_Data[[#This Row],[Skor_Telat]]</f>
        <v>7</v>
      </c>
      <c r="AI670" t="str">
        <f>IF(Raw_Data[[#This Row],[Risk_Score]]&lt;=6,"Low Risk",IF(Raw_Data[[#This Row],[Risk_Score]]&lt;=8,"Medium Risk","High Risk"))</f>
        <v>Medium Risk</v>
      </c>
      <c r="AJ670">
        <f ca="1">IFERROR(DATEDIF(Raw_Data[[#This Row],[tanggal_pengajuan]],TODAY(),"m"),"N/A")</f>
        <v>5</v>
      </c>
      <c r="AK670" t="str">
        <f ca="1">IF(ISNUMBER(Raw_Data[[#This Row],[MOB]]),IF(Raw_Data[[#This Row],[MOB]]&lt;6,"0-5 bulan",IF(Raw_Data[[#This Row],[MOB]]&lt;12,"6-11 bulan",IF(Raw_Data[[#This Row],[MOB]]&lt;24,"12-23 bulan","24+ bulan"))),"N/A")</f>
        <v>0-5 bulan</v>
      </c>
    </row>
    <row r="671" spans="1:37" ht="14.25" customHeight="1" x14ac:dyDescent="0.45">
      <c r="A671" t="s">
        <v>1865</v>
      </c>
      <c r="B671" s="64">
        <v>46134</v>
      </c>
      <c r="C671" s="1" t="str">
        <f t="shared" si="10"/>
        <v>April</v>
      </c>
      <c r="D671" t="s">
        <v>1866</v>
      </c>
      <c r="E671" t="s">
        <v>1867</v>
      </c>
      <c r="F671">
        <v>56</v>
      </c>
      <c r="G671" t="s">
        <v>51</v>
      </c>
      <c r="H671" t="s">
        <v>90</v>
      </c>
      <c r="I671" s="2">
        <v>5441000</v>
      </c>
      <c r="J671" s="3">
        <f>Raw_Data[[#This Row],[cicilan_per_bulan]]/Raw_Data[[#This Row],[penghasilan_bulanan]]</f>
        <v>0.19849292409483552</v>
      </c>
      <c r="K671" t="s">
        <v>153</v>
      </c>
      <c r="L671" t="s">
        <v>154</v>
      </c>
      <c r="M671" t="s">
        <v>55</v>
      </c>
      <c r="N671" t="s">
        <v>121</v>
      </c>
      <c r="O671" t="s">
        <v>122</v>
      </c>
      <c r="P671" s="2">
        <v>36457000</v>
      </c>
      <c r="Q671" s="2">
        <v>3646000</v>
      </c>
      <c r="R671" t="str">
        <f>IF(Raw_Data[[#This Row],[persen_dp]]&lt;15%,"Low",IF(Raw_Data[[#This Row],[persen_dp]]&gt;25%,"High","Medium"))</f>
        <v>Low</v>
      </c>
      <c r="S671" s="3">
        <v>0.1</v>
      </c>
      <c r="T671">
        <v>48</v>
      </c>
      <c r="U671">
        <v>0.14499999999999999</v>
      </c>
      <c r="V671" s="2">
        <v>1080000</v>
      </c>
      <c r="W671" s="2">
        <v>51841000</v>
      </c>
      <c r="X671" t="str">
        <f>IF(OR(Raw_Data[[#This Row],[status_pembayaran]]="Macet",Raw_Data[[#This Row],[status_pembayaran]]="Kurang Lancar"),"Non Performing Loan","Performing")</f>
        <v>Performing</v>
      </c>
      <c r="Y671" t="s">
        <v>47</v>
      </c>
      <c r="Z671">
        <v>0</v>
      </c>
      <c r="AA671">
        <v>0</v>
      </c>
      <c r="AB671">
        <v>1</v>
      </c>
      <c r="AC671" t="s">
        <v>104</v>
      </c>
      <c r="AD671">
        <f>IF(Raw_Data[[#This Row],[rasio]]&lt;0.2,1,IF(Raw_Data[[#This Row],[rasio]]&lt;0.3,2,IF(Raw_Data[[#This Row],[rasio]]&lt;0.4,3,4)))</f>
        <v>1</v>
      </c>
      <c r="AE671">
        <f>IF(Raw_Data[[#This Row],[kategori_dp]]="High",1,IF(Raw_Data[[#This Row],[kategori_dp]]="Medium",2,3))</f>
        <v>3</v>
      </c>
      <c r="AF671">
        <f>IF(Raw_Data[[#This Row],[tenor_bulan]]&lt;=24,1,IF(Raw_Data[[#This Row],[tenor_bulan]]&lt;=36,2,IF(Raw_Data[[#This Row],[tenor_bulan]]&lt;=48,3,4)))</f>
        <v>3</v>
      </c>
      <c r="AG671">
        <f>IF(Raw_Data[[#This Row],[jumlah_kali_telat]]=0,0,IF(Raw_Data[[#This Row],[jumlah_kali_telat]]&lt;=2,2,4))</f>
        <v>0</v>
      </c>
      <c r="AH671">
        <f>Raw_Data[[#This Row],[Skor_Rasio]]+Raw_Data[[#This Row],[Skor_DP]]+Raw_Data[[#This Row],[Skor_Tenor]]+Raw_Data[[#This Row],[Skor_Telat]]</f>
        <v>7</v>
      </c>
      <c r="AI671" t="str">
        <f>IF(Raw_Data[[#This Row],[Risk_Score]]&lt;=6,"Low Risk",IF(Raw_Data[[#This Row],[Risk_Score]]&lt;=8,"Medium Risk","High Risk"))</f>
        <v>Medium Risk</v>
      </c>
      <c r="AJ671">
        <f ca="1">IFERROR(DATEDIF(Raw_Data[[#This Row],[tanggal_pengajuan]],TODAY(),"m"),"N/A")</f>
        <v>6</v>
      </c>
      <c r="AK671" t="str">
        <f ca="1">IF(ISNUMBER(Raw_Data[[#This Row],[MOB]]),IF(Raw_Data[[#This Row],[MOB]]&lt;6,"0-5 bulan",IF(Raw_Data[[#This Row],[MOB]]&lt;12,"6-11 bulan",IF(Raw_Data[[#This Row],[MOB]]&lt;24,"12-23 bulan","24+ bulan"))),"N/A")</f>
        <v>6-11 bulan</v>
      </c>
    </row>
    <row r="672" spans="1:37" ht="14.25" customHeight="1" x14ac:dyDescent="0.45">
      <c r="A672" t="s">
        <v>1868</v>
      </c>
      <c r="B672" s="64">
        <v>46192</v>
      </c>
      <c r="C672" s="1" t="str">
        <f t="shared" si="10"/>
        <v>June</v>
      </c>
      <c r="D672" t="s">
        <v>210</v>
      </c>
      <c r="E672" t="s">
        <v>211</v>
      </c>
      <c r="F672">
        <v>38</v>
      </c>
      <c r="G672" t="s">
        <v>40</v>
      </c>
      <c r="H672" t="s">
        <v>108</v>
      </c>
      <c r="I672" s="2">
        <v>5514000</v>
      </c>
      <c r="J672" s="3">
        <f>Raw_Data[[#This Row],[cicilan_per_bulan]]/Raw_Data[[#This Row],[penghasilan_bulanan]]</f>
        <v>0.23518317011244105</v>
      </c>
      <c r="K672" t="s">
        <v>63</v>
      </c>
      <c r="L672" t="s">
        <v>64</v>
      </c>
      <c r="M672" t="s">
        <v>44</v>
      </c>
      <c r="N672" t="s">
        <v>83</v>
      </c>
      <c r="O672" t="s">
        <v>57</v>
      </c>
      <c r="P672" s="2">
        <v>19416433</v>
      </c>
      <c r="Q672" s="2">
        <v>5825000</v>
      </c>
      <c r="R672" t="str">
        <f>IF(Raw_Data[[#This Row],[persen_dp]]&lt;15%,"Low",IF(Raw_Data[[#This Row],[persen_dp]]&gt;25%,"High","Medium"))</f>
        <v>High</v>
      </c>
      <c r="S672" s="3">
        <v>0.3</v>
      </c>
      <c r="T672">
        <v>12</v>
      </c>
      <c r="U672">
        <v>0.14499999999999999</v>
      </c>
      <c r="V672" s="2">
        <v>1296800</v>
      </c>
      <c r="W672" s="2">
        <v>15562000</v>
      </c>
      <c r="X672" t="str">
        <f>IF(OR(Raw_Data[[#This Row],[status_pembayaran]]="Macet",Raw_Data[[#This Row],[status_pembayaran]]="Kurang Lancar"),"Non Performing Loan","Performing")</f>
        <v>Performing</v>
      </c>
      <c r="Y672" t="s">
        <v>47</v>
      </c>
      <c r="Z672">
        <v>0</v>
      </c>
      <c r="AA672">
        <v>0</v>
      </c>
      <c r="AB672">
        <v>1</v>
      </c>
      <c r="AC672" t="s">
        <v>74</v>
      </c>
      <c r="AD672">
        <f>IF(Raw_Data[[#This Row],[rasio]]&lt;0.2,1,IF(Raw_Data[[#This Row],[rasio]]&lt;0.3,2,IF(Raw_Data[[#This Row],[rasio]]&lt;0.4,3,4)))</f>
        <v>2</v>
      </c>
      <c r="AE672">
        <f>IF(Raw_Data[[#This Row],[kategori_dp]]="High",1,IF(Raw_Data[[#This Row],[kategori_dp]]="Medium",2,3))</f>
        <v>1</v>
      </c>
      <c r="AF672">
        <f>IF(Raw_Data[[#This Row],[tenor_bulan]]&lt;=24,1,IF(Raw_Data[[#This Row],[tenor_bulan]]&lt;=36,2,IF(Raw_Data[[#This Row],[tenor_bulan]]&lt;=48,3,4)))</f>
        <v>1</v>
      </c>
      <c r="AG672">
        <f>IF(Raw_Data[[#This Row],[jumlah_kali_telat]]=0,0,IF(Raw_Data[[#This Row],[jumlah_kali_telat]]&lt;=2,2,4))</f>
        <v>0</v>
      </c>
      <c r="AH672">
        <f>Raw_Data[[#This Row],[Skor_Rasio]]+Raw_Data[[#This Row],[Skor_DP]]+Raw_Data[[#This Row],[Skor_Tenor]]+Raw_Data[[#This Row],[Skor_Telat]]</f>
        <v>4</v>
      </c>
      <c r="AI672" t="str">
        <f>IF(Raw_Data[[#This Row],[Risk_Score]]&lt;=6,"Low Risk",IF(Raw_Data[[#This Row],[Risk_Score]]&lt;=8,"Medium Risk","High Risk"))</f>
        <v>Low Risk</v>
      </c>
      <c r="AJ672">
        <f ca="1">IFERROR(DATEDIF(Raw_Data[[#This Row],[tanggal_pengajuan]],TODAY(),"m"),"N/A")</f>
        <v>4</v>
      </c>
      <c r="AK672" t="str">
        <f ca="1">IF(ISNUMBER(Raw_Data[[#This Row],[MOB]]),IF(Raw_Data[[#This Row],[MOB]]&lt;6,"0-5 bulan",IF(Raw_Data[[#This Row],[MOB]]&lt;12,"6-11 bulan",IF(Raw_Data[[#This Row],[MOB]]&lt;24,"12-23 bulan","24+ bulan"))),"N/A")</f>
        <v>0-5 bulan</v>
      </c>
    </row>
    <row r="673" spans="1:37" ht="14.25" customHeight="1" x14ac:dyDescent="0.45">
      <c r="A673" t="s">
        <v>1869</v>
      </c>
      <c r="B673" s="64">
        <v>46049</v>
      </c>
      <c r="C673" s="1" t="str">
        <f t="shared" si="10"/>
        <v>January</v>
      </c>
      <c r="D673" t="s">
        <v>247</v>
      </c>
      <c r="E673" t="s">
        <v>1870</v>
      </c>
      <c r="F673">
        <v>43</v>
      </c>
      <c r="G673" t="s">
        <v>51</v>
      </c>
      <c r="H673" t="s">
        <v>52</v>
      </c>
      <c r="I673" s="2">
        <v>6558000</v>
      </c>
      <c r="J673" s="3">
        <f>Raw_Data[[#This Row],[cicilan_per_bulan]]/Raw_Data[[#This Row],[penghasilan_bulanan]]</f>
        <v>0.5402409271119244</v>
      </c>
      <c r="K673" t="s">
        <v>102</v>
      </c>
      <c r="L673" t="s">
        <v>103</v>
      </c>
      <c r="M673" t="s">
        <v>44</v>
      </c>
      <c r="N673" t="s">
        <v>171</v>
      </c>
      <c r="O673" t="s">
        <v>172</v>
      </c>
      <c r="P673" s="2">
        <v>43683000</v>
      </c>
      <c r="Q673" s="2">
        <v>6552000</v>
      </c>
      <c r="R673" t="str">
        <f>IF(Raw_Data[[#This Row],[persen_dp]]&lt;15%,"Low",IF(Raw_Data[[#This Row],[persen_dp]]&gt;25%,"High","Medium"))</f>
        <v>Medium</v>
      </c>
      <c r="S673" s="3">
        <v>0.15</v>
      </c>
      <c r="T673">
        <v>12</v>
      </c>
      <c r="U673">
        <v>0.14499999999999999</v>
      </c>
      <c r="V673" s="2">
        <v>3542900</v>
      </c>
      <c r="W673" s="2">
        <v>42515000</v>
      </c>
      <c r="X673" t="str">
        <f>IF(OR(Raw_Data[[#This Row],[status_pembayaran]]="Macet",Raw_Data[[#This Row],[status_pembayaran]]="Kurang Lancar"),"Non Performing Loan","Performing")</f>
        <v>Performing</v>
      </c>
      <c r="Y673" t="s">
        <v>47</v>
      </c>
      <c r="Z673">
        <v>0</v>
      </c>
      <c r="AA673">
        <v>0</v>
      </c>
      <c r="AB673">
        <v>1</v>
      </c>
      <c r="AC673" t="s">
        <v>66</v>
      </c>
      <c r="AD673">
        <f>IF(Raw_Data[[#This Row],[rasio]]&lt;0.2,1,IF(Raw_Data[[#This Row],[rasio]]&lt;0.3,2,IF(Raw_Data[[#This Row],[rasio]]&lt;0.4,3,4)))</f>
        <v>4</v>
      </c>
      <c r="AE673">
        <f>IF(Raw_Data[[#This Row],[kategori_dp]]="High",1,IF(Raw_Data[[#This Row],[kategori_dp]]="Medium",2,3))</f>
        <v>2</v>
      </c>
      <c r="AF673">
        <f>IF(Raw_Data[[#This Row],[tenor_bulan]]&lt;=24,1,IF(Raw_Data[[#This Row],[tenor_bulan]]&lt;=36,2,IF(Raw_Data[[#This Row],[tenor_bulan]]&lt;=48,3,4)))</f>
        <v>1</v>
      </c>
      <c r="AG673">
        <f>IF(Raw_Data[[#This Row],[jumlah_kali_telat]]=0,0,IF(Raw_Data[[#This Row],[jumlah_kali_telat]]&lt;=2,2,4))</f>
        <v>0</v>
      </c>
      <c r="AH673">
        <f>Raw_Data[[#This Row],[Skor_Rasio]]+Raw_Data[[#This Row],[Skor_DP]]+Raw_Data[[#This Row],[Skor_Tenor]]+Raw_Data[[#This Row],[Skor_Telat]]</f>
        <v>7</v>
      </c>
      <c r="AI673" t="str">
        <f>IF(Raw_Data[[#This Row],[Risk_Score]]&lt;=6,"Low Risk",IF(Raw_Data[[#This Row],[Risk_Score]]&lt;=8,"Medium Risk","High Risk"))</f>
        <v>Medium Risk</v>
      </c>
      <c r="AJ673">
        <f ca="1">IFERROR(DATEDIF(Raw_Data[[#This Row],[tanggal_pengajuan]],TODAY(),"m"),"N/A")</f>
        <v>8</v>
      </c>
      <c r="AK673" t="str">
        <f ca="1">IF(ISNUMBER(Raw_Data[[#This Row],[MOB]]),IF(Raw_Data[[#This Row],[MOB]]&lt;6,"0-5 bulan",IF(Raw_Data[[#This Row],[MOB]]&lt;12,"6-11 bulan",IF(Raw_Data[[#This Row],[MOB]]&lt;24,"12-23 bulan","24+ bulan"))),"N/A")</f>
        <v>6-11 bulan</v>
      </c>
    </row>
    <row r="674" spans="1:37" ht="14.25" customHeight="1" x14ac:dyDescent="0.45">
      <c r="A674" t="s">
        <v>1871</v>
      </c>
      <c r="B674" s="64">
        <v>46161</v>
      </c>
      <c r="C674" s="1" t="str">
        <f t="shared" si="10"/>
        <v>May</v>
      </c>
      <c r="D674" t="s">
        <v>1872</v>
      </c>
      <c r="E674" t="s">
        <v>1873</v>
      </c>
      <c r="F674">
        <v>40</v>
      </c>
      <c r="G674" t="s">
        <v>40</v>
      </c>
      <c r="H674" t="s">
        <v>108</v>
      </c>
      <c r="I674" s="2">
        <v>4680000</v>
      </c>
      <c r="J674" s="3">
        <f>Raw_Data[[#This Row],[cicilan_per_bulan]]/Raw_Data[[#This Row],[penghasilan_bulanan]]</f>
        <v>0.24038461538461539</v>
      </c>
      <c r="K674" t="s">
        <v>91</v>
      </c>
      <c r="L674" t="s">
        <v>92</v>
      </c>
      <c r="M674" t="s">
        <v>55</v>
      </c>
      <c r="N674" t="s">
        <v>231</v>
      </c>
      <c r="O674" t="s">
        <v>232</v>
      </c>
      <c r="P674" s="2">
        <v>37975000</v>
      </c>
      <c r="Q674" s="2">
        <v>3797000</v>
      </c>
      <c r="R674" t="str">
        <f>IF(Raw_Data[[#This Row],[persen_dp]]&lt;15%,"Low",IF(Raw_Data[[#This Row],[persen_dp]]&gt;25%,"High","Medium"))</f>
        <v>Low</v>
      </c>
      <c r="S674" s="3">
        <v>0.1</v>
      </c>
      <c r="T674">
        <v>48</v>
      </c>
      <c r="U674">
        <v>0.14499999999999999</v>
      </c>
      <c r="V674" s="2">
        <v>1125000</v>
      </c>
      <c r="W674" s="2">
        <v>54001000</v>
      </c>
      <c r="X674" t="str">
        <f>IF(OR(Raw_Data[[#This Row],[status_pembayaran]]="Macet",Raw_Data[[#This Row],[status_pembayaran]]="Kurang Lancar"),"Non Performing Loan","Performing")</f>
        <v>Performing</v>
      </c>
      <c r="Y674" t="s">
        <v>47</v>
      </c>
      <c r="Z674">
        <v>0</v>
      </c>
      <c r="AA674">
        <v>0</v>
      </c>
      <c r="AB674">
        <v>1</v>
      </c>
      <c r="AC674" t="s">
        <v>137</v>
      </c>
      <c r="AD674">
        <f>IF(Raw_Data[[#This Row],[rasio]]&lt;0.2,1,IF(Raw_Data[[#This Row],[rasio]]&lt;0.3,2,IF(Raw_Data[[#This Row],[rasio]]&lt;0.4,3,4)))</f>
        <v>2</v>
      </c>
      <c r="AE674">
        <f>IF(Raw_Data[[#This Row],[kategori_dp]]="High",1,IF(Raw_Data[[#This Row],[kategori_dp]]="Medium",2,3))</f>
        <v>3</v>
      </c>
      <c r="AF674">
        <f>IF(Raw_Data[[#This Row],[tenor_bulan]]&lt;=24,1,IF(Raw_Data[[#This Row],[tenor_bulan]]&lt;=36,2,IF(Raw_Data[[#This Row],[tenor_bulan]]&lt;=48,3,4)))</f>
        <v>3</v>
      </c>
      <c r="AG674">
        <f>IF(Raw_Data[[#This Row],[jumlah_kali_telat]]=0,0,IF(Raw_Data[[#This Row],[jumlah_kali_telat]]&lt;=2,2,4))</f>
        <v>0</v>
      </c>
      <c r="AH674">
        <f>Raw_Data[[#This Row],[Skor_Rasio]]+Raw_Data[[#This Row],[Skor_DP]]+Raw_Data[[#This Row],[Skor_Tenor]]+Raw_Data[[#This Row],[Skor_Telat]]</f>
        <v>8</v>
      </c>
      <c r="AI674" t="str">
        <f>IF(Raw_Data[[#This Row],[Risk_Score]]&lt;=6,"Low Risk",IF(Raw_Data[[#This Row],[Risk_Score]]&lt;=8,"Medium Risk","High Risk"))</f>
        <v>Medium Risk</v>
      </c>
      <c r="AJ674">
        <f ca="1">IFERROR(DATEDIF(Raw_Data[[#This Row],[tanggal_pengajuan]],TODAY(),"m"),"N/A")</f>
        <v>5</v>
      </c>
      <c r="AK674" t="str">
        <f ca="1">IF(ISNUMBER(Raw_Data[[#This Row],[MOB]]),IF(Raw_Data[[#This Row],[MOB]]&lt;6,"0-5 bulan",IF(Raw_Data[[#This Row],[MOB]]&lt;12,"6-11 bulan",IF(Raw_Data[[#This Row],[MOB]]&lt;24,"12-23 bulan","24+ bulan"))),"N/A")</f>
        <v>0-5 bulan</v>
      </c>
    </row>
    <row r="675" spans="1:37" ht="14.25" customHeight="1" x14ac:dyDescent="0.45">
      <c r="A675" t="s">
        <v>1874</v>
      </c>
      <c r="B675" s="64">
        <v>46208</v>
      </c>
      <c r="C675" s="1" t="str">
        <f t="shared" si="10"/>
        <v>July</v>
      </c>
      <c r="D675" t="s">
        <v>1875</v>
      </c>
      <c r="E675" t="s">
        <v>1876</v>
      </c>
      <c r="F675">
        <v>32</v>
      </c>
      <c r="G675" t="s">
        <v>40</v>
      </c>
      <c r="H675" t="s">
        <v>41</v>
      </c>
      <c r="I675" s="2">
        <v>5328000</v>
      </c>
      <c r="J675" s="3">
        <f>Raw_Data[[#This Row],[cicilan_per_bulan]]/Raw_Data[[#This Row],[penghasilan_bulanan]]</f>
        <v>0.31980105105105106</v>
      </c>
      <c r="K675" t="s">
        <v>102</v>
      </c>
      <c r="L675" t="s">
        <v>103</v>
      </c>
      <c r="M675" t="s">
        <v>290</v>
      </c>
      <c r="N675" t="s">
        <v>291</v>
      </c>
      <c r="O675" t="s">
        <v>292</v>
      </c>
      <c r="P675" s="2">
        <v>35988000</v>
      </c>
      <c r="Q675" s="2">
        <v>10797000</v>
      </c>
      <c r="R675" t="str">
        <f>IF(Raw_Data[[#This Row],[persen_dp]]&lt;15%,"Low",IF(Raw_Data[[#This Row],[persen_dp]]&gt;25%,"High","Medium"))</f>
        <v>High</v>
      </c>
      <c r="S675" s="3">
        <v>0.3</v>
      </c>
      <c r="T675">
        <v>18</v>
      </c>
      <c r="U675">
        <v>0.14499999999999999</v>
      </c>
      <c r="V675" s="2">
        <v>1703900</v>
      </c>
      <c r="W675" s="2">
        <v>30671000</v>
      </c>
      <c r="X675" t="str">
        <f>IF(OR(Raw_Data[[#This Row],[status_pembayaran]]="Macet",Raw_Data[[#This Row],[status_pembayaran]]="Kurang Lancar"),"Non Performing Loan","Performing")</f>
        <v>Performing</v>
      </c>
      <c r="Y675" t="s">
        <v>47</v>
      </c>
      <c r="Z675">
        <v>0</v>
      </c>
      <c r="AA675">
        <v>0</v>
      </c>
      <c r="AB675">
        <v>1</v>
      </c>
      <c r="AC675" t="s">
        <v>137</v>
      </c>
      <c r="AD675">
        <f>IF(Raw_Data[[#This Row],[rasio]]&lt;0.2,1,IF(Raw_Data[[#This Row],[rasio]]&lt;0.3,2,IF(Raw_Data[[#This Row],[rasio]]&lt;0.4,3,4)))</f>
        <v>3</v>
      </c>
      <c r="AE675">
        <f>IF(Raw_Data[[#This Row],[kategori_dp]]="High",1,IF(Raw_Data[[#This Row],[kategori_dp]]="Medium",2,3))</f>
        <v>1</v>
      </c>
      <c r="AF675">
        <f>IF(Raw_Data[[#This Row],[tenor_bulan]]&lt;=24,1,IF(Raw_Data[[#This Row],[tenor_bulan]]&lt;=36,2,IF(Raw_Data[[#This Row],[tenor_bulan]]&lt;=48,3,4)))</f>
        <v>1</v>
      </c>
      <c r="AG675">
        <f>IF(Raw_Data[[#This Row],[jumlah_kali_telat]]=0,0,IF(Raw_Data[[#This Row],[jumlah_kali_telat]]&lt;=2,2,4))</f>
        <v>0</v>
      </c>
      <c r="AH675">
        <f>Raw_Data[[#This Row],[Skor_Rasio]]+Raw_Data[[#This Row],[Skor_DP]]+Raw_Data[[#This Row],[Skor_Tenor]]+Raw_Data[[#This Row],[Skor_Telat]]</f>
        <v>5</v>
      </c>
      <c r="AI675" t="str">
        <f>IF(Raw_Data[[#This Row],[Risk_Score]]&lt;=6,"Low Risk",IF(Raw_Data[[#This Row],[Risk_Score]]&lt;=8,"Medium Risk","High Risk"))</f>
        <v>Low Risk</v>
      </c>
      <c r="AJ675">
        <f ca="1">IFERROR(DATEDIF(Raw_Data[[#This Row],[tanggal_pengajuan]],TODAY(),"m"),"N/A")</f>
        <v>3</v>
      </c>
      <c r="AK675" t="str">
        <f ca="1">IF(ISNUMBER(Raw_Data[[#This Row],[MOB]]),IF(Raw_Data[[#This Row],[MOB]]&lt;6,"0-5 bulan",IF(Raw_Data[[#This Row],[MOB]]&lt;12,"6-11 bulan",IF(Raw_Data[[#This Row],[MOB]]&lt;24,"12-23 bulan","24+ bulan"))),"N/A")</f>
        <v>0-5 bulan</v>
      </c>
    </row>
    <row r="676" spans="1:37" ht="14.25" customHeight="1" x14ac:dyDescent="0.45">
      <c r="A676" t="s">
        <v>1877</v>
      </c>
      <c r="B676" s="64">
        <v>46141</v>
      </c>
      <c r="C676" s="1" t="str">
        <f t="shared" si="10"/>
        <v>April</v>
      </c>
      <c r="D676" t="s">
        <v>1878</v>
      </c>
      <c r="E676" t="s">
        <v>1879</v>
      </c>
      <c r="F676">
        <v>34</v>
      </c>
      <c r="G676" t="s">
        <v>40</v>
      </c>
      <c r="H676" t="s">
        <v>52</v>
      </c>
      <c r="I676" s="2">
        <v>12979000</v>
      </c>
      <c r="J676" s="3">
        <f>Raw_Data[[#This Row],[cicilan_per_bulan]]/Raw_Data[[#This Row],[penghasilan_bulanan]]</f>
        <v>0.36465058941366824</v>
      </c>
      <c r="K676" t="s">
        <v>188</v>
      </c>
      <c r="L676" t="s">
        <v>154</v>
      </c>
      <c r="M676" t="s">
        <v>55</v>
      </c>
      <c r="N676" t="s">
        <v>395</v>
      </c>
      <c r="O676" t="s">
        <v>396</v>
      </c>
      <c r="P676" s="2">
        <v>58355000</v>
      </c>
      <c r="Q676" s="2">
        <v>8753000</v>
      </c>
      <c r="R676" t="str">
        <f>IF(Raw_Data[[#This Row],[persen_dp]]&lt;15%,"Low",IF(Raw_Data[[#This Row],[persen_dp]]&gt;25%,"High","Medium"))</f>
        <v>Medium</v>
      </c>
      <c r="S676" s="3">
        <v>0.15</v>
      </c>
      <c r="T676">
        <v>12</v>
      </c>
      <c r="U676">
        <v>0.14499999999999999</v>
      </c>
      <c r="V676" s="2">
        <v>4732800</v>
      </c>
      <c r="W676" s="2">
        <v>56794000</v>
      </c>
      <c r="X676" t="str">
        <f>IF(OR(Raw_Data[[#This Row],[status_pembayaran]]="Macet",Raw_Data[[#This Row],[status_pembayaran]]="Kurang Lancar"),"Non Performing Loan","Performing")</f>
        <v>Performing</v>
      </c>
      <c r="Y676" t="s">
        <v>47</v>
      </c>
      <c r="Z676">
        <v>0</v>
      </c>
      <c r="AA676">
        <v>0</v>
      </c>
      <c r="AB676">
        <v>1</v>
      </c>
      <c r="AC676" t="s">
        <v>104</v>
      </c>
      <c r="AD676">
        <f>IF(Raw_Data[[#This Row],[rasio]]&lt;0.2,1,IF(Raw_Data[[#This Row],[rasio]]&lt;0.3,2,IF(Raw_Data[[#This Row],[rasio]]&lt;0.4,3,4)))</f>
        <v>3</v>
      </c>
      <c r="AE676">
        <f>IF(Raw_Data[[#This Row],[kategori_dp]]="High",1,IF(Raw_Data[[#This Row],[kategori_dp]]="Medium",2,3))</f>
        <v>2</v>
      </c>
      <c r="AF676">
        <f>IF(Raw_Data[[#This Row],[tenor_bulan]]&lt;=24,1,IF(Raw_Data[[#This Row],[tenor_bulan]]&lt;=36,2,IF(Raw_Data[[#This Row],[tenor_bulan]]&lt;=48,3,4)))</f>
        <v>1</v>
      </c>
      <c r="AG676">
        <f>IF(Raw_Data[[#This Row],[jumlah_kali_telat]]=0,0,IF(Raw_Data[[#This Row],[jumlah_kali_telat]]&lt;=2,2,4))</f>
        <v>0</v>
      </c>
      <c r="AH676">
        <f>Raw_Data[[#This Row],[Skor_Rasio]]+Raw_Data[[#This Row],[Skor_DP]]+Raw_Data[[#This Row],[Skor_Tenor]]+Raw_Data[[#This Row],[Skor_Telat]]</f>
        <v>6</v>
      </c>
      <c r="AI676" t="str">
        <f>IF(Raw_Data[[#This Row],[Risk_Score]]&lt;=6,"Low Risk",IF(Raw_Data[[#This Row],[Risk_Score]]&lt;=8,"Medium Risk","High Risk"))</f>
        <v>Low Risk</v>
      </c>
      <c r="AJ676">
        <f ca="1">IFERROR(DATEDIF(Raw_Data[[#This Row],[tanggal_pengajuan]],TODAY(),"m"),"N/A")</f>
        <v>5</v>
      </c>
      <c r="AK676" t="str">
        <f ca="1">IF(ISNUMBER(Raw_Data[[#This Row],[MOB]]),IF(Raw_Data[[#This Row],[MOB]]&lt;6,"0-5 bulan",IF(Raw_Data[[#This Row],[MOB]]&lt;12,"6-11 bulan",IF(Raw_Data[[#This Row],[MOB]]&lt;24,"12-23 bulan","24+ bulan"))),"N/A")</f>
        <v>0-5 bulan</v>
      </c>
    </row>
    <row r="677" spans="1:37" ht="14.25" customHeight="1" x14ac:dyDescent="0.45">
      <c r="A677" t="s">
        <v>1880</v>
      </c>
      <c r="B677" s="64">
        <v>46027</v>
      </c>
      <c r="C677" s="1" t="str">
        <f t="shared" si="10"/>
        <v>January</v>
      </c>
      <c r="D677" t="s">
        <v>836</v>
      </c>
      <c r="E677" t="s">
        <v>1881</v>
      </c>
      <c r="F677">
        <v>49</v>
      </c>
      <c r="G677" t="s">
        <v>51</v>
      </c>
      <c r="H677" t="s">
        <v>52</v>
      </c>
      <c r="I677" s="2">
        <v>5149000</v>
      </c>
      <c r="J677" s="3">
        <f>Raw_Data[[#This Row],[cicilan_per_bulan]]/Raw_Data[[#This Row],[penghasilan_bulanan]]</f>
        <v>0.72052825791415809</v>
      </c>
      <c r="K677" t="s">
        <v>205</v>
      </c>
      <c r="L677" t="s">
        <v>110</v>
      </c>
      <c r="M677" t="s">
        <v>44</v>
      </c>
      <c r="N677" t="s">
        <v>171</v>
      </c>
      <c r="O677" t="s">
        <v>172</v>
      </c>
      <c r="P677" s="2">
        <v>43202000</v>
      </c>
      <c r="Q677" s="2">
        <v>4320000</v>
      </c>
      <c r="R677" t="str">
        <f>IF(Raw_Data[[#This Row],[persen_dp]]&lt;15%,"Low",IF(Raw_Data[[#This Row],[persen_dp]]&gt;25%,"High","Medium"))</f>
        <v>Low</v>
      </c>
      <c r="S677" s="3">
        <v>0.1</v>
      </c>
      <c r="T677">
        <v>12</v>
      </c>
      <c r="U677">
        <v>0.14499999999999999</v>
      </c>
      <c r="V677" s="2">
        <v>3710000</v>
      </c>
      <c r="W677" s="2">
        <v>44520000</v>
      </c>
      <c r="X677" t="str">
        <f>IF(OR(Raw_Data[[#This Row],[status_pembayaran]]="Macet",Raw_Data[[#This Row],[status_pembayaran]]="Kurang Lancar"),"Non Performing Loan","Performing")</f>
        <v>Performing</v>
      </c>
      <c r="Y677" t="s">
        <v>47</v>
      </c>
      <c r="Z677">
        <v>0</v>
      </c>
      <c r="AA677">
        <v>0</v>
      </c>
      <c r="AB677">
        <v>1</v>
      </c>
      <c r="AC677" t="s">
        <v>66</v>
      </c>
      <c r="AD677">
        <f>IF(Raw_Data[[#This Row],[rasio]]&lt;0.2,1,IF(Raw_Data[[#This Row],[rasio]]&lt;0.3,2,IF(Raw_Data[[#This Row],[rasio]]&lt;0.4,3,4)))</f>
        <v>4</v>
      </c>
      <c r="AE677">
        <f>IF(Raw_Data[[#This Row],[kategori_dp]]="High",1,IF(Raw_Data[[#This Row],[kategori_dp]]="Medium",2,3))</f>
        <v>3</v>
      </c>
      <c r="AF677">
        <f>IF(Raw_Data[[#This Row],[tenor_bulan]]&lt;=24,1,IF(Raw_Data[[#This Row],[tenor_bulan]]&lt;=36,2,IF(Raw_Data[[#This Row],[tenor_bulan]]&lt;=48,3,4)))</f>
        <v>1</v>
      </c>
      <c r="AG677">
        <f>IF(Raw_Data[[#This Row],[jumlah_kali_telat]]=0,0,IF(Raw_Data[[#This Row],[jumlah_kali_telat]]&lt;=2,2,4))</f>
        <v>0</v>
      </c>
      <c r="AH677">
        <f>Raw_Data[[#This Row],[Skor_Rasio]]+Raw_Data[[#This Row],[Skor_DP]]+Raw_Data[[#This Row],[Skor_Tenor]]+Raw_Data[[#This Row],[Skor_Telat]]</f>
        <v>8</v>
      </c>
      <c r="AI677" t="str">
        <f>IF(Raw_Data[[#This Row],[Risk_Score]]&lt;=6,"Low Risk",IF(Raw_Data[[#This Row],[Risk_Score]]&lt;=8,"Medium Risk","High Risk"))</f>
        <v>Medium Risk</v>
      </c>
      <c r="AJ677">
        <f ca="1">IFERROR(DATEDIF(Raw_Data[[#This Row],[tanggal_pengajuan]],TODAY(),"m"),"N/A")</f>
        <v>9</v>
      </c>
      <c r="AK677" t="str">
        <f ca="1">IF(ISNUMBER(Raw_Data[[#This Row],[MOB]]),IF(Raw_Data[[#This Row],[MOB]]&lt;6,"0-5 bulan",IF(Raw_Data[[#This Row],[MOB]]&lt;12,"6-11 bulan",IF(Raw_Data[[#This Row],[MOB]]&lt;24,"12-23 bulan","24+ bulan"))),"N/A")</f>
        <v>6-11 bulan</v>
      </c>
    </row>
    <row r="678" spans="1:37" ht="14.25" customHeight="1" x14ac:dyDescent="0.45">
      <c r="A678" t="s">
        <v>1882</v>
      </c>
      <c r="B678" s="64">
        <v>46360</v>
      </c>
      <c r="C678" s="1" t="str">
        <f t="shared" si="10"/>
        <v>December</v>
      </c>
      <c r="D678" t="s">
        <v>1000</v>
      </c>
      <c r="E678" t="s">
        <v>1883</v>
      </c>
      <c r="F678">
        <v>31</v>
      </c>
      <c r="G678" t="s">
        <v>40</v>
      </c>
      <c r="H678" t="s">
        <v>108</v>
      </c>
      <c r="I678" s="2">
        <v>5171000</v>
      </c>
      <c r="J678" s="3">
        <f>Raw_Data[[#This Row],[cicilan_per_bulan]]/Raw_Data[[#This Row],[penghasilan_bulanan]]</f>
        <v>0.24561980274608394</v>
      </c>
      <c r="K678" t="s">
        <v>127</v>
      </c>
      <c r="L678" t="s">
        <v>128</v>
      </c>
      <c r="M678" t="s">
        <v>44</v>
      </c>
      <c r="N678" t="s">
        <v>158</v>
      </c>
      <c r="O678" t="s">
        <v>159</v>
      </c>
      <c r="P678" s="2">
        <v>31296000</v>
      </c>
      <c r="Q678" s="2">
        <v>12518000</v>
      </c>
      <c r="R678" t="str">
        <f>IF(Raw_Data[[#This Row],[persen_dp]]&lt;15%,"Low",IF(Raw_Data[[#This Row],[persen_dp]]&gt;25%,"High","Medium"))</f>
        <v>High</v>
      </c>
      <c r="S678" s="3">
        <v>0.4</v>
      </c>
      <c r="T678">
        <v>18</v>
      </c>
      <c r="U678">
        <v>0.14499999999999999</v>
      </c>
      <c r="V678" s="2">
        <v>1270100</v>
      </c>
      <c r="W678" s="2">
        <v>22862000</v>
      </c>
      <c r="X678" t="str">
        <f>IF(OR(Raw_Data[[#This Row],[status_pembayaran]]="Macet",Raw_Data[[#This Row],[status_pembayaran]]="Kurang Lancar"),"Non Performing Loan","Performing")</f>
        <v>Performing</v>
      </c>
      <c r="Y678" t="s">
        <v>47</v>
      </c>
      <c r="Z678">
        <v>0</v>
      </c>
      <c r="AA678">
        <v>0</v>
      </c>
      <c r="AB678">
        <v>1</v>
      </c>
      <c r="AD678">
        <f>IF(Raw_Data[[#This Row],[rasio]]&lt;0.2,1,IF(Raw_Data[[#This Row],[rasio]]&lt;0.3,2,IF(Raw_Data[[#This Row],[rasio]]&lt;0.4,3,4)))</f>
        <v>2</v>
      </c>
      <c r="AE678">
        <f>IF(Raw_Data[[#This Row],[kategori_dp]]="High",1,IF(Raw_Data[[#This Row],[kategori_dp]]="Medium",2,3))</f>
        <v>1</v>
      </c>
      <c r="AF678">
        <f>IF(Raw_Data[[#This Row],[tenor_bulan]]&lt;=24,1,IF(Raw_Data[[#This Row],[tenor_bulan]]&lt;=36,2,IF(Raw_Data[[#This Row],[tenor_bulan]]&lt;=48,3,4)))</f>
        <v>1</v>
      </c>
      <c r="AG678">
        <f>IF(Raw_Data[[#This Row],[jumlah_kali_telat]]=0,0,IF(Raw_Data[[#This Row],[jumlah_kali_telat]]&lt;=2,2,4))</f>
        <v>0</v>
      </c>
      <c r="AH678">
        <f>Raw_Data[[#This Row],[Skor_Rasio]]+Raw_Data[[#This Row],[Skor_DP]]+Raw_Data[[#This Row],[Skor_Tenor]]+Raw_Data[[#This Row],[Skor_Telat]]</f>
        <v>4</v>
      </c>
      <c r="AI678" t="str">
        <f>IF(Raw_Data[[#This Row],[Risk_Score]]&lt;=6,"Low Risk",IF(Raw_Data[[#This Row],[Risk_Score]]&lt;=8,"Medium Risk","High Risk"))</f>
        <v>Low Risk</v>
      </c>
      <c r="AJ678" t="str">
        <f ca="1">IFERROR(DATEDIF(Raw_Data[[#This Row],[tanggal_pengajuan]],TODAY(),"m"),"N/A")</f>
        <v>N/A</v>
      </c>
      <c r="AK678" t="str">
        <f ca="1">IF(ISNUMBER(Raw_Data[[#This Row],[MOB]]),IF(Raw_Data[[#This Row],[MOB]]&lt;6,"0-5 bulan",IF(Raw_Data[[#This Row],[MOB]]&lt;12,"6-11 bulan",IF(Raw_Data[[#This Row],[MOB]]&lt;24,"12-23 bulan","24+ bulan"))),"N/A")</f>
        <v>N/A</v>
      </c>
    </row>
    <row r="679" spans="1:37" ht="14.25" customHeight="1" x14ac:dyDescent="0.45">
      <c r="A679" t="s">
        <v>1884</v>
      </c>
      <c r="B679" s="64">
        <v>46329</v>
      </c>
      <c r="C679" s="1" t="str">
        <f t="shared" si="10"/>
        <v>November</v>
      </c>
      <c r="D679" t="s">
        <v>699</v>
      </c>
      <c r="E679" t="s">
        <v>1885</v>
      </c>
      <c r="F679">
        <v>28</v>
      </c>
      <c r="G679" t="s">
        <v>40</v>
      </c>
      <c r="H679" t="s">
        <v>52</v>
      </c>
      <c r="I679" s="2">
        <v>6294000</v>
      </c>
      <c r="J679" s="3">
        <f>Raw_Data[[#This Row],[cicilan_per_bulan]]/Raw_Data[[#This Row],[penghasilan_bulanan]]</f>
        <v>0.14729901493485859</v>
      </c>
      <c r="K679" t="s">
        <v>286</v>
      </c>
      <c r="L679" t="s">
        <v>154</v>
      </c>
      <c r="M679" t="s">
        <v>55</v>
      </c>
      <c r="N679" t="s">
        <v>121</v>
      </c>
      <c r="O679" t="s">
        <v>122</v>
      </c>
      <c r="P679" s="2">
        <v>35830000</v>
      </c>
      <c r="Q679" s="2">
        <v>3583000</v>
      </c>
      <c r="R679" t="str">
        <f>IF(Raw_Data[[#This Row],[persen_dp]]&lt;15%,"Low",IF(Raw_Data[[#This Row],[persen_dp]]&gt;25%,"High","Medium"))</f>
        <v>Low</v>
      </c>
      <c r="S679" s="3">
        <v>0.1</v>
      </c>
      <c r="T679">
        <v>60</v>
      </c>
      <c r="U679">
        <v>0.14499999999999999</v>
      </c>
      <c r="V679" s="2">
        <v>927100</v>
      </c>
      <c r="W679" s="2">
        <v>55626000</v>
      </c>
      <c r="X679" t="str">
        <f>IF(OR(Raw_Data[[#This Row],[status_pembayaran]]="Macet",Raw_Data[[#This Row],[status_pembayaran]]="Kurang Lancar"),"Non Performing Loan","Performing")</f>
        <v>Performing</v>
      </c>
      <c r="Y679" t="s">
        <v>47</v>
      </c>
      <c r="Z679">
        <v>0</v>
      </c>
      <c r="AA679">
        <v>0</v>
      </c>
      <c r="AB679">
        <v>1</v>
      </c>
      <c r="AD679">
        <f>IF(Raw_Data[[#This Row],[rasio]]&lt;0.2,1,IF(Raw_Data[[#This Row],[rasio]]&lt;0.3,2,IF(Raw_Data[[#This Row],[rasio]]&lt;0.4,3,4)))</f>
        <v>1</v>
      </c>
      <c r="AE679">
        <f>IF(Raw_Data[[#This Row],[kategori_dp]]="High",1,IF(Raw_Data[[#This Row],[kategori_dp]]="Medium",2,3))</f>
        <v>3</v>
      </c>
      <c r="AF679">
        <f>IF(Raw_Data[[#This Row],[tenor_bulan]]&lt;=24,1,IF(Raw_Data[[#This Row],[tenor_bulan]]&lt;=36,2,IF(Raw_Data[[#This Row],[tenor_bulan]]&lt;=48,3,4)))</f>
        <v>4</v>
      </c>
      <c r="AG679">
        <f>IF(Raw_Data[[#This Row],[jumlah_kali_telat]]=0,0,IF(Raw_Data[[#This Row],[jumlah_kali_telat]]&lt;=2,2,4))</f>
        <v>0</v>
      </c>
      <c r="AH679">
        <f>Raw_Data[[#This Row],[Skor_Rasio]]+Raw_Data[[#This Row],[Skor_DP]]+Raw_Data[[#This Row],[Skor_Tenor]]+Raw_Data[[#This Row],[Skor_Telat]]</f>
        <v>8</v>
      </c>
      <c r="AI679" t="str">
        <f>IF(Raw_Data[[#This Row],[Risk_Score]]&lt;=6,"Low Risk",IF(Raw_Data[[#This Row],[Risk_Score]]&lt;=8,"Medium Risk","High Risk"))</f>
        <v>Medium Risk</v>
      </c>
      <c r="AJ679" t="str">
        <f ca="1">IFERROR(DATEDIF(Raw_Data[[#This Row],[tanggal_pengajuan]],TODAY(),"m"),"N/A")</f>
        <v>N/A</v>
      </c>
      <c r="AK679" t="str">
        <f ca="1">IF(ISNUMBER(Raw_Data[[#This Row],[MOB]]),IF(Raw_Data[[#This Row],[MOB]]&lt;6,"0-5 bulan",IF(Raw_Data[[#This Row],[MOB]]&lt;12,"6-11 bulan",IF(Raw_Data[[#This Row],[MOB]]&lt;24,"12-23 bulan","24+ bulan"))),"N/A")</f>
        <v>N/A</v>
      </c>
    </row>
    <row r="680" spans="1:37" ht="14.25" customHeight="1" x14ac:dyDescent="0.45">
      <c r="A680" t="s">
        <v>1886</v>
      </c>
      <c r="B680" s="64">
        <v>46160</v>
      </c>
      <c r="C680" s="1" t="str">
        <f t="shared" si="10"/>
        <v>May</v>
      </c>
      <c r="D680" t="s">
        <v>1887</v>
      </c>
      <c r="E680" t="s">
        <v>1888</v>
      </c>
      <c r="F680">
        <v>29</v>
      </c>
      <c r="G680" t="s">
        <v>51</v>
      </c>
      <c r="H680" t="s">
        <v>41</v>
      </c>
      <c r="I680" s="2">
        <v>5084000</v>
      </c>
      <c r="J680" s="3">
        <f>Raw_Data[[#This Row],[cicilan_per_bulan]]/Raw_Data[[#This Row],[penghasilan_bulanan]]</f>
        <v>0.70169158143194332</v>
      </c>
      <c r="K680" t="s">
        <v>177</v>
      </c>
      <c r="L680" t="s">
        <v>154</v>
      </c>
      <c r="M680" t="s">
        <v>55</v>
      </c>
      <c r="N680" t="s">
        <v>221</v>
      </c>
      <c r="O680" t="s">
        <v>159</v>
      </c>
      <c r="P680" s="2">
        <v>41541000</v>
      </c>
      <c r="Q680" s="2">
        <v>4154000</v>
      </c>
      <c r="R680" t="str">
        <f>IF(Raw_Data[[#This Row],[persen_dp]]&lt;15%,"Low",IF(Raw_Data[[#This Row],[persen_dp]]&gt;25%,"High","Medium"))</f>
        <v>Low</v>
      </c>
      <c r="S680" s="3">
        <v>0.1</v>
      </c>
      <c r="T680">
        <v>12</v>
      </c>
      <c r="U680">
        <v>0.14499999999999999</v>
      </c>
      <c r="V680" s="2">
        <v>3567400</v>
      </c>
      <c r="W680" s="2">
        <v>42808000</v>
      </c>
      <c r="X680" t="str">
        <f>IF(OR(Raw_Data[[#This Row],[status_pembayaran]]="Macet",Raw_Data[[#This Row],[status_pembayaran]]="Kurang Lancar"),"Non Performing Loan","Performing")</f>
        <v>Performing</v>
      </c>
      <c r="Y680" t="s">
        <v>47</v>
      </c>
      <c r="Z680">
        <v>0</v>
      </c>
      <c r="AA680">
        <v>0</v>
      </c>
      <c r="AB680">
        <v>1</v>
      </c>
      <c r="AC680" t="s">
        <v>66</v>
      </c>
      <c r="AD680">
        <f>IF(Raw_Data[[#This Row],[rasio]]&lt;0.2,1,IF(Raw_Data[[#This Row],[rasio]]&lt;0.3,2,IF(Raw_Data[[#This Row],[rasio]]&lt;0.4,3,4)))</f>
        <v>4</v>
      </c>
      <c r="AE680">
        <f>IF(Raw_Data[[#This Row],[kategori_dp]]="High",1,IF(Raw_Data[[#This Row],[kategori_dp]]="Medium",2,3))</f>
        <v>3</v>
      </c>
      <c r="AF680">
        <f>IF(Raw_Data[[#This Row],[tenor_bulan]]&lt;=24,1,IF(Raw_Data[[#This Row],[tenor_bulan]]&lt;=36,2,IF(Raw_Data[[#This Row],[tenor_bulan]]&lt;=48,3,4)))</f>
        <v>1</v>
      </c>
      <c r="AG680">
        <f>IF(Raw_Data[[#This Row],[jumlah_kali_telat]]=0,0,IF(Raw_Data[[#This Row],[jumlah_kali_telat]]&lt;=2,2,4))</f>
        <v>0</v>
      </c>
      <c r="AH680">
        <f>Raw_Data[[#This Row],[Skor_Rasio]]+Raw_Data[[#This Row],[Skor_DP]]+Raw_Data[[#This Row],[Skor_Tenor]]+Raw_Data[[#This Row],[Skor_Telat]]</f>
        <v>8</v>
      </c>
      <c r="AI680" t="str">
        <f>IF(Raw_Data[[#This Row],[Risk_Score]]&lt;=6,"Low Risk",IF(Raw_Data[[#This Row],[Risk_Score]]&lt;=8,"Medium Risk","High Risk"))</f>
        <v>Medium Risk</v>
      </c>
      <c r="AJ680">
        <f ca="1">IFERROR(DATEDIF(Raw_Data[[#This Row],[tanggal_pengajuan]],TODAY(),"m"),"N/A")</f>
        <v>5</v>
      </c>
      <c r="AK680" t="str">
        <f ca="1">IF(ISNUMBER(Raw_Data[[#This Row],[MOB]]),IF(Raw_Data[[#This Row],[MOB]]&lt;6,"0-5 bulan",IF(Raw_Data[[#This Row],[MOB]]&lt;12,"6-11 bulan",IF(Raw_Data[[#This Row],[MOB]]&lt;24,"12-23 bulan","24+ bulan"))),"N/A")</f>
        <v>0-5 bulan</v>
      </c>
    </row>
    <row r="681" spans="1:37" ht="14.25" customHeight="1" x14ac:dyDescent="0.45">
      <c r="A681" t="s">
        <v>1889</v>
      </c>
      <c r="B681" s="64">
        <v>46070</v>
      </c>
      <c r="C681" s="1" t="str">
        <f t="shared" si="10"/>
        <v>February</v>
      </c>
      <c r="D681" t="s">
        <v>190</v>
      </c>
      <c r="E681" t="s">
        <v>1890</v>
      </c>
      <c r="F681">
        <v>48</v>
      </c>
      <c r="G681" t="s">
        <v>51</v>
      </c>
      <c r="H681" t="s">
        <v>52</v>
      </c>
      <c r="I681" s="2">
        <v>8819000</v>
      </c>
      <c r="J681" s="3">
        <f>Raw_Data[[#This Row],[cicilan_per_bulan]]/Raw_Data[[#This Row],[penghasilan_bulanan]]</f>
        <v>8.7447556412291641E-2</v>
      </c>
      <c r="K681" t="s">
        <v>205</v>
      </c>
      <c r="L681" t="s">
        <v>110</v>
      </c>
      <c r="M681" t="s">
        <v>72</v>
      </c>
      <c r="N681" t="s">
        <v>97</v>
      </c>
      <c r="O681" t="s">
        <v>57</v>
      </c>
      <c r="P681" s="2">
        <v>16881000</v>
      </c>
      <c r="Q681" s="2">
        <v>2532000</v>
      </c>
      <c r="R681" t="str">
        <f>IF(Raw_Data[[#This Row],[persen_dp]]&lt;15%,"Low",IF(Raw_Data[[#This Row],[persen_dp]]&gt;25%,"High","Medium"))</f>
        <v>Medium</v>
      </c>
      <c r="S681" s="3">
        <v>0.15</v>
      </c>
      <c r="T681">
        <v>24</v>
      </c>
      <c r="U681">
        <v>0.14499999999999999</v>
      </c>
      <c r="V681" s="2">
        <v>771200</v>
      </c>
      <c r="W681" s="2">
        <v>18510000</v>
      </c>
      <c r="X681" t="str">
        <f>IF(OR(Raw_Data[[#This Row],[status_pembayaran]]="Macet",Raw_Data[[#This Row],[status_pembayaran]]="Kurang Lancar"),"Non Performing Loan","Performing")</f>
        <v>Performing</v>
      </c>
      <c r="Y681" t="s">
        <v>47</v>
      </c>
      <c r="Z681">
        <v>0</v>
      </c>
      <c r="AA681">
        <v>0</v>
      </c>
      <c r="AB681">
        <v>1</v>
      </c>
      <c r="AC681" t="s">
        <v>58</v>
      </c>
      <c r="AD681">
        <f>IF(Raw_Data[[#This Row],[rasio]]&lt;0.2,1,IF(Raw_Data[[#This Row],[rasio]]&lt;0.3,2,IF(Raw_Data[[#This Row],[rasio]]&lt;0.4,3,4)))</f>
        <v>1</v>
      </c>
      <c r="AE681">
        <f>IF(Raw_Data[[#This Row],[kategori_dp]]="High",1,IF(Raw_Data[[#This Row],[kategori_dp]]="Medium",2,3))</f>
        <v>2</v>
      </c>
      <c r="AF681">
        <f>IF(Raw_Data[[#This Row],[tenor_bulan]]&lt;=24,1,IF(Raw_Data[[#This Row],[tenor_bulan]]&lt;=36,2,IF(Raw_Data[[#This Row],[tenor_bulan]]&lt;=48,3,4)))</f>
        <v>1</v>
      </c>
      <c r="AG681">
        <f>IF(Raw_Data[[#This Row],[jumlah_kali_telat]]=0,0,IF(Raw_Data[[#This Row],[jumlah_kali_telat]]&lt;=2,2,4))</f>
        <v>0</v>
      </c>
      <c r="AH681">
        <f>Raw_Data[[#This Row],[Skor_Rasio]]+Raw_Data[[#This Row],[Skor_DP]]+Raw_Data[[#This Row],[Skor_Tenor]]+Raw_Data[[#This Row],[Skor_Telat]]</f>
        <v>4</v>
      </c>
      <c r="AI681" t="str">
        <f>IF(Raw_Data[[#This Row],[Risk_Score]]&lt;=6,"Low Risk",IF(Raw_Data[[#This Row],[Risk_Score]]&lt;=8,"Medium Risk","High Risk"))</f>
        <v>Low Risk</v>
      </c>
      <c r="AJ681">
        <f ca="1">IFERROR(DATEDIF(Raw_Data[[#This Row],[tanggal_pengajuan]],TODAY(),"m"),"N/A")</f>
        <v>8</v>
      </c>
      <c r="AK681" t="str">
        <f ca="1">IF(ISNUMBER(Raw_Data[[#This Row],[MOB]]),IF(Raw_Data[[#This Row],[MOB]]&lt;6,"0-5 bulan",IF(Raw_Data[[#This Row],[MOB]]&lt;12,"6-11 bulan",IF(Raw_Data[[#This Row],[MOB]]&lt;24,"12-23 bulan","24+ bulan"))),"N/A")</f>
        <v>6-11 bulan</v>
      </c>
    </row>
    <row r="682" spans="1:37" ht="14.25" customHeight="1" x14ac:dyDescent="0.45">
      <c r="A682" t="s">
        <v>1891</v>
      </c>
      <c r="B682" s="64">
        <v>46143</v>
      </c>
      <c r="C682" s="1" t="str">
        <f t="shared" si="10"/>
        <v>May</v>
      </c>
      <c r="D682" t="s">
        <v>475</v>
      </c>
      <c r="E682" t="s">
        <v>1892</v>
      </c>
      <c r="F682">
        <v>58</v>
      </c>
      <c r="G682" t="s">
        <v>51</v>
      </c>
      <c r="H682" t="s">
        <v>41</v>
      </c>
      <c r="I682" s="2">
        <v>7896000</v>
      </c>
      <c r="J682" s="3">
        <f>Raw_Data[[#This Row],[cicilan_per_bulan]]/Raw_Data[[#This Row],[penghasilan_bulanan]]</f>
        <v>0.50476190476190474</v>
      </c>
      <c r="K682" t="s">
        <v>167</v>
      </c>
      <c r="L682" t="s">
        <v>110</v>
      </c>
      <c r="M682" t="s">
        <v>55</v>
      </c>
      <c r="N682" t="s">
        <v>395</v>
      </c>
      <c r="O682" t="s">
        <v>396</v>
      </c>
      <c r="P682" s="2">
        <v>59672000</v>
      </c>
      <c r="Q682" s="2">
        <v>17902000</v>
      </c>
      <c r="R682" t="str">
        <f>IF(Raw_Data[[#This Row],[persen_dp]]&lt;15%,"Low",IF(Raw_Data[[#This Row],[persen_dp]]&gt;25%,"High","Medium"))</f>
        <v>High</v>
      </c>
      <c r="S682" s="3">
        <v>0.3</v>
      </c>
      <c r="T682">
        <v>12</v>
      </c>
      <c r="U682">
        <v>0.14499999999999999</v>
      </c>
      <c r="V682" s="2">
        <v>3985600</v>
      </c>
      <c r="W682" s="2">
        <v>47827000</v>
      </c>
      <c r="X682" t="str">
        <f>IF(OR(Raw_Data[[#This Row],[status_pembayaran]]="Macet",Raw_Data[[#This Row],[status_pembayaran]]="Kurang Lancar"),"Non Performing Loan","Performing")</f>
        <v>Performing</v>
      </c>
      <c r="Y682" t="s">
        <v>317</v>
      </c>
      <c r="Z682">
        <v>0</v>
      </c>
      <c r="AA682">
        <v>0</v>
      </c>
      <c r="AB682">
        <v>0</v>
      </c>
      <c r="AC682" t="s">
        <v>66</v>
      </c>
      <c r="AD682">
        <f>IF(Raw_Data[[#This Row],[rasio]]&lt;0.2,1,IF(Raw_Data[[#This Row],[rasio]]&lt;0.3,2,IF(Raw_Data[[#This Row],[rasio]]&lt;0.4,3,4)))</f>
        <v>4</v>
      </c>
      <c r="AE682">
        <f>IF(Raw_Data[[#This Row],[kategori_dp]]="High",1,IF(Raw_Data[[#This Row],[kategori_dp]]="Medium",2,3))</f>
        <v>1</v>
      </c>
      <c r="AF682">
        <f>IF(Raw_Data[[#This Row],[tenor_bulan]]&lt;=24,1,IF(Raw_Data[[#This Row],[tenor_bulan]]&lt;=36,2,IF(Raw_Data[[#This Row],[tenor_bulan]]&lt;=48,3,4)))</f>
        <v>1</v>
      </c>
      <c r="AG682">
        <f>IF(Raw_Data[[#This Row],[jumlah_kali_telat]]=0,0,IF(Raw_Data[[#This Row],[jumlah_kali_telat]]&lt;=2,2,4))</f>
        <v>0</v>
      </c>
      <c r="AH682">
        <f>Raw_Data[[#This Row],[Skor_Rasio]]+Raw_Data[[#This Row],[Skor_DP]]+Raw_Data[[#This Row],[Skor_Tenor]]+Raw_Data[[#This Row],[Skor_Telat]]</f>
        <v>6</v>
      </c>
      <c r="AI682" t="str">
        <f>IF(Raw_Data[[#This Row],[Risk_Score]]&lt;=6,"Low Risk",IF(Raw_Data[[#This Row],[Risk_Score]]&lt;=8,"Medium Risk","High Risk"))</f>
        <v>Low Risk</v>
      </c>
      <c r="AJ682">
        <f ca="1">IFERROR(DATEDIF(Raw_Data[[#This Row],[tanggal_pengajuan]],TODAY(),"m"),"N/A")</f>
        <v>5</v>
      </c>
      <c r="AK682" t="str">
        <f ca="1">IF(ISNUMBER(Raw_Data[[#This Row],[MOB]]),IF(Raw_Data[[#This Row],[MOB]]&lt;6,"0-5 bulan",IF(Raw_Data[[#This Row],[MOB]]&lt;12,"6-11 bulan",IF(Raw_Data[[#This Row],[MOB]]&lt;24,"12-23 bulan","24+ bulan"))),"N/A")</f>
        <v>0-5 bulan</v>
      </c>
    </row>
    <row r="683" spans="1:37" ht="14.25" customHeight="1" x14ac:dyDescent="0.45">
      <c r="A683" t="s">
        <v>1893</v>
      </c>
      <c r="B683" s="64">
        <v>46108</v>
      </c>
      <c r="C683" s="1" t="str">
        <f t="shared" si="10"/>
        <v>March</v>
      </c>
      <c r="D683" t="s">
        <v>1894</v>
      </c>
      <c r="E683" t="s">
        <v>1895</v>
      </c>
      <c r="F683">
        <v>50</v>
      </c>
      <c r="G683" t="s">
        <v>40</v>
      </c>
      <c r="H683" t="s">
        <v>176</v>
      </c>
      <c r="I683" s="2">
        <v>4894000</v>
      </c>
      <c r="J683" s="3">
        <f>Raw_Data[[#This Row],[cicilan_per_bulan]]/Raw_Data[[#This Row],[penghasilan_bulanan]]</f>
        <v>0.46068655496526356</v>
      </c>
      <c r="K683" t="s">
        <v>53</v>
      </c>
      <c r="L683" t="s">
        <v>54</v>
      </c>
      <c r="M683" t="s">
        <v>290</v>
      </c>
      <c r="N683" t="s">
        <v>291</v>
      </c>
      <c r="O683" t="s">
        <v>292</v>
      </c>
      <c r="P683" s="2">
        <v>37037000</v>
      </c>
      <c r="Q683" s="2">
        <v>3704000</v>
      </c>
      <c r="R683" t="str">
        <f>IF(Raw_Data[[#This Row],[persen_dp]]&lt;15%,"Low",IF(Raw_Data[[#This Row],[persen_dp]]&gt;25%,"High","Medium"))</f>
        <v>Low</v>
      </c>
      <c r="S683" s="3">
        <v>0.1</v>
      </c>
      <c r="T683">
        <v>18</v>
      </c>
      <c r="U683">
        <v>0.14499999999999999</v>
      </c>
      <c r="V683" s="2">
        <v>2254600</v>
      </c>
      <c r="W683" s="2">
        <v>40583000</v>
      </c>
      <c r="X683" t="str">
        <f>IF(OR(Raw_Data[[#This Row],[status_pembayaran]]="Macet",Raw_Data[[#This Row],[status_pembayaran]]="Kurang Lancar"),"Non Performing Loan","Performing")</f>
        <v>Performing</v>
      </c>
      <c r="Y683" t="s">
        <v>47</v>
      </c>
      <c r="Z683">
        <v>0</v>
      </c>
      <c r="AA683">
        <v>0</v>
      </c>
      <c r="AB683">
        <v>1</v>
      </c>
      <c r="AD683">
        <f>IF(Raw_Data[[#This Row],[rasio]]&lt;0.2,1,IF(Raw_Data[[#This Row],[rasio]]&lt;0.3,2,IF(Raw_Data[[#This Row],[rasio]]&lt;0.4,3,4)))</f>
        <v>4</v>
      </c>
      <c r="AE683">
        <f>IF(Raw_Data[[#This Row],[kategori_dp]]="High",1,IF(Raw_Data[[#This Row],[kategori_dp]]="Medium",2,3))</f>
        <v>3</v>
      </c>
      <c r="AF683">
        <f>IF(Raw_Data[[#This Row],[tenor_bulan]]&lt;=24,1,IF(Raw_Data[[#This Row],[tenor_bulan]]&lt;=36,2,IF(Raw_Data[[#This Row],[tenor_bulan]]&lt;=48,3,4)))</f>
        <v>1</v>
      </c>
      <c r="AG683">
        <f>IF(Raw_Data[[#This Row],[jumlah_kali_telat]]=0,0,IF(Raw_Data[[#This Row],[jumlah_kali_telat]]&lt;=2,2,4))</f>
        <v>0</v>
      </c>
      <c r="AH683">
        <f>Raw_Data[[#This Row],[Skor_Rasio]]+Raw_Data[[#This Row],[Skor_DP]]+Raw_Data[[#This Row],[Skor_Tenor]]+Raw_Data[[#This Row],[Skor_Telat]]</f>
        <v>8</v>
      </c>
      <c r="AI683" t="str">
        <f>IF(Raw_Data[[#This Row],[Risk_Score]]&lt;=6,"Low Risk",IF(Raw_Data[[#This Row],[Risk_Score]]&lt;=8,"Medium Risk","High Risk"))</f>
        <v>Medium Risk</v>
      </c>
      <c r="AJ683">
        <f ca="1">IFERROR(DATEDIF(Raw_Data[[#This Row],[tanggal_pengajuan]],TODAY(),"m"),"N/A")</f>
        <v>6</v>
      </c>
      <c r="AK683" t="str">
        <f ca="1">IF(ISNUMBER(Raw_Data[[#This Row],[MOB]]),IF(Raw_Data[[#This Row],[MOB]]&lt;6,"0-5 bulan",IF(Raw_Data[[#This Row],[MOB]]&lt;12,"6-11 bulan",IF(Raw_Data[[#This Row],[MOB]]&lt;24,"12-23 bulan","24+ bulan"))),"N/A")</f>
        <v>6-11 bulan</v>
      </c>
    </row>
    <row r="684" spans="1:37" ht="14.25" customHeight="1" x14ac:dyDescent="0.45">
      <c r="A684" t="s">
        <v>1896</v>
      </c>
      <c r="B684" s="64">
        <v>46143</v>
      </c>
      <c r="C684" s="1" t="str">
        <f t="shared" si="10"/>
        <v>May</v>
      </c>
      <c r="D684" t="s">
        <v>1778</v>
      </c>
      <c r="E684" t="s">
        <v>1897</v>
      </c>
      <c r="F684">
        <v>51</v>
      </c>
      <c r="G684" t="s">
        <v>40</v>
      </c>
      <c r="H684" t="s">
        <v>52</v>
      </c>
      <c r="I684" s="2">
        <v>10931000</v>
      </c>
      <c r="J684" s="3">
        <f>Raw_Data[[#This Row],[cicilan_per_bulan]]/Raw_Data[[#This Row],[penghasilan_bulanan]]</f>
        <v>4.3701399688958011E-2</v>
      </c>
      <c r="K684" t="s">
        <v>268</v>
      </c>
      <c r="L684" t="s">
        <v>110</v>
      </c>
      <c r="M684" t="s">
        <v>44</v>
      </c>
      <c r="N684" t="s">
        <v>228</v>
      </c>
      <c r="O684" t="s">
        <v>57</v>
      </c>
      <c r="P684" s="2">
        <v>19974000</v>
      </c>
      <c r="Q684" s="2">
        <v>7990000</v>
      </c>
      <c r="R684" t="str">
        <f>IF(Raw_Data[[#This Row],[persen_dp]]&lt;15%,"Low",IF(Raw_Data[[#This Row],[persen_dp]]&gt;25%,"High","Medium"))</f>
        <v>High</v>
      </c>
      <c r="S684" s="3">
        <v>0.4</v>
      </c>
      <c r="T684">
        <v>36</v>
      </c>
      <c r="U684">
        <v>0.14499999999999999</v>
      </c>
      <c r="V684" s="2">
        <v>477700</v>
      </c>
      <c r="W684" s="2">
        <v>17197000</v>
      </c>
      <c r="X684" t="str">
        <f>IF(OR(Raw_Data[[#This Row],[status_pembayaran]]="Macet",Raw_Data[[#This Row],[status_pembayaran]]="Kurang Lancar"),"Non Performing Loan","Performing")</f>
        <v>Performing</v>
      </c>
      <c r="Y684" t="s">
        <v>47</v>
      </c>
      <c r="Z684">
        <v>0</v>
      </c>
      <c r="AA684">
        <v>0</v>
      </c>
      <c r="AB684">
        <v>1</v>
      </c>
      <c r="AC684" t="s">
        <v>104</v>
      </c>
      <c r="AD684">
        <f>IF(Raw_Data[[#This Row],[rasio]]&lt;0.2,1,IF(Raw_Data[[#This Row],[rasio]]&lt;0.3,2,IF(Raw_Data[[#This Row],[rasio]]&lt;0.4,3,4)))</f>
        <v>1</v>
      </c>
      <c r="AE684">
        <f>IF(Raw_Data[[#This Row],[kategori_dp]]="High",1,IF(Raw_Data[[#This Row],[kategori_dp]]="Medium",2,3))</f>
        <v>1</v>
      </c>
      <c r="AF684">
        <f>IF(Raw_Data[[#This Row],[tenor_bulan]]&lt;=24,1,IF(Raw_Data[[#This Row],[tenor_bulan]]&lt;=36,2,IF(Raw_Data[[#This Row],[tenor_bulan]]&lt;=48,3,4)))</f>
        <v>2</v>
      </c>
      <c r="AG684">
        <f>IF(Raw_Data[[#This Row],[jumlah_kali_telat]]=0,0,IF(Raw_Data[[#This Row],[jumlah_kali_telat]]&lt;=2,2,4))</f>
        <v>0</v>
      </c>
      <c r="AH684">
        <f>Raw_Data[[#This Row],[Skor_Rasio]]+Raw_Data[[#This Row],[Skor_DP]]+Raw_Data[[#This Row],[Skor_Tenor]]+Raw_Data[[#This Row],[Skor_Telat]]</f>
        <v>4</v>
      </c>
      <c r="AI684" t="str">
        <f>IF(Raw_Data[[#This Row],[Risk_Score]]&lt;=6,"Low Risk",IF(Raw_Data[[#This Row],[Risk_Score]]&lt;=8,"Medium Risk","High Risk"))</f>
        <v>Low Risk</v>
      </c>
      <c r="AJ684">
        <f ca="1">IFERROR(DATEDIF(Raw_Data[[#This Row],[tanggal_pengajuan]],TODAY(),"m"),"N/A")</f>
        <v>5</v>
      </c>
      <c r="AK684" t="str">
        <f ca="1">IF(ISNUMBER(Raw_Data[[#This Row],[MOB]]),IF(Raw_Data[[#This Row],[MOB]]&lt;6,"0-5 bulan",IF(Raw_Data[[#This Row],[MOB]]&lt;12,"6-11 bulan",IF(Raw_Data[[#This Row],[MOB]]&lt;24,"12-23 bulan","24+ bulan"))),"N/A")</f>
        <v>0-5 bulan</v>
      </c>
    </row>
    <row r="685" spans="1:37" ht="14.25" customHeight="1" x14ac:dyDescent="0.45">
      <c r="A685" t="s">
        <v>1898</v>
      </c>
      <c r="B685" s="64">
        <v>46101</v>
      </c>
      <c r="C685" s="1" t="str">
        <f t="shared" si="10"/>
        <v>March</v>
      </c>
      <c r="D685" t="s">
        <v>1367</v>
      </c>
      <c r="E685" t="s">
        <v>1899</v>
      </c>
      <c r="F685">
        <v>44</v>
      </c>
      <c r="G685" t="s">
        <v>51</v>
      </c>
      <c r="H685" t="s">
        <v>41</v>
      </c>
      <c r="I685" s="2">
        <v>5802000</v>
      </c>
      <c r="J685" s="3">
        <f>Raw_Data[[#This Row],[cicilan_per_bulan]]/Raw_Data[[#This Row],[penghasilan_bulanan]]</f>
        <v>0.11982075146501206</v>
      </c>
      <c r="K685" t="s">
        <v>145</v>
      </c>
      <c r="L685" t="s">
        <v>146</v>
      </c>
      <c r="M685" t="s">
        <v>44</v>
      </c>
      <c r="N685" t="s">
        <v>129</v>
      </c>
      <c r="O685" t="s">
        <v>130</v>
      </c>
      <c r="P685" s="2">
        <v>23255000</v>
      </c>
      <c r="Q685" s="2">
        <v>5814000</v>
      </c>
      <c r="R685" t="str">
        <f>IF(Raw_Data[[#This Row],[persen_dp]]&lt;15%,"Low",IF(Raw_Data[[#This Row],[persen_dp]]&gt;25%,"High","Medium"))</f>
        <v>Medium</v>
      </c>
      <c r="S685" s="3">
        <v>0.25</v>
      </c>
      <c r="T685">
        <v>36</v>
      </c>
      <c r="U685">
        <v>0.14499999999999999</v>
      </c>
      <c r="V685" s="2">
        <v>695200</v>
      </c>
      <c r="W685" s="2">
        <v>25028000</v>
      </c>
      <c r="X685" t="str">
        <f>IF(OR(Raw_Data[[#This Row],[status_pembayaran]]="Macet",Raw_Data[[#This Row],[status_pembayaran]]="Kurang Lancar"),"Non Performing Loan","Performing")</f>
        <v>Performing</v>
      </c>
      <c r="Y685" t="s">
        <v>47</v>
      </c>
      <c r="Z685">
        <v>0</v>
      </c>
      <c r="AA685">
        <v>0</v>
      </c>
      <c r="AB685">
        <v>1</v>
      </c>
      <c r="AC685" t="s">
        <v>137</v>
      </c>
      <c r="AD685">
        <f>IF(Raw_Data[[#This Row],[rasio]]&lt;0.2,1,IF(Raw_Data[[#This Row],[rasio]]&lt;0.3,2,IF(Raw_Data[[#This Row],[rasio]]&lt;0.4,3,4)))</f>
        <v>1</v>
      </c>
      <c r="AE685">
        <f>IF(Raw_Data[[#This Row],[kategori_dp]]="High",1,IF(Raw_Data[[#This Row],[kategori_dp]]="Medium",2,3))</f>
        <v>2</v>
      </c>
      <c r="AF685">
        <f>IF(Raw_Data[[#This Row],[tenor_bulan]]&lt;=24,1,IF(Raw_Data[[#This Row],[tenor_bulan]]&lt;=36,2,IF(Raw_Data[[#This Row],[tenor_bulan]]&lt;=48,3,4)))</f>
        <v>2</v>
      </c>
      <c r="AG685">
        <f>IF(Raw_Data[[#This Row],[jumlah_kali_telat]]=0,0,IF(Raw_Data[[#This Row],[jumlah_kali_telat]]&lt;=2,2,4))</f>
        <v>0</v>
      </c>
      <c r="AH685">
        <f>Raw_Data[[#This Row],[Skor_Rasio]]+Raw_Data[[#This Row],[Skor_DP]]+Raw_Data[[#This Row],[Skor_Tenor]]+Raw_Data[[#This Row],[Skor_Telat]]</f>
        <v>5</v>
      </c>
      <c r="AI685" t="str">
        <f>IF(Raw_Data[[#This Row],[Risk_Score]]&lt;=6,"Low Risk",IF(Raw_Data[[#This Row],[Risk_Score]]&lt;=8,"Medium Risk","High Risk"))</f>
        <v>Low Risk</v>
      </c>
      <c r="AJ685">
        <f ca="1">IFERROR(DATEDIF(Raw_Data[[#This Row],[tanggal_pengajuan]],TODAY(),"m"),"N/A")</f>
        <v>7</v>
      </c>
      <c r="AK685" t="str">
        <f ca="1">IF(ISNUMBER(Raw_Data[[#This Row],[MOB]]),IF(Raw_Data[[#This Row],[MOB]]&lt;6,"0-5 bulan",IF(Raw_Data[[#This Row],[MOB]]&lt;12,"6-11 bulan",IF(Raw_Data[[#This Row],[MOB]]&lt;24,"12-23 bulan","24+ bulan"))),"N/A")</f>
        <v>6-11 bulan</v>
      </c>
    </row>
    <row r="686" spans="1:37" ht="14.25" customHeight="1" x14ac:dyDescent="0.45">
      <c r="A686" t="s">
        <v>1900</v>
      </c>
      <c r="B686" s="64">
        <v>46111</v>
      </c>
      <c r="C686" s="1" t="str">
        <f t="shared" si="10"/>
        <v>March</v>
      </c>
      <c r="D686" t="s">
        <v>1077</v>
      </c>
      <c r="E686" t="s">
        <v>1901</v>
      </c>
      <c r="F686">
        <v>26</v>
      </c>
      <c r="G686" t="s">
        <v>40</v>
      </c>
      <c r="H686" t="s">
        <v>152</v>
      </c>
      <c r="I686" s="2">
        <v>2677000</v>
      </c>
      <c r="J686" s="3">
        <f>Raw_Data[[#This Row],[cicilan_per_bulan]]/Raw_Data[[#This Row],[penghasilan_bulanan]]</f>
        <v>1.021553978333956</v>
      </c>
      <c r="K686" t="s">
        <v>268</v>
      </c>
      <c r="L686" t="s">
        <v>110</v>
      </c>
      <c r="M686" t="s">
        <v>55</v>
      </c>
      <c r="N686" t="s">
        <v>221</v>
      </c>
      <c r="O686" t="s">
        <v>159</v>
      </c>
      <c r="P686" s="2">
        <v>40944000</v>
      </c>
      <c r="Q686" s="2">
        <v>12283000</v>
      </c>
      <c r="R686" t="str">
        <f>IF(Raw_Data[[#This Row],[persen_dp]]&lt;15%,"Low",IF(Raw_Data[[#This Row],[persen_dp]]&gt;25%,"High","Medium"))</f>
        <v>High</v>
      </c>
      <c r="S686" s="3">
        <v>0.3</v>
      </c>
      <c r="T686">
        <v>12</v>
      </c>
      <c r="U686">
        <v>0.14499999999999999</v>
      </c>
      <c r="V686" s="2">
        <v>2734700</v>
      </c>
      <c r="W686" s="2">
        <v>32816000</v>
      </c>
      <c r="X686" t="str">
        <f>IF(OR(Raw_Data[[#This Row],[status_pembayaran]]="Macet",Raw_Data[[#This Row],[status_pembayaran]]="Kurang Lancar"),"Non Performing Loan","Performing")</f>
        <v>Performing</v>
      </c>
      <c r="Y686" t="s">
        <v>47</v>
      </c>
      <c r="Z686">
        <v>0</v>
      </c>
      <c r="AA686">
        <v>0</v>
      </c>
      <c r="AB686">
        <v>1</v>
      </c>
      <c r="AC686" t="s">
        <v>66</v>
      </c>
      <c r="AD686">
        <f>IF(Raw_Data[[#This Row],[rasio]]&lt;0.2,1,IF(Raw_Data[[#This Row],[rasio]]&lt;0.3,2,IF(Raw_Data[[#This Row],[rasio]]&lt;0.4,3,4)))</f>
        <v>4</v>
      </c>
      <c r="AE686">
        <f>IF(Raw_Data[[#This Row],[kategori_dp]]="High",1,IF(Raw_Data[[#This Row],[kategori_dp]]="Medium",2,3))</f>
        <v>1</v>
      </c>
      <c r="AF686">
        <f>IF(Raw_Data[[#This Row],[tenor_bulan]]&lt;=24,1,IF(Raw_Data[[#This Row],[tenor_bulan]]&lt;=36,2,IF(Raw_Data[[#This Row],[tenor_bulan]]&lt;=48,3,4)))</f>
        <v>1</v>
      </c>
      <c r="AG686">
        <f>IF(Raw_Data[[#This Row],[jumlah_kali_telat]]=0,0,IF(Raw_Data[[#This Row],[jumlah_kali_telat]]&lt;=2,2,4))</f>
        <v>0</v>
      </c>
      <c r="AH686">
        <f>Raw_Data[[#This Row],[Skor_Rasio]]+Raw_Data[[#This Row],[Skor_DP]]+Raw_Data[[#This Row],[Skor_Tenor]]+Raw_Data[[#This Row],[Skor_Telat]]</f>
        <v>6</v>
      </c>
      <c r="AI686" t="str">
        <f>IF(Raw_Data[[#This Row],[Risk_Score]]&lt;=6,"Low Risk",IF(Raw_Data[[#This Row],[Risk_Score]]&lt;=8,"Medium Risk","High Risk"))</f>
        <v>Low Risk</v>
      </c>
      <c r="AJ686">
        <f ca="1">IFERROR(DATEDIF(Raw_Data[[#This Row],[tanggal_pengajuan]],TODAY(),"m"),"N/A")</f>
        <v>6</v>
      </c>
      <c r="AK686" t="str">
        <f ca="1">IF(ISNUMBER(Raw_Data[[#This Row],[MOB]]),IF(Raw_Data[[#This Row],[MOB]]&lt;6,"0-5 bulan",IF(Raw_Data[[#This Row],[MOB]]&lt;12,"6-11 bulan",IF(Raw_Data[[#This Row],[MOB]]&lt;24,"12-23 bulan","24+ bulan"))),"N/A")</f>
        <v>6-11 bulan</v>
      </c>
    </row>
    <row r="687" spans="1:37" ht="14.25" customHeight="1" x14ac:dyDescent="0.45">
      <c r="A687" t="s">
        <v>1902</v>
      </c>
      <c r="B687" s="64">
        <v>46164</v>
      </c>
      <c r="C687" s="1" t="str">
        <f t="shared" si="10"/>
        <v>May</v>
      </c>
      <c r="D687" t="s">
        <v>836</v>
      </c>
      <c r="E687" t="s">
        <v>1903</v>
      </c>
      <c r="F687">
        <v>58</v>
      </c>
      <c r="G687" t="s">
        <v>51</v>
      </c>
      <c r="H687" t="s">
        <v>41</v>
      </c>
      <c r="I687" s="2">
        <v>4994000</v>
      </c>
      <c r="J687" s="3">
        <f>Raw_Data[[#This Row],[cicilan_per_bulan]]/Raw_Data[[#This Row],[penghasilan_bulanan]]</f>
        <v>9.5855026031237481E-2</v>
      </c>
      <c r="K687" t="s">
        <v>192</v>
      </c>
      <c r="L687" t="s">
        <v>128</v>
      </c>
      <c r="M687" t="s">
        <v>55</v>
      </c>
      <c r="N687" t="s">
        <v>56</v>
      </c>
      <c r="O687" t="s">
        <v>57</v>
      </c>
      <c r="P687" s="2">
        <v>18499000</v>
      </c>
      <c r="Q687" s="2">
        <v>1850000</v>
      </c>
      <c r="R687" t="str">
        <f>IF(Raw_Data[[#This Row],[persen_dp]]&lt;15%,"Low",IF(Raw_Data[[#This Row],[persen_dp]]&gt;25%,"High","Medium"))</f>
        <v>Low</v>
      </c>
      <c r="S687" s="3">
        <v>0.1</v>
      </c>
      <c r="T687">
        <v>60</v>
      </c>
      <c r="U687">
        <v>0.14499999999999999</v>
      </c>
      <c r="V687" s="2">
        <v>478700</v>
      </c>
      <c r="W687" s="2">
        <v>28720000</v>
      </c>
      <c r="X687" t="str">
        <f>IF(OR(Raw_Data[[#This Row],[status_pembayaran]]="Macet",Raw_Data[[#This Row],[status_pembayaran]]="Kurang Lancar"),"Non Performing Loan","Performing")</f>
        <v>Performing</v>
      </c>
      <c r="Y687" t="s">
        <v>47</v>
      </c>
      <c r="Z687">
        <v>0</v>
      </c>
      <c r="AA687">
        <v>0</v>
      </c>
      <c r="AB687">
        <v>1</v>
      </c>
      <c r="AD687">
        <f>IF(Raw_Data[[#This Row],[rasio]]&lt;0.2,1,IF(Raw_Data[[#This Row],[rasio]]&lt;0.3,2,IF(Raw_Data[[#This Row],[rasio]]&lt;0.4,3,4)))</f>
        <v>1</v>
      </c>
      <c r="AE687">
        <f>IF(Raw_Data[[#This Row],[kategori_dp]]="High",1,IF(Raw_Data[[#This Row],[kategori_dp]]="Medium",2,3))</f>
        <v>3</v>
      </c>
      <c r="AF687">
        <f>IF(Raw_Data[[#This Row],[tenor_bulan]]&lt;=24,1,IF(Raw_Data[[#This Row],[tenor_bulan]]&lt;=36,2,IF(Raw_Data[[#This Row],[tenor_bulan]]&lt;=48,3,4)))</f>
        <v>4</v>
      </c>
      <c r="AG687">
        <f>IF(Raw_Data[[#This Row],[jumlah_kali_telat]]=0,0,IF(Raw_Data[[#This Row],[jumlah_kali_telat]]&lt;=2,2,4))</f>
        <v>0</v>
      </c>
      <c r="AH687">
        <f>Raw_Data[[#This Row],[Skor_Rasio]]+Raw_Data[[#This Row],[Skor_DP]]+Raw_Data[[#This Row],[Skor_Tenor]]+Raw_Data[[#This Row],[Skor_Telat]]</f>
        <v>8</v>
      </c>
      <c r="AI687" t="str">
        <f>IF(Raw_Data[[#This Row],[Risk_Score]]&lt;=6,"Low Risk",IF(Raw_Data[[#This Row],[Risk_Score]]&lt;=8,"Medium Risk","High Risk"))</f>
        <v>Medium Risk</v>
      </c>
      <c r="AJ687">
        <f ca="1">IFERROR(DATEDIF(Raw_Data[[#This Row],[tanggal_pengajuan]],TODAY(),"m"),"N/A")</f>
        <v>5</v>
      </c>
      <c r="AK687" t="str">
        <f ca="1">IF(ISNUMBER(Raw_Data[[#This Row],[MOB]]),IF(Raw_Data[[#This Row],[MOB]]&lt;6,"0-5 bulan",IF(Raw_Data[[#This Row],[MOB]]&lt;12,"6-11 bulan",IF(Raw_Data[[#This Row],[MOB]]&lt;24,"12-23 bulan","24+ bulan"))),"N/A")</f>
        <v>0-5 bulan</v>
      </c>
    </row>
    <row r="688" spans="1:37" ht="14.25" customHeight="1" x14ac:dyDescent="0.45">
      <c r="A688" t="s">
        <v>1904</v>
      </c>
      <c r="B688" s="64">
        <v>46175</v>
      </c>
      <c r="C688" s="1" t="str">
        <f t="shared" si="10"/>
        <v>June</v>
      </c>
      <c r="D688" t="s">
        <v>1040</v>
      </c>
      <c r="E688" t="s">
        <v>1905</v>
      </c>
      <c r="F688">
        <v>58</v>
      </c>
      <c r="G688" t="s">
        <v>51</v>
      </c>
      <c r="H688" t="s">
        <v>41</v>
      </c>
      <c r="I688" s="2">
        <v>5226000</v>
      </c>
      <c r="J688" s="3">
        <f>Raw_Data[[#This Row],[cicilan_per_bulan]]/Raw_Data[[#This Row],[penghasilan_bulanan]]</f>
        <v>9.0566398775353996E-2</v>
      </c>
      <c r="K688" t="s">
        <v>109</v>
      </c>
      <c r="L688" t="s">
        <v>110</v>
      </c>
      <c r="M688" t="s">
        <v>44</v>
      </c>
      <c r="N688" t="s">
        <v>273</v>
      </c>
      <c r="O688" t="s">
        <v>274</v>
      </c>
      <c r="P688" s="2">
        <v>17974000</v>
      </c>
      <c r="Q688" s="2">
        <v>3595000</v>
      </c>
      <c r="R688" t="str">
        <f>IF(Raw_Data[[#This Row],[persen_dp]]&lt;15%,"Low",IF(Raw_Data[[#This Row],[persen_dp]]&gt;25%,"High","Medium"))</f>
        <v>Medium</v>
      </c>
      <c r="S688" s="3">
        <v>0.2</v>
      </c>
      <c r="T688">
        <v>48</v>
      </c>
      <c r="U688">
        <v>0.14499999999999999</v>
      </c>
      <c r="V688" s="2">
        <v>473300</v>
      </c>
      <c r="W688" s="2">
        <v>22719000</v>
      </c>
      <c r="X688" t="str">
        <f>IF(OR(Raw_Data[[#This Row],[status_pembayaran]]="Macet",Raw_Data[[#This Row],[status_pembayaran]]="Kurang Lancar"),"Non Performing Loan","Performing")</f>
        <v>Performing</v>
      </c>
      <c r="Y688" t="s">
        <v>47</v>
      </c>
      <c r="Z688">
        <v>0</v>
      </c>
      <c r="AA688">
        <v>0</v>
      </c>
      <c r="AB688">
        <v>1</v>
      </c>
      <c r="AD688">
        <f>IF(Raw_Data[[#This Row],[rasio]]&lt;0.2,1,IF(Raw_Data[[#This Row],[rasio]]&lt;0.3,2,IF(Raw_Data[[#This Row],[rasio]]&lt;0.4,3,4)))</f>
        <v>1</v>
      </c>
      <c r="AE688">
        <f>IF(Raw_Data[[#This Row],[kategori_dp]]="High",1,IF(Raw_Data[[#This Row],[kategori_dp]]="Medium",2,3))</f>
        <v>2</v>
      </c>
      <c r="AF688">
        <f>IF(Raw_Data[[#This Row],[tenor_bulan]]&lt;=24,1,IF(Raw_Data[[#This Row],[tenor_bulan]]&lt;=36,2,IF(Raw_Data[[#This Row],[tenor_bulan]]&lt;=48,3,4)))</f>
        <v>3</v>
      </c>
      <c r="AG688">
        <f>IF(Raw_Data[[#This Row],[jumlah_kali_telat]]=0,0,IF(Raw_Data[[#This Row],[jumlah_kali_telat]]&lt;=2,2,4))</f>
        <v>0</v>
      </c>
      <c r="AH688">
        <f>Raw_Data[[#This Row],[Skor_Rasio]]+Raw_Data[[#This Row],[Skor_DP]]+Raw_Data[[#This Row],[Skor_Tenor]]+Raw_Data[[#This Row],[Skor_Telat]]</f>
        <v>6</v>
      </c>
      <c r="AI688" t="str">
        <f>IF(Raw_Data[[#This Row],[Risk_Score]]&lt;=6,"Low Risk",IF(Raw_Data[[#This Row],[Risk_Score]]&lt;=8,"Medium Risk","High Risk"))</f>
        <v>Low Risk</v>
      </c>
      <c r="AJ688">
        <f ca="1">IFERROR(DATEDIF(Raw_Data[[#This Row],[tanggal_pengajuan]],TODAY(),"m"),"N/A")</f>
        <v>4</v>
      </c>
      <c r="AK688" t="str">
        <f ca="1">IF(ISNUMBER(Raw_Data[[#This Row],[MOB]]),IF(Raw_Data[[#This Row],[MOB]]&lt;6,"0-5 bulan",IF(Raw_Data[[#This Row],[MOB]]&lt;12,"6-11 bulan",IF(Raw_Data[[#This Row],[MOB]]&lt;24,"12-23 bulan","24+ bulan"))),"N/A")</f>
        <v>0-5 bulan</v>
      </c>
    </row>
    <row r="689" spans="1:37" ht="14.25" customHeight="1" x14ac:dyDescent="0.45">
      <c r="A689" t="s">
        <v>1906</v>
      </c>
      <c r="B689" s="64">
        <v>46151</v>
      </c>
      <c r="C689" s="1" t="str">
        <f t="shared" si="10"/>
        <v>May</v>
      </c>
      <c r="D689" t="s">
        <v>1907</v>
      </c>
      <c r="E689" t="s">
        <v>1908</v>
      </c>
      <c r="F689">
        <v>41</v>
      </c>
      <c r="G689" t="s">
        <v>51</v>
      </c>
      <c r="H689" t="s">
        <v>41</v>
      </c>
      <c r="I689" s="2">
        <v>4814000</v>
      </c>
      <c r="J689" s="3">
        <f>Raw_Data[[#This Row],[cicilan_per_bulan]]/Raw_Data[[#This Row],[penghasilan_bulanan]]</f>
        <v>0.29200249272953882</v>
      </c>
      <c r="K689" t="s">
        <v>127</v>
      </c>
      <c r="L689" t="s">
        <v>128</v>
      </c>
      <c r="M689" t="s">
        <v>55</v>
      </c>
      <c r="N689" t="s">
        <v>147</v>
      </c>
      <c r="O689" t="s">
        <v>148</v>
      </c>
      <c r="P689" s="2">
        <v>30767000</v>
      </c>
      <c r="Q689" s="2">
        <v>4615000</v>
      </c>
      <c r="R689" t="str">
        <f>IF(Raw_Data[[#This Row],[persen_dp]]&lt;15%,"Low",IF(Raw_Data[[#This Row],[persen_dp]]&gt;25%,"High","Medium"))</f>
        <v>Medium</v>
      </c>
      <c r="S689" s="3">
        <v>0.15</v>
      </c>
      <c r="T689">
        <v>24</v>
      </c>
      <c r="U689">
        <v>0.14499999999999999</v>
      </c>
      <c r="V689" s="2">
        <v>1405700</v>
      </c>
      <c r="W689" s="2">
        <v>33736000</v>
      </c>
      <c r="X689" t="str">
        <f>IF(OR(Raw_Data[[#This Row],[status_pembayaran]]="Macet",Raw_Data[[#This Row],[status_pembayaran]]="Kurang Lancar"),"Non Performing Loan","Performing")</f>
        <v>Performing</v>
      </c>
      <c r="Y689" t="s">
        <v>47</v>
      </c>
      <c r="Z689">
        <v>0</v>
      </c>
      <c r="AA689">
        <v>0</v>
      </c>
      <c r="AB689">
        <v>1</v>
      </c>
      <c r="AC689" t="s">
        <v>66</v>
      </c>
      <c r="AD689">
        <f>IF(Raw_Data[[#This Row],[rasio]]&lt;0.2,1,IF(Raw_Data[[#This Row],[rasio]]&lt;0.3,2,IF(Raw_Data[[#This Row],[rasio]]&lt;0.4,3,4)))</f>
        <v>2</v>
      </c>
      <c r="AE689">
        <f>IF(Raw_Data[[#This Row],[kategori_dp]]="High",1,IF(Raw_Data[[#This Row],[kategori_dp]]="Medium",2,3))</f>
        <v>2</v>
      </c>
      <c r="AF689">
        <f>IF(Raw_Data[[#This Row],[tenor_bulan]]&lt;=24,1,IF(Raw_Data[[#This Row],[tenor_bulan]]&lt;=36,2,IF(Raw_Data[[#This Row],[tenor_bulan]]&lt;=48,3,4)))</f>
        <v>1</v>
      </c>
      <c r="AG689">
        <f>IF(Raw_Data[[#This Row],[jumlah_kali_telat]]=0,0,IF(Raw_Data[[#This Row],[jumlah_kali_telat]]&lt;=2,2,4))</f>
        <v>0</v>
      </c>
      <c r="AH689">
        <f>Raw_Data[[#This Row],[Skor_Rasio]]+Raw_Data[[#This Row],[Skor_DP]]+Raw_Data[[#This Row],[Skor_Tenor]]+Raw_Data[[#This Row],[Skor_Telat]]</f>
        <v>5</v>
      </c>
      <c r="AI689" t="str">
        <f>IF(Raw_Data[[#This Row],[Risk_Score]]&lt;=6,"Low Risk",IF(Raw_Data[[#This Row],[Risk_Score]]&lt;=8,"Medium Risk","High Risk"))</f>
        <v>Low Risk</v>
      </c>
      <c r="AJ689">
        <f ca="1">IFERROR(DATEDIF(Raw_Data[[#This Row],[tanggal_pengajuan]],TODAY(),"m"),"N/A")</f>
        <v>5</v>
      </c>
      <c r="AK689" t="str">
        <f ca="1">IF(ISNUMBER(Raw_Data[[#This Row],[MOB]]),IF(Raw_Data[[#This Row],[MOB]]&lt;6,"0-5 bulan",IF(Raw_Data[[#This Row],[MOB]]&lt;12,"6-11 bulan",IF(Raw_Data[[#This Row],[MOB]]&lt;24,"12-23 bulan","24+ bulan"))),"N/A")</f>
        <v>0-5 bulan</v>
      </c>
    </row>
    <row r="690" spans="1:37" ht="14.25" customHeight="1" x14ac:dyDescent="0.45">
      <c r="A690" t="s">
        <v>1909</v>
      </c>
      <c r="B690" s="64">
        <v>46035</v>
      </c>
      <c r="C690" s="1" t="str">
        <f t="shared" si="10"/>
        <v>January</v>
      </c>
      <c r="D690" t="s">
        <v>512</v>
      </c>
      <c r="E690" t="s">
        <v>1910</v>
      </c>
      <c r="F690">
        <v>27</v>
      </c>
      <c r="G690" t="s">
        <v>40</v>
      </c>
      <c r="H690" t="s">
        <v>41</v>
      </c>
      <c r="I690" s="2">
        <v>6853000</v>
      </c>
      <c r="J690" s="3">
        <f>Raw_Data[[#This Row],[cicilan_per_bulan]]/Raw_Data[[#This Row],[penghasilan_bulanan]]</f>
        <v>0.11694148548081132</v>
      </c>
      <c r="K690" t="s">
        <v>63</v>
      </c>
      <c r="L690" t="s">
        <v>64</v>
      </c>
      <c r="M690" t="s">
        <v>249</v>
      </c>
      <c r="N690" t="s">
        <v>250</v>
      </c>
      <c r="O690" t="s">
        <v>57</v>
      </c>
      <c r="P690" s="2">
        <v>16567000</v>
      </c>
      <c r="Q690" s="2">
        <v>1657000</v>
      </c>
      <c r="R690" t="str">
        <f>IF(Raw_Data[[#This Row],[persen_dp]]&lt;15%,"Low",IF(Raw_Data[[#This Row],[persen_dp]]&gt;25%,"High","Medium"))</f>
        <v>Low</v>
      </c>
      <c r="S690" s="3">
        <v>0.1</v>
      </c>
      <c r="T690">
        <v>24</v>
      </c>
      <c r="U690">
        <v>0.14499999999999999</v>
      </c>
      <c r="V690" s="2">
        <v>801400</v>
      </c>
      <c r="W690" s="2">
        <v>19234000</v>
      </c>
      <c r="X690" t="str">
        <f>IF(OR(Raw_Data[[#This Row],[status_pembayaran]]="Macet",Raw_Data[[#This Row],[status_pembayaran]]="Kurang Lancar"),"Non Performing Loan","Performing")</f>
        <v>Performing</v>
      </c>
      <c r="Y690" t="s">
        <v>47</v>
      </c>
      <c r="Z690">
        <v>0</v>
      </c>
      <c r="AA690">
        <v>0</v>
      </c>
      <c r="AB690">
        <v>1</v>
      </c>
      <c r="AD690">
        <f>IF(Raw_Data[[#This Row],[rasio]]&lt;0.2,1,IF(Raw_Data[[#This Row],[rasio]]&lt;0.3,2,IF(Raw_Data[[#This Row],[rasio]]&lt;0.4,3,4)))</f>
        <v>1</v>
      </c>
      <c r="AE690">
        <f>IF(Raw_Data[[#This Row],[kategori_dp]]="High",1,IF(Raw_Data[[#This Row],[kategori_dp]]="Medium",2,3))</f>
        <v>3</v>
      </c>
      <c r="AF690">
        <f>IF(Raw_Data[[#This Row],[tenor_bulan]]&lt;=24,1,IF(Raw_Data[[#This Row],[tenor_bulan]]&lt;=36,2,IF(Raw_Data[[#This Row],[tenor_bulan]]&lt;=48,3,4)))</f>
        <v>1</v>
      </c>
      <c r="AG690">
        <f>IF(Raw_Data[[#This Row],[jumlah_kali_telat]]=0,0,IF(Raw_Data[[#This Row],[jumlah_kali_telat]]&lt;=2,2,4))</f>
        <v>0</v>
      </c>
      <c r="AH690">
        <f>Raw_Data[[#This Row],[Skor_Rasio]]+Raw_Data[[#This Row],[Skor_DP]]+Raw_Data[[#This Row],[Skor_Tenor]]+Raw_Data[[#This Row],[Skor_Telat]]</f>
        <v>5</v>
      </c>
      <c r="AI690" t="str">
        <f>IF(Raw_Data[[#This Row],[Risk_Score]]&lt;=6,"Low Risk",IF(Raw_Data[[#This Row],[Risk_Score]]&lt;=8,"Medium Risk","High Risk"))</f>
        <v>Low Risk</v>
      </c>
      <c r="AJ690">
        <f ca="1">IFERROR(DATEDIF(Raw_Data[[#This Row],[tanggal_pengajuan]],TODAY(),"m"),"N/A")</f>
        <v>9</v>
      </c>
      <c r="AK690" t="str">
        <f ca="1">IF(ISNUMBER(Raw_Data[[#This Row],[MOB]]),IF(Raw_Data[[#This Row],[MOB]]&lt;6,"0-5 bulan",IF(Raw_Data[[#This Row],[MOB]]&lt;12,"6-11 bulan",IF(Raw_Data[[#This Row],[MOB]]&lt;24,"12-23 bulan","24+ bulan"))),"N/A")</f>
        <v>6-11 bulan</v>
      </c>
    </row>
    <row r="691" spans="1:37" ht="14.25" customHeight="1" x14ac:dyDescent="0.45">
      <c r="A691" t="s">
        <v>1911</v>
      </c>
      <c r="B691" s="64">
        <v>46032</v>
      </c>
      <c r="C691" s="1" t="str">
        <f t="shared" si="10"/>
        <v>January</v>
      </c>
      <c r="D691" t="s">
        <v>1448</v>
      </c>
      <c r="E691" t="s">
        <v>1912</v>
      </c>
      <c r="F691">
        <v>26</v>
      </c>
      <c r="G691" t="s">
        <v>40</v>
      </c>
      <c r="H691" t="s">
        <v>108</v>
      </c>
      <c r="I691" s="2">
        <v>6160000</v>
      </c>
      <c r="J691" s="3">
        <f>Raw_Data[[#This Row],[cicilan_per_bulan]]/Raw_Data[[#This Row],[penghasilan_bulanan]]</f>
        <v>6.6006493506493513E-2</v>
      </c>
      <c r="K691" t="s">
        <v>177</v>
      </c>
      <c r="L691" t="s">
        <v>154</v>
      </c>
      <c r="M691" t="s">
        <v>72</v>
      </c>
      <c r="N691" t="s">
        <v>73</v>
      </c>
      <c r="O691" t="s">
        <v>46</v>
      </c>
      <c r="P691" s="2">
        <v>20205000</v>
      </c>
      <c r="Q691" s="2">
        <v>6061000</v>
      </c>
      <c r="R691" t="str">
        <f>IF(Raw_Data[[#This Row],[persen_dp]]&lt;15%,"Low",IF(Raw_Data[[#This Row],[persen_dp]]&gt;25%,"High","Medium"))</f>
        <v>High</v>
      </c>
      <c r="S691" s="3">
        <v>0.3</v>
      </c>
      <c r="T691">
        <v>60</v>
      </c>
      <c r="U691">
        <v>0.14499999999999999</v>
      </c>
      <c r="V691" s="2">
        <v>406600</v>
      </c>
      <c r="W691" s="2">
        <v>24398000</v>
      </c>
      <c r="X691" t="str">
        <f>IF(OR(Raw_Data[[#This Row],[status_pembayaran]]="Macet",Raw_Data[[#This Row],[status_pembayaran]]="Kurang Lancar"),"Non Performing Loan","Performing")</f>
        <v>Performing</v>
      </c>
      <c r="Y691" t="s">
        <v>47</v>
      </c>
      <c r="Z691">
        <v>0</v>
      </c>
      <c r="AA691">
        <v>0</v>
      </c>
      <c r="AB691">
        <v>1</v>
      </c>
      <c r="AC691" t="s">
        <v>137</v>
      </c>
      <c r="AD691">
        <f>IF(Raw_Data[[#This Row],[rasio]]&lt;0.2,1,IF(Raw_Data[[#This Row],[rasio]]&lt;0.3,2,IF(Raw_Data[[#This Row],[rasio]]&lt;0.4,3,4)))</f>
        <v>1</v>
      </c>
      <c r="AE691">
        <f>IF(Raw_Data[[#This Row],[kategori_dp]]="High",1,IF(Raw_Data[[#This Row],[kategori_dp]]="Medium",2,3))</f>
        <v>1</v>
      </c>
      <c r="AF691">
        <f>IF(Raw_Data[[#This Row],[tenor_bulan]]&lt;=24,1,IF(Raw_Data[[#This Row],[tenor_bulan]]&lt;=36,2,IF(Raw_Data[[#This Row],[tenor_bulan]]&lt;=48,3,4)))</f>
        <v>4</v>
      </c>
      <c r="AG691">
        <f>IF(Raw_Data[[#This Row],[jumlah_kali_telat]]=0,0,IF(Raw_Data[[#This Row],[jumlah_kali_telat]]&lt;=2,2,4))</f>
        <v>0</v>
      </c>
      <c r="AH691">
        <f>Raw_Data[[#This Row],[Skor_Rasio]]+Raw_Data[[#This Row],[Skor_DP]]+Raw_Data[[#This Row],[Skor_Tenor]]+Raw_Data[[#This Row],[Skor_Telat]]</f>
        <v>6</v>
      </c>
      <c r="AI691" t="str">
        <f>IF(Raw_Data[[#This Row],[Risk_Score]]&lt;=6,"Low Risk",IF(Raw_Data[[#This Row],[Risk_Score]]&lt;=8,"Medium Risk","High Risk"))</f>
        <v>Low Risk</v>
      </c>
      <c r="AJ691">
        <f ca="1">IFERROR(DATEDIF(Raw_Data[[#This Row],[tanggal_pengajuan]],TODAY(),"m"),"N/A")</f>
        <v>9</v>
      </c>
      <c r="AK691" t="str">
        <f ca="1">IF(ISNUMBER(Raw_Data[[#This Row],[MOB]]),IF(Raw_Data[[#This Row],[MOB]]&lt;6,"0-5 bulan",IF(Raw_Data[[#This Row],[MOB]]&lt;12,"6-11 bulan",IF(Raw_Data[[#This Row],[MOB]]&lt;24,"12-23 bulan","24+ bulan"))),"N/A")</f>
        <v>6-11 bulan</v>
      </c>
    </row>
    <row r="692" spans="1:37" ht="14.25" customHeight="1" x14ac:dyDescent="0.45">
      <c r="A692" t="s">
        <v>1913</v>
      </c>
      <c r="B692" s="64">
        <v>46071</v>
      </c>
      <c r="C692" s="1" t="str">
        <f t="shared" ref="C692:C755" si="11">TEXT(B692,"mmmm")</f>
        <v>February</v>
      </c>
      <c r="D692" t="s">
        <v>297</v>
      </c>
      <c r="E692" t="s">
        <v>1914</v>
      </c>
      <c r="F692">
        <v>25</v>
      </c>
      <c r="G692" t="s">
        <v>51</v>
      </c>
      <c r="H692" t="s">
        <v>41</v>
      </c>
      <c r="I692" s="2">
        <v>6735000</v>
      </c>
      <c r="J692" s="3">
        <f>Raw_Data[[#This Row],[cicilan_per_bulan]]/Raw_Data[[#This Row],[penghasilan_bulanan]]</f>
        <v>0.54423162583518936</v>
      </c>
      <c r="K692" t="s">
        <v>63</v>
      </c>
      <c r="L692" t="s">
        <v>64</v>
      </c>
      <c r="M692" t="s">
        <v>55</v>
      </c>
      <c r="N692" t="s">
        <v>395</v>
      </c>
      <c r="O692" t="s">
        <v>396</v>
      </c>
      <c r="P692" s="2">
        <v>60212000</v>
      </c>
      <c r="Q692" s="2">
        <v>6021000</v>
      </c>
      <c r="R692" t="str">
        <f>IF(Raw_Data[[#This Row],[persen_dp]]&lt;15%,"Low",IF(Raw_Data[[#This Row],[persen_dp]]&gt;25%,"High","Medium"))</f>
        <v>Low</v>
      </c>
      <c r="S692" s="3">
        <v>0.1</v>
      </c>
      <c r="T692">
        <v>18</v>
      </c>
      <c r="U692">
        <v>0.14499999999999999</v>
      </c>
      <c r="V692" s="2">
        <v>3665400</v>
      </c>
      <c r="W692" s="2">
        <v>65977000</v>
      </c>
      <c r="X692" t="str">
        <f>IF(OR(Raw_Data[[#This Row],[status_pembayaran]]="Macet",Raw_Data[[#This Row],[status_pembayaran]]="Kurang Lancar"),"Non Performing Loan","Performing")</f>
        <v>Performing</v>
      </c>
      <c r="Y692" t="s">
        <v>47</v>
      </c>
      <c r="Z692">
        <v>0</v>
      </c>
      <c r="AA692">
        <v>0</v>
      </c>
      <c r="AB692">
        <v>1</v>
      </c>
      <c r="AC692" t="s">
        <v>74</v>
      </c>
      <c r="AD692">
        <f>IF(Raw_Data[[#This Row],[rasio]]&lt;0.2,1,IF(Raw_Data[[#This Row],[rasio]]&lt;0.3,2,IF(Raw_Data[[#This Row],[rasio]]&lt;0.4,3,4)))</f>
        <v>4</v>
      </c>
      <c r="AE692">
        <f>IF(Raw_Data[[#This Row],[kategori_dp]]="High",1,IF(Raw_Data[[#This Row],[kategori_dp]]="Medium",2,3))</f>
        <v>3</v>
      </c>
      <c r="AF692">
        <f>IF(Raw_Data[[#This Row],[tenor_bulan]]&lt;=24,1,IF(Raw_Data[[#This Row],[tenor_bulan]]&lt;=36,2,IF(Raw_Data[[#This Row],[tenor_bulan]]&lt;=48,3,4)))</f>
        <v>1</v>
      </c>
      <c r="AG692">
        <f>IF(Raw_Data[[#This Row],[jumlah_kali_telat]]=0,0,IF(Raw_Data[[#This Row],[jumlah_kali_telat]]&lt;=2,2,4))</f>
        <v>0</v>
      </c>
      <c r="AH692">
        <f>Raw_Data[[#This Row],[Skor_Rasio]]+Raw_Data[[#This Row],[Skor_DP]]+Raw_Data[[#This Row],[Skor_Tenor]]+Raw_Data[[#This Row],[Skor_Telat]]</f>
        <v>8</v>
      </c>
      <c r="AI692" t="str">
        <f>IF(Raw_Data[[#This Row],[Risk_Score]]&lt;=6,"Low Risk",IF(Raw_Data[[#This Row],[Risk_Score]]&lt;=8,"Medium Risk","High Risk"))</f>
        <v>Medium Risk</v>
      </c>
      <c r="AJ692">
        <f ca="1">IFERROR(DATEDIF(Raw_Data[[#This Row],[tanggal_pengajuan]],TODAY(),"m"),"N/A")</f>
        <v>8</v>
      </c>
      <c r="AK692" t="str">
        <f ca="1">IF(ISNUMBER(Raw_Data[[#This Row],[MOB]]),IF(Raw_Data[[#This Row],[MOB]]&lt;6,"0-5 bulan",IF(Raw_Data[[#This Row],[MOB]]&lt;12,"6-11 bulan",IF(Raw_Data[[#This Row],[MOB]]&lt;24,"12-23 bulan","24+ bulan"))),"N/A")</f>
        <v>6-11 bulan</v>
      </c>
    </row>
    <row r="693" spans="1:37" ht="14.25" customHeight="1" x14ac:dyDescent="0.45">
      <c r="A693" t="s">
        <v>1915</v>
      </c>
      <c r="B693" s="64">
        <v>46035</v>
      </c>
      <c r="C693" s="1" t="str">
        <f t="shared" si="11"/>
        <v>January</v>
      </c>
      <c r="D693" t="s">
        <v>1916</v>
      </c>
      <c r="E693" t="s">
        <v>1917</v>
      </c>
      <c r="F693">
        <v>47</v>
      </c>
      <c r="G693" t="s">
        <v>40</v>
      </c>
      <c r="H693" t="s">
        <v>152</v>
      </c>
      <c r="I693" s="2">
        <v>3375000</v>
      </c>
      <c r="J693" s="3">
        <f>Raw_Data[[#This Row],[cicilan_per_bulan]]/Raw_Data[[#This Row],[penghasilan_bulanan]]</f>
        <v>0.16482962962962963</v>
      </c>
      <c r="K693" t="s">
        <v>192</v>
      </c>
      <c r="L693" t="s">
        <v>128</v>
      </c>
      <c r="M693" t="s">
        <v>44</v>
      </c>
      <c r="N693" t="s">
        <v>129</v>
      </c>
      <c r="O693" t="s">
        <v>130</v>
      </c>
      <c r="P693" s="2">
        <v>24142000</v>
      </c>
      <c r="Q693" s="2">
        <v>7243000</v>
      </c>
      <c r="R693" t="str">
        <f>IF(Raw_Data[[#This Row],[persen_dp]]&lt;15%,"Low",IF(Raw_Data[[#This Row],[persen_dp]]&gt;25%,"High","Medium"))</f>
        <v>High</v>
      </c>
      <c r="S693" s="3">
        <v>0.3</v>
      </c>
      <c r="T693">
        <v>48</v>
      </c>
      <c r="U693">
        <v>0.14499999999999999</v>
      </c>
      <c r="V693" s="2">
        <v>556300</v>
      </c>
      <c r="W693" s="2">
        <v>26701000</v>
      </c>
      <c r="X693" t="str">
        <f>IF(OR(Raw_Data[[#This Row],[status_pembayaran]]="Macet",Raw_Data[[#This Row],[status_pembayaran]]="Kurang Lancar"),"Non Performing Loan","Performing")</f>
        <v>Performing</v>
      </c>
      <c r="Y693" t="s">
        <v>47</v>
      </c>
      <c r="Z693">
        <v>0</v>
      </c>
      <c r="AA693">
        <v>0</v>
      </c>
      <c r="AB693">
        <v>1</v>
      </c>
      <c r="AD693">
        <f>IF(Raw_Data[[#This Row],[rasio]]&lt;0.2,1,IF(Raw_Data[[#This Row],[rasio]]&lt;0.3,2,IF(Raw_Data[[#This Row],[rasio]]&lt;0.4,3,4)))</f>
        <v>1</v>
      </c>
      <c r="AE693">
        <f>IF(Raw_Data[[#This Row],[kategori_dp]]="High",1,IF(Raw_Data[[#This Row],[kategori_dp]]="Medium",2,3))</f>
        <v>1</v>
      </c>
      <c r="AF693">
        <f>IF(Raw_Data[[#This Row],[tenor_bulan]]&lt;=24,1,IF(Raw_Data[[#This Row],[tenor_bulan]]&lt;=36,2,IF(Raw_Data[[#This Row],[tenor_bulan]]&lt;=48,3,4)))</f>
        <v>3</v>
      </c>
      <c r="AG693">
        <f>IF(Raw_Data[[#This Row],[jumlah_kali_telat]]=0,0,IF(Raw_Data[[#This Row],[jumlah_kali_telat]]&lt;=2,2,4))</f>
        <v>0</v>
      </c>
      <c r="AH693">
        <f>Raw_Data[[#This Row],[Skor_Rasio]]+Raw_Data[[#This Row],[Skor_DP]]+Raw_Data[[#This Row],[Skor_Tenor]]+Raw_Data[[#This Row],[Skor_Telat]]</f>
        <v>5</v>
      </c>
      <c r="AI693" t="str">
        <f>IF(Raw_Data[[#This Row],[Risk_Score]]&lt;=6,"Low Risk",IF(Raw_Data[[#This Row],[Risk_Score]]&lt;=8,"Medium Risk","High Risk"))</f>
        <v>Low Risk</v>
      </c>
      <c r="AJ693">
        <f ca="1">IFERROR(DATEDIF(Raw_Data[[#This Row],[tanggal_pengajuan]],TODAY(),"m"),"N/A")</f>
        <v>9</v>
      </c>
      <c r="AK693" t="str">
        <f ca="1">IF(ISNUMBER(Raw_Data[[#This Row],[MOB]]),IF(Raw_Data[[#This Row],[MOB]]&lt;6,"0-5 bulan",IF(Raw_Data[[#This Row],[MOB]]&lt;12,"6-11 bulan",IF(Raw_Data[[#This Row],[MOB]]&lt;24,"12-23 bulan","24+ bulan"))),"N/A")</f>
        <v>6-11 bulan</v>
      </c>
    </row>
    <row r="694" spans="1:37" ht="14.25" customHeight="1" x14ac:dyDescent="0.45">
      <c r="A694" t="s">
        <v>1918</v>
      </c>
      <c r="B694" s="64">
        <v>46098</v>
      </c>
      <c r="C694" s="1" t="str">
        <f t="shared" si="11"/>
        <v>March</v>
      </c>
      <c r="D694" t="s">
        <v>563</v>
      </c>
      <c r="E694" t="s">
        <v>1919</v>
      </c>
      <c r="F694">
        <v>34</v>
      </c>
      <c r="G694" t="s">
        <v>51</v>
      </c>
      <c r="H694" t="s">
        <v>41</v>
      </c>
      <c r="I694" s="2">
        <v>6966000</v>
      </c>
      <c r="J694" s="3">
        <f>Raw_Data[[#This Row],[cicilan_per_bulan]]/Raw_Data[[#This Row],[penghasilan_bulanan]]</f>
        <v>0.12084409991386735</v>
      </c>
      <c r="K694" t="s">
        <v>192</v>
      </c>
      <c r="L694" t="s">
        <v>128</v>
      </c>
      <c r="M694" t="s">
        <v>44</v>
      </c>
      <c r="N694" t="s">
        <v>228</v>
      </c>
      <c r="O694" t="s">
        <v>57</v>
      </c>
      <c r="P694" s="2">
        <v>19577000</v>
      </c>
      <c r="Q694" s="2">
        <v>3915000</v>
      </c>
      <c r="R694" t="str">
        <f>IF(Raw_Data[[#This Row],[persen_dp]]&lt;15%,"Low",IF(Raw_Data[[#This Row],[persen_dp]]&gt;25%,"High","Medium"))</f>
        <v>Medium</v>
      </c>
      <c r="S694" s="3">
        <v>0.2</v>
      </c>
      <c r="T694">
        <v>24</v>
      </c>
      <c r="U694">
        <v>0.14499999999999999</v>
      </c>
      <c r="V694" s="2">
        <v>841800</v>
      </c>
      <c r="W694" s="2">
        <v>20204000</v>
      </c>
      <c r="X694" t="str">
        <f>IF(OR(Raw_Data[[#This Row],[status_pembayaran]]="Macet",Raw_Data[[#This Row],[status_pembayaran]]="Kurang Lancar"),"Non Performing Loan","Performing")</f>
        <v>Performing</v>
      </c>
      <c r="Y694" t="s">
        <v>47</v>
      </c>
      <c r="Z694">
        <v>0</v>
      </c>
      <c r="AA694">
        <v>0</v>
      </c>
      <c r="AB694">
        <v>1</v>
      </c>
      <c r="AC694" t="s">
        <v>137</v>
      </c>
      <c r="AD694">
        <f>IF(Raw_Data[[#This Row],[rasio]]&lt;0.2,1,IF(Raw_Data[[#This Row],[rasio]]&lt;0.3,2,IF(Raw_Data[[#This Row],[rasio]]&lt;0.4,3,4)))</f>
        <v>1</v>
      </c>
      <c r="AE694">
        <f>IF(Raw_Data[[#This Row],[kategori_dp]]="High",1,IF(Raw_Data[[#This Row],[kategori_dp]]="Medium",2,3))</f>
        <v>2</v>
      </c>
      <c r="AF694">
        <f>IF(Raw_Data[[#This Row],[tenor_bulan]]&lt;=24,1,IF(Raw_Data[[#This Row],[tenor_bulan]]&lt;=36,2,IF(Raw_Data[[#This Row],[tenor_bulan]]&lt;=48,3,4)))</f>
        <v>1</v>
      </c>
      <c r="AG694">
        <f>IF(Raw_Data[[#This Row],[jumlah_kali_telat]]=0,0,IF(Raw_Data[[#This Row],[jumlah_kali_telat]]&lt;=2,2,4))</f>
        <v>0</v>
      </c>
      <c r="AH694">
        <f>Raw_Data[[#This Row],[Skor_Rasio]]+Raw_Data[[#This Row],[Skor_DP]]+Raw_Data[[#This Row],[Skor_Tenor]]+Raw_Data[[#This Row],[Skor_Telat]]</f>
        <v>4</v>
      </c>
      <c r="AI694" t="str">
        <f>IF(Raw_Data[[#This Row],[Risk_Score]]&lt;=6,"Low Risk",IF(Raw_Data[[#This Row],[Risk_Score]]&lt;=8,"Medium Risk","High Risk"))</f>
        <v>Low Risk</v>
      </c>
      <c r="AJ694">
        <f ca="1">IFERROR(DATEDIF(Raw_Data[[#This Row],[tanggal_pengajuan]],TODAY(),"m"),"N/A")</f>
        <v>7</v>
      </c>
      <c r="AK694" t="str">
        <f ca="1">IF(ISNUMBER(Raw_Data[[#This Row],[MOB]]),IF(Raw_Data[[#This Row],[MOB]]&lt;6,"0-5 bulan",IF(Raw_Data[[#This Row],[MOB]]&lt;12,"6-11 bulan",IF(Raw_Data[[#This Row],[MOB]]&lt;24,"12-23 bulan","24+ bulan"))),"N/A")</f>
        <v>6-11 bulan</v>
      </c>
    </row>
    <row r="695" spans="1:37" ht="14.25" customHeight="1" x14ac:dyDescent="0.45">
      <c r="A695" t="s">
        <v>1920</v>
      </c>
      <c r="B695" s="64">
        <v>46040</v>
      </c>
      <c r="C695" s="1" t="str">
        <f t="shared" si="11"/>
        <v>January</v>
      </c>
      <c r="D695" t="s">
        <v>582</v>
      </c>
      <c r="E695" t="s">
        <v>1921</v>
      </c>
      <c r="F695">
        <v>40</v>
      </c>
      <c r="G695" t="s">
        <v>51</v>
      </c>
      <c r="H695" t="s">
        <v>62</v>
      </c>
      <c r="I695" s="2">
        <v>1860000</v>
      </c>
      <c r="J695" s="3">
        <f>Raw_Data[[#This Row],[cicilan_per_bulan]]/Raw_Data[[#This Row],[penghasilan_bulanan]]</f>
        <v>0.21806451612903227</v>
      </c>
      <c r="K695" t="s">
        <v>53</v>
      </c>
      <c r="L695" t="s">
        <v>54</v>
      </c>
      <c r="M695" t="s">
        <v>44</v>
      </c>
      <c r="N695" t="s">
        <v>83</v>
      </c>
      <c r="O695" t="s">
        <v>57</v>
      </c>
      <c r="P695" s="2">
        <v>18812000</v>
      </c>
      <c r="Q695" s="2">
        <v>4703000</v>
      </c>
      <c r="R695" t="str">
        <f>IF(Raw_Data[[#This Row],[persen_dp]]&lt;15%,"Low",IF(Raw_Data[[#This Row],[persen_dp]]&gt;25%,"High","Medium"))</f>
        <v>Medium</v>
      </c>
      <c r="S695" s="3">
        <v>0.25</v>
      </c>
      <c r="T695">
        <v>60</v>
      </c>
      <c r="U695">
        <v>0.14499999999999999</v>
      </c>
      <c r="V695" s="2">
        <v>405600</v>
      </c>
      <c r="W695" s="2">
        <v>24339000</v>
      </c>
      <c r="X695" t="str">
        <f>IF(OR(Raw_Data[[#This Row],[status_pembayaran]]="Macet",Raw_Data[[#This Row],[status_pembayaran]]="Kurang Lancar"),"Non Performing Loan","Performing")</f>
        <v>Non Performing Loan</v>
      </c>
      <c r="Y695" t="s">
        <v>683</v>
      </c>
      <c r="Z695">
        <v>120</v>
      </c>
      <c r="AA695">
        <v>5</v>
      </c>
      <c r="AB695">
        <v>5</v>
      </c>
      <c r="AC695" t="s">
        <v>137</v>
      </c>
      <c r="AD695">
        <f>IF(Raw_Data[[#This Row],[rasio]]&lt;0.2,1,IF(Raw_Data[[#This Row],[rasio]]&lt;0.3,2,IF(Raw_Data[[#This Row],[rasio]]&lt;0.4,3,4)))</f>
        <v>2</v>
      </c>
      <c r="AE695">
        <f>IF(Raw_Data[[#This Row],[kategori_dp]]="High",1,IF(Raw_Data[[#This Row],[kategori_dp]]="Medium",2,3))</f>
        <v>2</v>
      </c>
      <c r="AF695">
        <f>IF(Raw_Data[[#This Row],[tenor_bulan]]&lt;=24,1,IF(Raw_Data[[#This Row],[tenor_bulan]]&lt;=36,2,IF(Raw_Data[[#This Row],[tenor_bulan]]&lt;=48,3,4)))</f>
        <v>4</v>
      </c>
      <c r="AG695">
        <f>IF(Raw_Data[[#This Row],[jumlah_kali_telat]]=0,0,IF(Raw_Data[[#This Row],[jumlah_kali_telat]]&lt;=2,2,4))</f>
        <v>4</v>
      </c>
      <c r="AH695">
        <f>Raw_Data[[#This Row],[Skor_Rasio]]+Raw_Data[[#This Row],[Skor_DP]]+Raw_Data[[#This Row],[Skor_Tenor]]+Raw_Data[[#This Row],[Skor_Telat]]</f>
        <v>12</v>
      </c>
      <c r="AI695" t="str">
        <f>IF(Raw_Data[[#This Row],[Risk_Score]]&lt;=6,"Low Risk",IF(Raw_Data[[#This Row],[Risk_Score]]&lt;=8,"Medium Risk","High Risk"))</f>
        <v>High Risk</v>
      </c>
      <c r="AJ695">
        <f ca="1">IFERROR(DATEDIF(Raw_Data[[#This Row],[tanggal_pengajuan]],TODAY(),"m"),"N/A")</f>
        <v>9</v>
      </c>
      <c r="AK695" t="str">
        <f ca="1">IF(ISNUMBER(Raw_Data[[#This Row],[MOB]]),IF(Raw_Data[[#This Row],[MOB]]&lt;6,"0-5 bulan",IF(Raw_Data[[#This Row],[MOB]]&lt;12,"6-11 bulan",IF(Raw_Data[[#This Row],[MOB]]&lt;24,"12-23 bulan","24+ bulan"))),"N/A")</f>
        <v>6-11 bulan</v>
      </c>
    </row>
    <row r="696" spans="1:37" ht="14.25" customHeight="1" x14ac:dyDescent="0.45">
      <c r="A696" t="s">
        <v>1922</v>
      </c>
      <c r="B696" s="64">
        <v>46093</v>
      </c>
      <c r="C696" s="1" t="str">
        <f t="shared" si="11"/>
        <v>March</v>
      </c>
      <c r="D696" t="s">
        <v>1923</v>
      </c>
      <c r="E696" t="s">
        <v>1924</v>
      </c>
      <c r="F696">
        <v>38</v>
      </c>
      <c r="G696" t="s">
        <v>40</v>
      </c>
      <c r="H696" t="s">
        <v>52</v>
      </c>
      <c r="I696" s="2">
        <v>11397000</v>
      </c>
      <c r="J696" s="3">
        <f>Raw_Data[[#This Row],[cicilan_per_bulan]]/Raw_Data[[#This Row],[penghasilan_bulanan]]</f>
        <v>0.14057208037202773</v>
      </c>
      <c r="K696" t="s">
        <v>127</v>
      </c>
      <c r="L696" t="s">
        <v>128</v>
      </c>
      <c r="M696" t="s">
        <v>55</v>
      </c>
      <c r="N696" t="s">
        <v>147</v>
      </c>
      <c r="O696" t="s">
        <v>148</v>
      </c>
      <c r="P696" s="2">
        <v>31581000</v>
      </c>
      <c r="Q696" s="2">
        <v>7895000</v>
      </c>
      <c r="R696" t="str">
        <f>IF(Raw_Data[[#This Row],[persen_dp]]&lt;15%,"Low",IF(Raw_Data[[#This Row],[persen_dp]]&gt;25%,"High","Medium"))</f>
        <v>Medium</v>
      </c>
      <c r="S696" s="3">
        <v>0.25</v>
      </c>
      <c r="T696">
        <v>18</v>
      </c>
      <c r="U696">
        <v>0.14499999999999999</v>
      </c>
      <c r="V696" s="2">
        <v>1602100</v>
      </c>
      <c r="W696" s="2">
        <v>28838000</v>
      </c>
      <c r="X696" t="str">
        <f>IF(OR(Raw_Data[[#This Row],[status_pembayaran]]="Macet",Raw_Data[[#This Row],[status_pembayaran]]="Kurang Lancar"),"Non Performing Loan","Performing")</f>
        <v>Performing</v>
      </c>
      <c r="Y696" t="s">
        <v>47</v>
      </c>
      <c r="Z696">
        <v>0</v>
      </c>
      <c r="AA696">
        <v>0</v>
      </c>
      <c r="AB696">
        <v>1</v>
      </c>
      <c r="AD696">
        <f>IF(Raw_Data[[#This Row],[rasio]]&lt;0.2,1,IF(Raw_Data[[#This Row],[rasio]]&lt;0.3,2,IF(Raw_Data[[#This Row],[rasio]]&lt;0.4,3,4)))</f>
        <v>1</v>
      </c>
      <c r="AE696">
        <f>IF(Raw_Data[[#This Row],[kategori_dp]]="High",1,IF(Raw_Data[[#This Row],[kategori_dp]]="Medium",2,3))</f>
        <v>2</v>
      </c>
      <c r="AF696">
        <f>IF(Raw_Data[[#This Row],[tenor_bulan]]&lt;=24,1,IF(Raw_Data[[#This Row],[tenor_bulan]]&lt;=36,2,IF(Raw_Data[[#This Row],[tenor_bulan]]&lt;=48,3,4)))</f>
        <v>1</v>
      </c>
      <c r="AG696">
        <f>IF(Raw_Data[[#This Row],[jumlah_kali_telat]]=0,0,IF(Raw_Data[[#This Row],[jumlah_kali_telat]]&lt;=2,2,4))</f>
        <v>0</v>
      </c>
      <c r="AH696">
        <f>Raw_Data[[#This Row],[Skor_Rasio]]+Raw_Data[[#This Row],[Skor_DP]]+Raw_Data[[#This Row],[Skor_Tenor]]+Raw_Data[[#This Row],[Skor_Telat]]</f>
        <v>4</v>
      </c>
      <c r="AI696" t="str">
        <f>IF(Raw_Data[[#This Row],[Risk_Score]]&lt;=6,"Low Risk",IF(Raw_Data[[#This Row],[Risk_Score]]&lt;=8,"Medium Risk","High Risk"))</f>
        <v>Low Risk</v>
      </c>
      <c r="AJ696">
        <f ca="1">IFERROR(DATEDIF(Raw_Data[[#This Row],[tanggal_pengajuan]],TODAY(),"m"),"N/A")</f>
        <v>7</v>
      </c>
      <c r="AK696" t="str">
        <f ca="1">IF(ISNUMBER(Raw_Data[[#This Row],[MOB]]),IF(Raw_Data[[#This Row],[MOB]]&lt;6,"0-5 bulan",IF(Raw_Data[[#This Row],[MOB]]&lt;12,"6-11 bulan",IF(Raw_Data[[#This Row],[MOB]]&lt;24,"12-23 bulan","24+ bulan"))),"N/A")</f>
        <v>6-11 bulan</v>
      </c>
    </row>
    <row r="697" spans="1:37" ht="14.25" customHeight="1" x14ac:dyDescent="0.45">
      <c r="A697" t="s">
        <v>1925</v>
      </c>
      <c r="B697" s="64">
        <v>46023</v>
      </c>
      <c r="C697" s="1" t="str">
        <f t="shared" si="11"/>
        <v>January</v>
      </c>
      <c r="D697" t="s">
        <v>1498</v>
      </c>
      <c r="E697" t="s">
        <v>1926</v>
      </c>
      <c r="F697">
        <v>23</v>
      </c>
      <c r="G697" t="s">
        <v>51</v>
      </c>
      <c r="H697" t="s">
        <v>52</v>
      </c>
      <c r="I697" s="2">
        <v>5197000</v>
      </c>
      <c r="J697" s="3">
        <f>Raw_Data[[#This Row],[cicilan_per_bulan]]/Raw_Data[[#This Row],[penghasilan_bulanan]]</f>
        <v>0.31498941697132959</v>
      </c>
      <c r="K697" t="s">
        <v>127</v>
      </c>
      <c r="L697" t="s">
        <v>128</v>
      </c>
      <c r="M697" t="s">
        <v>44</v>
      </c>
      <c r="N697" t="s">
        <v>184</v>
      </c>
      <c r="O697" t="s">
        <v>122</v>
      </c>
      <c r="P697" s="2">
        <v>35831000</v>
      </c>
      <c r="Q697" s="2">
        <v>5375000</v>
      </c>
      <c r="R697" t="str">
        <f>IF(Raw_Data[[#This Row],[persen_dp]]&lt;15%,"Low",IF(Raw_Data[[#This Row],[persen_dp]]&gt;25%,"High","Medium"))</f>
        <v>Medium</v>
      </c>
      <c r="S697" s="3">
        <v>0.15</v>
      </c>
      <c r="T697">
        <v>24</v>
      </c>
      <c r="U697">
        <v>0.14499999999999999</v>
      </c>
      <c r="V697" s="2">
        <v>1637000</v>
      </c>
      <c r="W697" s="2">
        <v>39288000</v>
      </c>
      <c r="X697" t="str">
        <f>IF(OR(Raw_Data[[#This Row],[status_pembayaran]]="Macet",Raw_Data[[#This Row],[status_pembayaran]]="Kurang Lancar"),"Non Performing Loan","Performing")</f>
        <v>Performing</v>
      </c>
      <c r="Y697" t="s">
        <v>47</v>
      </c>
      <c r="Z697">
        <v>0</v>
      </c>
      <c r="AA697">
        <v>0</v>
      </c>
      <c r="AB697">
        <v>1</v>
      </c>
      <c r="AC697" t="s">
        <v>104</v>
      </c>
      <c r="AD697">
        <f>IF(Raw_Data[[#This Row],[rasio]]&lt;0.2,1,IF(Raw_Data[[#This Row],[rasio]]&lt;0.3,2,IF(Raw_Data[[#This Row],[rasio]]&lt;0.4,3,4)))</f>
        <v>3</v>
      </c>
      <c r="AE697">
        <f>IF(Raw_Data[[#This Row],[kategori_dp]]="High",1,IF(Raw_Data[[#This Row],[kategori_dp]]="Medium",2,3))</f>
        <v>2</v>
      </c>
      <c r="AF697">
        <f>IF(Raw_Data[[#This Row],[tenor_bulan]]&lt;=24,1,IF(Raw_Data[[#This Row],[tenor_bulan]]&lt;=36,2,IF(Raw_Data[[#This Row],[tenor_bulan]]&lt;=48,3,4)))</f>
        <v>1</v>
      </c>
      <c r="AG697">
        <f>IF(Raw_Data[[#This Row],[jumlah_kali_telat]]=0,0,IF(Raw_Data[[#This Row],[jumlah_kali_telat]]&lt;=2,2,4))</f>
        <v>0</v>
      </c>
      <c r="AH697">
        <f>Raw_Data[[#This Row],[Skor_Rasio]]+Raw_Data[[#This Row],[Skor_DP]]+Raw_Data[[#This Row],[Skor_Tenor]]+Raw_Data[[#This Row],[Skor_Telat]]</f>
        <v>6</v>
      </c>
      <c r="AI697" t="str">
        <f>IF(Raw_Data[[#This Row],[Risk_Score]]&lt;=6,"Low Risk",IF(Raw_Data[[#This Row],[Risk_Score]]&lt;=8,"Medium Risk","High Risk"))</f>
        <v>Low Risk</v>
      </c>
      <c r="AJ697">
        <f ca="1">IFERROR(DATEDIF(Raw_Data[[#This Row],[tanggal_pengajuan]],TODAY(),"m"),"N/A")</f>
        <v>9</v>
      </c>
      <c r="AK697" t="str">
        <f ca="1">IF(ISNUMBER(Raw_Data[[#This Row],[MOB]]),IF(Raw_Data[[#This Row],[MOB]]&lt;6,"0-5 bulan",IF(Raw_Data[[#This Row],[MOB]]&lt;12,"6-11 bulan",IF(Raw_Data[[#This Row],[MOB]]&lt;24,"12-23 bulan","24+ bulan"))),"N/A")</f>
        <v>6-11 bulan</v>
      </c>
    </row>
    <row r="698" spans="1:37" ht="14.25" customHeight="1" x14ac:dyDescent="0.45">
      <c r="A698" t="s">
        <v>1927</v>
      </c>
      <c r="B698" s="64">
        <v>46047</v>
      </c>
      <c r="C698" s="1" t="str">
        <f t="shared" si="11"/>
        <v>January</v>
      </c>
      <c r="D698" t="s">
        <v>1928</v>
      </c>
      <c r="E698" t="s">
        <v>1929</v>
      </c>
      <c r="F698">
        <v>35</v>
      </c>
      <c r="G698" t="s">
        <v>40</v>
      </c>
      <c r="H698" t="s">
        <v>126</v>
      </c>
      <c r="I698" s="2">
        <v>2725000</v>
      </c>
      <c r="J698" s="3">
        <f>Raw_Data[[#This Row],[cicilan_per_bulan]]/Raw_Data[[#This Row],[penghasilan_bulanan]]</f>
        <v>0.51409174311926609</v>
      </c>
      <c r="K698" t="s">
        <v>268</v>
      </c>
      <c r="L698" t="s">
        <v>110</v>
      </c>
      <c r="M698" t="s">
        <v>44</v>
      </c>
      <c r="N698" t="s">
        <v>171</v>
      </c>
      <c r="O698" t="s">
        <v>172</v>
      </c>
      <c r="P698" s="2">
        <v>41347000</v>
      </c>
      <c r="Q698" s="2">
        <v>6202000</v>
      </c>
      <c r="R698" t="str">
        <f>IF(Raw_Data[[#This Row],[persen_dp]]&lt;15%,"Low",IF(Raw_Data[[#This Row],[persen_dp]]&gt;25%,"High","Medium"))</f>
        <v>Medium</v>
      </c>
      <c r="S698" s="3">
        <v>0.15</v>
      </c>
      <c r="T698">
        <v>36</v>
      </c>
      <c r="U698">
        <v>0.14499999999999999</v>
      </c>
      <c r="V698" s="2">
        <v>1400900</v>
      </c>
      <c r="W698" s="2">
        <v>50432000</v>
      </c>
      <c r="X698" t="str">
        <f>IF(OR(Raw_Data[[#This Row],[status_pembayaran]]="Macet",Raw_Data[[#This Row],[status_pembayaran]]="Kurang Lancar"),"Non Performing Loan","Performing")</f>
        <v>Performing</v>
      </c>
      <c r="Y698" t="s">
        <v>47</v>
      </c>
      <c r="Z698">
        <v>0</v>
      </c>
      <c r="AA698">
        <v>0</v>
      </c>
      <c r="AB698">
        <v>1</v>
      </c>
      <c r="AC698" t="s">
        <v>66</v>
      </c>
      <c r="AD698">
        <f>IF(Raw_Data[[#This Row],[rasio]]&lt;0.2,1,IF(Raw_Data[[#This Row],[rasio]]&lt;0.3,2,IF(Raw_Data[[#This Row],[rasio]]&lt;0.4,3,4)))</f>
        <v>4</v>
      </c>
      <c r="AE698">
        <f>IF(Raw_Data[[#This Row],[kategori_dp]]="High",1,IF(Raw_Data[[#This Row],[kategori_dp]]="Medium",2,3))</f>
        <v>2</v>
      </c>
      <c r="AF698">
        <f>IF(Raw_Data[[#This Row],[tenor_bulan]]&lt;=24,1,IF(Raw_Data[[#This Row],[tenor_bulan]]&lt;=36,2,IF(Raw_Data[[#This Row],[tenor_bulan]]&lt;=48,3,4)))</f>
        <v>2</v>
      </c>
      <c r="AG698">
        <f>IF(Raw_Data[[#This Row],[jumlah_kali_telat]]=0,0,IF(Raw_Data[[#This Row],[jumlah_kali_telat]]&lt;=2,2,4))</f>
        <v>0</v>
      </c>
      <c r="AH698">
        <f>Raw_Data[[#This Row],[Skor_Rasio]]+Raw_Data[[#This Row],[Skor_DP]]+Raw_Data[[#This Row],[Skor_Tenor]]+Raw_Data[[#This Row],[Skor_Telat]]</f>
        <v>8</v>
      </c>
      <c r="AI698" t="str">
        <f>IF(Raw_Data[[#This Row],[Risk_Score]]&lt;=6,"Low Risk",IF(Raw_Data[[#This Row],[Risk_Score]]&lt;=8,"Medium Risk","High Risk"))</f>
        <v>Medium Risk</v>
      </c>
      <c r="AJ698">
        <f ca="1">IFERROR(DATEDIF(Raw_Data[[#This Row],[tanggal_pengajuan]],TODAY(),"m"),"N/A")</f>
        <v>8</v>
      </c>
      <c r="AK698" t="str">
        <f ca="1">IF(ISNUMBER(Raw_Data[[#This Row],[MOB]]),IF(Raw_Data[[#This Row],[MOB]]&lt;6,"0-5 bulan",IF(Raw_Data[[#This Row],[MOB]]&lt;12,"6-11 bulan",IF(Raw_Data[[#This Row],[MOB]]&lt;24,"12-23 bulan","24+ bulan"))),"N/A")</f>
        <v>6-11 bulan</v>
      </c>
    </row>
    <row r="699" spans="1:37" ht="14.25" customHeight="1" x14ac:dyDescent="0.45">
      <c r="A699" t="s">
        <v>1930</v>
      </c>
      <c r="B699" s="64">
        <v>46051</v>
      </c>
      <c r="C699" s="1" t="str">
        <f t="shared" si="11"/>
        <v>January</v>
      </c>
      <c r="D699" t="s">
        <v>1931</v>
      </c>
      <c r="E699" t="s">
        <v>1932</v>
      </c>
      <c r="F699">
        <v>49</v>
      </c>
      <c r="G699" t="s">
        <v>51</v>
      </c>
      <c r="H699" t="s">
        <v>108</v>
      </c>
      <c r="I699" s="2">
        <v>4360000</v>
      </c>
      <c r="J699" s="3">
        <f>Raw_Data[[#This Row],[cicilan_per_bulan]]/Raw_Data[[#This Row],[penghasilan_bulanan]]</f>
        <v>0.4535321100917431</v>
      </c>
      <c r="K699" t="s">
        <v>81</v>
      </c>
      <c r="L699" t="s">
        <v>82</v>
      </c>
      <c r="M699" t="s">
        <v>44</v>
      </c>
      <c r="N699" t="s">
        <v>129</v>
      </c>
      <c r="O699" t="s">
        <v>130</v>
      </c>
      <c r="P699" s="2">
        <v>23026000</v>
      </c>
      <c r="Q699" s="2">
        <v>2303000</v>
      </c>
      <c r="R699" t="str">
        <f>IF(Raw_Data[[#This Row],[persen_dp]]&lt;15%,"Low",IF(Raw_Data[[#This Row],[persen_dp]]&gt;25%,"High","Medium"))</f>
        <v>Low</v>
      </c>
      <c r="S699" s="3">
        <v>0.1</v>
      </c>
      <c r="T699">
        <v>12</v>
      </c>
      <c r="U699">
        <v>0.14499999999999999</v>
      </c>
      <c r="V699" s="2">
        <v>1977400</v>
      </c>
      <c r="W699" s="2">
        <v>23728000</v>
      </c>
      <c r="X699" t="str">
        <f>IF(OR(Raw_Data[[#This Row],[status_pembayaran]]="Macet",Raw_Data[[#This Row],[status_pembayaran]]="Kurang Lancar"),"Non Performing Loan","Performing")</f>
        <v>Performing</v>
      </c>
      <c r="Y699" t="s">
        <v>47</v>
      </c>
      <c r="Z699">
        <v>0</v>
      </c>
      <c r="AA699">
        <v>0</v>
      </c>
      <c r="AB699">
        <v>1</v>
      </c>
      <c r="AD699">
        <f>IF(Raw_Data[[#This Row],[rasio]]&lt;0.2,1,IF(Raw_Data[[#This Row],[rasio]]&lt;0.3,2,IF(Raw_Data[[#This Row],[rasio]]&lt;0.4,3,4)))</f>
        <v>4</v>
      </c>
      <c r="AE699">
        <f>IF(Raw_Data[[#This Row],[kategori_dp]]="High",1,IF(Raw_Data[[#This Row],[kategori_dp]]="Medium",2,3))</f>
        <v>3</v>
      </c>
      <c r="AF699">
        <f>IF(Raw_Data[[#This Row],[tenor_bulan]]&lt;=24,1,IF(Raw_Data[[#This Row],[tenor_bulan]]&lt;=36,2,IF(Raw_Data[[#This Row],[tenor_bulan]]&lt;=48,3,4)))</f>
        <v>1</v>
      </c>
      <c r="AG699">
        <f>IF(Raw_Data[[#This Row],[jumlah_kali_telat]]=0,0,IF(Raw_Data[[#This Row],[jumlah_kali_telat]]&lt;=2,2,4))</f>
        <v>0</v>
      </c>
      <c r="AH699">
        <f>Raw_Data[[#This Row],[Skor_Rasio]]+Raw_Data[[#This Row],[Skor_DP]]+Raw_Data[[#This Row],[Skor_Tenor]]+Raw_Data[[#This Row],[Skor_Telat]]</f>
        <v>8</v>
      </c>
      <c r="AI699" t="str">
        <f>IF(Raw_Data[[#This Row],[Risk_Score]]&lt;=6,"Low Risk",IF(Raw_Data[[#This Row],[Risk_Score]]&lt;=8,"Medium Risk","High Risk"))</f>
        <v>Medium Risk</v>
      </c>
      <c r="AJ699">
        <f ca="1">IFERROR(DATEDIF(Raw_Data[[#This Row],[tanggal_pengajuan]],TODAY(),"m"),"N/A")</f>
        <v>8</v>
      </c>
      <c r="AK699" t="str">
        <f ca="1">IF(ISNUMBER(Raw_Data[[#This Row],[MOB]]),IF(Raw_Data[[#This Row],[MOB]]&lt;6,"0-5 bulan",IF(Raw_Data[[#This Row],[MOB]]&lt;12,"6-11 bulan",IF(Raw_Data[[#This Row],[MOB]]&lt;24,"12-23 bulan","24+ bulan"))),"N/A")</f>
        <v>6-11 bulan</v>
      </c>
    </row>
    <row r="700" spans="1:37" ht="14.25" customHeight="1" x14ac:dyDescent="0.45">
      <c r="A700" t="s">
        <v>1933</v>
      </c>
      <c r="B700" s="64">
        <v>46049</v>
      </c>
      <c r="C700" s="1" t="str">
        <f t="shared" si="11"/>
        <v>January</v>
      </c>
      <c r="D700" t="s">
        <v>820</v>
      </c>
      <c r="E700" t="s">
        <v>1934</v>
      </c>
      <c r="F700">
        <v>47</v>
      </c>
      <c r="G700" t="s">
        <v>40</v>
      </c>
      <c r="H700" t="s">
        <v>96</v>
      </c>
      <c r="I700" s="2">
        <v>4569000</v>
      </c>
      <c r="J700" s="3">
        <f>Raw_Data[[#This Row],[cicilan_per_bulan]]/Raw_Data[[#This Row],[penghasilan_bulanan]]</f>
        <v>7.6471875683957108E-2</v>
      </c>
      <c r="K700" t="s">
        <v>42</v>
      </c>
      <c r="L700" t="s">
        <v>43</v>
      </c>
      <c r="M700" t="s">
        <v>249</v>
      </c>
      <c r="N700" t="s">
        <v>250</v>
      </c>
      <c r="O700" t="s">
        <v>57</v>
      </c>
      <c r="P700" s="2">
        <v>16330000</v>
      </c>
      <c r="Q700" s="2">
        <v>5716000</v>
      </c>
      <c r="R700" t="str">
        <f>IF(Raw_Data[[#This Row],[persen_dp]]&lt;15%,"Low",IF(Raw_Data[[#This Row],[persen_dp]]&gt;25%,"High","Medium"))</f>
        <v>High</v>
      </c>
      <c r="S700" s="3">
        <v>0.35</v>
      </c>
      <c r="T700">
        <v>48</v>
      </c>
      <c r="U700">
        <v>0.14499999999999999</v>
      </c>
      <c r="V700" s="2">
        <v>349400</v>
      </c>
      <c r="W700" s="2">
        <v>16770000</v>
      </c>
      <c r="X700" t="str">
        <f>IF(OR(Raw_Data[[#This Row],[status_pembayaran]]="Macet",Raw_Data[[#This Row],[status_pembayaran]]="Kurang Lancar"),"Non Performing Loan","Performing")</f>
        <v>Performing</v>
      </c>
      <c r="Y700" t="s">
        <v>47</v>
      </c>
      <c r="Z700">
        <v>0</v>
      </c>
      <c r="AA700">
        <v>0</v>
      </c>
      <c r="AB700">
        <v>1</v>
      </c>
      <c r="AC700" t="s">
        <v>137</v>
      </c>
      <c r="AD700">
        <f>IF(Raw_Data[[#This Row],[rasio]]&lt;0.2,1,IF(Raw_Data[[#This Row],[rasio]]&lt;0.3,2,IF(Raw_Data[[#This Row],[rasio]]&lt;0.4,3,4)))</f>
        <v>1</v>
      </c>
      <c r="AE700">
        <f>IF(Raw_Data[[#This Row],[kategori_dp]]="High",1,IF(Raw_Data[[#This Row],[kategori_dp]]="Medium",2,3))</f>
        <v>1</v>
      </c>
      <c r="AF700">
        <f>IF(Raw_Data[[#This Row],[tenor_bulan]]&lt;=24,1,IF(Raw_Data[[#This Row],[tenor_bulan]]&lt;=36,2,IF(Raw_Data[[#This Row],[tenor_bulan]]&lt;=48,3,4)))</f>
        <v>3</v>
      </c>
      <c r="AG700">
        <f>IF(Raw_Data[[#This Row],[jumlah_kali_telat]]=0,0,IF(Raw_Data[[#This Row],[jumlah_kali_telat]]&lt;=2,2,4))</f>
        <v>0</v>
      </c>
      <c r="AH700">
        <f>Raw_Data[[#This Row],[Skor_Rasio]]+Raw_Data[[#This Row],[Skor_DP]]+Raw_Data[[#This Row],[Skor_Tenor]]+Raw_Data[[#This Row],[Skor_Telat]]</f>
        <v>5</v>
      </c>
      <c r="AI700" t="str">
        <f>IF(Raw_Data[[#This Row],[Risk_Score]]&lt;=6,"Low Risk",IF(Raw_Data[[#This Row],[Risk_Score]]&lt;=8,"Medium Risk","High Risk"))</f>
        <v>Low Risk</v>
      </c>
      <c r="AJ700">
        <f ca="1">IFERROR(DATEDIF(Raw_Data[[#This Row],[tanggal_pengajuan]],TODAY(),"m"),"N/A")</f>
        <v>8</v>
      </c>
      <c r="AK700" t="str">
        <f ca="1">IF(ISNUMBER(Raw_Data[[#This Row],[MOB]]),IF(Raw_Data[[#This Row],[MOB]]&lt;6,"0-5 bulan",IF(Raw_Data[[#This Row],[MOB]]&lt;12,"6-11 bulan",IF(Raw_Data[[#This Row],[MOB]]&lt;24,"12-23 bulan","24+ bulan"))),"N/A")</f>
        <v>6-11 bulan</v>
      </c>
    </row>
    <row r="701" spans="1:37" ht="14.25" customHeight="1" x14ac:dyDescent="0.45">
      <c r="A701" t="s">
        <v>1935</v>
      </c>
      <c r="B701" s="64">
        <v>46100</v>
      </c>
      <c r="C701" s="1" t="str">
        <f t="shared" si="11"/>
        <v>March</v>
      </c>
      <c r="D701" t="s">
        <v>506</v>
      </c>
      <c r="E701" t="s">
        <v>1936</v>
      </c>
      <c r="F701">
        <v>53</v>
      </c>
      <c r="G701" t="s">
        <v>40</v>
      </c>
      <c r="H701" t="s">
        <v>96</v>
      </c>
      <c r="I701" s="2">
        <v>6506000</v>
      </c>
      <c r="J701" s="3">
        <f>Raw_Data[[#This Row],[cicilan_per_bulan]]/Raw_Data[[#This Row],[penghasilan_bulanan]]</f>
        <v>0.23891792191822933</v>
      </c>
      <c r="K701" t="s">
        <v>145</v>
      </c>
      <c r="L701" t="s">
        <v>146</v>
      </c>
      <c r="M701" t="s">
        <v>55</v>
      </c>
      <c r="N701" t="s">
        <v>395</v>
      </c>
      <c r="O701" t="s">
        <v>396</v>
      </c>
      <c r="P701" s="2">
        <v>60075000</v>
      </c>
      <c r="Q701" s="2">
        <v>6008000</v>
      </c>
      <c r="R701" t="str">
        <f>IF(Raw_Data[[#This Row],[persen_dp]]&lt;15%,"Low",IF(Raw_Data[[#This Row],[persen_dp]]&gt;25%,"High","Medium"))</f>
        <v>Low</v>
      </c>
      <c r="S701" s="3">
        <v>0.1</v>
      </c>
      <c r="T701">
        <v>60</v>
      </c>
      <c r="U701">
        <v>0.14499999999999999</v>
      </c>
      <c r="V701" s="2">
        <v>1554400</v>
      </c>
      <c r="W701" s="2">
        <v>93266000</v>
      </c>
      <c r="X701" t="str">
        <f>IF(OR(Raw_Data[[#This Row],[status_pembayaran]]="Macet",Raw_Data[[#This Row],[status_pembayaran]]="Kurang Lancar"),"Non Performing Loan","Performing")</f>
        <v>Performing</v>
      </c>
      <c r="Y701" t="s">
        <v>47</v>
      </c>
      <c r="Z701">
        <v>0</v>
      </c>
      <c r="AA701">
        <v>0</v>
      </c>
      <c r="AB701">
        <v>1</v>
      </c>
      <c r="AD701">
        <f>IF(Raw_Data[[#This Row],[rasio]]&lt;0.2,1,IF(Raw_Data[[#This Row],[rasio]]&lt;0.3,2,IF(Raw_Data[[#This Row],[rasio]]&lt;0.4,3,4)))</f>
        <v>2</v>
      </c>
      <c r="AE701">
        <f>IF(Raw_Data[[#This Row],[kategori_dp]]="High",1,IF(Raw_Data[[#This Row],[kategori_dp]]="Medium",2,3))</f>
        <v>3</v>
      </c>
      <c r="AF701">
        <f>IF(Raw_Data[[#This Row],[tenor_bulan]]&lt;=24,1,IF(Raw_Data[[#This Row],[tenor_bulan]]&lt;=36,2,IF(Raw_Data[[#This Row],[tenor_bulan]]&lt;=48,3,4)))</f>
        <v>4</v>
      </c>
      <c r="AG701">
        <f>IF(Raw_Data[[#This Row],[jumlah_kali_telat]]=0,0,IF(Raw_Data[[#This Row],[jumlah_kali_telat]]&lt;=2,2,4))</f>
        <v>0</v>
      </c>
      <c r="AH701">
        <f>Raw_Data[[#This Row],[Skor_Rasio]]+Raw_Data[[#This Row],[Skor_DP]]+Raw_Data[[#This Row],[Skor_Tenor]]+Raw_Data[[#This Row],[Skor_Telat]]</f>
        <v>9</v>
      </c>
      <c r="AI701" t="str">
        <f>IF(Raw_Data[[#This Row],[Risk_Score]]&lt;=6,"Low Risk",IF(Raw_Data[[#This Row],[Risk_Score]]&lt;=8,"Medium Risk","High Risk"))</f>
        <v>High Risk</v>
      </c>
      <c r="AJ701">
        <f ca="1">IFERROR(DATEDIF(Raw_Data[[#This Row],[tanggal_pengajuan]],TODAY(),"m"),"N/A")</f>
        <v>7</v>
      </c>
      <c r="AK701" t="str">
        <f ca="1">IF(ISNUMBER(Raw_Data[[#This Row],[MOB]]),IF(Raw_Data[[#This Row],[MOB]]&lt;6,"0-5 bulan",IF(Raw_Data[[#This Row],[MOB]]&lt;12,"6-11 bulan",IF(Raw_Data[[#This Row],[MOB]]&lt;24,"12-23 bulan","24+ bulan"))),"N/A")</f>
        <v>6-11 bulan</v>
      </c>
    </row>
    <row r="702" spans="1:37" ht="14.25" customHeight="1" x14ac:dyDescent="0.45">
      <c r="A702" t="s">
        <v>1937</v>
      </c>
      <c r="B702" s="64">
        <v>46143</v>
      </c>
      <c r="C702" s="1" t="str">
        <f t="shared" si="11"/>
        <v>May</v>
      </c>
      <c r="D702" t="s">
        <v>1781</v>
      </c>
      <c r="E702" t="s">
        <v>1938</v>
      </c>
      <c r="F702">
        <v>28</v>
      </c>
      <c r="G702" t="s">
        <v>40</v>
      </c>
      <c r="H702" t="s">
        <v>101</v>
      </c>
      <c r="I702" s="2">
        <v>4712000</v>
      </c>
      <c r="J702" s="3">
        <f>Raw_Data[[#This Row],[cicilan_per_bulan]]/Raw_Data[[#This Row],[penghasilan_bulanan]]</f>
        <v>0.2075339558573854</v>
      </c>
      <c r="K702" t="s">
        <v>145</v>
      </c>
      <c r="L702" t="s">
        <v>146</v>
      </c>
      <c r="M702" t="s">
        <v>44</v>
      </c>
      <c r="N702" t="s">
        <v>163</v>
      </c>
      <c r="O702" t="s">
        <v>46</v>
      </c>
      <c r="P702" s="2">
        <v>28864000</v>
      </c>
      <c r="Q702" s="2">
        <v>4330000</v>
      </c>
      <c r="R702" t="str">
        <f>IF(Raw_Data[[#This Row],[persen_dp]]&lt;15%,"Low",IF(Raw_Data[[#This Row],[persen_dp]]&gt;25%,"High","Medium"))</f>
        <v>Medium</v>
      </c>
      <c r="S702" s="3">
        <v>0.15</v>
      </c>
      <c r="T702">
        <v>36</v>
      </c>
      <c r="U702">
        <v>0.14499999999999999</v>
      </c>
      <c r="V702" s="2">
        <v>977900</v>
      </c>
      <c r="W702" s="2">
        <v>35206000</v>
      </c>
      <c r="X702" t="str">
        <f>IF(OR(Raw_Data[[#This Row],[status_pembayaran]]="Macet",Raw_Data[[#This Row],[status_pembayaran]]="Kurang Lancar"),"Non Performing Loan","Performing")</f>
        <v>Non Performing Loan</v>
      </c>
      <c r="Y702" t="s">
        <v>488</v>
      </c>
      <c r="Z702">
        <v>17</v>
      </c>
      <c r="AA702">
        <v>1</v>
      </c>
      <c r="AB702">
        <v>3</v>
      </c>
      <c r="AC702" t="s">
        <v>58</v>
      </c>
      <c r="AD702">
        <f>IF(Raw_Data[[#This Row],[rasio]]&lt;0.2,1,IF(Raw_Data[[#This Row],[rasio]]&lt;0.3,2,IF(Raw_Data[[#This Row],[rasio]]&lt;0.4,3,4)))</f>
        <v>2</v>
      </c>
      <c r="AE702">
        <f>IF(Raw_Data[[#This Row],[kategori_dp]]="High",1,IF(Raw_Data[[#This Row],[kategori_dp]]="Medium",2,3))</f>
        <v>2</v>
      </c>
      <c r="AF702">
        <f>IF(Raw_Data[[#This Row],[tenor_bulan]]&lt;=24,1,IF(Raw_Data[[#This Row],[tenor_bulan]]&lt;=36,2,IF(Raw_Data[[#This Row],[tenor_bulan]]&lt;=48,3,4)))</f>
        <v>2</v>
      </c>
      <c r="AG702">
        <f>IF(Raw_Data[[#This Row],[jumlah_kali_telat]]=0,0,IF(Raw_Data[[#This Row],[jumlah_kali_telat]]&lt;=2,2,4))</f>
        <v>2</v>
      </c>
      <c r="AH702">
        <f>Raw_Data[[#This Row],[Skor_Rasio]]+Raw_Data[[#This Row],[Skor_DP]]+Raw_Data[[#This Row],[Skor_Tenor]]+Raw_Data[[#This Row],[Skor_Telat]]</f>
        <v>8</v>
      </c>
      <c r="AI702" t="str">
        <f>IF(Raw_Data[[#This Row],[Risk_Score]]&lt;=6,"Low Risk",IF(Raw_Data[[#This Row],[Risk_Score]]&lt;=8,"Medium Risk","High Risk"))</f>
        <v>Medium Risk</v>
      </c>
      <c r="AJ702">
        <f ca="1">IFERROR(DATEDIF(Raw_Data[[#This Row],[tanggal_pengajuan]],TODAY(),"m"),"N/A")</f>
        <v>5</v>
      </c>
      <c r="AK702" t="str">
        <f ca="1">IF(ISNUMBER(Raw_Data[[#This Row],[MOB]]),IF(Raw_Data[[#This Row],[MOB]]&lt;6,"0-5 bulan",IF(Raw_Data[[#This Row],[MOB]]&lt;12,"6-11 bulan",IF(Raw_Data[[#This Row],[MOB]]&lt;24,"12-23 bulan","24+ bulan"))),"N/A")</f>
        <v>0-5 bulan</v>
      </c>
    </row>
    <row r="703" spans="1:37" ht="14.25" customHeight="1" x14ac:dyDescent="0.45">
      <c r="A703" t="s">
        <v>1939</v>
      </c>
      <c r="B703" s="64">
        <v>46034</v>
      </c>
      <c r="C703" s="1" t="str">
        <f t="shared" si="11"/>
        <v>January</v>
      </c>
      <c r="D703" t="s">
        <v>200</v>
      </c>
      <c r="E703" t="s">
        <v>1940</v>
      </c>
      <c r="F703">
        <v>22</v>
      </c>
      <c r="G703" t="s">
        <v>51</v>
      </c>
      <c r="H703" t="s">
        <v>108</v>
      </c>
      <c r="I703" s="2">
        <v>5654000</v>
      </c>
      <c r="J703" s="3">
        <f>Raw_Data[[#This Row],[cicilan_per_bulan]]/Raw_Data[[#This Row],[penghasilan_bulanan]]</f>
        <v>0.17449593208348071</v>
      </c>
      <c r="K703" t="s">
        <v>205</v>
      </c>
      <c r="L703" t="s">
        <v>110</v>
      </c>
      <c r="M703" t="s">
        <v>55</v>
      </c>
      <c r="N703" t="s">
        <v>147</v>
      </c>
      <c r="O703" t="s">
        <v>148</v>
      </c>
      <c r="P703" s="2">
        <v>33001000</v>
      </c>
      <c r="Q703" s="2">
        <v>8250000</v>
      </c>
      <c r="R703" t="str">
        <f>IF(Raw_Data[[#This Row],[persen_dp]]&lt;15%,"Low",IF(Raw_Data[[#This Row],[persen_dp]]&gt;25%,"High","Medium"))</f>
        <v>Medium</v>
      </c>
      <c r="S703" s="3">
        <v>0.25</v>
      </c>
      <c r="T703">
        <v>36</v>
      </c>
      <c r="U703">
        <v>0.14499999999999999</v>
      </c>
      <c r="V703" s="2">
        <v>986600</v>
      </c>
      <c r="W703" s="2">
        <v>35518000</v>
      </c>
      <c r="X703" t="str">
        <f>IF(OR(Raw_Data[[#This Row],[status_pembayaran]]="Macet",Raw_Data[[#This Row],[status_pembayaran]]="Kurang Lancar"),"Non Performing Loan","Performing")</f>
        <v>Performing</v>
      </c>
      <c r="Y703" t="s">
        <v>47</v>
      </c>
      <c r="Z703">
        <v>0</v>
      </c>
      <c r="AA703">
        <v>0</v>
      </c>
      <c r="AB703">
        <v>1</v>
      </c>
      <c r="AC703" t="s">
        <v>104</v>
      </c>
      <c r="AD703">
        <f>IF(Raw_Data[[#This Row],[rasio]]&lt;0.2,1,IF(Raw_Data[[#This Row],[rasio]]&lt;0.3,2,IF(Raw_Data[[#This Row],[rasio]]&lt;0.4,3,4)))</f>
        <v>1</v>
      </c>
      <c r="AE703">
        <f>IF(Raw_Data[[#This Row],[kategori_dp]]="High",1,IF(Raw_Data[[#This Row],[kategori_dp]]="Medium",2,3))</f>
        <v>2</v>
      </c>
      <c r="AF703">
        <f>IF(Raw_Data[[#This Row],[tenor_bulan]]&lt;=24,1,IF(Raw_Data[[#This Row],[tenor_bulan]]&lt;=36,2,IF(Raw_Data[[#This Row],[tenor_bulan]]&lt;=48,3,4)))</f>
        <v>2</v>
      </c>
      <c r="AG703">
        <f>IF(Raw_Data[[#This Row],[jumlah_kali_telat]]=0,0,IF(Raw_Data[[#This Row],[jumlah_kali_telat]]&lt;=2,2,4))</f>
        <v>0</v>
      </c>
      <c r="AH703">
        <f>Raw_Data[[#This Row],[Skor_Rasio]]+Raw_Data[[#This Row],[Skor_DP]]+Raw_Data[[#This Row],[Skor_Tenor]]+Raw_Data[[#This Row],[Skor_Telat]]</f>
        <v>5</v>
      </c>
      <c r="AI703" t="str">
        <f>IF(Raw_Data[[#This Row],[Risk_Score]]&lt;=6,"Low Risk",IF(Raw_Data[[#This Row],[Risk_Score]]&lt;=8,"Medium Risk","High Risk"))</f>
        <v>Low Risk</v>
      </c>
      <c r="AJ703">
        <f ca="1">IFERROR(DATEDIF(Raw_Data[[#This Row],[tanggal_pengajuan]],TODAY(),"m"),"N/A")</f>
        <v>9</v>
      </c>
      <c r="AK703" t="str">
        <f ca="1">IF(ISNUMBER(Raw_Data[[#This Row],[MOB]]),IF(Raw_Data[[#This Row],[MOB]]&lt;6,"0-5 bulan",IF(Raw_Data[[#This Row],[MOB]]&lt;12,"6-11 bulan",IF(Raw_Data[[#This Row],[MOB]]&lt;24,"12-23 bulan","24+ bulan"))),"N/A")</f>
        <v>6-11 bulan</v>
      </c>
    </row>
    <row r="704" spans="1:37" ht="14.25" customHeight="1" x14ac:dyDescent="0.45">
      <c r="A704" t="s">
        <v>1941</v>
      </c>
      <c r="B704" s="64">
        <v>46181</v>
      </c>
      <c r="C704" s="1" t="str">
        <f t="shared" si="11"/>
        <v>June</v>
      </c>
      <c r="D704" t="s">
        <v>1437</v>
      </c>
      <c r="E704" t="s">
        <v>1942</v>
      </c>
      <c r="F704">
        <v>55</v>
      </c>
      <c r="G704" t="s">
        <v>40</v>
      </c>
      <c r="H704" t="s">
        <v>90</v>
      </c>
      <c r="I704" s="2">
        <v>4872000</v>
      </c>
      <c r="J704" s="3">
        <f>Raw_Data[[#This Row],[cicilan_per_bulan]]/Raw_Data[[#This Row],[penghasilan_bulanan]]</f>
        <v>0.43674055829228242</v>
      </c>
      <c r="K704" t="s">
        <v>81</v>
      </c>
      <c r="L704" t="s">
        <v>82</v>
      </c>
      <c r="M704" t="s">
        <v>55</v>
      </c>
      <c r="N704" t="s">
        <v>121</v>
      </c>
      <c r="O704" t="s">
        <v>122</v>
      </c>
      <c r="P704" s="2">
        <v>37009000</v>
      </c>
      <c r="Q704" s="2">
        <v>5551000</v>
      </c>
      <c r="R704" t="str">
        <f>IF(Raw_Data[[#This Row],[persen_dp]]&lt;15%,"Low",IF(Raw_Data[[#This Row],[persen_dp]]&gt;25%,"High","Medium"))</f>
        <v>Medium</v>
      </c>
      <c r="S704" s="3">
        <v>0.15</v>
      </c>
      <c r="T704">
        <v>18</v>
      </c>
      <c r="U704">
        <v>0.14499999999999999</v>
      </c>
      <c r="V704" s="2">
        <v>2127800</v>
      </c>
      <c r="W704" s="2">
        <v>38300000</v>
      </c>
      <c r="X704" t="str">
        <f>IF(OR(Raw_Data[[#This Row],[status_pembayaran]]="Macet",Raw_Data[[#This Row],[status_pembayaran]]="Kurang Lancar"),"Non Performing Loan","Performing")</f>
        <v>Performing</v>
      </c>
      <c r="Y704" t="s">
        <v>47</v>
      </c>
      <c r="Z704">
        <v>0</v>
      </c>
      <c r="AA704">
        <v>0</v>
      </c>
      <c r="AB704">
        <v>1</v>
      </c>
      <c r="AD704">
        <f>IF(Raw_Data[[#This Row],[rasio]]&lt;0.2,1,IF(Raw_Data[[#This Row],[rasio]]&lt;0.3,2,IF(Raw_Data[[#This Row],[rasio]]&lt;0.4,3,4)))</f>
        <v>4</v>
      </c>
      <c r="AE704">
        <f>IF(Raw_Data[[#This Row],[kategori_dp]]="High",1,IF(Raw_Data[[#This Row],[kategori_dp]]="Medium",2,3))</f>
        <v>2</v>
      </c>
      <c r="AF704">
        <f>IF(Raw_Data[[#This Row],[tenor_bulan]]&lt;=24,1,IF(Raw_Data[[#This Row],[tenor_bulan]]&lt;=36,2,IF(Raw_Data[[#This Row],[tenor_bulan]]&lt;=48,3,4)))</f>
        <v>1</v>
      </c>
      <c r="AG704">
        <f>IF(Raw_Data[[#This Row],[jumlah_kali_telat]]=0,0,IF(Raw_Data[[#This Row],[jumlah_kali_telat]]&lt;=2,2,4))</f>
        <v>0</v>
      </c>
      <c r="AH704">
        <f>Raw_Data[[#This Row],[Skor_Rasio]]+Raw_Data[[#This Row],[Skor_DP]]+Raw_Data[[#This Row],[Skor_Tenor]]+Raw_Data[[#This Row],[Skor_Telat]]</f>
        <v>7</v>
      </c>
      <c r="AI704" t="str">
        <f>IF(Raw_Data[[#This Row],[Risk_Score]]&lt;=6,"Low Risk",IF(Raw_Data[[#This Row],[Risk_Score]]&lt;=8,"Medium Risk","High Risk"))</f>
        <v>Medium Risk</v>
      </c>
      <c r="AJ704">
        <f ca="1">IFERROR(DATEDIF(Raw_Data[[#This Row],[tanggal_pengajuan]],TODAY(),"m"),"N/A")</f>
        <v>4</v>
      </c>
      <c r="AK704" t="str">
        <f ca="1">IF(ISNUMBER(Raw_Data[[#This Row],[MOB]]),IF(Raw_Data[[#This Row],[MOB]]&lt;6,"0-5 bulan",IF(Raw_Data[[#This Row],[MOB]]&lt;12,"6-11 bulan",IF(Raw_Data[[#This Row],[MOB]]&lt;24,"12-23 bulan","24+ bulan"))),"N/A")</f>
        <v>0-5 bulan</v>
      </c>
    </row>
    <row r="705" spans="1:37" ht="14.25" customHeight="1" x14ac:dyDescent="0.45">
      <c r="A705" t="s">
        <v>1943</v>
      </c>
      <c r="B705" s="64">
        <v>46038</v>
      </c>
      <c r="C705" s="1" t="str">
        <f t="shared" si="11"/>
        <v>January</v>
      </c>
      <c r="D705" t="s">
        <v>210</v>
      </c>
      <c r="E705" t="s">
        <v>211</v>
      </c>
      <c r="F705">
        <v>42</v>
      </c>
      <c r="G705" t="s">
        <v>40</v>
      </c>
      <c r="H705" t="s">
        <v>41</v>
      </c>
      <c r="I705" s="2">
        <v>6111000</v>
      </c>
      <c r="J705" s="3">
        <f>Raw_Data[[#This Row],[cicilan_per_bulan]]/Raw_Data[[#This Row],[penghasilan_bulanan]]</f>
        <v>0.14331533300605465</v>
      </c>
      <c r="K705" t="s">
        <v>127</v>
      </c>
      <c r="L705" t="s">
        <v>128</v>
      </c>
      <c r="M705" t="s">
        <v>55</v>
      </c>
      <c r="N705" t="s">
        <v>56</v>
      </c>
      <c r="O705" t="s">
        <v>57</v>
      </c>
      <c r="P705" s="2">
        <v>18105755</v>
      </c>
      <c r="Q705" s="2">
        <v>1811000</v>
      </c>
      <c r="R705" t="str">
        <f>IF(Raw_Data[[#This Row],[persen_dp]]&lt;15%,"Low",IF(Raw_Data[[#This Row],[persen_dp]]&gt;25%,"High","Medium"))</f>
        <v>Low</v>
      </c>
      <c r="S705" s="3">
        <v>0.1</v>
      </c>
      <c r="T705">
        <v>24</v>
      </c>
      <c r="U705">
        <v>0.14499999999999999</v>
      </c>
      <c r="V705" s="2">
        <v>875800</v>
      </c>
      <c r="W705" s="2">
        <v>21020000</v>
      </c>
      <c r="X705" t="str">
        <f>IF(OR(Raw_Data[[#This Row],[status_pembayaran]]="Macet",Raw_Data[[#This Row],[status_pembayaran]]="Kurang Lancar"),"Non Performing Loan","Performing")</f>
        <v>Performing</v>
      </c>
      <c r="Y705" t="s">
        <v>47</v>
      </c>
      <c r="Z705">
        <v>0</v>
      </c>
      <c r="AA705">
        <v>0</v>
      </c>
      <c r="AB705">
        <v>1</v>
      </c>
      <c r="AD705">
        <f>IF(Raw_Data[[#This Row],[rasio]]&lt;0.2,1,IF(Raw_Data[[#This Row],[rasio]]&lt;0.3,2,IF(Raw_Data[[#This Row],[rasio]]&lt;0.4,3,4)))</f>
        <v>1</v>
      </c>
      <c r="AE705">
        <f>IF(Raw_Data[[#This Row],[kategori_dp]]="High",1,IF(Raw_Data[[#This Row],[kategori_dp]]="Medium",2,3))</f>
        <v>3</v>
      </c>
      <c r="AF705">
        <f>IF(Raw_Data[[#This Row],[tenor_bulan]]&lt;=24,1,IF(Raw_Data[[#This Row],[tenor_bulan]]&lt;=36,2,IF(Raw_Data[[#This Row],[tenor_bulan]]&lt;=48,3,4)))</f>
        <v>1</v>
      </c>
      <c r="AG705">
        <f>IF(Raw_Data[[#This Row],[jumlah_kali_telat]]=0,0,IF(Raw_Data[[#This Row],[jumlah_kali_telat]]&lt;=2,2,4))</f>
        <v>0</v>
      </c>
      <c r="AH705">
        <f>Raw_Data[[#This Row],[Skor_Rasio]]+Raw_Data[[#This Row],[Skor_DP]]+Raw_Data[[#This Row],[Skor_Tenor]]+Raw_Data[[#This Row],[Skor_Telat]]</f>
        <v>5</v>
      </c>
      <c r="AI705" t="str">
        <f>IF(Raw_Data[[#This Row],[Risk_Score]]&lt;=6,"Low Risk",IF(Raw_Data[[#This Row],[Risk_Score]]&lt;=8,"Medium Risk","High Risk"))</f>
        <v>Low Risk</v>
      </c>
      <c r="AJ705">
        <f ca="1">IFERROR(DATEDIF(Raw_Data[[#This Row],[tanggal_pengajuan]],TODAY(),"m"),"N/A")</f>
        <v>9</v>
      </c>
      <c r="AK705" t="str">
        <f ca="1">IF(ISNUMBER(Raw_Data[[#This Row],[MOB]]),IF(Raw_Data[[#This Row],[MOB]]&lt;6,"0-5 bulan",IF(Raw_Data[[#This Row],[MOB]]&lt;12,"6-11 bulan",IF(Raw_Data[[#This Row],[MOB]]&lt;24,"12-23 bulan","24+ bulan"))),"N/A")</f>
        <v>6-11 bulan</v>
      </c>
    </row>
    <row r="706" spans="1:37" ht="14.25" customHeight="1" x14ac:dyDescent="0.45">
      <c r="A706" t="s">
        <v>1944</v>
      </c>
      <c r="B706" s="64">
        <v>46129</v>
      </c>
      <c r="C706" s="1" t="str">
        <f t="shared" si="11"/>
        <v>April</v>
      </c>
      <c r="D706" t="s">
        <v>1945</v>
      </c>
      <c r="E706" t="s">
        <v>1946</v>
      </c>
      <c r="F706">
        <v>29</v>
      </c>
      <c r="G706" t="s">
        <v>40</v>
      </c>
      <c r="H706" t="s">
        <v>108</v>
      </c>
      <c r="I706" s="2">
        <v>6332000</v>
      </c>
      <c r="J706" s="3">
        <f>Raw_Data[[#This Row],[cicilan_per_bulan]]/Raw_Data[[#This Row],[penghasilan_bulanan]]</f>
        <v>0.22013581806696148</v>
      </c>
      <c r="K706" t="s">
        <v>91</v>
      </c>
      <c r="L706" t="s">
        <v>92</v>
      </c>
      <c r="M706" t="s">
        <v>44</v>
      </c>
      <c r="N706" t="s">
        <v>129</v>
      </c>
      <c r="O706" t="s">
        <v>130</v>
      </c>
      <c r="P706" s="2">
        <v>24346000</v>
      </c>
      <c r="Q706" s="2">
        <v>9738000</v>
      </c>
      <c r="R706" t="str">
        <f>IF(Raw_Data[[#This Row],[persen_dp]]&lt;15%,"Low",IF(Raw_Data[[#This Row],[persen_dp]]&gt;25%,"High","Medium"))</f>
        <v>High</v>
      </c>
      <c r="S706" s="3">
        <v>0.4</v>
      </c>
      <c r="T706">
        <v>12</v>
      </c>
      <c r="U706">
        <v>0.14499999999999999</v>
      </c>
      <c r="V706" s="2">
        <v>1393900</v>
      </c>
      <c r="W706" s="2">
        <v>16726000</v>
      </c>
      <c r="X706" t="str">
        <f>IF(OR(Raw_Data[[#This Row],[status_pembayaran]]="Macet",Raw_Data[[#This Row],[status_pembayaran]]="Kurang Lancar"),"Non Performing Loan","Performing")</f>
        <v>Performing</v>
      </c>
      <c r="Y706" t="s">
        <v>47</v>
      </c>
      <c r="Z706">
        <v>0</v>
      </c>
      <c r="AA706">
        <v>0</v>
      </c>
      <c r="AB706">
        <v>1</v>
      </c>
      <c r="AC706" t="s">
        <v>74</v>
      </c>
      <c r="AD706">
        <f>IF(Raw_Data[[#This Row],[rasio]]&lt;0.2,1,IF(Raw_Data[[#This Row],[rasio]]&lt;0.3,2,IF(Raw_Data[[#This Row],[rasio]]&lt;0.4,3,4)))</f>
        <v>2</v>
      </c>
      <c r="AE706">
        <f>IF(Raw_Data[[#This Row],[kategori_dp]]="High",1,IF(Raw_Data[[#This Row],[kategori_dp]]="Medium",2,3))</f>
        <v>1</v>
      </c>
      <c r="AF706">
        <f>IF(Raw_Data[[#This Row],[tenor_bulan]]&lt;=24,1,IF(Raw_Data[[#This Row],[tenor_bulan]]&lt;=36,2,IF(Raw_Data[[#This Row],[tenor_bulan]]&lt;=48,3,4)))</f>
        <v>1</v>
      </c>
      <c r="AG706">
        <f>IF(Raw_Data[[#This Row],[jumlah_kali_telat]]=0,0,IF(Raw_Data[[#This Row],[jumlah_kali_telat]]&lt;=2,2,4))</f>
        <v>0</v>
      </c>
      <c r="AH706">
        <f>Raw_Data[[#This Row],[Skor_Rasio]]+Raw_Data[[#This Row],[Skor_DP]]+Raw_Data[[#This Row],[Skor_Tenor]]+Raw_Data[[#This Row],[Skor_Telat]]</f>
        <v>4</v>
      </c>
      <c r="AI706" t="str">
        <f>IF(Raw_Data[[#This Row],[Risk_Score]]&lt;=6,"Low Risk",IF(Raw_Data[[#This Row],[Risk_Score]]&lt;=8,"Medium Risk","High Risk"))</f>
        <v>Low Risk</v>
      </c>
      <c r="AJ706">
        <f ca="1">IFERROR(DATEDIF(Raw_Data[[#This Row],[tanggal_pengajuan]],TODAY(),"m"),"N/A")</f>
        <v>6</v>
      </c>
      <c r="AK706" t="str">
        <f ca="1">IF(ISNUMBER(Raw_Data[[#This Row],[MOB]]),IF(Raw_Data[[#This Row],[MOB]]&lt;6,"0-5 bulan",IF(Raw_Data[[#This Row],[MOB]]&lt;12,"6-11 bulan",IF(Raw_Data[[#This Row],[MOB]]&lt;24,"12-23 bulan","24+ bulan"))),"N/A")</f>
        <v>6-11 bulan</v>
      </c>
    </row>
    <row r="707" spans="1:37" ht="14.25" customHeight="1" x14ac:dyDescent="0.45">
      <c r="A707" t="s">
        <v>1947</v>
      </c>
      <c r="B707" s="64">
        <v>46101</v>
      </c>
      <c r="C707" s="1" t="str">
        <f t="shared" si="11"/>
        <v>March</v>
      </c>
      <c r="D707" t="s">
        <v>967</v>
      </c>
      <c r="E707" t="s">
        <v>1948</v>
      </c>
      <c r="F707">
        <v>21</v>
      </c>
      <c r="G707" t="s">
        <v>40</v>
      </c>
      <c r="H707" t="s">
        <v>96</v>
      </c>
      <c r="I707" s="2">
        <v>4965000</v>
      </c>
      <c r="J707" s="3">
        <f>Raw_Data[[#This Row],[cicilan_per_bulan]]/Raw_Data[[#This Row],[penghasilan_bulanan]]</f>
        <v>0.40108761329305137</v>
      </c>
      <c r="K707" t="s">
        <v>53</v>
      </c>
      <c r="L707" t="s">
        <v>54</v>
      </c>
      <c r="M707" t="s">
        <v>55</v>
      </c>
      <c r="N707" t="s">
        <v>121</v>
      </c>
      <c r="O707" t="s">
        <v>122</v>
      </c>
      <c r="P707" s="2">
        <v>34636000</v>
      </c>
      <c r="Q707" s="2">
        <v>5195000</v>
      </c>
      <c r="R707" t="str">
        <f>IF(Raw_Data[[#This Row],[persen_dp]]&lt;15%,"Low",IF(Raw_Data[[#This Row],[persen_dp]]&gt;25%,"High","Medium"))</f>
        <v>Medium</v>
      </c>
      <c r="S707" s="3">
        <v>0.15</v>
      </c>
      <c r="T707">
        <v>18</v>
      </c>
      <c r="U707">
        <v>0.14499999999999999</v>
      </c>
      <c r="V707" s="2">
        <v>1991400</v>
      </c>
      <c r="W707" s="2">
        <v>35845000</v>
      </c>
      <c r="X707" t="str">
        <f>IF(OR(Raw_Data[[#This Row],[status_pembayaran]]="Macet",Raw_Data[[#This Row],[status_pembayaran]]="Kurang Lancar"),"Non Performing Loan","Performing")</f>
        <v>Performing</v>
      </c>
      <c r="Y707" t="s">
        <v>47</v>
      </c>
      <c r="Z707">
        <v>0</v>
      </c>
      <c r="AA707">
        <v>0</v>
      </c>
      <c r="AB707">
        <v>1</v>
      </c>
      <c r="AC707" t="s">
        <v>104</v>
      </c>
      <c r="AD707">
        <f>IF(Raw_Data[[#This Row],[rasio]]&lt;0.2,1,IF(Raw_Data[[#This Row],[rasio]]&lt;0.3,2,IF(Raw_Data[[#This Row],[rasio]]&lt;0.4,3,4)))</f>
        <v>4</v>
      </c>
      <c r="AE707">
        <f>IF(Raw_Data[[#This Row],[kategori_dp]]="High",1,IF(Raw_Data[[#This Row],[kategori_dp]]="Medium",2,3))</f>
        <v>2</v>
      </c>
      <c r="AF707">
        <f>IF(Raw_Data[[#This Row],[tenor_bulan]]&lt;=24,1,IF(Raw_Data[[#This Row],[tenor_bulan]]&lt;=36,2,IF(Raw_Data[[#This Row],[tenor_bulan]]&lt;=48,3,4)))</f>
        <v>1</v>
      </c>
      <c r="AG707">
        <f>IF(Raw_Data[[#This Row],[jumlah_kali_telat]]=0,0,IF(Raw_Data[[#This Row],[jumlah_kali_telat]]&lt;=2,2,4))</f>
        <v>0</v>
      </c>
      <c r="AH707">
        <f>Raw_Data[[#This Row],[Skor_Rasio]]+Raw_Data[[#This Row],[Skor_DP]]+Raw_Data[[#This Row],[Skor_Tenor]]+Raw_Data[[#This Row],[Skor_Telat]]</f>
        <v>7</v>
      </c>
      <c r="AI707" t="str">
        <f>IF(Raw_Data[[#This Row],[Risk_Score]]&lt;=6,"Low Risk",IF(Raw_Data[[#This Row],[Risk_Score]]&lt;=8,"Medium Risk","High Risk"))</f>
        <v>Medium Risk</v>
      </c>
      <c r="AJ707">
        <f ca="1">IFERROR(DATEDIF(Raw_Data[[#This Row],[tanggal_pengajuan]],TODAY(),"m"),"N/A")</f>
        <v>7</v>
      </c>
      <c r="AK707" t="str">
        <f ca="1">IF(ISNUMBER(Raw_Data[[#This Row],[MOB]]),IF(Raw_Data[[#This Row],[MOB]]&lt;6,"0-5 bulan",IF(Raw_Data[[#This Row],[MOB]]&lt;12,"6-11 bulan",IF(Raw_Data[[#This Row],[MOB]]&lt;24,"12-23 bulan","24+ bulan"))),"N/A")</f>
        <v>6-11 bulan</v>
      </c>
    </row>
    <row r="708" spans="1:37" ht="14.25" customHeight="1" x14ac:dyDescent="0.45">
      <c r="A708" t="s">
        <v>1949</v>
      </c>
      <c r="B708" s="64">
        <v>46059</v>
      </c>
      <c r="C708" s="1" t="str">
        <f t="shared" si="11"/>
        <v>February</v>
      </c>
      <c r="D708" t="s">
        <v>852</v>
      </c>
      <c r="E708" t="s">
        <v>1950</v>
      </c>
      <c r="F708">
        <v>37</v>
      </c>
      <c r="G708" t="s">
        <v>40</v>
      </c>
      <c r="H708" t="s">
        <v>52</v>
      </c>
      <c r="I708" s="2">
        <v>10347000</v>
      </c>
      <c r="J708" s="3">
        <f>Raw_Data[[#This Row],[cicilan_per_bulan]]/Raw_Data[[#This Row],[penghasilan_bulanan]]</f>
        <v>8.3995360974195424E-2</v>
      </c>
      <c r="K708" t="s">
        <v>63</v>
      </c>
      <c r="L708" t="s">
        <v>64</v>
      </c>
      <c r="M708" t="s">
        <v>44</v>
      </c>
      <c r="N708" t="s">
        <v>83</v>
      </c>
      <c r="O708" t="s">
        <v>57</v>
      </c>
      <c r="P708" s="2">
        <v>18355000</v>
      </c>
      <c r="Q708" s="2">
        <v>5507000</v>
      </c>
      <c r="R708" t="str">
        <f>IF(Raw_Data[[#This Row],[persen_dp]]&lt;15%,"Low",IF(Raw_Data[[#This Row],[persen_dp]]&gt;25%,"High","Medium"))</f>
        <v>High</v>
      </c>
      <c r="S708" s="3">
        <v>0.3</v>
      </c>
      <c r="T708">
        <v>18</v>
      </c>
      <c r="U708">
        <v>0.14499999999999999</v>
      </c>
      <c r="V708" s="2">
        <v>869100</v>
      </c>
      <c r="W708" s="2">
        <v>15643000</v>
      </c>
      <c r="X708" t="str">
        <f>IF(OR(Raw_Data[[#This Row],[status_pembayaran]]="Macet",Raw_Data[[#This Row],[status_pembayaran]]="Kurang Lancar"),"Non Performing Loan","Performing")</f>
        <v>Performing</v>
      </c>
      <c r="Y708" t="s">
        <v>47</v>
      </c>
      <c r="Z708">
        <v>0</v>
      </c>
      <c r="AA708">
        <v>0</v>
      </c>
      <c r="AB708">
        <v>1</v>
      </c>
      <c r="AD708">
        <f>IF(Raw_Data[[#This Row],[rasio]]&lt;0.2,1,IF(Raw_Data[[#This Row],[rasio]]&lt;0.3,2,IF(Raw_Data[[#This Row],[rasio]]&lt;0.4,3,4)))</f>
        <v>1</v>
      </c>
      <c r="AE708">
        <f>IF(Raw_Data[[#This Row],[kategori_dp]]="High",1,IF(Raw_Data[[#This Row],[kategori_dp]]="Medium",2,3))</f>
        <v>1</v>
      </c>
      <c r="AF708">
        <f>IF(Raw_Data[[#This Row],[tenor_bulan]]&lt;=24,1,IF(Raw_Data[[#This Row],[tenor_bulan]]&lt;=36,2,IF(Raw_Data[[#This Row],[tenor_bulan]]&lt;=48,3,4)))</f>
        <v>1</v>
      </c>
      <c r="AG708">
        <f>IF(Raw_Data[[#This Row],[jumlah_kali_telat]]=0,0,IF(Raw_Data[[#This Row],[jumlah_kali_telat]]&lt;=2,2,4))</f>
        <v>0</v>
      </c>
      <c r="AH708">
        <f>Raw_Data[[#This Row],[Skor_Rasio]]+Raw_Data[[#This Row],[Skor_DP]]+Raw_Data[[#This Row],[Skor_Tenor]]+Raw_Data[[#This Row],[Skor_Telat]]</f>
        <v>3</v>
      </c>
      <c r="AI708" t="str">
        <f>IF(Raw_Data[[#This Row],[Risk_Score]]&lt;=6,"Low Risk",IF(Raw_Data[[#This Row],[Risk_Score]]&lt;=8,"Medium Risk","High Risk"))</f>
        <v>Low Risk</v>
      </c>
      <c r="AJ708">
        <f ca="1">IFERROR(DATEDIF(Raw_Data[[#This Row],[tanggal_pengajuan]],TODAY(),"m"),"N/A")</f>
        <v>8</v>
      </c>
      <c r="AK708" t="str">
        <f ca="1">IF(ISNUMBER(Raw_Data[[#This Row],[MOB]]),IF(Raw_Data[[#This Row],[MOB]]&lt;6,"0-5 bulan",IF(Raw_Data[[#This Row],[MOB]]&lt;12,"6-11 bulan",IF(Raw_Data[[#This Row],[MOB]]&lt;24,"12-23 bulan","24+ bulan"))),"N/A")</f>
        <v>6-11 bulan</v>
      </c>
    </row>
    <row r="709" spans="1:37" ht="14.25" customHeight="1" x14ac:dyDescent="0.45">
      <c r="A709" t="s">
        <v>1951</v>
      </c>
      <c r="B709" s="64">
        <v>46209</v>
      </c>
      <c r="C709" s="1" t="str">
        <f t="shared" si="11"/>
        <v>July</v>
      </c>
      <c r="D709" t="s">
        <v>1952</v>
      </c>
      <c r="E709" t="s">
        <v>1953</v>
      </c>
      <c r="F709">
        <v>33</v>
      </c>
      <c r="G709" t="s">
        <v>40</v>
      </c>
      <c r="H709" t="s">
        <v>52</v>
      </c>
      <c r="I709" s="2">
        <v>4089000</v>
      </c>
      <c r="J709" s="3">
        <f>Raw_Data[[#This Row],[cicilan_per_bulan]]/Raw_Data[[#This Row],[penghasilan_bulanan]]</f>
        <v>0.23969185619955979</v>
      </c>
      <c r="K709" t="s">
        <v>192</v>
      </c>
      <c r="L709" t="s">
        <v>128</v>
      </c>
      <c r="M709" t="s">
        <v>44</v>
      </c>
      <c r="N709" t="s">
        <v>158</v>
      </c>
      <c r="O709" t="s">
        <v>159</v>
      </c>
      <c r="P709" s="2">
        <v>30736000</v>
      </c>
      <c r="Q709" s="2">
        <v>6147000</v>
      </c>
      <c r="R709" t="str">
        <f>IF(Raw_Data[[#This Row],[persen_dp]]&lt;15%,"Low",IF(Raw_Data[[#This Row],[persen_dp]]&gt;25%,"High","Medium"))</f>
        <v>Medium</v>
      </c>
      <c r="S709" s="3">
        <v>0.2</v>
      </c>
      <c r="T709">
        <v>36</v>
      </c>
      <c r="U709">
        <v>0.14499999999999999</v>
      </c>
      <c r="V709" s="2">
        <v>980100</v>
      </c>
      <c r="W709" s="2">
        <v>35285000</v>
      </c>
      <c r="X709" t="str">
        <f>IF(OR(Raw_Data[[#This Row],[status_pembayaran]]="Macet",Raw_Data[[#This Row],[status_pembayaran]]="Kurang Lancar"),"Non Performing Loan","Performing")</f>
        <v>Performing</v>
      </c>
      <c r="Y709" t="s">
        <v>47</v>
      </c>
      <c r="Z709">
        <v>0</v>
      </c>
      <c r="AA709">
        <v>0</v>
      </c>
      <c r="AB709">
        <v>1</v>
      </c>
      <c r="AC709" t="s">
        <v>104</v>
      </c>
      <c r="AD709">
        <f>IF(Raw_Data[[#This Row],[rasio]]&lt;0.2,1,IF(Raw_Data[[#This Row],[rasio]]&lt;0.3,2,IF(Raw_Data[[#This Row],[rasio]]&lt;0.4,3,4)))</f>
        <v>2</v>
      </c>
      <c r="AE709">
        <f>IF(Raw_Data[[#This Row],[kategori_dp]]="High",1,IF(Raw_Data[[#This Row],[kategori_dp]]="Medium",2,3))</f>
        <v>2</v>
      </c>
      <c r="AF709">
        <f>IF(Raw_Data[[#This Row],[tenor_bulan]]&lt;=24,1,IF(Raw_Data[[#This Row],[tenor_bulan]]&lt;=36,2,IF(Raw_Data[[#This Row],[tenor_bulan]]&lt;=48,3,4)))</f>
        <v>2</v>
      </c>
      <c r="AG709">
        <f>IF(Raw_Data[[#This Row],[jumlah_kali_telat]]=0,0,IF(Raw_Data[[#This Row],[jumlah_kali_telat]]&lt;=2,2,4))</f>
        <v>0</v>
      </c>
      <c r="AH709">
        <f>Raw_Data[[#This Row],[Skor_Rasio]]+Raw_Data[[#This Row],[Skor_DP]]+Raw_Data[[#This Row],[Skor_Tenor]]+Raw_Data[[#This Row],[Skor_Telat]]</f>
        <v>6</v>
      </c>
      <c r="AI709" t="str">
        <f>IF(Raw_Data[[#This Row],[Risk_Score]]&lt;=6,"Low Risk",IF(Raw_Data[[#This Row],[Risk_Score]]&lt;=8,"Medium Risk","High Risk"))</f>
        <v>Low Risk</v>
      </c>
      <c r="AJ709">
        <f ca="1">IFERROR(DATEDIF(Raw_Data[[#This Row],[tanggal_pengajuan]],TODAY(),"m"),"N/A")</f>
        <v>3</v>
      </c>
      <c r="AK709" t="str">
        <f ca="1">IF(ISNUMBER(Raw_Data[[#This Row],[MOB]]),IF(Raw_Data[[#This Row],[MOB]]&lt;6,"0-5 bulan",IF(Raw_Data[[#This Row],[MOB]]&lt;12,"6-11 bulan",IF(Raw_Data[[#This Row],[MOB]]&lt;24,"12-23 bulan","24+ bulan"))),"N/A")</f>
        <v>0-5 bulan</v>
      </c>
    </row>
    <row r="710" spans="1:37" ht="14.25" customHeight="1" x14ac:dyDescent="0.45">
      <c r="A710" t="s">
        <v>1954</v>
      </c>
      <c r="B710" s="64">
        <v>46121</v>
      </c>
      <c r="C710" s="1" t="str">
        <f t="shared" si="11"/>
        <v>April</v>
      </c>
      <c r="D710" t="s">
        <v>1717</v>
      </c>
      <c r="E710" t="s">
        <v>1955</v>
      </c>
      <c r="F710">
        <v>23</v>
      </c>
      <c r="G710" t="s">
        <v>40</v>
      </c>
      <c r="H710" t="s">
        <v>41</v>
      </c>
      <c r="I710" s="2">
        <v>7447000</v>
      </c>
      <c r="J710" s="3">
        <f>Raw_Data[[#This Row],[cicilan_per_bulan]]/Raw_Data[[#This Row],[penghasilan_bulanan]]</f>
        <v>0.10537129045253123</v>
      </c>
      <c r="K710" t="s">
        <v>81</v>
      </c>
      <c r="L710" t="s">
        <v>82</v>
      </c>
      <c r="M710" t="s">
        <v>44</v>
      </c>
      <c r="N710" t="s">
        <v>163</v>
      </c>
      <c r="O710" t="s">
        <v>46</v>
      </c>
      <c r="P710" s="2">
        <v>30326000</v>
      </c>
      <c r="Q710" s="2">
        <v>3033000</v>
      </c>
      <c r="R710" t="str">
        <f>IF(Raw_Data[[#This Row],[persen_dp]]&lt;15%,"Low",IF(Raw_Data[[#This Row],[persen_dp]]&gt;25%,"High","Medium"))</f>
        <v>Low</v>
      </c>
      <c r="S710" s="3">
        <v>0.1</v>
      </c>
      <c r="T710">
        <v>60</v>
      </c>
      <c r="U710">
        <v>0.14499999999999999</v>
      </c>
      <c r="V710" s="2">
        <v>784700</v>
      </c>
      <c r="W710" s="2">
        <v>47080000</v>
      </c>
      <c r="X710" t="str">
        <f>IF(OR(Raw_Data[[#This Row],[status_pembayaran]]="Macet",Raw_Data[[#This Row],[status_pembayaran]]="Kurang Lancar"),"Non Performing Loan","Performing")</f>
        <v>Performing</v>
      </c>
      <c r="Y710" t="s">
        <v>47</v>
      </c>
      <c r="Z710">
        <v>0</v>
      </c>
      <c r="AA710">
        <v>0</v>
      </c>
      <c r="AB710">
        <v>1</v>
      </c>
      <c r="AC710" t="s">
        <v>58</v>
      </c>
      <c r="AD710">
        <f>IF(Raw_Data[[#This Row],[rasio]]&lt;0.2,1,IF(Raw_Data[[#This Row],[rasio]]&lt;0.3,2,IF(Raw_Data[[#This Row],[rasio]]&lt;0.4,3,4)))</f>
        <v>1</v>
      </c>
      <c r="AE710">
        <f>IF(Raw_Data[[#This Row],[kategori_dp]]="High",1,IF(Raw_Data[[#This Row],[kategori_dp]]="Medium",2,3))</f>
        <v>3</v>
      </c>
      <c r="AF710">
        <f>IF(Raw_Data[[#This Row],[tenor_bulan]]&lt;=24,1,IF(Raw_Data[[#This Row],[tenor_bulan]]&lt;=36,2,IF(Raw_Data[[#This Row],[tenor_bulan]]&lt;=48,3,4)))</f>
        <v>4</v>
      </c>
      <c r="AG710">
        <f>IF(Raw_Data[[#This Row],[jumlah_kali_telat]]=0,0,IF(Raw_Data[[#This Row],[jumlah_kali_telat]]&lt;=2,2,4))</f>
        <v>0</v>
      </c>
      <c r="AH710">
        <f>Raw_Data[[#This Row],[Skor_Rasio]]+Raw_Data[[#This Row],[Skor_DP]]+Raw_Data[[#This Row],[Skor_Tenor]]+Raw_Data[[#This Row],[Skor_Telat]]</f>
        <v>8</v>
      </c>
      <c r="AI710" t="str">
        <f>IF(Raw_Data[[#This Row],[Risk_Score]]&lt;=6,"Low Risk",IF(Raw_Data[[#This Row],[Risk_Score]]&lt;=8,"Medium Risk","High Risk"))</f>
        <v>Medium Risk</v>
      </c>
      <c r="AJ710">
        <f ca="1">IFERROR(DATEDIF(Raw_Data[[#This Row],[tanggal_pengajuan]],TODAY(),"m"),"N/A")</f>
        <v>6</v>
      </c>
      <c r="AK710" t="str">
        <f ca="1">IF(ISNUMBER(Raw_Data[[#This Row],[MOB]]),IF(Raw_Data[[#This Row],[MOB]]&lt;6,"0-5 bulan",IF(Raw_Data[[#This Row],[MOB]]&lt;12,"6-11 bulan",IF(Raw_Data[[#This Row],[MOB]]&lt;24,"12-23 bulan","24+ bulan"))),"N/A")</f>
        <v>6-11 bulan</v>
      </c>
    </row>
    <row r="711" spans="1:37" ht="14.25" customHeight="1" x14ac:dyDescent="0.45">
      <c r="A711" t="s">
        <v>1956</v>
      </c>
      <c r="B711" s="64">
        <v>46359</v>
      </c>
      <c r="C711" s="1" t="str">
        <f t="shared" si="11"/>
        <v>December</v>
      </c>
      <c r="D711" t="s">
        <v>213</v>
      </c>
      <c r="E711" t="s">
        <v>1957</v>
      </c>
      <c r="F711">
        <v>34</v>
      </c>
      <c r="G711" t="s">
        <v>51</v>
      </c>
      <c r="H711" t="s">
        <v>96</v>
      </c>
      <c r="I711" s="2">
        <v>7183000</v>
      </c>
      <c r="J711" s="3">
        <f>Raw_Data[[#This Row],[cicilan_per_bulan]]/Raw_Data[[#This Row],[penghasilan_bulanan]]</f>
        <v>0.2514269803703188</v>
      </c>
      <c r="K711" t="s">
        <v>286</v>
      </c>
      <c r="L711" t="s">
        <v>154</v>
      </c>
      <c r="M711" t="s">
        <v>55</v>
      </c>
      <c r="N711" t="s">
        <v>121</v>
      </c>
      <c r="O711" t="s">
        <v>122</v>
      </c>
      <c r="P711" s="2">
        <v>35600000</v>
      </c>
      <c r="Q711" s="2">
        <v>8900000</v>
      </c>
      <c r="R711" t="str">
        <f>IF(Raw_Data[[#This Row],[persen_dp]]&lt;15%,"Low",IF(Raw_Data[[#This Row],[persen_dp]]&gt;25%,"High","Medium"))</f>
        <v>Medium</v>
      </c>
      <c r="S711" s="3">
        <v>0.25</v>
      </c>
      <c r="T711">
        <v>18</v>
      </c>
      <c r="U711">
        <v>0.14499999999999999</v>
      </c>
      <c r="V711" s="2">
        <v>1806000</v>
      </c>
      <c r="W711" s="2">
        <v>32508000</v>
      </c>
      <c r="X711" t="str">
        <f>IF(OR(Raw_Data[[#This Row],[status_pembayaran]]="Macet",Raw_Data[[#This Row],[status_pembayaran]]="Kurang Lancar"),"Non Performing Loan","Performing")</f>
        <v>Performing</v>
      </c>
      <c r="Y711" t="s">
        <v>47</v>
      </c>
      <c r="Z711">
        <v>0</v>
      </c>
      <c r="AA711">
        <v>0</v>
      </c>
      <c r="AB711">
        <v>1</v>
      </c>
      <c r="AC711" t="s">
        <v>137</v>
      </c>
      <c r="AD711">
        <f>IF(Raw_Data[[#This Row],[rasio]]&lt;0.2,1,IF(Raw_Data[[#This Row],[rasio]]&lt;0.3,2,IF(Raw_Data[[#This Row],[rasio]]&lt;0.4,3,4)))</f>
        <v>2</v>
      </c>
      <c r="AE711">
        <f>IF(Raw_Data[[#This Row],[kategori_dp]]="High",1,IF(Raw_Data[[#This Row],[kategori_dp]]="Medium",2,3))</f>
        <v>2</v>
      </c>
      <c r="AF711">
        <f>IF(Raw_Data[[#This Row],[tenor_bulan]]&lt;=24,1,IF(Raw_Data[[#This Row],[tenor_bulan]]&lt;=36,2,IF(Raw_Data[[#This Row],[tenor_bulan]]&lt;=48,3,4)))</f>
        <v>1</v>
      </c>
      <c r="AG711">
        <f>IF(Raw_Data[[#This Row],[jumlah_kali_telat]]=0,0,IF(Raw_Data[[#This Row],[jumlah_kali_telat]]&lt;=2,2,4))</f>
        <v>0</v>
      </c>
      <c r="AH711">
        <f>Raw_Data[[#This Row],[Skor_Rasio]]+Raw_Data[[#This Row],[Skor_DP]]+Raw_Data[[#This Row],[Skor_Tenor]]+Raw_Data[[#This Row],[Skor_Telat]]</f>
        <v>5</v>
      </c>
      <c r="AI711" t="str">
        <f>IF(Raw_Data[[#This Row],[Risk_Score]]&lt;=6,"Low Risk",IF(Raw_Data[[#This Row],[Risk_Score]]&lt;=8,"Medium Risk","High Risk"))</f>
        <v>Low Risk</v>
      </c>
      <c r="AJ711" t="str">
        <f ca="1">IFERROR(DATEDIF(Raw_Data[[#This Row],[tanggal_pengajuan]],TODAY(),"m"),"N/A")</f>
        <v>N/A</v>
      </c>
      <c r="AK711" t="str">
        <f ca="1">IF(ISNUMBER(Raw_Data[[#This Row],[MOB]]),IF(Raw_Data[[#This Row],[MOB]]&lt;6,"0-5 bulan",IF(Raw_Data[[#This Row],[MOB]]&lt;12,"6-11 bulan",IF(Raw_Data[[#This Row],[MOB]]&lt;24,"12-23 bulan","24+ bulan"))),"N/A")</f>
        <v>N/A</v>
      </c>
    </row>
    <row r="712" spans="1:37" ht="14.25" customHeight="1" x14ac:dyDescent="0.45">
      <c r="A712" t="s">
        <v>1958</v>
      </c>
      <c r="B712" s="64">
        <v>46102</v>
      </c>
      <c r="C712" s="1" t="str">
        <f t="shared" si="11"/>
        <v>March</v>
      </c>
      <c r="D712" t="s">
        <v>1959</v>
      </c>
      <c r="E712" t="s">
        <v>1960</v>
      </c>
      <c r="F712">
        <v>37</v>
      </c>
      <c r="G712" t="s">
        <v>51</v>
      </c>
      <c r="H712" t="s">
        <v>52</v>
      </c>
      <c r="I712" s="2">
        <v>4999000</v>
      </c>
      <c r="J712" s="3">
        <f>Raw_Data[[#This Row],[cicilan_per_bulan]]/Raw_Data[[#This Row],[penghasilan_bulanan]]</f>
        <v>0.21310262052410481</v>
      </c>
      <c r="K712" t="s">
        <v>91</v>
      </c>
      <c r="L712" t="s">
        <v>92</v>
      </c>
      <c r="M712" t="s">
        <v>55</v>
      </c>
      <c r="N712" t="s">
        <v>395</v>
      </c>
      <c r="O712" t="s">
        <v>396</v>
      </c>
      <c r="P712" s="2">
        <v>61759000</v>
      </c>
      <c r="Q712" s="2">
        <v>24704000</v>
      </c>
      <c r="R712" t="str">
        <f>IF(Raw_Data[[#This Row],[persen_dp]]&lt;15%,"Low",IF(Raw_Data[[#This Row],[persen_dp]]&gt;25%,"High","Medium"))</f>
        <v>High</v>
      </c>
      <c r="S712" s="3">
        <v>0.4</v>
      </c>
      <c r="T712">
        <v>60</v>
      </c>
      <c r="U712">
        <v>0.14499999999999999</v>
      </c>
      <c r="V712" s="2">
        <v>1065300</v>
      </c>
      <c r="W712" s="2">
        <v>63921000</v>
      </c>
      <c r="X712" t="str">
        <f>IF(OR(Raw_Data[[#This Row],[status_pembayaran]]="Macet",Raw_Data[[#This Row],[status_pembayaran]]="Kurang Lancar"),"Non Performing Loan","Performing")</f>
        <v>Performing</v>
      </c>
      <c r="Y712" t="s">
        <v>47</v>
      </c>
      <c r="Z712">
        <v>0</v>
      </c>
      <c r="AA712">
        <v>0</v>
      </c>
      <c r="AB712">
        <v>1</v>
      </c>
      <c r="AC712" t="s">
        <v>104</v>
      </c>
      <c r="AD712">
        <f>IF(Raw_Data[[#This Row],[rasio]]&lt;0.2,1,IF(Raw_Data[[#This Row],[rasio]]&lt;0.3,2,IF(Raw_Data[[#This Row],[rasio]]&lt;0.4,3,4)))</f>
        <v>2</v>
      </c>
      <c r="AE712">
        <f>IF(Raw_Data[[#This Row],[kategori_dp]]="High",1,IF(Raw_Data[[#This Row],[kategori_dp]]="Medium",2,3))</f>
        <v>1</v>
      </c>
      <c r="AF712">
        <f>IF(Raw_Data[[#This Row],[tenor_bulan]]&lt;=24,1,IF(Raw_Data[[#This Row],[tenor_bulan]]&lt;=36,2,IF(Raw_Data[[#This Row],[tenor_bulan]]&lt;=48,3,4)))</f>
        <v>4</v>
      </c>
      <c r="AG712">
        <f>IF(Raw_Data[[#This Row],[jumlah_kali_telat]]=0,0,IF(Raw_Data[[#This Row],[jumlah_kali_telat]]&lt;=2,2,4))</f>
        <v>0</v>
      </c>
      <c r="AH712">
        <f>Raw_Data[[#This Row],[Skor_Rasio]]+Raw_Data[[#This Row],[Skor_DP]]+Raw_Data[[#This Row],[Skor_Tenor]]+Raw_Data[[#This Row],[Skor_Telat]]</f>
        <v>7</v>
      </c>
      <c r="AI712" t="str">
        <f>IF(Raw_Data[[#This Row],[Risk_Score]]&lt;=6,"Low Risk",IF(Raw_Data[[#This Row],[Risk_Score]]&lt;=8,"Medium Risk","High Risk"))</f>
        <v>Medium Risk</v>
      </c>
      <c r="AJ712">
        <f ca="1">IFERROR(DATEDIF(Raw_Data[[#This Row],[tanggal_pengajuan]],TODAY(),"m"),"N/A")</f>
        <v>7</v>
      </c>
      <c r="AK712" t="str">
        <f ca="1">IF(ISNUMBER(Raw_Data[[#This Row],[MOB]]),IF(Raw_Data[[#This Row],[MOB]]&lt;6,"0-5 bulan",IF(Raw_Data[[#This Row],[MOB]]&lt;12,"6-11 bulan",IF(Raw_Data[[#This Row],[MOB]]&lt;24,"12-23 bulan","24+ bulan"))),"N/A")</f>
        <v>6-11 bulan</v>
      </c>
    </row>
    <row r="713" spans="1:37" ht="14.25" customHeight="1" x14ac:dyDescent="0.45">
      <c r="A713" t="s">
        <v>1961</v>
      </c>
      <c r="B713" s="64">
        <v>46080</v>
      </c>
      <c r="C713" s="1" t="str">
        <f t="shared" si="11"/>
        <v>February</v>
      </c>
      <c r="D713" t="s">
        <v>1773</v>
      </c>
      <c r="E713" t="s">
        <v>1962</v>
      </c>
      <c r="F713">
        <v>37</v>
      </c>
      <c r="G713" t="s">
        <v>51</v>
      </c>
      <c r="H713" t="s">
        <v>101</v>
      </c>
      <c r="I713" s="2">
        <v>4367000</v>
      </c>
      <c r="J713" s="3">
        <f>Raw_Data[[#This Row],[cicilan_per_bulan]]/Raw_Data[[#This Row],[penghasilan_bulanan]]</f>
        <v>0.24655369819097778</v>
      </c>
      <c r="K713" t="s">
        <v>127</v>
      </c>
      <c r="L713" t="s">
        <v>128</v>
      </c>
      <c r="M713" t="s">
        <v>249</v>
      </c>
      <c r="N713" t="s">
        <v>250</v>
      </c>
      <c r="O713" t="s">
        <v>57</v>
      </c>
      <c r="P713" s="2">
        <v>16120000</v>
      </c>
      <c r="Q713" s="2">
        <v>4836000</v>
      </c>
      <c r="R713" t="str">
        <f>IF(Raw_Data[[#This Row],[persen_dp]]&lt;15%,"Low",IF(Raw_Data[[#This Row],[persen_dp]]&gt;25%,"High","Medium"))</f>
        <v>High</v>
      </c>
      <c r="S713" s="3">
        <v>0.3</v>
      </c>
      <c r="T713">
        <v>12</v>
      </c>
      <c r="U713">
        <v>0.14499999999999999</v>
      </c>
      <c r="V713" s="2">
        <v>1076700</v>
      </c>
      <c r="W713" s="2">
        <v>12921000</v>
      </c>
      <c r="X713" t="str">
        <f>IF(OR(Raw_Data[[#This Row],[status_pembayaran]]="Macet",Raw_Data[[#This Row],[status_pembayaran]]="Kurang Lancar"),"Non Performing Loan","Performing")</f>
        <v>Performing</v>
      </c>
      <c r="Y713" t="s">
        <v>47</v>
      </c>
      <c r="Z713">
        <v>0</v>
      </c>
      <c r="AA713">
        <v>0</v>
      </c>
      <c r="AB713">
        <v>1</v>
      </c>
      <c r="AC713" t="s">
        <v>104</v>
      </c>
      <c r="AD713">
        <f>IF(Raw_Data[[#This Row],[rasio]]&lt;0.2,1,IF(Raw_Data[[#This Row],[rasio]]&lt;0.3,2,IF(Raw_Data[[#This Row],[rasio]]&lt;0.4,3,4)))</f>
        <v>2</v>
      </c>
      <c r="AE713">
        <f>IF(Raw_Data[[#This Row],[kategori_dp]]="High",1,IF(Raw_Data[[#This Row],[kategori_dp]]="Medium",2,3))</f>
        <v>1</v>
      </c>
      <c r="AF713">
        <f>IF(Raw_Data[[#This Row],[tenor_bulan]]&lt;=24,1,IF(Raw_Data[[#This Row],[tenor_bulan]]&lt;=36,2,IF(Raw_Data[[#This Row],[tenor_bulan]]&lt;=48,3,4)))</f>
        <v>1</v>
      </c>
      <c r="AG713">
        <f>IF(Raw_Data[[#This Row],[jumlah_kali_telat]]=0,0,IF(Raw_Data[[#This Row],[jumlah_kali_telat]]&lt;=2,2,4))</f>
        <v>0</v>
      </c>
      <c r="AH713">
        <f>Raw_Data[[#This Row],[Skor_Rasio]]+Raw_Data[[#This Row],[Skor_DP]]+Raw_Data[[#This Row],[Skor_Tenor]]+Raw_Data[[#This Row],[Skor_Telat]]</f>
        <v>4</v>
      </c>
      <c r="AI713" t="str">
        <f>IF(Raw_Data[[#This Row],[Risk_Score]]&lt;=6,"Low Risk",IF(Raw_Data[[#This Row],[Risk_Score]]&lt;=8,"Medium Risk","High Risk"))</f>
        <v>Low Risk</v>
      </c>
      <c r="AJ713">
        <f ca="1">IFERROR(DATEDIF(Raw_Data[[#This Row],[tanggal_pengajuan]],TODAY(),"m"),"N/A")</f>
        <v>7</v>
      </c>
      <c r="AK713" t="str">
        <f ca="1">IF(ISNUMBER(Raw_Data[[#This Row],[MOB]]),IF(Raw_Data[[#This Row],[MOB]]&lt;6,"0-5 bulan",IF(Raw_Data[[#This Row],[MOB]]&lt;12,"6-11 bulan",IF(Raw_Data[[#This Row],[MOB]]&lt;24,"12-23 bulan","24+ bulan"))),"N/A")</f>
        <v>6-11 bulan</v>
      </c>
    </row>
    <row r="714" spans="1:37" ht="14.25" customHeight="1" x14ac:dyDescent="0.45">
      <c r="A714" t="s">
        <v>1963</v>
      </c>
      <c r="B714" s="64">
        <v>46191</v>
      </c>
      <c r="C714" s="1" t="str">
        <f t="shared" si="11"/>
        <v>June</v>
      </c>
      <c r="D714" t="s">
        <v>1479</v>
      </c>
      <c r="E714" t="s">
        <v>1964</v>
      </c>
      <c r="F714">
        <v>46</v>
      </c>
      <c r="G714" t="s">
        <v>51</v>
      </c>
      <c r="H714" t="s">
        <v>176</v>
      </c>
      <c r="I714" s="2">
        <v>4720000</v>
      </c>
      <c r="J714" s="3">
        <f>Raw_Data[[#This Row],[cicilan_per_bulan]]/Raw_Data[[#This Row],[penghasilan_bulanan]]</f>
        <v>0.30739406779661016</v>
      </c>
      <c r="K714" t="s">
        <v>286</v>
      </c>
      <c r="L714" t="s">
        <v>154</v>
      </c>
      <c r="M714" t="s">
        <v>44</v>
      </c>
      <c r="N714" t="s">
        <v>129</v>
      </c>
      <c r="O714" t="s">
        <v>130</v>
      </c>
      <c r="P714" s="2">
        <v>23394000</v>
      </c>
      <c r="Q714" s="2">
        <v>8188000</v>
      </c>
      <c r="R714" t="str">
        <f>IF(Raw_Data[[#This Row],[persen_dp]]&lt;15%,"Low",IF(Raw_Data[[#This Row],[persen_dp]]&gt;25%,"High","Medium"))</f>
        <v>High</v>
      </c>
      <c r="S714" s="3">
        <v>0.35</v>
      </c>
      <c r="T714">
        <v>12</v>
      </c>
      <c r="U714">
        <v>0.14499999999999999</v>
      </c>
      <c r="V714" s="2">
        <v>1450900</v>
      </c>
      <c r="W714" s="2">
        <v>17411000</v>
      </c>
      <c r="X714" t="str">
        <f>IF(OR(Raw_Data[[#This Row],[status_pembayaran]]="Macet",Raw_Data[[#This Row],[status_pembayaran]]="Kurang Lancar"),"Non Performing Loan","Performing")</f>
        <v>Performing</v>
      </c>
      <c r="Y714" t="s">
        <v>47</v>
      </c>
      <c r="Z714">
        <v>0</v>
      </c>
      <c r="AA714">
        <v>0</v>
      </c>
      <c r="AB714">
        <v>1</v>
      </c>
      <c r="AD714">
        <f>IF(Raw_Data[[#This Row],[rasio]]&lt;0.2,1,IF(Raw_Data[[#This Row],[rasio]]&lt;0.3,2,IF(Raw_Data[[#This Row],[rasio]]&lt;0.4,3,4)))</f>
        <v>3</v>
      </c>
      <c r="AE714">
        <f>IF(Raw_Data[[#This Row],[kategori_dp]]="High",1,IF(Raw_Data[[#This Row],[kategori_dp]]="Medium",2,3))</f>
        <v>1</v>
      </c>
      <c r="AF714">
        <f>IF(Raw_Data[[#This Row],[tenor_bulan]]&lt;=24,1,IF(Raw_Data[[#This Row],[tenor_bulan]]&lt;=36,2,IF(Raw_Data[[#This Row],[tenor_bulan]]&lt;=48,3,4)))</f>
        <v>1</v>
      </c>
      <c r="AG714">
        <f>IF(Raw_Data[[#This Row],[jumlah_kali_telat]]=0,0,IF(Raw_Data[[#This Row],[jumlah_kali_telat]]&lt;=2,2,4))</f>
        <v>0</v>
      </c>
      <c r="AH714">
        <f>Raw_Data[[#This Row],[Skor_Rasio]]+Raw_Data[[#This Row],[Skor_DP]]+Raw_Data[[#This Row],[Skor_Tenor]]+Raw_Data[[#This Row],[Skor_Telat]]</f>
        <v>5</v>
      </c>
      <c r="AI714" t="str">
        <f>IF(Raw_Data[[#This Row],[Risk_Score]]&lt;=6,"Low Risk",IF(Raw_Data[[#This Row],[Risk_Score]]&lt;=8,"Medium Risk","High Risk"))</f>
        <v>Low Risk</v>
      </c>
      <c r="AJ714">
        <f ca="1">IFERROR(DATEDIF(Raw_Data[[#This Row],[tanggal_pengajuan]],TODAY(),"m"),"N/A")</f>
        <v>4</v>
      </c>
      <c r="AK714" t="str">
        <f ca="1">IF(ISNUMBER(Raw_Data[[#This Row],[MOB]]),IF(Raw_Data[[#This Row],[MOB]]&lt;6,"0-5 bulan",IF(Raw_Data[[#This Row],[MOB]]&lt;12,"6-11 bulan",IF(Raw_Data[[#This Row],[MOB]]&lt;24,"12-23 bulan","24+ bulan"))),"N/A")</f>
        <v>0-5 bulan</v>
      </c>
    </row>
    <row r="715" spans="1:37" ht="14.25" customHeight="1" x14ac:dyDescent="0.45">
      <c r="A715" t="s">
        <v>1965</v>
      </c>
      <c r="B715" s="64">
        <v>46137</v>
      </c>
      <c r="C715" s="1" t="str">
        <f t="shared" si="11"/>
        <v>April</v>
      </c>
      <c r="D715" t="s">
        <v>226</v>
      </c>
      <c r="E715" t="s">
        <v>1966</v>
      </c>
      <c r="F715">
        <v>44</v>
      </c>
      <c r="G715" t="s">
        <v>51</v>
      </c>
      <c r="H715" t="s">
        <v>152</v>
      </c>
      <c r="I715" s="2">
        <v>3697000</v>
      </c>
      <c r="J715" s="3">
        <f>Raw_Data[[#This Row],[cicilan_per_bulan]]/Raw_Data[[#This Row],[penghasilan_bulanan]]</f>
        <v>0.70730321882607516</v>
      </c>
      <c r="K715" t="s">
        <v>177</v>
      </c>
      <c r="L715" t="s">
        <v>154</v>
      </c>
      <c r="M715" t="s">
        <v>55</v>
      </c>
      <c r="N715" t="s">
        <v>231</v>
      </c>
      <c r="O715" t="s">
        <v>232</v>
      </c>
      <c r="P715" s="2">
        <v>39150000</v>
      </c>
      <c r="Q715" s="2">
        <v>11745000</v>
      </c>
      <c r="R715" t="str">
        <f>IF(Raw_Data[[#This Row],[persen_dp]]&lt;15%,"Low",IF(Raw_Data[[#This Row],[persen_dp]]&gt;25%,"High","Medium"))</f>
        <v>High</v>
      </c>
      <c r="S715" s="3">
        <v>0.3</v>
      </c>
      <c r="T715">
        <v>12</v>
      </c>
      <c r="U715">
        <v>0.14499999999999999</v>
      </c>
      <c r="V715" s="2">
        <v>2614900</v>
      </c>
      <c r="W715" s="2">
        <v>31379000</v>
      </c>
      <c r="X715" t="str">
        <f>IF(OR(Raw_Data[[#This Row],[status_pembayaran]]="Macet",Raw_Data[[#This Row],[status_pembayaran]]="Kurang Lancar"),"Non Performing Loan","Performing")</f>
        <v>Performing</v>
      </c>
      <c r="Y715" t="s">
        <v>47</v>
      </c>
      <c r="Z715">
        <v>0</v>
      </c>
      <c r="AA715">
        <v>0</v>
      </c>
      <c r="AB715">
        <v>1</v>
      </c>
      <c r="AD715">
        <f>IF(Raw_Data[[#This Row],[rasio]]&lt;0.2,1,IF(Raw_Data[[#This Row],[rasio]]&lt;0.3,2,IF(Raw_Data[[#This Row],[rasio]]&lt;0.4,3,4)))</f>
        <v>4</v>
      </c>
      <c r="AE715">
        <f>IF(Raw_Data[[#This Row],[kategori_dp]]="High",1,IF(Raw_Data[[#This Row],[kategori_dp]]="Medium",2,3))</f>
        <v>1</v>
      </c>
      <c r="AF715">
        <f>IF(Raw_Data[[#This Row],[tenor_bulan]]&lt;=24,1,IF(Raw_Data[[#This Row],[tenor_bulan]]&lt;=36,2,IF(Raw_Data[[#This Row],[tenor_bulan]]&lt;=48,3,4)))</f>
        <v>1</v>
      </c>
      <c r="AG715">
        <f>IF(Raw_Data[[#This Row],[jumlah_kali_telat]]=0,0,IF(Raw_Data[[#This Row],[jumlah_kali_telat]]&lt;=2,2,4))</f>
        <v>0</v>
      </c>
      <c r="AH715">
        <f>Raw_Data[[#This Row],[Skor_Rasio]]+Raw_Data[[#This Row],[Skor_DP]]+Raw_Data[[#This Row],[Skor_Tenor]]+Raw_Data[[#This Row],[Skor_Telat]]</f>
        <v>6</v>
      </c>
      <c r="AI715" t="str">
        <f>IF(Raw_Data[[#This Row],[Risk_Score]]&lt;=6,"Low Risk",IF(Raw_Data[[#This Row],[Risk_Score]]&lt;=8,"Medium Risk","High Risk"))</f>
        <v>Low Risk</v>
      </c>
      <c r="AJ715">
        <f ca="1">IFERROR(DATEDIF(Raw_Data[[#This Row],[tanggal_pengajuan]],TODAY(),"m"),"N/A")</f>
        <v>5</v>
      </c>
      <c r="AK715" t="str">
        <f ca="1">IF(ISNUMBER(Raw_Data[[#This Row],[MOB]]),IF(Raw_Data[[#This Row],[MOB]]&lt;6,"0-5 bulan",IF(Raw_Data[[#This Row],[MOB]]&lt;12,"6-11 bulan",IF(Raw_Data[[#This Row],[MOB]]&lt;24,"12-23 bulan","24+ bulan"))),"N/A")</f>
        <v>0-5 bulan</v>
      </c>
    </row>
    <row r="716" spans="1:37" ht="14.25" customHeight="1" x14ac:dyDescent="0.45">
      <c r="A716" t="s">
        <v>1967</v>
      </c>
      <c r="B716" s="64">
        <v>46173</v>
      </c>
      <c r="C716" s="1" t="str">
        <f t="shared" si="11"/>
        <v>May</v>
      </c>
      <c r="D716" t="s">
        <v>801</v>
      </c>
      <c r="E716" t="s">
        <v>1968</v>
      </c>
      <c r="F716">
        <v>42</v>
      </c>
      <c r="G716" t="s">
        <v>40</v>
      </c>
      <c r="H716" t="s">
        <v>52</v>
      </c>
      <c r="I716" s="2">
        <v>9231000</v>
      </c>
      <c r="J716" s="3">
        <f>Raw_Data[[#This Row],[cicilan_per_bulan]]/Raw_Data[[#This Row],[penghasilan_bulanan]]</f>
        <v>6.8811613043007258E-2</v>
      </c>
      <c r="K716" t="s">
        <v>145</v>
      </c>
      <c r="L716" t="s">
        <v>146</v>
      </c>
      <c r="M716" t="s">
        <v>249</v>
      </c>
      <c r="N716" t="s">
        <v>250</v>
      </c>
      <c r="O716" t="s">
        <v>57</v>
      </c>
      <c r="P716" s="2">
        <v>15756000</v>
      </c>
      <c r="Q716" s="2">
        <v>3939000</v>
      </c>
      <c r="R716" t="str">
        <f>IF(Raw_Data[[#This Row],[persen_dp]]&lt;15%,"Low",IF(Raw_Data[[#This Row],[persen_dp]]&gt;25%,"High","Medium"))</f>
        <v>Medium</v>
      </c>
      <c r="S716" s="3">
        <v>0.25</v>
      </c>
      <c r="T716">
        <v>24</v>
      </c>
      <c r="U716">
        <v>0.14499999999999999</v>
      </c>
      <c r="V716" s="2">
        <v>635200</v>
      </c>
      <c r="W716" s="2">
        <v>15244000</v>
      </c>
      <c r="X716" t="str">
        <f>IF(OR(Raw_Data[[#This Row],[status_pembayaran]]="Macet",Raw_Data[[#This Row],[status_pembayaran]]="Kurang Lancar"),"Non Performing Loan","Performing")</f>
        <v>Performing</v>
      </c>
      <c r="Y716" t="s">
        <v>47</v>
      </c>
      <c r="Z716">
        <v>0</v>
      </c>
      <c r="AA716">
        <v>0</v>
      </c>
      <c r="AB716">
        <v>1</v>
      </c>
      <c r="AC716" t="s">
        <v>66</v>
      </c>
      <c r="AD716">
        <f>IF(Raw_Data[[#This Row],[rasio]]&lt;0.2,1,IF(Raw_Data[[#This Row],[rasio]]&lt;0.3,2,IF(Raw_Data[[#This Row],[rasio]]&lt;0.4,3,4)))</f>
        <v>1</v>
      </c>
      <c r="AE716">
        <f>IF(Raw_Data[[#This Row],[kategori_dp]]="High",1,IF(Raw_Data[[#This Row],[kategori_dp]]="Medium",2,3))</f>
        <v>2</v>
      </c>
      <c r="AF716">
        <f>IF(Raw_Data[[#This Row],[tenor_bulan]]&lt;=24,1,IF(Raw_Data[[#This Row],[tenor_bulan]]&lt;=36,2,IF(Raw_Data[[#This Row],[tenor_bulan]]&lt;=48,3,4)))</f>
        <v>1</v>
      </c>
      <c r="AG716">
        <f>IF(Raw_Data[[#This Row],[jumlah_kali_telat]]=0,0,IF(Raw_Data[[#This Row],[jumlah_kali_telat]]&lt;=2,2,4))</f>
        <v>0</v>
      </c>
      <c r="AH716">
        <f>Raw_Data[[#This Row],[Skor_Rasio]]+Raw_Data[[#This Row],[Skor_DP]]+Raw_Data[[#This Row],[Skor_Tenor]]+Raw_Data[[#This Row],[Skor_Telat]]</f>
        <v>4</v>
      </c>
      <c r="AI716" t="str">
        <f>IF(Raw_Data[[#This Row],[Risk_Score]]&lt;=6,"Low Risk",IF(Raw_Data[[#This Row],[Risk_Score]]&lt;=8,"Medium Risk","High Risk"))</f>
        <v>Low Risk</v>
      </c>
      <c r="AJ716">
        <f ca="1">IFERROR(DATEDIF(Raw_Data[[#This Row],[tanggal_pengajuan]],TODAY(),"m"),"N/A")</f>
        <v>4</v>
      </c>
      <c r="AK716" t="str">
        <f ca="1">IF(ISNUMBER(Raw_Data[[#This Row],[MOB]]),IF(Raw_Data[[#This Row],[MOB]]&lt;6,"0-5 bulan",IF(Raw_Data[[#This Row],[MOB]]&lt;12,"6-11 bulan",IF(Raw_Data[[#This Row],[MOB]]&lt;24,"12-23 bulan","24+ bulan"))),"N/A")</f>
        <v>0-5 bulan</v>
      </c>
    </row>
    <row r="717" spans="1:37" ht="14.25" customHeight="1" x14ac:dyDescent="0.45">
      <c r="A717" t="s">
        <v>1969</v>
      </c>
      <c r="B717" s="64">
        <v>46046</v>
      </c>
      <c r="C717" s="1" t="str">
        <f t="shared" si="11"/>
        <v>January</v>
      </c>
      <c r="D717" t="s">
        <v>210</v>
      </c>
      <c r="E717" t="s">
        <v>211</v>
      </c>
      <c r="F717">
        <v>30</v>
      </c>
      <c r="G717" t="s">
        <v>51</v>
      </c>
      <c r="H717" t="s">
        <v>52</v>
      </c>
      <c r="I717" s="2">
        <v>7780000</v>
      </c>
      <c r="J717" s="3">
        <f>Raw_Data[[#This Row],[cicilan_per_bulan]]/Raw_Data[[#This Row],[penghasilan_bulanan]]</f>
        <v>0.17030848329048842</v>
      </c>
      <c r="K717" t="s">
        <v>286</v>
      </c>
      <c r="L717" t="s">
        <v>154</v>
      </c>
      <c r="M717" t="s">
        <v>44</v>
      </c>
      <c r="N717" t="s">
        <v>171</v>
      </c>
      <c r="O717" t="s">
        <v>172</v>
      </c>
      <c r="P717" s="2">
        <v>41552000</v>
      </c>
      <c r="Q717" s="2">
        <v>8310000</v>
      </c>
      <c r="R717" t="str">
        <f>IF(Raw_Data[[#This Row],[persen_dp]]&lt;15%,"Low",IF(Raw_Data[[#This Row],[persen_dp]]&gt;25%,"High","Medium"))</f>
        <v>Medium</v>
      </c>
      <c r="S717" s="3">
        <v>0.2</v>
      </c>
      <c r="T717">
        <v>36</v>
      </c>
      <c r="U717">
        <v>0.14499999999999999</v>
      </c>
      <c r="V717" s="2">
        <v>1325000</v>
      </c>
      <c r="W717" s="2">
        <v>47702000</v>
      </c>
      <c r="X717" t="str">
        <f>IF(OR(Raw_Data[[#This Row],[status_pembayaran]]="Macet",Raw_Data[[#This Row],[status_pembayaran]]="Kurang Lancar"),"Non Performing Loan","Performing")</f>
        <v>Performing</v>
      </c>
      <c r="Y717" t="s">
        <v>47</v>
      </c>
      <c r="Z717">
        <v>0</v>
      </c>
      <c r="AA717">
        <v>0</v>
      </c>
      <c r="AB717">
        <v>1</v>
      </c>
      <c r="AC717" t="s">
        <v>137</v>
      </c>
      <c r="AD717">
        <f>IF(Raw_Data[[#This Row],[rasio]]&lt;0.2,1,IF(Raw_Data[[#This Row],[rasio]]&lt;0.3,2,IF(Raw_Data[[#This Row],[rasio]]&lt;0.4,3,4)))</f>
        <v>1</v>
      </c>
      <c r="AE717">
        <f>IF(Raw_Data[[#This Row],[kategori_dp]]="High",1,IF(Raw_Data[[#This Row],[kategori_dp]]="Medium",2,3))</f>
        <v>2</v>
      </c>
      <c r="AF717">
        <f>IF(Raw_Data[[#This Row],[tenor_bulan]]&lt;=24,1,IF(Raw_Data[[#This Row],[tenor_bulan]]&lt;=36,2,IF(Raw_Data[[#This Row],[tenor_bulan]]&lt;=48,3,4)))</f>
        <v>2</v>
      </c>
      <c r="AG717">
        <f>IF(Raw_Data[[#This Row],[jumlah_kali_telat]]=0,0,IF(Raw_Data[[#This Row],[jumlah_kali_telat]]&lt;=2,2,4))</f>
        <v>0</v>
      </c>
      <c r="AH717">
        <f>Raw_Data[[#This Row],[Skor_Rasio]]+Raw_Data[[#This Row],[Skor_DP]]+Raw_Data[[#This Row],[Skor_Tenor]]+Raw_Data[[#This Row],[Skor_Telat]]</f>
        <v>5</v>
      </c>
      <c r="AI717" t="str">
        <f>IF(Raw_Data[[#This Row],[Risk_Score]]&lt;=6,"Low Risk",IF(Raw_Data[[#This Row],[Risk_Score]]&lt;=8,"Medium Risk","High Risk"))</f>
        <v>Low Risk</v>
      </c>
      <c r="AJ717">
        <f ca="1">IFERROR(DATEDIF(Raw_Data[[#This Row],[tanggal_pengajuan]],TODAY(),"m"),"N/A")</f>
        <v>8</v>
      </c>
      <c r="AK717" t="str">
        <f ca="1">IF(ISNUMBER(Raw_Data[[#This Row],[MOB]]),IF(Raw_Data[[#This Row],[MOB]]&lt;6,"0-5 bulan",IF(Raw_Data[[#This Row],[MOB]]&lt;12,"6-11 bulan",IF(Raw_Data[[#This Row],[MOB]]&lt;24,"12-23 bulan","24+ bulan"))),"N/A")</f>
        <v>6-11 bulan</v>
      </c>
    </row>
    <row r="718" spans="1:37" ht="14.25" customHeight="1" x14ac:dyDescent="0.45">
      <c r="A718" t="s">
        <v>1970</v>
      </c>
      <c r="B718" s="64">
        <v>46139</v>
      </c>
      <c r="C718" s="1" t="str">
        <f t="shared" si="11"/>
        <v>April</v>
      </c>
      <c r="D718" t="s">
        <v>335</v>
      </c>
      <c r="E718" t="s">
        <v>1971</v>
      </c>
      <c r="F718">
        <v>52</v>
      </c>
      <c r="G718" t="s">
        <v>40</v>
      </c>
      <c r="H718" t="s">
        <v>52</v>
      </c>
      <c r="I718" s="2">
        <v>10207000</v>
      </c>
      <c r="J718" s="3">
        <f>Raw_Data[[#This Row],[cicilan_per_bulan]]/Raw_Data[[#This Row],[penghasilan_bulanan]]</f>
        <v>4.8388360928774368E-2</v>
      </c>
      <c r="K718" t="s">
        <v>145</v>
      </c>
      <c r="L718" t="s">
        <v>146</v>
      </c>
      <c r="M718" t="s">
        <v>72</v>
      </c>
      <c r="N718" t="s">
        <v>73</v>
      </c>
      <c r="O718" t="s">
        <v>46</v>
      </c>
      <c r="P718" s="2">
        <v>21474000</v>
      </c>
      <c r="Q718" s="2">
        <v>4295000</v>
      </c>
      <c r="R718" t="str">
        <f>IF(Raw_Data[[#This Row],[persen_dp]]&lt;15%,"Low",IF(Raw_Data[[#This Row],[persen_dp]]&gt;25%,"High","Medium"))</f>
        <v>Medium</v>
      </c>
      <c r="S718" s="3">
        <v>0.2</v>
      </c>
      <c r="T718">
        <v>60</v>
      </c>
      <c r="U718">
        <v>0.14499999999999999</v>
      </c>
      <c r="V718" s="2">
        <v>493900</v>
      </c>
      <c r="W718" s="2">
        <v>29633000</v>
      </c>
      <c r="X718" t="str">
        <f>IF(OR(Raw_Data[[#This Row],[status_pembayaran]]="Macet",Raw_Data[[#This Row],[status_pembayaran]]="Kurang Lancar"),"Non Performing Loan","Performing")</f>
        <v>Performing</v>
      </c>
      <c r="Y718" t="s">
        <v>47</v>
      </c>
      <c r="Z718">
        <v>0</v>
      </c>
      <c r="AA718">
        <v>0</v>
      </c>
      <c r="AB718">
        <v>1</v>
      </c>
      <c r="AC718" t="s">
        <v>66</v>
      </c>
      <c r="AD718">
        <f>IF(Raw_Data[[#This Row],[rasio]]&lt;0.2,1,IF(Raw_Data[[#This Row],[rasio]]&lt;0.3,2,IF(Raw_Data[[#This Row],[rasio]]&lt;0.4,3,4)))</f>
        <v>1</v>
      </c>
      <c r="AE718">
        <f>IF(Raw_Data[[#This Row],[kategori_dp]]="High",1,IF(Raw_Data[[#This Row],[kategori_dp]]="Medium",2,3))</f>
        <v>2</v>
      </c>
      <c r="AF718">
        <f>IF(Raw_Data[[#This Row],[tenor_bulan]]&lt;=24,1,IF(Raw_Data[[#This Row],[tenor_bulan]]&lt;=36,2,IF(Raw_Data[[#This Row],[tenor_bulan]]&lt;=48,3,4)))</f>
        <v>4</v>
      </c>
      <c r="AG718">
        <f>IF(Raw_Data[[#This Row],[jumlah_kali_telat]]=0,0,IF(Raw_Data[[#This Row],[jumlah_kali_telat]]&lt;=2,2,4))</f>
        <v>0</v>
      </c>
      <c r="AH718">
        <f>Raw_Data[[#This Row],[Skor_Rasio]]+Raw_Data[[#This Row],[Skor_DP]]+Raw_Data[[#This Row],[Skor_Tenor]]+Raw_Data[[#This Row],[Skor_Telat]]</f>
        <v>7</v>
      </c>
      <c r="AI718" t="str">
        <f>IF(Raw_Data[[#This Row],[Risk_Score]]&lt;=6,"Low Risk",IF(Raw_Data[[#This Row],[Risk_Score]]&lt;=8,"Medium Risk","High Risk"))</f>
        <v>Medium Risk</v>
      </c>
      <c r="AJ718">
        <f ca="1">IFERROR(DATEDIF(Raw_Data[[#This Row],[tanggal_pengajuan]],TODAY(),"m"),"N/A")</f>
        <v>5</v>
      </c>
      <c r="AK718" t="str">
        <f ca="1">IF(ISNUMBER(Raw_Data[[#This Row],[MOB]]),IF(Raw_Data[[#This Row],[MOB]]&lt;6,"0-5 bulan",IF(Raw_Data[[#This Row],[MOB]]&lt;12,"6-11 bulan",IF(Raw_Data[[#This Row],[MOB]]&lt;24,"12-23 bulan","24+ bulan"))),"N/A")</f>
        <v>0-5 bulan</v>
      </c>
    </row>
    <row r="719" spans="1:37" ht="14.25" customHeight="1" x14ac:dyDescent="0.45">
      <c r="A719" t="s">
        <v>1972</v>
      </c>
      <c r="B719" s="64">
        <v>46149</v>
      </c>
      <c r="C719" s="1" t="str">
        <f t="shared" si="11"/>
        <v>May</v>
      </c>
      <c r="D719" t="s">
        <v>38</v>
      </c>
      <c r="E719" t="s">
        <v>1973</v>
      </c>
      <c r="F719">
        <v>44</v>
      </c>
      <c r="G719" t="s">
        <v>40</v>
      </c>
      <c r="H719" t="s">
        <v>126</v>
      </c>
      <c r="I719" s="2">
        <v>2286000</v>
      </c>
      <c r="J719" s="3">
        <f>Raw_Data[[#This Row],[cicilan_per_bulan]]/Raw_Data[[#This Row],[penghasilan_bulanan]]</f>
        <v>0.29873140857392827</v>
      </c>
      <c r="K719" t="s">
        <v>53</v>
      </c>
      <c r="L719" t="s">
        <v>54</v>
      </c>
      <c r="M719" t="s">
        <v>55</v>
      </c>
      <c r="N719" t="s">
        <v>121</v>
      </c>
      <c r="O719" t="s">
        <v>122</v>
      </c>
      <c r="P719" s="2">
        <v>34575000</v>
      </c>
      <c r="Q719" s="2">
        <v>13830000</v>
      </c>
      <c r="R719" t="str">
        <f>IF(Raw_Data[[#This Row],[persen_dp]]&lt;15%,"Low",IF(Raw_Data[[#This Row],[persen_dp]]&gt;25%,"High","Medium"))</f>
        <v>High</v>
      </c>
      <c r="S719" s="3">
        <v>0.4</v>
      </c>
      <c r="T719">
        <v>48</v>
      </c>
      <c r="U719">
        <v>0.14499999999999999</v>
      </c>
      <c r="V719" s="2">
        <v>682900</v>
      </c>
      <c r="W719" s="2">
        <v>32777000</v>
      </c>
      <c r="X719" t="str">
        <f>IF(OR(Raw_Data[[#This Row],[status_pembayaran]]="Macet",Raw_Data[[#This Row],[status_pembayaran]]="Kurang Lancar"),"Non Performing Loan","Performing")</f>
        <v>Performing</v>
      </c>
      <c r="Y719" t="s">
        <v>47</v>
      </c>
      <c r="Z719">
        <v>0</v>
      </c>
      <c r="AA719">
        <v>0</v>
      </c>
      <c r="AB719">
        <v>1</v>
      </c>
      <c r="AC719" t="s">
        <v>74</v>
      </c>
      <c r="AD719">
        <f>IF(Raw_Data[[#This Row],[rasio]]&lt;0.2,1,IF(Raw_Data[[#This Row],[rasio]]&lt;0.3,2,IF(Raw_Data[[#This Row],[rasio]]&lt;0.4,3,4)))</f>
        <v>2</v>
      </c>
      <c r="AE719">
        <f>IF(Raw_Data[[#This Row],[kategori_dp]]="High",1,IF(Raw_Data[[#This Row],[kategori_dp]]="Medium",2,3))</f>
        <v>1</v>
      </c>
      <c r="AF719">
        <f>IF(Raw_Data[[#This Row],[tenor_bulan]]&lt;=24,1,IF(Raw_Data[[#This Row],[tenor_bulan]]&lt;=36,2,IF(Raw_Data[[#This Row],[tenor_bulan]]&lt;=48,3,4)))</f>
        <v>3</v>
      </c>
      <c r="AG719">
        <f>IF(Raw_Data[[#This Row],[jumlah_kali_telat]]=0,0,IF(Raw_Data[[#This Row],[jumlah_kali_telat]]&lt;=2,2,4))</f>
        <v>0</v>
      </c>
      <c r="AH719">
        <f>Raw_Data[[#This Row],[Skor_Rasio]]+Raw_Data[[#This Row],[Skor_DP]]+Raw_Data[[#This Row],[Skor_Tenor]]+Raw_Data[[#This Row],[Skor_Telat]]</f>
        <v>6</v>
      </c>
      <c r="AI719" t="str">
        <f>IF(Raw_Data[[#This Row],[Risk_Score]]&lt;=6,"Low Risk",IF(Raw_Data[[#This Row],[Risk_Score]]&lt;=8,"Medium Risk","High Risk"))</f>
        <v>Low Risk</v>
      </c>
      <c r="AJ719">
        <f ca="1">IFERROR(DATEDIF(Raw_Data[[#This Row],[tanggal_pengajuan]],TODAY(),"m"),"N/A")</f>
        <v>5</v>
      </c>
      <c r="AK719" t="str">
        <f ca="1">IF(ISNUMBER(Raw_Data[[#This Row],[MOB]]),IF(Raw_Data[[#This Row],[MOB]]&lt;6,"0-5 bulan",IF(Raw_Data[[#This Row],[MOB]]&lt;12,"6-11 bulan",IF(Raw_Data[[#This Row],[MOB]]&lt;24,"12-23 bulan","24+ bulan"))),"N/A")</f>
        <v>0-5 bulan</v>
      </c>
    </row>
    <row r="720" spans="1:37" ht="14.25" customHeight="1" x14ac:dyDescent="0.45">
      <c r="A720" t="s">
        <v>1974</v>
      </c>
      <c r="B720" s="64">
        <v>46027</v>
      </c>
      <c r="C720" s="1" t="str">
        <f t="shared" si="11"/>
        <v>January</v>
      </c>
      <c r="D720" t="s">
        <v>1781</v>
      </c>
      <c r="E720" t="s">
        <v>1975</v>
      </c>
      <c r="F720">
        <v>48</v>
      </c>
      <c r="G720" t="s">
        <v>51</v>
      </c>
      <c r="H720" t="s">
        <v>126</v>
      </c>
      <c r="I720" s="2">
        <v>3265000</v>
      </c>
      <c r="J720" s="3">
        <f>Raw_Data[[#This Row],[cicilan_per_bulan]]/Raw_Data[[#This Row],[penghasilan_bulanan]]</f>
        <v>0.39267993874425727</v>
      </c>
      <c r="K720" t="s">
        <v>205</v>
      </c>
      <c r="L720" t="s">
        <v>110</v>
      </c>
      <c r="M720" t="s">
        <v>55</v>
      </c>
      <c r="N720" t="s">
        <v>65</v>
      </c>
      <c r="O720" t="s">
        <v>46</v>
      </c>
      <c r="P720" s="2">
        <v>28062000</v>
      </c>
      <c r="Q720" s="2">
        <v>4209000</v>
      </c>
      <c r="R720" t="str">
        <f>IF(Raw_Data[[#This Row],[persen_dp]]&lt;15%,"Low",IF(Raw_Data[[#This Row],[persen_dp]]&gt;25%,"High","Medium"))</f>
        <v>Medium</v>
      </c>
      <c r="S720" s="3">
        <v>0.15</v>
      </c>
      <c r="T720">
        <v>24</v>
      </c>
      <c r="U720">
        <v>0.14499999999999999</v>
      </c>
      <c r="V720" s="2">
        <v>1282100</v>
      </c>
      <c r="W720" s="2">
        <v>30770000</v>
      </c>
      <c r="X720" t="str">
        <f>IF(OR(Raw_Data[[#This Row],[status_pembayaran]]="Macet",Raw_Data[[#This Row],[status_pembayaran]]="Kurang Lancar"),"Non Performing Loan","Performing")</f>
        <v>Performing</v>
      </c>
      <c r="Y720" t="s">
        <v>47</v>
      </c>
      <c r="Z720">
        <v>0</v>
      </c>
      <c r="AA720">
        <v>0</v>
      </c>
      <c r="AB720">
        <v>1</v>
      </c>
      <c r="AD720">
        <f>IF(Raw_Data[[#This Row],[rasio]]&lt;0.2,1,IF(Raw_Data[[#This Row],[rasio]]&lt;0.3,2,IF(Raw_Data[[#This Row],[rasio]]&lt;0.4,3,4)))</f>
        <v>3</v>
      </c>
      <c r="AE720">
        <f>IF(Raw_Data[[#This Row],[kategori_dp]]="High",1,IF(Raw_Data[[#This Row],[kategori_dp]]="Medium",2,3))</f>
        <v>2</v>
      </c>
      <c r="AF720">
        <f>IF(Raw_Data[[#This Row],[tenor_bulan]]&lt;=24,1,IF(Raw_Data[[#This Row],[tenor_bulan]]&lt;=36,2,IF(Raw_Data[[#This Row],[tenor_bulan]]&lt;=48,3,4)))</f>
        <v>1</v>
      </c>
      <c r="AG720">
        <f>IF(Raw_Data[[#This Row],[jumlah_kali_telat]]=0,0,IF(Raw_Data[[#This Row],[jumlah_kali_telat]]&lt;=2,2,4))</f>
        <v>0</v>
      </c>
      <c r="AH720">
        <f>Raw_Data[[#This Row],[Skor_Rasio]]+Raw_Data[[#This Row],[Skor_DP]]+Raw_Data[[#This Row],[Skor_Tenor]]+Raw_Data[[#This Row],[Skor_Telat]]</f>
        <v>6</v>
      </c>
      <c r="AI720" t="str">
        <f>IF(Raw_Data[[#This Row],[Risk_Score]]&lt;=6,"Low Risk",IF(Raw_Data[[#This Row],[Risk_Score]]&lt;=8,"Medium Risk","High Risk"))</f>
        <v>Low Risk</v>
      </c>
      <c r="AJ720">
        <f ca="1">IFERROR(DATEDIF(Raw_Data[[#This Row],[tanggal_pengajuan]],TODAY(),"m"),"N/A")</f>
        <v>9</v>
      </c>
      <c r="AK720" t="str">
        <f ca="1">IF(ISNUMBER(Raw_Data[[#This Row],[MOB]]),IF(Raw_Data[[#This Row],[MOB]]&lt;6,"0-5 bulan",IF(Raw_Data[[#This Row],[MOB]]&lt;12,"6-11 bulan",IF(Raw_Data[[#This Row],[MOB]]&lt;24,"12-23 bulan","24+ bulan"))),"N/A")</f>
        <v>6-11 bulan</v>
      </c>
    </row>
    <row r="721" spans="1:37" ht="14.25" customHeight="1" x14ac:dyDescent="0.45">
      <c r="A721" t="s">
        <v>1976</v>
      </c>
      <c r="B721" s="64">
        <v>46168</v>
      </c>
      <c r="C721" s="1" t="str">
        <f t="shared" si="11"/>
        <v>May</v>
      </c>
      <c r="D721" t="s">
        <v>1977</v>
      </c>
      <c r="E721" t="s">
        <v>1978</v>
      </c>
      <c r="F721">
        <v>47</v>
      </c>
      <c r="G721" t="s">
        <v>51</v>
      </c>
      <c r="H721" t="s">
        <v>152</v>
      </c>
      <c r="I721" s="2">
        <v>2537000</v>
      </c>
      <c r="J721" s="3">
        <f>Raw_Data[[#This Row],[cicilan_per_bulan]]/Raw_Data[[#This Row],[penghasilan_bulanan]]</f>
        <v>0.88872684272763103</v>
      </c>
      <c r="K721" t="s">
        <v>109</v>
      </c>
      <c r="L721" t="s">
        <v>110</v>
      </c>
      <c r="M721" t="s">
        <v>55</v>
      </c>
      <c r="N721" t="s">
        <v>231</v>
      </c>
      <c r="O721" t="s">
        <v>232</v>
      </c>
      <c r="P721" s="2">
        <v>37038000</v>
      </c>
      <c r="Q721" s="2">
        <v>3704000</v>
      </c>
      <c r="R721" t="str">
        <f>IF(Raw_Data[[#This Row],[persen_dp]]&lt;15%,"Low",IF(Raw_Data[[#This Row],[persen_dp]]&gt;25%,"High","Medium"))</f>
        <v>Low</v>
      </c>
      <c r="S721" s="3">
        <v>0.1</v>
      </c>
      <c r="T721">
        <v>18</v>
      </c>
      <c r="U721">
        <v>0.14499999999999999</v>
      </c>
      <c r="V721" s="2">
        <v>2254700</v>
      </c>
      <c r="W721" s="2">
        <v>40585000</v>
      </c>
      <c r="X721" t="str">
        <f>IF(OR(Raw_Data[[#This Row],[status_pembayaran]]="Macet",Raw_Data[[#This Row],[status_pembayaran]]="Kurang Lancar"),"Non Performing Loan","Performing")</f>
        <v>Performing</v>
      </c>
      <c r="Y721" t="s">
        <v>47</v>
      </c>
      <c r="Z721">
        <v>0</v>
      </c>
      <c r="AA721">
        <v>0</v>
      </c>
      <c r="AB721">
        <v>1</v>
      </c>
      <c r="AC721" t="s">
        <v>74</v>
      </c>
      <c r="AD721">
        <f>IF(Raw_Data[[#This Row],[rasio]]&lt;0.2,1,IF(Raw_Data[[#This Row],[rasio]]&lt;0.3,2,IF(Raw_Data[[#This Row],[rasio]]&lt;0.4,3,4)))</f>
        <v>4</v>
      </c>
      <c r="AE721">
        <f>IF(Raw_Data[[#This Row],[kategori_dp]]="High",1,IF(Raw_Data[[#This Row],[kategori_dp]]="Medium",2,3))</f>
        <v>3</v>
      </c>
      <c r="AF721">
        <f>IF(Raw_Data[[#This Row],[tenor_bulan]]&lt;=24,1,IF(Raw_Data[[#This Row],[tenor_bulan]]&lt;=36,2,IF(Raw_Data[[#This Row],[tenor_bulan]]&lt;=48,3,4)))</f>
        <v>1</v>
      </c>
      <c r="AG721">
        <f>IF(Raw_Data[[#This Row],[jumlah_kali_telat]]=0,0,IF(Raw_Data[[#This Row],[jumlah_kali_telat]]&lt;=2,2,4))</f>
        <v>0</v>
      </c>
      <c r="AH721">
        <f>Raw_Data[[#This Row],[Skor_Rasio]]+Raw_Data[[#This Row],[Skor_DP]]+Raw_Data[[#This Row],[Skor_Tenor]]+Raw_Data[[#This Row],[Skor_Telat]]</f>
        <v>8</v>
      </c>
      <c r="AI721" t="str">
        <f>IF(Raw_Data[[#This Row],[Risk_Score]]&lt;=6,"Low Risk",IF(Raw_Data[[#This Row],[Risk_Score]]&lt;=8,"Medium Risk","High Risk"))</f>
        <v>Medium Risk</v>
      </c>
      <c r="AJ721">
        <f ca="1">IFERROR(DATEDIF(Raw_Data[[#This Row],[tanggal_pengajuan]],TODAY(),"m"),"N/A")</f>
        <v>4</v>
      </c>
      <c r="AK721" t="str">
        <f ca="1">IF(ISNUMBER(Raw_Data[[#This Row],[MOB]]),IF(Raw_Data[[#This Row],[MOB]]&lt;6,"0-5 bulan",IF(Raw_Data[[#This Row],[MOB]]&lt;12,"6-11 bulan",IF(Raw_Data[[#This Row],[MOB]]&lt;24,"12-23 bulan","24+ bulan"))),"N/A")</f>
        <v>0-5 bulan</v>
      </c>
    </row>
    <row r="722" spans="1:37" ht="14.25" customHeight="1" x14ac:dyDescent="0.45">
      <c r="A722" t="s">
        <v>1979</v>
      </c>
      <c r="B722" s="64">
        <v>46239</v>
      </c>
      <c r="C722" s="1" t="str">
        <f t="shared" si="11"/>
        <v>August</v>
      </c>
      <c r="D722" t="s">
        <v>1980</v>
      </c>
      <c r="E722" t="s">
        <v>1981</v>
      </c>
      <c r="F722">
        <v>24</v>
      </c>
      <c r="G722" t="s">
        <v>40</v>
      </c>
      <c r="H722" t="s">
        <v>41</v>
      </c>
      <c r="I722" s="2">
        <v>4558000</v>
      </c>
      <c r="J722" s="3">
        <f>Raw_Data[[#This Row],[cicilan_per_bulan]]/Raw_Data[[#This Row],[penghasilan_bulanan]]</f>
        <v>0.16055287406757349</v>
      </c>
      <c r="K722" t="s">
        <v>268</v>
      </c>
      <c r="L722" t="s">
        <v>110</v>
      </c>
      <c r="M722" t="s">
        <v>55</v>
      </c>
      <c r="N722" t="s">
        <v>221</v>
      </c>
      <c r="O722" t="s">
        <v>159</v>
      </c>
      <c r="P722" s="2">
        <v>42425000</v>
      </c>
      <c r="Q722" s="2">
        <v>16970000</v>
      </c>
      <c r="R722" t="str">
        <f>IF(Raw_Data[[#This Row],[persen_dp]]&lt;15%,"Low",IF(Raw_Data[[#This Row],[persen_dp]]&gt;25%,"High","Medium"))</f>
        <v>High</v>
      </c>
      <c r="S722" s="3">
        <v>0.4</v>
      </c>
      <c r="T722">
        <v>60</v>
      </c>
      <c r="U722">
        <v>0.14499999999999999</v>
      </c>
      <c r="V722" s="2">
        <v>731800</v>
      </c>
      <c r="W722" s="2">
        <v>43911000</v>
      </c>
      <c r="X722" t="str">
        <f>IF(OR(Raw_Data[[#This Row],[status_pembayaran]]="Macet",Raw_Data[[#This Row],[status_pembayaran]]="Kurang Lancar"),"Non Performing Loan","Performing")</f>
        <v>Performing</v>
      </c>
      <c r="Y722" t="s">
        <v>47</v>
      </c>
      <c r="Z722">
        <v>0</v>
      </c>
      <c r="AA722">
        <v>0</v>
      </c>
      <c r="AB722">
        <v>1</v>
      </c>
      <c r="AD722">
        <f>IF(Raw_Data[[#This Row],[rasio]]&lt;0.2,1,IF(Raw_Data[[#This Row],[rasio]]&lt;0.3,2,IF(Raw_Data[[#This Row],[rasio]]&lt;0.4,3,4)))</f>
        <v>1</v>
      </c>
      <c r="AE722">
        <f>IF(Raw_Data[[#This Row],[kategori_dp]]="High",1,IF(Raw_Data[[#This Row],[kategori_dp]]="Medium",2,3))</f>
        <v>1</v>
      </c>
      <c r="AF722">
        <f>IF(Raw_Data[[#This Row],[tenor_bulan]]&lt;=24,1,IF(Raw_Data[[#This Row],[tenor_bulan]]&lt;=36,2,IF(Raw_Data[[#This Row],[tenor_bulan]]&lt;=48,3,4)))</f>
        <v>4</v>
      </c>
      <c r="AG722">
        <f>IF(Raw_Data[[#This Row],[jumlah_kali_telat]]=0,0,IF(Raw_Data[[#This Row],[jumlah_kali_telat]]&lt;=2,2,4))</f>
        <v>0</v>
      </c>
      <c r="AH722">
        <f>Raw_Data[[#This Row],[Skor_Rasio]]+Raw_Data[[#This Row],[Skor_DP]]+Raw_Data[[#This Row],[Skor_Tenor]]+Raw_Data[[#This Row],[Skor_Telat]]</f>
        <v>6</v>
      </c>
      <c r="AI722" t="str">
        <f>IF(Raw_Data[[#This Row],[Risk_Score]]&lt;=6,"Low Risk",IF(Raw_Data[[#This Row],[Risk_Score]]&lt;=8,"Medium Risk","High Risk"))</f>
        <v>Low Risk</v>
      </c>
      <c r="AJ722">
        <f ca="1">IFERROR(DATEDIF(Raw_Data[[#This Row],[tanggal_pengajuan]],TODAY(),"m"),"N/A")</f>
        <v>2</v>
      </c>
      <c r="AK722" t="str">
        <f ca="1">IF(ISNUMBER(Raw_Data[[#This Row],[MOB]]),IF(Raw_Data[[#This Row],[MOB]]&lt;6,"0-5 bulan",IF(Raw_Data[[#This Row],[MOB]]&lt;12,"6-11 bulan",IF(Raw_Data[[#This Row],[MOB]]&lt;24,"12-23 bulan","24+ bulan"))),"N/A")</f>
        <v>0-5 bulan</v>
      </c>
    </row>
    <row r="723" spans="1:37" ht="14.25" customHeight="1" x14ac:dyDescent="0.45">
      <c r="A723" t="s">
        <v>1982</v>
      </c>
      <c r="B723" s="64">
        <v>46188</v>
      </c>
      <c r="C723" s="1" t="str">
        <f t="shared" si="11"/>
        <v>June</v>
      </c>
      <c r="D723" t="s">
        <v>1983</v>
      </c>
      <c r="E723" t="s">
        <v>1984</v>
      </c>
      <c r="F723">
        <v>42</v>
      </c>
      <c r="G723" t="s">
        <v>51</v>
      </c>
      <c r="H723" t="s">
        <v>108</v>
      </c>
      <c r="I723" s="2">
        <v>6248000</v>
      </c>
      <c r="J723" s="3">
        <f>Raw_Data[[#This Row],[cicilan_per_bulan]]/Raw_Data[[#This Row],[penghasilan_bulanan]]</f>
        <v>0.50942701664532652</v>
      </c>
      <c r="K723" t="s">
        <v>127</v>
      </c>
      <c r="L723" t="s">
        <v>128</v>
      </c>
      <c r="M723" t="s">
        <v>55</v>
      </c>
      <c r="N723" t="s">
        <v>221</v>
      </c>
      <c r="O723" t="s">
        <v>159</v>
      </c>
      <c r="P723" s="2">
        <v>41697000</v>
      </c>
      <c r="Q723" s="2">
        <v>8339000</v>
      </c>
      <c r="R723" t="str">
        <f>IF(Raw_Data[[#This Row],[persen_dp]]&lt;15%,"Low",IF(Raw_Data[[#This Row],[persen_dp]]&gt;25%,"High","Medium"))</f>
        <v>Medium</v>
      </c>
      <c r="S723" s="3">
        <v>0.2</v>
      </c>
      <c r="T723">
        <v>12</v>
      </c>
      <c r="U723">
        <v>0.14499999999999999</v>
      </c>
      <c r="V723" s="2">
        <v>3182900</v>
      </c>
      <c r="W723" s="2">
        <v>38195000</v>
      </c>
      <c r="X723" t="str">
        <f>IF(OR(Raw_Data[[#This Row],[status_pembayaran]]="Macet",Raw_Data[[#This Row],[status_pembayaran]]="Kurang Lancar"),"Non Performing Loan","Performing")</f>
        <v>Performing</v>
      </c>
      <c r="Y723" t="s">
        <v>47</v>
      </c>
      <c r="Z723">
        <v>0</v>
      </c>
      <c r="AA723">
        <v>0</v>
      </c>
      <c r="AB723">
        <v>1</v>
      </c>
      <c r="AC723" t="s">
        <v>58</v>
      </c>
      <c r="AD723">
        <f>IF(Raw_Data[[#This Row],[rasio]]&lt;0.2,1,IF(Raw_Data[[#This Row],[rasio]]&lt;0.3,2,IF(Raw_Data[[#This Row],[rasio]]&lt;0.4,3,4)))</f>
        <v>4</v>
      </c>
      <c r="AE723">
        <f>IF(Raw_Data[[#This Row],[kategori_dp]]="High",1,IF(Raw_Data[[#This Row],[kategori_dp]]="Medium",2,3))</f>
        <v>2</v>
      </c>
      <c r="AF723">
        <f>IF(Raw_Data[[#This Row],[tenor_bulan]]&lt;=24,1,IF(Raw_Data[[#This Row],[tenor_bulan]]&lt;=36,2,IF(Raw_Data[[#This Row],[tenor_bulan]]&lt;=48,3,4)))</f>
        <v>1</v>
      </c>
      <c r="AG723">
        <f>IF(Raw_Data[[#This Row],[jumlah_kali_telat]]=0,0,IF(Raw_Data[[#This Row],[jumlah_kali_telat]]&lt;=2,2,4))</f>
        <v>0</v>
      </c>
      <c r="AH723">
        <f>Raw_Data[[#This Row],[Skor_Rasio]]+Raw_Data[[#This Row],[Skor_DP]]+Raw_Data[[#This Row],[Skor_Tenor]]+Raw_Data[[#This Row],[Skor_Telat]]</f>
        <v>7</v>
      </c>
      <c r="AI723" t="str">
        <f>IF(Raw_Data[[#This Row],[Risk_Score]]&lt;=6,"Low Risk",IF(Raw_Data[[#This Row],[Risk_Score]]&lt;=8,"Medium Risk","High Risk"))</f>
        <v>Medium Risk</v>
      </c>
      <c r="AJ723">
        <f ca="1">IFERROR(DATEDIF(Raw_Data[[#This Row],[tanggal_pengajuan]],TODAY(),"m"),"N/A")</f>
        <v>4</v>
      </c>
      <c r="AK723" t="str">
        <f ca="1">IF(ISNUMBER(Raw_Data[[#This Row],[MOB]]),IF(Raw_Data[[#This Row],[MOB]]&lt;6,"0-5 bulan",IF(Raw_Data[[#This Row],[MOB]]&lt;12,"6-11 bulan",IF(Raw_Data[[#This Row],[MOB]]&lt;24,"12-23 bulan","24+ bulan"))),"N/A")</f>
        <v>0-5 bulan</v>
      </c>
    </row>
    <row r="724" spans="1:37" ht="14.25" customHeight="1" x14ac:dyDescent="0.45">
      <c r="A724" t="s">
        <v>1985</v>
      </c>
      <c r="B724" s="64">
        <v>46080</v>
      </c>
      <c r="C724" s="1" t="str">
        <f t="shared" si="11"/>
        <v>February</v>
      </c>
      <c r="D724" t="s">
        <v>1986</v>
      </c>
      <c r="E724" t="s">
        <v>1987</v>
      </c>
      <c r="F724">
        <v>46</v>
      </c>
      <c r="G724" t="s">
        <v>40</v>
      </c>
      <c r="H724" t="s">
        <v>96</v>
      </c>
      <c r="I724" s="2">
        <v>5685000</v>
      </c>
      <c r="J724" s="3">
        <f>Raw_Data[[#This Row],[cicilan_per_bulan]]/Raw_Data[[#This Row],[penghasilan_bulanan]]</f>
        <v>6.6156552330694812E-2</v>
      </c>
      <c r="K724" t="s">
        <v>145</v>
      </c>
      <c r="L724" t="s">
        <v>146</v>
      </c>
      <c r="M724" t="s">
        <v>72</v>
      </c>
      <c r="N724" t="s">
        <v>97</v>
      </c>
      <c r="O724" t="s">
        <v>57</v>
      </c>
      <c r="P724" s="2">
        <v>16353000</v>
      </c>
      <c r="Q724" s="2">
        <v>3271000</v>
      </c>
      <c r="R724" t="str">
        <f>IF(Raw_Data[[#This Row],[persen_dp]]&lt;15%,"Low",IF(Raw_Data[[#This Row],[persen_dp]]&gt;25%,"High","Medium"))</f>
        <v>Medium</v>
      </c>
      <c r="S724" s="3">
        <v>0.2</v>
      </c>
      <c r="T724">
        <v>60</v>
      </c>
      <c r="U724">
        <v>0.14499999999999999</v>
      </c>
      <c r="V724" s="2">
        <v>376100</v>
      </c>
      <c r="W724" s="2">
        <v>22567000</v>
      </c>
      <c r="X724" t="str">
        <f>IF(OR(Raw_Data[[#This Row],[status_pembayaran]]="Macet",Raw_Data[[#This Row],[status_pembayaran]]="Kurang Lancar"),"Non Performing Loan","Performing")</f>
        <v>Performing</v>
      </c>
      <c r="Y724" t="s">
        <v>47</v>
      </c>
      <c r="Z724">
        <v>0</v>
      </c>
      <c r="AA724">
        <v>0</v>
      </c>
      <c r="AB724">
        <v>1</v>
      </c>
      <c r="AD724">
        <f>IF(Raw_Data[[#This Row],[rasio]]&lt;0.2,1,IF(Raw_Data[[#This Row],[rasio]]&lt;0.3,2,IF(Raw_Data[[#This Row],[rasio]]&lt;0.4,3,4)))</f>
        <v>1</v>
      </c>
      <c r="AE724">
        <f>IF(Raw_Data[[#This Row],[kategori_dp]]="High",1,IF(Raw_Data[[#This Row],[kategori_dp]]="Medium",2,3))</f>
        <v>2</v>
      </c>
      <c r="AF724">
        <f>IF(Raw_Data[[#This Row],[tenor_bulan]]&lt;=24,1,IF(Raw_Data[[#This Row],[tenor_bulan]]&lt;=36,2,IF(Raw_Data[[#This Row],[tenor_bulan]]&lt;=48,3,4)))</f>
        <v>4</v>
      </c>
      <c r="AG724">
        <f>IF(Raw_Data[[#This Row],[jumlah_kali_telat]]=0,0,IF(Raw_Data[[#This Row],[jumlah_kali_telat]]&lt;=2,2,4))</f>
        <v>0</v>
      </c>
      <c r="AH724">
        <f>Raw_Data[[#This Row],[Skor_Rasio]]+Raw_Data[[#This Row],[Skor_DP]]+Raw_Data[[#This Row],[Skor_Tenor]]+Raw_Data[[#This Row],[Skor_Telat]]</f>
        <v>7</v>
      </c>
      <c r="AI724" t="str">
        <f>IF(Raw_Data[[#This Row],[Risk_Score]]&lt;=6,"Low Risk",IF(Raw_Data[[#This Row],[Risk_Score]]&lt;=8,"Medium Risk","High Risk"))</f>
        <v>Medium Risk</v>
      </c>
      <c r="AJ724">
        <f ca="1">IFERROR(DATEDIF(Raw_Data[[#This Row],[tanggal_pengajuan]],TODAY(),"m"),"N/A")</f>
        <v>7</v>
      </c>
      <c r="AK724" t="str">
        <f ca="1">IF(ISNUMBER(Raw_Data[[#This Row],[MOB]]),IF(Raw_Data[[#This Row],[MOB]]&lt;6,"0-5 bulan",IF(Raw_Data[[#This Row],[MOB]]&lt;12,"6-11 bulan",IF(Raw_Data[[#This Row],[MOB]]&lt;24,"12-23 bulan","24+ bulan"))),"N/A")</f>
        <v>6-11 bulan</v>
      </c>
    </row>
    <row r="725" spans="1:37" ht="14.25" customHeight="1" x14ac:dyDescent="0.45">
      <c r="A725" t="s">
        <v>1988</v>
      </c>
      <c r="B725" s="64">
        <v>46151</v>
      </c>
      <c r="C725" s="1" t="str">
        <f t="shared" si="11"/>
        <v>May</v>
      </c>
      <c r="D725" t="s">
        <v>753</v>
      </c>
      <c r="E725" t="s">
        <v>1989</v>
      </c>
      <c r="F725">
        <v>29</v>
      </c>
      <c r="G725" t="s">
        <v>51</v>
      </c>
      <c r="H725" t="s">
        <v>152</v>
      </c>
      <c r="I725" s="2">
        <v>3742000</v>
      </c>
      <c r="J725" s="3">
        <f>Raw_Data[[#This Row],[cicilan_per_bulan]]/Raw_Data[[#This Row],[penghasilan_bulanan]]</f>
        <v>0.19981293425975413</v>
      </c>
      <c r="K725" t="s">
        <v>286</v>
      </c>
      <c r="L725" t="s">
        <v>154</v>
      </c>
      <c r="M725" t="s">
        <v>44</v>
      </c>
      <c r="N725" t="s">
        <v>158</v>
      </c>
      <c r="O725" t="s">
        <v>159</v>
      </c>
      <c r="P725" s="2">
        <v>30599000</v>
      </c>
      <c r="Q725" s="2">
        <v>4590000</v>
      </c>
      <c r="R725" t="str">
        <f>IF(Raw_Data[[#This Row],[persen_dp]]&lt;15%,"Low",IF(Raw_Data[[#This Row],[persen_dp]]&gt;25%,"High","Medium"))</f>
        <v>Medium</v>
      </c>
      <c r="S725" s="3">
        <v>0.15</v>
      </c>
      <c r="T725">
        <v>60</v>
      </c>
      <c r="U725">
        <v>0.14499999999999999</v>
      </c>
      <c r="V725" s="2">
        <v>747700</v>
      </c>
      <c r="W725" s="2">
        <v>44865000</v>
      </c>
      <c r="X725" t="str">
        <f>IF(OR(Raw_Data[[#This Row],[status_pembayaran]]="Macet",Raw_Data[[#This Row],[status_pembayaran]]="Kurang Lancar"),"Non Performing Loan","Performing")</f>
        <v>Performing</v>
      </c>
      <c r="Y725" t="s">
        <v>47</v>
      </c>
      <c r="Z725">
        <v>0</v>
      </c>
      <c r="AA725">
        <v>0</v>
      </c>
      <c r="AB725">
        <v>1</v>
      </c>
      <c r="AC725" t="s">
        <v>137</v>
      </c>
      <c r="AD725">
        <f>IF(Raw_Data[[#This Row],[rasio]]&lt;0.2,1,IF(Raw_Data[[#This Row],[rasio]]&lt;0.3,2,IF(Raw_Data[[#This Row],[rasio]]&lt;0.4,3,4)))</f>
        <v>1</v>
      </c>
      <c r="AE725">
        <f>IF(Raw_Data[[#This Row],[kategori_dp]]="High",1,IF(Raw_Data[[#This Row],[kategori_dp]]="Medium",2,3))</f>
        <v>2</v>
      </c>
      <c r="AF725">
        <f>IF(Raw_Data[[#This Row],[tenor_bulan]]&lt;=24,1,IF(Raw_Data[[#This Row],[tenor_bulan]]&lt;=36,2,IF(Raw_Data[[#This Row],[tenor_bulan]]&lt;=48,3,4)))</f>
        <v>4</v>
      </c>
      <c r="AG725">
        <f>IF(Raw_Data[[#This Row],[jumlah_kali_telat]]=0,0,IF(Raw_Data[[#This Row],[jumlah_kali_telat]]&lt;=2,2,4))</f>
        <v>0</v>
      </c>
      <c r="AH725">
        <f>Raw_Data[[#This Row],[Skor_Rasio]]+Raw_Data[[#This Row],[Skor_DP]]+Raw_Data[[#This Row],[Skor_Tenor]]+Raw_Data[[#This Row],[Skor_Telat]]</f>
        <v>7</v>
      </c>
      <c r="AI725" t="str">
        <f>IF(Raw_Data[[#This Row],[Risk_Score]]&lt;=6,"Low Risk",IF(Raw_Data[[#This Row],[Risk_Score]]&lt;=8,"Medium Risk","High Risk"))</f>
        <v>Medium Risk</v>
      </c>
      <c r="AJ725">
        <f ca="1">IFERROR(DATEDIF(Raw_Data[[#This Row],[tanggal_pengajuan]],TODAY(),"m"),"N/A")</f>
        <v>5</v>
      </c>
      <c r="AK725" t="str">
        <f ca="1">IF(ISNUMBER(Raw_Data[[#This Row],[MOB]]),IF(Raw_Data[[#This Row],[MOB]]&lt;6,"0-5 bulan",IF(Raw_Data[[#This Row],[MOB]]&lt;12,"6-11 bulan",IF(Raw_Data[[#This Row],[MOB]]&lt;24,"12-23 bulan","24+ bulan"))),"N/A")</f>
        <v>0-5 bulan</v>
      </c>
    </row>
    <row r="726" spans="1:37" ht="14.25" customHeight="1" x14ac:dyDescent="0.45">
      <c r="A726" t="s">
        <v>1990</v>
      </c>
      <c r="B726" s="64">
        <v>46163</v>
      </c>
      <c r="C726" s="1" t="str">
        <f t="shared" si="11"/>
        <v>May</v>
      </c>
      <c r="D726" t="s">
        <v>1022</v>
      </c>
      <c r="E726" t="s">
        <v>1991</v>
      </c>
      <c r="F726">
        <v>52</v>
      </c>
      <c r="G726" t="s">
        <v>40</v>
      </c>
      <c r="H726" t="s">
        <v>152</v>
      </c>
      <c r="I726" s="2">
        <v>3529000</v>
      </c>
      <c r="J726" s="3">
        <f>Raw_Data[[#This Row],[cicilan_per_bulan]]/Raw_Data[[#This Row],[penghasilan_bulanan]]</f>
        <v>0.42434117313686598</v>
      </c>
      <c r="K726" t="s">
        <v>114</v>
      </c>
      <c r="L726" t="s">
        <v>115</v>
      </c>
      <c r="M726" t="s">
        <v>44</v>
      </c>
      <c r="N726" t="s">
        <v>184</v>
      </c>
      <c r="O726" t="s">
        <v>122</v>
      </c>
      <c r="P726" s="2">
        <v>37147000</v>
      </c>
      <c r="Q726" s="2">
        <v>9287000</v>
      </c>
      <c r="R726" t="str">
        <f>IF(Raw_Data[[#This Row],[persen_dp]]&lt;15%,"Low",IF(Raw_Data[[#This Row],[persen_dp]]&gt;25%,"High","Medium"))</f>
        <v>Medium</v>
      </c>
      <c r="S726" s="3">
        <v>0.25</v>
      </c>
      <c r="T726">
        <v>24</v>
      </c>
      <c r="U726">
        <v>0.14499999999999999</v>
      </c>
      <c r="V726" s="2">
        <v>1497500</v>
      </c>
      <c r="W726" s="2">
        <v>35939000</v>
      </c>
      <c r="X726" t="str">
        <f>IF(OR(Raw_Data[[#This Row],[status_pembayaran]]="Macet",Raw_Data[[#This Row],[status_pembayaran]]="Kurang Lancar"),"Non Performing Loan","Performing")</f>
        <v>Performing</v>
      </c>
      <c r="Y726" t="s">
        <v>47</v>
      </c>
      <c r="Z726">
        <v>0</v>
      </c>
      <c r="AA726">
        <v>0</v>
      </c>
      <c r="AB726">
        <v>1</v>
      </c>
      <c r="AD726">
        <f>IF(Raw_Data[[#This Row],[rasio]]&lt;0.2,1,IF(Raw_Data[[#This Row],[rasio]]&lt;0.3,2,IF(Raw_Data[[#This Row],[rasio]]&lt;0.4,3,4)))</f>
        <v>4</v>
      </c>
      <c r="AE726">
        <f>IF(Raw_Data[[#This Row],[kategori_dp]]="High",1,IF(Raw_Data[[#This Row],[kategori_dp]]="Medium",2,3))</f>
        <v>2</v>
      </c>
      <c r="AF726">
        <f>IF(Raw_Data[[#This Row],[tenor_bulan]]&lt;=24,1,IF(Raw_Data[[#This Row],[tenor_bulan]]&lt;=36,2,IF(Raw_Data[[#This Row],[tenor_bulan]]&lt;=48,3,4)))</f>
        <v>1</v>
      </c>
      <c r="AG726">
        <f>IF(Raw_Data[[#This Row],[jumlah_kali_telat]]=0,0,IF(Raw_Data[[#This Row],[jumlah_kali_telat]]&lt;=2,2,4))</f>
        <v>0</v>
      </c>
      <c r="AH726">
        <f>Raw_Data[[#This Row],[Skor_Rasio]]+Raw_Data[[#This Row],[Skor_DP]]+Raw_Data[[#This Row],[Skor_Tenor]]+Raw_Data[[#This Row],[Skor_Telat]]</f>
        <v>7</v>
      </c>
      <c r="AI726" t="str">
        <f>IF(Raw_Data[[#This Row],[Risk_Score]]&lt;=6,"Low Risk",IF(Raw_Data[[#This Row],[Risk_Score]]&lt;=8,"Medium Risk","High Risk"))</f>
        <v>Medium Risk</v>
      </c>
      <c r="AJ726">
        <f ca="1">IFERROR(DATEDIF(Raw_Data[[#This Row],[tanggal_pengajuan]],TODAY(),"m"),"N/A")</f>
        <v>5</v>
      </c>
      <c r="AK726" t="str">
        <f ca="1">IF(ISNUMBER(Raw_Data[[#This Row],[MOB]]),IF(Raw_Data[[#This Row],[MOB]]&lt;6,"0-5 bulan",IF(Raw_Data[[#This Row],[MOB]]&lt;12,"6-11 bulan",IF(Raw_Data[[#This Row],[MOB]]&lt;24,"12-23 bulan","24+ bulan"))),"N/A")</f>
        <v>0-5 bulan</v>
      </c>
    </row>
    <row r="727" spans="1:37" ht="14.25" customHeight="1" x14ac:dyDescent="0.45">
      <c r="A727" t="s">
        <v>1992</v>
      </c>
      <c r="B727" s="64">
        <v>46158</v>
      </c>
      <c r="C727" s="1" t="str">
        <f t="shared" si="11"/>
        <v>May</v>
      </c>
      <c r="D727" t="s">
        <v>670</v>
      </c>
      <c r="E727" t="s">
        <v>1993</v>
      </c>
      <c r="F727">
        <v>52</v>
      </c>
      <c r="G727" t="s">
        <v>51</v>
      </c>
      <c r="H727" t="s">
        <v>176</v>
      </c>
      <c r="I727" s="2">
        <v>4438000</v>
      </c>
      <c r="J727" s="3">
        <f>Raw_Data[[#This Row],[cicilan_per_bulan]]/Raw_Data[[#This Row],[penghasilan_bulanan]]</f>
        <v>0.10326723749436684</v>
      </c>
      <c r="K727" t="s">
        <v>286</v>
      </c>
      <c r="L727" t="s">
        <v>154</v>
      </c>
      <c r="M727" t="s">
        <v>44</v>
      </c>
      <c r="N727" t="s">
        <v>45</v>
      </c>
      <c r="O727" t="s">
        <v>46</v>
      </c>
      <c r="P727" s="2">
        <v>24523000</v>
      </c>
      <c r="Q727" s="2">
        <v>8583000</v>
      </c>
      <c r="R727" t="str">
        <f>IF(Raw_Data[[#This Row],[persen_dp]]&lt;15%,"Low",IF(Raw_Data[[#This Row],[persen_dp]]&gt;25%,"High","Medium"))</f>
        <v>High</v>
      </c>
      <c r="S727" s="3">
        <v>0.35</v>
      </c>
      <c r="T727">
        <v>60</v>
      </c>
      <c r="U727">
        <v>0.14499999999999999</v>
      </c>
      <c r="V727" s="2">
        <v>458300</v>
      </c>
      <c r="W727" s="2">
        <v>27496000</v>
      </c>
      <c r="X727" t="str">
        <f>IF(OR(Raw_Data[[#This Row],[status_pembayaran]]="Macet",Raw_Data[[#This Row],[status_pembayaran]]="Kurang Lancar"),"Non Performing Loan","Performing")</f>
        <v>Performing</v>
      </c>
      <c r="Y727" t="s">
        <v>47</v>
      </c>
      <c r="Z727">
        <v>0</v>
      </c>
      <c r="AA727">
        <v>0</v>
      </c>
      <c r="AB727">
        <v>1</v>
      </c>
      <c r="AC727" t="s">
        <v>74</v>
      </c>
      <c r="AD727">
        <f>IF(Raw_Data[[#This Row],[rasio]]&lt;0.2,1,IF(Raw_Data[[#This Row],[rasio]]&lt;0.3,2,IF(Raw_Data[[#This Row],[rasio]]&lt;0.4,3,4)))</f>
        <v>1</v>
      </c>
      <c r="AE727">
        <f>IF(Raw_Data[[#This Row],[kategori_dp]]="High",1,IF(Raw_Data[[#This Row],[kategori_dp]]="Medium",2,3))</f>
        <v>1</v>
      </c>
      <c r="AF727">
        <f>IF(Raw_Data[[#This Row],[tenor_bulan]]&lt;=24,1,IF(Raw_Data[[#This Row],[tenor_bulan]]&lt;=36,2,IF(Raw_Data[[#This Row],[tenor_bulan]]&lt;=48,3,4)))</f>
        <v>4</v>
      </c>
      <c r="AG727">
        <f>IF(Raw_Data[[#This Row],[jumlah_kali_telat]]=0,0,IF(Raw_Data[[#This Row],[jumlah_kali_telat]]&lt;=2,2,4))</f>
        <v>0</v>
      </c>
      <c r="AH727">
        <f>Raw_Data[[#This Row],[Skor_Rasio]]+Raw_Data[[#This Row],[Skor_DP]]+Raw_Data[[#This Row],[Skor_Tenor]]+Raw_Data[[#This Row],[Skor_Telat]]</f>
        <v>6</v>
      </c>
      <c r="AI727" t="str">
        <f>IF(Raw_Data[[#This Row],[Risk_Score]]&lt;=6,"Low Risk",IF(Raw_Data[[#This Row],[Risk_Score]]&lt;=8,"Medium Risk","High Risk"))</f>
        <v>Low Risk</v>
      </c>
      <c r="AJ727">
        <f ca="1">IFERROR(DATEDIF(Raw_Data[[#This Row],[tanggal_pengajuan]],TODAY(),"m"),"N/A")</f>
        <v>5</v>
      </c>
      <c r="AK727" t="str">
        <f ca="1">IF(ISNUMBER(Raw_Data[[#This Row],[MOB]]),IF(Raw_Data[[#This Row],[MOB]]&lt;6,"0-5 bulan",IF(Raw_Data[[#This Row],[MOB]]&lt;12,"6-11 bulan",IF(Raw_Data[[#This Row],[MOB]]&lt;24,"12-23 bulan","24+ bulan"))),"N/A")</f>
        <v>0-5 bulan</v>
      </c>
    </row>
    <row r="728" spans="1:37" ht="14.25" customHeight="1" x14ac:dyDescent="0.45">
      <c r="A728" t="s">
        <v>1994</v>
      </c>
      <c r="B728" s="64">
        <v>46172</v>
      </c>
      <c r="C728" s="1" t="str">
        <f t="shared" si="11"/>
        <v>May</v>
      </c>
      <c r="D728" t="s">
        <v>1995</v>
      </c>
      <c r="E728" t="s">
        <v>1996</v>
      </c>
      <c r="F728">
        <v>33</v>
      </c>
      <c r="G728" t="s">
        <v>40</v>
      </c>
      <c r="H728" t="s">
        <v>52</v>
      </c>
      <c r="I728" s="2">
        <v>8236000</v>
      </c>
      <c r="J728" s="3">
        <f>Raw_Data[[#This Row],[cicilan_per_bulan]]/Raw_Data[[#This Row],[penghasilan_bulanan]]</f>
        <v>5.7272948033025739E-2</v>
      </c>
      <c r="K728" t="s">
        <v>167</v>
      </c>
      <c r="L728" t="s">
        <v>110</v>
      </c>
      <c r="M728" t="s">
        <v>55</v>
      </c>
      <c r="N728" t="s">
        <v>141</v>
      </c>
      <c r="O728" t="s">
        <v>46</v>
      </c>
      <c r="P728" s="2">
        <v>23438000</v>
      </c>
      <c r="Q728" s="2">
        <v>7031000</v>
      </c>
      <c r="R728" t="str">
        <f>IF(Raw_Data[[#This Row],[persen_dp]]&lt;15%,"Low",IF(Raw_Data[[#This Row],[persen_dp]]&gt;25%,"High","Medium"))</f>
        <v>High</v>
      </c>
      <c r="S728" s="3">
        <v>0.3</v>
      </c>
      <c r="T728">
        <v>60</v>
      </c>
      <c r="U728">
        <v>0.14499999999999999</v>
      </c>
      <c r="V728" s="2">
        <v>471700</v>
      </c>
      <c r="W728" s="2">
        <v>28302000</v>
      </c>
      <c r="X728" t="str">
        <f>IF(OR(Raw_Data[[#This Row],[status_pembayaran]]="Macet",Raw_Data[[#This Row],[status_pembayaran]]="Kurang Lancar"),"Non Performing Loan","Performing")</f>
        <v>Performing</v>
      </c>
      <c r="Y728" t="s">
        <v>47</v>
      </c>
      <c r="Z728">
        <v>0</v>
      </c>
      <c r="AA728">
        <v>0</v>
      </c>
      <c r="AB728">
        <v>1</v>
      </c>
      <c r="AD728">
        <f>IF(Raw_Data[[#This Row],[rasio]]&lt;0.2,1,IF(Raw_Data[[#This Row],[rasio]]&lt;0.3,2,IF(Raw_Data[[#This Row],[rasio]]&lt;0.4,3,4)))</f>
        <v>1</v>
      </c>
      <c r="AE728">
        <f>IF(Raw_Data[[#This Row],[kategori_dp]]="High",1,IF(Raw_Data[[#This Row],[kategori_dp]]="Medium",2,3))</f>
        <v>1</v>
      </c>
      <c r="AF728">
        <f>IF(Raw_Data[[#This Row],[tenor_bulan]]&lt;=24,1,IF(Raw_Data[[#This Row],[tenor_bulan]]&lt;=36,2,IF(Raw_Data[[#This Row],[tenor_bulan]]&lt;=48,3,4)))</f>
        <v>4</v>
      </c>
      <c r="AG728">
        <f>IF(Raw_Data[[#This Row],[jumlah_kali_telat]]=0,0,IF(Raw_Data[[#This Row],[jumlah_kali_telat]]&lt;=2,2,4))</f>
        <v>0</v>
      </c>
      <c r="AH728">
        <f>Raw_Data[[#This Row],[Skor_Rasio]]+Raw_Data[[#This Row],[Skor_DP]]+Raw_Data[[#This Row],[Skor_Tenor]]+Raw_Data[[#This Row],[Skor_Telat]]</f>
        <v>6</v>
      </c>
      <c r="AI728" t="str">
        <f>IF(Raw_Data[[#This Row],[Risk_Score]]&lt;=6,"Low Risk",IF(Raw_Data[[#This Row],[Risk_Score]]&lt;=8,"Medium Risk","High Risk"))</f>
        <v>Low Risk</v>
      </c>
      <c r="AJ728">
        <f ca="1">IFERROR(DATEDIF(Raw_Data[[#This Row],[tanggal_pengajuan]],TODAY(),"m"),"N/A")</f>
        <v>4</v>
      </c>
      <c r="AK728" t="str">
        <f ca="1">IF(ISNUMBER(Raw_Data[[#This Row],[MOB]]),IF(Raw_Data[[#This Row],[MOB]]&lt;6,"0-5 bulan",IF(Raw_Data[[#This Row],[MOB]]&lt;12,"6-11 bulan",IF(Raw_Data[[#This Row],[MOB]]&lt;24,"12-23 bulan","24+ bulan"))),"N/A")</f>
        <v>0-5 bulan</v>
      </c>
    </row>
    <row r="729" spans="1:37" ht="14.25" customHeight="1" x14ac:dyDescent="0.45">
      <c r="A729" t="s">
        <v>1997</v>
      </c>
      <c r="B729" s="64">
        <v>46043</v>
      </c>
      <c r="C729" s="1" t="str">
        <f t="shared" si="11"/>
        <v>January</v>
      </c>
      <c r="D729" t="s">
        <v>1267</v>
      </c>
      <c r="E729" t="s">
        <v>1998</v>
      </c>
      <c r="F729">
        <v>41</v>
      </c>
      <c r="G729" t="s">
        <v>51</v>
      </c>
      <c r="H729" t="s">
        <v>96</v>
      </c>
      <c r="I729" s="2">
        <v>6892000</v>
      </c>
      <c r="J729" s="3">
        <f>Raw_Data[[#This Row],[cicilan_per_bulan]]/Raw_Data[[#This Row],[penghasilan_bulanan]]</f>
        <v>0.10594892629135229</v>
      </c>
      <c r="K729" t="s">
        <v>205</v>
      </c>
      <c r="L729" t="s">
        <v>110</v>
      </c>
      <c r="M729" t="s">
        <v>55</v>
      </c>
      <c r="N729" t="s">
        <v>56</v>
      </c>
      <c r="O729" t="s">
        <v>57</v>
      </c>
      <c r="P729" s="2">
        <v>18114000</v>
      </c>
      <c r="Q729" s="2">
        <v>4528000</v>
      </c>
      <c r="R729" t="str">
        <f>IF(Raw_Data[[#This Row],[persen_dp]]&lt;15%,"Low",IF(Raw_Data[[#This Row],[persen_dp]]&gt;25%,"High","Medium"))</f>
        <v>Medium</v>
      </c>
      <c r="S729" s="3">
        <v>0.25</v>
      </c>
      <c r="T729">
        <v>24</v>
      </c>
      <c r="U729">
        <v>0.14499999999999999</v>
      </c>
      <c r="V729" s="2">
        <v>730200</v>
      </c>
      <c r="W729" s="2">
        <v>17526000</v>
      </c>
      <c r="X729" t="str">
        <f>IF(OR(Raw_Data[[#This Row],[status_pembayaran]]="Macet",Raw_Data[[#This Row],[status_pembayaran]]="Kurang Lancar"),"Non Performing Loan","Performing")</f>
        <v>Performing</v>
      </c>
      <c r="Y729" t="s">
        <v>47</v>
      </c>
      <c r="Z729">
        <v>0</v>
      </c>
      <c r="AA729">
        <v>0</v>
      </c>
      <c r="AB729">
        <v>1</v>
      </c>
      <c r="AD729">
        <f>IF(Raw_Data[[#This Row],[rasio]]&lt;0.2,1,IF(Raw_Data[[#This Row],[rasio]]&lt;0.3,2,IF(Raw_Data[[#This Row],[rasio]]&lt;0.4,3,4)))</f>
        <v>1</v>
      </c>
      <c r="AE729">
        <f>IF(Raw_Data[[#This Row],[kategori_dp]]="High",1,IF(Raw_Data[[#This Row],[kategori_dp]]="Medium",2,3))</f>
        <v>2</v>
      </c>
      <c r="AF729">
        <f>IF(Raw_Data[[#This Row],[tenor_bulan]]&lt;=24,1,IF(Raw_Data[[#This Row],[tenor_bulan]]&lt;=36,2,IF(Raw_Data[[#This Row],[tenor_bulan]]&lt;=48,3,4)))</f>
        <v>1</v>
      </c>
      <c r="AG729">
        <f>IF(Raw_Data[[#This Row],[jumlah_kali_telat]]=0,0,IF(Raw_Data[[#This Row],[jumlah_kali_telat]]&lt;=2,2,4))</f>
        <v>0</v>
      </c>
      <c r="AH729">
        <f>Raw_Data[[#This Row],[Skor_Rasio]]+Raw_Data[[#This Row],[Skor_DP]]+Raw_Data[[#This Row],[Skor_Tenor]]+Raw_Data[[#This Row],[Skor_Telat]]</f>
        <v>4</v>
      </c>
      <c r="AI729" t="str">
        <f>IF(Raw_Data[[#This Row],[Risk_Score]]&lt;=6,"Low Risk",IF(Raw_Data[[#This Row],[Risk_Score]]&lt;=8,"Medium Risk","High Risk"))</f>
        <v>Low Risk</v>
      </c>
      <c r="AJ729">
        <f ca="1">IFERROR(DATEDIF(Raw_Data[[#This Row],[tanggal_pengajuan]],TODAY(),"m"),"N/A")</f>
        <v>9</v>
      </c>
      <c r="AK729" t="str">
        <f ca="1">IF(ISNUMBER(Raw_Data[[#This Row],[MOB]]),IF(Raw_Data[[#This Row],[MOB]]&lt;6,"0-5 bulan",IF(Raw_Data[[#This Row],[MOB]]&lt;12,"6-11 bulan",IF(Raw_Data[[#This Row],[MOB]]&lt;24,"12-23 bulan","24+ bulan"))),"N/A")</f>
        <v>6-11 bulan</v>
      </c>
    </row>
    <row r="730" spans="1:37" ht="14.25" customHeight="1" x14ac:dyDescent="0.45">
      <c r="A730" t="s">
        <v>1999</v>
      </c>
      <c r="B730" s="64">
        <v>46103</v>
      </c>
      <c r="C730" s="1" t="str">
        <f t="shared" si="11"/>
        <v>March</v>
      </c>
      <c r="D730" t="s">
        <v>1454</v>
      </c>
      <c r="E730" t="s">
        <v>2000</v>
      </c>
      <c r="F730">
        <v>28</v>
      </c>
      <c r="G730" t="s">
        <v>51</v>
      </c>
      <c r="H730" t="s">
        <v>176</v>
      </c>
      <c r="I730" s="2">
        <v>4493000</v>
      </c>
      <c r="J730" s="3">
        <f>Raw_Data[[#This Row],[cicilan_per_bulan]]/Raw_Data[[#This Row],[penghasilan_bulanan]]</f>
        <v>0.22247941241931893</v>
      </c>
      <c r="K730" t="s">
        <v>119</v>
      </c>
      <c r="L730" t="s">
        <v>120</v>
      </c>
      <c r="M730" t="s">
        <v>55</v>
      </c>
      <c r="N730" t="s">
        <v>141</v>
      </c>
      <c r="O730" t="s">
        <v>46</v>
      </c>
      <c r="P730" s="2">
        <v>22735000</v>
      </c>
      <c r="Q730" s="2">
        <v>7957000</v>
      </c>
      <c r="R730" t="str">
        <f>IF(Raw_Data[[#This Row],[persen_dp]]&lt;15%,"Low",IF(Raw_Data[[#This Row],[persen_dp]]&gt;25%,"High","Medium"))</f>
        <v>High</v>
      </c>
      <c r="S730" s="3">
        <v>0.35</v>
      </c>
      <c r="T730">
        <v>18</v>
      </c>
      <c r="U730">
        <v>0.14499999999999999</v>
      </c>
      <c r="V730" s="2">
        <v>999600</v>
      </c>
      <c r="W730" s="2">
        <v>17993000</v>
      </c>
      <c r="X730" t="str">
        <f>IF(OR(Raw_Data[[#This Row],[status_pembayaran]]="Macet",Raw_Data[[#This Row],[status_pembayaran]]="Kurang Lancar"),"Non Performing Loan","Performing")</f>
        <v>Performing</v>
      </c>
      <c r="Y730" t="s">
        <v>47</v>
      </c>
      <c r="Z730">
        <v>0</v>
      </c>
      <c r="AA730">
        <v>0</v>
      </c>
      <c r="AB730">
        <v>1</v>
      </c>
      <c r="AD730">
        <f>IF(Raw_Data[[#This Row],[rasio]]&lt;0.2,1,IF(Raw_Data[[#This Row],[rasio]]&lt;0.3,2,IF(Raw_Data[[#This Row],[rasio]]&lt;0.4,3,4)))</f>
        <v>2</v>
      </c>
      <c r="AE730">
        <f>IF(Raw_Data[[#This Row],[kategori_dp]]="High",1,IF(Raw_Data[[#This Row],[kategori_dp]]="Medium",2,3))</f>
        <v>1</v>
      </c>
      <c r="AF730">
        <f>IF(Raw_Data[[#This Row],[tenor_bulan]]&lt;=24,1,IF(Raw_Data[[#This Row],[tenor_bulan]]&lt;=36,2,IF(Raw_Data[[#This Row],[tenor_bulan]]&lt;=48,3,4)))</f>
        <v>1</v>
      </c>
      <c r="AG730">
        <f>IF(Raw_Data[[#This Row],[jumlah_kali_telat]]=0,0,IF(Raw_Data[[#This Row],[jumlah_kali_telat]]&lt;=2,2,4))</f>
        <v>0</v>
      </c>
      <c r="AH730">
        <f>Raw_Data[[#This Row],[Skor_Rasio]]+Raw_Data[[#This Row],[Skor_DP]]+Raw_Data[[#This Row],[Skor_Tenor]]+Raw_Data[[#This Row],[Skor_Telat]]</f>
        <v>4</v>
      </c>
      <c r="AI730" t="str">
        <f>IF(Raw_Data[[#This Row],[Risk_Score]]&lt;=6,"Low Risk",IF(Raw_Data[[#This Row],[Risk_Score]]&lt;=8,"Medium Risk","High Risk"))</f>
        <v>Low Risk</v>
      </c>
      <c r="AJ730">
        <f ca="1">IFERROR(DATEDIF(Raw_Data[[#This Row],[tanggal_pengajuan]],TODAY(),"m"),"N/A")</f>
        <v>7</v>
      </c>
      <c r="AK730" t="str">
        <f ca="1">IF(ISNUMBER(Raw_Data[[#This Row],[MOB]]),IF(Raw_Data[[#This Row],[MOB]]&lt;6,"0-5 bulan",IF(Raw_Data[[#This Row],[MOB]]&lt;12,"6-11 bulan",IF(Raw_Data[[#This Row],[MOB]]&lt;24,"12-23 bulan","24+ bulan"))),"N/A")</f>
        <v>6-11 bulan</v>
      </c>
    </row>
    <row r="731" spans="1:37" ht="14.25" customHeight="1" x14ac:dyDescent="0.45">
      <c r="A731" t="s">
        <v>2001</v>
      </c>
      <c r="B731" s="64">
        <v>46106</v>
      </c>
      <c r="C731" s="1" t="str">
        <f t="shared" si="11"/>
        <v>March</v>
      </c>
      <c r="D731" t="s">
        <v>2002</v>
      </c>
      <c r="E731" t="s">
        <v>2003</v>
      </c>
      <c r="F731">
        <v>56</v>
      </c>
      <c r="G731" t="s">
        <v>51</v>
      </c>
      <c r="H731" t="s">
        <v>41</v>
      </c>
      <c r="I731" s="2">
        <v>5000000</v>
      </c>
      <c r="J731" s="3">
        <f>Raw_Data[[#This Row],[cicilan_per_bulan]]/Raw_Data[[#This Row],[penghasilan_bulanan]]</f>
        <v>0.17458000000000001</v>
      </c>
      <c r="K731" t="s">
        <v>177</v>
      </c>
      <c r="L731" t="s">
        <v>154</v>
      </c>
      <c r="M731" t="s">
        <v>44</v>
      </c>
      <c r="N731" t="s">
        <v>129</v>
      </c>
      <c r="O731" t="s">
        <v>130</v>
      </c>
      <c r="P731" s="2">
        <v>23200000</v>
      </c>
      <c r="Q731" s="2">
        <v>6960000</v>
      </c>
      <c r="R731" t="str">
        <f>IF(Raw_Data[[#This Row],[persen_dp]]&lt;15%,"Low",IF(Raw_Data[[#This Row],[persen_dp]]&gt;25%,"High","Medium"))</f>
        <v>High</v>
      </c>
      <c r="S731" s="3">
        <v>0.3</v>
      </c>
      <c r="T731">
        <v>24</v>
      </c>
      <c r="U731">
        <v>0.14499999999999999</v>
      </c>
      <c r="V731" s="2">
        <v>872900</v>
      </c>
      <c r="W731" s="2">
        <v>20949000</v>
      </c>
      <c r="X731" t="str">
        <f>IF(OR(Raw_Data[[#This Row],[status_pembayaran]]="Macet",Raw_Data[[#This Row],[status_pembayaran]]="Kurang Lancar"),"Non Performing Loan","Performing")</f>
        <v>Performing</v>
      </c>
      <c r="Y731" t="s">
        <v>47</v>
      </c>
      <c r="Z731">
        <v>0</v>
      </c>
      <c r="AA731">
        <v>0</v>
      </c>
      <c r="AB731">
        <v>1</v>
      </c>
      <c r="AD731">
        <f>IF(Raw_Data[[#This Row],[rasio]]&lt;0.2,1,IF(Raw_Data[[#This Row],[rasio]]&lt;0.3,2,IF(Raw_Data[[#This Row],[rasio]]&lt;0.4,3,4)))</f>
        <v>1</v>
      </c>
      <c r="AE731">
        <f>IF(Raw_Data[[#This Row],[kategori_dp]]="High",1,IF(Raw_Data[[#This Row],[kategori_dp]]="Medium",2,3))</f>
        <v>1</v>
      </c>
      <c r="AF731">
        <f>IF(Raw_Data[[#This Row],[tenor_bulan]]&lt;=24,1,IF(Raw_Data[[#This Row],[tenor_bulan]]&lt;=36,2,IF(Raw_Data[[#This Row],[tenor_bulan]]&lt;=48,3,4)))</f>
        <v>1</v>
      </c>
      <c r="AG731">
        <f>IF(Raw_Data[[#This Row],[jumlah_kali_telat]]=0,0,IF(Raw_Data[[#This Row],[jumlah_kali_telat]]&lt;=2,2,4))</f>
        <v>0</v>
      </c>
      <c r="AH731">
        <f>Raw_Data[[#This Row],[Skor_Rasio]]+Raw_Data[[#This Row],[Skor_DP]]+Raw_Data[[#This Row],[Skor_Tenor]]+Raw_Data[[#This Row],[Skor_Telat]]</f>
        <v>3</v>
      </c>
      <c r="AI731" t="str">
        <f>IF(Raw_Data[[#This Row],[Risk_Score]]&lt;=6,"Low Risk",IF(Raw_Data[[#This Row],[Risk_Score]]&lt;=8,"Medium Risk","High Risk"))</f>
        <v>Low Risk</v>
      </c>
      <c r="AJ731">
        <f ca="1">IFERROR(DATEDIF(Raw_Data[[#This Row],[tanggal_pengajuan]],TODAY(),"m"),"N/A")</f>
        <v>6</v>
      </c>
      <c r="AK731" t="str">
        <f ca="1">IF(ISNUMBER(Raw_Data[[#This Row],[MOB]]),IF(Raw_Data[[#This Row],[MOB]]&lt;6,"0-5 bulan",IF(Raw_Data[[#This Row],[MOB]]&lt;12,"6-11 bulan",IF(Raw_Data[[#This Row],[MOB]]&lt;24,"12-23 bulan","24+ bulan"))),"N/A")</f>
        <v>6-11 bulan</v>
      </c>
    </row>
    <row r="732" spans="1:37" ht="14.25" customHeight="1" x14ac:dyDescent="0.45">
      <c r="A732" t="s">
        <v>2004</v>
      </c>
      <c r="B732" s="64">
        <v>46134</v>
      </c>
      <c r="C732" s="1" t="str">
        <f t="shared" si="11"/>
        <v>April</v>
      </c>
      <c r="D732" t="s">
        <v>1686</v>
      </c>
      <c r="E732" t="s">
        <v>2005</v>
      </c>
      <c r="F732">
        <v>29</v>
      </c>
      <c r="G732" t="s">
        <v>51</v>
      </c>
      <c r="H732" t="s">
        <v>52</v>
      </c>
      <c r="I732" s="2">
        <v>5326000</v>
      </c>
      <c r="J732" s="3">
        <f>Raw_Data[[#This Row],[cicilan_per_bulan]]/Raw_Data[[#This Row],[penghasilan_bulanan]]</f>
        <v>0.49337213668794594</v>
      </c>
      <c r="K732" t="s">
        <v>286</v>
      </c>
      <c r="L732" t="s">
        <v>154</v>
      </c>
      <c r="M732" t="s">
        <v>44</v>
      </c>
      <c r="N732" t="s">
        <v>184</v>
      </c>
      <c r="O732" t="s">
        <v>122</v>
      </c>
      <c r="P732" s="2">
        <v>36719000</v>
      </c>
      <c r="Q732" s="2">
        <v>9180000</v>
      </c>
      <c r="R732" t="str">
        <f>IF(Raw_Data[[#This Row],[persen_dp]]&lt;15%,"Low",IF(Raw_Data[[#This Row],[persen_dp]]&gt;25%,"High","Medium"))</f>
        <v>Medium</v>
      </c>
      <c r="S732" s="3">
        <v>0.25</v>
      </c>
      <c r="T732">
        <v>12</v>
      </c>
      <c r="U732">
        <v>0.14499999999999999</v>
      </c>
      <c r="V732" s="2">
        <v>2627700</v>
      </c>
      <c r="W732" s="2">
        <v>31532000</v>
      </c>
      <c r="X732" t="str">
        <f>IF(OR(Raw_Data[[#This Row],[status_pembayaran]]="Macet",Raw_Data[[#This Row],[status_pembayaran]]="Kurang Lancar"),"Non Performing Loan","Performing")</f>
        <v>Performing</v>
      </c>
      <c r="Y732" t="s">
        <v>47</v>
      </c>
      <c r="Z732">
        <v>0</v>
      </c>
      <c r="AA732">
        <v>0</v>
      </c>
      <c r="AB732">
        <v>1</v>
      </c>
      <c r="AC732" t="s">
        <v>137</v>
      </c>
      <c r="AD732">
        <f>IF(Raw_Data[[#This Row],[rasio]]&lt;0.2,1,IF(Raw_Data[[#This Row],[rasio]]&lt;0.3,2,IF(Raw_Data[[#This Row],[rasio]]&lt;0.4,3,4)))</f>
        <v>4</v>
      </c>
      <c r="AE732">
        <f>IF(Raw_Data[[#This Row],[kategori_dp]]="High",1,IF(Raw_Data[[#This Row],[kategori_dp]]="Medium",2,3))</f>
        <v>2</v>
      </c>
      <c r="AF732">
        <f>IF(Raw_Data[[#This Row],[tenor_bulan]]&lt;=24,1,IF(Raw_Data[[#This Row],[tenor_bulan]]&lt;=36,2,IF(Raw_Data[[#This Row],[tenor_bulan]]&lt;=48,3,4)))</f>
        <v>1</v>
      </c>
      <c r="AG732">
        <f>IF(Raw_Data[[#This Row],[jumlah_kali_telat]]=0,0,IF(Raw_Data[[#This Row],[jumlah_kali_telat]]&lt;=2,2,4))</f>
        <v>0</v>
      </c>
      <c r="AH732">
        <f>Raw_Data[[#This Row],[Skor_Rasio]]+Raw_Data[[#This Row],[Skor_DP]]+Raw_Data[[#This Row],[Skor_Tenor]]+Raw_Data[[#This Row],[Skor_Telat]]</f>
        <v>7</v>
      </c>
      <c r="AI732" t="str">
        <f>IF(Raw_Data[[#This Row],[Risk_Score]]&lt;=6,"Low Risk",IF(Raw_Data[[#This Row],[Risk_Score]]&lt;=8,"Medium Risk","High Risk"))</f>
        <v>Medium Risk</v>
      </c>
      <c r="AJ732">
        <f ca="1">IFERROR(DATEDIF(Raw_Data[[#This Row],[tanggal_pengajuan]],TODAY(),"m"),"N/A")</f>
        <v>6</v>
      </c>
      <c r="AK732" t="str">
        <f ca="1">IF(ISNUMBER(Raw_Data[[#This Row],[MOB]]),IF(Raw_Data[[#This Row],[MOB]]&lt;6,"0-5 bulan",IF(Raw_Data[[#This Row],[MOB]]&lt;12,"6-11 bulan",IF(Raw_Data[[#This Row],[MOB]]&lt;24,"12-23 bulan","24+ bulan"))),"N/A")</f>
        <v>6-11 bulan</v>
      </c>
    </row>
    <row r="733" spans="1:37" ht="14.25" customHeight="1" x14ac:dyDescent="0.45">
      <c r="A733" t="s">
        <v>2006</v>
      </c>
      <c r="B733" s="64">
        <v>46023</v>
      </c>
      <c r="C733" s="1" t="str">
        <f t="shared" si="11"/>
        <v>January</v>
      </c>
      <c r="D733" t="s">
        <v>713</v>
      </c>
      <c r="E733" t="s">
        <v>2007</v>
      </c>
      <c r="F733">
        <v>48</v>
      </c>
      <c r="G733" t="s">
        <v>40</v>
      </c>
      <c r="H733" t="s">
        <v>101</v>
      </c>
      <c r="I733" s="2">
        <v>3018000</v>
      </c>
      <c r="J733" s="3">
        <f>Raw_Data[[#This Row],[cicilan_per_bulan]]/Raw_Data[[#This Row],[penghasilan_bulanan]]</f>
        <v>0.29824387011265741</v>
      </c>
      <c r="K733" t="s">
        <v>63</v>
      </c>
      <c r="L733" t="s">
        <v>64</v>
      </c>
      <c r="M733" t="s">
        <v>55</v>
      </c>
      <c r="N733" t="s">
        <v>141</v>
      </c>
      <c r="O733" t="s">
        <v>46</v>
      </c>
      <c r="P733" s="2">
        <v>22180000</v>
      </c>
      <c r="Q733" s="2">
        <v>8872000</v>
      </c>
      <c r="R733" t="str">
        <f>IF(Raw_Data[[#This Row],[persen_dp]]&lt;15%,"Low",IF(Raw_Data[[#This Row],[persen_dp]]&gt;25%,"High","Medium"))</f>
        <v>High</v>
      </c>
      <c r="S733" s="3">
        <v>0.4</v>
      </c>
      <c r="T733">
        <v>18</v>
      </c>
      <c r="U733">
        <v>0.14499999999999999</v>
      </c>
      <c r="V733" s="2">
        <v>900100</v>
      </c>
      <c r="W733" s="2">
        <v>16202000</v>
      </c>
      <c r="X733" t="str">
        <f>IF(OR(Raw_Data[[#This Row],[status_pembayaran]]="Macet",Raw_Data[[#This Row],[status_pembayaran]]="Kurang Lancar"),"Non Performing Loan","Performing")</f>
        <v>Performing</v>
      </c>
      <c r="Y733" t="s">
        <v>47</v>
      </c>
      <c r="Z733">
        <v>0</v>
      </c>
      <c r="AA733">
        <v>0</v>
      </c>
      <c r="AB733">
        <v>1</v>
      </c>
      <c r="AC733" t="s">
        <v>74</v>
      </c>
      <c r="AD733">
        <f>IF(Raw_Data[[#This Row],[rasio]]&lt;0.2,1,IF(Raw_Data[[#This Row],[rasio]]&lt;0.3,2,IF(Raw_Data[[#This Row],[rasio]]&lt;0.4,3,4)))</f>
        <v>2</v>
      </c>
      <c r="AE733">
        <f>IF(Raw_Data[[#This Row],[kategori_dp]]="High",1,IF(Raw_Data[[#This Row],[kategori_dp]]="Medium",2,3))</f>
        <v>1</v>
      </c>
      <c r="AF733">
        <f>IF(Raw_Data[[#This Row],[tenor_bulan]]&lt;=24,1,IF(Raw_Data[[#This Row],[tenor_bulan]]&lt;=36,2,IF(Raw_Data[[#This Row],[tenor_bulan]]&lt;=48,3,4)))</f>
        <v>1</v>
      </c>
      <c r="AG733">
        <f>IF(Raw_Data[[#This Row],[jumlah_kali_telat]]=0,0,IF(Raw_Data[[#This Row],[jumlah_kali_telat]]&lt;=2,2,4))</f>
        <v>0</v>
      </c>
      <c r="AH733">
        <f>Raw_Data[[#This Row],[Skor_Rasio]]+Raw_Data[[#This Row],[Skor_DP]]+Raw_Data[[#This Row],[Skor_Tenor]]+Raw_Data[[#This Row],[Skor_Telat]]</f>
        <v>4</v>
      </c>
      <c r="AI733" t="str">
        <f>IF(Raw_Data[[#This Row],[Risk_Score]]&lt;=6,"Low Risk",IF(Raw_Data[[#This Row],[Risk_Score]]&lt;=8,"Medium Risk","High Risk"))</f>
        <v>Low Risk</v>
      </c>
      <c r="AJ733">
        <f ca="1">IFERROR(DATEDIF(Raw_Data[[#This Row],[tanggal_pengajuan]],TODAY(),"m"),"N/A")</f>
        <v>9</v>
      </c>
      <c r="AK733" t="str">
        <f ca="1">IF(ISNUMBER(Raw_Data[[#This Row],[MOB]]),IF(Raw_Data[[#This Row],[MOB]]&lt;6,"0-5 bulan",IF(Raw_Data[[#This Row],[MOB]]&lt;12,"6-11 bulan",IF(Raw_Data[[#This Row],[MOB]]&lt;24,"12-23 bulan","24+ bulan"))),"N/A")</f>
        <v>6-11 bulan</v>
      </c>
    </row>
    <row r="734" spans="1:37" ht="14.25" customHeight="1" x14ac:dyDescent="0.45">
      <c r="A734" t="s">
        <v>2008</v>
      </c>
      <c r="B734" s="64">
        <v>46149</v>
      </c>
      <c r="C734" s="1" t="str">
        <f t="shared" si="11"/>
        <v>May</v>
      </c>
      <c r="D734" t="s">
        <v>820</v>
      </c>
      <c r="E734" t="s">
        <v>2009</v>
      </c>
      <c r="F734">
        <v>49</v>
      </c>
      <c r="G734" t="s">
        <v>40</v>
      </c>
      <c r="H734" t="s">
        <v>126</v>
      </c>
      <c r="I734" s="2">
        <v>2494000</v>
      </c>
      <c r="J734" s="3">
        <f>Raw_Data[[#This Row],[cicilan_per_bulan]]/Raw_Data[[#This Row],[penghasilan_bulanan]]</f>
        <v>0.28716920609462709</v>
      </c>
      <c r="K734" t="s">
        <v>286</v>
      </c>
      <c r="L734" t="s">
        <v>154</v>
      </c>
      <c r="M734" t="s">
        <v>72</v>
      </c>
      <c r="N734" t="s">
        <v>73</v>
      </c>
      <c r="O734" t="s">
        <v>46</v>
      </c>
      <c r="P734" s="2">
        <v>20498000</v>
      </c>
      <c r="Q734" s="2">
        <v>7174000</v>
      </c>
      <c r="R734" t="str">
        <f>IF(Raw_Data[[#This Row],[persen_dp]]&lt;15%,"Low",IF(Raw_Data[[#This Row],[persen_dp]]&gt;25%,"High","Medium"))</f>
        <v>High</v>
      </c>
      <c r="S734" s="3">
        <v>0.35</v>
      </c>
      <c r="T734">
        <v>24</v>
      </c>
      <c r="U734">
        <v>0.14499999999999999</v>
      </c>
      <c r="V734" s="2">
        <v>716200</v>
      </c>
      <c r="W734" s="2">
        <v>17188000</v>
      </c>
      <c r="X734" t="str">
        <f>IF(OR(Raw_Data[[#This Row],[status_pembayaran]]="Macet",Raw_Data[[#This Row],[status_pembayaran]]="Kurang Lancar"),"Non Performing Loan","Performing")</f>
        <v>Performing</v>
      </c>
      <c r="Y734" t="s">
        <v>47</v>
      </c>
      <c r="Z734">
        <v>0</v>
      </c>
      <c r="AA734">
        <v>0</v>
      </c>
      <c r="AB734">
        <v>1</v>
      </c>
      <c r="AC734" t="s">
        <v>58</v>
      </c>
      <c r="AD734">
        <f>IF(Raw_Data[[#This Row],[rasio]]&lt;0.2,1,IF(Raw_Data[[#This Row],[rasio]]&lt;0.3,2,IF(Raw_Data[[#This Row],[rasio]]&lt;0.4,3,4)))</f>
        <v>2</v>
      </c>
      <c r="AE734">
        <f>IF(Raw_Data[[#This Row],[kategori_dp]]="High",1,IF(Raw_Data[[#This Row],[kategori_dp]]="Medium",2,3))</f>
        <v>1</v>
      </c>
      <c r="AF734">
        <f>IF(Raw_Data[[#This Row],[tenor_bulan]]&lt;=24,1,IF(Raw_Data[[#This Row],[tenor_bulan]]&lt;=36,2,IF(Raw_Data[[#This Row],[tenor_bulan]]&lt;=48,3,4)))</f>
        <v>1</v>
      </c>
      <c r="AG734">
        <f>IF(Raw_Data[[#This Row],[jumlah_kali_telat]]=0,0,IF(Raw_Data[[#This Row],[jumlah_kali_telat]]&lt;=2,2,4))</f>
        <v>0</v>
      </c>
      <c r="AH734">
        <f>Raw_Data[[#This Row],[Skor_Rasio]]+Raw_Data[[#This Row],[Skor_DP]]+Raw_Data[[#This Row],[Skor_Tenor]]+Raw_Data[[#This Row],[Skor_Telat]]</f>
        <v>4</v>
      </c>
      <c r="AI734" t="str">
        <f>IF(Raw_Data[[#This Row],[Risk_Score]]&lt;=6,"Low Risk",IF(Raw_Data[[#This Row],[Risk_Score]]&lt;=8,"Medium Risk","High Risk"))</f>
        <v>Low Risk</v>
      </c>
      <c r="AJ734">
        <f ca="1">IFERROR(DATEDIF(Raw_Data[[#This Row],[tanggal_pengajuan]],TODAY(),"m"),"N/A")</f>
        <v>5</v>
      </c>
      <c r="AK734" t="str">
        <f ca="1">IF(ISNUMBER(Raw_Data[[#This Row],[MOB]]),IF(Raw_Data[[#This Row],[MOB]]&lt;6,"0-5 bulan",IF(Raw_Data[[#This Row],[MOB]]&lt;12,"6-11 bulan",IF(Raw_Data[[#This Row],[MOB]]&lt;24,"12-23 bulan","24+ bulan"))),"N/A")</f>
        <v>0-5 bulan</v>
      </c>
    </row>
    <row r="735" spans="1:37" ht="14.25" customHeight="1" x14ac:dyDescent="0.45">
      <c r="A735" t="s">
        <v>2010</v>
      </c>
      <c r="B735" s="64">
        <v>46141</v>
      </c>
      <c r="C735" s="1" t="str">
        <f t="shared" si="11"/>
        <v>April</v>
      </c>
      <c r="D735" t="s">
        <v>1423</v>
      </c>
      <c r="E735" t="s">
        <v>2011</v>
      </c>
      <c r="F735">
        <v>39</v>
      </c>
      <c r="G735" t="s">
        <v>40</v>
      </c>
      <c r="H735" t="s">
        <v>90</v>
      </c>
      <c r="I735" s="2">
        <v>4031000</v>
      </c>
      <c r="J735" s="3">
        <f>Raw_Data[[#This Row],[cicilan_per_bulan]]/Raw_Data[[#This Row],[penghasilan_bulanan]]</f>
        <v>0.57675514760605306</v>
      </c>
      <c r="K735" t="s">
        <v>109</v>
      </c>
      <c r="L735" t="s">
        <v>110</v>
      </c>
      <c r="M735" t="s">
        <v>290</v>
      </c>
      <c r="N735" t="s">
        <v>291</v>
      </c>
      <c r="O735" t="s">
        <v>292</v>
      </c>
      <c r="P735" s="2">
        <v>38192000</v>
      </c>
      <c r="Q735" s="2">
        <v>3819000</v>
      </c>
      <c r="R735" t="str">
        <f>IF(Raw_Data[[#This Row],[persen_dp]]&lt;15%,"Low",IF(Raw_Data[[#This Row],[persen_dp]]&gt;25%,"High","Medium"))</f>
        <v>Low</v>
      </c>
      <c r="S735" s="3">
        <v>0.1</v>
      </c>
      <c r="T735">
        <v>18</v>
      </c>
      <c r="U735">
        <v>0.14499999999999999</v>
      </c>
      <c r="V735" s="2">
        <v>2324900</v>
      </c>
      <c r="W735" s="2">
        <v>41849000</v>
      </c>
      <c r="X735" t="str">
        <f>IF(OR(Raw_Data[[#This Row],[status_pembayaran]]="Macet",Raw_Data[[#This Row],[status_pembayaran]]="Kurang Lancar"),"Non Performing Loan","Performing")</f>
        <v>Performing</v>
      </c>
      <c r="Y735" t="s">
        <v>47</v>
      </c>
      <c r="Z735">
        <v>0</v>
      </c>
      <c r="AA735">
        <v>0</v>
      </c>
      <c r="AB735">
        <v>1</v>
      </c>
      <c r="AC735" t="s">
        <v>104</v>
      </c>
      <c r="AD735">
        <f>IF(Raw_Data[[#This Row],[rasio]]&lt;0.2,1,IF(Raw_Data[[#This Row],[rasio]]&lt;0.3,2,IF(Raw_Data[[#This Row],[rasio]]&lt;0.4,3,4)))</f>
        <v>4</v>
      </c>
      <c r="AE735">
        <f>IF(Raw_Data[[#This Row],[kategori_dp]]="High",1,IF(Raw_Data[[#This Row],[kategori_dp]]="Medium",2,3))</f>
        <v>3</v>
      </c>
      <c r="AF735">
        <f>IF(Raw_Data[[#This Row],[tenor_bulan]]&lt;=24,1,IF(Raw_Data[[#This Row],[tenor_bulan]]&lt;=36,2,IF(Raw_Data[[#This Row],[tenor_bulan]]&lt;=48,3,4)))</f>
        <v>1</v>
      </c>
      <c r="AG735">
        <f>IF(Raw_Data[[#This Row],[jumlah_kali_telat]]=0,0,IF(Raw_Data[[#This Row],[jumlah_kali_telat]]&lt;=2,2,4))</f>
        <v>0</v>
      </c>
      <c r="AH735">
        <f>Raw_Data[[#This Row],[Skor_Rasio]]+Raw_Data[[#This Row],[Skor_DP]]+Raw_Data[[#This Row],[Skor_Tenor]]+Raw_Data[[#This Row],[Skor_Telat]]</f>
        <v>8</v>
      </c>
      <c r="AI735" t="str">
        <f>IF(Raw_Data[[#This Row],[Risk_Score]]&lt;=6,"Low Risk",IF(Raw_Data[[#This Row],[Risk_Score]]&lt;=8,"Medium Risk","High Risk"))</f>
        <v>Medium Risk</v>
      </c>
      <c r="AJ735">
        <f ca="1">IFERROR(DATEDIF(Raw_Data[[#This Row],[tanggal_pengajuan]],TODAY(),"m"),"N/A")</f>
        <v>5</v>
      </c>
      <c r="AK735" t="str">
        <f ca="1">IF(ISNUMBER(Raw_Data[[#This Row],[MOB]]),IF(Raw_Data[[#This Row],[MOB]]&lt;6,"0-5 bulan",IF(Raw_Data[[#This Row],[MOB]]&lt;12,"6-11 bulan",IF(Raw_Data[[#This Row],[MOB]]&lt;24,"12-23 bulan","24+ bulan"))),"N/A")</f>
        <v>0-5 bulan</v>
      </c>
    </row>
    <row r="736" spans="1:37" ht="14.25" customHeight="1" x14ac:dyDescent="0.45">
      <c r="A736" t="s">
        <v>2012</v>
      </c>
      <c r="B736" s="64">
        <v>46240</v>
      </c>
      <c r="C736" s="1" t="str">
        <f t="shared" si="11"/>
        <v>August</v>
      </c>
      <c r="D736" t="s">
        <v>1069</v>
      </c>
      <c r="E736" t="s">
        <v>2013</v>
      </c>
      <c r="F736">
        <v>23</v>
      </c>
      <c r="G736" t="s">
        <v>51</v>
      </c>
      <c r="H736" t="s">
        <v>52</v>
      </c>
      <c r="I736" s="2">
        <v>8312000</v>
      </c>
      <c r="J736" s="3">
        <f>Raw_Data[[#This Row],[cicilan_per_bulan]]/Raw_Data[[#This Row],[penghasilan_bulanan]]</f>
        <v>0.26801010587102986</v>
      </c>
      <c r="K736" t="s">
        <v>81</v>
      </c>
      <c r="L736" t="s">
        <v>82</v>
      </c>
      <c r="M736" t="s">
        <v>55</v>
      </c>
      <c r="N736" t="s">
        <v>231</v>
      </c>
      <c r="O736" t="s">
        <v>232</v>
      </c>
      <c r="P736" s="2">
        <v>38747000</v>
      </c>
      <c r="Q736" s="2">
        <v>5812000</v>
      </c>
      <c r="R736" t="str">
        <f>IF(Raw_Data[[#This Row],[persen_dp]]&lt;15%,"Low",IF(Raw_Data[[#This Row],[persen_dp]]&gt;25%,"High","Medium"))</f>
        <v>Medium</v>
      </c>
      <c r="S736" s="3">
        <v>0.15</v>
      </c>
      <c r="T736">
        <v>18</v>
      </c>
      <c r="U736">
        <v>0.14499999999999999</v>
      </c>
      <c r="V736" s="2">
        <v>2227700</v>
      </c>
      <c r="W736" s="2">
        <v>40098000</v>
      </c>
      <c r="X736" t="str">
        <f>IF(OR(Raw_Data[[#This Row],[status_pembayaran]]="Macet",Raw_Data[[#This Row],[status_pembayaran]]="Kurang Lancar"),"Non Performing Loan","Performing")</f>
        <v>Performing</v>
      </c>
      <c r="Y736" t="s">
        <v>47</v>
      </c>
      <c r="Z736">
        <v>0</v>
      </c>
      <c r="AA736">
        <v>0</v>
      </c>
      <c r="AB736">
        <v>1</v>
      </c>
      <c r="AC736" t="s">
        <v>66</v>
      </c>
      <c r="AD736">
        <f>IF(Raw_Data[[#This Row],[rasio]]&lt;0.2,1,IF(Raw_Data[[#This Row],[rasio]]&lt;0.3,2,IF(Raw_Data[[#This Row],[rasio]]&lt;0.4,3,4)))</f>
        <v>2</v>
      </c>
      <c r="AE736">
        <f>IF(Raw_Data[[#This Row],[kategori_dp]]="High",1,IF(Raw_Data[[#This Row],[kategori_dp]]="Medium",2,3))</f>
        <v>2</v>
      </c>
      <c r="AF736">
        <f>IF(Raw_Data[[#This Row],[tenor_bulan]]&lt;=24,1,IF(Raw_Data[[#This Row],[tenor_bulan]]&lt;=36,2,IF(Raw_Data[[#This Row],[tenor_bulan]]&lt;=48,3,4)))</f>
        <v>1</v>
      </c>
      <c r="AG736">
        <f>IF(Raw_Data[[#This Row],[jumlah_kali_telat]]=0,0,IF(Raw_Data[[#This Row],[jumlah_kali_telat]]&lt;=2,2,4))</f>
        <v>0</v>
      </c>
      <c r="AH736">
        <f>Raw_Data[[#This Row],[Skor_Rasio]]+Raw_Data[[#This Row],[Skor_DP]]+Raw_Data[[#This Row],[Skor_Tenor]]+Raw_Data[[#This Row],[Skor_Telat]]</f>
        <v>5</v>
      </c>
      <c r="AI736" t="str">
        <f>IF(Raw_Data[[#This Row],[Risk_Score]]&lt;=6,"Low Risk",IF(Raw_Data[[#This Row],[Risk_Score]]&lt;=8,"Medium Risk","High Risk"))</f>
        <v>Low Risk</v>
      </c>
      <c r="AJ736">
        <f ca="1">IFERROR(DATEDIF(Raw_Data[[#This Row],[tanggal_pengajuan]],TODAY(),"m"),"N/A")</f>
        <v>2</v>
      </c>
      <c r="AK736" t="str">
        <f ca="1">IF(ISNUMBER(Raw_Data[[#This Row],[MOB]]),IF(Raw_Data[[#This Row],[MOB]]&lt;6,"0-5 bulan",IF(Raw_Data[[#This Row],[MOB]]&lt;12,"6-11 bulan",IF(Raw_Data[[#This Row],[MOB]]&lt;24,"12-23 bulan","24+ bulan"))),"N/A")</f>
        <v>0-5 bulan</v>
      </c>
    </row>
    <row r="737" spans="1:37" ht="14.25" customHeight="1" x14ac:dyDescent="0.45">
      <c r="A737" t="s">
        <v>2014</v>
      </c>
      <c r="B737" s="64">
        <v>46128</v>
      </c>
      <c r="C737" s="1" t="str">
        <f t="shared" si="11"/>
        <v>April</v>
      </c>
      <c r="D737" t="s">
        <v>845</v>
      </c>
      <c r="E737" t="s">
        <v>2015</v>
      </c>
      <c r="F737">
        <v>31</v>
      </c>
      <c r="G737" t="s">
        <v>51</v>
      </c>
      <c r="H737" t="s">
        <v>52</v>
      </c>
      <c r="I737" s="2">
        <v>9383000</v>
      </c>
      <c r="J737" s="3">
        <f>Raw_Data[[#This Row],[cicilan_per_bulan]]/Raw_Data[[#This Row],[penghasilan_bulanan]]</f>
        <v>0.2694660556325269</v>
      </c>
      <c r="K737" t="s">
        <v>114</v>
      </c>
      <c r="L737" t="s">
        <v>115</v>
      </c>
      <c r="M737" t="s">
        <v>55</v>
      </c>
      <c r="N737" t="s">
        <v>231</v>
      </c>
      <c r="O737" t="s">
        <v>232</v>
      </c>
      <c r="P737" s="2">
        <v>37854000</v>
      </c>
      <c r="Q737" s="2">
        <v>11356000</v>
      </c>
      <c r="R737" t="str">
        <f>IF(Raw_Data[[#This Row],[persen_dp]]&lt;15%,"Low",IF(Raw_Data[[#This Row],[persen_dp]]&gt;25%,"High","Medium"))</f>
        <v>High</v>
      </c>
      <c r="S737" s="3">
        <v>0.3</v>
      </c>
      <c r="T737">
        <v>12</v>
      </c>
      <c r="U737">
        <v>0.14499999999999999</v>
      </c>
      <c r="V737" s="2">
        <v>2528400</v>
      </c>
      <c r="W737" s="2">
        <v>30340000</v>
      </c>
      <c r="X737" t="str">
        <f>IF(OR(Raw_Data[[#This Row],[status_pembayaran]]="Macet",Raw_Data[[#This Row],[status_pembayaran]]="Kurang Lancar"),"Non Performing Loan","Performing")</f>
        <v>Performing</v>
      </c>
      <c r="Y737" t="s">
        <v>47</v>
      </c>
      <c r="Z737">
        <v>0</v>
      </c>
      <c r="AA737">
        <v>0</v>
      </c>
      <c r="AB737">
        <v>1</v>
      </c>
      <c r="AC737" t="s">
        <v>58</v>
      </c>
      <c r="AD737">
        <f>IF(Raw_Data[[#This Row],[rasio]]&lt;0.2,1,IF(Raw_Data[[#This Row],[rasio]]&lt;0.3,2,IF(Raw_Data[[#This Row],[rasio]]&lt;0.4,3,4)))</f>
        <v>2</v>
      </c>
      <c r="AE737">
        <f>IF(Raw_Data[[#This Row],[kategori_dp]]="High",1,IF(Raw_Data[[#This Row],[kategori_dp]]="Medium",2,3))</f>
        <v>1</v>
      </c>
      <c r="AF737">
        <f>IF(Raw_Data[[#This Row],[tenor_bulan]]&lt;=24,1,IF(Raw_Data[[#This Row],[tenor_bulan]]&lt;=36,2,IF(Raw_Data[[#This Row],[tenor_bulan]]&lt;=48,3,4)))</f>
        <v>1</v>
      </c>
      <c r="AG737">
        <f>IF(Raw_Data[[#This Row],[jumlah_kali_telat]]=0,0,IF(Raw_Data[[#This Row],[jumlah_kali_telat]]&lt;=2,2,4))</f>
        <v>0</v>
      </c>
      <c r="AH737">
        <f>Raw_Data[[#This Row],[Skor_Rasio]]+Raw_Data[[#This Row],[Skor_DP]]+Raw_Data[[#This Row],[Skor_Tenor]]+Raw_Data[[#This Row],[Skor_Telat]]</f>
        <v>4</v>
      </c>
      <c r="AI737" t="str">
        <f>IF(Raw_Data[[#This Row],[Risk_Score]]&lt;=6,"Low Risk",IF(Raw_Data[[#This Row],[Risk_Score]]&lt;=8,"Medium Risk","High Risk"))</f>
        <v>Low Risk</v>
      </c>
      <c r="AJ737">
        <f ca="1">IFERROR(DATEDIF(Raw_Data[[#This Row],[tanggal_pengajuan]],TODAY(),"m"),"N/A")</f>
        <v>6</v>
      </c>
      <c r="AK737" t="str">
        <f ca="1">IF(ISNUMBER(Raw_Data[[#This Row],[MOB]]),IF(Raw_Data[[#This Row],[MOB]]&lt;6,"0-5 bulan",IF(Raw_Data[[#This Row],[MOB]]&lt;12,"6-11 bulan",IF(Raw_Data[[#This Row],[MOB]]&lt;24,"12-23 bulan","24+ bulan"))),"N/A")</f>
        <v>6-11 bulan</v>
      </c>
    </row>
    <row r="738" spans="1:37" ht="14.25" customHeight="1" x14ac:dyDescent="0.45">
      <c r="A738" t="s">
        <v>2016</v>
      </c>
      <c r="B738" s="64">
        <v>46072</v>
      </c>
      <c r="C738" s="1" t="str">
        <f t="shared" si="11"/>
        <v>February</v>
      </c>
      <c r="D738" t="s">
        <v>998</v>
      </c>
      <c r="E738" t="s">
        <v>2017</v>
      </c>
      <c r="F738">
        <v>35</v>
      </c>
      <c r="G738" t="s">
        <v>51</v>
      </c>
      <c r="H738" t="s">
        <v>41</v>
      </c>
      <c r="I738" s="2">
        <v>5470000</v>
      </c>
      <c r="J738" s="3">
        <f>Raw_Data[[#This Row],[cicilan_per_bulan]]/Raw_Data[[#This Row],[penghasilan_bulanan]]</f>
        <v>0.33866544789762337</v>
      </c>
      <c r="K738" t="s">
        <v>188</v>
      </c>
      <c r="L738" t="s">
        <v>154</v>
      </c>
      <c r="M738" t="s">
        <v>44</v>
      </c>
      <c r="N738" t="s">
        <v>158</v>
      </c>
      <c r="O738" t="s">
        <v>159</v>
      </c>
      <c r="P738" s="2">
        <v>30431000</v>
      </c>
      <c r="Q738" s="2">
        <v>3043000</v>
      </c>
      <c r="R738" t="str">
        <f>IF(Raw_Data[[#This Row],[persen_dp]]&lt;15%,"Low",IF(Raw_Data[[#This Row],[persen_dp]]&gt;25%,"High","Medium"))</f>
        <v>Low</v>
      </c>
      <c r="S738" s="3">
        <v>0.1</v>
      </c>
      <c r="T738">
        <v>18</v>
      </c>
      <c r="U738">
        <v>0.14499999999999999</v>
      </c>
      <c r="V738" s="2">
        <v>1852500</v>
      </c>
      <c r="W738" s="2">
        <v>33345000</v>
      </c>
      <c r="X738" t="str">
        <f>IF(OR(Raw_Data[[#This Row],[status_pembayaran]]="Macet",Raw_Data[[#This Row],[status_pembayaran]]="Kurang Lancar"),"Non Performing Loan","Performing")</f>
        <v>Performing</v>
      </c>
      <c r="Y738" t="s">
        <v>47</v>
      </c>
      <c r="Z738">
        <v>0</v>
      </c>
      <c r="AA738">
        <v>0</v>
      </c>
      <c r="AB738">
        <v>1</v>
      </c>
      <c r="AD738">
        <f>IF(Raw_Data[[#This Row],[rasio]]&lt;0.2,1,IF(Raw_Data[[#This Row],[rasio]]&lt;0.3,2,IF(Raw_Data[[#This Row],[rasio]]&lt;0.4,3,4)))</f>
        <v>3</v>
      </c>
      <c r="AE738">
        <f>IF(Raw_Data[[#This Row],[kategori_dp]]="High",1,IF(Raw_Data[[#This Row],[kategori_dp]]="Medium",2,3))</f>
        <v>3</v>
      </c>
      <c r="AF738">
        <f>IF(Raw_Data[[#This Row],[tenor_bulan]]&lt;=24,1,IF(Raw_Data[[#This Row],[tenor_bulan]]&lt;=36,2,IF(Raw_Data[[#This Row],[tenor_bulan]]&lt;=48,3,4)))</f>
        <v>1</v>
      </c>
      <c r="AG738">
        <f>IF(Raw_Data[[#This Row],[jumlah_kali_telat]]=0,0,IF(Raw_Data[[#This Row],[jumlah_kali_telat]]&lt;=2,2,4))</f>
        <v>0</v>
      </c>
      <c r="AH738">
        <f>Raw_Data[[#This Row],[Skor_Rasio]]+Raw_Data[[#This Row],[Skor_DP]]+Raw_Data[[#This Row],[Skor_Tenor]]+Raw_Data[[#This Row],[Skor_Telat]]</f>
        <v>7</v>
      </c>
      <c r="AI738" t="str">
        <f>IF(Raw_Data[[#This Row],[Risk_Score]]&lt;=6,"Low Risk",IF(Raw_Data[[#This Row],[Risk_Score]]&lt;=8,"Medium Risk","High Risk"))</f>
        <v>Medium Risk</v>
      </c>
      <c r="AJ738">
        <f ca="1">IFERROR(DATEDIF(Raw_Data[[#This Row],[tanggal_pengajuan]],TODAY(),"m"),"N/A")</f>
        <v>8</v>
      </c>
      <c r="AK738" t="str">
        <f ca="1">IF(ISNUMBER(Raw_Data[[#This Row],[MOB]]),IF(Raw_Data[[#This Row],[MOB]]&lt;6,"0-5 bulan",IF(Raw_Data[[#This Row],[MOB]]&lt;12,"6-11 bulan",IF(Raw_Data[[#This Row],[MOB]]&lt;24,"12-23 bulan","24+ bulan"))),"N/A")</f>
        <v>6-11 bulan</v>
      </c>
    </row>
    <row r="739" spans="1:37" ht="14.25" customHeight="1" x14ac:dyDescent="0.45">
      <c r="A739" t="s">
        <v>2018</v>
      </c>
      <c r="B739" s="64">
        <v>46159</v>
      </c>
      <c r="C739" s="1" t="str">
        <f t="shared" si="11"/>
        <v>May</v>
      </c>
      <c r="D739" t="s">
        <v>210</v>
      </c>
      <c r="E739" t="s">
        <v>211</v>
      </c>
      <c r="F739">
        <v>23</v>
      </c>
      <c r="G739" t="s">
        <v>40</v>
      </c>
      <c r="H739" t="s">
        <v>126</v>
      </c>
      <c r="I739" s="2">
        <v>3030500</v>
      </c>
      <c r="J739" s="3">
        <f>Raw_Data[[#This Row],[cicilan_per_bulan]]/Raw_Data[[#This Row],[penghasilan_bulanan]]</f>
        <v>0.28203266787658804</v>
      </c>
      <c r="K739" t="s">
        <v>53</v>
      </c>
      <c r="L739" t="s">
        <v>54</v>
      </c>
      <c r="M739" t="s">
        <v>55</v>
      </c>
      <c r="N739" t="s">
        <v>65</v>
      </c>
      <c r="O739" t="s">
        <v>46</v>
      </c>
      <c r="P739" s="2">
        <v>28589979</v>
      </c>
      <c r="Q739" s="2">
        <v>7147000</v>
      </c>
      <c r="R739" t="str">
        <f>IF(Raw_Data[[#This Row],[persen_dp]]&lt;15%,"Low",IF(Raw_Data[[#This Row],[persen_dp]]&gt;25%,"High","Medium"))</f>
        <v>Medium</v>
      </c>
      <c r="S739" s="3">
        <v>0.25</v>
      </c>
      <c r="T739">
        <v>36</v>
      </c>
      <c r="U739">
        <v>0.14499999999999999</v>
      </c>
      <c r="V739" s="2">
        <v>854700</v>
      </c>
      <c r="W739" s="2">
        <v>30771000</v>
      </c>
      <c r="X739" t="str">
        <f>IF(OR(Raw_Data[[#This Row],[status_pembayaran]]="Macet",Raw_Data[[#This Row],[status_pembayaran]]="Kurang Lancar"),"Non Performing Loan","Performing")</f>
        <v>Performing</v>
      </c>
      <c r="Y739" t="s">
        <v>47</v>
      </c>
      <c r="Z739">
        <v>0</v>
      </c>
      <c r="AA739">
        <v>0</v>
      </c>
      <c r="AB739">
        <v>1</v>
      </c>
      <c r="AC739" t="s">
        <v>66</v>
      </c>
      <c r="AD739">
        <f>IF(Raw_Data[[#This Row],[rasio]]&lt;0.2,1,IF(Raw_Data[[#This Row],[rasio]]&lt;0.3,2,IF(Raw_Data[[#This Row],[rasio]]&lt;0.4,3,4)))</f>
        <v>2</v>
      </c>
      <c r="AE739">
        <f>IF(Raw_Data[[#This Row],[kategori_dp]]="High",1,IF(Raw_Data[[#This Row],[kategori_dp]]="Medium",2,3))</f>
        <v>2</v>
      </c>
      <c r="AF739">
        <f>IF(Raw_Data[[#This Row],[tenor_bulan]]&lt;=24,1,IF(Raw_Data[[#This Row],[tenor_bulan]]&lt;=36,2,IF(Raw_Data[[#This Row],[tenor_bulan]]&lt;=48,3,4)))</f>
        <v>2</v>
      </c>
      <c r="AG739">
        <f>IF(Raw_Data[[#This Row],[jumlah_kali_telat]]=0,0,IF(Raw_Data[[#This Row],[jumlah_kali_telat]]&lt;=2,2,4))</f>
        <v>0</v>
      </c>
      <c r="AH739">
        <f>Raw_Data[[#This Row],[Skor_Rasio]]+Raw_Data[[#This Row],[Skor_DP]]+Raw_Data[[#This Row],[Skor_Tenor]]+Raw_Data[[#This Row],[Skor_Telat]]</f>
        <v>6</v>
      </c>
      <c r="AI739" t="str">
        <f>IF(Raw_Data[[#This Row],[Risk_Score]]&lt;=6,"Low Risk",IF(Raw_Data[[#This Row],[Risk_Score]]&lt;=8,"Medium Risk","High Risk"))</f>
        <v>Low Risk</v>
      </c>
      <c r="AJ739">
        <f ca="1">IFERROR(DATEDIF(Raw_Data[[#This Row],[tanggal_pengajuan]],TODAY(),"m"),"N/A")</f>
        <v>5</v>
      </c>
      <c r="AK739" t="str">
        <f ca="1">IF(ISNUMBER(Raw_Data[[#This Row],[MOB]]),IF(Raw_Data[[#This Row],[MOB]]&lt;6,"0-5 bulan",IF(Raw_Data[[#This Row],[MOB]]&lt;12,"6-11 bulan",IF(Raw_Data[[#This Row],[MOB]]&lt;24,"12-23 bulan","24+ bulan"))),"N/A")</f>
        <v>0-5 bulan</v>
      </c>
    </row>
    <row r="740" spans="1:37" ht="14.25" customHeight="1" x14ac:dyDescent="0.45">
      <c r="A740" t="s">
        <v>2019</v>
      </c>
      <c r="B740" s="64">
        <v>46163</v>
      </c>
      <c r="C740" s="1" t="str">
        <f t="shared" si="11"/>
        <v>May</v>
      </c>
      <c r="D740" t="s">
        <v>1686</v>
      </c>
      <c r="E740" t="s">
        <v>2020</v>
      </c>
      <c r="F740">
        <v>52</v>
      </c>
      <c r="G740" t="s">
        <v>40</v>
      </c>
      <c r="H740" t="s">
        <v>90</v>
      </c>
      <c r="I740" s="2">
        <v>6537000</v>
      </c>
      <c r="J740" s="3">
        <f>Raw_Data[[#This Row],[cicilan_per_bulan]]/Raw_Data[[#This Row],[penghasilan_bulanan]]</f>
        <v>4.9732293100810766E-2</v>
      </c>
      <c r="K740" t="s">
        <v>286</v>
      </c>
      <c r="L740" t="s">
        <v>154</v>
      </c>
      <c r="M740" t="s">
        <v>55</v>
      </c>
      <c r="N740" t="s">
        <v>56</v>
      </c>
      <c r="O740" t="s">
        <v>57</v>
      </c>
      <c r="P740" s="2">
        <v>17400000</v>
      </c>
      <c r="Q740" s="2">
        <v>6090000</v>
      </c>
      <c r="R740" t="str">
        <f>IF(Raw_Data[[#This Row],[persen_dp]]&lt;15%,"Low",IF(Raw_Data[[#This Row],[persen_dp]]&gt;25%,"High","Medium"))</f>
        <v>High</v>
      </c>
      <c r="S740" s="3">
        <v>0.35</v>
      </c>
      <c r="T740">
        <v>60</v>
      </c>
      <c r="U740">
        <v>0.14499999999999999</v>
      </c>
      <c r="V740" s="2">
        <v>325100</v>
      </c>
      <c r="W740" s="2">
        <v>19509000</v>
      </c>
      <c r="X740" t="str">
        <f>IF(OR(Raw_Data[[#This Row],[status_pembayaran]]="Macet",Raw_Data[[#This Row],[status_pembayaran]]="Kurang Lancar"),"Non Performing Loan","Performing")</f>
        <v>Performing</v>
      </c>
      <c r="Y740" t="s">
        <v>47</v>
      </c>
      <c r="Z740">
        <v>0</v>
      </c>
      <c r="AA740">
        <v>0</v>
      </c>
      <c r="AB740">
        <v>1</v>
      </c>
      <c r="AC740" t="s">
        <v>66</v>
      </c>
      <c r="AD740">
        <f>IF(Raw_Data[[#This Row],[rasio]]&lt;0.2,1,IF(Raw_Data[[#This Row],[rasio]]&lt;0.3,2,IF(Raw_Data[[#This Row],[rasio]]&lt;0.4,3,4)))</f>
        <v>1</v>
      </c>
      <c r="AE740">
        <f>IF(Raw_Data[[#This Row],[kategori_dp]]="High",1,IF(Raw_Data[[#This Row],[kategori_dp]]="Medium",2,3))</f>
        <v>1</v>
      </c>
      <c r="AF740">
        <f>IF(Raw_Data[[#This Row],[tenor_bulan]]&lt;=24,1,IF(Raw_Data[[#This Row],[tenor_bulan]]&lt;=36,2,IF(Raw_Data[[#This Row],[tenor_bulan]]&lt;=48,3,4)))</f>
        <v>4</v>
      </c>
      <c r="AG740">
        <f>IF(Raw_Data[[#This Row],[jumlah_kali_telat]]=0,0,IF(Raw_Data[[#This Row],[jumlah_kali_telat]]&lt;=2,2,4))</f>
        <v>0</v>
      </c>
      <c r="AH740">
        <f>Raw_Data[[#This Row],[Skor_Rasio]]+Raw_Data[[#This Row],[Skor_DP]]+Raw_Data[[#This Row],[Skor_Tenor]]+Raw_Data[[#This Row],[Skor_Telat]]</f>
        <v>6</v>
      </c>
      <c r="AI740" t="str">
        <f>IF(Raw_Data[[#This Row],[Risk_Score]]&lt;=6,"Low Risk",IF(Raw_Data[[#This Row],[Risk_Score]]&lt;=8,"Medium Risk","High Risk"))</f>
        <v>Low Risk</v>
      </c>
      <c r="AJ740">
        <f ca="1">IFERROR(DATEDIF(Raw_Data[[#This Row],[tanggal_pengajuan]],TODAY(),"m"),"N/A")</f>
        <v>5</v>
      </c>
      <c r="AK740" t="str">
        <f ca="1">IF(ISNUMBER(Raw_Data[[#This Row],[MOB]]),IF(Raw_Data[[#This Row],[MOB]]&lt;6,"0-5 bulan",IF(Raw_Data[[#This Row],[MOB]]&lt;12,"6-11 bulan",IF(Raw_Data[[#This Row],[MOB]]&lt;24,"12-23 bulan","24+ bulan"))),"N/A")</f>
        <v>0-5 bulan</v>
      </c>
    </row>
    <row r="741" spans="1:37" ht="14.25" customHeight="1" x14ac:dyDescent="0.45">
      <c r="A741" t="s">
        <v>2021</v>
      </c>
      <c r="B741" s="64">
        <v>46036</v>
      </c>
      <c r="C741" s="1" t="str">
        <f t="shared" si="11"/>
        <v>January</v>
      </c>
      <c r="D741" t="s">
        <v>2022</v>
      </c>
      <c r="E741" t="s">
        <v>2023</v>
      </c>
      <c r="F741">
        <v>50</v>
      </c>
      <c r="G741" t="s">
        <v>51</v>
      </c>
      <c r="H741" t="s">
        <v>41</v>
      </c>
      <c r="I741" s="2">
        <v>6195000</v>
      </c>
      <c r="J741" s="3">
        <f>Raw_Data[[#This Row],[cicilan_per_bulan]]/Raw_Data[[#This Row],[penghasilan_bulanan]]</f>
        <v>8.3002421307506055E-2</v>
      </c>
      <c r="K741" t="s">
        <v>188</v>
      </c>
      <c r="L741" t="s">
        <v>154</v>
      </c>
      <c r="M741" t="s">
        <v>55</v>
      </c>
      <c r="N741" t="s">
        <v>56</v>
      </c>
      <c r="O741" t="s">
        <v>57</v>
      </c>
      <c r="P741" s="2">
        <v>18380000</v>
      </c>
      <c r="Q741" s="2">
        <v>2757000</v>
      </c>
      <c r="R741" t="str">
        <f>IF(Raw_Data[[#This Row],[persen_dp]]&lt;15%,"Low",IF(Raw_Data[[#This Row],[persen_dp]]&gt;25%,"High","Medium"))</f>
        <v>Medium</v>
      </c>
      <c r="S741" s="3">
        <v>0.15</v>
      </c>
      <c r="T741">
        <v>48</v>
      </c>
      <c r="U741">
        <v>0.14499999999999999</v>
      </c>
      <c r="V741" s="2">
        <v>514200</v>
      </c>
      <c r="W741" s="2">
        <v>24684000</v>
      </c>
      <c r="X741" t="str">
        <f>IF(OR(Raw_Data[[#This Row],[status_pembayaran]]="Macet",Raw_Data[[#This Row],[status_pembayaran]]="Kurang Lancar"),"Non Performing Loan","Performing")</f>
        <v>Performing</v>
      </c>
      <c r="Y741" t="s">
        <v>47</v>
      </c>
      <c r="Z741">
        <v>0</v>
      </c>
      <c r="AA741">
        <v>0</v>
      </c>
      <c r="AB741">
        <v>1</v>
      </c>
      <c r="AC741" t="s">
        <v>58</v>
      </c>
      <c r="AD741">
        <f>IF(Raw_Data[[#This Row],[rasio]]&lt;0.2,1,IF(Raw_Data[[#This Row],[rasio]]&lt;0.3,2,IF(Raw_Data[[#This Row],[rasio]]&lt;0.4,3,4)))</f>
        <v>1</v>
      </c>
      <c r="AE741">
        <f>IF(Raw_Data[[#This Row],[kategori_dp]]="High",1,IF(Raw_Data[[#This Row],[kategori_dp]]="Medium",2,3))</f>
        <v>2</v>
      </c>
      <c r="AF741">
        <f>IF(Raw_Data[[#This Row],[tenor_bulan]]&lt;=24,1,IF(Raw_Data[[#This Row],[tenor_bulan]]&lt;=36,2,IF(Raw_Data[[#This Row],[tenor_bulan]]&lt;=48,3,4)))</f>
        <v>3</v>
      </c>
      <c r="AG741">
        <f>IF(Raw_Data[[#This Row],[jumlah_kali_telat]]=0,0,IF(Raw_Data[[#This Row],[jumlah_kali_telat]]&lt;=2,2,4))</f>
        <v>0</v>
      </c>
      <c r="AH741">
        <f>Raw_Data[[#This Row],[Skor_Rasio]]+Raw_Data[[#This Row],[Skor_DP]]+Raw_Data[[#This Row],[Skor_Tenor]]+Raw_Data[[#This Row],[Skor_Telat]]</f>
        <v>6</v>
      </c>
      <c r="AI741" t="str">
        <f>IF(Raw_Data[[#This Row],[Risk_Score]]&lt;=6,"Low Risk",IF(Raw_Data[[#This Row],[Risk_Score]]&lt;=8,"Medium Risk","High Risk"))</f>
        <v>Low Risk</v>
      </c>
      <c r="AJ741">
        <f ca="1">IFERROR(DATEDIF(Raw_Data[[#This Row],[tanggal_pengajuan]],TODAY(),"m"),"N/A")</f>
        <v>9</v>
      </c>
      <c r="AK741" t="str">
        <f ca="1">IF(ISNUMBER(Raw_Data[[#This Row],[MOB]]),IF(Raw_Data[[#This Row],[MOB]]&lt;6,"0-5 bulan",IF(Raw_Data[[#This Row],[MOB]]&lt;12,"6-11 bulan",IF(Raw_Data[[#This Row],[MOB]]&lt;24,"12-23 bulan","24+ bulan"))),"N/A")</f>
        <v>6-11 bulan</v>
      </c>
    </row>
    <row r="742" spans="1:37" ht="14.25" customHeight="1" x14ac:dyDescent="0.45">
      <c r="A742" t="s">
        <v>2024</v>
      </c>
      <c r="B742" s="64">
        <v>46075</v>
      </c>
      <c r="C742" s="1" t="str">
        <f t="shared" si="11"/>
        <v>February</v>
      </c>
      <c r="D742" t="s">
        <v>2025</v>
      </c>
      <c r="E742" t="s">
        <v>2026</v>
      </c>
      <c r="F742">
        <v>28</v>
      </c>
      <c r="G742" t="s">
        <v>51</v>
      </c>
      <c r="H742" t="s">
        <v>41</v>
      </c>
      <c r="I742" s="2">
        <v>6312000</v>
      </c>
      <c r="J742" s="3">
        <f>Raw_Data[[#This Row],[cicilan_per_bulan]]/Raw_Data[[#This Row],[penghasilan_bulanan]]</f>
        <v>0.18008555133079848</v>
      </c>
      <c r="K742" t="s">
        <v>53</v>
      </c>
      <c r="L742" t="s">
        <v>54</v>
      </c>
      <c r="M742" t="s">
        <v>55</v>
      </c>
      <c r="N742" t="s">
        <v>395</v>
      </c>
      <c r="O742" t="s">
        <v>396</v>
      </c>
      <c r="P742" s="2">
        <v>60827000</v>
      </c>
      <c r="Q742" s="2">
        <v>21290000</v>
      </c>
      <c r="R742" t="str">
        <f>IF(Raw_Data[[#This Row],[persen_dp]]&lt;15%,"Low",IF(Raw_Data[[#This Row],[persen_dp]]&gt;25%,"High","Medium"))</f>
        <v>High</v>
      </c>
      <c r="S742" s="3">
        <v>0.35</v>
      </c>
      <c r="T742">
        <v>60</v>
      </c>
      <c r="U742">
        <v>0.14499999999999999</v>
      </c>
      <c r="V742" s="2">
        <v>1136700</v>
      </c>
      <c r="W742" s="2">
        <v>68202000</v>
      </c>
      <c r="X742" t="str">
        <f>IF(OR(Raw_Data[[#This Row],[status_pembayaran]]="Macet",Raw_Data[[#This Row],[status_pembayaran]]="Kurang Lancar"),"Non Performing Loan","Performing")</f>
        <v>Performing</v>
      </c>
      <c r="Y742" t="s">
        <v>47</v>
      </c>
      <c r="Z742">
        <v>0</v>
      </c>
      <c r="AA742">
        <v>0</v>
      </c>
      <c r="AB742">
        <v>1</v>
      </c>
      <c r="AC742" t="s">
        <v>137</v>
      </c>
      <c r="AD742">
        <f>IF(Raw_Data[[#This Row],[rasio]]&lt;0.2,1,IF(Raw_Data[[#This Row],[rasio]]&lt;0.3,2,IF(Raw_Data[[#This Row],[rasio]]&lt;0.4,3,4)))</f>
        <v>1</v>
      </c>
      <c r="AE742">
        <f>IF(Raw_Data[[#This Row],[kategori_dp]]="High",1,IF(Raw_Data[[#This Row],[kategori_dp]]="Medium",2,3))</f>
        <v>1</v>
      </c>
      <c r="AF742">
        <f>IF(Raw_Data[[#This Row],[tenor_bulan]]&lt;=24,1,IF(Raw_Data[[#This Row],[tenor_bulan]]&lt;=36,2,IF(Raw_Data[[#This Row],[tenor_bulan]]&lt;=48,3,4)))</f>
        <v>4</v>
      </c>
      <c r="AG742">
        <f>IF(Raw_Data[[#This Row],[jumlah_kali_telat]]=0,0,IF(Raw_Data[[#This Row],[jumlah_kali_telat]]&lt;=2,2,4))</f>
        <v>0</v>
      </c>
      <c r="AH742">
        <f>Raw_Data[[#This Row],[Skor_Rasio]]+Raw_Data[[#This Row],[Skor_DP]]+Raw_Data[[#This Row],[Skor_Tenor]]+Raw_Data[[#This Row],[Skor_Telat]]</f>
        <v>6</v>
      </c>
      <c r="AI742" t="str">
        <f>IF(Raw_Data[[#This Row],[Risk_Score]]&lt;=6,"Low Risk",IF(Raw_Data[[#This Row],[Risk_Score]]&lt;=8,"Medium Risk","High Risk"))</f>
        <v>Low Risk</v>
      </c>
      <c r="AJ742">
        <f ca="1">IFERROR(DATEDIF(Raw_Data[[#This Row],[tanggal_pengajuan]],TODAY(),"m"),"N/A")</f>
        <v>8</v>
      </c>
      <c r="AK742" t="str">
        <f ca="1">IF(ISNUMBER(Raw_Data[[#This Row],[MOB]]),IF(Raw_Data[[#This Row],[MOB]]&lt;6,"0-5 bulan",IF(Raw_Data[[#This Row],[MOB]]&lt;12,"6-11 bulan",IF(Raw_Data[[#This Row],[MOB]]&lt;24,"12-23 bulan","24+ bulan"))),"N/A")</f>
        <v>6-11 bulan</v>
      </c>
    </row>
    <row r="743" spans="1:37" ht="14.25" customHeight="1" x14ac:dyDescent="0.45">
      <c r="A743" t="s">
        <v>2027</v>
      </c>
      <c r="B743" s="64">
        <v>46117</v>
      </c>
      <c r="C743" s="1" t="str">
        <f t="shared" si="11"/>
        <v>April</v>
      </c>
      <c r="D743" t="s">
        <v>2028</v>
      </c>
      <c r="E743" t="s">
        <v>2029</v>
      </c>
      <c r="F743">
        <v>22</v>
      </c>
      <c r="G743" t="s">
        <v>51</v>
      </c>
      <c r="H743" t="s">
        <v>52</v>
      </c>
      <c r="I743" s="2">
        <v>9619000</v>
      </c>
      <c r="J743" s="3">
        <f>Raw_Data[[#This Row],[cicilan_per_bulan]]/Raw_Data[[#This Row],[penghasilan_bulanan]]</f>
        <v>8.3303877741969026E-2</v>
      </c>
      <c r="K743" t="s">
        <v>167</v>
      </c>
      <c r="L743" t="s">
        <v>110</v>
      </c>
      <c r="M743" t="s">
        <v>44</v>
      </c>
      <c r="N743" t="s">
        <v>184</v>
      </c>
      <c r="O743" t="s">
        <v>122</v>
      </c>
      <c r="P743" s="2">
        <v>37164000</v>
      </c>
      <c r="Q743" s="2">
        <v>9291000</v>
      </c>
      <c r="R743" t="str">
        <f>IF(Raw_Data[[#This Row],[persen_dp]]&lt;15%,"Low",IF(Raw_Data[[#This Row],[persen_dp]]&gt;25%,"High","Medium"))</f>
        <v>Medium</v>
      </c>
      <c r="S743" s="3">
        <v>0.25</v>
      </c>
      <c r="T743">
        <v>60</v>
      </c>
      <c r="U743">
        <v>0.14499999999999999</v>
      </c>
      <c r="V743" s="2">
        <v>801300</v>
      </c>
      <c r="W743" s="2">
        <v>48081000</v>
      </c>
      <c r="X743" t="str">
        <f>IF(OR(Raw_Data[[#This Row],[status_pembayaran]]="Macet",Raw_Data[[#This Row],[status_pembayaran]]="Kurang Lancar"),"Non Performing Loan","Performing")</f>
        <v>Performing</v>
      </c>
      <c r="Y743" t="s">
        <v>47</v>
      </c>
      <c r="Z743">
        <v>0</v>
      </c>
      <c r="AA743">
        <v>0</v>
      </c>
      <c r="AB743">
        <v>1</v>
      </c>
      <c r="AC743" t="s">
        <v>66</v>
      </c>
      <c r="AD743">
        <f>IF(Raw_Data[[#This Row],[rasio]]&lt;0.2,1,IF(Raw_Data[[#This Row],[rasio]]&lt;0.3,2,IF(Raw_Data[[#This Row],[rasio]]&lt;0.4,3,4)))</f>
        <v>1</v>
      </c>
      <c r="AE743">
        <f>IF(Raw_Data[[#This Row],[kategori_dp]]="High",1,IF(Raw_Data[[#This Row],[kategori_dp]]="Medium",2,3))</f>
        <v>2</v>
      </c>
      <c r="AF743">
        <f>IF(Raw_Data[[#This Row],[tenor_bulan]]&lt;=24,1,IF(Raw_Data[[#This Row],[tenor_bulan]]&lt;=36,2,IF(Raw_Data[[#This Row],[tenor_bulan]]&lt;=48,3,4)))</f>
        <v>4</v>
      </c>
      <c r="AG743">
        <f>IF(Raw_Data[[#This Row],[jumlah_kali_telat]]=0,0,IF(Raw_Data[[#This Row],[jumlah_kali_telat]]&lt;=2,2,4))</f>
        <v>0</v>
      </c>
      <c r="AH743">
        <f>Raw_Data[[#This Row],[Skor_Rasio]]+Raw_Data[[#This Row],[Skor_DP]]+Raw_Data[[#This Row],[Skor_Tenor]]+Raw_Data[[#This Row],[Skor_Telat]]</f>
        <v>7</v>
      </c>
      <c r="AI743" t="str">
        <f>IF(Raw_Data[[#This Row],[Risk_Score]]&lt;=6,"Low Risk",IF(Raw_Data[[#This Row],[Risk_Score]]&lt;=8,"Medium Risk","High Risk"))</f>
        <v>Medium Risk</v>
      </c>
      <c r="AJ743">
        <f ca="1">IFERROR(DATEDIF(Raw_Data[[#This Row],[tanggal_pengajuan]],TODAY(),"m"),"N/A")</f>
        <v>6</v>
      </c>
      <c r="AK743" t="str">
        <f ca="1">IF(ISNUMBER(Raw_Data[[#This Row],[MOB]]),IF(Raw_Data[[#This Row],[MOB]]&lt;6,"0-5 bulan",IF(Raw_Data[[#This Row],[MOB]]&lt;12,"6-11 bulan",IF(Raw_Data[[#This Row],[MOB]]&lt;24,"12-23 bulan","24+ bulan"))),"N/A")</f>
        <v>6-11 bulan</v>
      </c>
    </row>
    <row r="744" spans="1:37" ht="14.25" customHeight="1" x14ac:dyDescent="0.45">
      <c r="A744" t="s">
        <v>2030</v>
      </c>
      <c r="B744" s="64">
        <v>46068</v>
      </c>
      <c r="C744" s="1" t="str">
        <f t="shared" si="11"/>
        <v>February</v>
      </c>
      <c r="D744" t="s">
        <v>2031</v>
      </c>
      <c r="E744" t="s">
        <v>2032</v>
      </c>
      <c r="F744">
        <v>41</v>
      </c>
      <c r="G744" t="s">
        <v>40</v>
      </c>
      <c r="H744" t="s">
        <v>62</v>
      </c>
      <c r="I744" s="2">
        <v>2422000</v>
      </c>
      <c r="J744" s="3">
        <f>Raw_Data[[#This Row],[cicilan_per_bulan]]/Raw_Data[[#This Row],[penghasilan_bulanan]]</f>
        <v>0.44962840627580514</v>
      </c>
      <c r="K744" t="s">
        <v>153</v>
      </c>
      <c r="L744" t="s">
        <v>154</v>
      </c>
      <c r="M744" t="s">
        <v>44</v>
      </c>
      <c r="N744" t="s">
        <v>158</v>
      </c>
      <c r="O744" t="s">
        <v>159</v>
      </c>
      <c r="P744" s="2">
        <v>30357000</v>
      </c>
      <c r="Q744" s="2">
        <v>3036000</v>
      </c>
      <c r="R744" t="str">
        <f>IF(Raw_Data[[#This Row],[persen_dp]]&lt;15%,"Low",IF(Raw_Data[[#This Row],[persen_dp]]&gt;25%,"High","Medium"))</f>
        <v>Low</v>
      </c>
      <c r="S744" s="3">
        <v>0.1</v>
      </c>
      <c r="T744">
        <v>36</v>
      </c>
      <c r="U744">
        <v>0.14499999999999999</v>
      </c>
      <c r="V744" s="2">
        <v>1089000</v>
      </c>
      <c r="W744" s="2">
        <v>39205000</v>
      </c>
      <c r="X744" t="str">
        <f>IF(OR(Raw_Data[[#This Row],[status_pembayaran]]="Macet",Raw_Data[[#This Row],[status_pembayaran]]="Kurang Lancar"),"Non Performing Loan","Performing")</f>
        <v>Performing</v>
      </c>
      <c r="Y744" t="s">
        <v>47</v>
      </c>
      <c r="Z744">
        <v>0</v>
      </c>
      <c r="AA744">
        <v>0</v>
      </c>
      <c r="AB744">
        <v>1</v>
      </c>
      <c r="AD744">
        <f>IF(Raw_Data[[#This Row],[rasio]]&lt;0.2,1,IF(Raw_Data[[#This Row],[rasio]]&lt;0.3,2,IF(Raw_Data[[#This Row],[rasio]]&lt;0.4,3,4)))</f>
        <v>4</v>
      </c>
      <c r="AE744">
        <f>IF(Raw_Data[[#This Row],[kategori_dp]]="High",1,IF(Raw_Data[[#This Row],[kategori_dp]]="Medium",2,3))</f>
        <v>3</v>
      </c>
      <c r="AF744">
        <f>IF(Raw_Data[[#This Row],[tenor_bulan]]&lt;=24,1,IF(Raw_Data[[#This Row],[tenor_bulan]]&lt;=36,2,IF(Raw_Data[[#This Row],[tenor_bulan]]&lt;=48,3,4)))</f>
        <v>2</v>
      </c>
      <c r="AG744">
        <f>IF(Raw_Data[[#This Row],[jumlah_kali_telat]]=0,0,IF(Raw_Data[[#This Row],[jumlah_kali_telat]]&lt;=2,2,4))</f>
        <v>0</v>
      </c>
      <c r="AH744">
        <f>Raw_Data[[#This Row],[Skor_Rasio]]+Raw_Data[[#This Row],[Skor_DP]]+Raw_Data[[#This Row],[Skor_Tenor]]+Raw_Data[[#This Row],[Skor_Telat]]</f>
        <v>9</v>
      </c>
      <c r="AI744" t="str">
        <f>IF(Raw_Data[[#This Row],[Risk_Score]]&lt;=6,"Low Risk",IF(Raw_Data[[#This Row],[Risk_Score]]&lt;=8,"Medium Risk","High Risk"))</f>
        <v>High Risk</v>
      </c>
      <c r="AJ744">
        <f ca="1">IFERROR(DATEDIF(Raw_Data[[#This Row],[tanggal_pengajuan]],TODAY(),"m"),"N/A")</f>
        <v>8</v>
      </c>
      <c r="AK744" t="str">
        <f ca="1">IF(ISNUMBER(Raw_Data[[#This Row],[MOB]]),IF(Raw_Data[[#This Row],[MOB]]&lt;6,"0-5 bulan",IF(Raw_Data[[#This Row],[MOB]]&lt;12,"6-11 bulan",IF(Raw_Data[[#This Row],[MOB]]&lt;24,"12-23 bulan","24+ bulan"))),"N/A")</f>
        <v>6-11 bulan</v>
      </c>
    </row>
    <row r="745" spans="1:37" ht="14.25" customHeight="1" x14ac:dyDescent="0.45">
      <c r="A745" t="s">
        <v>2033</v>
      </c>
      <c r="B745" s="64">
        <v>46039</v>
      </c>
      <c r="C745" s="1" t="str">
        <f t="shared" si="11"/>
        <v>January</v>
      </c>
      <c r="D745" t="s">
        <v>210</v>
      </c>
      <c r="E745" t="s">
        <v>211</v>
      </c>
      <c r="F745">
        <v>42</v>
      </c>
      <c r="G745" t="s">
        <v>51</v>
      </c>
      <c r="H745" t="s">
        <v>41</v>
      </c>
      <c r="I745" s="2">
        <v>6111000</v>
      </c>
      <c r="J745" s="3">
        <f>Raw_Data[[#This Row],[cicilan_per_bulan]]/Raw_Data[[#This Row],[penghasilan_bulanan]]</f>
        <v>0.3340042546228113</v>
      </c>
      <c r="K745" t="s">
        <v>70</v>
      </c>
      <c r="L745" t="s">
        <v>71</v>
      </c>
      <c r="M745" t="s">
        <v>55</v>
      </c>
      <c r="N745" t="s">
        <v>121</v>
      </c>
      <c r="O745" t="s">
        <v>122</v>
      </c>
      <c r="P745" s="2">
        <v>35653919</v>
      </c>
      <c r="Q745" s="2">
        <v>14262000</v>
      </c>
      <c r="R745" t="str">
        <f>IF(Raw_Data[[#This Row],[persen_dp]]&lt;15%,"Low",IF(Raw_Data[[#This Row],[persen_dp]]&gt;25%,"High","Medium"))</f>
        <v>High</v>
      </c>
      <c r="S745" s="3">
        <v>0.4</v>
      </c>
      <c r="T745">
        <v>12</v>
      </c>
      <c r="U745">
        <v>0.14499999999999999</v>
      </c>
      <c r="V745" s="2">
        <v>2041100</v>
      </c>
      <c r="W745" s="2">
        <v>24494000</v>
      </c>
      <c r="X745" t="str">
        <f>IF(OR(Raw_Data[[#This Row],[status_pembayaran]]="Macet",Raw_Data[[#This Row],[status_pembayaran]]="Kurang Lancar"),"Non Performing Loan","Performing")</f>
        <v>Performing</v>
      </c>
      <c r="Y745" t="s">
        <v>47</v>
      </c>
      <c r="Z745">
        <v>0</v>
      </c>
      <c r="AA745">
        <v>0</v>
      </c>
      <c r="AB745">
        <v>1</v>
      </c>
      <c r="AD745">
        <f>IF(Raw_Data[[#This Row],[rasio]]&lt;0.2,1,IF(Raw_Data[[#This Row],[rasio]]&lt;0.3,2,IF(Raw_Data[[#This Row],[rasio]]&lt;0.4,3,4)))</f>
        <v>3</v>
      </c>
      <c r="AE745">
        <f>IF(Raw_Data[[#This Row],[kategori_dp]]="High",1,IF(Raw_Data[[#This Row],[kategori_dp]]="Medium",2,3))</f>
        <v>1</v>
      </c>
      <c r="AF745">
        <f>IF(Raw_Data[[#This Row],[tenor_bulan]]&lt;=24,1,IF(Raw_Data[[#This Row],[tenor_bulan]]&lt;=36,2,IF(Raw_Data[[#This Row],[tenor_bulan]]&lt;=48,3,4)))</f>
        <v>1</v>
      </c>
      <c r="AG745">
        <f>IF(Raw_Data[[#This Row],[jumlah_kali_telat]]=0,0,IF(Raw_Data[[#This Row],[jumlah_kali_telat]]&lt;=2,2,4))</f>
        <v>0</v>
      </c>
      <c r="AH745">
        <f>Raw_Data[[#This Row],[Skor_Rasio]]+Raw_Data[[#This Row],[Skor_DP]]+Raw_Data[[#This Row],[Skor_Tenor]]+Raw_Data[[#This Row],[Skor_Telat]]</f>
        <v>5</v>
      </c>
      <c r="AI745" t="str">
        <f>IF(Raw_Data[[#This Row],[Risk_Score]]&lt;=6,"Low Risk",IF(Raw_Data[[#This Row],[Risk_Score]]&lt;=8,"Medium Risk","High Risk"))</f>
        <v>Low Risk</v>
      </c>
      <c r="AJ745">
        <f ca="1">IFERROR(DATEDIF(Raw_Data[[#This Row],[tanggal_pengajuan]],TODAY(),"m"),"N/A")</f>
        <v>9</v>
      </c>
      <c r="AK745" t="str">
        <f ca="1">IF(ISNUMBER(Raw_Data[[#This Row],[MOB]]),IF(Raw_Data[[#This Row],[MOB]]&lt;6,"0-5 bulan",IF(Raw_Data[[#This Row],[MOB]]&lt;12,"6-11 bulan",IF(Raw_Data[[#This Row],[MOB]]&lt;24,"12-23 bulan","24+ bulan"))),"N/A")</f>
        <v>6-11 bulan</v>
      </c>
    </row>
    <row r="746" spans="1:37" ht="14.25" customHeight="1" x14ac:dyDescent="0.45">
      <c r="A746" t="s">
        <v>2034</v>
      </c>
      <c r="B746" s="64">
        <v>46080</v>
      </c>
      <c r="C746" s="1" t="str">
        <f t="shared" si="11"/>
        <v>February</v>
      </c>
      <c r="D746" t="s">
        <v>986</v>
      </c>
      <c r="E746" t="s">
        <v>2035</v>
      </c>
      <c r="F746">
        <v>28</v>
      </c>
      <c r="G746" t="s">
        <v>51</v>
      </c>
      <c r="H746" t="s">
        <v>90</v>
      </c>
      <c r="I746" s="2">
        <v>6742000</v>
      </c>
      <c r="J746" s="3">
        <f>Raw_Data[[#This Row],[cicilan_per_bulan]]/Raw_Data[[#This Row],[penghasilan_bulanan]]</f>
        <v>0.16251854049243547</v>
      </c>
      <c r="K746" t="s">
        <v>268</v>
      </c>
      <c r="L746" t="s">
        <v>110</v>
      </c>
      <c r="M746" t="s">
        <v>44</v>
      </c>
      <c r="N746" t="s">
        <v>83</v>
      </c>
      <c r="O746" t="s">
        <v>57</v>
      </c>
      <c r="P746" s="2">
        <v>17999000</v>
      </c>
      <c r="Q746" s="2">
        <v>1800000</v>
      </c>
      <c r="R746" t="str">
        <f>IF(Raw_Data[[#This Row],[persen_dp]]&lt;15%,"Low",IF(Raw_Data[[#This Row],[persen_dp]]&gt;25%,"High","Medium"))</f>
        <v>Low</v>
      </c>
      <c r="S746" s="3">
        <v>0.1</v>
      </c>
      <c r="T746">
        <v>18</v>
      </c>
      <c r="U746">
        <v>0.14499999999999999</v>
      </c>
      <c r="V746" s="2">
        <v>1095700</v>
      </c>
      <c r="W746" s="2">
        <v>19722000</v>
      </c>
      <c r="X746" t="str">
        <f>IF(OR(Raw_Data[[#This Row],[status_pembayaran]]="Macet",Raw_Data[[#This Row],[status_pembayaran]]="Kurang Lancar"),"Non Performing Loan","Performing")</f>
        <v>Performing</v>
      </c>
      <c r="Y746" t="s">
        <v>47</v>
      </c>
      <c r="Z746">
        <v>0</v>
      </c>
      <c r="AA746">
        <v>0</v>
      </c>
      <c r="AB746">
        <v>1</v>
      </c>
      <c r="AC746" t="s">
        <v>74</v>
      </c>
      <c r="AD746">
        <f>IF(Raw_Data[[#This Row],[rasio]]&lt;0.2,1,IF(Raw_Data[[#This Row],[rasio]]&lt;0.3,2,IF(Raw_Data[[#This Row],[rasio]]&lt;0.4,3,4)))</f>
        <v>1</v>
      </c>
      <c r="AE746">
        <f>IF(Raw_Data[[#This Row],[kategori_dp]]="High",1,IF(Raw_Data[[#This Row],[kategori_dp]]="Medium",2,3))</f>
        <v>3</v>
      </c>
      <c r="AF746">
        <f>IF(Raw_Data[[#This Row],[tenor_bulan]]&lt;=24,1,IF(Raw_Data[[#This Row],[tenor_bulan]]&lt;=36,2,IF(Raw_Data[[#This Row],[tenor_bulan]]&lt;=48,3,4)))</f>
        <v>1</v>
      </c>
      <c r="AG746">
        <f>IF(Raw_Data[[#This Row],[jumlah_kali_telat]]=0,0,IF(Raw_Data[[#This Row],[jumlah_kali_telat]]&lt;=2,2,4))</f>
        <v>0</v>
      </c>
      <c r="AH746">
        <f>Raw_Data[[#This Row],[Skor_Rasio]]+Raw_Data[[#This Row],[Skor_DP]]+Raw_Data[[#This Row],[Skor_Tenor]]+Raw_Data[[#This Row],[Skor_Telat]]</f>
        <v>5</v>
      </c>
      <c r="AI746" t="str">
        <f>IF(Raw_Data[[#This Row],[Risk_Score]]&lt;=6,"Low Risk",IF(Raw_Data[[#This Row],[Risk_Score]]&lt;=8,"Medium Risk","High Risk"))</f>
        <v>Low Risk</v>
      </c>
      <c r="AJ746">
        <f ca="1">IFERROR(DATEDIF(Raw_Data[[#This Row],[tanggal_pengajuan]],TODAY(),"m"),"N/A")</f>
        <v>7</v>
      </c>
      <c r="AK746" t="str">
        <f ca="1">IF(ISNUMBER(Raw_Data[[#This Row],[MOB]]),IF(Raw_Data[[#This Row],[MOB]]&lt;6,"0-5 bulan",IF(Raw_Data[[#This Row],[MOB]]&lt;12,"6-11 bulan",IF(Raw_Data[[#This Row],[MOB]]&lt;24,"12-23 bulan","24+ bulan"))),"N/A")</f>
        <v>6-11 bulan</v>
      </c>
    </row>
    <row r="747" spans="1:37" ht="14.25" customHeight="1" x14ac:dyDescent="0.45">
      <c r="A747" t="s">
        <v>2036</v>
      </c>
      <c r="B747" s="64">
        <v>46179</v>
      </c>
      <c r="C747" s="1" t="str">
        <f t="shared" si="11"/>
        <v>June</v>
      </c>
      <c r="D747" t="s">
        <v>873</v>
      </c>
      <c r="E747" t="s">
        <v>2037</v>
      </c>
      <c r="F747">
        <v>36</v>
      </c>
      <c r="G747" t="s">
        <v>51</v>
      </c>
      <c r="H747" t="s">
        <v>126</v>
      </c>
      <c r="I747" s="2">
        <v>3822000</v>
      </c>
      <c r="J747" s="3">
        <f>Raw_Data[[#This Row],[cicilan_per_bulan]]/Raw_Data[[#This Row],[penghasilan_bulanan]]</f>
        <v>0.27548403976975405</v>
      </c>
      <c r="K747" t="s">
        <v>102</v>
      </c>
      <c r="L747" t="s">
        <v>103</v>
      </c>
      <c r="M747" t="s">
        <v>44</v>
      </c>
      <c r="N747" t="s">
        <v>129</v>
      </c>
      <c r="O747" t="s">
        <v>130</v>
      </c>
      <c r="P747" s="2">
        <v>23948000</v>
      </c>
      <c r="Q747" s="2">
        <v>8382000</v>
      </c>
      <c r="R747" t="str">
        <f>IF(Raw_Data[[#This Row],[persen_dp]]&lt;15%,"Low",IF(Raw_Data[[#This Row],[persen_dp]]&gt;25%,"High","Medium"))</f>
        <v>High</v>
      </c>
      <c r="S747" s="3">
        <v>0.35</v>
      </c>
      <c r="T747">
        <v>18</v>
      </c>
      <c r="U747">
        <v>0.14499999999999999</v>
      </c>
      <c r="V747" s="2">
        <v>1052900</v>
      </c>
      <c r="W747" s="2">
        <v>18952000</v>
      </c>
      <c r="X747" t="str">
        <f>IF(OR(Raw_Data[[#This Row],[status_pembayaran]]="Macet",Raw_Data[[#This Row],[status_pembayaran]]="Kurang Lancar"),"Non Performing Loan","Performing")</f>
        <v>Performing</v>
      </c>
      <c r="Y747" t="s">
        <v>47</v>
      </c>
      <c r="Z747">
        <v>0</v>
      </c>
      <c r="AA747">
        <v>0</v>
      </c>
      <c r="AB747">
        <v>1</v>
      </c>
      <c r="AC747" t="s">
        <v>66</v>
      </c>
      <c r="AD747">
        <f>IF(Raw_Data[[#This Row],[rasio]]&lt;0.2,1,IF(Raw_Data[[#This Row],[rasio]]&lt;0.3,2,IF(Raw_Data[[#This Row],[rasio]]&lt;0.4,3,4)))</f>
        <v>2</v>
      </c>
      <c r="AE747">
        <f>IF(Raw_Data[[#This Row],[kategori_dp]]="High",1,IF(Raw_Data[[#This Row],[kategori_dp]]="Medium",2,3))</f>
        <v>1</v>
      </c>
      <c r="AF747">
        <f>IF(Raw_Data[[#This Row],[tenor_bulan]]&lt;=24,1,IF(Raw_Data[[#This Row],[tenor_bulan]]&lt;=36,2,IF(Raw_Data[[#This Row],[tenor_bulan]]&lt;=48,3,4)))</f>
        <v>1</v>
      </c>
      <c r="AG747">
        <f>IF(Raw_Data[[#This Row],[jumlah_kali_telat]]=0,0,IF(Raw_Data[[#This Row],[jumlah_kali_telat]]&lt;=2,2,4))</f>
        <v>0</v>
      </c>
      <c r="AH747">
        <f>Raw_Data[[#This Row],[Skor_Rasio]]+Raw_Data[[#This Row],[Skor_DP]]+Raw_Data[[#This Row],[Skor_Tenor]]+Raw_Data[[#This Row],[Skor_Telat]]</f>
        <v>4</v>
      </c>
      <c r="AI747" t="str">
        <f>IF(Raw_Data[[#This Row],[Risk_Score]]&lt;=6,"Low Risk",IF(Raw_Data[[#This Row],[Risk_Score]]&lt;=8,"Medium Risk","High Risk"))</f>
        <v>Low Risk</v>
      </c>
      <c r="AJ747">
        <f ca="1">IFERROR(DATEDIF(Raw_Data[[#This Row],[tanggal_pengajuan]],TODAY(),"m"),"N/A")</f>
        <v>4</v>
      </c>
      <c r="AK747" t="str">
        <f ca="1">IF(ISNUMBER(Raw_Data[[#This Row],[MOB]]),IF(Raw_Data[[#This Row],[MOB]]&lt;6,"0-5 bulan",IF(Raw_Data[[#This Row],[MOB]]&lt;12,"6-11 bulan",IF(Raw_Data[[#This Row],[MOB]]&lt;24,"12-23 bulan","24+ bulan"))),"N/A")</f>
        <v>0-5 bulan</v>
      </c>
    </row>
    <row r="748" spans="1:37" ht="14.25" customHeight="1" x14ac:dyDescent="0.45">
      <c r="A748" t="s">
        <v>2038</v>
      </c>
      <c r="B748" s="64">
        <v>46121</v>
      </c>
      <c r="C748" s="1" t="str">
        <f t="shared" si="11"/>
        <v>April</v>
      </c>
      <c r="D748" t="s">
        <v>139</v>
      </c>
      <c r="E748" t="s">
        <v>2039</v>
      </c>
      <c r="F748">
        <v>45</v>
      </c>
      <c r="G748" t="s">
        <v>51</v>
      </c>
      <c r="H748" t="s">
        <v>108</v>
      </c>
      <c r="I748" s="2">
        <v>6837000</v>
      </c>
      <c r="J748" s="3">
        <f>Raw_Data[[#This Row],[cicilan_per_bulan]]/Raw_Data[[#This Row],[penghasilan_bulanan]]</f>
        <v>0.26226415094339622</v>
      </c>
      <c r="K748" t="s">
        <v>188</v>
      </c>
      <c r="L748" t="s">
        <v>154</v>
      </c>
      <c r="M748" t="s">
        <v>55</v>
      </c>
      <c r="N748" t="s">
        <v>231</v>
      </c>
      <c r="O748" t="s">
        <v>232</v>
      </c>
      <c r="P748" s="2">
        <v>39247000</v>
      </c>
      <c r="Q748" s="2">
        <v>5887000</v>
      </c>
      <c r="R748" t="str">
        <f>IF(Raw_Data[[#This Row],[persen_dp]]&lt;15%,"Low",IF(Raw_Data[[#This Row],[persen_dp]]&gt;25%,"High","Medium"))</f>
        <v>Medium</v>
      </c>
      <c r="S748" s="3">
        <v>0.15</v>
      </c>
      <c r="T748">
        <v>24</v>
      </c>
      <c r="U748">
        <v>0.14499999999999999</v>
      </c>
      <c r="V748" s="2">
        <v>1793100</v>
      </c>
      <c r="W748" s="2">
        <v>43035000</v>
      </c>
      <c r="X748" t="str">
        <f>IF(OR(Raw_Data[[#This Row],[status_pembayaran]]="Macet",Raw_Data[[#This Row],[status_pembayaran]]="Kurang Lancar"),"Non Performing Loan","Performing")</f>
        <v>Performing</v>
      </c>
      <c r="Y748" t="s">
        <v>47</v>
      </c>
      <c r="Z748">
        <v>0</v>
      </c>
      <c r="AA748">
        <v>0</v>
      </c>
      <c r="AB748">
        <v>1</v>
      </c>
      <c r="AC748" t="s">
        <v>137</v>
      </c>
      <c r="AD748">
        <f>IF(Raw_Data[[#This Row],[rasio]]&lt;0.2,1,IF(Raw_Data[[#This Row],[rasio]]&lt;0.3,2,IF(Raw_Data[[#This Row],[rasio]]&lt;0.4,3,4)))</f>
        <v>2</v>
      </c>
      <c r="AE748">
        <f>IF(Raw_Data[[#This Row],[kategori_dp]]="High",1,IF(Raw_Data[[#This Row],[kategori_dp]]="Medium",2,3))</f>
        <v>2</v>
      </c>
      <c r="AF748">
        <f>IF(Raw_Data[[#This Row],[tenor_bulan]]&lt;=24,1,IF(Raw_Data[[#This Row],[tenor_bulan]]&lt;=36,2,IF(Raw_Data[[#This Row],[tenor_bulan]]&lt;=48,3,4)))</f>
        <v>1</v>
      </c>
      <c r="AG748">
        <f>IF(Raw_Data[[#This Row],[jumlah_kali_telat]]=0,0,IF(Raw_Data[[#This Row],[jumlah_kali_telat]]&lt;=2,2,4))</f>
        <v>0</v>
      </c>
      <c r="AH748">
        <f>Raw_Data[[#This Row],[Skor_Rasio]]+Raw_Data[[#This Row],[Skor_DP]]+Raw_Data[[#This Row],[Skor_Tenor]]+Raw_Data[[#This Row],[Skor_Telat]]</f>
        <v>5</v>
      </c>
      <c r="AI748" t="str">
        <f>IF(Raw_Data[[#This Row],[Risk_Score]]&lt;=6,"Low Risk",IF(Raw_Data[[#This Row],[Risk_Score]]&lt;=8,"Medium Risk","High Risk"))</f>
        <v>Low Risk</v>
      </c>
      <c r="AJ748">
        <f ca="1">IFERROR(DATEDIF(Raw_Data[[#This Row],[tanggal_pengajuan]],TODAY(),"m"),"N/A")</f>
        <v>6</v>
      </c>
      <c r="AK748" t="str">
        <f ca="1">IF(ISNUMBER(Raw_Data[[#This Row],[MOB]]),IF(Raw_Data[[#This Row],[MOB]]&lt;6,"0-5 bulan",IF(Raw_Data[[#This Row],[MOB]]&lt;12,"6-11 bulan",IF(Raw_Data[[#This Row],[MOB]]&lt;24,"12-23 bulan","24+ bulan"))),"N/A")</f>
        <v>6-11 bulan</v>
      </c>
    </row>
    <row r="749" spans="1:37" ht="14.25" customHeight="1" x14ac:dyDescent="0.45">
      <c r="A749" t="s">
        <v>2040</v>
      </c>
      <c r="B749" s="64">
        <v>46077</v>
      </c>
      <c r="C749" s="1" t="str">
        <f t="shared" si="11"/>
        <v>February</v>
      </c>
      <c r="D749" t="s">
        <v>2041</v>
      </c>
      <c r="E749" t="s">
        <v>2042</v>
      </c>
      <c r="F749">
        <v>47</v>
      </c>
      <c r="G749" t="s">
        <v>51</v>
      </c>
      <c r="H749" t="s">
        <v>90</v>
      </c>
      <c r="I749" s="2">
        <v>3425000</v>
      </c>
      <c r="J749" s="3">
        <f>Raw_Data[[#This Row],[cicilan_per_bulan]]/Raw_Data[[#This Row],[penghasilan_bulanan]]</f>
        <v>0.3492846715328467</v>
      </c>
      <c r="K749" t="s">
        <v>63</v>
      </c>
      <c r="L749" t="s">
        <v>64</v>
      </c>
      <c r="M749" t="s">
        <v>44</v>
      </c>
      <c r="N749" t="s">
        <v>184</v>
      </c>
      <c r="O749" t="s">
        <v>122</v>
      </c>
      <c r="P749" s="2">
        <v>35307000</v>
      </c>
      <c r="Q749" s="2">
        <v>5296000</v>
      </c>
      <c r="R749" t="str">
        <f>IF(Raw_Data[[#This Row],[persen_dp]]&lt;15%,"Low",IF(Raw_Data[[#This Row],[persen_dp]]&gt;25%,"High","Medium"))</f>
        <v>Medium</v>
      </c>
      <c r="S749" s="3">
        <v>0.15</v>
      </c>
      <c r="T749">
        <v>36</v>
      </c>
      <c r="U749">
        <v>0.14499999999999999</v>
      </c>
      <c r="V749" s="2">
        <v>1196300</v>
      </c>
      <c r="W749" s="2">
        <v>43066000</v>
      </c>
      <c r="X749" t="str">
        <f>IF(OR(Raw_Data[[#This Row],[status_pembayaran]]="Macet",Raw_Data[[#This Row],[status_pembayaran]]="Kurang Lancar"),"Non Performing Loan","Performing")</f>
        <v>Performing</v>
      </c>
      <c r="Y749" t="s">
        <v>269</v>
      </c>
      <c r="Z749">
        <v>72</v>
      </c>
      <c r="AA749">
        <v>2</v>
      </c>
      <c r="AB749">
        <v>2</v>
      </c>
      <c r="AD749">
        <f>IF(Raw_Data[[#This Row],[rasio]]&lt;0.2,1,IF(Raw_Data[[#This Row],[rasio]]&lt;0.3,2,IF(Raw_Data[[#This Row],[rasio]]&lt;0.4,3,4)))</f>
        <v>3</v>
      </c>
      <c r="AE749">
        <f>IF(Raw_Data[[#This Row],[kategori_dp]]="High",1,IF(Raw_Data[[#This Row],[kategori_dp]]="Medium",2,3))</f>
        <v>2</v>
      </c>
      <c r="AF749">
        <f>IF(Raw_Data[[#This Row],[tenor_bulan]]&lt;=24,1,IF(Raw_Data[[#This Row],[tenor_bulan]]&lt;=36,2,IF(Raw_Data[[#This Row],[tenor_bulan]]&lt;=48,3,4)))</f>
        <v>2</v>
      </c>
      <c r="AG749">
        <f>IF(Raw_Data[[#This Row],[jumlah_kali_telat]]=0,0,IF(Raw_Data[[#This Row],[jumlah_kali_telat]]&lt;=2,2,4))</f>
        <v>2</v>
      </c>
      <c r="AH749">
        <f>Raw_Data[[#This Row],[Skor_Rasio]]+Raw_Data[[#This Row],[Skor_DP]]+Raw_Data[[#This Row],[Skor_Tenor]]+Raw_Data[[#This Row],[Skor_Telat]]</f>
        <v>9</v>
      </c>
      <c r="AI749" t="str">
        <f>IF(Raw_Data[[#This Row],[Risk_Score]]&lt;=6,"Low Risk",IF(Raw_Data[[#This Row],[Risk_Score]]&lt;=8,"Medium Risk","High Risk"))</f>
        <v>High Risk</v>
      </c>
      <c r="AJ749">
        <f ca="1">IFERROR(DATEDIF(Raw_Data[[#This Row],[tanggal_pengajuan]],TODAY(),"m"),"N/A")</f>
        <v>7</v>
      </c>
      <c r="AK749" t="str">
        <f ca="1">IF(ISNUMBER(Raw_Data[[#This Row],[MOB]]),IF(Raw_Data[[#This Row],[MOB]]&lt;6,"0-5 bulan",IF(Raw_Data[[#This Row],[MOB]]&lt;12,"6-11 bulan",IF(Raw_Data[[#This Row],[MOB]]&lt;24,"12-23 bulan","24+ bulan"))),"N/A")</f>
        <v>6-11 bulan</v>
      </c>
    </row>
    <row r="750" spans="1:37" ht="14.25" customHeight="1" x14ac:dyDescent="0.45">
      <c r="A750" t="s">
        <v>2043</v>
      </c>
      <c r="B750" s="64">
        <v>46267</v>
      </c>
      <c r="C750" s="1" t="str">
        <f t="shared" si="11"/>
        <v>September</v>
      </c>
      <c r="D750" t="s">
        <v>1923</v>
      </c>
      <c r="E750" t="s">
        <v>2044</v>
      </c>
      <c r="F750">
        <v>30</v>
      </c>
      <c r="G750" t="s">
        <v>40</v>
      </c>
      <c r="H750" t="s">
        <v>96</v>
      </c>
      <c r="I750" s="2">
        <v>6131000</v>
      </c>
      <c r="J750" s="3">
        <f>Raw_Data[[#This Row],[cicilan_per_bulan]]/Raw_Data[[#This Row],[penghasilan_bulanan]]</f>
        <v>0.59146958081878975</v>
      </c>
      <c r="K750" t="s">
        <v>127</v>
      </c>
      <c r="L750" t="s">
        <v>128</v>
      </c>
      <c r="M750" t="s">
        <v>55</v>
      </c>
      <c r="N750" t="s">
        <v>395</v>
      </c>
      <c r="O750" t="s">
        <v>396</v>
      </c>
      <c r="P750" s="2">
        <v>59570000</v>
      </c>
      <c r="Q750" s="2">
        <v>5957000</v>
      </c>
      <c r="R750" t="str">
        <f>IF(Raw_Data[[#This Row],[persen_dp]]&lt;15%,"Low",IF(Raw_Data[[#This Row],[persen_dp]]&gt;25%,"High","Medium"))</f>
        <v>Low</v>
      </c>
      <c r="S750" s="3">
        <v>0.1</v>
      </c>
      <c r="T750">
        <v>18</v>
      </c>
      <c r="U750">
        <v>0.14499999999999999</v>
      </c>
      <c r="V750" s="2">
        <v>3626300</v>
      </c>
      <c r="W750" s="2">
        <v>65274000</v>
      </c>
      <c r="X750" t="str">
        <f>IF(OR(Raw_Data[[#This Row],[status_pembayaran]]="Macet",Raw_Data[[#This Row],[status_pembayaran]]="Kurang Lancar"),"Non Performing Loan","Performing")</f>
        <v>Performing</v>
      </c>
      <c r="Y750" t="s">
        <v>47</v>
      </c>
      <c r="Z750">
        <v>0</v>
      </c>
      <c r="AA750">
        <v>0</v>
      </c>
      <c r="AB750">
        <v>1</v>
      </c>
      <c r="AC750" t="s">
        <v>58</v>
      </c>
      <c r="AD750">
        <f>IF(Raw_Data[[#This Row],[rasio]]&lt;0.2,1,IF(Raw_Data[[#This Row],[rasio]]&lt;0.3,2,IF(Raw_Data[[#This Row],[rasio]]&lt;0.4,3,4)))</f>
        <v>4</v>
      </c>
      <c r="AE750">
        <f>IF(Raw_Data[[#This Row],[kategori_dp]]="High",1,IF(Raw_Data[[#This Row],[kategori_dp]]="Medium",2,3))</f>
        <v>3</v>
      </c>
      <c r="AF750">
        <f>IF(Raw_Data[[#This Row],[tenor_bulan]]&lt;=24,1,IF(Raw_Data[[#This Row],[tenor_bulan]]&lt;=36,2,IF(Raw_Data[[#This Row],[tenor_bulan]]&lt;=48,3,4)))</f>
        <v>1</v>
      </c>
      <c r="AG750">
        <f>IF(Raw_Data[[#This Row],[jumlah_kali_telat]]=0,0,IF(Raw_Data[[#This Row],[jumlah_kali_telat]]&lt;=2,2,4))</f>
        <v>0</v>
      </c>
      <c r="AH750">
        <f>Raw_Data[[#This Row],[Skor_Rasio]]+Raw_Data[[#This Row],[Skor_DP]]+Raw_Data[[#This Row],[Skor_Tenor]]+Raw_Data[[#This Row],[Skor_Telat]]</f>
        <v>8</v>
      </c>
      <c r="AI750" t="str">
        <f>IF(Raw_Data[[#This Row],[Risk_Score]]&lt;=6,"Low Risk",IF(Raw_Data[[#This Row],[Risk_Score]]&lt;=8,"Medium Risk","High Risk"))</f>
        <v>Medium Risk</v>
      </c>
      <c r="AJ750">
        <f ca="1">IFERROR(DATEDIF(Raw_Data[[#This Row],[tanggal_pengajuan]],TODAY(),"m"),"N/A")</f>
        <v>1</v>
      </c>
      <c r="AK750" t="str">
        <f ca="1">IF(ISNUMBER(Raw_Data[[#This Row],[MOB]]),IF(Raw_Data[[#This Row],[MOB]]&lt;6,"0-5 bulan",IF(Raw_Data[[#This Row],[MOB]]&lt;12,"6-11 bulan",IF(Raw_Data[[#This Row],[MOB]]&lt;24,"12-23 bulan","24+ bulan"))),"N/A")</f>
        <v>0-5 bulan</v>
      </c>
    </row>
    <row r="751" spans="1:37" ht="14.25" customHeight="1" x14ac:dyDescent="0.45">
      <c r="A751" t="s">
        <v>2045</v>
      </c>
      <c r="B751" s="64">
        <v>46053</v>
      </c>
      <c r="C751" s="1" t="str">
        <f t="shared" si="11"/>
        <v>January</v>
      </c>
      <c r="D751" t="s">
        <v>143</v>
      </c>
      <c r="E751" t="s">
        <v>2046</v>
      </c>
      <c r="F751">
        <v>35</v>
      </c>
      <c r="G751" t="s">
        <v>40</v>
      </c>
      <c r="H751" t="s">
        <v>52</v>
      </c>
      <c r="I751" s="2">
        <v>10701000</v>
      </c>
      <c r="J751" s="3">
        <f>Raw_Data[[#This Row],[cicilan_per_bulan]]/Raw_Data[[#This Row],[penghasilan_bulanan]]</f>
        <v>0.13831417624521072</v>
      </c>
      <c r="K751" t="s">
        <v>153</v>
      </c>
      <c r="L751" t="s">
        <v>154</v>
      </c>
      <c r="M751" t="s">
        <v>55</v>
      </c>
      <c r="N751" t="s">
        <v>147</v>
      </c>
      <c r="O751" t="s">
        <v>148</v>
      </c>
      <c r="P751" s="2">
        <v>31261000</v>
      </c>
      <c r="Q751" s="2">
        <v>9378000</v>
      </c>
      <c r="R751" t="str">
        <f>IF(Raw_Data[[#This Row],[persen_dp]]&lt;15%,"Low",IF(Raw_Data[[#This Row],[persen_dp]]&gt;25%,"High","Medium"))</f>
        <v>High</v>
      </c>
      <c r="S751" s="3">
        <v>0.3</v>
      </c>
      <c r="T751">
        <v>18</v>
      </c>
      <c r="U751">
        <v>0.14499999999999999</v>
      </c>
      <c r="V751" s="2">
        <v>1480100</v>
      </c>
      <c r="W751" s="2">
        <v>26642000</v>
      </c>
      <c r="X751" t="str">
        <f>IF(OR(Raw_Data[[#This Row],[status_pembayaran]]="Macet",Raw_Data[[#This Row],[status_pembayaran]]="Kurang Lancar"),"Non Performing Loan","Performing")</f>
        <v>Performing</v>
      </c>
      <c r="Y751" t="s">
        <v>47</v>
      </c>
      <c r="Z751">
        <v>0</v>
      </c>
      <c r="AA751">
        <v>0</v>
      </c>
      <c r="AB751">
        <v>1</v>
      </c>
      <c r="AC751" t="s">
        <v>104</v>
      </c>
      <c r="AD751">
        <f>IF(Raw_Data[[#This Row],[rasio]]&lt;0.2,1,IF(Raw_Data[[#This Row],[rasio]]&lt;0.3,2,IF(Raw_Data[[#This Row],[rasio]]&lt;0.4,3,4)))</f>
        <v>1</v>
      </c>
      <c r="AE751">
        <f>IF(Raw_Data[[#This Row],[kategori_dp]]="High",1,IF(Raw_Data[[#This Row],[kategori_dp]]="Medium",2,3))</f>
        <v>1</v>
      </c>
      <c r="AF751">
        <f>IF(Raw_Data[[#This Row],[tenor_bulan]]&lt;=24,1,IF(Raw_Data[[#This Row],[tenor_bulan]]&lt;=36,2,IF(Raw_Data[[#This Row],[tenor_bulan]]&lt;=48,3,4)))</f>
        <v>1</v>
      </c>
      <c r="AG751">
        <f>IF(Raw_Data[[#This Row],[jumlah_kali_telat]]=0,0,IF(Raw_Data[[#This Row],[jumlah_kali_telat]]&lt;=2,2,4))</f>
        <v>0</v>
      </c>
      <c r="AH751">
        <f>Raw_Data[[#This Row],[Skor_Rasio]]+Raw_Data[[#This Row],[Skor_DP]]+Raw_Data[[#This Row],[Skor_Tenor]]+Raw_Data[[#This Row],[Skor_Telat]]</f>
        <v>3</v>
      </c>
      <c r="AI751" t="str">
        <f>IF(Raw_Data[[#This Row],[Risk_Score]]&lt;=6,"Low Risk",IF(Raw_Data[[#This Row],[Risk_Score]]&lt;=8,"Medium Risk","High Risk"))</f>
        <v>Low Risk</v>
      </c>
      <c r="AJ751">
        <f ca="1">IFERROR(DATEDIF(Raw_Data[[#This Row],[tanggal_pengajuan]],TODAY(),"m"),"N/A")</f>
        <v>8</v>
      </c>
      <c r="AK751" t="str">
        <f ca="1">IF(ISNUMBER(Raw_Data[[#This Row],[MOB]]),IF(Raw_Data[[#This Row],[MOB]]&lt;6,"0-5 bulan",IF(Raw_Data[[#This Row],[MOB]]&lt;12,"6-11 bulan",IF(Raw_Data[[#This Row],[MOB]]&lt;24,"12-23 bulan","24+ bulan"))),"N/A")</f>
        <v>6-11 bulan</v>
      </c>
    </row>
    <row r="752" spans="1:37" ht="14.25" customHeight="1" x14ac:dyDescent="0.45">
      <c r="A752" t="s">
        <v>2047</v>
      </c>
      <c r="B752" s="64">
        <v>46048</v>
      </c>
      <c r="C752" s="1" t="str">
        <f t="shared" si="11"/>
        <v>January</v>
      </c>
      <c r="D752" t="s">
        <v>1043</v>
      </c>
      <c r="E752" t="s">
        <v>2048</v>
      </c>
      <c r="F752">
        <v>42</v>
      </c>
      <c r="G752" t="s">
        <v>40</v>
      </c>
      <c r="H752" t="s">
        <v>96</v>
      </c>
      <c r="I752" s="2">
        <v>5323000</v>
      </c>
      <c r="J752" s="3">
        <f>Raw_Data[[#This Row],[cicilan_per_bulan]]/Raw_Data[[#This Row],[penghasilan_bulanan]]</f>
        <v>0.2566222055232012</v>
      </c>
      <c r="K752" t="s">
        <v>286</v>
      </c>
      <c r="L752" t="s">
        <v>154</v>
      </c>
      <c r="M752" t="s">
        <v>249</v>
      </c>
      <c r="N752" t="s">
        <v>250</v>
      </c>
      <c r="O752" t="s">
        <v>57</v>
      </c>
      <c r="P752" s="2">
        <v>15907000</v>
      </c>
      <c r="Q752" s="2">
        <v>1591000</v>
      </c>
      <c r="R752" t="str">
        <f>IF(Raw_Data[[#This Row],[persen_dp]]&lt;15%,"Low",IF(Raw_Data[[#This Row],[persen_dp]]&gt;25%,"High","Medium"))</f>
        <v>Low</v>
      </c>
      <c r="S752" s="3">
        <v>0.1</v>
      </c>
      <c r="T752">
        <v>12</v>
      </c>
      <c r="U752">
        <v>0.14499999999999999</v>
      </c>
      <c r="V752" s="2">
        <v>1366000</v>
      </c>
      <c r="W752" s="2">
        <v>16392000</v>
      </c>
      <c r="X752" t="str">
        <f>IF(OR(Raw_Data[[#This Row],[status_pembayaran]]="Macet",Raw_Data[[#This Row],[status_pembayaran]]="Kurang Lancar"),"Non Performing Loan","Performing")</f>
        <v>Performing</v>
      </c>
      <c r="Y752" t="s">
        <v>47</v>
      </c>
      <c r="Z752">
        <v>0</v>
      </c>
      <c r="AA752">
        <v>0</v>
      </c>
      <c r="AB752">
        <v>1</v>
      </c>
      <c r="AD752">
        <f>IF(Raw_Data[[#This Row],[rasio]]&lt;0.2,1,IF(Raw_Data[[#This Row],[rasio]]&lt;0.3,2,IF(Raw_Data[[#This Row],[rasio]]&lt;0.4,3,4)))</f>
        <v>2</v>
      </c>
      <c r="AE752">
        <f>IF(Raw_Data[[#This Row],[kategori_dp]]="High",1,IF(Raw_Data[[#This Row],[kategori_dp]]="Medium",2,3))</f>
        <v>3</v>
      </c>
      <c r="AF752">
        <f>IF(Raw_Data[[#This Row],[tenor_bulan]]&lt;=24,1,IF(Raw_Data[[#This Row],[tenor_bulan]]&lt;=36,2,IF(Raw_Data[[#This Row],[tenor_bulan]]&lt;=48,3,4)))</f>
        <v>1</v>
      </c>
      <c r="AG752">
        <f>IF(Raw_Data[[#This Row],[jumlah_kali_telat]]=0,0,IF(Raw_Data[[#This Row],[jumlah_kali_telat]]&lt;=2,2,4))</f>
        <v>0</v>
      </c>
      <c r="AH752">
        <f>Raw_Data[[#This Row],[Skor_Rasio]]+Raw_Data[[#This Row],[Skor_DP]]+Raw_Data[[#This Row],[Skor_Tenor]]+Raw_Data[[#This Row],[Skor_Telat]]</f>
        <v>6</v>
      </c>
      <c r="AI752" t="str">
        <f>IF(Raw_Data[[#This Row],[Risk_Score]]&lt;=6,"Low Risk",IF(Raw_Data[[#This Row],[Risk_Score]]&lt;=8,"Medium Risk","High Risk"))</f>
        <v>Low Risk</v>
      </c>
      <c r="AJ752">
        <f ca="1">IFERROR(DATEDIF(Raw_Data[[#This Row],[tanggal_pengajuan]],TODAY(),"m"),"N/A")</f>
        <v>8</v>
      </c>
      <c r="AK752" t="str">
        <f ca="1">IF(ISNUMBER(Raw_Data[[#This Row],[MOB]]),IF(Raw_Data[[#This Row],[MOB]]&lt;6,"0-5 bulan",IF(Raw_Data[[#This Row],[MOB]]&lt;12,"6-11 bulan",IF(Raw_Data[[#This Row],[MOB]]&lt;24,"12-23 bulan","24+ bulan"))),"N/A")</f>
        <v>6-11 bulan</v>
      </c>
    </row>
    <row r="753" spans="1:37" ht="14.25" customHeight="1" x14ac:dyDescent="0.45">
      <c r="A753" t="s">
        <v>2049</v>
      </c>
      <c r="B753" s="64">
        <v>46038</v>
      </c>
      <c r="C753" s="1" t="str">
        <f t="shared" si="11"/>
        <v>January</v>
      </c>
      <c r="D753" t="s">
        <v>2050</v>
      </c>
      <c r="E753" t="s">
        <v>2051</v>
      </c>
      <c r="F753">
        <v>49</v>
      </c>
      <c r="G753" t="s">
        <v>40</v>
      </c>
      <c r="H753" t="s">
        <v>152</v>
      </c>
      <c r="I753" s="2">
        <v>3224000</v>
      </c>
      <c r="J753" s="3">
        <f>Raw_Data[[#This Row],[cicilan_per_bulan]]/Raw_Data[[#This Row],[penghasilan_bulanan]]</f>
        <v>0.94745657568238217</v>
      </c>
      <c r="K753" t="s">
        <v>53</v>
      </c>
      <c r="L753" t="s">
        <v>54</v>
      </c>
      <c r="M753" t="s">
        <v>44</v>
      </c>
      <c r="N753" t="s">
        <v>184</v>
      </c>
      <c r="O753" t="s">
        <v>122</v>
      </c>
      <c r="P753" s="2">
        <v>35571000</v>
      </c>
      <c r="Q753" s="2">
        <v>3557000</v>
      </c>
      <c r="R753" t="str">
        <f>IF(Raw_Data[[#This Row],[persen_dp]]&lt;15%,"Low",IF(Raw_Data[[#This Row],[persen_dp]]&gt;25%,"High","Medium"))</f>
        <v>Low</v>
      </c>
      <c r="S753" s="3">
        <v>0.1</v>
      </c>
      <c r="T753">
        <v>12</v>
      </c>
      <c r="U753">
        <v>0.14499999999999999</v>
      </c>
      <c r="V753" s="2">
        <v>3054600</v>
      </c>
      <c r="W753" s="2">
        <v>36656000</v>
      </c>
      <c r="X753" t="str">
        <f>IF(OR(Raw_Data[[#This Row],[status_pembayaran]]="Macet",Raw_Data[[#This Row],[status_pembayaran]]="Kurang Lancar"),"Non Performing Loan","Performing")</f>
        <v>Performing</v>
      </c>
      <c r="Y753" t="s">
        <v>47</v>
      </c>
      <c r="Z753">
        <v>0</v>
      </c>
      <c r="AA753">
        <v>0</v>
      </c>
      <c r="AB753">
        <v>1</v>
      </c>
      <c r="AC753" t="s">
        <v>74</v>
      </c>
      <c r="AD753">
        <f>IF(Raw_Data[[#This Row],[rasio]]&lt;0.2,1,IF(Raw_Data[[#This Row],[rasio]]&lt;0.3,2,IF(Raw_Data[[#This Row],[rasio]]&lt;0.4,3,4)))</f>
        <v>4</v>
      </c>
      <c r="AE753">
        <f>IF(Raw_Data[[#This Row],[kategori_dp]]="High",1,IF(Raw_Data[[#This Row],[kategori_dp]]="Medium",2,3))</f>
        <v>3</v>
      </c>
      <c r="AF753">
        <f>IF(Raw_Data[[#This Row],[tenor_bulan]]&lt;=24,1,IF(Raw_Data[[#This Row],[tenor_bulan]]&lt;=36,2,IF(Raw_Data[[#This Row],[tenor_bulan]]&lt;=48,3,4)))</f>
        <v>1</v>
      </c>
      <c r="AG753">
        <f>IF(Raw_Data[[#This Row],[jumlah_kali_telat]]=0,0,IF(Raw_Data[[#This Row],[jumlah_kali_telat]]&lt;=2,2,4))</f>
        <v>0</v>
      </c>
      <c r="AH753">
        <f>Raw_Data[[#This Row],[Skor_Rasio]]+Raw_Data[[#This Row],[Skor_DP]]+Raw_Data[[#This Row],[Skor_Tenor]]+Raw_Data[[#This Row],[Skor_Telat]]</f>
        <v>8</v>
      </c>
      <c r="AI753" t="str">
        <f>IF(Raw_Data[[#This Row],[Risk_Score]]&lt;=6,"Low Risk",IF(Raw_Data[[#This Row],[Risk_Score]]&lt;=8,"Medium Risk","High Risk"))</f>
        <v>Medium Risk</v>
      </c>
      <c r="AJ753">
        <f ca="1">IFERROR(DATEDIF(Raw_Data[[#This Row],[tanggal_pengajuan]],TODAY(),"m"),"N/A")</f>
        <v>9</v>
      </c>
      <c r="AK753" t="str">
        <f ca="1">IF(ISNUMBER(Raw_Data[[#This Row],[MOB]]),IF(Raw_Data[[#This Row],[MOB]]&lt;6,"0-5 bulan",IF(Raw_Data[[#This Row],[MOB]]&lt;12,"6-11 bulan",IF(Raw_Data[[#This Row],[MOB]]&lt;24,"12-23 bulan","24+ bulan"))),"N/A")</f>
        <v>6-11 bulan</v>
      </c>
    </row>
    <row r="754" spans="1:37" ht="14.25" customHeight="1" x14ac:dyDescent="0.45">
      <c r="A754" t="s">
        <v>2052</v>
      </c>
      <c r="B754" s="64">
        <v>46095</v>
      </c>
      <c r="C754" s="1" t="str">
        <f t="shared" si="11"/>
        <v>March</v>
      </c>
      <c r="D754" t="s">
        <v>2053</v>
      </c>
      <c r="E754" t="s">
        <v>2054</v>
      </c>
      <c r="F754">
        <v>40</v>
      </c>
      <c r="G754" t="s">
        <v>51</v>
      </c>
      <c r="H754" t="s">
        <v>90</v>
      </c>
      <c r="I754" s="2">
        <v>4471000</v>
      </c>
      <c r="J754" s="3">
        <f>Raw_Data[[#This Row],[cicilan_per_bulan]]/Raw_Data[[#This Row],[penghasilan_bulanan]]</f>
        <v>0.14012525162156117</v>
      </c>
      <c r="K754" t="s">
        <v>145</v>
      </c>
      <c r="L754" t="s">
        <v>146</v>
      </c>
      <c r="M754" t="s">
        <v>55</v>
      </c>
      <c r="N754" t="s">
        <v>147</v>
      </c>
      <c r="O754" t="s">
        <v>148</v>
      </c>
      <c r="P754" s="2">
        <v>31721000</v>
      </c>
      <c r="Q754" s="2">
        <v>12688000</v>
      </c>
      <c r="R754" t="str">
        <f>IF(Raw_Data[[#This Row],[persen_dp]]&lt;15%,"Low",IF(Raw_Data[[#This Row],[persen_dp]]&gt;25%,"High","Medium"))</f>
        <v>High</v>
      </c>
      <c r="S754" s="3">
        <v>0.4</v>
      </c>
      <c r="T754">
        <v>48</v>
      </c>
      <c r="U754">
        <v>0.14499999999999999</v>
      </c>
      <c r="V754" s="2">
        <v>626500</v>
      </c>
      <c r="W754" s="2">
        <v>30072000</v>
      </c>
      <c r="X754" t="str">
        <f>IF(OR(Raw_Data[[#This Row],[status_pembayaran]]="Macet",Raw_Data[[#This Row],[status_pembayaran]]="Kurang Lancar"),"Non Performing Loan","Performing")</f>
        <v>Performing</v>
      </c>
      <c r="Y754" t="s">
        <v>47</v>
      </c>
      <c r="Z754">
        <v>0</v>
      </c>
      <c r="AA754">
        <v>0</v>
      </c>
      <c r="AB754">
        <v>1</v>
      </c>
      <c r="AC754" t="s">
        <v>74</v>
      </c>
      <c r="AD754">
        <f>IF(Raw_Data[[#This Row],[rasio]]&lt;0.2,1,IF(Raw_Data[[#This Row],[rasio]]&lt;0.3,2,IF(Raw_Data[[#This Row],[rasio]]&lt;0.4,3,4)))</f>
        <v>1</v>
      </c>
      <c r="AE754">
        <f>IF(Raw_Data[[#This Row],[kategori_dp]]="High",1,IF(Raw_Data[[#This Row],[kategori_dp]]="Medium",2,3))</f>
        <v>1</v>
      </c>
      <c r="AF754">
        <f>IF(Raw_Data[[#This Row],[tenor_bulan]]&lt;=24,1,IF(Raw_Data[[#This Row],[tenor_bulan]]&lt;=36,2,IF(Raw_Data[[#This Row],[tenor_bulan]]&lt;=48,3,4)))</f>
        <v>3</v>
      </c>
      <c r="AG754">
        <f>IF(Raw_Data[[#This Row],[jumlah_kali_telat]]=0,0,IF(Raw_Data[[#This Row],[jumlah_kali_telat]]&lt;=2,2,4))</f>
        <v>0</v>
      </c>
      <c r="AH754">
        <f>Raw_Data[[#This Row],[Skor_Rasio]]+Raw_Data[[#This Row],[Skor_DP]]+Raw_Data[[#This Row],[Skor_Tenor]]+Raw_Data[[#This Row],[Skor_Telat]]</f>
        <v>5</v>
      </c>
      <c r="AI754" t="str">
        <f>IF(Raw_Data[[#This Row],[Risk_Score]]&lt;=6,"Low Risk",IF(Raw_Data[[#This Row],[Risk_Score]]&lt;=8,"Medium Risk","High Risk"))</f>
        <v>Low Risk</v>
      </c>
      <c r="AJ754">
        <f ca="1">IFERROR(DATEDIF(Raw_Data[[#This Row],[tanggal_pengajuan]],TODAY(),"m"),"N/A")</f>
        <v>7</v>
      </c>
      <c r="AK754" t="str">
        <f ca="1">IF(ISNUMBER(Raw_Data[[#This Row],[MOB]]),IF(Raw_Data[[#This Row],[MOB]]&lt;6,"0-5 bulan",IF(Raw_Data[[#This Row],[MOB]]&lt;12,"6-11 bulan",IF(Raw_Data[[#This Row],[MOB]]&lt;24,"12-23 bulan","24+ bulan"))),"N/A")</f>
        <v>6-11 bulan</v>
      </c>
    </row>
    <row r="755" spans="1:37" ht="14.25" customHeight="1" x14ac:dyDescent="0.45">
      <c r="A755" t="s">
        <v>2055</v>
      </c>
      <c r="B755" s="64">
        <v>46141</v>
      </c>
      <c r="C755" s="1" t="str">
        <f t="shared" si="11"/>
        <v>April</v>
      </c>
      <c r="D755" t="s">
        <v>2056</v>
      </c>
      <c r="E755" t="s">
        <v>2057</v>
      </c>
      <c r="F755">
        <v>50</v>
      </c>
      <c r="G755" t="s">
        <v>51</v>
      </c>
      <c r="H755" t="s">
        <v>152</v>
      </c>
      <c r="I755" s="2">
        <v>3762000</v>
      </c>
      <c r="J755" s="3">
        <f>Raw_Data[[#This Row],[cicilan_per_bulan]]/Raw_Data[[#This Row],[penghasilan_bulanan]]</f>
        <v>0.12721956406166932</v>
      </c>
      <c r="K755" t="s">
        <v>63</v>
      </c>
      <c r="L755" t="s">
        <v>64</v>
      </c>
      <c r="M755" t="s">
        <v>44</v>
      </c>
      <c r="N755" t="s">
        <v>83</v>
      </c>
      <c r="O755" t="s">
        <v>57</v>
      </c>
      <c r="P755" s="2">
        <v>19386000</v>
      </c>
      <c r="Q755" s="2">
        <v>4846000</v>
      </c>
      <c r="R755" t="str">
        <f>IF(Raw_Data[[#This Row],[persen_dp]]&lt;15%,"Low",IF(Raw_Data[[#This Row],[persen_dp]]&gt;25%,"High","Medium"))</f>
        <v>Medium</v>
      </c>
      <c r="S755" s="3">
        <v>0.25</v>
      </c>
      <c r="T755">
        <v>48</v>
      </c>
      <c r="U755">
        <v>0.14499999999999999</v>
      </c>
      <c r="V755" s="2">
        <v>478600</v>
      </c>
      <c r="W755" s="2">
        <v>22973000</v>
      </c>
      <c r="X755" t="str">
        <f>IF(OR(Raw_Data[[#This Row],[status_pembayaran]]="Macet",Raw_Data[[#This Row],[status_pembayaran]]="Kurang Lancar"),"Non Performing Loan","Performing")</f>
        <v>Performing</v>
      </c>
      <c r="Y755" t="s">
        <v>47</v>
      </c>
      <c r="Z755">
        <v>0</v>
      </c>
      <c r="AA755">
        <v>0</v>
      </c>
      <c r="AB755">
        <v>1</v>
      </c>
      <c r="AC755" t="s">
        <v>137</v>
      </c>
      <c r="AD755">
        <f>IF(Raw_Data[[#This Row],[rasio]]&lt;0.2,1,IF(Raw_Data[[#This Row],[rasio]]&lt;0.3,2,IF(Raw_Data[[#This Row],[rasio]]&lt;0.4,3,4)))</f>
        <v>1</v>
      </c>
      <c r="AE755">
        <f>IF(Raw_Data[[#This Row],[kategori_dp]]="High",1,IF(Raw_Data[[#This Row],[kategori_dp]]="Medium",2,3))</f>
        <v>2</v>
      </c>
      <c r="AF755">
        <f>IF(Raw_Data[[#This Row],[tenor_bulan]]&lt;=24,1,IF(Raw_Data[[#This Row],[tenor_bulan]]&lt;=36,2,IF(Raw_Data[[#This Row],[tenor_bulan]]&lt;=48,3,4)))</f>
        <v>3</v>
      </c>
      <c r="AG755">
        <f>IF(Raw_Data[[#This Row],[jumlah_kali_telat]]=0,0,IF(Raw_Data[[#This Row],[jumlah_kali_telat]]&lt;=2,2,4))</f>
        <v>0</v>
      </c>
      <c r="AH755">
        <f>Raw_Data[[#This Row],[Skor_Rasio]]+Raw_Data[[#This Row],[Skor_DP]]+Raw_Data[[#This Row],[Skor_Tenor]]+Raw_Data[[#This Row],[Skor_Telat]]</f>
        <v>6</v>
      </c>
      <c r="AI755" t="str">
        <f>IF(Raw_Data[[#This Row],[Risk_Score]]&lt;=6,"Low Risk",IF(Raw_Data[[#This Row],[Risk_Score]]&lt;=8,"Medium Risk","High Risk"))</f>
        <v>Low Risk</v>
      </c>
      <c r="AJ755">
        <f ca="1">IFERROR(DATEDIF(Raw_Data[[#This Row],[tanggal_pengajuan]],TODAY(),"m"),"N/A")</f>
        <v>5</v>
      </c>
      <c r="AK755" t="str">
        <f ca="1">IF(ISNUMBER(Raw_Data[[#This Row],[MOB]]),IF(Raw_Data[[#This Row],[MOB]]&lt;6,"0-5 bulan",IF(Raw_Data[[#This Row],[MOB]]&lt;12,"6-11 bulan",IF(Raw_Data[[#This Row],[MOB]]&lt;24,"12-23 bulan","24+ bulan"))),"N/A")</f>
        <v>0-5 bulan</v>
      </c>
    </row>
    <row r="756" spans="1:37" ht="14.25" customHeight="1" x14ac:dyDescent="0.45">
      <c r="A756" t="s">
        <v>2058</v>
      </c>
      <c r="B756" s="64">
        <v>46077</v>
      </c>
      <c r="C756" s="1" t="str">
        <f t="shared" ref="C756:C819" si="12">TEXT(B756,"mmmm")</f>
        <v>February</v>
      </c>
      <c r="D756" t="s">
        <v>2059</v>
      </c>
      <c r="E756" t="s">
        <v>2060</v>
      </c>
      <c r="F756">
        <v>50</v>
      </c>
      <c r="G756" t="s">
        <v>51</v>
      </c>
      <c r="H756" t="s">
        <v>41</v>
      </c>
      <c r="I756" s="2">
        <v>6379000</v>
      </c>
      <c r="J756" s="3">
        <f>Raw_Data[[#This Row],[cicilan_per_bulan]]/Raw_Data[[#This Row],[penghasilan_bulanan]]</f>
        <v>0.26239222448659666</v>
      </c>
      <c r="K756" t="s">
        <v>286</v>
      </c>
      <c r="L756" t="s">
        <v>154</v>
      </c>
      <c r="M756" t="s">
        <v>55</v>
      </c>
      <c r="N756" t="s">
        <v>395</v>
      </c>
      <c r="O756" t="s">
        <v>396</v>
      </c>
      <c r="P756" s="2">
        <v>59821000</v>
      </c>
      <c r="Q756" s="2">
        <v>8973000</v>
      </c>
      <c r="R756" t="str">
        <f>IF(Raw_Data[[#This Row],[persen_dp]]&lt;15%,"Low",IF(Raw_Data[[#This Row],[persen_dp]]&gt;25%,"High","Medium"))</f>
        <v>Medium</v>
      </c>
      <c r="S756" s="3">
        <v>0.15</v>
      </c>
      <c r="T756">
        <v>48</v>
      </c>
      <c r="U756">
        <v>0.14499999999999999</v>
      </c>
      <c r="V756" s="2">
        <v>1673800</v>
      </c>
      <c r="W756" s="2">
        <v>80341000</v>
      </c>
      <c r="X756" t="str">
        <f>IF(OR(Raw_Data[[#This Row],[status_pembayaran]]="Macet",Raw_Data[[#This Row],[status_pembayaran]]="Kurang Lancar"),"Non Performing Loan","Performing")</f>
        <v>Performing</v>
      </c>
      <c r="Y756" t="s">
        <v>47</v>
      </c>
      <c r="Z756">
        <v>0</v>
      </c>
      <c r="AA756">
        <v>0</v>
      </c>
      <c r="AB756">
        <v>1</v>
      </c>
      <c r="AC756" t="s">
        <v>104</v>
      </c>
      <c r="AD756">
        <f>IF(Raw_Data[[#This Row],[rasio]]&lt;0.2,1,IF(Raw_Data[[#This Row],[rasio]]&lt;0.3,2,IF(Raw_Data[[#This Row],[rasio]]&lt;0.4,3,4)))</f>
        <v>2</v>
      </c>
      <c r="AE756">
        <f>IF(Raw_Data[[#This Row],[kategori_dp]]="High",1,IF(Raw_Data[[#This Row],[kategori_dp]]="Medium",2,3))</f>
        <v>2</v>
      </c>
      <c r="AF756">
        <f>IF(Raw_Data[[#This Row],[tenor_bulan]]&lt;=24,1,IF(Raw_Data[[#This Row],[tenor_bulan]]&lt;=36,2,IF(Raw_Data[[#This Row],[tenor_bulan]]&lt;=48,3,4)))</f>
        <v>3</v>
      </c>
      <c r="AG756">
        <f>IF(Raw_Data[[#This Row],[jumlah_kali_telat]]=0,0,IF(Raw_Data[[#This Row],[jumlah_kali_telat]]&lt;=2,2,4))</f>
        <v>0</v>
      </c>
      <c r="AH756">
        <f>Raw_Data[[#This Row],[Skor_Rasio]]+Raw_Data[[#This Row],[Skor_DP]]+Raw_Data[[#This Row],[Skor_Tenor]]+Raw_Data[[#This Row],[Skor_Telat]]</f>
        <v>7</v>
      </c>
      <c r="AI756" t="str">
        <f>IF(Raw_Data[[#This Row],[Risk_Score]]&lt;=6,"Low Risk",IF(Raw_Data[[#This Row],[Risk_Score]]&lt;=8,"Medium Risk","High Risk"))</f>
        <v>Medium Risk</v>
      </c>
      <c r="AJ756">
        <f ca="1">IFERROR(DATEDIF(Raw_Data[[#This Row],[tanggal_pengajuan]],TODAY(),"m"),"N/A")</f>
        <v>7</v>
      </c>
      <c r="AK756" t="str">
        <f ca="1">IF(ISNUMBER(Raw_Data[[#This Row],[MOB]]),IF(Raw_Data[[#This Row],[MOB]]&lt;6,"0-5 bulan",IF(Raw_Data[[#This Row],[MOB]]&lt;12,"6-11 bulan",IF(Raw_Data[[#This Row],[MOB]]&lt;24,"12-23 bulan","24+ bulan"))),"N/A")</f>
        <v>6-11 bulan</v>
      </c>
    </row>
    <row r="757" spans="1:37" ht="14.25" customHeight="1" x14ac:dyDescent="0.45">
      <c r="A757" t="s">
        <v>2061</v>
      </c>
      <c r="B757" s="64">
        <v>46034</v>
      </c>
      <c r="C757" s="1" t="str">
        <f t="shared" si="12"/>
        <v>January</v>
      </c>
      <c r="D757" t="s">
        <v>2062</v>
      </c>
      <c r="E757" t="s">
        <v>2063</v>
      </c>
      <c r="F757">
        <v>45</v>
      </c>
      <c r="G757" t="s">
        <v>51</v>
      </c>
      <c r="H757" t="s">
        <v>96</v>
      </c>
      <c r="I757" s="2">
        <v>4863000</v>
      </c>
      <c r="J757" s="3">
        <f>Raw_Data[[#This Row],[cicilan_per_bulan]]/Raw_Data[[#This Row],[penghasilan_bulanan]]</f>
        <v>0.17030639522928234</v>
      </c>
      <c r="K757" t="s">
        <v>42</v>
      </c>
      <c r="L757" t="s">
        <v>43</v>
      </c>
      <c r="M757" t="s">
        <v>55</v>
      </c>
      <c r="N757" t="s">
        <v>121</v>
      </c>
      <c r="O757" t="s">
        <v>122</v>
      </c>
      <c r="P757" s="2">
        <v>34628000</v>
      </c>
      <c r="Q757" s="2">
        <v>13851000</v>
      </c>
      <c r="R757" t="str">
        <f>IF(Raw_Data[[#This Row],[persen_dp]]&lt;15%,"Low",IF(Raw_Data[[#This Row],[persen_dp]]&gt;25%,"High","Medium"))</f>
        <v>High</v>
      </c>
      <c r="S757" s="3">
        <v>0.4</v>
      </c>
      <c r="T757">
        <v>36</v>
      </c>
      <c r="U757">
        <v>0.14499999999999999</v>
      </c>
      <c r="V757" s="2">
        <v>828200</v>
      </c>
      <c r="W757" s="2">
        <v>29815000</v>
      </c>
      <c r="X757" t="str">
        <f>IF(OR(Raw_Data[[#This Row],[status_pembayaran]]="Macet",Raw_Data[[#This Row],[status_pembayaran]]="Kurang Lancar"),"Non Performing Loan","Performing")</f>
        <v>Performing</v>
      </c>
      <c r="Y757" t="s">
        <v>47</v>
      </c>
      <c r="Z757">
        <v>0</v>
      </c>
      <c r="AA757">
        <v>0</v>
      </c>
      <c r="AB757">
        <v>1</v>
      </c>
      <c r="AC757" t="s">
        <v>58</v>
      </c>
      <c r="AD757">
        <f>IF(Raw_Data[[#This Row],[rasio]]&lt;0.2,1,IF(Raw_Data[[#This Row],[rasio]]&lt;0.3,2,IF(Raw_Data[[#This Row],[rasio]]&lt;0.4,3,4)))</f>
        <v>1</v>
      </c>
      <c r="AE757">
        <f>IF(Raw_Data[[#This Row],[kategori_dp]]="High",1,IF(Raw_Data[[#This Row],[kategori_dp]]="Medium",2,3))</f>
        <v>1</v>
      </c>
      <c r="AF757">
        <f>IF(Raw_Data[[#This Row],[tenor_bulan]]&lt;=24,1,IF(Raw_Data[[#This Row],[tenor_bulan]]&lt;=36,2,IF(Raw_Data[[#This Row],[tenor_bulan]]&lt;=48,3,4)))</f>
        <v>2</v>
      </c>
      <c r="AG757">
        <f>IF(Raw_Data[[#This Row],[jumlah_kali_telat]]=0,0,IF(Raw_Data[[#This Row],[jumlah_kali_telat]]&lt;=2,2,4))</f>
        <v>0</v>
      </c>
      <c r="AH757">
        <f>Raw_Data[[#This Row],[Skor_Rasio]]+Raw_Data[[#This Row],[Skor_DP]]+Raw_Data[[#This Row],[Skor_Tenor]]+Raw_Data[[#This Row],[Skor_Telat]]</f>
        <v>4</v>
      </c>
      <c r="AI757" t="str">
        <f>IF(Raw_Data[[#This Row],[Risk_Score]]&lt;=6,"Low Risk",IF(Raw_Data[[#This Row],[Risk_Score]]&lt;=8,"Medium Risk","High Risk"))</f>
        <v>Low Risk</v>
      </c>
      <c r="AJ757">
        <f ca="1">IFERROR(DATEDIF(Raw_Data[[#This Row],[tanggal_pengajuan]],TODAY(),"m"),"N/A")</f>
        <v>9</v>
      </c>
      <c r="AK757" t="str">
        <f ca="1">IF(ISNUMBER(Raw_Data[[#This Row],[MOB]]),IF(Raw_Data[[#This Row],[MOB]]&lt;6,"0-5 bulan",IF(Raw_Data[[#This Row],[MOB]]&lt;12,"6-11 bulan",IF(Raw_Data[[#This Row],[MOB]]&lt;24,"12-23 bulan","24+ bulan"))),"N/A")</f>
        <v>6-11 bulan</v>
      </c>
    </row>
    <row r="758" spans="1:37" ht="14.25" customHeight="1" x14ac:dyDescent="0.45">
      <c r="A758" t="s">
        <v>2064</v>
      </c>
      <c r="B758" s="64">
        <v>46100</v>
      </c>
      <c r="C758" s="1" t="str">
        <f t="shared" si="12"/>
        <v>March</v>
      </c>
      <c r="D758" t="s">
        <v>2065</v>
      </c>
      <c r="E758" t="s">
        <v>2066</v>
      </c>
      <c r="F758">
        <v>32</v>
      </c>
      <c r="G758" t="s">
        <v>51</v>
      </c>
      <c r="H758" t="s">
        <v>41</v>
      </c>
      <c r="I758" s="2">
        <v>7382000</v>
      </c>
      <c r="J758" s="3">
        <f>Raw_Data[[#This Row],[cicilan_per_bulan]]/Raw_Data[[#This Row],[penghasilan_bulanan]]</f>
        <v>0.12374695204551613</v>
      </c>
      <c r="K758" t="s">
        <v>205</v>
      </c>
      <c r="L758" t="s">
        <v>110</v>
      </c>
      <c r="M758" t="s">
        <v>55</v>
      </c>
      <c r="N758" t="s">
        <v>121</v>
      </c>
      <c r="O758" t="s">
        <v>122</v>
      </c>
      <c r="P758" s="2">
        <v>34689000</v>
      </c>
      <c r="Q758" s="2">
        <v>6938000</v>
      </c>
      <c r="R758" t="str">
        <f>IF(Raw_Data[[#This Row],[persen_dp]]&lt;15%,"Low",IF(Raw_Data[[#This Row],[persen_dp]]&gt;25%,"High","Medium"))</f>
        <v>Medium</v>
      </c>
      <c r="S758" s="3">
        <v>0.2</v>
      </c>
      <c r="T758">
        <v>48</v>
      </c>
      <c r="U758">
        <v>0.14499999999999999</v>
      </c>
      <c r="V758" s="2">
        <v>913500</v>
      </c>
      <c r="W758" s="2">
        <v>43846000</v>
      </c>
      <c r="X758" t="str">
        <f>IF(OR(Raw_Data[[#This Row],[status_pembayaran]]="Macet",Raw_Data[[#This Row],[status_pembayaran]]="Kurang Lancar"),"Non Performing Loan","Performing")</f>
        <v>Performing</v>
      </c>
      <c r="Y758" t="s">
        <v>47</v>
      </c>
      <c r="Z758">
        <v>0</v>
      </c>
      <c r="AA758">
        <v>0</v>
      </c>
      <c r="AB758">
        <v>1</v>
      </c>
      <c r="AC758" t="s">
        <v>58</v>
      </c>
      <c r="AD758">
        <f>IF(Raw_Data[[#This Row],[rasio]]&lt;0.2,1,IF(Raw_Data[[#This Row],[rasio]]&lt;0.3,2,IF(Raw_Data[[#This Row],[rasio]]&lt;0.4,3,4)))</f>
        <v>1</v>
      </c>
      <c r="AE758">
        <f>IF(Raw_Data[[#This Row],[kategori_dp]]="High",1,IF(Raw_Data[[#This Row],[kategori_dp]]="Medium",2,3))</f>
        <v>2</v>
      </c>
      <c r="AF758">
        <f>IF(Raw_Data[[#This Row],[tenor_bulan]]&lt;=24,1,IF(Raw_Data[[#This Row],[tenor_bulan]]&lt;=36,2,IF(Raw_Data[[#This Row],[tenor_bulan]]&lt;=48,3,4)))</f>
        <v>3</v>
      </c>
      <c r="AG758">
        <f>IF(Raw_Data[[#This Row],[jumlah_kali_telat]]=0,0,IF(Raw_Data[[#This Row],[jumlah_kali_telat]]&lt;=2,2,4))</f>
        <v>0</v>
      </c>
      <c r="AH758">
        <f>Raw_Data[[#This Row],[Skor_Rasio]]+Raw_Data[[#This Row],[Skor_DP]]+Raw_Data[[#This Row],[Skor_Tenor]]+Raw_Data[[#This Row],[Skor_Telat]]</f>
        <v>6</v>
      </c>
      <c r="AI758" t="str">
        <f>IF(Raw_Data[[#This Row],[Risk_Score]]&lt;=6,"Low Risk",IF(Raw_Data[[#This Row],[Risk_Score]]&lt;=8,"Medium Risk","High Risk"))</f>
        <v>Low Risk</v>
      </c>
      <c r="AJ758">
        <f ca="1">IFERROR(DATEDIF(Raw_Data[[#This Row],[tanggal_pengajuan]],TODAY(),"m"),"N/A")</f>
        <v>7</v>
      </c>
      <c r="AK758" t="str">
        <f ca="1">IF(ISNUMBER(Raw_Data[[#This Row],[MOB]]),IF(Raw_Data[[#This Row],[MOB]]&lt;6,"0-5 bulan",IF(Raw_Data[[#This Row],[MOB]]&lt;12,"6-11 bulan",IF(Raw_Data[[#This Row],[MOB]]&lt;24,"12-23 bulan","24+ bulan"))),"N/A")</f>
        <v>6-11 bulan</v>
      </c>
    </row>
    <row r="759" spans="1:37" ht="14.25" customHeight="1" x14ac:dyDescent="0.45">
      <c r="A759" t="s">
        <v>2067</v>
      </c>
      <c r="B759" s="64">
        <v>46109</v>
      </c>
      <c r="C759" s="1" t="str">
        <f t="shared" si="12"/>
        <v>March</v>
      </c>
      <c r="D759" t="s">
        <v>685</v>
      </c>
      <c r="E759" t="s">
        <v>2068</v>
      </c>
      <c r="F759">
        <v>51</v>
      </c>
      <c r="G759" t="s">
        <v>40</v>
      </c>
      <c r="H759" t="s">
        <v>176</v>
      </c>
      <c r="I759" s="2">
        <v>5559000</v>
      </c>
      <c r="J759" s="3">
        <f>Raw_Data[[#This Row],[cicilan_per_bulan]]/Raw_Data[[#This Row],[penghasilan_bulanan]]</f>
        <v>6.0766324878575285E-2</v>
      </c>
      <c r="K759" t="s">
        <v>42</v>
      </c>
      <c r="L759" t="s">
        <v>43</v>
      </c>
      <c r="M759" t="s">
        <v>44</v>
      </c>
      <c r="N759" t="s">
        <v>83</v>
      </c>
      <c r="O759" t="s">
        <v>57</v>
      </c>
      <c r="P759" s="2">
        <v>18077000</v>
      </c>
      <c r="Q759" s="2">
        <v>6327000</v>
      </c>
      <c r="R759" t="str">
        <f>IF(Raw_Data[[#This Row],[persen_dp]]&lt;15%,"Low",IF(Raw_Data[[#This Row],[persen_dp]]&gt;25%,"High","Medium"))</f>
        <v>High</v>
      </c>
      <c r="S759" s="3">
        <v>0.35</v>
      </c>
      <c r="T759">
        <v>60</v>
      </c>
      <c r="U759">
        <v>0.14499999999999999</v>
      </c>
      <c r="V759" s="2">
        <v>337800</v>
      </c>
      <c r="W759" s="2">
        <v>20268000</v>
      </c>
      <c r="X759" t="str">
        <f>IF(OR(Raw_Data[[#This Row],[status_pembayaran]]="Macet",Raw_Data[[#This Row],[status_pembayaran]]="Kurang Lancar"),"Non Performing Loan","Performing")</f>
        <v>Performing</v>
      </c>
      <c r="Y759" t="s">
        <v>47</v>
      </c>
      <c r="Z759">
        <v>0</v>
      </c>
      <c r="AA759">
        <v>0</v>
      </c>
      <c r="AB759">
        <v>1</v>
      </c>
      <c r="AC759" t="s">
        <v>104</v>
      </c>
      <c r="AD759">
        <f>IF(Raw_Data[[#This Row],[rasio]]&lt;0.2,1,IF(Raw_Data[[#This Row],[rasio]]&lt;0.3,2,IF(Raw_Data[[#This Row],[rasio]]&lt;0.4,3,4)))</f>
        <v>1</v>
      </c>
      <c r="AE759">
        <f>IF(Raw_Data[[#This Row],[kategori_dp]]="High",1,IF(Raw_Data[[#This Row],[kategori_dp]]="Medium",2,3))</f>
        <v>1</v>
      </c>
      <c r="AF759">
        <f>IF(Raw_Data[[#This Row],[tenor_bulan]]&lt;=24,1,IF(Raw_Data[[#This Row],[tenor_bulan]]&lt;=36,2,IF(Raw_Data[[#This Row],[tenor_bulan]]&lt;=48,3,4)))</f>
        <v>4</v>
      </c>
      <c r="AG759">
        <f>IF(Raw_Data[[#This Row],[jumlah_kali_telat]]=0,0,IF(Raw_Data[[#This Row],[jumlah_kali_telat]]&lt;=2,2,4))</f>
        <v>0</v>
      </c>
      <c r="AH759">
        <f>Raw_Data[[#This Row],[Skor_Rasio]]+Raw_Data[[#This Row],[Skor_DP]]+Raw_Data[[#This Row],[Skor_Tenor]]+Raw_Data[[#This Row],[Skor_Telat]]</f>
        <v>6</v>
      </c>
      <c r="AI759" t="str">
        <f>IF(Raw_Data[[#This Row],[Risk_Score]]&lt;=6,"Low Risk",IF(Raw_Data[[#This Row],[Risk_Score]]&lt;=8,"Medium Risk","High Risk"))</f>
        <v>Low Risk</v>
      </c>
      <c r="AJ759">
        <f ca="1">IFERROR(DATEDIF(Raw_Data[[#This Row],[tanggal_pengajuan]],TODAY(),"m"),"N/A")</f>
        <v>6</v>
      </c>
      <c r="AK759" t="str">
        <f ca="1">IF(ISNUMBER(Raw_Data[[#This Row],[MOB]]),IF(Raw_Data[[#This Row],[MOB]]&lt;6,"0-5 bulan",IF(Raw_Data[[#This Row],[MOB]]&lt;12,"6-11 bulan",IF(Raw_Data[[#This Row],[MOB]]&lt;24,"12-23 bulan","24+ bulan"))),"N/A")</f>
        <v>6-11 bulan</v>
      </c>
    </row>
    <row r="760" spans="1:37" ht="14.25" customHeight="1" x14ac:dyDescent="0.45">
      <c r="A760" t="s">
        <v>2069</v>
      </c>
      <c r="B760" s="64">
        <v>46082</v>
      </c>
      <c r="C760" s="1" t="str">
        <f t="shared" si="12"/>
        <v>March</v>
      </c>
      <c r="D760" t="s">
        <v>2070</v>
      </c>
      <c r="E760" t="s">
        <v>2071</v>
      </c>
      <c r="F760">
        <v>27</v>
      </c>
      <c r="G760" t="s">
        <v>40</v>
      </c>
      <c r="H760" t="s">
        <v>108</v>
      </c>
      <c r="I760" s="2">
        <v>5159000</v>
      </c>
      <c r="J760" s="3">
        <f>Raw_Data[[#This Row],[cicilan_per_bulan]]/Raw_Data[[#This Row],[penghasilan_bulanan]]</f>
        <v>0.10839309943787556</v>
      </c>
      <c r="K760" t="s">
        <v>53</v>
      </c>
      <c r="L760" t="s">
        <v>54</v>
      </c>
      <c r="M760" t="s">
        <v>44</v>
      </c>
      <c r="N760" t="s">
        <v>228</v>
      </c>
      <c r="O760" t="s">
        <v>57</v>
      </c>
      <c r="P760" s="2">
        <v>20042000</v>
      </c>
      <c r="Q760" s="2">
        <v>6013000</v>
      </c>
      <c r="R760" t="str">
        <f>IF(Raw_Data[[#This Row],[persen_dp]]&lt;15%,"Low",IF(Raw_Data[[#This Row],[persen_dp]]&gt;25%,"High","Medium"))</f>
        <v>High</v>
      </c>
      <c r="S760" s="3">
        <v>0.3</v>
      </c>
      <c r="T760">
        <v>36</v>
      </c>
      <c r="U760">
        <v>0.14499999999999999</v>
      </c>
      <c r="V760" s="2">
        <v>559200</v>
      </c>
      <c r="W760" s="2">
        <v>20132000</v>
      </c>
      <c r="X760" t="str">
        <f>IF(OR(Raw_Data[[#This Row],[status_pembayaran]]="Macet",Raw_Data[[#This Row],[status_pembayaran]]="Kurang Lancar"),"Non Performing Loan","Performing")</f>
        <v>Performing</v>
      </c>
      <c r="Y760" t="s">
        <v>47</v>
      </c>
      <c r="Z760">
        <v>0</v>
      </c>
      <c r="AA760">
        <v>0</v>
      </c>
      <c r="AB760">
        <v>1</v>
      </c>
      <c r="AC760" t="s">
        <v>58</v>
      </c>
      <c r="AD760">
        <f>IF(Raw_Data[[#This Row],[rasio]]&lt;0.2,1,IF(Raw_Data[[#This Row],[rasio]]&lt;0.3,2,IF(Raw_Data[[#This Row],[rasio]]&lt;0.4,3,4)))</f>
        <v>1</v>
      </c>
      <c r="AE760">
        <f>IF(Raw_Data[[#This Row],[kategori_dp]]="High",1,IF(Raw_Data[[#This Row],[kategori_dp]]="Medium",2,3))</f>
        <v>1</v>
      </c>
      <c r="AF760">
        <f>IF(Raw_Data[[#This Row],[tenor_bulan]]&lt;=24,1,IF(Raw_Data[[#This Row],[tenor_bulan]]&lt;=36,2,IF(Raw_Data[[#This Row],[tenor_bulan]]&lt;=48,3,4)))</f>
        <v>2</v>
      </c>
      <c r="AG760">
        <f>IF(Raw_Data[[#This Row],[jumlah_kali_telat]]=0,0,IF(Raw_Data[[#This Row],[jumlah_kali_telat]]&lt;=2,2,4))</f>
        <v>0</v>
      </c>
      <c r="AH760">
        <f>Raw_Data[[#This Row],[Skor_Rasio]]+Raw_Data[[#This Row],[Skor_DP]]+Raw_Data[[#This Row],[Skor_Tenor]]+Raw_Data[[#This Row],[Skor_Telat]]</f>
        <v>4</v>
      </c>
      <c r="AI760" t="str">
        <f>IF(Raw_Data[[#This Row],[Risk_Score]]&lt;=6,"Low Risk",IF(Raw_Data[[#This Row],[Risk_Score]]&lt;=8,"Medium Risk","High Risk"))</f>
        <v>Low Risk</v>
      </c>
      <c r="AJ760">
        <f ca="1">IFERROR(DATEDIF(Raw_Data[[#This Row],[tanggal_pengajuan]],TODAY(),"m"),"N/A")</f>
        <v>7</v>
      </c>
      <c r="AK760" t="str">
        <f ca="1">IF(ISNUMBER(Raw_Data[[#This Row],[MOB]]),IF(Raw_Data[[#This Row],[MOB]]&lt;6,"0-5 bulan",IF(Raw_Data[[#This Row],[MOB]]&lt;12,"6-11 bulan",IF(Raw_Data[[#This Row],[MOB]]&lt;24,"12-23 bulan","24+ bulan"))),"N/A")</f>
        <v>6-11 bulan</v>
      </c>
    </row>
    <row r="761" spans="1:37" ht="14.25" customHeight="1" x14ac:dyDescent="0.45">
      <c r="A761" t="s">
        <v>2072</v>
      </c>
      <c r="B761" s="64">
        <v>46072</v>
      </c>
      <c r="C761" s="1" t="str">
        <f t="shared" si="12"/>
        <v>February</v>
      </c>
      <c r="D761" t="s">
        <v>920</v>
      </c>
      <c r="E761" t="s">
        <v>2073</v>
      </c>
      <c r="F761">
        <v>42</v>
      </c>
      <c r="G761" t="s">
        <v>51</v>
      </c>
      <c r="H761" t="s">
        <v>52</v>
      </c>
      <c r="I761" s="2">
        <v>5136000</v>
      </c>
      <c r="J761" s="3">
        <f>Raw_Data[[#This Row],[cicilan_per_bulan]]/Raw_Data[[#This Row],[penghasilan_bulanan]]</f>
        <v>0.10794392523364486</v>
      </c>
      <c r="K761" t="s">
        <v>53</v>
      </c>
      <c r="L761" t="s">
        <v>54</v>
      </c>
      <c r="M761" t="s">
        <v>72</v>
      </c>
      <c r="N761" t="s">
        <v>97</v>
      </c>
      <c r="O761" t="s">
        <v>57</v>
      </c>
      <c r="P761" s="2">
        <v>17192000</v>
      </c>
      <c r="Q761" s="2">
        <v>6877000</v>
      </c>
      <c r="R761" t="str">
        <f>IF(Raw_Data[[#This Row],[persen_dp]]&lt;15%,"Low",IF(Raw_Data[[#This Row],[persen_dp]]&gt;25%,"High","Medium"))</f>
        <v>High</v>
      </c>
      <c r="S761" s="3">
        <v>0.4</v>
      </c>
      <c r="T761">
        <v>24</v>
      </c>
      <c r="U761">
        <v>0.14499999999999999</v>
      </c>
      <c r="V761" s="2">
        <v>554400</v>
      </c>
      <c r="W761" s="2">
        <v>13306000</v>
      </c>
      <c r="X761" t="str">
        <f>IF(OR(Raw_Data[[#This Row],[status_pembayaran]]="Macet",Raw_Data[[#This Row],[status_pembayaran]]="Kurang Lancar"),"Non Performing Loan","Performing")</f>
        <v>Performing</v>
      </c>
      <c r="Y761" t="s">
        <v>47</v>
      </c>
      <c r="Z761">
        <v>0</v>
      </c>
      <c r="AA761">
        <v>0</v>
      </c>
      <c r="AB761">
        <v>1</v>
      </c>
      <c r="AC761" t="s">
        <v>58</v>
      </c>
      <c r="AD761">
        <f>IF(Raw_Data[[#This Row],[rasio]]&lt;0.2,1,IF(Raw_Data[[#This Row],[rasio]]&lt;0.3,2,IF(Raw_Data[[#This Row],[rasio]]&lt;0.4,3,4)))</f>
        <v>1</v>
      </c>
      <c r="AE761">
        <f>IF(Raw_Data[[#This Row],[kategori_dp]]="High",1,IF(Raw_Data[[#This Row],[kategori_dp]]="Medium",2,3))</f>
        <v>1</v>
      </c>
      <c r="AF761">
        <f>IF(Raw_Data[[#This Row],[tenor_bulan]]&lt;=24,1,IF(Raw_Data[[#This Row],[tenor_bulan]]&lt;=36,2,IF(Raw_Data[[#This Row],[tenor_bulan]]&lt;=48,3,4)))</f>
        <v>1</v>
      </c>
      <c r="AG761">
        <f>IF(Raw_Data[[#This Row],[jumlah_kali_telat]]=0,0,IF(Raw_Data[[#This Row],[jumlah_kali_telat]]&lt;=2,2,4))</f>
        <v>0</v>
      </c>
      <c r="AH761">
        <f>Raw_Data[[#This Row],[Skor_Rasio]]+Raw_Data[[#This Row],[Skor_DP]]+Raw_Data[[#This Row],[Skor_Tenor]]+Raw_Data[[#This Row],[Skor_Telat]]</f>
        <v>3</v>
      </c>
      <c r="AI761" t="str">
        <f>IF(Raw_Data[[#This Row],[Risk_Score]]&lt;=6,"Low Risk",IF(Raw_Data[[#This Row],[Risk_Score]]&lt;=8,"Medium Risk","High Risk"))</f>
        <v>Low Risk</v>
      </c>
      <c r="AJ761">
        <f ca="1">IFERROR(DATEDIF(Raw_Data[[#This Row],[tanggal_pengajuan]],TODAY(),"m"),"N/A")</f>
        <v>8</v>
      </c>
      <c r="AK761" t="str">
        <f ca="1">IF(ISNUMBER(Raw_Data[[#This Row],[MOB]]),IF(Raw_Data[[#This Row],[MOB]]&lt;6,"0-5 bulan",IF(Raw_Data[[#This Row],[MOB]]&lt;12,"6-11 bulan",IF(Raw_Data[[#This Row],[MOB]]&lt;24,"12-23 bulan","24+ bulan"))),"N/A")</f>
        <v>6-11 bulan</v>
      </c>
    </row>
    <row r="762" spans="1:37" ht="14.25" customHeight="1" x14ac:dyDescent="0.45">
      <c r="A762" t="s">
        <v>2074</v>
      </c>
      <c r="B762" s="64">
        <v>46145</v>
      </c>
      <c r="C762" s="1" t="str">
        <f t="shared" si="12"/>
        <v>May</v>
      </c>
      <c r="D762" t="s">
        <v>2075</v>
      </c>
      <c r="E762" t="s">
        <v>2076</v>
      </c>
      <c r="F762">
        <v>38</v>
      </c>
      <c r="G762" t="s">
        <v>40</v>
      </c>
      <c r="H762" t="s">
        <v>152</v>
      </c>
      <c r="I762" s="2">
        <v>2708000</v>
      </c>
      <c r="J762" s="3">
        <f>Raw_Data[[#This Row],[cicilan_per_bulan]]/Raw_Data[[#This Row],[penghasilan_bulanan]]</f>
        <v>0.29039881831610043</v>
      </c>
      <c r="K762" t="s">
        <v>109</v>
      </c>
      <c r="L762" t="s">
        <v>110</v>
      </c>
      <c r="M762" t="s">
        <v>55</v>
      </c>
      <c r="N762" t="s">
        <v>231</v>
      </c>
      <c r="O762" t="s">
        <v>232</v>
      </c>
      <c r="P762" s="2">
        <v>39820000</v>
      </c>
      <c r="Q762" s="2">
        <v>15928000</v>
      </c>
      <c r="R762" t="str">
        <f>IF(Raw_Data[[#This Row],[persen_dp]]&lt;15%,"Low",IF(Raw_Data[[#This Row],[persen_dp]]&gt;25%,"High","Medium"))</f>
        <v>High</v>
      </c>
      <c r="S762" s="3">
        <v>0.4</v>
      </c>
      <c r="T762">
        <v>48</v>
      </c>
      <c r="U762">
        <v>0.14499999999999999</v>
      </c>
      <c r="V762" s="2">
        <v>786400</v>
      </c>
      <c r="W762" s="2">
        <v>37749000</v>
      </c>
      <c r="X762" t="str">
        <f>IF(OR(Raw_Data[[#This Row],[status_pembayaran]]="Macet",Raw_Data[[#This Row],[status_pembayaran]]="Kurang Lancar"),"Non Performing Loan","Performing")</f>
        <v>Performing</v>
      </c>
      <c r="Y762" t="s">
        <v>47</v>
      </c>
      <c r="Z762">
        <v>0</v>
      </c>
      <c r="AA762">
        <v>0</v>
      </c>
      <c r="AB762">
        <v>1</v>
      </c>
      <c r="AC762" t="s">
        <v>74</v>
      </c>
      <c r="AD762">
        <f>IF(Raw_Data[[#This Row],[rasio]]&lt;0.2,1,IF(Raw_Data[[#This Row],[rasio]]&lt;0.3,2,IF(Raw_Data[[#This Row],[rasio]]&lt;0.4,3,4)))</f>
        <v>2</v>
      </c>
      <c r="AE762">
        <f>IF(Raw_Data[[#This Row],[kategori_dp]]="High",1,IF(Raw_Data[[#This Row],[kategori_dp]]="Medium",2,3))</f>
        <v>1</v>
      </c>
      <c r="AF762">
        <f>IF(Raw_Data[[#This Row],[tenor_bulan]]&lt;=24,1,IF(Raw_Data[[#This Row],[tenor_bulan]]&lt;=36,2,IF(Raw_Data[[#This Row],[tenor_bulan]]&lt;=48,3,4)))</f>
        <v>3</v>
      </c>
      <c r="AG762">
        <f>IF(Raw_Data[[#This Row],[jumlah_kali_telat]]=0,0,IF(Raw_Data[[#This Row],[jumlah_kali_telat]]&lt;=2,2,4))</f>
        <v>0</v>
      </c>
      <c r="AH762">
        <f>Raw_Data[[#This Row],[Skor_Rasio]]+Raw_Data[[#This Row],[Skor_DP]]+Raw_Data[[#This Row],[Skor_Tenor]]+Raw_Data[[#This Row],[Skor_Telat]]</f>
        <v>6</v>
      </c>
      <c r="AI762" t="str">
        <f>IF(Raw_Data[[#This Row],[Risk_Score]]&lt;=6,"Low Risk",IF(Raw_Data[[#This Row],[Risk_Score]]&lt;=8,"Medium Risk","High Risk"))</f>
        <v>Low Risk</v>
      </c>
      <c r="AJ762">
        <f ca="1">IFERROR(DATEDIF(Raw_Data[[#This Row],[tanggal_pengajuan]],TODAY(),"m"),"N/A")</f>
        <v>5</v>
      </c>
      <c r="AK762" t="str">
        <f ca="1">IF(ISNUMBER(Raw_Data[[#This Row],[MOB]]),IF(Raw_Data[[#This Row],[MOB]]&lt;6,"0-5 bulan",IF(Raw_Data[[#This Row],[MOB]]&lt;12,"6-11 bulan",IF(Raw_Data[[#This Row],[MOB]]&lt;24,"12-23 bulan","24+ bulan"))),"N/A")</f>
        <v>0-5 bulan</v>
      </c>
    </row>
    <row r="763" spans="1:37" ht="14.25" customHeight="1" x14ac:dyDescent="0.45">
      <c r="A763" t="s">
        <v>2077</v>
      </c>
      <c r="B763" s="64">
        <v>46175</v>
      </c>
      <c r="C763" s="1" t="str">
        <f t="shared" si="12"/>
        <v>June</v>
      </c>
      <c r="D763" t="s">
        <v>2078</v>
      </c>
      <c r="E763" t="s">
        <v>2079</v>
      </c>
      <c r="F763">
        <v>25</v>
      </c>
      <c r="G763" t="s">
        <v>51</v>
      </c>
      <c r="H763" t="s">
        <v>108</v>
      </c>
      <c r="I763" s="2">
        <v>5817000</v>
      </c>
      <c r="J763" s="3">
        <f>Raw_Data[[#This Row],[cicilan_per_bulan]]/Raw_Data[[#This Row],[penghasilan_bulanan]]</f>
        <v>7.1892728210417742E-2</v>
      </c>
      <c r="K763" t="s">
        <v>145</v>
      </c>
      <c r="L763" t="s">
        <v>146</v>
      </c>
      <c r="M763" t="s">
        <v>44</v>
      </c>
      <c r="N763" t="s">
        <v>228</v>
      </c>
      <c r="O763" t="s">
        <v>57</v>
      </c>
      <c r="P763" s="2">
        <v>19546000</v>
      </c>
      <c r="Q763" s="2">
        <v>6841000</v>
      </c>
      <c r="R763" t="str">
        <f>IF(Raw_Data[[#This Row],[persen_dp]]&lt;15%,"Low",IF(Raw_Data[[#This Row],[persen_dp]]&gt;25%,"High","Medium"))</f>
        <v>High</v>
      </c>
      <c r="S763" s="3">
        <v>0.35</v>
      </c>
      <c r="T763">
        <v>48</v>
      </c>
      <c r="U763">
        <v>0.14499999999999999</v>
      </c>
      <c r="V763" s="2">
        <v>418200</v>
      </c>
      <c r="W763" s="2">
        <v>20075000</v>
      </c>
      <c r="X763" t="str">
        <f>IF(OR(Raw_Data[[#This Row],[status_pembayaran]]="Macet",Raw_Data[[#This Row],[status_pembayaran]]="Kurang Lancar"),"Non Performing Loan","Performing")</f>
        <v>Performing</v>
      </c>
      <c r="Y763" t="s">
        <v>269</v>
      </c>
      <c r="Z763">
        <v>53</v>
      </c>
      <c r="AA763">
        <v>3</v>
      </c>
      <c r="AB763">
        <v>2</v>
      </c>
      <c r="AC763" t="s">
        <v>104</v>
      </c>
      <c r="AD763">
        <f>IF(Raw_Data[[#This Row],[rasio]]&lt;0.2,1,IF(Raw_Data[[#This Row],[rasio]]&lt;0.3,2,IF(Raw_Data[[#This Row],[rasio]]&lt;0.4,3,4)))</f>
        <v>1</v>
      </c>
      <c r="AE763">
        <f>IF(Raw_Data[[#This Row],[kategori_dp]]="High",1,IF(Raw_Data[[#This Row],[kategori_dp]]="Medium",2,3))</f>
        <v>1</v>
      </c>
      <c r="AF763">
        <f>IF(Raw_Data[[#This Row],[tenor_bulan]]&lt;=24,1,IF(Raw_Data[[#This Row],[tenor_bulan]]&lt;=36,2,IF(Raw_Data[[#This Row],[tenor_bulan]]&lt;=48,3,4)))</f>
        <v>3</v>
      </c>
      <c r="AG763">
        <f>IF(Raw_Data[[#This Row],[jumlah_kali_telat]]=0,0,IF(Raw_Data[[#This Row],[jumlah_kali_telat]]&lt;=2,2,4))</f>
        <v>4</v>
      </c>
      <c r="AH763">
        <f>Raw_Data[[#This Row],[Skor_Rasio]]+Raw_Data[[#This Row],[Skor_DP]]+Raw_Data[[#This Row],[Skor_Tenor]]+Raw_Data[[#This Row],[Skor_Telat]]</f>
        <v>9</v>
      </c>
      <c r="AI763" t="str">
        <f>IF(Raw_Data[[#This Row],[Risk_Score]]&lt;=6,"Low Risk",IF(Raw_Data[[#This Row],[Risk_Score]]&lt;=8,"Medium Risk","High Risk"))</f>
        <v>High Risk</v>
      </c>
      <c r="AJ763">
        <f ca="1">IFERROR(DATEDIF(Raw_Data[[#This Row],[tanggal_pengajuan]],TODAY(),"m"),"N/A")</f>
        <v>4</v>
      </c>
      <c r="AK763" t="str">
        <f ca="1">IF(ISNUMBER(Raw_Data[[#This Row],[MOB]]),IF(Raw_Data[[#This Row],[MOB]]&lt;6,"0-5 bulan",IF(Raw_Data[[#This Row],[MOB]]&lt;12,"6-11 bulan",IF(Raw_Data[[#This Row],[MOB]]&lt;24,"12-23 bulan","24+ bulan"))),"N/A")</f>
        <v>0-5 bulan</v>
      </c>
    </row>
    <row r="764" spans="1:37" ht="14.25" customHeight="1" x14ac:dyDescent="0.45">
      <c r="A764" t="s">
        <v>2080</v>
      </c>
      <c r="B764" s="64">
        <v>46069</v>
      </c>
      <c r="C764" s="1" t="str">
        <f t="shared" si="12"/>
        <v>February</v>
      </c>
      <c r="D764" t="s">
        <v>2081</v>
      </c>
      <c r="E764" t="s">
        <v>2082</v>
      </c>
      <c r="F764">
        <v>54</v>
      </c>
      <c r="G764" t="s">
        <v>40</v>
      </c>
      <c r="H764" t="s">
        <v>108</v>
      </c>
      <c r="I764" s="2">
        <v>4280000</v>
      </c>
      <c r="J764" s="3">
        <f>Raw_Data[[#This Row],[cicilan_per_bulan]]/Raw_Data[[#This Row],[penghasilan_bulanan]]</f>
        <v>0.15189252336448597</v>
      </c>
      <c r="K764" t="s">
        <v>109</v>
      </c>
      <c r="L764" t="s">
        <v>110</v>
      </c>
      <c r="M764" t="s">
        <v>44</v>
      </c>
      <c r="N764" t="s">
        <v>158</v>
      </c>
      <c r="O764" t="s">
        <v>159</v>
      </c>
      <c r="P764" s="2">
        <v>30385000</v>
      </c>
      <c r="Q764" s="2">
        <v>10635000</v>
      </c>
      <c r="R764" t="str">
        <f>IF(Raw_Data[[#This Row],[persen_dp]]&lt;15%,"Low",IF(Raw_Data[[#This Row],[persen_dp]]&gt;25%,"High","Medium"))</f>
        <v>High</v>
      </c>
      <c r="S764" s="3">
        <v>0.35</v>
      </c>
      <c r="T764">
        <v>48</v>
      </c>
      <c r="U764">
        <v>0.14499999999999999</v>
      </c>
      <c r="V764" s="2">
        <v>650100</v>
      </c>
      <c r="W764" s="2">
        <v>31204000</v>
      </c>
      <c r="X764" t="str">
        <f>IF(OR(Raw_Data[[#This Row],[status_pembayaran]]="Macet",Raw_Data[[#This Row],[status_pembayaran]]="Kurang Lancar"),"Non Performing Loan","Performing")</f>
        <v>Performing</v>
      </c>
      <c r="Y764" t="s">
        <v>47</v>
      </c>
      <c r="Z764">
        <v>0</v>
      </c>
      <c r="AA764">
        <v>0</v>
      </c>
      <c r="AB764">
        <v>1</v>
      </c>
      <c r="AC764" t="s">
        <v>137</v>
      </c>
      <c r="AD764">
        <f>IF(Raw_Data[[#This Row],[rasio]]&lt;0.2,1,IF(Raw_Data[[#This Row],[rasio]]&lt;0.3,2,IF(Raw_Data[[#This Row],[rasio]]&lt;0.4,3,4)))</f>
        <v>1</v>
      </c>
      <c r="AE764">
        <f>IF(Raw_Data[[#This Row],[kategori_dp]]="High",1,IF(Raw_Data[[#This Row],[kategori_dp]]="Medium",2,3))</f>
        <v>1</v>
      </c>
      <c r="AF764">
        <f>IF(Raw_Data[[#This Row],[tenor_bulan]]&lt;=24,1,IF(Raw_Data[[#This Row],[tenor_bulan]]&lt;=36,2,IF(Raw_Data[[#This Row],[tenor_bulan]]&lt;=48,3,4)))</f>
        <v>3</v>
      </c>
      <c r="AG764">
        <f>IF(Raw_Data[[#This Row],[jumlah_kali_telat]]=0,0,IF(Raw_Data[[#This Row],[jumlah_kali_telat]]&lt;=2,2,4))</f>
        <v>0</v>
      </c>
      <c r="AH764">
        <f>Raw_Data[[#This Row],[Skor_Rasio]]+Raw_Data[[#This Row],[Skor_DP]]+Raw_Data[[#This Row],[Skor_Tenor]]+Raw_Data[[#This Row],[Skor_Telat]]</f>
        <v>5</v>
      </c>
      <c r="AI764" t="str">
        <f>IF(Raw_Data[[#This Row],[Risk_Score]]&lt;=6,"Low Risk",IF(Raw_Data[[#This Row],[Risk_Score]]&lt;=8,"Medium Risk","High Risk"))</f>
        <v>Low Risk</v>
      </c>
      <c r="AJ764">
        <f ca="1">IFERROR(DATEDIF(Raw_Data[[#This Row],[tanggal_pengajuan]],TODAY(),"m"),"N/A")</f>
        <v>8</v>
      </c>
      <c r="AK764" t="str">
        <f ca="1">IF(ISNUMBER(Raw_Data[[#This Row],[MOB]]),IF(Raw_Data[[#This Row],[MOB]]&lt;6,"0-5 bulan",IF(Raw_Data[[#This Row],[MOB]]&lt;12,"6-11 bulan",IF(Raw_Data[[#This Row],[MOB]]&lt;24,"12-23 bulan","24+ bulan"))),"N/A")</f>
        <v>6-11 bulan</v>
      </c>
    </row>
    <row r="765" spans="1:37" ht="14.25" customHeight="1" x14ac:dyDescent="0.45">
      <c r="A765" t="s">
        <v>2083</v>
      </c>
      <c r="B765" s="64">
        <v>46160</v>
      </c>
      <c r="C765" s="1" t="str">
        <f t="shared" si="12"/>
        <v>May</v>
      </c>
      <c r="D765" t="s">
        <v>1034</v>
      </c>
      <c r="E765" t="s">
        <v>2084</v>
      </c>
      <c r="F765">
        <v>42</v>
      </c>
      <c r="G765" t="s">
        <v>51</v>
      </c>
      <c r="H765" t="s">
        <v>101</v>
      </c>
      <c r="I765" s="2">
        <v>3513000</v>
      </c>
      <c r="J765" s="3">
        <f>Raw_Data[[#This Row],[cicilan_per_bulan]]/Raw_Data[[#This Row],[penghasilan_bulanan]]</f>
        <v>0.24007970395673214</v>
      </c>
      <c r="K765" t="s">
        <v>286</v>
      </c>
      <c r="L765" t="s">
        <v>154</v>
      </c>
      <c r="M765" t="s">
        <v>44</v>
      </c>
      <c r="N765" t="s">
        <v>163</v>
      </c>
      <c r="O765" t="s">
        <v>46</v>
      </c>
      <c r="P765" s="2">
        <v>30144000</v>
      </c>
      <c r="Q765" s="2">
        <v>4522000</v>
      </c>
      <c r="R765" t="str">
        <f>IF(Raw_Data[[#This Row],[persen_dp]]&lt;15%,"Low",IF(Raw_Data[[#This Row],[persen_dp]]&gt;25%,"High","Medium"))</f>
        <v>Medium</v>
      </c>
      <c r="S765" s="3">
        <v>0.15</v>
      </c>
      <c r="T765">
        <v>48</v>
      </c>
      <c r="U765">
        <v>0.14499999999999999</v>
      </c>
      <c r="V765" s="2">
        <v>843400</v>
      </c>
      <c r="W765" s="2">
        <v>40482000</v>
      </c>
      <c r="X765" t="str">
        <f>IF(OR(Raw_Data[[#This Row],[status_pembayaran]]="Macet",Raw_Data[[#This Row],[status_pembayaran]]="Kurang Lancar"),"Non Performing Loan","Performing")</f>
        <v>Performing</v>
      </c>
      <c r="Y765" t="s">
        <v>47</v>
      </c>
      <c r="Z765">
        <v>0</v>
      </c>
      <c r="AA765">
        <v>0</v>
      </c>
      <c r="AB765">
        <v>1</v>
      </c>
      <c r="AC765" t="s">
        <v>137</v>
      </c>
      <c r="AD765">
        <f>IF(Raw_Data[[#This Row],[rasio]]&lt;0.2,1,IF(Raw_Data[[#This Row],[rasio]]&lt;0.3,2,IF(Raw_Data[[#This Row],[rasio]]&lt;0.4,3,4)))</f>
        <v>2</v>
      </c>
      <c r="AE765">
        <f>IF(Raw_Data[[#This Row],[kategori_dp]]="High",1,IF(Raw_Data[[#This Row],[kategori_dp]]="Medium",2,3))</f>
        <v>2</v>
      </c>
      <c r="AF765">
        <f>IF(Raw_Data[[#This Row],[tenor_bulan]]&lt;=24,1,IF(Raw_Data[[#This Row],[tenor_bulan]]&lt;=36,2,IF(Raw_Data[[#This Row],[tenor_bulan]]&lt;=48,3,4)))</f>
        <v>3</v>
      </c>
      <c r="AG765">
        <f>IF(Raw_Data[[#This Row],[jumlah_kali_telat]]=0,0,IF(Raw_Data[[#This Row],[jumlah_kali_telat]]&lt;=2,2,4))</f>
        <v>0</v>
      </c>
      <c r="AH765">
        <f>Raw_Data[[#This Row],[Skor_Rasio]]+Raw_Data[[#This Row],[Skor_DP]]+Raw_Data[[#This Row],[Skor_Tenor]]+Raw_Data[[#This Row],[Skor_Telat]]</f>
        <v>7</v>
      </c>
      <c r="AI765" t="str">
        <f>IF(Raw_Data[[#This Row],[Risk_Score]]&lt;=6,"Low Risk",IF(Raw_Data[[#This Row],[Risk_Score]]&lt;=8,"Medium Risk","High Risk"))</f>
        <v>Medium Risk</v>
      </c>
      <c r="AJ765">
        <f ca="1">IFERROR(DATEDIF(Raw_Data[[#This Row],[tanggal_pengajuan]],TODAY(),"m"),"N/A")</f>
        <v>5</v>
      </c>
      <c r="AK765" t="str">
        <f ca="1">IF(ISNUMBER(Raw_Data[[#This Row],[MOB]]),IF(Raw_Data[[#This Row],[MOB]]&lt;6,"0-5 bulan",IF(Raw_Data[[#This Row],[MOB]]&lt;12,"6-11 bulan",IF(Raw_Data[[#This Row],[MOB]]&lt;24,"12-23 bulan","24+ bulan"))),"N/A")</f>
        <v>0-5 bulan</v>
      </c>
    </row>
    <row r="766" spans="1:37" ht="14.25" customHeight="1" x14ac:dyDescent="0.45">
      <c r="A766" t="s">
        <v>2085</v>
      </c>
      <c r="B766" s="64">
        <v>46169</v>
      </c>
      <c r="C766" s="1" t="str">
        <f t="shared" si="12"/>
        <v>May</v>
      </c>
      <c r="D766" t="s">
        <v>49</v>
      </c>
      <c r="E766" t="s">
        <v>2086</v>
      </c>
      <c r="F766">
        <v>26</v>
      </c>
      <c r="G766" t="s">
        <v>51</v>
      </c>
      <c r="H766" t="s">
        <v>101</v>
      </c>
      <c r="I766" s="2">
        <v>4944000</v>
      </c>
      <c r="J766" s="3">
        <f>Raw_Data[[#This Row],[cicilan_per_bulan]]/Raw_Data[[#This Row],[penghasilan_bulanan]]</f>
        <v>0.29623786407766989</v>
      </c>
      <c r="K766" t="s">
        <v>188</v>
      </c>
      <c r="L766" t="s">
        <v>154</v>
      </c>
      <c r="M766" t="s">
        <v>44</v>
      </c>
      <c r="N766" t="s">
        <v>273</v>
      </c>
      <c r="O766" t="s">
        <v>274</v>
      </c>
      <c r="P766" s="2">
        <v>18059000</v>
      </c>
      <c r="Q766" s="2">
        <v>2709000</v>
      </c>
      <c r="R766" t="str">
        <f>IF(Raw_Data[[#This Row],[persen_dp]]&lt;15%,"Low",IF(Raw_Data[[#This Row],[persen_dp]]&gt;25%,"High","Medium"))</f>
        <v>Medium</v>
      </c>
      <c r="S766" s="3">
        <v>0.15</v>
      </c>
      <c r="T766">
        <v>12</v>
      </c>
      <c r="U766">
        <v>0.14499999999999999</v>
      </c>
      <c r="V766" s="2">
        <v>1464600</v>
      </c>
      <c r="W766" s="2">
        <v>17575000</v>
      </c>
      <c r="X766" t="str">
        <f>IF(OR(Raw_Data[[#This Row],[status_pembayaran]]="Macet",Raw_Data[[#This Row],[status_pembayaran]]="Kurang Lancar"),"Non Performing Loan","Performing")</f>
        <v>Performing</v>
      </c>
      <c r="Y766" t="s">
        <v>47</v>
      </c>
      <c r="Z766">
        <v>0</v>
      </c>
      <c r="AA766">
        <v>0</v>
      </c>
      <c r="AB766">
        <v>1</v>
      </c>
      <c r="AD766">
        <f>IF(Raw_Data[[#This Row],[rasio]]&lt;0.2,1,IF(Raw_Data[[#This Row],[rasio]]&lt;0.3,2,IF(Raw_Data[[#This Row],[rasio]]&lt;0.4,3,4)))</f>
        <v>2</v>
      </c>
      <c r="AE766">
        <f>IF(Raw_Data[[#This Row],[kategori_dp]]="High",1,IF(Raw_Data[[#This Row],[kategori_dp]]="Medium",2,3))</f>
        <v>2</v>
      </c>
      <c r="AF766">
        <f>IF(Raw_Data[[#This Row],[tenor_bulan]]&lt;=24,1,IF(Raw_Data[[#This Row],[tenor_bulan]]&lt;=36,2,IF(Raw_Data[[#This Row],[tenor_bulan]]&lt;=48,3,4)))</f>
        <v>1</v>
      </c>
      <c r="AG766">
        <f>IF(Raw_Data[[#This Row],[jumlah_kali_telat]]=0,0,IF(Raw_Data[[#This Row],[jumlah_kali_telat]]&lt;=2,2,4))</f>
        <v>0</v>
      </c>
      <c r="AH766">
        <f>Raw_Data[[#This Row],[Skor_Rasio]]+Raw_Data[[#This Row],[Skor_DP]]+Raw_Data[[#This Row],[Skor_Tenor]]+Raw_Data[[#This Row],[Skor_Telat]]</f>
        <v>5</v>
      </c>
      <c r="AI766" t="str">
        <f>IF(Raw_Data[[#This Row],[Risk_Score]]&lt;=6,"Low Risk",IF(Raw_Data[[#This Row],[Risk_Score]]&lt;=8,"Medium Risk","High Risk"))</f>
        <v>Low Risk</v>
      </c>
      <c r="AJ766">
        <f ca="1">IFERROR(DATEDIF(Raw_Data[[#This Row],[tanggal_pengajuan]],TODAY(),"m"),"N/A")</f>
        <v>4</v>
      </c>
      <c r="AK766" t="str">
        <f ca="1">IF(ISNUMBER(Raw_Data[[#This Row],[MOB]]),IF(Raw_Data[[#This Row],[MOB]]&lt;6,"0-5 bulan",IF(Raw_Data[[#This Row],[MOB]]&lt;12,"6-11 bulan",IF(Raw_Data[[#This Row],[MOB]]&lt;24,"12-23 bulan","24+ bulan"))),"N/A")</f>
        <v>0-5 bulan</v>
      </c>
    </row>
    <row r="767" spans="1:37" ht="14.25" customHeight="1" x14ac:dyDescent="0.45">
      <c r="A767" t="s">
        <v>2087</v>
      </c>
      <c r="B767" s="64">
        <v>46136</v>
      </c>
      <c r="C767" s="1" t="str">
        <f t="shared" si="12"/>
        <v>April</v>
      </c>
      <c r="D767" t="s">
        <v>1553</v>
      </c>
      <c r="E767" t="s">
        <v>2088</v>
      </c>
      <c r="F767">
        <v>42</v>
      </c>
      <c r="G767" t="s">
        <v>51</v>
      </c>
      <c r="H767" t="s">
        <v>52</v>
      </c>
      <c r="I767" s="2">
        <v>6172000</v>
      </c>
      <c r="J767" s="3">
        <f>Raw_Data[[#This Row],[cicilan_per_bulan]]/Raw_Data[[#This Row],[penghasilan_bulanan]]</f>
        <v>0.19196370706416072</v>
      </c>
      <c r="K767" t="s">
        <v>167</v>
      </c>
      <c r="L767" t="s">
        <v>110</v>
      </c>
      <c r="M767" t="s">
        <v>55</v>
      </c>
      <c r="N767" t="s">
        <v>65</v>
      </c>
      <c r="O767" t="s">
        <v>46</v>
      </c>
      <c r="P767" s="2">
        <v>29390000</v>
      </c>
      <c r="Q767" s="2">
        <v>7347000</v>
      </c>
      <c r="R767" t="str">
        <f>IF(Raw_Data[[#This Row],[persen_dp]]&lt;15%,"Low",IF(Raw_Data[[#This Row],[persen_dp]]&gt;25%,"High","Medium"))</f>
        <v>Medium</v>
      </c>
      <c r="S767" s="3">
        <v>0.25</v>
      </c>
      <c r="T767">
        <v>24</v>
      </c>
      <c r="U767">
        <v>0.14499999999999999</v>
      </c>
      <c r="V767" s="2">
        <v>1184800</v>
      </c>
      <c r="W767" s="2">
        <v>28435000</v>
      </c>
      <c r="X767" t="str">
        <f>IF(OR(Raw_Data[[#This Row],[status_pembayaran]]="Macet",Raw_Data[[#This Row],[status_pembayaran]]="Kurang Lancar"),"Non Performing Loan","Performing")</f>
        <v>Performing</v>
      </c>
      <c r="Y767" t="s">
        <v>47</v>
      </c>
      <c r="Z767">
        <v>0</v>
      </c>
      <c r="AA767">
        <v>0</v>
      </c>
      <c r="AB767">
        <v>1</v>
      </c>
      <c r="AD767">
        <f>IF(Raw_Data[[#This Row],[rasio]]&lt;0.2,1,IF(Raw_Data[[#This Row],[rasio]]&lt;0.3,2,IF(Raw_Data[[#This Row],[rasio]]&lt;0.4,3,4)))</f>
        <v>1</v>
      </c>
      <c r="AE767">
        <f>IF(Raw_Data[[#This Row],[kategori_dp]]="High",1,IF(Raw_Data[[#This Row],[kategori_dp]]="Medium",2,3))</f>
        <v>2</v>
      </c>
      <c r="AF767">
        <f>IF(Raw_Data[[#This Row],[tenor_bulan]]&lt;=24,1,IF(Raw_Data[[#This Row],[tenor_bulan]]&lt;=36,2,IF(Raw_Data[[#This Row],[tenor_bulan]]&lt;=48,3,4)))</f>
        <v>1</v>
      </c>
      <c r="AG767">
        <f>IF(Raw_Data[[#This Row],[jumlah_kali_telat]]=0,0,IF(Raw_Data[[#This Row],[jumlah_kali_telat]]&lt;=2,2,4))</f>
        <v>0</v>
      </c>
      <c r="AH767">
        <f>Raw_Data[[#This Row],[Skor_Rasio]]+Raw_Data[[#This Row],[Skor_DP]]+Raw_Data[[#This Row],[Skor_Tenor]]+Raw_Data[[#This Row],[Skor_Telat]]</f>
        <v>4</v>
      </c>
      <c r="AI767" t="str">
        <f>IF(Raw_Data[[#This Row],[Risk_Score]]&lt;=6,"Low Risk",IF(Raw_Data[[#This Row],[Risk_Score]]&lt;=8,"Medium Risk","High Risk"))</f>
        <v>Low Risk</v>
      </c>
      <c r="AJ767">
        <f ca="1">IFERROR(DATEDIF(Raw_Data[[#This Row],[tanggal_pengajuan]],TODAY(),"m"),"N/A")</f>
        <v>5</v>
      </c>
      <c r="AK767" t="str">
        <f ca="1">IF(ISNUMBER(Raw_Data[[#This Row],[MOB]]),IF(Raw_Data[[#This Row],[MOB]]&lt;6,"0-5 bulan",IF(Raw_Data[[#This Row],[MOB]]&lt;12,"6-11 bulan",IF(Raw_Data[[#This Row],[MOB]]&lt;24,"12-23 bulan","24+ bulan"))),"N/A")</f>
        <v>0-5 bulan</v>
      </c>
    </row>
    <row r="768" spans="1:37" ht="14.25" customHeight="1" x14ac:dyDescent="0.45">
      <c r="A768" t="s">
        <v>2089</v>
      </c>
      <c r="B768" s="64">
        <v>46188</v>
      </c>
      <c r="C768" s="1" t="str">
        <f t="shared" si="12"/>
        <v>June</v>
      </c>
      <c r="D768" t="s">
        <v>1545</v>
      </c>
      <c r="E768" t="s">
        <v>2090</v>
      </c>
      <c r="F768">
        <v>28</v>
      </c>
      <c r="G768" t="s">
        <v>51</v>
      </c>
      <c r="H768" t="s">
        <v>96</v>
      </c>
      <c r="I768" s="2">
        <v>6187000</v>
      </c>
      <c r="J768" s="3">
        <f>Raw_Data[[#This Row],[cicilan_per_bulan]]/Raw_Data[[#This Row],[penghasilan_bulanan]]</f>
        <v>0.61630838855665104</v>
      </c>
      <c r="K768" t="s">
        <v>188</v>
      </c>
      <c r="L768" t="s">
        <v>154</v>
      </c>
      <c r="M768" t="s">
        <v>55</v>
      </c>
      <c r="N768" t="s">
        <v>395</v>
      </c>
      <c r="O768" t="s">
        <v>396</v>
      </c>
      <c r="P768" s="2">
        <v>62638000</v>
      </c>
      <c r="Q768" s="2">
        <v>6264000</v>
      </c>
      <c r="R768" t="str">
        <f>IF(Raw_Data[[#This Row],[persen_dp]]&lt;15%,"Low",IF(Raw_Data[[#This Row],[persen_dp]]&gt;25%,"High","Medium"))</f>
        <v>Low</v>
      </c>
      <c r="S768" s="3">
        <v>0.1</v>
      </c>
      <c r="T768">
        <v>18</v>
      </c>
      <c r="U768">
        <v>0.14499999999999999</v>
      </c>
      <c r="V768" s="2">
        <v>3813100</v>
      </c>
      <c r="W768" s="2">
        <v>68635000</v>
      </c>
      <c r="X768" t="str">
        <f>IF(OR(Raw_Data[[#This Row],[status_pembayaran]]="Macet",Raw_Data[[#This Row],[status_pembayaran]]="Kurang Lancar"),"Non Performing Loan","Performing")</f>
        <v>Performing</v>
      </c>
      <c r="Y768" t="s">
        <v>47</v>
      </c>
      <c r="Z768">
        <v>0</v>
      </c>
      <c r="AA768">
        <v>0</v>
      </c>
      <c r="AB768">
        <v>1</v>
      </c>
      <c r="AD768">
        <f>IF(Raw_Data[[#This Row],[rasio]]&lt;0.2,1,IF(Raw_Data[[#This Row],[rasio]]&lt;0.3,2,IF(Raw_Data[[#This Row],[rasio]]&lt;0.4,3,4)))</f>
        <v>4</v>
      </c>
      <c r="AE768">
        <f>IF(Raw_Data[[#This Row],[kategori_dp]]="High",1,IF(Raw_Data[[#This Row],[kategori_dp]]="Medium",2,3))</f>
        <v>3</v>
      </c>
      <c r="AF768">
        <f>IF(Raw_Data[[#This Row],[tenor_bulan]]&lt;=24,1,IF(Raw_Data[[#This Row],[tenor_bulan]]&lt;=36,2,IF(Raw_Data[[#This Row],[tenor_bulan]]&lt;=48,3,4)))</f>
        <v>1</v>
      </c>
      <c r="AG768">
        <f>IF(Raw_Data[[#This Row],[jumlah_kali_telat]]=0,0,IF(Raw_Data[[#This Row],[jumlah_kali_telat]]&lt;=2,2,4))</f>
        <v>0</v>
      </c>
      <c r="AH768">
        <f>Raw_Data[[#This Row],[Skor_Rasio]]+Raw_Data[[#This Row],[Skor_DP]]+Raw_Data[[#This Row],[Skor_Tenor]]+Raw_Data[[#This Row],[Skor_Telat]]</f>
        <v>8</v>
      </c>
      <c r="AI768" t="str">
        <f>IF(Raw_Data[[#This Row],[Risk_Score]]&lt;=6,"Low Risk",IF(Raw_Data[[#This Row],[Risk_Score]]&lt;=8,"Medium Risk","High Risk"))</f>
        <v>Medium Risk</v>
      </c>
      <c r="AJ768">
        <f ca="1">IFERROR(DATEDIF(Raw_Data[[#This Row],[tanggal_pengajuan]],TODAY(),"m"),"N/A")</f>
        <v>4</v>
      </c>
      <c r="AK768" t="str">
        <f ca="1">IF(ISNUMBER(Raw_Data[[#This Row],[MOB]]),IF(Raw_Data[[#This Row],[MOB]]&lt;6,"0-5 bulan",IF(Raw_Data[[#This Row],[MOB]]&lt;12,"6-11 bulan",IF(Raw_Data[[#This Row],[MOB]]&lt;24,"12-23 bulan","24+ bulan"))),"N/A")</f>
        <v>0-5 bulan</v>
      </c>
    </row>
    <row r="769" spans="1:37" ht="14.25" customHeight="1" x14ac:dyDescent="0.45">
      <c r="A769" t="s">
        <v>2091</v>
      </c>
      <c r="B769" s="64">
        <v>46116</v>
      </c>
      <c r="C769" s="1" t="str">
        <f t="shared" si="12"/>
        <v>April</v>
      </c>
      <c r="D769" t="s">
        <v>1090</v>
      </c>
      <c r="E769" t="s">
        <v>2092</v>
      </c>
      <c r="F769">
        <v>34</v>
      </c>
      <c r="G769" t="s">
        <v>51</v>
      </c>
      <c r="H769" t="s">
        <v>52</v>
      </c>
      <c r="I769" s="2">
        <v>11501000</v>
      </c>
      <c r="J769" s="3">
        <f>Raw_Data[[#This Row],[cicilan_per_bulan]]/Raw_Data[[#This Row],[penghasilan_bulanan]]</f>
        <v>0.29028780106077734</v>
      </c>
      <c r="K769" t="s">
        <v>102</v>
      </c>
      <c r="L769" t="s">
        <v>103</v>
      </c>
      <c r="M769" t="s">
        <v>55</v>
      </c>
      <c r="N769" t="s">
        <v>395</v>
      </c>
      <c r="O769" t="s">
        <v>396</v>
      </c>
      <c r="P769" s="2">
        <v>58316000</v>
      </c>
      <c r="Q769" s="2">
        <v>23326000</v>
      </c>
      <c r="R769" t="str">
        <f>IF(Raw_Data[[#This Row],[persen_dp]]&lt;15%,"Low",IF(Raw_Data[[#This Row],[persen_dp]]&gt;25%,"High","Medium"))</f>
        <v>High</v>
      </c>
      <c r="S769" s="3">
        <v>0.4</v>
      </c>
      <c r="T769">
        <v>12</v>
      </c>
      <c r="U769">
        <v>0.14499999999999999</v>
      </c>
      <c r="V769" s="2">
        <v>3338600</v>
      </c>
      <c r="W769" s="2">
        <v>40064000</v>
      </c>
      <c r="X769" t="str">
        <f>IF(OR(Raw_Data[[#This Row],[status_pembayaran]]="Macet",Raw_Data[[#This Row],[status_pembayaran]]="Kurang Lancar"),"Non Performing Loan","Performing")</f>
        <v>Performing</v>
      </c>
      <c r="Y769" t="s">
        <v>47</v>
      </c>
      <c r="Z769">
        <v>0</v>
      </c>
      <c r="AA769">
        <v>0</v>
      </c>
      <c r="AB769">
        <v>1</v>
      </c>
      <c r="AC769" t="s">
        <v>58</v>
      </c>
      <c r="AD769">
        <f>IF(Raw_Data[[#This Row],[rasio]]&lt;0.2,1,IF(Raw_Data[[#This Row],[rasio]]&lt;0.3,2,IF(Raw_Data[[#This Row],[rasio]]&lt;0.4,3,4)))</f>
        <v>2</v>
      </c>
      <c r="AE769">
        <f>IF(Raw_Data[[#This Row],[kategori_dp]]="High",1,IF(Raw_Data[[#This Row],[kategori_dp]]="Medium",2,3))</f>
        <v>1</v>
      </c>
      <c r="AF769">
        <f>IF(Raw_Data[[#This Row],[tenor_bulan]]&lt;=24,1,IF(Raw_Data[[#This Row],[tenor_bulan]]&lt;=36,2,IF(Raw_Data[[#This Row],[tenor_bulan]]&lt;=48,3,4)))</f>
        <v>1</v>
      </c>
      <c r="AG769">
        <f>IF(Raw_Data[[#This Row],[jumlah_kali_telat]]=0,0,IF(Raw_Data[[#This Row],[jumlah_kali_telat]]&lt;=2,2,4))</f>
        <v>0</v>
      </c>
      <c r="AH769">
        <f>Raw_Data[[#This Row],[Skor_Rasio]]+Raw_Data[[#This Row],[Skor_DP]]+Raw_Data[[#This Row],[Skor_Tenor]]+Raw_Data[[#This Row],[Skor_Telat]]</f>
        <v>4</v>
      </c>
      <c r="AI769" t="str">
        <f>IF(Raw_Data[[#This Row],[Risk_Score]]&lt;=6,"Low Risk",IF(Raw_Data[[#This Row],[Risk_Score]]&lt;=8,"Medium Risk","High Risk"))</f>
        <v>Low Risk</v>
      </c>
      <c r="AJ769">
        <f ca="1">IFERROR(DATEDIF(Raw_Data[[#This Row],[tanggal_pengajuan]],TODAY(),"m"),"N/A")</f>
        <v>6</v>
      </c>
      <c r="AK769" t="str">
        <f ca="1">IF(ISNUMBER(Raw_Data[[#This Row],[MOB]]),IF(Raw_Data[[#This Row],[MOB]]&lt;6,"0-5 bulan",IF(Raw_Data[[#This Row],[MOB]]&lt;12,"6-11 bulan",IF(Raw_Data[[#This Row],[MOB]]&lt;24,"12-23 bulan","24+ bulan"))),"N/A")</f>
        <v>6-11 bulan</v>
      </c>
    </row>
    <row r="770" spans="1:37" ht="14.25" customHeight="1" x14ac:dyDescent="0.45">
      <c r="A770" t="s">
        <v>2093</v>
      </c>
      <c r="B770" s="64">
        <v>46027</v>
      </c>
      <c r="C770" s="1" t="str">
        <f t="shared" si="12"/>
        <v>January</v>
      </c>
      <c r="D770" t="s">
        <v>790</v>
      </c>
      <c r="E770" t="s">
        <v>2094</v>
      </c>
      <c r="F770">
        <v>57</v>
      </c>
      <c r="G770" t="s">
        <v>51</v>
      </c>
      <c r="H770" t="s">
        <v>101</v>
      </c>
      <c r="I770" s="2">
        <v>3308000</v>
      </c>
      <c r="J770" s="3">
        <f>Raw_Data[[#This Row],[cicilan_per_bulan]]/Raw_Data[[#This Row],[penghasilan_bulanan]]</f>
        <v>0.19392382103990327</v>
      </c>
      <c r="K770" t="s">
        <v>70</v>
      </c>
      <c r="L770" t="s">
        <v>71</v>
      </c>
      <c r="M770" t="s">
        <v>44</v>
      </c>
      <c r="N770" t="s">
        <v>273</v>
      </c>
      <c r="O770" t="s">
        <v>274</v>
      </c>
      <c r="P770" s="2">
        <v>17882000</v>
      </c>
      <c r="Q770" s="2">
        <v>1788000</v>
      </c>
      <c r="R770" t="str">
        <f>IF(Raw_Data[[#This Row],[persen_dp]]&lt;15%,"Low",IF(Raw_Data[[#This Row],[persen_dp]]&gt;25%,"High","Medium"))</f>
        <v>Low</v>
      </c>
      <c r="S770" s="3">
        <v>0.1</v>
      </c>
      <c r="T770">
        <v>36</v>
      </c>
      <c r="U770">
        <v>0.14499999999999999</v>
      </c>
      <c r="V770" s="2">
        <v>641500</v>
      </c>
      <c r="W770" s="2">
        <v>23095000</v>
      </c>
      <c r="X770" t="str">
        <f>IF(OR(Raw_Data[[#This Row],[status_pembayaran]]="Macet",Raw_Data[[#This Row],[status_pembayaran]]="Kurang Lancar"),"Non Performing Loan","Performing")</f>
        <v>Performing</v>
      </c>
      <c r="Y770" t="s">
        <v>47</v>
      </c>
      <c r="Z770">
        <v>0</v>
      </c>
      <c r="AA770">
        <v>0</v>
      </c>
      <c r="AB770">
        <v>1</v>
      </c>
      <c r="AD770">
        <f>IF(Raw_Data[[#This Row],[rasio]]&lt;0.2,1,IF(Raw_Data[[#This Row],[rasio]]&lt;0.3,2,IF(Raw_Data[[#This Row],[rasio]]&lt;0.4,3,4)))</f>
        <v>1</v>
      </c>
      <c r="AE770">
        <f>IF(Raw_Data[[#This Row],[kategori_dp]]="High",1,IF(Raw_Data[[#This Row],[kategori_dp]]="Medium",2,3))</f>
        <v>3</v>
      </c>
      <c r="AF770">
        <f>IF(Raw_Data[[#This Row],[tenor_bulan]]&lt;=24,1,IF(Raw_Data[[#This Row],[tenor_bulan]]&lt;=36,2,IF(Raw_Data[[#This Row],[tenor_bulan]]&lt;=48,3,4)))</f>
        <v>2</v>
      </c>
      <c r="AG770">
        <f>IF(Raw_Data[[#This Row],[jumlah_kali_telat]]=0,0,IF(Raw_Data[[#This Row],[jumlah_kali_telat]]&lt;=2,2,4))</f>
        <v>0</v>
      </c>
      <c r="AH770">
        <f>Raw_Data[[#This Row],[Skor_Rasio]]+Raw_Data[[#This Row],[Skor_DP]]+Raw_Data[[#This Row],[Skor_Tenor]]+Raw_Data[[#This Row],[Skor_Telat]]</f>
        <v>6</v>
      </c>
      <c r="AI770" t="str">
        <f>IF(Raw_Data[[#This Row],[Risk_Score]]&lt;=6,"Low Risk",IF(Raw_Data[[#This Row],[Risk_Score]]&lt;=8,"Medium Risk","High Risk"))</f>
        <v>Low Risk</v>
      </c>
      <c r="AJ770">
        <f ca="1">IFERROR(DATEDIF(Raw_Data[[#This Row],[tanggal_pengajuan]],TODAY(),"m"),"N/A")</f>
        <v>9</v>
      </c>
      <c r="AK770" t="str">
        <f ca="1">IF(ISNUMBER(Raw_Data[[#This Row],[MOB]]),IF(Raw_Data[[#This Row],[MOB]]&lt;6,"0-5 bulan",IF(Raw_Data[[#This Row],[MOB]]&lt;12,"6-11 bulan",IF(Raw_Data[[#This Row],[MOB]]&lt;24,"12-23 bulan","24+ bulan"))),"N/A")</f>
        <v>6-11 bulan</v>
      </c>
    </row>
    <row r="771" spans="1:37" ht="14.25" customHeight="1" x14ac:dyDescent="0.45">
      <c r="A771" t="s">
        <v>2095</v>
      </c>
      <c r="B771" s="64">
        <v>46130</v>
      </c>
      <c r="C771" s="1" t="str">
        <f t="shared" si="12"/>
        <v>April</v>
      </c>
      <c r="D771" t="s">
        <v>2096</v>
      </c>
      <c r="E771" t="s">
        <v>2097</v>
      </c>
      <c r="F771">
        <v>26</v>
      </c>
      <c r="G771" t="s">
        <v>40</v>
      </c>
      <c r="H771" t="s">
        <v>176</v>
      </c>
      <c r="I771" s="2">
        <v>3820000</v>
      </c>
      <c r="J771" s="3">
        <f>Raw_Data[[#This Row],[cicilan_per_bulan]]/Raw_Data[[#This Row],[penghasilan_bulanan]]</f>
        <v>0.50002617801047122</v>
      </c>
      <c r="K771" t="s">
        <v>114</v>
      </c>
      <c r="L771" t="s">
        <v>115</v>
      </c>
      <c r="M771" t="s">
        <v>44</v>
      </c>
      <c r="N771" t="s">
        <v>163</v>
      </c>
      <c r="O771" t="s">
        <v>46</v>
      </c>
      <c r="P771" s="2">
        <v>30797000</v>
      </c>
      <c r="Q771" s="2">
        <v>10779000</v>
      </c>
      <c r="R771" t="str">
        <f>IF(Raw_Data[[#This Row],[persen_dp]]&lt;15%,"Low",IF(Raw_Data[[#This Row],[persen_dp]]&gt;25%,"High","Medium"))</f>
        <v>High</v>
      </c>
      <c r="S771" s="3">
        <v>0.35</v>
      </c>
      <c r="T771">
        <v>12</v>
      </c>
      <c r="U771">
        <v>0.14499999999999999</v>
      </c>
      <c r="V771" s="2">
        <v>1910100</v>
      </c>
      <c r="W771" s="2">
        <v>22921000</v>
      </c>
      <c r="X771" t="str">
        <f>IF(OR(Raw_Data[[#This Row],[status_pembayaran]]="Macet",Raw_Data[[#This Row],[status_pembayaran]]="Kurang Lancar"),"Non Performing Loan","Performing")</f>
        <v>Performing</v>
      </c>
      <c r="Y771" t="s">
        <v>47</v>
      </c>
      <c r="Z771">
        <v>0</v>
      </c>
      <c r="AA771">
        <v>0</v>
      </c>
      <c r="AB771">
        <v>1</v>
      </c>
      <c r="AD771">
        <f>IF(Raw_Data[[#This Row],[rasio]]&lt;0.2,1,IF(Raw_Data[[#This Row],[rasio]]&lt;0.3,2,IF(Raw_Data[[#This Row],[rasio]]&lt;0.4,3,4)))</f>
        <v>4</v>
      </c>
      <c r="AE771">
        <f>IF(Raw_Data[[#This Row],[kategori_dp]]="High",1,IF(Raw_Data[[#This Row],[kategori_dp]]="Medium",2,3))</f>
        <v>1</v>
      </c>
      <c r="AF771">
        <f>IF(Raw_Data[[#This Row],[tenor_bulan]]&lt;=24,1,IF(Raw_Data[[#This Row],[tenor_bulan]]&lt;=36,2,IF(Raw_Data[[#This Row],[tenor_bulan]]&lt;=48,3,4)))</f>
        <v>1</v>
      </c>
      <c r="AG771">
        <f>IF(Raw_Data[[#This Row],[jumlah_kali_telat]]=0,0,IF(Raw_Data[[#This Row],[jumlah_kali_telat]]&lt;=2,2,4))</f>
        <v>0</v>
      </c>
      <c r="AH771">
        <f>Raw_Data[[#This Row],[Skor_Rasio]]+Raw_Data[[#This Row],[Skor_DP]]+Raw_Data[[#This Row],[Skor_Tenor]]+Raw_Data[[#This Row],[Skor_Telat]]</f>
        <v>6</v>
      </c>
      <c r="AI771" t="str">
        <f>IF(Raw_Data[[#This Row],[Risk_Score]]&lt;=6,"Low Risk",IF(Raw_Data[[#This Row],[Risk_Score]]&lt;=8,"Medium Risk","High Risk"))</f>
        <v>Low Risk</v>
      </c>
      <c r="AJ771">
        <f ca="1">IFERROR(DATEDIF(Raw_Data[[#This Row],[tanggal_pengajuan]],TODAY(),"m"),"N/A")</f>
        <v>6</v>
      </c>
      <c r="AK771" t="str">
        <f ca="1">IF(ISNUMBER(Raw_Data[[#This Row],[MOB]]),IF(Raw_Data[[#This Row],[MOB]]&lt;6,"0-5 bulan",IF(Raw_Data[[#This Row],[MOB]]&lt;12,"6-11 bulan",IF(Raw_Data[[#This Row],[MOB]]&lt;24,"12-23 bulan","24+ bulan"))),"N/A")</f>
        <v>6-11 bulan</v>
      </c>
    </row>
    <row r="772" spans="1:37" ht="14.25" customHeight="1" x14ac:dyDescent="0.45">
      <c r="A772" t="s">
        <v>2098</v>
      </c>
      <c r="B772" s="64">
        <v>46166</v>
      </c>
      <c r="C772" s="1" t="str">
        <f t="shared" si="12"/>
        <v>May</v>
      </c>
      <c r="D772" t="s">
        <v>226</v>
      </c>
      <c r="E772" t="s">
        <v>2099</v>
      </c>
      <c r="F772">
        <v>35</v>
      </c>
      <c r="G772" t="s">
        <v>51</v>
      </c>
      <c r="H772" t="s">
        <v>96</v>
      </c>
      <c r="I772" s="2">
        <v>5985000</v>
      </c>
      <c r="J772" s="3">
        <f>Raw_Data[[#This Row],[cicilan_per_bulan]]/Raw_Data[[#This Row],[penghasilan_bulanan]]</f>
        <v>0.27431913116123641</v>
      </c>
      <c r="K772" t="s">
        <v>42</v>
      </c>
      <c r="L772" t="s">
        <v>43</v>
      </c>
      <c r="M772" t="s">
        <v>44</v>
      </c>
      <c r="N772" t="s">
        <v>129</v>
      </c>
      <c r="O772" t="s">
        <v>130</v>
      </c>
      <c r="P772" s="2">
        <v>24581000</v>
      </c>
      <c r="Q772" s="2">
        <v>7374000</v>
      </c>
      <c r="R772" t="str">
        <f>IF(Raw_Data[[#This Row],[persen_dp]]&lt;15%,"Low",IF(Raw_Data[[#This Row],[persen_dp]]&gt;25%,"High","Medium"))</f>
        <v>High</v>
      </c>
      <c r="S772" s="3">
        <v>0.3</v>
      </c>
      <c r="T772">
        <v>12</v>
      </c>
      <c r="U772">
        <v>0.14499999999999999</v>
      </c>
      <c r="V772" s="2">
        <v>1641800</v>
      </c>
      <c r="W772" s="2">
        <v>19702000</v>
      </c>
      <c r="X772" t="str">
        <f>IF(OR(Raw_Data[[#This Row],[status_pembayaran]]="Macet",Raw_Data[[#This Row],[status_pembayaran]]="Kurang Lancar"),"Non Performing Loan","Performing")</f>
        <v>Performing</v>
      </c>
      <c r="Y772" t="s">
        <v>47</v>
      </c>
      <c r="Z772">
        <v>0</v>
      </c>
      <c r="AA772">
        <v>0</v>
      </c>
      <c r="AB772">
        <v>1</v>
      </c>
      <c r="AC772" t="s">
        <v>66</v>
      </c>
      <c r="AD772">
        <f>IF(Raw_Data[[#This Row],[rasio]]&lt;0.2,1,IF(Raw_Data[[#This Row],[rasio]]&lt;0.3,2,IF(Raw_Data[[#This Row],[rasio]]&lt;0.4,3,4)))</f>
        <v>2</v>
      </c>
      <c r="AE772">
        <f>IF(Raw_Data[[#This Row],[kategori_dp]]="High",1,IF(Raw_Data[[#This Row],[kategori_dp]]="Medium",2,3))</f>
        <v>1</v>
      </c>
      <c r="AF772">
        <f>IF(Raw_Data[[#This Row],[tenor_bulan]]&lt;=24,1,IF(Raw_Data[[#This Row],[tenor_bulan]]&lt;=36,2,IF(Raw_Data[[#This Row],[tenor_bulan]]&lt;=48,3,4)))</f>
        <v>1</v>
      </c>
      <c r="AG772">
        <f>IF(Raw_Data[[#This Row],[jumlah_kali_telat]]=0,0,IF(Raw_Data[[#This Row],[jumlah_kali_telat]]&lt;=2,2,4))</f>
        <v>0</v>
      </c>
      <c r="AH772">
        <f>Raw_Data[[#This Row],[Skor_Rasio]]+Raw_Data[[#This Row],[Skor_DP]]+Raw_Data[[#This Row],[Skor_Tenor]]+Raw_Data[[#This Row],[Skor_Telat]]</f>
        <v>4</v>
      </c>
      <c r="AI772" t="str">
        <f>IF(Raw_Data[[#This Row],[Risk_Score]]&lt;=6,"Low Risk",IF(Raw_Data[[#This Row],[Risk_Score]]&lt;=8,"Medium Risk","High Risk"))</f>
        <v>Low Risk</v>
      </c>
      <c r="AJ772">
        <f ca="1">IFERROR(DATEDIF(Raw_Data[[#This Row],[tanggal_pengajuan]],TODAY(),"m"),"N/A")</f>
        <v>4</v>
      </c>
      <c r="AK772" t="str">
        <f ca="1">IF(ISNUMBER(Raw_Data[[#This Row],[MOB]]),IF(Raw_Data[[#This Row],[MOB]]&lt;6,"0-5 bulan",IF(Raw_Data[[#This Row],[MOB]]&lt;12,"6-11 bulan",IF(Raw_Data[[#This Row],[MOB]]&lt;24,"12-23 bulan","24+ bulan"))),"N/A")</f>
        <v>0-5 bulan</v>
      </c>
    </row>
    <row r="773" spans="1:37" ht="14.25" customHeight="1" x14ac:dyDescent="0.45">
      <c r="A773" t="s">
        <v>2100</v>
      </c>
      <c r="B773" s="64">
        <v>46083</v>
      </c>
      <c r="C773" s="1" t="str">
        <f t="shared" si="12"/>
        <v>March</v>
      </c>
      <c r="D773" t="s">
        <v>347</v>
      </c>
      <c r="E773" t="s">
        <v>2101</v>
      </c>
      <c r="F773">
        <v>28</v>
      </c>
      <c r="G773" t="s">
        <v>51</v>
      </c>
      <c r="H773" t="s">
        <v>126</v>
      </c>
      <c r="I773" s="2">
        <v>2965000</v>
      </c>
      <c r="J773" s="3">
        <f>Raw_Data[[#This Row],[cicilan_per_bulan]]/Raw_Data[[#This Row],[penghasilan_bulanan]]</f>
        <v>0.12755480607082631</v>
      </c>
      <c r="K773" t="s">
        <v>268</v>
      </c>
      <c r="L773" t="s">
        <v>110</v>
      </c>
      <c r="M773" t="s">
        <v>44</v>
      </c>
      <c r="N773" t="s">
        <v>273</v>
      </c>
      <c r="O773" t="s">
        <v>274</v>
      </c>
      <c r="P773" s="2">
        <v>17538000</v>
      </c>
      <c r="Q773" s="2">
        <v>4385000</v>
      </c>
      <c r="R773" t="str">
        <f>IF(Raw_Data[[#This Row],[persen_dp]]&lt;15%,"Low",IF(Raw_Data[[#This Row],[persen_dp]]&gt;25%,"High","Medium"))</f>
        <v>Medium</v>
      </c>
      <c r="S773" s="3">
        <v>0.25</v>
      </c>
      <c r="T773">
        <v>60</v>
      </c>
      <c r="U773">
        <v>0.14499999999999999</v>
      </c>
      <c r="V773" s="2">
        <v>378200</v>
      </c>
      <c r="W773" s="2">
        <v>22690000</v>
      </c>
      <c r="X773" t="str">
        <f>IF(OR(Raw_Data[[#This Row],[status_pembayaran]]="Macet",Raw_Data[[#This Row],[status_pembayaran]]="Kurang Lancar"),"Non Performing Loan","Performing")</f>
        <v>Performing</v>
      </c>
      <c r="Y773" t="s">
        <v>47</v>
      </c>
      <c r="Z773">
        <v>0</v>
      </c>
      <c r="AA773">
        <v>0</v>
      </c>
      <c r="AB773">
        <v>1</v>
      </c>
      <c r="AD773">
        <f>IF(Raw_Data[[#This Row],[rasio]]&lt;0.2,1,IF(Raw_Data[[#This Row],[rasio]]&lt;0.3,2,IF(Raw_Data[[#This Row],[rasio]]&lt;0.4,3,4)))</f>
        <v>1</v>
      </c>
      <c r="AE773">
        <f>IF(Raw_Data[[#This Row],[kategori_dp]]="High",1,IF(Raw_Data[[#This Row],[kategori_dp]]="Medium",2,3))</f>
        <v>2</v>
      </c>
      <c r="AF773">
        <f>IF(Raw_Data[[#This Row],[tenor_bulan]]&lt;=24,1,IF(Raw_Data[[#This Row],[tenor_bulan]]&lt;=36,2,IF(Raw_Data[[#This Row],[tenor_bulan]]&lt;=48,3,4)))</f>
        <v>4</v>
      </c>
      <c r="AG773">
        <f>IF(Raw_Data[[#This Row],[jumlah_kali_telat]]=0,0,IF(Raw_Data[[#This Row],[jumlah_kali_telat]]&lt;=2,2,4))</f>
        <v>0</v>
      </c>
      <c r="AH773">
        <f>Raw_Data[[#This Row],[Skor_Rasio]]+Raw_Data[[#This Row],[Skor_DP]]+Raw_Data[[#This Row],[Skor_Tenor]]+Raw_Data[[#This Row],[Skor_Telat]]</f>
        <v>7</v>
      </c>
      <c r="AI773" t="str">
        <f>IF(Raw_Data[[#This Row],[Risk_Score]]&lt;=6,"Low Risk",IF(Raw_Data[[#This Row],[Risk_Score]]&lt;=8,"Medium Risk","High Risk"))</f>
        <v>Medium Risk</v>
      </c>
      <c r="AJ773">
        <f ca="1">IFERROR(DATEDIF(Raw_Data[[#This Row],[tanggal_pengajuan]],TODAY(),"m"),"N/A")</f>
        <v>7</v>
      </c>
      <c r="AK773" t="str">
        <f ca="1">IF(ISNUMBER(Raw_Data[[#This Row],[MOB]]),IF(Raw_Data[[#This Row],[MOB]]&lt;6,"0-5 bulan",IF(Raw_Data[[#This Row],[MOB]]&lt;12,"6-11 bulan",IF(Raw_Data[[#This Row],[MOB]]&lt;24,"12-23 bulan","24+ bulan"))),"N/A")</f>
        <v>6-11 bulan</v>
      </c>
    </row>
    <row r="774" spans="1:37" ht="14.25" customHeight="1" x14ac:dyDescent="0.45">
      <c r="A774" t="s">
        <v>2102</v>
      </c>
      <c r="B774" s="64">
        <v>46148</v>
      </c>
      <c r="C774" s="1" t="str">
        <f t="shared" si="12"/>
        <v>May</v>
      </c>
      <c r="D774" t="s">
        <v>909</v>
      </c>
      <c r="E774" t="s">
        <v>2103</v>
      </c>
      <c r="F774">
        <v>47</v>
      </c>
      <c r="G774" t="s">
        <v>40</v>
      </c>
      <c r="H774" t="s">
        <v>41</v>
      </c>
      <c r="I774" s="2">
        <v>7469000</v>
      </c>
      <c r="J774" s="3">
        <f>Raw_Data[[#This Row],[cicilan_per_bulan]]/Raw_Data[[#This Row],[penghasilan_bulanan]]</f>
        <v>0.30018744142455484</v>
      </c>
      <c r="K774" t="s">
        <v>53</v>
      </c>
      <c r="L774" t="s">
        <v>54</v>
      </c>
      <c r="M774" t="s">
        <v>44</v>
      </c>
      <c r="N774" t="s">
        <v>158</v>
      </c>
      <c r="O774" t="s">
        <v>159</v>
      </c>
      <c r="P774" s="2">
        <v>31331000</v>
      </c>
      <c r="Q774" s="2">
        <v>7833000</v>
      </c>
      <c r="R774" t="str">
        <f>IF(Raw_Data[[#This Row],[persen_dp]]&lt;15%,"Low",IF(Raw_Data[[#This Row],[persen_dp]]&gt;25%,"High","Medium"))</f>
        <v>Medium</v>
      </c>
      <c r="S774" s="3">
        <v>0.25</v>
      </c>
      <c r="T774">
        <v>12</v>
      </c>
      <c r="U774">
        <v>0.14499999999999999</v>
      </c>
      <c r="V774" s="2">
        <v>2242100</v>
      </c>
      <c r="W774" s="2">
        <v>26905000</v>
      </c>
      <c r="X774" t="str">
        <f>IF(OR(Raw_Data[[#This Row],[status_pembayaran]]="Macet",Raw_Data[[#This Row],[status_pembayaran]]="Kurang Lancar"),"Non Performing Loan","Performing")</f>
        <v>Performing</v>
      </c>
      <c r="Y774" t="s">
        <v>47</v>
      </c>
      <c r="Z774">
        <v>0</v>
      </c>
      <c r="AA774">
        <v>0</v>
      </c>
      <c r="AB774">
        <v>1</v>
      </c>
      <c r="AD774">
        <f>IF(Raw_Data[[#This Row],[rasio]]&lt;0.2,1,IF(Raw_Data[[#This Row],[rasio]]&lt;0.3,2,IF(Raw_Data[[#This Row],[rasio]]&lt;0.4,3,4)))</f>
        <v>3</v>
      </c>
      <c r="AE774">
        <f>IF(Raw_Data[[#This Row],[kategori_dp]]="High",1,IF(Raw_Data[[#This Row],[kategori_dp]]="Medium",2,3))</f>
        <v>2</v>
      </c>
      <c r="AF774">
        <f>IF(Raw_Data[[#This Row],[tenor_bulan]]&lt;=24,1,IF(Raw_Data[[#This Row],[tenor_bulan]]&lt;=36,2,IF(Raw_Data[[#This Row],[tenor_bulan]]&lt;=48,3,4)))</f>
        <v>1</v>
      </c>
      <c r="AG774">
        <f>IF(Raw_Data[[#This Row],[jumlah_kali_telat]]=0,0,IF(Raw_Data[[#This Row],[jumlah_kali_telat]]&lt;=2,2,4))</f>
        <v>0</v>
      </c>
      <c r="AH774">
        <f>Raw_Data[[#This Row],[Skor_Rasio]]+Raw_Data[[#This Row],[Skor_DP]]+Raw_Data[[#This Row],[Skor_Tenor]]+Raw_Data[[#This Row],[Skor_Telat]]</f>
        <v>6</v>
      </c>
      <c r="AI774" t="str">
        <f>IF(Raw_Data[[#This Row],[Risk_Score]]&lt;=6,"Low Risk",IF(Raw_Data[[#This Row],[Risk_Score]]&lt;=8,"Medium Risk","High Risk"))</f>
        <v>Low Risk</v>
      </c>
      <c r="AJ774">
        <f ca="1">IFERROR(DATEDIF(Raw_Data[[#This Row],[tanggal_pengajuan]],TODAY(),"m"),"N/A")</f>
        <v>5</v>
      </c>
      <c r="AK774" t="str">
        <f ca="1">IF(ISNUMBER(Raw_Data[[#This Row],[MOB]]),IF(Raw_Data[[#This Row],[MOB]]&lt;6,"0-5 bulan",IF(Raw_Data[[#This Row],[MOB]]&lt;12,"6-11 bulan",IF(Raw_Data[[#This Row],[MOB]]&lt;24,"12-23 bulan","24+ bulan"))),"N/A")</f>
        <v>0-5 bulan</v>
      </c>
    </row>
    <row r="775" spans="1:37" ht="14.25" customHeight="1" x14ac:dyDescent="0.45">
      <c r="A775" t="s">
        <v>2104</v>
      </c>
      <c r="B775" s="64">
        <v>46165</v>
      </c>
      <c r="C775" s="1" t="str">
        <f t="shared" si="12"/>
        <v>May</v>
      </c>
      <c r="D775" t="s">
        <v>977</v>
      </c>
      <c r="E775" t="s">
        <v>2105</v>
      </c>
      <c r="F775">
        <v>49</v>
      </c>
      <c r="G775" t="s">
        <v>40</v>
      </c>
      <c r="H775" t="s">
        <v>126</v>
      </c>
      <c r="I775" s="2">
        <v>2858000</v>
      </c>
      <c r="J775" s="3">
        <f>Raw_Data[[#This Row],[cicilan_per_bulan]]/Raw_Data[[#This Row],[penghasilan_bulanan]]</f>
        <v>0.38033589923023092</v>
      </c>
      <c r="K775" t="s">
        <v>63</v>
      </c>
      <c r="L775" t="s">
        <v>64</v>
      </c>
      <c r="M775" t="s">
        <v>44</v>
      </c>
      <c r="N775" t="s">
        <v>158</v>
      </c>
      <c r="O775" t="s">
        <v>159</v>
      </c>
      <c r="P775" s="2">
        <v>32083000</v>
      </c>
      <c r="Q775" s="2">
        <v>4812000</v>
      </c>
      <c r="R775" t="str">
        <f>IF(Raw_Data[[#This Row],[persen_dp]]&lt;15%,"Low",IF(Raw_Data[[#This Row],[persen_dp]]&gt;25%,"High","Medium"))</f>
        <v>Medium</v>
      </c>
      <c r="S775" s="3">
        <v>0.15</v>
      </c>
      <c r="T775">
        <v>36</v>
      </c>
      <c r="U775">
        <v>0.14499999999999999</v>
      </c>
      <c r="V775" s="2">
        <v>1087000</v>
      </c>
      <c r="W775" s="2">
        <v>39133000</v>
      </c>
      <c r="X775" t="str">
        <f>IF(OR(Raw_Data[[#This Row],[status_pembayaran]]="Macet",Raw_Data[[#This Row],[status_pembayaran]]="Kurang Lancar"),"Non Performing Loan","Performing")</f>
        <v>Performing</v>
      </c>
      <c r="Y775" t="s">
        <v>47</v>
      </c>
      <c r="Z775">
        <v>0</v>
      </c>
      <c r="AA775">
        <v>0</v>
      </c>
      <c r="AB775">
        <v>1</v>
      </c>
      <c r="AD775">
        <f>IF(Raw_Data[[#This Row],[rasio]]&lt;0.2,1,IF(Raw_Data[[#This Row],[rasio]]&lt;0.3,2,IF(Raw_Data[[#This Row],[rasio]]&lt;0.4,3,4)))</f>
        <v>3</v>
      </c>
      <c r="AE775">
        <f>IF(Raw_Data[[#This Row],[kategori_dp]]="High",1,IF(Raw_Data[[#This Row],[kategori_dp]]="Medium",2,3))</f>
        <v>2</v>
      </c>
      <c r="AF775">
        <f>IF(Raw_Data[[#This Row],[tenor_bulan]]&lt;=24,1,IF(Raw_Data[[#This Row],[tenor_bulan]]&lt;=36,2,IF(Raw_Data[[#This Row],[tenor_bulan]]&lt;=48,3,4)))</f>
        <v>2</v>
      </c>
      <c r="AG775">
        <f>IF(Raw_Data[[#This Row],[jumlah_kali_telat]]=0,0,IF(Raw_Data[[#This Row],[jumlah_kali_telat]]&lt;=2,2,4))</f>
        <v>0</v>
      </c>
      <c r="AH775">
        <f>Raw_Data[[#This Row],[Skor_Rasio]]+Raw_Data[[#This Row],[Skor_DP]]+Raw_Data[[#This Row],[Skor_Tenor]]+Raw_Data[[#This Row],[Skor_Telat]]</f>
        <v>7</v>
      </c>
      <c r="AI775" t="str">
        <f>IF(Raw_Data[[#This Row],[Risk_Score]]&lt;=6,"Low Risk",IF(Raw_Data[[#This Row],[Risk_Score]]&lt;=8,"Medium Risk","High Risk"))</f>
        <v>Medium Risk</v>
      </c>
      <c r="AJ775">
        <f ca="1">IFERROR(DATEDIF(Raw_Data[[#This Row],[tanggal_pengajuan]],TODAY(),"m"),"N/A")</f>
        <v>5</v>
      </c>
      <c r="AK775" t="str">
        <f ca="1">IF(ISNUMBER(Raw_Data[[#This Row],[MOB]]),IF(Raw_Data[[#This Row],[MOB]]&lt;6,"0-5 bulan",IF(Raw_Data[[#This Row],[MOB]]&lt;12,"6-11 bulan",IF(Raw_Data[[#This Row],[MOB]]&lt;24,"12-23 bulan","24+ bulan"))),"N/A")</f>
        <v>0-5 bulan</v>
      </c>
    </row>
    <row r="776" spans="1:37" ht="14.25" customHeight="1" x14ac:dyDescent="0.45">
      <c r="A776" t="s">
        <v>2106</v>
      </c>
      <c r="B776" s="64">
        <v>46139</v>
      </c>
      <c r="C776" s="1" t="str">
        <f t="shared" si="12"/>
        <v>April</v>
      </c>
      <c r="D776" t="s">
        <v>977</v>
      </c>
      <c r="E776" t="s">
        <v>2107</v>
      </c>
      <c r="F776">
        <v>46</v>
      </c>
      <c r="G776" t="s">
        <v>51</v>
      </c>
      <c r="H776" t="s">
        <v>41</v>
      </c>
      <c r="I776" s="2">
        <v>6924000</v>
      </c>
      <c r="J776" s="3">
        <f>Raw_Data[[#This Row],[cicilan_per_bulan]]/Raw_Data[[#This Row],[penghasilan_bulanan]]</f>
        <v>9.303870595031774E-2</v>
      </c>
      <c r="K776" t="s">
        <v>145</v>
      </c>
      <c r="L776" t="s">
        <v>146</v>
      </c>
      <c r="M776" t="s">
        <v>44</v>
      </c>
      <c r="N776" t="s">
        <v>83</v>
      </c>
      <c r="O776" t="s">
        <v>57</v>
      </c>
      <c r="P776" s="2">
        <v>18438000</v>
      </c>
      <c r="Q776" s="2">
        <v>6453000</v>
      </c>
      <c r="R776" t="str">
        <f>IF(Raw_Data[[#This Row],[persen_dp]]&lt;15%,"Low",IF(Raw_Data[[#This Row],[persen_dp]]&gt;25%,"High","Medium"))</f>
        <v>High</v>
      </c>
      <c r="S776" s="3">
        <v>0.35</v>
      </c>
      <c r="T776">
        <v>24</v>
      </c>
      <c r="U776">
        <v>0.14499999999999999</v>
      </c>
      <c r="V776" s="2">
        <v>644200</v>
      </c>
      <c r="W776" s="2">
        <v>15461000</v>
      </c>
      <c r="X776" t="str">
        <f>IF(OR(Raw_Data[[#This Row],[status_pembayaran]]="Macet",Raw_Data[[#This Row],[status_pembayaran]]="Kurang Lancar"),"Non Performing Loan","Performing")</f>
        <v>Performing</v>
      </c>
      <c r="Y776" t="s">
        <v>47</v>
      </c>
      <c r="Z776">
        <v>0</v>
      </c>
      <c r="AA776">
        <v>0</v>
      </c>
      <c r="AB776">
        <v>1</v>
      </c>
      <c r="AC776" t="s">
        <v>137</v>
      </c>
      <c r="AD776">
        <f>IF(Raw_Data[[#This Row],[rasio]]&lt;0.2,1,IF(Raw_Data[[#This Row],[rasio]]&lt;0.3,2,IF(Raw_Data[[#This Row],[rasio]]&lt;0.4,3,4)))</f>
        <v>1</v>
      </c>
      <c r="AE776">
        <f>IF(Raw_Data[[#This Row],[kategori_dp]]="High",1,IF(Raw_Data[[#This Row],[kategori_dp]]="Medium",2,3))</f>
        <v>1</v>
      </c>
      <c r="AF776">
        <f>IF(Raw_Data[[#This Row],[tenor_bulan]]&lt;=24,1,IF(Raw_Data[[#This Row],[tenor_bulan]]&lt;=36,2,IF(Raw_Data[[#This Row],[tenor_bulan]]&lt;=48,3,4)))</f>
        <v>1</v>
      </c>
      <c r="AG776">
        <f>IF(Raw_Data[[#This Row],[jumlah_kali_telat]]=0,0,IF(Raw_Data[[#This Row],[jumlah_kali_telat]]&lt;=2,2,4))</f>
        <v>0</v>
      </c>
      <c r="AH776">
        <f>Raw_Data[[#This Row],[Skor_Rasio]]+Raw_Data[[#This Row],[Skor_DP]]+Raw_Data[[#This Row],[Skor_Tenor]]+Raw_Data[[#This Row],[Skor_Telat]]</f>
        <v>3</v>
      </c>
      <c r="AI776" t="str">
        <f>IF(Raw_Data[[#This Row],[Risk_Score]]&lt;=6,"Low Risk",IF(Raw_Data[[#This Row],[Risk_Score]]&lt;=8,"Medium Risk","High Risk"))</f>
        <v>Low Risk</v>
      </c>
      <c r="AJ776">
        <f ca="1">IFERROR(DATEDIF(Raw_Data[[#This Row],[tanggal_pengajuan]],TODAY(),"m"),"N/A")</f>
        <v>5</v>
      </c>
      <c r="AK776" t="str">
        <f ca="1">IF(ISNUMBER(Raw_Data[[#This Row],[MOB]]),IF(Raw_Data[[#This Row],[MOB]]&lt;6,"0-5 bulan",IF(Raw_Data[[#This Row],[MOB]]&lt;12,"6-11 bulan",IF(Raw_Data[[#This Row],[MOB]]&lt;24,"12-23 bulan","24+ bulan"))),"N/A")</f>
        <v>0-5 bulan</v>
      </c>
    </row>
    <row r="777" spans="1:37" ht="14.25" customHeight="1" x14ac:dyDescent="0.45">
      <c r="A777" t="s">
        <v>2108</v>
      </c>
      <c r="B777" s="64">
        <v>46032</v>
      </c>
      <c r="C777" s="1" t="str">
        <f t="shared" si="12"/>
        <v>January</v>
      </c>
      <c r="D777" t="s">
        <v>1762</v>
      </c>
      <c r="E777" t="s">
        <v>2109</v>
      </c>
      <c r="F777">
        <v>43</v>
      </c>
      <c r="G777" t="s">
        <v>51</v>
      </c>
      <c r="H777" t="s">
        <v>41</v>
      </c>
      <c r="I777" s="2">
        <v>7914000</v>
      </c>
      <c r="J777" s="3">
        <f>Raw_Data[[#This Row],[cicilan_per_bulan]]/Raw_Data[[#This Row],[penghasilan_bulanan]]</f>
        <v>7.1417740712661104E-2</v>
      </c>
      <c r="K777" t="s">
        <v>192</v>
      </c>
      <c r="L777" t="s">
        <v>128</v>
      </c>
      <c r="M777" t="s">
        <v>72</v>
      </c>
      <c r="N777" t="s">
        <v>97</v>
      </c>
      <c r="O777" t="s">
        <v>57</v>
      </c>
      <c r="P777" s="2">
        <v>16177000</v>
      </c>
      <c r="Q777" s="2">
        <v>5662000</v>
      </c>
      <c r="R777" t="str">
        <f>IF(Raw_Data[[#This Row],[persen_dp]]&lt;15%,"Low",IF(Raw_Data[[#This Row],[persen_dp]]&gt;25%,"High","Medium"))</f>
        <v>High</v>
      </c>
      <c r="S777" s="3">
        <v>0.35</v>
      </c>
      <c r="T777">
        <v>24</v>
      </c>
      <c r="U777">
        <v>0.14499999999999999</v>
      </c>
      <c r="V777" s="2">
        <v>565200</v>
      </c>
      <c r="W777" s="2">
        <v>13564000</v>
      </c>
      <c r="X777" t="str">
        <f>IF(OR(Raw_Data[[#This Row],[status_pembayaran]]="Macet",Raw_Data[[#This Row],[status_pembayaran]]="Kurang Lancar"),"Non Performing Loan","Performing")</f>
        <v>Performing</v>
      </c>
      <c r="Y777" t="s">
        <v>47</v>
      </c>
      <c r="Z777">
        <v>0</v>
      </c>
      <c r="AA777">
        <v>0</v>
      </c>
      <c r="AB777">
        <v>1</v>
      </c>
      <c r="AD777">
        <f>IF(Raw_Data[[#This Row],[rasio]]&lt;0.2,1,IF(Raw_Data[[#This Row],[rasio]]&lt;0.3,2,IF(Raw_Data[[#This Row],[rasio]]&lt;0.4,3,4)))</f>
        <v>1</v>
      </c>
      <c r="AE777">
        <f>IF(Raw_Data[[#This Row],[kategori_dp]]="High",1,IF(Raw_Data[[#This Row],[kategori_dp]]="Medium",2,3))</f>
        <v>1</v>
      </c>
      <c r="AF777">
        <f>IF(Raw_Data[[#This Row],[tenor_bulan]]&lt;=24,1,IF(Raw_Data[[#This Row],[tenor_bulan]]&lt;=36,2,IF(Raw_Data[[#This Row],[tenor_bulan]]&lt;=48,3,4)))</f>
        <v>1</v>
      </c>
      <c r="AG777">
        <f>IF(Raw_Data[[#This Row],[jumlah_kali_telat]]=0,0,IF(Raw_Data[[#This Row],[jumlah_kali_telat]]&lt;=2,2,4))</f>
        <v>0</v>
      </c>
      <c r="AH777">
        <f>Raw_Data[[#This Row],[Skor_Rasio]]+Raw_Data[[#This Row],[Skor_DP]]+Raw_Data[[#This Row],[Skor_Tenor]]+Raw_Data[[#This Row],[Skor_Telat]]</f>
        <v>3</v>
      </c>
      <c r="AI777" t="str">
        <f>IF(Raw_Data[[#This Row],[Risk_Score]]&lt;=6,"Low Risk",IF(Raw_Data[[#This Row],[Risk_Score]]&lt;=8,"Medium Risk","High Risk"))</f>
        <v>Low Risk</v>
      </c>
      <c r="AJ777">
        <f ca="1">IFERROR(DATEDIF(Raw_Data[[#This Row],[tanggal_pengajuan]],TODAY(),"m"),"N/A")</f>
        <v>9</v>
      </c>
      <c r="AK777" t="str">
        <f ca="1">IF(ISNUMBER(Raw_Data[[#This Row],[MOB]]),IF(Raw_Data[[#This Row],[MOB]]&lt;6,"0-5 bulan",IF(Raw_Data[[#This Row],[MOB]]&lt;12,"6-11 bulan",IF(Raw_Data[[#This Row],[MOB]]&lt;24,"12-23 bulan","24+ bulan"))),"N/A")</f>
        <v>6-11 bulan</v>
      </c>
    </row>
    <row r="778" spans="1:37" ht="14.25" customHeight="1" x14ac:dyDescent="0.45">
      <c r="A778" t="s">
        <v>2110</v>
      </c>
      <c r="B778" s="64">
        <v>46045</v>
      </c>
      <c r="C778" s="1" t="str">
        <f t="shared" si="12"/>
        <v>January</v>
      </c>
      <c r="D778" t="s">
        <v>2111</v>
      </c>
      <c r="E778" t="s">
        <v>2112</v>
      </c>
      <c r="F778">
        <v>37</v>
      </c>
      <c r="G778" t="s">
        <v>51</v>
      </c>
      <c r="H778" t="s">
        <v>41</v>
      </c>
      <c r="I778" s="2">
        <v>4875000</v>
      </c>
      <c r="J778" s="3">
        <f>Raw_Data[[#This Row],[cicilan_per_bulan]]/Raw_Data[[#This Row],[penghasilan_bulanan]]</f>
        <v>8.6994871794871795E-2</v>
      </c>
      <c r="K778" t="s">
        <v>205</v>
      </c>
      <c r="L778" t="s">
        <v>110</v>
      </c>
      <c r="M778" t="s">
        <v>44</v>
      </c>
      <c r="N778" t="s">
        <v>83</v>
      </c>
      <c r="O778" t="s">
        <v>57</v>
      </c>
      <c r="P778" s="2">
        <v>18405000</v>
      </c>
      <c r="Q778" s="2">
        <v>5522000</v>
      </c>
      <c r="R778" t="str">
        <f>IF(Raw_Data[[#This Row],[persen_dp]]&lt;15%,"Low",IF(Raw_Data[[#This Row],[persen_dp]]&gt;25%,"High","Medium"))</f>
        <v>High</v>
      </c>
      <c r="S778" s="3">
        <v>0.3</v>
      </c>
      <c r="T778">
        <v>48</v>
      </c>
      <c r="U778">
        <v>0.14499999999999999</v>
      </c>
      <c r="V778" s="2">
        <v>424100</v>
      </c>
      <c r="W778" s="2">
        <v>20355000</v>
      </c>
      <c r="X778" t="str">
        <f>IF(OR(Raw_Data[[#This Row],[status_pembayaran]]="Macet",Raw_Data[[#This Row],[status_pembayaran]]="Kurang Lancar"),"Non Performing Loan","Performing")</f>
        <v>Performing</v>
      </c>
      <c r="Y778" t="s">
        <v>47</v>
      </c>
      <c r="Z778">
        <v>0</v>
      </c>
      <c r="AA778">
        <v>0</v>
      </c>
      <c r="AB778">
        <v>1</v>
      </c>
      <c r="AD778">
        <f>IF(Raw_Data[[#This Row],[rasio]]&lt;0.2,1,IF(Raw_Data[[#This Row],[rasio]]&lt;0.3,2,IF(Raw_Data[[#This Row],[rasio]]&lt;0.4,3,4)))</f>
        <v>1</v>
      </c>
      <c r="AE778">
        <f>IF(Raw_Data[[#This Row],[kategori_dp]]="High",1,IF(Raw_Data[[#This Row],[kategori_dp]]="Medium",2,3))</f>
        <v>1</v>
      </c>
      <c r="AF778">
        <f>IF(Raw_Data[[#This Row],[tenor_bulan]]&lt;=24,1,IF(Raw_Data[[#This Row],[tenor_bulan]]&lt;=36,2,IF(Raw_Data[[#This Row],[tenor_bulan]]&lt;=48,3,4)))</f>
        <v>3</v>
      </c>
      <c r="AG778">
        <f>IF(Raw_Data[[#This Row],[jumlah_kali_telat]]=0,0,IF(Raw_Data[[#This Row],[jumlah_kali_telat]]&lt;=2,2,4))</f>
        <v>0</v>
      </c>
      <c r="AH778">
        <f>Raw_Data[[#This Row],[Skor_Rasio]]+Raw_Data[[#This Row],[Skor_DP]]+Raw_Data[[#This Row],[Skor_Tenor]]+Raw_Data[[#This Row],[Skor_Telat]]</f>
        <v>5</v>
      </c>
      <c r="AI778" t="str">
        <f>IF(Raw_Data[[#This Row],[Risk_Score]]&lt;=6,"Low Risk",IF(Raw_Data[[#This Row],[Risk_Score]]&lt;=8,"Medium Risk","High Risk"))</f>
        <v>Low Risk</v>
      </c>
      <c r="AJ778">
        <f ca="1">IFERROR(DATEDIF(Raw_Data[[#This Row],[tanggal_pengajuan]],TODAY(),"m"),"N/A")</f>
        <v>9</v>
      </c>
      <c r="AK778" t="str">
        <f ca="1">IF(ISNUMBER(Raw_Data[[#This Row],[MOB]]),IF(Raw_Data[[#This Row],[MOB]]&lt;6,"0-5 bulan",IF(Raw_Data[[#This Row],[MOB]]&lt;12,"6-11 bulan",IF(Raw_Data[[#This Row],[MOB]]&lt;24,"12-23 bulan","24+ bulan"))),"N/A")</f>
        <v>6-11 bulan</v>
      </c>
    </row>
    <row r="779" spans="1:37" ht="14.25" customHeight="1" x14ac:dyDescent="0.45">
      <c r="A779" t="s">
        <v>2113</v>
      </c>
      <c r="B779" s="64">
        <v>46168</v>
      </c>
      <c r="C779" s="1" t="str">
        <f t="shared" si="12"/>
        <v>May</v>
      </c>
      <c r="D779" t="s">
        <v>465</v>
      </c>
      <c r="E779" t="s">
        <v>2114</v>
      </c>
      <c r="F779">
        <v>41</v>
      </c>
      <c r="G779" t="s">
        <v>51</v>
      </c>
      <c r="H779" t="s">
        <v>41</v>
      </c>
      <c r="I779" s="2">
        <v>6535000</v>
      </c>
      <c r="J779" s="3">
        <f>Raw_Data[[#This Row],[cicilan_per_bulan]]/Raw_Data[[#This Row],[penghasilan_bulanan]]</f>
        <v>0.12425401683244071</v>
      </c>
      <c r="K779" t="s">
        <v>70</v>
      </c>
      <c r="L779" t="s">
        <v>71</v>
      </c>
      <c r="M779" t="s">
        <v>44</v>
      </c>
      <c r="N779" t="s">
        <v>163</v>
      </c>
      <c r="O779" t="s">
        <v>46</v>
      </c>
      <c r="P779" s="2">
        <v>29020000</v>
      </c>
      <c r="Q779" s="2">
        <v>4353000</v>
      </c>
      <c r="R779" t="str">
        <f>IF(Raw_Data[[#This Row],[persen_dp]]&lt;15%,"Low",IF(Raw_Data[[#This Row],[persen_dp]]&gt;25%,"High","Medium"))</f>
        <v>Medium</v>
      </c>
      <c r="S779" s="3">
        <v>0.15</v>
      </c>
      <c r="T779">
        <v>48</v>
      </c>
      <c r="U779">
        <v>0.14499999999999999</v>
      </c>
      <c r="V779" s="2">
        <v>812000</v>
      </c>
      <c r="W779" s="2">
        <v>38974000</v>
      </c>
      <c r="X779" t="str">
        <f>IF(OR(Raw_Data[[#This Row],[status_pembayaran]]="Macet",Raw_Data[[#This Row],[status_pembayaran]]="Kurang Lancar"),"Non Performing Loan","Performing")</f>
        <v>Performing</v>
      </c>
      <c r="Y779" t="s">
        <v>47</v>
      </c>
      <c r="Z779">
        <v>0</v>
      </c>
      <c r="AA779">
        <v>0</v>
      </c>
      <c r="AB779">
        <v>1</v>
      </c>
      <c r="AC779" t="s">
        <v>104</v>
      </c>
      <c r="AD779">
        <f>IF(Raw_Data[[#This Row],[rasio]]&lt;0.2,1,IF(Raw_Data[[#This Row],[rasio]]&lt;0.3,2,IF(Raw_Data[[#This Row],[rasio]]&lt;0.4,3,4)))</f>
        <v>1</v>
      </c>
      <c r="AE779">
        <f>IF(Raw_Data[[#This Row],[kategori_dp]]="High",1,IF(Raw_Data[[#This Row],[kategori_dp]]="Medium",2,3))</f>
        <v>2</v>
      </c>
      <c r="AF779">
        <f>IF(Raw_Data[[#This Row],[tenor_bulan]]&lt;=24,1,IF(Raw_Data[[#This Row],[tenor_bulan]]&lt;=36,2,IF(Raw_Data[[#This Row],[tenor_bulan]]&lt;=48,3,4)))</f>
        <v>3</v>
      </c>
      <c r="AG779">
        <f>IF(Raw_Data[[#This Row],[jumlah_kali_telat]]=0,0,IF(Raw_Data[[#This Row],[jumlah_kali_telat]]&lt;=2,2,4))</f>
        <v>0</v>
      </c>
      <c r="AH779">
        <f>Raw_Data[[#This Row],[Skor_Rasio]]+Raw_Data[[#This Row],[Skor_DP]]+Raw_Data[[#This Row],[Skor_Tenor]]+Raw_Data[[#This Row],[Skor_Telat]]</f>
        <v>6</v>
      </c>
      <c r="AI779" t="str">
        <f>IF(Raw_Data[[#This Row],[Risk_Score]]&lt;=6,"Low Risk",IF(Raw_Data[[#This Row],[Risk_Score]]&lt;=8,"Medium Risk","High Risk"))</f>
        <v>Low Risk</v>
      </c>
      <c r="AJ779">
        <f ca="1">IFERROR(DATEDIF(Raw_Data[[#This Row],[tanggal_pengajuan]],TODAY(),"m"),"N/A")</f>
        <v>4</v>
      </c>
      <c r="AK779" t="str">
        <f ca="1">IF(ISNUMBER(Raw_Data[[#This Row],[MOB]]),IF(Raw_Data[[#This Row],[MOB]]&lt;6,"0-5 bulan",IF(Raw_Data[[#This Row],[MOB]]&lt;12,"6-11 bulan",IF(Raw_Data[[#This Row],[MOB]]&lt;24,"12-23 bulan","24+ bulan"))),"N/A")</f>
        <v>0-5 bulan</v>
      </c>
    </row>
    <row r="780" spans="1:37" ht="14.25" customHeight="1" x14ac:dyDescent="0.45">
      <c r="A780" t="s">
        <v>2115</v>
      </c>
      <c r="B780" s="64">
        <v>46074</v>
      </c>
      <c r="C780" s="1" t="str">
        <f t="shared" si="12"/>
        <v>February</v>
      </c>
      <c r="D780" t="s">
        <v>635</v>
      </c>
      <c r="E780" t="s">
        <v>2116</v>
      </c>
      <c r="F780">
        <v>23</v>
      </c>
      <c r="G780" t="s">
        <v>40</v>
      </c>
      <c r="H780" t="s">
        <v>41</v>
      </c>
      <c r="I780" s="2">
        <v>4924000</v>
      </c>
      <c r="J780" s="3">
        <f>Raw_Data[[#This Row],[cicilan_per_bulan]]/Raw_Data[[#This Row],[penghasilan_bulanan]]</f>
        <v>0.17424857839155158</v>
      </c>
      <c r="K780" t="s">
        <v>188</v>
      </c>
      <c r="L780" t="s">
        <v>154</v>
      </c>
      <c r="M780" t="s">
        <v>44</v>
      </c>
      <c r="N780" t="s">
        <v>163</v>
      </c>
      <c r="O780" t="s">
        <v>46</v>
      </c>
      <c r="P780" s="2">
        <v>28699000</v>
      </c>
      <c r="Q780" s="2">
        <v>7175000</v>
      </c>
      <c r="R780" t="str">
        <f>IF(Raw_Data[[#This Row],[persen_dp]]&lt;15%,"Low",IF(Raw_Data[[#This Row],[persen_dp]]&gt;25%,"High","Medium"))</f>
        <v>Medium</v>
      </c>
      <c r="S780" s="3">
        <v>0.25</v>
      </c>
      <c r="T780">
        <v>36</v>
      </c>
      <c r="U780">
        <v>0.14499999999999999</v>
      </c>
      <c r="V780" s="2">
        <v>858000</v>
      </c>
      <c r="W780" s="2">
        <v>30888000</v>
      </c>
      <c r="X780" t="str">
        <f>IF(OR(Raw_Data[[#This Row],[status_pembayaran]]="Macet",Raw_Data[[#This Row],[status_pembayaran]]="Kurang Lancar"),"Non Performing Loan","Performing")</f>
        <v>Performing</v>
      </c>
      <c r="Y780" t="s">
        <v>47</v>
      </c>
      <c r="Z780">
        <v>0</v>
      </c>
      <c r="AA780">
        <v>0</v>
      </c>
      <c r="AB780">
        <v>1</v>
      </c>
      <c r="AC780" t="s">
        <v>104</v>
      </c>
      <c r="AD780">
        <f>IF(Raw_Data[[#This Row],[rasio]]&lt;0.2,1,IF(Raw_Data[[#This Row],[rasio]]&lt;0.3,2,IF(Raw_Data[[#This Row],[rasio]]&lt;0.4,3,4)))</f>
        <v>1</v>
      </c>
      <c r="AE780">
        <f>IF(Raw_Data[[#This Row],[kategori_dp]]="High",1,IF(Raw_Data[[#This Row],[kategori_dp]]="Medium",2,3))</f>
        <v>2</v>
      </c>
      <c r="AF780">
        <f>IF(Raw_Data[[#This Row],[tenor_bulan]]&lt;=24,1,IF(Raw_Data[[#This Row],[tenor_bulan]]&lt;=36,2,IF(Raw_Data[[#This Row],[tenor_bulan]]&lt;=48,3,4)))</f>
        <v>2</v>
      </c>
      <c r="AG780">
        <f>IF(Raw_Data[[#This Row],[jumlah_kali_telat]]=0,0,IF(Raw_Data[[#This Row],[jumlah_kali_telat]]&lt;=2,2,4))</f>
        <v>0</v>
      </c>
      <c r="AH780">
        <f>Raw_Data[[#This Row],[Skor_Rasio]]+Raw_Data[[#This Row],[Skor_DP]]+Raw_Data[[#This Row],[Skor_Tenor]]+Raw_Data[[#This Row],[Skor_Telat]]</f>
        <v>5</v>
      </c>
      <c r="AI780" t="str">
        <f>IF(Raw_Data[[#This Row],[Risk_Score]]&lt;=6,"Low Risk",IF(Raw_Data[[#This Row],[Risk_Score]]&lt;=8,"Medium Risk","High Risk"))</f>
        <v>Low Risk</v>
      </c>
      <c r="AJ780">
        <f ca="1">IFERROR(DATEDIF(Raw_Data[[#This Row],[tanggal_pengajuan]],TODAY(),"m"),"N/A")</f>
        <v>8</v>
      </c>
      <c r="AK780" t="str">
        <f ca="1">IF(ISNUMBER(Raw_Data[[#This Row],[MOB]]),IF(Raw_Data[[#This Row],[MOB]]&lt;6,"0-5 bulan",IF(Raw_Data[[#This Row],[MOB]]&lt;12,"6-11 bulan",IF(Raw_Data[[#This Row],[MOB]]&lt;24,"12-23 bulan","24+ bulan"))),"N/A")</f>
        <v>6-11 bulan</v>
      </c>
    </row>
    <row r="781" spans="1:37" ht="14.25" customHeight="1" x14ac:dyDescent="0.45">
      <c r="A781" t="s">
        <v>2117</v>
      </c>
      <c r="B781" s="64">
        <v>46175</v>
      </c>
      <c r="C781" s="1" t="str">
        <f t="shared" si="12"/>
        <v>June</v>
      </c>
      <c r="D781" t="s">
        <v>597</v>
      </c>
      <c r="E781" t="s">
        <v>2118</v>
      </c>
      <c r="F781">
        <v>45</v>
      </c>
      <c r="G781" t="s">
        <v>51</v>
      </c>
      <c r="H781" t="s">
        <v>52</v>
      </c>
      <c r="I781" s="2">
        <v>6375000</v>
      </c>
      <c r="J781" s="3">
        <f>Raw_Data[[#This Row],[cicilan_per_bulan]]/Raw_Data[[#This Row],[penghasilan_bulanan]]</f>
        <v>0.14291764705882354</v>
      </c>
      <c r="K781" t="s">
        <v>188</v>
      </c>
      <c r="L781" t="s">
        <v>154</v>
      </c>
      <c r="M781" t="s">
        <v>44</v>
      </c>
      <c r="N781" t="s">
        <v>83</v>
      </c>
      <c r="O781" t="s">
        <v>57</v>
      </c>
      <c r="P781" s="2">
        <v>19244000</v>
      </c>
      <c r="Q781" s="2">
        <v>5773000</v>
      </c>
      <c r="R781" t="str">
        <f>IF(Raw_Data[[#This Row],[persen_dp]]&lt;15%,"Low",IF(Raw_Data[[#This Row],[persen_dp]]&gt;25%,"High","Medium"))</f>
        <v>High</v>
      </c>
      <c r="S781" s="3">
        <v>0.3</v>
      </c>
      <c r="T781">
        <v>18</v>
      </c>
      <c r="U781">
        <v>0.14499999999999999</v>
      </c>
      <c r="V781" s="2">
        <v>911100</v>
      </c>
      <c r="W781" s="2">
        <v>16401000</v>
      </c>
      <c r="X781" t="str">
        <f>IF(OR(Raw_Data[[#This Row],[status_pembayaran]]="Macet",Raw_Data[[#This Row],[status_pembayaran]]="Kurang Lancar"),"Non Performing Loan","Performing")</f>
        <v>Performing</v>
      </c>
      <c r="Y781" t="s">
        <v>47</v>
      </c>
      <c r="Z781">
        <v>0</v>
      </c>
      <c r="AA781">
        <v>0</v>
      </c>
      <c r="AB781">
        <v>1</v>
      </c>
      <c r="AC781" t="s">
        <v>137</v>
      </c>
      <c r="AD781">
        <f>IF(Raw_Data[[#This Row],[rasio]]&lt;0.2,1,IF(Raw_Data[[#This Row],[rasio]]&lt;0.3,2,IF(Raw_Data[[#This Row],[rasio]]&lt;0.4,3,4)))</f>
        <v>1</v>
      </c>
      <c r="AE781">
        <f>IF(Raw_Data[[#This Row],[kategori_dp]]="High",1,IF(Raw_Data[[#This Row],[kategori_dp]]="Medium",2,3))</f>
        <v>1</v>
      </c>
      <c r="AF781">
        <f>IF(Raw_Data[[#This Row],[tenor_bulan]]&lt;=24,1,IF(Raw_Data[[#This Row],[tenor_bulan]]&lt;=36,2,IF(Raw_Data[[#This Row],[tenor_bulan]]&lt;=48,3,4)))</f>
        <v>1</v>
      </c>
      <c r="AG781">
        <f>IF(Raw_Data[[#This Row],[jumlah_kali_telat]]=0,0,IF(Raw_Data[[#This Row],[jumlah_kali_telat]]&lt;=2,2,4))</f>
        <v>0</v>
      </c>
      <c r="AH781">
        <f>Raw_Data[[#This Row],[Skor_Rasio]]+Raw_Data[[#This Row],[Skor_DP]]+Raw_Data[[#This Row],[Skor_Tenor]]+Raw_Data[[#This Row],[Skor_Telat]]</f>
        <v>3</v>
      </c>
      <c r="AI781" t="str">
        <f>IF(Raw_Data[[#This Row],[Risk_Score]]&lt;=6,"Low Risk",IF(Raw_Data[[#This Row],[Risk_Score]]&lt;=8,"Medium Risk","High Risk"))</f>
        <v>Low Risk</v>
      </c>
      <c r="AJ781">
        <f ca="1">IFERROR(DATEDIF(Raw_Data[[#This Row],[tanggal_pengajuan]],TODAY(),"m"),"N/A")</f>
        <v>4</v>
      </c>
      <c r="AK781" t="str">
        <f ca="1">IF(ISNUMBER(Raw_Data[[#This Row],[MOB]]),IF(Raw_Data[[#This Row],[MOB]]&lt;6,"0-5 bulan",IF(Raw_Data[[#This Row],[MOB]]&lt;12,"6-11 bulan",IF(Raw_Data[[#This Row],[MOB]]&lt;24,"12-23 bulan","24+ bulan"))),"N/A")</f>
        <v>0-5 bulan</v>
      </c>
    </row>
    <row r="782" spans="1:37" ht="14.25" customHeight="1" x14ac:dyDescent="0.45">
      <c r="A782" t="s">
        <v>2119</v>
      </c>
      <c r="B782" s="64">
        <v>46142</v>
      </c>
      <c r="C782" s="1" t="str">
        <f t="shared" si="12"/>
        <v>April</v>
      </c>
      <c r="D782" t="s">
        <v>2120</v>
      </c>
      <c r="E782" t="s">
        <v>2121</v>
      </c>
      <c r="F782">
        <v>53</v>
      </c>
      <c r="G782" t="s">
        <v>51</v>
      </c>
      <c r="H782" t="s">
        <v>152</v>
      </c>
      <c r="I782" s="2">
        <v>3461000</v>
      </c>
      <c r="J782" s="3">
        <f>Raw_Data[[#This Row],[cicilan_per_bulan]]/Raw_Data[[#This Row],[penghasilan_bulanan]]</f>
        <v>0.26402773764807858</v>
      </c>
      <c r="K782" t="s">
        <v>81</v>
      </c>
      <c r="L782" t="s">
        <v>82</v>
      </c>
      <c r="M782" t="s">
        <v>44</v>
      </c>
      <c r="N782" t="s">
        <v>158</v>
      </c>
      <c r="O782" t="s">
        <v>159</v>
      </c>
      <c r="P782" s="2">
        <v>30567000</v>
      </c>
      <c r="Q782" s="2">
        <v>7642000</v>
      </c>
      <c r="R782" t="str">
        <f>IF(Raw_Data[[#This Row],[persen_dp]]&lt;15%,"Low",IF(Raw_Data[[#This Row],[persen_dp]]&gt;25%,"High","Medium"))</f>
        <v>Medium</v>
      </c>
      <c r="S782" s="3">
        <v>0.25</v>
      </c>
      <c r="T782">
        <v>36</v>
      </c>
      <c r="U782">
        <v>0.14499999999999999</v>
      </c>
      <c r="V782" s="2">
        <v>913800</v>
      </c>
      <c r="W782" s="2">
        <v>32897000</v>
      </c>
      <c r="X782" t="str">
        <f>IF(OR(Raw_Data[[#This Row],[status_pembayaran]]="Macet",Raw_Data[[#This Row],[status_pembayaran]]="Kurang Lancar"),"Non Performing Loan","Performing")</f>
        <v>Performing</v>
      </c>
      <c r="Y782" t="s">
        <v>317</v>
      </c>
      <c r="Z782">
        <v>0</v>
      </c>
      <c r="AA782">
        <v>0</v>
      </c>
      <c r="AB782">
        <v>0</v>
      </c>
      <c r="AC782" t="s">
        <v>137</v>
      </c>
      <c r="AD782">
        <f>IF(Raw_Data[[#This Row],[rasio]]&lt;0.2,1,IF(Raw_Data[[#This Row],[rasio]]&lt;0.3,2,IF(Raw_Data[[#This Row],[rasio]]&lt;0.4,3,4)))</f>
        <v>2</v>
      </c>
      <c r="AE782">
        <f>IF(Raw_Data[[#This Row],[kategori_dp]]="High",1,IF(Raw_Data[[#This Row],[kategori_dp]]="Medium",2,3))</f>
        <v>2</v>
      </c>
      <c r="AF782">
        <f>IF(Raw_Data[[#This Row],[tenor_bulan]]&lt;=24,1,IF(Raw_Data[[#This Row],[tenor_bulan]]&lt;=36,2,IF(Raw_Data[[#This Row],[tenor_bulan]]&lt;=48,3,4)))</f>
        <v>2</v>
      </c>
      <c r="AG782">
        <f>IF(Raw_Data[[#This Row],[jumlah_kali_telat]]=0,0,IF(Raw_Data[[#This Row],[jumlah_kali_telat]]&lt;=2,2,4))</f>
        <v>0</v>
      </c>
      <c r="AH782">
        <f>Raw_Data[[#This Row],[Skor_Rasio]]+Raw_Data[[#This Row],[Skor_DP]]+Raw_Data[[#This Row],[Skor_Tenor]]+Raw_Data[[#This Row],[Skor_Telat]]</f>
        <v>6</v>
      </c>
      <c r="AI782" t="str">
        <f>IF(Raw_Data[[#This Row],[Risk_Score]]&lt;=6,"Low Risk",IF(Raw_Data[[#This Row],[Risk_Score]]&lt;=8,"Medium Risk","High Risk"))</f>
        <v>Low Risk</v>
      </c>
      <c r="AJ782">
        <f ca="1">IFERROR(DATEDIF(Raw_Data[[#This Row],[tanggal_pengajuan]],TODAY(),"m"),"N/A")</f>
        <v>5</v>
      </c>
      <c r="AK782" t="str">
        <f ca="1">IF(ISNUMBER(Raw_Data[[#This Row],[MOB]]),IF(Raw_Data[[#This Row],[MOB]]&lt;6,"0-5 bulan",IF(Raw_Data[[#This Row],[MOB]]&lt;12,"6-11 bulan",IF(Raw_Data[[#This Row],[MOB]]&lt;24,"12-23 bulan","24+ bulan"))),"N/A")</f>
        <v>0-5 bulan</v>
      </c>
    </row>
    <row r="783" spans="1:37" ht="14.25" customHeight="1" x14ac:dyDescent="0.45">
      <c r="A783" t="s">
        <v>2122</v>
      </c>
      <c r="B783" s="64">
        <v>46114</v>
      </c>
      <c r="C783" s="1" t="str">
        <f t="shared" si="12"/>
        <v>April</v>
      </c>
      <c r="D783" t="s">
        <v>1210</v>
      </c>
      <c r="E783" t="s">
        <v>2123</v>
      </c>
      <c r="F783">
        <v>35</v>
      </c>
      <c r="G783" t="s">
        <v>40</v>
      </c>
      <c r="H783" t="s">
        <v>152</v>
      </c>
      <c r="I783" s="2">
        <v>2549000</v>
      </c>
      <c r="J783" s="3">
        <f>Raw_Data[[#This Row],[cicilan_per_bulan]]/Raw_Data[[#This Row],[penghasilan_bulanan]]</f>
        <v>0.5145547273440565</v>
      </c>
      <c r="K783" t="s">
        <v>42</v>
      </c>
      <c r="L783" t="s">
        <v>43</v>
      </c>
      <c r="M783" t="s">
        <v>290</v>
      </c>
      <c r="N783" t="s">
        <v>291</v>
      </c>
      <c r="O783" t="s">
        <v>292</v>
      </c>
      <c r="P783" s="2">
        <v>38711000</v>
      </c>
      <c r="Q783" s="2">
        <v>5807000</v>
      </c>
      <c r="R783" t="str">
        <f>IF(Raw_Data[[#This Row],[persen_dp]]&lt;15%,"Low",IF(Raw_Data[[#This Row],[persen_dp]]&gt;25%,"High","Medium"))</f>
        <v>Medium</v>
      </c>
      <c r="S783" s="3">
        <v>0.15</v>
      </c>
      <c r="T783">
        <v>36</v>
      </c>
      <c r="U783">
        <v>0.14499999999999999</v>
      </c>
      <c r="V783" s="2">
        <v>1311600</v>
      </c>
      <c r="W783" s="2">
        <v>47217000</v>
      </c>
      <c r="X783" t="str">
        <f>IF(OR(Raw_Data[[#This Row],[status_pembayaran]]="Macet",Raw_Data[[#This Row],[status_pembayaran]]="Kurang Lancar"),"Non Performing Loan","Performing")</f>
        <v>Performing</v>
      </c>
      <c r="Y783" t="s">
        <v>47</v>
      </c>
      <c r="Z783">
        <v>0</v>
      </c>
      <c r="AA783">
        <v>0</v>
      </c>
      <c r="AB783">
        <v>1</v>
      </c>
      <c r="AC783" t="s">
        <v>66</v>
      </c>
      <c r="AD783">
        <f>IF(Raw_Data[[#This Row],[rasio]]&lt;0.2,1,IF(Raw_Data[[#This Row],[rasio]]&lt;0.3,2,IF(Raw_Data[[#This Row],[rasio]]&lt;0.4,3,4)))</f>
        <v>4</v>
      </c>
      <c r="AE783">
        <f>IF(Raw_Data[[#This Row],[kategori_dp]]="High",1,IF(Raw_Data[[#This Row],[kategori_dp]]="Medium",2,3))</f>
        <v>2</v>
      </c>
      <c r="AF783">
        <f>IF(Raw_Data[[#This Row],[tenor_bulan]]&lt;=24,1,IF(Raw_Data[[#This Row],[tenor_bulan]]&lt;=36,2,IF(Raw_Data[[#This Row],[tenor_bulan]]&lt;=48,3,4)))</f>
        <v>2</v>
      </c>
      <c r="AG783">
        <f>IF(Raw_Data[[#This Row],[jumlah_kali_telat]]=0,0,IF(Raw_Data[[#This Row],[jumlah_kali_telat]]&lt;=2,2,4))</f>
        <v>0</v>
      </c>
      <c r="AH783">
        <f>Raw_Data[[#This Row],[Skor_Rasio]]+Raw_Data[[#This Row],[Skor_DP]]+Raw_Data[[#This Row],[Skor_Tenor]]+Raw_Data[[#This Row],[Skor_Telat]]</f>
        <v>8</v>
      </c>
      <c r="AI783" t="str">
        <f>IF(Raw_Data[[#This Row],[Risk_Score]]&lt;=6,"Low Risk",IF(Raw_Data[[#This Row],[Risk_Score]]&lt;=8,"Medium Risk","High Risk"))</f>
        <v>Medium Risk</v>
      </c>
      <c r="AJ783">
        <f ca="1">IFERROR(DATEDIF(Raw_Data[[#This Row],[tanggal_pengajuan]],TODAY(),"m"),"N/A")</f>
        <v>6</v>
      </c>
      <c r="AK783" t="str">
        <f ca="1">IF(ISNUMBER(Raw_Data[[#This Row],[MOB]]),IF(Raw_Data[[#This Row],[MOB]]&lt;6,"0-5 bulan",IF(Raw_Data[[#This Row],[MOB]]&lt;12,"6-11 bulan",IF(Raw_Data[[#This Row],[MOB]]&lt;24,"12-23 bulan","24+ bulan"))),"N/A")</f>
        <v>6-11 bulan</v>
      </c>
    </row>
    <row r="784" spans="1:37" ht="14.25" customHeight="1" x14ac:dyDescent="0.45">
      <c r="A784" t="s">
        <v>2124</v>
      </c>
      <c r="B784" s="64">
        <v>46096</v>
      </c>
      <c r="C784" s="1" t="str">
        <f t="shared" si="12"/>
        <v>March</v>
      </c>
      <c r="D784" t="s">
        <v>2125</v>
      </c>
      <c r="E784" t="s">
        <v>2126</v>
      </c>
      <c r="F784">
        <v>55</v>
      </c>
      <c r="G784" t="s">
        <v>51</v>
      </c>
      <c r="H784" t="s">
        <v>101</v>
      </c>
      <c r="I784" s="2">
        <v>4399000</v>
      </c>
      <c r="J784" s="3">
        <f>Raw_Data[[#This Row],[cicilan_per_bulan]]/Raw_Data[[#This Row],[penghasilan_bulanan]]</f>
        <v>0.44851102523300751</v>
      </c>
      <c r="K784" t="s">
        <v>153</v>
      </c>
      <c r="L784" t="s">
        <v>154</v>
      </c>
      <c r="M784" t="s">
        <v>55</v>
      </c>
      <c r="N784" t="s">
        <v>221</v>
      </c>
      <c r="O784" t="s">
        <v>159</v>
      </c>
      <c r="P784" s="2">
        <v>40786000</v>
      </c>
      <c r="Q784" s="2">
        <v>4079000</v>
      </c>
      <c r="R784" t="str">
        <f>IF(Raw_Data[[#This Row],[persen_dp]]&lt;15%,"Low",IF(Raw_Data[[#This Row],[persen_dp]]&gt;25%,"High","Medium"))</f>
        <v>Low</v>
      </c>
      <c r="S784" s="3">
        <v>0.1</v>
      </c>
      <c r="T784">
        <v>24</v>
      </c>
      <c r="U784">
        <v>0.14499999999999999</v>
      </c>
      <c r="V784" s="2">
        <v>1973000</v>
      </c>
      <c r="W784" s="2">
        <v>47353000</v>
      </c>
      <c r="X784" t="str">
        <f>IF(OR(Raw_Data[[#This Row],[status_pembayaran]]="Macet",Raw_Data[[#This Row],[status_pembayaran]]="Kurang Lancar"),"Non Performing Loan","Performing")</f>
        <v>Performing</v>
      </c>
      <c r="Y784" t="s">
        <v>47</v>
      </c>
      <c r="Z784">
        <v>0</v>
      </c>
      <c r="AA784">
        <v>0</v>
      </c>
      <c r="AB784">
        <v>1</v>
      </c>
      <c r="AD784">
        <f>IF(Raw_Data[[#This Row],[rasio]]&lt;0.2,1,IF(Raw_Data[[#This Row],[rasio]]&lt;0.3,2,IF(Raw_Data[[#This Row],[rasio]]&lt;0.4,3,4)))</f>
        <v>4</v>
      </c>
      <c r="AE784">
        <f>IF(Raw_Data[[#This Row],[kategori_dp]]="High",1,IF(Raw_Data[[#This Row],[kategori_dp]]="Medium",2,3))</f>
        <v>3</v>
      </c>
      <c r="AF784">
        <f>IF(Raw_Data[[#This Row],[tenor_bulan]]&lt;=24,1,IF(Raw_Data[[#This Row],[tenor_bulan]]&lt;=36,2,IF(Raw_Data[[#This Row],[tenor_bulan]]&lt;=48,3,4)))</f>
        <v>1</v>
      </c>
      <c r="AG784">
        <f>IF(Raw_Data[[#This Row],[jumlah_kali_telat]]=0,0,IF(Raw_Data[[#This Row],[jumlah_kali_telat]]&lt;=2,2,4))</f>
        <v>0</v>
      </c>
      <c r="AH784">
        <f>Raw_Data[[#This Row],[Skor_Rasio]]+Raw_Data[[#This Row],[Skor_DP]]+Raw_Data[[#This Row],[Skor_Tenor]]+Raw_Data[[#This Row],[Skor_Telat]]</f>
        <v>8</v>
      </c>
      <c r="AI784" t="str">
        <f>IF(Raw_Data[[#This Row],[Risk_Score]]&lt;=6,"Low Risk",IF(Raw_Data[[#This Row],[Risk_Score]]&lt;=8,"Medium Risk","High Risk"))</f>
        <v>Medium Risk</v>
      </c>
      <c r="AJ784">
        <f ca="1">IFERROR(DATEDIF(Raw_Data[[#This Row],[tanggal_pengajuan]],TODAY(),"m"),"N/A")</f>
        <v>7</v>
      </c>
      <c r="AK784" t="str">
        <f ca="1">IF(ISNUMBER(Raw_Data[[#This Row],[MOB]]),IF(Raw_Data[[#This Row],[MOB]]&lt;6,"0-5 bulan",IF(Raw_Data[[#This Row],[MOB]]&lt;12,"6-11 bulan",IF(Raw_Data[[#This Row],[MOB]]&lt;24,"12-23 bulan","24+ bulan"))),"N/A")</f>
        <v>6-11 bulan</v>
      </c>
    </row>
    <row r="785" spans="1:37" ht="14.25" customHeight="1" x14ac:dyDescent="0.45">
      <c r="A785" t="s">
        <v>2127</v>
      </c>
      <c r="B785" s="64">
        <v>46150</v>
      </c>
      <c r="C785" s="1" t="str">
        <f t="shared" si="12"/>
        <v>May</v>
      </c>
      <c r="D785" t="s">
        <v>660</v>
      </c>
      <c r="E785" t="s">
        <v>2128</v>
      </c>
      <c r="F785">
        <v>29</v>
      </c>
      <c r="G785" t="s">
        <v>51</v>
      </c>
      <c r="H785" t="s">
        <v>176</v>
      </c>
      <c r="I785" s="2">
        <v>6161000</v>
      </c>
      <c r="J785" s="3">
        <f>Raw_Data[[#This Row],[cicilan_per_bulan]]/Raw_Data[[#This Row],[penghasilan_bulanan]]</f>
        <v>8.4450576205161498E-2</v>
      </c>
      <c r="K785" t="s">
        <v>177</v>
      </c>
      <c r="L785" t="s">
        <v>154</v>
      </c>
      <c r="M785" t="s">
        <v>44</v>
      </c>
      <c r="N785" t="s">
        <v>45</v>
      </c>
      <c r="O785" t="s">
        <v>46</v>
      </c>
      <c r="P785" s="2">
        <v>25855000</v>
      </c>
      <c r="Q785" s="2">
        <v>7756000</v>
      </c>
      <c r="R785" t="str">
        <f>IF(Raw_Data[[#This Row],[persen_dp]]&lt;15%,"Low",IF(Raw_Data[[#This Row],[persen_dp]]&gt;25%,"High","Medium"))</f>
        <v>High</v>
      </c>
      <c r="S785" s="3">
        <v>0.3</v>
      </c>
      <c r="T785">
        <v>60</v>
      </c>
      <c r="U785">
        <v>0.14499999999999999</v>
      </c>
      <c r="V785" s="2">
        <v>520300</v>
      </c>
      <c r="W785" s="2">
        <v>31221000</v>
      </c>
      <c r="X785" t="str">
        <f>IF(OR(Raw_Data[[#This Row],[status_pembayaran]]="Macet",Raw_Data[[#This Row],[status_pembayaran]]="Kurang Lancar"),"Non Performing Loan","Performing")</f>
        <v>Performing</v>
      </c>
      <c r="Y785" t="s">
        <v>47</v>
      </c>
      <c r="Z785">
        <v>0</v>
      </c>
      <c r="AA785">
        <v>0</v>
      </c>
      <c r="AB785">
        <v>1</v>
      </c>
      <c r="AC785" t="s">
        <v>137</v>
      </c>
      <c r="AD785">
        <f>IF(Raw_Data[[#This Row],[rasio]]&lt;0.2,1,IF(Raw_Data[[#This Row],[rasio]]&lt;0.3,2,IF(Raw_Data[[#This Row],[rasio]]&lt;0.4,3,4)))</f>
        <v>1</v>
      </c>
      <c r="AE785">
        <f>IF(Raw_Data[[#This Row],[kategori_dp]]="High",1,IF(Raw_Data[[#This Row],[kategori_dp]]="Medium",2,3))</f>
        <v>1</v>
      </c>
      <c r="AF785">
        <f>IF(Raw_Data[[#This Row],[tenor_bulan]]&lt;=24,1,IF(Raw_Data[[#This Row],[tenor_bulan]]&lt;=36,2,IF(Raw_Data[[#This Row],[tenor_bulan]]&lt;=48,3,4)))</f>
        <v>4</v>
      </c>
      <c r="AG785">
        <f>IF(Raw_Data[[#This Row],[jumlah_kali_telat]]=0,0,IF(Raw_Data[[#This Row],[jumlah_kali_telat]]&lt;=2,2,4))</f>
        <v>0</v>
      </c>
      <c r="AH785">
        <f>Raw_Data[[#This Row],[Skor_Rasio]]+Raw_Data[[#This Row],[Skor_DP]]+Raw_Data[[#This Row],[Skor_Tenor]]+Raw_Data[[#This Row],[Skor_Telat]]</f>
        <v>6</v>
      </c>
      <c r="AI785" t="str">
        <f>IF(Raw_Data[[#This Row],[Risk_Score]]&lt;=6,"Low Risk",IF(Raw_Data[[#This Row],[Risk_Score]]&lt;=8,"Medium Risk","High Risk"))</f>
        <v>Low Risk</v>
      </c>
      <c r="AJ785">
        <f ca="1">IFERROR(DATEDIF(Raw_Data[[#This Row],[tanggal_pengajuan]],TODAY(),"m"),"N/A")</f>
        <v>5</v>
      </c>
      <c r="AK785" t="str">
        <f ca="1">IF(ISNUMBER(Raw_Data[[#This Row],[MOB]]),IF(Raw_Data[[#This Row],[MOB]]&lt;6,"0-5 bulan",IF(Raw_Data[[#This Row],[MOB]]&lt;12,"6-11 bulan",IF(Raw_Data[[#This Row],[MOB]]&lt;24,"12-23 bulan","24+ bulan"))),"N/A")</f>
        <v>0-5 bulan</v>
      </c>
    </row>
    <row r="786" spans="1:37" ht="14.25" customHeight="1" x14ac:dyDescent="0.45">
      <c r="A786" t="s">
        <v>2129</v>
      </c>
      <c r="B786" s="64">
        <v>46359</v>
      </c>
      <c r="C786" s="1" t="str">
        <f t="shared" si="12"/>
        <v>December</v>
      </c>
      <c r="D786" t="s">
        <v>341</v>
      </c>
      <c r="E786" t="s">
        <v>2130</v>
      </c>
      <c r="F786">
        <v>37</v>
      </c>
      <c r="G786" t="s">
        <v>51</v>
      </c>
      <c r="H786" t="s">
        <v>96</v>
      </c>
      <c r="I786" s="2">
        <v>6837000</v>
      </c>
      <c r="J786" s="3">
        <f>Raw_Data[[#This Row],[cicilan_per_bulan]]/Raw_Data[[#This Row],[penghasilan_bulanan]]</f>
        <v>0.28960070206230804</v>
      </c>
      <c r="K786" t="s">
        <v>70</v>
      </c>
      <c r="L786" t="s">
        <v>71</v>
      </c>
      <c r="M786" t="s">
        <v>55</v>
      </c>
      <c r="N786" t="s">
        <v>221</v>
      </c>
      <c r="O786" t="s">
        <v>159</v>
      </c>
      <c r="P786" s="2">
        <v>40930000</v>
      </c>
      <c r="Q786" s="2">
        <v>4093000</v>
      </c>
      <c r="R786" t="str">
        <f>IF(Raw_Data[[#This Row],[persen_dp]]&lt;15%,"Low",IF(Raw_Data[[#This Row],[persen_dp]]&gt;25%,"High","Medium"))</f>
        <v>Low</v>
      </c>
      <c r="S786" s="3">
        <v>0.1</v>
      </c>
      <c r="T786">
        <v>24</v>
      </c>
      <c r="U786">
        <v>0.14499999999999999</v>
      </c>
      <c r="V786" s="2">
        <v>1980000</v>
      </c>
      <c r="W786" s="2">
        <v>47520000</v>
      </c>
      <c r="X786" t="str">
        <f>IF(OR(Raw_Data[[#This Row],[status_pembayaran]]="Macet",Raw_Data[[#This Row],[status_pembayaran]]="Kurang Lancar"),"Non Performing Loan","Performing")</f>
        <v>Performing</v>
      </c>
      <c r="Y786" t="s">
        <v>47</v>
      </c>
      <c r="Z786">
        <v>0</v>
      </c>
      <c r="AA786">
        <v>0</v>
      </c>
      <c r="AB786">
        <v>1</v>
      </c>
      <c r="AC786" t="s">
        <v>137</v>
      </c>
      <c r="AD786">
        <f>IF(Raw_Data[[#This Row],[rasio]]&lt;0.2,1,IF(Raw_Data[[#This Row],[rasio]]&lt;0.3,2,IF(Raw_Data[[#This Row],[rasio]]&lt;0.4,3,4)))</f>
        <v>2</v>
      </c>
      <c r="AE786">
        <f>IF(Raw_Data[[#This Row],[kategori_dp]]="High",1,IF(Raw_Data[[#This Row],[kategori_dp]]="Medium",2,3))</f>
        <v>3</v>
      </c>
      <c r="AF786">
        <f>IF(Raw_Data[[#This Row],[tenor_bulan]]&lt;=24,1,IF(Raw_Data[[#This Row],[tenor_bulan]]&lt;=36,2,IF(Raw_Data[[#This Row],[tenor_bulan]]&lt;=48,3,4)))</f>
        <v>1</v>
      </c>
      <c r="AG786">
        <f>IF(Raw_Data[[#This Row],[jumlah_kali_telat]]=0,0,IF(Raw_Data[[#This Row],[jumlah_kali_telat]]&lt;=2,2,4))</f>
        <v>0</v>
      </c>
      <c r="AH786">
        <f>Raw_Data[[#This Row],[Skor_Rasio]]+Raw_Data[[#This Row],[Skor_DP]]+Raw_Data[[#This Row],[Skor_Tenor]]+Raw_Data[[#This Row],[Skor_Telat]]</f>
        <v>6</v>
      </c>
      <c r="AI786" t="str">
        <f>IF(Raw_Data[[#This Row],[Risk_Score]]&lt;=6,"Low Risk",IF(Raw_Data[[#This Row],[Risk_Score]]&lt;=8,"Medium Risk","High Risk"))</f>
        <v>Low Risk</v>
      </c>
      <c r="AJ786" t="str">
        <f ca="1">IFERROR(DATEDIF(Raw_Data[[#This Row],[tanggal_pengajuan]],TODAY(),"m"),"N/A")</f>
        <v>N/A</v>
      </c>
      <c r="AK786" t="str">
        <f ca="1">IF(ISNUMBER(Raw_Data[[#This Row],[MOB]]),IF(Raw_Data[[#This Row],[MOB]]&lt;6,"0-5 bulan",IF(Raw_Data[[#This Row],[MOB]]&lt;12,"6-11 bulan",IF(Raw_Data[[#This Row],[MOB]]&lt;24,"12-23 bulan","24+ bulan"))),"N/A")</f>
        <v>N/A</v>
      </c>
    </row>
    <row r="787" spans="1:37" ht="14.25" customHeight="1" x14ac:dyDescent="0.45">
      <c r="A787" t="s">
        <v>2131</v>
      </c>
      <c r="B787" s="64">
        <v>46192</v>
      </c>
      <c r="C787" s="1" t="str">
        <f t="shared" si="12"/>
        <v>June</v>
      </c>
      <c r="D787" t="s">
        <v>2132</v>
      </c>
      <c r="E787" t="s">
        <v>2133</v>
      </c>
      <c r="F787">
        <v>49</v>
      </c>
      <c r="G787" t="s">
        <v>40</v>
      </c>
      <c r="H787" t="s">
        <v>152</v>
      </c>
      <c r="I787" s="2">
        <v>2975000</v>
      </c>
      <c r="J787" s="3">
        <f>Raw_Data[[#This Row],[cicilan_per_bulan]]/Raw_Data[[#This Row],[penghasilan_bulanan]]</f>
        <v>0.18235294117647058</v>
      </c>
      <c r="K787" t="s">
        <v>188</v>
      </c>
      <c r="L787" t="s">
        <v>154</v>
      </c>
      <c r="M787" t="s">
        <v>249</v>
      </c>
      <c r="N787" t="s">
        <v>250</v>
      </c>
      <c r="O787" t="s">
        <v>57</v>
      </c>
      <c r="P787" s="2">
        <v>16012000</v>
      </c>
      <c r="Q787" s="2">
        <v>2402000</v>
      </c>
      <c r="R787" t="str">
        <f>IF(Raw_Data[[#This Row],[persen_dp]]&lt;15%,"Low",IF(Raw_Data[[#This Row],[persen_dp]]&gt;25%,"High","Medium"))</f>
        <v>Medium</v>
      </c>
      <c r="S787" s="3">
        <v>0.15</v>
      </c>
      <c r="T787">
        <v>36</v>
      </c>
      <c r="U787">
        <v>0.14499999999999999</v>
      </c>
      <c r="V787" s="2">
        <v>542500</v>
      </c>
      <c r="W787" s="2">
        <v>19530000</v>
      </c>
      <c r="X787" t="str">
        <f>IF(OR(Raw_Data[[#This Row],[status_pembayaran]]="Macet",Raw_Data[[#This Row],[status_pembayaran]]="Kurang Lancar"),"Non Performing Loan","Performing")</f>
        <v>Performing</v>
      </c>
      <c r="Y787" t="s">
        <v>47</v>
      </c>
      <c r="Z787">
        <v>0</v>
      </c>
      <c r="AA787">
        <v>0</v>
      </c>
      <c r="AB787">
        <v>1</v>
      </c>
      <c r="AC787" t="s">
        <v>104</v>
      </c>
      <c r="AD787">
        <f>IF(Raw_Data[[#This Row],[rasio]]&lt;0.2,1,IF(Raw_Data[[#This Row],[rasio]]&lt;0.3,2,IF(Raw_Data[[#This Row],[rasio]]&lt;0.4,3,4)))</f>
        <v>1</v>
      </c>
      <c r="AE787">
        <f>IF(Raw_Data[[#This Row],[kategori_dp]]="High",1,IF(Raw_Data[[#This Row],[kategori_dp]]="Medium",2,3))</f>
        <v>2</v>
      </c>
      <c r="AF787">
        <f>IF(Raw_Data[[#This Row],[tenor_bulan]]&lt;=24,1,IF(Raw_Data[[#This Row],[tenor_bulan]]&lt;=36,2,IF(Raw_Data[[#This Row],[tenor_bulan]]&lt;=48,3,4)))</f>
        <v>2</v>
      </c>
      <c r="AG787">
        <f>IF(Raw_Data[[#This Row],[jumlah_kali_telat]]=0,0,IF(Raw_Data[[#This Row],[jumlah_kali_telat]]&lt;=2,2,4))</f>
        <v>0</v>
      </c>
      <c r="AH787">
        <f>Raw_Data[[#This Row],[Skor_Rasio]]+Raw_Data[[#This Row],[Skor_DP]]+Raw_Data[[#This Row],[Skor_Tenor]]+Raw_Data[[#This Row],[Skor_Telat]]</f>
        <v>5</v>
      </c>
      <c r="AI787" t="str">
        <f>IF(Raw_Data[[#This Row],[Risk_Score]]&lt;=6,"Low Risk",IF(Raw_Data[[#This Row],[Risk_Score]]&lt;=8,"Medium Risk","High Risk"))</f>
        <v>Low Risk</v>
      </c>
      <c r="AJ787">
        <f ca="1">IFERROR(DATEDIF(Raw_Data[[#This Row],[tanggal_pengajuan]],TODAY(),"m"),"N/A")</f>
        <v>4</v>
      </c>
      <c r="AK787" t="str">
        <f ca="1">IF(ISNUMBER(Raw_Data[[#This Row],[MOB]]),IF(Raw_Data[[#This Row],[MOB]]&lt;6,"0-5 bulan",IF(Raw_Data[[#This Row],[MOB]]&lt;12,"6-11 bulan",IF(Raw_Data[[#This Row],[MOB]]&lt;24,"12-23 bulan","24+ bulan"))),"N/A")</f>
        <v>0-5 bulan</v>
      </c>
    </row>
    <row r="788" spans="1:37" ht="14.25" customHeight="1" x14ac:dyDescent="0.45">
      <c r="A788" t="s">
        <v>2134</v>
      </c>
      <c r="B788" s="64">
        <v>46042</v>
      </c>
      <c r="C788" s="1" t="str">
        <f t="shared" si="12"/>
        <v>January</v>
      </c>
      <c r="D788" t="s">
        <v>857</v>
      </c>
      <c r="E788" t="s">
        <v>2135</v>
      </c>
      <c r="F788">
        <v>33</v>
      </c>
      <c r="G788" t="s">
        <v>51</v>
      </c>
      <c r="H788" t="s">
        <v>152</v>
      </c>
      <c r="I788" s="2">
        <v>3177000</v>
      </c>
      <c r="J788" s="3">
        <f>Raw_Data[[#This Row],[cicilan_per_bulan]]/Raw_Data[[#This Row],[penghasilan_bulanan]]</f>
        <v>0.25070821529745041</v>
      </c>
      <c r="K788" t="s">
        <v>192</v>
      </c>
      <c r="L788" t="s">
        <v>128</v>
      </c>
      <c r="M788" t="s">
        <v>55</v>
      </c>
      <c r="N788" t="s">
        <v>147</v>
      </c>
      <c r="O788" t="s">
        <v>148</v>
      </c>
      <c r="P788" s="2">
        <v>32595000</v>
      </c>
      <c r="Q788" s="2">
        <v>4889000</v>
      </c>
      <c r="R788" t="str">
        <f>IF(Raw_Data[[#This Row],[persen_dp]]&lt;15%,"Low",IF(Raw_Data[[#This Row],[persen_dp]]&gt;25%,"High","Medium"))</f>
        <v>Medium</v>
      </c>
      <c r="S788" s="3">
        <v>0.15</v>
      </c>
      <c r="T788">
        <v>60</v>
      </c>
      <c r="U788">
        <v>0.14499999999999999</v>
      </c>
      <c r="V788" s="2">
        <v>796500</v>
      </c>
      <c r="W788" s="2">
        <v>47793000</v>
      </c>
      <c r="X788" t="str">
        <f>IF(OR(Raw_Data[[#This Row],[status_pembayaran]]="Macet",Raw_Data[[#This Row],[status_pembayaran]]="Kurang Lancar"),"Non Performing Loan","Performing")</f>
        <v>Performing</v>
      </c>
      <c r="Y788" t="s">
        <v>47</v>
      </c>
      <c r="Z788">
        <v>0</v>
      </c>
      <c r="AA788">
        <v>0</v>
      </c>
      <c r="AB788">
        <v>1</v>
      </c>
      <c r="AC788" t="s">
        <v>66</v>
      </c>
      <c r="AD788">
        <f>IF(Raw_Data[[#This Row],[rasio]]&lt;0.2,1,IF(Raw_Data[[#This Row],[rasio]]&lt;0.3,2,IF(Raw_Data[[#This Row],[rasio]]&lt;0.4,3,4)))</f>
        <v>2</v>
      </c>
      <c r="AE788">
        <f>IF(Raw_Data[[#This Row],[kategori_dp]]="High",1,IF(Raw_Data[[#This Row],[kategori_dp]]="Medium",2,3))</f>
        <v>2</v>
      </c>
      <c r="AF788">
        <f>IF(Raw_Data[[#This Row],[tenor_bulan]]&lt;=24,1,IF(Raw_Data[[#This Row],[tenor_bulan]]&lt;=36,2,IF(Raw_Data[[#This Row],[tenor_bulan]]&lt;=48,3,4)))</f>
        <v>4</v>
      </c>
      <c r="AG788">
        <f>IF(Raw_Data[[#This Row],[jumlah_kali_telat]]=0,0,IF(Raw_Data[[#This Row],[jumlah_kali_telat]]&lt;=2,2,4))</f>
        <v>0</v>
      </c>
      <c r="AH788">
        <f>Raw_Data[[#This Row],[Skor_Rasio]]+Raw_Data[[#This Row],[Skor_DP]]+Raw_Data[[#This Row],[Skor_Tenor]]+Raw_Data[[#This Row],[Skor_Telat]]</f>
        <v>8</v>
      </c>
      <c r="AI788" t="str">
        <f>IF(Raw_Data[[#This Row],[Risk_Score]]&lt;=6,"Low Risk",IF(Raw_Data[[#This Row],[Risk_Score]]&lt;=8,"Medium Risk","High Risk"))</f>
        <v>Medium Risk</v>
      </c>
      <c r="AJ788">
        <f ca="1">IFERROR(DATEDIF(Raw_Data[[#This Row],[tanggal_pengajuan]],TODAY(),"m"),"N/A")</f>
        <v>9</v>
      </c>
      <c r="AK788" t="str">
        <f ca="1">IF(ISNUMBER(Raw_Data[[#This Row],[MOB]]),IF(Raw_Data[[#This Row],[MOB]]&lt;6,"0-5 bulan",IF(Raw_Data[[#This Row],[MOB]]&lt;12,"6-11 bulan",IF(Raw_Data[[#This Row],[MOB]]&lt;24,"12-23 bulan","24+ bulan"))),"N/A")</f>
        <v>6-11 bulan</v>
      </c>
    </row>
    <row r="789" spans="1:37" ht="14.25" customHeight="1" x14ac:dyDescent="0.45">
      <c r="A789" t="s">
        <v>2136</v>
      </c>
      <c r="B789" s="64">
        <v>46028</v>
      </c>
      <c r="C789" s="1" t="str">
        <f t="shared" si="12"/>
        <v>January</v>
      </c>
      <c r="D789" t="s">
        <v>2137</v>
      </c>
      <c r="E789" t="s">
        <v>2138</v>
      </c>
      <c r="F789">
        <v>44</v>
      </c>
      <c r="G789" t="s">
        <v>40</v>
      </c>
      <c r="H789" t="s">
        <v>96</v>
      </c>
      <c r="I789" s="2">
        <v>7336000</v>
      </c>
      <c r="J789" s="3">
        <f>Raw_Data[[#This Row],[cicilan_per_bulan]]/Raw_Data[[#This Row],[penghasilan_bulanan]]</f>
        <v>0.20253544165757906</v>
      </c>
      <c r="K789" t="s">
        <v>91</v>
      </c>
      <c r="L789" t="s">
        <v>92</v>
      </c>
      <c r="M789" t="s">
        <v>44</v>
      </c>
      <c r="N789" t="s">
        <v>158</v>
      </c>
      <c r="O789" t="s">
        <v>159</v>
      </c>
      <c r="P789" s="2">
        <v>31380000</v>
      </c>
      <c r="Q789" s="2">
        <v>9414000</v>
      </c>
      <c r="R789" t="str">
        <f>IF(Raw_Data[[#This Row],[persen_dp]]&lt;15%,"Low",IF(Raw_Data[[#This Row],[persen_dp]]&gt;25%,"High","Medium"))</f>
        <v>High</v>
      </c>
      <c r="S789" s="3">
        <v>0.3</v>
      </c>
      <c r="T789">
        <v>18</v>
      </c>
      <c r="U789">
        <v>0.14499999999999999</v>
      </c>
      <c r="V789" s="2">
        <v>1485800</v>
      </c>
      <c r="W789" s="2">
        <v>26744000</v>
      </c>
      <c r="X789" t="str">
        <f>IF(OR(Raw_Data[[#This Row],[status_pembayaran]]="Macet",Raw_Data[[#This Row],[status_pembayaran]]="Kurang Lancar"),"Non Performing Loan","Performing")</f>
        <v>Performing</v>
      </c>
      <c r="Y789" t="s">
        <v>47</v>
      </c>
      <c r="Z789">
        <v>0</v>
      </c>
      <c r="AA789">
        <v>0</v>
      </c>
      <c r="AB789">
        <v>1</v>
      </c>
      <c r="AC789" t="s">
        <v>137</v>
      </c>
      <c r="AD789">
        <f>IF(Raw_Data[[#This Row],[rasio]]&lt;0.2,1,IF(Raw_Data[[#This Row],[rasio]]&lt;0.3,2,IF(Raw_Data[[#This Row],[rasio]]&lt;0.4,3,4)))</f>
        <v>2</v>
      </c>
      <c r="AE789">
        <f>IF(Raw_Data[[#This Row],[kategori_dp]]="High",1,IF(Raw_Data[[#This Row],[kategori_dp]]="Medium",2,3))</f>
        <v>1</v>
      </c>
      <c r="AF789">
        <f>IF(Raw_Data[[#This Row],[tenor_bulan]]&lt;=24,1,IF(Raw_Data[[#This Row],[tenor_bulan]]&lt;=36,2,IF(Raw_Data[[#This Row],[tenor_bulan]]&lt;=48,3,4)))</f>
        <v>1</v>
      </c>
      <c r="AG789">
        <f>IF(Raw_Data[[#This Row],[jumlah_kali_telat]]=0,0,IF(Raw_Data[[#This Row],[jumlah_kali_telat]]&lt;=2,2,4))</f>
        <v>0</v>
      </c>
      <c r="AH789">
        <f>Raw_Data[[#This Row],[Skor_Rasio]]+Raw_Data[[#This Row],[Skor_DP]]+Raw_Data[[#This Row],[Skor_Tenor]]+Raw_Data[[#This Row],[Skor_Telat]]</f>
        <v>4</v>
      </c>
      <c r="AI789" t="str">
        <f>IF(Raw_Data[[#This Row],[Risk_Score]]&lt;=6,"Low Risk",IF(Raw_Data[[#This Row],[Risk_Score]]&lt;=8,"Medium Risk","High Risk"))</f>
        <v>Low Risk</v>
      </c>
      <c r="AJ789">
        <f ca="1">IFERROR(DATEDIF(Raw_Data[[#This Row],[tanggal_pengajuan]],TODAY(),"m"),"N/A")</f>
        <v>9</v>
      </c>
      <c r="AK789" t="str">
        <f ca="1">IF(ISNUMBER(Raw_Data[[#This Row],[MOB]]),IF(Raw_Data[[#This Row],[MOB]]&lt;6,"0-5 bulan",IF(Raw_Data[[#This Row],[MOB]]&lt;12,"6-11 bulan",IF(Raw_Data[[#This Row],[MOB]]&lt;24,"12-23 bulan","24+ bulan"))),"N/A")</f>
        <v>6-11 bulan</v>
      </c>
    </row>
    <row r="790" spans="1:37" ht="14.25" customHeight="1" x14ac:dyDescent="0.45">
      <c r="A790" t="s">
        <v>2139</v>
      </c>
      <c r="B790" s="64">
        <v>46121</v>
      </c>
      <c r="C790" s="1" t="str">
        <f t="shared" si="12"/>
        <v>April</v>
      </c>
      <c r="D790" t="s">
        <v>1418</v>
      </c>
      <c r="E790" t="s">
        <v>2140</v>
      </c>
      <c r="F790">
        <v>28</v>
      </c>
      <c r="G790" t="s">
        <v>51</v>
      </c>
      <c r="H790" t="s">
        <v>152</v>
      </c>
      <c r="I790" s="2">
        <v>3693000</v>
      </c>
      <c r="J790" s="3">
        <f>Raw_Data[[#This Row],[cicilan_per_bulan]]/Raw_Data[[#This Row],[penghasilan_bulanan]]</f>
        <v>0.24578933116707283</v>
      </c>
      <c r="K790" t="s">
        <v>205</v>
      </c>
      <c r="L790" t="s">
        <v>110</v>
      </c>
      <c r="M790" t="s">
        <v>44</v>
      </c>
      <c r="N790" t="s">
        <v>171</v>
      </c>
      <c r="O790" t="s">
        <v>172</v>
      </c>
      <c r="P790" s="2">
        <v>42098000</v>
      </c>
      <c r="Q790" s="2">
        <v>10524000</v>
      </c>
      <c r="R790" t="str">
        <f>IF(Raw_Data[[#This Row],[persen_dp]]&lt;15%,"Low",IF(Raw_Data[[#This Row],[persen_dp]]&gt;25%,"High","Medium"))</f>
        <v>Medium</v>
      </c>
      <c r="S790" s="3">
        <v>0.25</v>
      </c>
      <c r="T790">
        <v>60</v>
      </c>
      <c r="U790">
        <v>0.14499999999999999</v>
      </c>
      <c r="V790" s="2">
        <v>907700</v>
      </c>
      <c r="W790" s="2">
        <v>54465000</v>
      </c>
      <c r="X790" t="str">
        <f>IF(OR(Raw_Data[[#This Row],[status_pembayaran]]="Macet",Raw_Data[[#This Row],[status_pembayaran]]="Kurang Lancar"),"Non Performing Loan","Performing")</f>
        <v>Performing</v>
      </c>
      <c r="Y790" t="s">
        <v>47</v>
      </c>
      <c r="Z790">
        <v>0</v>
      </c>
      <c r="AA790">
        <v>0</v>
      </c>
      <c r="AB790">
        <v>1</v>
      </c>
      <c r="AC790" t="s">
        <v>66</v>
      </c>
      <c r="AD790">
        <f>IF(Raw_Data[[#This Row],[rasio]]&lt;0.2,1,IF(Raw_Data[[#This Row],[rasio]]&lt;0.3,2,IF(Raw_Data[[#This Row],[rasio]]&lt;0.4,3,4)))</f>
        <v>2</v>
      </c>
      <c r="AE790">
        <f>IF(Raw_Data[[#This Row],[kategori_dp]]="High",1,IF(Raw_Data[[#This Row],[kategori_dp]]="Medium",2,3))</f>
        <v>2</v>
      </c>
      <c r="AF790">
        <f>IF(Raw_Data[[#This Row],[tenor_bulan]]&lt;=24,1,IF(Raw_Data[[#This Row],[tenor_bulan]]&lt;=36,2,IF(Raw_Data[[#This Row],[tenor_bulan]]&lt;=48,3,4)))</f>
        <v>4</v>
      </c>
      <c r="AG790">
        <f>IF(Raw_Data[[#This Row],[jumlah_kali_telat]]=0,0,IF(Raw_Data[[#This Row],[jumlah_kali_telat]]&lt;=2,2,4))</f>
        <v>0</v>
      </c>
      <c r="AH790">
        <f>Raw_Data[[#This Row],[Skor_Rasio]]+Raw_Data[[#This Row],[Skor_DP]]+Raw_Data[[#This Row],[Skor_Tenor]]+Raw_Data[[#This Row],[Skor_Telat]]</f>
        <v>8</v>
      </c>
      <c r="AI790" t="str">
        <f>IF(Raw_Data[[#This Row],[Risk_Score]]&lt;=6,"Low Risk",IF(Raw_Data[[#This Row],[Risk_Score]]&lt;=8,"Medium Risk","High Risk"))</f>
        <v>Medium Risk</v>
      </c>
      <c r="AJ790">
        <f ca="1">IFERROR(DATEDIF(Raw_Data[[#This Row],[tanggal_pengajuan]],TODAY(),"m"),"N/A")</f>
        <v>6</v>
      </c>
      <c r="AK790" t="str">
        <f ca="1">IF(ISNUMBER(Raw_Data[[#This Row],[MOB]]),IF(Raw_Data[[#This Row],[MOB]]&lt;6,"0-5 bulan",IF(Raw_Data[[#This Row],[MOB]]&lt;12,"6-11 bulan",IF(Raw_Data[[#This Row],[MOB]]&lt;24,"12-23 bulan","24+ bulan"))),"N/A")</f>
        <v>6-11 bulan</v>
      </c>
    </row>
    <row r="791" spans="1:37" ht="14.25" customHeight="1" x14ac:dyDescent="0.45">
      <c r="A791" t="s">
        <v>2141</v>
      </c>
      <c r="B791" s="64">
        <v>46110</v>
      </c>
      <c r="C791" s="1" t="str">
        <f t="shared" si="12"/>
        <v>March</v>
      </c>
      <c r="D791" t="s">
        <v>1227</v>
      </c>
      <c r="E791" t="s">
        <v>2142</v>
      </c>
      <c r="F791">
        <v>57</v>
      </c>
      <c r="G791" t="s">
        <v>40</v>
      </c>
      <c r="H791" t="s">
        <v>152</v>
      </c>
      <c r="I791" s="2">
        <v>3835000</v>
      </c>
      <c r="J791" s="3">
        <f>Raw_Data[[#This Row],[cicilan_per_bulan]]/Raw_Data[[#This Row],[penghasilan_bulanan]]</f>
        <v>0.15817470664928293</v>
      </c>
      <c r="K791" t="s">
        <v>127</v>
      </c>
      <c r="L791" t="s">
        <v>128</v>
      </c>
      <c r="M791" t="s">
        <v>72</v>
      </c>
      <c r="N791" t="s">
        <v>73</v>
      </c>
      <c r="O791" t="s">
        <v>46</v>
      </c>
      <c r="P791" s="2">
        <v>20478000</v>
      </c>
      <c r="Q791" s="2">
        <v>2048000</v>
      </c>
      <c r="R791" t="str">
        <f>IF(Raw_Data[[#This Row],[persen_dp]]&lt;15%,"Low",IF(Raw_Data[[#This Row],[persen_dp]]&gt;25%,"High","Medium"))</f>
        <v>Low</v>
      </c>
      <c r="S791" s="3">
        <v>0.1</v>
      </c>
      <c r="T791">
        <v>48</v>
      </c>
      <c r="U791">
        <v>0.14499999999999999</v>
      </c>
      <c r="V791" s="2">
        <v>606600</v>
      </c>
      <c r="W791" s="2">
        <v>29119000</v>
      </c>
      <c r="X791" t="str">
        <f>IF(OR(Raw_Data[[#This Row],[status_pembayaran]]="Macet",Raw_Data[[#This Row],[status_pembayaran]]="Kurang Lancar"),"Non Performing Loan","Performing")</f>
        <v>Performing</v>
      </c>
      <c r="Y791" t="s">
        <v>47</v>
      </c>
      <c r="Z791">
        <v>0</v>
      </c>
      <c r="AA791">
        <v>0</v>
      </c>
      <c r="AB791">
        <v>1</v>
      </c>
      <c r="AD791">
        <f>IF(Raw_Data[[#This Row],[rasio]]&lt;0.2,1,IF(Raw_Data[[#This Row],[rasio]]&lt;0.3,2,IF(Raw_Data[[#This Row],[rasio]]&lt;0.4,3,4)))</f>
        <v>1</v>
      </c>
      <c r="AE791">
        <f>IF(Raw_Data[[#This Row],[kategori_dp]]="High",1,IF(Raw_Data[[#This Row],[kategori_dp]]="Medium",2,3))</f>
        <v>3</v>
      </c>
      <c r="AF791">
        <f>IF(Raw_Data[[#This Row],[tenor_bulan]]&lt;=24,1,IF(Raw_Data[[#This Row],[tenor_bulan]]&lt;=36,2,IF(Raw_Data[[#This Row],[tenor_bulan]]&lt;=48,3,4)))</f>
        <v>3</v>
      </c>
      <c r="AG791">
        <f>IF(Raw_Data[[#This Row],[jumlah_kali_telat]]=0,0,IF(Raw_Data[[#This Row],[jumlah_kali_telat]]&lt;=2,2,4))</f>
        <v>0</v>
      </c>
      <c r="AH791">
        <f>Raw_Data[[#This Row],[Skor_Rasio]]+Raw_Data[[#This Row],[Skor_DP]]+Raw_Data[[#This Row],[Skor_Tenor]]+Raw_Data[[#This Row],[Skor_Telat]]</f>
        <v>7</v>
      </c>
      <c r="AI791" t="str">
        <f>IF(Raw_Data[[#This Row],[Risk_Score]]&lt;=6,"Low Risk",IF(Raw_Data[[#This Row],[Risk_Score]]&lt;=8,"Medium Risk","High Risk"))</f>
        <v>Medium Risk</v>
      </c>
      <c r="AJ791">
        <f ca="1">IFERROR(DATEDIF(Raw_Data[[#This Row],[tanggal_pengajuan]],TODAY(),"m"),"N/A")</f>
        <v>6</v>
      </c>
      <c r="AK791" t="str">
        <f ca="1">IF(ISNUMBER(Raw_Data[[#This Row],[MOB]]),IF(Raw_Data[[#This Row],[MOB]]&lt;6,"0-5 bulan",IF(Raw_Data[[#This Row],[MOB]]&lt;12,"6-11 bulan",IF(Raw_Data[[#This Row],[MOB]]&lt;24,"12-23 bulan","24+ bulan"))),"N/A")</f>
        <v>6-11 bulan</v>
      </c>
    </row>
    <row r="792" spans="1:37" ht="14.25" customHeight="1" x14ac:dyDescent="0.45">
      <c r="A792" t="s">
        <v>2143</v>
      </c>
      <c r="B792" s="64">
        <v>46171</v>
      </c>
      <c r="C792" s="1" t="str">
        <f t="shared" si="12"/>
        <v>May</v>
      </c>
      <c r="D792" t="s">
        <v>638</v>
      </c>
      <c r="E792" t="s">
        <v>2144</v>
      </c>
      <c r="F792">
        <v>45</v>
      </c>
      <c r="G792" t="s">
        <v>40</v>
      </c>
      <c r="H792" t="s">
        <v>52</v>
      </c>
      <c r="I792" s="2">
        <v>4563000</v>
      </c>
      <c r="J792" s="3">
        <f>Raw_Data[[#This Row],[cicilan_per_bulan]]/Raw_Data[[#This Row],[penghasilan_bulanan]]</f>
        <v>0.32859960552268247</v>
      </c>
      <c r="K792" t="s">
        <v>114</v>
      </c>
      <c r="L792" t="s">
        <v>115</v>
      </c>
      <c r="M792" t="s">
        <v>44</v>
      </c>
      <c r="N792" t="s">
        <v>228</v>
      </c>
      <c r="O792" t="s">
        <v>57</v>
      </c>
      <c r="P792" s="2">
        <v>19642000</v>
      </c>
      <c r="Q792" s="2">
        <v>3928000</v>
      </c>
      <c r="R792" t="str">
        <f>IF(Raw_Data[[#This Row],[persen_dp]]&lt;15%,"Low",IF(Raw_Data[[#This Row],[persen_dp]]&gt;25%,"High","Medium"))</f>
        <v>Medium</v>
      </c>
      <c r="S792" s="3">
        <v>0.2</v>
      </c>
      <c r="T792">
        <v>12</v>
      </c>
      <c r="U792">
        <v>0.14499999999999999</v>
      </c>
      <c r="V792" s="2">
        <v>1499400</v>
      </c>
      <c r="W792" s="2">
        <v>17993000</v>
      </c>
      <c r="X792" t="str">
        <f>IF(OR(Raw_Data[[#This Row],[status_pembayaran]]="Macet",Raw_Data[[#This Row],[status_pembayaran]]="Kurang Lancar"),"Non Performing Loan","Performing")</f>
        <v>Performing</v>
      </c>
      <c r="Y792" t="s">
        <v>47</v>
      </c>
      <c r="Z792">
        <v>0</v>
      </c>
      <c r="AA792">
        <v>0</v>
      </c>
      <c r="AB792">
        <v>1</v>
      </c>
      <c r="AC792" t="s">
        <v>137</v>
      </c>
      <c r="AD792">
        <f>IF(Raw_Data[[#This Row],[rasio]]&lt;0.2,1,IF(Raw_Data[[#This Row],[rasio]]&lt;0.3,2,IF(Raw_Data[[#This Row],[rasio]]&lt;0.4,3,4)))</f>
        <v>3</v>
      </c>
      <c r="AE792">
        <f>IF(Raw_Data[[#This Row],[kategori_dp]]="High",1,IF(Raw_Data[[#This Row],[kategori_dp]]="Medium",2,3))</f>
        <v>2</v>
      </c>
      <c r="AF792">
        <f>IF(Raw_Data[[#This Row],[tenor_bulan]]&lt;=24,1,IF(Raw_Data[[#This Row],[tenor_bulan]]&lt;=36,2,IF(Raw_Data[[#This Row],[tenor_bulan]]&lt;=48,3,4)))</f>
        <v>1</v>
      </c>
      <c r="AG792">
        <f>IF(Raw_Data[[#This Row],[jumlah_kali_telat]]=0,0,IF(Raw_Data[[#This Row],[jumlah_kali_telat]]&lt;=2,2,4))</f>
        <v>0</v>
      </c>
      <c r="AH792">
        <f>Raw_Data[[#This Row],[Skor_Rasio]]+Raw_Data[[#This Row],[Skor_DP]]+Raw_Data[[#This Row],[Skor_Tenor]]+Raw_Data[[#This Row],[Skor_Telat]]</f>
        <v>6</v>
      </c>
      <c r="AI792" t="str">
        <f>IF(Raw_Data[[#This Row],[Risk_Score]]&lt;=6,"Low Risk",IF(Raw_Data[[#This Row],[Risk_Score]]&lt;=8,"Medium Risk","High Risk"))</f>
        <v>Low Risk</v>
      </c>
      <c r="AJ792">
        <f ca="1">IFERROR(DATEDIF(Raw_Data[[#This Row],[tanggal_pengajuan]],TODAY(),"m"),"N/A")</f>
        <v>4</v>
      </c>
      <c r="AK792" t="str">
        <f ca="1">IF(ISNUMBER(Raw_Data[[#This Row],[MOB]]),IF(Raw_Data[[#This Row],[MOB]]&lt;6,"0-5 bulan",IF(Raw_Data[[#This Row],[MOB]]&lt;12,"6-11 bulan",IF(Raw_Data[[#This Row],[MOB]]&lt;24,"12-23 bulan","24+ bulan"))),"N/A")</f>
        <v>0-5 bulan</v>
      </c>
    </row>
    <row r="793" spans="1:37" ht="14.25" customHeight="1" x14ac:dyDescent="0.45">
      <c r="A793" t="s">
        <v>2145</v>
      </c>
      <c r="B793" s="64">
        <v>46145</v>
      </c>
      <c r="C793" s="1" t="str">
        <f t="shared" si="12"/>
        <v>May</v>
      </c>
      <c r="D793" t="s">
        <v>1085</v>
      </c>
      <c r="E793" t="s">
        <v>2146</v>
      </c>
      <c r="F793">
        <v>53</v>
      </c>
      <c r="G793" t="s">
        <v>51</v>
      </c>
      <c r="H793" t="s">
        <v>152</v>
      </c>
      <c r="I793" s="2">
        <v>2504000</v>
      </c>
      <c r="J793" s="3">
        <f>Raw_Data[[#This Row],[cicilan_per_bulan]]/Raw_Data[[#This Row],[penghasilan_bulanan]]</f>
        <v>0.44053514376996805</v>
      </c>
      <c r="K793" t="s">
        <v>205</v>
      </c>
      <c r="L793" t="s">
        <v>110</v>
      </c>
      <c r="M793" t="s">
        <v>44</v>
      </c>
      <c r="N793" t="s">
        <v>228</v>
      </c>
      <c r="O793" t="s">
        <v>57</v>
      </c>
      <c r="P793" s="2">
        <v>19269000</v>
      </c>
      <c r="Q793" s="2">
        <v>7708000</v>
      </c>
      <c r="R793" t="str">
        <f>IF(Raw_Data[[#This Row],[persen_dp]]&lt;15%,"Low",IF(Raw_Data[[#This Row],[persen_dp]]&gt;25%,"High","Medium"))</f>
        <v>High</v>
      </c>
      <c r="S793" s="3">
        <v>0.4</v>
      </c>
      <c r="T793">
        <v>12</v>
      </c>
      <c r="U793">
        <v>0.14499999999999999</v>
      </c>
      <c r="V793" s="2">
        <v>1103100</v>
      </c>
      <c r="W793" s="2">
        <v>13237000</v>
      </c>
      <c r="X793" t="str">
        <f>IF(OR(Raw_Data[[#This Row],[status_pembayaran]]="Macet",Raw_Data[[#This Row],[status_pembayaran]]="Kurang Lancar"),"Non Performing Loan","Performing")</f>
        <v>Performing</v>
      </c>
      <c r="Y793" t="s">
        <v>47</v>
      </c>
      <c r="Z793">
        <v>0</v>
      </c>
      <c r="AA793">
        <v>0</v>
      </c>
      <c r="AB793">
        <v>1</v>
      </c>
      <c r="AD793">
        <f>IF(Raw_Data[[#This Row],[rasio]]&lt;0.2,1,IF(Raw_Data[[#This Row],[rasio]]&lt;0.3,2,IF(Raw_Data[[#This Row],[rasio]]&lt;0.4,3,4)))</f>
        <v>4</v>
      </c>
      <c r="AE793">
        <f>IF(Raw_Data[[#This Row],[kategori_dp]]="High",1,IF(Raw_Data[[#This Row],[kategori_dp]]="Medium",2,3))</f>
        <v>1</v>
      </c>
      <c r="AF793">
        <f>IF(Raw_Data[[#This Row],[tenor_bulan]]&lt;=24,1,IF(Raw_Data[[#This Row],[tenor_bulan]]&lt;=36,2,IF(Raw_Data[[#This Row],[tenor_bulan]]&lt;=48,3,4)))</f>
        <v>1</v>
      </c>
      <c r="AG793">
        <f>IF(Raw_Data[[#This Row],[jumlah_kali_telat]]=0,0,IF(Raw_Data[[#This Row],[jumlah_kali_telat]]&lt;=2,2,4))</f>
        <v>0</v>
      </c>
      <c r="AH793">
        <f>Raw_Data[[#This Row],[Skor_Rasio]]+Raw_Data[[#This Row],[Skor_DP]]+Raw_Data[[#This Row],[Skor_Tenor]]+Raw_Data[[#This Row],[Skor_Telat]]</f>
        <v>6</v>
      </c>
      <c r="AI793" t="str">
        <f>IF(Raw_Data[[#This Row],[Risk_Score]]&lt;=6,"Low Risk",IF(Raw_Data[[#This Row],[Risk_Score]]&lt;=8,"Medium Risk","High Risk"))</f>
        <v>Low Risk</v>
      </c>
      <c r="AJ793">
        <f ca="1">IFERROR(DATEDIF(Raw_Data[[#This Row],[tanggal_pengajuan]],TODAY(),"m"),"N/A")</f>
        <v>5</v>
      </c>
      <c r="AK793" t="str">
        <f ca="1">IF(ISNUMBER(Raw_Data[[#This Row],[MOB]]),IF(Raw_Data[[#This Row],[MOB]]&lt;6,"0-5 bulan",IF(Raw_Data[[#This Row],[MOB]]&lt;12,"6-11 bulan",IF(Raw_Data[[#This Row],[MOB]]&lt;24,"12-23 bulan","24+ bulan"))),"N/A")</f>
        <v>0-5 bulan</v>
      </c>
    </row>
    <row r="794" spans="1:37" ht="14.25" customHeight="1" x14ac:dyDescent="0.45">
      <c r="A794" t="s">
        <v>2147</v>
      </c>
      <c r="B794" s="64">
        <v>46184</v>
      </c>
      <c r="C794" s="1" t="str">
        <f t="shared" si="12"/>
        <v>June</v>
      </c>
      <c r="D794" t="s">
        <v>681</v>
      </c>
      <c r="E794" t="s">
        <v>2148</v>
      </c>
      <c r="F794">
        <v>23</v>
      </c>
      <c r="G794" t="s">
        <v>40</v>
      </c>
      <c r="H794" t="s">
        <v>96</v>
      </c>
      <c r="I794" s="2">
        <v>4953000</v>
      </c>
      <c r="J794" s="3">
        <f>Raw_Data[[#This Row],[cicilan_per_bulan]]/Raw_Data[[#This Row],[penghasilan_bulanan]]</f>
        <v>0.30058550373511006</v>
      </c>
      <c r="K794" t="s">
        <v>192</v>
      </c>
      <c r="L794" t="s">
        <v>128</v>
      </c>
      <c r="M794" t="s">
        <v>44</v>
      </c>
      <c r="N794" t="s">
        <v>273</v>
      </c>
      <c r="O794" t="s">
        <v>274</v>
      </c>
      <c r="P794" s="2">
        <v>18357000</v>
      </c>
      <c r="Q794" s="2">
        <v>2754000</v>
      </c>
      <c r="R794" t="str">
        <f>IF(Raw_Data[[#This Row],[persen_dp]]&lt;15%,"Low",IF(Raw_Data[[#This Row],[persen_dp]]&gt;25%,"High","Medium"))</f>
        <v>Medium</v>
      </c>
      <c r="S794" s="3">
        <v>0.15</v>
      </c>
      <c r="T794">
        <v>12</v>
      </c>
      <c r="U794">
        <v>0.14499999999999999</v>
      </c>
      <c r="V794" s="2">
        <v>1488800</v>
      </c>
      <c r="W794" s="2">
        <v>17866000</v>
      </c>
      <c r="X794" t="str">
        <f>IF(OR(Raw_Data[[#This Row],[status_pembayaran]]="Macet",Raw_Data[[#This Row],[status_pembayaran]]="Kurang Lancar"),"Non Performing Loan","Performing")</f>
        <v>Performing</v>
      </c>
      <c r="Y794" t="s">
        <v>47</v>
      </c>
      <c r="Z794">
        <v>0</v>
      </c>
      <c r="AA794">
        <v>0</v>
      </c>
      <c r="AB794">
        <v>1</v>
      </c>
      <c r="AD794">
        <f>IF(Raw_Data[[#This Row],[rasio]]&lt;0.2,1,IF(Raw_Data[[#This Row],[rasio]]&lt;0.3,2,IF(Raw_Data[[#This Row],[rasio]]&lt;0.4,3,4)))</f>
        <v>3</v>
      </c>
      <c r="AE794">
        <f>IF(Raw_Data[[#This Row],[kategori_dp]]="High",1,IF(Raw_Data[[#This Row],[kategori_dp]]="Medium",2,3))</f>
        <v>2</v>
      </c>
      <c r="AF794">
        <f>IF(Raw_Data[[#This Row],[tenor_bulan]]&lt;=24,1,IF(Raw_Data[[#This Row],[tenor_bulan]]&lt;=36,2,IF(Raw_Data[[#This Row],[tenor_bulan]]&lt;=48,3,4)))</f>
        <v>1</v>
      </c>
      <c r="AG794">
        <f>IF(Raw_Data[[#This Row],[jumlah_kali_telat]]=0,0,IF(Raw_Data[[#This Row],[jumlah_kali_telat]]&lt;=2,2,4))</f>
        <v>0</v>
      </c>
      <c r="AH794">
        <f>Raw_Data[[#This Row],[Skor_Rasio]]+Raw_Data[[#This Row],[Skor_DP]]+Raw_Data[[#This Row],[Skor_Tenor]]+Raw_Data[[#This Row],[Skor_Telat]]</f>
        <v>6</v>
      </c>
      <c r="AI794" t="str">
        <f>IF(Raw_Data[[#This Row],[Risk_Score]]&lt;=6,"Low Risk",IF(Raw_Data[[#This Row],[Risk_Score]]&lt;=8,"Medium Risk","High Risk"))</f>
        <v>Low Risk</v>
      </c>
      <c r="AJ794">
        <f ca="1">IFERROR(DATEDIF(Raw_Data[[#This Row],[tanggal_pengajuan]],TODAY(),"m"),"N/A")</f>
        <v>4</v>
      </c>
      <c r="AK794" t="str">
        <f ca="1">IF(ISNUMBER(Raw_Data[[#This Row],[MOB]]),IF(Raw_Data[[#This Row],[MOB]]&lt;6,"0-5 bulan",IF(Raw_Data[[#This Row],[MOB]]&lt;12,"6-11 bulan",IF(Raw_Data[[#This Row],[MOB]]&lt;24,"12-23 bulan","24+ bulan"))),"N/A")</f>
        <v>0-5 bulan</v>
      </c>
    </row>
    <row r="795" spans="1:37" ht="14.25" customHeight="1" x14ac:dyDescent="0.45">
      <c r="A795" t="s">
        <v>2149</v>
      </c>
      <c r="B795" s="64">
        <v>46143</v>
      </c>
      <c r="C795" s="1" t="str">
        <f t="shared" si="12"/>
        <v>May</v>
      </c>
      <c r="D795" t="s">
        <v>998</v>
      </c>
      <c r="E795" t="s">
        <v>2150</v>
      </c>
      <c r="F795">
        <v>55</v>
      </c>
      <c r="G795" t="s">
        <v>40</v>
      </c>
      <c r="H795" t="s">
        <v>52</v>
      </c>
      <c r="I795" s="2">
        <v>4766000</v>
      </c>
      <c r="J795" s="3">
        <f>Raw_Data[[#This Row],[cicilan_per_bulan]]/Raw_Data[[#This Row],[penghasilan_bulanan]]</f>
        <v>7.2618548048678136E-2</v>
      </c>
      <c r="K795" t="s">
        <v>127</v>
      </c>
      <c r="L795" t="s">
        <v>128</v>
      </c>
      <c r="M795" t="s">
        <v>44</v>
      </c>
      <c r="N795" t="s">
        <v>83</v>
      </c>
      <c r="O795" t="s">
        <v>57</v>
      </c>
      <c r="P795" s="2">
        <v>18523000</v>
      </c>
      <c r="Q795" s="2">
        <v>6483000</v>
      </c>
      <c r="R795" t="str">
        <f>IF(Raw_Data[[#This Row],[persen_dp]]&lt;15%,"Low",IF(Raw_Data[[#This Row],[persen_dp]]&gt;25%,"High","Medium"))</f>
        <v>High</v>
      </c>
      <c r="S795" s="3">
        <v>0.35</v>
      </c>
      <c r="T795">
        <v>60</v>
      </c>
      <c r="U795">
        <v>0.14499999999999999</v>
      </c>
      <c r="V795" s="2">
        <v>346100</v>
      </c>
      <c r="W795" s="2">
        <v>20769000</v>
      </c>
      <c r="X795" t="str">
        <f>IF(OR(Raw_Data[[#This Row],[status_pembayaran]]="Macet",Raw_Data[[#This Row],[status_pembayaran]]="Kurang Lancar"),"Non Performing Loan","Performing")</f>
        <v>Performing</v>
      </c>
      <c r="Y795" t="s">
        <v>47</v>
      </c>
      <c r="Z795">
        <v>0</v>
      </c>
      <c r="AA795">
        <v>0</v>
      </c>
      <c r="AB795">
        <v>1</v>
      </c>
      <c r="AC795" t="s">
        <v>104</v>
      </c>
      <c r="AD795">
        <f>IF(Raw_Data[[#This Row],[rasio]]&lt;0.2,1,IF(Raw_Data[[#This Row],[rasio]]&lt;0.3,2,IF(Raw_Data[[#This Row],[rasio]]&lt;0.4,3,4)))</f>
        <v>1</v>
      </c>
      <c r="AE795">
        <f>IF(Raw_Data[[#This Row],[kategori_dp]]="High",1,IF(Raw_Data[[#This Row],[kategori_dp]]="Medium",2,3))</f>
        <v>1</v>
      </c>
      <c r="AF795">
        <f>IF(Raw_Data[[#This Row],[tenor_bulan]]&lt;=24,1,IF(Raw_Data[[#This Row],[tenor_bulan]]&lt;=36,2,IF(Raw_Data[[#This Row],[tenor_bulan]]&lt;=48,3,4)))</f>
        <v>4</v>
      </c>
      <c r="AG795">
        <f>IF(Raw_Data[[#This Row],[jumlah_kali_telat]]=0,0,IF(Raw_Data[[#This Row],[jumlah_kali_telat]]&lt;=2,2,4))</f>
        <v>0</v>
      </c>
      <c r="AH795">
        <f>Raw_Data[[#This Row],[Skor_Rasio]]+Raw_Data[[#This Row],[Skor_DP]]+Raw_Data[[#This Row],[Skor_Tenor]]+Raw_Data[[#This Row],[Skor_Telat]]</f>
        <v>6</v>
      </c>
      <c r="AI795" t="str">
        <f>IF(Raw_Data[[#This Row],[Risk_Score]]&lt;=6,"Low Risk",IF(Raw_Data[[#This Row],[Risk_Score]]&lt;=8,"Medium Risk","High Risk"))</f>
        <v>Low Risk</v>
      </c>
      <c r="AJ795">
        <f ca="1">IFERROR(DATEDIF(Raw_Data[[#This Row],[tanggal_pengajuan]],TODAY(),"m"),"N/A")</f>
        <v>5</v>
      </c>
      <c r="AK795" t="str">
        <f ca="1">IF(ISNUMBER(Raw_Data[[#This Row],[MOB]]),IF(Raw_Data[[#This Row],[MOB]]&lt;6,"0-5 bulan",IF(Raw_Data[[#This Row],[MOB]]&lt;12,"6-11 bulan",IF(Raw_Data[[#This Row],[MOB]]&lt;24,"12-23 bulan","24+ bulan"))),"N/A")</f>
        <v>0-5 bulan</v>
      </c>
    </row>
    <row r="796" spans="1:37" ht="14.25" customHeight="1" x14ac:dyDescent="0.45">
      <c r="A796" t="s">
        <v>2151</v>
      </c>
      <c r="B796" s="64">
        <v>46128</v>
      </c>
      <c r="C796" s="1" t="str">
        <f t="shared" si="12"/>
        <v>April</v>
      </c>
      <c r="D796" t="s">
        <v>1127</v>
      </c>
      <c r="E796" t="s">
        <v>2152</v>
      </c>
      <c r="F796">
        <v>24</v>
      </c>
      <c r="G796" t="s">
        <v>40</v>
      </c>
      <c r="H796" t="s">
        <v>52</v>
      </c>
      <c r="I796" s="2">
        <v>5279000</v>
      </c>
      <c r="J796" s="3">
        <f>Raw_Data[[#This Row],[cicilan_per_bulan]]/Raw_Data[[#This Row],[penghasilan_bulanan]]</f>
        <v>0.28147376397044893</v>
      </c>
      <c r="K796" t="s">
        <v>268</v>
      </c>
      <c r="L796" t="s">
        <v>110</v>
      </c>
      <c r="M796" t="s">
        <v>44</v>
      </c>
      <c r="N796" t="s">
        <v>129</v>
      </c>
      <c r="O796" t="s">
        <v>130</v>
      </c>
      <c r="P796" s="2">
        <v>24409000</v>
      </c>
      <c r="Q796" s="2">
        <v>2441000</v>
      </c>
      <c r="R796" t="str">
        <f>IF(Raw_Data[[#This Row],[persen_dp]]&lt;15%,"Low",IF(Raw_Data[[#This Row],[persen_dp]]&gt;25%,"High","Medium"))</f>
        <v>Low</v>
      </c>
      <c r="S796" s="3">
        <v>0.1</v>
      </c>
      <c r="T796">
        <v>18</v>
      </c>
      <c r="U796">
        <v>0.14499999999999999</v>
      </c>
      <c r="V796" s="2">
        <v>1485900</v>
      </c>
      <c r="W796" s="2">
        <v>26746000</v>
      </c>
      <c r="X796" t="str">
        <f>IF(OR(Raw_Data[[#This Row],[status_pembayaran]]="Macet",Raw_Data[[#This Row],[status_pembayaran]]="Kurang Lancar"),"Non Performing Loan","Performing")</f>
        <v>Performing</v>
      </c>
      <c r="Y796" t="s">
        <v>47</v>
      </c>
      <c r="Z796">
        <v>0</v>
      </c>
      <c r="AA796">
        <v>0</v>
      </c>
      <c r="AB796">
        <v>1</v>
      </c>
      <c r="AC796" t="s">
        <v>66</v>
      </c>
      <c r="AD796">
        <f>IF(Raw_Data[[#This Row],[rasio]]&lt;0.2,1,IF(Raw_Data[[#This Row],[rasio]]&lt;0.3,2,IF(Raw_Data[[#This Row],[rasio]]&lt;0.4,3,4)))</f>
        <v>2</v>
      </c>
      <c r="AE796">
        <f>IF(Raw_Data[[#This Row],[kategori_dp]]="High",1,IF(Raw_Data[[#This Row],[kategori_dp]]="Medium",2,3))</f>
        <v>3</v>
      </c>
      <c r="AF796">
        <f>IF(Raw_Data[[#This Row],[tenor_bulan]]&lt;=24,1,IF(Raw_Data[[#This Row],[tenor_bulan]]&lt;=36,2,IF(Raw_Data[[#This Row],[tenor_bulan]]&lt;=48,3,4)))</f>
        <v>1</v>
      </c>
      <c r="AG796">
        <f>IF(Raw_Data[[#This Row],[jumlah_kali_telat]]=0,0,IF(Raw_Data[[#This Row],[jumlah_kali_telat]]&lt;=2,2,4))</f>
        <v>0</v>
      </c>
      <c r="AH796">
        <f>Raw_Data[[#This Row],[Skor_Rasio]]+Raw_Data[[#This Row],[Skor_DP]]+Raw_Data[[#This Row],[Skor_Tenor]]+Raw_Data[[#This Row],[Skor_Telat]]</f>
        <v>6</v>
      </c>
      <c r="AI796" t="str">
        <f>IF(Raw_Data[[#This Row],[Risk_Score]]&lt;=6,"Low Risk",IF(Raw_Data[[#This Row],[Risk_Score]]&lt;=8,"Medium Risk","High Risk"))</f>
        <v>Low Risk</v>
      </c>
      <c r="AJ796">
        <f ca="1">IFERROR(DATEDIF(Raw_Data[[#This Row],[tanggal_pengajuan]],TODAY(),"m"),"N/A")</f>
        <v>6</v>
      </c>
      <c r="AK796" t="str">
        <f ca="1">IF(ISNUMBER(Raw_Data[[#This Row],[MOB]]),IF(Raw_Data[[#This Row],[MOB]]&lt;6,"0-5 bulan",IF(Raw_Data[[#This Row],[MOB]]&lt;12,"6-11 bulan",IF(Raw_Data[[#This Row],[MOB]]&lt;24,"12-23 bulan","24+ bulan"))),"N/A")</f>
        <v>6-11 bulan</v>
      </c>
    </row>
    <row r="797" spans="1:37" ht="14.25" customHeight="1" x14ac:dyDescent="0.45">
      <c r="A797" t="s">
        <v>2153</v>
      </c>
      <c r="B797" s="64">
        <v>46168</v>
      </c>
      <c r="C797" s="1" t="str">
        <f t="shared" si="12"/>
        <v>May</v>
      </c>
      <c r="D797" t="s">
        <v>2154</v>
      </c>
      <c r="E797" t="s">
        <v>2155</v>
      </c>
      <c r="F797">
        <v>34</v>
      </c>
      <c r="G797" t="s">
        <v>51</v>
      </c>
      <c r="H797" t="s">
        <v>96</v>
      </c>
      <c r="I797" s="2">
        <v>7017000</v>
      </c>
      <c r="J797" s="3">
        <f>Raw_Data[[#This Row],[cicilan_per_bulan]]/Raw_Data[[#This Row],[penghasilan_bulanan]]</f>
        <v>0.37560210916346015</v>
      </c>
      <c r="K797" t="s">
        <v>268</v>
      </c>
      <c r="L797" t="s">
        <v>110</v>
      </c>
      <c r="M797" t="s">
        <v>55</v>
      </c>
      <c r="N797" t="s">
        <v>147</v>
      </c>
      <c r="O797" t="s">
        <v>148</v>
      </c>
      <c r="P797" s="2">
        <v>30691000</v>
      </c>
      <c r="Q797" s="2">
        <v>3069000</v>
      </c>
      <c r="R797" t="str">
        <f>IF(Raw_Data[[#This Row],[persen_dp]]&lt;15%,"Low",IF(Raw_Data[[#This Row],[persen_dp]]&gt;25%,"High","Medium"))</f>
        <v>Low</v>
      </c>
      <c r="S797" s="3">
        <v>0.1</v>
      </c>
      <c r="T797">
        <v>12</v>
      </c>
      <c r="U797">
        <v>0.14499999999999999</v>
      </c>
      <c r="V797" s="2">
        <v>2635600</v>
      </c>
      <c r="W797" s="2">
        <v>31627000</v>
      </c>
      <c r="X797" t="str">
        <f>IF(OR(Raw_Data[[#This Row],[status_pembayaran]]="Macet",Raw_Data[[#This Row],[status_pembayaran]]="Kurang Lancar"),"Non Performing Loan","Performing")</f>
        <v>Performing</v>
      </c>
      <c r="Y797" t="s">
        <v>47</v>
      </c>
      <c r="Z797">
        <v>0</v>
      </c>
      <c r="AA797">
        <v>0</v>
      </c>
      <c r="AB797">
        <v>1</v>
      </c>
      <c r="AD797">
        <f>IF(Raw_Data[[#This Row],[rasio]]&lt;0.2,1,IF(Raw_Data[[#This Row],[rasio]]&lt;0.3,2,IF(Raw_Data[[#This Row],[rasio]]&lt;0.4,3,4)))</f>
        <v>3</v>
      </c>
      <c r="AE797">
        <f>IF(Raw_Data[[#This Row],[kategori_dp]]="High",1,IF(Raw_Data[[#This Row],[kategori_dp]]="Medium",2,3))</f>
        <v>3</v>
      </c>
      <c r="AF797">
        <f>IF(Raw_Data[[#This Row],[tenor_bulan]]&lt;=24,1,IF(Raw_Data[[#This Row],[tenor_bulan]]&lt;=36,2,IF(Raw_Data[[#This Row],[tenor_bulan]]&lt;=48,3,4)))</f>
        <v>1</v>
      </c>
      <c r="AG797">
        <f>IF(Raw_Data[[#This Row],[jumlah_kali_telat]]=0,0,IF(Raw_Data[[#This Row],[jumlah_kali_telat]]&lt;=2,2,4))</f>
        <v>0</v>
      </c>
      <c r="AH797">
        <f>Raw_Data[[#This Row],[Skor_Rasio]]+Raw_Data[[#This Row],[Skor_DP]]+Raw_Data[[#This Row],[Skor_Tenor]]+Raw_Data[[#This Row],[Skor_Telat]]</f>
        <v>7</v>
      </c>
      <c r="AI797" t="str">
        <f>IF(Raw_Data[[#This Row],[Risk_Score]]&lt;=6,"Low Risk",IF(Raw_Data[[#This Row],[Risk_Score]]&lt;=8,"Medium Risk","High Risk"))</f>
        <v>Medium Risk</v>
      </c>
      <c r="AJ797">
        <f ca="1">IFERROR(DATEDIF(Raw_Data[[#This Row],[tanggal_pengajuan]],TODAY(),"m"),"N/A")</f>
        <v>4</v>
      </c>
      <c r="AK797" t="str">
        <f ca="1">IF(ISNUMBER(Raw_Data[[#This Row],[MOB]]),IF(Raw_Data[[#This Row],[MOB]]&lt;6,"0-5 bulan",IF(Raw_Data[[#This Row],[MOB]]&lt;12,"6-11 bulan",IF(Raw_Data[[#This Row],[MOB]]&lt;24,"12-23 bulan","24+ bulan"))),"N/A")</f>
        <v>0-5 bulan</v>
      </c>
    </row>
    <row r="798" spans="1:37" ht="14.25" customHeight="1" x14ac:dyDescent="0.45">
      <c r="A798" t="s">
        <v>2156</v>
      </c>
      <c r="B798" s="64">
        <v>46111</v>
      </c>
      <c r="C798" s="1" t="str">
        <f t="shared" si="12"/>
        <v>March</v>
      </c>
      <c r="D798" t="s">
        <v>920</v>
      </c>
      <c r="E798" t="s">
        <v>2157</v>
      </c>
      <c r="F798">
        <v>31</v>
      </c>
      <c r="G798" t="s">
        <v>51</v>
      </c>
      <c r="H798" t="s">
        <v>90</v>
      </c>
      <c r="I798" s="2">
        <v>3295000</v>
      </c>
      <c r="J798" s="3">
        <f>Raw_Data[[#This Row],[cicilan_per_bulan]]/Raw_Data[[#This Row],[penghasilan_bulanan]]</f>
        <v>0.39869499241274658</v>
      </c>
      <c r="K798" t="s">
        <v>109</v>
      </c>
      <c r="L798" t="s">
        <v>110</v>
      </c>
      <c r="M798" t="s">
        <v>55</v>
      </c>
      <c r="N798" t="s">
        <v>231</v>
      </c>
      <c r="O798" t="s">
        <v>232</v>
      </c>
      <c r="P798" s="2">
        <v>37601000</v>
      </c>
      <c r="Q798" s="2">
        <v>13160000</v>
      </c>
      <c r="R798" t="str">
        <f>IF(Raw_Data[[#This Row],[persen_dp]]&lt;15%,"Low",IF(Raw_Data[[#This Row],[persen_dp]]&gt;25%,"High","Medium"))</f>
        <v>High</v>
      </c>
      <c r="S798" s="3">
        <v>0.35</v>
      </c>
      <c r="T798">
        <v>24</v>
      </c>
      <c r="U798">
        <v>0.14499999999999999</v>
      </c>
      <c r="V798" s="2">
        <v>1313700</v>
      </c>
      <c r="W798" s="2">
        <v>31529000</v>
      </c>
      <c r="X798" t="str">
        <f>IF(OR(Raw_Data[[#This Row],[status_pembayaran]]="Macet",Raw_Data[[#This Row],[status_pembayaran]]="Kurang Lancar"),"Non Performing Loan","Performing")</f>
        <v>Performing</v>
      </c>
      <c r="Y798" t="s">
        <v>47</v>
      </c>
      <c r="Z798">
        <v>0</v>
      </c>
      <c r="AA798">
        <v>0</v>
      </c>
      <c r="AB798">
        <v>1</v>
      </c>
      <c r="AC798" t="s">
        <v>58</v>
      </c>
      <c r="AD798">
        <f>IF(Raw_Data[[#This Row],[rasio]]&lt;0.2,1,IF(Raw_Data[[#This Row],[rasio]]&lt;0.3,2,IF(Raw_Data[[#This Row],[rasio]]&lt;0.4,3,4)))</f>
        <v>3</v>
      </c>
      <c r="AE798">
        <f>IF(Raw_Data[[#This Row],[kategori_dp]]="High",1,IF(Raw_Data[[#This Row],[kategori_dp]]="Medium",2,3))</f>
        <v>1</v>
      </c>
      <c r="AF798">
        <f>IF(Raw_Data[[#This Row],[tenor_bulan]]&lt;=24,1,IF(Raw_Data[[#This Row],[tenor_bulan]]&lt;=36,2,IF(Raw_Data[[#This Row],[tenor_bulan]]&lt;=48,3,4)))</f>
        <v>1</v>
      </c>
      <c r="AG798">
        <f>IF(Raw_Data[[#This Row],[jumlah_kali_telat]]=0,0,IF(Raw_Data[[#This Row],[jumlah_kali_telat]]&lt;=2,2,4))</f>
        <v>0</v>
      </c>
      <c r="AH798">
        <f>Raw_Data[[#This Row],[Skor_Rasio]]+Raw_Data[[#This Row],[Skor_DP]]+Raw_Data[[#This Row],[Skor_Tenor]]+Raw_Data[[#This Row],[Skor_Telat]]</f>
        <v>5</v>
      </c>
      <c r="AI798" t="str">
        <f>IF(Raw_Data[[#This Row],[Risk_Score]]&lt;=6,"Low Risk",IF(Raw_Data[[#This Row],[Risk_Score]]&lt;=8,"Medium Risk","High Risk"))</f>
        <v>Low Risk</v>
      </c>
      <c r="AJ798">
        <f ca="1">IFERROR(DATEDIF(Raw_Data[[#This Row],[tanggal_pengajuan]],TODAY(),"m"),"N/A")</f>
        <v>6</v>
      </c>
      <c r="AK798" t="str">
        <f ca="1">IF(ISNUMBER(Raw_Data[[#This Row],[MOB]]),IF(Raw_Data[[#This Row],[MOB]]&lt;6,"0-5 bulan",IF(Raw_Data[[#This Row],[MOB]]&lt;12,"6-11 bulan",IF(Raw_Data[[#This Row],[MOB]]&lt;24,"12-23 bulan","24+ bulan"))),"N/A")</f>
        <v>6-11 bulan</v>
      </c>
    </row>
    <row r="799" spans="1:37" ht="14.25" customHeight="1" x14ac:dyDescent="0.45">
      <c r="A799" t="s">
        <v>2158</v>
      </c>
      <c r="B799" s="64">
        <v>46189</v>
      </c>
      <c r="C799" s="1" t="str">
        <f t="shared" si="12"/>
        <v>June</v>
      </c>
      <c r="D799" t="s">
        <v>2159</v>
      </c>
      <c r="E799" t="s">
        <v>2160</v>
      </c>
      <c r="F799">
        <v>48</v>
      </c>
      <c r="G799" t="s">
        <v>40</v>
      </c>
      <c r="H799" t="s">
        <v>152</v>
      </c>
      <c r="I799" s="2">
        <v>3719000</v>
      </c>
      <c r="J799" s="3">
        <f>Raw_Data[[#This Row],[cicilan_per_bulan]]/Raw_Data[[#This Row],[penghasilan_bulanan]]</f>
        <v>0.29185264856144127</v>
      </c>
      <c r="K799" t="s">
        <v>205</v>
      </c>
      <c r="L799" t="s">
        <v>110</v>
      </c>
      <c r="M799" t="s">
        <v>55</v>
      </c>
      <c r="N799" t="s">
        <v>56</v>
      </c>
      <c r="O799" t="s">
        <v>57</v>
      </c>
      <c r="P799" s="2">
        <v>17501000</v>
      </c>
      <c r="Q799" s="2">
        <v>6126000</v>
      </c>
      <c r="R799" t="str">
        <f>IF(Raw_Data[[#This Row],[persen_dp]]&lt;15%,"Low",IF(Raw_Data[[#This Row],[persen_dp]]&gt;25%,"High","Medium"))</f>
        <v>High</v>
      </c>
      <c r="S799" s="3">
        <v>0.35</v>
      </c>
      <c r="T799">
        <v>12</v>
      </c>
      <c r="U799">
        <v>0.14499999999999999</v>
      </c>
      <c r="V799" s="2">
        <v>1085400</v>
      </c>
      <c r="W799" s="2">
        <v>13025000</v>
      </c>
      <c r="X799" t="str">
        <f>IF(OR(Raw_Data[[#This Row],[status_pembayaran]]="Macet",Raw_Data[[#This Row],[status_pembayaran]]="Kurang Lancar"),"Non Performing Loan","Performing")</f>
        <v>Performing</v>
      </c>
      <c r="Y799" t="s">
        <v>47</v>
      </c>
      <c r="Z799">
        <v>0</v>
      </c>
      <c r="AA799">
        <v>0</v>
      </c>
      <c r="AB799">
        <v>1</v>
      </c>
      <c r="AC799" t="s">
        <v>74</v>
      </c>
      <c r="AD799">
        <f>IF(Raw_Data[[#This Row],[rasio]]&lt;0.2,1,IF(Raw_Data[[#This Row],[rasio]]&lt;0.3,2,IF(Raw_Data[[#This Row],[rasio]]&lt;0.4,3,4)))</f>
        <v>2</v>
      </c>
      <c r="AE799">
        <f>IF(Raw_Data[[#This Row],[kategori_dp]]="High",1,IF(Raw_Data[[#This Row],[kategori_dp]]="Medium",2,3))</f>
        <v>1</v>
      </c>
      <c r="AF799">
        <f>IF(Raw_Data[[#This Row],[tenor_bulan]]&lt;=24,1,IF(Raw_Data[[#This Row],[tenor_bulan]]&lt;=36,2,IF(Raw_Data[[#This Row],[tenor_bulan]]&lt;=48,3,4)))</f>
        <v>1</v>
      </c>
      <c r="AG799">
        <f>IF(Raw_Data[[#This Row],[jumlah_kali_telat]]=0,0,IF(Raw_Data[[#This Row],[jumlah_kali_telat]]&lt;=2,2,4))</f>
        <v>0</v>
      </c>
      <c r="AH799">
        <f>Raw_Data[[#This Row],[Skor_Rasio]]+Raw_Data[[#This Row],[Skor_DP]]+Raw_Data[[#This Row],[Skor_Tenor]]+Raw_Data[[#This Row],[Skor_Telat]]</f>
        <v>4</v>
      </c>
      <c r="AI799" t="str">
        <f>IF(Raw_Data[[#This Row],[Risk_Score]]&lt;=6,"Low Risk",IF(Raw_Data[[#This Row],[Risk_Score]]&lt;=8,"Medium Risk","High Risk"))</f>
        <v>Low Risk</v>
      </c>
      <c r="AJ799">
        <f ca="1">IFERROR(DATEDIF(Raw_Data[[#This Row],[tanggal_pengajuan]],TODAY(),"m"),"N/A")</f>
        <v>4</v>
      </c>
      <c r="AK799" t="str">
        <f ca="1">IF(ISNUMBER(Raw_Data[[#This Row],[MOB]]),IF(Raw_Data[[#This Row],[MOB]]&lt;6,"0-5 bulan",IF(Raw_Data[[#This Row],[MOB]]&lt;12,"6-11 bulan",IF(Raw_Data[[#This Row],[MOB]]&lt;24,"12-23 bulan","24+ bulan"))),"N/A")</f>
        <v>0-5 bulan</v>
      </c>
    </row>
    <row r="800" spans="1:37" ht="14.25" customHeight="1" x14ac:dyDescent="0.45">
      <c r="A800" t="s">
        <v>2161</v>
      </c>
      <c r="B800" s="64">
        <v>46177</v>
      </c>
      <c r="C800" s="1" t="str">
        <f t="shared" si="12"/>
        <v>June</v>
      </c>
      <c r="D800" t="s">
        <v>2162</v>
      </c>
      <c r="E800" t="s">
        <v>2163</v>
      </c>
      <c r="F800">
        <v>27</v>
      </c>
      <c r="G800" t="s">
        <v>51</v>
      </c>
      <c r="H800" t="s">
        <v>152</v>
      </c>
      <c r="I800" s="2">
        <v>2512000</v>
      </c>
      <c r="J800" s="3">
        <f>Raw_Data[[#This Row],[cicilan_per_bulan]]/Raw_Data[[#This Row],[penghasilan_bulanan]]</f>
        <v>0.23077229299363058</v>
      </c>
      <c r="K800" t="s">
        <v>119</v>
      </c>
      <c r="L800" t="s">
        <v>120</v>
      </c>
      <c r="M800" t="s">
        <v>44</v>
      </c>
      <c r="N800" t="s">
        <v>273</v>
      </c>
      <c r="O800" t="s">
        <v>274</v>
      </c>
      <c r="P800" s="2">
        <v>17976000</v>
      </c>
      <c r="Q800" s="2">
        <v>7190000</v>
      </c>
      <c r="R800" t="str">
        <f>IF(Raw_Data[[#This Row],[persen_dp]]&lt;15%,"Low",IF(Raw_Data[[#This Row],[persen_dp]]&gt;25%,"High","Medium"))</f>
        <v>High</v>
      </c>
      <c r="S800" s="3">
        <v>0.4</v>
      </c>
      <c r="T800">
        <v>24</v>
      </c>
      <c r="U800">
        <v>0.14499999999999999</v>
      </c>
      <c r="V800" s="2">
        <v>579700</v>
      </c>
      <c r="W800" s="2">
        <v>13914000</v>
      </c>
      <c r="X800" t="str">
        <f>IF(OR(Raw_Data[[#This Row],[status_pembayaran]]="Macet",Raw_Data[[#This Row],[status_pembayaran]]="Kurang Lancar"),"Non Performing Loan","Performing")</f>
        <v>Performing</v>
      </c>
      <c r="Y800" t="s">
        <v>47</v>
      </c>
      <c r="Z800">
        <v>0</v>
      </c>
      <c r="AA800">
        <v>0</v>
      </c>
      <c r="AB800">
        <v>1</v>
      </c>
      <c r="AC800" t="s">
        <v>74</v>
      </c>
      <c r="AD800">
        <f>IF(Raw_Data[[#This Row],[rasio]]&lt;0.2,1,IF(Raw_Data[[#This Row],[rasio]]&lt;0.3,2,IF(Raw_Data[[#This Row],[rasio]]&lt;0.4,3,4)))</f>
        <v>2</v>
      </c>
      <c r="AE800">
        <f>IF(Raw_Data[[#This Row],[kategori_dp]]="High",1,IF(Raw_Data[[#This Row],[kategori_dp]]="Medium",2,3))</f>
        <v>1</v>
      </c>
      <c r="AF800">
        <f>IF(Raw_Data[[#This Row],[tenor_bulan]]&lt;=24,1,IF(Raw_Data[[#This Row],[tenor_bulan]]&lt;=36,2,IF(Raw_Data[[#This Row],[tenor_bulan]]&lt;=48,3,4)))</f>
        <v>1</v>
      </c>
      <c r="AG800">
        <f>IF(Raw_Data[[#This Row],[jumlah_kali_telat]]=0,0,IF(Raw_Data[[#This Row],[jumlah_kali_telat]]&lt;=2,2,4))</f>
        <v>0</v>
      </c>
      <c r="AH800">
        <f>Raw_Data[[#This Row],[Skor_Rasio]]+Raw_Data[[#This Row],[Skor_DP]]+Raw_Data[[#This Row],[Skor_Tenor]]+Raw_Data[[#This Row],[Skor_Telat]]</f>
        <v>4</v>
      </c>
      <c r="AI800" t="str">
        <f>IF(Raw_Data[[#This Row],[Risk_Score]]&lt;=6,"Low Risk",IF(Raw_Data[[#This Row],[Risk_Score]]&lt;=8,"Medium Risk","High Risk"))</f>
        <v>Low Risk</v>
      </c>
      <c r="AJ800">
        <f ca="1">IFERROR(DATEDIF(Raw_Data[[#This Row],[tanggal_pengajuan]],TODAY(),"m"),"N/A")</f>
        <v>4</v>
      </c>
      <c r="AK800" t="str">
        <f ca="1">IF(ISNUMBER(Raw_Data[[#This Row],[MOB]]),IF(Raw_Data[[#This Row],[MOB]]&lt;6,"0-5 bulan",IF(Raw_Data[[#This Row],[MOB]]&lt;12,"6-11 bulan",IF(Raw_Data[[#This Row],[MOB]]&lt;24,"12-23 bulan","24+ bulan"))),"N/A")</f>
        <v>0-5 bulan</v>
      </c>
    </row>
    <row r="801" spans="1:37" ht="14.25" customHeight="1" x14ac:dyDescent="0.45">
      <c r="A801" t="s">
        <v>2164</v>
      </c>
      <c r="B801" s="64">
        <v>46039</v>
      </c>
      <c r="C801" s="1" t="str">
        <f t="shared" si="12"/>
        <v>January</v>
      </c>
      <c r="D801" t="s">
        <v>1063</v>
      </c>
      <c r="E801" t="s">
        <v>2165</v>
      </c>
      <c r="F801">
        <v>34</v>
      </c>
      <c r="G801" t="s">
        <v>51</v>
      </c>
      <c r="H801" t="s">
        <v>152</v>
      </c>
      <c r="I801" s="2">
        <v>3045000</v>
      </c>
      <c r="J801" s="3">
        <f>Raw_Data[[#This Row],[cicilan_per_bulan]]/Raw_Data[[#This Row],[penghasilan_bulanan]]</f>
        <v>0.65041050903119868</v>
      </c>
      <c r="K801" t="s">
        <v>70</v>
      </c>
      <c r="L801" t="s">
        <v>71</v>
      </c>
      <c r="M801" t="s">
        <v>55</v>
      </c>
      <c r="N801" t="s">
        <v>221</v>
      </c>
      <c r="O801" t="s">
        <v>159</v>
      </c>
      <c r="P801" s="2">
        <v>40940000</v>
      </c>
      <c r="Q801" s="2">
        <v>4094000</v>
      </c>
      <c r="R801" t="str">
        <f>IF(Raw_Data[[#This Row],[persen_dp]]&lt;15%,"Low",IF(Raw_Data[[#This Row],[persen_dp]]&gt;25%,"High","Medium"))</f>
        <v>Low</v>
      </c>
      <c r="S801" s="3">
        <v>0.1</v>
      </c>
      <c r="T801">
        <v>24</v>
      </c>
      <c r="U801">
        <v>0.14499999999999999</v>
      </c>
      <c r="V801" s="2">
        <v>1980500</v>
      </c>
      <c r="W801" s="2">
        <v>47532000</v>
      </c>
      <c r="X801" t="str">
        <f>IF(OR(Raw_Data[[#This Row],[status_pembayaran]]="Macet",Raw_Data[[#This Row],[status_pembayaran]]="Kurang Lancar"),"Non Performing Loan","Performing")</f>
        <v>Performing</v>
      </c>
      <c r="Y801" t="s">
        <v>47</v>
      </c>
      <c r="Z801">
        <v>0</v>
      </c>
      <c r="AA801">
        <v>0</v>
      </c>
      <c r="AB801">
        <v>1</v>
      </c>
      <c r="AC801" t="s">
        <v>58</v>
      </c>
      <c r="AD801">
        <f>IF(Raw_Data[[#This Row],[rasio]]&lt;0.2,1,IF(Raw_Data[[#This Row],[rasio]]&lt;0.3,2,IF(Raw_Data[[#This Row],[rasio]]&lt;0.4,3,4)))</f>
        <v>4</v>
      </c>
      <c r="AE801">
        <f>IF(Raw_Data[[#This Row],[kategori_dp]]="High",1,IF(Raw_Data[[#This Row],[kategori_dp]]="Medium",2,3))</f>
        <v>3</v>
      </c>
      <c r="AF801">
        <f>IF(Raw_Data[[#This Row],[tenor_bulan]]&lt;=24,1,IF(Raw_Data[[#This Row],[tenor_bulan]]&lt;=36,2,IF(Raw_Data[[#This Row],[tenor_bulan]]&lt;=48,3,4)))</f>
        <v>1</v>
      </c>
      <c r="AG801">
        <f>IF(Raw_Data[[#This Row],[jumlah_kali_telat]]=0,0,IF(Raw_Data[[#This Row],[jumlah_kali_telat]]&lt;=2,2,4))</f>
        <v>0</v>
      </c>
      <c r="AH801">
        <f>Raw_Data[[#This Row],[Skor_Rasio]]+Raw_Data[[#This Row],[Skor_DP]]+Raw_Data[[#This Row],[Skor_Tenor]]+Raw_Data[[#This Row],[Skor_Telat]]</f>
        <v>8</v>
      </c>
      <c r="AI801" t="str">
        <f>IF(Raw_Data[[#This Row],[Risk_Score]]&lt;=6,"Low Risk",IF(Raw_Data[[#This Row],[Risk_Score]]&lt;=8,"Medium Risk","High Risk"))</f>
        <v>Medium Risk</v>
      </c>
      <c r="AJ801">
        <f ca="1">IFERROR(DATEDIF(Raw_Data[[#This Row],[tanggal_pengajuan]],TODAY(),"m"),"N/A")</f>
        <v>9</v>
      </c>
      <c r="AK801" t="str">
        <f ca="1">IF(ISNUMBER(Raw_Data[[#This Row],[MOB]]),IF(Raw_Data[[#This Row],[MOB]]&lt;6,"0-5 bulan",IF(Raw_Data[[#This Row],[MOB]]&lt;12,"6-11 bulan",IF(Raw_Data[[#This Row],[MOB]]&lt;24,"12-23 bulan","24+ bulan"))),"N/A")</f>
        <v>6-11 bulan</v>
      </c>
    </row>
    <row r="802" spans="1:37" ht="14.25" customHeight="1" x14ac:dyDescent="0.45">
      <c r="A802" t="s">
        <v>2166</v>
      </c>
      <c r="B802" s="64">
        <v>46059</v>
      </c>
      <c r="C802" s="1" t="str">
        <f t="shared" si="12"/>
        <v>February</v>
      </c>
      <c r="D802" t="s">
        <v>132</v>
      </c>
      <c r="E802" t="s">
        <v>2167</v>
      </c>
      <c r="F802">
        <v>34</v>
      </c>
      <c r="G802" t="s">
        <v>51</v>
      </c>
      <c r="H802" t="s">
        <v>152</v>
      </c>
      <c r="I802" s="2">
        <v>3030000</v>
      </c>
      <c r="J802" s="3">
        <f>Raw_Data[[#This Row],[cicilan_per_bulan]]/Raw_Data[[#This Row],[penghasilan_bulanan]]</f>
        <v>0.26712871287128714</v>
      </c>
      <c r="K802" t="s">
        <v>91</v>
      </c>
      <c r="L802" t="s">
        <v>92</v>
      </c>
      <c r="M802" t="s">
        <v>44</v>
      </c>
      <c r="N802" t="s">
        <v>83</v>
      </c>
      <c r="O802" t="s">
        <v>57</v>
      </c>
      <c r="P802" s="2">
        <v>18411000</v>
      </c>
      <c r="Q802" s="2">
        <v>6444000</v>
      </c>
      <c r="R802" t="str">
        <f>IF(Raw_Data[[#This Row],[persen_dp]]&lt;15%,"Low",IF(Raw_Data[[#This Row],[persen_dp]]&gt;25%,"High","Medium"))</f>
        <v>High</v>
      </c>
      <c r="S802" s="3">
        <v>0.35</v>
      </c>
      <c r="T802">
        <v>18</v>
      </c>
      <c r="U802">
        <v>0.14499999999999999</v>
      </c>
      <c r="V802" s="2">
        <v>809400</v>
      </c>
      <c r="W802" s="2">
        <v>14569000</v>
      </c>
      <c r="X802" t="str">
        <f>IF(OR(Raw_Data[[#This Row],[status_pembayaran]]="Macet",Raw_Data[[#This Row],[status_pembayaran]]="Kurang Lancar"),"Non Performing Loan","Performing")</f>
        <v>Performing</v>
      </c>
      <c r="Y802" t="s">
        <v>47</v>
      </c>
      <c r="Z802">
        <v>0</v>
      </c>
      <c r="AA802">
        <v>0</v>
      </c>
      <c r="AB802">
        <v>1</v>
      </c>
      <c r="AC802" t="s">
        <v>74</v>
      </c>
      <c r="AD802">
        <f>IF(Raw_Data[[#This Row],[rasio]]&lt;0.2,1,IF(Raw_Data[[#This Row],[rasio]]&lt;0.3,2,IF(Raw_Data[[#This Row],[rasio]]&lt;0.4,3,4)))</f>
        <v>2</v>
      </c>
      <c r="AE802">
        <f>IF(Raw_Data[[#This Row],[kategori_dp]]="High",1,IF(Raw_Data[[#This Row],[kategori_dp]]="Medium",2,3))</f>
        <v>1</v>
      </c>
      <c r="AF802">
        <f>IF(Raw_Data[[#This Row],[tenor_bulan]]&lt;=24,1,IF(Raw_Data[[#This Row],[tenor_bulan]]&lt;=36,2,IF(Raw_Data[[#This Row],[tenor_bulan]]&lt;=48,3,4)))</f>
        <v>1</v>
      </c>
      <c r="AG802">
        <f>IF(Raw_Data[[#This Row],[jumlah_kali_telat]]=0,0,IF(Raw_Data[[#This Row],[jumlah_kali_telat]]&lt;=2,2,4))</f>
        <v>0</v>
      </c>
      <c r="AH802">
        <f>Raw_Data[[#This Row],[Skor_Rasio]]+Raw_Data[[#This Row],[Skor_DP]]+Raw_Data[[#This Row],[Skor_Tenor]]+Raw_Data[[#This Row],[Skor_Telat]]</f>
        <v>4</v>
      </c>
      <c r="AI802" t="str">
        <f>IF(Raw_Data[[#This Row],[Risk_Score]]&lt;=6,"Low Risk",IF(Raw_Data[[#This Row],[Risk_Score]]&lt;=8,"Medium Risk","High Risk"))</f>
        <v>Low Risk</v>
      </c>
      <c r="AJ802">
        <f ca="1">IFERROR(DATEDIF(Raw_Data[[#This Row],[tanggal_pengajuan]],TODAY(),"m"),"N/A")</f>
        <v>8</v>
      </c>
      <c r="AK802" t="str">
        <f ca="1">IF(ISNUMBER(Raw_Data[[#This Row],[MOB]]),IF(Raw_Data[[#This Row],[MOB]]&lt;6,"0-5 bulan",IF(Raw_Data[[#This Row],[MOB]]&lt;12,"6-11 bulan",IF(Raw_Data[[#This Row],[MOB]]&lt;24,"12-23 bulan","24+ bulan"))),"N/A")</f>
        <v>6-11 bulan</v>
      </c>
    </row>
    <row r="803" spans="1:37" ht="14.25" customHeight="1" x14ac:dyDescent="0.45">
      <c r="A803" t="s">
        <v>2168</v>
      </c>
      <c r="B803" s="64">
        <v>46192</v>
      </c>
      <c r="C803" s="1" t="str">
        <f t="shared" si="12"/>
        <v>June</v>
      </c>
      <c r="D803" t="s">
        <v>1576</v>
      </c>
      <c r="E803" t="s">
        <v>2169</v>
      </c>
      <c r="F803">
        <v>55</v>
      </c>
      <c r="G803" t="s">
        <v>51</v>
      </c>
      <c r="H803" t="s">
        <v>108</v>
      </c>
      <c r="I803" s="2">
        <v>6193000</v>
      </c>
      <c r="J803" s="3">
        <f>Raw_Data[[#This Row],[cicilan_per_bulan]]/Raw_Data[[#This Row],[penghasilan_bulanan]]</f>
        <v>6.1068948813176163E-2</v>
      </c>
      <c r="K803" t="s">
        <v>286</v>
      </c>
      <c r="L803" t="s">
        <v>154</v>
      </c>
      <c r="M803" t="s">
        <v>55</v>
      </c>
      <c r="N803" t="s">
        <v>56</v>
      </c>
      <c r="O803" t="s">
        <v>57</v>
      </c>
      <c r="P803" s="2">
        <v>17675000</v>
      </c>
      <c r="Q803" s="2">
        <v>6186000</v>
      </c>
      <c r="R803" t="str">
        <f>IF(Raw_Data[[#This Row],[persen_dp]]&lt;15%,"Low",IF(Raw_Data[[#This Row],[persen_dp]]&gt;25%,"High","Medium"))</f>
        <v>High</v>
      </c>
      <c r="S803" s="3">
        <v>0.35</v>
      </c>
      <c r="T803">
        <v>48</v>
      </c>
      <c r="U803">
        <v>0.14499999999999999</v>
      </c>
      <c r="V803" s="2">
        <v>378200</v>
      </c>
      <c r="W803" s="2">
        <v>18153000</v>
      </c>
      <c r="X803" t="str">
        <f>IF(OR(Raw_Data[[#This Row],[status_pembayaran]]="Macet",Raw_Data[[#This Row],[status_pembayaran]]="Kurang Lancar"),"Non Performing Loan","Performing")</f>
        <v>Performing</v>
      </c>
      <c r="Y803" t="s">
        <v>47</v>
      </c>
      <c r="Z803">
        <v>0</v>
      </c>
      <c r="AA803">
        <v>0</v>
      </c>
      <c r="AB803">
        <v>1</v>
      </c>
      <c r="AC803" t="s">
        <v>66</v>
      </c>
      <c r="AD803">
        <f>IF(Raw_Data[[#This Row],[rasio]]&lt;0.2,1,IF(Raw_Data[[#This Row],[rasio]]&lt;0.3,2,IF(Raw_Data[[#This Row],[rasio]]&lt;0.4,3,4)))</f>
        <v>1</v>
      </c>
      <c r="AE803">
        <f>IF(Raw_Data[[#This Row],[kategori_dp]]="High",1,IF(Raw_Data[[#This Row],[kategori_dp]]="Medium",2,3))</f>
        <v>1</v>
      </c>
      <c r="AF803">
        <f>IF(Raw_Data[[#This Row],[tenor_bulan]]&lt;=24,1,IF(Raw_Data[[#This Row],[tenor_bulan]]&lt;=36,2,IF(Raw_Data[[#This Row],[tenor_bulan]]&lt;=48,3,4)))</f>
        <v>3</v>
      </c>
      <c r="AG803">
        <f>IF(Raw_Data[[#This Row],[jumlah_kali_telat]]=0,0,IF(Raw_Data[[#This Row],[jumlah_kali_telat]]&lt;=2,2,4))</f>
        <v>0</v>
      </c>
      <c r="AH803">
        <f>Raw_Data[[#This Row],[Skor_Rasio]]+Raw_Data[[#This Row],[Skor_DP]]+Raw_Data[[#This Row],[Skor_Tenor]]+Raw_Data[[#This Row],[Skor_Telat]]</f>
        <v>5</v>
      </c>
      <c r="AI803" t="str">
        <f>IF(Raw_Data[[#This Row],[Risk_Score]]&lt;=6,"Low Risk",IF(Raw_Data[[#This Row],[Risk_Score]]&lt;=8,"Medium Risk","High Risk"))</f>
        <v>Low Risk</v>
      </c>
      <c r="AJ803">
        <f ca="1">IFERROR(DATEDIF(Raw_Data[[#This Row],[tanggal_pengajuan]],TODAY(),"m"),"N/A")</f>
        <v>4</v>
      </c>
      <c r="AK803" t="str">
        <f ca="1">IF(ISNUMBER(Raw_Data[[#This Row],[MOB]]),IF(Raw_Data[[#This Row],[MOB]]&lt;6,"0-5 bulan",IF(Raw_Data[[#This Row],[MOB]]&lt;12,"6-11 bulan",IF(Raw_Data[[#This Row],[MOB]]&lt;24,"12-23 bulan","24+ bulan"))),"N/A")</f>
        <v>0-5 bulan</v>
      </c>
    </row>
    <row r="804" spans="1:37" ht="14.25" customHeight="1" x14ac:dyDescent="0.45">
      <c r="A804" t="s">
        <v>2170</v>
      </c>
      <c r="B804" s="64">
        <v>46158</v>
      </c>
      <c r="C804" s="1" t="str">
        <f t="shared" si="12"/>
        <v>May</v>
      </c>
      <c r="D804" t="s">
        <v>917</v>
      </c>
      <c r="E804" t="s">
        <v>2171</v>
      </c>
      <c r="F804">
        <v>29</v>
      </c>
      <c r="G804" t="s">
        <v>40</v>
      </c>
      <c r="H804" t="s">
        <v>108</v>
      </c>
      <c r="I804" s="2">
        <v>4041000</v>
      </c>
      <c r="J804" s="3">
        <f>Raw_Data[[#This Row],[cicilan_per_bulan]]/Raw_Data[[#This Row],[penghasilan_bulanan]]</f>
        <v>0.1769116555308092</v>
      </c>
      <c r="K804" t="s">
        <v>177</v>
      </c>
      <c r="L804" t="s">
        <v>154</v>
      </c>
      <c r="M804" t="s">
        <v>55</v>
      </c>
      <c r="N804" t="s">
        <v>231</v>
      </c>
      <c r="O804" t="s">
        <v>232</v>
      </c>
      <c r="P804" s="2">
        <v>38257000</v>
      </c>
      <c r="Q804" s="2">
        <v>13390000</v>
      </c>
      <c r="R804" t="str">
        <f>IF(Raw_Data[[#This Row],[persen_dp]]&lt;15%,"Low",IF(Raw_Data[[#This Row],[persen_dp]]&gt;25%,"High","Medium"))</f>
        <v>High</v>
      </c>
      <c r="S804" s="3">
        <v>0.35</v>
      </c>
      <c r="T804">
        <v>60</v>
      </c>
      <c r="U804">
        <v>0.14499999999999999</v>
      </c>
      <c r="V804" s="2">
        <v>714900</v>
      </c>
      <c r="W804" s="2">
        <v>42895000</v>
      </c>
      <c r="X804" t="str">
        <f>IF(OR(Raw_Data[[#This Row],[status_pembayaran]]="Macet",Raw_Data[[#This Row],[status_pembayaran]]="Kurang Lancar"),"Non Performing Loan","Performing")</f>
        <v>Non Performing Loan</v>
      </c>
      <c r="Y804" t="s">
        <v>683</v>
      </c>
      <c r="Z804">
        <v>264</v>
      </c>
      <c r="AA804">
        <v>9</v>
      </c>
      <c r="AB804">
        <v>5</v>
      </c>
      <c r="AC804" t="s">
        <v>137</v>
      </c>
      <c r="AD804">
        <f>IF(Raw_Data[[#This Row],[rasio]]&lt;0.2,1,IF(Raw_Data[[#This Row],[rasio]]&lt;0.3,2,IF(Raw_Data[[#This Row],[rasio]]&lt;0.4,3,4)))</f>
        <v>1</v>
      </c>
      <c r="AE804">
        <f>IF(Raw_Data[[#This Row],[kategori_dp]]="High",1,IF(Raw_Data[[#This Row],[kategori_dp]]="Medium",2,3))</f>
        <v>1</v>
      </c>
      <c r="AF804">
        <f>IF(Raw_Data[[#This Row],[tenor_bulan]]&lt;=24,1,IF(Raw_Data[[#This Row],[tenor_bulan]]&lt;=36,2,IF(Raw_Data[[#This Row],[tenor_bulan]]&lt;=48,3,4)))</f>
        <v>4</v>
      </c>
      <c r="AG804">
        <f>IF(Raw_Data[[#This Row],[jumlah_kali_telat]]=0,0,IF(Raw_Data[[#This Row],[jumlah_kali_telat]]&lt;=2,2,4))</f>
        <v>4</v>
      </c>
      <c r="AH804">
        <f>Raw_Data[[#This Row],[Skor_Rasio]]+Raw_Data[[#This Row],[Skor_DP]]+Raw_Data[[#This Row],[Skor_Tenor]]+Raw_Data[[#This Row],[Skor_Telat]]</f>
        <v>10</v>
      </c>
      <c r="AI804" t="str">
        <f>IF(Raw_Data[[#This Row],[Risk_Score]]&lt;=6,"Low Risk",IF(Raw_Data[[#This Row],[Risk_Score]]&lt;=8,"Medium Risk","High Risk"))</f>
        <v>High Risk</v>
      </c>
      <c r="AJ804">
        <f ca="1">IFERROR(DATEDIF(Raw_Data[[#This Row],[tanggal_pengajuan]],TODAY(),"m"),"N/A")</f>
        <v>5</v>
      </c>
      <c r="AK804" t="str">
        <f ca="1">IF(ISNUMBER(Raw_Data[[#This Row],[MOB]]),IF(Raw_Data[[#This Row],[MOB]]&lt;6,"0-5 bulan",IF(Raw_Data[[#This Row],[MOB]]&lt;12,"6-11 bulan",IF(Raw_Data[[#This Row],[MOB]]&lt;24,"12-23 bulan","24+ bulan"))),"N/A")</f>
        <v>0-5 bulan</v>
      </c>
    </row>
    <row r="805" spans="1:37" ht="14.25" customHeight="1" x14ac:dyDescent="0.45">
      <c r="A805" t="s">
        <v>2172</v>
      </c>
      <c r="B805" s="64">
        <v>46168</v>
      </c>
      <c r="C805" s="1" t="str">
        <f t="shared" si="12"/>
        <v>May</v>
      </c>
      <c r="D805" t="s">
        <v>2173</v>
      </c>
      <c r="E805" t="s">
        <v>2174</v>
      </c>
      <c r="F805">
        <v>21</v>
      </c>
      <c r="G805" t="s">
        <v>40</v>
      </c>
      <c r="H805" t="s">
        <v>152</v>
      </c>
      <c r="I805" s="2">
        <v>2541000</v>
      </c>
      <c r="J805" s="3">
        <f>Raw_Data[[#This Row],[cicilan_per_bulan]]/Raw_Data[[#This Row],[penghasilan_bulanan]]</f>
        <v>0.29815033451397088</v>
      </c>
      <c r="K805" t="s">
        <v>268</v>
      </c>
      <c r="L805" t="s">
        <v>110</v>
      </c>
      <c r="M805" t="s">
        <v>44</v>
      </c>
      <c r="N805" t="s">
        <v>45</v>
      </c>
      <c r="O805" t="s">
        <v>46</v>
      </c>
      <c r="P805" s="2">
        <v>25572000</v>
      </c>
      <c r="Q805" s="2">
        <v>2557000</v>
      </c>
      <c r="R805" t="str">
        <f>IF(Raw_Data[[#This Row],[persen_dp]]&lt;15%,"Low",IF(Raw_Data[[#This Row],[persen_dp]]&gt;25%,"High","Medium"))</f>
        <v>Low</v>
      </c>
      <c r="S805" s="3">
        <v>0.1</v>
      </c>
      <c r="T805">
        <v>48</v>
      </c>
      <c r="U805">
        <v>0.14499999999999999</v>
      </c>
      <c r="V805" s="2">
        <v>757600</v>
      </c>
      <c r="W805" s="2">
        <v>36363000</v>
      </c>
      <c r="X805" t="str">
        <f>IF(OR(Raw_Data[[#This Row],[status_pembayaran]]="Macet",Raw_Data[[#This Row],[status_pembayaran]]="Kurang Lancar"),"Non Performing Loan","Performing")</f>
        <v>Performing</v>
      </c>
      <c r="Y805" t="s">
        <v>47</v>
      </c>
      <c r="Z805">
        <v>0</v>
      </c>
      <c r="AA805">
        <v>0</v>
      </c>
      <c r="AB805">
        <v>1</v>
      </c>
      <c r="AC805" t="s">
        <v>104</v>
      </c>
      <c r="AD805">
        <f>IF(Raw_Data[[#This Row],[rasio]]&lt;0.2,1,IF(Raw_Data[[#This Row],[rasio]]&lt;0.3,2,IF(Raw_Data[[#This Row],[rasio]]&lt;0.4,3,4)))</f>
        <v>2</v>
      </c>
      <c r="AE805">
        <f>IF(Raw_Data[[#This Row],[kategori_dp]]="High",1,IF(Raw_Data[[#This Row],[kategori_dp]]="Medium",2,3))</f>
        <v>3</v>
      </c>
      <c r="AF805">
        <f>IF(Raw_Data[[#This Row],[tenor_bulan]]&lt;=24,1,IF(Raw_Data[[#This Row],[tenor_bulan]]&lt;=36,2,IF(Raw_Data[[#This Row],[tenor_bulan]]&lt;=48,3,4)))</f>
        <v>3</v>
      </c>
      <c r="AG805">
        <f>IF(Raw_Data[[#This Row],[jumlah_kali_telat]]=0,0,IF(Raw_Data[[#This Row],[jumlah_kali_telat]]&lt;=2,2,4))</f>
        <v>0</v>
      </c>
      <c r="AH805">
        <f>Raw_Data[[#This Row],[Skor_Rasio]]+Raw_Data[[#This Row],[Skor_DP]]+Raw_Data[[#This Row],[Skor_Tenor]]+Raw_Data[[#This Row],[Skor_Telat]]</f>
        <v>8</v>
      </c>
      <c r="AI805" t="str">
        <f>IF(Raw_Data[[#This Row],[Risk_Score]]&lt;=6,"Low Risk",IF(Raw_Data[[#This Row],[Risk_Score]]&lt;=8,"Medium Risk","High Risk"))</f>
        <v>Medium Risk</v>
      </c>
      <c r="AJ805">
        <f ca="1">IFERROR(DATEDIF(Raw_Data[[#This Row],[tanggal_pengajuan]],TODAY(),"m"),"N/A")</f>
        <v>4</v>
      </c>
      <c r="AK805" t="str">
        <f ca="1">IF(ISNUMBER(Raw_Data[[#This Row],[MOB]]),IF(Raw_Data[[#This Row],[MOB]]&lt;6,"0-5 bulan",IF(Raw_Data[[#This Row],[MOB]]&lt;12,"6-11 bulan",IF(Raw_Data[[#This Row],[MOB]]&lt;24,"12-23 bulan","24+ bulan"))),"N/A")</f>
        <v>0-5 bulan</v>
      </c>
    </row>
    <row r="806" spans="1:37" ht="14.25" customHeight="1" x14ac:dyDescent="0.45">
      <c r="A806" t="s">
        <v>2175</v>
      </c>
      <c r="B806" s="64">
        <v>46088</v>
      </c>
      <c r="C806" s="1" t="str">
        <f t="shared" si="12"/>
        <v>March</v>
      </c>
      <c r="D806" t="s">
        <v>1312</v>
      </c>
      <c r="E806" t="s">
        <v>2176</v>
      </c>
      <c r="F806">
        <v>42</v>
      </c>
      <c r="G806" t="s">
        <v>51</v>
      </c>
      <c r="H806" t="s">
        <v>41</v>
      </c>
      <c r="I806" s="2">
        <v>5049000</v>
      </c>
      <c r="J806" s="3">
        <f>Raw_Data[[#This Row],[cicilan_per_bulan]]/Raw_Data[[#This Row],[penghasilan_bulanan]]</f>
        <v>0.54301841948900775</v>
      </c>
      <c r="K806" t="s">
        <v>70</v>
      </c>
      <c r="L806" t="s">
        <v>71</v>
      </c>
      <c r="M806" t="s">
        <v>44</v>
      </c>
      <c r="N806" t="s">
        <v>158</v>
      </c>
      <c r="O806" t="s">
        <v>159</v>
      </c>
      <c r="P806" s="2">
        <v>31927000</v>
      </c>
      <c r="Q806" s="2">
        <v>3193000</v>
      </c>
      <c r="R806" t="str">
        <f>IF(Raw_Data[[#This Row],[persen_dp]]&lt;15%,"Low",IF(Raw_Data[[#This Row],[persen_dp]]&gt;25%,"High","Medium"))</f>
        <v>Low</v>
      </c>
      <c r="S806" s="3">
        <v>0.1</v>
      </c>
      <c r="T806">
        <v>12</v>
      </c>
      <c r="U806">
        <v>0.14499999999999999</v>
      </c>
      <c r="V806" s="2">
        <v>2741700</v>
      </c>
      <c r="W806" s="2">
        <v>32900000</v>
      </c>
      <c r="X806" t="str">
        <f>IF(OR(Raw_Data[[#This Row],[status_pembayaran]]="Macet",Raw_Data[[#This Row],[status_pembayaran]]="Kurang Lancar"),"Non Performing Loan","Performing")</f>
        <v>Performing</v>
      </c>
      <c r="Y806" t="s">
        <v>47</v>
      </c>
      <c r="Z806">
        <v>0</v>
      </c>
      <c r="AA806">
        <v>0</v>
      </c>
      <c r="AB806">
        <v>1</v>
      </c>
      <c r="AC806" t="s">
        <v>74</v>
      </c>
      <c r="AD806">
        <f>IF(Raw_Data[[#This Row],[rasio]]&lt;0.2,1,IF(Raw_Data[[#This Row],[rasio]]&lt;0.3,2,IF(Raw_Data[[#This Row],[rasio]]&lt;0.4,3,4)))</f>
        <v>4</v>
      </c>
      <c r="AE806">
        <f>IF(Raw_Data[[#This Row],[kategori_dp]]="High",1,IF(Raw_Data[[#This Row],[kategori_dp]]="Medium",2,3))</f>
        <v>3</v>
      </c>
      <c r="AF806">
        <f>IF(Raw_Data[[#This Row],[tenor_bulan]]&lt;=24,1,IF(Raw_Data[[#This Row],[tenor_bulan]]&lt;=36,2,IF(Raw_Data[[#This Row],[tenor_bulan]]&lt;=48,3,4)))</f>
        <v>1</v>
      </c>
      <c r="AG806">
        <f>IF(Raw_Data[[#This Row],[jumlah_kali_telat]]=0,0,IF(Raw_Data[[#This Row],[jumlah_kali_telat]]&lt;=2,2,4))</f>
        <v>0</v>
      </c>
      <c r="AH806">
        <f>Raw_Data[[#This Row],[Skor_Rasio]]+Raw_Data[[#This Row],[Skor_DP]]+Raw_Data[[#This Row],[Skor_Tenor]]+Raw_Data[[#This Row],[Skor_Telat]]</f>
        <v>8</v>
      </c>
      <c r="AI806" t="str">
        <f>IF(Raw_Data[[#This Row],[Risk_Score]]&lt;=6,"Low Risk",IF(Raw_Data[[#This Row],[Risk_Score]]&lt;=8,"Medium Risk","High Risk"))</f>
        <v>Medium Risk</v>
      </c>
      <c r="AJ806">
        <f ca="1">IFERROR(DATEDIF(Raw_Data[[#This Row],[tanggal_pengajuan]],TODAY(),"m"),"N/A")</f>
        <v>7</v>
      </c>
      <c r="AK806" t="str">
        <f ca="1">IF(ISNUMBER(Raw_Data[[#This Row],[MOB]]),IF(Raw_Data[[#This Row],[MOB]]&lt;6,"0-5 bulan",IF(Raw_Data[[#This Row],[MOB]]&lt;12,"6-11 bulan",IF(Raw_Data[[#This Row],[MOB]]&lt;24,"12-23 bulan","24+ bulan"))),"N/A")</f>
        <v>6-11 bulan</v>
      </c>
    </row>
    <row r="807" spans="1:37" ht="14.25" customHeight="1" x14ac:dyDescent="0.45">
      <c r="A807" t="s">
        <v>2177</v>
      </c>
      <c r="B807" s="64">
        <v>46044</v>
      </c>
      <c r="C807" s="1" t="str">
        <f t="shared" si="12"/>
        <v>January</v>
      </c>
      <c r="D807" t="s">
        <v>1286</v>
      </c>
      <c r="E807" t="s">
        <v>2178</v>
      </c>
      <c r="F807">
        <v>38</v>
      </c>
      <c r="G807" t="s">
        <v>40</v>
      </c>
      <c r="H807" t="s">
        <v>41</v>
      </c>
      <c r="I807" s="2">
        <v>4888000</v>
      </c>
      <c r="J807" s="3">
        <f>Raw_Data[[#This Row],[cicilan_per_bulan]]/Raw_Data[[#This Row],[penghasilan_bulanan]]</f>
        <v>0.19826104746317513</v>
      </c>
      <c r="K807" t="s">
        <v>286</v>
      </c>
      <c r="L807" t="s">
        <v>154</v>
      </c>
      <c r="M807" t="s">
        <v>55</v>
      </c>
      <c r="N807" t="s">
        <v>56</v>
      </c>
      <c r="O807" t="s">
        <v>57</v>
      </c>
      <c r="P807" s="2">
        <v>17910000</v>
      </c>
      <c r="Q807" s="2">
        <v>3582000</v>
      </c>
      <c r="R807" t="str">
        <f>IF(Raw_Data[[#This Row],[persen_dp]]&lt;15%,"Low",IF(Raw_Data[[#This Row],[persen_dp]]&gt;25%,"High","Medium"))</f>
        <v>Medium</v>
      </c>
      <c r="S807" s="3">
        <v>0.2</v>
      </c>
      <c r="T807">
        <v>18</v>
      </c>
      <c r="U807">
        <v>0.14499999999999999</v>
      </c>
      <c r="V807" s="2">
        <v>969100</v>
      </c>
      <c r="W807" s="2">
        <v>17444000</v>
      </c>
      <c r="X807" t="str">
        <f>IF(OR(Raw_Data[[#This Row],[status_pembayaran]]="Macet",Raw_Data[[#This Row],[status_pembayaran]]="Kurang Lancar"),"Non Performing Loan","Performing")</f>
        <v>Performing</v>
      </c>
      <c r="Y807" t="s">
        <v>317</v>
      </c>
      <c r="Z807">
        <v>0</v>
      </c>
      <c r="AA807">
        <v>0</v>
      </c>
      <c r="AB807">
        <v>0</v>
      </c>
      <c r="AC807" t="s">
        <v>137</v>
      </c>
      <c r="AD807">
        <f>IF(Raw_Data[[#This Row],[rasio]]&lt;0.2,1,IF(Raw_Data[[#This Row],[rasio]]&lt;0.3,2,IF(Raw_Data[[#This Row],[rasio]]&lt;0.4,3,4)))</f>
        <v>1</v>
      </c>
      <c r="AE807">
        <f>IF(Raw_Data[[#This Row],[kategori_dp]]="High",1,IF(Raw_Data[[#This Row],[kategori_dp]]="Medium",2,3))</f>
        <v>2</v>
      </c>
      <c r="AF807">
        <f>IF(Raw_Data[[#This Row],[tenor_bulan]]&lt;=24,1,IF(Raw_Data[[#This Row],[tenor_bulan]]&lt;=36,2,IF(Raw_Data[[#This Row],[tenor_bulan]]&lt;=48,3,4)))</f>
        <v>1</v>
      </c>
      <c r="AG807">
        <f>IF(Raw_Data[[#This Row],[jumlah_kali_telat]]=0,0,IF(Raw_Data[[#This Row],[jumlah_kali_telat]]&lt;=2,2,4))</f>
        <v>0</v>
      </c>
      <c r="AH807">
        <f>Raw_Data[[#This Row],[Skor_Rasio]]+Raw_Data[[#This Row],[Skor_DP]]+Raw_Data[[#This Row],[Skor_Tenor]]+Raw_Data[[#This Row],[Skor_Telat]]</f>
        <v>4</v>
      </c>
      <c r="AI807" t="str">
        <f>IF(Raw_Data[[#This Row],[Risk_Score]]&lt;=6,"Low Risk",IF(Raw_Data[[#This Row],[Risk_Score]]&lt;=8,"Medium Risk","High Risk"))</f>
        <v>Low Risk</v>
      </c>
      <c r="AJ807">
        <f ca="1">IFERROR(DATEDIF(Raw_Data[[#This Row],[tanggal_pengajuan]],TODAY(),"m"),"N/A")</f>
        <v>9</v>
      </c>
      <c r="AK807" t="str">
        <f ca="1">IF(ISNUMBER(Raw_Data[[#This Row],[MOB]]),IF(Raw_Data[[#This Row],[MOB]]&lt;6,"0-5 bulan",IF(Raw_Data[[#This Row],[MOB]]&lt;12,"6-11 bulan",IF(Raw_Data[[#This Row],[MOB]]&lt;24,"12-23 bulan","24+ bulan"))),"N/A")</f>
        <v>6-11 bulan</v>
      </c>
    </row>
    <row r="808" spans="1:37" ht="14.25" customHeight="1" x14ac:dyDescent="0.45">
      <c r="A808" t="s">
        <v>2179</v>
      </c>
      <c r="B808" s="64">
        <v>46239</v>
      </c>
      <c r="C808" s="1" t="str">
        <f t="shared" si="12"/>
        <v>August</v>
      </c>
      <c r="D808" t="s">
        <v>613</v>
      </c>
      <c r="E808" t="s">
        <v>2180</v>
      </c>
      <c r="F808">
        <v>53</v>
      </c>
      <c r="G808" t="s">
        <v>40</v>
      </c>
      <c r="H808" t="s">
        <v>90</v>
      </c>
      <c r="I808" s="2">
        <v>5509000</v>
      </c>
      <c r="J808" s="3">
        <f>Raw_Data[[#This Row],[cicilan_per_bulan]]/Raw_Data[[#This Row],[penghasilan_bulanan]]</f>
        <v>6.3695770557269923E-2</v>
      </c>
      <c r="K808" t="s">
        <v>63</v>
      </c>
      <c r="L808" t="s">
        <v>64</v>
      </c>
      <c r="M808" t="s">
        <v>44</v>
      </c>
      <c r="N808" t="s">
        <v>273</v>
      </c>
      <c r="O808" t="s">
        <v>274</v>
      </c>
      <c r="P808" s="2">
        <v>17765000</v>
      </c>
      <c r="Q808" s="2">
        <v>7106000</v>
      </c>
      <c r="R808" t="str">
        <f>IF(Raw_Data[[#This Row],[persen_dp]]&lt;15%,"Low",IF(Raw_Data[[#This Row],[persen_dp]]&gt;25%,"High","Medium"))</f>
        <v>High</v>
      </c>
      <c r="S808" s="3">
        <v>0.4</v>
      </c>
      <c r="T808">
        <v>48</v>
      </c>
      <c r="U808">
        <v>0.14499999999999999</v>
      </c>
      <c r="V808" s="2">
        <v>350900</v>
      </c>
      <c r="W808" s="2">
        <v>16841000</v>
      </c>
      <c r="X808" t="str">
        <f>IF(OR(Raw_Data[[#This Row],[status_pembayaran]]="Macet",Raw_Data[[#This Row],[status_pembayaran]]="Kurang Lancar"),"Non Performing Loan","Performing")</f>
        <v>Performing</v>
      </c>
      <c r="Y808" t="s">
        <v>47</v>
      </c>
      <c r="Z808">
        <v>0</v>
      </c>
      <c r="AA808">
        <v>0</v>
      </c>
      <c r="AB808">
        <v>1</v>
      </c>
      <c r="AC808" t="s">
        <v>74</v>
      </c>
      <c r="AD808">
        <f>IF(Raw_Data[[#This Row],[rasio]]&lt;0.2,1,IF(Raw_Data[[#This Row],[rasio]]&lt;0.3,2,IF(Raw_Data[[#This Row],[rasio]]&lt;0.4,3,4)))</f>
        <v>1</v>
      </c>
      <c r="AE808">
        <f>IF(Raw_Data[[#This Row],[kategori_dp]]="High",1,IF(Raw_Data[[#This Row],[kategori_dp]]="Medium",2,3))</f>
        <v>1</v>
      </c>
      <c r="AF808">
        <f>IF(Raw_Data[[#This Row],[tenor_bulan]]&lt;=24,1,IF(Raw_Data[[#This Row],[tenor_bulan]]&lt;=36,2,IF(Raw_Data[[#This Row],[tenor_bulan]]&lt;=48,3,4)))</f>
        <v>3</v>
      </c>
      <c r="AG808">
        <f>IF(Raw_Data[[#This Row],[jumlah_kali_telat]]=0,0,IF(Raw_Data[[#This Row],[jumlah_kali_telat]]&lt;=2,2,4))</f>
        <v>0</v>
      </c>
      <c r="AH808">
        <f>Raw_Data[[#This Row],[Skor_Rasio]]+Raw_Data[[#This Row],[Skor_DP]]+Raw_Data[[#This Row],[Skor_Tenor]]+Raw_Data[[#This Row],[Skor_Telat]]</f>
        <v>5</v>
      </c>
      <c r="AI808" t="str">
        <f>IF(Raw_Data[[#This Row],[Risk_Score]]&lt;=6,"Low Risk",IF(Raw_Data[[#This Row],[Risk_Score]]&lt;=8,"Medium Risk","High Risk"))</f>
        <v>Low Risk</v>
      </c>
      <c r="AJ808">
        <f ca="1">IFERROR(DATEDIF(Raw_Data[[#This Row],[tanggal_pengajuan]],TODAY(),"m"),"N/A")</f>
        <v>2</v>
      </c>
      <c r="AK808" t="str">
        <f ca="1">IF(ISNUMBER(Raw_Data[[#This Row],[MOB]]),IF(Raw_Data[[#This Row],[MOB]]&lt;6,"0-5 bulan",IF(Raw_Data[[#This Row],[MOB]]&lt;12,"6-11 bulan",IF(Raw_Data[[#This Row],[MOB]]&lt;24,"12-23 bulan","24+ bulan"))),"N/A")</f>
        <v>0-5 bulan</v>
      </c>
    </row>
    <row r="809" spans="1:37" ht="14.25" customHeight="1" x14ac:dyDescent="0.45">
      <c r="A809" t="s">
        <v>2181</v>
      </c>
      <c r="B809" s="64">
        <v>46103</v>
      </c>
      <c r="C809" s="1" t="str">
        <f t="shared" si="12"/>
        <v>March</v>
      </c>
      <c r="D809" t="s">
        <v>1590</v>
      </c>
      <c r="E809" t="s">
        <v>2182</v>
      </c>
      <c r="F809">
        <v>23</v>
      </c>
      <c r="G809" t="s">
        <v>51</v>
      </c>
      <c r="H809" t="s">
        <v>176</v>
      </c>
      <c r="I809" s="2">
        <v>5286000</v>
      </c>
      <c r="J809" s="3">
        <f>Raw_Data[[#This Row],[cicilan_per_bulan]]/Raw_Data[[#This Row],[penghasilan_bulanan]]</f>
        <v>0.17639046538024972</v>
      </c>
      <c r="K809" t="s">
        <v>119</v>
      </c>
      <c r="L809" t="s">
        <v>120</v>
      </c>
      <c r="M809" t="s">
        <v>44</v>
      </c>
      <c r="N809" t="s">
        <v>184</v>
      </c>
      <c r="O809" t="s">
        <v>122</v>
      </c>
      <c r="P809" s="2">
        <v>35408000</v>
      </c>
      <c r="Q809" s="2">
        <v>7082000</v>
      </c>
      <c r="R809" t="str">
        <f>IF(Raw_Data[[#This Row],[persen_dp]]&lt;15%,"Low",IF(Raw_Data[[#This Row],[persen_dp]]&gt;25%,"High","Medium"))</f>
        <v>Medium</v>
      </c>
      <c r="S809" s="3">
        <v>0.2</v>
      </c>
      <c r="T809">
        <v>48</v>
      </c>
      <c r="U809">
        <v>0.14499999999999999</v>
      </c>
      <c r="V809" s="2">
        <v>932400</v>
      </c>
      <c r="W809" s="2">
        <v>44754000</v>
      </c>
      <c r="X809" t="str">
        <f>IF(OR(Raw_Data[[#This Row],[status_pembayaran]]="Macet",Raw_Data[[#This Row],[status_pembayaran]]="Kurang Lancar"),"Non Performing Loan","Performing")</f>
        <v>Performing</v>
      </c>
      <c r="Y809" t="s">
        <v>47</v>
      </c>
      <c r="Z809">
        <v>0</v>
      </c>
      <c r="AA809">
        <v>0</v>
      </c>
      <c r="AB809">
        <v>1</v>
      </c>
      <c r="AD809">
        <f>IF(Raw_Data[[#This Row],[rasio]]&lt;0.2,1,IF(Raw_Data[[#This Row],[rasio]]&lt;0.3,2,IF(Raw_Data[[#This Row],[rasio]]&lt;0.4,3,4)))</f>
        <v>1</v>
      </c>
      <c r="AE809">
        <f>IF(Raw_Data[[#This Row],[kategori_dp]]="High",1,IF(Raw_Data[[#This Row],[kategori_dp]]="Medium",2,3))</f>
        <v>2</v>
      </c>
      <c r="AF809">
        <f>IF(Raw_Data[[#This Row],[tenor_bulan]]&lt;=24,1,IF(Raw_Data[[#This Row],[tenor_bulan]]&lt;=36,2,IF(Raw_Data[[#This Row],[tenor_bulan]]&lt;=48,3,4)))</f>
        <v>3</v>
      </c>
      <c r="AG809">
        <f>IF(Raw_Data[[#This Row],[jumlah_kali_telat]]=0,0,IF(Raw_Data[[#This Row],[jumlah_kali_telat]]&lt;=2,2,4))</f>
        <v>0</v>
      </c>
      <c r="AH809">
        <f>Raw_Data[[#This Row],[Skor_Rasio]]+Raw_Data[[#This Row],[Skor_DP]]+Raw_Data[[#This Row],[Skor_Tenor]]+Raw_Data[[#This Row],[Skor_Telat]]</f>
        <v>6</v>
      </c>
      <c r="AI809" t="str">
        <f>IF(Raw_Data[[#This Row],[Risk_Score]]&lt;=6,"Low Risk",IF(Raw_Data[[#This Row],[Risk_Score]]&lt;=8,"Medium Risk","High Risk"))</f>
        <v>Low Risk</v>
      </c>
      <c r="AJ809">
        <f ca="1">IFERROR(DATEDIF(Raw_Data[[#This Row],[tanggal_pengajuan]],TODAY(),"m"),"N/A")</f>
        <v>7</v>
      </c>
      <c r="AK809" t="str">
        <f ca="1">IF(ISNUMBER(Raw_Data[[#This Row],[MOB]]),IF(Raw_Data[[#This Row],[MOB]]&lt;6,"0-5 bulan",IF(Raw_Data[[#This Row],[MOB]]&lt;12,"6-11 bulan",IF(Raw_Data[[#This Row],[MOB]]&lt;24,"12-23 bulan","24+ bulan"))),"N/A")</f>
        <v>6-11 bulan</v>
      </c>
    </row>
    <row r="810" spans="1:37" ht="14.25" customHeight="1" x14ac:dyDescent="0.45">
      <c r="A810" t="s">
        <v>2183</v>
      </c>
      <c r="B810" s="64">
        <v>46078</v>
      </c>
      <c r="C810" s="1" t="str">
        <f t="shared" si="12"/>
        <v>February</v>
      </c>
      <c r="D810" t="s">
        <v>2184</v>
      </c>
      <c r="E810" t="s">
        <v>2185</v>
      </c>
      <c r="F810">
        <v>56</v>
      </c>
      <c r="G810" t="s">
        <v>40</v>
      </c>
      <c r="H810" t="s">
        <v>52</v>
      </c>
      <c r="I810" s="2">
        <v>5006000</v>
      </c>
      <c r="J810" s="3">
        <f>Raw_Data[[#This Row],[cicilan_per_bulan]]/Raw_Data[[#This Row],[penghasilan_bulanan]]</f>
        <v>0.23240111865761087</v>
      </c>
      <c r="K810" t="s">
        <v>81</v>
      </c>
      <c r="L810" t="s">
        <v>82</v>
      </c>
      <c r="M810" t="s">
        <v>44</v>
      </c>
      <c r="N810" t="s">
        <v>158</v>
      </c>
      <c r="O810" t="s">
        <v>159</v>
      </c>
      <c r="P810" s="2">
        <v>30921000</v>
      </c>
      <c r="Q810" s="2">
        <v>9276000</v>
      </c>
      <c r="R810" t="str">
        <f>IF(Raw_Data[[#This Row],[persen_dp]]&lt;15%,"Low",IF(Raw_Data[[#This Row],[persen_dp]]&gt;25%,"High","Medium"))</f>
        <v>High</v>
      </c>
      <c r="S810" s="3">
        <v>0.3</v>
      </c>
      <c r="T810">
        <v>24</v>
      </c>
      <c r="U810">
        <v>0.14499999999999999</v>
      </c>
      <c r="V810" s="2">
        <v>1163400</v>
      </c>
      <c r="W810" s="2">
        <v>27922000</v>
      </c>
      <c r="X810" t="str">
        <f>IF(OR(Raw_Data[[#This Row],[status_pembayaran]]="Macet",Raw_Data[[#This Row],[status_pembayaran]]="Kurang Lancar"),"Non Performing Loan","Performing")</f>
        <v>Performing</v>
      </c>
      <c r="Y810" t="s">
        <v>47</v>
      </c>
      <c r="Z810">
        <v>0</v>
      </c>
      <c r="AA810">
        <v>0</v>
      </c>
      <c r="AB810">
        <v>1</v>
      </c>
      <c r="AC810" t="s">
        <v>58</v>
      </c>
      <c r="AD810">
        <f>IF(Raw_Data[[#This Row],[rasio]]&lt;0.2,1,IF(Raw_Data[[#This Row],[rasio]]&lt;0.3,2,IF(Raw_Data[[#This Row],[rasio]]&lt;0.4,3,4)))</f>
        <v>2</v>
      </c>
      <c r="AE810">
        <f>IF(Raw_Data[[#This Row],[kategori_dp]]="High",1,IF(Raw_Data[[#This Row],[kategori_dp]]="Medium",2,3))</f>
        <v>1</v>
      </c>
      <c r="AF810">
        <f>IF(Raw_Data[[#This Row],[tenor_bulan]]&lt;=24,1,IF(Raw_Data[[#This Row],[tenor_bulan]]&lt;=36,2,IF(Raw_Data[[#This Row],[tenor_bulan]]&lt;=48,3,4)))</f>
        <v>1</v>
      </c>
      <c r="AG810">
        <f>IF(Raw_Data[[#This Row],[jumlah_kali_telat]]=0,0,IF(Raw_Data[[#This Row],[jumlah_kali_telat]]&lt;=2,2,4))</f>
        <v>0</v>
      </c>
      <c r="AH810">
        <f>Raw_Data[[#This Row],[Skor_Rasio]]+Raw_Data[[#This Row],[Skor_DP]]+Raw_Data[[#This Row],[Skor_Tenor]]+Raw_Data[[#This Row],[Skor_Telat]]</f>
        <v>4</v>
      </c>
      <c r="AI810" t="str">
        <f>IF(Raw_Data[[#This Row],[Risk_Score]]&lt;=6,"Low Risk",IF(Raw_Data[[#This Row],[Risk_Score]]&lt;=8,"Medium Risk","High Risk"))</f>
        <v>Low Risk</v>
      </c>
      <c r="AJ810">
        <f ca="1">IFERROR(DATEDIF(Raw_Data[[#This Row],[tanggal_pengajuan]],TODAY(),"m"),"N/A")</f>
        <v>7</v>
      </c>
      <c r="AK810" t="str">
        <f ca="1">IF(ISNUMBER(Raw_Data[[#This Row],[MOB]]),IF(Raw_Data[[#This Row],[MOB]]&lt;6,"0-5 bulan",IF(Raw_Data[[#This Row],[MOB]]&lt;12,"6-11 bulan",IF(Raw_Data[[#This Row],[MOB]]&lt;24,"12-23 bulan","24+ bulan"))),"N/A")</f>
        <v>6-11 bulan</v>
      </c>
    </row>
    <row r="811" spans="1:37" ht="14.25" customHeight="1" x14ac:dyDescent="0.45">
      <c r="A811" t="s">
        <v>2186</v>
      </c>
      <c r="B811" s="64">
        <v>46094</v>
      </c>
      <c r="C811" s="1" t="str">
        <f t="shared" si="12"/>
        <v>March</v>
      </c>
      <c r="D811" t="s">
        <v>923</v>
      </c>
      <c r="E811" t="s">
        <v>2187</v>
      </c>
      <c r="F811">
        <v>37</v>
      </c>
      <c r="G811" t="s">
        <v>51</v>
      </c>
      <c r="H811" t="s">
        <v>41</v>
      </c>
      <c r="I811" s="2">
        <v>6578000</v>
      </c>
      <c r="J811" s="3">
        <f>Raw_Data[[#This Row],[cicilan_per_bulan]]/Raw_Data[[#This Row],[penghasilan_bulanan]]</f>
        <v>0.36419884463362723</v>
      </c>
      <c r="K811" t="s">
        <v>188</v>
      </c>
      <c r="L811" t="s">
        <v>154</v>
      </c>
      <c r="M811" t="s">
        <v>44</v>
      </c>
      <c r="N811" t="s">
        <v>171</v>
      </c>
      <c r="O811" t="s">
        <v>172</v>
      </c>
      <c r="P811" s="2">
        <v>41669000</v>
      </c>
      <c r="Q811" s="2">
        <v>6250000</v>
      </c>
      <c r="R811" t="str">
        <f>IF(Raw_Data[[#This Row],[persen_dp]]&lt;15%,"Low",IF(Raw_Data[[#This Row],[persen_dp]]&gt;25%,"High","Medium"))</f>
        <v>Medium</v>
      </c>
      <c r="S811" s="3">
        <v>0.15</v>
      </c>
      <c r="T811">
        <v>18</v>
      </c>
      <c r="U811">
        <v>0.14499999999999999</v>
      </c>
      <c r="V811" s="2">
        <v>2395700</v>
      </c>
      <c r="W811" s="2">
        <v>43123000</v>
      </c>
      <c r="X811" t="str">
        <f>IF(OR(Raw_Data[[#This Row],[status_pembayaran]]="Macet",Raw_Data[[#This Row],[status_pembayaran]]="Kurang Lancar"),"Non Performing Loan","Performing")</f>
        <v>Performing</v>
      </c>
      <c r="Y811" t="s">
        <v>47</v>
      </c>
      <c r="Z811">
        <v>0</v>
      </c>
      <c r="AA811">
        <v>0</v>
      </c>
      <c r="AB811">
        <v>1</v>
      </c>
      <c r="AD811">
        <f>IF(Raw_Data[[#This Row],[rasio]]&lt;0.2,1,IF(Raw_Data[[#This Row],[rasio]]&lt;0.3,2,IF(Raw_Data[[#This Row],[rasio]]&lt;0.4,3,4)))</f>
        <v>3</v>
      </c>
      <c r="AE811">
        <f>IF(Raw_Data[[#This Row],[kategori_dp]]="High",1,IF(Raw_Data[[#This Row],[kategori_dp]]="Medium",2,3))</f>
        <v>2</v>
      </c>
      <c r="AF811">
        <f>IF(Raw_Data[[#This Row],[tenor_bulan]]&lt;=24,1,IF(Raw_Data[[#This Row],[tenor_bulan]]&lt;=36,2,IF(Raw_Data[[#This Row],[tenor_bulan]]&lt;=48,3,4)))</f>
        <v>1</v>
      </c>
      <c r="AG811">
        <f>IF(Raw_Data[[#This Row],[jumlah_kali_telat]]=0,0,IF(Raw_Data[[#This Row],[jumlah_kali_telat]]&lt;=2,2,4))</f>
        <v>0</v>
      </c>
      <c r="AH811">
        <f>Raw_Data[[#This Row],[Skor_Rasio]]+Raw_Data[[#This Row],[Skor_DP]]+Raw_Data[[#This Row],[Skor_Tenor]]+Raw_Data[[#This Row],[Skor_Telat]]</f>
        <v>6</v>
      </c>
      <c r="AI811" t="str">
        <f>IF(Raw_Data[[#This Row],[Risk_Score]]&lt;=6,"Low Risk",IF(Raw_Data[[#This Row],[Risk_Score]]&lt;=8,"Medium Risk","High Risk"))</f>
        <v>Low Risk</v>
      </c>
      <c r="AJ811">
        <f ca="1">IFERROR(DATEDIF(Raw_Data[[#This Row],[tanggal_pengajuan]],TODAY(),"m"),"N/A")</f>
        <v>7</v>
      </c>
      <c r="AK811" t="str">
        <f ca="1">IF(ISNUMBER(Raw_Data[[#This Row],[MOB]]),IF(Raw_Data[[#This Row],[MOB]]&lt;6,"0-5 bulan",IF(Raw_Data[[#This Row],[MOB]]&lt;12,"6-11 bulan",IF(Raw_Data[[#This Row],[MOB]]&lt;24,"12-23 bulan","24+ bulan"))),"N/A")</f>
        <v>6-11 bulan</v>
      </c>
    </row>
    <row r="812" spans="1:37" ht="14.25" customHeight="1" x14ac:dyDescent="0.45">
      <c r="A812" t="s">
        <v>2188</v>
      </c>
      <c r="B812" s="64">
        <v>46037</v>
      </c>
      <c r="C812" s="1" t="str">
        <f t="shared" si="12"/>
        <v>January</v>
      </c>
      <c r="D812" t="s">
        <v>2189</v>
      </c>
      <c r="E812" t="s">
        <v>2190</v>
      </c>
      <c r="F812">
        <v>24</v>
      </c>
      <c r="G812" t="s">
        <v>40</v>
      </c>
      <c r="H812" t="s">
        <v>108</v>
      </c>
      <c r="I812" s="2">
        <v>4170000</v>
      </c>
      <c r="J812" s="3">
        <f>Raw_Data[[#This Row],[cicilan_per_bulan]]/Raw_Data[[#This Row],[penghasilan_bulanan]]</f>
        <v>0.12508393285371702</v>
      </c>
      <c r="K812" t="s">
        <v>63</v>
      </c>
      <c r="L812" t="s">
        <v>64</v>
      </c>
      <c r="M812" t="s">
        <v>72</v>
      </c>
      <c r="N812" t="s">
        <v>73</v>
      </c>
      <c r="O812" t="s">
        <v>46</v>
      </c>
      <c r="P812" s="2">
        <v>21129000</v>
      </c>
      <c r="Q812" s="2">
        <v>5282000</v>
      </c>
      <c r="R812" t="str">
        <f>IF(Raw_Data[[#This Row],[persen_dp]]&lt;15%,"Low",IF(Raw_Data[[#This Row],[persen_dp]]&gt;25%,"High","Medium"))</f>
        <v>Medium</v>
      </c>
      <c r="S812" s="3">
        <v>0.25</v>
      </c>
      <c r="T812">
        <v>48</v>
      </c>
      <c r="U812">
        <v>0.14499999999999999</v>
      </c>
      <c r="V812" s="2">
        <v>521600</v>
      </c>
      <c r="W812" s="2">
        <v>25039000</v>
      </c>
      <c r="X812" t="str">
        <f>IF(OR(Raw_Data[[#This Row],[status_pembayaran]]="Macet",Raw_Data[[#This Row],[status_pembayaran]]="Kurang Lancar"),"Non Performing Loan","Performing")</f>
        <v>Performing</v>
      </c>
      <c r="Y812" t="s">
        <v>47</v>
      </c>
      <c r="Z812">
        <v>0</v>
      </c>
      <c r="AA812">
        <v>0</v>
      </c>
      <c r="AB812">
        <v>1</v>
      </c>
      <c r="AC812" t="s">
        <v>58</v>
      </c>
      <c r="AD812">
        <f>IF(Raw_Data[[#This Row],[rasio]]&lt;0.2,1,IF(Raw_Data[[#This Row],[rasio]]&lt;0.3,2,IF(Raw_Data[[#This Row],[rasio]]&lt;0.4,3,4)))</f>
        <v>1</v>
      </c>
      <c r="AE812">
        <f>IF(Raw_Data[[#This Row],[kategori_dp]]="High",1,IF(Raw_Data[[#This Row],[kategori_dp]]="Medium",2,3))</f>
        <v>2</v>
      </c>
      <c r="AF812">
        <f>IF(Raw_Data[[#This Row],[tenor_bulan]]&lt;=24,1,IF(Raw_Data[[#This Row],[tenor_bulan]]&lt;=36,2,IF(Raw_Data[[#This Row],[tenor_bulan]]&lt;=48,3,4)))</f>
        <v>3</v>
      </c>
      <c r="AG812">
        <f>IF(Raw_Data[[#This Row],[jumlah_kali_telat]]=0,0,IF(Raw_Data[[#This Row],[jumlah_kali_telat]]&lt;=2,2,4))</f>
        <v>0</v>
      </c>
      <c r="AH812">
        <f>Raw_Data[[#This Row],[Skor_Rasio]]+Raw_Data[[#This Row],[Skor_DP]]+Raw_Data[[#This Row],[Skor_Tenor]]+Raw_Data[[#This Row],[Skor_Telat]]</f>
        <v>6</v>
      </c>
      <c r="AI812" t="str">
        <f>IF(Raw_Data[[#This Row],[Risk_Score]]&lt;=6,"Low Risk",IF(Raw_Data[[#This Row],[Risk_Score]]&lt;=8,"Medium Risk","High Risk"))</f>
        <v>Low Risk</v>
      </c>
      <c r="AJ812">
        <f ca="1">IFERROR(DATEDIF(Raw_Data[[#This Row],[tanggal_pengajuan]],TODAY(),"m"),"N/A")</f>
        <v>9</v>
      </c>
      <c r="AK812" t="str">
        <f ca="1">IF(ISNUMBER(Raw_Data[[#This Row],[MOB]]),IF(Raw_Data[[#This Row],[MOB]]&lt;6,"0-5 bulan",IF(Raw_Data[[#This Row],[MOB]]&lt;12,"6-11 bulan",IF(Raw_Data[[#This Row],[MOB]]&lt;24,"12-23 bulan","24+ bulan"))),"N/A")</f>
        <v>6-11 bulan</v>
      </c>
    </row>
    <row r="813" spans="1:37" ht="14.25" customHeight="1" x14ac:dyDescent="0.45">
      <c r="A813" t="s">
        <v>2191</v>
      </c>
      <c r="B813" s="64">
        <v>46095</v>
      </c>
      <c r="C813" s="1" t="str">
        <f t="shared" si="12"/>
        <v>March</v>
      </c>
      <c r="D813" t="s">
        <v>1124</v>
      </c>
      <c r="E813" t="s">
        <v>2192</v>
      </c>
      <c r="F813">
        <v>29</v>
      </c>
      <c r="G813" t="s">
        <v>40</v>
      </c>
      <c r="H813" t="s">
        <v>108</v>
      </c>
      <c r="I813" s="2">
        <v>4288000</v>
      </c>
      <c r="J813" s="3">
        <f>Raw_Data[[#This Row],[cicilan_per_bulan]]/Raw_Data[[#This Row],[penghasilan_bulanan]]</f>
        <v>0.82276119402985071</v>
      </c>
      <c r="K813" t="s">
        <v>177</v>
      </c>
      <c r="L813" t="s">
        <v>154</v>
      </c>
      <c r="M813" t="s">
        <v>55</v>
      </c>
      <c r="N813" t="s">
        <v>221</v>
      </c>
      <c r="O813" t="s">
        <v>159</v>
      </c>
      <c r="P813" s="2">
        <v>43500000</v>
      </c>
      <c r="Q813" s="2">
        <v>6525000</v>
      </c>
      <c r="R813" t="str">
        <f>IF(Raw_Data[[#This Row],[persen_dp]]&lt;15%,"Low",IF(Raw_Data[[#This Row],[persen_dp]]&gt;25%,"High","Medium"))</f>
        <v>Medium</v>
      </c>
      <c r="S813" s="3">
        <v>0.15</v>
      </c>
      <c r="T813">
        <v>12</v>
      </c>
      <c r="U813">
        <v>0.14499999999999999</v>
      </c>
      <c r="V813" s="2">
        <v>3528000</v>
      </c>
      <c r="W813" s="2">
        <v>42336000</v>
      </c>
      <c r="X813" t="str">
        <f>IF(OR(Raw_Data[[#This Row],[status_pembayaran]]="Macet",Raw_Data[[#This Row],[status_pembayaran]]="Kurang Lancar"),"Non Performing Loan","Performing")</f>
        <v>Performing</v>
      </c>
      <c r="Y813" t="s">
        <v>47</v>
      </c>
      <c r="Z813">
        <v>0</v>
      </c>
      <c r="AA813">
        <v>0</v>
      </c>
      <c r="AB813">
        <v>1</v>
      </c>
      <c r="AC813" t="s">
        <v>137</v>
      </c>
      <c r="AD813">
        <f>IF(Raw_Data[[#This Row],[rasio]]&lt;0.2,1,IF(Raw_Data[[#This Row],[rasio]]&lt;0.3,2,IF(Raw_Data[[#This Row],[rasio]]&lt;0.4,3,4)))</f>
        <v>4</v>
      </c>
      <c r="AE813">
        <f>IF(Raw_Data[[#This Row],[kategori_dp]]="High",1,IF(Raw_Data[[#This Row],[kategori_dp]]="Medium",2,3))</f>
        <v>2</v>
      </c>
      <c r="AF813">
        <f>IF(Raw_Data[[#This Row],[tenor_bulan]]&lt;=24,1,IF(Raw_Data[[#This Row],[tenor_bulan]]&lt;=36,2,IF(Raw_Data[[#This Row],[tenor_bulan]]&lt;=48,3,4)))</f>
        <v>1</v>
      </c>
      <c r="AG813">
        <f>IF(Raw_Data[[#This Row],[jumlah_kali_telat]]=0,0,IF(Raw_Data[[#This Row],[jumlah_kali_telat]]&lt;=2,2,4))</f>
        <v>0</v>
      </c>
      <c r="AH813">
        <f>Raw_Data[[#This Row],[Skor_Rasio]]+Raw_Data[[#This Row],[Skor_DP]]+Raw_Data[[#This Row],[Skor_Tenor]]+Raw_Data[[#This Row],[Skor_Telat]]</f>
        <v>7</v>
      </c>
      <c r="AI813" t="str">
        <f>IF(Raw_Data[[#This Row],[Risk_Score]]&lt;=6,"Low Risk",IF(Raw_Data[[#This Row],[Risk_Score]]&lt;=8,"Medium Risk","High Risk"))</f>
        <v>Medium Risk</v>
      </c>
      <c r="AJ813">
        <f ca="1">IFERROR(DATEDIF(Raw_Data[[#This Row],[tanggal_pengajuan]],TODAY(),"m"),"N/A")</f>
        <v>7</v>
      </c>
      <c r="AK813" t="str">
        <f ca="1">IF(ISNUMBER(Raw_Data[[#This Row],[MOB]]),IF(Raw_Data[[#This Row],[MOB]]&lt;6,"0-5 bulan",IF(Raw_Data[[#This Row],[MOB]]&lt;12,"6-11 bulan",IF(Raw_Data[[#This Row],[MOB]]&lt;24,"12-23 bulan","24+ bulan"))),"N/A")</f>
        <v>6-11 bulan</v>
      </c>
    </row>
    <row r="814" spans="1:37" ht="14.25" customHeight="1" x14ac:dyDescent="0.45">
      <c r="A814" t="s">
        <v>2193</v>
      </c>
      <c r="B814" s="64">
        <v>46130</v>
      </c>
      <c r="C814" s="1" t="str">
        <f t="shared" si="12"/>
        <v>April</v>
      </c>
      <c r="D814" t="s">
        <v>2194</v>
      </c>
      <c r="E814" t="s">
        <v>2195</v>
      </c>
      <c r="F814">
        <v>57</v>
      </c>
      <c r="G814" t="s">
        <v>40</v>
      </c>
      <c r="H814" t="s">
        <v>62</v>
      </c>
      <c r="I814" s="2">
        <v>1788000</v>
      </c>
      <c r="J814" s="3">
        <f>Raw_Data[[#This Row],[cicilan_per_bulan]]/Raw_Data[[#This Row],[penghasilan_bulanan]]</f>
        <v>0.33551454138702463</v>
      </c>
      <c r="K814" t="s">
        <v>81</v>
      </c>
      <c r="L814" t="s">
        <v>82</v>
      </c>
      <c r="M814" t="s">
        <v>72</v>
      </c>
      <c r="N814" t="s">
        <v>73</v>
      </c>
      <c r="O814" t="s">
        <v>46</v>
      </c>
      <c r="P814" s="2">
        <v>21440000</v>
      </c>
      <c r="Q814" s="2">
        <v>3216000</v>
      </c>
      <c r="R814" t="str">
        <f>IF(Raw_Data[[#This Row],[persen_dp]]&lt;15%,"Low",IF(Raw_Data[[#This Row],[persen_dp]]&gt;25%,"High","Medium"))</f>
        <v>Medium</v>
      </c>
      <c r="S814" s="3">
        <v>0.15</v>
      </c>
      <c r="T814">
        <v>48</v>
      </c>
      <c r="U814">
        <v>0.14499999999999999</v>
      </c>
      <c r="V814" s="2">
        <v>599900</v>
      </c>
      <c r="W814" s="2">
        <v>28794000</v>
      </c>
      <c r="X814" t="str">
        <f>IF(OR(Raw_Data[[#This Row],[status_pembayaran]]="Macet",Raw_Data[[#This Row],[status_pembayaran]]="Kurang Lancar"),"Non Performing Loan","Performing")</f>
        <v>Non Performing Loan</v>
      </c>
      <c r="Y814" t="s">
        <v>488</v>
      </c>
      <c r="Z814">
        <v>26</v>
      </c>
      <c r="AA814">
        <v>1</v>
      </c>
      <c r="AB814">
        <v>3</v>
      </c>
      <c r="AD814">
        <f>IF(Raw_Data[[#This Row],[rasio]]&lt;0.2,1,IF(Raw_Data[[#This Row],[rasio]]&lt;0.3,2,IF(Raw_Data[[#This Row],[rasio]]&lt;0.4,3,4)))</f>
        <v>3</v>
      </c>
      <c r="AE814">
        <f>IF(Raw_Data[[#This Row],[kategori_dp]]="High",1,IF(Raw_Data[[#This Row],[kategori_dp]]="Medium",2,3))</f>
        <v>2</v>
      </c>
      <c r="AF814">
        <f>IF(Raw_Data[[#This Row],[tenor_bulan]]&lt;=24,1,IF(Raw_Data[[#This Row],[tenor_bulan]]&lt;=36,2,IF(Raw_Data[[#This Row],[tenor_bulan]]&lt;=48,3,4)))</f>
        <v>3</v>
      </c>
      <c r="AG814">
        <f>IF(Raw_Data[[#This Row],[jumlah_kali_telat]]=0,0,IF(Raw_Data[[#This Row],[jumlah_kali_telat]]&lt;=2,2,4))</f>
        <v>2</v>
      </c>
      <c r="AH814">
        <f>Raw_Data[[#This Row],[Skor_Rasio]]+Raw_Data[[#This Row],[Skor_DP]]+Raw_Data[[#This Row],[Skor_Tenor]]+Raw_Data[[#This Row],[Skor_Telat]]</f>
        <v>10</v>
      </c>
      <c r="AI814" t="str">
        <f>IF(Raw_Data[[#This Row],[Risk_Score]]&lt;=6,"Low Risk",IF(Raw_Data[[#This Row],[Risk_Score]]&lt;=8,"Medium Risk","High Risk"))</f>
        <v>High Risk</v>
      </c>
      <c r="AJ814">
        <f ca="1">IFERROR(DATEDIF(Raw_Data[[#This Row],[tanggal_pengajuan]],TODAY(),"m"),"N/A")</f>
        <v>6</v>
      </c>
      <c r="AK814" t="str">
        <f ca="1">IF(ISNUMBER(Raw_Data[[#This Row],[MOB]]),IF(Raw_Data[[#This Row],[MOB]]&lt;6,"0-5 bulan",IF(Raw_Data[[#This Row],[MOB]]&lt;12,"6-11 bulan",IF(Raw_Data[[#This Row],[MOB]]&lt;24,"12-23 bulan","24+ bulan"))),"N/A")</f>
        <v>6-11 bulan</v>
      </c>
    </row>
    <row r="815" spans="1:37" ht="14.25" customHeight="1" x14ac:dyDescent="0.45">
      <c r="A815" t="s">
        <v>2196</v>
      </c>
      <c r="B815" s="64">
        <v>46149</v>
      </c>
      <c r="C815" s="1" t="str">
        <f t="shared" si="12"/>
        <v>May</v>
      </c>
      <c r="D815" t="s">
        <v>632</v>
      </c>
      <c r="E815" t="s">
        <v>2197</v>
      </c>
      <c r="F815">
        <v>51</v>
      </c>
      <c r="G815" t="s">
        <v>40</v>
      </c>
      <c r="H815" t="s">
        <v>90</v>
      </c>
      <c r="I815" s="2">
        <v>3286000</v>
      </c>
      <c r="J815" s="3">
        <f>Raw_Data[[#This Row],[cicilan_per_bulan]]/Raw_Data[[#This Row],[penghasilan_bulanan]]</f>
        <v>0.20830797321972003</v>
      </c>
      <c r="K815" t="s">
        <v>268</v>
      </c>
      <c r="L815" t="s">
        <v>110</v>
      </c>
      <c r="M815" t="s">
        <v>44</v>
      </c>
      <c r="N815" t="s">
        <v>45</v>
      </c>
      <c r="O815" t="s">
        <v>46</v>
      </c>
      <c r="P815" s="2">
        <v>25993000</v>
      </c>
      <c r="Q815" s="2">
        <v>5199000</v>
      </c>
      <c r="R815" t="str">
        <f>IF(Raw_Data[[#This Row],[persen_dp]]&lt;15%,"Low",IF(Raw_Data[[#This Row],[persen_dp]]&gt;25%,"High","Medium"))</f>
        <v>Medium</v>
      </c>
      <c r="S815" s="3">
        <v>0.2</v>
      </c>
      <c r="T815">
        <v>48</v>
      </c>
      <c r="U815">
        <v>0.14499999999999999</v>
      </c>
      <c r="V815" s="2">
        <v>684500</v>
      </c>
      <c r="W815" s="2">
        <v>32855000</v>
      </c>
      <c r="X815" t="str">
        <f>IF(OR(Raw_Data[[#This Row],[status_pembayaran]]="Macet",Raw_Data[[#This Row],[status_pembayaran]]="Kurang Lancar"),"Non Performing Loan","Performing")</f>
        <v>Performing</v>
      </c>
      <c r="Y815" t="s">
        <v>47</v>
      </c>
      <c r="Z815">
        <v>0</v>
      </c>
      <c r="AA815">
        <v>0</v>
      </c>
      <c r="AB815">
        <v>1</v>
      </c>
      <c r="AD815">
        <f>IF(Raw_Data[[#This Row],[rasio]]&lt;0.2,1,IF(Raw_Data[[#This Row],[rasio]]&lt;0.3,2,IF(Raw_Data[[#This Row],[rasio]]&lt;0.4,3,4)))</f>
        <v>2</v>
      </c>
      <c r="AE815">
        <f>IF(Raw_Data[[#This Row],[kategori_dp]]="High",1,IF(Raw_Data[[#This Row],[kategori_dp]]="Medium",2,3))</f>
        <v>2</v>
      </c>
      <c r="AF815">
        <f>IF(Raw_Data[[#This Row],[tenor_bulan]]&lt;=24,1,IF(Raw_Data[[#This Row],[tenor_bulan]]&lt;=36,2,IF(Raw_Data[[#This Row],[tenor_bulan]]&lt;=48,3,4)))</f>
        <v>3</v>
      </c>
      <c r="AG815">
        <f>IF(Raw_Data[[#This Row],[jumlah_kali_telat]]=0,0,IF(Raw_Data[[#This Row],[jumlah_kali_telat]]&lt;=2,2,4))</f>
        <v>0</v>
      </c>
      <c r="AH815">
        <f>Raw_Data[[#This Row],[Skor_Rasio]]+Raw_Data[[#This Row],[Skor_DP]]+Raw_Data[[#This Row],[Skor_Tenor]]+Raw_Data[[#This Row],[Skor_Telat]]</f>
        <v>7</v>
      </c>
      <c r="AI815" t="str">
        <f>IF(Raw_Data[[#This Row],[Risk_Score]]&lt;=6,"Low Risk",IF(Raw_Data[[#This Row],[Risk_Score]]&lt;=8,"Medium Risk","High Risk"))</f>
        <v>Medium Risk</v>
      </c>
      <c r="AJ815">
        <f ca="1">IFERROR(DATEDIF(Raw_Data[[#This Row],[tanggal_pengajuan]],TODAY(),"m"),"N/A")</f>
        <v>5</v>
      </c>
      <c r="AK815" t="str">
        <f ca="1">IF(ISNUMBER(Raw_Data[[#This Row],[MOB]]),IF(Raw_Data[[#This Row],[MOB]]&lt;6,"0-5 bulan",IF(Raw_Data[[#This Row],[MOB]]&lt;12,"6-11 bulan",IF(Raw_Data[[#This Row],[MOB]]&lt;24,"12-23 bulan","24+ bulan"))),"N/A")</f>
        <v>0-5 bulan</v>
      </c>
    </row>
    <row r="816" spans="1:37" ht="14.25" customHeight="1" x14ac:dyDescent="0.45">
      <c r="A816" t="s">
        <v>2198</v>
      </c>
      <c r="B816" s="64">
        <v>46087</v>
      </c>
      <c r="C816" s="1" t="str">
        <f t="shared" si="12"/>
        <v>March</v>
      </c>
      <c r="D816" t="s">
        <v>2199</v>
      </c>
      <c r="E816" t="s">
        <v>2200</v>
      </c>
      <c r="F816">
        <v>36</v>
      </c>
      <c r="G816" t="s">
        <v>40</v>
      </c>
      <c r="H816" t="s">
        <v>96</v>
      </c>
      <c r="I816" s="2">
        <v>5483000</v>
      </c>
      <c r="J816" s="3">
        <f>Raw_Data[[#This Row],[cicilan_per_bulan]]/Raw_Data[[#This Row],[penghasilan_bulanan]]</f>
        <v>0.1382272478570126</v>
      </c>
      <c r="K816" t="s">
        <v>153</v>
      </c>
      <c r="L816" t="s">
        <v>154</v>
      </c>
      <c r="M816" t="s">
        <v>44</v>
      </c>
      <c r="N816" t="s">
        <v>158</v>
      </c>
      <c r="O816" t="s">
        <v>159</v>
      </c>
      <c r="P816" s="2">
        <v>31014000</v>
      </c>
      <c r="Q816" s="2">
        <v>4652000</v>
      </c>
      <c r="R816" t="str">
        <f>IF(Raw_Data[[#This Row],[persen_dp]]&lt;15%,"Low",IF(Raw_Data[[#This Row],[persen_dp]]&gt;25%,"High","Medium"))</f>
        <v>Medium</v>
      </c>
      <c r="S816" s="3">
        <v>0.15</v>
      </c>
      <c r="T816">
        <v>60</v>
      </c>
      <c r="U816">
        <v>0.14499999999999999</v>
      </c>
      <c r="V816" s="2">
        <v>757900</v>
      </c>
      <c r="W816" s="2">
        <v>45475000</v>
      </c>
      <c r="X816" t="str">
        <f>IF(OR(Raw_Data[[#This Row],[status_pembayaran]]="Macet",Raw_Data[[#This Row],[status_pembayaran]]="Kurang Lancar"),"Non Performing Loan","Performing")</f>
        <v>Performing</v>
      </c>
      <c r="Y816" t="s">
        <v>47</v>
      </c>
      <c r="Z816">
        <v>0</v>
      </c>
      <c r="AA816">
        <v>0</v>
      </c>
      <c r="AB816">
        <v>1</v>
      </c>
      <c r="AC816" t="s">
        <v>137</v>
      </c>
      <c r="AD816">
        <f>IF(Raw_Data[[#This Row],[rasio]]&lt;0.2,1,IF(Raw_Data[[#This Row],[rasio]]&lt;0.3,2,IF(Raw_Data[[#This Row],[rasio]]&lt;0.4,3,4)))</f>
        <v>1</v>
      </c>
      <c r="AE816">
        <f>IF(Raw_Data[[#This Row],[kategori_dp]]="High",1,IF(Raw_Data[[#This Row],[kategori_dp]]="Medium",2,3))</f>
        <v>2</v>
      </c>
      <c r="AF816">
        <f>IF(Raw_Data[[#This Row],[tenor_bulan]]&lt;=24,1,IF(Raw_Data[[#This Row],[tenor_bulan]]&lt;=36,2,IF(Raw_Data[[#This Row],[tenor_bulan]]&lt;=48,3,4)))</f>
        <v>4</v>
      </c>
      <c r="AG816">
        <f>IF(Raw_Data[[#This Row],[jumlah_kali_telat]]=0,0,IF(Raw_Data[[#This Row],[jumlah_kali_telat]]&lt;=2,2,4))</f>
        <v>0</v>
      </c>
      <c r="AH816">
        <f>Raw_Data[[#This Row],[Skor_Rasio]]+Raw_Data[[#This Row],[Skor_DP]]+Raw_Data[[#This Row],[Skor_Tenor]]+Raw_Data[[#This Row],[Skor_Telat]]</f>
        <v>7</v>
      </c>
      <c r="AI816" t="str">
        <f>IF(Raw_Data[[#This Row],[Risk_Score]]&lt;=6,"Low Risk",IF(Raw_Data[[#This Row],[Risk_Score]]&lt;=8,"Medium Risk","High Risk"))</f>
        <v>Medium Risk</v>
      </c>
      <c r="AJ816">
        <f ca="1">IFERROR(DATEDIF(Raw_Data[[#This Row],[tanggal_pengajuan]],TODAY(),"m"),"N/A")</f>
        <v>7</v>
      </c>
      <c r="AK816" t="str">
        <f ca="1">IF(ISNUMBER(Raw_Data[[#This Row],[MOB]]),IF(Raw_Data[[#This Row],[MOB]]&lt;6,"0-5 bulan",IF(Raw_Data[[#This Row],[MOB]]&lt;12,"6-11 bulan",IF(Raw_Data[[#This Row],[MOB]]&lt;24,"12-23 bulan","24+ bulan"))),"N/A")</f>
        <v>6-11 bulan</v>
      </c>
    </row>
    <row r="817" spans="1:37" ht="14.25" customHeight="1" x14ac:dyDescent="0.45">
      <c r="A817" t="s">
        <v>2201</v>
      </c>
      <c r="B817" s="64" t="s">
        <v>230</v>
      </c>
      <c r="C817" s="1" t="str">
        <f t="shared" si="12"/>
        <v>Data Tidak Lengkap</v>
      </c>
      <c r="D817" t="s">
        <v>210</v>
      </c>
      <c r="E817" t="s">
        <v>230</v>
      </c>
      <c r="F817">
        <v>48</v>
      </c>
      <c r="G817" t="s">
        <v>51</v>
      </c>
      <c r="H817" t="s">
        <v>52</v>
      </c>
      <c r="I817" s="2">
        <v>8936000</v>
      </c>
      <c r="J817" s="3">
        <f>Raw_Data[[#This Row],[cicilan_per_bulan]]/Raw_Data[[#This Row],[penghasilan_bulanan]]</f>
        <v>6.3260966875559529E-2</v>
      </c>
      <c r="K817" t="s">
        <v>210</v>
      </c>
      <c r="L817" t="s">
        <v>154</v>
      </c>
      <c r="M817" t="s">
        <v>44</v>
      </c>
      <c r="N817" t="s">
        <v>83</v>
      </c>
      <c r="O817" t="s">
        <v>57</v>
      </c>
      <c r="P817" s="2">
        <v>19083126</v>
      </c>
      <c r="Q817" s="2">
        <v>1908000</v>
      </c>
      <c r="R817" t="str">
        <f>IF(Raw_Data[[#This Row],[persen_dp]]&lt;15%,"Low",IF(Raw_Data[[#This Row],[persen_dp]]&gt;25%,"High","Medium"))</f>
        <v>Low</v>
      </c>
      <c r="S817" s="3">
        <v>0.1</v>
      </c>
      <c r="T817">
        <v>48</v>
      </c>
      <c r="U817">
        <v>0.14499999999999999</v>
      </c>
      <c r="V817" s="2">
        <v>565300</v>
      </c>
      <c r="W817" s="2">
        <v>27137000</v>
      </c>
      <c r="X817" t="str">
        <f>IF(OR(Raw_Data[[#This Row],[status_pembayaran]]="Macet",Raw_Data[[#This Row],[status_pembayaran]]="Kurang Lancar"),"Non Performing Loan","Performing")</f>
        <v>Performing</v>
      </c>
      <c r="Y817" t="s">
        <v>233</v>
      </c>
      <c r="Z817">
        <v>0</v>
      </c>
      <c r="AA817">
        <v>0</v>
      </c>
      <c r="AB817">
        <v>1</v>
      </c>
      <c r="AD817">
        <f>IF(Raw_Data[[#This Row],[rasio]]&lt;0.2,1,IF(Raw_Data[[#This Row],[rasio]]&lt;0.3,2,IF(Raw_Data[[#This Row],[rasio]]&lt;0.4,3,4)))</f>
        <v>1</v>
      </c>
      <c r="AE817">
        <f>IF(Raw_Data[[#This Row],[kategori_dp]]="High",1,IF(Raw_Data[[#This Row],[kategori_dp]]="Medium",2,3))</f>
        <v>3</v>
      </c>
      <c r="AF817">
        <f>IF(Raw_Data[[#This Row],[tenor_bulan]]&lt;=24,1,IF(Raw_Data[[#This Row],[tenor_bulan]]&lt;=36,2,IF(Raw_Data[[#This Row],[tenor_bulan]]&lt;=48,3,4)))</f>
        <v>3</v>
      </c>
      <c r="AG817">
        <f>IF(Raw_Data[[#This Row],[jumlah_kali_telat]]=0,0,IF(Raw_Data[[#This Row],[jumlah_kali_telat]]&lt;=2,2,4))</f>
        <v>0</v>
      </c>
      <c r="AH817">
        <f>Raw_Data[[#This Row],[Skor_Rasio]]+Raw_Data[[#This Row],[Skor_DP]]+Raw_Data[[#This Row],[Skor_Tenor]]+Raw_Data[[#This Row],[Skor_Telat]]</f>
        <v>7</v>
      </c>
      <c r="AI817" t="str">
        <f>IF(Raw_Data[[#This Row],[Risk_Score]]&lt;=6,"Low Risk",IF(Raw_Data[[#This Row],[Risk_Score]]&lt;=8,"Medium Risk","High Risk"))</f>
        <v>Medium Risk</v>
      </c>
      <c r="AJ817" t="str">
        <f ca="1">IFERROR(DATEDIF(Raw_Data[[#This Row],[tanggal_pengajuan]],TODAY(),"m"),"N/A")</f>
        <v>N/A</v>
      </c>
      <c r="AK817" t="str">
        <f ca="1">IF(ISNUMBER(Raw_Data[[#This Row],[MOB]]),IF(Raw_Data[[#This Row],[MOB]]&lt;6,"0-5 bulan",IF(Raw_Data[[#This Row],[MOB]]&lt;12,"6-11 bulan",IF(Raw_Data[[#This Row],[MOB]]&lt;24,"12-23 bulan","24+ bulan"))),"N/A")</f>
        <v>N/A</v>
      </c>
    </row>
    <row r="818" spans="1:37" ht="14.25" customHeight="1" x14ac:dyDescent="0.45">
      <c r="A818" t="s">
        <v>2202</v>
      </c>
      <c r="B818" s="64">
        <v>46141</v>
      </c>
      <c r="C818" s="1" t="str">
        <f t="shared" si="12"/>
        <v>April</v>
      </c>
      <c r="D818" t="s">
        <v>1907</v>
      </c>
      <c r="E818" t="s">
        <v>2203</v>
      </c>
      <c r="F818">
        <v>32</v>
      </c>
      <c r="G818" t="s">
        <v>40</v>
      </c>
      <c r="H818" t="s">
        <v>41</v>
      </c>
      <c r="I818" s="2">
        <v>6086000</v>
      </c>
      <c r="J818" s="3">
        <f>Raw_Data[[#This Row],[cicilan_per_bulan]]/Raw_Data[[#This Row],[penghasilan_bulanan]]</f>
        <v>0.20650673677292145</v>
      </c>
      <c r="K818" t="s">
        <v>42</v>
      </c>
      <c r="L818" t="s">
        <v>43</v>
      </c>
      <c r="M818" t="s">
        <v>44</v>
      </c>
      <c r="N818" t="s">
        <v>83</v>
      </c>
      <c r="O818" t="s">
        <v>57</v>
      </c>
      <c r="P818" s="2">
        <v>18816000</v>
      </c>
      <c r="Q818" s="2">
        <v>5645000</v>
      </c>
      <c r="R818" t="str">
        <f>IF(Raw_Data[[#This Row],[persen_dp]]&lt;15%,"Low",IF(Raw_Data[[#This Row],[persen_dp]]&gt;25%,"High","Medium"))</f>
        <v>High</v>
      </c>
      <c r="S818" s="3">
        <v>0.3</v>
      </c>
      <c r="T818">
        <v>12</v>
      </c>
      <c r="U818">
        <v>0.14499999999999999</v>
      </c>
      <c r="V818" s="2">
        <v>1256800</v>
      </c>
      <c r="W818" s="2">
        <v>15081000</v>
      </c>
      <c r="X818" t="str">
        <f>IF(OR(Raw_Data[[#This Row],[status_pembayaran]]="Macet",Raw_Data[[#This Row],[status_pembayaran]]="Kurang Lancar"),"Non Performing Loan","Performing")</f>
        <v>Performing</v>
      </c>
      <c r="Y818" t="s">
        <v>47</v>
      </c>
      <c r="Z818">
        <v>0</v>
      </c>
      <c r="AA818">
        <v>0</v>
      </c>
      <c r="AB818">
        <v>1</v>
      </c>
      <c r="AC818" t="s">
        <v>104</v>
      </c>
      <c r="AD818">
        <f>IF(Raw_Data[[#This Row],[rasio]]&lt;0.2,1,IF(Raw_Data[[#This Row],[rasio]]&lt;0.3,2,IF(Raw_Data[[#This Row],[rasio]]&lt;0.4,3,4)))</f>
        <v>2</v>
      </c>
      <c r="AE818">
        <f>IF(Raw_Data[[#This Row],[kategori_dp]]="High",1,IF(Raw_Data[[#This Row],[kategori_dp]]="Medium",2,3))</f>
        <v>1</v>
      </c>
      <c r="AF818">
        <f>IF(Raw_Data[[#This Row],[tenor_bulan]]&lt;=24,1,IF(Raw_Data[[#This Row],[tenor_bulan]]&lt;=36,2,IF(Raw_Data[[#This Row],[tenor_bulan]]&lt;=48,3,4)))</f>
        <v>1</v>
      </c>
      <c r="AG818">
        <f>IF(Raw_Data[[#This Row],[jumlah_kali_telat]]=0,0,IF(Raw_Data[[#This Row],[jumlah_kali_telat]]&lt;=2,2,4))</f>
        <v>0</v>
      </c>
      <c r="AH818">
        <f>Raw_Data[[#This Row],[Skor_Rasio]]+Raw_Data[[#This Row],[Skor_DP]]+Raw_Data[[#This Row],[Skor_Tenor]]+Raw_Data[[#This Row],[Skor_Telat]]</f>
        <v>4</v>
      </c>
      <c r="AI818" t="str">
        <f>IF(Raw_Data[[#This Row],[Risk_Score]]&lt;=6,"Low Risk",IF(Raw_Data[[#This Row],[Risk_Score]]&lt;=8,"Medium Risk","High Risk"))</f>
        <v>Low Risk</v>
      </c>
      <c r="AJ818">
        <f ca="1">IFERROR(DATEDIF(Raw_Data[[#This Row],[tanggal_pengajuan]],TODAY(),"m"),"N/A")</f>
        <v>5</v>
      </c>
      <c r="AK818" t="str">
        <f ca="1">IF(ISNUMBER(Raw_Data[[#This Row],[MOB]]),IF(Raw_Data[[#This Row],[MOB]]&lt;6,"0-5 bulan",IF(Raw_Data[[#This Row],[MOB]]&lt;12,"6-11 bulan",IF(Raw_Data[[#This Row],[MOB]]&lt;24,"12-23 bulan","24+ bulan"))),"N/A")</f>
        <v>0-5 bulan</v>
      </c>
    </row>
    <row r="819" spans="1:37" ht="14.25" customHeight="1" x14ac:dyDescent="0.45">
      <c r="A819" t="s">
        <v>2204</v>
      </c>
      <c r="B819" s="64">
        <v>46154</v>
      </c>
      <c r="C819" s="1" t="str">
        <f t="shared" si="12"/>
        <v>May</v>
      </c>
      <c r="D819" t="s">
        <v>156</v>
      </c>
      <c r="E819" t="s">
        <v>2205</v>
      </c>
      <c r="F819">
        <v>38</v>
      </c>
      <c r="G819" t="s">
        <v>51</v>
      </c>
      <c r="H819" t="s">
        <v>52</v>
      </c>
      <c r="I819" s="2">
        <v>8936000</v>
      </c>
      <c r="J819" s="3">
        <f>Raw_Data[[#This Row],[cicilan_per_bulan]]/Raw_Data[[#This Row],[penghasilan_bulanan]]</f>
        <v>7.7103849597135177E-2</v>
      </c>
      <c r="K819" t="s">
        <v>286</v>
      </c>
      <c r="L819" t="s">
        <v>154</v>
      </c>
      <c r="M819" t="s">
        <v>44</v>
      </c>
      <c r="N819" t="s">
        <v>129</v>
      </c>
      <c r="O819" t="s">
        <v>130</v>
      </c>
      <c r="P819" s="2">
        <v>24627000</v>
      </c>
      <c r="Q819" s="2">
        <v>3694000</v>
      </c>
      <c r="R819" t="str">
        <f>IF(Raw_Data[[#This Row],[persen_dp]]&lt;15%,"Low",IF(Raw_Data[[#This Row],[persen_dp]]&gt;25%,"High","Medium"))</f>
        <v>Medium</v>
      </c>
      <c r="S819" s="3">
        <v>0.15</v>
      </c>
      <c r="T819">
        <v>48</v>
      </c>
      <c r="U819">
        <v>0.14499999999999999</v>
      </c>
      <c r="V819" s="2">
        <v>689000</v>
      </c>
      <c r="W819" s="2">
        <v>33074000</v>
      </c>
      <c r="X819" t="str">
        <f>IF(OR(Raw_Data[[#This Row],[status_pembayaran]]="Macet",Raw_Data[[#This Row],[status_pembayaran]]="Kurang Lancar"),"Non Performing Loan","Performing")</f>
        <v>Performing</v>
      </c>
      <c r="Y819" t="s">
        <v>47</v>
      </c>
      <c r="Z819">
        <v>0</v>
      </c>
      <c r="AA819">
        <v>0</v>
      </c>
      <c r="AB819">
        <v>1</v>
      </c>
      <c r="AC819" t="s">
        <v>58</v>
      </c>
      <c r="AD819">
        <f>IF(Raw_Data[[#This Row],[rasio]]&lt;0.2,1,IF(Raw_Data[[#This Row],[rasio]]&lt;0.3,2,IF(Raw_Data[[#This Row],[rasio]]&lt;0.4,3,4)))</f>
        <v>1</v>
      </c>
      <c r="AE819">
        <f>IF(Raw_Data[[#This Row],[kategori_dp]]="High",1,IF(Raw_Data[[#This Row],[kategori_dp]]="Medium",2,3))</f>
        <v>2</v>
      </c>
      <c r="AF819">
        <f>IF(Raw_Data[[#This Row],[tenor_bulan]]&lt;=24,1,IF(Raw_Data[[#This Row],[tenor_bulan]]&lt;=36,2,IF(Raw_Data[[#This Row],[tenor_bulan]]&lt;=48,3,4)))</f>
        <v>3</v>
      </c>
      <c r="AG819">
        <f>IF(Raw_Data[[#This Row],[jumlah_kali_telat]]=0,0,IF(Raw_Data[[#This Row],[jumlah_kali_telat]]&lt;=2,2,4))</f>
        <v>0</v>
      </c>
      <c r="AH819">
        <f>Raw_Data[[#This Row],[Skor_Rasio]]+Raw_Data[[#This Row],[Skor_DP]]+Raw_Data[[#This Row],[Skor_Tenor]]+Raw_Data[[#This Row],[Skor_Telat]]</f>
        <v>6</v>
      </c>
      <c r="AI819" t="str">
        <f>IF(Raw_Data[[#This Row],[Risk_Score]]&lt;=6,"Low Risk",IF(Raw_Data[[#This Row],[Risk_Score]]&lt;=8,"Medium Risk","High Risk"))</f>
        <v>Low Risk</v>
      </c>
      <c r="AJ819">
        <f ca="1">IFERROR(DATEDIF(Raw_Data[[#This Row],[tanggal_pengajuan]],TODAY(),"m"),"N/A")</f>
        <v>5</v>
      </c>
      <c r="AK819" t="str">
        <f ca="1">IF(ISNUMBER(Raw_Data[[#This Row],[MOB]]),IF(Raw_Data[[#This Row],[MOB]]&lt;6,"0-5 bulan",IF(Raw_Data[[#This Row],[MOB]]&lt;12,"6-11 bulan",IF(Raw_Data[[#This Row],[MOB]]&lt;24,"12-23 bulan","24+ bulan"))),"N/A")</f>
        <v>0-5 bulan</v>
      </c>
    </row>
    <row r="820" spans="1:37" ht="14.25" customHeight="1" x14ac:dyDescent="0.45">
      <c r="A820" t="s">
        <v>2206</v>
      </c>
      <c r="B820" s="64">
        <v>46076</v>
      </c>
      <c r="C820" s="1" t="str">
        <f t="shared" ref="C820:C883" si="13">TEXT(B820,"mmmm")</f>
        <v>February</v>
      </c>
      <c r="D820" t="s">
        <v>1227</v>
      </c>
      <c r="E820" t="s">
        <v>2207</v>
      </c>
      <c r="F820">
        <v>21</v>
      </c>
      <c r="G820" t="s">
        <v>40</v>
      </c>
      <c r="H820" t="s">
        <v>152</v>
      </c>
      <c r="I820" s="2">
        <v>3647000</v>
      </c>
      <c r="J820" s="3">
        <f>Raw_Data[[#This Row],[cicilan_per_bulan]]/Raw_Data[[#This Row],[penghasilan_bulanan]]</f>
        <v>0.30660817109953387</v>
      </c>
      <c r="K820" t="s">
        <v>63</v>
      </c>
      <c r="L820" t="s">
        <v>64</v>
      </c>
      <c r="M820" t="s">
        <v>44</v>
      </c>
      <c r="N820" t="s">
        <v>171</v>
      </c>
      <c r="O820" t="s">
        <v>172</v>
      </c>
      <c r="P820" s="2">
        <v>43214000</v>
      </c>
      <c r="Q820" s="2">
        <v>4321000</v>
      </c>
      <c r="R820" t="str">
        <f>IF(Raw_Data[[#This Row],[persen_dp]]&lt;15%,"Low",IF(Raw_Data[[#This Row],[persen_dp]]&gt;25%,"High","Medium"))</f>
        <v>Low</v>
      </c>
      <c r="S820" s="3">
        <v>0.1</v>
      </c>
      <c r="T820">
        <v>60</v>
      </c>
      <c r="U820">
        <v>0.14499999999999999</v>
      </c>
      <c r="V820" s="2">
        <v>1118200</v>
      </c>
      <c r="W820" s="2">
        <v>67090000</v>
      </c>
      <c r="X820" t="str">
        <f>IF(OR(Raw_Data[[#This Row],[status_pembayaran]]="Macet",Raw_Data[[#This Row],[status_pembayaran]]="Kurang Lancar"),"Non Performing Loan","Performing")</f>
        <v>Performing</v>
      </c>
      <c r="Y820" t="s">
        <v>47</v>
      </c>
      <c r="Z820">
        <v>0</v>
      </c>
      <c r="AA820">
        <v>0</v>
      </c>
      <c r="AB820">
        <v>1</v>
      </c>
      <c r="AC820" t="s">
        <v>66</v>
      </c>
      <c r="AD820">
        <f>IF(Raw_Data[[#This Row],[rasio]]&lt;0.2,1,IF(Raw_Data[[#This Row],[rasio]]&lt;0.3,2,IF(Raw_Data[[#This Row],[rasio]]&lt;0.4,3,4)))</f>
        <v>3</v>
      </c>
      <c r="AE820">
        <f>IF(Raw_Data[[#This Row],[kategori_dp]]="High",1,IF(Raw_Data[[#This Row],[kategori_dp]]="Medium",2,3))</f>
        <v>3</v>
      </c>
      <c r="AF820">
        <f>IF(Raw_Data[[#This Row],[tenor_bulan]]&lt;=24,1,IF(Raw_Data[[#This Row],[tenor_bulan]]&lt;=36,2,IF(Raw_Data[[#This Row],[tenor_bulan]]&lt;=48,3,4)))</f>
        <v>4</v>
      </c>
      <c r="AG820">
        <f>IF(Raw_Data[[#This Row],[jumlah_kali_telat]]=0,0,IF(Raw_Data[[#This Row],[jumlah_kali_telat]]&lt;=2,2,4))</f>
        <v>0</v>
      </c>
      <c r="AH820">
        <f>Raw_Data[[#This Row],[Skor_Rasio]]+Raw_Data[[#This Row],[Skor_DP]]+Raw_Data[[#This Row],[Skor_Tenor]]+Raw_Data[[#This Row],[Skor_Telat]]</f>
        <v>10</v>
      </c>
      <c r="AI820" t="str">
        <f>IF(Raw_Data[[#This Row],[Risk_Score]]&lt;=6,"Low Risk",IF(Raw_Data[[#This Row],[Risk_Score]]&lt;=8,"Medium Risk","High Risk"))</f>
        <v>High Risk</v>
      </c>
      <c r="AJ820">
        <f ca="1">IFERROR(DATEDIF(Raw_Data[[#This Row],[tanggal_pengajuan]],TODAY(),"m"),"N/A")</f>
        <v>8</v>
      </c>
      <c r="AK820" t="str">
        <f ca="1">IF(ISNUMBER(Raw_Data[[#This Row],[MOB]]),IF(Raw_Data[[#This Row],[MOB]]&lt;6,"0-5 bulan",IF(Raw_Data[[#This Row],[MOB]]&lt;12,"6-11 bulan",IF(Raw_Data[[#This Row],[MOB]]&lt;24,"12-23 bulan","24+ bulan"))),"N/A")</f>
        <v>6-11 bulan</v>
      </c>
    </row>
    <row r="821" spans="1:37" ht="14.25" customHeight="1" x14ac:dyDescent="0.45">
      <c r="A821" t="s">
        <v>2208</v>
      </c>
      <c r="B821" s="64">
        <v>46087</v>
      </c>
      <c r="C821" s="1" t="str">
        <f t="shared" si="13"/>
        <v>March</v>
      </c>
      <c r="D821" t="s">
        <v>2209</v>
      </c>
      <c r="E821" t="s">
        <v>2210</v>
      </c>
      <c r="F821">
        <v>29</v>
      </c>
      <c r="G821" t="s">
        <v>51</v>
      </c>
      <c r="H821" t="s">
        <v>41</v>
      </c>
      <c r="I821" s="2">
        <v>7175000</v>
      </c>
      <c r="J821" s="3">
        <f>Raw_Data[[#This Row],[cicilan_per_bulan]]/Raw_Data[[#This Row],[penghasilan_bulanan]]</f>
        <v>0.12006968641114983</v>
      </c>
      <c r="K821" t="s">
        <v>91</v>
      </c>
      <c r="L821" t="s">
        <v>92</v>
      </c>
      <c r="M821" t="s">
        <v>72</v>
      </c>
      <c r="N821" t="s">
        <v>73</v>
      </c>
      <c r="O821" t="s">
        <v>46</v>
      </c>
      <c r="P821" s="2">
        <v>21370000</v>
      </c>
      <c r="Q821" s="2">
        <v>5342000</v>
      </c>
      <c r="R821" t="str">
        <f>IF(Raw_Data[[#This Row],[persen_dp]]&lt;15%,"Low",IF(Raw_Data[[#This Row],[persen_dp]]&gt;25%,"High","Medium"))</f>
        <v>Medium</v>
      </c>
      <c r="S821" s="3">
        <v>0.25</v>
      </c>
      <c r="T821">
        <v>24</v>
      </c>
      <c r="U821">
        <v>0.14499999999999999</v>
      </c>
      <c r="V821" s="2">
        <v>861500</v>
      </c>
      <c r="W821" s="2">
        <v>20676000</v>
      </c>
      <c r="X821" t="str">
        <f>IF(OR(Raw_Data[[#This Row],[status_pembayaran]]="Macet",Raw_Data[[#This Row],[status_pembayaran]]="Kurang Lancar"),"Non Performing Loan","Performing")</f>
        <v>Performing</v>
      </c>
      <c r="Y821" t="s">
        <v>47</v>
      </c>
      <c r="Z821">
        <v>0</v>
      </c>
      <c r="AA821">
        <v>0</v>
      </c>
      <c r="AB821">
        <v>1</v>
      </c>
      <c r="AC821" t="s">
        <v>137</v>
      </c>
      <c r="AD821">
        <f>IF(Raw_Data[[#This Row],[rasio]]&lt;0.2,1,IF(Raw_Data[[#This Row],[rasio]]&lt;0.3,2,IF(Raw_Data[[#This Row],[rasio]]&lt;0.4,3,4)))</f>
        <v>1</v>
      </c>
      <c r="AE821">
        <f>IF(Raw_Data[[#This Row],[kategori_dp]]="High",1,IF(Raw_Data[[#This Row],[kategori_dp]]="Medium",2,3))</f>
        <v>2</v>
      </c>
      <c r="AF821">
        <f>IF(Raw_Data[[#This Row],[tenor_bulan]]&lt;=24,1,IF(Raw_Data[[#This Row],[tenor_bulan]]&lt;=36,2,IF(Raw_Data[[#This Row],[tenor_bulan]]&lt;=48,3,4)))</f>
        <v>1</v>
      </c>
      <c r="AG821">
        <f>IF(Raw_Data[[#This Row],[jumlah_kali_telat]]=0,0,IF(Raw_Data[[#This Row],[jumlah_kali_telat]]&lt;=2,2,4))</f>
        <v>0</v>
      </c>
      <c r="AH821">
        <f>Raw_Data[[#This Row],[Skor_Rasio]]+Raw_Data[[#This Row],[Skor_DP]]+Raw_Data[[#This Row],[Skor_Tenor]]+Raw_Data[[#This Row],[Skor_Telat]]</f>
        <v>4</v>
      </c>
      <c r="AI821" t="str">
        <f>IF(Raw_Data[[#This Row],[Risk_Score]]&lt;=6,"Low Risk",IF(Raw_Data[[#This Row],[Risk_Score]]&lt;=8,"Medium Risk","High Risk"))</f>
        <v>Low Risk</v>
      </c>
      <c r="AJ821">
        <f ca="1">IFERROR(DATEDIF(Raw_Data[[#This Row],[tanggal_pengajuan]],TODAY(),"m"),"N/A")</f>
        <v>7</v>
      </c>
      <c r="AK821" t="str">
        <f ca="1">IF(ISNUMBER(Raw_Data[[#This Row],[MOB]]),IF(Raw_Data[[#This Row],[MOB]]&lt;6,"0-5 bulan",IF(Raw_Data[[#This Row],[MOB]]&lt;12,"6-11 bulan",IF(Raw_Data[[#This Row],[MOB]]&lt;24,"12-23 bulan","24+ bulan"))),"N/A")</f>
        <v>6-11 bulan</v>
      </c>
    </row>
    <row r="822" spans="1:37" ht="14.25" customHeight="1" x14ac:dyDescent="0.45">
      <c r="A822" t="s">
        <v>2211</v>
      </c>
      <c r="B822" s="64">
        <v>46097</v>
      </c>
      <c r="C822" s="1" t="str">
        <f t="shared" si="13"/>
        <v>March</v>
      </c>
      <c r="D822" t="s">
        <v>2173</v>
      </c>
      <c r="E822" t="s">
        <v>2212</v>
      </c>
      <c r="F822">
        <v>24</v>
      </c>
      <c r="G822" t="s">
        <v>51</v>
      </c>
      <c r="H822" t="s">
        <v>96</v>
      </c>
      <c r="I822" s="2">
        <v>4779000</v>
      </c>
      <c r="J822" s="3">
        <f>Raw_Data[[#This Row],[cicilan_per_bulan]]/Raw_Data[[#This Row],[penghasilan_bulanan]]</f>
        <v>0.17267210713538397</v>
      </c>
      <c r="K822" t="s">
        <v>119</v>
      </c>
      <c r="L822" t="s">
        <v>120</v>
      </c>
      <c r="M822" t="s">
        <v>44</v>
      </c>
      <c r="N822" t="s">
        <v>83</v>
      </c>
      <c r="O822" t="s">
        <v>57</v>
      </c>
      <c r="P822" s="2">
        <v>18769000</v>
      </c>
      <c r="Q822" s="2">
        <v>6569000</v>
      </c>
      <c r="R822" t="str">
        <f>IF(Raw_Data[[#This Row],[persen_dp]]&lt;15%,"Low",IF(Raw_Data[[#This Row],[persen_dp]]&gt;25%,"High","Medium"))</f>
        <v>High</v>
      </c>
      <c r="S822" s="3">
        <v>0.35</v>
      </c>
      <c r="T822">
        <v>18</v>
      </c>
      <c r="U822">
        <v>0.14499999999999999</v>
      </c>
      <c r="V822" s="2">
        <v>825200</v>
      </c>
      <c r="W822" s="2">
        <v>14854000</v>
      </c>
      <c r="X822" t="str">
        <f>IF(OR(Raw_Data[[#This Row],[status_pembayaran]]="Macet",Raw_Data[[#This Row],[status_pembayaran]]="Kurang Lancar"),"Non Performing Loan","Performing")</f>
        <v>Performing</v>
      </c>
      <c r="Y822" t="s">
        <v>47</v>
      </c>
      <c r="Z822">
        <v>0</v>
      </c>
      <c r="AA822">
        <v>0</v>
      </c>
      <c r="AB822">
        <v>1</v>
      </c>
      <c r="AD822">
        <f>IF(Raw_Data[[#This Row],[rasio]]&lt;0.2,1,IF(Raw_Data[[#This Row],[rasio]]&lt;0.3,2,IF(Raw_Data[[#This Row],[rasio]]&lt;0.4,3,4)))</f>
        <v>1</v>
      </c>
      <c r="AE822">
        <f>IF(Raw_Data[[#This Row],[kategori_dp]]="High",1,IF(Raw_Data[[#This Row],[kategori_dp]]="Medium",2,3))</f>
        <v>1</v>
      </c>
      <c r="AF822">
        <f>IF(Raw_Data[[#This Row],[tenor_bulan]]&lt;=24,1,IF(Raw_Data[[#This Row],[tenor_bulan]]&lt;=36,2,IF(Raw_Data[[#This Row],[tenor_bulan]]&lt;=48,3,4)))</f>
        <v>1</v>
      </c>
      <c r="AG822">
        <f>IF(Raw_Data[[#This Row],[jumlah_kali_telat]]=0,0,IF(Raw_Data[[#This Row],[jumlah_kali_telat]]&lt;=2,2,4))</f>
        <v>0</v>
      </c>
      <c r="AH822">
        <f>Raw_Data[[#This Row],[Skor_Rasio]]+Raw_Data[[#This Row],[Skor_DP]]+Raw_Data[[#This Row],[Skor_Tenor]]+Raw_Data[[#This Row],[Skor_Telat]]</f>
        <v>3</v>
      </c>
      <c r="AI822" t="str">
        <f>IF(Raw_Data[[#This Row],[Risk_Score]]&lt;=6,"Low Risk",IF(Raw_Data[[#This Row],[Risk_Score]]&lt;=8,"Medium Risk","High Risk"))</f>
        <v>Low Risk</v>
      </c>
      <c r="AJ822">
        <f ca="1">IFERROR(DATEDIF(Raw_Data[[#This Row],[tanggal_pengajuan]],TODAY(),"m"),"N/A")</f>
        <v>7</v>
      </c>
      <c r="AK822" t="str">
        <f ca="1">IF(ISNUMBER(Raw_Data[[#This Row],[MOB]]),IF(Raw_Data[[#This Row],[MOB]]&lt;6,"0-5 bulan",IF(Raw_Data[[#This Row],[MOB]]&lt;12,"6-11 bulan",IF(Raw_Data[[#This Row],[MOB]]&lt;24,"12-23 bulan","24+ bulan"))),"N/A")</f>
        <v>6-11 bulan</v>
      </c>
    </row>
    <row r="823" spans="1:37" ht="14.25" customHeight="1" x14ac:dyDescent="0.45">
      <c r="A823" t="s">
        <v>2213</v>
      </c>
      <c r="B823" s="64">
        <v>46125</v>
      </c>
      <c r="C823" s="1" t="str">
        <f t="shared" si="13"/>
        <v>April</v>
      </c>
      <c r="D823" t="s">
        <v>1309</v>
      </c>
      <c r="E823" t="s">
        <v>2214</v>
      </c>
      <c r="F823">
        <v>28</v>
      </c>
      <c r="G823" t="s">
        <v>51</v>
      </c>
      <c r="H823" t="s">
        <v>176</v>
      </c>
      <c r="I823" s="2">
        <v>5196000</v>
      </c>
      <c r="J823" s="3">
        <f>Raw_Data[[#This Row],[cicilan_per_bulan]]/Raw_Data[[#This Row],[penghasilan_bulanan]]</f>
        <v>0.25577367205542723</v>
      </c>
      <c r="K823" t="s">
        <v>268</v>
      </c>
      <c r="L823" t="s">
        <v>110</v>
      </c>
      <c r="M823" t="s">
        <v>44</v>
      </c>
      <c r="N823" t="s">
        <v>273</v>
      </c>
      <c r="O823" t="s">
        <v>274</v>
      </c>
      <c r="P823" s="2">
        <v>18571000</v>
      </c>
      <c r="Q823" s="2">
        <v>4643000</v>
      </c>
      <c r="R823" t="str">
        <f>IF(Raw_Data[[#This Row],[persen_dp]]&lt;15%,"Low",IF(Raw_Data[[#This Row],[persen_dp]]&gt;25%,"High","Medium"))</f>
        <v>Medium</v>
      </c>
      <c r="S823" s="3">
        <v>0.25</v>
      </c>
      <c r="T823">
        <v>12</v>
      </c>
      <c r="U823">
        <v>0.14499999999999999</v>
      </c>
      <c r="V823" s="2">
        <v>1329000</v>
      </c>
      <c r="W823" s="2">
        <v>15947000</v>
      </c>
      <c r="X823" t="str">
        <f>IF(OR(Raw_Data[[#This Row],[status_pembayaran]]="Macet",Raw_Data[[#This Row],[status_pembayaran]]="Kurang Lancar"),"Non Performing Loan","Performing")</f>
        <v>Performing</v>
      </c>
      <c r="Y823" t="s">
        <v>47</v>
      </c>
      <c r="Z823">
        <v>0</v>
      </c>
      <c r="AA823">
        <v>0</v>
      </c>
      <c r="AB823">
        <v>1</v>
      </c>
      <c r="AC823" t="s">
        <v>74</v>
      </c>
      <c r="AD823">
        <f>IF(Raw_Data[[#This Row],[rasio]]&lt;0.2,1,IF(Raw_Data[[#This Row],[rasio]]&lt;0.3,2,IF(Raw_Data[[#This Row],[rasio]]&lt;0.4,3,4)))</f>
        <v>2</v>
      </c>
      <c r="AE823">
        <f>IF(Raw_Data[[#This Row],[kategori_dp]]="High",1,IF(Raw_Data[[#This Row],[kategori_dp]]="Medium",2,3))</f>
        <v>2</v>
      </c>
      <c r="AF823">
        <f>IF(Raw_Data[[#This Row],[tenor_bulan]]&lt;=24,1,IF(Raw_Data[[#This Row],[tenor_bulan]]&lt;=36,2,IF(Raw_Data[[#This Row],[tenor_bulan]]&lt;=48,3,4)))</f>
        <v>1</v>
      </c>
      <c r="AG823">
        <f>IF(Raw_Data[[#This Row],[jumlah_kali_telat]]=0,0,IF(Raw_Data[[#This Row],[jumlah_kali_telat]]&lt;=2,2,4))</f>
        <v>0</v>
      </c>
      <c r="AH823">
        <f>Raw_Data[[#This Row],[Skor_Rasio]]+Raw_Data[[#This Row],[Skor_DP]]+Raw_Data[[#This Row],[Skor_Tenor]]+Raw_Data[[#This Row],[Skor_Telat]]</f>
        <v>5</v>
      </c>
      <c r="AI823" t="str">
        <f>IF(Raw_Data[[#This Row],[Risk_Score]]&lt;=6,"Low Risk",IF(Raw_Data[[#This Row],[Risk_Score]]&lt;=8,"Medium Risk","High Risk"))</f>
        <v>Low Risk</v>
      </c>
      <c r="AJ823">
        <f ca="1">IFERROR(DATEDIF(Raw_Data[[#This Row],[tanggal_pengajuan]],TODAY(),"m"),"N/A")</f>
        <v>6</v>
      </c>
      <c r="AK823" t="str">
        <f ca="1">IF(ISNUMBER(Raw_Data[[#This Row],[MOB]]),IF(Raw_Data[[#This Row],[MOB]]&lt;6,"0-5 bulan",IF(Raw_Data[[#This Row],[MOB]]&lt;12,"6-11 bulan",IF(Raw_Data[[#This Row],[MOB]]&lt;24,"12-23 bulan","24+ bulan"))),"N/A")</f>
        <v>6-11 bulan</v>
      </c>
    </row>
    <row r="824" spans="1:37" ht="14.25" customHeight="1" x14ac:dyDescent="0.45">
      <c r="A824" t="s">
        <v>2215</v>
      </c>
      <c r="B824" s="64">
        <v>46096</v>
      </c>
      <c r="C824" s="1" t="str">
        <f t="shared" si="13"/>
        <v>March</v>
      </c>
      <c r="D824" t="s">
        <v>1568</v>
      </c>
      <c r="E824" t="s">
        <v>2216</v>
      </c>
      <c r="F824">
        <v>53</v>
      </c>
      <c r="G824" t="s">
        <v>40</v>
      </c>
      <c r="H824" t="s">
        <v>126</v>
      </c>
      <c r="I824" s="2">
        <v>2672000</v>
      </c>
      <c r="J824" s="3">
        <f>Raw_Data[[#This Row],[cicilan_per_bulan]]/Raw_Data[[#This Row],[penghasilan_bulanan]]</f>
        <v>0.13218562874251497</v>
      </c>
      <c r="K824" t="s">
        <v>268</v>
      </c>
      <c r="L824" t="s">
        <v>110</v>
      </c>
      <c r="M824" t="s">
        <v>72</v>
      </c>
      <c r="N824" t="s">
        <v>97</v>
      </c>
      <c r="O824" t="s">
        <v>57</v>
      </c>
      <c r="P824" s="2">
        <v>16382000</v>
      </c>
      <c r="Q824" s="2">
        <v>4095000</v>
      </c>
      <c r="R824" t="str">
        <f>IF(Raw_Data[[#This Row],[persen_dp]]&lt;15%,"Low",IF(Raw_Data[[#This Row],[persen_dp]]&gt;25%,"High","Medium"))</f>
        <v>Medium</v>
      </c>
      <c r="S824" s="3">
        <v>0.25</v>
      </c>
      <c r="T824">
        <v>60</v>
      </c>
      <c r="U824">
        <v>0.14499999999999999</v>
      </c>
      <c r="V824" s="2">
        <v>353200</v>
      </c>
      <c r="W824" s="2">
        <v>21195000</v>
      </c>
      <c r="X824" t="str">
        <f>IF(OR(Raw_Data[[#This Row],[status_pembayaran]]="Macet",Raw_Data[[#This Row],[status_pembayaran]]="Kurang Lancar"),"Non Performing Loan","Performing")</f>
        <v>Performing</v>
      </c>
      <c r="Y824" t="s">
        <v>47</v>
      </c>
      <c r="Z824">
        <v>0</v>
      </c>
      <c r="AA824">
        <v>0</v>
      </c>
      <c r="AB824">
        <v>1</v>
      </c>
      <c r="AC824" t="s">
        <v>74</v>
      </c>
      <c r="AD824">
        <f>IF(Raw_Data[[#This Row],[rasio]]&lt;0.2,1,IF(Raw_Data[[#This Row],[rasio]]&lt;0.3,2,IF(Raw_Data[[#This Row],[rasio]]&lt;0.4,3,4)))</f>
        <v>1</v>
      </c>
      <c r="AE824">
        <f>IF(Raw_Data[[#This Row],[kategori_dp]]="High",1,IF(Raw_Data[[#This Row],[kategori_dp]]="Medium",2,3))</f>
        <v>2</v>
      </c>
      <c r="AF824">
        <f>IF(Raw_Data[[#This Row],[tenor_bulan]]&lt;=24,1,IF(Raw_Data[[#This Row],[tenor_bulan]]&lt;=36,2,IF(Raw_Data[[#This Row],[tenor_bulan]]&lt;=48,3,4)))</f>
        <v>4</v>
      </c>
      <c r="AG824">
        <f>IF(Raw_Data[[#This Row],[jumlah_kali_telat]]=0,0,IF(Raw_Data[[#This Row],[jumlah_kali_telat]]&lt;=2,2,4))</f>
        <v>0</v>
      </c>
      <c r="AH824">
        <f>Raw_Data[[#This Row],[Skor_Rasio]]+Raw_Data[[#This Row],[Skor_DP]]+Raw_Data[[#This Row],[Skor_Tenor]]+Raw_Data[[#This Row],[Skor_Telat]]</f>
        <v>7</v>
      </c>
      <c r="AI824" t="str">
        <f>IF(Raw_Data[[#This Row],[Risk_Score]]&lt;=6,"Low Risk",IF(Raw_Data[[#This Row],[Risk_Score]]&lt;=8,"Medium Risk","High Risk"))</f>
        <v>Medium Risk</v>
      </c>
      <c r="AJ824">
        <f ca="1">IFERROR(DATEDIF(Raw_Data[[#This Row],[tanggal_pengajuan]],TODAY(),"m"),"N/A")</f>
        <v>7</v>
      </c>
      <c r="AK824" t="str">
        <f ca="1">IF(ISNUMBER(Raw_Data[[#This Row],[MOB]]),IF(Raw_Data[[#This Row],[MOB]]&lt;6,"0-5 bulan",IF(Raw_Data[[#This Row],[MOB]]&lt;12,"6-11 bulan",IF(Raw_Data[[#This Row],[MOB]]&lt;24,"12-23 bulan","24+ bulan"))),"N/A")</f>
        <v>6-11 bulan</v>
      </c>
    </row>
    <row r="825" spans="1:37" ht="14.25" customHeight="1" x14ac:dyDescent="0.45">
      <c r="A825" t="s">
        <v>2217</v>
      </c>
      <c r="B825" s="64">
        <v>46191</v>
      </c>
      <c r="C825" s="1" t="str">
        <f t="shared" si="13"/>
        <v>June</v>
      </c>
      <c r="D825" t="s">
        <v>294</v>
      </c>
      <c r="E825" t="s">
        <v>2218</v>
      </c>
      <c r="F825">
        <v>46</v>
      </c>
      <c r="G825" t="s">
        <v>51</v>
      </c>
      <c r="H825" t="s">
        <v>108</v>
      </c>
      <c r="I825" s="2">
        <v>5987000</v>
      </c>
      <c r="J825" s="3">
        <f>Raw_Data[[#This Row],[cicilan_per_bulan]]/Raw_Data[[#This Row],[penghasilan_bulanan]]</f>
        <v>0.20639719392016034</v>
      </c>
      <c r="K825" t="s">
        <v>109</v>
      </c>
      <c r="L825" t="s">
        <v>110</v>
      </c>
      <c r="M825" t="s">
        <v>44</v>
      </c>
      <c r="N825" t="s">
        <v>45</v>
      </c>
      <c r="O825" t="s">
        <v>46</v>
      </c>
      <c r="P825" s="2">
        <v>25544000</v>
      </c>
      <c r="Q825" s="2">
        <v>2554000</v>
      </c>
      <c r="R825" t="str">
        <f>IF(Raw_Data[[#This Row],[persen_dp]]&lt;15%,"Low",IF(Raw_Data[[#This Row],[persen_dp]]&gt;25%,"High","Medium"))</f>
        <v>Low</v>
      </c>
      <c r="S825" s="3">
        <v>0.1</v>
      </c>
      <c r="T825">
        <v>24</v>
      </c>
      <c r="U825">
        <v>0.14499999999999999</v>
      </c>
      <c r="V825" s="2">
        <v>1235700</v>
      </c>
      <c r="W825" s="2">
        <v>29657000</v>
      </c>
      <c r="X825" t="str">
        <f>IF(OR(Raw_Data[[#This Row],[status_pembayaran]]="Macet",Raw_Data[[#This Row],[status_pembayaran]]="Kurang Lancar"),"Non Performing Loan","Performing")</f>
        <v>Performing</v>
      </c>
      <c r="Y825" t="s">
        <v>47</v>
      </c>
      <c r="Z825">
        <v>0</v>
      </c>
      <c r="AA825">
        <v>0</v>
      </c>
      <c r="AB825">
        <v>1</v>
      </c>
      <c r="AD825">
        <f>IF(Raw_Data[[#This Row],[rasio]]&lt;0.2,1,IF(Raw_Data[[#This Row],[rasio]]&lt;0.3,2,IF(Raw_Data[[#This Row],[rasio]]&lt;0.4,3,4)))</f>
        <v>2</v>
      </c>
      <c r="AE825">
        <f>IF(Raw_Data[[#This Row],[kategori_dp]]="High",1,IF(Raw_Data[[#This Row],[kategori_dp]]="Medium",2,3))</f>
        <v>3</v>
      </c>
      <c r="AF825">
        <f>IF(Raw_Data[[#This Row],[tenor_bulan]]&lt;=24,1,IF(Raw_Data[[#This Row],[tenor_bulan]]&lt;=36,2,IF(Raw_Data[[#This Row],[tenor_bulan]]&lt;=48,3,4)))</f>
        <v>1</v>
      </c>
      <c r="AG825">
        <f>IF(Raw_Data[[#This Row],[jumlah_kali_telat]]=0,0,IF(Raw_Data[[#This Row],[jumlah_kali_telat]]&lt;=2,2,4))</f>
        <v>0</v>
      </c>
      <c r="AH825">
        <f>Raw_Data[[#This Row],[Skor_Rasio]]+Raw_Data[[#This Row],[Skor_DP]]+Raw_Data[[#This Row],[Skor_Tenor]]+Raw_Data[[#This Row],[Skor_Telat]]</f>
        <v>6</v>
      </c>
      <c r="AI825" t="str">
        <f>IF(Raw_Data[[#This Row],[Risk_Score]]&lt;=6,"Low Risk",IF(Raw_Data[[#This Row],[Risk_Score]]&lt;=8,"Medium Risk","High Risk"))</f>
        <v>Low Risk</v>
      </c>
      <c r="AJ825">
        <f ca="1">IFERROR(DATEDIF(Raw_Data[[#This Row],[tanggal_pengajuan]],TODAY(),"m"),"N/A")</f>
        <v>4</v>
      </c>
      <c r="AK825" t="str">
        <f ca="1">IF(ISNUMBER(Raw_Data[[#This Row],[MOB]]),IF(Raw_Data[[#This Row],[MOB]]&lt;6,"0-5 bulan",IF(Raw_Data[[#This Row],[MOB]]&lt;12,"6-11 bulan",IF(Raw_Data[[#This Row],[MOB]]&lt;24,"12-23 bulan","24+ bulan"))),"N/A")</f>
        <v>0-5 bulan</v>
      </c>
    </row>
    <row r="826" spans="1:37" ht="14.25" customHeight="1" x14ac:dyDescent="0.45">
      <c r="A826" t="s">
        <v>2219</v>
      </c>
      <c r="B826" s="64">
        <v>46154</v>
      </c>
      <c r="C826" s="1" t="str">
        <f t="shared" si="13"/>
        <v>May</v>
      </c>
      <c r="D826" t="s">
        <v>210</v>
      </c>
      <c r="E826" t="s">
        <v>211</v>
      </c>
      <c r="F826">
        <v>55</v>
      </c>
      <c r="G826" t="s">
        <v>51</v>
      </c>
      <c r="H826" t="s">
        <v>62</v>
      </c>
      <c r="I826" s="2">
        <v>2438000</v>
      </c>
      <c r="J826" s="3">
        <f>Raw_Data[[#This Row],[cicilan_per_bulan]]/Raw_Data[[#This Row],[penghasilan_bulanan]]</f>
        <v>1.2677194421657096</v>
      </c>
      <c r="K826" t="s">
        <v>91</v>
      </c>
      <c r="L826" t="s">
        <v>92</v>
      </c>
      <c r="M826" t="s">
        <v>55</v>
      </c>
      <c r="N826" t="s">
        <v>395</v>
      </c>
      <c r="O826" t="s">
        <v>396</v>
      </c>
      <c r="P826" s="2">
        <v>60925502</v>
      </c>
      <c r="Q826" s="2">
        <v>15231000</v>
      </c>
      <c r="R826" t="str">
        <f>IF(Raw_Data[[#This Row],[persen_dp]]&lt;15%,"Low",IF(Raw_Data[[#This Row],[persen_dp]]&gt;25%,"High","Medium"))</f>
        <v>Medium</v>
      </c>
      <c r="S826" s="3">
        <v>0.25</v>
      </c>
      <c r="T826">
        <v>18</v>
      </c>
      <c r="U826">
        <v>0.14499999999999999</v>
      </c>
      <c r="V826" s="2">
        <v>3090700</v>
      </c>
      <c r="W826" s="2">
        <v>55633000</v>
      </c>
      <c r="X826" t="str">
        <f>IF(OR(Raw_Data[[#This Row],[status_pembayaran]]="Macet",Raw_Data[[#This Row],[status_pembayaran]]="Kurang Lancar"),"Non Performing Loan","Performing")</f>
        <v>Performing</v>
      </c>
      <c r="Y826" t="s">
        <v>47</v>
      </c>
      <c r="Z826">
        <v>0</v>
      </c>
      <c r="AA826">
        <v>0</v>
      </c>
      <c r="AB826">
        <v>1</v>
      </c>
      <c r="AD826">
        <f>IF(Raw_Data[[#This Row],[rasio]]&lt;0.2,1,IF(Raw_Data[[#This Row],[rasio]]&lt;0.3,2,IF(Raw_Data[[#This Row],[rasio]]&lt;0.4,3,4)))</f>
        <v>4</v>
      </c>
      <c r="AE826">
        <f>IF(Raw_Data[[#This Row],[kategori_dp]]="High",1,IF(Raw_Data[[#This Row],[kategori_dp]]="Medium",2,3))</f>
        <v>2</v>
      </c>
      <c r="AF826">
        <f>IF(Raw_Data[[#This Row],[tenor_bulan]]&lt;=24,1,IF(Raw_Data[[#This Row],[tenor_bulan]]&lt;=36,2,IF(Raw_Data[[#This Row],[tenor_bulan]]&lt;=48,3,4)))</f>
        <v>1</v>
      </c>
      <c r="AG826">
        <f>IF(Raw_Data[[#This Row],[jumlah_kali_telat]]=0,0,IF(Raw_Data[[#This Row],[jumlah_kali_telat]]&lt;=2,2,4))</f>
        <v>0</v>
      </c>
      <c r="AH826">
        <f>Raw_Data[[#This Row],[Skor_Rasio]]+Raw_Data[[#This Row],[Skor_DP]]+Raw_Data[[#This Row],[Skor_Tenor]]+Raw_Data[[#This Row],[Skor_Telat]]</f>
        <v>7</v>
      </c>
      <c r="AI826" t="str">
        <f>IF(Raw_Data[[#This Row],[Risk_Score]]&lt;=6,"Low Risk",IF(Raw_Data[[#This Row],[Risk_Score]]&lt;=8,"Medium Risk","High Risk"))</f>
        <v>Medium Risk</v>
      </c>
      <c r="AJ826">
        <f ca="1">IFERROR(DATEDIF(Raw_Data[[#This Row],[tanggal_pengajuan]],TODAY(),"m"),"N/A")</f>
        <v>5</v>
      </c>
      <c r="AK826" t="str">
        <f ca="1">IF(ISNUMBER(Raw_Data[[#This Row],[MOB]]),IF(Raw_Data[[#This Row],[MOB]]&lt;6,"0-5 bulan",IF(Raw_Data[[#This Row],[MOB]]&lt;12,"6-11 bulan",IF(Raw_Data[[#This Row],[MOB]]&lt;24,"12-23 bulan","24+ bulan"))),"N/A")</f>
        <v>0-5 bulan</v>
      </c>
    </row>
    <row r="827" spans="1:37" ht="14.25" customHeight="1" x14ac:dyDescent="0.45">
      <c r="A827" t="s">
        <v>2220</v>
      </c>
      <c r="B827" s="64">
        <v>46153</v>
      </c>
      <c r="C827" s="1" t="str">
        <f t="shared" si="13"/>
        <v>May</v>
      </c>
      <c r="D827" t="s">
        <v>603</v>
      </c>
      <c r="E827" t="s">
        <v>2221</v>
      </c>
      <c r="F827">
        <v>37</v>
      </c>
      <c r="G827" t="s">
        <v>51</v>
      </c>
      <c r="H827" t="s">
        <v>96</v>
      </c>
      <c r="I827" s="2">
        <v>6270000</v>
      </c>
      <c r="J827" s="3">
        <f>Raw_Data[[#This Row],[cicilan_per_bulan]]/Raw_Data[[#This Row],[penghasilan_bulanan]]</f>
        <v>0.28414673046251993</v>
      </c>
      <c r="K827" t="s">
        <v>53</v>
      </c>
      <c r="L827" t="s">
        <v>54</v>
      </c>
      <c r="M827" t="s">
        <v>55</v>
      </c>
      <c r="N827" t="s">
        <v>147</v>
      </c>
      <c r="O827" t="s">
        <v>148</v>
      </c>
      <c r="P827" s="2">
        <v>30987000</v>
      </c>
      <c r="Q827" s="2">
        <v>4648000</v>
      </c>
      <c r="R827" t="str">
        <f>IF(Raw_Data[[#This Row],[persen_dp]]&lt;15%,"Low",IF(Raw_Data[[#This Row],[persen_dp]]&gt;25%,"High","Medium"))</f>
        <v>Medium</v>
      </c>
      <c r="S827" s="3">
        <v>0.15</v>
      </c>
      <c r="T827">
        <v>18</v>
      </c>
      <c r="U827">
        <v>0.14499999999999999</v>
      </c>
      <c r="V827" s="2">
        <v>1781600</v>
      </c>
      <c r="W827" s="2">
        <v>32068000</v>
      </c>
      <c r="X827" t="str">
        <f>IF(OR(Raw_Data[[#This Row],[status_pembayaran]]="Macet",Raw_Data[[#This Row],[status_pembayaran]]="Kurang Lancar"),"Non Performing Loan","Performing")</f>
        <v>Performing</v>
      </c>
      <c r="Y827" t="s">
        <v>47</v>
      </c>
      <c r="Z827">
        <v>0</v>
      </c>
      <c r="AA827">
        <v>0</v>
      </c>
      <c r="AB827">
        <v>1</v>
      </c>
      <c r="AC827" t="s">
        <v>74</v>
      </c>
      <c r="AD827">
        <f>IF(Raw_Data[[#This Row],[rasio]]&lt;0.2,1,IF(Raw_Data[[#This Row],[rasio]]&lt;0.3,2,IF(Raw_Data[[#This Row],[rasio]]&lt;0.4,3,4)))</f>
        <v>2</v>
      </c>
      <c r="AE827">
        <f>IF(Raw_Data[[#This Row],[kategori_dp]]="High",1,IF(Raw_Data[[#This Row],[kategori_dp]]="Medium",2,3))</f>
        <v>2</v>
      </c>
      <c r="AF827">
        <f>IF(Raw_Data[[#This Row],[tenor_bulan]]&lt;=24,1,IF(Raw_Data[[#This Row],[tenor_bulan]]&lt;=36,2,IF(Raw_Data[[#This Row],[tenor_bulan]]&lt;=48,3,4)))</f>
        <v>1</v>
      </c>
      <c r="AG827">
        <f>IF(Raw_Data[[#This Row],[jumlah_kali_telat]]=0,0,IF(Raw_Data[[#This Row],[jumlah_kali_telat]]&lt;=2,2,4))</f>
        <v>0</v>
      </c>
      <c r="AH827">
        <f>Raw_Data[[#This Row],[Skor_Rasio]]+Raw_Data[[#This Row],[Skor_DP]]+Raw_Data[[#This Row],[Skor_Tenor]]+Raw_Data[[#This Row],[Skor_Telat]]</f>
        <v>5</v>
      </c>
      <c r="AI827" t="str">
        <f>IF(Raw_Data[[#This Row],[Risk_Score]]&lt;=6,"Low Risk",IF(Raw_Data[[#This Row],[Risk_Score]]&lt;=8,"Medium Risk","High Risk"))</f>
        <v>Low Risk</v>
      </c>
      <c r="AJ827">
        <f ca="1">IFERROR(DATEDIF(Raw_Data[[#This Row],[tanggal_pengajuan]],TODAY(),"m"),"N/A")</f>
        <v>5</v>
      </c>
      <c r="AK827" t="str">
        <f ca="1">IF(ISNUMBER(Raw_Data[[#This Row],[MOB]]),IF(Raw_Data[[#This Row],[MOB]]&lt;6,"0-5 bulan",IF(Raw_Data[[#This Row],[MOB]]&lt;12,"6-11 bulan",IF(Raw_Data[[#This Row],[MOB]]&lt;24,"12-23 bulan","24+ bulan"))),"N/A")</f>
        <v>0-5 bulan</v>
      </c>
    </row>
    <row r="828" spans="1:37" ht="14.25" customHeight="1" x14ac:dyDescent="0.45">
      <c r="A828" t="s">
        <v>2222</v>
      </c>
      <c r="B828" s="64">
        <v>46059</v>
      </c>
      <c r="C828" s="1" t="str">
        <f t="shared" si="13"/>
        <v>February</v>
      </c>
      <c r="D828" t="s">
        <v>2223</v>
      </c>
      <c r="E828" t="s">
        <v>2224</v>
      </c>
      <c r="F828">
        <v>34</v>
      </c>
      <c r="G828" t="s">
        <v>40</v>
      </c>
      <c r="H828" t="s">
        <v>52</v>
      </c>
      <c r="I828" s="2">
        <v>3915000</v>
      </c>
      <c r="J828" s="3">
        <f>Raw_Data[[#This Row],[cicilan_per_bulan]]/Raw_Data[[#This Row],[penghasilan_bulanan]]</f>
        <v>0.20602809706257982</v>
      </c>
      <c r="K828" t="s">
        <v>119</v>
      </c>
      <c r="L828" t="s">
        <v>120</v>
      </c>
      <c r="M828" t="s">
        <v>44</v>
      </c>
      <c r="N828" t="s">
        <v>83</v>
      </c>
      <c r="O828" t="s">
        <v>57</v>
      </c>
      <c r="P828" s="2">
        <v>18348000</v>
      </c>
      <c r="Q828" s="2">
        <v>6422000</v>
      </c>
      <c r="R828" t="str">
        <f>IF(Raw_Data[[#This Row],[persen_dp]]&lt;15%,"Low",IF(Raw_Data[[#This Row],[persen_dp]]&gt;25%,"High","Medium"))</f>
        <v>High</v>
      </c>
      <c r="S828" s="3">
        <v>0.35</v>
      </c>
      <c r="T828">
        <v>18</v>
      </c>
      <c r="U828">
        <v>0.14499999999999999</v>
      </c>
      <c r="V828" s="2">
        <v>806600</v>
      </c>
      <c r="W828" s="2">
        <v>14519000</v>
      </c>
      <c r="X828" t="str">
        <f>IF(OR(Raw_Data[[#This Row],[status_pembayaran]]="Macet",Raw_Data[[#This Row],[status_pembayaran]]="Kurang Lancar"),"Non Performing Loan","Performing")</f>
        <v>Performing</v>
      </c>
      <c r="Y828" t="s">
        <v>47</v>
      </c>
      <c r="Z828">
        <v>0</v>
      </c>
      <c r="AA828">
        <v>0</v>
      </c>
      <c r="AB828">
        <v>1</v>
      </c>
      <c r="AC828" t="s">
        <v>104</v>
      </c>
      <c r="AD828">
        <f>IF(Raw_Data[[#This Row],[rasio]]&lt;0.2,1,IF(Raw_Data[[#This Row],[rasio]]&lt;0.3,2,IF(Raw_Data[[#This Row],[rasio]]&lt;0.4,3,4)))</f>
        <v>2</v>
      </c>
      <c r="AE828">
        <f>IF(Raw_Data[[#This Row],[kategori_dp]]="High",1,IF(Raw_Data[[#This Row],[kategori_dp]]="Medium",2,3))</f>
        <v>1</v>
      </c>
      <c r="AF828">
        <f>IF(Raw_Data[[#This Row],[tenor_bulan]]&lt;=24,1,IF(Raw_Data[[#This Row],[tenor_bulan]]&lt;=36,2,IF(Raw_Data[[#This Row],[tenor_bulan]]&lt;=48,3,4)))</f>
        <v>1</v>
      </c>
      <c r="AG828">
        <f>IF(Raw_Data[[#This Row],[jumlah_kali_telat]]=0,0,IF(Raw_Data[[#This Row],[jumlah_kali_telat]]&lt;=2,2,4))</f>
        <v>0</v>
      </c>
      <c r="AH828">
        <f>Raw_Data[[#This Row],[Skor_Rasio]]+Raw_Data[[#This Row],[Skor_DP]]+Raw_Data[[#This Row],[Skor_Tenor]]+Raw_Data[[#This Row],[Skor_Telat]]</f>
        <v>4</v>
      </c>
      <c r="AI828" t="str">
        <f>IF(Raw_Data[[#This Row],[Risk_Score]]&lt;=6,"Low Risk",IF(Raw_Data[[#This Row],[Risk_Score]]&lt;=8,"Medium Risk","High Risk"))</f>
        <v>Low Risk</v>
      </c>
      <c r="AJ828">
        <f ca="1">IFERROR(DATEDIF(Raw_Data[[#This Row],[tanggal_pengajuan]],TODAY(),"m"),"N/A")</f>
        <v>8</v>
      </c>
      <c r="AK828" t="str">
        <f ca="1">IF(ISNUMBER(Raw_Data[[#This Row],[MOB]]),IF(Raw_Data[[#This Row],[MOB]]&lt;6,"0-5 bulan",IF(Raw_Data[[#This Row],[MOB]]&lt;12,"6-11 bulan",IF(Raw_Data[[#This Row],[MOB]]&lt;24,"12-23 bulan","24+ bulan"))),"N/A")</f>
        <v>6-11 bulan</v>
      </c>
    </row>
    <row r="829" spans="1:37" ht="14.25" customHeight="1" x14ac:dyDescent="0.45">
      <c r="A829" t="s">
        <v>2225</v>
      </c>
      <c r="B829" s="64">
        <v>46360</v>
      </c>
      <c r="C829" s="1" t="str">
        <f t="shared" si="13"/>
        <v>December</v>
      </c>
      <c r="D829" t="s">
        <v>548</v>
      </c>
      <c r="E829" t="s">
        <v>2226</v>
      </c>
      <c r="F829">
        <v>53</v>
      </c>
      <c r="G829" t="s">
        <v>51</v>
      </c>
      <c r="H829" t="s">
        <v>41</v>
      </c>
      <c r="I829" s="2">
        <v>5670000</v>
      </c>
      <c r="J829" s="3">
        <f>Raw_Data[[#This Row],[cicilan_per_bulan]]/Raw_Data[[#This Row],[penghasilan_bulanan]]</f>
        <v>0.1782716049382716</v>
      </c>
      <c r="K829" t="s">
        <v>286</v>
      </c>
      <c r="L829" t="s">
        <v>154</v>
      </c>
      <c r="M829" t="s">
        <v>55</v>
      </c>
      <c r="N829" t="s">
        <v>221</v>
      </c>
      <c r="O829" t="s">
        <v>159</v>
      </c>
      <c r="P829" s="2">
        <v>43867000</v>
      </c>
      <c r="Q829" s="2">
        <v>13160000</v>
      </c>
      <c r="R829" t="str">
        <f>IF(Raw_Data[[#This Row],[persen_dp]]&lt;15%,"Low",IF(Raw_Data[[#This Row],[persen_dp]]&gt;25%,"High","Medium"))</f>
        <v>High</v>
      </c>
      <c r="S829" s="3">
        <v>0.3</v>
      </c>
      <c r="T829">
        <v>48</v>
      </c>
      <c r="U829">
        <v>0.14499999999999999</v>
      </c>
      <c r="V829" s="2">
        <v>1010800</v>
      </c>
      <c r="W829" s="2">
        <v>48518000</v>
      </c>
      <c r="X829" t="str">
        <f>IF(OR(Raw_Data[[#This Row],[status_pembayaran]]="Macet",Raw_Data[[#This Row],[status_pembayaran]]="Kurang Lancar"),"Non Performing Loan","Performing")</f>
        <v>Performing</v>
      </c>
      <c r="Y829" t="s">
        <v>47</v>
      </c>
      <c r="Z829">
        <v>0</v>
      </c>
      <c r="AA829">
        <v>0</v>
      </c>
      <c r="AB829">
        <v>1</v>
      </c>
      <c r="AD829">
        <f>IF(Raw_Data[[#This Row],[rasio]]&lt;0.2,1,IF(Raw_Data[[#This Row],[rasio]]&lt;0.3,2,IF(Raw_Data[[#This Row],[rasio]]&lt;0.4,3,4)))</f>
        <v>1</v>
      </c>
      <c r="AE829">
        <f>IF(Raw_Data[[#This Row],[kategori_dp]]="High",1,IF(Raw_Data[[#This Row],[kategori_dp]]="Medium",2,3))</f>
        <v>1</v>
      </c>
      <c r="AF829">
        <f>IF(Raw_Data[[#This Row],[tenor_bulan]]&lt;=24,1,IF(Raw_Data[[#This Row],[tenor_bulan]]&lt;=36,2,IF(Raw_Data[[#This Row],[tenor_bulan]]&lt;=48,3,4)))</f>
        <v>3</v>
      </c>
      <c r="AG829">
        <f>IF(Raw_Data[[#This Row],[jumlah_kali_telat]]=0,0,IF(Raw_Data[[#This Row],[jumlah_kali_telat]]&lt;=2,2,4))</f>
        <v>0</v>
      </c>
      <c r="AH829">
        <f>Raw_Data[[#This Row],[Skor_Rasio]]+Raw_Data[[#This Row],[Skor_DP]]+Raw_Data[[#This Row],[Skor_Tenor]]+Raw_Data[[#This Row],[Skor_Telat]]</f>
        <v>5</v>
      </c>
      <c r="AI829" t="str">
        <f>IF(Raw_Data[[#This Row],[Risk_Score]]&lt;=6,"Low Risk",IF(Raw_Data[[#This Row],[Risk_Score]]&lt;=8,"Medium Risk","High Risk"))</f>
        <v>Low Risk</v>
      </c>
      <c r="AJ829" t="str">
        <f ca="1">IFERROR(DATEDIF(Raw_Data[[#This Row],[tanggal_pengajuan]],TODAY(),"m"),"N/A")</f>
        <v>N/A</v>
      </c>
      <c r="AK829" t="str">
        <f ca="1">IF(ISNUMBER(Raw_Data[[#This Row],[MOB]]),IF(Raw_Data[[#This Row],[MOB]]&lt;6,"0-5 bulan",IF(Raw_Data[[#This Row],[MOB]]&lt;12,"6-11 bulan",IF(Raw_Data[[#This Row],[MOB]]&lt;24,"12-23 bulan","24+ bulan"))),"N/A")</f>
        <v>N/A</v>
      </c>
    </row>
    <row r="830" spans="1:37" ht="14.25" customHeight="1" x14ac:dyDescent="0.45">
      <c r="A830" t="s">
        <v>2227</v>
      </c>
      <c r="B830" s="64">
        <v>46107</v>
      </c>
      <c r="C830" s="1" t="str">
        <f t="shared" si="13"/>
        <v>March</v>
      </c>
      <c r="D830" t="s">
        <v>1437</v>
      </c>
      <c r="E830" t="s">
        <v>211</v>
      </c>
      <c r="F830">
        <v>57</v>
      </c>
      <c r="G830" t="s">
        <v>51</v>
      </c>
      <c r="H830" t="s">
        <v>41</v>
      </c>
      <c r="I830" s="2">
        <v>4774000</v>
      </c>
      <c r="J830" s="3">
        <f>Raw_Data[[#This Row],[cicilan_per_bulan]]/Raw_Data[[#This Row],[penghasilan_bulanan]]</f>
        <v>0.42325094260578133</v>
      </c>
      <c r="K830" t="s">
        <v>42</v>
      </c>
      <c r="L830" t="s">
        <v>43</v>
      </c>
      <c r="M830" t="s">
        <v>55</v>
      </c>
      <c r="N830" t="s">
        <v>221</v>
      </c>
      <c r="O830" t="s">
        <v>159</v>
      </c>
      <c r="P830" s="2">
        <v>41770000</v>
      </c>
      <c r="Q830" s="2">
        <v>4177000</v>
      </c>
      <c r="R830" t="str">
        <f>IF(Raw_Data[[#This Row],[persen_dp]]&lt;15%,"Low",IF(Raw_Data[[#This Row],[persen_dp]]&gt;25%,"High","Medium"))</f>
        <v>Low</v>
      </c>
      <c r="S830" s="3">
        <v>0.1</v>
      </c>
      <c r="T830">
        <v>24</v>
      </c>
      <c r="U830">
        <v>0.14499999999999999</v>
      </c>
      <c r="V830" s="2">
        <v>2020600</v>
      </c>
      <c r="W830" s="2">
        <v>48495000</v>
      </c>
      <c r="X830" t="str">
        <f>IF(OR(Raw_Data[[#This Row],[status_pembayaran]]="Macet",Raw_Data[[#This Row],[status_pembayaran]]="Kurang Lancar"),"Non Performing Loan","Performing")</f>
        <v>Performing</v>
      </c>
      <c r="Y830" t="s">
        <v>47</v>
      </c>
      <c r="Z830">
        <v>0</v>
      </c>
      <c r="AA830">
        <v>0</v>
      </c>
      <c r="AB830">
        <v>1</v>
      </c>
      <c r="AD830">
        <f>IF(Raw_Data[[#This Row],[rasio]]&lt;0.2,1,IF(Raw_Data[[#This Row],[rasio]]&lt;0.3,2,IF(Raw_Data[[#This Row],[rasio]]&lt;0.4,3,4)))</f>
        <v>4</v>
      </c>
      <c r="AE830">
        <f>IF(Raw_Data[[#This Row],[kategori_dp]]="High",1,IF(Raw_Data[[#This Row],[kategori_dp]]="Medium",2,3))</f>
        <v>3</v>
      </c>
      <c r="AF830">
        <f>IF(Raw_Data[[#This Row],[tenor_bulan]]&lt;=24,1,IF(Raw_Data[[#This Row],[tenor_bulan]]&lt;=36,2,IF(Raw_Data[[#This Row],[tenor_bulan]]&lt;=48,3,4)))</f>
        <v>1</v>
      </c>
      <c r="AG830">
        <f>IF(Raw_Data[[#This Row],[jumlah_kali_telat]]=0,0,IF(Raw_Data[[#This Row],[jumlah_kali_telat]]&lt;=2,2,4))</f>
        <v>0</v>
      </c>
      <c r="AH830">
        <f>Raw_Data[[#This Row],[Skor_Rasio]]+Raw_Data[[#This Row],[Skor_DP]]+Raw_Data[[#This Row],[Skor_Tenor]]+Raw_Data[[#This Row],[Skor_Telat]]</f>
        <v>8</v>
      </c>
      <c r="AI830" t="str">
        <f>IF(Raw_Data[[#This Row],[Risk_Score]]&lt;=6,"Low Risk",IF(Raw_Data[[#This Row],[Risk_Score]]&lt;=8,"Medium Risk","High Risk"))</f>
        <v>Medium Risk</v>
      </c>
      <c r="AJ830">
        <f ca="1">IFERROR(DATEDIF(Raw_Data[[#This Row],[tanggal_pengajuan]],TODAY(),"m"),"N/A")</f>
        <v>6</v>
      </c>
      <c r="AK830" t="str">
        <f ca="1">IF(ISNUMBER(Raw_Data[[#This Row],[MOB]]),IF(Raw_Data[[#This Row],[MOB]]&lt;6,"0-5 bulan",IF(Raw_Data[[#This Row],[MOB]]&lt;12,"6-11 bulan",IF(Raw_Data[[#This Row],[MOB]]&lt;24,"12-23 bulan","24+ bulan"))),"N/A")</f>
        <v>6-11 bulan</v>
      </c>
    </row>
    <row r="831" spans="1:37" ht="14.25" customHeight="1" x14ac:dyDescent="0.45">
      <c r="A831" t="s">
        <v>2228</v>
      </c>
      <c r="B831" s="64">
        <v>46041</v>
      </c>
      <c r="C831" s="1" t="str">
        <f t="shared" si="13"/>
        <v>January</v>
      </c>
      <c r="D831" t="s">
        <v>512</v>
      </c>
      <c r="E831" t="s">
        <v>2229</v>
      </c>
      <c r="F831">
        <v>46</v>
      </c>
      <c r="G831" t="s">
        <v>51</v>
      </c>
      <c r="H831" t="s">
        <v>176</v>
      </c>
      <c r="I831" s="2">
        <v>6417000</v>
      </c>
      <c r="J831" s="3">
        <f>Raw_Data[[#This Row],[cicilan_per_bulan]]/Raw_Data[[#This Row],[penghasilan_bulanan]]</f>
        <v>0.18906030855539971</v>
      </c>
      <c r="K831" t="s">
        <v>192</v>
      </c>
      <c r="L831" t="s">
        <v>128</v>
      </c>
      <c r="M831" t="s">
        <v>55</v>
      </c>
      <c r="N831" t="s">
        <v>65</v>
      </c>
      <c r="O831" t="s">
        <v>46</v>
      </c>
      <c r="P831" s="2">
        <v>27594000</v>
      </c>
      <c r="Q831" s="2">
        <v>9658000</v>
      </c>
      <c r="R831" t="str">
        <f>IF(Raw_Data[[#This Row],[persen_dp]]&lt;15%,"Low",IF(Raw_Data[[#This Row],[persen_dp]]&gt;25%,"High","Medium"))</f>
        <v>High</v>
      </c>
      <c r="S831" s="3">
        <v>0.35</v>
      </c>
      <c r="T831">
        <v>18</v>
      </c>
      <c r="U831">
        <v>0.14499999999999999</v>
      </c>
      <c r="V831" s="2">
        <v>1213200</v>
      </c>
      <c r="W831" s="2">
        <v>21837000</v>
      </c>
      <c r="X831" t="str">
        <f>IF(OR(Raw_Data[[#This Row],[status_pembayaran]]="Macet",Raw_Data[[#This Row],[status_pembayaran]]="Kurang Lancar"),"Non Performing Loan","Performing")</f>
        <v>Performing</v>
      </c>
      <c r="Y831" t="s">
        <v>47</v>
      </c>
      <c r="Z831">
        <v>0</v>
      </c>
      <c r="AA831">
        <v>0</v>
      </c>
      <c r="AB831">
        <v>1</v>
      </c>
      <c r="AC831" t="s">
        <v>104</v>
      </c>
      <c r="AD831">
        <f>IF(Raw_Data[[#This Row],[rasio]]&lt;0.2,1,IF(Raw_Data[[#This Row],[rasio]]&lt;0.3,2,IF(Raw_Data[[#This Row],[rasio]]&lt;0.4,3,4)))</f>
        <v>1</v>
      </c>
      <c r="AE831">
        <f>IF(Raw_Data[[#This Row],[kategori_dp]]="High",1,IF(Raw_Data[[#This Row],[kategori_dp]]="Medium",2,3))</f>
        <v>1</v>
      </c>
      <c r="AF831">
        <f>IF(Raw_Data[[#This Row],[tenor_bulan]]&lt;=24,1,IF(Raw_Data[[#This Row],[tenor_bulan]]&lt;=36,2,IF(Raw_Data[[#This Row],[tenor_bulan]]&lt;=48,3,4)))</f>
        <v>1</v>
      </c>
      <c r="AG831">
        <f>IF(Raw_Data[[#This Row],[jumlah_kali_telat]]=0,0,IF(Raw_Data[[#This Row],[jumlah_kali_telat]]&lt;=2,2,4))</f>
        <v>0</v>
      </c>
      <c r="AH831">
        <f>Raw_Data[[#This Row],[Skor_Rasio]]+Raw_Data[[#This Row],[Skor_DP]]+Raw_Data[[#This Row],[Skor_Tenor]]+Raw_Data[[#This Row],[Skor_Telat]]</f>
        <v>3</v>
      </c>
      <c r="AI831" t="str">
        <f>IF(Raw_Data[[#This Row],[Risk_Score]]&lt;=6,"Low Risk",IF(Raw_Data[[#This Row],[Risk_Score]]&lt;=8,"Medium Risk","High Risk"))</f>
        <v>Low Risk</v>
      </c>
      <c r="AJ831">
        <f ca="1">IFERROR(DATEDIF(Raw_Data[[#This Row],[tanggal_pengajuan]],TODAY(),"m"),"N/A")</f>
        <v>9</v>
      </c>
      <c r="AK831" t="str">
        <f ca="1">IF(ISNUMBER(Raw_Data[[#This Row],[MOB]]),IF(Raw_Data[[#This Row],[MOB]]&lt;6,"0-5 bulan",IF(Raw_Data[[#This Row],[MOB]]&lt;12,"6-11 bulan",IF(Raw_Data[[#This Row],[MOB]]&lt;24,"12-23 bulan","24+ bulan"))),"N/A")</f>
        <v>6-11 bulan</v>
      </c>
    </row>
    <row r="832" spans="1:37" ht="14.25" customHeight="1" x14ac:dyDescent="0.45">
      <c r="A832" t="s">
        <v>2230</v>
      </c>
      <c r="B832" s="64">
        <v>46032</v>
      </c>
      <c r="C832" s="1" t="str">
        <f t="shared" si="13"/>
        <v>January</v>
      </c>
      <c r="D832" t="s">
        <v>1495</v>
      </c>
      <c r="E832" t="s">
        <v>2231</v>
      </c>
      <c r="F832">
        <v>42</v>
      </c>
      <c r="G832" t="s">
        <v>51</v>
      </c>
      <c r="H832" t="s">
        <v>101</v>
      </c>
      <c r="I832" s="2">
        <v>3312000</v>
      </c>
      <c r="J832" s="3">
        <f>Raw_Data[[#This Row],[cicilan_per_bulan]]/Raw_Data[[#This Row],[penghasilan_bulanan]]</f>
        <v>0.19462560386473429</v>
      </c>
      <c r="K832" t="s">
        <v>153</v>
      </c>
      <c r="L832" t="s">
        <v>154</v>
      </c>
      <c r="M832" t="s">
        <v>290</v>
      </c>
      <c r="N832" t="s">
        <v>291</v>
      </c>
      <c r="O832" t="s">
        <v>292</v>
      </c>
      <c r="P832" s="2">
        <v>37367000</v>
      </c>
      <c r="Q832" s="2">
        <v>14947000</v>
      </c>
      <c r="R832" t="str">
        <f>IF(Raw_Data[[#This Row],[persen_dp]]&lt;15%,"Low",IF(Raw_Data[[#This Row],[persen_dp]]&gt;25%,"High","Medium"))</f>
        <v>High</v>
      </c>
      <c r="S832" s="3">
        <v>0.4</v>
      </c>
      <c r="T832">
        <v>60</v>
      </c>
      <c r="U832">
        <v>0.14499999999999999</v>
      </c>
      <c r="V832" s="2">
        <v>644600</v>
      </c>
      <c r="W832" s="2">
        <v>38674000</v>
      </c>
      <c r="X832" t="str">
        <f>IF(OR(Raw_Data[[#This Row],[status_pembayaran]]="Macet",Raw_Data[[#This Row],[status_pembayaran]]="Kurang Lancar"),"Non Performing Loan","Performing")</f>
        <v>Performing</v>
      </c>
      <c r="Y832" t="s">
        <v>47</v>
      </c>
      <c r="Z832">
        <v>0</v>
      </c>
      <c r="AA832">
        <v>0</v>
      </c>
      <c r="AB832">
        <v>1</v>
      </c>
      <c r="AC832" t="s">
        <v>66</v>
      </c>
      <c r="AD832">
        <f>IF(Raw_Data[[#This Row],[rasio]]&lt;0.2,1,IF(Raw_Data[[#This Row],[rasio]]&lt;0.3,2,IF(Raw_Data[[#This Row],[rasio]]&lt;0.4,3,4)))</f>
        <v>1</v>
      </c>
      <c r="AE832">
        <f>IF(Raw_Data[[#This Row],[kategori_dp]]="High",1,IF(Raw_Data[[#This Row],[kategori_dp]]="Medium",2,3))</f>
        <v>1</v>
      </c>
      <c r="AF832">
        <f>IF(Raw_Data[[#This Row],[tenor_bulan]]&lt;=24,1,IF(Raw_Data[[#This Row],[tenor_bulan]]&lt;=36,2,IF(Raw_Data[[#This Row],[tenor_bulan]]&lt;=48,3,4)))</f>
        <v>4</v>
      </c>
      <c r="AG832">
        <f>IF(Raw_Data[[#This Row],[jumlah_kali_telat]]=0,0,IF(Raw_Data[[#This Row],[jumlah_kali_telat]]&lt;=2,2,4))</f>
        <v>0</v>
      </c>
      <c r="AH832">
        <f>Raw_Data[[#This Row],[Skor_Rasio]]+Raw_Data[[#This Row],[Skor_DP]]+Raw_Data[[#This Row],[Skor_Tenor]]+Raw_Data[[#This Row],[Skor_Telat]]</f>
        <v>6</v>
      </c>
      <c r="AI832" t="str">
        <f>IF(Raw_Data[[#This Row],[Risk_Score]]&lt;=6,"Low Risk",IF(Raw_Data[[#This Row],[Risk_Score]]&lt;=8,"Medium Risk","High Risk"))</f>
        <v>Low Risk</v>
      </c>
      <c r="AJ832">
        <f ca="1">IFERROR(DATEDIF(Raw_Data[[#This Row],[tanggal_pengajuan]],TODAY(),"m"),"N/A")</f>
        <v>9</v>
      </c>
      <c r="AK832" t="str">
        <f ca="1">IF(ISNUMBER(Raw_Data[[#This Row],[MOB]]),IF(Raw_Data[[#This Row],[MOB]]&lt;6,"0-5 bulan",IF(Raw_Data[[#This Row],[MOB]]&lt;12,"6-11 bulan",IF(Raw_Data[[#This Row],[MOB]]&lt;24,"12-23 bulan","24+ bulan"))),"N/A")</f>
        <v>6-11 bulan</v>
      </c>
    </row>
    <row r="833" spans="1:37" ht="14.25" customHeight="1" x14ac:dyDescent="0.45">
      <c r="A833" t="s">
        <v>2232</v>
      </c>
      <c r="B833" s="64">
        <v>46085</v>
      </c>
      <c r="C833" s="1" t="str">
        <f t="shared" si="13"/>
        <v>March</v>
      </c>
      <c r="D833" t="s">
        <v>49</v>
      </c>
      <c r="E833" t="s">
        <v>2233</v>
      </c>
      <c r="F833">
        <v>55</v>
      </c>
      <c r="G833" t="s">
        <v>40</v>
      </c>
      <c r="H833" t="s">
        <v>52</v>
      </c>
      <c r="I833" s="2">
        <v>10395000</v>
      </c>
      <c r="J833" s="3">
        <f>Raw_Data[[#This Row],[cicilan_per_bulan]]/Raw_Data[[#This Row],[penghasilan_bulanan]]</f>
        <v>0.16458874458874459</v>
      </c>
      <c r="K833" t="s">
        <v>268</v>
      </c>
      <c r="L833" t="s">
        <v>110</v>
      </c>
      <c r="M833" t="s">
        <v>290</v>
      </c>
      <c r="N833" t="s">
        <v>291</v>
      </c>
      <c r="O833" t="s">
        <v>292</v>
      </c>
      <c r="P833" s="2">
        <v>36134000</v>
      </c>
      <c r="Q833" s="2">
        <v>10840000</v>
      </c>
      <c r="R833" t="str">
        <f>IF(Raw_Data[[#This Row],[persen_dp]]&lt;15%,"Low",IF(Raw_Data[[#This Row],[persen_dp]]&gt;25%,"High","Medium"))</f>
        <v>High</v>
      </c>
      <c r="S833" s="3">
        <v>0.3</v>
      </c>
      <c r="T833">
        <v>18</v>
      </c>
      <c r="U833">
        <v>0.14499999999999999</v>
      </c>
      <c r="V833" s="2">
        <v>1710900</v>
      </c>
      <c r="W833" s="2">
        <v>30796000</v>
      </c>
      <c r="X833" t="str">
        <f>IF(OR(Raw_Data[[#This Row],[status_pembayaran]]="Macet",Raw_Data[[#This Row],[status_pembayaran]]="Kurang Lancar"),"Non Performing Loan","Performing")</f>
        <v>Performing</v>
      </c>
      <c r="Y833" t="s">
        <v>47</v>
      </c>
      <c r="Z833">
        <v>0</v>
      </c>
      <c r="AA833">
        <v>0</v>
      </c>
      <c r="AB833">
        <v>1</v>
      </c>
      <c r="AD833">
        <f>IF(Raw_Data[[#This Row],[rasio]]&lt;0.2,1,IF(Raw_Data[[#This Row],[rasio]]&lt;0.3,2,IF(Raw_Data[[#This Row],[rasio]]&lt;0.4,3,4)))</f>
        <v>1</v>
      </c>
      <c r="AE833">
        <f>IF(Raw_Data[[#This Row],[kategori_dp]]="High",1,IF(Raw_Data[[#This Row],[kategori_dp]]="Medium",2,3))</f>
        <v>1</v>
      </c>
      <c r="AF833">
        <f>IF(Raw_Data[[#This Row],[tenor_bulan]]&lt;=24,1,IF(Raw_Data[[#This Row],[tenor_bulan]]&lt;=36,2,IF(Raw_Data[[#This Row],[tenor_bulan]]&lt;=48,3,4)))</f>
        <v>1</v>
      </c>
      <c r="AG833">
        <f>IF(Raw_Data[[#This Row],[jumlah_kali_telat]]=0,0,IF(Raw_Data[[#This Row],[jumlah_kali_telat]]&lt;=2,2,4))</f>
        <v>0</v>
      </c>
      <c r="AH833">
        <f>Raw_Data[[#This Row],[Skor_Rasio]]+Raw_Data[[#This Row],[Skor_DP]]+Raw_Data[[#This Row],[Skor_Tenor]]+Raw_Data[[#This Row],[Skor_Telat]]</f>
        <v>3</v>
      </c>
      <c r="AI833" t="str">
        <f>IF(Raw_Data[[#This Row],[Risk_Score]]&lt;=6,"Low Risk",IF(Raw_Data[[#This Row],[Risk_Score]]&lt;=8,"Medium Risk","High Risk"))</f>
        <v>Low Risk</v>
      </c>
      <c r="AJ833">
        <f ca="1">IFERROR(DATEDIF(Raw_Data[[#This Row],[tanggal_pengajuan]],TODAY(),"m"),"N/A")</f>
        <v>7</v>
      </c>
      <c r="AK833" t="str">
        <f ca="1">IF(ISNUMBER(Raw_Data[[#This Row],[MOB]]),IF(Raw_Data[[#This Row],[MOB]]&lt;6,"0-5 bulan",IF(Raw_Data[[#This Row],[MOB]]&lt;12,"6-11 bulan",IF(Raw_Data[[#This Row],[MOB]]&lt;24,"12-23 bulan","24+ bulan"))),"N/A")</f>
        <v>6-11 bulan</v>
      </c>
    </row>
    <row r="834" spans="1:37" ht="14.25" customHeight="1" x14ac:dyDescent="0.45">
      <c r="A834" t="s">
        <v>2234</v>
      </c>
      <c r="B834" s="64">
        <v>46131</v>
      </c>
      <c r="C834" s="1" t="str">
        <f t="shared" si="13"/>
        <v>April</v>
      </c>
      <c r="D834" t="s">
        <v>2235</v>
      </c>
      <c r="E834" t="s">
        <v>2236</v>
      </c>
      <c r="F834">
        <v>52</v>
      </c>
      <c r="G834" t="s">
        <v>51</v>
      </c>
      <c r="H834" t="s">
        <v>176</v>
      </c>
      <c r="I834" s="2">
        <v>4665000</v>
      </c>
      <c r="J834" s="3">
        <f>Raw_Data[[#This Row],[cicilan_per_bulan]]/Raw_Data[[#This Row],[penghasilan_bulanan]]</f>
        <v>0.18488745980707397</v>
      </c>
      <c r="K834" t="s">
        <v>114</v>
      </c>
      <c r="L834" t="s">
        <v>115</v>
      </c>
      <c r="M834" t="s">
        <v>44</v>
      </c>
      <c r="N834" t="s">
        <v>184</v>
      </c>
      <c r="O834" t="s">
        <v>122</v>
      </c>
      <c r="P834" s="2">
        <v>37433000</v>
      </c>
      <c r="Q834" s="2">
        <v>11230000</v>
      </c>
      <c r="R834" t="str">
        <f>IF(Raw_Data[[#This Row],[persen_dp]]&lt;15%,"Low",IF(Raw_Data[[#This Row],[persen_dp]]&gt;25%,"High","Medium"))</f>
        <v>High</v>
      </c>
      <c r="S834" s="3">
        <v>0.3</v>
      </c>
      <c r="T834">
        <v>48</v>
      </c>
      <c r="U834">
        <v>0.14499999999999999</v>
      </c>
      <c r="V834" s="2">
        <v>862500</v>
      </c>
      <c r="W834" s="2">
        <v>41401000</v>
      </c>
      <c r="X834" t="str">
        <f>IF(OR(Raw_Data[[#This Row],[status_pembayaran]]="Macet",Raw_Data[[#This Row],[status_pembayaran]]="Kurang Lancar"),"Non Performing Loan","Performing")</f>
        <v>Performing</v>
      </c>
      <c r="Y834" t="s">
        <v>47</v>
      </c>
      <c r="Z834">
        <v>0</v>
      </c>
      <c r="AA834">
        <v>0</v>
      </c>
      <c r="AB834">
        <v>1</v>
      </c>
      <c r="AC834" t="s">
        <v>74</v>
      </c>
      <c r="AD834">
        <f>IF(Raw_Data[[#This Row],[rasio]]&lt;0.2,1,IF(Raw_Data[[#This Row],[rasio]]&lt;0.3,2,IF(Raw_Data[[#This Row],[rasio]]&lt;0.4,3,4)))</f>
        <v>1</v>
      </c>
      <c r="AE834">
        <f>IF(Raw_Data[[#This Row],[kategori_dp]]="High",1,IF(Raw_Data[[#This Row],[kategori_dp]]="Medium",2,3))</f>
        <v>1</v>
      </c>
      <c r="AF834">
        <f>IF(Raw_Data[[#This Row],[tenor_bulan]]&lt;=24,1,IF(Raw_Data[[#This Row],[tenor_bulan]]&lt;=36,2,IF(Raw_Data[[#This Row],[tenor_bulan]]&lt;=48,3,4)))</f>
        <v>3</v>
      </c>
      <c r="AG834">
        <f>IF(Raw_Data[[#This Row],[jumlah_kali_telat]]=0,0,IF(Raw_Data[[#This Row],[jumlah_kali_telat]]&lt;=2,2,4))</f>
        <v>0</v>
      </c>
      <c r="AH834">
        <f>Raw_Data[[#This Row],[Skor_Rasio]]+Raw_Data[[#This Row],[Skor_DP]]+Raw_Data[[#This Row],[Skor_Tenor]]+Raw_Data[[#This Row],[Skor_Telat]]</f>
        <v>5</v>
      </c>
      <c r="AI834" t="str">
        <f>IF(Raw_Data[[#This Row],[Risk_Score]]&lt;=6,"Low Risk",IF(Raw_Data[[#This Row],[Risk_Score]]&lt;=8,"Medium Risk","High Risk"))</f>
        <v>Low Risk</v>
      </c>
      <c r="AJ834">
        <f ca="1">IFERROR(DATEDIF(Raw_Data[[#This Row],[tanggal_pengajuan]],TODAY(),"m"),"N/A")</f>
        <v>6</v>
      </c>
      <c r="AK834" t="str">
        <f ca="1">IF(ISNUMBER(Raw_Data[[#This Row],[MOB]]),IF(Raw_Data[[#This Row],[MOB]]&lt;6,"0-5 bulan",IF(Raw_Data[[#This Row],[MOB]]&lt;12,"6-11 bulan",IF(Raw_Data[[#This Row],[MOB]]&lt;24,"12-23 bulan","24+ bulan"))),"N/A")</f>
        <v>6-11 bulan</v>
      </c>
    </row>
    <row r="835" spans="1:37" ht="14.25" customHeight="1" x14ac:dyDescent="0.45">
      <c r="A835" t="s">
        <v>2237</v>
      </c>
      <c r="B835" s="64">
        <v>46138</v>
      </c>
      <c r="C835" s="1" t="str">
        <f t="shared" si="13"/>
        <v>April</v>
      </c>
      <c r="D835" t="s">
        <v>2238</v>
      </c>
      <c r="E835" t="s">
        <v>2239</v>
      </c>
      <c r="F835">
        <v>38</v>
      </c>
      <c r="G835" t="s">
        <v>40</v>
      </c>
      <c r="H835" t="s">
        <v>52</v>
      </c>
      <c r="I835" s="2">
        <v>7024000</v>
      </c>
      <c r="J835" s="3">
        <f>Raw_Data[[#This Row],[cicilan_per_bulan]]/Raw_Data[[#This Row],[penghasilan_bulanan]]</f>
        <v>0.22089977220956719</v>
      </c>
      <c r="K835" t="s">
        <v>114</v>
      </c>
      <c r="L835" t="s">
        <v>115</v>
      </c>
      <c r="M835" t="s">
        <v>44</v>
      </c>
      <c r="N835" t="s">
        <v>184</v>
      </c>
      <c r="O835" t="s">
        <v>122</v>
      </c>
      <c r="P835" s="2">
        <v>35291000</v>
      </c>
      <c r="Q835" s="2">
        <v>12352000</v>
      </c>
      <c r="R835" t="str">
        <f>IF(Raw_Data[[#This Row],[persen_dp]]&lt;15%,"Low",IF(Raw_Data[[#This Row],[persen_dp]]&gt;25%,"High","Medium"))</f>
        <v>High</v>
      </c>
      <c r="S835" s="3">
        <v>0.35</v>
      </c>
      <c r="T835">
        <v>18</v>
      </c>
      <c r="U835">
        <v>0.14499999999999999</v>
      </c>
      <c r="V835" s="2">
        <v>1551600</v>
      </c>
      <c r="W835" s="2">
        <v>27928000</v>
      </c>
      <c r="X835" t="str">
        <f>IF(OR(Raw_Data[[#This Row],[status_pembayaran]]="Macet",Raw_Data[[#This Row],[status_pembayaran]]="Kurang Lancar"),"Non Performing Loan","Performing")</f>
        <v>Performing</v>
      </c>
      <c r="Y835" t="s">
        <v>47</v>
      </c>
      <c r="Z835">
        <v>0</v>
      </c>
      <c r="AA835">
        <v>0</v>
      </c>
      <c r="AB835">
        <v>1</v>
      </c>
      <c r="AD835">
        <f>IF(Raw_Data[[#This Row],[rasio]]&lt;0.2,1,IF(Raw_Data[[#This Row],[rasio]]&lt;0.3,2,IF(Raw_Data[[#This Row],[rasio]]&lt;0.4,3,4)))</f>
        <v>2</v>
      </c>
      <c r="AE835">
        <f>IF(Raw_Data[[#This Row],[kategori_dp]]="High",1,IF(Raw_Data[[#This Row],[kategori_dp]]="Medium",2,3))</f>
        <v>1</v>
      </c>
      <c r="AF835">
        <f>IF(Raw_Data[[#This Row],[tenor_bulan]]&lt;=24,1,IF(Raw_Data[[#This Row],[tenor_bulan]]&lt;=36,2,IF(Raw_Data[[#This Row],[tenor_bulan]]&lt;=48,3,4)))</f>
        <v>1</v>
      </c>
      <c r="AG835">
        <f>IF(Raw_Data[[#This Row],[jumlah_kali_telat]]=0,0,IF(Raw_Data[[#This Row],[jumlah_kali_telat]]&lt;=2,2,4))</f>
        <v>0</v>
      </c>
      <c r="AH835">
        <f>Raw_Data[[#This Row],[Skor_Rasio]]+Raw_Data[[#This Row],[Skor_DP]]+Raw_Data[[#This Row],[Skor_Tenor]]+Raw_Data[[#This Row],[Skor_Telat]]</f>
        <v>4</v>
      </c>
      <c r="AI835" t="str">
        <f>IF(Raw_Data[[#This Row],[Risk_Score]]&lt;=6,"Low Risk",IF(Raw_Data[[#This Row],[Risk_Score]]&lt;=8,"Medium Risk","High Risk"))</f>
        <v>Low Risk</v>
      </c>
      <c r="AJ835">
        <f ca="1">IFERROR(DATEDIF(Raw_Data[[#This Row],[tanggal_pengajuan]],TODAY(),"m"),"N/A")</f>
        <v>5</v>
      </c>
      <c r="AK835" t="str">
        <f ca="1">IF(ISNUMBER(Raw_Data[[#This Row],[MOB]]),IF(Raw_Data[[#This Row],[MOB]]&lt;6,"0-5 bulan",IF(Raw_Data[[#This Row],[MOB]]&lt;12,"6-11 bulan",IF(Raw_Data[[#This Row],[MOB]]&lt;24,"12-23 bulan","24+ bulan"))),"N/A")</f>
        <v>0-5 bulan</v>
      </c>
    </row>
    <row r="836" spans="1:37" ht="14.25" customHeight="1" x14ac:dyDescent="0.45">
      <c r="A836" t="s">
        <v>2240</v>
      </c>
      <c r="B836" s="64">
        <v>46077</v>
      </c>
      <c r="C836" s="1" t="str">
        <f t="shared" si="13"/>
        <v>February</v>
      </c>
      <c r="D836" t="s">
        <v>1614</v>
      </c>
      <c r="E836" t="s">
        <v>2241</v>
      </c>
      <c r="F836">
        <v>38</v>
      </c>
      <c r="G836" t="s">
        <v>40</v>
      </c>
      <c r="H836" t="s">
        <v>52</v>
      </c>
      <c r="I836" s="2">
        <v>7333000</v>
      </c>
      <c r="J836" s="3">
        <f>Raw_Data[[#This Row],[cicilan_per_bulan]]/Raw_Data[[#This Row],[penghasilan_bulanan]]</f>
        <v>9.4954316105277506E-2</v>
      </c>
      <c r="K836" t="s">
        <v>177</v>
      </c>
      <c r="L836" t="s">
        <v>154</v>
      </c>
      <c r="M836" t="s">
        <v>44</v>
      </c>
      <c r="N836" t="s">
        <v>228</v>
      </c>
      <c r="O836" t="s">
        <v>57</v>
      </c>
      <c r="P836" s="2">
        <v>19408000</v>
      </c>
      <c r="Q836" s="2">
        <v>1941000</v>
      </c>
      <c r="R836" t="str">
        <f>IF(Raw_Data[[#This Row],[persen_dp]]&lt;15%,"Low",IF(Raw_Data[[#This Row],[persen_dp]]&gt;25%,"High","Medium"))</f>
        <v>Low</v>
      </c>
      <c r="S836" s="3">
        <v>0.1</v>
      </c>
      <c r="T836">
        <v>36</v>
      </c>
      <c r="U836">
        <v>0.14499999999999999</v>
      </c>
      <c r="V836" s="2">
        <v>696300</v>
      </c>
      <c r="W836" s="2">
        <v>25066000</v>
      </c>
      <c r="X836" t="str">
        <f>IF(OR(Raw_Data[[#This Row],[status_pembayaran]]="Macet",Raw_Data[[#This Row],[status_pembayaran]]="Kurang Lancar"),"Non Performing Loan","Performing")</f>
        <v>Performing</v>
      </c>
      <c r="Y836" t="s">
        <v>47</v>
      </c>
      <c r="Z836">
        <v>0</v>
      </c>
      <c r="AA836">
        <v>0</v>
      </c>
      <c r="AB836">
        <v>1</v>
      </c>
      <c r="AC836" t="s">
        <v>104</v>
      </c>
      <c r="AD836">
        <f>IF(Raw_Data[[#This Row],[rasio]]&lt;0.2,1,IF(Raw_Data[[#This Row],[rasio]]&lt;0.3,2,IF(Raw_Data[[#This Row],[rasio]]&lt;0.4,3,4)))</f>
        <v>1</v>
      </c>
      <c r="AE836">
        <f>IF(Raw_Data[[#This Row],[kategori_dp]]="High",1,IF(Raw_Data[[#This Row],[kategori_dp]]="Medium",2,3))</f>
        <v>3</v>
      </c>
      <c r="AF836">
        <f>IF(Raw_Data[[#This Row],[tenor_bulan]]&lt;=24,1,IF(Raw_Data[[#This Row],[tenor_bulan]]&lt;=36,2,IF(Raw_Data[[#This Row],[tenor_bulan]]&lt;=48,3,4)))</f>
        <v>2</v>
      </c>
      <c r="AG836">
        <f>IF(Raw_Data[[#This Row],[jumlah_kali_telat]]=0,0,IF(Raw_Data[[#This Row],[jumlah_kali_telat]]&lt;=2,2,4))</f>
        <v>0</v>
      </c>
      <c r="AH836">
        <f>Raw_Data[[#This Row],[Skor_Rasio]]+Raw_Data[[#This Row],[Skor_DP]]+Raw_Data[[#This Row],[Skor_Tenor]]+Raw_Data[[#This Row],[Skor_Telat]]</f>
        <v>6</v>
      </c>
      <c r="AI836" t="str">
        <f>IF(Raw_Data[[#This Row],[Risk_Score]]&lt;=6,"Low Risk",IF(Raw_Data[[#This Row],[Risk_Score]]&lt;=8,"Medium Risk","High Risk"))</f>
        <v>Low Risk</v>
      </c>
      <c r="AJ836">
        <f ca="1">IFERROR(DATEDIF(Raw_Data[[#This Row],[tanggal_pengajuan]],TODAY(),"m"),"N/A")</f>
        <v>7</v>
      </c>
      <c r="AK836" t="str">
        <f ca="1">IF(ISNUMBER(Raw_Data[[#This Row],[MOB]]),IF(Raw_Data[[#This Row],[MOB]]&lt;6,"0-5 bulan",IF(Raw_Data[[#This Row],[MOB]]&lt;12,"6-11 bulan",IF(Raw_Data[[#This Row],[MOB]]&lt;24,"12-23 bulan","24+ bulan"))),"N/A")</f>
        <v>6-11 bulan</v>
      </c>
    </row>
    <row r="837" spans="1:37" ht="14.25" customHeight="1" x14ac:dyDescent="0.45">
      <c r="A837" t="s">
        <v>2242</v>
      </c>
      <c r="B837" s="64">
        <v>46100</v>
      </c>
      <c r="C837" s="1" t="str">
        <f t="shared" si="13"/>
        <v>March</v>
      </c>
      <c r="D837" t="s">
        <v>812</v>
      </c>
      <c r="E837" t="s">
        <v>2243</v>
      </c>
      <c r="F837">
        <v>26</v>
      </c>
      <c r="G837" t="s">
        <v>40</v>
      </c>
      <c r="H837" t="s">
        <v>126</v>
      </c>
      <c r="I837" s="2">
        <v>2736000</v>
      </c>
      <c r="J837" s="3">
        <f>Raw_Data[[#This Row],[cicilan_per_bulan]]/Raw_Data[[#This Row],[penghasilan_bulanan]]</f>
        <v>0.30778508771929824</v>
      </c>
      <c r="K837" t="s">
        <v>192</v>
      </c>
      <c r="L837" t="s">
        <v>128</v>
      </c>
      <c r="M837" t="s">
        <v>44</v>
      </c>
      <c r="N837" t="s">
        <v>158</v>
      </c>
      <c r="O837" t="s">
        <v>159</v>
      </c>
      <c r="P837" s="2">
        <v>31980000</v>
      </c>
      <c r="Q837" s="2">
        <v>6396000</v>
      </c>
      <c r="R837" t="str">
        <f>IF(Raw_Data[[#This Row],[persen_dp]]&lt;15%,"Low",IF(Raw_Data[[#This Row],[persen_dp]]&gt;25%,"High","Medium"))</f>
        <v>Medium</v>
      </c>
      <c r="S837" s="3">
        <v>0.2</v>
      </c>
      <c r="T837">
        <v>48</v>
      </c>
      <c r="U837">
        <v>0.14499999999999999</v>
      </c>
      <c r="V837" s="2">
        <v>842100</v>
      </c>
      <c r="W837" s="2">
        <v>40423000</v>
      </c>
      <c r="X837" t="str">
        <f>IF(OR(Raw_Data[[#This Row],[status_pembayaran]]="Macet",Raw_Data[[#This Row],[status_pembayaran]]="Kurang Lancar"),"Non Performing Loan","Performing")</f>
        <v>Performing</v>
      </c>
      <c r="Y837" t="s">
        <v>317</v>
      </c>
      <c r="Z837">
        <v>0</v>
      </c>
      <c r="AA837">
        <v>0</v>
      </c>
      <c r="AB837">
        <v>0</v>
      </c>
      <c r="AD837">
        <f>IF(Raw_Data[[#This Row],[rasio]]&lt;0.2,1,IF(Raw_Data[[#This Row],[rasio]]&lt;0.3,2,IF(Raw_Data[[#This Row],[rasio]]&lt;0.4,3,4)))</f>
        <v>3</v>
      </c>
      <c r="AE837">
        <f>IF(Raw_Data[[#This Row],[kategori_dp]]="High",1,IF(Raw_Data[[#This Row],[kategori_dp]]="Medium",2,3))</f>
        <v>2</v>
      </c>
      <c r="AF837">
        <f>IF(Raw_Data[[#This Row],[tenor_bulan]]&lt;=24,1,IF(Raw_Data[[#This Row],[tenor_bulan]]&lt;=36,2,IF(Raw_Data[[#This Row],[tenor_bulan]]&lt;=48,3,4)))</f>
        <v>3</v>
      </c>
      <c r="AG837">
        <f>IF(Raw_Data[[#This Row],[jumlah_kali_telat]]=0,0,IF(Raw_Data[[#This Row],[jumlah_kali_telat]]&lt;=2,2,4))</f>
        <v>0</v>
      </c>
      <c r="AH837">
        <f>Raw_Data[[#This Row],[Skor_Rasio]]+Raw_Data[[#This Row],[Skor_DP]]+Raw_Data[[#This Row],[Skor_Tenor]]+Raw_Data[[#This Row],[Skor_Telat]]</f>
        <v>8</v>
      </c>
      <c r="AI837" t="str">
        <f>IF(Raw_Data[[#This Row],[Risk_Score]]&lt;=6,"Low Risk",IF(Raw_Data[[#This Row],[Risk_Score]]&lt;=8,"Medium Risk","High Risk"))</f>
        <v>Medium Risk</v>
      </c>
      <c r="AJ837">
        <f ca="1">IFERROR(DATEDIF(Raw_Data[[#This Row],[tanggal_pengajuan]],TODAY(),"m"),"N/A")</f>
        <v>7</v>
      </c>
      <c r="AK837" t="str">
        <f ca="1">IF(ISNUMBER(Raw_Data[[#This Row],[MOB]]),IF(Raw_Data[[#This Row],[MOB]]&lt;6,"0-5 bulan",IF(Raw_Data[[#This Row],[MOB]]&lt;12,"6-11 bulan",IF(Raw_Data[[#This Row],[MOB]]&lt;24,"12-23 bulan","24+ bulan"))),"N/A")</f>
        <v>6-11 bulan</v>
      </c>
    </row>
    <row r="838" spans="1:37" ht="14.25" customHeight="1" x14ac:dyDescent="0.45">
      <c r="A838" t="s">
        <v>2244</v>
      </c>
      <c r="B838" s="64">
        <v>46064</v>
      </c>
      <c r="C838" s="1" t="str">
        <f t="shared" si="13"/>
        <v>February</v>
      </c>
      <c r="D838" t="s">
        <v>2245</v>
      </c>
      <c r="E838" t="s">
        <v>2246</v>
      </c>
      <c r="F838">
        <v>22</v>
      </c>
      <c r="G838" t="s">
        <v>40</v>
      </c>
      <c r="H838" t="s">
        <v>41</v>
      </c>
      <c r="I838" s="2">
        <v>5219000</v>
      </c>
      <c r="J838" s="3">
        <f>Raw_Data[[#This Row],[cicilan_per_bulan]]/Raw_Data[[#This Row],[penghasilan_bulanan]]</f>
        <v>0.22391262694002684</v>
      </c>
      <c r="K838" t="s">
        <v>119</v>
      </c>
      <c r="L838" t="s">
        <v>120</v>
      </c>
      <c r="M838" t="s">
        <v>55</v>
      </c>
      <c r="N838" t="s">
        <v>221</v>
      </c>
      <c r="O838" t="s">
        <v>159</v>
      </c>
      <c r="P838" s="2">
        <v>41766000</v>
      </c>
      <c r="Q838" s="2">
        <v>6265000</v>
      </c>
      <c r="R838" t="str">
        <f>IF(Raw_Data[[#This Row],[persen_dp]]&lt;15%,"Low",IF(Raw_Data[[#This Row],[persen_dp]]&gt;25%,"High","Medium"))</f>
        <v>Medium</v>
      </c>
      <c r="S838" s="3">
        <v>0.15</v>
      </c>
      <c r="T838">
        <v>48</v>
      </c>
      <c r="U838">
        <v>0.14499999999999999</v>
      </c>
      <c r="V838" s="2">
        <v>1168600</v>
      </c>
      <c r="W838" s="2">
        <v>56092000</v>
      </c>
      <c r="X838" t="str">
        <f>IF(OR(Raw_Data[[#This Row],[status_pembayaran]]="Macet",Raw_Data[[#This Row],[status_pembayaran]]="Kurang Lancar"),"Non Performing Loan","Performing")</f>
        <v>Performing</v>
      </c>
      <c r="Y838" t="s">
        <v>47</v>
      </c>
      <c r="Z838">
        <v>0</v>
      </c>
      <c r="AA838">
        <v>0</v>
      </c>
      <c r="AB838">
        <v>1</v>
      </c>
      <c r="AC838" t="s">
        <v>137</v>
      </c>
      <c r="AD838">
        <f>IF(Raw_Data[[#This Row],[rasio]]&lt;0.2,1,IF(Raw_Data[[#This Row],[rasio]]&lt;0.3,2,IF(Raw_Data[[#This Row],[rasio]]&lt;0.4,3,4)))</f>
        <v>2</v>
      </c>
      <c r="AE838">
        <f>IF(Raw_Data[[#This Row],[kategori_dp]]="High",1,IF(Raw_Data[[#This Row],[kategori_dp]]="Medium",2,3))</f>
        <v>2</v>
      </c>
      <c r="AF838">
        <f>IF(Raw_Data[[#This Row],[tenor_bulan]]&lt;=24,1,IF(Raw_Data[[#This Row],[tenor_bulan]]&lt;=36,2,IF(Raw_Data[[#This Row],[tenor_bulan]]&lt;=48,3,4)))</f>
        <v>3</v>
      </c>
      <c r="AG838">
        <f>IF(Raw_Data[[#This Row],[jumlah_kali_telat]]=0,0,IF(Raw_Data[[#This Row],[jumlah_kali_telat]]&lt;=2,2,4))</f>
        <v>0</v>
      </c>
      <c r="AH838">
        <f>Raw_Data[[#This Row],[Skor_Rasio]]+Raw_Data[[#This Row],[Skor_DP]]+Raw_Data[[#This Row],[Skor_Tenor]]+Raw_Data[[#This Row],[Skor_Telat]]</f>
        <v>7</v>
      </c>
      <c r="AI838" t="str">
        <f>IF(Raw_Data[[#This Row],[Risk_Score]]&lt;=6,"Low Risk",IF(Raw_Data[[#This Row],[Risk_Score]]&lt;=8,"Medium Risk","High Risk"))</f>
        <v>Medium Risk</v>
      </c>
      <c r="AJ838">
        <f ca="1">IFERROR(DATEDIF(Raw_Data[[#This Row],[tanggal_pengajuan]],TODAY(),"m"),"N/A")</f>
        <v>8</v>
      </c>
      <c r="AK838" t="str">
        <f ca="1">IF(ISNUMBER(Raw_Data[[#This Row],[MOB]]),IF(Raw_Data[[#This Row],[MOB]]&lt;6,"0-5 bulan",IF(Raw_Data[[#This Row],[MOB]]&lt;12,"6-11 bulan",IF(Raw_Data[[#This Row],[MOB]]&lt;24,"12-23 bulan","24+ bulan"))),"N/A")</f>
        <v>6-11 bulan</v>
      </c>
    </row>
    <row r="839" spans="1:37" ht="14.25" customHeight="1" x14ac:dyDescent="0.45">
      <c r="A839" t="s">
        <v>2247</v>
      </c>
      <c r="B839" s="64">
        <v>46047</v>
      </c>
      <c r="C839" s="1" t="str">
        <f t="shared" si="13"/>
        <v>January</v>
      </c>
      <c r="D839" t="s">
        <v>641</v>
      </c>
      <c r="E839" t="s">
        <v>2248</v>
      </c>
      <c r="F839">
        <v>28</v>
      </c>
      <c r="G839" t="s">
        <v>40</v>
      </c>
      <c r="H839" t="s">
        <v>52</v>
      </c>
      <c r="I839" s="2">
        <v>12920000</v>
      </c>
      <c r="J839" s="3">
        <f>Raw_Data[[#This Row],[cicilan_per_bulan]]/Raw_Data[[#This Row],[penghasilan_bulanan]]</f>
        <v>6.0619195046439631E-2</v>
      </c>
      <c r="K839" t="s">
        <v>188</v>
      </c>
      <c r="L839" t="s">
        <v>154</v>
      </c>
      <c r="M839" t="s">
        <v>44</v>
      </c>
      <c r="N839" t="s">
        <v>158</v>
      </c>
      <c r="O839" t="s">
        <v>159</v>
      </c>
      <c r="P839" s="2">
        <v>30269000</v>
      </c>
      <c r="Q839" s="2">
        <v>3027000</v>
      </c>
      <c r="R839" t="str">
        <f>IF(Raw_Data[[#This Row],[persen_dp]]&lt;15%,"Low",IF(Raw_Data[[#This Row],[persen_dp]]&gt;25%,"High","Medium"))</f>
        <v>Low</v>
      </c>
      <c r="S839" s="3">
        <v>0.1</v>
      </c>
      <c r="T839">
        <v>60</v>
      </c>
      <c r="U839">
        <v>0.14499999999999999</v>
      </c>
      <c r="V839" s="2">
        <v>783200</v>
      </c>
      <c r="W839" s="2">
        <v>46992000</v>
      </c>
      <c r="X839" t="str">
        <f>IF(OR(Raw_Data[[#This Row],[status_pembayaran]]="Macet",Raw_Data[[#This Row],[status_pembayaran]]="Kurang Lancar"),"Non Performing Loan","Performing")</f>
        <v>Performing</v>
      </c>
      <c r="Y839" t="s">
        <v>47</v>
      </c>
      <c r="Z839">
        <v>0</v>
      </c>
      <c r="AA839">
        <v>0</v>
      </c>
      <c r="AB839">
        <v>1</v>
      </c>
      <c r="AD839">
        <f>IF(Raw_Data[[#This Row],[rasio]]&lt;0.2,1,IF(Raw_Data[[#This Row],[rasio]]&lt;0.3,2,IF(Raw_Data[[#This Row],[rasio]]&lt;0.4,3,4)))</f>
        <v>1</v>
      </c>
      <c r="AE839">
        <f>IF(Raw_Data[[#This Row],[kategori_dp]]="High",1,IF(Raw_Data[[#This Row],[kategori_dp]]="Medium",2,3))</f>
        <v>3</v>
      </c>
      <c r="AF839">
        <f>IF(Raw_Data[[#This Row],[tenor_bulan]]&lt;=24,1,IF(Raw_Data[[#This Row],[tenor_bulan]]&lt;=36,2,IF(Raw_Data[[#This Row],[tenor_bulan]]&lt;=48,3,4)))</f>
        <v>4</v>
      </c>
      <c r="AG839">
        <f>IF(Raw_Data[[#This Row],[jumlah_kali_telat]]=0,0,IF(Raw_Data[[#This Row],[jumlah_kali_telat]]&lt;=2,2,4))</f>
        <v>0</v>
      </c>
      <c r="AH839">
        <f>Raw_Data[[#This Row],[Skor_Rasio]]+Raw_Data[[#This Row],[Skor_DP]]+Raw_Data[[#This Row],[Skor_Tenor]]+Raw_Data[[#This Row],[Skor_Telat]]</f>
        <v>8</v>
      </c>
      <c r="AI839" t="str">
        <f>IF(Raw_Data[[#This Row],[Risk_Score]]&lt;=6,"Low Risk",IF(Raw_Data[[#This Row],[Risk_Score]]&lt;=8,"Medium Risk","High Risk"))</f>
        <v>Medium Risk</v>
      </c>
      <c r="AJ839">
        <f ca="1">IFERROR(DATEDIF(Raw_Data[[#This Row],[tanggal_pengajuan]],TODAY(),"m"),"N/A")</f>
        <v>8</v>
      </c>
      <c r="AK839" t="str">
        <f ca="1">IF(ISNUMBER(Raw_Data[[#This Row],[MOB]]),IF(Raw_Data[[#This Row],[MOB]]&lt;6,"0-5 bulan",IF(Raw_Data[[#This Row],[MOB]]&lt;12,"6-11 bulan",IF(Raw_Data[[#This Row],[MOB]]&lt;24,"12-23 bulan","24+ bulan"))),"N/A")</f>
        <v>6-11 bulan</v>
      </c>
    </row>
    <row r="840" spans="1:37" ht="14.25" customHeight="1" x14ac:dyDescent="0.45">
      <c r="A840" t="s">
        <v>2249</v>
      </c>
      <c r="B840" s="64">
        <v>46141</v>
      </c>
      <c r="C840" s="1" t="str">
        <f t="shared" si="13"/>
        <v>April</v>
      </c>
      <c r="D840" t="s">
        <v>1324</v>
      </c>
      <c r="E840" t="s">
        <v>2250</v>
      </c>
      <c r="F840">
        <v>28</v>
      </c>
      <c r="G840" t="s">
        <v>51</v>
      </c>
      <c r="H840" t="s">
        <v>52</v>
      </c>
      <c r="I840" s="2">
        <v>12745000</v>
      </c>
      <c r="J840" s="3">
        <f>Raw_Data[[#This Row],[cicilan_per_bulan]]/Raw_Data[[#This Row],[penghasilan_bulanan]]</f>
        <v>7.3519027069438997E-2</v>
      </c>
      <c r="K840" t="s">
        <v>119</v>
      </c>
      <c r="L840" t="s">
        <v>120</v>
      </c>
      <c r="M840" t="s">
        <v>55</v>
      </c>
      <c r="N840" t="s">
        <v>141</v>
      </c>
      <c r="O840" t="s">
        <v>46</v>
      </c>
      <c r="P840" s="2">
        <v>23244000</v>
      </c>
      <c r="Q840" s="2">
        <v>5811000</v>
      </c>
      <c r="R840" t="str">
        <f>IF(Raw_Data[[#This Row],[persen_dp]]&lt;15%,"Low",IF(Raw_Data[[#This Row],[persen_dp]]&gt;25%,"High","Medium"))</f>
        <v>Medium</v>
      </c>
      <c r="S840" s="3">
        <v>0.25</v>
      </c>
      <c r="T840">
        <v>24</v>
      </c>
      <c r="U840">
        <v>0.14499999999999999</v>
      </c>
      <c r="V840" s="2">
        <v>937000</v>
      </c>
      <c r="W840" s="2">
        <v>22488000</v>
      </c>
      <c r="X840" t="str">
        <f>IF(OR(Raw_Data[[#This Row],[status_pembayaran]]="Macet",Raw_Data[[#This Row],[status_pembayaran]]="Kurang Lancar"),"Non Performing Loan","Performing")</f>
        <v>Performing</v>
      </c>
      <c r="Y840" t="s">
        <v>47</v>
      </c>
      <c r="Z840">
        <v>0</v>
      </c>
      <c r="AA840">
        <v>0</v>
      </c>
      <c r="AB840">
        <v>1</v>
      </c>
      <c r="AD840">
        <f>IF(Raw_Data[[#This Row],[rasio]]&lt;0.2,1,IF(Raw_Data[[#This Row],[rasio]]&lt;0.3,2,IF(Raw_Data[[#This Row],[rasio]]&lt;0.4,3,4)))</f>
        <v>1</v>
      </c>
      <c r="AE840">
        <f>IF(Raw_Data[[#This Row],[kategori_dp]]="High",1,IF(Raw_Data[[#This Row],[kategori_dp]]="Medium",2,3))</f>
        <v>2</v>
      </c>
      <c r="AF840">
        <f>IF(Raw_Data[[#This Row],[tenor_bulan]]&lt;=24,1,IF(Raw_Data[[#This Row],[tenor_bulan]]&lt;=36,2,IF(Raw_Data[[#This Row],[tenor_bulan]]&lt;=48,3,4)))</f>
        <v>1</v>
      </c>
      <c r="AG840">
        <f>IF(Raw_Data[[#This Row],[jumlah_kali_telat]]=0,0,IF(Raw_Data[[#This Row],[jumlah_kali_telat]]&lt;=2,2,4))</f>
        <v>0</v>
      </c>
      <c r="AH840">
        <f>Raw_Data[[#This Row],[Skor_Rasio]]+Raw_Data[[#This Row],[Skor_DP]]+Raw_Data[[#This Row],[Skor_Tenor]]+Raw_Data[[#This Row],[Skor_Telat]]</f>
        <v>4</v>
      </c>
      <c r="AI840" t="str">
        <f>IF(Raw_Data[[#This Row],[Risk_Score]]&lt;=6,"Low Risk",IF(Raw_Data[[#This Row],[Risk_Score]]&lt;=8,"Medium Risk","High Risk"))</f>
        <v>Low Risk</v>
      </c>
      <c r="AJ840">
        <f ca="1">IFERROR(DATEDIF(Raw_Data[[#This Row],[tanggal_pengajuan]],TODAY(),"m"),"N/A")</f>
        <v>5</v>
      </c>
      <c r="AK840" t="str">
        <f ca="1">IF(ISNUMBER(Raw_Data[[#This Row],[MOB]]),IF(Raw_Data[[#This Row],[MOB]]&lt;6,"0-5 bulan",IF(Raw_Data[[#This Row],[MOB]]&lt;12,"6-11 bulan",IF(Raw_Data[[#This Row],[MOB]]&lt;24,"12-23 bulan","24+ bulan"))),"N/A")</f>
        <v>0-5 bulan</v>
      </c>
    </row>
    <row r="841" spans="1:37" ht="14.25" customHeight="1" x14ac:dyDescent="0.45">
      <c r="A841" t="s">
        <v>2251</v>
      </c>
      <c r="B841" s="64">
        <v>46049</v>
      </c>
      <c r="C841" s="1" t="str">
        <f t="shared" si="13"/>
        <v>January</v>
      </c>
      <c r="D841" t="s">
        <v>588</v>
      </c>
      <c r="E841" t="s">
        <v>2252</v>
      </c>
      <c r="F841">
        <v>55</v>
      </c>
      <c r="G841" t="s">
        <v>40</v>
      </c>
      <c r="H841" t="s">
        <v>62</v>
      </c>
      <c r="I841" s="2">
        <v>2997000</v>
      </c>
      <c r="J841" s="3">
        <f>Raw_Data[[#This Row],[cicilan_per_bulan]]/Raw_Data[[#This Row],[penghasilan_bulanan]]</f>
        <v>0.54691358024691361</v>
      </c>
      <c r="K841" t="s">
        <v>119</v>
      </c>
      <c r="L841" t="s">
        <v>120</v>
      </c>
      <c r="M841" t="s">
        <v>44</v>
      </c>
      <c r="N841" t="s">
        <v>158</v>
      </c>
      <c r="O841" t="s">
        <v>159</v>
      </c>
      <c r="P841" s="2">
        <v>30292000</v>
      </c>
      <c r="Q841" s="2">
        <v>6058000</v>
      </c>
      <c r="R841" t="str">
        <f>IF(Raw_Data[[#This Row],[persen_dp]]&lt;15%,"Low",IF(Raw_Data[[#This Row],[persen_dp]]&gt;25%,"High","Medium"))</f>
        <v>Medium</v>
      </c>
      <c r="S841" s="3">
        <v>0.2</v>
      </c>
      <c r="T841">
        <v>18</v>
      </c>
      <c r="U841">
        <v>0.14499999999999999</v>
      </c>
      <c r="V841" s="2">
        <v>1639100</v>
      </c>
      <c r="W841" s="2">
        <v>29504000</v>
      </c>
      <c r="X841" t="str">
        <f>IF(OR(Raw_Data[[#This Row],[status_pembayaran]]="Macet",Raw_Data[[#This Row],[status_pembayaran]]="Kurang Lancar"),"Non Performing Loan","Performing")</f>
        <v>Performing</v>
      </c>
      <c r="Y841" t="s">
        <v>47</v>
      </c>
      <c r="Z841">
        <v>0</v>
      </c>
      <c r="AA841">
        <v>0</v>
      </c>
      <c r="AB841">
        <v>1</v>
      </c>
      <c r="AD841">
        <f>IF(Raw_Data[[#This Row],[rasio]]&lt;0.2,1,IF(Raw_Data[[#This Row],[rasio]]&lt;0.3,2,IF(Raw_Data[[#This Row],[rasio]]&lt;0.4,3,4)))</f>
        <v>4</v>
      </c>
      <c r="AE841">
        <f>IF(Raw_Data[[#This Row],[kategori_dp]]="High",1,IF(Raw_Data[[#This Row],[kategori_dp]]="Medium",2,3))</f>
        <v>2</v>
      </c>
      <c r="AF841">
        <f>IF(Raw_Data[[#This Row],[tenor_bulan]]&lt;=24,1,IF(Raw_Data[[#This Row],[tenor_bulan]]&lt;=36,2,IF(Raw_Data[[#This Row],[tenor_bulan]]&lt;=48,3,4)))</f>
        <v>1</v>
      </c>
      <c r="AG841">
        <f>IF(Raw_Data[[#This Row],[jumlah_kali_telat]]=0,0,IF(Raw_Data[[#This Row],[jumlah_kali_telat]]&lt;=2,2,4))</f>
        <v>0</v>
      </c>
      <c r="AH841">
        <f>Raw_Data[[#This Row],[Skor_Rasio]]+Raw_Data[[#This Row],[Skor_DP]]+Raw_Data[[#This Row],[Skor_Tenor]]+Raw_Data[[#This Row],[Skor_Telat]]</f>
        <v>7</v>
      </c>
      <c r="AI841" t="str">
        <f>IF(Raw_Data[[#This Row],[Risk_Score]]&lt;=6,"Low Risk",IF(Raw_Data[[#This Row],[Risk_Score]]&lt;=8,"Medium Risk","High Risk"))</f>
        <v>Medium Risk</v>
      </c>
      <c r="AJ841">
        <f ca="1">IFERROR(DATEDIF(Raw_Data[[#This Row],[tanggal_pengajuan]],TODAY(),"m"),"N/A")</f>
        <v>8</v>
      </c>
      <c r="AK841" t="str">
        <f ca="1">IF(ISNUMBER(Raw_Data[[#This Row],[MOB]]),IF(Raw_Data[[#This Row],[MOB]]&lt;6,"0-5 bulan",IF(Raw_Data[[#This Row],[MOB]]&lt;12,"6-11 bulan",IF(Raw_Data[[#This Row],[MOB]]&lt;24,"12-23 bulan","24+ bulan"))),"N/A")</f>
        <v>6-11 bulan</v>
      </c>
    </row>
    <row r="842" spans="1:37" ht="14.25" customHeight="1" x14ac:dyDescent="0.45">
      <c r="A842" t="s">
        <v>2253</v>
      </c>
      <c r="B842" s="64">
        <v>46190</v>
      </c>
      <c r="C842" s="1" t="str">
        <f t="shared" si="13"/>
        <v>June</v>
      </c>
      <c r="D842" t="s">
        <v>2254</v>
      </c>
      <c r="E842" t="s">
        <v>2255</v>
      </c>
      <c r="F842">
        <v>44</v>
      </c>
      <c r="G842" t="s">
        <v>40</v>
      </c>
      <c r="H842" t="s">
        <v>126</v>
      </c>
      <c r="I842" s="2">
        <v>4147000</v>
      </c>
      <c r="J842" s="3">
        <f>Raw_Data[[#This Row],[cicilan_per_bulan]]/Raw_Data[[#This Row],[penghasilan_bulanan]]</f>
        <v>0.33163732818905234</v>
      </c>
      <c r="K842" t="s">
        <v>177</v>
      </c>
      <c r="L842" t="s">
        <v>154</v>
      </c>
      <c r="M842" t="s">
        <v>290</v>
      </c>
      <c r="N842" t="s">
        <v>291</v>
      </c>
      <c r="O842" t="s">
        <v>292</v>
      </c>
      <c r="P842" s="2">
        <v>36554000</v>
      </c>
      <c r="Q842" s="2">
        <v>10966000</v>
      </c>
      <c r="R842" t="str">
        <f>IF(Raw_Data[[#This Row],[persen_dp]]&lt;15%,"Low",IF(Raw_Data[[#This Row],[persen_dp]]&gt;25%,"High","Medium"))</f>
        <v>High</v>
      </c>
      <c r="S842" s="3">
        <v>0.3</v>
      </c>
      <c r="T842">
        <v>24</v>
      </c>
      <c r="U842">
        <v>0.14499999999999999</v>
      </c>
      <c r="V842" s="2">
        <v>1375300</v>
      </c>
      <c r="W842" s="2">
        <v>33008000</v>
      </c>
      <c r="X842" t="str">
        <f>IF(OR(Raw_Data[[#This Row],[status_pembayaran]]="Macet",Raw_Data[[#This Row],[status_pembayaran]]="Kurang Lancar"),"Non Performing Loan","Performing")</f>
        <v>Performing</v>
      </c>
      <c r="Y842" t="s">
        <v>47</v>
      </c>
      <c r="Z842">
        <v>0</v>
      </c>
      <c r="AA842">
        <v>0</v>
      </c>
      <c r="AB842">
        <v>1</v>
      </c>
      <c r="AC842" t="s">
        <v>137</v>
      </c>
      <c r="AD842">
        <f>IF(Raw_Data[[#This Row],[rasio]]&lt;0.2,1,IF(Raw_Data[[#This Row],[rasio]]&lt;0.3,2,IF(Raw_Data[[#This Row],[rasio]]&lt;0.4,3,4)))</f>
        <v>3</v>
      </c>
      <c r="AE842">
        <f>IF(Raw_Data[[#This Row],[kategori_dp]]="High",1,IF(Raw_Data[[#This Row],[kategori_dp]]="Medium",2,3))</f>
        <v>1</v>
      </c>
      <c r="AF842">
        <f>IF(Raw_Data[[#This Row],[tenor_bulan]]&lt;=24,1,IF(Raw_Data[[#This Row],[tenor_bulan]]&lt;=36,2,IF(Raw_Data[[#This Row],[tenor_bulan]]&lt;=48,3,4)))</f>
        <v>1</v>
      </c>
      <c r="AG842">
        <f>IF(Raw_Data[[#This Row],[jumlah_kali_telat]]=0,0,IF(Raw_Data[[#This Row],[jumlah_kali_telat]]&lt;=2,2,4))</f>
        <v>0</v>
      </c>
      <c r="AH842">
        <f>Raw_Data[[#This Row],[Skor_Rasio]]+Raw_Data[[#This Row],[Skor_DP]]+Raw_Data[[#This Row],[Skor_Tenor]]+Raw_Data[[#This Row],[Skor_Telat]]</f>
        <v>5</v>
      </c>
      <c r="AI842" t="str">
        <f>IF(Raw_Data[[#This Row],[Risk_Score]]&lt;=6,"Low Risk",IF(Raw_Data[[#This Row],[Risk_Score]]&lt;=8,"Medium Risk","High Risk"))</f>
        <v>Low Risk</v>
      </c>
      <c r="AJ842">
        <f ca="1">IFERROR(DATEDIF(Raw_Data[[#This Row],[tanggal_pengajuan]],TODAY(),"m"),"N/A")</f>
        <v>4</v>
      </c>
      <c r="AK842" t="str">
        <f ca="1">IF(ISNUMBER(Raw_Data[[#This Row],[MOB]]),IF(Raw_Data[[#This Row],[MOB]]&lt;6,"0-5 bulan",IF(Raw_Data[[#This Row],[MOB]]&lt;12,"6-11 bulan",IF(Raw_Data[[#This Row],[MOB]]&lt;24,"12-23 bulan","24+ bulan"))),"N/A")</f>
        <v>0-5 bulan</v>
      </c>
    </row>
    <row r="843" spans="1:37" ht="14.25" customHeight="1" x14ac:dyDescent="0.45">
      <c r="A843" t="s">
        <v>2256</v>
      </c>
      <c r="B843" s="64">
        <v>46124</v>
      </c>
      <c r="C843" s="1" t="str">
        <f t="shared" si="13"/>
        <v>April</v>
      </c>
      <c r="D843" t="s">
        <v>1085</v>
      </c>
      <c r="E843" t="s">
        <v>2257</v>
      </c>
      <c r="F843">
        <v>37</v>
      </c>
      <c r="G843" t="s">
        <v>40</v>
      </c>
      <c r="H843" t="s">
        <v>52</v>
      </c>
      <c r="I843" s="2">
        <v>5718000</v>
      </c>
      <c r="J843" s="3">
        <f>Raw_Data[[#This Row],[cicilan_per_bulan]]/Raw_Data[[#This Row],[penghasilan_bulanan]]</f>
        <v>0.12784190276320392</v>
      </c>
      <c r="K843" t="s">
        <v>177</v>
      </c>
      <c r="L843" t="s">
        <v>154</v>
      </c>
      <c r="M843" t="s">
        <v>72</v>
      </c>
      <c r="N843" t="s">
        <v>73</v>
      </c>
      <c r="O843" t="s">
        <v>46</v>
      </c>
      <c r="P843" s="2">
        <v>20377000</v>
      </c>
      <c r="Q843" s="2">
        <v>2038000</v>
      </c>
      <c r="R843" t="str">
        <f>IF(Raw_Data[[#This Row],[persen_dp]]&lt;15%,"Low",IF(Raw_Data[[#This Row],[persen_dp]]&gt;25%,"High","Medium"))</f>
        <v>Low</v>
      </c>
      <c r="S843" s="3">
        <v>0.1</v>
      </c>
      <c r="T843">
        <v>36</v>
      </c>
      <c r="U843">
        <v>0.14499999999999999</v>
      </c>
      <c r="V843" s="2">
        <v>731000</v>
      </c>
      <c r="W843" s="2">
        <v>26317000</v>
      </c>
      <c r="X843" t="str">
        <f>IF(OR(Raw_Data[[#This Row],[status_pembayaran]]="Macet",Raw_Data[[#This Row],[status_pembayaran]]="Kurang Lancar"),"Non Performing Loan","Performing")</f>
        <v>Performing</v>
      </c>
      <c r="Y843" t="s">
        <v>47</v>
      </c>
      <c r="Z843">
        <v>0</v>
      </c>
      <c r="AA843">
        <v>0</v>
      </c>
      <c r="AB843">
        <v>1</v>
      </c>
      <c r="AC843" t="s">
        <v>58</v>
      </c>
      <c r="AD843">
        <f>IF(Raw_Data[[#This Row],[rasio]]&lt;0.2,1,IF(Raw_Data[[#This Row],[rasio]]&lt;0.3,2,IF(Raw_Data[[#This Row],[rasio]]&lt;0.4,3,4)))</f>
        <v>1</v>
      </c>
      <c r="AE843">
        <f>IF(Raw_Data[[#This Row],[kategori_dp]]="High",1,IF(Raw_Data[[#This Row],[kategori_dp]]="Medium",2,3))</f>
        <v>3</v>
      </c>
      <c r="AF843">
        <f>IF(Raw_Data[[#This Row],[tenor_bulan]]&lt;=24,1,IF(Raw_Data[[#This Row],[tenor_bulan]]&lt;=36,2,IF(Raw_Data[[#This Row],[tenor_bulan]]&lt;=48,3,4)))</f>
        <v>2</v>
      </c>
      <c r="AG843">
        <f>IF(Raw_Data[[#This Row],[jumlah_kali_telat]]=0,0,IF(Raw_Data[[#This Row],[jumlah_kali_telat]]&lt;=2,2,4))</f>
        <v>0</v>
      </c>
      <c r="AH843">
        <f>Raw_Data[[#This Row],[Skor_Rasio]]+Raw_Data[[#This Row],[Skor_DP]]+Raw_Data[[#This Row],[Skor_Tenor]]+Raw_Data[[#This Row],[Skor_Telat]]</f>
        <v>6</v>
      </c>
      <c r="AI843" t="str">
        <f>IF(Raw_Data[[#This Row],[Risk_Score]]&lt;=6,"Low Risk",IF(Raw_Data[[#This Row],[Risk_Score]]&lt;=8,"Medium Risk","High Risk"))</f>
        <v>Low Risk</v>
      </c>
      <c r="AJ843">
        <f ca="1">IFERROR(DATEDIF(Raw_Data[[#This Row],[tanggal_pengajuan]],TODAY(),"m"),"N/A")</f>
        <v>6</v>
      </c>
      <c r="AK843" t="str">
        <f ca="1">IF(ISNUMBER(Raw_Data[[#This Row],[MOB]]),IF(Raw_Data[[#This Row],[MOB]]&lt;6,"0-5 bulan",IF(Raw_Data[[#This Row],[MOB]]&lt;12,"6-11 bulan",IF(Raw_Data[[#This Row],[MOB]]&lt;24,"12-23 bulan","24+ bulan"))),"N/A")</f>
        <v>6-11 bulan</v>
      </c>
    </row>
    <row r="844" spans="1:37" ht="14.25" customHeight="1" x14ac:dyDescent="0.45">
      <c r="A844" t="s">
        <v>2258</v>
      </c>
      <c r="B844" s="64">
        <v>46045</v>
      </c>
      <c r="C844" s="1" t="str">
        <f t="shared" si="13"/>
        <v>January</v>
      </c>
      <c r="D844" t="s">
        <v>1875</v>
      </c>
      <c r="E844" t="s">
        <v>2259</v>
      </c>
      <c r="F844">
        <v>24</v>
      </c>
      <c r="G844" t="s">
        <v>51</v>
      </c>
      <c r="H844" t="s">
        <v>108</v>
      </c>
      <c r="I844" s="2">
        <v>5958000</v>
      </c>
      <c r="J844" s="3">
        <f>Raw_Data[[#This Row],[cicilan_per_bulan]]/Raw_Data[[#This Row],[penghasilan_bulanan]]</f>
        <v>0.10182947297750923</v>
      </c>
      <c r="K844" t="s">
        <v>63</v>
      </c>
      <c r="L844" t="s">
        <v>64</v>
      </c>
      <c r="M844" t="s">
        <v>44</v>
      </c>
      <c r="N844" t="s">
        <v>184</v>
      </c>
      <c r="O844" t="s">
        <v>122</v>
      </c>
      <c r="P844" s="2">
        <v>35172000</v>
      </c>
      <c r="Q844" s="2">
        <v>14069000</v>
      </c>
      <c r="R844" t="str">
        <f>IF(Raw_Data[[#This Row],[persen_dp]]&lt;15%,"Low",IF(Raw_Data[[#This Row],[persen_dp]]&gt;25%,"High","Medium"))</f>
        <v>High</v>
      </c>
      <c r="S844" s="3">
        <v>0.4</v>
      </c>
      <c r="T844">
        <v>60</v>
      </c>
      <c r="U844">
        <v>0.14499999999999999</v>
      </c>
      <c r="V844" s="2">
        <v>606700</v>
      </c>
      <c r="W844" s="2">
        <v>36402000</v>
      </c>
      <c r="X844" t="str">
        <f>IF(OR(Raw_Data[[#This Row],[status_pembayaran]]="Macet",Raw_Data[[#This Row],[status_pembayaran]]="Kurang Lancar"),"Non Performing Loan","Performing")</f>
        <v>Performing</v>
      </c>
      <c r="Y844" t="s">
        <v>47</v>
      </c>
      <c r="Z844">
        <v>0</v>
      </c>
      <c r="AA844">
        <v>0</v>
      </c>
      <c r="AB844">
        <v>1</v>
      </c>
      <c r="AD844">
        <f>IF(Raw_Data[[#This Row],[rasio]]&lt;0.2,1,IF(Raw_Data[[#This Row],[rasio]]&lt;0.3,2,IF(Raw_Data[[#This Row],[rasio]]&lt;0.4,3,4)))</f>
        <v>1</v>
      </c>
      <c r="AE844">
        <f>IF(Raw_Data[[#This Row],[kategori_dp]]="High",1,IF(Raw_Data[[#This Row],[kategori_dp]]="Medium",2,3))</f>
        <v>1</v>
      </c>
      <c r="AF844">
        <f>IF(Raw_Data[[#This Row],[tenor_bulan]]&lt;=24,1,IF(Raw_Data[[#This Row],[tenor_bulan]]&lt;=36,2,IF(Raw_Data[[#This Row],[tenor_bulan]]&lt;=48,3,4)))</f>
        <v>4</v>
      </c>
      <c r="AG844">
        <f>IF(Raw_Data[[#This Row],[jumlah_kali_telat]]=0,0,IF(Raw_Data[[#This Row],[jumlah_kali_telat]]&lt;=2,2,4))</f>
        <v>0</v>
      </c>
      <c r="AH844">
        <f>Raw_Data[[#This Row],[Skor_Rasio]]+Raw_Data[[#This Row],[Skor_DP]]+Raw_Data[[#This Row],[Skor_Tenor]]+Raw_Data[[#This Row],[Skor_Telat]]</f>
        <v>6</v>
      </c>
      <c r="AI844" t="str">
        <f>IF(Raw_Data[[#This Row],[Risk_Score]]&lt;=6,"Low Risk",IF(Raw_Data[[#This Row],[Risk_Score]]&lt;=8,"Medium Risk","High Risk"))</f>
        <v>Low Risk</v>
      </c>
      <c r="AJ844">
        <f ca="1">IFERROR(DATEDIF(Raw_Data[[#This Row],[tanggal_pengajuan]],TODAY(),"m"),"N/A")</f>
        <v>9</v>
      </c>
      <c r="AK844" t="str">
        <f ca="1">IF(ISNUMBER(Raw_Data[[#This Row],[MOB]]),IF(Raw_Data[[#This Row],[MOB]]&lt;6,"0-5 bulan",IF(Raw_Data[[#This Row],[MOB]]&lt;12,"6-11 bulan",IF(Raw_Data[[#This Row],[MOB]]&lt;24,"12-23 bulan","24+ bulan"))),"N/A")</f>
        <v>6-11 bulan</v>
      </c>
    </row>
    <row r="845" spans="1:37" ht="14.25" customHeight="1" x14ac:dyDescent="0.45">
      <c r="A845" t="s">
        <v>2260</v>
      </c>
      <c r="B845" s="64">
        <v>46105</v>
      </c>
      <c r="C845" s="1" t="str">
        <f t="shared" si="13"/>
        <v>March</v>
      </c>
      <c r="D845" t="s">
        <v>1781</v>
      </c>
      <c r="E845" t="s">
        <v>2261</v>
      </c>
      <c r="F845">
        <v>48</v>
      </c>
      <c r="G845" t="s">
        <v>51</v>
      </c>
      <c r="H845" t="s">
        <v>41</v>
      </c>
      <c r="I845" s="2">
        <v>6239000</v>
      </c>
      <c r="J845" s="3">
        <f>Raw_Data[[#This Row],[cicilan_per_bulan]]/Raw_Data[[#This Row],[penghasilan_bulanan]]</f>
        <v>9.6922583747395416E-2</v>
      </c>
      <c r="K845" t="s">
        <v>205</v>
      </c>
      <c r="L845" t="s">
        <v>110</v>
      </c>
      <c r="M845" t="s">
        <v>55</v>
      </c>
      <c r="N845" t="s">
        <v>141</v>
      </c>
      <c r="O845" t="s">
        <v>46</v>
      </c>
      <c r="P845" s="2">
        <v>23337000</v>
      </c>
      <c r="Q845" s="2">
        <v>8168000</v>
      </c>
      <c r="R845" t="str">
        <f>IF(Raw_Data[[#This Row],[persen_dp]]&lt;15%,"Low",IF(Raw_Data[[#This Row],[persen_dp]]&gt;25%,"High","Medium"))</f>
        <v>High</v>
      </c>
      <c r="S845" s="3">
        <v>0.35</v>
      </c>
      <c r="T845">
        <v>36</v>
      </c>
      <c r="U845">
        <v>0.14499999999999999</v>
      </c>
      <c r="V845" s="2">
        <v>604700</v>
      </c>
      <c r="W845" s="2">
        <v>21767000</v>
      </c>
      <c r="X845" t="str">
        <f>IF(OR(Raw_Data[[#This Row],[status_pembayaran]]="Macet",Raw_Data[[#This Row],[status_pembayaran]]="Kurang Lancar"),"Non Performing Loan","Performing")</f>
        <v>Performing</v>
      </c>
      <c r="Y845" t="s">
        <v>47</v>
      </c>
      <c r="Z845">
        <v>0</v>
      </c>
      <c r="AA845">
        <v>0</v>
      </c>
      <c r="AB845">
        <v>1</v>
      </c>
      <c r="AC845" t="s">
        <v>104</v>
      </c>
      <c r="AD845">
        <f>IF(Raw_Data[[#This Row],[rasio]]&lt;0.2,1,IF(Raw_Data[[#This Row],[rasio]]&lt;0.3,2,IF(Raw_Data[[#This Row],[rasio]]&lt;0.4,3,4)))</f>
        <v>1</v>
      </c>
      <c r="AE845">
        <f>IF(Raw_Data[[#This Row],[kategori_dp]]="High",1,IF(Raw_Data[[#This Row],[kategori_dp]]="Medium",2,3))</f>
        <v>1</v>
      </c>
      <c r="AF845">
        <f>IF(Raw_Data[[#This Row],[tenor_bulan]]&lt;=24,1,IF(Raw_Data[[#This Row],[tenor_bulan]]&lt;=36,2,IF(Raw_Data[[#This Row],[tenor_bulan]]&lt;=48,3,4)))</f>
        <v>2</v>
      </c>
      <c r="AG845">
        <f>IF(Raw_Data[[#This Row],[jumlah_kali_telat]]=0,0,IF(Raw_Data[[#This Row],[jumlah_kali_telat]]&lt;=2,2,4))</f>
        <v>0</v>
      </c>
      <c r="AH845">
        <f>Raw_Data[[#This Row],[Skor_Rasio]]+Raw_Data[[#This Row],[Skor_DP]]+Raw_Data[[#This Row],[Skor_Tenor]]+Raw_Data[[#This Row],[Skor_Telat]]</f>
        <v>4</v>
      </c>
      <c r="AI845" t="str">
        <f>IF(Raw_Data[[#This Row],[Risk_Score]]&lt;=6,"Low Risk",IF(Raw_Data[[#This Row],[Risk_Score]]&lt;=8,"Medium Risk","High Risk"))</f>
        <v>Low Risk</v>
      </c>
      <c r="AJ845">
        <f ca="1">IFERROR(DATEDIF(Raw_Data[[#This Row],[tanggal_pengajuan]],TODAY(),"m"),"N/A")</f>
        <v>6</v>
      </c>
      <c r="AK845" t="str">
        <f ca="1">IF(ISNUMBER(Raw_Data[[#This Row],[MOB]]),IF(Raw_Data[[#This Row],[MOB]]&lt;6,"0-5 bulan",IF(Raw_Data[[#This Row],[MOB]]&lt;12,"6-11 bulan",IF(Raw_Data[[#This Row],[MOB]]&lt;24,"12-23 bulan","24+ bulan"))),"N/A")</f>
        <v>6-11 bulan</v>
      </c>
    </row>
    <row r="846" spans="1:37" ht="14.25" customHeight="1" x14ac:dyDescent="0.45">
      <c r="A846" t="s">
        <v>2262</v>
      </c>
      <c r="B846" s="64">
        <v>46112</v>
      </c>
      <c r="C846" s="1" t="str">
        <f t="shared" si="13"/>
        <v>March</v>
      </c>
      <c r="D846" t="s">
        <v>1781</v>
      </c>
      <c r="E846" t="s">
        <v>2263</v>
      </c>
      <c r="F846">
        <v>21</v>
      </c>
      <c r="G846" t="s">
        <v>40</v>
      </c>
      <c r="H846" t="s">
        <v>41</v>
      </c>
      <c r="I846" s="2">
        <v>7420000</v>
      </c>
      <c r="J846" s="3">
        <f>Raw_Data[[#This Row],[cicilan_per_bulan]]/Raw_Data[[#This Row],[penghasilan_bulanan]]</f>
        <v>0.23343665768194069</v>
      </c>
      <c r="K846" t="s">
        <v>177</v>
      </c>
      <c r="L846" t="s">
        <v>154</v>
      </c>
      <c r="M846" t="s">
        <v>44</v>
      </c>
      <c r="N846" t="s">
        <v>45</v>
      </c>
      <c r="O846" t="s">
        <v>46</v>
      </c>
      <c r="P846" s="2">
        <v>24204000</v>
      </c>
      <c r="Q846" s="2">
        <v>6051000</v>
      </c>
      <c r="R846" t="str">
        <f>IF(Raw_Data[[#This Row],[persen_dp]]&lt;15%,"Low",IF(Raw_Data[[#This Row],[persen_dp]]&gt;25%,"High","Medium"))</f>
        <v>Medium</v>
      </c>
      <c r="S846" s="3">
        <v>0.25</v>
      </c>
      <c r="T846">
        <v>12</v>
      </c>
      <c r="U846">
        <v>0.14499999999999999</v>
      </c>
      <c r="V846" s="2">
        <v>1732100</v>
      </c>
      <c r="W846" s="2">
        <v>20785000</v>
      </c>
      <c r="X846" t="str">
        <f>IF(OR(Raw_Data[[#This Row],[status_pembayaran]]="Macet",Raw_Data[[#This Row],[status_pembayaran]]="Kurang Lancar"),"Non Performing Loan","Performing")</f>
        <v>Performing</v>
      </c>
      <c r="Y846" t="s">
        <v>47</v>
      </c>
      <c r="Z846">
        <v>0</v>
      </c>
      <c r="AA846">
        <v>0</v>
      </c>
      <c r="AB846">
        <v>1</v>
      </c>
      <c r="AC846" t="s">
        <v>74</v>
      </c>
      <c r="AD846">
        <f>IF(Raw_Data[[#This Row],[rasio]]&lt;0.2,1,IF(Raw_Data[[#This Row],[rasio]]&lt;0.3,2,IF(Raw_Data[[#This Row],[rasio]]&lt;0.4,3,4)))</f>
        <v>2</v>
      </c>
      <c r="AE846">
        <f>IF(Raw_Data[[#This Row],[kategori_dp]]="High",1,IF(Raw_Data[[#This Row],[kategori_dp]]="Medium",2,3))</f>
        <v>2</v>
      </c>
      <c r="AF846">
        <f>IF(Raw_Data[[#This Row],[tenor_bulan]]&lt;=24,1,IF(Raw_Data[[#This Row],[tenor_bulan]]&lt;=36,2,IF(Raw_Data[[#This Row],[tenor_bulan]]&lt;=48,3,4)))</f>
        <v>1</v>
      </c>
      <c r="AG846">
        <f>IF(Raw_Data[[#This Row],[jumlah_kali_telat]]=0,0,IF(Raw_Data[[#This Row],[jumlah_kali_telat]]&lt;=2,2,4))</f>
        <v>0</v>
      </c>
      <c r="AH846">
        <f>Raw_Data[[#This Row],[Skor_Rasio]]+Raw_Data[[#This Row],[Skor_DP]]+Raw_Data[[#This Row],[Skor_Tenor]]+Raw_Data[[#This Row],[Skor_Telat]]</f>
        <v>5</v>
      </c>
      <c r="AI846" t="str">
        <f>IF(Raw_Data[[#This Row],[Risk_Score]]&lt;=6,"Low Risk",IF(Raw_Data[[#This Row],[Risk_Score]]&lt;=8,"Medium Risk","High Risk"))</f>
        <v>Low Risk</v>
      </c>
      <c r="AJ846">
        <f ca="1">IFERROR(DATEDIF(Raw_Data[[#This Row],[tanggal_pengajuan]],TODAY(),"m"),"N/A")</f>
        <v>6</v>
      </c>
      <c r="AK846" t="str">
        <f ca="1">IF(ISNUMBER(Raw_Data[[#This Row],[MOB]]),IF(Raw_Data[[#This Row],[MOB]]&lt;6,"0-5 bulan",IF(Raw_Data[[#This Row],[MOB]]&lt;12,"6-11 bulan",IF(Raw_Data[[#This Row],[MOB]]&lt;24,"12-23 bulan","24+ bulan"))),"N/A")</f>
        <v>6-11 bulan</v>
      </c>
    </row>
    <row r="847" spans="1:37" ht="14.25" customHeight="1" x14ac:dyDescent="0.45">
      <c r="A847" t="s">
        <v>2264</v>
      </c>
      <c r="B847" s="64">
        <v>46091</v>
      </c>
      <c r="C847" s="1" t="str">
        <f t="shared" si="13"/>
        <v>March</v>
      </c>
      <c r="D847" t="s">
        <v>1727</v>
      </c>
      <c r="E847" t="s">
        <v>2265</v>
      </c>
      <c r="F847">
        <v>54</v>
      </c>
      <c r="G847" t="s">
        <v>40</v>
      </c>
      <c r="H847" t="s">
        <v>41</v>
      </c>
      <c r="I847" s="2">
        <v>6468000</v>
      </c>
      <c r="J847" s="3">
        <f>Raw_Data[[#This Row],[cicilan_per_bulan]]/Raw_Data[[#This Row],[penghasilan_bulanan]]</f>
        <v>0.10137600494743351</v>
      </c>
      <c r="K847" t="s">
        <v>286</v>
      </c>
      <c r="L847" t="s">
        <v>154</v>
      </c>
      <c r="M847" t="s">
        <v>55</v>
      </c>
      <c r="N847" t="s">
        <v>141</v>
      </c>
      <c r="O847" t="s">
        <v>46</v>
      </c>
      <c r="P847" s="2">
        <v>23434000</v>
      </c>
      <c r="Q847" s="2">
        <v>3515000</v>
      </c>
      <c r="R847" t="str">
        <f>IF(Raw_Data[[#This Row],[persen_dp]]&lt;15%,"Low",IF(Raw_Data[[#This Row],[persen_dp]]&gt;25%,"High","Medium"))</f>
        <v>Medium</v>
      </c>
      <c r="S847" s="3">
        <v>0.15</v>
      </c>
      <c r="T847">
        <v>48</v>
      </c>
      <c r="U847">
        <v>0.14499999999999999</v>
      </c>
      <c r="V847" s="2">
        <v>655700</v>
      </c>
      <c r="W847" s="2">
        <v>31471000</v>
      </c>
      <c r="X847" t="str">
        <f>IF(OR(Raw_Data[[#This Row],[status_pembayaran]]="Macet",Raw_Data[[#This Row],[status_pembayaran]]="Kurang Lancar"),"Non Performing Loan","Performing")</f>
        <v>Performing</v>
      </c>
      <c r="Y847" t="s">
        <v>47</v>
      </c>
      <c r="Z847">
        <v>0</v>
      </c>
      <c r="AA847">
        <v>0</v>
      </c>
      <c r="AB847">
        <v>1</v>
      </c>
      <c r="AD847">
        <f>IF(Raw_Data[[#This Row],[rasio]]&lt;0.2,1,IF(Raw_Data[[#This Row],[rasio]]&lt;0.3,2,IF(Raw_Data[[#This Row],[rasio]]&lt;0.4,3,4)))</f>
        <v>1</v>
      </c>
      <c r="AE847">
        <f>IF(Raw_Data[[#This Row],[kategori_dp]]="High",1,IF(Raw_Data[[#This Row],[kategori_dp]]="Medium",2,3))</f>
        <v>2</v>
      </c>
      <c r="AF847">
        <f>IF(Raw_Data[[#This Row],[tenor_bulan]]&lt;=24,1,IF(Raw_Data[[#This Row],[tenor_bulan]]&lt;=36,2,IF(Raw_Data[[#This Row],[tenor_bulan]]&lt;=48,3,4)))</f>
        <v>3</v>
      </c>
      <c r="AG847">
        <f>IF(Raw_Data[[#This Row],[jumlah_kali_telat]]=0,0,IF(Raw_Data[[#This Row],[jumlah_kali_telat]]&lt;=2,2,4))</f>
        <v>0</v>
      </c>
      <c r="AH847">
        <f>Raw_Data[[#This Row],[Skor_Rasio]]+Raw_Data[[#This Row],[Skor_DP]]+Raw_Data[[#This Row],[Skor_Tenor]]+Raw_Data[[#This Row],[Skor_Telat]]</f>
        <v>6</v>
      </c>
      <c r="AI847" t="str">
        <f>IF(Raw_Data[[#This Row],[Risk_Score]]&lt;=6,"Low Risk",IF(Raw_Data[[#This Row],[Risk_Score]]&lt;=8,"Medium Risk","High Risk"))</f>
        <v>Low Risk</v>
      </c>
      <c r="AJ847">
        <f ca="1">IFERROR(DATEDIF(Raw_Data[[#This Row],[tanggal_pengajuan]],TODAY(),"m"),"N/A")</f>
        <v>7</v>
      </c>
      <c r="AK847" t="str">
        <f ca="1">IF(ISNUMBER(Raw_Data[[#This Row],[MOB]]),IF(Raw_Data[[#This Row],[MOB]]&lt;6,"0-5 bulan",IF(Raw_Data[[#This Row],[MOB]]&lt;12,"6-11 bulan",IF(Raw_Data[[#This Row],[MOB]]&lt;24,"12-23 bulan","24+ bulan"))),"N/A")</f>
        <v>6-11 bulan</v>
      </c>
    </row>
    <row r="848" spans="1:37" ht="14.25" customHeight="1" x14ac:dyDescent="0.45">
      <c r="A848" t="s">
        <v>2266</v>
      </c>
      <c r="B848" s="64">
        <v>46044</v>
      </c>
      <c r="C848" s="1" t="str">
        <f t="shared" si="13"/>
        <v>January</v>
      </c>
      <c r="D848" t="s">
        <v>1119</v>
      </c>
      <c r="E848" t="s">
        <v>2267</v>
      </c>
      <c r="F848">
        <v>28</v>
      </c>
      <c r="G848" t="s">
        <v>40</v>
      </c>
      <c r="H848" t="s">
        <v>52</v>
      </c>
      <c r="I848" s="2">
        <v>7273000</v>
      </c>
      <c r="J848" s="3">
        <f>Raw_Data[[#This Row],[cicilan_per_bulan]]/Raw_Data[[#This Row],[penghasilan_bulanan]]</f>
        <v>0.25365048810669599</v>
      </c>
      <c r="K848" t="s">
        <v>81</v>
      </c>
      <c r="L848" t="s">
        <v>82</v>
      </c>
      <c r="M848" t="s">
        <v>44</v>
      </c>
      <c r="N848" t="s">
        <v>163</v>
      </c>
      <c r="O848" t="s">
        <v>46</v>
      </c>
      <c r="P848" s="2">
        <v>30305000</v>
      </c>
      <c r="Q848" s="2">
        <v>3031000</v>
      </c>
      <c r="R848" t="str">
        <f>IF(Raw_Data[[#This Row],[persen_dp]]&lt;15%,"Low",IF(Raw_Data[[#This Row],[persen_dp]]&gt;25%,"High","Medium"))</f>
        <v>Low</v>
      </c>
      <c r="S848" s="3">
        <v>0.1</v>
      </c>
      <c r="T848">
        <v>18</v>
      </c>
      <c r="U848">
        <v>0.14499999999999999</v>
      </c>
      <c r="V848" s="2">
        <v>1844800</v>
      </c>
      <c r="W848" s="2">
        <v>33207000</v>
      </c>
      <c r="X848" t="str">
        <f>IF(OR(Raw_Data[[#This Row],[status_pembayaran]]="Macet",Raw_Data[[#This Row],[status_pembayaran]]="Kurang Lancar"),"Non Performing Loan","Performing")</f>
        <v>Performing</v>
      </c>
      <c r="Y848" t="s">
        <v>47</v>
      </c>
      <c r="Z848">
        <v>0</v>
      </c>
      <c r="AA848">
        <v>0</v>
      </c>
      <c r="AB848">
        <v>1</v>
      </c>
      <c r="AD848">
        <f>IF(Raw_Data[[#This Row],[rasio]]&lt;0.2,1,IF(Raw_Data[[#This Row],[rasio]]&lt;0.3,2,IF(Raw_Data[[#This Row],[rasio]]&lt;0.4,3,4)))</f>
        <v>2</v>
      </c>
      <c r="AE848">
        <f>IF(Raw_Data[[#This Row],[kategori_dp]]="High",1,IF(Raw_Data[[#This Row],[kategori_dp]]="Medium",2,3))</f>
        <v>3</v>
      </c>
      <c r="AF848">
        <f>IF(Raw_Data[[#This Row],[tenor_bulan]]&lt;=24,1,IF(Raw_Data[[#This Row],[tenor_bulan]]&lt;=36,2,IF(Raw_Data[[#This Row],[tenor_bulan]]&lt;=48,3,4)))</f>
        <v>1</v>
      </c>
      <c r="AG848">
        <f>IF(Raw_Data[[#This Row],[jumlah_kali_telat]]=0,0,IF(Raw_Data[[#This Row],[jumlah_kali_telat]]&lt;=2,2,4))</f>
        <v>0</v>
      </c>
      <c r="AH848">
        <f>Raw_Data[[#This Row],[Skor_Rasio]]+Raw_Data[[#This Row],[Skor_DP]]+Raw_Data[[#This Row],[Skor_Tenor]]+Raw_Data[[#This Row],[Skor_Telat]]</f>
        <v>6</v>
      </c>
      <c r="AI848" t="str">
        <f>IF(Raw_Data[[#This Row],[Risk_Score]]&lt;=6,"Low Risk",IF(Raw_Data[[#This Row],[Risk_Score]]&lt;=8,"Medium Risk","High Risk"))</f>
        <v>Low Risk</v>
      </c>
      <c r="AJ848">
        <f ca="1">IFERROR(DATEDIF(Raw_Data[[#This Row],[tanggal_pengajuan]],TODAY(),"m"),"N/A")</f>
        <v>9</v>
      </c>
      <c r="AK848" t="str">
        <f ca="1">IF(ISNUMBER(Raw_Data[[#This Row],[MOB]]),IF(Raw_Data[[#This Row],[MOB]]&lt;6,"0-5 bulan",IF(Raw_Data[[#This Row],[MOB]]&lt;12,"6-11 bulan",IF(Raw_Data[[#This Row],[MOB]]&lt;24,"12-23 bulan","24+ bulan"))),"N/A")</f>
        <v>6-11 bulan</v>
      </c>
    </row>
    <row r="849" spans="1:37" ht="14.25" customHeight="1" x14ac:dyDescent="0.45">
      <c r="A849" t="s">
        <v>2268</v>
      </c>
      <c r="B849" s="64">
        <v>46107</v>
      </c>
      <c r="C849" s="1" t="str">
        <f t="shared" si="13"/>
        <v>March</v>
      </c>
      <c r="D849" t="s">
        <v>747</v>
      </c>
      <c r="E849" t="s">
        <v>2269</v>
      </c>
      <c r="F849">
        <v>29</v>
      </c>
      <c r="G849" t="s">
        <v>51</v>
      </c>
      <c r="H849" t="s">
        <v>41</v>
      </c>
      <c r="I849" s="2">
        <v>6848000</v>
      </c>
      <c r="J849" s="3">
        <f>Raw_Data[[#This Row],[cicilan_per_bulan]]/Raw_Data[[#This Row],[penghasilan_bulanan]]</f>
        <v>0.37153913551401868</v>
      </c>
      <c r="K849" t="s">
        <v>188</v>
      </c>
      <c r="L849" t="s">
        <v>154</v>
      </c>
      <c r="M849" t="s">
        <v>55</v>
      </c>
      <c r="N849" t="s">
        <v>231</v>
      </c>
      <c r="O849" t="s">
        <v>232</v>
      </c>
      <c r="P849" s="2">
        <v>38093000</v>
      </c>
      <c r="Q849" s="2">
        <v>11428000</v>
      </c>
      <c r="R849" t="str">
        <f>IF(Raw_Data[[#This Row],[persen_dp]]&lt;15%,"Low",IF(Raw_Data[[#This Row],[persen_dp]]&gt;25%,"High","Medium"))</f>
        <v>High</v>
      </c>
      <c r="S849" s="3">
        <v>0.3</v>
      </c>
      <c r="T849">
        <v>12</v>
      </c>
      <c r="U849">
        <v>0.14499999999999999</v>
      </c>
      <c r="V849" s="2">
        <v>2544300</v>
      </c>
      <c r="W849" s="2">
        <v>30531000</v>
      </c>
      <c r="X849" t="str">
        <f>IF(OR(Raw_Data[[#This Row],[status_pembayaran]]="Macet",Raw_Data[[#This Row],[status_pembayaran]]="Kurang Lancar"),"Non Performing Loan","Performing")</f>
        <v>Performing</v>
      </c>
      <c r="Y849" t="s">
        <v>47</v>
      </c>
      <c r="Z849">
        <v>0</v>
      </c>
      <c r="AA849">
        <v>0</v>
      </c>
      <c r="AB849">
        <v>1</v>
      </c>
      <c r="AD849">
        <f>IF(Raw_Data[[#This Row],[rasio]]&lt;0.2,1,IF(Raw_Data[[#This Row],[rasio]]&lt;0.3,2,IF(Raw_Data[[#This Row],[rasio]]&lt;0.4,3,4)))</f>
        <v>3</v>
      </c>
      <c r="AE849">
        <f>IF(Raw_Data[[#This Row],[kategori_dp]]="High",1,IF(Raw_Data[[#This Row],[kategori_dp]]="Medium",2,3))</f>
        <v>1</v>
      </c>
      <c r="AF849">
        <f>IF(Raw_Data[[#This Row],[tenor_bulan]]&lt;=24,1,IF(Raw_Data[[#This Row],[tenor_bulan]]&lt;=36,2,IF(Raw_Data[[#This Row],[tenor_bulan]]&lt;=48,3,4)))</f>
        <v>1</v>
      </c>
      <c r="AG849">
        <f>IF(Raw_Data[[#This Row],[jumlah_kali_telat]]=0,0,IF(Raw_Data[[#This Row],[jumlah_kali_telat]]&lt;=2,2,4))</f>
        <v>0</v>
      </c>
      <c r="AH849">
        <f>Raw_Data[[#This Row],[Skor_Rasio]]+Raw_Data[[#This Row],[Skor_DP]]+Raw_Data[[#This Row],[Skor_Tenor]]+Raw_Data[[#This Row],[Skor_Telat]]</f>
        <v>5</v>
      </c>
      <c r="AI849" t="str">
        <f>IF(Raw_Data[[#This Row],[Risk_Score]]&lt;=6,"Low Risk",IF(Raw_Data[[#This Row],[Risk_Score]]&lt;=8,"Medium Risk","High Risk"))</f>
        <v>Low Risk</v>
      </c>
      <c r="AJ849">
        <f ca="1">IFERROR(DATEDIF(Raw_Data[[#This Row],[tanggal_pengajuan]],TODAY(),"m"),"N/A")</f>
        <v>6</v>
      </c>
      <c r="AK849" t="str">
        <f ca="1">IF(ISNUMBER(Raw_Data[[#This Row],[MOB]]),IF(Raw_Data[[#This Row],[MOB]]&lt;6,"0-5 bulan",IF(Raw_Data[[#This Row],[MOB]]&lt;12,"6-11 bulan",IF(Raw_Data[[#This Row],[MOB]]&lt;24,"12-23 bulan","24+ bulan"))),"N/A")</f>
        <v>6-11 bulan</v>
      </c>
    </row>
    <row r="850" spans="1:37" ht="14.25" customHeight="1" x14ac:dyDescent="0.45">
      <c r="A850" t="s">
        <v>2270</v>
      </c>
      <c r="B850" s="64">
        <v>46028</v>
      </c>
      <c r="C850" s="1" t="str">
        <f t="shared" si="13"/>
        <v>January</v>
      </c>
      <c r="D850" t="s">
        <v>1324</v>
      </c>
      <c r="E850" t="s">
        <v>2271</v>
      </c>
      <c r="F850">
        <v>33</v>
      </c>
      <c r="G850" t="s">
        <v>51</v>
      </c>
      <c r="H850" t="s">
        <v>152</v>
      </c>
      <c r="I850" s="2">
        <v>3710000</v>
      </c>
      <c r="J850" s="3">
        <f>Raw_Data[[#This Row],[cicilan_per_bulan]]/Raw_Data[[#This Row],[penghasilan_bulanan]]</f>
        <v>0.26630727762803236</v>
      </c>
      <c r="K850" t="s">
        <v>63</v>
      </c>
      <c r="L850" t="s">
        <v>64</v>
      </c>
      <c r="M850" t="s">
        <v>44</v>
      </c>
      <c r="N850" t="s">
        <v>184</v>
      </c>
      <c r="O850" t="s">
        <v>122</v>
      </c>
      <c r="P850" s="2">
        <v>35312000</v>
      </c>
      <c r="Q850" s="2">
        <v>5297000</v>
      </c>
      <c r="R850" t="str">
        <f>IF(Raw_Data[[#This Row],[persen_dp]]&lt;15%,"Low",IF(Raw_Data[[#This Row],[persen_dp]]&gt;25%,"High","Medium"))</f>
        <v>Medium</v>
      </c>
      <c r="S850" s="3">
        <v>0.15</v>
      </c>
      <c r="T850">
        <v>48</v>
      </c>
      <c r="U850">
        <v>0.14499999999999999</v>
      </c>
      <c r="V850" s="2">
        <v>988000</v>
      </c>
      <c r="W850" s="2">
        <v>47424000</v>
      </c>
      <c r="X850" t="str">
        <f>IF(OR(Raw_Data[[#This Row],[status_pembayaran]]="Macet",Raw_Data[[#This Row],[status_pembayaran]]="Kurang Lancar"),"Non Performing Loan","Performing")</f>
        <v>Performing</v>
      </c>
      <c r="Y850" t="s">
        <v>47</v>
      </c>
      <c r="Z850">
        <v>0</v>
      </c>
      <c r="AA850">
        <v>0</v>
      </c>
      <c r="AB850">
        <v>1</v>
      </c>
      <c r="AC850" t="s">
        <v>104</v>
      </c>
      <c r="AD850">
        <f>IF(Raw_Data[[#This Row],[rasio]]&lt;0.2,1,IF(Raw_Data[[#This Row],[rasio]]&lt;0.3,2,IF(Raw_Data[[#This Row],[rasio]]&lt;0.4,3,4)))</f>
        <v>2</v>
      </c>
      <c r="AE850">
        <f>IF(Raw_Data[[#This Row],[kategori_dp]]="High",1,IF(Raw_Data[[#This Row],[kategori_dp]]="Medium",2,3))</f>
        <v>2</v>
      </c>
      <c r="AF850">
        <f>IF(Raw_Data[[#This Row],[tenor_bulan]]&lt;=24,1,IF(Raw_Data[[#This Row],[tenor_bulan]]&lt;=36,2,IF(Raw_Data[[#This Row],[tenor_bulan]]&lt;=48,3,4)))</f>
        <v>3</v>
      </c>
      <c r="AG850">
        <f>IF(Raw_Data[[#This Row],[jumlah_kali_telat]]=0,0,IF(Raw_Data[[#This Row],[jumlah_kali_telat]]&lt;=2,2,4))</f>
        <v>0</v>
      </c>
      <c r="AH850">
        <f>Raw_Data[[#This Row],[Skor_Rasio]]+Raw_Data[[#This Row],[Skor_DP]]+Raw_Data[[#This Row],[Skor_Tenor]]+Raw_Data[[#This Row],[Skor_Telat]]</f>
        <v>7</v>
      </c>
      <c r="AI850" t="str">
        <f>IF(Raw_Data[[#This Row],[Risk_Score]]&lt;=6,"Low Risk",IF(Raw_Data[[#This Row],[Risk_Score]]&lt;=8,"Medium Risk","High Risk"))</f>
        <v>Medium Risk</v>
      </c>
      <c r="AJ850">
        <f ca="1">IFERROR(DATEDIF(Raw_Data[[#This Row],[tanggal_pengajuan]],TODAY(),"m"),"N/A")</f>
        <v>9</v>
      </c>
      <c r="AK850" t="str">
        <f ca="1">IF(ISNUMBER(Raw_Data[[#This Row],[MOB]]),IF(Raw_Data[[#This Row],[MOB]]&lt;6,"0-5 bulan",IF(Raw_Data[[#This Row],[MOB]]&lt;12,"6-11 bulan",IF(Raw_Data[[#This Row],[MOB]]&lt;24,"12-23 bulan","24+ bulan"))),"N/A")</f>
        <v>6-11 bulan</v>
      </c>
    </row>
    <row r="851" spans="1:37" ht="14.25" customHeight="1" x14ac:dyDescent="0.45">
      <c r="A851" t="s">
        <v>2272</v>
      </c>
      <c r="B851" s="64">
        <v>46147</v>
      </c>
      <c r="C851" s="1" t="str">
        <f t="shared" si="13"/>
        <v>May</v>
      </c>
      <c r="D851" t="s">
        <v>38</v>
      </c>
      <c r="E851" t="s">
        <v>2273</v>
      </c>
      <c r="F851">
        <v>53</v>
      </c>
      <c r="G851" t="s">
        <v>40</v>
      </c>
      <c r="H851" t="s">
        <v>41</v>
      </c>
      <c r="I851" s="2">
        <v>6689000</v>
      </c>
      <c r="J851" s="3">
        <f>Raw_Data[[#This Row],[cicilan_per_bulan]]/Raw_Data[[#This Row],[penghasilan_bulanan]]</f>
        <v>5.9560472417401707E-2</v>
      </c>
      <c r="K851" t="s">
        <v>127</v>
      </c>
      <c r="L851" t="s">
        <v>128</v>
      </c>
      <c r="M851" t="s">
        <v>55</v>
      </c>
      <c r="N851" t="s">
        <v>56</v>
      </c>
      <c r="O851" t="s">
        <v>57</v>
      </c>
      <c r="P851" s="2">
        <v>18619000</v>
      </c>
      <c r="Q851" s="2">
        <v>6517000</v>
      </c>
      <c r="R851" t="str">
        <f>IF(Raw_Data[[#This Row],[persen_dp]]&lt;15%,"Low",IF(Raw_Data[[#This Row],[persen_dp]]&gt;25%,"High","Medium"))</f>
        <v>High</v>
      </c>
      <c r="S851" s="3">
        <v>0.35</v>
      </c>
      <c r="T851">
        <v>48</v>
      </c>
      <c r="U851">
        <v>0.14499999999999999</v>
      </c>
      <c r="V851" s="2">
        <v>398400</v>
      </c>
      <c r="W851" s="2">
        <v>19121000</v>
      </c>
      <c r="X851" t="str">
        <f>IF(OR(Raw_Data[[#This Row],[status_pembayaran]]="Macet",Raw_Data[[#This Row],[status_pembayaran]]="Kurang Lancar"),"Non Performing Loan","Performing")</f>
        <v>Performing</v>
      </c>
      <c r="Y851" t="s">
        <v>47</v>
      </c>
      <c r="Z851">
        <v>0</v>
      </c>
      <c r="AA851">
        <v>0</v>
      </c>
      <c r="AB851">
        <v>1</v>
      </c>
      <c r="AC851" t="s">
        <v>104</v>
      </c>
      <c r="AD851">
        <f>IF(Raw_Data[[#This Row],[rasio]]&lt;0.2,1,IF(Raw_Data[[#This Row],[rasio]]&lt;0.3,2,IF(Raw_Data[[#This Row],[rasio]]&lt;0.4,3,4)))</f>
        <v>1</v>
      </c>
      <c r="AE851">
        <f>IF(Raw_Data[[#This Row],[kategori_dp]]="High",1,IF(Raw_Data[[#This Row],[kategori_dp]]="Medium",2,3))</f>
        <v>1</v>
      </c>
      <c r="AF851">
        <f>IF(Raw_Data[[#This Row],[tenor_bulan]]&lt;=24,1,IF(Raw_Data[[#This Row],[tenor_bulan]]&lt;=36,2,IF(Raw_Data[[#This Row],[tenor_bulan]]&lt;=48,3,4)))</f>
        <v>3</v>
      </c>
      <c r="AG851">
        <f>IF(Raw_Data[[#This Row],[jumlah_kali_telat]]=0,0,IF(Raw_Data[[#This Row],[jumlah_kali_telat]]&lt;=2,2,4))</f>
        <v>0</v>
      </c>
      <c r="AH851">
        <f>Raw_Data[[#This Row],[Skor_Rasio]]+Raw_Data[[#This Row],[Skor_DP]]+Raw_Data[[#This Row],[Skor_Tenor]]+Raw_Data[[#This Row],[Skor_Telat]]</f>
        <v>5</v>
      </c>
      <c r="AI851" t="str">
        <f>IF(Raw_Data[[#This Row],[Risk_Score]]&lt;=6,"Low Risk",IF(Raw_Data[[#This Row],[Risk_Score]]&lt;=8,"Medium Risk","High Risk"))</f>
        <v>Low Risk</v>
      </c>
      <c r="AJ851">
        <f ca="1">IFERROR(DATEDIF(Raw_Data[[#This Row],[tanggal_pengajuan]],TODAY(),"m"),"N/A")</f>
        <v>5</v>
      </c>
      <c r="AK851" t="str">
        <f ca="1">IF(ISNUMBER(Raw_Data[[#This Row],[MOB]]),IF(Raw_Data[[#This Row],[MOB]]&lt;6,"0-5 bulan",IF(Raw_Data[[#This Row],[MOB]]&lt;12,"6-11 bulan",IF(Raw_Data[[#This Row],[MOB]]&lt;24,"12-23 bulan","24+ bulan"))),"N/A")</f>
        <v>0-5 bulan</v>
      </c>
    </row>
    <row r="852" spans="1:37" ht="14.25" customHeight="1" x14ac:dyDescent="0.45">
      <c r="A852" t="s">
        <v>2274</v>
      </c>
      <c r="B852" s="64">
        <v>46104</v>
      </c>
      <c r="C852" s="1" t="str">
        <f t="shared" si="13"/>
        <v>March</v>
      </c>
      <c r="D852" t="s">
        <v>660</v>
      </c>
      <c r="E852" t="s">
        <v>2275</v>
      </c>
      <c r="F852">
        <v>35</v>
      </c>
      <c r="G852" t="s">
        <v>51</v>
      </c>
      <c r="H852" t="s">
        <v>152</v>
      </c>
      <c r="I852" s="2">
        <v>2639000</v>
      </c>
      <c r="J852" s="3">
        <f>Raw_Data[[#This Row],[cicilan_per_bulan]]/Raw_Data[[#This Row],[penghasilan_bulanan]]</f>
        <v>0.18556271314892003</v>
      </c>
      <c r="K852" t="s">
        <v>109</v>
      </c>
      <c r="L852" t="s">
        <v>110</v>
      </c>
      <c r="M852" t="s">
        <v>44</v>
      </c>
      <c r="N852" t="s">
        <v>273</v>
      </c>
      <c r="O852" t="s">
        <v>274</v>
      </c>
      <c r="P852" s="2">
        <v>17502000</v>
      </c>
      <c r="Q852" s="2">
        <v>2625000</v>
      </c>
      <c r="R852" t="str">
        <f>IF(Raw_Data[[#This Row],[persen_dp]]&lt;15%,"Low",IF(Raw_Data[[#This Row],[persen_dp]]&gt;25%,"High","Medium"))</f>
        <v>Medium</v>
      </c>
      <c r="S852" s="3">
        <v>0.15</v>
      </c>
      <c r="T852">
        <v>48</v>
      </c>
      <c r="U852">
        <v>0.14499999999999999</v>
      </c>
      <c r="V852" s="2">
        <v>489700</v>
      </c>
      <c r="W852" s="2">
        <v>23505000</v>
      </c>
      <c r="X852" t="str">
        <f>IF(OR(Raw_Data[[#This Row],[status_pembayaran]]="Macet",Raw_Data[[#This Row],[status_pembayaran]]="Kurang Lancar"),"Non Performing Loan","Performing")</f>
        <v>Performing</v>
      </c>
      <c r="Y852" t="s">
        <v>47</v>
      </c>
      <c r="Z852">
        <v>0</v>
      </c>
      <c r="AA852">
        <v>0</v>
      </c>
      <c r="AB852">
        <v>1</v>
      </c>
      <c r="AC852" t="s">
        <v>66</v>
      </c>
      <c r="AD852">
        <f>IF(Raw_Data[[#This Row],[rasio]]&lt;0.2,1,IF(Raw_Data[[#This Row],[rasio]]&lt;0.3,2,IF(Raw_Data[[#This Row],[rasio]]&lt;0.4,3,4)))</f>
        <v>1</v>
      </c>
      <c r="AE852">
        <f>IF(Raw_Data[[#This Row],[kategori_dp]]="High",1,IF(Raw_Data[[#This Row],[kategori_dp]]="Medium",2,3))</f>
        <v>2</v>
      </c>
      <c r="AF852">
        <f>IF(Raw_Data[[#This Row],[tenor_bulan]]&lt;=24,1,IF(Raw_Data[[#This Row],[tenor_bulan]]&lt;=36,2,IF(Raw_Data[[#This Row],[tenor_bulan]]&lt;=48,3,4)))</f>
        <v>3</v>
      </c>
      <c r="AG852">
        <f>IF(Raw_Data[[#This Row],[jumlah_kali_telat]]=0,0,IF(Raw_Data[[#This Row],[jumlah_kali_telat]]&lt;=2,2,4))</f>
        <v>0</v>
      </c>
      <c r="AH852">
        <f>Raw_Data[[#This Row],[Skor_Rasio]]+Raw_Data[[#This Row],[Skor_DP]]+Raw_Data[[#This Row],[Skor_Tenor]]+Raw_Data[[#This Row],[Skor_Telat]]</f>
        <v>6</v>
      </c>
      <c r="AI852" t="str">
        <f>IF(Raw_Data[[#This Row],[Risk_Score]]&lt;=6,"Low Risk",IF(Raw_Data[[#This Row],[Risk_Score]]&lt;=8,"Medium Risk","High Risk"))</f>
        <v>Low Risk</v>
      </c>
      <c r="AJ852">
        <f ca="1">IFERROR(DATEDIF(Raw_Data[[#This Row],[tanggal_pengajuan]],TODAY(),"m"),"N/A")</f>
        <v>7</v>
      </c>
      <c r="AK852" t="str">
        <f ca="1">IF(ISNUMBER(Raw_Data[[#This Row],[MOB]]),IF(Raw_Data[[#This Row],[MOB]]&lt;6,"0-5 bulan",IF(Raw_Data[[#This Row],[MOB]]&lt;12,"6-11 bulan",IF(Raw_Data[[#This Row],[MOB]]&lt;24,"12-23 bulan","24+ bulan"))),"N/A")</f>
        <v>6-11 bulan</v>
      </c>
    </row>
    <row r="853" spans="1:37" ht="14.25" customHeight="1" x14ac:dyDescent="0.45">
      <c r="A853" t="s">
        <v>2276</v>
      </c>
      <c r="B853" s="64">
        <v>46163</v>
      </c>
      <c r="C853" s="1" t="str">
        <f t="shared" si="13"/>
        <v>May</v>
      </c>
      <c r="D853" t="s">
        <v>776</v>
      </c>
      <c r="E853" t="s">
        <v>2277</v>
      </c>
      <c r="F853">
        <v>32</v>
      </c>
      <c r="G853" t="s">
        <v>51</v>
      </c>
      <c r="H853" t="s">
        <v>152</v>
      </c>
      <c r="I853" s="2">
        <v>3647000</v>
      </c>
      <c r="J853" s="3">
        <f>Raw_Data[[#This Row],[cicilan_per_bulan]]/Raw_Data[[#This Row],[penghasilan_bulanan]]</f>
        <v>0.21231148889498216</v>
      </c>
      <c r="K853" t="s">
        <v>109</v>
      </c>
      <c r="L853" t="s">
        <v>110</v>
      </c>
      <c r="M853" t="s">
        <v>44</v>
      </c>
      <c r="N853" t="s">
        <v>228</v>
      </c>
      <c r="O853" t="s">
        <v>57</v>
      </c>
      <c r="P853" s="2">
        <v>19080000</v>
      </c>
      <c r="Q853" s="2">
        <v>7632000</v>
      </c>
      <c r="R853" t="str">
        <f>IF(Raw_Data[[#This Row],[persen_dp]]&lt;15%,"Low",IF(Raw_Data[[#This Row],[persen_dp]]&gt;25%,"High","Medium"))</f>
        <v>High</v>
      </c>
      <c r="S853" s="3">
        <v>0.4</v>
      </c>
      <c r="T853">
        <v>18</v>
      </c>
      <c r="U853">
        <v>0.14499999999999999</v>
      </c>
      <c r="V853" s="2">
        <v>774300</v>
      </c>
      <c r="W853" s="2">
        <v>13938000</v>
      </c>
      <c r="X853" t="str">
        <f>IF(OR(Raw_Data[[#This Row],[status_pembayaran]]="Macet",Raw_Data[[#This Row],[status_pembayaran]]="Kurang Lancar"),"Non Performing Loan","Performing")</f>
        <v>Performing</v>
      </c>
      <c r="Y853" t="s">
        <v>47</v>
      </c>
      <c r="Z853">
        <v>0</v>
      </c>
      <c r="AA853">
        <v>0</v>
      </c>
      <c r="AB853">
        <v>1</v>
      </c>
      <c r="AD853">
        <f>IF(Raw_Data[[#This Row],[rasio]]&lt;0.2,1,IF(Raw_Data[[#This Row],[rasio]]&lt;0.3,2,IF(Raw_Data[[#This Row],[rasio]]&lt;0.4,3,4)))</f>
        <v>2</v>
      </c>
      <c r="AE853">
        <f>IF(Raw_Data[[#This Row],[kategori_dp]]="High",1,IF(Raw_Data[[#This Row],[kategori_dp]]="Medium",2,3))</f>
        <v>1</v>
      </c>
      <c r="AF853">
        <f>IF(Raw_Data[[#This Row],[tenor_bulan]]&lt;=24,1,IF(Raw_Data[[#This Row],[tenor_bulan]]&lt;=36,2,IF(Raw_Data[[#This Row],[tenor_bulan]]&lt;=48,3,4)))</f>
        <v>1</v>
      </c>
      <c r="AG853">
        <f>IF(Raw_Data[[#This Row],[jumlah_kali_telat]]=0,0,IF(Raw_Data[[#This Row],[jumlah_kali_telat]]&lt;=2,2,4))</f>
        <v>0</v>
      </c>
      <c r="AH853">
        <f>Raw_Data[[#This Row],[Skor_Rasio]]+Raw_Data[[#This Row],[Skor_DP]]+Raw_Data[[#This Row],[Skor_Tenor]]+Raw_Data[[#This Row],[Skor_Telat]]</f>
        <v>4</v>
      </c>
      <c r="AI853" t="str">
        <f>IF(Raw_Data[[#This Row],[Risk_Score]]&lt;=6,"Low Risk",IF(Raw_Data[[#This Row],[Risk_Score]]&lt;=8,"Medium Risk","High Risk"))</f>
        <v>Low Risk</v>
      </c>
      <c r="AJ853">
        <f ca="1">IFERROR(DATEDIF(Raw_Data[[#This Row],[tanggal_pengajuan]],TODAY(),"m"),"N/A")</f>
        <v>5</v>
      </c>
      <c r="AK853" t="str">
        <f ca="1">IF(ISNUMBER(Raw_Data[[#This Row],[MOB]]),IF(Raw_Data[[#This Row],[MOB]]&lt;6,"0-5 bulan",IF(Raw_Data[[#This Row],[MOB]]&lt;12,"6-11 bulan",IF(Raw_Data[[#This Row],[MOB]]&lt;24,"12-23 bulan","24+ bulan"))),"N/A")</f>
        <v>0-5 bulan</v>
      </c>
    </row>
    <row r="854" spans="1:37" ht="14.25" customHeight="1" x14ac:dyDescent="0.45">
      <c r="A854" t="s">
        <v>2278</v>
      </c>
      <c r="B854" s="64">
        <v>46045</v>
      </c>
      <c r="C854" s="1" t="str">
        <f t="shared" si="13"/>
        <v>January</v>
      </c>
      <c r="D854" t="s">
        <v>1348</v>
      </c>
      <c r="E854" t="s">
        <v>2279</v>
      </c>
      <c r="F854">
        <v>58</v>
      </c>
      <c r="G854" t="s">
        <v>51</v>
      </c>
      <c r="H854" t="s">
        <v>108</v>
      </c>
      <c r="I854" s="2">
        <v>4919000</v>
      </c>
      <c r="J854" s="3">
        <f>Raw_Data[[#This Row],[cicilan_per_bulan]]/Raw_Data[[#This Row],[penghasilan_bulanan]]</f>
        <v>8.6704614759097381E-2</v>
      </c>
      <c r="K854" t="s">
        <v>42</v>
      </c>
      <c r="L854" t="s">
        <v>43</v>
      </c>
      <c r="M854" t="s">
        <v>44</v>
      </c>
      <c r="N854" t="s">
        <v>273</v>
      </c>
      <c r="O854" t="s">
        <v>274</v>
      </c>
      <c r="P854" s="2">
        <v>18508000</v>
      </c>
      <c r="Q854" s="2">
        <v>5552000</v>
      </c>
      <c r="R854" t="str">
        <f>IF(Raw_Data[[#This Row],[persen_dp]]&lt;15%,"Low",IF(Raw_Data[[#This Row],[persen_dp]]&gt;25%,"High","Medium"))</f>
        <v>High</v>
      </c>
      <c r="S854" s="3">
        <v>0.3</v>
      </c>
      <c r="T854">
        <v>48</v>
      </c>
      <c r="U854">
        <v>0.14499999999999999</v>
      </c>
      <c r="V854" s="2">
        <v>426500</v>
      </c>
      <c r="W854" s="2">
        <v>20471000</v>
      </c>
      <c r="X854" t="str">
        <f>IF(OR(Raw_Data[[#This Row],[status_pembayaran]]="Macet",Raw_Data[[#This Row],[status_pembayaran]]="Kurang Lancar"),"Non Performing Loan","Performing")</f>
        <v>Performing</v>
      </c>
      <c r="Y854" t="s">
        <v>47</v>
      </c>
      <c r="Z854">
        <v>0</v>
      </c>
      <c r="AA854">
        <v>0</v>
      </c>
      <c r="AB854">
        <v>1</v>
      </c>
      <c r="AC854" t="s">
        <v>74</v>
      </c>
      <c r="AD854">
        <f>IF(Raw_Data[[#This Row],[rasio]]&lt;0.2,1,IF(Raw_Data[[#This Row],[rasio]]&lt;0.3,2,IF(Raw_Data[[#This Row],[rasio]]&lt;0.4,3,4)))</f>
        <v>1</v>
      </c>
      <c r="AE854">
        <f>IF(Raw_Data[[#This Row],[kategori_dp]]="High",1,IF(Raw_Data[[#This Row],[kategori_dp]]="Medium",2,3))</f>
        <v>1</v>
      </c>
      <c r="AF854">
        <f>IF(Raw_Data[[#This Row],[tenor_bulan]]&lt;=24,1,IF(Raw_Data[[#This Row],[tenor_bulan]]&lt;=36,2,IF(Raw_Data[[#This Row],[tenor_bulan]]&lt;=48,3,4)))</f>
        <v>3</v>
      </c>
      <c r="AG854">
        <f>IF(Raw_Data[[#This Row],[jumlah_kali_telat]]=0,0,IF(Raw_Data[[#This Row],[jumlah_kali_telat]]&lt;=2,2,4))</f>
        <v>0</v>
      </c>
      <c r="AH854">
        <f>Raw_Data[[#This Row],[Skor_Rasio]]+Raw_Data[[#This Row],[Skor_DP]]+Raw_Data[[#This Row],[Skor_Tenor]]+Raw_Data[[#This Row],[Skor_Telat]]</f>
        <v>5</v>
      </c>
      <c r="AI854" t="str">
        <f>IF(Raw_Data[[#This Row],[Risk_Score]]&lt;=6,"Low Risk",IF(Raw_Data[[#This Row],[Risk_Score]]&lt;=8,"Medium Risk","High Risk"))</f>
        <v>Low Risk</v>
      </c>
      <c r="AJ854">
        <f ca="1">IFERROR(DATEDIF(Raw_Data[[#This Row],[tanggal_pengajuan]],TODAY(),"m"),"N/A")</f>
        <v>9</v>
      </c>
      <c r="AK854" t="str">
        <f ca="1">IF(ISNUMBER(Raw_Data[[#This Row],[MOB]]),IF(Raw_Data[[#This Row],[MOB]]&lt;6,"0-5 bulan",IF(Raw_Data[[#This Row],[MOB]]&lt;12,"6-11 bulan",IF(Raw_Data[[#This Row],[MOB]]&lt;24,"12-23 bulan","24+ bulan"))),"N/A")</f>
        <v>6-11 bulan</v>
      </c>
    </row>
    <row r="855" spans="1:37" ht="14.25" customHeight="1" x14ac:dyDescent="0.45">
      <c r="A855" t="s">
        <v>2280</v>
      </c>
      <c r="B855" s="64">
        <v>46180</v>
      </c>
      <c r="C855" s="1" t="str">
        <f t="shared" si="13"/>
        <v>June</v>
      </c>
      <c r="D855" t="s">
        <v>1627</v>
      </c>
      <c r="E855" t="s">
        <v>2281</v>
      </c>
      <c r="F855">
        <v>28</v>
      </c>
      <c r="G855" t="s">
        <v>51</v>
      </c>
      <c r="H855" t="s">
        <v>152</v>
      </c>
      <c r="I855" s="2">
        <v>3437000</v>
      </c>
      <c r="J855" s="3">
        <f>Raw_Data[[#This Row],[cicilan_per_bulan]]/Raw_Data[[#This Row],[penghasilan_bulanan]]</f>
        <v>0.23776549316264184</v>
      </c>
      <c r="K855" t="s">
        <v>167</v>
      </c>
      <c r="L855" t="s">
        <v>110</v>
      </c>
      <c r="M855" t="s">
        <v>72</v>
      </c>
      <c r="N855" t="s">
        <v>73</v>
      </c>
      <c r="O855" t="s">
        <v>46</v>
      </c>
      <c r="P855" s="2">
        <v>20135000</v>
      </c>
      <c r="Q855" s="2">
        <v>8054000</v>
      </c>
      <c r="R855" t="str">
        <f>IF(Raw_Data[[#This Row],[persen_dp]]&lt;15%,"Low",IF(Raw_Data[[#This Row],[persen_dp]]&gt;25%,"High","Medium"))</f>
        <v>High</v>
      </c>
      <c r="S855" s="3">
        <v>0.4</v>
      </c>
      <c r="T855">
        <v>18</v>
      </c>
      <c r="U855">
        <v>0.14499999999999999</v>
      </c>
      <c r="V855" s="2">
        <v>817200</v>
      </c>
      <c r="W855" s="2">
        <v>14709000</v>
      </c>
      <c r="X855" t="str">
        <f>IF(OR(Raw_Data[[#This Row],[status_pembayaran]]="Macet",Raw_Data[[#This Row],[status_pembayaran]]="Kurang Lancar"),"Non Performing Loan","Performing")</f>
        <v>Performing</v>
      </c>
      <c r="Y855" t="s">
        <v>269</v>
      </c>
      <c r="Z855">
        <v>88</v>
      </c>
      <c r="AA855">
        <v>3</v>
      </c>
      <c r="AB855">
        <v>2</v>
      </c>
      <c r="AD855">
        <f>IF(Raw_Data[[#This Row],[rasio]]&lt;0.2,1,IF(Raw_Data[[#This Row],[rasio]]&lt;0.3,2,IF(Raw_Data[[#This Row],[rasio]]&lt;0.4,3,4)))</f>
        <v>2</v>
      </c>
      <c r="AE855">
        <f>IF(Raw_Data[[#This Row],[kategori_dp]]="High",1,IF(Raw_Data[[#This Row],[kategori_dp]]="Medium",2,3))</f>
        <v>1</v>
      </c>
      <c r="AF855">
        <f>IF(Raw_Data[[#This Row],[tenor_bulan]]&lt;=24,1,IF(Raw_Data[[#This Row],[tenor_bulan]]&lt;=36,2,IF(Raw_Data[[#This Row],[tenor_bulan]]&lt;=48,3,4)))</f>
        <v>1</v>
      </c>
      <c r="AG855">
        <f>IF(Raw_Data[[#This Row],[jumlah_kali_telat]]=0,0,IF(Raw_Data[[#This Row],[jumlah_kali_telat]]&lt;=2,2,4))</f>
        <v>4</v>
      </c>
      <c r="AH855">
        <f>Raw_Data[[#This Row],[Skor_Rasio]]+Raw_Data[[#This Row],[Skor_DP]]+Raw_Data[[#This Row],[Skor_Tenor]]+Raw_Data[[#This Row],[Skor_Telat]]</f>
        <v>8</v>
      </c>
      <c r="AI855" t="str">
        <f>IF(Raw_Data[[#This Row],[Risk_Score]]&lt;=6,"Low Risk",IF(Raw_Data[[#This Row],[Risk_Score]]&lt;=8,"Medium Risk","High Risk"))</f>
        <v>Medium Risk</v>
      </c>
      <c r="AJ855">
        <f ca="1">IFERROR(DATEDIF(Raw_Data[[#This Row],[tanggal_pengajuan]],TODAY(),"m"),"N/A")</f>
        <v>4</v>
      </c>
      <c r="AK855" t="str">
        <f ca="1">IF(ISNUMBER(Raw_Data[[#This Row],[MOB]]),IF(Raw_Data[[#This Row],[MOB]]&lt;6,"0-5 bulan",IF(Raw_Data[[#This Row],[MOB]]&lt;12,"6-11 bulan",IF(Raw_Data[[#This Row],[MOB]]&lt;24,"12-23 bulan","24+ bulan"))),"N/A")</f>
        <v>0-5 bulan</v>
      </c>
    </row>
    <row r="856" spans="1:37" ht="14.25" customHeight="1" x14ac:dyDescent="0.45">
      <c r="A856" t="s">
        <v>2282</v>
      </c>
      <c r="B856" s="64">
        <v>46163</v>
      </c>
      <c r="C856" s="1" t="str">
        <f t="shared" si="13"/>
        <v>May</v>
      </c>
      <c r="D856" t="s">
        <v>2283</v>
      </c>
      <c r="E856" t="s">
        <v>2284</v>
      </c>
      <c r="F856">
        <v>41</v>
      </c>
      <c r="G856" t="s">
        <v>51</v>
      </c>
      <c r="H856" t="s">
        <v>52</v>
      </c>
      <c r="I856" s="2">
        <v>4446000</v>
      </c>
      <c r="J856" s="3">
        <f>Raw_Data[[#This Row],[cicilan_per_bulan]]/Raw_Data[[#This Row],[penghasilan_bulanan]]</f>
        <v>0.36086369770580295</v>
      </c>
      <c r="K856" t="s">
        <v>153</v>
      </c>
      <c r="L856" t="s">
        <v>154</v>
      </c>
      <c r="M856" t="s">
        <v>44</v>
      </c>
      <c r="N856" t="s">
        <v>83</v>
      </c>
      <c r="O856" t="s">
        <v>57</v>
      </c>
      <c r="P856" s="2">
        <v>18683000</v>
      </c>
      <c r="Q856" s="2">
        <v>1868000</v>
      </c>
      <c r="R856" t="str">
        <f>IF(Raw_Data[[#This Row],[persen_dp]]&lt;15%,"Low",IF(Raw_Data[[#This Row],[persen_dp]]&gt;25%,"High","Medium"))</f>
        <v>Low</v>
      </c>
      <c r="S856" s="3">
        <v>0.1</v>
      </c>
      <c r="T856">
        <v>12</v>
      </c>
      <c r="U856">
        <v>0.14499999999999999</v>
      </c>
      <c r="V856" s="2">
        <v>1604400</v>
      </c>
      <c r="W856" s="2">
        <v>19253000</v>
      </c>
      <c r="X856" t="str">
        <f>IF(OR(Raw_Data[[#This Row],[status_pembayaran]]="Macet",Raw_Data[[#This Row],[status_pembayaran]]="Kurang Lancar"),"Non Performing Loan","Performing")</f>
        <v>Performing</v>
      </c>
      <c r="Y856" t="s">
        <v>47</v>
      </c>
      <c r="Z856">
        <v>0</v>
      </c>
      <c r="AA856">
        <v>0</v>
      </c>
      <c r="AB856">
        <v>1</v>
      </c>
      <c r="AC856" t="s">
        <v>66</v>
      </c>
      <c r="AD856">
        <f>IF(Raw_Data[[#This Row],[rasio]]&lt;0.2,1,IF(Raw_Data[[#This Row],[rasio]]&lt;0.3,2,IF(Raw_Data[[#This Row],[rasio]]&lt;0.4,3,4)))</f>
        <v>3</v>
      </c>
      <c r="AE856">
        <f>IF(Raw_Data[[#This Row],[kategori_dp]]="High",1,IF(Raw_Data[[#This Row],[kategori_dp]]="Medium",2,3))</f>
        <v>3</v>
      </c>
      <c r="AF856">
        <f>IF(Raw_Data[[#This Row],[tenor_bulan]]&lt;=24,1,IF(Raw_Data[[#This Row],[tenor_bulan]]&lt;=36,2,IF(Raw_Data[[#This Row],[tenor_bulan]]&lt;=48,3,4)))</f>
        <v>1</v>
      </c>
      <c r="AG856">
        <f>IF(Raw_Data[[#This Row],[jumlah_kali_telat]]=0,0,IF(Raw_Data[[#This Row],[jumlah_kali_telat]]&lt;=2,2,4))</f>
        <v>0</v>
      </c>
      <c r="AH856">
        <f>Raw_Data[[#This Row],[Skor_Rasio]]+Raw_Data[[#This Row],[Skor_DP]]+Raw_Data[[#This Row],[Skor_Tenor]]+Raw_Data[[#This Row],[Skor_Telat]]</f>
        <v>7</v>
      </c>
      <c r="AI856" t="str">
        <f>IF(Raw_Data[[#This Row],[Risk_Score]]&lt;=6,"Low Risk",IF(Raw_Data[[#This Row],[Risk_Score]]&lt;=8,"Medium Risk","High Risk"))</f>
        <v>Medium Risk</v>
      </c>
      <c r="AJ856">
        <f ca="1">IFERROR(DATEDIF(Raw_Data[[#This Row],[tanggal_pengajuan]],TODAY(),"m"),"N/A")</f>
        <v>5</v>
      </c>
      <c r="AK856" t="str">
        <f ca="1">IF(ISNUMBER(Raw_Data[[#This Row],[MOB]]),IF(Raw_Data[[#This Row],[MOB]]&lt;6,"0-5 bulan",IF(Raw_Data[[#This Row],[MOB]]&lt;12,"6-11 bulan",IF(Raw_Data[[#This Row],[MOB]]&lt;24,"12-23 bulan","24+ bulan"))),"N/A")</f>
        <v>0-5 bulan</v>
      </c>
    </row>
    <row r="857" spans="1:37" ht="14.25" customHeight="1" x14ac:dyDescent="0.45">
      <c r="A857" t="s">
        <v>2285</v>
      </c>
      <c r="B857" s="64">
        <v>46270</v>
      </c>
      <c r="C857" s="1" t="str">
        <f t="shared" si="13"/>
        <v>September</v>
      </c>
      <c r="D857" t="s">
        <v>1144</v>
      </c>
      <c r="E857" t="s">
        <v>2286</v>
      </c>
      <c r="F857">
        <v>38</v>
      </c>
      <c r="G857" t="s">
        <v>40</v>
      </c>
      <c r="H857" t="s">
        <v>62</v>
      </c>
      <c r="I857" s="2">
        <v>3259000</v>
      </c>
      <c r="J857" s="3">
        <f>Raw_Data[[#This Row],[cicilan_per_bulan]]/Raw_Data[[#This Row],[penghasilan_bulanan]]</f>
        <v>0.13151273396747468</v>
      </c>
      <c r="K857" t="s">
        <v>81</v>
      </c>
      <c r="L857" t="s">
        <v>82</v>
      </c>
      <c r="M857" t="s">
        <v>44</v>
      </c>
      <c r="N857" t="s">
        <v>228</v>
      </c>
      <c r="O857" t="s">
        <v>57</v>
      </c>
      <c r="P857" s="2">
        <v>20032000</v>
      </c>
      <c r="Q857" s="2">
        <v>7011000</v>
      </c>
      <c r="R857" t="str">
        <f>IF(Raw_Data[[#This Row],[persen_dp]]&lt;15%,"Low",IF(Raw_Data[[#This Row],[persen_dp]]&gt;25%,"High","Medium"))</f>
        <v>High</v>
      </c>
      <c r="S857" s="3">
        <v>0.35</v>
      </c>
      <c r="T857">
        <v>48</v>
      </c>
      <c r="U857">
        <v>0.14499999999999999</v>
      </c>
      <c r="V857" s="2">
        <v>428600</v>
      </c>
      <c r="W857" s="2">
        <v>20574000</v>
      </c>
      <c r="X857" t="str">
        <f>IF(OR(Raw_Data[[#This Row],[status_pembayaran]]="Macet",Raw_Data[[#This Row],[status_pembayaran]]="Kurang Lancar"),"Non Performing Loan","Performing")</f>
        <v>Performing</v>
      </c>
      <c r="Y857" t="s">
        <v>47</v>
      </c>
      <c r="Z857">
        <v>0</v>
      </c>
      <c r="AA857">
        <v>0</v>
      </c>
      <c r="AB857">
        <v>1</v>
      </c>
      <c r="AD857">
        <f>IF(Raw_Data[[#This Row],[rasio]]&lt;0.2,1,IF(Raw_Data[[#This Row],[rasio]]&lt;0.3,2,IF(Raw_Data[[#This Row],[rasio]]&lt;0.4,3,4)))</f>
        <v>1</v>
      </c>
      <c r="AE857">
        <f>IF(Raw_Data[[#This Row],[kategori_dp]]="High",1,IF(Raw_Data[[#This Row],[kategori_dp]]="Medium",2,3))</f>
        <v>1</v>
      </c>
      <c r="AF857">
        <f>IF(Raw_Data[[#This Row],[tenor_bulan]]&lt;=24,1,IF(Raw_Data[[#This Row],[tenor_bulan]]&lt;=36,2,IF(Raw_Data[[#This Row],[tenor_bulan]]&lt;=48,3,4)))</f>
        <v>3</v>
      </c>
      <c r="AG857">
        <f>IF(Raw_Data[[#This Row],[jumlah_kali_telat]]=0,0,IF(Raw_Data[[#This Row],[jumlah_kali_telat]]&lt;=2,2,4))</f>
        <v>0</v>
      </c>
      <c r="AH857">
        <f>Raw_Data[[#This Row],[Skor_Rasio]]+Raw_Data[[#This Row],[Skor_DP]]+Raw_Data[[#This Row],[Skor_Tenor]]+Raw_Data[[#This Row],[Skor_Telat]]</f>
        <v>5</v>
      </c>
      <c r="AI857" t="str">
        <f>IF(Raw_Data[[#This Row],[Risk_Score]]&lt;=6,"Low Risk",IF(Raw_Data[[#This Row],[Risk_Score]]&lt;=8,"Medium Risk","High Risk"))</f>
        <v>Low Risk</v>
      </c>
      <c r="AJ857">
        <f ca="1">IFERROR(DATEDIF(Raw_Data[[#This Row],[tanggal_pengajuan]],TODAY(),"m"),"N/A")</f>
        <v>1</v>
      </c>
      <c r="AK857" t="str">
        <f ca="1">IF(ISNUMBER(Raw_Data[[#This Row],[MOB]]),IF(Raw_Data[[#This Row],[MOB]]&lt;6,"0-5 bulan",IF(Raw_Data[[#This Row],[MOB]]&lt;12,"6-11 bulan",IF(Raw_Data[[#This Row],[MOB]]&lt;24,"12-23 bulan","24+ bulan"))),"N/A")</f>
        <v>0-5 bulan</v>
      </c>
    </row>
    <row r="858" spans="1:37" ht="14.25" customHeight="1" x14ac:dyDescent="0.45">
      <c r="A858" t="s">
        <v>2287</v>
      </c>
      <c r="B858" s="64">
        <v>46062</v>
      </c>
      <c r="C858" s="1" t="str">
        <f t="shared" si="13"/>
        <v>February</v>
      </c>
      <c r="D858" t="s">
        <v>782</v>
      </c>
      <c r="E858" t="s">
        <v>2288</v>
      </c>
      <c r="F858">
        <v>46</v>
      </c>
      <c r="G858" t="s">
        <v>40</v>
      </c>
      <c r="H858" t="s">
        <v>41</v>
      </c>
      <c r="I858" s="2">
        <v>5414000</v>
      </c>
      <c r="J858" s="3">
        <f>Raw_Data[[#This Row],[cicilan_per_bulan]]/Raw_Data[[#This Row],[penghasilan_bulanan]]</f>
        <v>0.3755079423716291</v>
      </c>
      <c r="K858" t="s">
        <v>53</v>
      </c>
      <c r="L858" t="s">
        <v>54</v>
      </c>
      <c r="M858" t="s">
        <v>44</v>
      </c>
      <c r="N858" t="s">
        <v>171</v>
      </c>
      <c r="O858" t="s">
        <v>172</v>
      </c>
      <c r="P858" s="2">
        <v>42025000</v>
      </c>
      <c r="Q858" s="2">
        <v>4202000</v>
      </c>
      <c r="R858" t="str">
        <f>IF(Raw_Data[[#This Row],[persen_dp]]&lt;15%,"Low",IF(Raw_Data[[#This Row],[persen_dp]]&gt;25%,"High","Medium"))</f>
        <v>Low</v>
      </c>
      <c r="S858" s="3">
        <v>0.1</v>
      </c>
      <c r="T858">
        <v>24</v>
      </c>
      <c r="U858">
        <v>0.14499999999999999</v>
      </c>
      <c r="V858" s="2">
        <v>2033000</v>
      </c>
      <c r="W858" s="2">
        <v>48791000</v>
      </c>
      <c r="X858" t="str">
        <f>IF(OR(Raw_Data[[#This Row],[status_pembayaran]]="Macet",Raw_Data[[#This Row],[status_pembayaran]]="Kurang Lancar"),"Non Performing Loan","Performing")</f>
        <v>Performing</v>
      </c>
      <c r="Y858" t="s">
        <v>47</v>
      </c>
      <c r="Z858">
        <v>0</v>
      </c>
      <c r="AA858">
        <v>0</v>
      </c>
      <c r="AB858">
        <v>1</v>
      </c>
      <c r="AD858">
        <f>IF(Raw_Data[[#This Row],[rasio]]&lt;0.2,1,IF(Raw_Data[[#This Row],[rasio]]&lt;0.3,2,IF(Raw_Data[[#This Row],[rasio]]&lt;0.4,3,4)))</f>
        <v>3</v>
      </c>
      <c r="AE858">
        <f>IF(Raw_Data[[#This Row],[kategori_dp]]="High",1,IF(Raw_Data[[#This Row],[kategori_dp]]="Medium",2,3))</f>
        <v>3</v>
      </c>
      <c r="AF858">
        <f>IF(Raw_Data[[#This Row],[tenor_bulan]]&lt;=24,1,IF(Raw_Data[[#This Row],[tenor_bulan]]&lt;=36,2,IF(Raw_Data[[#This Row],[tenor_bulan]]&lt;=48,3,4)))</f>
        <v>1</v>
      </c>
      <c r="AG858">
        <f>IF(Raw_Data[[#This Row],[jumlah_kali_telat]]=0,0,IF(Raw_Data[[#This Row],[jumlah_kali_telat]]&lt;=2,2,4))</f>
        <v>0</v>
      </c>
      <c r="AH858">
        <f>Raw_Data[[#This Row],[Skor_Rasio]]+Raw_Data[[#This Row],[Skor_DP]]+Raw_Data[[#This Row],[Skor_Tenor]]+Raw_Data[[#This Row],[Skor_Telat]]</f>
        <v>7</v>
      </c>
      <c r="AI858" t="str">
        <f>IF(Raw_Data[[#This Row],[Risk_Score]]&lt;=6,"Low Risk",IF(Raw_Data[[#This Row],[Risk_Score]]&lt;=8,"Medium Risk","High Risk"))</f>
        <v>Medium Risk</v>
      </c>
      <c r="AJ858">
        <f ca="1">IFERROR(DATEDIF(Raw_Data[[#This Row],[tanggal_pengajuan]],TODAY(),"m"),"N/A")</f>
        <v>8</v>
      </c>
      <c r="AK858" t="str">
        <f ca="1">IF(ISNUMBER(Raw_Data[[#This Row],[MOB]]),IF(Raw_Data[[#This Row],[MOB]]&lt;6,"0-5 bulan",IF(Raw_Data[[#This Row],[MOB]]&lt;12,"6-11 bulan",IF(Raw_Data[[#This Row],[MOB]]&lt;24,"12-23 bulan","24+ bulan"))),"N/A")</f>
        <v>6-11 bulan</v>
      </c>
    </row>
    <row r="859" spans="1:37" ht="14.25" customHeight="1" x14ac:dyDescent="0.45">
      <c r="A859" t="s">
        <v>2289</v>
      </c>
      <c r="B859" s="64">
        <v>46132</v>
      </c>
      <c r="C859" s="1" t="str">
        <f t="shared" si="13"/>
        <v>April</v>
      </c>
      <c r="D859" t="s">
        <v>1403</v>
      </c>
      <c r="E859" t="s">
        <v>2290</v>
      </c>
      <c r="F859">
        <v>49</v>
      </c>
      <c r="G859" t="s">
        <v>51</v>
      </c>
      <c r="H859" t="s">
        <v>52</v>
      </c>
      <c r="I859" s="2">
        <v>7676000</v>
      </c>
      <c r="J859" s="3">
        <f>Raw_Data[[#This Row],[cicilan_per_bulan]]/Raw_Data[[#This Row],[penghasilan_bulanan]]</f>
        <v>0.18023710265763418</v>
      </c>
      <c r="K859" t="s">
        <v>127</v>
      </c>
      <c r="L859" t="s">
        <v>128</v>
      </c>
      <c r="M859" t="s">
        <v>44</v>
      </c>
      <c r="N859" t="s">
        <v>45</v>
      </c>
      <c r="O859" t="s">
        <v>46</v>
      </c>
      <c r="P859" s="2">
        <v>24064000</v>
      </c>
      <c r="Q859" s="2">
        <v>3610000</v>
      </c>
      <c r="R859" t="str">
        <f>IF(Raw_Data[[#This Row],[persen_dp]]&lt;15%,"Low",IF(Raw_Data[[#This Row],[persen_dp]]&gt;25%,"High","Medium"))</f>
        <v>Medium</v>
      </c>
      <c r="S859" s="3">
        <v>0.15</v>
      </c>
      <c r="T859">
        <v>18</v>
      </c>
      <c r="U859">
        <v>0.14499999999999999</v>
      </c>
      <c r="V859" s="2">
        <v>1383500</v>
      </c>
      <c r="W859" s="2">
        <v>24903000</v>
      </c>
      <c r="X859" t="str">
        <f>IF(OR(Raw_Data[[#This Row],[status_pembayaran]]="Macet",Raw_Data[[#This Row],[status_pembayaran]]="Kurang Lancar"),"Non Performing Loan","Performing")</f>
        <v>Performing</v>
      </c>
      <c r="Y859" t="s">
        <v>47</v>
      </c>
      <c r="Z859">
        <v>0</v>
      </c>
      <c r="AA859">
        <v>0</v>
      </c>
      <c r="AB859">
        <v>1</v>
      </c>
      <c r="AC859" t="s">
        <v>58</v>
      </c>
      <c r="AD859">
        <f>IF(Raw_Data[[#This Row],[rasio]]&lt;0.2,1,IF(Raw_Data[[#This Row],[rasio]]&lt;0.3,2,IF(Raw_Data[[#This Row],[rasio]]&lt;0.4,3,4)))</f>
        <v>1</v>
      </c>
      <c r="AE859">
        <f>IF(Raw_Data[[#This Row],[kategori_dp]]="High",1,IF(Raw_Data[[#This Row],[kategori_dp]]="Medium",2,3))</f>
        <v>2</v>
      </c>
      <c r="AF859">
        <f>IF(Raw_Data[[#This Row],[tenor_bulan]]&lt;=24,1,IF(Raw_Data[[#This Row],[tenor_bulan]]&lt;=36,2,IF(Raw_Data[[#This Row],[tenor_bulan]]&lt;=48,3,4)))</f>
        <v>1</v>
      </c>
      <c r="AG859">
        <f>IF(Raw_Data[[#This Row],[jumlah_kali_telat]]=0,0,IF(Raw_Data[[#This Row],[jumlah_kali_telat]]&lt;=2,2,4))</f>
        <v>0</v>
      </c>
      <c r="AH859">
        <f>Raw_Data[[#This Row],[Skor_Rasio]]+Raw_Data[[#This Row],[Skor_DP]]+Raw_Data[[#This Row],[Skor_Tenor]]+Raw_Data[[#This Row],[Skor_Telat]]</f>
        <v>4</v>
      </c>
      <c r="AI859" t="str">
        <f>IF(Raw_Data[[#This Row],[Risk_Score]]&lt;=6,"Low Risk",IF(Raw_Data[[#This Row],[Risk_Score]]&lt;=8,"Medium Risk","High Risk"))</f>
        <v>Low Risk</v>
      </c>
      <c r="AJ859">
        <f ca="1">IFERROR(DATEDIF(Raw_Data[[#This Row],[tanggal_pengajuan]],TODAY(),"m"),"N/A")</f>
        <v>6</v>
      </c>
      <c r="AK859" t="str">
        <f ca="1">IF(ISNUMBER(Raw_Data[[#This Row],[MOB]]),IF(Raw_Data[[#This Row],[MOB]]&lt;6,"0-5 bulan",IF(Raw_Data[[#This Row],[MOB]]&lt;12,"6-11 bulan",IF(Raw_Data[[#This Row],[MOB]]&lt;24,"12-23 bulan","24+ bulan"))),"N/A")</f>
        <v>6-11 bulan</v>
      </c>
    </row>
    <row r="860" spans="1:37" ht="14.25" customHeight="1" x14ac:dyDescent="0.45">
      <c r="A860" t="s">
        <v>2291</v>
      </c>
      <c r="B860" s="64">
        <v>46027</v>
      </c>
      <c r="C860" s="1" t="str">
        <f t="shared" si="13"/>
        <v>January</v>
      </c>
      <c r="D860" t="s">
        <v>1875</v>
      </c>
      <c r="E860" t="s">
        <v>2292</v>
      </c>
      <c r="F860">
        <v>57</v>
      </c>
      <c r="G860" t="s">
        <v>51</v>
      </c>
      <c r="H860" t="s">
        <v>52</v>
      </c>
      <c r="I860" s="2">
        <v>6921000</v>
      </c>
      <c r="J860" s="3">
        <f>Raw_Data[[#This Row],[cicilan_per_bulan]]/Raw_Data[[#This Row],[penghasilan_bulanan]]</f>
        <v>0.14421326397919376</v>
      </c>
      <c r="K860" t="s">
        <v>53</v>
      </c>
      <c r="L860" t="s">
        <v>54</v>
      </c>
      <c r="M860" t="s">
        <v>55</v>
      </c>
      <c r="N860" t="s">
        <v>221</v>
      </c>
      <c r="O860" t="s">
        <v>159</v>
      </c>
      <c r="P860" s="2">
        <v>40842000</v>
      </c>
      <c r="Q860" s="2">
        <v>6126000</v>
      </c>
      <c r="R860" t="str">
        <f>IF(Raw_Data[[#This Row],[persen_dp]]&lt;15%,"Low",IF(Raw_Data[[#This Row],[persen_dp]]&gt;25%,"High","Medium"))</f>
        <v>Medium</v>
      </c>
      <c r="S860" s="3">
        <v>0.15</v>
      </c>
      <c r="T860">
        <v>60</v>
      </c>
      <c r="U860">
        <v>0.14499999999999999</v>
      </c>
      <c r="V860" s="2">
        <v>998100</v>
      </c>
      <c r="W860" s="2">
        <v>59885000</v>
      </c>
      <c r="X860" t="str">
        <f>IF(OR(Raw_Data[[#This Row],[status_pembayaran]]="Macet",Raw_Data[[#This Row],[status_pembayaran]]="Kurang Lancar"),"Non Performing Loan","Performing")</f>
        <v>Performing</v>
      </c>
      <c r="Y860" t="s">
        <v>47</v>
      </c>
      <c r="Z860">
        <v>0</v>
      </c>
      <c r="AA860">
        <v>0</v>
      </c>
      <c r="AB860">
        <v>1</v>
      </c>
      <c r="AC860" t="s">
        <v>74</v>
      </c>
      <c r="AD860">
        <f>IF(Raw_Data[[#This Row],[rasio]]&lt;0.2,1,IF(Raw_Data[[#This Row],[rasio]]&lt;0.3,2,IF(Raw_Data[[#This Row],[rasio]]&lt;0.4,3,4)))</f>
        <v>1</v>
      </c>
      <c r="AE860">
        <f>IF(Raw_Data[[#This Row],[kategori_dp]]="High",1,IF(Raw_Data[[#This Row],[kategori_dp]]="Medium",2,3))</f>
        <v>2</v>
      </c>
      <c r="AF860">
        <f>IF(Raw_Data[[#This Row],[tenor_bulan]]&lt;=24,1,IF(Raw_Data[[#This Row],[tenor_bulan]]&lt;=36,2,IF(Raw_Data[[#This Row],[tenor_bulan]]&lt;=48,3,4)))</f>
        <v>4</v>
      </c>
      <c r="AG860">
        <f>IF(Raw_Data[[#This Row],[jumlah_kali_telat]]=0,0,IF(Raw_Data[[#This Row],[jumlah_kali_telat]]&lt;=2,2,4))</f>
        <v>0</v>
      </c>
      <c r="AH860">
        <f>Raw_Data[[#This Row],[Skor_Rasio]]+Raw_Data[[#This Row],[Skor_DP]]+Raw_Data[[#This Row],[Skor_Tenor]]+Raw_Data[[#This Row],[Skor_Telat]]</f>
        <v>7</v>
      </c>
      <c r="AI860" t="str">
        <f>IF(Raw_Data[[#This Row],[Risk_Score]]&lt;=6,"Low Risk",IF(Raw_Data[[#This Row],[Risk_Score]]&lt;=8,"Medium Risk","High Risk"))</f>
        <v>Medium Risk</v>
      </c>
      <c r="AJ860">
        <f ca="1">IFERROR(DATEDIF(Raw_Data[[#This Row],[tanggal_pengajuan]],TODAY(),"m"),"N/A")</f>
        <v>9</v>
      </c>
      <c r="AK860" t="str">
        <f ca="1">IF(ISNUMBER(Raw_Data[[#This Row],[MOB]]),IF(Raw_Data[[#This Row],[MOB]]&lt;6,"0-5 bulan",IF(Raw_Data[[#This Row],[MOB]]&lt;12,"6-11 bulan",IF(Raw_Data[[#This Row],[MOB]]&lt;24,"12-23 bulan","24+ bulan"))),"N/A")</f>
        <v>6-11 bulan</v>
      </c>
    </row>
    <row r="861" spans="1:37" ht="14.25" customHeight="1" x14ac:dyDescent="0.45">
      <c r="A861" t="s">
        <v>2293</v>
      </c>
      <c r="B861" s="64">
        <v>46083</v>
      </c>
      <c r="C861" s="1" t="str">
        <f t="shared" si="13"/>
        <v>March</v>
      </c>
      <c r="D861" t="s">
        <v>733</v>
      </c>
      <c r="E861" t="s">
        <v>2294</v>
      </c>
      <c r="F861">
        <v>41</v>
      </c>
      <c r="G861" t="s">
        <v>51</v>
      </c>
      <c r="H861" t="s">
        <v>176</v>
      </c>
      <c r="I861" s="2">
        <v>3890000</v>
      </c>
      <c r="J861" s="3">
        <f>Raw_Data[[#This Row],[cicilan_per_bulan]]/Raw_Data[[#This Row],[penghasilan_bulanan]]</f>
        <v>0.80812339331619543</v>
      </c>
      <c r="K861" t="s">
        <v>102</v>
      </c>
      <c r="L861" t="s">
        <v>103</v>
      </c>
      <c r="M861" t="s">
        <v>44</v>
      </c>
      <c r="N861" t="s">
        <v>184</v>
      </c>
      <c r="O861" t="s">
        <v>122</v>
      </c>
      <c r="P861" s="2">
        <v>36607000</v>
      </c>
      <c r="Q861" s="2">
        <v>3661000</v>
      </c>
      <c r="R861" t="str">
        <f>IF(Raw_Data[[#This Row],[persen_dp]]&lt;15%,"Low",IF(Raw_Data[[#This Row],[persen_dp]]&gt;25%,"High","Medium"))</f>
        <v>Low</v>
      </c>
      <c r="S861" s="3">
        <v>0.1</v>
      </c>
      <c r="T861">
        <v>12</v>
      </c>
      <c r="U861">
        <v>0.14499999999999999</v>
      </c>
      <c r="V861" s="2">
        <v>3143600</v>
      </c>
      <c r="W861" s="2">
        <v>37723000</v>
      </c>
      <c r="X861" t="str">
        <f>IF(OR(Raw_Data[[#This Row],[status_pembayaran]]="Macet",Raw_Data[[#This Row],[status_pembayaran]]="Kurang Lancar"),"Non Performing Loan","Performing")</f>
        <v>Performing</v>
      </c>
      <c r="Y861" t="s">
        <v>47</v>
      </c>
      <c r="Z861">
        <v>0</v>
      </c>
      <c r="AA861">
        <v>0</v>
      </c>
      <c r="AB861">
        <v>1</v>
      </c>
      <c r="AD861">
        <f>IF(Raw_Data[[#This Row],[rasio]]&lt;0.2,1,IF(Raw_Data[[#This Row],[rasio]]&lt;0.3,2,IF(Raw_Data[[#This Row],[rasio]]&lt;0.4,3,4)))</f>
        <v>4</v>
      </c>
      <c r="AE861">
        <f>IF(Raw_Data[[#This Row],[kategori_dp]]="High",1,IF(Raw_Data[[#This Row],[kategori_dp]]="Medium",2,3))</f>
        <v>3</v>
      </c>
      <c r="AF861">
        <f>IF(Raw_Data[[#This Row],[tenor_bulan]]&lt;=24,1,IF(Raw_Data[[#This Row],[tenor_bulan]]&lt;=36,2,IF(Raw_Data[[#This Row],[tenor_bulan]]&lt;=48,3,4)))</f>
        <v>1</v>
      </c>
      <c r="AG861">
        <f>IF(Raw_Data[[#This Row],[jumlah_kali_telat]]=0,0,IF(Raw_Data[[#This Row],[jumlah_kali_telat]]&lt;=2,2,4))</f>
        <v>0</v>
      </c>
      <c r="AH861">
        <f>Raw_Data[[#This Row],[Skor_Rasio]]+Raw_Data[[#This Row],[Skor_DP]]+Raw_Data[[#This Row],[Skor_Tenor]]+Raw_Data[[#This Row],[Skor_Telat]]</f>
        <v>8</v>
      </c>
      <c r="AI861" t="str">
        <f>IF(Raw_Data[[#This Row],[Risk_Score]]&lt;=6,"Low Risk",IF(Raw_Data[[#This Row],[Risk_Score]]&lt;=8,"Medium Risk","High Risk"))</f>
        <v>Medium Risk</v>
      </c>
      <c r="AJ861">
        <f ca="1">IFERROR(DATEDIF(Raw_Data[[#This Row],[tanggal_pengajuan]],TODAY(),"m"),"N/A")</f>
        <v>7</v>
      </c>
      <c r="AK861" t="str">
        <f ca="1">IF(ISNUMBER(Raw_Data[[#This Row],[MOB]]),IF(Raw_Data[[#This Row],[MOB]]&lt;6,"0-5 bulan",IF(Raw_Data[[#This Row],[MOB]]&lt;12,"6-11 bulan",IF(Raw_Data[[#This Row],[MOB]]&lt;24,"12-23 bulan","24+ bulan"))),"N/A")</f>
        <v>6-11 bulan</v>
      </c>
    </row>
    <row r="862" spans="1:37" ht="14.25" customHeight="1" x14ac:dyDescent="0.45">
      <c r="A862" t="s">
        <v>2295</v>
      </c>
      <c r="B862" s="64">
        <v>46111</v>
      </c>
      <c r="C862" s="1" t="str">
        <f t="shared" si="13"/>
        <v>March</v>
      </c>
      <c r="D862" t="s">
        <v>2296</v>
      </c>
      <c r="E862" t="s">
        <v>2297</v>
      </c>
      <c r="F862">
        <v>26</v>
      </c>
      <c r="G862" t="s">
        <v>51</v>
      </c>
      <c r="H862" t="s">
        <v>126</v>
      </c>
      <c r="I862" s="2">
        <v>2703000</v>
      </c>
      <c r="J862" s="3">
        <f>Raw_Data[[#This Row],[cicilan_per_bulan]]/Raw_Data[[#This Row],[penghasilan_bulanan]]</f>
        <v>0.3091009988901221</v>
      </c>
      <c r="K862" t="s">
        <v>286</v>
      </c>
      <c r="L862" t="s">
        <v>154</v>
      </c>
      <c r="M862" t="s">
        <v>55</v>
      </c>
      <c r="N862" t="s">
        <v>141</v>
      </c>
      <c r="O862" t="s">
        <v>46</v>
      </c>
      <c r="P862" s="2">
        <v>23288000</v>
      </c>
      <c r="Q862" s="2">
        <v>2329000</v>
      </c>
      <c r="R862" t="str">
        <f>IF(Raw_Data[[#This Row],[persen_dp]]&lt;15%,"Low",IF(Raw_Data[[#This Row],[persen_dp]]&gt;25%,"High","Medium"))</f>
        <v>Low</v>
      </c>
      <c r="S862" s="3">
        <v>0.1</v>
      </c>
      <c r="T862">
        <v>36</v>
      </c>
      <c r="U862">
        <v>0.14499999999999999</v>
      </c>
      <c r="V862" s="2">
        <v>835500</v>
      </c>
      <c r="W862" s="2">
        <v>30077000</v>
      </c>
      <c r="X862" t="str">
        <f>IF(OR(Raw_Data[[#This Row],[status_pembayaran]]="Macet",Raw_Data[[#This Row],[status_pembayaran]]="Kurang Lancar"),"Non Performing Loan","Performing")</f>
        <v>Performing</v>
      </c>
      <c r="Y862" t="s">
        <v>47</v>
      </c>
      <c r="Z862">
        <v>0</v>
      </c>
      <c r="AA862">
        <v>0</v>
      </c>
      <c r="AB862">
        <v>1</v>
      </c>
      <c r="AC862" t="s">
        <v>74</v>
      </c>
      <c r="AD862">
        <f>IF(Raw_Data[[#This Row],[rasio]]&lt;0.2,1,IF(Raw_Data[[#This Row],[rasio]]&lt;0.3,2,IF(Raw_Data[[#This Row],[rasio]]&lt;0.4,3,4)))</f>
        <v>3</v>
      </c>
      <c r="AE862">
        <f>IF(Raw_Data[[#This Row],[kategori_dp]]="High",1,IF(Raw_Data[[#This Row],[kategori_dp]]="Medium",2,3))</f>
        <v>3</v>
      </c>
      <c r="AF862">
        <f>IF(Raw_Data[[#This Row],[tenor_bulan]]&lt;=24,1,IF(Raw_Data[[#This Row],[tenor_bulan]]&lt;=36,2,IF(Raw_Data[[#This Row],[tenor_bulan]]&lt;=48,3,4)))</f>
        <v>2</v>
      </c>
      <c r="AG862">
        <f>IF(Raw_Data[[#This Row],[jumlah_kali_telat]]=0,0,IF(Raw_Data[[#This Row],[jumlah_kali_telat]]&lt;=2,2,4))</f>
        <v>0</v>
      </c>
      <c r="AH862">
        <f>Raw_Data[[#This Row],[Skor_Rasio]]+Raw_Data[[#This Row],[Skor_DP]]+Raw_Data[[#This Row],[Skor_Tenor]]+Raw_Data[[#This Row],[Skor_Telat]]</f>
        <v>8</v>
      </c>
      <c r="AI862" t="str">
        <f>IF(Raw_Data[[#This Row],[Risk_Score]]&lt;=6,"Low Risk",IF(Raw_Data[[#This Row],[Risk_Score]]&lt;=8,"Medium Risk","High Risk"))</f>
        <v>Medium Risk</v>
      </c>
      <c r="AJ862">
        <f ca="1">IFERROR(DATEDIF(Raw_Data[[#This Row],[tanggal_pengajuan]],TODAY(),"m"),"N/A")</f>
        <v>6</v>
      </c>
      <c r="AK862" t="str">
        <f ca="1">IF(ISNUMBER(Raw_Data[[#This Row],[MOB]]),IF(Raw_Data[[#This Row],[MOB]]&lt;6,"0-5 bulan",IF(Raw_Data[[#This Row],[MOB]]&lt;12,"6-11 bulan",IF(Raw_Data[[#This Row],[MOB]]&lt;24,"12-23 bulan","24+ bulan"))),"N/A")</f>
        <v>6-11 bulan</v>
      </c>
    </row>
    <row r="863" spans="1:37" ht="14.25" customHeight="1" x14ac:dyDescent="0.45">
      <c r="A863" t="s">
        <v>2298</v>
      </c>
      <c r="B863" s="64">
        <v>46137</v>
      </c>
      <c r="C863" s="1" t="str">
        <f t="shared" si="13"/>
        <v>April</v>
      </c>
      <c r="D863" t="s">
        <v>2299</v>
      </c>
      <c r="E863" t="s">
        <v>2300</v>
      </c>
      <c r="F863">
        <v>43</v>
      </c>
      <c r="G863" t="s">
        <v>51</v>
      </c>
      <c r="H863" t="s">
        <v>108</v>
      </c>
      <c r="I863" s="2">
        <v>6259000</v>
      </c>
      <c r="J863" s="3">
        <f>Raw_Data[[#This Row],[cicilan_per_bulan]]/Raw_Data[[#This Row],[penghasilan_bulanan]]</f>
        <v>0.45815625499281037</v>
      </c>
      <c r="K863" t="s">
        <v>53</v>
      </c>
      <c r="L863" t="s">
        <v>54</v>
      </c>
      <c r="M863" t="s">
        <v>55</v>
      </c>
      <c r="N863" t="s">
        <v>395</v>
      </c>
      <c r="O863" t="s">
        <v>396</v>
      </c>
      <c r="P863" s="2">
        <v>59278000</v>
      </c>
      <c r="Q863" s="2">
        <v>5928000</v>
      </c>
      <c r="R863" t="str">
        <f>IF(Raw_Data[[#This Row],[persen_dp]]&lt;15%,"Low",IF(Raw_Data[[#This Row],[persen_dp]]&gt;25%,"High","Medium"))</f>
        <v>Low</v>
      </c>
      <c r="S863" s="3">
        <v>0.1</v>
      </c>
      <c r="T863">
        <v>24</v>
      </c>
      <c r="U863">
        <v>0.14499999999999999</v>
      </c>
      <c r="V863" s="2">
        <v>2867600</v>
      </c>
      <c r="W863" s="2">
        <v>68821000</v>
      </c>
      <c r="X863" t="str">
        <f>IF(OR(Raw_Data[[#This Row],[status_pembayaran]]="Macet",Raw_Data[[#This Row],[status_pembayaran]]="Kurang Lancar"),"Non Performing Loan","Performing")</f>
        <v>Performing</v>
      </c>
      <c r="Y863" t="s">
        <v>47</v>
      </c>
      <c r="Z863">
        <v>0</v>
      </c>
      <c r="AA863">
        <v>0</v>
      </c>
      <c r="AB863">
        <v>1</v>
      </c>
      <c r="AC863" t="s">
        <v>66</v>
      </c>
      <c r="AD863">
        <f>IF(Raw_Data[[#This Row],[rasio]]&lt;0.2,1,IF(Raw_Data[[#This Row],[rasio]]&lt;0.3,2,IF(Raw_Data[[#This Row],[rasio]]&lt;0.4,3,4)))</f>
        <v>4</v>
      </c>
      <c r="AE863">
        <f>IF(Raw_Data[[#This Row],[kategori_dp]]="High",1,IF(Raw_Data[[#This Row],[kategori_dp]]="Medium",2,3))</f>
        <v>3</v>
      </c>
      <c r="AF863">
        <f>IF(Raw_Data[[#This Row],[tenor_bulan]]&lt;=24,1,IF(Raw_Data[[#This Row],[tenor_bulan]]&lt;=36,2,IF(Raw_Data[[#This Row],[tenor_bulan]]&lt;=48,3,4)))</f>
        <v>1</v>
      </c>
      <c r="AG863">
        <f>IF(Raw_Data[[#This Row],[jumlah_kali_telat]]=0,0,IF(Raw_Data[[#This Row],[jumlah_kali_telat]]&lt;=2,2,4))</f>
        <v>0</v>
      </c>
      <c r="AH863">
        <f>Raw_Data[[#This Row],[Skor_Rasio]]+Raw_Data[[#This Row],[Skor_DP]]+Raw_Data[[#This Row],[Skor_Tenor]]+Raw_Data[[#This Row],[Skor_Telat]]</f>
        <v>8</v>
      </c>
      <c r="AI863" t="str">
        <f>IF(Raw_Data[[#This Row],[Risk_Score]]&lt;=6,"Low Risk",IF(Raw_Data[[#This Row],[Risk_Score]]&lt;=8,"Medium Risk","High Risk"))</f>
        <v>Medium Risk</v>
      </c>
      <c r="AJ863">
        <f ca="1">IFERROR(DATEDIF(Raw_Data[[#This Row],[tanggal_pengajuan]],TODAY(),"m"),"N/A")</f>
        <v>5</v>
      </c>
      <c r="AK863" t="str">
        <f ca="1">IF(ISNUMBER(Raw_Data[[#This Row],[MOB]]),IF(Raw_Data[[#This Row],[MOB]]&lt;6,"0-5 bulan",IF(Raw_Data[[#This Row],[MOB]]&lt;12,"6-11 bulan",IF(Raw_Data[[#This Row],[MOB]]&lt;24,"12-23 bulan","24+ bulan"))),"N/A")</f>
        <v>0-5 bulan</v>
      </c>
    </row>
    <row r="864" spans="1:37" ht="14.25" customHeight="1" x14ac:dyDescent="0.45">
      <c r="A864" t="s">
        <v>2301</v>
      </c>
      <c r="B864" s="64">
        <v>46159</v>
      </c>
      <c r="C864" s="1" t="str">
        <f t="shared" si="13"/>
        <v>May</v>
      </c>
      <c r="D864" t="s">
        <v>2302</v>
      </c>
      <c r="E864" t="s">
        <v>2303</v>
      </c>
      <c r="F864">
        <v>45</v>
      </c>
      <c r="G864" t="s">
        <v>40</v>
      </c>
      <c r="H864" t="s">
        <v>41</v>
      </c>
      <c r="I864" s="2">
        <v>7194000</v>
      </c>
      <c r="J864" s="3">
        <f>Raw_Data[[#This Row],[cicilan_per_bulan]]/Raw_Data[[#This Row],[penghasilan_bulanan]]</f>
        <v>8.793438976925215E-2</v>
      </c>
      <c r="K864" t="s">
        <v>114</v>
      </c>
      <c r="L864" t="s">
        <v>115</v>
      </c>
      <c r="M864" t="s">
        <v>44</v>
      </c>
      <c r="N864" t="s">
        <v>129</v>
      </c>
      <c r="O864" t="s">
        <v>130</v>
      </c>
      <c r="P864" s="2">
        <v>24447000</v>
      </c>
      <c r="Q864" s="2">
        <v>2445000</v>
      </c>
      <c r="R864" t="str">
        <f>IF(Raw_Data[[#This Row],[persen_dp]]&lt;15%,"Low",IF(Raw_Data[[#This Row],[persen_dp]]&gt;25%,"High","Medium"))</f>
        <v>Low</v>
      </c>
      <c r="S864" s="3">
        <v>0.1</v>
      </c>
      <c r="T864">
        <v>60</v>
      </c>
      <c r="U864">
        <v>0.14499999999999999</v>
      </c>
      <c r="V864" s="2">
        <v>632600</v>
      </c>
      <c r="W864" s="2">
        <v>37954000</v>
      </c>
      <c r="X864" t="str">
        <f>IF(OR(Raw_Data[[#This Row],[status_pembayaran]]="Macet",Raw_Data[[#This Row],[status_pembayaran]]="Kurang Lancar"),"Non Performing Loan","Performing")</f>
        <v>Performing</v>
      </c>
      <c r="Y864" t="s">
        <v>47</v>
      </c>
      <c r="Z864">
        <v>0</v>
      </c>
      <c r="AA864">
        <v>0</v>
      </c>
      <c r="AB864">
        <v>1</v>
      </c>
      <c r="AD864">
        <f>IF(Raw_Data[[#This Row],[rasio]]&lt;0.2,1,IF(Raw_Data[[#This Row],[rasio]]&lt;0.3,2,IF(Raw_Data[[#This Row],[rasio]]&lt;0.4,3,4)))</f>
        <v>1</v>
      </c>
      <c r="AE864">
        <f>IF(Raw_Data[[#This Row],[kategori_dp]]="High",1,IF(Raw_Data[[#This Row],[kategori_dp]]="Medium",2,3))</f>
        <v>3</v>
      </c>
      <c r="AF864">
        <f>IF(Raw_Data[[#This Row],[tenor_bulan]]&lt;=24,1,IF(Raw_Data[[#This Row],[tenor_bulan]]&lt;=36,2,IF(Raw_Data[[#This Row],[tenor_bulan]]&lt;=48,3,4)))</f>
        <v>4</v>
      </c>
      <c r="AG864">
        <f>IF(Raw_Data[[#This Row],[jumlah_kali_telat]]=0,0,IF(Raw_Data[[#This Row],[jumlah_kali_telat]]&lt;=2,2,4))</f>
        <v>0</v>
      </c>
      <c r="AH864">
        <f>Raw_Data[[#This Row],[Skor_Rasio]]+Raw_Data[[#This Row],[Skor_DP]]+Raw_Data[[#This Row],[Skor_Tenor]]+Raw_Data[[#This Row],[Skor_Telat]]</f>
        <v>8</v>
      </c>
      <c r="AI864" t="str">
        <f>IF(Raw_Data[[#This Row],[Risk_Score]]&lt;=6,"Low Risk",IF(Raw_Data[[#This Row],[Risk_Score]]&lt;=8,"Medium Risk","High Risk"))</f>
        <v>Medium Risk</v>
      </c>
      <c r="AJ864">
        <f ca="1">IFERROR(DATEDIF(Raw_Data[[#This Row],[tanggal_pengajuan]],TODAY(),"m"),"N/A")</f>
        <v>5</v>
      </c>
      <c r="AK864" t="str">
        <f ca="1">IF(ISNUMBER(Raw_Data[[#This Row],[MOB]]),IF(Raw_Data[[#This Row],[MOB]]&lt;6,"0-5 bulan",IF(Raw_Data[[#This Row],[MOB]]&lt;12,"6-11 bulan",IF(Raw_Data[[#This Row],[MOB]]&lt;24,"12-23 bulan","24+ bulan"))),"N/A")</f>
        <v>0-5 bulan</v>
      </c>
    </row>
    <row r="865" spans="1:37" ht="14.25" customHeight="1" x14ac:dyDescent="0.45">
      <c r="A865" t="s">
        <v>2304</v>
      </c>
      <c r="B865" s="64">
        <v>46030</v>
      </c>
      <c r="C865" s="1" t="str">
        <f t="shared" si="13"/>
        <v>January</v>
      </c>
      <c r="D865" t="s">
        <v>2305</v>
      </c>
      <c r="E865" t="s">
        <v>2306</v>
      </c>
      <c r="F865">
        <v>25</v>
      </c>
      <c r="G865" t="s">
        <v>51</v>
      </c>
      <c r="H865" t="s">
        <v>96</v>
      </c>
      <c r="I865" s="2">
        <v>6558000</v>
      </c>
      <c r="J865" s="3">
        <f>Raw_Data[[#This Row],[cicilan_per_bulan]]/Raw_Data[[#This Row],[penghasilan_bulanan]]</f>
        <v>6.5294297041781024E-2</v>
      </c>
      <c r="K865" t="s">
        <v>145</v>
      </c>
      <c r="L865" t="s">
        <v>146</v>
      </c>
      <c r="M865" t="s">
        <v>44</v>
      </c>
      <c r="N865" t="s">
        <v>228</v>
      </c>
      <c r="O865" t="s">
        <v>57</v>
      </c>
      <c r="P865" s="2">
        <v>20014000</v>
      </c>
      <c r="Q865" s="2">
        <v>7005000</v>
      </c>
      <c r="R865" t="str">
        <f>IF(Raw_Data[[#This Row],[persen_dp]]&lt;15%,"Low",IF(Raw_Data[[#This Row],[persen_dp]]&gt;25%,"High","Medium"))</f>
        <v>High</v>
      </c>
      <c r="S865" s="3">
        <v>0.35</v>
      </c>
      <c r="T865">
        <v>48</v>
      </c>
      <c r="U865">
        <v>0.14499999999999999</v>
      </c>
      <c r="V865" s="2">
        <v>428200</v>
      </c>
      <c r="W865" s="2">
        <v>20554000</v>
      </c>
      <c r="X865" t="str">
        <f>IF(OR(Raw_Data[[#This Row],[status_pembayaran]]="Macet",Raw_Data[[#This Row],[status_pembayaran]]="Kurang Lancar"),"Non Performing Loan","Performing")</f>
        <v>Performing</v>
      </c>
      <c r="Y865" t="s">
        <v>47</v>
      </c>
      <c r="Z865">
        <v>0</v>
      </c>
      <c r="AA865">
        <v>0</v>
      </c>
      <c r="AB865">
        <v>1</v>
      </c>
      <c r="AC865" t="s">
        <v>74</v>
      </c>
      <c r="AD865">
        <f>IF(Raw_Data[[#This Row],[rasio]]&lt;0.2,1,IF(Raw_Data[[#This Row],[rasio]]&lt;0.3,2,IF(Raw_Data[[#This Row],[rasio]]&lt;0.4,3,4)))</f>
        <v>1</v>
      </c>
      <c r="AE865">
        <f>IF(Raw_Data[[#This Row],[kategori_dp]]="High",1,IF(Raw_Data[[#This Row],[kategori_dp]]="Medium",2,3))</f>
        <v>1</v>
      </c>
      <c r="AF865">
        <f>IF(Raw_Data[[#This Row],[tenor_bulan]]&lt;=24,1,IF(Raw_Data[[#This Row],[tenor_bulan]]&lt;=36,2,IF(Raw_Data[[#This Row],[tenor_bulan]]&lt;=48,3,4)))</f>
        <v>3</v>
      </c>
      <c r="AG865">
        <f>IF(Raw_Data[[#This Row],[jumlah_kali_telat]]=0,0,IF(Raw_Data[[#This Row],[jumlah_kali_telat]]&lt;=2,2,4))</f>
        <v>0</v>
      </c>
      <c r="AH865">
        <f>Raw_Data[[#This Row],[Skor_Rasio]]+Raw_Data[[#This Row],[Skor_DP]]+Raw_Data[[#This Row],[Skor_Tenor]]+Raw_Data[[#This Row],[Skor_Telat]]</f>
        <v>5</v>
      </c>
      <c r="AI865" t="str">
        <f>IF(Raw_Data[[#This Row],[Risk_Score]]&lt;=6,"Low Risk",IF(Raw_Data[[#This Row],[Risk_Score]]&lt;=8,"Medium Risk","High Risk"))</f>
        <v>Low Risk</v>
      </c>
      <c r="AJ865">
        <f ca="1">IFERROR(DATEDIF(Raw_Data[[#This Row],[tanggal_pengajuan]],TODAY(),"m"),"N/A")</f>
        <v>9</v>
      </c>
      <c r="AK865" t="str">
        <f ca="1">IF(ISNUMBER(Raw_Data[[#This Row],[MOB]]),IF(Raw_Data[[#This Row],[MOB]]&lt;6,"0-5 bulan",IF(Raw_Data[[#This Row],[MOB]]&lt;12,"6-11 bulan",IF(Raw_Data[[#This Row],[MOB]]&lt;24,"12-23 bulan","24+ bulan"))),"N/A")</f>
        <v>6-11 bulan</v>
      </c>
    </row>
    <row r="866" spans="1:37" ht="14.25" customHeight="1" x14ac:dyDescent="0.45">
      <c r="A866" t="s">
        <v>2307</v>
      </c>
      <c r="B866" s="64">
        <v>46155</v>
      </c>
      <c r="C866" s="1" t="str">
        <f t="shared" si="13"/>
        <v>May</v>
      </c>
      <c r="D866" t="s">
        <v>169</v>
      </c>
      <c r="E866" t="s">
        <v>2308</v>
      </c>
      <c r="F866">
        <v>41</v>
      </c>
      <c r="G866" t="s">
        <v>51</v>
      </c>
      <c r="H866" t="s">
        <v>152</v>
      </c>
      <c r="I866" s="2">
        <v>2796000</v>
      </c>
      <c r="J866" s="3">
        <f>Raw_Data[[#This Row],[cicilan_per_bulan]]/Raw_Data[[#This Row],[penghasilan_bulanan]]</f>
        <v>0.30382689556509301</v>
      </c>
      <c r="K866" t="s">
        <v>91</v>
      </c>
      <c r="L866" t="s">
        <v>92</v>
      </c>
      <c r="M866" t="s">
        <v>44</v>
      </c>
      <c r="N866" t="s">
        <v>171</v>
      </c>
      <c r="O866" t="s">
        <v>172</v>
      </c>
      <c r="P866" s="2">
        <v>43014000</v>
      </c>
      <c r="Q866" s="2">
        <v>17205000</v>
      </c>
      <c r="R866" t="str">
        <f>IF(Raw_Data[[#This Row],[persen_dp]]&lt;15%,"Low",IF(Raw_Data[[#This Row],[persen_dp]]&gt;25%,"High","Medium"))</f>
        <v>High</v>
      </c>
      <c r="S866" s="3">
        <v>0.4</v>
      </c>
      <c r="T866">
        <v>48</v>
      </c>
      <c r="U866">
        <v>0.14499999999999999</v>
      </c>
      <c r="V866" s="2">
        <v>849500</v>
      </c>
      <c r="W866" s="2">
        <v>40778000</v>
      </c>
      <c r="X866" t="str">
        <f>IF(OR(Raw_Data[[#This Row],[status_pembayaran]]="Macet",Raw_Data[[#This Row],[status_pembayaran]]="Kurang Lancar"),"Non Performing Loan","Performing")</f>
        <v>Non Performing Loan</v>
      </c>
      <c r="Y866" t="s">
        <v>683</v>
      </c>
      <c r="Z866">
        <v>315</v>
      </c>
      <c r="AA866">
        <v>5</v>
      </c>
      <c r="AB866">
        <v>5</v>
      </c>
      <c r="AC866" t="s">
        <v>66</v>
      </c>
      <c r="AD866">
        <f>IF(Raw_Data[[#This Row],[rasio]]&lt;0.2,1,IF(Raw_Data[[#This Row],[rasio]]&lt;0.3,2,IF(Raw_Data[[#This Row],[rasio]]&lt;0.4,3,4)))</f>
        <v>3</v>
      </c>
      <c r="AE866">
        <f>IF(Raw_Data[[#This Row],[kategori_dp]]="High",1,IF(Raw_Data[[#This Row],[kategori_dp]]="Medium",2,3))</f>
        <v>1</v>
      </c>
      <c r="AF866">
        <f>IF(Raw_Data[[#This Row],[tenor_bulan]]&lt;=24,1,IF(Raw_Data[[#This Row],[tenor_bulan]]&lt;=36,2,IF(Raw_Data[[#This Row],[tenor_bulan]]&lt;=48,3,4)))</f>
        <v>3</v>
      </c>
      <c r="AG866">
        <f>IF(Raw_Data[[#This Row],[jumlah_kali_telat]]=0,0,IF(Raw_Data[[#This Row],[jumlah_kali_telat]]&lt;=2,2,4))</f>
        <v>4</v>
      </c>
      <c r="AH866">
        <f>Raw_Data[[#This Row],[Skor_Rasio]]+Raw_Data[[#This Row],[Skor_DP]]+Raw_Data[[#This Row],[Skor_Tenor]]+Raw_Data[[#This Row],[Skor_Telat]]</f>
        <v>11</v>
      </c>
      <c r="AI866" t="str">
        <f>IF(Raw_Data[[#This Row],[Risk_Score]]&lt;=6,"Low Risk",IF(Raw_Data[[#This Row],[Risk_Score]]&lt;=8,"Medium Risk","High Risk"))</f>
        <v>High Risk</v>
      </c>
      <c r="AJ866">
        <f ca="1">IFERROR(DATEDIF(Raw_Data[[#This Row],[tanggal_pengajuan]],TODAY(),"m"),"N/A")</f>
        <v>5</v>
      </c>
      <c r="AK866" t="str">
        <f ca="1">IF(ISNUMBER(Raw_Data[[#This Row],[MOB]]),IF(Raw_Data[[#This Row],[MOB]]&lt;6,"0-5 bulan",IF(Raw_Data[[#This Row],[MOB]]&lt;12,"6-11 bulan",IF(Raw_Data[[#This Row],[MOB]]&lt;24,"12-23 bulan","24+ bulan"))),"N/A")</f>
        <v>0-5 bulan</v>
      </c>
    </row>
    <row r="867" spans="1:37" ht="14.25" customHeight="1" x14ac:dyDescent="0.45">
      <c r="A867" t="s">
        <v>2309</v>
      </c>
      <c r="B867" s="64">
        <v>46188</v>
      </c>
      <c r="C867" s="1" t="str">
        <f t="shared" si="13"/>
        <v>June</v>
      </c>
      <c r="D867" t="s">
        <v>2162</v>
      </c>
      <c r="E867" t="s">
        <v>2310</v>
      </c>
      <c r="F867">
        <v>50</v>
      </c>
      <c r="G867" t="s">
        <v>40</v>
      </c>
      <c r="H867" t="s">
        <v>176</v>
      </c>
      <c r="I867" s="2">
        <v>5245000</v>
      </c>
      <c r="J867" s="3">
        <f>Raw_Data[[#This Row],[cicilan_per_bulan]]/Raw_Data[[#This Row],[penghasilan_bulanan]]</f>
        <v>0.11302192564346997</v>
      </c>
      <c r="K867" t="s">
        <v>153</v>
      </c>
      <c r="L867" t="s">
        <v>154</v>
      </c>
      <c r="M867" t="s">
        <v>72</v>
      </c>
      <c r="N867" t="s">
        <v>73</v>
      </c>
      <c r="O867" t="s">
        <v>46</v>
      </c>
      <c r="P867" s="2">
        <v>20009000</v>
      </c>
      <c r="Q867" s="2">
        <v>2001000</v>
      </c>
      <c r="R867" t="str">
        <f>IF(Raw_Data[[#This Row],[persen_dp]]&lt;15%,"Low",IF(Raw_Data[[#This Row],[persen_dp]]&gt;25%,"High","Medium"))</f>
        <v>Low</v>
      </c>
      <c r="S867" s="3">
        <v>0.1</v>
      </c>
      <c r="T867">
        <v>48</v>
      </c>
      <c r="U867">
        <v>0.14499999999999999</v>
      </c>
      <c r="V867" s="2">
        <v>592800</v>
      </c>
      <c r="W867" s="2">
        <v>28453000</v>
      </c>
      <c r="X867" t="str">
        <f>IF(OR(Raw_Data[[#This Row],[status_pembayaran]]="Macet",Raw_Data[[#This Row],[status_pembayaran]]="Kurang Lancar"),"Non Performing Loan","Performing")</f>
        <v>Performing</v>
      </c>
      <c r="Y867" t="s">
        <v>47</v>
      </c>
      <c r="Z867">
        <v>0</v>
      </c>
      <c r="AA867">
        <v>0</v>
      </c>
      <c r="AB867">
        <v>1</v>
      </c>
      <c r="AD867">
        <f>IF(Raw_Data[[#This Row],[rasio]]&lt;0.2,1,IF(Raw_Data[[#This Row],[rasio]]&lt;0.3,2,IF(Raw_Data[[#This Row],[rasio]]&lt;0.4,3,4)))</f>
        <v>1</v>
      </c>
      <c r="AE867">
        <f>IF(Raw_Data[[#This Row],[kategori_dp]]="High",1,IF(Raw_Data[[#This Row],[kategori_dp]]="Medium",2,3))</f>
        <v>3</v>
      </c>
      <c r="AF867">
        <f>IF(Raw_Data[[#This Row],[tenor_bulan]]&lt;=24,1,IF(Raw_Data[[#This Row],[tenor_bulan]]&lt;=36,2,IF(Raw_Data[[#This Row],[tenor_bulan]]&lt;=48,3,4)))</f>
        <v>3</v>
      </c>
      <c r="AG867">
        <f>IF(Raw_Data[[#This Row],[jumlah_kali_telat]]=0,0,IF(Raw_Data[[#This Row],[jumlah_kali_telat]]&lt;=2,2,4))</f>
        <v>0</v>
      </c>
      <c r="AH867">
        <f>Raw_Data[[#This Row],[Skor_Rasio]]+Raw_Data[[#This Row],[Skor_DP]]+Raw_Data[[#This Row],[Skor_Tenor]]+Raw_Data[[#This Row],[Skor_Telat]]</f>
        <v>7</v>
      </c>
      <c r="AI867" t="str">
        <f>IF(Raw_Data[[#This Row],[Risk_Score]]&lt;=6,"Low Risk",IF(Raw_Data[[#This Row],[Risk_Score]]&lt;=8,"Medium Risk","High Risk"))</f>
        <v>Medium Risk</v>
      </c>
      <c r="AJ867">
        <f ca="1">IFERROR(DATEDIF(Raw_Data[[#This Row],[tanggal_pengajuan]],TODAY(),"m"),"N/A")</f>
        <v>4</v>
      </c>
      <c r="AK867" t="str">
        <f ca="1">IF(ISNUMBER(Raw_Data[[#This Row],[MOB]]),IF(Raw_Data[[#This Row],[MOB]]&lt;6,"0-5 bulan",IF(Raw_Data[[#This Row],[MOB]]&lt;12,"6-11 bulan",IF(Raw_Data[[#This Row],[MOB]]&lt;24,"12-23 bulan","24+ bulan"))),"N/A")</f>
        <v>0-5 bulan</v>
      </c>
    </row>
    <row r="868" spans="1:37" ht="14.25" customHeight="1" x14ac:dyDescent="0.45">
      <c r="A868" t="s">
        <v>2311</v>
      </c>
      <c r="B868" s="64">
        <v>46168</v>
      </c>
      <c r="C868" s="1" t="str">
        <f t="shared" si="13"/>
        <v>May</v>
      </c>
      <c r="D868" t="s">
        <v>1338</v>
      </c>
      <c r="E868" t="s">
        <v>2312</v>
      </c>
      <c r="F868">
        <v>26</v>
      </c>
      <c r="G868" t="s">
        <v>51</v>
      </c>
      <c r="H868" t="s">
        <v>152</v>
      </c>
      <c r="I868" s="2">
        <v>3665000</v>
      </c>
      <c r="J868" s="3">
        <f>Raw_Data[[#This Row],[cicilan_per_bulan]]/Raw_Data[[#This Row],[penghasilan_bulanan]]</f>
        <v>0.47634379263301502</v>
      </c>
      <c r="K868" t="s">
        <v>114</v>
      </c>
      <c r="L868" t="s">
        <v>115</v>
      </c>
      <c r="M868" t="s">
        <v>44</v>
      </c>
      <c r="N868" t="s">
        <v>45</v>
      </c>
      <c r="O868" t="s">
        <v>46</v>
      </c>
      <c r="P868" s="2">
        <v>24396000</v>
      </c>
      <c r="Q868" s="2">
        <v>6099000</v>
      </c>
      <c r="R868" t="str">
        <f>IF(Raw_Data[[#This Row],[persen_dp]]&lt;15%,"Low",IF(Raw_Data[[#This Row],[persen_dp]]&gt;25%,"High","Medium"))</f>
        <v>Medium</v>
      </c>
      <c r="S868" s="3">
        <v>0.25</v>
      </c>
      <c r="T868">
        <v>12</v>
      </c>
      <c r="U868">
        <v>0.14499999999999999</v>
      </c>
      <c r="V868" s="2">
        <v>1745800</v>
      </c>
      <c r="W868" s="2">
        <v>20950000</v>
      </c>
      <c r="X868" t="str">
        <f>IF(OR(Raw_Data[[#This Row],[status_pembayaran]]="Macet",Raw_Data[[#This Row],[status_pembayaran]]="Kurang Lancar"),"Non Performing Loan","Performing")</f>
        <v>Performing</v>
      </c>
      <c r="Y868" t="s">
        <v>47</v>
      </c>
      <c r="Z868">
        <v>0</v>
      </c>
      <c r="AA868">
        <v>0</v>
      </c>
      <c r="AB868">
        <v>1</v>
      </c>
      <c r="AC868" t="s">
        <v>74</v>
      </c>
      <c r="AD868">
        <f>IF(Raw_Data[[#This Row],[rasio]]&lt;0.2,1,IF(Raw_Data[[#This Row],[rasio]]&lt;0.3,2,IF(Raw_Data[[#This Row],[rasio]]&lt;0.4,3,4)))</f>
        <v>4</v>
      </c>
      <c r="AE868">
        <f>IF(Raw_Data[[#This Row],[kategori_dp]]="High",1,IF(Raw_Data[[#This Row],[kategori_dp]]="Medium",2,3))</f>
        <v>2</v>
      </c>
      <c r="AF868">
        <f>IF(Raw_Data[[#This Row],[tenor_bulan]]&lt;=24,1,IF(Raw_Data[[#This Row],[tenor_bulan]]&lt;=36,2,IF(Raw_Data[[#This Row],[tenor_bulan]]&lt;=48,3,4)))</f>
        <v>1</v>
      </c>
      <c r="AG868">
        <f>IF(Raw_Data[[#This Row],[jumlah_kali_telat]]=0,0,IF(Raw_Data[[#This Row],[jumlah_kali_telat]]&lt;=2,2,4))</f>
        <v>0</v>
      </c>
      <c r="AH868">
        <f>Raw_Data[[#This Row],[Skor_Rasio]]+Raw_Data[[#This Row],[Skor_DP]]+Raw_Data[[#This Row],[Skor_Tenor]]+Raw_Data[[#This Row],[Skor_Telat]]</f>
        <v>7</v>
      </c>
      <c r="AI868" t="str">
        <f>IF(Raw_Data[[#This Row],[Risk_Score]]&lt;=6,"Low Risk",IF(Raw_Data[[#This Row],[Risk_Score]]&lt;=8,"Medium Risk","High Risk"))</f>
        <v>Medium Risk</v>
      </c>
      <c r="AJ868">
        <f ca="1">IFERROR(DATEDIF(Raw_Data[[#This Row],[tanggal_pengajuan]],TODAY(),"m"),"N/A")</f>
        <v>4</v>
      </c>
      <c r="AK868" t="str">
        <f ca="1">IF(ISNUMBER(Raw_Data[[#This Row],[MOB]]),IF(Raw_Data[[#This Row],[MOB]]&lt;6,"0-5 bulan",IF(Raw_Data[[#This Row],[MOB]]&lt;12,"6-11 bulan",IF(Raw_Data[[#This Row],[MOB]]&lt;24,"12-23 bulan","24+ bulan"))),"N/A")</f>
        <v>0-5 bulan</v>
      </c>
    </row>
    <row r="869" spans="1:37" ht="14.25" customHeight="1" x14ac:dyDescent="0.45">
      <c r="A869" t="s">
        <v>2313</v>
      </c>
      <c r="B869" s="64">
        <v>46050</v>
      </c>
      <c r="C869" s="1" t="str">
        <f t="shared" si="13"/>
        <v>January</v>
      </c>
      <c r="D869" t="s">
        <v>2314</v>
      </c>
      <c r="E869" t="s">
        <v>2315</v>
      </c>
      <c r="F869">
        <v>33</v>
      </c>
      <c r="G869" t="s">
        <v>40</v>
      </c>
      <c r="H869" t="s">
        <v>41</v>
      </c>
      <c r="I869" s="2">
        <v>7787000</v>
      </c>
      <c r="J869" s="3">
        <f>Raw_Data[[#This Row],[cicilan_per_bulan]]/Raw_Data[[#This Row],[penghasilan_bulanan]]</f>
        <v>0.27118274046487734</v>
      </c>
      <c r="K869" t="s">
        <v>153</v>
      </c>
      <c r="L869" t="s">
        <v>154</v>
      </c>
      <c r="M869" t="s">
        <v>44</v>
      </c>
      <c r="N869" t="s">
        <v>184</v>
      </c>
      <c r="O869" t="s">
        <v>122</v>
      </c>
      <c r="P869" s="2">
        <v>36731000</v>
      </c>
      <c r="Q869" s="2">
        <v>5510000</v>
      </c>
      <c r="R869" t="str">
        <f>IF(Raw_Data[[#This Row],[persen_dp]]&lt;15%,"Low",IF(Raw_Data[[#This Row],[persen_dp]]&gt;25%,"High","Medium"))</f>
        <v>Medium</v>
      </c>
      <c r="S869" s="3">
        <v>0.15</v>
      </c>
      <c r="T869">
        <v>18</v>
      </c>
      <c r="U869">
        <v>0.14499999999999999</v>
      </c>
      <c r="V869" s="2">
        <v>2111700</v>
      </c>
      <c r="W869" s="2">
        <v>38011000</v>
      </c>
      <c r="X869" t="str">
        <f>IF(OR(Raw_Data[[#This Row],[status_pembayaran]]="Macet",Raw_Data[[#This Row],[status_pembayaran]]="Kurang Lancar"),"Non Performing Loan","Performing")</f>
        <v>Performing</v>
      </c>
      <c r="Y869" t="s">
        <v>47</v>
      </c>
      <c r="Z869">
        <v>0</v>
      </c>
      <c r="AA869">
        <v>0</v>
      </c>
      <c r="AB869">
        <v>1</v>
      </c>
      <c r="AC869" t="s">
        <v>58</v>
      </c>
      <c r="AD869">
        <f>IF(Raw_Data[[#This Row],[rasio]]&lt;0.2,1,IF(Raw_Data[[#This Row],[rasio]]&lt;0.3,2,IF(Raw_Data[[#This Row],[rasio]]&lt;0.4,3,4)))</f>
        <v>2</v>
      </c>
      <c r="AE869">
        <f>IF(Raw_Data[[#This Row],[kategori_dp]]="High",1,IF(Raw_Data[[#This Row],[kategori_dp]]="Medium",2,3))</f>
        <v>2</v>
      </c>
      <c r="AF869">
        <f>IF(Raw_Data[[#This Row],[tenor_bulan]]&lt;=24,1,IF(Raw_Data[[#This Row],[tenor_bulan]]&lt;=36,2,IF(Raw_Data[[#This Row],[tenor_bulan]]&lt;=48,3,4)))</f>
        <v>1</v>
      </c>
      <c r="AG869">
        <f>IF(Raw_Data[[#This Row],[jumlah_kali_telat]]=0,0,IF(Raw_Data[[#This Row],[jumlah_kali_telat]]&lt;=2,2,4))</f>
        <v>0</v>
      </c>
      <c r="AH869">
        <f>Raw_Data[[#This Row],[Skor_Rasio]]+Raw_Data[[#This Row],[Skor_DP]]+Raw_Data[[#This Row],[Skor_Tenor]]+Raw_Data[[#This Row],[Skor_Telat]]</f>
        <v>5</v>
      </c>
      <c r="AI869" t="str">
        <f>IF(Raw_Data[[#This Row],[Risk_Score]]&lt;=6,"Low Risk",IF(Raw_Data[[#This Row],[Risk_Score]]&lt;=8,"Medium Risk","High Risk"))</f>
        <v>Low Risk</v>
      </c>
      <c r="AJ869">
        <f ca="1">IFERROR(DATEDIF(Raw_Data[[#This Row],[tanggal_pengajuan]],TODAY(),"m"),"N/A")</f>
        <v>8</v>
      </c>
      <c r="AK869" t="str">
        <f ca="1">IF(ISNUMBER(Raw_Data[[#This Row],[MOB]]),IF(Raw_Data[[#This Row],[MOB]]&lt;6,"0-5 bulan",IF(Raw_Data[[#This Row],[MOB]]&lt;12,"6-11 bulan",IF(Raw_Data[[#This Row],[MOB]]&lt;24,"12-23 bulan","24+ bulan"))),"N/A")</f>
        <v>6-11 bulan</v>
      </c>
    </row>
    <row r="870" spans="1:37" ht="14.25" customHeight="1" x14ac:dyDescent="0.45">
      <c r="A870" t="s">
        <v>2316</v>
      </c>
      <c r="B870" s="64">
        <v>46091</v>
      </c>
      <c r="C870" s="1" t="str">
        <f t="shared" si="13"/>
        <v>March</v>
      </c>
      <c r="D870" t="s">
        <v>2317</v>
      </c>
      <c r="E870" t="s">
        <v>2318</v>
      </c>
      <c r="F870">
        <v>51</v>
      </c>
      <c r="G870" t="s">
        <v>51</v>
      </c>
      <c r="H870" t="s">
        <v>52</v>
      </c>
      <c r="I870" s="2">
        <v>13435000</v>
      </c>
      <c r="J870" s="3">
        <f>Raw_Data[[#This Row],[cicilan_per_bulan]]/Raw_Data[[#This Row],[penghasilan_bulanan]]</f>
        <v>5.4737625604763675E-2</v>
      </c>
      <c r="K870" t="s">
        <v>167</v>
      </c>
      <c r="L870" t="s">
        <v>110</v>
      </c>
      <c r="M870" t="s">
        <v>290</v>
      </c>
      <c r="N870" t="s">
        <v>291</v>
      </c>
      <c r="O870" t="s">
        <v>292</v>
      </c>
      <c r="P870" s="2">
        <v>37237000</v>
      </c>
      <c r="Q870" s="2">
        <v>14895000</v>
      </c>
      <c r="R870" t="str">
        <f>IF(Raw_Data[[#This Row],[persen_dp]]&lt;15%,"Low",IF(Raw_Data[[#This Row],[persen_dp]]&gt;25%,"High","Medium"))</f>
        <v>High</v>
      </c>
      <c r="S870" s="3">
        <v>0.4</v>
      </c>
      <c r="T870">
        <v>48</v>
      </c>
      <c r="U870">
        <v>0.14499999999999999</v>
      </c>
      <c r="V870" s="2">
        <v>735400</v>
      </c>
      <c r="W870" s="2">
        <v>35301000</v>
      </c>
      <c r="X870" t="str">
        <f>IF(OR(Raw_Data[[#This Row],[status_pembayaran]]="Macet",Raw_Data[[#This Row],[status_pembayaran]]="Kurang Lancar"),"Non Performing Loan","Performing")</f>
        <v>Performing</v>
      </c>
      <c r="Y870" t="s">
        <v>47</v>
      </c>
      <c r="Z870">
        <v>0</v>
      </c>
      <c r="AA870">
        <v>0</v>
      </c>
      <c r="AB870">
        <v>1</v>
      </c>
      <c r="AC870" t="s">
        <v>66</v>
      </c>
      <c r="AD870">
        <f>IF(Raw_Data[[#This Row],[rasio]]&lt;0.2,1,IF(Raw_Data[[#This Row],[rasio]]&lt;0.3,2,IF(Raw_Data[[#This Row],[rasio]]&lt;0.4,3,4)))</f>
        <v>1</v>
      </c>
      <c r="AE870">
        <f>IF(Raw_Data[[#This Row],[kategori_dp]]="High",1,IF(Raw_Data[[#This Row],[kategori_dp]]="Medium",2,3))</f>
        <v>1</v>
      </c>
      <c r="AF870">
        <f>IF(Raw_Data[[#This Row],[tenor_bulan]]&lt;=24,1,IF(Raw_Data[[#This Row],[tenor_bulan]]&lt;=36,2,IF(Raw_Data[[#This Row],[tenor_bulan]]&lt;=48,3,4)))</f>
        <v>3</v>
      </c>
      <c r="AG870">
        <f>IF(Raw_Data[[#This Row],[jumlah_kali_telat]]=0,0,IF(Raw_Data[[#This Row],[jumlah_kali_telat]]&lt;=2,2,4))</f>
        <v>0</v>
      </c>
      <c r="AH870">
        <f>Raw_Data[[#This Row],[Skor_Rasio]]+Raw_Data[[#This Row],[Skor_DP]]+Raw_Data[[#This Row],[Skor_Tenor]]+Raw_Data[[#This Row],[Skor_Telat]]</f>
        <v>5</v>
      </c>
      <c r="AI870" t="str">
        <f>IF(Raw_Data[[#This Row],[Risk_Score]]&lt;=6,"Low Risk",IF(Raw_Data[[#This Row],[Risk_Score]]&lt;=8,"Medium Risk","High Risk"))</f>
        <v>Low Risk</v>
      </c>
      <c r="AJ870">
        <f ca="1">IFERROR(DATEDIF(Raw_Data[[#This Row],[tanggal_pengajuan]],TODAY(),"m"),"N/A")</f>
        <v>7</v>
      </c>
      <c r="AK870" t="str">
        <f ca="1">IF(ISNUMBER(Raw_Data[[#This Row],[MOB]]),IF(Raw_Data[[#This Row],[MOB]]&lt;6,"0-5 bulan",IF(Raw_Data[[#This Row],[MOB]]&lt;12,"6-11 bulan",IF(Raw_Data[[#This Row],[MOB]]&lt;24,"12-23 bulan","24+ bulan"))),"N/A")</f>
        <v>6-11 bulan</v>
      </c>
    </row>
    <row r="871" spans="1:37" ht="14.25" customHeight="1" x14ac:dyDescent="0.45">
      <c r="A871" t="s">
        <v>2319</v>
      </c>
      <c r="B871" s="64">
        <v>46044</v>
      </c>
      <c r="C871" s="1" t="str">
        <f t="shared" si="13"/>
        <v>January</v>
      </c>
      <c r="D871" t="s">
        <v>2081</v>
      </c>
      <c r="E871" t="s">
        <v>2320</v>
      </c>
      <c r="F871">
        <v>53</v>
      </c>
      <c r="G871" t="s">
        <v>40</v>
      </c>
      <c r="H871" t="s">
        <v>108</v>
      </c>
      <c r="I871" s="2">
        <v>4679000</v>
      </c>
      <c r="J871" s="3">
        <f>Raw_Data[[#This Row],[cicilan_per_bulan]]/Raw_Data[[#This Row],[penghasilan_bulanan]]</f>
        <v>0.29764907031416971</v>
      </c>
      <c r="K871" t="s">
        <v>114</v>
      </c>
      <c r="L871" t="s">
        <v>115</v>
      </c>
      <c r="M871" t="s">
        <v>290</v>
      </c>
      <c r="N871" t="s">
        <v>291</v>
      </c>
      <c r="O871" t="s">
        <v>292</v>
      </c>
      <c r="P871" s="2">
        <v>37016000</v>
      </c>
      <c r="Q871" s="2">
        <v>11105000</v>
      </c>
      <c r="R871" t="str">
        <f>IF(Raw_Data[[#This Row],[persen_dp]]&lt;15%,"Low",IF(Raw_Data[[#This Row],[persen_dp]]&gt;25%,"High","Medium"))</f>
        <v>High</v>
      </c>
      <c r="S871" s="3">
        <v>0.3</v>
      </c>
      <c r="T871">
        <v>24</v>
      </c>
      <c r="U871">
        <v>0.14499999999999999</v>
      </c>
      <c r="V871" s="2">
        <v>1392700</v>
      </c>
      <c r="W871" s="2">
        <v>33425000</v>
      </c>
      <c r="X871" t="str">
        <f>IF(OR(Raw_Data[[#This Row],[status_pembayaran]]="Macet",Raw_Data[[#This Row],[status_pembayaran]]="Kurang Lancar"),"Non Performing Loan","Performing")</f>
        <v>Performing</v>
      </c>
      <c r="Y871" t="s">
        <v>47</v>
      </c>
      <c r="Z871">
        <v>0</v>
      </c>
      <c r="AA871">
        <v>0</v>
      </c>
      <c r="AB871">
        <v>1</v>
      </c>
      <c r="AD871">
        <f>IF(Raw_Data[[#This Row],[rasio]]&lt;0.2,1,IF(Raw_Data[[#This Row],[rasio]]&lt;0.3,2,IF(Raw_Data[[#This Row],[rasio]]&lt;0.4,3,4)))</f>
        <v>2</v>
      </c>
      <c r="AE871">
        <f>IF(Raw_Data[[#This Row],[kategori_dp]]="High",1,IF(Raw_Data[[#This Row],[kategori_dp]]="Medium",2,3))</f>
        <v>1</v>
      </c>
      <c r="AF871">
        <f>IF(Raw_Data[[#This Row],[tenor_bulan]]&lt;=24,1,IF(Raw_Data[[#This Row],[tenor_bulan]]&lt;=36,2,IF(Raw_Data[[#This Row],[tenor_bulan]]&lt;=48,3,4)))</f>
        <v>1</v>
      </c>
      <c r="AG871">
        <f>IF(Raw_Data[[#This Row],[jumlah_kali_telat]]=0,0,IF(Raw_Data[[#This Row],[jumlah_kali_telat]]&lt;=2,2,4))</f>
        <v>0</v>
      </c>
      <c r="AH871">
        <f>Raw_Data[[#This Row],[Skor_Rasio]]+Raw_Data[[#This Row],[Skor_DP]]+Raw_Data[[#This Row],[Skor_Tenor]]+Raw_Data[[#This Row],[Skor_Telat]]</f>
        <v>4</v>
      </c>
      <c r="AI871" t="str">
        <f>IF(Raw_Data[[#This Row],[Risk_Score]]&lt;=6,"Low Risk",IF(Raw_Data[[#This Row],[Risk_Score]]&lt;=8,"Medium Risk","High Risk"))</f>
        <v>Low Risk</v>
      </c>
      <c r="AJ871">
        <f ca="1">IFERROR(DATEDIF(Raw_Data[[#This Row],[tanggal_pengajuan]],TODAY(),"m"),"N/A")</f>
        <v>9</v>
      </c>
      <c r="AK871" t="str">
        <f ca="1">IF(ISNUMBER(Raw_Data[[#This Row],[MOB]]),IF(Raw_Data[[#This Row],[MOB]]&lt;6,"0-5 bulan",IF(Raw_Data[[#This Row],[MOB]]&lt;12,"6-11 bulan",IF(Raw_Data[[#This Row],[MOB]]&lt;24,"12-23 bulan","24+ bulan"))),"N/A")</f>
        <v>6-11 bulan</v>
      </c>
    </row>
    <row r="872" spans="1:37" ht="14.25" customHeight="1" x14ac:dyDescent="0.45">
      <c r="A872" t="s">
        <v>2321</v>
      </c>
      <c r="B872" s="64">
        <v>46096</v>
      </c>
      <c r="C872" s="1" t="str">
        <f t="shared" si="13"/>
        <v>March</v>
      </c>
      <c r="D872" t="s">
        <v>1635</v>
      </c>
      <c r="E872" t="s">
        <v>2322</v>
      </c>
      <c r="F872">
        <v>31</v>
      </c>
      <c r="G872" t="s">
        <v>51</v>
      </c>
      <c r="H872" t="s">
        <v>176</v>
      </c>
      <c r="I872" s="2">
        <v>3984000</v>
      </c>
      <c r="J872" s="3">
        <f>Raw_Data[[#This Row],[cicilan_per_bulan]]/Raw_Data[[#This Row],[penghasilan_bulanan]]</f>
        <v>0.14171686746987952</v>
      </c>
      <c r="K872" t="s">
        <v>70</v>
      </c>
      <c r="L872" t="s">
        <v>71</v>
      </c>
      <c r="M872" t="s">
        <v>72</v>
      </c>
      <c r="N872" t="s">
        <v>97</v>
      </c>
      <c r="O872" t="s">
        <v>57</v>
      </c>
      <c r="P872" s="2">
        <v>16663000</v>
      </c>
      <c r="Q872" s="2">
        <v>2499000</v>
      </c>
      <c r="R872" t="str">
        <f>IF(Raw_Data[[#This Row],[persen_dp]]&lt;15%,"Low",IF(Raw_Data[[#This Row],[persen_dp]]&gt;25%,"High","Medium"))</f>
        <v>Medium</v>
      </c>
      <c r="S872" s="3">
        <v>0.15</v>
      </c>
      <c r="T872">
        <v>36</v>
      </c>
      <c r="U872">
        <v>0.14499999999999999</v>
      </c>
      <c r="V872" s="2">
        <v>564600</v>
      </c>
      <c r="W872" s="2">
        <v>20326000</v>
      </c>
      <c r="X872" t="str">
        <f>IF(OR(Raw_Data[[#This Row],[status_pembayaran]]="Macet",Raw_Data[[#This Row],[status_pembayaran]]="Kurang Lancar"),"Non Performing Loan","Performing")</f>
        <v>Performing</v>
      </c>
      <c r="Y872" t="s">
        <v>47</v>
      </c>
      <c r="Z872">
        <v>0</v>
      </c>
      <c r="AA872">
        <v>0</v>
      </c>
      <c r="AB872">
        <v>1</v>
      </c>
      <c r="AC872" t="s">
        <v>66</v>
      </c>
      <c r="AD872">
        <f>IF(Raw_Data[[#This Row],[rasio]]&lt;0.2,1,IF(Raw_Data[[#This Row],[rasio]]&lt;0.3,2,IF(Raw_Data[[#This Row],[rasio]]&lt;0.4,3,4)))</f>
        <v>1</v>
      </c>
      <c r="AE872">
        <f>IF(Raw_Data[[#This Row],[kategori_dp]]="High",1,IF(Raw_Data[[#This Row],[kategori_dp]]="Medium",2,3))</f>
        <v>2</v>
      </c>
      <c r="AF872">
        <f>IF(Raw_Data[[#This Row],[tenor_bulan]]&lt;=24,1,IF(Raw_Data[[#This Row],[tenor_bulan]]&lt;=36,2,IF(Raw_Data[[#This Row],[tenor_bulan]]&lt;=48,3,4)))</f>
        <v>2</v>
      </c>
      <c r="AG872">
        <f>IF(Raw_Data[[#This Row],[jumlah_kali_telat]]=0,0,IF(Raw_Data[[#This Row],[jumlah_kali_telat]]&lt;=2,2,4))</f>
        <v>0</v>
      </c>
      <c r="AH872">
        <f>Raw_Data[[#This Row],[Skor_Rasio]]+Raw_Data[[#This Row],[Skor_DP]]+Raw_Data[[#This Row],[Skor_Tenor]]+Raw_Data[[#This Row],[Skor_Telat]]</f>
        <v>5</v>
      </c>
      <c r="AI872" t="str">
        <f>IF(Raw_Data[[#This Row],[Risk_Score]]&lt;=6,"Low Risk",IF(Raw_Data[[#This Row],[Risk_Score]]&lt;=8,"Medium Risk","High Risk"))</f>
        <v>Low Risk</v>
      </c>
      <c r="AJ872">
        <f ca="1">IFERROR(DATEDIF(Raw_Data[[#This Row],[tanggal_pengajuan]],TODAY(),"m"),"N/A")</f>
        <v>7</v>
      </c>
      <c r="AK872" t="str">
        <f ca="1">IF(ISNUMBER(Raw_Data[[#This Row],[MOB]]),IF(Raw_Data[[#This Row],[MOB]]&lt;6,"0-5 bulan",IF(Raw_Data[[#This Row],[MOB]]&lt;12,"6-11 bulan",IF(Raw_Data[[#This Row],[MOB]]&lt;24,"12-23 bulan","24+ bulan"))),"N/A")</f>
        <v>6-11 bulan</v>
      </c>
    </row>
    <row r="873" spans="1:37" ht="14.25" customHeight="1" x14ac:dyDescent="0.45">
      <c r="A873" t="s">
        <v>2323</v>
      </c>
      <c r="B873" s="64">
        <v>46040</v>
      </c>
      <c r="C873" s="1" t="str">
        <f t="shared" si="13"/>
        <v>January</v>
      </c>
      <c r="D873" t="s">
        <v>2324</v>
      </c>
      <c r="E873" t="s">
        <v>2325</v>
      </c>
      <c r="F873">
        <v>27</v>
      </c>
      <c r="G873" t="s">
        <v>40</v>
      </c>
      <c r="H873" t="s">
        <v>90</v>
      </c>
      <c r="I873" s="2">
        <v>7643000</v>
      </c>
      <c r="J873" s="3">
        <f>Raw_Data[[#This Row],[cicilan_per_bulan]]/Raw_Data[[#This Row],[penghasilan_bulanan]]</f>
        <v>0.3687557241920712</v>
      </c>
      <c r="K873" t="s">
        <v>109</v>
      </c>
      <c r="L873" t="s">
        <v>110</v>
      </c>
      <c r="M873" t="s">
        <v>55</v>
      </c>
      <c r="N873" t="s">
        <v>395</v>
      </c>
      <c r="O873" t="s">
        <v>396</v>
      </c>
      <c r="P873" s="2">
        <v>59526000</v>
      </c>
      <c r="Q873" s="2">
        <v>17858000</v>
      </c>
      <c r="R873" t="str">
        <f>IF(Raw_Data[[#This Row],[persen_dp]]&lt;15%,"Low",IF(Raw_Data[[#This Row],[persen_dp]]&gt;25%,"High","Medium"))</f>
        <v>High</v>
      </c>
      <c r="S873" s="3">
        <v>0.3</v>
      </c>
      <c r="T873">
        <v>18</v>
      </c>
      <c r="U873">
        <v>0.14499999999999999</v>
      </c>
      <c r="V873" s="2">
        <v>2818400</v>
      </c>
      <c r="W873" s="2">
        <v>50731000</v>
      </c>
      <c r="X873" t="str">
        <f>IF(OR(Raw_Data[[#This Row],[status_pembayaran]]="Macet",Raw_Data[[#This Row],[status_pembayaran]]="Kurang Lancar"),"Non Performing Loan","Performing")</f>
        <v>Performing</v>
      </c>
      <c r="Y873" t="s">
        <v>47</v>
      </c>
      <c r="Z873">
        <v>0</v>
      </c>
      <c r="AA873">
        <v>0</v>
      </c>
      <c r="AB873">
        <v>1</v>
      </c>
      <c r="AC873" t="s">
        <v>137</v>
      </c>
      <c r="AD873">
        <f>IF(Raw_Data[[#This Row],[rasio]]&lt;0.2,1,IF(Raw_Data[[#This Row],[rasio]]&lt;0.3,2,IF(Raw_Data[[#This Row],[rasio]]&lt;0.4,3,4)))</f>
        <v>3</v>
      </c>
      <c r="AE873">
        <f>IF(Raw_Data[[#This Row],[kategori_dp]]="High",1,IF(Raw_Data[[#This Row],[kategori_dp]]="Medium",2,3))</f>
        <v>1</v>
      </c>
      <c r="AF873">
        <f>IF(Raw_Data[[#This Row],[tenor_bulan]]&lt;=24,1,IF(Raw_Data[[#This Row],[tenor_bulan]]&lt;=36,2,IF(Raw_Data[[#This Row],[tenor_bulan]]&lt;=48,3,4)))</f>
        <v>1</v>
      </c>
      <c r="AG873">
        <f>IF(Raw_Data[[#This Row],[jumlah_kali_telat]]=0,0,IF(Raw_Data[[#This Row],[jumlah_kali_telat]]&lt;=2,2,4))</f>
        <v>0</v>
      </c>
      <c r="AH873">
        <f>Raw_Data[[#This Row],[Skor_Rasio]]+Raw_Data[[#This Row],[Skor_DP]]+Raw_Data[[#This Row],[Skor_Tenor]]+Raw_Data[[#This Row],[Skor_Telat]]</f>
        <v>5</v>
      </c>
      <c r="AI873" t="str">
        <f>IF(Raw_Data[[#This Row],[Risk_Score]]&lt;=6,"Low Risk",IF(Raw_Data[[#This Row],[Risk_Score]]&lt;=8,"Medium Risk","High Risk"))</f>
        <v>Low Risk</v>
      </c>
      <c r="AJ873">
        <f ca="1">IFERROR(DATEDIF(Raw_Data[[#This Row],[tanggal_pengajuan]],TODAY(),"m"),"N/A")</f>
        <v>9</v>
      </c>
      <c r="AK873" t="str">
        <f ca="1">IF(ISNUMBER(Raw_Data[[#This Row],[MOB]]),IF(Raw_Data[[#This Row],[MOB]]&lt;6,"0-5 bulan",IF(Raw_Data[[#This Row],[MOB]]&lt;12,"6-11 bulan",IF(Raw_Data[[#This Row],[MOB]]&lt;24,"12-23 bulan","24+ bulan"))),"N/A")</f>
        <v>6-11 bulan</v>
      </c>
    </row>
    <row r="874" spans="1:37" ht="14.25" customHeight="1" x14ac:dyDescent="0.45">
      <c r="A874" t="s">
        <v>2326</v>
      </c>
      <c r="B874" s="64">
        <v>46080</v>
      </c>
      <c r="C874" s="1" t="str">
        <f t="shared" si="13"/>
        <v>February</v>
      </c>
      <c r="D874" t="s">
        <v>210</v>
      </c>
      <c r="E874" t="s">
        <v>211</v>
      </c>
      <c r="F874">
        <v>22</v>
      </c>
      <c r="G874" t="s">
        <v>51</v>
      </c>
      <c r="H874" t="s">
        <v>108</v>
      </c>
      <c r="I874" s="2">
        <v>5514000</v>
      </c>
      <c r="J874" s="3">
        <f>Raw_Data[[#This Row],[cicilan_per_bulan]]/Raw_Data[[#This Row],[penghasilan_bulanan]]</f>
        <v>9.4069640914036995E-2</v>
      </c>
      <c r="K874" t="s">
        <v>114</v>
      </c>
      <c r="L874" t="s">
        <v>115</v>
      </c>
      <c r="M874" t="s">
        <v>44</v>
      </c>
      <c r="N874" t="s">
        <v>83</v>
      </c>
      <c r="O874" t="s">
        <v>57</v>
      </c>
      <c r="P874" s="2">
        <v>18538224</v>
      </c>
      <c r="Q874" s="2">
        <v>2781000</v>
      </c>
      <c r="R874" t="str">
        <f>IF(Raw_Data[[#This Row],[persen_dp]]&lt;15%,"Low",IF(Raw_Data[[#This Row],[persen_dp]]&gt;25%,"High","Medium"))</f>
        <v>Medium</v>
      </c>
      <c r="S874" s="3">
        <v>0.15</v>
      </c>
      <c r="T874">
        <v>48</v>
      </c>
      <c r="U874">
        <v>0.14499999999999999</v>
      </c>
      <c r="V874" s="2">
        <v>518700</v>
      </c>
      <c r="W874" s="2">
        <v>24896000</v>
      </c>
      <c r="X874" t="str">
        <f>IF(OR(Raw_Data[[#This Row],[status_pembayaran]]="Macet",Raw_Data[[#This Row],[status_pembayaran]]="Kurang Lancar"),"Non Performing Loan","Performing")</f>
        <v>Performing</v>
      </c>
      <c r="Y874" t="s">
        <v>47</v>
      </c>
      <c r="Z874">
        <v>0</v>
      </c>
      <c r="AA874">
        <v>0</v>
      </c>
      <c r="AB874">
        <v>1</v>
      </c>
      <c r="AC874" t="s">
        <v>104</v>
      </c>
      <c r="AD874">
        <f>IF(Raw_Data[[#This Row],[rasio]]&lt;0.2,1,IF(Raw_Data[[#This Row],[rasio]]&lt;0.3,2,IF(Raw_Data[[#This Row],[rasio]]&lt;0.4,3,4)))</f>
        <v>1</v>
      </c>
      <c r="AE874">
        <f>IF(Raw_Data[[#This Row],[kategori_dp]]="High",1,IF(Raw_Data[[#This Row],[kategori_dp]]="Medium",2,3))</f>
        <v>2</v>
      </c>
      <c r="AF874">
        <f>IF(Raw_Data[[#This Row],[tenor_bulan]]&lt;=24,1,IF(Raw_Data[[#This Row],[tenor_bulan]]&lt;=36,2,IF(Raw_Data[[#This Row],[tenor_bulan]]&lt;=48,3,4)))</f>
        <v>3</v>
      </c>
      <c r="AG874">
        <f>IF(Raw_Data[[#This Row],[jumlah_kali_telat]]=0,0,IF(Raw_Data[[#This Row],[jumlah_kali_telat]]&lt;=2,2,4))</f>
        <v>0</v>
      </c>
      <c r="AH874">
        <f>Raw_Data[[#This Row],[Skor_Rasio]]+Raw_Data[[#This Row],[Skor_DP]]+Raw_Data[[#This Row],[Skor_Tenor]]+Raw_Data[[#This Row],[Skor_Telat]]</f>
        <v>6</v>
      </c>
      <c r="AI874" t="str">
        <f>IF(Raw_Data[[#This Row],[Risk_Score]]&lt;=6,"Low Risk",IF(Raw_Data[[#This Row],[Risk_Score]]&lt;=8,"Medium Risk","High Risk"))</f>
        <v>Low Risk</v>
      </c>
      <c r="AJ874">
        <f ca="1">IFERROR(DATEDIF(Raw_Data[[#This Row],[tanggal_pengajuan]],TODAY(),"m"),"N/A")</f>
        <v>7</v>
      </c>
      <c r="AK874" t="str">
        <f ca="1">IF(ISNUMBER(Raw_Data[[#This Row],[MOB]]),IF(Raw_Data[[#This Row],[MOB]]&lt;6,"0-5 bulan",IF(Raw_Data[[#This Row],[MOB]]&lt;12,"6-11 bulan",IF(Raw_Data[[#This Row],[MOB]]&lt;24,"12-23 bulan","24+ bulan"))),"N/A")</f>
        <v>6-11 bulan</v>
      </c>
    </row>
    <row r="875" spans="1:37" ht="14.25" customHeight="1" x14ac:dyDescent="0.45">
      <c r="A875" t="s">
        <v>2327</v>
      </c>
      <c r="B875" s="64">
        <v>46058</v>
      </c>
      <c r="C875" s="1" t="str">
        <f t="shared" si="13"/>
        <v>February</v>
      </c>
      <c r="D875" t="s">
        <v>1816</v>
      </c>
      <c r="E875" t="s">
        <v>2328</v>
      </c>
      <c r="F875">
        <v>48</v>
      </c>
      <c r="G875" t="s">
        <v>51</v>
      </c>
      <c r="H875" t="s">
        <v>108</v>
      </c>
      <c r="I875" s="2">
        <v>6654000</v>
      </c>
      <c r="J875" s="3">
        <f>Raw_Data[[#This Row],[cicilan_per_bulan]]/Raw_Data[[#This Row],[penghasilan_bulanan]]</f>
        <v>9.3116922152088971E-2</v>
      </c>
      <c r="K875" t="s">
        <v>177</v>
      </c>
      <c r="L875" t="s">
        <v>154</v>
      </c>
      <c r="M875" t="s">
        <v>55</v>
      </c>
      <c r="N875" t="s">
        <v>56</v>
      </c>
      <c r="O875" t="s">
        <v>57</v>
      </c>
      <c r="P875" s="2">
        <v>17734000</v>
      </c>
      <c r="Q875" s="2">
        <v>6207000</v>
      </c>
      <c r="R875" t="str">
        <f>IF(Raw_Data[[#This Row],[persen_dp]]&lt;15%,"Low",IF(Raw_Data[[#This Row],[persen_dp]]&gt;25%,"High","Medium"))</f>
        <v>High</v>
      </c>
      <c r="S875" s="3">
        <v>0.35</v>
      </c>
      <c r="T875">
        <v>24</v>
      </c>
      <c r="U875">
        <v>0.14499999999999999</v>
      </c>
      <c r="V875" s="2">
        <v>619600</v>
      </c>
      <c r="W875" s="2">
        <v>14870000</v>
      </c>
      <c r="X875" t="str">
        <f>IF(OR(Raw_Data[[#This Row],[status_pembayaran]]="Macet",Raw_Data[[#This Row],[status_pembayaran]]="Kurang Lancar"),"Non Performing Loan","Performing")</f>
        <v>Performing</v>
      </c>
      <c r="Y875" t="s">
        <v>47</v>
      </c>
      <c r="Z875">
        <v>0</v>
      </c>
      <c r="AA875">
        <v>0</v>
      </c>
      <c r="AB875">
        <v>1</v>
      </c>
      <c r="AD875">
        <f>IF(Raw_Data[[#This Row],[rasio]]&lt;0.2,1,IF(Raw_Data[[#This Row],[rasio]]&lt;0.3,2,IF(Raw_Data[[#This Row],[rasio]]&lt;0.4,3,4)))</f>
        <v>1</v>
      </c>
      <c r="AE875">
        <f>IF(Raw_Data[[#This Row],[kategori_dp]]="High",1,IF(Raw_Data[[#This Row],[kategori_dp]]="Medium",2,3))</f>
        <v>1</v>
      </c>
      <c r="AF875">
        <f>IF(Raw_Data[[#This Row],[tenor_bulan]]&lt;=24,1,IF(Raw_Data[[#This Row],[tenor_bulan]]&lt;=36,2,IF(Raw_Data[[#This Row],[tenor_bulan]]&lt;=48,3,4)))</f>
        <v>1</v>
      </c>
      <c r="AG875">
        <f>IF(Raw_Data[[#This Row],[jumlah_kali_telat]]=0,0,IF(Raw_Data[[#This Row],[jumlah_kali_telat]]&lt;=2,2,4))</f>
        <v>0</v>
      </c>
      <c r="AH875">
        <f>Raw_Data[[#This Row],[Skor_Rasio]]+Raw_Data[[#This Row],[Skor_DP]]+Raw_Data[[#This Row],[Skor_Tenor]]+Raw_Data[[#This Row],[Skor_Telat]]</f>
        <v>3</v>
      </c>
      <c r="AI875" t="str">
        <f>IF(Raw_Data[[#This Row],[Risk_Score]]&lt;=6,"Low Risk",IF(Raw_Data[[#This Row],[Risk_Score]]&lt;=8,"Medium Risk","High Risk"))</f>
        <v>Low Risk</v>
      </c>
      <c r="AJ875">
        <f ca="1">IFERROR(DATEDIF(Raw_Data[[#This Row],[tanggal_pengajuan]],TODAY(),"m"),"N/A")</f>
        <v>8</v>
      </c>
      <c r="AK875" t="str">
        <f ca="1">IF(ISNUMBER(Raw_Data[[#This Row],[MOB]]),IF(Raw_Data[[#This Row],[MOB]]&lt;6,"0-5 bulan",IF(Raw_Data[[#This Row],[MOB]]&lt;12,"6-11 bulan",IF(Raw_Data[[#This Row],[MOB]]&lt;24,"12-23 bulan","24+ bulan"))),"N/A")</f>
        <v>6-11 bulan</v>
      </c>
    </row>
    <row r="876" spans="1:37" ht="14.25" customHeight="1" x14ac:dyDescent="0.45">
      <c r="A876" t="s">
        <v>2329</v>
      </c>
      <c r="B876" s="64">
        <v>46103</v>
      </c>
      <c r="C876" s="1" t="str">
        <f t="shared" si="13"/>
        <v>March</v>
      </c>
      <c r="D876" t="s">
        <v>254</v>
      </c>
      <c r="E876" t="s">
        <v>2330</v>
      </c>
      <c r="F876">
        <v>29</v>
      </c>
      <c r="G876" t="s">
        <v>51</v>
      </c>
      <c r="H876" t="s">
        <v>41</v>
      </c>
      <c r="I876" s="2">
        <v>7607000</v>
      </c>
      <c r="J876" s="3">
        <f>Raw_Data[[#This Row],[cicilan_per_bulan]]/Raw_Data[[#This Row],[penghasilan_bulanan]]</f>
        <v>7.2249244117260414E-2</v>
      </c>
      <c r="K876" t="s">
        <v>70</v>
      </c>
      <c r="L876" t="s">
        <v>71</v>
      </c>
      <c r="M876" t="s">
        <v>44</v>
      </c>
      <c r="N876" t="s">
        <v>273</v>
      </c>
      <c r="O876" t="s">
        <v>274</v>
      </c>
      <c r="P876" s="2">
        <v>18384000</v>
      </c>
      <c r="Q876" s="2">
        <v>4596000</v>
      </c>
      <c r="R876" t="str">
        <f>IF(Raw_Data[[#This Row],[persen_dp]]&lt;15%,"Low",IF(Raw_Data[[#This Row],[persen_dp]]&gt;25%,"High","Medium"))</f>
        <v>Medium</v>
      </c>
      <c r="S876" s="3">
        <v>0.25</v>
      </c>
      <c r="T876">
        <v>36</v>
      </c>
      <c r="U876">
        <v>0.14499999999999999</v>
      </c>
      <c r="V876" s="2">
        <v>549600</v>
      </c>
      <c r="W876" s="2">
        <v>19786000</v>
      </c>
      <c r="X876" t="str">
        <f>IF(OR(Raw_Data[[#This Row],[status_pembayaran]]="Macet",Raw_Data[[#This Row],[status_pembayaran]]="Kurang Lancar"),"Non Performing Loan","Performing")</f>
        <v>Performing</v>
      </c>
      <c r="Y876" t="s">
        <v>47</v>
      </c>
      <c r="Z876">
        <v>0</v>
      </c>
      <c r="AA876">
        <v>0</v>
      </c>
      <c r="AB876">
        <v>1</v>
      </c>
      <c r="AC876" t="s">
        <v>74</v>
      </c>
      <c r="AD876">
        <f>IF(Raw_Data[[#This Row],[rasio]]&lt;0.2,1,IF(Raw_Data[[#This Row],[rasio]]&lt;0.3,2,IF(Raw_Data[[#This Row],[rasio]]&lt;0.4,3,4)))</f>
        <v>1</v>
      </c>
      <c r="AE876">
        <f>IF(Raw_Data[[#This Row],[kategori_dp]]="High",1,IF(Raw_Data[[#This Row],[kategori_dp]]="Medium",2,3))</f>
        <v>2</v>
      </c>
      <c r="AF876">
        <f>IF(Raw_Data[[#This Row],[tenor_bulan]]&lt;=24,1,IF(Raw_Data[[#This Row],[tenor_bulan]]&lt;=36,2,IF(Raw_Data[[#This Row],[tenor_bulan]]&lt;=48,3,4)))</f>
        <v>2</v>
      </c>
      <c r="AG876">
        <f>IF(Raw_Data[[#This Row],[jumlah_kali_telat]]=0,0,IF(Raw_Data[[#This Row],[jumlah_kali_telat]]&lt;=2,2,4))</f>
        <v>0</v>
      </c>
      <c r="AH876">
        <f>Raw_Data[[#This Row],[Skor_Rasio]]+Raw_Data[[#This Row],[Skor_DP]]+Raw_Data[[#This Row],[Skor_Tenor]]+Raw_Data[[#This Row],[Skor_Telat]]</f>
        <v>5</v>
      </c>
      <c r="AI876" t="str">
        <f>IF(Raw_Data[[#This Row],[Risk_Score]]&lt;=6,"Low Risk",IF(Raw_Data[[#This Row],[Risk_Score]]&lt;=8,"Medium Risk","High Risk"))</f>
        <v>Low Risk</v>
      </c>
      <c r="AJ876">
        <f ca="1">IFERROR(DATEDIF(Raw_Data[[#This Row],[tanggal_pengajuan]],TODAY(),"m"),"N/A")</f>
        <v>7</v>
      </c>
      <c r="AK876" t="str">
        <f ca="1">IF(ISNUMBER(Raw_Data[[#This Row],[MOB]]),IF(Raw_Data[[#This Row],[MOB]]&lt;6,"0-5 bulan",IF(Raw_Data[[#This Row],[MOB]]&lt;12,"6-11 bulan",IF(Raw_Data[[#This Row],[MOB]]&lt;24,"12-23 bulan","24+ bulan"))),"N/A")</f>
        <v>6-11 bulan</v>
      </c>
    </row>
    <row r="877" spans="1:37" ht="14.25" customHeight="1" x14ac:dyDescent="0.45">
      <c r="A877" t="s">
        <v>2331</v>
      </c>
      <c r="B877" s="64">
        <v>46153</v>
      </c>
      <c r="C877" s="1" t="str">
        <f t="shared" si="13"/>
        <v>May</v>
      </c>
      <c r="D877" t="s">
        <v>1928</v>
      </c>
      <c r="E877" t="s">
        <v>2332</v>
      </c>
      <c r="F877">
        <v>33</v>
      </c>
      <c r="G877" t="s">
        <v>40</v>
      </c>
      <c r="H877" t="s">
        <v>108</v>
      </c>
      <c r="I877" s="2">
        <v>6780000</v>
      </c>
      <c r="J877" s="3">
        <f>Raw_Data[[#This Row],[cicilan_per_bulan]]/Raw_Data[[#This Row],[penghasilan_bulanan]]</f>
        <v>0.34076696165191739</v>
      </c>
      <c r="K877" t="s">
        <v>177</v>
      </c>
      <c r="L877" t="s">
        <v>154</v>
      </c>
      <c r="M877" t="s">
        <v>55</v>
      </c>
      <c r="N877" t="s">
        <v>231</v>
      </c>
      <c r="O877" t="s">
        <v>232</v>
      </c>
      <c r="P877" s="2">
        <v>37253000</v>
      </c>
      <c r="Q877" s="2">
        <v>13039000</v>
      </c>
      <c r="R877" t="str">
        <f>IF(Raw_Data[[#This Row],[persen_dp]]&lt;15%,"Low",IF(Raw_Data[[#This Row],[persen_dp]]&gt;25%,"High","Medium"))</f>
        <v>High</v>
      </c>
      <c r="S877" s="3">
        <v>0.35</v>
      </c>
      <c r="T877">
        <v>12</v>
      </c>
      <c r="U877">
        <v>0.14499999999999999</v>
      </c>
      <c r="V877" s="2">
        <v>2310400</v>
      </c>
      <c r="W877" s="2">
        <v>27725000</v>
      </c>
      <c r="X877" t="str">
        <f>IF(OR(Raw_Data[[#This Row],[status_pembayaran]]="Macet",Raw_Data[[#This Row],[status_pembayaran]]="Kurang Lancar"),"Non Performing Loan","Performing")</f>
        <v>Performing</v>
      </c>
      <c r="Y877" t="s">
        <v>47</v>
      </c>
      <c r="Z877">
        <v>0</v>
      </c>
      <c r="AA877">
        <v>0</v>
      </c>
      <c r="AB877">
        <v>1</v>
      </c>
      <c r="AC877" t="s">
        <v>66</v>
      </c>
      <c r="AD877">
        <f>IF(Raw_Data[[#This Row],[rasio]]&lt;0.2,1,IF(Raw_Data[[#This Row],[rasio]]&lt;0.3,2,IF(Raw_Data[[#This Row],[rasio]]&lt;0.4,3,4)))</f>
        <v>3</v>
      </c>
      <c r="AE877">
        <f>IF(Raw_Data[[#This Row],[kategori_dp]]="High",1,IF(Raw_Data[[#This Row],[kategori_dp]]="Medium",2,3))</f>
        <v>1</v>
      </c>
      <c r="AF877">
        <f>IF(Raw_Data[[#This Row],[tenor_bulan]]&lt;=24,1,IF(Raw_Data[[#This Row],[tenor_bulan]]&lt;=36,2,IF(Raw_Data[[#This Row],[tenor_bulan]]&lt;=48,3,4)))</f>
        <v>1</v>
      </c>
      <c r="AG877">
        <f>IF(Raw_Data[[#This Row],[jumlah_kali_telat]]=0,0,IF(Raw_Data[[#This Row],[jumlah_kali_telat]]&lt;=2,2,4))</f>
        <v>0</v>
      </c>
      <c r="AH877">
        <f>Raw_Data[[#This Row],[Skor_Rasio]]+Raw_Data[[#This Row],[Skor_DP]]+Raw_Data[[#This Row],[Skor_Tenor]]+Raw_Data[[#This Row],[Skor_Telat]]</f>
        <v>5</v>
      </c>
      <c r="AI877" t="str">
        <f>IF(Raw_Data[[#This Row],[Risk_Score]]&lt;=6,"Low Risk",IF(Raw_Data[[#This Row],[Risk_Score]]&lt;=8,"Medium Risk","High Risk"))</f>
        <v>Low Risk</v>
      </c>
      <c r="AJ877">
        <f ca="1">IFERROR(DATEDIF(Raw_Data[[#This Row],[tanggal_pengajuan]],TODAY(),"m"),"N/A")</f>
        <v>5</v>
      </c>
      <c r="AK877" t="str">
        <f ca="1">IF(ISNUMBER(Raw_Data[[#This Row],[MOB]]),IF(Raw_Data[[#This Row],[MOB]]&lt;6,"0-5 bulan",IF(Raw_Data[[#This Row],[MOB]]&lt;12,"6-11 bulan",IF(Raw_Data[[#This Row],[MOB]]&lt;24,"12-23 bulan","24+ bulan"))),"N/A")</f>
        <v>0-5 bulan</v>
      </c>
    </row>
    <row r="878" spans="1:37" ht="14.25" customHeight="1" x14ac:dyDescent="0.45">
      <c r="A878" t="s">
        <v>2333</v>
      </c>
      <c r="B878" s="64">
        <v>46135</v>
      </c>
      <c r="C878" s="1" t="str">
        <f t="shared" si="13"/>
        <v>April</v>
      </c>
      <c r="D878" t="s">
        <v>1781</v>
      </c>
      <c r="E878" t="s">
        <v>2334</v>
      </c>
      <c r="F878">
        <v>55</v>
      </c>
      <c r="G878" t="s">
        <v>51</v>
      </c>
      <c r="H878" t="s">
        <v>101</v>
      </c>
      <c r="I878" s="2">
        <v>3347000</v>
      </c>
      <c r="J878" s="3">
        <f>Raw_Data[[#This Row],[cicilan_per_bulan]]/Raw_Data[[#This Row],[penghasilan_bulanan]]</f>
        <v>1.0817747236331043</v>
      </c>
      <c r="K878" t="s">
        <v>109</v>
      </c>
      <c r="L878" t="s">
        <v>110</v>
      </c>
      <c r="M878" t="s">
        <v>55</v>
      </c>
      <c r="N878" t="s">
        <v>395</v>
      </c>
      <c r="O878" t="s">
        <v>396</v>
      </c>
      <c r="P878" s="2">
        <v>62977000</v>
      </c>
      <c r="Q878" s="2">
        <v>9447000</v>
      </c>
      <c r="R878" t="str">
        <f>IF(Raw_Data[[#This Row],[persen_dp]]&lt;15%,"Low",IF(Raw_Data[[#This Row],[persen_dp]]&gt;25%,"High","Medium"))</f>
        <v>Medium</v>
      </c>
      <c r="S878" s="3">
        <v>0.15</v>
      </c>
      <c r="T878">
        <v>18</v>
      </c>
      <c r="U878">
        <v>0.14499999999999999</v>
      </c>
      <c r="V878" s="2">
        <v>3620700</v>
      </c>
      <c r="W878" s="2">
        <v>65173000</v>
      </c>
      <c r="X878" t="str">
        <f>IF(OR(Raw_Data[[#This Row],[status_pembayaran]]="Macet",Raw_Data[[#This Row],[status_pembayaran]]="Kurang Lancar"),"Non Performing Loan","Performing")</f>
        <v>Performing</v>
      </c>
      <c r="Y878" t="s">
        <v>47</v>
      </c>
      <c r="Z878">
        <v>0</v>
      </c>
      <c r="AA878">
        <v>0</v>
      </c>
      <c r="AB878">
        <v>1</v>
      </c>
      <c r="AC878" t="s">
        <v>104</v>
      </c>
      <c r="AD878">
        <f>IF(Raw_Data[[#This Row],[rasio]]&lt;0.2,1,IF(Raw_Data[[#This Row],[rasio]]&lt;0.3,2,IF(Raw_Data[[#This Row],[rasio]]&lt;0.4,3,4)))</f>
        <v>4</v>
      </c>
      <c r="AE878">
        <f>IF(Raw_Data[[#This Row],[kategori_dp]]="High",1,IF(Raw_Data[[#This Row],[kategori_dp]]="Medium",2,3))</f>
        <v>2</v>
      </c>
      <c r="AF878">
        <f>IF(Raw_Data[[#This Row],[tenor_bulan]]&lt;=24,1,IF(Raw_Data[[#This Row],[tenor_bulan]]&lt;=36,2,IF(Raw_Data[[#This Row],[tenor_bulan]]&lt;=48,3,4)))</f>
        <v>1</v>
      </c>
      <c r="AG878">
        <f>IF(Raw_Data[[#This Row],[jumlah_kali_telat]]=0,0,IF(Raw_Data[[#This Row],[jumlah_kali_telat]]&lt;=2,2,4))</f>
        <v>0</v>
      </c>
      <c r="AH878">
        <f>Raw_Data[[#This Row],[Skor_Rasio]]+Raw_Data[[#This Row],[Skor_DP]]+Raw_Data[[#This Row],[Skor_Tenor]]+Raw_Data[[#This Row],[Skor_Telat]]</f>
        <v>7</v>
      </c>
      <c r="AI878" t="str">
        <f>IF(Raw_Data[[#This Row],[Risk_Score]]&lt;=6,"Low Risk",IF(Raw_Data[[#This Row],[Risk_Score]]&lt;=8,"Medium Risk","High Risk"))</f>
        <v>Medium Risk</v>
      </c>
      <c r="AJ878">
        <f ca="1">IFERROR(DATEDIF(Raw_Data[[#This Row],[tanggal_pengajuan]],TODAY(),"m"),"N/A")</f>
        <v>6</v>
      </c>
      <c r="AK878" t="str">
        <f ca="1">IF(ISNUMBER(Raw_Data[[#This Row],[MOB]]),IF(Raw_Data[[#This Row],[MOB]]&lt;6,"0-5 bulan",IF(Raw_Data[[#This Row],[MOB]]&lt;12,"6-11 bulan",IF(Raw_Data[[#This Row],[MOB]]&lt;24,"12-23 bulan","24+ bulan"))),"N/A")</f>
        <v>6-11 bulan</v>
      </c>
    </row>
    <row r="879" spans="1:37" ht="14.25" customHeight="1" x14ac:dyDescent="0.45">
      <c r="A879" t="s">
        <v>2335</v>
      </c>
      <c r="B879" s="64">
        <v>46140</v>
      </c>
      <c r="C879" s="1" t="str">
        <f t="shared" si="13"/>
        <v>April</v>
      </c>
      <c r="D879" t="s">
        <v>1011</v>
      </c>
      <c r="E879" t="s">
        <v>2336</v>
      </c>
      <c r="F879">
        <v>43</v>
      </c>
      <c r="G879" t="s">
        <v>51</v>
      </c>
      <c r="H879" t="s">
        <v>41</v>
      </c>
      <c r="I879" s="2">
        <v>7206000</v>
      </c>
      <c r="J879" s="3">
        <f>Raw_Data[[#This Row],[cicilan_per_bulan]]/Raw_Data[[#This Row],[penghasilan_bulanan]]</f>
        <v>9.9875104079933386E-2</v>
      </c>
      <c r="K879" t="s">
        <v>127</v>
      </c>
      <c r="L879" t="s">
        <v>128</v>
      </c>
      <c r="M879" t="s">
        <v>55</v>
      </c>
      <c r="N879" t="s">
        <v>65</v>
      </c>
      <c r="O879" t="s">
        <v>46</v>
      </c>
      <c r="P879" s="2">
        <v>27779000</v>
      </c>
      <c r="Q879" s="2">
        <v>9723000</v>
      </c>
      <c r="R879" t="str">
        <f>IF(Raw_Data[[#This Row],[persen_dp]]&lt;15%,"Low",IF(Raw_Data[[#This Row],[persen_dp]]&gt;25%,"High","Medium"))</f>
        <v>High</v>
      </c>
      <c r="S879" s="3">
        <v>0.35</v>
      </c>
      <c r="T879">
        <v>36</v>
      </c>
      <c r="U879">
        <v>0.14499999999999999</v>
      </c>
      <c r="V879" s="2">
        <v>719700</v>
      </c>
      <c r="W879" s="2">
        <v>25910000</v>
      </c>
      <c r="X879" t="str">
        <f>IF(OR(Raw_Data[[#This Row],[status_pembayaran]]="Macet",Raw_Data[[#This Row],[status_pembayaran]]="Kurang Lancar"),"Non Performing Loan","Performing")</f>
        <v>Performing</v>
      </c>
      <c r="Y879" t="s">
        <v>47</v>
      </c>
      <c r="Z879">
        <v>0</v>
      </c>
      <c r="AA879">
        <v>0</v>
      </c>
      <c r="AB879">
        <v>1</v>
      </c>
      <c r="AD879">
        <f>IF(Raw_Data[[#This Row],[rasio]]&lt;0.2,1,IF(Raw_Data[[#This Row],[rasio]]&lt;0.3,2,IF(Raw_Data[[#This Row],[rasio]]&lt;0.4,3,4)))</f>
        <v>1</v>
      </c>
      <c r="AE879">
        <f>IF(Raw_Data[[#This Row],[kategori_dp]]="High",1,IF(Raw_Data[[#This Row],[kategori_dp]]="Medium",2,3))</f>
        <v>1</v>
      </c>
      <c r="AF879">
        <f>IF(Raw_Data[[#This Row],[tenor_bulan]]&lt;=24,1,IF(Raw_Data[[#This Row],[tenor_bulan]]&lt;=36,2,IF(Raw_Data[[#This Row],[tenor_bulan]]&lt;=48,3,4)))</f>
        <v>2</v>
      </c>
      <c r="AG879">
        <f>IF(Raw_Data[[#This Row],[jumlah_kali_telat]]=0,0,IF(Raw_Data[[#This Row],[jumlah_kali_telat]]&lt;=2,2,4))</f>
        <v>0</v>
      </c>
      <c r="AH879">
        <f>Raw_Data[[#This Row],[Skor_Rasio]]+Raw_Data[[#This Row],[Skor_DP]]+Raw_Data[[#This Row],[Skor_Tenor]]+Raw_Data[[#This Row],[Skor_Telat]]</f>
        <v>4</v>
      </c>
      <c r="AI879" t="str">
        <f>IF(Raw_Data[[#This Row],[Risk_Score]]&lt;=6,"Low Risk",IF(Raw_Data[[#This Row],[Risk_Score]]&lt;=8,"Medium Risk","High Risk"))</f>
        <v>Low Risk</v>
      </c>
      <c r="AJ879">
        <f ca="1">IFERROR(DATEDIF(Raw_Data[[#This Row],[tanggal_pengajuan]],TODAY(),"m"),"N/A")</f>
        <v>5</v>
      </c>
      <c r="AK879" t="str">
        <f ca="1">IF(ISNUMBER(Raw_Data[[#This Row],[MOB]]),IF(Raw_Data[[#This Row],[MOB]]&lt;6,"0-5 bulan",IF(Raw_Data[[#This Row],[MOB]]&lt;12,"6-11 bulan",IF(Raw_Data[[#This Row],[MOB]]&lt;24,"12-23 bulan","24+ bulan"))),"N/A")</f>
        <v>0-5 bulan</v>
      </c>
    </row>
    <row r="880" spans="1:37" ht="14.25" customHeight="1" x14ac:dyDescent="0.45">
      <c r="A880" t="s">
        <v>2337</v>
      </c>
      <c r="B880" s="64">
        <v>46089</v>
      </c>
      <c r="C880" s="1" t="str">
        <f t="shared" si="13"/>
        <v>March</v>
      </c>
      <c r="D880" t="s">
        <v>548</v>
      </c>
      <c r="E880" t="s">
        <v>2338</v>
      </c>
      <c r="F880">
        <v>36</v>
      </c>
      <c r="G880" t="s">
        <v>40</v>
      </c>
      <c r="H880" t="s">
        <v>52</v>
      </c>
      <c r="I880" s="2">
        <v>4381000</v>
      </c>
      <c r="J880" s="3">
        <f>Raw_Data[[#This Row],[cicilan_per_bulan]]/Raw_Data[[#This Row],[penghasilan_bulanan]]</f>
        <v>0.24261584113216161</v>
      </c>
      <c r="K880" t="s">
        <v>127</v>
      </c>
      <c r="L880" t="s">
        <v>128</v>
      </c>
      <c r="M880" t="s">
        <v>290</v>
      </c>
      <c r="N880" t="s">
        <v>291</v>
      </c>
      <c r="O880" t="s">
        <v>292</v>
      </c>
      <c r="P880" s="2">
        <v>37991000</v>
      </c>
      <c r="Q880" s="2">
        <v>5699000</v>
      </c>
      <c r="R880" t="str">
        <f>IF(Raw_Data[[#This Row],[persen_dp]]&lt;15%,"Low",IF(Raw_Data[[#This Row],[persen_dp]]&gt;25%,"High","Medium"))</f>
        <v>Medium</v>
      </c>
      <c r="S880" s="3">
        <v>0.15</v>
      </c>
      <c r="T880">
        <v>48</v>
      </c>
      <c r="U880">
        <v>0.14499999999999999</v>
      </c>
      <c r="V880" s="2">
        <v>1062900</v>
      </c>
      <c r="W880" s="2">
        <v>51021000</v>
      </c>
      <c r="X880" t="str">
        <f>IF(OR(Raw_Data[[#This Row],[status_pembayaran]]="Macet",Raw_Data[[#This Row],[status_pembayaran]]="Kurang Lancar"),"Non Performing Loan","Performing")</f>
        <v>Performing</v>
      </c>
      <c r="Y880" t="s">
        <v>47</v>
      </c>
      <c r="Z880">
        <v>0</v>
      </c>
      <c r="AA880">
        <v>0</v>
      </c>
      <c r="AB880">
        <v>1</v>
      </c>
      <c r="AD880">
        <f>IF(Raw_Data[[#This Row],[rasio]]&lt;0.2,1,IF(Raw_Data[[#This Row],[rasio]]&lt;0.3,2,IF(Raw_Data[[#This Row],[rasio]]&lt;0.4,3,4)))</f>
        <v>2</v>
      </c>
      <c r="AE880">
        <f>IF(Raw_Data[[#This Row],[kategori_dp]]="High",1,IF(Raw_Data[[#This Row],[kategori_dp]]="Medium",2,3))</f>
        <v>2</v>
      </c>
      <c r="AF880">
        <f>IF(Raw_Data[[#This Row],[tenor_bulan]]&lt;=24,1,IF(Raw_Data[[#This Row],[tenor_bulan]]&lt;=36,2,IF(Raw_Data[[#This Row],[tenor_bulan]]&lt;=48,3,4)))</f>
        <v>3</v>
      </c>
      <c r="AG880">
        <f>IF(Raw_Data[[#This Row],[jumlah_kali_telat]]=0,0,IF(Raw_Data[[#This Row],[jumlah_kali_telat]]&lt;=2,2,4))</f>
        <v>0</v>
      </c>
      <c r="AH880">
        <f>Raw_Data[[#This Row],[Skor_Rasio]]+Raw_Data[[#This Row],[Skor_DP]]+Raw_Data[[#This Row],[Skor_Tenor]]+Raw_Data[[#This Row],[Skor_Telat]]</f>
        <v>7</v>
      </c>
      <c r="AI880" t="str">
        <f>IF(Raw_Data[[#This Row],[Risk_Score]]&lt;=6,"Low Risk",IF(Raw_Data[[#This Row],[Risk_Score]]&lt;=8,"Medium Risk","High Risk"))</f>
        <v>Medium Risk</v>
      </c>
      <c r="AJ880">
        <f ca="1">IFERROR(DATEDIF(Raw_Data[[#This Row],[tanggal_pengajuan]],TODAY(),"m"),"N/A")</f>
        <v>7</v>
      </c>
      <c r="AK880" t="str">
        <f ca="1">IF(ISNUMBER(Raw_Data[[#This Row],[MOB]]),IF(Raw_Data[[#This Row],[MOB]]&lt;6,"0-5 bulan",IF(Raw_Data[[#This Row],[MOB]]&lt;12,"6-11 bulan",IF(Raw_Data[[#This Row],[MOB]]&lt;24,"12-23 bulan","24+ bulan"))),"N/A")</f>
        <v>6-11 bulan</v>
      </c>
    </row>
    <row r="881" spans="1:37" ht="14.25" customHeight="1" x14ac:dyDescent="0.45">
      <c r="A881" t="s">
        <v>2339</v>
      </c>
      <c r="B881" s="64">
        <v>46120</v>
      </c>
      <c r="C881" s="1" t="str">
        <f t="shared" si="13"/>
        <v>April</v>
      </c>
      <c r="D881" t="s">
        <v>1872</v>
      </c>
      <c r="E881" t="s">
        <v>2340</v>
      </c>
      <c r="F881">
        <v>51</v>
      </c>
      <c r="G881" t="s">
        <v>40</v>
      </c>
      <c r="H881" t="s">
        <v>152</v>
      </c>
      <c r="I881" s="2">
        <v>2557000</v>
      </c>
      <c r="J881" s="3">
        <f>Raw_Data[[#This Row],[cicilan_per_bulan]]/Raw_Data[[#This Row],[penghasilan_bulanan]]</f>
        <v>0.29913961673836525</v>
      </c>
      <c r="K881" t="s">
        <v>192</v>
      </c>
      <c r="L881" t="s">
        <v>128</v>
      </c>
      <c r="M881" t="s">
        <v>44</v>
      </c>
      <c r="N881" t="s">
        <v>83</v>
      </c>
      <c r="O881" t="s">
        <v>57</v>
      </c>
      <c r="P881" s="2">
        <v>18847000</v>
      </c>
      <c r="Q881" s="2">
        <v>7539000</v>
      </c>
      <c r="R881" t="str">
        <f>IF(Raw_Data[[#This Row],[persen_dp]]&lt;15%,"Low",IF(Raw_Data[[#This Row],[persen_dp]]&gt;25%,"High","Medium"))</f>
        <v>High</v>
      </c>
      <c r="S881" s="3">
        <v>0.4</v>
      </c>
      <c r="T881">
        <v>18</v>
      </c>
      <c r="U881">
        <v>0.14499999999999999</v>
      </c>
      <c r="V881" s="2">
        <v>764900</v>
      </c>
      <c r="W881" s="2">
        <v>13768000</v>
      </c>
      <c r="X881" t="str">
        <f>IF(OR(Raw_Data[[#This Row],[status_pembayaran]]="Macet",Raw_Data[[#This Row],[status_pembayaran]]="Kurang Lancar"),"Non Performing Loan","Performing")</f>
        <v>Performing</v>
      </c>
      <c r="Y881" t="s">
        <v>47</v>
      </c>
      <c r="Z881">
        <v>0</v>
      </c>
      <c r="AA881">
        <v>0</v>
      </c>
      <c r="AB881">
        <v>1</v>
      </c>
      <c r="AD881">
        <f>IF(Raw_Data[[#This Row],[rasio]]&lt;0.2,1,IF(Raw_Data[[#This Row],[rasio]]&lt;0.3,2,IF(Raw_Data[[#This Row],[rasio]]&lt;0.4,3,4)))</f>
        <v>2</v>
      </c>
      <c r="AE881">
        <f>IF(Raw_Data[[#This Row],[kategori_dp]]="High",1,IF(Raw_Data[[#This Row],[kategori_dp]]="Medium",2,3))</f>
        <v>1</v>
      </c>
      <c r="AF881">
        <f>IF(Raw_Data[[#This Row],[tenor_bulan]]&lt;=24,1,IF(Raw_Data[[#This Row],[tenor_bulan]]&lt;=36,2,IF(Raw_Data[[#This Row],[tenor_bulan]]&lt;=48,3,4)))</f>
        <v>1</v>
      </c>
      <c r="AG881">
        <f>IF(Raw_Data[[#This Row],[jumlah_kali_telat]]=0,0,IF(Raw_Data[[#This Row],[jumlah_kali_telat]]&lt;=2,2,4))</f>
        <v>0</v>
      </c>
      <c r="AH881">
        <f>Raw_Data[[#This Row],[Skor_Rasio]]+Raw_Data[[#This Row],[Skor_DP]]+Raw_Data[[#This Row],[Skor_Tenor]]+Raw_Data[[#This Row],[Skor_Telat]]</f>
        <v>4</v>
      </c>
      <c r="AI881" t="str">
        <f>IF(Raw_Data[[#This Row],[Risk_Score]]&lt;=6,"Low Risk",IF(Raw_Data[[#This Row],[Risk_Score]]&lt;=8,"Medium Risk","High Risk"))</f>
        <v>Low Risk</v>
      </c>
      <c r="AJ881">
        <f ca="1">IFERROR(DATEDIF(Raw_Data[[#This Row],[tanggal_pengajuan]],TODAY(),"m"),"N/A")</f>
        <v>6</v>
      </c>
      <c r="AK881" t="str">
        <f ca="1">IF(ISNUMBER(Raw_Data[[#This Row],[MOB]]),IF(Raw_Data[[#This Row],[MOB]]&lt;6,"0-5 bulan",IF(Raw_Data[[#This Row],[MOB]]&lt;12,"6-11 bulan",IF(Raw_Data[[#This Row],[MOB]]&lt;24,"12-23 bulan","24+ bulan"))),"N/A")</f>
        <v>6-11 bulan</v>
      </c>
    </row>
    <row r="882" spans="1:37" ht="14.25" customHeight="1" x14ac:dyDescent="0.45">
      <c r="A882" t="s">
        <v>2341</v>
      </c>
      <c r="B882" s="64">
        <v>46082</v>
      </c>
      <c r="C882" s="1" t="str">
        <f t="shared" si="13"/>
        <v>March</v>
      </c>
      <c r="D882" t="s">
        <v>852</v>
      </c>
      <c r="E882" t="s">
        <v>2342</v>
      </c>
      <c r="F882">
        <v>55</v>
      </c>
      <c r="G882" t="s">
        <v>51</v>
      </c>
      <c r="H882" t="s">
        <v>152</v>
      </c>
      <c r="I882" s="2">
        <v>2919000</v>
      </c>
      <c r="J882" s="3">
        <f>Raw_Data[[#This Row],[cicilan_per_bulan]]/Raw_Data[[#This Row],[penghasilan_bulanan]]</f>
        <v>0.53480644056183624</v>
      </c>
      <c r="K882" t="s">
        <v>102</v>
      </c>
      <c r="L882" t="s">
        <v>103</v>
      </c>
      <c r="M882" t="s">
        <v>55</v>
      </c>
      <c r="N882" t="s">
        <v>147</v>
      </c>
      <c r="O882" t="s">
        <v>148</v>
      </c>
      <c r="P882" s="2">
        <v>30774000</v>
      </c>
      <c r="Q882" s="2">
        <v>7694000</v>
      </c>
      <c r="R882" t="str">
        <f>IF(Raw_Data[[#This Row],[persen_dp]]&lt;15%,"Low",IF(Raw_Data[[#This Row],[persen_dp]]&gt;25%,"High","Medium"))</f>
        <v>Medium</v>
      </c>
      <c r="S882" s="3">
        <v>0.25</v>
      </c>
      <c r="T882">
        <v>18</v>
      </c>
      <c r="U882">
        <v>0.14499999999999999</v>
      </c>
      <c r="V882" s="2">
        <v>1561100</v>
      </c>
      <c r="W882" s="2">
        <v>28100000</v>
      </c>
      <c r="X882" t="str">
        <f>IF(OR(Raw_Data[[#This Row],[status_pembayaran]]="Macet",Raw_Data[[#This Row],[status_pembayaran]]="Kurang Lancar"),"Non Performing Loan","Performing")</f>
        <v>Performing</v>
      </c>
      <c r="Y882" t="s">
        <v>47</v>
      </c>
      <c r="Z882">
        <v>0</v>
      </c>
      <c r="AA882">
        <v>0</v>
      </c>
      <c r="AB882">
        <v>1</v>
      </c>
      <c r="AC882" t="s">
        <v>104</v>
      </c>
      <c r="AD882">
        <f>IF(Raw_Data[[#This Row],[rasio]]&lt;0.2,1,IF(Raw_Data[[#This Row],[rasio]]&lt;0.3,2,IF(Raw_Data[[#This Row],[rasio]]&lt;0.4,3,4)))</f>
        <v>4</v>
      </c>
      <c r="AE882">
        <f>IF(Raw_Data[[#This Row],[kategori_dp]]="High",1,IF(Raw_Data[[#This Row],[kategori_dp]]="Medium",2,3))</f>
        <v>2</v>
      </c>
      <c r="AF882">
        <f>IF(Raw_Data[[#This Row],[tenor_bulan]]&lt;=24,1,IF(Raw_Data[[#This Row],[tenor_bulan]]&lt;=36,2,IF(Raw_Data[[#This Row],[tenor_bulan]]&lt;=48,3,4)))</f>
        <v>1</v>
      </c>
      <c r="AG882">
        <f>IF(Raw_Data[[#This Row],[jumlah_kali_telat]]=0,0,IF(Raw_Data[[#This Row],[jumlah_kali_telat]]&lt;=2,2,4))</f>
        <v>0</v>
      </c>
      <c r="AH882">
        <f>Raw_Data[[#This Row],[Skor_Rasio]]+Raw_Data[[#This Row],[Skor_DP]]+Raw_Data[[#This Row],[Skor_Tenor]]+Raw_Data[[#This Row],[Skor_Telat]]</f>
        <v>7</v>
      </c>
      <c r="AI882" t="str">
        <f>IF(Raw_Data[[#This Row],[Risk_Score]]&lt;=6,"Low Risk",IF(Raw_Data[[#This Row],[Risk_Score]]&lt;=8,"Medium Risk","High Risk"))</f>
        <v>Medium Risk</v>
      </c>
      <c r="AJ882">
        <f ca="1">IFERROR(DATEDIF(Raw_Data[[#This Row],[tanggal_pengajuan]],TODAY(),"m"),"N/A")</f>
        <v>7</v>
      </c>
      <c r="AK882" t="str">
        <f ca="1">IF(ISNUMBER(Raw_Data[[#This Row],[MOB]]),IF(Raw_Data[[#This Row],[MOB]]&lt;6,"0-5 bulan",IF(Raw_Data[[#This Row],[MOB]]&lt;12,"6-11 bulan",IF(Raw_Data[[#This Row],[MOB]]&lt;24,"12-23 bulan","24+ bulan"))),"N/A")</f>
        <v>6-11 bulan</v>
      </c>
    </row>
    <row r="883" spans="1:37" ht="14.25" customHeight="1" x14ac:dyDescent="0.45">
      <c r="A883" t="s">
        <v>2343</v>
      </c>
      <c r="B883" s="64">
        <v>46171</v>
      </c>
      <c r="C883" s="1" t="str">
        <f t="shared" si="13"/>
        <v>May</v>
      </c>
      <c r="D883" t="s">
        <v>2081</v>
      </c>
      <c r="E883" t="s">
        <v>2344</v>
      </c>
      <c r="F883">
        <v>47</v>
      </c>
      <c r="G883" t="s">
        <v>51</v>
      </c>
      <c r="H883" t="s">
        <v>62</v>
      </c>
      <c r="I883" s="2">
        <v>2726000</v>
      </c>
      <c r="J883" s="3">
        <f>Raw_Data[[#This Row],[cicilan_per_bulan]]/Raw_Data[[#This Row],[penghasilan_bulanan]]</f>
        <v>0.33822450476889215</v>
      </c>
      <c r="K883" t="s">
        <v>268</v>
      </c>
      <c r="L883" t="s">
        <v>110</v>
      </c>
      <c r="M883" t="s">
        <v>44</v>
      </c>
      <c r="N883" t="s">
        <v>158</v>
      </c>
      <c r="O883" t="s">
        <v>159</v>
      </c>
      <c r="P883" s="2">
        <v>31121000</v>
      </c>
      <c r="Q883" s="2">
        <v>3112000</v>
      </c>
      <c r="R883" t="str">
        <f>IF(Raw_Data[[#This Row],[persen_dp]]&lt;15%,"Low",IF(Raw_Data[[#This Row],[persen_dp]]&gt;25%,"High","Medium"))</f>
        <v>Low</v>
      </c>
      <c r="S883" s="3">
        <v>0.1</v>
      </c>
      <c r="T883">
        <v>48</v>
      </c>
      <c r="U883">
        <v>0.14499999999999999</v>
      </c>
      <c r="V883" s="2">
        <v>922000</v>
      </c>
      <c r="W883" s="2">
        <v>44255000</v>
      </c>
      <c r="X883" t="str">
        <f>IF(OR(Raw_Data[[#This Row],[status_pembayaran]]="Macet",Raw_Data[[#This Row],[status_pembayaran]]="Kurang Lancar"),"Non Performing Loan","Performing")</f>
        <v>Performing</v>
      </c>
      <c r="Y883" t="s">
        <v>47</v>
      </c>
      <c r="Z883">
        <v>0</v>
      </c>
      <c r="AA883">
        <v>0</v>
      </c>
      <c r="AB883">
        <v>1</v>
      </c>
      <c r="AD883">
        <f>IF(Raw_Data[[#This Row],[rasio]]&lt;0.2,1,IF(Raw_Data[[#This Row],[rasio]]&lt;0.3,2,IF(Raw_Data[[#This Row],[rasio]]&lt;0.4,3,4)))</f>
        <v>3</v>
      </c>
      <c r="AE883">
        <f>IF(Raw_Data[[#This Row],[kategori_dp]]="High",1,IF(Raw_Data[[#This Row],[kategori_dp]]="Medium",2,3))</f>
        <v>3</v>
      </c>
      <c r="AF883">
        <f>IF(Raw_Data[[#This Row],[tenor_bulan]]&lt;=24,1,IF(Raw_Data[[#This Row],[tenor_bulan]]&lt;=36,2,IF(Raw_Data[[#This Row],[tenor_bulan]]&lt;=48,3,4)))</f>
        <v>3</v>
      </c>
      <c r="AG883">
        <f>IF(Raw_Data[[#This Row],[jumlah_kali_telat]]=0,0,IF(Raw_Data[[#This Row],[jumlah_kali_telat]]&lt;=2,2,4))</f>
        <v>0</v>
      </c>
      <c r="AH883">
        <f>Raw_Data[[#This Row],[Skor_Rasio]]+Raw_Data[[#This Row],[Skor_DP]]+Raw_Data[[#This Row],[Skor_Tenor]]+Raw_Data[[#This Row],[Skor_Telat]]</f>
        <v>9</v>
      </c>
      <c r="AI883" t="str">
        <f>IF(Raw_Data[[#This Row],[Risk_Score]]&lt;=6,"Low Risk",IF(Raw_Data[[#This Row],[Risk_Score]]&lt;=8,"Medium Risk","High Risk"))</f>
        <v>High Risk</v>
      </c>
      <c r="AJ883">
        <f ca="1">IFERROR(DATEDIF(Raw_Data[[#This Row],[tanggal_pengajuan]],TODAY(),"m"),"N/A")</f>
        <v>4</v>
      </c>
      <c r="AK883" t="str">
        <f ca="1">IF(ISNUMBER(Raw_Data[[#This Row],[MOB]]),IF(Raw_Data[[#This Row],[MOB]]&lt;6,"0-5 bulan",IF(Raw_Data[[#This Row],[MOB]]&lt;12,"6-11 bulan",IF(Raw_Data[[#This Row],[MOB]]&lt;24,"12-23 bulan","24+ bulan"))),"N/A")</f>
        <v>0-5 bulan</v>
      </c>
    </row>
    <row r="884" spans="1:37" ht="14.25" customHeight="1" x14ac:dyDescent="0.45">
      <c r="A884" t="s">
        <v>2345</v>
      </c>
      <c r="B884" s="64">
        <v>46096</v>
      </c>
      <c r="C884" s="1" t="str">
        <f t="shared" ref="C884:C947" si="14">TEXT(B884,"mmmm")</f>
        <v>March</v>
      </c>
      <c r="D884" t="s">
        <v>1221</v>
      </c>
      <c r="E884" t="s">
        <v>2346</v>
      </c>
      <c r="F884">
        <v>53</v>
      </c>
      <c r="G884" t="s">
        <v>51</v>
      </c>
      <c r="H884" t="s">
        <v>176</v>
      </c>
      <c r="I884" s="2">
        <v>5051000</v>
      </c>
      <c r="J884" s="3">
        <f>Raw_Data[[#This Row],[cicilan_per_bulan]]/Raw_Data[[#This Row],[penghasilan_bulanan]]</f>
        <v>0.38329043753712139</v>
      </c>
      <c r="K884" t="s">
        <v>177</v>
      </c>
      <c r="L884" t="s">
        <v>154</v>
      </c>
      <c r="M884" t="s">
        <v>55</v>
      </c>
      <c r="N884" t="s">
        <v>147</v>
      </c>
      <c r="O884" t="s">
        <v>148</v>
      </c>
      <c r="P884" s="2">
        <v>31216000</v>
      </c>
      <c r="Q884" s="2">
        <v>10926000</v>
      </c>
      <c r="R884" t="str">
        <f>IF(Raw_Data[[#This Row],[persen_dp]]&lt;15%,"Low",IF(Raw_Data[[#This Row],[persen_dp]]&gt;25%,"High","Medium"))</f>
        <v>High</v>
      </c>
      <c r="S884" s="3">
        <v>0.35</v>
      </c>
      <c r="T884">
        <v>12</v>
      </c>
      <c r="U884">
        <v>0.14499999999999999</v>
      </c>
      <c r="V884" s="2">
        <v>1936000</v>
      </c>
      <c r="W884" s="2">
        <v>23232000</v>
      </c>
      <c r="X884" t="str">
        <f>IF(OR(Raw_Data[[#This Row],[status_pembayaran]]="Macet",Raw_Data[[#This Row],[status_pembayaran]]="Kurang Lancar"),"Non Performing Loan","Performing")</f>
        <v>Performing</v>
      </c>
      <c r="Y884" t="s">
        <v>47</v>
      </c>
      <c r="Z884">
        <v>0</v>
      </c>
      <c r="AA884">
        <v>0</v>
      </c>
      <c r="AB884">
        <v>1</v>
      </c>
      <c r="AC884" t="s">
        <v>137</v>
      </c>
      <c r="AD884">
        <f>IF(Raw_Data[[#This Row],[rasio]]&lt;0.2,1,IF(Raw_Data[[#This Row],[rasio]]&lt;0.3,2,IF(Raw_Data[[#This Row],[rasio]]&lt;0.4,3,4)))</f>
        <v>3</v>
      </c>
      <c r="AE884">
        <f>IF(Raw_Data[[#This Row],[kategori_dp]]="High",1,IF(Raw_Data[[#This Row],[kategori_dp]]="Medium",2,3))</f>
        <v>1</v>
      </c>
      <c r="AF884">
        <f>IF(Raw_Data[[#This Row],[tenor_bulan]]&lt;=24,1,IF(Raw_Data[[#This Row],[tenor_bulan]]&lt;=36,2,IF(Raw_Data[[#This Row],[tenor_bulan]]&lt;=48,3,4)))</f>
        <v>1</v>
      </c>
      <c r="AG884">
        <f>IF(Raw_Data[[#This Row],[jumlah_kali_telat]]=0,0,IF(Raw_Data[[#This Row],[jumlah_kali_telat]]&lt;=2,2,4))</f>
        <v>0</v>
      </c>
      <c r="AH884">
        <f>Raw_Data[[#This Row],[Skor_Rasio]]+Raw_Data[[#This Row],[Skor_DP]]+Raw_Data[[#This Row],[Skor_Tenor]]+Raw_Data[[#This Row],[Skor_Telat]]</f>
        <v>5</v>
      </c>
      <c r="AI884" t="str">
        <f>IF(Raw_Data[[#This Row],[Risk_Score]]&lt;=6,"Low Risk",IF(Raw_Data[[#This Row],[Risk_Score]]&lt;=8,"Medium Risk","High Risk"))</f>
        <v>Low Risk</v>
      </c>
      <c r="AJ884">
        <f ca="1">IFERROR(DATEDIF(Raw_Data[[#This Row],[tanggal_pengajuan]],TODAY(),"m"),"N/A")</f>
        <v>7</v>
      </c>
      <c r="AK884" t="str">
        <f ca="1">IF(ISNUMBER(Raw_Data[[#This Row],[MOB]]),IF(Raw_Data[[#This Row],[MOB]]&lt;6,"0-5 bulan",IF(Raw_Data[[#This Row],[MOB]]&lt;12,"6-11 bulan",IF(Raw_Data[[#This Row],[MOB]]&lt;24,"12-23 bulan","24+ bulan"))),"N/A")</f>
        <v>6-11 bulan</v>
      </c>
    </row>
    <row r="885" spans="1:37" ht="14.25" customHeight="1" x14ac:dyDescent="0.45">
      <c r="A885" t="s">
        <v>2347</v>
      </c>
      <c r="B885" s="64">
        <v>46044</v>
      </c>
      <c r="C885" s="1" t="str">
        <f t="shared" si="14"/>
        <v>January</v>
      </c>
      <c r="D885" t="s">
        <v>1545</v>
      </c>
      <c r="E885" t="s">
        <v>2348</v>
      </c>
      <c r="F885">
        <v>54</v>
      </c>
      <c r="G885" t="s">
        <v>40</v>
      </c>
      <c r="H885" t="s">
        <v>96</v>
      </c>
      <c r="I885" s="2">
        <v>5902000</v>
      </c>
      <c r="J885" s="3">
        <f>Raw_Data[[#This Row],[cicilan_per_bulan]]/Raw_Data[[#This Row],[penghasilan_bulanan]]</f>
        <v>0.12785496441884106</v>
      </c>
      <c r="K885" t="s">
        <v>63</v>
      </c>
      <c r="L885" t="s">
        <v>64</v>
      </c>
      <c r="M885" t="s">
        <v>44</v>
      </c>
      <c r="N885" t="s">
        <v>163</v>
      </c>
      <c r="O885" t="s">
        <v>46</v>
      </c>
      <c r="P885" s="2">
        <v>28658000</v>
      </c>
      <c r="Q885" s="2">
        <v>5732000</v>
      </c>
      <c r="R885" t="str">
        <f>IF(Raw_Data[[#This Row],[persen_dp]]&lt;15%,"Low",IF(Raw_Data[[#This Row],[persen_dp]]&gt;25%,"High","Medium"))</f>
        <v>Medium</v>
      </c>
      <c r="S885" s="3">
        <v>0.2</v>
      </c>
      <c r="T885">
        <v>48</v>
      </c>
      <c r="U885">
        <v>0.14499999999999999</v>
      </c>
      <c r="V885" s="2">
        <v>754600</v>
      </c>
      <c r="W885" s="2">
        <v>36223000</v>
      </c>
      <c r="X885" t="str">
        <f>IF(OR(Raw_Data[[#This Row],[status_pembayaran]]="Macet",Raw_Data[[#This Row],[status_pembayaran]]="Kurang Lancar"),"Non Performing Loan","Performing")</f>
        <v>Performing</v>
      </c>
      <c r="Y885" t="s">
        <v>47</v>
      </c>
      <c r="Z885">
        <v>0</v>
      </c>
      <c r="AA885">
        <v>0</v>
      </c>
      <c r="AB885">
        <v>1</v>
      </c>
      <c r="AD885">
        <f>IF(Raw_Data[[#This Row],[rasio]]&lt;0.2,1,IF(Raw_Data[[#This Row],[rasio]]&lt;0.3,2,IF(Raw_Data[[#This Row],[rasio]]&lt;0.4,3,4)))</f>
        <v>1</v>
      </c>
      <c r="AE885">
        <f>IF(Raw_Data[[#This Row],[kategori_dp]]="High",1,IF(Raw_Data[[#This Row],[kategori_dp]]="Medium",2,3))</f>
        <v>2</v>
      </c>
      <c r="AF885">
        <f>IF(Raw_Data[[#This Row],[tenor_bulan]]&lt;=24,1,IF(Raw_Data[[#This Row],[tenor_bulan]]&lt;=36,2,IF(Raw_Data[[#This Row],[tenor_bulan]]&lt;=48,3,4)))</f>
        <v>3</v>
      </c>
      <c r="AG885">
        <f>IF(Raw_Data[[#This Row],[jumlah_kali_telat]]=0,0,IF(Raw_Data[[#This Row],[jumlah_kali_telat]]&lt;=2,2,4))</f>
        <v>0</v>
      </c>
      <c r="AH885">
        <f>Raw_Data[[#This Row],[Skor_Rasio]]+Raw_Data[[#This Row],[Skor_DP]]+Raw_Data[[#This Row],[Skor_Tenor]]+Raw_Data[[#This Row],[Skor_Telat]]</f>
        <v>6</v>
      </c>
      <c r="AI885" t="str">
        <f>IF(Raw_Data[[#This Row],[Risk_Score]]&lt;=6,"Low Risk",IF(Raw_Data[[#This Row],[Risk_Score]]&lt;=8,"Medium Risk","High Risk"))</f>
        <v>Low Risk</v>
      </c>
      <c r="AJ885">
        <f ca="1">IFERROR(DATEDIF(Raw_Data[[#This Row],[tanggal_pengajuan]],TODAY(),"m"),"N/A")</f>
        <v>9</v>
      </c>
      <c r="AK885" t="str">
        <f ca="1">IF(ISNUMBER(Raw_Data[[#This Row],[MOB]]),IF(Raw_Data[[#This Row],[MOB]]&lt;6,"0-5 bulan",IF(Raw_Data[[#This Row],[MOB]]&lt;12,"6-11 bulan",IF(Raw_Data[[#This Row],[MOB]]&lt;24,"12-23 bulan","24+ bulan"))),"N/A")</f>
        <v>6-11 bulan</v>
      </c>
    </row>
    <row r="886" spans="1:37" ht="14.25" customHeight="1" x14ac:dyDescent="0.45">
      <c r="A886" t="s">
        <v>2349</v>
      </c>
      <c r="B886" s="64">
        <v>46157</v>
      </c>
      <c r="C886" s="1" t="str">
        <f t="shared" si="14"/>
        <v>May</v>
      </c>
      <c r="D886" t="s">
        <v>1052</v>
      </c>
      <c r="E886" t="s">
        <v>2350</v>
      </c>
      <c r="F886">
        <v>39</v>
      </c>
      <c r="G886" t="s">
        <v>40</v>
      </c>
      <c r="H886" t="s">
        <v>52</v>
      </c>
      <c r="I886" s="2">
        <v>13983000</v>
      </c>
      <c r="J886" s="3">
        <f>Raw_Data[[#This Row],[cicilan_per_bulan]]/Raw_Data[[#This Row],[penghasilan_bulanan]]</f>
        <v>6.0709432882786241E-2</v>
      </c>
      <c r="K886" t="s">
        <v>127</v>
      </c>
      <c r="L886" t="s">
        <v>128</v>
      </c>
      <c r="M886" t="s">
        <v>55</v>
      </c>
      <c r="N886" t="s">
        <v>65</v>
      </c>
      <c r="O886" t="s">
        <v>46</v>
      </c>
      <c r="P886" s="2">
        <v>28395000</v>
      </c>
      <c r="Q886" s="2">
        <v>7099000</v>
      </c>
      <c r="R886" t="str">
        <f>IF(Raw_Data[[#This Row],[persen_dp]]&lt;15%,"Low",IF(Raw_Data[[#This Row],[persen_dp]]&gt;25%,"High","Medium"))</f>
        <v>Medium</v>
      </c>
      <c r="S886" s="3">
        <v>0.25</v>
      </c>
      <c r="T886">
        <v>36</v>
      </c>
      <c r="U886">
        <v>0.14499999999999999</v>
      </c>
      <c r="V886" s="2">
        <v>848900</v>
      </c>
      <c r="W886" s="2">
        <v>30559000</v>
      </c>
      <c r="X886" t="str">
        <f>IF(OR(Raw_Data[[#This Row],[status_pembayaran]]="Macet",Raw_Data[[#This Row],[status_pembayaran]]="Kurang Lancar"),"Non Performing Loan","Performing")</f>
        <v>Performing</v>
      </c>
      <c r="Y886" t="s">
        <v>47</v>
      </c>
      <c r="Z886">
        <v>0</v>
      </c>
      <c r="AA886">
        <v>0</v>
      </c>
      <c r="AB886">
        <v>1</v>
      </c>
      <c r="AC886" t="s">
        <v>66</v>
      </c>
      <c r="AD886">
        <f>IF(Raw_Data[[#This Row],[rasio]]&lt;0.2,1,IF(Raw_Data[[#This Row],[rasio]]&lt;0.3,2,IF(Raw_Data[[#This Row],[rasio]]&lt;0.4,3,4)))</f>
        <v>1</v>
      </c>
      <c r="AE886">
        <f>IF(Raw_Data[[#This Row],[kategori_dp]]="High",1,IF(Raw_Data[[#This Row],[kategori_dp]]="Medium",2,3))</f>
        <v>2</v>
      </c>
      <c r="AF886">
        <f>IF(Raw_Data[[#This Row],[tenor_bulan]]&lt;=24,1,IF(Raw_Data[[#This Row],[tenor_bulan]]&lt;=36,2,IF(Raw_Data[[#This Row],[tenor_bulan]]&lt;=48,3,4)))</f>
        <v>2</v>
      </c>
      <c r="AG886">
        <f>IF(Raw_Data[[#This Row],[jumlah_kali_telat]]=0,0,IF(Raw_Data[[#This Row],[jumlah_kali_telat]]&lt;=2,2,4))</f>
        <v>0</v>
      </c>
      <c r="AH886">
        <f>Raw_Data[[#This Row],[Skor_Rasio]]+Raw_Data[[#This Row],[Skor_DP]]+Raw_Data[[#This Row],[Skor_Tenor]]+Raw_Data[[#This Row],[Skor_Telat]]</f>
        <v>5</v>
      </c>
      <c r="AI886" t="str">
        <f>IF(Raw_Data[[#This Row],[Risk_Score]]&lt;=6,"Low Risk",IF(Raw_Data[[#This Row],[Risk_Score]]&lt;=8,"Medium Risk","High Risk"))</f>
        <v>Low Risk</v>
      </c>
      <c r="AJ886">
        <f ca="1">IFERROR(DATEDIF(Raw_Data[[#This Row],[tanggal_pengajuan]],TODAY(),"m"),"N/A")</f>
        <v>5</v>
      </c>
      <c r="AK886" t="str">
        <f ca="1">IF(ISNUMBER(Raw_Data[[#This Row],[MOB]]),IF(Raw_Data[[#This Row],[MOB]]&lt;6,"0-5 bulan",IF(Raw_Data[[#This Row],[MOB]]&lt;12,"6-11 bulan",IF(Raw_Data[[#This Row],[MOB]]&lt;24,"12-23 bulan","24+ bulan"))),"N/A")</f>
        <v>0-5 bulan</v>
      </c>
    </row>
    <row r="887" spans="1:37" ht="14.25" customHeight="1" x14ac:dyDescent="0.45">
      <c r="A887" t="s">
        <v>2351</v>
      </c>
      <c r="B887" s="64">
        <v>46023</v>
      </c>
      <c r="C887" s="1" t="str">
        <f t="shared" si="14"/>
        <v>January</v>
      </c>
      <c r="D887" t="s">
        <v>1306</v>
      </c>
      <c r="E887" t="s">
        <v>2352</v>
      </c>
      <c r="F887">
        <v>31</v>
      </c>
      <c r="G887" t="s">
        <v>40</v>
      </c>
      <c r="H887" t="s">
        <v>52</v>
      </c>
      <c r="I887" s="2">
        <v>12481000</v>
      </c>
      <c r="J887" s="3">
        <f>Raw_Data[[#This Row],[cicilan_per_bulan]]/Raw_Data[[#This Row],[penghasilan_bulanan]]</f>
        <v>4.3209678711641698E-2</v>
      </c>
      <c r="K887" t="s">
        <v>127</v>
      </c>
      <c r="L887" t="s">
        <v>128</v>
      </c>
      <c r="M887" t="s">
        <v>44</v>
      </c>
      <c r="N887" t="s">
        <v>228</v>
      </c>
      <c r="O887" t="s">
        <v>57</v>
      </c>
      <c r="P887" s="2">
        <v>19328000</v>
      </c>
      <c r="Q887" s="2">
        <v>5798000</v>
      </c>
      <c r="R887" t="str">
        <f>IF(Raw_Data[[#This Row],[persen_dp]]&lt;15%,"Low",IF(Raw_Data[[#This Row],[persen_dp]]&gt;25%,"High","Medium"))</f>
        <v>High</v>
      </c>
      <c r="S887" s="3">
        <v>0.3</v>
      </c>
      <c r="T887">
        <v>36</v>
      </c>
      <c r="U887">
        <v>0.14499999999999999</v>
      </c>
      <c r="V887" s="2">
        <v>539300</v>
      </c>
      <c r="W887" s="2">
        <v>19415000</v>
      </c>
      <c r="X887" t="str">
        <f>IF(OR(Raw_Data[[#This Row],[status_pembayaran]]="Macet",Raw_Data[[#This Row],[status_pembayaran]]="Kurang Lancar"),"Non Performing Loan","Performing")</f>
        <v>Non Performing Loan</v>
      </c>
      <c r="Y887" t="s">
        <v>488</v>
      </c>
      <c r="Z887">
        <v>28</v>
      </c>
      <c r="AA887">
        <v>2</v>
      </c>
      <c r="AB887">
        <v>3</v>
      </c>
      <c r="AD887">
        <f>IF(Raw_Data[[#This Row],[rasio]]&lt;0.2,1,IF(Raw_Data[[#This Row],[rasio]]&lt;0.3,2,IF(Raw_Data[[#This Row],[rasio]]&lt;0.4,3,4)))</f>
        <v>1</v>
      </c>
      <c r="AE887">
        <f>IF(Raw_Data[[#This Row],[kategori_dp]]="High",1,IF(Raw_Data[[#This Row],[kategori_dp]]="Medium",2,3))</f>
        <v>1</v>
      </c>
      <c r="AF887">
        <f>IF(Raw_Data[[#This Row],[tenor_bulan]]&lt;=24,1,IF(Raw_Data[[#This Row],[tenor_bulan]]&lt;=36,2,IF(Raw_Data[[#This Row],[tenor_bulan]]&lt;=48,3,4)))</f>
        <v>2</v>
      </c>
      <c r="AG887">
        <f>IF(Raw_Data[[#This Row],[jumlah_kali_telat]]=0,0,IF(Raw_Data[[#This Row],[jumlah_kali_telat]]&lt;=2,2,4))</f>
        <v>2</v>
      </c>
      <c r="AH887">
        <f>Raw_Data[[#This Row],[Skor_Rasio]]+Raw_Data[[#This Row],[Skor_DP]]+Raw_Data[[#This Row],[Skor_Tenor]]+Raw_Data[[#This Row],[Skor_Telat]]</f>
        <v>6</v>
      </c>
      <c r="AI887" t="str">
        <f>IF(Raw_Data[[#This Row],[Risk_Score]]&lt;=6,"Low Risk",IF(Raw_Data[[#This Row],[Risk_Score]]&lt;=8,"Medium Risk","High Risk"))</f>
        <v>Low Risk</v>
      </c>
      <c r="AJ887">
        <f ca="1">IFERROR(DATEDIF(Raw_Data[[#This Row],[tanggal_pengajuan]],TODAY(),"m"),"N/A")</f>
        <v>9</v>
      </c>
      <c r="AK887" t="str">
        <f ca="1">IF(ISNUMBER(Raw_Data[[#This Row],[MOB]]),IF(Raw_Data[[#This Row],[MOB]]&lt;6,"0-5 bulan",IF(Raw_Data[[#This Row],[MOB]]&lt;12,"6-11 bulan",IF(Raw_Data[[#This Row],[MOB]]&lt;24,"12-23 bulan","24+ bulan"))),"N/A")</f>
        <v>6-11 bulan</v>
      </c>
    </row>
    <row r="888" spans="1:37" ht="14.25" customHeight="1" x14ac:dyDescent="0.45">
      <c r="A888" t="s">
        <v>2353</v>
      </c>
      <c r="B888" s="64">
        <v>46024</v>
      </c>
      <c r="C888" s="1" t="str">
        <f t="shared" si="14"/>
        <v>January</v>
      </c>
      <c r="D888" t="s">
        <v>635</v>
      </c>
      <c r="E888" t="s">
        <v>2354</v>
      </c>
      <c r="F888">
        <v>28</v>
      </c>
      <c r="G888" t="s">
        <v>51</v>
      </c>
      <c r="H888" t="s">
        <v>126</v>
      </c>
      <c r="I888" s="2">
        <v>2662000</v>
      </c>
      <c r="J888" s="3">
        <f>Raw_Data[[#This Row],[cicilan_per_bulan]]/Raw_Data[[#This Row],[penghasilan_bulanan]]</f>
        <v>0.57663410969196094</v>
      </c>
      <c r="K888" t="s">
        <v>167</v>
      </c>
      <c r="L888" t="s">
        <v>110</v>
      </c>
      <c r="M888" t="s">
        <v>55</v>
      </c>
      <c r="N888" t="s">
        <v>395</v>
      </c>
      <c r="O888" t="s">
        <v>396</v>
      </c>
      <c r="P888" s="2">
        <v>59325000</v>
      </c>
      <c r="Q888" s="2">
        <v>5933000</v>
      </c>
      <c r="R888" t="str">
        <f>IF(Raw_Data[[#This Row],[persen_dp]]&lt;15%,"Low",IF(Raw_Data[[#This Row],[persen_dp]]&gt;25%,"High","Medium"))</f>
        <v>Low</v>
      </c>
      <c r="S888" s="3">
        <v>0.1</v>
      </c>
      <c r="T888">
        <v>60</v>
      </c>
      <c r="U888">
        <v>0.14499999999999999</v>
      </c>
      <c r="V888" s="2">
        <v>1535000</v>
      </c>
      <c r="W888" s="2">
        <v>92101000</v>
      </c>
      <c r="X888" t="str">
        <f>IF(OR(Raw_Data[[#This Row],[status_pembayaran]]="Macet",Raw_Data[[#This Row],[status_pembayaran]]="Kurang Lancar"),"Non Performing Loan","Performing")</f>
        <v>Performing</v>
      </c>
      <c r="Y888" t="s">
        <v>47</v>
      </c>
      <c r="Z888">
        <v>0</v>
      </c>
      <c r="AA888">
        <v>0</v>
      </c>
      <c r="AB888">
        <v>1</v>
      </c>
      <c r="AD888">
        <f>IF(Raw_Data[[#This Row],[rasio]]&lt;0.2,1,IF(Raw_Data[[#This Row],[rasio]]&lt;0.3,2,IF(Raw_Data[[#This Row],[rasio]]&lt;0.4,3,4)))</f>
        <v>4</v>
      </c>
      <c r="AE888">
        <f>IF(Raw_Data[[#This Row],[kategori_dp]]="High",1,IF(Raw_Data[[#This Row],[kategori_dp]]="Medium",2,3))</f>
        <v>3</v>
      </c>
      <c r="AF888">
        <f>IF(Raw_Data[[#This Row],[tenor_bulan]]&lt;=24,1,IF(Raw_Data[[#This Row],[tenor_bulan]]&lt;=36,2,IF(Raw_Data[[#This Row],[tenor_bulan]]&lt;=48,3,4)))</f>
        <v>4</v>
      </c>
      <c r="AG888">
        <f>IF(Raw_Data[[#This Row],[jumlah_kali_telat]]=0,0,IF(Raw_Data[[#This Row],[jumlah_kali_telat]]&lt;=2,2,4))</f>
        <v>0</v>
      </c>
      <c r="AH888">
        <f>Raw_Data[[#This Row],[Skor_Rasio]]+Raw_Data[[#This Row],[Skor_DP]]+Raw_Data[[#This Row],[Skor_Tenor]]+Raw_Data[[#This Row],[Skor_Telat]]</f>
        <v>11</v>
      </c>
      <c r="AI888" t="str">
        <f>IF(Raw_Data[[#This Row],[Risk_Score]]&lt;=6,"Low Risk",IF(Raw_Data[[#This Row],[Risk_Score]]&lt;=8,"Medium Risk","High Risk"))</f>
        <v>High Risk</v>
      </c>
      <c r="AJ888">
        <f ca="1">IFERROR(DATEDIF(Raw_Data[[#This Row],[tanggal_pengajuan]],TODAY(),"m"),"N/A")</f>
        <v>9</v>
      </c>
      <c r="AK888" t="str">
        <f ca="1">IF(ISNUMBER(Raw_Data[[#This Row],[MOB]]),IF(Raw_Data[[#This Row],[MOB]]&lt;6,"0-5 bulan",IF(Raw_Data[[#This Row],[MOB]]&lt;12,"6-11 bulan",IF(Raw_Data[[#This Row],[MOB]]&lt;24,"12-23 bulan","24+ bulan"))),"N/A")</f>
        <v>6-11 bulan</v>
      </c>
    </row>
    <row r="889" spans="1:37" ht="14.25" customHeight="1" x14ac:dyDescent="0.45">
      <c r="A889" t="s">
        <v>2355</v>
      </c>
      <c r="B889" s="64">
        <v>46128</v>
      </c>
      <c r="C889" s="1" t="str">
        <f t="shared" si="14"/>
        <v>April</v>
      </c>
      <c r="D889" t="s">
        <v>575</v>
      </c>
      <c r="E889" t="s">
        <v>2356</v>
      </c>
      <c r="F889">
        <v>25</v>
      </c>
      <c r="G889" t="s">
        <v>40</v>
      </c>
      <c r="H889" t="s">
        <v>108</v>
      </c>
      <c r="I889" s="2">
        <v>4968000</v>
      </c>
      <c r="J889" s="3">
        <f>Raw_Data[[#This Row],[cicilan_per_bulan]]/Raw_Data[[#This Row],[penghasilan_bulanan]]</f>
        <v>0.15527375201288246</v>
      </c>
      <c r="K889" t="s">
        <v>167</v>
      </c>
      <c r="L889" t="s">
        <v>110</v>
      </c>
      <c r="M889" t="s">
        <v>55</v>
      </c>
      <c r="N889" t="s">
        <v>65</v>
      </c>
      <c r="O889" t="s">
        <v>46</v>
      </c>
      <c r="P889" s="2">
        <v>27647000</v>
      </c>
      <c r="Q889" s="2">
        <v>8294000</v>
      </c>
      <c r="R889" t="str">
        <f>IF(Raw_Data[[#This Row],[persen_dp]]&lt;15%,"Low",IF(Raw_Data[[#This Row],[persen_dp]]&gt;25%,"High","Medium"))</f>
        <v>High</v>
      </c>
      <c r="S889" s="3">
        <v>0.3</v>
      </c>
      <c r="T889">
        <v>36</v>
      </c>
      <c r="U889">
        <v>0.14499999999999999</v>
      </c>
      <c r="V889" s="2">
        <v>771400</v>
      </c>
      <c r="W889" s="2">
        <v>27771000</v>
      </c>
      <c r="X889" t="str">
        <f>IF(OR(Raw_Data[[#This Row],[status_pembayaran]]="Macet",Raw_Data[[#This Row],[status_pembayaran]]="Kurang Lancar"),"Non Performing Loan","Performing")</f>
        <v>Performing</v>
      </c>
      <c r="Y889" t="s">
        <v>47</v>
      </c>
      <c r="Z889">
        <v>0</v>
      </c>
      <c r="AA889">
        <v>0</v>
      </c>
      <c r="AB889">
        <v>1</v>
      </c>
      <c r="AC889" t="s">
        <v>74</v>
      </c>
      <c r="AD889">
        <f>IF(Raw_Data[[#This Row],[rasio]]&lt;0.2,1,IF(Raw_Data[[#This Row],[rasio]]&lt;0.3,2,IF(Raw_Data[[#This Row],[rasio]]&lt;0.4,3,4)))</f>
        <v>1</v>
      </c>
      <c r="AE889">
        <f>IF(Raw_Data[[#This Row],[kategori_dp]]="High",1,IF(Raw_Data[[#This Row],[kategori_dp]]="Medium",2,3))</f>
        <v>1</v>
      </c>
      <c r="AF889">
        <f>IF(Raw_Data[[#This Row],[tenor_bulan]]&lt;=24,1,IF(Raw_Data[[#This Row],[tenor_bulan]]&lt;=36,2,IF(Raw_Data[[#This Row],[tenor_bulan]]&lt;=48,3,4)))</f>
        <v>2</v>
      </c>
      <c r="AG889">
        <f>IF(Raw_Data[[#This Row],[jumlah_kali_telat]]=0,0,IF(Raw_Data[[#This Row],[jumlah_kali_telat]]&lt;=2,2,4))</f>
        <v>0</v>
      </c>
      <c r="AH889">
        <f>Raw_Data[[#This Row],[Skor_Rasio]]+Raw_Data[[#This Row],[Skor_DP]]+Raw_Data[[#This Row],[Skor_Tenor]]+Raw_Data[[#This Row],[Skor_Telat]]</f>
        <v>4</v>
      </c>
      <c r="AI889" t="str">
        <f>IF(Raw_Data[[#This Row],[Risk_Score]]&lt;=6,"Low Risk",IF(Raw_Data[[#This Row],[Risk_Score]]&lt;=8,"Medium Risk","High Risk"))</f>
        <v>Low Risk</v>
      </c>
      <c r="AJ889">
        <f ca="1">IFERROR(DATEDIF(Raw_Data[[#This Row],[tanggal_pengajuan]],TODAY(),"m"),"N/A")</f>
        <v>6</v>
      </c>
      <c r="AK889" t="str">
        <f ca="1">IF(ISNUMBER(Raw_Data[[#This Row],[MOB]]),IF(Raw_Data[[#This Row],[MOB]]&lt;6,"0-5 bulan",IF(Raw_Data[[#This Row],[MOB]]&lt;12,"6-11 bulan",IF(Raw_Data[[#This Row],[MOB]]&lt;24,"12-23 bulan","24+ bulan"))),"N/A")</f>
        <v>6-11 bulan</v>
      </c>
    </row>
    <row r="890" spans="1:37" ht="14.25" customHeight="1" x14ac:dyDescent="0.45">
      <c r="A890" t="s">
        <v>2357</v>
      </c>
      <c r="B890" s="64">
        <v>46084</v>
      </c>
      <c r="C890" s="1" t="str">
        <f t="shared" si="14"/>
        <v>March</v>
      </c>
      <c r="D890" t="s">
        <v>1291</v>
      </c>
      <c r="E890" t="s">
        <v>2358</v>
      </c>
      <c r="F890">
        <v>48</v>
      </c>
      <c r="G890" t="s">
        <v>51</v>
      </c>
      <c r="H890" t="s">
        <v>108</v>
      </c>
      <c r="I890" s="2">
        <v>5367000</v>
      </c>
      <c r="J890" s="3">
        <f>Raw_Data[[#This Row],[cicilan_per_bulan]]/Raw_Data[[#This Row],[penghasilan_bulanan]]</f>
        <v>0.20521706726290292</v>
      </c>
      <c r="K890" t="s">
        <v>63</v>
      </c>
      <c r="L890" t="s">
        <v>64</v>
      </c>
      <c r="M890" t="s">
        <v>44</v>
      </c>
      <c r="N890" t="s">
        <v>171</v>
      </c>
      <c r="O890" t="s">
        <v>172</v>
      </c>
      <c r="P890" s="2">
        <v>44613000</v>
      </c>
      <c r="Q890" s="2">
        <v>11153000</v>
      </c>
      <c r="R890" t="str">
        <f>IF(Raw_Data[[#This Row],[persen_dp]]&lt;15%,"Low",IF(Raw_Data[[#This Row],[persen_dp]]&gt;25%,"High","Medium"))</f>
        <v>Medium</v>
      </c>
      <c r="S890" s="3">
        <v>0.25</v>
      </c>
      <c r="T890">
        <v>48</v>
      </c>
      <c r="U890">
        <v>0.14499999999999999</v>
      </c>
      <c r="V890" s="2">
        <v>1101400</v>
      </c>
      <c r="W890" s="2">
        <v>52867000</v>
      </c>
      <c r="X890" t="str">
        <f>IF(OR(Raw_Data[[#This Row],[status_pembayaran]]="Macet",Raw_Data[[#This Row],[status_pembayaran]]="Kurang Lancar"),"Non Performing Loan","Performing")</f>
        <v>Performing</v>
      </c>
      <c r="Y890" t="s">
        <v>269</v>
      </c>
      <c r="Z890">
        <v>88</v>
      </c>
      <c r="AA890">
        <v>3</v>
      </c>
      <c r="AB890">
        <v>2</v>
      </c>
      <c r="AC890" t="s">
        <v>74</v>
      </c>
      <c r="AD890">
        <f>IF(Raw_Data[[#This Row],[rasio]]&lt;0.2,1,IF(Raw_Data[[#This Row],[rasio]]&lt;0.3,2,IF(Raw_Data[[#This Row],[rasio]]&lt;0.4,3,4)))</f>
        <v>2</v>
      </c>
      <c r="AE890">
        <f>IF(Raw_Data[[#This Row],[kategori_dp]]="High",1,IF(Raw_Data[[#This Row],[kategori_dp]]="Medium",2,3))</f>
        <v>2</v>
      </c>
      <c r="AF890">
        <f>IF(Raw_Data[[#This Row],[tenor_bulan]]&lt;=24,1,IF(Raw_Data[[#This Row],[tenor_bulan]]&lt;=36,2,IF(Raw_Data[[#This Row],[tenor_bulan]]&lt;=48,3,4)))</f>
        <v>3</v>
      </c>
      <c r="AG890">
        <f>IF(Raw_Data[[#This Row],[jumlah_kali_telat]]=0,0,IF(Raw_Data[[#This Row],[jumlah_kali_telat]]&lt;=2,2,4))</f>
        <v>4</v>
      </c>
      <c r="AH890">
        <f>Raw_Data[[#This Row],[Skor_Rasio]]+Raw_Data[[#This Row],[Skor_DP]]+Raw_Data[[#This Row],[Skor_Tenor]]+Raw_Data[[#This Row],[Skor_Telat]]</f>
        <v>11</v>
      </c>
      <c r="AI890" t="str">
        <f>IF(Raw_Data[[#This Row],[Risk_Score]]&lt;=6,"Low Risk",IF(Raw_Data[[#This Row],[Risk_Score]]&lt;=8,"Medium Risk","High Risk"))</f>
        <v>High Risk</v>
      </c>
      <c r="AJ890">
        <f ca="1">IFERROR(DATEDIF(Raw_Data[[#This Row],[tanggal_pengajuan]],TODAY(),"m"),"N/A")</f>
        <v>7</v>
      </c>
      <c r="AK890" t="str">
        <f ca="1">IF(ISNUMBER(Raw_Data[[#This Row],[MOB]]),IF(Raw_Data[[#This Row],[MOB]]&lt;6,"0-5 bulan",IF(Raw_Data[[#This Row],[MOB]]&lt;12,"6-11 bulan",IF(Raw_Data[[#This Row],[MOB]]&lt;24,"12-23 bulan","24+ bulan"))),"N/A")</f>
        <v>6-11 bulan</v>
      </c>
    </row>
    <row r="891" spans="1:37" ht="14.25" customHeight="1" x14ac:dyDescent="0.45">
      <c r="A891" t="s">
        <v>2359</v>
      </c>
      <c r="B891" s="64">
        <v>46034</v>
      </c>
      <c r="C891" s="1" t="str">
        <f t="shared" si="14"/>
        <v>January</v>
      </c>
      <c r="D891" t="s">
        <v>2053</v>
      </c>
      <c r="E891" t="s">
        <v>2360</v>
      </c>
      <c r="F891">
        <v>37</v>
      </c>
      <c r="G891" t="s">
        <v>40</v>
      </c>
      <c r="H891" t="s">
        <v>41</v>
      </c>
      <c r="I891" s="2">
        <v>6833000</v>
      </c>
      <c r="J891" s="3">
        <f>Raw_Data[[#This Row],[cicilan_per_bulan]]/Raw_Data[[#This Row],[penghasilan_bulanan]]</f>
        <v>0.20090736133469925</v>
      </c>
      <c r="K891" t="s">
        <v>119</v>
      </c>
      <c r="L891" t="s">
        <v>120</v>
      </c>
      <c r="M891" t="s">
        <v>72</v>
      </c>
      <c r="N891" t="s">
        <v>97</v>
      </c>
      <c r="O891" t="s">
        <v>57</v>
      </c>
      <c r="P891" s="2">
        <v>16926000</v>
      </c>
      <c r="Q891" s="2">
        <v>2539000</v>
      </c>
      <c r="R891" t="str">
        <f>IF(Raw_Data[[#This Row],[persen_dp]]&lt;15%,"Low",IF(Raw_Data[[#This Row],[persen_dp]]&gt;25%,"High","Medium"))</f>
        <v>Medium</v>
      </c>
      <c r="S891" s="3">
        <v>0.15</v>
      </c>
      <c r="T891">
        <v>12</v>
      </c>
      <c r="U891">
        <v>0.14499999999999999</v>
      </c>
      <c r="V891" s="2">
        <v>1372800</v>
      </c>
      <c r="W891" s="2">
        <v>16473000</v>
      </c>
      <c r="X891" t="str">
        <f>IF(OR(Raw_Data[[#This Row],[status_pembayaran]]="Macet",Raw_Data[[#This Row],[status_pembayaran]]="Kurang Lancar"),"Non Performing Loan","Performing")</f>
        <v>Performing</v>
      </c>
      <c r="Y891" t="s">
        <v>47</v>
      </c>
      <c r="Z891">
        <v>0</v>
      </c>
      <c r="AA891">
        <v>0</v>
      </c>
      <c r="AB891">
        <v>1</v>
      </c>
      <c r="AC891" t="s">
        <v>104</v>
      </c>
      <c r="AD891">
        <f>IF(Raw_Data[[#This Row],[rasio]]&lt;0.2,1,IF(Raw_Data[[#This Row],[rasio]]&lt;0.3,2,IF(Raw_Data[[#This Row],[rasio]]&lt;0.4,3,4)))</f>
        <v>2</v>
      </c>
      <c r="AE891">
        <f>IF(Raw_Data[[#This Row],[kategori_dp]]="High",1,IF(Raw_Data[[#This Row],[kategori_dp]]="Medium",2,3))</f>
        <v>2</v>
      </c>
      <c r="AF891">
        <f>IF(Raw_Data[[#This Row],[tenor_bulan]]&lt;=24,1,IF(Raw_Data[[#This Row],[tenor_bulan]]&lt;=36,2,IF(Raw_Data[[#This Row],[tenor_bulan]]&lt;=48,3,4)))</f>
        <v>1</v>
      </c>
      <c r="AG891">
        <f>IF(Raw_Data[[#This Row],[jumlah_kali_telat]]=0,0,IF(Raw_Data[[#This Row],[jumlah_kali_telat]]&lt;=2,2,4))</f>
        <v>0</v>
      </c>
      <c r="AH891">
        <f>Raw_Data[[#This Row],[Skor_Rasio]]+Raw_Data[[#This Row],[Skor_DP]]+Raw_Data[[#This Row],[Skor_Tenor]]+Raw_Data[[#This Row],[Skor_Telat]]</f>
        <v>5</v>
      </c>
      <c r="AI891" t="str">
        <f>IF(Raw_Data[[#This Row],[Risk_Score]]&lt;=6,"Low Risk",IF(Raw_Data[[#This Row],[Risk_Score]]&lt;=8,"Medium Risk","High Risk"))</f>
        <v>Low Risk</v>
      </c>
      <c r="AJ891">
        <f ca="1">IFERROR(DATEDIF(Raw_Data[[#This Row],[tanggal_pengajuan]],TODAY(),"m"),"N/A")</f>
        <v>9</v>
      </c>
      <c r="AK891" t="str">
        <f ca="1">IF(ISNUMBER(Raw_Data[[#This Row],[MOB]]),IF(Raw_Data[[#This Row],[MOB]]&lt;6,"0-5 bulan",IF(Raw_Data[[#This Row],[MOB]]&lt;12,"6-11 bulan",IF(Raw_Data[[#This Row],[MOB]]&lt;24,"12-23 bulan","24+ bulan"))),"N/A")</f>
        <v>6-11 bulan</v>
      </c>
    </row>
    <row r="892" spans="1:37" ht="14.25" customHeight="1" x14ac:dyDescent="0.45">
      <c r="A892" t="s">
        <v>2361</v>
      </c>
      <c r="B892" s="64">
        <v>46066</v>
      </c>
      <c r="C892" s="1" t="str">
        <f t="shared" si="14"/>
        <v>February</v>
      </c>
      <c r="D892" t="s">
        <v>1837</v>
      </c>
      <c r="E892" t="s">
        <v>2362</v>
      </c>
      <c r="F892">
        <v>35</v>
      </c>
      <c r="G892" t="s">
        <v>40</v>
      </c>
      <c r="H892" t="s">
        <v>108</v>
      </c>
      <c r="I892" s="2">
        <v>4370000</v>
      </c>
      <c r="J892" s="3">
        <f>Raw_Data[[#This Row],[cicilan_per_bulan]]/Raw_Data[[#This Row],[penghasilan_bulanan]]</f>
        <v>0.24695652173913044</v>
      </c>
      <c r="K892" t="s">
        <v>188</v>
      </c>
      <c r="L892" t="s">
        <v>154</v>
      </c>
      <c r="M892" t="s">
        <v>44</v>
      </c>
      <c r="N892" t="s">
        <v>83</v>
      </c>
      <c r="O892" t="s">
        <v>57</v>
      </c>
      <c r="P892" s="2">
        <v>18771000</v>
      </c>
      <c r="Q892" s="2">
        <v>2816000</v>
      </c>
      <c r="R892" t="str">
        <f>IF(Raw_Data[[#This Row],[persen_dp]]&lt;15%,"Low",IF(Raw_Data[[#This Row],[persen_dp]]&gt;25%,"High","Medium"))</f>
        <v>Medium</v>
      </c>
      <c r="S892" s="3">
        <v>0.15</v>
      </c>
      <c r="T892">
        <v>18</v>
      </c>
      <c r="U892">
        <v>0.14499999999999999</v>
      </c>
      <c r="V892" s="2">
        <v>1079200</v>
      </c>
      <c r="W892" s="2">
        <v>19425000</v>
      </c>
      <c r="X892" t="str">
        <f>IF(OR(Raw_Data[[#This Row],[status_pembayaran]]="Macet",Raw_Data[[#This Row],[status_pembayaran]]="Kurang Lancar"),"Non Performing Loan","Performing")</f>
        <v>Performing</v>
      </c>
      <c r="Y892" t="s">
        <v>47</v>
      </c>
      <c r="Z892">
        <v>0</v>
      </c>
      <c r="AA892">
        <v>0</v>
      </c>
      <c r="AB892">
        <v>1</v>
      </c>
      <c r="AC892" t="s">
        <v>104</v>
      </c>
      <c r="AD892">
        <f>IF(Raw_Data[[#This Row],[rasio]]&lt;0.2,1,IF(Raw_Data[[#This Row],[rasio]]&lt;0.3,2,IF(Raw_Data[[#This Row],[rasio]]&lt;0.4,3,4)))</f>
        <v>2</v>
      </c>
      <c r="AE892">
        <f>IF(Raw_Data[[#This Row],[kategori_dp]]="High",1,IF(Raw_Data[[#This Row],[kategori_dp]]="Medium",2,3))</f>
        <v>2</v>
      </c>
      <c r="AF892">
        <f>IF(Raw_Data[[#This Row],[tenor_bulan]]&lt;=24,1,IF(Raw_Data[[#This Row],[tenor_bulan]]&lt;=36,2,IF(Raw_Data[[#This Row],[tenor_bulan]]&lt;=48,3,4)))</f>
        <v>1</v>
      </c>
      <c r="AG892">
        <f>IF(Raw_Data[[#This Row],[jumlah_kali_telat]]=0,0,IF(Raw_Data[[#This Row],[jumlah_kali_telat]]&lt;=2,2,4))</f>
        <v>0</v>
      </c>
      <c r="AH892">
        <f>Raw_Data[[#This Row],[Skor_Rasio]]+Raw_Data[[#This Row],[Skor_DP]]+Raw_Data[[#This Row],[Skor_Tenor]]+Raw_Data[[#This Row],[Skor_Telat]]</f>
        <v>5</v>
      </c>
      <c r="AI892" t="str">
        <f>IF(Raw_Data[[#This Row],[Risk_Score]]&lt;=6,"Low Risk",IF(Raw_Data[[#This Row],[Risk_Score]]&lt;=8,"Medium Risk","High Risk"))</f>
        <v>Low Risk</v>
      </c>
      <c r="AJ892">
        <f ca="1">IFERROR(DATEDIF(Raw_Data[[#This Row],[tanggal_pengajuan]],TODAY(),"m"),"N/A")</f>
        <v>8</v>
      </c>
      <c r="AK892" t="str">
        <f ca="1">IF(ISNUMBER(Raw_Data[[#This Row],[MOB]]),IF(Raw_Data[[#This Row],[MOB]]&lt;6,"0-5 bulan",IF(Raw_Data[[#This Row],[MOB]]&lt;12,"6-11 bulan",IF(Raw_Data[[#This Row],[MOB]]&lt;24,"12-23 bulan","24+ bulan"))),"N/A")</f>
        <v>6-11 bulan</v>
      </c>
    </row>
    <row r="893" spans="1:37" ht="14.25" customHeight="1" x14ac:dyDescent="0.45">
      <c r="A893" t="s">
        <v>2363</v>
      </c>
      <c r="B893" s="64">
        <v>46100</v>
      </c>
      <c r="C893" s="1" t="str">
        <f t="shared" si="14"/>
        <v>March</v>
      </c>
      <c r="D893" t="s">
        <v>776</v>
      </c>
      <c r="E893" t="s">
        <v>2364</v>
      </c>
      <c r="F893">
        <v>24</v>
      </c>
      <c r="G893" t="s">
        <v>51</v>
      </c>
      <c r="H893" t="s">
        <v>101</v>
      </c>
      <c r="I893" s="2">
        <v>2920000</v>
      </c>
      <c r="J893" s="3">
        <f>Raw_Data[[#This Row],[cicilan_per_bulan]]/Raw_Data[[#This Row],[penghasilan_bulanan]]</f>
        <v>0.57746575342465756</v>
      </c>
      <c r="K893" t="s">
        <v>286</v>
      </c>
      <c r="L893" t="s">
        <v>154</v>
      </c>
      <c r="M893" t="s">
        <v>55</v>
      </c>
      <c r="N893" t="s">
        <v>121</v>
      </c>
      <c r="O893" t="s">
        <v>122</v>
      </c>
      <c r="P893" s="2">
        <v>35613000</v>
      </c>
      <c r="Q893" s="2">
        <v>10684000</v>
      </c>
      <c r="R893" t="str">
        <f>IF(Raw_Data[[#This Row],[persen_dp]]&lt;15%,"Low",IF(Raw_Data[[#This Row],[persen_dp]]&gt;25%,"High","Medium"))</f>
        <v>High</v>
      </c>
      <c r="S893" s="3">
        <v>0.3</v>
      </c>
      <c r="T893">
        <v>18</v>
      </c>
      <c r="U893">
        <v>0.14499999999999999</v>
      </c>
      <c r="V893" s="2">
        <v>1686200</v>
      </c>
      <c r="W893" s="2">
        <v>30351000</v>
      </c>
      <c r="X893" t="str">
        <f>IF(OR(Raw_Data[[#This Row],[status_pembayaran]]="Macet",Raw_Data[[#This Row],[status_pembayaran]]="Kurang Lancar"),"Non Performing Loan","Performing")</f>
        <v>Performing</v>
      </c>
      <c r="Y893" t="s">
        <v>47</v>
      </c>
      <c r="Z893">
        <v>0</v>
      </c>
      <c r="AA893">
        <v>0</v>
      </c>
      <c r="AB893">
        <v>1</v>
      </c>
      <c r="AD893">
        <f>IF(Raw_Data[[#This Row],[rasio]]&lt;0.2,1,IF(Raw_Data[[#This Row],[rasio]]&lt;0.3,2,IF(Raw_Data[[#This Row],[rasio]]&lt;0.4,3,4)))</f>
        <v>4</v>
      </c>
      <c r="AE893">
        <f>IF(Raw_Data[[#This Row],[kategori_dp]]="High",1,IF(Raw_Data[[#This Row],[kategori_dp]]="Medium",2,3))</f>
        <v>1</v>
      </c>
      <c r="AF893">
        <f>IF(Raw_Data[[#This Row],[tenor_bulan]]&lt;=24,1,IF(Raw_Data[[#This Row],[tenor_bulan]]&lt;=36,2,IF(Raw_Data[[#This Row],[tenor_bulan]]&lt;=48,3,4)))</f>
        <v>1</v>
      </c>
      <c r="AG893">
        <f>IF(Raw_Data[[#This Row],[jumlah_kali_telat]]=0,0,IF(Raw_Data[[#This Row],[jumlah_kali_telat]]&lt;=2,2,4))</f>
        <v>0</v>
      </c>
      <c r="AH893">
        <f>Raw_Data[[#This Row],[Skor_Rasio]]+Raw_Data[[#This Row],[Skor_DP]]+Raw_Data[[#This Row],[Skor_Tenor]]+Raw_Data[[#This Row],[Skor_Telat]]</f>
        <v>6</v>
      </c>
      <c r="AI893" t="str">
        <f>IF(Raw_Data[[#This Row],[Risk_Score]]&lt;=6,"Low Risk",IF(Raw_Data[[#This Row],[Risk_Score]]&lt;=8,"Medium Risk","High Risk"))</f>
        <v>Low Risk</v>
      </c>
      <c r="AJ893">
        <f ca="1">IFERROR(DATEDIF(Raw_Data[[#This Row],[tanggal_pengajuan]],TODAY(),"m"),"N/A")</f>
        <v>7</v>
      </c>
      <c r="AK893" t="str">
        <f ca="1">IF(ISNUMBER(Raw_Data[[#This Row],[MOB]]),IF(Raw_Data[[#This Row],[MOB]]&lt;6,"0-5 bulan",IF(Raw_Data[[#This Row],[MOB]]&lt;12,"6-11 bulan",IF(Raw_Data[[#This Row],[MOB]]&lt;24,"12-23 bulan","24+ bulan"))),"N/A")</f>
        <v>6-11 bulan</v>
      </c>
    </row>
    <row r="894" spans="1:37" ht="14.25" customHeight="1" x14ac:dyDescent="0.45">
      <c r="A894" t="s">
        <v>2365</v>
      </c>
      <c r="B894" s="64">
        <v>46148</v>
      </c>
      <c r="C894" s="1" t="str">
        <f t="shared" si="14"/>
        <v>May</v>
      </c>
      <c r="D894" t="s">
        <v>482</v>
      </c>
      <c r="E894" t="s">
        <v>2366</v>
      </c>
      <c r="F894">
        <v>48</v>
      </c>
      <c r="G894" t="s">
        <v>51</v>
      </c>
      <c r="H894" t="s">
        <v>41</v>
      </c>
      <c r="I894" s="2">
        <v>5303000</v>
      </c>
      <c r="J894" s="3">
        <f>Raw_Data[[#This Row],[cicilan_per_bulan]]/Raw_Data[[#This Row],[penghasilan_bulanan]]</f>
        <v>0.10201772581557608</v>
      </c>
      <c r="K894" t="s">
        <v>153</v>
      </c>
      <c r="L894" t="s">
        <v>154</v>
      </c>
      <c r="M894" t="s">
        <v>249</v>
      </c>
      <c r="N894" t="s">
        <v>250</v>
      </c>
      <c r="O894" t="s">
        <v>57</v>
      </c>
      <c r="P894" s="2">
        <v>15967000</v>
      </c>
      <c r="Q894" s="2">
        <v>2395000</v>
      </c>
      <c r="R894" t="str">
        <f>IF(Raw_Data[[#This Row],[persen_dp]]&lt;15%,"Low",IF(Raw_Data[[#This Row],[persen_dp]]&gt;25%,"High","Medium"))</f>
        <v>Medium</v>
      </c>
      <c r="S894" s="3">
        <v>0.15</v>
      </c>
      <c r="T894">
        <v>36</v>
      </c>
      <c r="U894">
        <v>0.14499999999999999</v>
      </c>
      <c r="V894" s="2">
        <v>541000</v>
      </c>
      <c r="W894" s="2">
        <v>19475000</v>
      </c>
      <c r="X894" t="str">
        <f>IF(OR(Raw_Data[[#This Row],[status_pembayaran]]="Macet",Raw_Data[[#This Row],[status_pembayaran]]="Kurang Lancar"),"Non Performing Loan","Performing")</f>
        <v>Performing</v>
      </c>
      <c r="Y894" t="s">
        <v>47</v>
      </c>
      <c r="Z894">
        <v>0</v>
      </c>
      <c r="AA894">
        <v>0</v>
      </c>
      <c r="AB894">
        <v>1</v>
      </c>
      <c r="AC894" t="s">
        <v>58</v>
      </c>
      <c r="AD894">
        <f>IF(Raw_Data[[#This Row],[rasio]]&lt;0.2,1,IF(Raw_Data[[#This Row],[rasio]]&lt;0.3,2,IF(Raw_Data[[#This Row],[rasio]]&lt;0.4,3,4)))</f>
        <v>1</v>
      </c>
      <c r="AE894">
        <f>IF(Raw_Data[[#This Row],[kategori_dp]]="High",1,IF(Raw_Data[[#This Row],[kategori_dp]]="Medium",2,3))</f>
        <v>2</v>
      </c>
      <c r="AF894">
        <f>IF(Raw_Data[[#This Row],[tenor_bulan]]&lt;=24,1,IF(Raw_Data[[#This Row],[tenor_bulan]]&lt;=36,2,IF(Raw_Data[[#This Row],[tenor_bulan]]&lt;=48,3,4)))</f>
        <v>2</v>
      </c>
      <c r="AG894">
        <f>IF(Raw_Data[[#This Row],[jumlah_kali_telat]]=0,0,IF(Raw_Data[[#This Row],[jumlah_kali_telat]]&lt;=2,2,4))</f>
        <v>0</v>
      </c>
      <c r="AH894">
        <f>Raw_Data[[#This Row],[Skor_Rasio]]+Raw_Data[[#This Row],[Skor_DP]]+Raw_Data[[#This Row],[Skor_Tenor]]+Raw_Data[[#This Row],[Skor_Telat]]</f>
        <v>5</v>
      </c>
      <c r="AI894" t="str">
        <f>IF(Raw_Data[[#This Row],[Risk_Score]]&lt;=6,"Low Risk",IF(Raw_Data[[#This Row],[Risk_Score]]&lt;=8,"Medium Risk","High Risk"))</f>
        <v>Low Risk</v>
      </c>
      <c r="AJ894">
        <f ca="1">IFERROR(DATEDIF(Raw_Data[[#This Row],[tanggal_pengajuan]],TODAY(),"m"),"N/A")</f>
        <v>5</v>
      </c>
      <c r="AK894" t="str">
        <f ca="1">IF(ISNUMBER(Raw_Data[[#This Row],[MOB]]),IF(Raw_Data[[#This Row],[MOB]]&lt;6,"0-5 bulan",IF(Raw_Data[[#This Row],[MOB]]&lt;12,"6-11 bulan",IF(Raw_Data[[#This Row],[MOB]]&lt;24,"12-23 bulan","24+ bulan"))),"N/A")</f>
        <v>0-5 bulan</v>
      </c>
    </row>
    <row r="895" spans="1:37" ht="14.25" customHeight="1" x14ac:dyDescent="0.45">
      <c r="A895" t="s">
        <v>2367</v>
      </c>
      <c r="B895" s="64">
        <v>46084</v>
      </c>
      <c r="C895" s="1" t="str">
        <f t="shared" si="14"/>
        <v>March</v>
      </c>
      <c r="D895" t="s">
        <v>353</v>
      </c>
      <c r="E895" t="s">
        <v>2368</v>
      </c>
      <c r="F895">
        <v>53</v>
      </c>
      <c r="G895" t="s">
        <v>40</v>
      </c>
      <c r="H895" t="s">
        <v>126</v>
      </c>
      <c r="I895" s="2">
        <v>2972000</v>
      </c>
      <c r="J895" s="3">
        <f>Raw_Data[[#This Row],[cicilan_per_bulan]]/Raw_Data[[#This Row],[penghasilan_bulanan]]</f>
        <v>0.19195827725437417</v>
      </c>
      <c r="K895" t="s">
        <v>114</v>
      </c>
      <c r="L895" t="s">
        <v>115</v>
      </c>
      <c r="M895" t="s">
        <v>55</v>
      </c>
      <c r="N895" t="s">
        <v>141</v>
      </c>
      <c r="O895" t="s">
        <v>46</v>
      </c>
      <c r="P895" s="2">
        <v>22048000</v>
      </c>
      <c r="Q895" s="2">
        <v>2205000</v>
      </c>
      <c r="R895" t="str">
        <f>IF(Raw_Data[[#This Row],[persen_dp]]&lt;15%,"Low",IF(Raw_Data[[#This Row],[persen_dp]]&gt;25%,"High","Medium"))</f>
        <v>Low</v>
      </c>
      <c r="S895" s="3">
        <v>0.1</v>
      </c>
      <c r="T895">
        <v>60</v>
      </c>
      <c r="U895">
        <v>0.14499999999999999</v>
      </c>
      <c r="V895" s="2">
        <v>570500</v>
      </c>
      <c r="W895" s="2">
        <v>34229000</v>
      </c>
      <c r="X895" t="str">
        <f>IF(OR(Raw_Data[[#This Row],[status_pembayaran]]="Macet",Raw_Data[[#This Row],[status_pembayaran]]="Kurang Lancar"),"Non Performing Loan","Performing")</f>
        <v>Performing</v>
      </c>
      <c r="Y895" t="s">
        <v>47</v>
      </c>
      <c r="Z895">
        <v>0</v>
      </c>
      <c r="AA895">
        <v>0</v>
      </c>
      <c r="AB895">
        <v>1</v>
      </c>
      <c r="AD895">
        <f>IF(Raw_Data[[#This Row],[rasio]]&lt;0.2,1,IF(Raw_Data[[#This Row],[rasio]]&lt;0.3,2,IF(Raw_Data[[#This Row],[rasio]]&lt;0.4,3,4)))</f>
        <v>1</v>
      </c>
      <c r="AE895">
        <f>IF(Raw_Data[[#This Row],[kategori_dp]]="High",1,IF(Raw_Data[[#This Row],[kategori_dp]]="Medium",2,3))</f>
        <v>3</v>
      </c>
      <c r="AF895">
        <f>IF(Raw_Data[[#This Row],[tenor_bulan]]&lt;=24,1,IF(Raw_Data[[#This Row],[tenor_bulan]]&lt;=36,2,IF(Raw_Data[[#This Row],[tenor_bulan]]&lt;=48,3,4)))</f>
        <v>4</v>
      </c>
      <c r="AG895">
        <f>IF(Raw_Data[[#This Row],[jumlah_kali_telat]]=0,0,IF(Raw_Data[[#This Row],[jumlah_kali_telat]]&lt;=2,2,4))</f>
        <v>0</v>
      </c>
      <c r="AH895">
        <f>Raw_Data[[#This Row],[Skor_Rasio]]+Raw_Data[[#This Row],[Skor_DP]]+Raw_Data[[#This Row],[Skor_Tenor]]+Raw_Data[[#This Row],[Skor_Telat]]</f>
        <v>8</v>
      </c>
      <c r="AI895" t="str">
        <f>IF(Raw_Data[[#This Row],[Risk_Score]]&lt;=6,"Low Risk",IF(Raw_Data[[#This Row],[Risk_Score]]&lt;=8,"Medium Risk","High Risk"))</f>
        <v>Medium Risk</v>
      </c>
      <c r="AJ895">
        <f ca="1">IFERROR(DATEDIF(Raw_Data[[#This Row],[tanggal_pengajuan]],TODAY(),"m"),"N/A")</f>
        <v>7</v>
      </c>
      <c r="AK895" t="str">
        <f ca="1">IF(ISNUMBER(Raw_Data[[#This Row],[MOB]]),IF(Raw_Data[[#This Row],[MOB]]&lt;6,"0-5 bulan",IF(Raw_Data[[#This Row],[MOB]]&lt;12,"6-11 bulan",IF(Raw_Data[[#This Row],[MOB]]&lt;24,"12-23 bulan","24+ bulan"))),"N/A")</f>
        <v>6-11 bulan</v>
      </c>
    </row>
    <row r="896" spans="1:37" ht="14.25" customHeight="1" x14ac:dyDescent="0.45">
      <c r="A896" t="s">
        <v>2369</v>
      </c>
      <c r="B896" s="64">
        <v>46189</v>
      </c>
      <c r="C896" s="1" t="str">
        <f t="shared" si="14"/>
        <v>June</v>
      </c>
      <c r="D896" t="s">
        <v>210</v>
      </c>
      <c r="E896" t="s">
        <v>211</v>
      </c>
      <c r="F896">
        <v>55</v>
      </c>
      <c r="G896" t="s">
        <v>51</v>
      </c>
      <c r="H896" t="s">
        <v>52</v>
      </c>
      <c r="I896" s="2">
        <v>7888000</v>
      </c>
      <c r="J896" s="3">
        <f>Raw_Data[[#This Row],[cicilan_per_bulan]]/Raw_Data[[#This Row],[penghasilan_bulanan]]</f>
        <v>0.25026622718052738</v>
      </c>
      <c r="K896" t="s">
        <v>114</v>
      </c>
      <c r="L896" t="s">
        <v>115</v>
      </c>
      <c r="M896" t="s">
        <v>55</v>
      </c>
      <c r="N896" t="s">
        <v>221</v>
      </c>
      <c r="O896" t="s">
        <v>159</v>
      </c>
      <c r="P896" s="2">
        <v>41694000</v>
      </c>
      <c r="Q896" s="2">
        <v>12508000</v>
      </c>
      <c r="R896" t="str">
        <f>IF(Raw_Data[[#This Row],[persen_dp]]&lt;15%,"Low",IF(Raw_Data[[#This Row],[persen_dp]]&gt;25%,"High","Medium"))</f>
        <v>High</v>
      </c>
      <c r="S896" s="3">
        <v>0.3</v>
      </c>
      <c r="T896">
        <v>18</v>
      </c>
      <c r="U896">
        <v>0.14499999999999999</v>
      </c>
      <c r="V896" s="2">
        <v>1974100</v>
      </c>
      <c r="W896" s="2">
        <v>35534000</v>
      </c>
      <c r="X896" t="str">
        <f>IF(OR(Raw_Data[[#This Row],[status_pembayaran]]="Macet",Raw_Data[[#This Row],[status_pembayaran]]="Kurang Lancar"),"Non Performing Loan","Performing")</f>
        <v>Performing</v>
      </c>
      <c r="Y896" t="s">
        <v>47</v>
      </c>
      <c r="Z896">
        <v>0</v>
      </c>
      <c r="AA896">
        <v>0</v>
      </c>
      <c r="AB896">
        <v>1</v>
      </c>
      <c r="AD896">
        <f>IF(Raw_Data[[#This Row],[rasio]]&lt;0.2,1,IF(Raw_Data[[#This Row],[rasio]]&lt;0.3,2,IF(Raw_Data[[#This Row],[rasio]]&lt;0.4,3,4)))</f>
        <v>2</v>
      </c>
      <c r="AE896">
        <f>IF(Raw_Data[[#This Row],[kategori_dp]]="High",1,IF(Raw_Data[[#This Row],[kategori_dp]]="Medium",2,3))</f>
        <v>1</v>
      </c>
      <c r="AF896">
        <f>IF(Raw_Data[[#This Row],[tenor_bulan]]&lt;=24,1,IF(Raw_Data[[#This Row],[tenor_bulan]]&lt;=36,2,IF(Raw_Data[[#This Row],[tenor_bulan]]&lt;=48,3,4)))</f>
        <v>1</v>
      </c>
      <c r="AG896">
        <f>IF(Raw_Data[[#This Row],[jumlah_kali_telat]]=0,0,IF(Raw_Data[[#This Row],[jumlah_kali_telat]]&lt;=2,2,4))</f>
        <v>0</v>
      </c>
      <c r="AH896">
        <f>Raw_Data[[#This Row],[Skor_Rasio]]+Raw_Data[[#This Row],[Skor_DP]]+Raw_Data[[#This Row],[Skor_Tenor]]+Raw_Data[[#This Row],[Skor_Telat]]</f>
        <v>4</v>
      </c>
      <c r="AI896" t="str">
        <f>IF(Raw_Data[[#This Row],[Risk_Score]]&lt;=6,"Low Risk",IF(Raw_Data[[#This Row],[Risk_Score]]&lt;=8,"Medium Risk","High Risk"))</f>
        <v>Low Risk</v>
      </c>
      <c r="AJ896">
        <f ca="1">IFERROR(DATEDIF(Raw_Data[[#This Row],[tanggal_pengajuan]],TODAY(),"m"),"N/A")</f>
        <v>4</v>
      </c>
      <c r="AK896" t="str">
        <f ca="1">IF(ISNUMBER(Raw_Data[[#This Row],[MOB]]),IF(Raw_Data[[#This Row],[MOB]]&lt;6,"0-5 bulan",IF(Raw_Data[[#This Row],[MOB]]&lt;12,"6-11 bulan",IF(Raw_Data[[#This Row],[MOB]]&lt;24,"12-23 bulan","24+ bulan"))),"N/A")</f>
        <v>0-5 bulan</v>
      </c>
    </row>
    <row r="897" spans="1:37" ht="14.25" customHeight="1" x14ac:dyDescent="0.45">
      <c r="A897" t="s">
        <v>2370</v>
      </c>
      <c r="B897" s="64">
        <v>46150</v>
      </c>
      <c r="C897" s="1" t="str">
        <f t="shared" si="14"/>
        <v>May</v>
      </c>
      <c r="D897" t="s">
        <v>2371</v>
      </c>
      <c r="E897" t="s">
        <v>2372</v>
      </c>
      <c r="F897">
        <v>50</v>
      </c>
      <c r="G897" t="s">
        <v>40</v>
      </c>
      <c r="H897" t="s">
        <v>90</v>
      </c>
      <c r="I897" s="2">
        <v>7903000</v>
      </c>
      <c r="J897" s="3">
        <f>Raw_Data[[#This Row],[cicilan_per_bulan]]/Raw_Data[[#This Row],[penghasilan_bulanan]]</f>
        <v>9.002910287232696E-2</v>
      </c>
      <c r="K897" t="s">
        <v>42</v>
      </c>
      <c r="L897" t="s">
        <v>43</v>
      </c>
      <c r="M897" t="s">
        <v>44</v>
      </c>
      <c r="N897" t="s">
        <v>158</v>
      </c>
      <c r="O897" t="s">
        <v>159</v>
      </c>
      <c r="P897" s="2">
        <v>30877000</v>
      </c>
      <c r="Q897" s="2">
        <v>9263000</v>
      </c>
      <c r="R897" t="str">
        <f>IF(Raw_Data[[#This Row],[persen_dp]]&lt;15%,"Low",IF(Raw_Data[[#This Row],[persen_dp]]&gt;25%,"High","Medium"))</f>
        <v>High</v>
      </c>
      <c r="S897" s="3">
        <v>0.3</v>
      </c>
      <c r="T897">
        <v>48</v>
      </c>
      <c r="U897">
        <v>0.14499999999999999</v>
      </c>
      <c r="V897" s="2">
        <v>711500</v>
      </c>
      <c r="W897" s="2">
        <v>34151000</v>
      </c>
      <c r="X897" t="str">
        <f>IF(OR(Raw_Data[[#This Row],[status_pembayaran]]="Macet",Raw_Data[[#This Row],[status_pembayaran]]="Kurang Lancar"),"Non Performing Loan","Performing")</f>
        <v>Performing</v>
      </c>
      <c r="Y897" t="s">
        <v>317</v>
      </c>
      <c r="Z897">
        <v>0</v>
      </c>
      <c r="AA897">
        <v>0</v>
      </c>
      <c r="AB897">
        <v>0</v>
      </c>
      <c r="AC897" t="s">
        <v>137</v>
      </c>
      <c r="AD897">
        <f>IF(Raw_Data[[#This Row],[rasio]]&lt;0.2,1,IF(Raw_Data[[#This Row],[rasio]]&lt;0.3,2,IF(Raw_Data[[#This Row],[rasio]]&lt;0.4,3,4)))</f>
        <v>1</v>
      </c>
      <c r="AE897">
        <f>IF(Raw_Data[[#This Row],[kategori_dp]]="High",1,IF(Raw_Data[[#This Row],[kategori_dp]]="Medium",2,3))</f>
        <v>1</v>
      </c>
      <c r="AF897">
        <f>IF(Raw_Data[[#This Row],[tenor_bulan]]&lt;=24,1,IF(Raw_Data[[#This Row],[tenor_bulan]]&lt;=36,2,IF(Raw_Data[[#This Row],[tenor_bulan]]&lt;=48,3,4)))</f>
        <v>3</v>
      </c>
      <c r="AG897">
        <f>IF(Raw_Data[[#This Row],[jumlah_kali_telat]]=0,0,IF(Raw_Data[[#This Row],[jumlah_kali_telat]]&lt;=2,2,4))</f>
        <v>0</v>
      </c>
      <c r="AH897">
        <f>Raw_Data[[#This Row],[Skor_Rasio]]+Raw_Data[[#This Row],[Skor_DP]]+Raw_Data[[#This Row],[Skor_Tenor]]+Raw_Data[[#This Row],[Skor_Telat]]</f>
        <v>5</v>
      </c>
      <c r="AI897" t="str">
        <f>IF(Raw_Data[[#This Row],[Risk_Score]]&lt;=6,"Low Risk",IF(Raw_Data[[#This Row],[Risk_Score]]&lt;=8,"Medium Risk","High Risk"))</f>
        <v>Low Risk</v>
      </c>
      <c r="AJ897">
        <f ca="1">IFERROR(DATEDIF(Raw_Data[[#This Row],[tanggal_pengajuan]],TODAY(),"m"),"N/A")</f>
        <v>5</v>
      </c>
      <c r="AK897" t="str">
        <f ca="1">IF(ISNUMBER(Raw_Data[[#This Row],[MOB]]),IF(Raw_Data[[#This Row],[MOB]]&lt;6,"0-5 bulan",IF(Raw_Data[[#This Row],[MOB]]&lt;12,"6-11 bulan",IF(Raw_Data[[#This Row],[MOB]]&lt;24,"12-23 bulan","24+ bulan"))),"N/A")</f>
        <v>0-5 bulan</v>
      </c>
    </row>
    <row r="898" spans="1:37" ht="14.25" customHeight="1" x14ac:dyDescent="0.45">
      <c r="A898" t="s">
        <v>2373</v>
      </c>
      <c r="B898" s="64">
        <v>46039</v>
      </c>
      <c r="C898" s="1" t="str">
        <f t="shared" si="14"/>
        <v>January</v>
      </c>
      <c r="D898" t="s">
        <v>2314</v>
      </c>
      <c r="E898" t="s">
        <v>2374</v>
      </c>
      <c r="F898">
        <v>58</v>
      </c>
      <c r="G898" t="s">
        <v>51</v>
      </c>
      <c r="H898" t="s">
        <v>152</v>
      </c>
      <c r="I898" s="2">
        <v>2932000</v>
      </c>
      <c r="J898" s="3">
        <f>Raw_Data[[#This Row],[cicilan_per_bulan]]/Raw_Data[[#This Row],[penghasilan_bulanan]]</f>
        <v>0.10320600272851296</v>
      </c>
      <c r="K898" t="s">
        <v>81</v>
      </c>
      <c r="L898" t="s">
        <v>82</v>
      </c>
      <c r="M898" t="s">
        <v>55</v>
      </c>
      <c r="N898" t="s">
        <v>56</v>
      </c>
      <c r="O898" t="s">
        <v>57</v>
      </c>
      <c r="P898" s="2">
        <v>17542000</v>
      </c>
      <c r="Q898" s="2">
        <v>7017000</v>
      </c>
      <c r="R898" t="str">
        <f>IF(Raw_Data[[#This Row],[persen_dp]]&lt;15%,"Low",IF(Raw_Data[[#This Row],[persen_dp]]&gt;25%,"High","Medium"))</f>
        <v>High</v>
      </c>
      <c r="S898" s="3">
        <v>0.4</v>
      </c>
      <c r="T898">
        <v>60</v>
      </c>
      <c r="U898">
        <v>0.14499999999999999</v>
      </c>
      <c r="V898" s="2">
        <v>302600</v>
      </c>
      <c r="W898" s="2">
        <v>18156000</v>
      </c>
      <c r="X898" t="str">
        <f>IF(OR(Raw_Data[[#This Row],[status_pembayaran]]="Macet",Raw_Data[[#This Row],[status_pembayaran]]="Kurang Lancar"),"Non Performing Loan","Performing")</f>
        <v>Performing</v>
      </c>
      <c r="Y898" t="s">
        <v>47</v>
      </c>
      <c r="Z898">
        <v>0</v>
      </c>
      <c r="AA898">
        <v>0</v>
      </c>
      <c r="AB898">
        <v>1</v>
      </c>
      <c r="AC898" t="s">
        <v>104</v>
      </c>
      <c r="AD898">
        <f>IF(Raw_Data[[#This Row],[rasio]]&lt;0.2,1,IF(Raw_Data[[#This Row],[rasio]]&lt;0.3,2,IF(Raw_Data[[#This Row],[rasio]]&lt;0.4,3,4)))</f>
        <v>1</v>
      </c>
      <c r="AE898">
        <f>IF(Raw_Data[[#This Row],[kategori_dp]]="High",1,IF(Raw_Data[[#This Row],[kategori_dp]]="Medium",2,3))</f>
        <v>1</v>
      </c>
      <c r="AF898">
        <f>IF(Raw_Data[[#This Row],[tenor_bulan]]&lt;=24,1,IF(Raw_Data[[#This Row],[tenor_bulan]]&lt;=36,2,IF(Raw_Data[[#This Row],[tenor_bulan]]&lt;=48,3,4)))</f>
        <v>4</v>
      </c>
      <c r="AG898">
        <f>IF(Raw_Data[[#This Row],[jumlah_kali_telat]]=0,0,IF(Raw_Data[[#This Row],[jumlah_kali_telat]]&lt;=2,2,4))</f>
        <v>0</v>
      </c>
      <c r="AH898">
        <f>Raw_Data[[#This Row],[Skor_Rasio]]+Raw_Data[[#This Row],[Skor_DP]]+Raw_Data[[#This Row],[Skor_Tenor]]+Raw_Data[[#This Row],[Skor_Telat]]</f>
        <v>6</v>
      </c>
      <c r="AI898" t="str">
        <f>IF(Raw_Data[[#This Row],[Risk_Score]]&lt;=6,"Low Risk",IF(Raw_Data[[#This Row],[Risk_Score]]&lt;=8,"Medium Risk","High Risk"))</f>
        <v>Low Risk</v>
      </c>
      <c r="AJ898">
        <f ca="1">IFERROR(DATEDIF(Raw_Data[[#This Row],[tanggal_pengajuan]],TODAY(),"m"),"N/A")</f>
        <v>9</v>
      </c>
      <c r="AK898" t="str">
        <f ca="1">IF(ISNUMBER(Raw_Data[[#This Row],[MOB]]),IF(Raw_Data[[#This Row],[MOB]]&lt;6,"0-5 bulan",IF(Raw_Data[[#This Row],[MOB]]&lt;12,"6-11 bulan",IF(Raw_Data[[#This Row],[MOB]]&lt;24,"12-23 bulan","24+ bulan"))),"N/A")</f>
        <v>6-11 bulan</v>
      </c>
    </row>
    <row r="899" spans="1:37" ht="14.25" customHeight="1" x14ac:dyDescent="0.45">
      <c r="A899" t="s">
        <v>2375</v>
      </c>
      <c r="B899" s="64">
        <v>46077</v>
      </c>
      <c r="C899" s="1" t="str">
        <f t="shared" si="14"/>
        <v>February</v>
      </c>
      <c r="D899" t="s">
        <v>2376</v>
      </c>
      <c r="E899" t="s">
        <v>2377</v>
      </c>
      <c r="F899">
        <v>23</v>
      </c>
      <c r="G899" t="s">
        <v>51</v>
      </c>
      <c r="H899" t="s">
        <v>152</v>
      </c>
      <c r="I899" s="2">
        <v>2702000</v>
      </c>
      <c r="J899" s="3">
        <f>Raw_Data[[#This Row],[cicilan_per_bulan]]/Raw_Data[[#This Row],[penghasilan_bulanan]]</f>
        <v>0.21088082901554403</v>
      </c>
      <c r="K899" t="s">
        <v>188</v>
      </c>
      <c r="L899" t="s">
        <v>154</v>
      </c>
      <c r="M899" t="s">
        <v>44</v>
      </c>
      <c r="N899" t="s">
        <v>273</v>
      </c>
      <c r="O899" t="s">
        <v>274</v>
      </c>
      <c r="P899" s="2">
        <v>17666000</v>
      </c>
      <c r="Q899" s="2">
        <v>7066000</v>
      </c>
      <c r="R899" t="str">
        <f>IF(Raw_Data[[#This Row],[persen_dp]]&lt;15%,"Low",IF(Raw_Data[[#This Row],[persen_dp]]&gt;25%,"High","Medium"))</f>
        <v>High</v>
      </c>
      <c r="S899" s="3">
        <v>0.4</v>
      </c>
      <c r="T899">
        <v>24</v>
      </c>
      <c r="U899">
        <v>0.14499999999999999</v>
      </c>
      <c r="V899" s="2">
        <v>569800</v>
      </c>
      <c r="W899" s="2">
        <v>13674000</v>
      </c>
      <c r="X899" t="str">
        <f>IF(OR(Raw_Data[[#This Row],[status_pembayaran]]="Macet",Raw_Data[[#This Row],[status_pembayaran]]="Kurang Lancar"),"Non Performing Loan","Performing")</f>
        <v>Performing</v>
      </c>
      <c r="Y899" t="s">
        <v>47</v>
      </c>
      <c r="Z899">
        <v>0</v>
      </c>
      <c r="AA899">
        <v>0</v>
      </c>
      <c r="AB899">
        <v>1</v>
      </c>
      <c r="AC899" t="s">
        <v>137</v>
      </c>
      <c r="AD899">
        <f>IF(Raw_Data[[#This Row],[rasio]]&lt;0.2,1,IF(Raw_Data[[#This Row],[rasio]]&lt;0.3,2,IF(Raw_Data[[#This Row],[rasio]]&lt;0.4,3,4)))</f>
        <v>2</v>
      </c>
      <c r="AE899">
        <f>IF(Raw_Data[[#This Row],[kategori_dp]]="High",1,IF(Raw_Data[[#This Row],[kategori_dp]]="Medium",2,3))</f>
        <v>1</v>
      </c>
      <c r="AF899">
        <f>IF(Raw_Data[[#This Row],[tenor_bulan]]&lt;=24,1,IF(Raw_Data[[#This Row],[tenor_bulan]]&lt;=36,2,IF(Raw_Data[[#This Row],[tenor_bulan]]&lt;=48,3,4)))</f>
        <v>1</v>
      </c>
      <c r="AG899">
        <f>IF(Raw_Data[[#This Row],[jumlah_kali_telat]]=0,0,IF(Raw_Data[[#This Row],[jumlah_kali_telat]]&lt;=2,2,4))</f>
        <v>0</v>
      </c>
      <c r="AH899">
        <f>Raw_Data[[#This Row],[Skor_Rasio]]+Raw_Data[[#This Row],[Skor_DP]]+Raw_Data[[#This Row],[Skor_Tenor]]+Raw_Data[[#This Row],[Skor_Telat]]</f>
        <v>4</v>
      </c>
      <c r="AI899" t="str">
        <f>IF(Raw_Data[[#This Row],[Risk_Score]]&lt;=6,"Low Risk",IF(Raw_Data[[#This Row],[Risk_Score]]&lt;=8,"Medium Risk","High Risk"))</f>
        <v>Low Risk</v>
      </c>
      <c r="AJ899">
        <f ca="1">IFERROR(DATEDIF(Raw_Data[[#This Row],[tanggal_pengajuan]],TODAY(),"m"),"N/A")</f>
        <v>7</v>
      </c>
      <c r="AK899" t="str">
        <f ca="1">IF(ISNUMBER(Raw_Data[[#This Row],[MOB]]),IF(Raw_Data[[#This Row],[MOB]]&lt;6,"0-5 bulan",IF(Raw_Data[[#This Row],[MOB]]&lt;12,"6-11 bulan",IF(Raw_Data[[#This Row],[MOB]]&lt;24,"12-23 bulan","24+ bulan"))),"N/A")</f>
        <v>6-11 bulan</v>
      </c>
    </row>
    <row r="900" spans="1:37" ht="14.25" customHeight="1" x14ac:dyDescent="0.45">
      <c r="A900" t="s">
        <v>2378</v>
      </c>
      <c r="B900" s="64">
        <v>46240</v>
      </c>
      <c r="C900" s="1" t="str">
        <f t="shared" si="14"/>
        <v>August</v>
      </c>
      <c r="D900" t="s">
        <v>235</v>
      </c>
      <c r="E900" t="s">
        <v>2379</v>
      </c>
      <c r="F900">
        <v>39</v>
      </c>
      <c r="G900" t="s">
        <v>40</v>
      </c>
      <c r="H900" t="s">
        <v>52</v>
      </c>
      <c r="I900" s="2">
        <v>10504000</v>
      </c>
      <c r="J900" s="3">
        <f>Raw_Data[[#This Row],[cicilan_per_bulan]]/Raw_Data[[#This Row],[penghasilan_bulanan]]</f>
        <v>8.9623000761614627E-2</v>
      </c>
      <c r="K900" t="s">
        <v>188</v>
      </c>
      <c r="L900" t="s">
        <v>154</v>
      </c>
      <c r="M900" t="s">
        <v>72</v>
      </c>
      <c r="N900" t="s">
        <v>73</v>
      </c>
      <c r="O900" t="s">
        <v>46</v>
      </c>
      <c r="P900" s="2">
        <v>21412000</v>
      </c>
      <c r="Q900" s="2">
        <v>7494000</v>
      </c>
      <c r="R900" t="str">
        <f>IF(Raw_Data[[#This Row],[persen_dp]]&lt;15%,"Low",IF(Raw_Data[[#This Row],[persen_dp]]&gt;25%,"High","Medium"))</f>
        <v>High</v>
      </c>
      <c r="S900" s="3">
        <v>0.35</v>
      </c>
      <c r="T900">
        <v>18</v>
      </c>
      <c r="U900">
        <v>0.14499999999999999</v>
      </c>
      <c r="V900" s="2">
        <v>941400</v>
      </c>
      <c r="W900" s="2">
        <v>16945000</v>
      </c>
      <c r="X900" t="str">
        <f>IF(OR(Raw_Data[[#This Row],[status_pembayaran]]="Macet",Raw_Data[[#This Row],[status_pembayaran]]="Kurang Lancar"),"Non Performing Loan","Performing")</f>
        <v>Performing</v>
      </c>
      <c r="Y900" t="s">
        <v>47</v>
      </c>
      <c r="Z900">
        <v>0</v>
      </c>
      <c r="AA900">
        <v>0</v>
      </c>
      <c r="AB900">
        <v>1</v>
      </c>
      <c r="AD900">
        <f>IF(Raw_Data[[#This Row],[rasio]]&lt;0.2,1,IF(Raw_Data[[#This Row],[rasio]]&lt;0.3,2,IF(Raw_Data[[#This Row],[rasio]]&lt;0.4,3,4)))</f>
        <v>1</v>
      </c>
      <c r="AE900">
        <f>IF(Raw_Data[[#This Row],[kategori_dp]]="High",1,IF(Raw_Data[[#This Row],[kategori_dp]]="Medium",2,3))</f>
        <v>1</v>
      </c>
      <c r="AF900">
        <f>IF(Raw_Data[[#This Row],[tenor_bulan]]&lt;=24,1,IF(Raw_Data[[#This Row],[tenor_bulan]]&lt;=36,2,IF(Raw_Data[[#This Row],[tenor_bulan]]&lt;=48,3,4)))</f>
        <v>1</v>
      </c>
      <c r="AG900">
        <f>IF(Raw_Data[[#This Row],[jumlah_kali_telat]]=0,0,IF(Raw_Data[[#This Row],[jumlah_kali_telat]]&lt;=2,2,4))</f>
        <v>0</v>
      </c>
      <c r="AH900">
        <f>Raw_Data[[#This Row],[Skor_Rasio]]+Raw_Data[[#This Row],[Skor_DP]]+Raw_Data[[#This Row],[Skor_Tenor]]+Raw_Data[[#This Row],[Skor_Telat]]</f>
        <v>3</v>
      </c>
      <c r="AI900" t="str">
        <f>IF(Raw_Data[[#This Row],[Risk_Score]]&lt;=6,"Low Risk",IF(Raw_Data[[#This Row],[Risk_Score]]&lt;=8,"Medium Risk","High Risk"))</f>
        <v>Low Risk</v>
      </c>
      <c r="AJ900">
        <f ca="1">IFERROR(DATEDIF(Raw_Data[[#This Row],[tanggal_pengajuan]],TODAY(),"m"),"N/A")</f>
        <v>2</v>
      </c>
      <c r="AK900" t="str">
        <f ca="1">IF(ISNUMBER(Raw_Data[[#This Row],[MOB]]),IF(Raw_Data[[#This Row],[MOB]]&lt;6,"0-5 bulan",IF(Raw_Data[[#This Row],[MOB]]&lt;12,"6-11 bulan",IF(Raw_Data[[#This Row],[MOB]]&lt;24,"12-23 bulan","24+ bulan"))),"N/A")</f>
        <v>0-5 bulan</v>
      </c>
    </row>
    <row r="901" spans="1:37" ht="14.25" customHeight="1" x14ac:dyDescent="0.45">
      <c r="A901" t="s">
        <v>2380</v>
      </c>
      <c r="B901" s="64">
        <v>46106</v>
      </c>
      <c r="C901" s="1" t="str">
        <f t="shared" si="14"/>
        <v>March</v>
      </c>
      <c r="D901" t="s">
        <v>378</v>
      </c>
      <c r="E901" t="s">
        <v>2381</v>
      </c>
      <c r="F901">
        <v>47</v>
      </c>
      <c r="G901" t="s">
        <v>51</v>
      </c>
      <c r="H901" t="s">
        <v>152</v>
      </c>
      <c r="I901" s="2">
        <v>3652000</v>
      </c>
      <c r="J901" s="3">
        <f>Raw_Data[[#This Row],[cicilan_per_bulan]]/Raw_Data[[#This Row],[penghasilan_bulanan]]</f>
        <v>0.47007119386637458</v>
      </c>
      <c r="K901" t="s">
        <v>188</v>
      </c>
      <c r="L901" t="s">
        <v>154</v>
      </c>
      <c r="M901" t="s">
        <v>44</v>
      </c>
      <c r="N901" t="s">
        <v>228</v>
      </c>
      <c r="O901" t="s">
        <v>57</v>
      </c>
      <c r="P901" s="2">
        <v>19990000</v>
      </c>
      <c r="Q901" s="2">
        <v>1999000</v>
      </c>
      <c r="R901" t="str">
        <f>IF(Raw_Data[[#This Row],[persen_dp]]&lt;15%,"Low",IF(Raw_Data[[#This Row],[persen_dp]]&gt;25%,"High","Medium"))</f>
        <v>Low</v>
      </c>
      <c r="S901" s="3">
        <v>0.1</v>
      </c>
      <c r="T901">
        <v>12</v>
      </c>
      <c r="U901">
        <v>0.14499999999999999</v>
      </c>
      <c r="V901" s="2">
        <v>1716700</v>
      </c>
      <c r="W901" s="2">
        <v>20600000</v>
      </c>
      <c r="X901" t="str">
        <f>IF(OR(Raw_Data[[#This Row],[status_pembayaran]]="Macet",Raw_Data[[#This Row],[status_pembayaran]]="Kurang Lancar"),"Non Performing Loan","Performing")</f>
        <v>Performing</v>
      </c>
      <c r="Y901" t="s">
        <v>47</v>
      </c>
      <c r="Z901">
        <v>0</v>
      </c>
      <c r="AA901">
        <v>0</v>
      </c>
      <c r="AB901">
        <v>1</v>
      </c>
      <c r="AC901" t="s">
        <v>104</v>
      </c>
      <c r="AD901">
        <f>IF(Raw_Data[[#This Row],[rasio]]&lt;0.2,1,IF(Raw_Data[[#This Row],[rasio]]&lt;0.3,2,IF(Raw_Data[[#This Row],[rasio]]&lt;0.4,3,4)))</f>
        <v>4</v>
      </c>
      <c r="AE901">
        <f>IF(Raw_Data[[#This Row],[kategori_dp]]="High",1,IF(Raw_Data[[#This Row],[kategori_dp]]="Medium",2,3))</f>
        <v>3</v>
      </c>
      <c r="AF901">
        <f>IF(Raw_Data[[#This Row],[tenor_bulan]]&lt;=24,1,IF(Raw_Data[[#This Row],[tenor_bulan]]&lt;=36,2,IF(Raw_Data[[#This Row],[tenor_bulan]]&lt;=48,3,4)))</f>
        <v>1</v>
      </c>
      <c r="AG901">
        <f>IF(Raw_Data[[#This Row],[jumlah_kali_telat]]=0,0,IF(Raw_Data[[#This Row],[jumlah_kali_telat]]&lt;=2,2,4))</f>
        <v>0</v>
      </c>
      <c r="AH901">
        <f>Raw_Data[[#This Row],[Skor_Rasio]]+Raw_Data[[#This Row],[Skor_DP]]+Raw_Data[[#This Row],[Skor_Tenor]]+Raw_Data[[#This Row],[Skor_Telat]]</f>
        <v>8</v>
      </c>
      <c r="AI901" t="str">
        <f>IF(Raw_Data[[#This Row],[Risk_Score]]&lt;=6,"Low Risk",IF(Raw_Data[[#This Row],[Risk_Score]]&lt;=8,"Medium Risk","High Risk"))</f>
        <v>Medium Risk</v>
      </c>
      <c r="AJ901">
        <f ca="1">IFERROR(DATEDIF(Raw_Data[[#This Row],[tanggal_pengajuan]],TODAY(),"m"),"N/A")</f>
        <v>6</v>
      </c>
      <c r="AK901" t="str">
        <f ca="1">IF(ISNUMBER(Raw_Data[[#This Row],[MOB]]),IF(Raw_Data[[#This Row],[MOB]]&lt;6,"0-5 bulan",IF(Raw_Data[[#This Row],[MOB]]&lt;12,"6-11 bulan",IF(Raw_Data[[#This Row],[MOB]]&lt;24,"12-23 bulan","24+ bulan"))),"N/A")</f>
        <v>6-11 bulan</v>
      </c>
    </row>
    <row r="902" spans="1:37" ht="14.25" customHeight="1" x14ac:dyDescent="0.45">
      <c r="A902" t="s">
        <v>2382</v>
      </c>
      <c r="B902" s="64">
        <v>46100</v>
      </c>
      <c r="C902" s="1" t="str">
        <f t="shared" si="14"/>
        <v>March</v>
      </c>
      <c r="D902" t="s">
        <v>2062</v>
      </c>
      <c r="E902" t="s">
        <v>2383</v>
      </c>
      <c r="F902">
        <v>39</v>
      </c>
      <c r="G902" t="s">
        <v>51</v>
      </c>
      <c r="H902" t="s">
        <v>41</v>
      </c>
      <c r="I902" s="2">
        <v>7022000</v>
      </c>
      <c r="J902" s="3">
        <f>Raw_Data[[#This Row],[cicilan_per_bulan]]/Raw_Data[[#This Row],[penghasilan_bulanan]]</f>
        <v>0.39605525491313015</v>
      </c>
      <c r="K902" t="s">
        <v>127</v>
      </c>
      <c r="L902" t="s">
        <v>128</v>
      </c>
      <c r="M902" t="s">
        <v>44</v>
      </c>
      <c r="N902" t="s">
        <v>158</v>
      </c>
      <c r="O902" t="s">
        <v>159</v>
      </c>
      <c r="P902" s="2">
        <v>32385000</v>
      </c>
      <c r="Q902" s="2">
        <v>3239000</v>
      </c>
      <c r="R902" t="str">
        <f>IF(Raw_Data[[#This Row],[persen_dp]]&lt;15%,"Low",IF(Raw_Data[[#This Row],[persen_dp]]&gt;25%,"High","Medium"))</f>
        <v>Low</v>
      </c>
      <c r="S902" s="3">
        <v>0.1</v>
      </c>
      <c r="T902">
        <v>12</v>
      </c>
      <c r="U902">
        <v>0.14499999999999999</v>
      </c>
      <c r="V902" s="2">
        <v>2781100</v>
      </c>
      <c r="W902" s="2">
        <v>33373000</v>
      </c>
      <c r="X902" t="str">
        <f>IF(OR(Raw_Data[[#This Row],[status_pembayaran]]="Macet",Raw_Data[[#This Row],[status_pembayaran]]="Kurang Lancar"),"Non Performing Loan","Performing")</f>
        <v>Performing</v>
      </c>
      <c r="Y902" t="s">
        <v>47</v>
      </c>
      <c r="Z902">
        <v>0</v>
      </c>
      <c r="AA902">
        <v>0</v>
      </c>
      <c r="AB902">
        <v>1</v>
      </c>
      <c r="AC902" t="s">
        <v>58</v>
      </c>
      <c r="AD902">
        <f>IF(Raw_Data[[#This Row],[rasio]]&lt;0.2,1,IF(Raw_Data[[#This Row],[rasio]]&lt;0.3,2,IF(Raw_Data[[#This Row],[rasio]]&lt;0.4,3,4)))</f>
        <v>3</v>
      </c>
      <c r="AE902">
        <f>IF(Raw_Data[[#This Row],[kategori_dp]]="High",1,IF(Raw_Data[[#This Row],[kategori_dp]]="Medium",2,3))</f>
        <v>3</v>
      </c>
      <c r="AF902">
        <f>IF(Raw_Data[[#This Row],[tenor_bulan]]&lt;=24,1,IF(Raw_Data[[#This Row],[tenor_bulan]]&lt;=36,2,IF(Raw_Data[[#This Row],[tenor_bulan]]&lt;=48,3,4)))</f>
        <v>1</v>
      </c>
      <c r="AG902">
        <f>IF(Raw_Data[[#This Row],[jumlah_kali_telat]]=0,0,IF(Raw_Data[[#This Row],[jumlah_kali_telat]]&lt;=2,2,4))</f>
        <v>0</v>
      </c>
      <c r="AH902">
        <f>Raw_Data[[#This Row],[Skor_Rasio]]+Raw_Data[[#This Row],[Skor_DP]]+Raw_Data[[#This Row],[Skor_Tenor]]+Raw_Data[[#This Row],[Skor_Telat]]</f>
        <v>7</v>
      </c>
      <c r="AI902" t="str">
        <f>IF(Raw_Data[[#This Row],[Risk_Score]]&lt;=6,"Low Risk",IF(Raw_Data[[#This Row],[Risk_Score]]&lt;=8,"Medium Risk","High Risk"))</f>
        <v>Medium Risk</v>
      </c>
      <c r="AJ902">
        <f ca="1">IFERROR(DATEDIF(Raw_Data[[#This Row],[tanggal_pengajuan]],TODAY(),"m"),"N/A")</f>
        <v>7</v>
      </c>
      <c r="AK902" t="str">
        <f ca="1">IF(ISNUMBER(Raw_Data[[#This Row],[MOB]]),IF(Raw_Data[[#This Row],[MOB]]&lt;6,"0-5 bulan",IF(Raw_Data[[#This Row],[MOB]]&lt;12,"6-11 bulan",IF(Raw_Data[[#This Row],[MOB]]&lt;24,"12-23 bulan","24+ bulan"))),"N/A")</f>
        <v>6-11 bulan</v>
      </c>
    </row>
    <row r="903" spans="1:37" ht="14.25" customHeight="1" x14ac:dyDescent="0.45">
      <c r="A903" t="s">
        <v>2384</v>
      </c>
      <c r="B903" s="64">
        <v>46153</v>
      </c>
      <c r="C903" s="1" t="str">
        <f t="shared" si="14"/>
        <v>May</v>
      </c>
      <c r="D903" t="s">
        <v>2385</v>
      </c>
      <c r="E903" t="s">
        <v>2386</v>
      </c>
      <c r="F903">
        <v>33</v>
      </c>
      <c r="G903" t="s">
        <v>40</v>
      </c>
      <c r="H903" t="s">
        <v>101</v>
      </c>
      <c r="I903" s="2">
        <v>4783000</v>
      </c>
      <c r="J903" s="3">
        <f>Raw_Data[[#This Row],[cicilan_per_bulan]]/Raw_Data[[#This Row],[penghasilan_bulanan]]</f>
        <v>0.21919297512021743</v>
      </c>
      <c r="K903" t="s">
        <v>102</v>
      </c>
      <c r="L903" t="s">
        <v>103</v>
      </c>
      <c r="M903" t="s">
        <v>55</v>
      </c>
      <c r="N903" t="s">
        <v>221</v>
      </c>
      <c r="O903" t="s">
        <v>159</v>
      </c>
      <c r="P903" s="2">
        <v>42902000</v>
      </c>
      <c r="Q903" s="2">
        <v>6435000</v>
      </c>
      <c r="R903" t="str">
        <f>IF(Raw_Data[[#This Row],[persen_dp]]&lt;15%,"Low",IF(Raw_Data[[#This Row],[persen_dp]]&gt;25%,"High","Medium"))</f>
        <v>Medium</v>
      </c>
      <c r="S903" s="3">
        <v>0.15</v>
      </c>
      <c r="T903">
        <v>60</v>
      </c>
      <c r="U903">
        <v>0.14499999999999999</v>
      </c>
      <c r="V903" s="2">
        <v>1048400</v>
      </c>
      <c r="W903" s="2">
        <v>62905000</v>
      </c>
      <c r="X903" t="str">
        <f>IF(OR(Raw_Data[[#This Row],[status_pembayaran]]="Macet",Raw_Data[[#This Row],[status_pembayaran]]="Kurang Lancar"),"Non Performing Loan","Performing")</f>
        <v>Performing</v>
      </c>
      <c r="Y903" t="s">
        <v>47</v>
      </c>
      <c r="Z903">
        <v>0</v>
      </c>
      <c r="AA903">
        <v>0</v>
      </c>
      <c r="AB903">
        <v>1</v>
      </c>
      <c r="AC903" t="s">
        <v>137</v>
      </c>
      <c r="AD903">
        <f>IF(Raw_Data[[#This Row],[rasio]]&lt;0.2,1,IF(Raw_Data[[#This Row],[rasio]]&lt;0.3,2,IF(Raw_Data[[#This Row],[rasio]]&lt;0.4,3,4)))</f>
        <v>2</v>
      </c>
      <c r="AE903">
        <f>IF(Raw_Data[[#This Row],[kategori_dp]]="High",1,IF(Raw_Data[[#This Row],[kategori_dp]]="Medium",2,3))</f>
        <v>2</v>
      </c>
      <c r="AF903">
        <f>IF(Raw_Data[[#This Row],[tenor_bulan]]&lt;=24,1,IF(Raw_Data[[#This Row],[tenor_bulan]]&lt;=36,2,IF(Raw_Data[[#This Row],[tenor_bulan]]&lt;=48,3,4)))</f>
        <v>4</v>
      </c>
      <c r="AG903">
        <f>IF(Raw_Data[[#This Row],[jumlah_kali_telat]]=0,0,IF(Raw_Data[[#This Row],[jumlah_kali_telat]]&lt;=2,2,4))</f>
        <v>0</v>
      </c>
      <c r="AH903">
        <f>Raw_Data[[#This Row],[Skor_Rasio]]+Raw_Data[[#This Row],[Skor_DP]]+Raw_Data[[#This Row],[Skor_Tenor]]+Raw_Data[[#This Row],[Skor_Telat]]</f>
        <v>8</v>
      </c>
      <c r="AI903" t="str">
        <f>IF(Raw_Data[[#This Row],[Risk_Score]]&lt;=6,"Low Risk",IF(Raw_Data[[#This Row],[Risk_Score]]&lt;=8,"Medium Risk","High Risk"))</f>
        <v>Medium Risk</v>
      </c>
      <c r="AJ903">
        <f ca="1">IFERROR(DATEDIF(Raw_Data[[#This Row],[tanggal_pengajuan]],TODAY(),"m"),"N/A")</f>
        <v>5</v>
      </c>
      <c r="AK903" t="str">
        <f ca="1">IF(ISNUMBER(Raw_Data[[#This Row],[MOB]]),IF(Raw_Data[[#This Row],[MOB]]&lt;6,"0-5 bulan",IF(Raw_Data[[#This Row],[MOB]]&lt;12,"6-11 bulan",IF(Raw_Data[[#This Row],[MOB]]&lt;24,"12-23 bulan","24+ bulan"))),"N/A")</f>
        <v>0-5 bulan</v>
      </c>
    </row>
    <row r="904" spans="1:37" ht="14.25" customHeight="1" x14ac:dyDescent="0.45">
      <c r="A904" t="s">
        <v>2387</v>
      </c>
      <c r="B904" s="64">
        <v>46095</v>
      </c>
      <c r="C904" s="1" t="str">
        <f t="shared" si="14"/>
        <v>March</v>
      </c>
      <c r="D904" t="s">
        <v>2137</v>
      </c>
      <c r="E904" t="s">
        <v>2388</v>
      </c>
      <c r="F904">
        <v>23</v>
      </c>
      <c r="G904" t="s">
        <v>51</v>
      </c>
      <c r="H904" t="s">
        <v>62</v>
      </c>
      <c r="I904" s="2">
        <v>2870000</v>
      </c>
      <c r="J904" s="3">
        <f>Raw_Data[[#This Row],[cicilan_per_bulan]]/Raw_Data[[#This Row],[penghasilan_bulanan]]</f>
        <v>0.55745644599303135</v>
      </c>
      <c r="K904" t="s">
        <v>109</v>
      </c>
      <c r="L904" t="s">
        <v>110</v>
      </c>
      <c r="M904" t="s">
        <v>55</v>
      </c>
      <c r="N904" t="s">
        <v>395</v>
      </c>
      <c r="O904" t="s">
        <v>396</v>
      </c>
      <c r="P904" s="2">
        <v>61750000</v>
      </c>
      <c r="Q904" s="2">
        <v>21612000</v>
      </c>
      <c r="R904" t="str">
        <f>IF(Raw_Data[[#This Row],[persen_dp]]&lt;15%,"Low",IF(Raw_Data[[#This Row],[persen_dp]]&gt;25%,"High","Medium"))</f>
        <v>High</v>
      </c>
      <c r="S904" s="3">
        <v>0.35</v>
      </c>
      <c r="T904">
        <v>36</v>
      </c>
      <c r="U904">
        <v>0.14499999999999999</v>
      </c>
      <c r="V904" s="2">
        <v>1599900</v>
      </c>
      <c r="W904" s="2">
        <v>57598000</v>
      </c>
      <c r="X904" t="str">
        <f>IF(OR(Raw_Data[[#This Row],[status_pembayaran]]="Macet",Raw_Data[[#This Row],[status_pembayaran]]="Kurang Lancar"),"Non Performing Loan","Performing")</f>
        <v>Performing</v>
      </c>
      <c r="Y904" t="s">
        <v>47</v>
      </c>
      <c r="Z904">
        <v>0</v>
      </c>
      <c r="AA904">
        <v>0</v>
      </c>
      <c r="AB904">
        <v>1</v>
      </c>
      <c r="AC904" t="s">
        <v>137</v>
      </c>
      <c r="AD904">
        <f>IF(Raw_Data[[#This Row],[rasio]]&lt;0.2,1,IF(Raw_Data[[#This Row],[rasio]]&lt;0.3,2,IF(Raw_Data[[#This Row],[rasio]]&lt;0.4,3,4)))</f>
        <v>4</v>
      </c>
      <c r="AE904">
        <f>IF(Raw_Data[[#This Row],[kategori_dp]]="High",1,IF(Raw_Data[[#This Row],[kategori_dp]]="Medium",2,3))</f>
        <v>1</v>
      </c>
      <c r="AF904">
        <f>IF(Raw_Data[[#This Row],[tenor_bulan]]&lt;=24,1,IF(Raw_Data[[#This Row],[tenor_bulan]]&lt;=36,2,IF(Raw_Data[[#This Row],[tenor_bulan]]&lt;=48,3,4)))</f>
        <v>2</v>
      </c>
      <c r="AG904">
        <f>IF(Raw_Data[[#This Row],[jumlah_kali_telat]]=0,0,IF(Raw_Data[[#This Row],[jumlah_kali_telat]]&lt;=2,2,4))</f>
        <v>0</v>
      </c>
      <c r="AH904">
        <f>Raw_Data[[#This Row],[Skor_Rasio]]+Raw_Data[[#This Row],[Skor_DP]]+Raw_Data[[#This Row],[Skor_Tenor]]+Raw_Data[[#This Row],[Skor_Telat]]</f>
        <v>7</v>
      </c>
      <c r="AI904" t="str">
        <f>IF(Raw_Data[[#This Row],[Risk_Score]]&lt;=6,"Low Risk",IF(Raw_Data[[#This Row],[Risk_Score]]&lt;=8,"Medium Risk","High Risk"))</f>
        <v>Medium Risk</v>
      </c>
      <c r="AJ904">
        <f ca="1">IFERROR(DATEDIF(Raw_Data[[#This Row],[tanggal_pengajuan]],TODAY(),"m"),"N/A")</f>
        <v>7</v>
      </c>
      <c r="AK904" t="str">
        <f ca="1">IF(ISNUMBER(Raw_Data[[#This Row],[MOB]]),IF(Raw_Data[[#This Row],[MOB]]&lt;6,"0-5 bulan",IF(Raw_Data[[#This Row],[MOB]]&lt;12,"6-11 bulan",IF(Raw_Data[[#This Row],[MOB]]&lt;24,"12-23 bulan","24+ bulan"))),"N/A")</f>
        <v>6-11 bulan</v>
      </c>
    </row>
    <row r="905" spans="1:37" ht="14.25" customHeight="1" x14ac:dyDescent="0.45">
      <c r="A905" t="s">
        <v>2389</v>
      </c>
      <c r="B905" s="64">
        <v>46167</v>
      </c>
      <c r="C905" s="1" t="str">
        <f t="shared" si="14"/>
        <v>May</v>
      </c>
      <c r="D905" t="s">
        <v>1859</v>
      </c>
      <c r="E905" t="s">
        <v>2390</v>
      </c>
      <c r="F905">
        <v>33</v>
      </c>
      <c r="G905" t="s">
        <v>40</v>
      </c>
      <c r="H905" t="s">
        <v>52</v>
      </c>
      <c r="I905" s="2">
        <v>11293000</v>
      </c>
      <c r="J905" s="3">
        <f>Raw_Data[[#This Row],[cicilan_per_bulan]]/Raw_Data[[#This Row],[penghasilan_bulanan]]</f>
        <v>9.9176481005932876E-2</v>
      </c>
      <c r="K905" t="s">
        <v>286</v>
      </c>
      <c r="L905" t="s">
        <v>154</v>
      </c>
      <c r="M905" t="s">
        <v>44</v>
      </c>
      <c r="N905" t="s">
        <v>184</v>
      </c>
      <c r="O905" t="s">
        <v>122</v>
      </c>
      <c r="P905" s="2">
        <v>35120000</v>
      </c>
      <c r="Q905" s="2">
        <v>7024000</v>
      </c>
      <c r="R905" t="str">
        <f>IF(Raw_Data[[#This Row],[persen_dp]]&lt;15%,"Low",IF(Raw_Data[[#This Row],[persen_dp]]&gt;25%,"High","Medium"))</f>
        <v>Medium</v>
      </c>
      <c r="S905" s="3">
        <v>0.2</v>
      </c>
      <c r="T905">
        <v>36</v>
      </c>
      <c r="U905">
        <v>0.14499999999999999</v>
      </c>
      <c r="V905" s="2">
        <v>1120000</v>
      </c>
      <c r="W905" s="2">
        <v>40318000</v>
      </c>
      <c r="X905" t="str">
        <f>IF(OR(Raw_Data[[#This Row],[status_pembayaran]]="Macet",Raw_Data[[#This Row],[status_pembayaran]]="Kurang Lancar"),"Non Performing Loan","Performing")</f>
        <v>Performing</v>
      </c>
      <c r="Y905" t="s">
        <v>47</v>
      </c>
      <c r="Z905">
        <v>0</v>
      </c>
      <c r="AA905">
        <v>0</v>
      </c>
      <c r="AB905">
        <v>1</v>
      </c>
      <c r="AC905" t="s">
        <v>137</v>
      </c>
      <c r="AD905">
        <f>IF(Raw_Data[[#This Row],[rasio]]&lt;0.2,1,IF(Raw_Data[[#This Row],[rasio]]&lt;0.3,2,IF(Raw_Data[[#This Row],[rasio]]&lt;0.4,3,4)))</f>
        <v>1</v>
      </c>
      <c r="AE905">
        <f>IF(Raw_Data[[#This Row],[kategori_dp]]="High",1,IF(Raw_Data[[#This Row],[kategori_dp]]="Medium",2,3))</f>
        <v>2</v>
      </c>
      <c r="AF905">
        <f>IF(Raw_Data[[#This Row],[tenor_bulan]]&lt;=24,1,IF(Raw_Data[[#This Row],[tenor_bulan]]&lt;=36,2,IF(Raw_Data[[#This Row],[tenor_bulan]]&lt;=48,3,4)))</f>
        <v>2</v>
      </c>
      <c r="AG905">
        <f>IF(Raw_Data[[#This Row],[jumlah_kali_telat]]=0,0,IF(Raw_Data[[#This Row],[jumlah_kali_telat]]&lt;=2,2,4))</f>
        <v>0</v>
      </c>
      <c r="AH905">
        <f>Raw_Data[[#This Row],[Skor_Rasio]]+Raw_Data[[#This Row],[Skor_DP]]+Raw_Data[[#This Row],[Skor_Tenor]]+Raw_Data[[#This Row],[Skor_Telat]]</f>
        <v>5</v>
      </c>
      <c r="AI905" t="str">
        <f>IF(Raw_Data[[#This Row],[Risk_Score]]&lt;=6,"Low Risk",IF(Raw_Data[[#This Row],[Risk_Score]]&lt;=8,"Medium Risk","High Risk"))</f>
        <v>Low Risk</v>
      </c>
      <c r="AJ905">
        <f ca="1">IFERROR(DATEDIF(Raw_Data[[#This Row],[tanggal_pengajuan]],TODAY(),"m"),"N/A")</f>
        <v>4</v>
      </c>
      <c r="AK905" t="str">
        <f ca="1">IF(ISNUMBER(Raw_Data[[#This Row],[MOB]]),IF(Raw_Data[[#This Row],[MOB]]&lt;6,"0-5 bulan",IF(Raw_Data[[#This Row],[MOB]]&lt;12,"6-11 bulan",IF(Raw_Data[[#This Row],[MOB]]&lt;24,"12-23 bulan","24+ bulan"))),"N/A")</f>
        <v>0-5 bulan</v>
      </c>
    </row>
    <row r="906" spans="1:37" ht="14.25" customHeight="1" x14ac:dyDescent="0.45">
      <c r="A906" t="s">
        <v>2391</v>
      </c>
      <c r="B906" s="64">
        <v>46082</v>
      </c>
      <c r="C906" s="1" t="str">
        <f t="shared" si="14"/>
        <v>March</v>
      </c>
      <c r="D906" t="s">
        <v>297</v>
      </c>
      <c r="E906" t="s">
        <v>2392</v>
      </c>
      <c r="F906">
        <v>54</v>
      </c>
      <c r="G906" t="s">
        <v>51</v>
      </c>
      <c r="H906" t="s">
        <v>96</v>
      </c>
      <c r="I906" s="2">
        <v>7304000</v>
      </c>
      <c r="J906" s="3">
        <f>Raw_Data[[#This Row],[cicilan_per_bulan]]/Raw_Data[[#This Row],[penghasilan_bulanan]]</f>
        <v>0.12987404162102958</v>
      </c>
      <c r="K906" t="s">
        <v>42</v>
      </c>
      <c r="L906" t="s">
        <v>43</v>
      </c>
      <c r="M906" t="s">
        <v>44</v>
      </c>
      <c r="N906" t="s">
        <v>45</v>
      </c>
      <c r="O906" t="s">
        <v>46</v>
      </c>
      <c r="P906" s="2">
        <v>25212000</v>
      </c>
      <c r="Q906" s="2">
        <v>7564000</v>
      </c>
      <c r="R906" t="str">
        <f>IF(Raw_Data[[#This Row],[persen_dp]]&lt;15%,"Low",IF(Raw_Data[[#This Row],[persen_dp]]&gt;25%,"High","Medium"))</f>
        <v>High</v>
      </c>
      <c r="S906" s="3">
        <v>0.3</v>
      </c>
      <c r="T906">
        <v>24</v>
      </c>
      <c r="U906">
        <v>0.14499999999999999</v>
      </c>
      <c r="V906" s="2">
        <v>948600</v>
      </c>
      <c r="W906" s="2">
        <v>22766000</v>
      </c>
      <c r="X906" t="str">
        <f>IF(OR(Raw_Data[[#This Row],[status_pembayaran]]="Macet",Raw_Data[[#This Row],[status_pembayaran]]="Kurang Lancar"),"Non Performing Loan","Performing")</f>
        <v>Performing</v>
      </c>
      <c r="Y906" t="s">
        <v>47</v>
      </c>
      <c r="Z906">
        <v>0</v>
      </c>
      <c r="AA906">
        <v>0</v>
      </c>
      <c r="AB906">
        <v>1</v>
      </c>
      <c r="AC906" t="s">
        <v>137</v>
      </c>
      <c r="AD906">
        <f>IF(Raw_Data[[#This Row],[rasio]]&lt;0.2,1,IF(Raw_Data[[#This Row],[rasio]]&lt;0.3,2,IF(Raw_Data[[#This Row],[rasio]]&lt;0.4,3,4)))</f>
        <v>1</v>
      </c>
      <c r="AE906">
        <f>IF(Raw_Data[[#This Row],[kategori_dp]]="High",1,IF(Raw_Data[[#This Row],[kategori_dp]]="Medium",2,3))</f>
        <v>1</v>
      </c>
      <c r="AF906">
        <f>IF(Raw_Data[[#This Row],[tenor_bulan]]&lt;=24,1,IF(Raw_Data[[#This Row],[tenor_bulan]]&lt;=36,2,IF(Raw_Data[[#This Row],[tenor_bulan]]&lt;=48,3,4)))</f>
        <v>1</v>
      </c>
      <c r="AG906">
        <f>IF(Raw_Data[[#This Row],[jumlah_kali_telat]]=0,0,IF(Raw_Data[[#This Row],[jumlah_kali_telat]]&lt;=2,2,4))</f>
        <v>0</v>
      </c>
      <c r="AH906">
        <f>Raw_Data[[#This Row],[Skor_Rasio]]+Raw_Data[[#This Row],[Skor_DP]]+Raw_Data[[#This Row],[Skor_Tenor]]+Raw_Data[[#This Row],[Skor_Telat]]</f>
        <v>3</v>
      </c>
      <c r="AI906" t="str">
        <f>IF(Raw_Data[[#This Row],[Risk_Score]]&lt;=6,"Low Risk",IF(Raw_Data[[#This Row],[Risk_Score]]&lt;=8,"Medium Risk","High Risk"))</f>
        <v>Low Risk</v>
      </c>
      <c r="AJ906">
        <f ca="1">IFERROR(DATEDIF(Raw_Data[[#This Row],[tanggal_pengajuan]],TODAY(),"m"),"N/A")</f>
        <v>7</v>
      </c>
      <c r="AK906" t="str">
        <f ca="1">IF(ISNUMBER(Raw_Data[[#This Row],[MOB]]),IF(Raw_Data[[#This Row],[MOB]]&lt;6,"0-5 bulan",IF(Raw_Data[[#This Row],[MOB]]&lt;12,"6-11 bulan",IF(Raw_Data[[#This Row],[MOB]]&lt;24,"12-23 bulan","24+ bulan"))),"N/A")</f>
        <v>6-11 bulan</v>
      </c>
    </row>
    <row r="907" spans="1:37" ht="14.25" customHeight="1" x14ac:dyDescent="0.45">
      <c r="A907" t="s">
        <v>2393</v>
      </c>
      <c r="B907" s="64">
        <v>46030</v>
      </c>
      <c r="C907" s="1" t="str">
        <f t="shared" si="14"/>
        <v>January</v>
      </c>
      <c r="D907" t="s">
        <v>862</v>
      </c>
      <c r="E907" t="s">
        <v>2394</v>
      </c>
      <c r="F907">
        <v>50</v>
      </c>
      <c r="G907" t="s">
        <v>51</v>
      </c>
      <c r="H907" t="s">
        <v>101</v>
      </c>
      <c r="I907" s="2">
        <v>3185000</v>
      </c>
      <c r="J907" s="3">
        <f>Raw_Data[[#This Row],[cicilan_per_bulan]]/Raw_Data[[#This Row],[penghasilan_bulanan]]</f>
        <v>0.30492935635792778</v>
      </c>
      <c r="K907" t="s">
        <v>53</v>
      </c>
      <c r="L907" t="s">
        <v>54</v>
      </c>
      <c r="M907" t="s">
        <v>44</v>
      </c>
      <c r="N907" t="s">
        <v>45</v>
      </c>
      <c r="O907" t="s">
        <v>46</v>
      </c>
      <c r="P907" s="2">
        <v>25813000</v>
      </c>
      <c r="Q907" s="2">
        <v>7744000</v>
      </c>
      <c r="R907" t="str">
        <f>IF(Raw_Data[[#This Row],[persen_dp]]&lt;15%,"Low",IF(Raw_Data[[#This Row],[persen_dp]]&gt;25%,"High","Medium"))</f>
        <v>High</v>
      </c>
      <c r="S907" s="3">
        <v>0.3</v>
      </c>
      <c r="T907">
        <v>24</v>
      </c>
      <c r="U907">
        <v>0.14499999999999999</v>
      </c>
      <c r="V907" s="2">
        <v>971200</v>
      </c>
      <c r="W907" s="2">
        <v>23309000</v>
      </c>
      <c r="X907" t="str">
        <f>IF(OR(Raw_Data[[#This Row],[status_pembayaran]]="Macet",Raw_Data[[#This Row],[status_pembayaran]]="Kurang Lancar"),"Non Performing Loan","Performing")</f>
        <v>Performing</v>
      </c>
      <c r="Y907" t="s">
        <v>47</v>
      </c>
      <c r="Z907">
        <v>0</v>
      </c>
      <c r="AA907">
        <v>0</v>
      </c>
      <c r="AB907">
        <v>1</v>
      </c>
      <c r="AC907" t="s">
        <v>74</v>
      </c>
      <c r="AD907">
        <f>IF(Raw_Data[[#This Row],[rasio]]&lt;0.2,1,IF(Raw_Data[[#This Row],[rasio]]&lt;0.3,2,IF(Raw_Data[[#This Row],[rasio]]&lt;0.4,3,4)))</f>
        <v>3</v>
      </c>
      <c r="AE907">
        <f>IF(Raw_Data[[#This Row],[kategori_dp]]="High",1,IF(Raw_Data[[#This Row],[kategori_dp]]="Medium",2,3))</f>
        <v>1</v>
      </c>
      <c r="AF907">
        <f>IF(Raw_Data[[#This Row],[tenor_bulan]]&lt;=24,1,IF(Raw_Data[[#This Row],[tenor_bulan]]&lt;=36,2,IF(Raw_Data[[#This Row],[tenor_bulan]]&lt;=48,3,4)))</f>
        <v>1</v>
      </c>
      <c r="AG907">
        <f>IF(Raw_Data[[#This Row],[jumlah_kali_telat]]=0,0,IF(Raw_Data[[#This Row],[jumlah_kali_telat]]&lt;=2,2,4))</f>
        <v>0</v>
      </c>
      <c r="AH907">
        <f>Raw_Data[[#This Row],[Skor_Rasio]]+Raw_Data[[#This Row],[Skor_DP]]+Raw_Data[[#This Row],[Skor_Tenor]]+Raw_Data[[#This Row],[Skor_Telat]]</f>
        <v>5</v>
      </c>
      <c r="AI907" t="str">
        <f>IF(Raw_Data[[#This Row],[Risk_Score]]&lt;=6,"Low Risk",IF(Raw_Data[[#This Row],[Risk_Score]]&lt;=8,"Medium Risk","High Risk"))</f>
        <v>Low Risk</v>
      </c>
      <c r="AJ907">
        <f ca="1">IFERROR(DATEDIF(Raw_Data[[#This Row],[tanggal_pengajuan]],TODAY(),"m"),"N/A")</f>
        <v>9</v>
      </c>
      <c r="AK907" t="str">
        <f ca="1">IF(ISNUMBER(Raw_Data[[#This Row],[MOB]]),IF(Raw_Data[[#This Row],[MOB]]&lt;6,"0-5 bulan",IF(Raw_Data[[#This Row],[MOB]]&lt;12,"6-11 bulan",IF(Raw_Data[[#This Row],[MOB]]&lt;24,"12-23 bulan","24+ bulan"))),"N/A")</f>
        <v>6-11 bulan</v>
      </c>
    </row>
    <row r="908" spans="1:37" ht="14.25" customHeight="1" x14ac:dyDescent="0.45">
      <c r="A908" t="s">
        <v>2395</v>
      </c>
      <c r="B908" s="64">
        <v>46075</v>
      </c>
      <c r="C908" s="1" t="str">
        <f t="shared" si="14"/>
        <v>February</v>
      </c>
      <c r="D908" t="s">
        <v>2396</v>
      </c>
      <c r="E908" t="s">
        <v>2397</v>
      </c>
      <c r="F908">
        <v>24</v>
      </c>
      <c r="G908" t="s">
        <v>40</v>
      </c>
      <c r="H908" t="s">
        <v>108</v>
      </c>
      <c r="I908" s="2">
        <v>5566000</v>
      </c>
      <c r="J908" s="3">
        <f>Raw_Data[[#This Row],[cicilan_per_bulan]]/Raw_Data[[#This Row],[penghasilan_bulanan]]</f>
        <v>7.835070068271649E-2</v>
      </c>
      <c r="K908" t="s">
        <v>188</v>
      </c>
      <c r="L908" t="s">
        <v>154</v>
      </c>
      <c r="M908" t="s">
        <v>72</v>
      </c>
      <c r="N908" t="s">
        <v>97</v>
      </c>
      <c r="O908" t="s">
        <v>57</v>
      </c>
      <c r="P908" s="2">
        <v>16834000</v>
      </c>
      <c r="Q908" s="2">
        <v>5892000</v>
      </c>
      <c r="R908" t="str">
        <f>IF(Raw_Data[[#This Row],[persen_dp]]&lt;15%,"Low",IF(Raw_Data[[#This Row],[persen_dp]]&gt;25%,"High","Medium"))</f>
        <v>High</v>
      </c>
      <c r="S908" s="3">
        <v>0.35</v>
      </c>
      <c r="T908">
        <v>36</v>
      </c>
      <c r="U908">
        <v>0.14499999999999999</v>
      </c>
      <c r="V908" s="2">
        <v>436100</v>
      </c>
      <c r="W908" s="2">
        <v>15701000</v>
      </c>
      <c r="X908" t="str">
        <f>IF(OR(Raw_Data[[#This Row],[status_pembayaran]]="Macet",Raw_Data[[#This Row],[status_pembayaran]]="Kurang Lancar"),"Non Performing Loan","Performing")</f>
        <v>Performing</v>
      </c>
      <c r="Y908" t="s">
        <v>47</v>
      </c>
      <c r="Z908">
        <v>0</v>
      </c>
      <c r="AA908">
        <v>0</v>
      </c>
      <c r="AB908">
        <v>1</v>
      </c>
      <c r="AD908">
        <f>IF(Raw_Data[[#This Row],[rasio]]&lt;0.2,1,IF(Raw_Data[[#This Row],[rasio]]&lt;0.3,2,IF(Raw_Data[[#This Row],[rasio]]&lt;0.4,3,4)))</f>
        <v>1</v>
      </c>
      <c r="AE908">
        <f>IF(Raw_Data[[#This Row],[kategori_dp]]="High",1,IF(Raw_Data[[#This Row],[kategori_dp]]="Medium",2,3))</f>
        <v>1</v>
      </c>
      <c r="AF908">
        <f>IF(Raw_Data[[#This Row],[tenor_bulan]]&lt;=24,1,IF(Raw_Data[[#This Row],[tenor_bulan]]&lt;=36,2,IF(Raw_Data[[#This Row],[tenor_bulan]]&lt;=48,3,4)))</f>
        <v>2</v>
      </c>
      <c r="AG908">
        <f>IF(Raw_Data[[#This Row],[jumlah_kali_telat]]=0,0,IF(Raw_Data[[#This Row],[jumlah_kali_telat]]&lt;=2,2,4))</f>
        <v>0</v>
      </c>
      <c r="AH908">
        <f>Raw_Data[[#This Row],[Skor_Rasio]]+Raw_Data[[#This Row],[Skor_DP]]+Raw_Data[[#This Row],[Skor_Tenor]]+Raw_Data[[#This Row],[Skor_Telat]]</f>
        <v>4</v>
      </c>
      <c r="AI908" t="str">
        <f>IF(Raw_Data[[#This Row],[Risk_Score]]&lt;=6,"Low Risk",IF(Raw_Data[[#This Row],[Risk_Score]]&lt;=8,"Medium Risk","High Risk"))</f>
        <v>Low Risk</v>
      </c>
      <c r="AJ908">
        <f ca="1">IFERROR(DATEDIF(Raw_Data[[#This Row],[tanggal_pengajuan]],TODAY(),"m"),"N/A")</f>
        <v>8</v>
      </c>
      <c r="AK908" t="str">
        <f ca="1">IF(ISNUMBER(Raw_Data[[#This Row],[MOB]]),IF(Raw_Data[[#This Row],[MOB]]&lt;6,"0-5 bulan",IF(Raw_Data[[#This Row],[MOB]]&lt;12,"6-11 bulan",IF(Raw_Data[[#This Row],[MOB]]&lt;24,"12-23 bulan","24+ bulan"))),"N/A")</f>
        <v>6-11 bulan</v>
      </c>
    </row>
    <row r="909" spans="1:37" ht="14.25" customHeight="1" x14ac:dyDescent="0.45">
      <c r="A909" t="s">
        <v>2398</v>
      </c>
      <c r="B909" s="64">
        <v>46116</v>
      </c>
      <c r="C909" s="1" t="str">
        <f t="shared" si="14"/>
        <v>April</v>
      </c>
      <c r="D909" t="s">
        <v>372</v>
      </c>
      <c r="E909" t="s">
        <v>2399</v>
      </c>
      <c r="F909">
        <v>40</v>
      </c>
      <c r="G909" t="s">
        <v>51</v>
      </c>
      <c r="H909" t="s">
        <v>152</v>
      </c>
      <c r="I909" s="2">
        <v>3178000</v>
      </c>
      <c r="J909" s="3">
        <f>Raw_Data[[#This Row],[cicilan_per_bulan]]/Raw_Data[[#This Row],[penghasilan_bulanan]]</f>
        <v>0.12514159848961612</v>
      </c>
      <c r="K909" t="s">
        <v>205</v>
      </c>
      <c r="L909" t="s">
        <v>110</v>
      </c>
      <c r="M909" t="s">
        <v>44</v>
      </c>
      <c r="N909" t="s">
        <v>228</v>
      </c>
      <c r="O909" t="s">
        <v>57</v>
      </c>
      <c r="P909" s="2">
        <v>19762000</v>
      </c>
      <c r="Q909" s="2">
        <v>5929000</v>
      </c>
      <c r="R909" t="str">
        <f>IF(Raw_Data[[#This Row],[persen_dp]]&lt;15%,"Low",IF(Raw_Data[[#This Row],[persen_dp]]&gt;25%,"High","Medium"))</f>
        <v>High</v>
      </c>
      <c r="S909" s="3">
        <v>0.3</v>
      </c>
      <c r="T909">
        <v>60</v>
      </c>
      <c r="U909">
        <v>0.14499999999999999</v>
      </c>
      <c r="V909" s="2">
        <v>397700</v>
      </c>
      <c r="W909" s="2">
        <v>23862000</v>
      </c>
      <c r="X909" t="str">
        <f>IF(OR(Raw_Data[[#This Row],[status_pembayaran]]="Macet",Raw_Data[[#This Row],[status_pembayaran]]="Kurang Lancar"),"Non Performing Loan","Performing")</f>
        <v>Performing</v>
      </c>
      <c r="Y909" t="s">
        <v>47</v>
      </c>
      <c r="Z909">
        <v>0</v>
      </c>
      <c r="AA909">
        <v>0</v>
      </c>
      <c r="AB909">
        <v>1</v>
      </c>
      <c r="AC909" t="s">
        <v>66</v>
      </c>
      <c r="AD909">
        <f>IF(Raw_Data[[#This Row],[rasio]]&lt;0.2,1,IF(Raw_Data[[#This Row],[rasio]]&lt;0.3,2,IF(Raw_Data[[#This Row],[rasio]]&lt;0.4,3,4)))</f>
        <v>1</v>
      </c>
      <c r="AE909">
        <f>IF(Raw_Data[[#This Row],[kategori_dp]]="High",1,IF(Raw_Data[[#This Row],[kategori_dp]]="Medium",2,3))</f>
        <v>1</v>
      </c>
      <c r="AF909">
        <f>IF(Raw_Data[[#This Row],[tenor_bulan]]&lt;=24,1,IF(Raw_Data[[#This Row],[tenor_bulan]]&lt;=36,2,IF(Raw_Data[[#This Row],[tenor_bulan]]&lt;=48,3,4)))</f>
        <v>4</v>
      </c>
      <c r="AG909">
        <f>IF(Raw_Data[[#This Row],[jumlah_kali_telat]]=0,0,IF(Raw_Data[[#This Row],[jumlah_kali_telat]]&lt;=2,2,4))</f>
        <v>0</v>
      </c>
      <c r="AH909">
        <f>Raw_Data[[#This Row],[Skor_Rasio]]+Raw_Data[[#This Row],[Skor_DP]]+Raw_Data[[#This Row],[Skor_Tenor]]+Raw_Data[[#This Row],[Skor_Telat]]</f>
        <v>6</v>
      </c>
      <c r="AI909" t="str">
        <f>IF(Raw_Data[[#This Row],[Risk_Score]]&lt;=6,"Low Risk",IF(Raw_Data[[#This Row],[Risk_Score]]&lt;=8,"Medium Risk","High Risk"))</f>
        <v>Low Risk</v>
      </c>
      <c r="AJ909">
        <f ca="1">IFERROR(DATEDIF(Raw_Data[[#This Row],[tanggal_pengajuan]],TODAY(),"m"),"N/A")</f>
        <v>6</v>
      </c>
      <c r="AK909" t="str">
        <f ca="1">IF(ISNUMBER(Raw_Data[[#This Row],[MOB]]),IF(Raw_Data[[#This Row],[MOB]]&lt;6,"0-5 bulan",IF(Raw_Data[[#This Row],[MOB]]&lt;12,"6-11 bulan",IF(Raw_Data[[#This Row],[MOB]]&lt;24,"12-23 bulan","24+ bulan"))),"N/A")</f>
        <v>6-11 bulan</v>
      </c>
    </row>
    <row r="910" spans="1:37" ht="14.25" customHeight="1" x14ac:dyDescent="0.45">
      <c r="A910" t="s">
        <v>2400</v>
      </c>
      <c r="B910" s="64">
        <v>46047</v>
      </c>
      <c r="C910" s="1" t="str">
        <f t="shared" si="14"/>
        <v>January</v>
      </c>
      <c r="D910" t="s">
        <v>365</v>
      </c>
      <c r="E910" t="s">
        <v>2401</v>
      </c>
      <c r="F910">
        <v>55</v>
      </c>
      <c r="G910" t="s">
        <v>51</v>
      </c>
      <c r="H910" t="s">
        <v>101</v>
      </c>
      <c r="I910" s="2">
        <v>4573000</v>
      </c>
      <c r="J910" s="3">
        <f>Raw_Data[[#This Row],[cicilan_per_bulan]]/Raw_Data[[#This Row],[penghasilan_bulanan]]</f>
        <v>0.35071069319921278</v>
      </c>
      <c r="K910" t="s">
        <v>127</v>
      </c>
      <c r="L910" t="s">
        <v>128</v>
      </c>
      <c r="M910" t="s">
        <v>44</v>
      </c>
      <c r="N910" t="s">
        <v>158</v>
      </c>
      <c r="O910" t="s">
        <v>159</v>
      </c>
      <c r="P910" s="2">
        <v>31615000</v>
      </c>
      <c r="Q910" s="2">
        <v>7904000</v>
      </c>
      <c r="R910" t="str">
        <f>IF(Raw_Data[[#This Row],[persen_dp]]&lt;15%,"Low",IF(Raw_Data[[#This Row],[persen_dp]]&gt;25%,"High","Medium"))</f>
        <v>Medium</v>
      </c>
      <c r="S910" s="3">
        <v>0.25</v>
      </c>
      <c r="T910">
        <v>18</v>
      </c>
      <c r="U910">
        <v>0.14499999999999999</v>
      </c>
      <c r="V910" s="2">
        <v>1603800</v>
      </c>
      <c r="W910" s="2">
        <v>28868000</v>
      </c>
      <c r="X910" t="str">
        <f>IF(OR(Raw_Data[[#This Row],[status_pembayaran]]="Macet",Raw_Data[[#This Row],[status_pembayaran]]="Kurang Lancar"),"Non Performing Loan","Performing")</f>
        <v>Performing</v>
      </c>
      <c r="Y910" t="s">
        <v>47</v>
      </c>
      <c r="Z910">
        <v>0</v>
      </c>
      <c r="AA910">
        <v>0</v>
      </c>
      <c r="AB910">
        <v>1</v>
      </c>
      <c r="AC910" t="s">
        <v>74</v>
      </c>
      <c r="AD910">
        <f>IF(Raw_Data[[#This Row],[rasio]]&lt;0.2,1,IF(Raw_Data[[#This Row],[rasio]]&lt;0.3,2,IF(Raw_Data[[#This Row],[rasio]]&lt;0.4,3,4)))</f>
        <v>3</v>
      </c>
      <c r="AE910">
        <f>IF(Raw_Data[[#This Row],[kategori_dp]]="High",1,IF(Raw_Data[[#This Row],[kategori_dp]]="Medium",2,3))</f>
        <v>2</v>
      </c>
      <c r="AF910">
        <f>IF(Raw_Data[[#This Row],[tenor_bulan]]&lt;=24,1,IF(Raw_Data[[#This Row],[tenor_bulan]]&lt;=36,2,IF(Raw_Data[[#This Row],[tenor_bulan]]&lt;=48,3,4)))</f>
        <v>1</v>
      </c>
      <c r="AG910">
        <f>IF(Raw_Data[[#This Row],[jumlah_kali_telat]]=0,0,IF(Raw_Data[[#This Row],[jumlah_kali_telat]]&lt;=2,2,4))</f>
        <v>0</v>
      </c>
      <c r="AH910">
        <f>Raw_Data[[#This Row],[Skor_Rasio]]+Raw_Data[[#This Row],[Skor_DP]]+Raw_Data[[#This Row],[Skor_Tenor]]+Raw_Data[[#This Row],[Skor_Telat]]</f>
        <v>6</v>
      </c>
      <c r="AI910" t="str">
        <f>IF(Raw_Data[[#This Row],[Risk_Score]]&lt;=6,"Low Risk",IF(Raw_Data[[#This Row],[Risk_Score]]&lt;=8,"Medium Risk","High Risk"))</f>
        <v>Low Risk</v>
      </c>
      <c r="AJ910">
        <f ca="1">IFERROR(DATEDIF(Raw_Data[[#This Row],[tanggal_pengajuan]],TODAY(),"m"),"N/A")</f>
        <v>8</v>
      </c>
      <c r="AK910" t="str">
        <f ca="1">IF(ISNUMBER(Raw_Data[[#This Row],[MOB]]),IF(Raw_Data[[#This Row],[MOB]]&lt;6,"0-5 bulan",IF(Raw_Data[[#This Row],[MOB]]&lt;12,"6-11 bulan",IF(Raw_Data[[#This Row],[MOB]]&lt;24,"12-23 bulan","24+ bulan"))),"N/A")</f>
        <v>6-11 bulan</v>
      </c>
    </row>
    <row r="911" spans="1:37" ht="14.25" customHeight="1" x14ac:dyDescent="0.45">
      <c r="A911" t="s">
        <v>2402</v>
      </c>
      <c r="B911" s="64">
        <v>46174</v>
      </c>
      <c r="C911" s="1" t="str">
        <f t="shared" si="14"/>
        <v>June</v>
      </c>
      <c r="D911" t="s">
        <v>2305</v>
      </c>
      <c r="E911" t="s">
        <v>2403</v>
      </c>
      <c r="F911">
        <v>52</v>
      </c>
      <c r="G911" t="s">
        <v>51</v>
      </c>
      <c r="H911" t="s">
        <v>108</v>
      </c>
      <c r="I911" s="2">
        <v>4060000</v>
      </c>
      <c r="J911" s="3">
        <f>Raw_Data[[#This Row],[cicilan_per_bulan]]/Raw_Data[[#This Row],[penghasilan_bulanan]]</f>
        <v>0.2487192118226601</v>
      </c>
      <c r="K911" t="s">
        <v>268</v>
      </c>
      <c r="L911" t="s">
        <v>110</v>
      </c>
      <c r="M911" t="s">
        <v>55</v>
      </c>
      <c r="N911" t="s">
        <v>221</v>
      </c>
      <c r="O911" t="s">
        <v>159</v>
      </c>
      <c r="P911" s="2">
        <v>43826000</v>
      </c>
      <c r="Q911" s="2">
        <v>13148000</v>
      </c>
      <c r="R911" t="str">
        <f>IF(Raw_Data[[#This Row],[persen_dp]]&lt;15%,"Low",IF(Raw_Data[[#This Row],[persen_dp]]&gt;25%,"High","Medium"))</f>
        <v>High</v>
      </c>
      <c r="S911" s="3">
        <v>0.3</v>
      </c>
      <c r="T911">
        <v>48</v>
      </c>
      <c r="U911">
        <v>0.14499999999999999</v>
      </c>
      <c r="V911" s="2">
        <v>1009800</v>
      </c>
      <c r="W911" s="2">
        <v>48471000</v>
      </c>
      <c r="X911" t="str">
        <f>IF(OR(Raw_Data[[#This Row],[status_pembayaran]]="Macet",Raw_Data[[#This Row],[status_pembayaran]]="Kurang Lancar"),"Non Performing Loan","Performing")</f>
        <v>Performing</v>
      </c>
      <c r="Y911" t="s">
        <v>317</v>
      </c>
      <c r="Z911">
        <v>0</v>
      </c>
      <c r="AA911">
        <v>0</v>
      </c>
      <c r="AB911">
        <v>0</v>
      </c>
      <c r="AC911" t="s">
        <v>66</v>
      </c>
      <c r="AD911">
        <f>IF(Raw_Data[[#This Row],[rasio]]&lt;0.2,1,IF(Raw_Data[[#This Row],[rasio]]&lt;0.3,2,IF(Raw_Data[[#This Row],[rasio]]&lt;0.4,3,4)))</f>
        <v>2</v>
      </c>
      <c r="AE911">
        <f>IF(Raw_Data[[#This Row],[kategori_dp]]="High",1,IF(Raw_Data[[#This Row],[kategori_dp]]="Medium",2,3))</f>
        <v>1</v>
      </c>
      <c r="AF911">
        <f>IF(Raw_Data[[#This Row],[tenor_bulan]]&lt;=24,1,IF(Raw_Data[[#This Row],[tenor_bulan]]&lt;=36,2,IF(Raw_Data[[#This Row],[tenor_bulan]]&lt;=48,3,4)))</f>
        <v>3</v>
      </c>
      <c r="AG911">
        <f>IF(Raw_Data[[#This Row],[jumlah_kali_telat]]=0,0,IF(Raw_Data[[#This Row],[jumlah_kali_telat]]&lt;=2,2,4))</f>
        <v>0</v>
      </c>
      <c r="AH911">
        <f>Raw_Data[[#This Row],[Skor_Rasio]]+Raw_Data[[#This Row],[Skor_DP]]+Raw_Data[[#This Row],[Skor_Tenor]]+Raw_Data[[#This Row],[Skor_Telat]]</f>
        <v>6</v>
      </c>
      <c r="AI911" t="str">
        <f>IF(Raw_Data[[#This Row],[Risk_Score]]&lt;=6,"Low Risk",IF(Raw_Data[[#This Row],[Risk_Score]]&lt;=8,"Medium Risk","High Risk"))</f>
        <v>Low Risk</v>
      </c>
      <c r="AJ911">
        <f ca="1">IFERROR(DATEDIF(Raw_Data[[#This Row],[tanggal_pengajuan]],TODAY(),"m"),"N/A")</f>
        <v>4</v>
      </c>
      <c r="AK911" t="str">
        <f ca="1">IF(ISNUMBER(Raw_Data[[#This Row],[MOB]]),IF(Raw_Data[[#This Row],[MOB]]&lt;6,"0-5 bulan",IF(Raw_Data[[#This Row],[MOB]]&lt;12,"6-11 bulan",IF(Raw_Data[[#This Row],[MOB]]&lt;24,"12-23 bulan","24+ bulan"))),"N/A")</f>
        <v>0-5 bulan</v>
      </c>
    </row>
    <row r="912" spans="1:37" ht="14.25" customHeight="1" x14ac:dyDescent="0.45">
      <c r="A912" t="s">
        <v>2404</v>
      </c>
      <c r="B912" s="64">
        <v>46136</v>
      </c>
      <c r="C912" s="1" t="str">
        <f t="shared" si="14"/>
        <v>April</v>
      </c>
      <c r="D912" t="s">
        <v>1315</v>
      </c>
      <c r="E912" t="s">
        <v>2405</v>
      </c>
      <c r="F912">
        <v>33</v>
      </c>
      <c r="G912" t="s">
        <v>51</v>
      </c>
      <c r="H912" t="s">
        <v>152</v>
      </c>
      <c r="I912" s="2">
        <v>3574000</v>
      </c>
      <c r="J912" s="3">
        <f>Raw_Data[[#This Row],[cicilan_per_bulan]]/Raw_Data[[#This Row],[penghasilan_bulanan]]</f>
        <v>0.2178511471740347</v>
      </c>
      <c r="K912" t="s">
        <v>109</v>
      </c>
      <c r="L912" t="s">
        <v>110</v>
      </c>
      <c r="M912" t="s">
        <v>55</v>
      </c>
      <c r="N912" t="s">
        <v>221</v>
      </c>
      <c r="O912" t="s">
        <v>159</v>
      </c>
      <c r="P912" s="2">
        <v>41661000</v>
      </c>
      <c r="Q912" s="2">
        <v>14581000</v>
      </c>
      <c r="R912" t="str">
        <f>IF(Raw_Data[[#This Row],[persen_dp]]&lt;15%,"Low",IF(Raw_Data[[#This Row],[persen_dp]]&gt;25%,"High","Medium"))</f>
        <v>High</v>
      </c>
      <c r="S912" s="3">
        <v>0.35</v>
      </c>
      <c r="T912">
        <v>60</v>
      </c>
      <c r="U912">
        <v>0.14499999999999999</v>
      </c>
      <c r="V912" s="2">
        <v>778600</v>
      </c>
      <c r="W912" s="2">
        <v>46713000</v>
      </c>
      <c r="X912" t="str">
        <f>IF(OR(Raw_Data[[#This Row],[status_pembayaran]]="Macet",Raw_Data[[#This Row],[status_pembayaran]]="Kurang Lancar"),"Non Performing Loan","Performing")</f>
        <v>Performing</v>
      </c>
      <c r="Y912" t="s">
        <v>47</v>
      </c>
      <c r="Z912">
        <v>0</v>
      </c>
      <c r="AA912">
        <v>0</v>
      </c>
      <c r="AB912">
        <v>1</v>
      </c>
      <c r="AD912">
        <f>IF(Raw_Data[[#This Row],[rasio]]&lt;0.2,1,IF(Raw_Data[[#This Row],[rasio]]&lt;0.3,2,IF(Raw_Data[[#This Row],[rasio]]&lt;0.4,3,4)))</f>
        <v>2</v>
      </c>
      <c r="AE912">
        <f>IF(Raw_Data[[#This Row],[kategori_dp]]="High",1,IF(Raw_Data[[#This Row],[kategori_dp]]="Medium",2,3))</f>
        <v>1</v>
      </c>
      <c r="AF912">
        <f>IF(Raw_Data[[#This Row],[tenor_bulan]]&lt;=24,1,IF(Raw_Data[[#This Row],[tenor_bulan]]&lt;=36,2,IF(Raw_Data[[#This Row],[tenor_bulan]]&lt;=48,3,4)))</f>
        <v>4</v>
      </c>
      <c r="AG912">
        <f>IF(Raw_Data[[#This Row],[jumlah_kali_telat]]=0,0,IF(Raw_Data[[#This Row],[jumlah_kali_telat]]&lt;=2,2,4))</f>
        <v>0</v>
      </c>
      <c r="AH912">
        <f>Raw_Data[[#This Row],[Skor_Rasio]]+Raw_Data[[#This Row],[Skor_DP]]+Raw_Data[[#This Row],[Skor_Tenor]]+Raw_Data[[#This Row],[Skor_Telat]]</f>
        <v>7</v>
      </c>
      <c r="AI912" t="str">
        <f>IF(Raw_Data[[#This Row],[Risk_Score]]&lt;=6,"Low Risk",IF(Raw_Data[[#This Row],[Risk_Score]]&lt;=8,"Medium Risk","High Risk"))</f>
        <v>Medium Risk</v>
      </c>
      <c r="AJ912">
        <f ca="1">IFERROR(DATEDIF(Raw_Data[[#This Row],[tanggal_pengajuan]],TODAY(),"m"),"N/A")</f>
        <v>5</v>
      </c>
      <c r="AK912" t="str">
        <f ca="1">IF(ISNUMBER(Raw_Data[[#This Row],[MOB]]),IF(Raw_Data[[#This Row],[MOB]]&lt;6,"0-5 bulan",IF(Raw_Data[[#This Row],[MOB]]&lt;12,"6-11 bulan",IF(Raw_Data[[#This Row],[MOB]]&lt;24,"12-23 bulan","24+ bulan"))),"N/A")</f>
        <v>0-5 bulan</v>
      </c>
    </row>
    <row r="913" spans="1:37" ht="14.25" customHeight="1" x14ac:dyDescent="0.45">
      <c r="A913" t="s">
        <v>2406</v>
      </c>
      <c r="B913" s="64">
        <v>46090</v>
      </c>
      <c r="C913" s="1" t="str">
        <f t="shared" si="14"/>
        <v>March</v>
      </c>
      <c r="D913" t="s">
        <v>344</v>
      </c>
      <c r="E913" t="s">
        <v>2407</v>
      </c>
      <c r="F913">
        <v>26</v>
      </c>
      <c r="G913" t="s">
        <v>40</v>
      </c>
      <c r="H913" t="s">
        <v>152</v>
      </c>
      <c r="I913" s="2">
        <v>2664000</v>
      </c>
      <c r="J913" s="3">
        <f>Raw_Data[[#This Row],[cicilan_per_bulan]]/Raw_Data[[#This Row],[penghasilan_bulanan]]</f>
        <v>0.22207207207207208</v>
      </c>
      <c r="K913" t="s">
        <v>81</v>
      </c>
      <c r="L913" t="s">
        <v>82</v>
      </c>
      <c r="M913" t="s">
        <v>44</v>
      </c>
      <c r="N913" t="s">
        <v>273</v>
      </c>
      <c r="O913" t="s">
        <v>274</v>
      </c>
      <c r="P913" s="2">
        <v>18552000</v>
      </c>
      <c r="Q913" s="2">
        <v>3710000</v>
      </c>
      <c r="R913" t="str">
        <f>IF(Raw_Data[[#This Row],[persen_dp]]&lt;15%,"Low",IF(Raw_Data[[#This Row],[persen_dp]]&gt;25%,"High","Medium"))</f>
        <v>Medium</v>
      </c>
      <c r="S913" s="3">
        <v>0.2</v>
      </c>
      <c r="T913">
        <v>36</v>
      </c>
      <c r="U913">
        <v>0.14499999999999999</v>
      </c>
      <c r="V913" s="2">
        <v>591600</v>
      </c>
      <c r="W913" s="2">
        <v>21298000</v>
      </c>
      <c r="X913" t="str">
        <f>IF(OR(Raw_Data[[#This Row],[status_pembayaran]]="Macet",Raw_Data[[#This Row],[status_pembayaran]]="Kurang Lancar"),"Non Performing Loan","Performing")</f>
        <v>Performing</v>
      </c>
      <c r="Y913" t="s">
        <v>47</v>
      </c>
      <c r="Z913">
        <v>0</v>
      </c>
      <c r="AA913">
        <v>0</v>
      </c>
      <c r="AB913">
        <v>1</v>
      </c>
      <c r="AD913">
        <f>IF(Raw_Data[[#This Row],[rasio]]&lt;0.2,1,IF(Raw_Data[[#This Row],[rasio]]&lt;0.3,2,IF(Raw_Data[[#This Row],[rasio]]&lt;0.4,3,4)))</f>
        <v>2</v>
      </c>
      <c r="AE913">
        <f>IF(Raw_Data[[#This Row],[kategori_dp]]="High",1,IF(Raw_Data[[#This Row],[kategori_dp]]="Medium",2,3))</f>
        <v>2</v>
      </c>
      <c r="AF913">
        <f>IF(Raw_Data[[#This Row],[tenor_bulan]]&lt;=24,1,IF(Raw_Data[[#This Row],[tenor_bulan]]&lt;=36,2,IF(Raw_Data[[#This Row],[tenor_bulan]]&lt;=48,3,4)))</f>
        <v>2</v>
      </c>
      <c r="AG913">
        <f>IF(Raw_Data[[#This Row],[jumlah_kali_telat]]=0,0,IF(Raw_Data[[#This Row],[jumlah_kali_telat]]&lt;=2,2,4))</f>
        <v>0</v>
      </c>
      <c r="AH913">
        <f>Raw_Data[[#This Row],[Skor_Rasio]]+Raw_Data[[#This Row],[Skor_DP]]+Raw_Data[[#This Row],[Skor_Tenor]]+Raw_Data[[#This Row],[Skor_Telat]]</f>
        <v>6</v>
      </c>
      <c r="AI913" t="str">
        <f>IF(Raw_Data[[#This Row],[Risk_Score]]&lt;=6,"Low Risk",IF(Raw_Data[[#This Row],[Risk_Score]]&lt;=8,"Medium Risk","High Risk"))</f>
        <v>Low Risk</v>
      </c>
      <c r="AJ913">
        <f ca="1">IFERROR(DATEDIF(Raw_Data[[#This Row],[tanggal_pengajuan]],TODAY(),"m"),"N/A")</f>
        <v>7</v>
      </c>
      <c r="AK913" t="str">
        <f ca="1">IF(ISNUMBER(Raw_Data[[#This Row],[MOB]]),IF(Raw_Data[[#This Row],[MOB]]&lt;6,"0-5 bulan",IF(Raw_Data[[#This Row],[MOB]]&lt;12,"6-11 bulan",IF(Raw_Data[[#This Row],[MOB]]&lt;24,"12-23 bulan","24+ bulan"))),"N/A")</f>
        <v>6-11 bulan</v>
      </c>
    </row>
    <row r="914" spans="1:37" ht="14.25" customHeight="1" x14ac:dyDescent="0.45">
      <c r="A914" t="s">
        <v>2408</v>
      </c>
      <c r="B914" s="64">
        <v>46070</v>
      </c>
      <c r="C914" s="1" t="str">
        <f t="shared" si="14"/>
        <v>February</v>
      </c>
      <c r="D914" t="s">
        <v>68</v>
      </c>
      <c r="E914" t="s">
        <v>2409</v>
      </c>
      <c r="F914">
        <v>21</v>
      </c>
      <c r="G914" t="s">
        <v>51</v>
      </c>
      <c r="H914" t="s">
        <v>41</v>
      </c>
      <c r="I914" s="2">
        <v>6289000</v>
      </c>
      <c r="J914" s="3">
        <f>Raw_Data[[#This Row],[cicilan_per_bulan]]/Raw_Data[[#This Row],[penghasilan_bulanan]]</f>
        <v>0.1591508983940213</v>
      </c>
      <c r="K914" t="s">
        <v>268</v>
      </c>
      <c r="L914" t="s">
        <v>110</v>
      </c>
      <c r="M914" t="s">
        <v>44</v>
      </c>
      <c r="N914" t="s">
        <v>83</v>
      </c>
      <c r="O914" t="s">
        <v>57</v>
      </c>
      <c r="P914" s="2">
        <v>18496000</v>
      </c>
      <c r="Q914" s="2">
        <v>3699000</v>
      </c>
      <c r="R914" t="str">
        <f>IF(Raw_Data[[#This Row],[persen_dp]]&lt;15%,"Low",IF(Raw_Data[[#This Row],[persen_dp]]&gt;25%,"High","Medium"))</f>
        <v>Medium</v>
      </c>
      <c r="S914" s="3">
        <v>0.2</v>
      </c>
      <c r="T914">
        <v>18</v>
      </c>
      <c r="U914">
        <v>0.14499999999999999</v>
      </c>
      <c r="V914" s="2">
        <v>1000900</v>
      </c>
      <c r="W914" s="2">
        <v>18016000</v>
      </c>
      <c r="X914" t="str">
        <f>IF(OR(Raw_Data[[#This Row],[status_pembayaran]]="Macet",Raw_Data[[#This Row],[status_pembayaran]]="Kurang Lancar"),"Non Performing Loan","Performing")</f>
        <v>Performing</v>
      </c>
      <c r="Y914" t="s">
        <v>47</v>
      </c>
      <c r="Z914">
        <v>0</v>
      </c>
      <c r="AA914">
        <v>0</v>
      </c>
      <c r="AB914">
        <v>1</v>
      </c>
      <c r="AC914" t="s">
        <v>66</v>
      </c>
      <c r="AD914">
        <f>IF(Raw_Data[[#This Row],[rasio]]&lt;0.2,1,IF(Raw_Data[[#This Row],[rasio]]&lt;0.3,2,IF(Raw_Data[[#This Row],[rasio]]&lt;0.4,3,4)))</f>
        <v>1</v>
      </c>
      <c r="AE914">
        <f>IF(Raw_Data[[#This Row],[kategori_dp]]="High",1,IF(Raw_Data[[#This Row],[kategori_dp]]="Medium",2,3))</f>
        <v>2</v>
      </c>
      <c r="AF914">
        <f>IF(Raw_Data[[#This Row],[tenor_bulan]]&lt;=24,1,IF(Raw_Data[[#This Row],[tenor_bulan]]&lt;=36,2,IF(Raw_Data[[#This Row],[tenor_bulan]]&lt;=48,3,4)))</f>
        <v>1</v>
      </c>
      <c r="AG914">
        <f>IF(Raw_Data[[#This Row],[jumlah_kali_telat]]=0,0,IF(Raw_Data[[#This Row],[jumlah_kali_telat]]&lt;=2,2,4))</f>
        <v>0</v>
      </c>
      <c r="AH914">
        <f>Raw_Data[[#This Row],[Skor_Rasio]]+Raw_Data[[#This Row],[Skor_DP]]+Raw_Data[[#This Row],[Skor_Tenor]]+Raw_Data[[#This Row],[Skor_Telat]]</f>
        <v>4</v>
      </c>
      <c r="AI914" t="str">
        <f>IF(Raw_Data[[#This Row],[Risk_Score]]&lt;=6,"Low Risk",IF(Raw_Data[[#This Row],[Risk_Score]]&lt;=8,"Medium Risk","High Risk"))</f>
        <v>Low Risk</v>
      </c>
      <c r="AJ914">
        <f ca="1">IFERROR(DATEDIF(Raw_Data[[#This Row],[tanggal_pengajuan]],TODAY(),"m"),"N/A")</f>
        <v>8</v>
      </c>
      <c r="AK914" t="str">
        <f ca="1">IF(ISNUMBER(Raw_Data[[#This Row],[MOB]]),IF(Raw_Data[[#This Row],[MOB]]&lt;6,"0-5 bulan",IF(Raw_Data[[#This Row],[MOB]]&lt;12,"6-11 bulan",IF(Raw_Data[[#This Row],[MOB]]&lt;24,"12-23 bulan","24+ bulan"))),"N/A")</f>
        <v>6-11 bulan</v>
      </c>
    </row>
    <row r="915" spans="1:37" ht="14.25" customHeight="1" x14ac:dyDescent="0.45">
      <c r="A915" t="s">
        <v>2410</v>
      </c>
      <c r="B915" s="64">
        <v>46158</v>
      </c>
      <c r="C915" s="1" t="str">
        <f t="shared" si="14"/>
        <v>May</v>
      </c>
      <c r="D915" t="s">
        <v>956</v>
      </c>
      <c r="E915" t="s">
        <v>2411</v>
      </c>
      <c r="F915">
        <v>29</v>
      </c>
      <c r="G915" t="s">
        <v>51</v>
      </c>
      <c r="H915" t="s">
        <v>101</v>
      </c>
      <c r="I915" s="2">
        <v>4979000</v>
      </c>
      <c r="J915" s="3">
        <f>Raw_Data[[#This Row],[cicilan_per_bulan]]/Raw_Data[[#This Row],[penghasilan_bulanan]]</f>
        <v>7.6641895963044784E-2</v>
      </c>
      <c r="K915" t="s">
        <v>91</v>
      </c>
      <c r="L915" t="s">
        <v>92</v>
      </c>
      <c r="M915" t="s">
        <v>249</v>
      </c>
      <c r="N915" t="s">
        <v>250</v>
      </c>
      <c r="O915" t="s">
        <v>57</v>
      </c>
      <c r="P915" s="2">
        <v>15618000</v>
      </c>
      <c r="Q915" s="2">
        <v>2343000</v>
      </c>
      <c r="R915" t="str">
        <f>IF(Raw_Data[[#This Row],[persen_dp]]&lt;15%,"Low",IF(Raw_Data[[#This Row],[persen_dp]]&gt;25%,"High","Medium"))</f>
        <v>Medium</v>
      </c>
      <c r="S915" s="3">
        <v>0.15</v>
      </c>
      <c r="T915">
        <v>60</v>
      </c>
      <c r="U915">
        <v>0.14499999999999999</v>
      </c>
      <c r="V915" s="2">
        <v>381600</v>
      </c>
      <c r="W915" s="2">
        <v>22899000</v>
      </c>
      <c r="X915" t="str">
        <f>IF(OR(Raw_Data[[#This Row],[status_pembayaran]]="Macet",Raw_Data[[#This Row],[status_pembayaran]]="Kurang Lancar"),"Non Performing Loan","Performing")</f>
        <v>Performing</v>
      </c>
      <c r="Y915" t="s">
        <v>47</v>
      </c>
      <c r="Z915">
        <v>0</v>
      </c>
      <c r="AA915">
        <v>0</v>
      </c>
      <c r="AB915">
        <v>1</v>
      </c>
      <c r="AC915" t="s">
        <v>66</v>
      </c>
      <c r="AD915">
        <f>IF(Raw_Data[[#This Row],[rasio]]&lt;0.2,1,IF(Raw_Data[[#This Row],[rasio]]&lt;0.3,2,IF(Raw_Data[[#This Row],[rasio]]&lt;0.4,3,4)))</f>
        <v>1</v>
      </c>
      <c r="AE915">
        <f>IF(Raw_Data[[#This Row],[kategori_dp]]="High",1,IF(Raw_Data[[#This Row],[kategori_dp]]="Medium",2,3))</f>
        <v>2</v>
      </c>
      <c r="AF915">
        <f>IF(Raw_Data[[#This Row],[tenor_bulan]]&lt;=24,1,IF(Raw_Data[[#This Row],[tenor_bulan]]&lt;=36,2,IF(Raw_Data[[#This Row],[tenor_bulan]]&lt;=48,3,4)))</f>
        <v>4</v>
      </c>
      <c r="AG915">
        <f>IF(Raw_Data[[#This Row],[jumlah_kali_telat]]=0,0,IF(Raw_Data[[#This Row],[jumlah_kali_telat]]&lt;=2,2,4))</f>
        <v>0</v>
      </c>
      <c r="AH915">
        <f>Raw_Data[[#This Row],[Skor_Rasio]]+Raw_Data[[#This Row],[Skor_DP]]+Raw_Data[[#This Row],[Skor_Tenor]]+Raw_Data[[#This Row],[Skor_Telat]]</f>
        <v>7</v>
      </c>
      <c r="AI915" t="str">
        <f>IF(Raw_Data[[#This Row],[Risk_Score]]&lt;=6,"Low Risk",IF(Raw_Data[[#This Row],[Risk_Score]]&lt;=8,"Medium Risk","High Risk"))</f>
        <v>Medium Risk</v>
      </c>
      <c r="AJ915">
        <f ca="1">IFERROR(DATEDIF(Raw_Data[[#This Row],[tanggal_pengajuan]],TODAY(),"m"),"N/A")</f>
        <v>5</v>
      </c>
      <c r="AK915" t="str">
        <f ca="1">IF(ISNUMBER(Raw_Data[[#This Row],[MOB]]),IF(Raw_Data[[#This Row],[MOB]]&lt;6,"0-5 bulan",IF(Raw_Data[[#This Row],[MOB]]&lt;12,"6-11 bulan",IF(Raw_Data[[#This Row],[MOB]]&lt;24,"12-23 bulan","24+ bulan"))),"N/A")</f>
        <v>0-5 bulan</v>
      </c>
    </row>
    <row r="916" spans="1:37" ht="14.25" customHeight="1" x14ac:dyDescent="0.45">
      <c r="A916" t="s">
        <v>2412</v>
      </c>
      <c r="B916" s="64">
        <v>46266</v>
      </c>
      <c r="C916" s="1" t="str">
        <f t="shared" si="14"/>
        <v>September</v>
      </c>
      <c r="D916" t="s">
        <v>1345</v>
      </c>
      <c r="E916" t="s">
        <v>2413</v>
      </c>
      <c r="F916">
        <v>22</v>
      </c>
      <c r="G916" t="s">
        <v>51</v>
      </c>
      <c r="H916" t="s">
        <v>101</v>
      </c>
      <c r="I916" s="2">
        <v>3498000</v>
      </c>
      <c r="J916" s="3">
        <f>Raw_Data[[#This Row],[cicilan_per_bulan]]/Raw_Data[[#This Row],[penghasilan_bulanan]]</f>
        <v>0.13747855917667237</v>
      </c>
      <c r="K916" t="s">
        <v>127</v>
      </c>
      <c r="L916" t="s">
        <v>128</v>
      </c>
      <c r="M916" t="s">
        <v>55</v>
      </c>
      <c r="N916" t="s">
        <v>56</v>
      </c>
      <c r="O916" t="s">
        <v>57</v>
      </c>
      <c r="P916" s="2">
        <v>18562000</v>
      </c>
      <c r="Q916" s="2">
        <v>6497000</v>
      </c>
      <c r="R916" t="str">
        <f>IF(Raw_Data[[#This Row],[persen_dp]]&lt;15%,"Low",IF(Raw_Data[[#This Row],[persen_dp]]&gt;25%,"High","Medium"))</f>
        <v>High</v>
      </c>
      <c r="S916" s="3">
        <v>0.35</v>
      </c>
      <c r="T916">
        <v>36</v>
      </c>
      <c r="U916">
        <v>0.14499999999999999</v>
      </c>
      <c r="V916" s="2">
        <v>480900</v>
      </c>
      <c r="W916" s="2">
        <v>17313000</v>
      </c>
      <c r="X916" t="str">
        <f>IF(OR(Raw_Data[[#This Row],[status_pembayaran]]="Macet",Raw_Data[[#This Row],[status_pembayaran]]="Kurang Lancar"),"Non Performing Loan","Performing")</f>
        <v>Performing</v>
      </c>
      <c r="Y916" t="s">
        <v>47</v>
      </c>
      <c r="Z916">
        <v>0</v>
      </c>
      <c r="AA916">
        <v>0</v>
      </c>
      <c r="AB916">
        <v>1</v>
      </c>
      <c r="AC916" t="s">
        <v>104</v>
      </c>
      <c r="AD916">
        <f>IF(Raw_Data[[#This Row],[rasio]]&lt;0.2,1,IF(Raw_Data[[#This Row],[rasio]]&lt;0.3,2,IF(Raw_Data[[#This Row],[rasio]]&lt;0.4,3,4)))</f>
        <v>1</v>
      </c>
      <c r="AE916">
        <f>IF(Raw_Data[[#This Row],[kategori_dp]]="High",1,IF(Raw_Data[[#This Row],[kategori_dp]]="Medium",2,3))</f>
        <v>1</v>
      </c>
      <c r="AF916">
        <f>IF(Raw_Data[[#This Row],[tenor_bulan]]&lt;=24,1,IF(Raw_Data[[#This Row],[tenor_bulan]]&lt;=36,2,IF(Raw_Data[[#This Row],[tenor_bulan]]&lt;=48,3,4)))</f>
        <v>2</v>
      </c>
      <c r="AG916">
        <f>IF(Raw_Data[[#This Row],[jumlah_kali_telat]]=0,0,IF(Raw_Data[[#This Row],[jumlah_kali_telat]]&lt;=2,2,4))</f>
        <v>0</v>
      </c>
      <c r="AH916">
        <f>Raw_Data[[#This Row],[Skor_Rasio]]+Raw_Data[[#This Row],[Skor_DP]]+Raw_Data[[#This Row],[Skor_Tenor]]+Raw_Data[[#This Row],[Skor_Telat]]</f>
        <v>4</v>
      </c>
      <c r="AI916" t="str">
        <f>IF(Raw_Data[[#This Row],[Risk_Score]]&lt;=6,"Low Risk",IF(Raw_Data[[#This Row],[Risk_Score]]&lt;=8,"Medium Risk","High Risk"))</f>
        <v>Low Risk</v>
      </c>
      <c r="AJ916">
        <f ca="1">IFERROR(DATEDIF(Raw_Data[[#This Row],[tanggal_pengajuan]],TODAY(),"m"),"N/A")</f>
        <v>1</v>
      </c>
      <c r="AK916" t="str">
        <f ca="1">IF(ISNUMBER(Raw_Data[[#This Row],[MOB]]),IF(Raw_Data[[#This Row],[MOB]]&lt;6,"0-5 bulan",IF(Raw_Data[[#This Row],[MOB]]&lt;12,"6-11 bulan",IF(Raw_Data[[#This Row],[MOB]]&lt;24,"12-23 bulan","24+ bulan"))),"N/A")</f>
        <v>0-5 bulan</v>
      </c>
    </row>
    <row r="917" spans="1:37" ht="14.25" customHeight="1" x14ac:dyDescent="0.45">
      <c r="A917" t="s">
        <v>2414</v>
      </c>
      <c r="B917" s="64">
        <v>46134</v>
      </c>
      <c r="C917" s="1" t="str">
        <f t="shared" si="14"/>
        <v>April</v>
      </c>
      <c r="D917" t="s">
        <v>2415</v>
      </c>
      <c r="E917" t="s">
        <v>2416</v>
      </c>
      <c r="F917">
        <v>48</v>
      </c>
      <c r="G917" t="s">
        <v>51</v>
      </c>
      <c r="H917" t="s">
        <v>41</v>
      </c>
      <c r="I917" s="2">
        <v>5176000</v>
      </c>
      <c r="J917" s="3">
        <f>Raw_Data[[#This Row],[cicilan_per_bulan]]/Raw_Data[[#This Row],[penghasilan_bulanan]]</f>
        <v>7.4903400309119017E-2</v>
      </c>
      <c r="K917" t="s">
        <v>102</v>
      </c>
      <c r="L917" t="s">
        <v>103</v>
      </c>
      <c r="M917" t="s">
        <v>44</v>
      </c>
      <c r="N917" t="s">
        <v>83</v>
      </c>
      <c r="O917" t="s">
        <v>57</v>
      </c>
      <c r="P917" s="2">
        <v>18120000</v>
      </c>
      <c r="Q917" s="2">
        <v>6342000</v>
      </c>
      <c r="R917" t="str">
        <f>IF(Raw_Data[[#This Row],[persen_dp]]&lt;15%,"Low",IF(Raw_Data[[#This Row],[persen_dp]]&gt;25%,"High","Medium"))</f>
        <v>High</v>
      </c>
      <c r="S917" s="3">
        <v>0.35</v>
      </c>
      <c r="T917">
        <v>48</v>
      </c>
      <c r="U917">
        <v>0.14499999999999999</v>
      </c>
      <c r="V917" s="2">
        <v>387700</v>
      </c>
      <c r="W917" s="2">
        <v>18609000</v>
      </c>
      <c r="X917" t="str">
        <f>IF(OR(Raw_Data[[#This Row],[status_pembayaran]]="Macet",Raw_Data[[#This Row],[status_pembayaran]]="Kurang Lancar"),"Non Performing Loan","Performing")</f>
        <v>Performing</v>
      </c>
      <c r="Y917" t="s">
        <v>47</v>
      </c>
      <c r="Z917">
        <v>0</v>
      </c>
      <c r="AA917">
        <v>0</v>
      </c>
      <c r="AB917">
        <v>1</v>
      </c>
      <c r="AC917" t="s">
        <v>58</v>
      </c>
      <c r="AD917">
        <f>IF(Raw_Data[[#This Row],[rasio]]&lt;0.2,1,IF(Raw_Data[[#This Row],[rasio]]&lt;0.3,2,IF(Raw_Data[[#This Row],[rasio]]&lt;0.4,3,4)))</f>
        <v>1</v>
      </c>
      <c r="AE917">
        <f>IF(Raw_Data[[#This Row],[kategori_dp]]="High",1,IF(Raw_Data[[#This Row],[kategori_dp]]="Medium",2,3))</f>
        <v>1</v>
      </c>
      <c r="AF917">
        <f>IF(Raw_Data[[#This Row],[tenor_bulan]]&lt;=24,1,IF(Raw_Data[[#This Row],[tenor_bulan]]&lt;=36,2,IF(Raw_Data[[#This Row],[tenor_bulan]]&lt;=48,3,4)))</f>
        <v>3</v>
      </c>
      <c r="AG917">
        <f>IF(Raw_Data[[#This Row],[jumlah_kali_telat]]=0,0,IF(Raw_Data[[#This Row],[jumlah_kali_telat]]&lt;=2,2,4))</f>
        <v>0</v>
      </c>
      <c r="AH917">
        <f>Raw_Data[[#This Row],[Skor_Rasio]]+Raw_Data[[#This Row],[Skor_DP]]+Raw_Data[[#This Row],[Skor_Tenor]]+Raw_Data[[#This Row],[Skor_Telat]]</f>
        <v>5</v>
      </c>
      <c r="AI917" t="str">
        <f>IF(Raw_Data[[#This Row],[Risk_Score]]&lt;=6,"Low Risk",IF(Raw_Data[[#This Row],[Risk_Score]]&lt;=8,"Medium Risk","High Risk"))</f>
        <v>Low Risk</v>
      </c>
      <c r="AJ917">
        <f ca="1">IFERROR(DATEDIF(Raw_Data[[#This Row],[tanggal_pengajuan]],TODAY(),"m"),"N/A")</f>
        <v>6</v>
      </c>
      <c r="AK917" t="str">
        <f ca="1">IF(ISNUMBER(Raw_Data[[#This Row],[MOB]]),IF(Raw_Data[[#This Row],[MOB]]&lt;6,"0-5 bulan",IF(Raw_Data[[#This Row],[MOB]]&lt;12,"6-11 bulan",IF(Raw_Data[[#This Row],[MOB]]&lt;24,"12-23 bulan","24+ bulan"))),"N/A")</f>
        <v>6-11 bulan</v>
      </c>
    </row>
    <row r="918" spans="1:37" ht="14.25" customHeight="1" x14ac:dyDescent="0.45">
      <c r="A918" t="s">
        <v>2417</v>
      </c>
      <c r="B918" s="64">
        <v>46056</v>
      </c>
      <c r="C918" s="1" t="str">
        <f t="shared" si="14"/>
        <v>February</v>
      </c>
      <c r="D918" t="s">
        <v>2418</v>
      </c>
      <c r="E918" t="s">
        <v>2419</v>
      </c>
      <c r="F918">
        <v>38</v>
      </c>
      <c r="G918" t="s">
        <v>51</v>
      </c>
      <c r="H918" t="s">
        <v>52</v>
      </c>
      <c r="I918" s="2">
        <v>10903000</v>
      </c>
      <c r="J918" s="3">
        <f>Raw_Data[[#This Row],[cicilan_per_bulan]]/Raw_Data[[#This Row],[penghasilan_bulanan]]</f>
        <v>5.6883426579840413E-2</v>
      </c>
      <c r="K918" t="s">
        <v>167</v>
      </c>
      <c r="L918" t="s">
        <v>110</v>
      </c>
      <c r="M918" t="s">
        <v>55</v>
      </c>
      <c r="N918" t="s">
        <v>65</v>
      </c>
      <c r="O918" t="s">
        <v>46</v>
      </c>
      <c r="P918" s="2">
        <v>28761000</v>
      </c>
      <c r="Q918" s="2">
        <v>7190000</v>
      </c>
      <c r="R918" t="str">
        <f>IF(Raw_Data[[#This Row],[persen_dp]]&lt;15%,"Low",IF(Raw_Data[[#This Row],[persen_dp]]&gt;25%,"High","Medium"))</f>
        <v>Medium</v>
      </c>
      <c r="S918" s="3">
        <v>0.25</v>
      </c>
      <c r="T918">
        <v>60</v>
      </c>
      <c r="U918">
        <v>0.14499999999999999</v>
      </c>
      <c r="V918" s="2">
        <v>620200</v>
      </c>
      <c r="W918" s="2">
        <v>37210000</v>
      </c>
      <c r="X918" t="str">
        <f>IF(OR(Raw_Data[[#This Row],[status_pembayaran]]="Macet",Raw_Data[[#This Row],[status_pembayaran]]="Kurang Lancar"),"Non Performing Loan","Performing")</f>
        <v>Performing</v>
      </c>
      <c r="Y918" t="s">
        <v>47</v>
      </c>
      <c r="Z918">
        <v>0</v>
      </c>
      <c r="AA918">
        <v>0</v>
      </c>
      <c r="AB918">
        <v>1</v>
      </c>
      <c r="AC918" t="s">
        <v>74</v>
      </c>
      <c r="AD918">
        <f>IF(Raw_Data[[#This Row],[rasio]]&lt;0.2,1,IF(Raw_Data[[#This Row],[rasio]]&lt;0.3,2,IF(Raw_Data[[#This Row],[rasio]]&lt;0.4,3,4)))</f>
        <v>1</v>
      </c>
      <c r="AE918">
        <f>IF(Raw_Data[[#This Row],[kategori_dp]]="High",1,IF(Raw_Data[[#This Row],[kategori_dp]]="Medium",2,3))</f>
        <v>2</v>
      </c>
      <c r="AF918">
        <f>IF(Raw_Data[[#This Row],[tenor_bulan]]&lt;=24,1,IF(Raw_Data[[#This Row],[tenor_bulan]]&lt;=36,2,IF(Raw_Data[[#This Row],[tenor_bulan]]&lt;=48,3,4)))</f>
        <v>4</v>
      </c>
      <c r="AG918">
        <f>IF(Raw_Data[[#This Row],[jumlah_kali_telat]]=0,0,IF(Raw_Data[[#This Row],[jumlah_kali_telat]]&lt;=2,2,4))</f>
        <v>0</v>
      </c>
      <c r="AH918">
        <f>Raw_Data[[#This Row],[Skor_Rasio]]+Raw_Data[[#This Row],[Skor_DP]]+Raw_Data[[#This Row],[Skor_Tenor]]+Raw_Data[[#This Row],[Skor_Telat]]</f>
        <v>7</v>
      </c>
      <c r="AI918" t="str">
        <f>IF(Raw_Data[[#This Row],[Risk_Score]]&lt;=6,"Low Risk",IF(Raw_Data[[#This Row],[Risk_Score]]&lt;=8,"Medium Risk","High Risk"))</f>
        <v>Medium Risk</v>
      </c>
      <c r="AJ918">
        <f ca="1">IFERROR(DATEDIF(Raw_Data[[#This Row],[tanggal_pengajuan]],TODAY(),"m"),"N/A")</f>
        <v>8</v>
      </c>
      <c r="AK918" t="str">
        <f ca="1">IF(ISNUMBER(Raw_Data[[#This Row],[MOB]]),IF(Raw_Data[[#This Row],[MOB]]&lt;6,"0-5 bulan",IF(Raw_Data[[#This Row],[MOB]]&lt;12,"6-11 bulan",IF(Raw_Data[[#This Row],[MOB]]&lt;24,"12-23 bulan","24+ bulan"))),"N/A")</f>
        <v>6-11 bulan</v>
      </c>
    </row>
    <row r="919" spans="1:37" ht="14.25" customHeight="1" x14ac:dyDescent="0.45">
      <c r="A919" t="s">
        <v>2420</v>
      </c>
      <c r="B919" s="64">
        <v>46135</v>
      </c>
      <c r="C919" s="1" t="str">
        <f t="shared" si="14"/>
        <v>April</v>
      </c>
      <c r="D919" t="s">
        <v>1085</v>
      </c>
      <c r="E919" t="s">
        <v>2421</v>
      </c>
      <c r="F919">
        <v>44</v>
      </c>
      <c r="G919" t="s">
        <v>40</v>
      </c>
      <c r="H919" t="s">
        <v>152</v>
      </c>
      <c r="I919" s="2">
        <v>3217000</v>
      </c>
      <c r="J919" s="3">
        <f>Raw_Data[[#This Row],[cicilan_per_bulan]]/Raw_Data[[#This Row],[penghasilan_bulanan]]</f>
        <v>1.5682623562325149</v>
      </c>
      <c r="K919" t="s">
        <v>53</v>
      </c>
      <c r="L919" t="s">
        <v>54</v>
      </c>
      <c r="M919" t="s">
        <v>55</v>
      </c>
      <c r="N919" t="s">
        <v>395</v>
      </c>
      <c r="O919" t="s">
        <v>396</v>
      </c>
      <c r="P919" s="2">
        <v>62206000</v>
      </c>
      <c r="Q919" s="2">
        <v>9331000</v>
      </c>
      <c r="R919" t="str">
        <f>IF(Raw_Data[[#This Row],[persen_dp]]&lt;15%,"Low",IF(Raw_Data[[#This Row],[persen_dp]]&gt;25%,"High","Medium"))</f>
        <v>Medium</v>
      </c>
      <c r="S919" s="3">
        <v>0.15</v>
      </c>
      <c r="T919">
        <v>12</v>
      </c>
      <c r="U919">
        <v>0.14499999999999999</v>
      </c>
      <c r="V919" s="2">
        <v>5045100</v>
      </c>
      <c r="W919" s="2">
        <v>60542000</v>
      </c>
      <c r="X919" t="str">
        <f>IF(OR(Raw_Data[[#This Row],[status_pembayaran]]="Macet",Raw_Data[[#This Row],[status_pembayaran]]="Kurang Lancar"),"Non Performing Loan","Performing")</f>
        <v>Performing</v>
      </c>
      <c r="Y919" t="s">
        <v>47</v>
      </c>
      <c r="Z919">
        <v>0</v>
      </c>
      <c r="AA919">
        <v>0</v>
      </c>
      <c r="AB919">
        <v>1</v>
      </c>
      <c r="AC919" t="s">
        <v>104</v>
      </c>
      <c r="AD919">
        <f>IF(Raw_Data[[#This Row],[rasio]]&lt;0.2,1,IF(Raw_Data[[#This Row],[rasio]]&lt;0.3,2,IF(Raw_Data[[#This Row],[rasio]]&lt;0.4,3,4)))</f>
        <v>4</v>
      </c>
      <c r="AE919">
        <f>IF(Raw_Data[[#This Row],[kategori_dp]]="High",1,IF(Raw_Data[[#This Row],[kategori_dp]]="Medium",2,3))</f>
        <v>2</v>
      </c>
      <c r="AF919">
        <f>IF(Raw_Data[[#This Row],[tenor_bulan]]&lt;=24,1,IF(Raw_Data[[#This Row],[tenor_bulan]]&lt;=36,2,IF(Raw_Data[[#This Row],[tenor_bulan]]&lt;=48,3,4)))</f>
        <v>1</v>
      </c>
      <c r="AG919">
        <f>IF(Raw_Data[[#This Row],[jumlah_kali_telat]]=0,0,IF(Raw_Data[[#This Row],[jumlah_kali_telat]]&lt;=2,2,4))</f>
        <v>0</v>
      </c>
      <c r="AH919">
        <f>Raw_Data[[#This Row],[Skor_Rasio]]+Raw_Data[[#This Row],[Skor_DP]]+Raw_Data[[#This Row],[Skor_Tenor]]+Raw_Data[[#This Row],[Skor_Telat]]</f>
        <v>7</v>
      </c>
      <c r="AI919" t="str">
        <f>IF(Raw_Data[[#This Row],[Risk_Score]]&lt;=6,"Low Risk",IF(Raw_Data[[#This Row],[Risk_Score]]&lt;=8,"Medium Risk","High Risk"))</f>
        <v>Medium Risk</v>
      </c>
      <c r="AJ919">
        <f ca="1">IFERROR(DATEDIF(Raw_Data[[#This Row],[tanggal_pengajuan]],TODAY(),"m"),"N/A")</f>
        <v>6</v>
      </c>
      <c r="AK919" t="str">
        <f ca="1">IF(ISNUMBER(Raw_Data[[#This Row],[MOB]]),IF(Raw_Data[[#This Row],[MOB]]&lt;6,"0-5 bulan",IF(Raw_Data[[#This Row],[MOB]]&lt;12,"6-11 bulan",IF(Raw_Data[[#This Row],[MOB]]&lt;24,"12-23 bulan","24+ bulan"))),"N/A")</f>
        <v>6-11 bulan</v>
      </c>
    </row>
    <row r="920" spans="1:37" ht="14.25" customHeight="1" x14ac:dyDescent="0.45">
      <c r="A920" t="s">
        <v>2422</v>
      </c>
      <c r="B920" s="64">
        <v>46029</v>
      </c>
      <c r="C920" s="1" t="str">
        <f t="shared" si="14"/>
        <v>January</v>
      </c>
      <c r="D920" t="s">
        <v>1200</v>
      </c>
      <c r="E920" t="s">
        <v>2423</v>
      </c>
      <c r="F920">
        <v>54</v>
      </c>
      <c r="G920" t="s">
        <v>40</v>
      </c>
      <c r="H920" t="s">
        <v>52</v>
      </c>
      <c r="I920" s="2">
        <v>8329000</v>
      </c>
      <c r="J920" s="3">
        <f>Raw_Data[[#This Row],[cicilan_per_bulan]]/Raw_Data[[#This Row],[penghasilan_bulanan]]</f>
        <v>0.2228598871413135</v>
      </c>
      <c r="K920" t="s">
        <v>192</v>
      </c>
      <c r="L920" t="s">
        <v>128</v>
      </c>
      <c r="M920" t="s">
        <v>44</v>
      </c>
      <c r="N920" t="s">
        <v>129</v>
      </c>
      <c r="O920" t="s">
        <v>130</v>
      </c>
      <c r="P920" s="2">
        <v>22886000</v>
      </c>
      <c r="Q920" s="2">
        <v>3433000</v>
      </c>
      <c r="R920" t="str">
        <f>IF(Raw_Data[[#This Row],[persen_dp]]&lt;15%,"Low",IF(Raw_Data[[#This Row],[persen_dp]]&gt;25%,"High","Medium"))</f>
        <v>Medium</v>
      </c>
      <c r="S920" s="3">
        <v>0.15</v>
      </c>
      <c r="T920">
        <v>12</v>
      </c>
      <c r="U920">
        <v>0.14499999999999999</v>
      </c>
      <c r="V920" s="2">
        <v>1856200</v>
      </c>
      <c r="W920" s="2">
        <v>22274000</v>
      </c>
      <c r="X920" t="str">
        <f>IF(OR(Raw_Data[[#This Row],[status_pembayaran]]="Macet",Raw_Data[[#This Row],[status_pembayaran]]="Kurang Lancar"),"Non Performing Loan","Performing")</f>
        <v>Performing</v>
      </c>
      <c r="Y920" t="s">
        <v>47</v>
      </c>
      <c r="Z920">
        <v>0</v>
      </c>
      <c r="AA920">
        <v>0</v>
      </c>
      <c r="AB920">
        <v>1</v>
      </c>
      <c r="AC920" t="s">
        <v>104</v>
      </c>
      <c r="AD920">
        <f>IF(Raw_Data[[#This Row],[rasio]]&lt;0.2,1,IF(Raw_Data[[#This Row],[rasio]]&lt;0.3,2,IF(Raw_Data[[#This Row],[rasio]]&lt;0.4,3,4)))</f>
        <v>2</v>
      </c>
      <c r="AE920">
        <f>IF(Raw_Data[[#This Row],[kategori_dp]]="High",1,IF(Raw_Data[[#This Row],[kategori_dp]]="Medium",2,3))</f>
        <v>2</v>
      </c>
      <c r="AF920">
        <f>IF(Raw_Data[[#This Row],[tenor_bulan]]&lt;=24,1,IF(Raw_Data[[#This Row],[tenor_bulan]]&lt;=36,2,IF(Raw_Data[[#This Row],[tenor_bulan]]&lt;=48,3,4)))</f>
        <v>1</v>
      </c>
      <c r="AG920">
        <f>IF(Raw_Data[[#This Row],[jumlah_kali_telat]]=0,0,IF(Raw_Data[[#This Row],[jumlah_kali_telat]]&lt;=2,2,4))</f>
        <v>0</v>
      </c>
      <c r="AH920">
        <f>Raw_Data[[#This Row],[Skor_Rasio]]+Raw_Data[[#This Row],[Skor_DP]]+Raw_Data[[#This Row],[Skor_Tenor]]+Raw_Data[[#This Row],[Skor_Telat]]</f>
        <v>5</v>
      </c>
      <c r="AI920" t="str">
        <f>IF(Raw_Data[[#This Row],[Risk_Score]]&lt;=6,"Low Risk",IF(Raw_Data[[#This Row],[Risk_Score]]&lt;=8,"Medium Risk","High Risk"))</f>
        <v>Low Risk</v>
      </c>
      <c r="AJ920">
        <f ca="1">IFERROR(DATEDIF(Raw_Data[[#This Row],[tanggal_pengajuan]],TODAY(),"m"),"N/A")</f>
        <v>9</v>
      </c>
      <c r="AK920" t="str">
        <f ca="1">IF(ISNUMBER(Raw_Data[[#This Row],[MOB]]),IF(Raw_Data[[#This Row],[MOB]]&lt;6,"0-5 bulan",IF(Raw_Data[[#This Row],[MOB]]&lt;12,"6-11 bulan",IF(Raw_Data[[#This Row],[MOB]]&lt;24,"12-23 bulan","24+ bulan"))),"N/A")</f>
        <v>6-11 bulan</v>
      </c>
    </row>
    <row r="921" spans="1:37" ht="14.25" customHeight="1" x14ac:dyDescent="0.45">
      <c r="A921" t="s">
        <v>2424</v>
      </c>
      <c r="B921" s="64">
        <v>46035</v>
      </c>
      <c r="C921" s="1" t="str">
        <f t="shared" si="14"/>
        <v>January</v>
      </c>
      <c r="D921" t="s">
        <v>537</v>
      </c>
      <c r="E921" t="s">
        <v>2425</v>
      </c>
      <c r="F921">
        <v>55</v>
      </c>
      <c r="G921" t="s">
        <v>40</v>
      </c>
      <c r="H921" t="s">
        <v>101</v>
      </c>
      <c r="I921" s="2">
        <v>4211000</v>
      </c>
      <c r="J921" s="3">
        <f>Raw_Data[[#This Row],[cicilan_per_bulan]]/Raw_Data[[#This Row],[penghasilan_bulanan]]</f>
        <v>9.8242697696509146E-2</v>
      </c>
      <c r="K921" t="s">
        <v>119</v>
      </c>
      <c r="L921" t="s">
        <v>120</v>
      </c>
      <c r="M921" t="s">
        <v>249</v>
      </c>
      <c r="N921" t="s">
        <v>250</v>
      </c>
      <c r="O921" t="s">
        <v>57</v>
      </c>
      <c r="P921" s="2">
        <v>15966000</v>
      </c>
      <c r="Q921" s="2">
        <v>5588000</v>
      </c>
      <c r="R921" t="str">
        <f>IF(Raw_Data[[#This Row],[persen_dp]]&lt;15%,"Low",IF(Raw_Data[[#This Row],[persen_dp]]&gt;25%,"High","Medium"))</f>
        <v>High</v>
      </c>
      <c r="S921" s="3">
        <v>0.35</v>
      </c>
      <c r="T921">
        <v>36</v>
      </c>
      <c r="U921">
        <v>0.14499999999999999</v>
      </c>
      <c r="V921" s="2">
        <v>413700</v>
      </c>
      <c r="W921" s="2">
        <v>14892000</v>
      </c>
      <c r="X921" t="str">
        <f>IF(OR(Raw_Data[[#This Row],[status_pembayaran]]="Macet",Raw_Data[[#This Row],[status_pembayaran]]="Kurang Lancar"),"Non Performing Loan","Performing")</f>
        <v>Performing</v>
      </c>
      <c r="Y921" t="s">
        <v>47</v>
      </c>
      <c r="Z921">
        <v>0</v>
      </c>
      <c r="AA921">
        <v>0</v>
      </c>
      <c r="AB921">
        <v>1</v>
      </c>
      <c r="AC921" t="s">
        <v>58</v>
      </c>
      <c r="AD921">
        <f>IF(Raw_Data[[#This Row],[rasio]]&lt;0.2,1,IF(Raw_Data[[#This Row],[rasio]]&lt;0.3,2,IF(Raw_Data[[#This Row],[rasio]]&lt;0.4,3,4)))</f>
        <v>1</v>
      </c>
      <c r="AE921">
        <f>IF(Raw_Data[[#This Row],[kategori_dp]]="High",1,IF(Raw_Data[[#This Row],[kategori_dp]]="Medium",2,3))</f>
        <v>1</v>
      </c>
      <c r="AF921">
        <f>IF(Raw_Data[[#This Row],[tenor_bulan]]&lt;=24,1,IF(Raw_Data[[#This Row],[tenor_bulan]]&lt;=36,2,IF(Raw_Data[[#This Row],[tenor_bulan]]&lt;=48,3,4)))</f>
        <v>2</v>
      </c>
      <c r="AG921">
        <f>IF(Raw_Data[[#This Row],[jumlah_kali_telat]]=0,0,IF(Raw_Data[[#This Row],[jumlah_kali_telat]]&lt;=2,2,4))</f>
        <v>0</v>
      </c>
      <c r="AH921">
        <f>Raw_Data[[#This Row],[Skor_Rasio]]+Raw_Data[[#This Row],[Skor_DP]]+Raw_Data[[#This Row],[Skor_Tenor]]+Raw_Data[[#This Row],[Skor_Telat]]</f>
        <v>4</v>
      </c>
      <c r="AI921" t="str">
        <f>IF(Raw_Data[[#This Row],[Risk_Score]]&lt;=6,"Low Risk",IF(Raw_Data[[#This Row],[Risk_Score]]&lt;=8,"Medium Risk","High Risk"))</f>
        <v>Low Risk</v>
      </c>
      <c r="AJ921">
        <f ca="1">IFERROR(DATEDIF(Raw_Data[[#This Row],[tanggal_pengajuan]],TODAY(),"m"),"N/A")</f>
        <v>9</v>
      </c>
      <c r="AK921" t="str">
        <f ca="1">IF(ISNUMBER(Raw_Data[[#This Row],[MOB]]),IF(Raw_Data[[#This Row],[MOB]]&lt;6,"0-5 bulan",IF(Raw_Data[[#This Row],[MOB]]&lt;12,"6-11 bulan",IF(Raw_Data[[#This Row],[MOB]]&lt;24,"12-23 bulan","24+ bulan"))),"N/A")</f>
        <v>6-11 bulan</v>
      </c>
    </row>
    <row r="922" spans="1:37" ht="14.25" customHeight="1" x14ac:dyDescent="0.45">
      <c r="A922" t="s">
        <v>2426</v>
      </c>
      <c r="B922" s="64">
        <v>46105</v>
      </c>
      <c r="C922" s="1" t="str">
        <f t="shared" si="14"/>
        <v>March</v>
      </c>
      <c r="D922" t="s">
        <v>1607</v>
      </c>
      <c r="E922" t="s">
        <v>2427</v>
      </c>
      <c r="F922">
        <v>33</v>
      </c>
      <c r="G922" t="s">
        <v>51</v>
      </c>
      <c r="H922" t="s">
        <v>108</v>
      </c>
      <c r="I922" s="2">
        <v>6822000</v>
      </c>
      <c r="J922" s="3">
        <f>Raw_Data[[#This Row],[cicilan_per_bulan]]/Raw_Data[[#This Row],[penghasilan_bulanan]]</f>
        <v>0.2038698328935796</v>
      </c>
      <c r="K922" t="s">
        <v>153</v>
      </c>
      <c r="L922" t="s">
        <v>154</v>
      </c>
      <c r="M922" t="s">
        <v>44</v>
      </c>
      <c r="N922" t="s">
        <v>129</v>
      </c>
      <c r="O922" t="s">
        <v>130</v>
      </c>
      <c r="P922" s="2">
        <v>22847000</v>
      </c>
      <c r="Q922" s="2">
        <v>2285000</v>
      </c>
      <c r="R922" t="str">
        <f>IF(Raw_Data[[#This Row],[persen_dp]]&lt;15%,"Low",IF(Raw_Data[[#This Row],[persen_dp]]&gt;25%,"High","Medium"))</f>
        <v>Low</v>
      </c>
      <c r="S922" s="3">
        <v>0.1</v>
      </c>
      <c r="T922">
        <v>18</v>
      </c>
      <c r="U922">
        <v>0.14499999999999999</v>
      </c>
      <c r="V922" s="2">
        <v>1390800</v>
      </c>
      <c r="W922" s="2">
        <v>25034000</v>
      </c>
      <c r="X922" t="str">
        <f>IF(OR(Raw_Data[[#This Row],[status_pembayaran]]="Macet",Raw_Data[[#This Row],[status_pembayaran]]="Kurang Lancar"),"Non Performing Loan","Performing")</f>
        <v>Performing</v>
      </c>
      <c r="Y922" t="s">
        <v>47</v>
      </c>
      <c r="Z922">
        <v>0</v>
      </c>
      <c r="AA922">
        <v>0</v>
      </c>
      <c r="AB922">
        <v>1</v>
      </c>
      <c r="AC922" t="s">
        <v>137</v>
      </c>
      <c r="AD922">
        <f>IF(Raw_Data[[#This Row],[rasio]]&lt;0.2,1,IF(Raw_Data[[#This Row],[rasio]]&lt;0.3,2,IF(Raw_Data[[#This Row],[rasio]]&lt;0.4,3,4)))</f>
        <v>2</v>
      </c>
      <c r="AE922">
        <f>IF(Raw_Data[[#This Row],[kategori_dp]]="High",1,IF(Raw_Data[[#This Row],[kategori_dp]]="Medium",2,3))</f>
        <v>3</v>
      </c>
      <c r="AF922">
        <f>IF(Raw_Data[[#This Row],[tenor_bulan]]&lt;=24,1,IF(Raw_Data[[#This Row],[tenor_bulan]]&lt;=36,2,IF(Raw_Data[[#This Row],[tenor_bulan]]&lt;=48,3,4)))</f>
        <v>1</v>
      </c>
      <c r="AG922">
        <f>IF(Raw_Data[[#This Row],[jumlah_kali_telat]]=0,0,IF(Raw_Data[[#This Row],[jumlah_kali_telat]]&lt;=2,2,4))</f>
        <v>0</v>
      </c>
      <c r="AH922">
        <f>Raw_Data[[#This Row],[Skor_Rasio]]+Raw_Data[[#This Row],[Skor_DP]]+Raw_Data[[#This Row],[Skor_Tenor]]+Raw_Data[[#This Row],[Skor_Telat]]</f>
        <v>6</v>
      </c>
      <c r="AI922" t="str">
        <f>IF(Raw_Data[[#This Row],[Risk_Score]]&lt;=6,"Low Risk",IF(Raw_Data[[#This Row],[Risk_Score]]&lt;=8,"Medium Risk","High Risk"))</f>
        <v>Low Risk</v>
      </c>
      <c r="AJ922">
        <f ca="1">IFERROR(DATEDIF(Raw_Data[[#This Row],[tanggal_pengajuan]],TODAY(),"m"),"N/A")</f>
        <v>6</v>
      </c>
      <c r="AK922" t="str">
        <f ca="1">IF(ISNUMBER(Raw_Data[[#This Row],[MOB]]),IF(Raw_Data[[#This Row],[MOB]]&lt;6,"0-5 bulan",IF(Raw_Data[[#This Row],[MOB]]&lt;12,"6-11 bulan",IF(Raw_Data[[#This Row],[MOB]]&lt;24,"12-23 bulan","24+ bulan"))),"N/A")</f>
        <v>6-11 bulan</v>
      </c>
    </row>
    <row r="923" spans="1:37" ht="14.25" customHeight="1" x14ac:dyDescent="0.45">
      <c r="A923" t="s">
        <v>2428</v>
      </c>
      <c r="B923" s="64">
        <v>46107</v>
      </c>
      <c r="C923" s="1" t="str">
        <f t="shared" si="14"/>
        <v>March</v>
      </c>
      <c r="D923" t="s">
        <v>696</v>
      </c>
      <c r="E923" t="s">
        <v>2429</v>
      </c>
      <c r="F923">
        <v>51</v>
      </c>
      <c r="G923" t="s">
        <v>51</v>
      </c>
      <c r="H923" t="s">
        <v>101</v>
      </c>
      <c r="I923" s="2">
        <v>3617000</v>
      </c>
      <c r="J923" s="3">
        <f>Raw_Data[[#This Row],[cicilan_per_bulan]]/Raw_Data[[#This Row],[penghasilan_bulanan]]</f>
        <v>0.10627591927011336</v>
      </c>
      <c r="K923" t="s">
        <v>81</v>
      </c>
      <c r="L923" t="s">
        <v>82</v>
      </c>
      <c r="M923" t="s">
        <v>55</v>
      </c>
      <c r="N923" t="s">
        <v>141</v>
      </c>
      <c r="O923" t="s">
        <v>46</v>
      </c>
      <c r="P923" s="2">
        <v>22282000</v>
      </c>
      <c r="Q923" s="2">
        <v>8913000</v>
      </c>
      <c r="R923" t="str">
        <f>IF(Raw_Data[[#This Row],[persen_dp]]&lt;15%,"Low",IF(Raw_Data[[#This Row],[persen_dp]]&gt;25%,"High","Medium"))</f>
        <v>High</v>
      </c>
      <c r="S923" s="3">
        <v>0.4</v>
      </c>
      <c r="T923">
        <v>60</v>
      </c>
      <c r="U923">
        <v>0.14499999999999999</v>
      </c>
      <c r="V923" s="2">
        <v>384400</v>
      </c>
      <c r="W923" s="2">
        <v>23062000</v>
      </c>
      <c r="X923" t="str">
        <f>IF(OR(Raw_Data[[#This Row],[status_pembayaran]]="Macet",Raw_Data[[#This Row],[status_pembayaran]]="Kurang Lancar"),"Non Performing Loan","Performing")</f>
        <v>Performing</v>
      </c>
      <c r="Y923" t="s">
        <v>47</v>
      </c>
      <c r="Z923">
        <v>0</v>
      </c>
      <c r="AA923">
        <v>0</v>
      </c>
      <c r="AB923">
        <v>1</v>
      </c>
      <c r="AD923">
        <f>IF(Raw_Data[[#This Row],[rasio]]&lt;0.2,1,IF(Raw_Data[[#This Row],[rasio]]&lt;0.3,2,IF(Raw_Data[[#This Row],[rasio]]&lt;0.4,3,4)))</f>
        <v>1</v>
      </c>
      <c r="AE923">
        <f>IF(Raw_Data[[#This Row],[kategori_dp]]="High",1,IF(Raw_Data[[#This Row],[kategori_dp]]="Medium",2,3))</f>
        <v>1</v>
      </c>
      <c r="AF923">
        <f>IF(Raw_Data[[#This Row],[tenor_bulan]]&lt;=24,1,IF(Raw_Data[[#This Row],[tenor_bulan]]&lt;=36,2,IF(Raw_Data[[#This Row],[tenor_bulan]]&lt;=48,3,4)))</f>
        <v>4</v>
      </c>
      <c r="AG923">
        <f>IF(Raw_Data[[#This Row],[jumlah_kali_telat]]=0,0,IF(Raw_Data[[#This Row],[jumlah_kali_telat]]&lt;=2,2,4))</f>
        <v>0</v>
      </c>
      <c r="AH923">
        <f>Raw_Data[[#This Row],[Skor_Rasio]]+Raw_Data[[#This Row],[Skor_DP]]+Raw_Data[[#This Row],[Skor_Tenor]]+Raw_Data[[#This Row],[Skor_Telat]]</f>
        <v>6</v>
      </c>
      <c r="AI923" t="str">
        <f>IF(Raw_Data[[#This Row],[Risk_Score]]&lt;=6,"Low Risk",IF(Raw_Data[[#This Row],[Risk_Score]]&lt;=8,"Medium Risk","High Risk"))</f>
        <v>Low Risk</v>
      </c>
      <c r="AJ923">
        <f ca="1">IFERROR(DATEDIF(Raw_Data[[#This Row],[tanggal_pengajuan]],TODAY(),"m"),"N/A")</f>
        <v>6</v>
      </c>
      <c r="AK923" t="str">
        <f ca="1">IF(ISNUMBER(Raw_Data[[#This Row],[MOB]]),IF(Raw_Data[[#This Row],[MOB]]&lt;6,"0-5 bulan",IF(Raw_Data[[#This Row],[MOB]]&lt;12,"6-11 bulan",IF(Raw_Data[[#This Row],[MOB]]&lt;24,"12-23 bulan","24+ bulan"))),"N/A")</f>
        <v>6-11 bulan</v>
      </c>
    </row>
    <row r="924" spans="1:37" ht="14.25" customHeight="1" x14ac:dyDescent="0.45">
      <c r="A924" t="s">
        <v>2430</v>
      </c>
      <c r="B924" s="64">
        <v>46122</v>
      </c>
      <c r="C924" s="1" t="str">
        <f t="shared" si="14"/>
        <v>April</v>
      </c>
      <c r="D924" t="s">
        <v>335</v>
      </c>
      <c r="E924" t="s">
        <v>2431</v>
      </c>
      <c r="F924">
        <v>29</v>
      </c>
      <c r="G924" t="s">
        <v>51</v>
      </c>
      <c r="H924" t="s">
        <v>108</v>
      </c>
      <c r="I924" s="2">
        <v>5486000</v>
      </c>
      <c r="J924" s="3">
        <f>Raw_Data[[#This Row],[cicilan_per_bulan]]/Raw_Data[[#This Row],[penghasilan_bulanan]]</f>
        <v>0.17001458257382429</v>
      </c>
      <c r="K924" t="s">
        <v>81</v>
      </c>
      <c r="L924" t="s">
        <v>82</v>
      </c>
      <c r="M924" t="s">
        <v>55</v>
      </c>
      <c r="N924" t="s">
        <v>65</v>
      </c>
      <c r="O924" t="s">
        <v>46</v>
      </c>
      <c r="P924" s="2">
        <v>27528000</v>
      </c>
      <c r="Q924" s="2">
        <v>4129000</v>
      </c>
      <c r="R924" t="str">
        <f>IF(Raw_Data[[#This Row],[persen_dp]]&lt;15%,"Low",IF(Raw_Data[[#This Row],[persen_dp]]&gt;25%,"High","Medium"))</f>
        <v>Medium</v>
      </c>
      <c r="S924" s="3">
        <v>0.15</v>
      </c>
      <c r="T924">
        <v>36</v>
      </c>
      <c r="U924">
        <v>0.14499999999999999</v>
      </c>
      <c r="V924" s="2">
        <v>932700</v>
      </c>
      <c r="W924" s="2">
        <v>33578000</v>
      </c>
      <c r="X924" t="str">
        <f>IF(OR(Raw_Data[[#This Row],[status_pembayaran]]="Macet",Raw_Data[[#This Row],[status_pembayaran]]="Kurang Lancar"),"Non Performing Loan","Performing")</f>
        <v>Performing</v>
      </c>
      <c r="Y924" t="s">
        <v>47</v>
      </c>
      <c r="Z924">
        <v>0</v>
      </c>
      <c r="AA924">
        <v>0</v>
      </c>
      <c r="AB924">
        <v>1</v>
      </c>
      <c r="AC924" t="s">
        <v>104</v>
      </c>
      <c r="AD924">
        <f>IF(Raw_Data[[#This Row],[rasio]]&lt;0.2,1,IF(Raw_Data[[#This Row],[rasio]]&lt;0.3,2,IF(Raw_Data[[#This Row],[rasio]]&lt;0.4,3,4)))</f>
        <v>1</v>
      </c>
      <c r="AE924">
        <f>IF(Raw_Data[[#This Row],[kategori_dp]]="High",1,IF(Raw_Data[[#This Row],[kategori_dp]]="Medium",2,3))</f>
        <v>2</v>
      </c>
      <c r="AF924">
        <f>IF(Raw_Data[[#This Row],[tenor_bulan]]&lt;=24,1,IF(Raw_Data[[#This Row],[tenor_bulan]]&lt;=36,2,IF(Raw_Data[[#This Row],[tenor_bulan]]&lt;=48,3,4)))</f>
        <v>2</v>
      </c>
      <c r="AG924">
        <f>IF(Raw_Data[[#This Row],[jumlah_kali_telat]]=0,0,IF(Raw_Data[[#This Row],[jumlah_kali_telat]]&lt;=2,2,4))</f>
        <v>0</v>
      </c>
      <c r="AH924">
        <f>Raw_Data[[#This Row],[Skor_Rasio]]+Raw_Data[[#This Row],[Skor_DP]]+Raw_Data[[#This Row],[Skor_Tenor]]+Raw_Data[[#This Row],[Skor_Telat]]</f>
        <v>5</v>
      </c>
      <c r="AI924" t="str">
        <f>IF(Raw_Data[[#This Row],[Risk_Score]]&lt;=6,"Low Risk",IF(Raw_Data[[#This Row],[Risk_Score]]&lt;=8,"Medium Risk","High Risk"))</f>
        <v>Low Risk</v>
      </c>
      <c r="AJ924">
        <f ca="1">IFERROR(DATEDIF(Raw_Data[[#This Row],[tanggal_pengajuan]],TODAY(),"m"),"N/A")</f>
        <v>6</v>
      </c>
      <c r="AK924" t="str">
        <f ca="1">IF(ISNUMBER(Raw_Data[[#This Row],[MOB]]),IF(Raw_Data[[#This Row],[MOB]]&lt;6,"0-5 bulan",IF(Raw_Data[[#This Row],[MOB]]&lt;12,"6-11 bulan",IF(Raw_Data[[#This Row],[MOB]]&lt;24,"12-23 bulan","24+ bulan"))),"N/A")</f>
        <v>6-11 bulan</v>
      </c>
    </row>
    <row r="925" spans="1:37" ht="14.25" customHeight="1" x14ac:dyDescent="0.45">
      <c r="A925" t="s">
        <v>2432</v>
      </c>
      <c r="B925" s="64">
        <v>46100</v>
      </c>
      <c r="C925" s="1" t="str">
        <f t="shared" si="14"/>
        <v>March</v>
      </c>
      <c r="D925" t="s">
        <v>2433</v>
      </c>
      <c r="E925" t="s">
        <v>2434</v>
      </c>
      <c r="F925">
        <v>47</v>
      </c>
      <c r="G925" t="s">
        <v>51</v>
      </c>
      <c r="H925" t="s">
        <v>152</v>
      </c>
      <c r="I925" s="2">
        <v>2590000</v>
      </c>
      <c r="J925" s="3">
        <f>Raw_Data[[#This Row],[cicilan_per_bulan]]/Raw_Data[[#This Row],[penghasilan_bulanan]]</f>
        <v>0.14891891891891892</v>
      </c>
      <c r="K925" t="s">
        <v>153</v>
      </c>
      <c r="L925" t="s">
        <v>154</v>
      </c>
      <c r="M925" t="s">
        <v>249</v>
      </c>
      <c r="N925" t="s">
        <v>250</v>
      </c>
      <c r="O925" t="s">
        <v>57</v>
      </c>
      <c r="P925" s="2">
        <v>15782000</v>
      </c>
      <c r="Q925" s="2">
        <v>2367000</v>
      </c>
      <c r="R925" t="str">
        <f>IF(Raw_Data[[#This Row],[persen_dp]]&lt;15%,"Low",IF(Raw_Data[[#This Row],[persen_dp]]&gt;25%,"High","Medium"))</f>
        <v>Medium</v>
      </c>
      <c r="S925" s="3">
        <v>0.15</v>
      </c>
      <c r="T925">
        <v>60</v>
      </c>
      <c r="U925">
        <v>0.14499999999999999</v>
      </c>
      <c r="V925" s="2">
        <v>385700</v>
      </c>
      <c r="W925" s="2">
        <v>23140000</v>
      </c>
      <c r="X925" t="str">
        <f>IF(OR(Raw_Data[[#This Row],[status_pembayaran]]="Macet",Raw_Data[[#This Row],[status_pembayaran]]="Kurang Lancar"),"Non Performing Loan","Performing")</f>
        <v>Performing</v>
      </c>
      <c r="Y925" t="s">
        <v>47</v>
      </c>
      <c r="Z925">
        <v>0</v>
      </c>
      <c r="AA925">
        <v>0</v>
      </c>
      <c r="AB925">
        <v>1</v>
      </c>
      <c r="AC925" t="s">
        <v>137</v>
      </c>
      <c r="AD925">
        <f>IF(Raw_Data[[#This Row],[rasio]]&lt;0.2,1,IF(Raw_Data[[#This Row],[rasio]]&lt;0.3,2,IF(Raw_Data[[#This Row],[rasio]]&lt;0.4,3,4)))</f>
        <v>1</v>
      </c>
      <c r="AE925">
        <f>IF(Raw_Data[[#This Row],[kategori_dp]]="High",1,IF(Raw_Data[[#This Row],[kategori_dp]]="Medium",2,3))</f>
        <v>2</v>
      </c>
      <c r="AF925">
        <f>IF(Raw_Data[[#This Row],[tenor_bulan]]&lt;=24,1,IF(Raw_Data[[#This Row],[tenor_bulan]]&lt;=36,2,IF(Raw_Data[[#This Row],[tenor_bulan]]&lt;=48,3,4)))</f>
        <v>4</v>
      </c>
      <c r="AG925">
        <f>IF(Raw_Data[[#This Row],[jumlah_kali_telat]]=0,0,IF(Raw_Data[[#This Row],[jumlah_kali_telat]]&lt;=2,2,4))</f>
        <v>0</v>
      </c>
      <c r="AH925">
        <f>Raw_Data[[#This Row],[Skor_Rasio]]+Raw_Data[[#This Row],[Skor_DP]]+Raw_Data[[#This Row],[Skor_Tenor]]+Raw_Data[[#This Row],[Skor_Telat]]</f>
        <v>7</v>
      </c>
      <c r="AI925" t="str">
        <f>IF(Raw_Data[[#This Row],[Risk_Score]]&lt;=6,"Low Risk",IF(Raw_Data[[#This Row],[Risk_Score]]&lt;=8,"Medium Risk","High Risk"))</f>
        <v>Medium Risk</v>
      </c>
      <c r="AJ925">
        <f ca="1">IFERROR(DATEDIF(Raw_Data[[#This Row],[tanggal_pengajuan]],TODAY(),"m"),"N/A")</f>
        <v>7</v>
      </c>
      <c r="AK925" t="str">
        <f ca="1">IF(ISNUMBER(Raw_Data[[#This Row],[MOB]]),IF(Raw_Data[[#This Row],[MOB]]&lt;6,"0-5 bulan",IF(Raw_Data[[#This Row],[MOB]]&lt;12,"6-11 bulan",IF(Raw_Data[[#This Row],[MOB]]&lt;24,"12-23 bulan","24+ bulan"))),"N/A")</f>
        <v>6-11 bulan</v>
      </c>
    </row>
    <row r="926" spans="1:37" ht="14.25" customHeight="1" x14ac:dyDescent="0.45">
      <c r="A926" t="s">
        <v>2435</v>
      </c>
      <c r="B926" s="64">
        <v>46063</v>
      </c>
      <c r="C926" s="1" t="str">
        <f t="shared" si="14"/>
        <v>February</v>
      </c>
      <c r="D926" t="s">
        <v>1022</v>
      </c>
      <c r="E926" t="s">
        <v>2436</v>
      </c>
      <c r="F926">
        <v>48</v>
      </c>
      <c r="G926" t="s">
        <v>40</v>
      </c>
      <c r="H926" t="s">
        <v>108</v>
      </c>
      <c r="I926" s="2">
        <v>6531000</v>
      </c>
      <c r="J926" s="3">
        <f>Raw_Data[[#This Row],[cicilan_per_bulan]]/Raw_Data[[#This Row],[penghasilan_bulanan]]</f>
        <v>0.37882406982085437</v>
      </c>
      <c r="K926" t="s">
        <v>42</v>
      </c>
      <c r="L926" t="s">
        <v>43</v>
      </c>
      <c r="M926" t="s">
        <v>55</v>
      </c>
      <c r="N926" t="s">
        <v>147</v>
      </c>
      <c r="O926" t="s">
        <v>148</v>
      </c>
      <c r="P926" s="2">
        <v>32411000</v>
      </c>
      <c r="Q926" s="2">
        <v>6482000</v>
      </c>
      <c r="R926" t="str">
        <f>IF(Raw_Data[[#This Row],[persen_dp]]&lt;15%,"Low",IF(Raw_Data[[#This Row],[persen_dp]]&gt;25%,"High","Medium"))</f>
        <v>Medium</v>
      </c>
      <c r="S926" s="3">
        <v>0.2</v>
      </c>
      <c r="T926">
        <v>12</v>
      </c>
      <c r="U926">
        <v>0.14499999999999999</v>
      </c>
      <c r="V926" s="2">
        <v>2474100</v>
      </c>
      <c r="W926" s="2">
        <v>29689000</v>
      </c>
      <c r="X926" t="str">
        <f>IF(OR(Raw_Data[[#This Row],[status_pembayaran]]="Macet",Raw_Data[[#This Row],[status_pembayaran]]="Kurang Lancar"),"Non Performing Loan","Performing")</f>
        <v>Performing</v>
      </c>
      <c r="Y926" t="s">
        <v>47</v>
      </c>
      <c r="Z926">
        <v>0</v>
      </c>
      <c r="AA926">
        <v>0</v>
      </c>
      <c r="AB926">
        <v>1</v>
      </c>
      <c r="AD926">
        <f>IF(Raw_Data[[#This Row],[rasio]]&lt;0.2,1,IF(Raw_Data[[#This Row],[rasio]]&lt;0.3,2,IF(Raw_Data[[#This Row],[rasio]]&lt;0.4,3,4)))</f>
        <v>3</v>
      </c>
      <c r="AE926">
        <f>IF(Raw_Data[[#This Row],[kategori_dp]]="High",1,IF(Raw_Data[[#This Row],[kategori_dp]]="Medium",2,3))</f>
        <v>2</v>
      </c>
      <c r="AF926">
        <f>IF(Raw_Data[[#This Row],[tenor_bulan]]&lt;=24,1,IF(Raw_Data[[#This Row],[tenor_bulan]]&lt;=36,2,IF(Raw_Data[[#This Row],[tenor_bulan]]&lt;=48,3,4)))</f>
        <v>1</v>
      </c>
      <c r="AG926">
        <f>IF(Raw_Data[[#This Row],[jumlah_kali_telat]]=0,0,IF(Raw_Data[[#This Row],[jumlah_kali_telat]]&lt;=2,2,4))</f>
        <v>0</v>
      </c>
      <c r="AH926">
        <f>Raw_Data[[#This Row],[Skor_Rasio]]+Raw_Data[[#This Row],[Skor_DP]]+Raw_Data[[#This Row],[Skor_Tenor]]+Raw_Data[[#This Row],[Skor_Telat]]</f>
        <v>6</v>
      </c>
      <c r="AI926" t="str">
        <f>IF(Raw_Data[[#This Row],[Risk_Score]]&lt;=6,"Low Risk",IF(Raw_Data[[#This Row],[Risk_Score]]&lt;=8,"Medium Risk","High Risk"))</f>
        <v>Low Risk</v>
      </c>
      <c r="AJ926">
        <f ca="1">IFERROR(DATEDIF(Raw_Data[[#This Row],[tanggal_pengajuan]],TODAY(),"m"),"N/A")</f>
        <v>8</v>
      </c>
      <c r="AK926" t="str">
        <f ca="1">IF(ISNUMBER(Raw_Data[[#This Row],[MOB]]),IF(Raw_Data[[#This Row],[MOB]]&lt;6,"0-5 bulan",IF(Raw_Data[[#This Row],[MOB]]&lt;12,"6-11 bulan",IF(Raw_Data[[#This Row],[MOB]]&lt;24,"12-23 bulan","24+ bulan"))),"N/A")</f>
        <v>6-11 bulan</v>
      </c>
    </row>
    <row r="927" spans="1:37" ht="14.25" customHeight="1" x14ac:dyDescent="0.45">
      <c r="A927" t="s">
        <v>2437</v>
      </c>
      <c r="B927" s="64">
        <v>46154</v>
      </c>
      <c r="C927" s="1" t="str">
        <f t="shared" si="14"/>
        <v>May</v>
      </c>
      <c r="D927" t="s">
        <v>2438</v>
      </c>
      <c r="E927" t="s">
        <v>2439</v>
      </c>
      <c r="F927">
        <v>26</v>
      </c>
      <c r="G927" t="s">
        <v>40</v>
      </c>
      <c r="H927" t="s">
        <v>96</v>
      </c>
      <c r="I927" s="2">
        <v>7326000</v>
      </c>
      <c r="J927" s="3">
        <f>Raw_Data[[#This Row],[cicilan_per_bulan]]/Raw_Data[[#This Row],[penghasilan_bulanan]]</f>
        <v>0.3517199017199017</v>
      </c>
      <c r="K927" t="s">
        <v>109</v>
      </c>
      <c r="L927" t="s">
        <v>110</v>
      </c>
      <c r="M927" t="s">
        <v>55</v>
      </c>
      <c r="N927" t="s">
        <v>395</v>
      </c>
      <c r="O927" t="s">
        <v>396</v>
      </c>
      <c r="P927" s="2">
        <v>58608000</v>
      </c>
      <c r="Q927" s="2">
        <v>20513000</v>
      </c>
      <c r="R927" t="str">
        <f>IF(Raw_Data[[#This Row],[persen_dp]]&lt;15%,"Low",IF(Raw_Data[[#This Row],[persen_dp]]&gt;25%,"High","Medium"))</f>
        <v>High</v>
      </c>
      <c r="S927" s="3">
        <v>0.35</v>
      </c>
      <c r="T927">
        <v>18</v>
      </c>
      <c r="U927">
        <v>0.14499999999999999</v>
      </c>
      <c r="V927" s="2">
        <v>2576700</v>
      </c>
      <c r="W927" s="2">
        <v>46381000</v>
      </c>
      <c r="X927" t="str">
        <f>IF(OR(Raw_Data[[#This Row],[status_pembayaran]]="Macet",Raw_Data[[#This Row],[status_pembayaran]]="Kurang Lancar"),"Non Performing Loan","Performing")</f>
        <v>Performing</v>
      </c>
      <c r="Y927" t="s">
        <v>47</v>
      </c>
      <c r="Z927">
        <v>0</v>
      </c>
      <c r="AA927">
        <v>0</v>
      </c>
      <c r="AB927">
        <v>1</v>
      </c>
      <c r="AC927" t="s">
        <v>66</v>
      </c>
      <c r="AD927">
        <f>IF(Raw_Data[[#This Row],[rasio]]&lt;0.2,1,IF(Raw_Data[[#This Row],[rasio]]&lt;0.3,2,IF(Raw_Data[[#This Row],[rasio]]&lt;0.4,3,4)))</f>
        <v>3</v>
      </c>
      <c r="AE927">
        <f>IF(Raw_Data[[#This Row],[kategori_dp]]="High",1,IF(Raw_Data[[#This Row],[kategori_dp]]="Medium",2,3))</f>
        <v>1</v>
      </c>
      <c r="AF927">
        <f>IF(Raw_Data[[#This Row],[tenor_bulan]]&lt;=24,1,IF(Raw_Data[[#This Row],[tenor_bulan]]&lt;=36,2,IF(Raw_Data[[#This Row],[tenor_bulan]]&lt;=48,3,4)))</f>
        <v>1</v>
      </c>
      <c r="AG927">
        <f>IF(Raw_Data[[#This Row],[jumlah_kali_telat]]=0,0,IF(Raw_Data[[#This Row],[jumlah_kali_telat]]&lt;=2,2,4))</f>
        <v>0</v>
      </c>
      <c r="AH927">
        <f>Raw_Data[[#This Row],[Skor_Rasio]]+Raw_Data[[#This Row],[Skor_DP]]+Raw_Data[[#This Row],[Skor_Tenor]]+Raw_Data[[#This Row],[Skor_Telat]]</f>
        <v>5</v>
      </c>
      <c r="AI927" t="str">
        <f>IF(Raw_Data[[#This Row],[Risk_Score]]&lt;=6,"Low Risk",IF(Raw_Data[[#This Row],[Risk_Score]]&lt;=8,"Medium Risk","High Risk"))</f>
        <v>Low Risk</v>
      </c>
      <c r="AJ927">
        <f ca="1">IFERROR(DATEDIF(Raw_Data[[#This Row],[tanggal_pengajuan]],TODAY(),"m"),"N/A")</f>
        <v>5</v>
      </c>
      <c r="AK927" t="str">
        <f ca="1">IF(ISNUMBER(Raw_Data[[#This Row],[MOB]]),IF(Raw_Data[[#This Row],[MOB]]&lt;6,"0-5 bulan",IF(Raw_Data[[#This Row],[MOB]]&lt;12,"6-11 bulan",IF(Raw_Data[[#This Row],[MOB]]&lt;24,"12-23 bulan","24+ bulan"))),"N/A")</f>
        <v>0-5 bulan</v>
      </c>
    </row>
    <row r="928" spans="1:37" ht="14.25" customHeight="1" x14ac:dyDescent="0.45">
      <c r="A928" t="s">
        <v>2440</v>
      </c>
      <c r="B928" s="64">
        <v>46131</v>
      </c>
      <c r="C928" s="1" t="str">
        <f t="shared" si="14"/>
        <v>April</v>
      </c>
      <c r="D928" t="s">
        <v>2238</v>
      </c>
      <c r="E928" t="s">
        <v>2441</v>
      </c>
      <c r="F928">
        <v>42</v>
      </c>
      <c r="G928" t="s">
        <v>51</v>
      </c>
      <c r="H928" t="s">
        <v>41</v>
      </c>
      <c r="I928" s="2">
        <v>7215000</v>
      </c>
      <c r="J928" s="3">
        <f>Raw_Data[[#This Row],[cicilan_per_bulan]]/Raw_Data[[#This Row],[penghasilan_bulanan]]</f>
        <v>9.2404712404712402E-2</v>
      </c>
      <c r="K928" t="s">
        <v>188</v>
      </c>
      <c r="L928" t="s">
        <v>154</v>
      </c>
      <c r="M928" t="s">
        <v>44</v>
      </c>
      <c r="N928" t="s">
        <v>163</v>
      </c>
      <c r="O928" t="s">
        <v>46</v>
      </c>
      <c r="P928" s="2">
        <v>28985000</v>
      </c>
      <c r="Q928" s="2">
        <v>5797000</v>
      </c>
      <c r="R928" t="str">
        <f>IF(Raw_Data[[#This Row],[persen_dp]]&lt;15%,"Low",IF(Raw_Data[[#This Row],[persen_dp]]&gt;25%,"High","Medium"))</f>
        <v>Medium</v>
      </c>
      <c r="S928" s="3">
        <v>0.2</v>
      </c>
      <c r="T928">
        <v>60</v>
      </c>
      <c r="U928">
        <v>0.14499999999999999</v>
      </c>
      <c r="V928" s="2">
        <v>666700</v>
      </c>
      <c r="W928" s="2">
        <v>39999000</v>
      </c>
      <c r="X928" t="str">
        <f>IF(OR(Raw_Data[[#This Row],[status_pembayaran]]="Macet",Raw_Data[[#This Row],[status_pembayaran]]="Kurang Lancar"),"Non Performing Loan","Performing")</f>
        <v>Performing</v>
      </c>
      <c r="Y928" t="s">
        <v>47</v>
      </c>
      <c r="Z928">
        <v>0</v>
      </c>
      <c r="AA928">
        <v>0</v>
      </c>
      <c r="AB928">
        <v>1</v>
      </c>
      <c r="AD928">
        <f>IF(Raw_Data[[#This Row],[rasio]]&lt;0.2,1,IF(Raw_Data[[#This Row],[rasio]]&lt;0.3,2,IF(Raw_Data[[#This Row],[rasio]]&lt;0.4,3,4)))</f>
        <v>1</v>
      </c>
      <c r="AE928">
        <f>IF(Raw_Data[[#This Row],[kategori_dp]]="High",1,IF(Raw_Data[[#This Row],[kategori_dp]]="Medium",2,3))</f>
        <v>2</v>
      </c>
      <c r="AF928">
        <f>IF(Raw_Data[[#This Row],[tenor_bulan]]&lt;=24,1,IF(Raw_Data[[#This Row],[tenor_bulan]]&lt;=36,2,IF(Raw_Data[[#This Row],[tenor_bulan]]&lt;=48,3,4)))</f>
        <v>4</v>
      </c>
      <c r="AG928">
        <f>IF(Raw_Data[[#This Row],[jumlah_kali_telat]]=0,0,IF(Raw_Data[[#This Row],[jumlah_kali_telat]]&lt;=2,2,4))</f>
        <v>0</v>
      </c>
      <c r="AH928">
        <f>Raw_Data[[#This Row],[Skor_Rasio]]+Raw_Data[[#This Row],[Skor_DP]]+Raw_Data[[#This Row],[Skor_Tenor]]+Raw_Data[[#This Row],[Skor_Telat]]</f>
        <v>7</v>
      </c>
      <c r="AI928" t="str">
        <f>IF(Raw_Data[[#This Row],[Risk_Score]]&lt;=6,"Low Risk",IF(Raw_Data[[#This Row],[Risk_Score]]&lt;=8,"Medium Risk","High Risk"))</f>
        <v>Medium Risk</v>
      </c>
      <c r="AJ928">
        <f ca="1">IFERROR(DATEDIF(Raw_Data[[#This Row],[tanggal_pengajuan]],TODAY(),"m"),"N/A")</f>
        <v>6</v>
      </c>
      <c r="AK928" t="str">
        <f ca="1">IF(ISNUMBER(Raw_Data[[#This Row],[MOB]]),IF(Raw_Data[[#This Row],[MOB]]&lt;6,"0-5 bulan",IF(Raw_Data[[#This Row],[MOB]]&lt;12,"6-11 bulan",IF(Raw_Data[[#This Row],[MOB]]&lt;24,"12-23 bulan","24+ bulan"))),"N/A")</f>
        <v>6-11 bulan</v>
      </c>
    </row>
    <row r="929" spans="1:37" ht="14.25" customHeight="1" x14ac:dyDescent="0.45">
      <c r="A929" t="s">
        <v>2442</v>
      </c>
      <c r="B929" s="64">
        <v>46092</v>
      </c>
      <c r="C929" s="1" t="str">
        <f t="shared" si="14"/>
        <v>March</v>
      </c>
      <c r="D929" t="s">
        <v>641</v>
      </c>
      <c r="E929" t="s">
        <v>2443</v>
      </c>
      <c r="F929">
        <v>26</v>
      </c>
      <c r="G929" t="s">
        <v>40</v>
      </c>
      <c r="H929" t="s">
        <v>41</v>
      </c>
      <c r="I929" s="2">
        <v>7818000</v>
      </c>
      <c r="J929" s="3">
        <f>Raw_Data[[#This Row],[cicilan_per_bulan]]/Raw_Data[[#This Row],[penghasilan_bulanan]]</f>
        <v>0.147301100025582</v>
      </c>
      <c r="K929" t="s">
        <v>188</v>
      </c>
      <c r="L929" t="s">
        <v>154</v>
      </c>
      <c r="M929" t="s">
        <v>72</v>
      </c>
      <c r="N929" t="s">
        <v>73</v>
      </c>
      <c r="O929" t="s">
        <v>46</v>
      </c>
      <c r="P929" s="2">
        <v>20030000</v>
      </c>
      <c r="Q929" s="2">
        <v>3005000</v>
      </c>
      <c r="R929" t="str">
        <f>IF(Raw_Data[[#This Row],[persen_dp]]&lt;15%,"Low",IF(Raw_Data[[#This Row],[persen_dp]]&gt;25%,"High","Medium"))</f>
        <v>Medium</v>
      </c>
      <c r="S929" s="3">
        <v>0.15</v>
      </c>
      <c r="T929">
        <v>18</v>
      </c>
      <c r="U929">
        <v>0.14499999999999999</v>
      </c>
      <c r="V929" s="2">
        <v>1151600</v>
      </c>
      <c r="W929" s="2">
        <v>20728000</v>
      </c>
      <c r="X929" t="str">
        <f>IF(OR(Raw_Data[[#This Row],[status_pembayaran]]="Macet",Raw_Data[[#This Row],[status_pembayaran]]="Kurang Lancar"),"Non Performing Loan","Performing")</f>
        <v>Performing</v>
      </c>
      <c r="Y929" t="s">
        <v>47</v>
      </c>
      <c r="Z929">
        <v>0</v>
      </c>
      <c r="AA929">
        <v>0</v>
      </c>
      <c r="AB929">
        <v>1</v>
      </c>
      <c r="AD929">
        <f>IF(Raw_Data[[#This Row],[rasio]]&lt;0.2,1,IF(Raw_Data[[#This Row],[rasio]]&lt;0.3,2,IF(Raw_Data[[#This Row],[rasio]]&lt;0.4,3,4)))</f>
        <v>1</v>
      </c>
      <c r="AE929">
        <f>IF(Raw_Data[[#This Row],[kategori_dp]]="High",1,IF(Raw_Data[[#This Row],[kategori_dp]]="Medium",2,3))</f>
        <v>2</v>
      </c>
      <c r="AF929">
        <f>IF(Raw_Data[[#This Row],[tenor_bulan]]&lt;=24,1,IF(Raw_Data[[#This Row],[tenor_bulan]]&lt;=36,2,IF(Raw_Data[[#This Row],[tenor_bulan]]&lt;=48,3,4)))</f>
        <v>1</v>
      </c>
      <c r="AG929">
        <f>IF(Raw_Data[[#This Row],[jumlah_kali_telat]]=0,0,IF(Raw_Data[[#This Row],[jumlah_kali_telat]]&lt;=2,2,4))</f>
        <v>0</v>
      </c>
      <c r="AH929">
        <f>Raw_Data[[#This Row],[Skor_Rasio]]+Raw_Data[[#This Row],[Skor_DP]]+Raw_Data[[#This Row],[Skor_Tenor]]+Raw_Data[[#This Row],[Skor_Telat]]</f>
        <v>4</v>
      </c>
      <c r="AI929" t="str">
        <f>IF(Raw_Data[[#This Row],[Risk_Score]]&lt;=6,"Low Risk",IF(Raw_Data[[#This Row],[Risk_Score]]&lt;=8,"Medium Risk","High Risk"))</f>
        <v>Low Risk</v>
      </c>
      <c r="AJ929">
        <f ca="1">IFERROR(DATEDIF(Raw_Data[[#This Row],[tanggal_pengajuan]],TODAY(),"m"),"N/A")</f>
        <v>7</v>
      </c>
      <c r="AK929" t="str">
        <f ca="1">IF(ISNUMBER(Raw_Data[[#This Row],[MOB]]),IF(Raw_Data[[#This Row],[MOB]]&lt;6,"0-5 bulan",IF(Raw_Data[[#This Row],[MOB]]&lt;12,"6-11 bulan",IF(Raw_Data[[#This Row],[MOB]]&lt;24,"12-23 bulan","24+ bulan"))),"N/A")</f>
        <v>6-11 bulan</v>
      </c>
    </row>
    <row r="930" spans="1:37" ht="14.25" customHeight="1" x14ac:dyDescent="0.45">
      <c r="A930" t="s">
        <v>2444</v>
      </c>
      <c r="B930" s="64">
        <v>46129</v>
      </c>
      <c r="C930" s="1" t="str">
        <f t="shared" si="14"/>
        <v>April</v>
      </c>
      <c r="D930" t="s">
        <v>1149</v>
      </c>
      <c r="E930" t="s">
        <v>2445</v>
      </c>
      <c r="F930">
        <v>55</v>
      </c>
      <c r="G930" t="s">
        <v>51</v>
      </c>
      <c r="H930" t="s">
        <v>101</v>
      </c>
      <c r="I930" s="2">
        <v>3233000</v>
      </c>
      <c r="J930" s="3">
        <f>Raw_Data[[#This Row],[cicilan_per_bulan]]/Raw_Data[[#This Row],[penghasilan_bulanan]]</f>
        <v>0.27036807918342098</v>
      </c>
      <c r="K930" t="s">
        <v>177</v>
      </c>
      <c r="L930" t="s">
        <v>154</v>
      </c>
      <c r="M930" t="s">
        <v>290</v>
      </c>
      <c r="N930" t="s">
        <v>291</v>
      </c>
      <c r="O930" t="s">
        <v>292</v>
      </c>
      <c r="P930" s="2">
        <v>38003000</v>
      </c>
      <c r="Q930" s="2">
        <v>7601000</v>
      </c>
      <c r="R930" t="str">
        <f>IF(Raw_Data[[#This Row],[persen_dp]]&lt;15%,"Low",IF(Raw_Data[[#This Row],[persen_dp]]&gt;25%,"High","Medium"))</f>
        <v>Medium</v>
      </c>
      <c r="S930" s="3">
        <v>0.2</v>
      </c>
      <c r="T930">
        <v>60</v>
      </c>
      <c r="U930">
        <v>0.14499999999999999</v>
      </c>
      <c r="V930" s="2">
        <v>874100</v>
      </c>
      <c r="W930" s="2">
        <v>52444000</v>
      </c>
      <c r="X930" t="str">
        <f>IF(OR(Raw_Data[[#This Row],[status_pembayaran]]="Macet",Raw_Data[[#This Row],[status_pembayaran]]="Kurang Lancar"),"Non Performing Loan","Performing")</f>
        <v>Performing</v>
      </c>
      <c r="Y930" t="s">
        <v>47</v>
      </c>
      <c r="Z930">
        <v>0</v>
      </c>
      <c r="AA930">
        <v>0</v>
      </c>
      <c r="AB930">
        <v>1</v>
      </c>
      <c r="AC930" t="s">
        <v>66</v>
      </c>
      <c r="AD930">
        <f>IF(Raw_Data[[#This Row],[rasio]]&lt;0.2,1,IF(Raw_Data[[#This Row],[rasio]]&lt;0.3,2,IF(Raw_Data[[#This Row],[rasio]]&lt;0.4,3,4)))</f>
        <v>2</v>
      </c>
      <c r="AE930">
        <f>IF(Raw_Data[[#This Row],[kategori_dp]]="High",1,IF(Raw_Data[[#This Row],[kategori_dp]]="Medium",2,3))</f>
        <v>2</v>
      </c>
      <c r="AF930">
        <f>IF(Raw_Data[[#This Row],[tenor_bulan]]&lt;=24,1,IF(Raw_Data[[#This Row],[tenor_bulan]]&lt;=36,2,IF(Raw_Data[[#This Row],[tenor_bulan]]&lt;=48,3,4)))</f>
        <v>4</v>
      </c>
      <c r="AG930">
        <f>IF(Raw_Data[[#This Row],[jumlah_kali_telat]]=0,0,IF(Raw_Data[[#This Row],[jumlah_kali_telat]]&lt;=2,2,4))</f>
        <v>0</v>
      </c>
      <c r="AH930">
        <f>Raw_Data[[#This Row],[Skor_Rasio]]+Raw_Data[[#This Row],[Skor_DP]]+Raw_Data[[#This Row],[Skor_Tenor]]+Raw_Data[[#This Row],[Skor_Telat]]</f>
        <v>8</v>
      </c>
      <c r="AI930" t="str">
        <f>IF(Raw_Data[[#This Row],[Risk_Score]]&lt;=6,"Low Risk",IF(Raw_Data[[#This Row],[Risk_Score]]&lt;=8,"Medium Risk","High Risk"))</f>
        <v>Medium Risk</v>
      </c>
      <c r="AJ930">
        <f ca="1">IFERROR(DATEDIF(Raw_Data[[#This Row],[tanggal_pengajuan]],TODAY(),"m"),"N/A")</f>
        <v>6</v>
      </c>
      <c r="AK930" t="str">
        <f ca="1">IF(ISNUMBER(Raw_Data[[#This Row],[MOB]]),IF(Raw_Data[[#This Row],[MOB]]&lt;6,"0-5 bulan",IF(Raw_Data[[#This Row],[MOB]]&lt;12,"6-11 bulan",IF(Raw_Data[[#This Row],[MOB]]&lt;24,"12-23 bulan","24+ bulan"))),"N/A")</f>
        <v>6-11 bulan</v>
      </c>
    </row>
    <row r="931" spans="1:37" ht="14.25" customHeight="1" x14ac:dyDescent="0.45">
      <c r="A931" t="s">
        <v>2446</v>
      </c>
      <c r="B931" s="64">
        <v>46070</v>
      </c>
      <c r="C931" s="1" t="str">
        <f t="shared" si="14"/>
        <v>February</v>
      </c>
      <c r="D931" t="s">
        <v>1667</v>
      </c>
      <c r="E931" t="s">
        <v>2447</v>
      </c>
      <c r="F931">
        <v>55</v>
      </c>
      <c r="G931" t="s">
        <v>40</v>
      </c>
      <c r="H931" t="s">
        <v>62</v>
      </c>
      <c r="I931" s="2">
        <v>2782000</v>
      </c>
      <c r="J931" s="3">
        <f>Raw_Data[[#This Row],[cicilan_per_bulan]]/Raw_Data[[#This Row],[penghasilan_bulanan]]</f>
        <v>0.5525521207764198</v>
      </c>
      <c r="K931" t="s">
        <v>70</v>
      </c>
      <c r="L931" t="s">
        <v>71</v>
      </c>
      <c r="M931" t="s">
        <v>55</v>
      </c>
      <c r="N931" t="s">
        <v>231</v>
      </c>
      <c r="O931" t="s">
        <v>232</v>
      </c>
      <c r="P931" s="2">
        <v>37878000</v>
      </c>
      <c r="Q931" s="2">
        <v>15151000</v>
      </c>
      <c r="R931" t="str">
        <f>IF(Raw_Data[[#This Row],[persen_dp]]&lt;15%,"Low",IF(Raw_Data[[#This Row],[persen_dp]]&gt;25%,"High","Medium"))</f>
        <v>High</v>
      </c>
      <c r="S931" s="3">
        <v>0.4</v>
      </c>
      <c r="T931">
        <v>18</v>
      </c>
      <c r="U931">
        <v>0.14499999999999999</v>
      </c>
      <c r="V931" s="2">
        <v>1537200</v>
      </c>
      <c r="W931" s="2">
        <v>27670000</v>
      </c>
      <c r="X931" t="str">
        <f>IF(OR(Raw_Data[[#This Row],[status_pembayaran]]="Macet",Raw_Data[[#This Row],[status_pembayaran]]="Kurang Lancar"),"Non Performing Loan","Performing")</f>
        <v>Performing</v>
      </c>
      <c r="Y931" t="s">
        <v>47</v>
      </c>
      <c r="Z931">
        <v>0</v>
      </c>
      <c r="AA931">
        <v>0</v>
      </c>
      <c r="AB931">
        <v>1</v>
      </c>
      <c r="AC931" t="s">
        <v>104</v>
      </c>
      <c r="AD931">
        <f>IF(Raw_Data[[#This Row],[rasio]]&lt;0.2,1,IF(Raw_Data[[#This Row],[rasio]]&lt;0.3,2,IF(Raw_Data[[#This Row],[rasio]]&lt;0.4,3,4)))</f>
        <v>4</v>
      </c>
      <c r="AE931">
        <f>IF(Raw_Data[[#This Row],[kategori_dp]]="High",1,IF(Raw_Data[[#This Row],[kategori_dp]]="Medium",2,3))</f>
        <v>1</v>
      </c>
      <c r="AF931">
        <f>IF(Raw_Data[[#This Row],[tenor_bulan]]&lt;=24,1,IF(Raw_Data[[#This Row],[tenor_bulan]]&lt;=36,2,IF(Raw_Data[[#This Row],[tenor_bulan]]&lt;=48,3,4)))</f>
        <v>1</v>
      </c>
      <c r="AG931">
        <f>IF(Raw_Data[[#This Row],[jumlah_kali_telat]]=0,0,IF(Raw_Data[[#This Row],[jumlah_kali_telat]]&lt;=2,2,4))</f>
        <v>0</v>
      </c>
      <c r="AH931">
        <f>Raw_Data[[#This Row],[Skor_Rasio]]+Raw_Data[[#This Row],[Skor_DP]]+Raw_Data[[#This Row],[Skor_Tenor]]+Raw_Data[[#This Row],[Skor_Telat]]</f>
        <v>6</v>
      </c>
      <c r="AI931" t="str">
        <f>IF(Raw_Data[[#This Row],[Risk_Score]]&lt;=6,"Low Risk",IF(Raw_Data[[#This Row],[Risk_Score]]&lt;=8,"Medium Risk","High Risk"))</f>
        <v>Low Risk</v>
      </c>
      <c r="AJ931">
        <f ca="1">IFERROR(DATEDIF(Raw_Data[[#This Row],[tanggal_pengajuan]],TODAY(),"m"),"N/A")</f>
        <v>8</v>
      </c>
      <c r="AK931" t="str">
        <f ca="1">IF(ISNUMBER(Raw_Data[[#This Row],[MOB]]),IF(Raw_Data[[#This Row],[MOB]]&lt;6,"0-5 bulan",IF(Raw_Data[[#This Row],[MOB]]&lt;12,"6-11 bulan",IF(Raw_Data[[#This Row],[MOB]]&lt;24,"12-23 bulan","24+ bulan"))),"N/A")</f>
        <v>6-11 bulan</v>
      </c>
    </row>
    <row r="932" spans="1:37" ht="14.25" customHeight="1" x14ac:dyDescent="0.45">
      <c r="A932" t="s">
        <v>2448</v>
      </c>
      <c r="B932" s="64">
        <v>46123</v>
      </c>
      <c r="C932" s="1" t="str">
        <f t="shared" si="14"/>
        <v>April</v>
      </c>
      <c r="D932" t="s">
        <v>524</v>
      </c>
      <c r="E932" t="s">
        <v>211</v>
      </c>
      <c r="F932">
        <v>55</v>
      </c>
      <c r="G932" t="s">
        <v>40</v>
      </c>
      <c r="H932" t="s">
        <v>52</v>
      </c>
      <c r="I932" s="2">
        <v>3688000</v>
      </c>
      <c r="J932" s="3">
        <f>Raw_Data[[#This Row],[cicilan_per_bulan]]/Raw_Data[[#This Row],[penghasilan_bulanan]]</f>
        <v>0.51971258134490239</v>
      </c>
      <c r="K932" t="s">
        <v>192</v>
      </c>
      <c r="L932" t="s">
        <v>128</v>
      </c>
      <c r="M932" t="s">
        <v>55</v>
      </c>
      <c r="N932" t="s">
        <v>141</v>
      </c>
      <c r="O932" t="s">
        <v>46</v>
      </c>
      <c r="P932" s="2">
        <v>22320000</v>
      </c>
      <c r="Q932" s="2">
        <v>2232000</v>
      </c>
      <c r="R932" t="str">
        <f>IF(Raw_Data[[#This Row],[persen_dp]]&lt;15%,"Low",IF(Raw_Data[[#This Row],[persen_dp]]&gt;25%,"High","Medium"))</f>
        <v>Low</v>
      </c>
      <c r="S932" s="3">
        <v>0.1</v>
      </c>
      <c r="T932">
        <v>12</v>
      </c>
      <c r="U932">
        <v>0.14499999999999999</v>
      </c>
      <c r="V932" s="2">
        <v>1916700</v>
      </c>
      <c r="W932" s="2">
        <v>23000000</v>
      </c>
      <c r="X932" t="str">
        <f>IF(OR(Raw_Data[[#This Row],[status_pembayaran]]="Macet",Raw_Data[[#This Row],[status_pembayaran]]="Kurang Lancar"),"Non Performing Loan","Performing")</f>
        <v>Performing</v>
      </c>
      <c r="Y932" t="s">
        <v>47</v>
      </c>
      <c r="Z932">
        <v>0</v>
      </c>
      <c r="AA932">
        <v>0</v>
      </c>
      <c r="AB932">
        <v>1</v>
      </c>
      <c r="AD932">
        <f>IF(Raw_Data[[#This Row],[rasio]]&lt;0.2,1,IF(Raw_Data[[#This Row],[rasio]]&lt;0.3,2,IF(Raw_Data[[#This Row],[rasio]]&lt;0.4,3,4)))</f>
        <v>4</v>
      </c>
      <c r="AE932">
        <f>IF(Raw_Data[[#This Row],[kategori_dp]]="High",1,IF(Raw_Data[[#This Row],[kategori_dp]]="Medium",2,3))</f>
        <v>3</v>
      </c>
      <c r="AF932">
        <f>IF(Raw_Data[[#This Row],[tenor_bulan]]&lt;=24,1,IF(Raw_Data[[#This Row],[tenor_bulan]]&lt;=36,2,IF(Raw_Data[[#This Row],[tenor_bulan]]&lt;=48,3,4)))</f>
        <v>1</v>
      </c>
      <c r="AG932">
        <f>IF(Raw_Data[[#This Row],[jumlah_kali_telat]]=0,0,IF(Raw_Data[[#This Row],[jumlah_kali_telat]]&lt;=2,2,4))</f>
        <v>0</v>
      </c>
      <c r="AH932">
        <f>Raw_Data[[#This Row],[Skor_Rasio]]+Raw_Data[[#This Row],[Skor_DP]]+Raw_Data[[#This Row],[Skor_Tenor]]+Raw_Data[[#This Row],[Skor_Telat]]</f>
        <v>8</v>
      </c>
      <c r="AI932" t="str">
        <f>IF(Raw_Data[[#This Row],[Risk_Score]]&lt;=6,"Low Risk",IF(Raw_Data[[#This Row],[Risk_Score]]&lt;=8,"Medium Risk","High Risk"))</f>
        <v>Medium Risk</v>
      </c>
      <c r="AJ932">
        <f ca="1">IFERROR(DATEDIF(Raw_Data[[#This Row],[tanggal_pengajuan]],TODAY(),"m"),"N/A")</f>
        <v>6</v>
      </c>
      <c r="AK932" t="str">
        <f ca="1">IF(ISNUMBER(Raw_Data[[#This Row],[MOB]]),IF(Raw_Data[[#This Row],[MOB]]&lt;6,"0-5 bulan",IF(Raw_Data[[#This Row],[MOB]]&lt;12,"6-11 bulan",IF(Raw_Data[[#This Row],[MOB]]&lt;24,"12-23 bulan","24+ bulan"))),"N/A")</f>
        <v>6-11 bulan</v>
      </c>
    </row>
    <row r="933" spans="1:37" ht="14.25" customHeight="1" x14ac:dyDescent="0.45">
      <c r="A933" t="s">
        <v>2449</v>
      </c>
      <c r="B933" s="64">
        <v>46061</v>
      </c>
      <c r="C933" s="1" t="str">
        <f t="shared" si="14"/>
        <v>February</v>
      </c>
      <c r="D933" t="s">
        <v>747</v>
      </c>
      <c r="E933" t="s">
        <v>2450</v>
      </c>
      <c r="F933">
        <v>47</v>
      </c>
      <c r="G933" t="s">
        <v>40</v>
      </c>
      <c r="H933" t="s">
        <v>41</v>
      </c>
      <c r="I933" s="2">
        <v>4849000</v>
      </c>
      <c r="J933" s="3">
        <f>Raw_Data[[#This Row],[cicilan_per_bulan]]/Raw_Data[[#This Row],[penghasilan_bulanan]]</f>
        <v>0.19882449989688594</v>
      </c>
      <c r="K933" t="s">
        <v>42</v>
      </c>
      <c r="L933" t="s">
        <v>43</v>
      </c>
      <c r="M933" t="s">
        <v>72</v>
      </c>
      <c r="N933" t="s">
        <v>73</v>
      </c>
      <c r="O933" t="s">
        <v>46</v>
      </c>
      <c r="P933" s="2">
        <v>20362000</v>
      </c>
      <c r="Q933" s="2">
        <v>6108000</v>
      </c>
      <c r="R933" t="str">
        <f>IF(Raw_Data[[#This Row],[persen_dp]]&lt;15%,"Low",IF(Raw_Data[[#This Row],[persen_dp]]&gt;25%,"High","Medium"))</f>
        <v>High</v>
      </c>
      <c r="S933" s="3">
        <v>0.3</v>
      </c>
      <c r="T933">
        <v>18</v>
      </c>
      <c r="U933">
        <v>0.14499999999999999</v>
      </c>
      <c r="V933" s="2">
        <v>964100</v>
      </c>
      <c r="W933" s="2">
        <v>17354000</v>
      </c>
      <c r="X933" t="str">
        <f>IF(OR(Raw_Data[[#This Row],[status_pembayaran]]="Macet",Raw_Data[[#This Row],[status_pembayaran]]="Kurang Lancar"),"Non Performing Loan","Performing")</f>
        <v>Performing</v>
      </c>
      <c r="Y933" t="s">
        <v>47</v>
      </c>
      <c r="Z933">
        <v>0</v>
      </c>
      <c r="AA933">
        <v>0</v>
      </c>
      <c r="AB933">
        <v>1</v>
      </c>
      <c r="AD933">
        <f>IF(Raw_Data[[#This Row],[rasio]]&lt;0.2,1,IF(Raw_Data[[#This Row],[rasio]]&lt;0.3,2,IF(Raw_Data[[#This Row],[rasio]]&lt;0.4,3,4)))</f>
        <v>1</v>
      </c>
      <c r="AE933">
        <f>IF(Raw_Data[[#This Row],[kategori_dp]]="High",1,IF(Raw_Data[[#This Row],[kategori_dp]]="Medium",2,3))</f>
        <v>1</v>
      </c>
      <c r="AF933">
        <f>IF(Raw_Data[[#This Row],[tenor_bulan]]&lt;=24,1,IF(Raw_Data[[#This Row],[tenor_bulan]]&lt;=36,2,IF(Raw_Data[[#This Row],[tenor_bulan]]&lt;=48,3,4)))</f>
        <v>1</v>
      </c>
      <c r="AG933">
        <f>IF(Raw_Data[[#This Row],[jumlah_kali_telat]]=0,0,IF(Raw_Data[[#This Row],[jumlah_kali_telat]]&lt;=2,2,4))</f>
        <v>0</v>
      </c>
      <c r="AH933">
        <f>Raw_Data[[#This Row],[Skor_Rasio]]+Raw_Data[[#This Row],[Skor_DP]]+Raw_Data[[#This Row],[Skor_Tenor]]+Raw_Data[[#This Row],[Skor_Telat]]</f>
        <v>3</v>
      </c>
      <c r="AI933" t="str">
        <f>IF(Raw_Data[[#This Row],[Risk_Score]]&lt;=6,"Low Risk",IF(Raw_Data[[#This Row],[Risk_Score]]&lt;=8,"Medium Risk","High Risk"))</f>
        <v>Low Risk</v>
      </c>
      <c r="AJ933">
        <f ca="1">IFERROR(DATEDIF(Raw_Data[[#This Row],[tanggal_pengajuan]],TODAY(),"m"),"N/A")</f>
        <v>8</v>
      </c>
      <c r="AK933" t="str">
        <f ca="1">IF(ISNUMBER(Raw_Data[[#This Row],[MOB]]),IF(Raw_Data[[#This Row],[MOB]]&lt;6,"0-5 bulan",IF(Raw_Data[[#This Row],[MOB]]&lt;12,"6-11 bulan",IF(Raw_Data[[#This Row],[MOB]]&lt;24,"12-23 bulan","24+ bulan"))),"N/A")</f>
        <v>6-11 bulan</v>
      </c>
    </row>
    <row r="934" spans="1:37" ht="14.25" customHeight="1" x14ac:dyDescent="0.45">
      <c r="A934" t="s">
        <v>2451</v>
      </c>
      <c r="B934" s="64">
        <v>46076</v>
      </c>
      <c r="C934" s="1" t="str">
        <f t="shared" si="14"/>
        <v>February</v>
      </c>
      <c r="D934" t="s">
        <v>1928</v>
      </c>
      <c r="E934" t="s">
        <v>2452</v>
      </c>
      <c r="F934">
        <v>56</v>
      </c>
      <c r="G934" t="s">
        <v>40</v>
      </c>
      <c r="H934" t="s">
        <v>52</v>
      </c>
      <c r="I934" s="2">
        <v>14160000</v>
      </c>
      <c r="J934" s="3">
        <f>Raw_Data[[#This Row],[cicilan_per_bulan]]/Raw_Data[[#This Row],[penghasilan_bulanan]]</f>
        <v>8.0310734463276842E-2</v>
      </c>
      <c r="K934" t="s">
        <v>192</v>
      </c>
      <c r="L934" t="s">
        <v>128</v>
      </c>
      <c r="M934" t="s">
        <v>55</v>
      </c>
      <c r="N934" t="s">
        <v>121</v>
      </c>
      <c r="O934" t="s">
        <v>122</v>
      </c>
      <c r="P934" s="2">
        <v>35660000</v>
      </c>
      <c r="Q934" s="2">
        <v>7132000</v>
      </c>
      <c r="R934" t="str">
        <f>IF(Raw_Data[[#This Row],[persen_dp]]&lt;15%,"Low",IF(Raw_Data[[#This Row],[persen_dp]]&gt;25%,"High","Medium"))</f>
        <v>Medium</v>
      </c>
      <c r="S934" s="3">
        <v>0.2</v>
      </c>
      <c r="T934">
        <v>36</v>
      </c>
      <c r="U934">
        <v>0.14499999999999999</v>
      </c>
      <c r="V934" s="2">
        <v>1137200</v>
      </c>
      <c r="W934" s="2">
        <v>40938000</v>
      </c>
      <c r="X934" t="str">
        <f>IF(OR(Raw_Data[[#This Row],[status_pembayaran]]="Macet",Raw_Data[[#This Row],[status_pembayaran]]="Kurang Lancar"),"Non Performing Loan","Performing")</f>
        <v>Performing</v>
      </c>
      <c r="Y934" t="s">
        <v>47</v>
      </c>
      <c r="Z934">
        <v>0</v>
      </c>
      <c r="AA934">
        <v>0</v>
      </c>
      <c r="AB934">
        <v>1</v>
      </c>
      <c r="AD934">
        <f>IF(Raw_Data[[#This Row],[rasio]]&lt;0.2,1,IF(Raw_Data[[#This Row],[rasio]]&lt;0.3,2,IF(Raw_Data[[#This Row],[rasio]]&lt;0.4,3,4)))</f>
        <v>1</v>
      </c>
      <c r="AE934">
        <f>IF(Raw_Data[[#This Row],[kategori_dp]]="High",1,IF(Raw_Data[[#This Row],[kategori_dp]]="Medium",2,3))</f>
        <v>2</v>
      </c>
      <c r="AF934">
        <f>IF(Raw_Data[[#This Row],[tenor_bulan]]&lt;=24,1,IF(Raw_Data[[#This Row],[tenor_bulan]]&lt;=36,2,IF(Raw_Data[[#This Row],[tenor_bulan]]&lt;=48,3,4)))</f>
        <v>2</v>
      </c>
      <c r="AG934">
        <f>IF(Raw_Data[[#This Row],[jumlah_kali_telat]]=0,0,IF(Raw_Data[[#This Row],[jumlah_kali_telat]]&lt;=2,2,4))</f>
        <v>0</v>
      </c>
      <c r="AH934">
        <f>Raw_Data[[#This Row],[Skor_Rasio]]+Raw_Data[[#This Row],[Skor_DP]]+Raw_Data[[#This Row],[Skor_Tenor]]+Raw_Data[[#This Row],[Skor_Telat]]</f>
        <v>5</v>
      </c>
      <c r="AI934" t="str">
        <f>IF(Raw_Data[[#This Row],[Risk_Score]]&lt;=6,"Low Risk",IF(Raw_Data[[#This Row],[Risk_Score]]&lt;=8,"Medium Risk","High Risk"))</f>
        <v>Low Risk</v>
      </c>
      <c r="AJ934">
        <f ca="1">IFERROR(DATEDIF(Raw_Data[[#This Row],[tanggal_pengajuan]],TODAY(),"m"),"N/A")</f>
        <v>8</v>
      </c>
      <c r="AK934" t="str">
        <f ca="1">IF(ISNUMBER(Raw_Data[[#This Row],[MOB]]),IF(Raw_Data[[#This Row],[MOB]]&lt;6,"0-5 bulan",IF(Raw_Data[[#This Row],[MOB]]&lt;12,"6-11 bulan",IF(Raw_Data[[#This Row],[MOB]]&lt;24,"12-23 bulan","24+ bulan"))),"N/A")</f>
        <v>6-11 bulan</v>
      </c>
    </row>
    <row r="935" spans="1:37" ht="14.25" customHeight="1" x14ac:dyDescent="0.45">
      <c r="A935" t="s">
        <v>2453</v>
      </c>
      <c r="B935" s="64">
        <v>46179</v>
      </c>
      <c r="C935" s="1" t="str">
        <f t="shared" si="14"/>
        <v>June</v>
      </c>
      <c r="D935" t="s">
        <v>2056</v>
      </c>
      <c r="E935" t="s">
        <v>2454</v>
      </c>
      <c r="F935">
        <v>26</v>
      </c>
      <c r="G935" t="s">
        <v>40</v>
      </c>
      <c r="H935" t="s">
        <v>90</v>
      </c>
      <c r="I935" s="2">
        <v>4691000</v>
      </c>
      <c r="J935" s="3">
        <f>Raw_Data[[#This Row],[cicilan_per_bulan]]/Raw_Data[[#This Row],[penghasilan_bulanan]]</f>
        <v>7.9982946066936692E-2</v>
      </c>
      <c r="K935" t="s">
        <v>63</v>
      </c>
      <c r="L935" t="s">
        <v>64</v>
      </c>
      <c r="M935" t="s">
        <v>44</v>
      </c>
      <c r="N935" t="s">
        <v>228</v>
      </c>
      <c r="O935" t="s">
        <v>57</v>
      </c>
      <c r="P935" s="2">
        <v>20077000</v>
      </c>
      <c r="Q935" s="2">
        <v>7027000</v>
      </c>
      <c r="R935" t="str">
        <f>IF(Raw_Data[[#This Row],[persen_dp]]&lt;15%,"Low",IF(Raw_Data[[#This Row],[persen_dp]]&gt;25%,"High","Medium"))</f>
        <v>High</v>
      </c>
      <c r="S935" s="3">
        <v>0.35</v>
      </c>
      <c r="T935">
        <v>60</v>
      </c>
      <c r="U935">
        <v>0.14499999999999999</v>
      </c>
      <c r="V935" s="2">
        <v>375200</v>
      </c>
      <c r="W935" s="2">
        <v>22511000</v>
      </c>
      <c r="X935" t="str">
        <f>IF(OR(Raw_Data[[#This Row],[status_pembayaran]]="Macet",Raw_Data[[#This Row],[status_pembayaran]]="Kurang Lancar"),"Non Performing Loan","Performing")</f>
        <v>Performing</v>
      </c>
      <c r="Y935" t="s">
        <v>47</v>
      </c>
      <c r="Z935">
        <v>0</v>
      </c>
      <c r="AA935">
        <v>0</v>
      </c>
      <c r="AB935">
        <v>1</v>
      </c>
      <c r="AD935">
        <f>IF(Raw_Data[[#This Row],[rasio]]&lt;0.2,1,IF(Raw_Data[[#This Row],[rasio]]&lt;0.3,2,IF(Raw_Data[[#This Row],[rasio]]&lt;0.4,3,4)))</f>
        <v>1</v>
      </c>
      <c r="AE935">
        <f>IF(Raw_Data[[#This Row],[kategori_dp]]="High",1,IF(Raw_Data[[#This Row],[kategori_dp]]="Medium",2,3))</f>
        <v>1</v>
      </c>
      <c r="AF935">
        <f>IF(Raw_Data[[#This Row],[tenor_bulan]]&lt;=24,1,IF(Raw_Data[[#This Row],[tenor_bulan]]&lt;=36,2,IF(Raw_Data[[#This Row],[tenor_bulan]]&lt;=48,3,4)))</f>
        <v>4</v>
      </c>
      <c r="AG935">
        <f>IF(Raw_Data[[#This Row],[jumlah_kali_telat]]=0,0,IF(Raw_Data[[#This Row],[jumlah_kali_telat]]&lt;=2,2,4))</f>
        <v>0</v>
      </c>
      <c r="AH935">
        <f>Raw_Data[[#This Row],[Skor_Rasio]]+Raw_Data[[#This Row],[Skor_DP]]+Raw_Data[[#This Row],[Skor_Tenor]]+Raw_Data[[#This Row],[Skor_Telat]]</f>
        <v>6</v>
      </c>
      <c r="AI935" t="str">
        <f>IF(Raw_Data[[#This Row],[Risk_Score]]&lt;=6,"Low Risk",IF(Raw_Data[[#This Row],[Risk_Score]]&lt;=8,"Medium Risk","High Risk"))</f>
        <v>Low Risk</v>
      </c>
      <c r="AJ935">
        <f ca="1">IFERROR(DATEDIF(Raw_Data[[#This Row],[tanggal_pengajuan]],TODAY(),"m"),"N/A")</f>
        <v>4</v>
      </c>
      <c r="AK935" t="str">
        <f ca="1">IF(ISNUMBER(Raw_Data[[#This Row],[MOB]]),IF(Raw_Data[[#This Row],[MOB]]&lt;6,"0-5 bulan",IF(Raw_Data[[#This Row],[MOB]]&lt;12,"6-11 bulan",IF(Raw_Data[[#This Row],[MOB]]&lt;24,"12-23 bulan","24+ bulan"))),"N/A")</f>
        <v>0-5 bulan</v>
      </c>
    </row>
    <row r="936" spans="1:37" ht="14.25" customHeight="1" x14ac:dyDescent="0.45">
      <c r="A936" t="s">
        <v>2455</v>
      </c>
      <c r="B936" s="64">
        <v>46163</v>
      </c>
      <c r="C936" s="1" t="str">
        <f t="shared" si="14"/>
        <v>May</v>
      </c>
      <c r="D936" t="s">
        <v>94</v>
      </c>
      <c r="E936" t="s">
        <v>2456</v>
      </c>
      <c r="F936">
        <v>23</v>
      </c>
      <c r="G936" t="s">
        <v>40</v>
      </c>
      <c r="H936" t="s">
        <v>90</v>
      </c>
      <c r="I936" s="2">
        <v>7723000</v>
      </c>
      <c r="J936" s="3">
        <f>Raw_Data[[#This Row],[cicilan_per_bulan]]/Raw_Data[[#This Row],[penghasilan_bulanan]]</f>
        <v>0.12166256636022271</v>
      </c>
      <c r="K936" t="s">
        <v>188</v>
      </c>
      <c r="L936" t="s">
        <v>154</v>
      </c>
      <c r="M936" t="s">
        <v>44</v>
      </c>
      <c r="N936" t="s">
        <v>171</v>
      </c>
      <c r="O936" t="s">
        <v>172</v>
      </c>
      <c r="P936" s="2">
        <v>43578000</v>
      </c>
      <c r="Q936" s="2">
        <v>10895000</v>
      </c>
      <c r="R936" t="str">
        <f>IF(Raw_Data[[#This Row],[persen_dp]]&lt;15%,"Low",IF(Raw_Data[[#This Row],[persen_dp]]&gt;25%,"High","Medium"))</f>
        <v>Medium</v>
      </c>
      <c r="S936" s="3">
        <v>0.25</v>
      </c>
      <c r="T936">
        <v>60</v>
      </c>
      <c r="U936">
        <v>0.14499999999999999</v>
      </c>
      <c r="V936" s="2">
        <v>939600</v>
      </c>
      <c r="W936" s="2">
        <v>56378000</v>
      </c>
      <c r="X936" t="str">
        <f>IF(OR(Raw_Data[[#This Row],[status_pembayaran]]="Macet",Raw_Data[[#This Row],[status_pembayaran]]="Kurang Lancar"),"Non Performing Loan","Performing")</f>
        <v>Performing</v>
      </c>
      <c r="Y936" t="s">
        <v>47</v>
      </c>
      <c r="Z936">
        <v>0</v>
      </c>
      <c r="AA936">
        <v>0</v>
      </c>
      <c r="AB936">
        <v>1</v>
      </c>
      <c r="AC936" t="s">
        <v>104</v>
      </c>
      <c r="AD936">
        <f>IF(Raw_Data[[#This Row],[rasio]]&lt;0.2,1,IF(Raw_Data[[#This Row],[rasio]]&lt;0.3,2,IF(Raw_Data[[#This Row],[rasio]]&lt;0.4,3,4)))</f>
        <v>1</v>
      </c>
      <c r="AE936">
        <f>IF(Raw_Data[[#This Row],[kategori_dp]]="High",1,IF(Raw_Data[[#This Row],[kategori_dp]]="Medium",2,3))</f>
        <v>2</v>
      </c>
      <c r="AF936">
        <f>IF(Raw_Data[[#This Row],[tenor_bulan]]&lt;=24,1,IF(Raw_Data[[#This Row],[tenor_bulan]]&lt;=36,2,IF(Raw_Data[[#This Row],[tenor_bulan]]&lt;=48,3,4)))</f>
        <v>4</v>
      </c>
      <c r="AG936">
        <f>IF(Raw_Data[[#This Row],[jumlah_kali_telat]]=0,0,IF(Raw_Data[[#This Row],[jumlah_kali_telat]]&lt;=2,2,4))</f>
        <v>0</v>
      </c>
      <c r="AH936">
        <f>Raw_Data[[#This Row],[Skor_Rasio]]+Raw_Data[[#This Row],[Skor_DP]]+Raw_Data[[#This Row],[Skor_Tenor]]+Raw_Data[[#This Row],[Skor_Telat]]</f>
        <v>7</v>
      </c>
      <c r="AI936" t="str">
        <f>IF(Raw_Data[[#This Row],[Risk_Score]]&lt;=6,"Low Risk",IF(Raw_Data[[#This Row],[Risk_Score]]&lt;=8,"Medium Risk","High Risk"))</f>
        <v>Medium Risk</v>
      </c>
      <c r="AJ936">
        <f ca="1">IFERROR(DATEDIF(Raw_Data[[#This Row],[tanggal_pengajuan]],TODAY(),"m"),"N/A")</f>
        <v>5</v>
      </c>
      <c r="AK936" t="str">
        <f ca="1">IF(ISNUMBER(Raw_Data[[#This Row],[MOB]]),IF(Raw_Data[[#This Row],[MOB]]&lt;6,"0-5 bulan",IF(Raw_Data[[#This Row],[MOB]]&lt;12,"6-11 bulan",IF(Raw_Data[[#This Row],[MOB]]&lt;24,"12-23 bulan","24+ bulan"))),"N/A")</f>
        <v>0-5 bulan</v>
      </c>
    </row>
    <row r="937" spans="1:37" ht="14.25" customHeight="1" x14ac:dyDescent="0.45">
      <c r="A937" t="s">
        <v>2457</v>
      </c>
      <c r="B937" s="64">
        <v>46155</v>
      </c>
      <c r="C937" s="1" t="str">
        <f t="shared" si="14"/>
        <v>May</v>
      </c>
      <c r="D937" t="s">
        <v>619</v>
      </c>
      <c r="E937" t="s">
        <v>2458</v>
      </c>
      <c r="F937">
        <v>40</v>
      </c>
      <c r="G937" t="s">
        <v>51</v>
      </c>
      <c r="H937" t="s">
        <v>152</v>
      </c>
      <c r="I937" s="2">
        <v>3098000</v>
      </c>
      <c r="J937" s="3">
        <f>Raw_Data[[#This Row],[cicilan_per_bulan]]/Raw_Data[[#This Row],[penghasilan_bulanan]]</f>
        <v>0.17036797934151066</v>
      </c>
      <c r="K937" t="s">
        <v>81</v>
      </c>
      <c r="L937" t="s">
        <v>82</v>
      </c>
      <c r="M937" t="s">
        <v>72</v>
      </c>
      <c r="N937" t="s">
        <v>73</v>
      </c>
      <c r="O937" t="s">
        <v>46</v>
      </c>
      <c r="P937" s="2">
        <v>20042000</v>
      </c>
      <c r="Q937" s="2">
        <v>4008000</v>
      </c>
      <c r="R937" t="str">
        <f>IF(Raw_Data[[#This Row],[persen_dp]]&lt;15%,"Low",IF(Raw_Data[[#This Row],[persen_dp]]&gt;25%,"High","Medium"))</f>
        <v>Medium</v>
      </c>
      <c r="S937" s="3">
        <v>0.2</v>
      </c>
      <c r="T937">
        <v>48</v>
      </c>
      <c r="U937">
        <v>0.14499999999999999</v>
      </c>
      <c r="V937" s="2">
        <v>527800</v>
      </c>
      <c r="W937" s="2">
        <v>25334000</v>
      </c>
      <c r="X937" t="str">
        <f>IF(OR(Raw_Data[[#This Row],[status_pembayaran]]="Macet",Raw_Data[[#This Row],[status_pembayaran]]="Kurang Lancar"),"Non Performing Loan","Performing")</f>
        <v>Performing</v>
      </c>
      <c r="Y937" t="s">
        <v>47</v>
      </c>
      <c r="Z937">
        <v>0</v>
      </c>
      <c r="AA937">
        <v>0</v>
      </c>
      <c r="AB937">
        <v>1</v>
      </c>
      <c r="AC937" t="s">
        <v>74</v>
      </c>
      <c r="AD937">
        <f>IF(Raw_Data[[#This Row],[rasio]]&lt;0.2,1,IF(Raw_Data[[#This Row],[rasio]]&lt;0.3,2,IF(Raw_Data[[#This Row],[rasio]]&lt;0.4,3,4)))</f>
        <v>1</v>
      </c>
      <c r="AE937">
        <f>IF(Raw_Data[[#This Row],[kategori_dp]]="High",1,IF(Raw_Data[[#This Row],[kategori_dp]]="Medium",2,3))</f>
        <v>2</v>
      </c>
      <c r="AF937">
        <f>IF(Raw_Data[[#This Row],[tenor_bulan]]&lt;=24,1,IF(Raw_Data[[#This Row],[tenor_bulan]]&lt;=36,2,IF(Raw_Data[[#This Row],[tenor_bulan]]&lt;=48,3,4)))</f>
        <v>3</v>
      </c>
      <c r="AG937">
        <f>IF(Raw_Data[[#This Row],[jumlah_kali_telat]]=0,0,IF(Raw_Data[[#This Row],[jumlah_kali_telat]]&lt;=2,2,4))</f>
        <v>0</v>
      </c>
      <c r="AH937">
        <f>Raw_Data[[#This Row],[Skor_Rasio]]+Raw_Data[[#This Row],[Skor_DP]]+Raw_Data[[#This Row],[Skor_Tenor]]+Raw_Data[[#This Row],[Skor_Telat]]</f>
        <v>6</v>
      </c>
      <c r="AI937" t="str">
        <f>IF(Raw_Data[[#This Row],[Risk_Score]]&lt;=6,"Low Risk",IF(Raw_Data[[#This Row],[Risk_Score]]&lt;=8,"Medium Risk","High Risk"))</f>
        <v>Low Risk</v>
      </c>
      <c r="AJ937">
        <f ca="1">IFERROR(DATEDIF(Raw_Data[[#This Row],[tanggal_pengajuan]],TODAY(),"m"),"N/A")</f>
        <v>5</v>
      </c>
      <c r="AK937" t="str">
        <f ca="1">IF(ISNUMBER(Raw_Data[[#This Row],[MOB]]),IF(Raw_Data[[#This Row],[MOB]]&lt;6,"0-5 bulan",IF(Raw_Data[[#This Row],[MOB]]&lt;12,"6-11 bulan",IF(Raw_Data[[#This Row],[MOB]]&lt;24,"12-23 bulan","24+ bulan"))),"N/A")</f>
        <v>0-5 bulan</v>
      </c>
    </row>
    <row r="938" spans="1:37" ht="14.25" customHeight="1" x14ac:dyDescent="0.45">
      <c r="A938" t="s">
        <v>2459</v>
      </c>
      <c r="B938" s="64">
        <v>46170</v>
      </c>
      <c r="C938" s="1" t="str">
        <f t="shared" si="14"/>
        <v>May</v>
      </c>
      <c r="D938" t="s">
        <v>2460</v>
      </c>
      <c r="E938" t="s">
        <v>2461</v>
      </c>
      <c r="F938">
        <v>55</v>
      </c>
      <c r="G938" t="s">
        <v>40</v>
      </c>
      <c r="H938" t="s">
        <v>90</v>
      </c>
      <c r="I938" s="2">
        <v>7720000</v>
      </c>
      <c r="J938" s="3">
        <f>Raw_Data[[#This Row],[cicilan_per_bulan]]/Raw_Data[[#This Row],[penghasilan_bulanan]]</f>
        <v>5.6852331606217617E-2</v>
      </c>
      <c r="K938" t="s">
        <v>53</v>
      </c>
      <c r="L938" t="s">
        <v>54</v>
      </c>
      <c r="M938" t="s">
        <v>44</v>
      </c>
      <c r="N938" t="s">
        <v>273</v>
      </c>
      <c r="O938" t="s">
        <v>274</v>
      </c>
      <c r="P938" s="2">
        <v>18350000</v>
      </c>
      <c r="Q938" s="2">
        <v>7340000</v>
      </c>
      <c r="R938" t="str">
        <f>IF(Raw_Data[[#This Row],[persen_dp]]&lt;15%,"Low",IF(Raw_Data[[#This Row],[persen_dp]]&gt;25%,"High","Medium"))</f>
        <v>High</v>
      </c>
      <c r="S938" s="3">
        <v>0.4</v>
      </c>
      <c r="T938">
        <v>36</v>
      </c>
      <c r="U938">
        <v>0.14499999999999999</v>
      </c>
      <c r="V938" s="2">
        <v>438900</v>
      </c>
      <c r="W938" s="2">
        <v>15799000</v>
      </c>
      <c r="X938" t="str">
        <f>IF(OR(Raw_Data[[#This Row],[status_pembayaran]]="Macet",Raw_Data[[#This Row],[status_pembayaran]]="Kurang Lancar"),"Non Performing Loan","Performing")</f>
        <v>Performing</v>
      </c>
      <c r="Y938" t="s">
        <v>47</v>
      </c>
      <c r="Z938">
        <v>0</v>
      </c>
      <c r="AA938">
        <v>0</v>
      </c>
      <c r="AB938">
        <v>1</v>
      </c>
      <c r="AD938">
        <f>IF(Raw_Data[[#This Row],[rasio]]&lt;0.2,1,IF(Raw_Data[[#This Row],[rasio]]&lt;0.3,2,IF(Raw_Data[[#This Row],[rasio]]&lt;0.4,3,4)))</f>
        <v>1</v>
      </c>
      <c r="AE938">
        <f>IF(Raw_Data[[#This Row],[kategori_dp]]="High",1,IF(Raw_Data[[#This Row],[kategori_dp]]="Medium",2,3))</f>
        <v>1</v>
      </c>
      <c r="AF938">
        <f>IF(Raw_Data[[#This Row],[tenor_bulan]]&lt;=24,1,IF(Raw_Data[[#This Row],[tenor_bulan]]&lt;=36,2,IF(Raw_Data[[#This Row],[tenor_bulan]]&lt;=48,3,4)))</f>
        <v>2</v>
      </c>
      <c r="AG938">
        <f>IF(Raw_Data[[#This Row],[jumlah_kali_telat]]=0,0,IF(Raw_Data[[#This Row],[jumlah_kali_telat]]&lt;=2,2,4))</f>
        <v>0</v>
      </c>
      <c r="AH938">
        <f>Raw_Data[[#This Row],[Skor_Rasio]]+Raw_Data[[#This Row],[Skor_DP]]+Raw_Data[[#This Row],[Skor_Tenor]]+Raw_Data[[#This Row],[Skor_Telat]]</f>
        <v>4</v>
      </c>
      <c r="AI938" t="str">
        <f>IF(Raw_Data[[#This Row],[Risk_Score]]&lt;=6,"Low Risk",IF(Raw_Data[[#This Row],[Risk_Score]]&lt;=8,"Medium Risk","High Risk"))</f>
        <v>Low Risk</v>
      </c>
      <c r="AJ938">
        <f ca="1">IFERROR(DATEDIF(Raw_Data[[#This Row],[tanggal_pengajuan]],TODAY(),"m"),"N/A")</f>
        <v>4</v>
      </c>
      <c r="AK938" t="str">
        <f ca="1">IF(ISNUMBER(Raw_Data[[#This Row],[MOB]]),IF(Raw_Data[[#This Row],[MOB]]&lt;6,"0-5 bulan",IF(Raw_Data[[#This Row],[MOB]]&lt;12,"6-11 bulan",IF(Raw_Data[[#This Row],[MOB]]&lt;24,"12-23 bulan","24+ bulan"))),"N/A")</f>
        <v>0-5 bulan</v>
      </c>
    </row>
    <row r="939" spans="1:37" ht="14.25" customHeight="1" x14ac:dyDescent="0.45">
      <c r="A939" t="s">
        <v>2462</v>
      </c>
      <c r="B939" s="64">
        <v>46084</v>
      </c>
      <c r="C939" s="1" t="str">
        <f t="shared" si="14"/>
        <v>March</v>
      </c>
      <c r="D939" t="s">
        <v>699</v>
      </c>
      <c r="E939" t="s">
        <v>2463</v>
      </c>
      <c r="F939">
        <v>44</v>
      </c>
      <c r="G939" t="s">
        <v>51</v>
      </c>
      <c r="H939" t="s">
        <v>176</v>
      </c>
      <c r="I939" s="2">
        <v>5464000</v>
      </c>
      <c r="J939" s="3">
        <f>Raw_Data[[#This Row],[cicilan_per_bulan]]/Raw_Data[[#This Row],[penghasilan_bulanan]]</f>
        <v>6.6416544655929721E-2</v>
      </c>
      <c r="K939" t="s">
        <v>177</v>
      </c>
      <c r="L939" t="s">
        <v>154</v>
      </c>
      <c r="M939" t="s">
        <v>44</v>
      </c>
      <c r="N939" t="s">
        <v>273</v>
      </c>
      <c r="O939" t="s">
        <v>274</v>
      </c>
      <c r="P939" s="2">
        <v>18373000</v>
      </c>
      <c r="Q939" s="2">
        <v>7349000</v>
      </c>
      <c r="R939" t="str">
        <f>IF(Raw_Data[[#This Row],[persen_dp]]&lt;15%,"Low",IF(Raw_Data[[#This Row],[persen_dp]]&gt;25%,"High","Medium"))</f>
        <v>High</v>
      </c>
      <c r="S939" s="3">
        <v>0.4</v>
      </c>
      <c r="T939">
        <v>48</v>
      </c>
      <c r="U939">
        <v>0.14499999999999999</v>
      </c>
      <c r="V939" s="2">
        <v>362900</v>
      </c>
      <c r="W939" s="2">
        <v>17417000</v>
      </c>
      <c r="X939" t="str">
        <f>IF(OR(Raw_Data[[#This Row],[status_pembayaran]]="Macet",Raw_Data[[#This Row],[status_pembayaran]]="Kurang Lancar"),"Non Performing Loan","Performing")</f>
        <v>Performing</v>
      </c>
      <c r="Y939" t="s">
        <v>47</v>
      </c>
      <c r="Z939">
        <v>0</v>
      </c>
      <c r="AA939">
        <v>0</v>
      </c>
      <c r="AB939">
        <v>1</v>
      </c>
      <c r="AD939">
        <f>IF(Raw_Data[[#This Row],[rasio]]&lt;0.2,1,IF(Raw_Data[[#This Row],[rasio]]&lt;0.3,2,IF(Raw_Data[[#This Row],[rasio]]&lt;0.4,3,4)))</f>
        <v>1</v>
      </c>
      <c r="AE939">
        <f>IF(Raw_Data[[#This Row],[kategori_dp]]="High",1,IF(Raw_Data[[#This Row],[kategori_dp]]="Medium",2,3))</f>
        <v>1</v>
      </c>
      <c r="AF939">
        <f>IF(Raw_Data[[#This Row],[tenor_bulan]]&lt;=24,1,IF(Raw_Data[[#This Row],[tenor_bulan]]&lt;=36,2,IF(Raw_Data[[#This Row],[tenor_bulan]]&lt;=48,3,4)))</f>
        <v>3</v>
      </c>
      <c r="AG939">
        <f>IF(Raw_Data[[#This Row],[jumlah_kali_telat]]=0,0,IF(Raw_Data[[#This Row],[jumlah_kali_telat]]&lt;=2,2,4))</f>
        <v>0</v>
      </c>
      <c r="AH939">
        <f>Raw_Data[[#This Row],[Skor_Rasio]]+Raw_Data[[#This Row],[Skor_DP]]+Raw_Data[[#This Row],[Skor_Tenor]]+Raw_Data[[#This Row],[Skor_Telat]]</f>
        <v>5</v>
      </c>
      <c r="AI939" t="str">
        <f>IF(Raw_Data[[#This Row],[Risk_Score]]&lt;=6,"Low Risk",IF(Raw_Data[[#This Row],[Risk_Score]]&lt;=8,"Medium Risk","High Risk"))</f>
        <v>Low Risk</v>
      </c>
      <c r="AJ939">
        <f ca="1">IFERROR(DATEDIF(Raw_Data[[#This Row],[tanggal_pengajuan]],TODAY(),"m"),"N/A")</f>
        <v>7</v>
      </c>
      <c r="AK939" t="str">
        <f ca="1">IF(ISNUMBER(Raw_Data[[#This Row],[MOB]]),IF(Raw_Data[[#This Row],[MOB]]&lt;6,"0-5 bulan",IF(Raw_Data[[#This Row],[MOB]]&lt;12,"6-11 bulan",IF(Raw_Data[[#This Row],[MOB]]&lt;24,"12-23 bulan","24+ bulan"))),"N/A")</f>
        <v>6-11 bulan</v>
      </c>
    </row>
    <row r="940" spans="1:37" ht="14.25" customHeight="1" x14ac:dyDescent="0.45">
      <c r="A940" t="s">
        <v>2464</v>
      </c>
      <c r="B940" s="64">
        <v>46117</v>
      </c>
      <c r="C940" s="1" t="str">
        <f t="shared" si="14"/>
        <v>April</v>
      </c>
      <c r="D940" t="s">
        <v>2465</v>
      </c>
      <c r="E940" t="s">
        <v>211</v>
      </c>
      <c r="F940">
        <v>35</v>
      </c>
      <c r="G940" t="s">
        <v>51</v>
      </c>
      <c r="H940" t="s">
        <v>41</v>
      </c>
      <c r="I940" s="2">
        <v>6485000</v>
      </c>
      <c r="J940" s="3">
        <f>Raw_Data[[#This Row],[cicilan_per_bulan]]/Raw_Data[[#This Row],[penghasilan_bulanan]]</f>
        <v>0.29861218195836547</v>
      </c>
      <c r="K940" t="s">
        <v>102</v>
      </c>
      <c r="L940" t="s">
        <v>103</v>
      </c>
      <c r="M940" t="s">
        <v>55</v>
      </c>
      <c r="N940" t="s">
        <v>395</v>
      </c>
      <c r="O940" t="s">
        <v>396</v>
      </c>
      <c r="P940" s="2">
        <v>60728000</v>
      </c>
      <c r="Q940" s="2">
        <v>12146000</v>
      </c>
      <c r="R940" t="str">
        <f>IF(Raw_Data[[#This Row],[persen_dp]]&lt;15%,"Low",IF(Raw_Data[[#This Row],[persen_dp]]&gt;25%,"High","Medium"))</f>
        <v>Medium</v>
      </c>
      <c r="S940" s="3">
        <v>0.2</v>
      </c>
      <c r="T940">
        <v>36</v>
      </c>
      <c r="U940">
        <v>0.14499999999999999</v>
      </c>
      <c r="V940" s="2">
        <v>1936500</v>
      </c>
      <c r="W940" s="2">
        <v>69715000</v>
      </c>
      <c r="X940" t="str">
        <f>IF(OR(Raw_Data[[#This Row],[status_pembayaran]]="Macet",Raw_Data[[#This Row],[status_pembayaran]]="Kurang Lancar"),"Non Performing Loan","Performing")</f>
        <v>Performing</v>
      </c>
      <c r="Y940" t="s">
        <v>47</v>
      </c>
      <c r="Z940">
        <v>0</v>
      </c>
      <c r="AA940">
        <v>0</v>
      </c>
      <c r="AB940">
        <v>1</v>
      </c>
      <c r="AD940">
        <f>IF(Raw_Data[[#This Row],[rasio]]&lt;0.2,1,IF(Raw_Data[[#This Row],[rasio]]&lt;0.3,2,IF(Raw_Data[[#This Row],[rasio]]&lt;0.4,3,4)))</f>
        <v>2</v>
      </c>
      <c r="AE940">
        <f>IF(Raw_Data[[#This Row],[kategori_dp]]="High",1,IF(Raw_Data[[#This Row],[kategori_dp]]="Medium",2,3))</f>
        <v>2</v>
      </c>
      <c r="AF940">
        <f>IF(Raw_Data[[#This Row],[tenor_bulan]]&lt;=24,1,IF(Raw_Data[[#This Row],[tenor_bulan]]&lt;=36,2,IF(Raw_Data[[#This Row],[tenor_bulan]]&lt;=48,3,4)))</f>
        <v>2</v>
      </c>
      <c r="AG940">
        <f>IF(Raw_Data[[#This Row],[jumlah_kali_telat]]=0,0,IF(Raw_Data[[#This Row],[jumlah_kali_telat]]&lt;=2,2,4))</f>
        <v>0</v>
      </c>
      <c r="AH940">
        <f>Raw_Data[[#This Row],[Skor_Rasio]]+Raw_Data[[#This Row],[Skor_DP]]+Raw_Data[[#This Row],[Skor_Tenor]]+Raw_Data[[#This Row],[Skor_Telat]]</f>
        <v>6</v>
      </c>
      <c r="AI940" t="str">
        <f>IF(Raw_Data[[#This Row],[Risk_Score]]&lt;=6,"Low Risk",IF(Raw_Data[[#This Row],[Risk_Score]]&lt;=8,"Medium Risk","High Risk"))</f>
        <v>Low Risk</v>
      </c>
      <c r="AJ940">
        <f ca="1">IFERROR(DATEDIF(Raw_Data[[#This Row],[tanggal_pengajuan]],TODAY(),"m"),"N/A")</f>
        <v>6</v>
      </c>
      <c r="AK940" t="str">
        <f ca="1">IF(ISNUMBER(Raw_Data[[#This Row],[MOB]]),IF(Raw_Data[[#This Row],[MOB]]&lt;6,"0-5 bulan",IF(Raw_Data[[#This Row],[MOB]]&lt;12,"6-11 bulan",IF(Raw_Data[[#This Row],[MOB]]&lt;24,"12-23 bulan","24+ bulan"))),"N/A")</f>
        <v>6-11 bulan</v>
      </c>
    </row>
    <row r="941" spans="1:37" ht="14.25" customHeight="1" x14ac:dyDescent="0.45">
      <c r="A941" t="s">
        <v>2466</v>
      </c>
      <c r="B941" s="64">
        <v>46298</v>
      </c>
      <c r="C941" s="1" t="str">
        <f t="shared" si="14"/>
        <v>October</v>
      </c>
      <c r="D941" t="s">
        <v>2041</v>
      </c>
      <c r="E941" t="s">
        <v>2467</v>
      </c>
      <c r="F941">
        <v>29</v>
      </c>
      <c r="G941" t="s">
        <v>51</v>
      </c>
      <c r="H941" t="s">
        <v>90</v>
      </c>
      <c r="I941" s="2">
        <v>5689000</v>
      </c>
      <c r="J941" s="3">
        <f>Raw_Data[[#This Row],[cicilan_per_bulan]]/Raw_Data[[#This Row],[penghasilan_bulanan]]</f>
        <v>0.13186851819300405</v>
      </c>
      <c r="K941" t="s">
        <v>177</v>
      </c>
      <c r="L941" t="s">
        <v>154</v>
      </c>
      <c r="M941" t="s">
        <v>55</v>
      </c>
      <c r="N941" t="s">
        <v>147</v>
      </c>
      <c r="O941" t="s">
        <v>148</v>
      </c>
      <c r="P941" s="2">
        <v>32557000</v>
      </c>
      <c r="Q941" s="2">
        <v>9767000</v>
      </c>
      <c r="R941" t="str">
        <f>IF(Raw_Data[[#This Row],[persen_dp]]&lt;15%,"Low",IF(Raw_Data[[#This Row],[persen_dp]]&gt;25%,"High","Medium"))</f>
        <v>High</v>
      </c>
      <c r="S941" s="3">
        <v>0.3</v>
      </c>
      <c r="T941">
        <v>48</v>
      </c>
      <c r="U941">
        <v>0.14499999999999999</v>
      </c>
      <c r="V941" s="2">
        <v>750200</v>
      </c>
      <c r="W941" s="2">
        <v>36009000</v>
      </c>
      <c r="X941" t="str">
        <f>IF(OR(Raw_Data[[#This Row],[status_pembayaran]]="Macet",Raw_Data[[#This Row],[status_pembayaran]]="Kurang Lancar"),"Non Performing Loan","Performing")</f>
        <v>Performing</v>
      </c>
      <c r="Y941" t="s">
        <v>47</v>
      </c>
      <c r="Z941">
        <v>0</v>
      </c>
      <c r="AA941">
        <v>0</v>
      </c>
      <c r="AB941">
        <v>1</v>
      </c>
      <c r="AD941">
        <f>IF(Raw_Data[[#This Row],[rasio]]&lt;0.2,1,IF(Raw_Data[[#This Row],[rasio]]&lt;0.3,2,IF(Raw_Data[[#This Row],[rasio]]&lt;0.4,3,4)))</f>
        <v>1</v>
      </c>
      <c r="AE941">
        <f>IF(Raw_Data[[#This Row],[kategori_dp]]="High",1,IF(Raw_Data[[#This Row],[kategori_dp]]="Medium",2,3))</f>
        <v>1</v>
      </c>
      <c r="AF941">
        <f>IF(Raw_Data[[#This Row],[tenor_bulan]]&lt;=24,1,IF(Raw_Data[[#This Row],[tenor_bulan]]&lt;=36,2,IF(Raw_Data[[#This Row],[tenor_bulan]]&lt;=48,3,4)))</f>
        <v>3</v>
      </c>
      <c r="AG941">
        <f>IF(Raw_Data[[#This Row],[jumlah_kali_telat]]=0,0,IF(Raw_Data[[#This Row],[jumlah_kali_telat]]&lt;=2,2,4))</f>
        <v>0</v>
      </c>
      <c r="AH941">
        <f>Raw_Data[[#This Row],[Skor_Rasio]]+Raw_Data[[#This Row],[Skor_DP]]+Raw_Data[[#This Row],[Skor_Tenor]]+Raw_Data[[#This Row],[Skor_Telat]]</f>
        <v>5</v>
      </c>
      <c r="AI941" t="str">
        <f>IF(Raw_Data[[#This Row],[Risk_Score]]&lt;=6,"Low Risk",IF(Raw_Data[[#This Row],[Risk_Score]]&lt;=8,"Medium Risk","High Risk"))</f>
        <v>Low Risk</v>
      </c>
      <c r="AJ941">
        <f ca="1">IFERROR(DATEDIF(Raw_Data[[#This Row],[tanggal_pengajuan]],TODAY(),"m"),"N/A")</f>
        <v>0</v>
      </c>
      <c r="AK941" t="str">
        <f ca="1">IF(ISNUMBER(Raw_Data[[#This Row],[MOB]]),IF(Raw_Data[[#This Row],[MOB]]&lt;6,"0-5 bulan",IF(Raw_Data[[#This Row],[MOB]]&lt;12,"6-11 bulan",IF(Raw_Data[[#This Row],[MOB]]&lt;24,"12-23 bulan","24+ bulan"))),"N/A")</f>
        <v>0-5 bulan</v>
      </c>
    </row>
    <row r="942" spans="1:37" ht="14.25" customHeight="1" x14ac:dyDescent="0.45">
      <c r="A942" t="s">
        <v>2468</v>
      </c>
      <c r="B942" s="64">
        <v>46056</v>
      </c>
      <c r="C942" s="1" t="str">
        <f t="shared" si="14"/>
        <v>February</v>
      </c>
      <c r="D942" t="s">
        <v>733</v>
      </c>
      <c r="E942" t="s">
        <v>2469</v>
      </c>
      <c r="F942">
        <v>28</v>
      </c>
      <c r="G942" t="s">
        <v>51</v>
      </c>
      <c r="H942" t="s">
        <v>41</v>
      </c>
      <c r="I942" s="2">
        <v>6399000</v>
      </c>
      <c r="J942" s="3">
        <f>Raw_Data[[#This Row],[cicilan_per_bulan]]/Raw_Data[[#This Row],[penghasilan_bulanan]]</f>
        <v>0.26213470854821064</v>
      </c>
      <c r="K942" t="s">
        <v>109</v>
      </c>
      <c r="L942" t="s">
        <v>110</v>
      </c>
      <c r="M942" t="s">
        <v>55</v>
      </c>
      <c r="N942" t="s">
        <v>65</v>
      </c>
      <c r="O942" t="s">
        <v>46</v>
      </c>
      <c r="P942" s="2">
        <v>27554000</v>
      </c>
      <c r="Q942" s="2">
        <v>2755000</v>
      </c>
      <c r="R942" t="str">
        <f>IF(Raw_Data[[#This Row],[persen_dp]]&lt;15%,"Low",IF(Raw_Data[[#This Row],[persen_dp]]&gt;25%,"High","Medium"))</f>
        <v>Low</v>
      </c>
      <c r="S942" s="3">
        <v>0.1</v>
      </c>
      <c r="T942">
        <v>18</v>
      </c>
      <c r="U942">
        <v>0.14499999999999999</v>
      </c>
      <c r="V942" s="2">
        <v>1677400</v>
      </c>
      <c r="W942" s="2">
        <v>30193000</v>
      </c>
      <c r="X942" t="str">
        <f>IF(OR(Raw_Data[[#This Row],[status_pembayaran]]="Macet",Raw_Data[[#This Row],[status_pembayaran]]="Kurang Lancar"),"Non Performing Loan","Performing")</f>
        <v>Performing</v>
      </c>
      <c r="Y942" t="s">
        <v>47</v>
      </c>
      <c r="Z942">
        <v>0</v>
      </c>
      <c r="AA942">
        <v>0</v>
      </c>
      <c r="AB942">
        <v>1</v>
      </c>
      <c r="AC942" t="s">
        <v>74</v>
      </c>
      <c r="AD942">
        <f>IF(Raw_Data[[#This Row],[rasio]]&lt;0.2,1,IF(Raw_Data[[#This Row],[rasio]]&lt;0.3,2,IF(Raw_Data[[#This Row],[rasio]]&lt;0.4,3,4)))</f>
        <v>2</v>
      </c>
      <c r="AE942">
        <f>IF(Raw_Data[[#This Row],[kategori_dp]]="High",1,IF(Raw_Data[[#This Row],[kategori_dp]]="Medium",2,3))</f>
        <v>3</v>
      </c>
      <c r="AF942">
        <f>IF(Raw_Data[[#This Row],[tenor_bulan]]&lt;=24,1,IF(Raw_Data[[#This Row],[tenor_bulan]]&lt;=36,2,IF(Raw_Data[[#This Row],[tenor_bulan]]&lt;=48,3,4)))</f>
        <v>1</v>
      </c>
      <c r="AG942">
        <f>IF(Raw_Data[[#This Row],[jumlah_kali_telat]]=0,0,IF(Raw_Data[[#This Row],[jumlah_kali_telat]]&lt;=2,2,4))</f>
        <v>0</v>
      </c>
      <c r="AH942">
        <f>Raw_Data[[#This Row],[Skor_Rasio]]+Raw_Data[[#This Row],[Skor_DP]]+Raw_Data[[#This Row],[Skor_Tenor]]+Raw_Data[[#This Row],[Skor_Telat]]</f>
        <v>6</v>
      </c>
      <c r="AI942" t="str">
        <f>IF(Raw_Data[[#This Row],[Risk_Score]]&lt;=6,"Low Risk",IF(Raw_Data[[#This Row],[Risk_Score]]&lt;=8,"Medium Risk","High Risk"))</f>
        <v>Low Risk</v>
      </c>
      <c r="AJ942">
        <f ca="1">IFERROR(DATEDIF(Raw_Data[[#This Row],[tanggal_pengajuan]],TODAY(),"m"),"N/A")</f>
        <v>8</v>
      </c>
      <c r="AK942" t="str">
        <f ca="1">IF(ISNUMBER(Raw_Data[[#This Row],[MOB]]),IF(Raw_Data[[#This Row],[MOB]]&lt;6,"0-5 bulan",IF(Raw_Data[[#This Row],[MOB]]&lt;12,"6-11 bulan",IF(Raw_Data[[#This Row],[MOB]]&lt;24,"12-23 bulan","24+ bulan"))),"N/A")</f>
        <v>6-11 bulan</v>
      </c>
    </row>
    <row r="943" spans="1:37" ht="14.25" customHeight="1" x14ac:dyDescent="0.45">
      <c r="A943" t="s">
        <v>2470</v>
      </c>
      <c r="B943" s="64">
        <v>46106</v>
      </c>
      <c r="C943" s="1" t="str">
        <f t="shared" si="14"/>
        <v>March</v>
      </c>
      <c r="D943" t="s">
        <v>1614</v>
      </c>
      <c r="E943" t="s">
        <v>2471</v>
      </c>
      <c r="F943">
        <v>48</v>
      </c>
      <c r="G943" t="s">
        <v>40</v>
      </c>
      <c r="H943" t="s">
        <v>41</v>
      </c>
      <c r="I943" s="2">
        <v>4738000</v>
      </c>
      <c r="J943" s="3">
        <f>Raw_Data[[#This Row],[cicilan_per_bulan]]/Raw_Data[[#This Row],[penghasilan_bulanan]]</f>
        <v>0.34685521317011397</v>
      </c>
      <c r="K943" t="s">
        <v>81</v>
      </c>
      <c r="L943" t="s">
        <v>82</v>
      </c>
      <c r="M943" t="s">
        <v>55</v>
      </c>
      <c r="N943" t="s">
        <v>395</v>
      </c>
      <c r="O943" t="s">
        <v>396</v>
      </c>
      <c r="P943" s="2">
        <v>58896000</v>
      </c>
      <c r="Q943" s="2">
        <v>17669000</v>
      </c>
      <c r="R943" t="str">
        <f>IF(Raw_Data[[#This Row],[persen_dp]]&lt;15%,"Low",IF(Raw_Data[[#This Row],[persen_dp]]&gt;25%,"High","Medium"))</f>
        <v>High</v>
      </c>
      <c r="S943" s="3">
        <v>0.3</v>
      </c>
      <c r="T943">
        <v>36</v>
      </c>
      <c r="U943">
        <v>0.14499999999999999</v>
      </c>
      <c r="V943" s="2">
        <v>1643400</v>
      </c>
      <c r="W943" s="2">
        <v>59161000</v>
      </c>
      <c r="X943" t="str">
        <f>IF(OR(Raw_Data[[#This Row],[status_pembayaran]]="Macet",Raw_Data[[#This Row],[status_pembayaran]]="Kurang Lancar"),"Non Performing Loan","Performing")</f>
        <v>Performing</v>
      </c>
      <c r="Y943" t="s">
        <v>47</v>
      </c>
      <c r="Z943">
        <v>0</v>
      </c>
      <c r="AA943">
        <v>0</v>
      </c>
      <c r="AB943">
        <v>1</v>
      </c>
      <c r="AD943">
        <f>IF(Raw_Data[[#This Row],[rasio]]&lt;0.2,1,IF(Raw_Data[[#This Row],[rasio]]&lt;0.3,2,IF(Raw_Data[[#This Row],[rasio]]&lt;0.4,3,4)))</f>
        <v>3</v>
      </c>
      <c r="AE943">
        <f>IF(Raw_Data[[#This Row],[kategori_dp]]="High",1,IF(Raw_Data[[#This Row],[kategori_dp]]="Medium",2,3))</f>
        <v>1</v>
      </c>
      <c r="AF943">
        <f>IF(Raw_Data[[#This Row],[tenor_bulan]]&lt;=24,1,IF(Raw_Data[[#This Row],[tenor_bulan]]&lt;=36,2,IF(Raw_Data[[#This Row],[tenor_bulan]]&lt;=48,3,4)))</f>
        <v>2</v>
      </c>
      <c r="AG943">
        <f>IF(Raw_Data[[#This Row],[jumlah_kali_telat]]=0,0,IF(Raw_Data[[#This Row],[jumlah_kali_telat]]&lt;=2,2,4))</f>
        <v>0</v>
      </c>
      <c r="AH943">
        <f>Raw_Data[[#This Row],[Skor_Rasio]]+Raw_Data[[#This Row],[Skor_DP]]+Raw_Data[[#This Row],[Skor_Tenor]]+Raw_Data[[#This Row],[Skor_Telat]]</f>
        <v>6</v>
      </c>
      <c r="AI943" t="str">
        <f>IF(Raw_Data[[#This Row],[Risk_Score]]&lt;=6,"Low Risk",IF(Raw_Data[[#This Row],[Risk_Score]]&lt;=8,"Medium Risk","High Risk"))</f>
        <v>Low Risk</v>
      </c>
      <c r="AJ943">
        <f ca="1">IFERROR(DATEDIF(Raw_Data[[#This Row],[tanggal_pengajuan]],TODAY(),"m"),"N/A")</f>
        <v>6</v>
      </c>
      <c r="AK943" t="str">
        <f ca="1">IF(ISNUMBER(Raw_Data[[#This Row],[MOB]]),IF(Raw_Data[[#This Row],[MOB]]&lt;6,"0-5 bulan",IF(Raw_Data[[#This Row],[MOB]]&lt;12,"6-11 bulan",IF(Raw_Data[[#This Row],[MOB]]&lt;24,"12-23 bulan","24+ bulan"))),"N/A")</f>
        <v>6-11 bulan</v>
      </c>
    </row>
    <row r="944" spans="1:37" ht="14.25" customHeight="1" x14ac:dyDescent="0.45">
      <c r="A944" t="s">
        <v>2472</v>
      </c>
      <c r="B944" s="64">
        <v>46070</v>
      </c>
      <c r="C944" s="1" t="str">
        <f t="shared" si="14"/>
        <v>February</v>
      </c>
      <c r="D944" t="s">
        <v>312</v>
      </c>
      <c r="E944" t="s">
        <v>2473</v>
      </c>
      <c r="F944">
        <v>45</v>
      </c>
      <c r="G944" t="s">
        <v>51</v>
      </c>
      <c r="H944" t="s">
        <v>52</v>
      </c>
      <c r="I944" s="2">
        <v>12420000</v>
      </c>
      <c r="J944" s="3">
        <f>Raw_Data[[#This Row],[cicilan_per_bulan]]/Raw_Data[[#This Row],[penghasilan_bulanan]]</f>
        <v>7.726247987117553E-2</v>
      </c>
      <c r="K944" t="s">
        <v>177</v>
      </c>
      <c r="L944" t="s">
        <v>154</v>
      </c>
      <c r="M944" t="s">
        <v>290</v>
      </c>
      <c r="N944" t="s">
        <v>291</v>
      </c>
      <c r="O944" t="s">
        <v>292</v>
      </c>
      <c r="P944" s="2">
        <v>36441000</v>
      </c>
      <c r="Q944" s="2">
        <v>7288000</v>
      </c>
      <c r="R944" t="str">
        <f>IF(Raw_Data[[#This Row],[persen_dp]]&lt;15%,"Low",IF(Raw_Data[[#This Row],[persen_dp]]&gt;25%,"High","Medium"))</f>
        <v>Medium</v>
      </c>
      <c r="S944" s="3">
        <v>0.2</v>
      </c>
      <c r="T944">
        <v>48</v>
      </c>
      <c r="U944">
        <v>0.14499999999999999</v>
      </c>
      <c r="V944" s="2">
        <v>959600</v>
      </c>
      <c r="W944" s="2">
        <v>46062000</v>
      </c>
      <c r="X944" t="str">
        <f>IF(OR(Raw_Data[[#This Row],[status_pembayaran]]="Macet",Raw_Data[[#This Row],[status_pembayaran]]="Kurang Lancar"),"Non Performing Loan","Performing")</f>
        <v>Performing</v>
      </c>
      <c r="Y944" t="s">
        <v>47</v>
      </c>
      <c r="Z944">
        <v>0</v>
      </c>
      <c r="AA944">
        <v>0</v>
      </c>
      <c r="AB944">
        <v>1</v>
      </c>
      <c r="AD944">
        <f>IF(Raw_Data[[#This Row],[rasio]]&lt;0.2,1,IF(Raw_Data[[#This Row],[rasio]]&lt;0.3,2,IF(Raw_Data[[#This Row],[rasio]]&lt;0.4,3,4)))</f>
        <v>1</v>
      </c>
      <c r="AE944">
        <f>IF(Raw_Data[[#This Row],[kategori_dp]]="High",1,IF(Raw_Data[[#This Row],[kategori_dp]]="Medium",2,3))</f>
        <v>2</v>
      </c>
      <c r="AF944">
        <f>IF(Raw_Data[[#This Row],[tenor_bulan]]&lt;=24,1,IF(Raw_Data[[#This Row],[tenor_bulan]]&lt;=36,2,IF(Raw_Data[[#This Row],[tenor_bulan]]&lt;=48,3,4)))</f>
        <v>3</v>
      </c>
      <c r="AG944">
        <f>IF(Raw_Data[[#This Row],[jumlah_kali_telat]]=0,0,IF(Raw_Data[[#This Row],[jumlah_kali_telat]]&lt;=2,2,4))</f>
        <v>0</v>
      </c>
      <c r="AH944">
        <f>Raw_Data[[#This Row],[Skor_Rasio]]+Raw_Data[[#This Row],[Skor_DP]]+Raw_Data[[#This Row],[Skor_Tenor]]+Raw_Data[[#This Row],[Skor_Telat]]</f>
        <v>6</v>
      </c>
      <c r="AI944" t="str">
        <f>IF(Raw_Data[[#This Row],[Risk_Score]]&lt;=6,"Low Risk",IF(Raw_Data[[#This Row],[Risk_Score]]&lt;=8,"Medium Risk","High Risk"))</f>
        <v>Low Risk</v>
      </c>
      <c r="AJ944">
        <f ca="1">IFERROR(DATEDIF(Raw_Data[[#This Row],[tanggal_pengajuan]],TODAY(),"m"),"N/A")</f>
        <v>8</v>
      </c>
      <c r="AK944" t="str">
        <f ca="1">IF(ISNUMBER(Raw_Data[[#This Row],[MOB]]),IF(Raw_Data[[#This Row],[MOB]]&lt;6,"0-5 bulan",IF(Raw_Data[[#This Row],[MOB]]&lt;12,"6-11 bulan",IF(Raw_Data[[#This Row],[MOB]]&lt;24,"12-23 bulan","24+ bulan"))),"N/A")</f>
        <v>6-11 bulan</v>
      </c>
    </row>
    <row r="945" spans="1:37" ht="14.25" customHeight="1" x14ac:dyDescent="0.45">
      <c r="A945" t="s">
        <v>2474</v>
      </c>
      <c r="B945" s="64">
        <v>46151</v>
      </c>
      <c r="C945" s="1" t="str">
        <f t="shared" si="14"/>
        <v>May</v>
      </c>
      <c r="D945" t="s">
        <v>2475</v>
      </c>
      <c r="E945" t="s">
        <v>2476</v>
      </c>
      <c r="F945">
        <v>28</v>
      </c>
      <c r="G945" t="s">
        <v>51</v>
      </c>
      <c r="H945" t="s">
        <v>126</v>
      </c>
      <c r="I945" s="2">
        <v>2107000</v>
      </c>
      <c r="J945" s="3">
        <f>Raw_Data[[#This Row],[cicilan_per_bulan]]/Raw_Data[[#This Row],[penghasilan_bulanan]]</f>
        <v>1.1701945894636925</v>
      </c>
      <c r="K945" t="s">
        <v>114</v>
      </c>
      <c r="L945" t="s">
        <v>115</v>
      </c>
      <c r="M945" t="s">
        <v>55</v>
      </c>
      <c r="N945" t="s">
        <v>65</v>
      </c>
      <c r="O945" t="s">
        <v>46</v>
      </c>
      <c r="P945" s="2">
        <v>28711000</v>
      </c>
      <c r="Q945" s="2">
        <v>2871000</v>
      </c>
      <c r="R945" t="str">
        <f>IF(Raw_Data[[#This Row],[persen_dp]]&lt;15%,"Low",IF(Raw_Data[[#This Row],[persen_dp]]&gt;25%,"High","Medium"))</f>
        <v>Low</v>
      </c>
      <c r="S945" s="3">
        <v>0.1</v>
      </c>
      <c r="T945">
        <v>12</v>
      </c>
      <c r="U945">
        <v>0.14499999999999999</v>
      </c>
      <c r="V945" s="2">
        <v>2465600</v>
      </c>
      <c r="W945" s="2">
        <v>29587000</v>
      </c>
      <c r="X945" t="str">
        <f>IF(OR(Raw_Data[[#This Row],[status_pembayaran]]="Macet",Raw_Data[[#This Row],[status_pembayaran]]="Kurang Lancar"),"Non Performing Loan","Performing")</f>
        <v>Performing</v>
      </c>
      <c r="Y945" t="s">
        <v>47</v>
      </c>
      <c r="Z945">
        <v>0</v>
      </c>
      <c r="AA945">
        <v>0</v>
      </c>
      <c r="AB945">
        <v>1</v>
      </c>
      <c r="AD945">
        <f>IF(Raw_Data[[#This Row],[rasio]]&lt;0.2,1,IF(Raw_Data[[#This Row],[rasio]]&lt;0.3,2,IF(Raw_Data[[#This Row],[rasio]]&lt;0.4,3,4)))</f>
        <v>4</v>
      </c>
      <c r="AE945">
        <f>IF(Raw_Data[[#This Row],[kategori_dp]]="High",1,IF(Raw_Data[[#This Row],[kategori_dp]]="Medium",2,3))</f>
        <v>3</v>
      </c>
      <c r="AF945">
        <f>IF(Raw_Data[[#This Row],[tenor_bulan]]&lt;=24,1,IF(Raw_Data[[#This Row],[tenor_bulan]]&lt;=36,2,IF(Raw_Data[[#This Row],[tenor_bulan]]&lt;=48,3,4)))</f>
        <v>1</v>
      </c>
      <c r="AG945">
        <f>IF(Raw_Data[[#This Row],[jumlah_kali_telat]]=0,0,IF(Raw_Data[[#This Row],[jumlah_kali_telat]]&lt;=2,2,4))</f>
        <v>0</v>
      </c>
      <c r="AH945">
        <f>Raw_Data[[#This Row],[Skor_Rasio]]+Raw_Data[[#This Row],[Skor_DP]]+Raw_Data[[#This Row],[Skor_Tenor]]+Raw_Data[[#This Row],[Skor_Telat]]</f>
        <v>8</v>
      </c>
      <c r="AI945" t="str">
        <f>IF(Raw_Data[[#This Row],[Risk_Score]]&lt;=6,"Low Risk",IF(Raw_Data[[#This Row],[Risk_Score]]&lt;=8,"Medium Risk","High Risk"))</f>
        <v>Medium Risk</v>
      </c>
      <c r="AJ945">
        <f ca="1">IFERROR(DATEDIF(Raw_Data[[#This Row],[tanggal_pengajuan]],TODAY(),"m"),"N/A")</f>
        <v>5</v>
      </c>
      <c r="AK945" t="str">
        <f ca="1">IF(ISNUMBER(Raw_Data[[#This Row],[MOB]]),IF(Raw_Data[[#This Row],[MOB]]&lt;6,"0-5 bulan",IF(Raw_Data[[#This Row],[MOB]]&lt;12,"6-11 bulan",IF(Raw_Data[[#This Row],[MOB]]&lt;24,"12-23 bulan","24+ bulan"))),"N/A")</f>
        <v>0-5 bulan</v>
      </c>
    </row>
    <row r="946" spans="1:37" ht="14.25" customHeight="1" x14ac:dyDescent="0.45">
      <c r="A946" t="s">
        <v>2477</v>
      </c>
      <c r="B946" s="64">
        <v>46052</v>
      </c>
      <c r="C946" s="1" t="str">
        <f t="shared" si="14"/>
        <v>January</v>
      </c>
      <c r="D946" t="s">
        <v>1434</v>
      </c>
      <c r="E946" t="s">
        <v>2478</v>
      </c>
      <c r="F946">
        <v>35</v>
      </c>
      <c r="G946" t="s">
        <v>51</v>
      </c>
      <c r="H946" t="s">
        <v>108</v>
      </c>
      <c r="I946" s="2">
        <v>6600000</v>
      </c>
      <c r="J946" s="3">
        <f>Raw_Data[[#This Row],[cicilan_per_bulan]]/Raw_Data[[#This Row],[penghasilan_bulanan]]</f>
        <v>0.14843939393939393</v>
      </c>
      <c r="K946" t="s">
        <v>167</v>
      </c>
      <c r="L946" t="s">
        <v>110</v>
      </c>
      <c r="M946" t="s">
        <v>55</v>
      </c>
      <c r="N946" t="s">
        <v>141</v>
      </c>
      <c r="O946" t="s">
        <v>46</v>
      </c>
      <c r="P946" s="2">
        <v>22782000</v>
      </c>
      <c r="Q946" s="2">
        <v>4556000</v>
      </c>
      <c r="R946" t="str">
        <f>IF(Raw_Data[[#This Row],[persen_dp]]&lt;15%,"Low",IF(Raw_Data[[#This Row],[persen_dp]]&gt;25%,"High","Medium"))</f>
        <v>Medium</v>
      </c>
      <c r="S946" s="3">
        <v>0.2</v>
      </c>
      <c r="T946">
        <v>24</v>
      </c>
      <c r="U946">
        <v>0.14499999999999999</v>
      </c>
      <c r="V946" s="2">
        <v>979700</v>
      </c>
      <c r="W946" s="2">
        <v>23512000</v>
      </c>
      <c r="X946" t="str">
        <f>IF(OR(Raw_Data[[#This Row],[status_pembayaran]]="Macet",Raw_Data[[#This Row],[status_pembayaran]]="Kurang Lancar"),"Non Performing Loan","Performing")</f>
        <v>Performing</v>
      </c>
      <c r="Y946" t="s">
        <v>317</v>
      </c>
      <c r="Z946">
        <v>0</v>
      </c>
      <c r="AA946">
        <v>0</v>
      </c>
      <c r="AB946">
        <v>0</v>
      </c>
      <c r="AC946" t="s">
        <v>58</v>
      </c>
      <c r="AD946">
        <f>IF(Raw_Data[[#This Row],[rasio]]&lt;0.2,1,IF(Raw_Data[[#This Row],[rasio]]&lt;0.3,2,IF(Raw_Data[[#This Row],[rasio]]&lt;0.4,3,4)))</f>
        <v>1</v>
      </c>
      <c r="AE946">
        <f>IF(Raw_Data[[#This Row],[kategori_dp]]="High",1,IF(Raw_Data[[#This Row],[kategori_dp]]="Medium",2,3))</f>
        <v>2</v>
      </c>
      <c r="AF946">
        <f>IF(Raw_Data[[#This Row],[tenor_bulan]]&lt;=24,1,IF(Raw_Data[[#This Row],[tenor_bulan]]&lt;=36,2,IF(Raw_Data[[#This Row],[tenor_bulan]]&lt;=48,3,4)))</f>
        <v>1</v>
      </c>
      <c r="AG946">
        <f>IF(Raw_Data[[#This Row],[jumlah_kali_telat]]=0,0,IF(Raw_Data[[#This Row],[jumlah_kali_telat]]&lt;=2,2,4))</f>
        <v>0</v>
      </c>
      <c r="AH946">
        <f>Raw_Data[[#This Row],[Skor_Rasio]]+Raw_Data[[#This Row],[Skor_DP]]+Raw_Data[[#This Row],[Skor_Tenor]]+Raw_Data[[#This Row],[Skor_Telat]]</f>
        <v>4</v>
      </c>
      <c r="AI946" t="str">
        <f>IF(Raw_Data[[#This Row],[Risk_Score]]&lt;=6,"Low Risk",IF(Raw_Data[[#This Row],[Risk_Score]]&lt;=8,"Medium Risk","High Risk"))</f>
        <v>Low Risk</v>
      </c>
      <c r="AJ946">
        <f ca="1">IFERROR(DATEDIF(Raw_Data[[#This Row],[tanggal_pengajuan]],TODAY(),"m"),"N/A")</f>
        <v>8</v>
      </c>
      <c r="AK946" t="str">
        <f ca="1">IF(ISNUMBER(Raw_Data[[#This Row],[MOB]]),IF(Raw_Data[[#This Row],[MOB]]&lt;6,"0-5 bulan",IF(Raw_Data[[#This Row],[MOB]]&lt;12,"6-11 bulan",IF(Raw_Data[[#This Row],[MOB]]&lt;24,"12-23 bulan","24+ bulan"))),"N/A")</f>
        <v>6-11 bulan</v>
      </c>
    </row>
    <row r="947" spans="1:37" ht="14.25" customHeight="1" x14ac:dyDescent="0.45">
      <c r="A947" t="s">
        <v>2479</v>
      </c>
      <c r="B947" s="64">
        <v>46028</v>
      </c>
      <c r="C947" s="1" t="str">
        <f t="shared" si="14"/>
        <v>January</v>
      </c>
      <c r="D947" t="s">
        <v>2480</v>
      </c>
      <c r="E947" t="s">
        <v>2481</v>
      </c>
      <c r="F947">
        <v>51</v>
      </c>
      <c r="G947" t="s">
        <v>40</v>
      </c>
      <c r="H947" t="s">
        <v>108</v>
      </c>
      <c r="I947" s="2">
        <v>5730000</v>
      </c>
      <c r="J947" s="3">
        <f>Raw_Data[[#This Row],[cicilan_per_bulan]]/Raw_Data[[#This Row],[penghasilan_bulanan]]</f>
        <v>0.36151832460732986</v>
      </c>
      <c r="K947" t="s">
        <v>119</v>
      </c>
      <c r="L947" t="s">
        <v>120</v>
      </c>
      <c r="M947" t="s">
        <v>44</v>
      </c>
      <c r="N947" t="s">
        <v>45</v>
      </c>
      <c r="O947" t="s">
        <v>46</v>
      </c>
      <c r="P947" s="2">
        <v>25541000</v>
      </c>
      <c r="Q947" s="2">
        <v>3831000</v>
      </c>
      <c r="R947" t="str">
        <f>IF(Raw_Data[[#This Row],[persen_dp]]&lt;15%,"Low",IF(Raw_Data[[#This Row],[persen_dp]]&gt;25%,"High","Medium"))</f>
        <v>Medium</v>
      </c>
      <c r="S947" s="3">
        <v>0.15</v>
      </c>
      <c r="T947">
        <v>12</v>
      </c>
      <c r="U947">
        <v>0.14499999999999999</v>
      </c>
      <c r="V947" s="2">
        <v>2071500</v>
      </c>
      <c r="W947" s="2">
        <v>24858000</v>
      </c>
      <c r="X947" t="str">
        <f>IF(OR(Raw_Data[[#This Row],[status_pembayaran]]="Macet",Raw_Data[[#This Row],[status_pembayaran]]="Kurang Lancar"),"Non Performing Loan","Performing")</f>
        <v>Performing</v>
      </c>
      <c r="Y947" t="s">
        <v>47</v>
      </c>
      <c r="Z947">
        <v>0</v>
      </c>
      <c r="AA947">
        <v>0</v>
      </c>
      <c r="AB947">
        <v>1</v>
      </c>
      <c r="AD947">
        <f>IF(Raw_Data[[#This Row],[rasio]]&lt;0.2,1,IF(Raw_Data[[#This Row],[rasio]]&lt;0.3,2,IF(Raw_Data[[#This Row],[rasio]]&lt;0.4,3,4)))</f>
        <v>3</v>
      </c>
      <c r="AE947">
        <f>IF(Raw_Data[[#This Row],[kategori_dp]]="High",1,IF(Raw_Data[[#This Row],[kategori_dp]]="Medium",2,3))</f>
        <v>2</v>
      </c>
      <c r="AF947">
        <f>IF(Raw_Data[[#This Row],[tenor_bulan]]&lt;=24,1,IF(Raw_Data[[#This Row],[tenor_bulan]]&lt;=36,2,IF(Raw_Data[[#This Row],[tenor_bulan]]&lt;=48,3,4)))</f>
        <v>1</v>
      </c>
      <c r="AG947">
        <f>IF(Raw_Data[[#This Row],[jumlah_kali_telat]]=0,0,IF(Raw_Data[[#This Row],[jumlah_kali_telat]]&lt;=2,2,4))</f>
        <v>0</v>
      </c>
      <c r="AH947">
        <f>Raw_Data[[#This Row],[Skor_Rasio]]+Raw_Data[[#This Row],[Skor_DP]]+Raw_Data[[#This Row],[Skor_Tenor]]+Raw_Data[[#This Row],[Skor_Telat]]</f>
        <v>6</v>
      </c>
      <c r="AI947" t="str">
        <f>IF(Raw_Data[[#This Row],[Risk_Score]]&lt;=6,"Low Risk",IF(Raw_Data[[#This Row],[Risk_Score]]&lt;=8,"Medium Risk","High Risk"))</f>
        <v>Low Risk</v>
      </c>
      <c r="AJ947">
        <f ca="1">IFERROR(DATEDIF(Raw_Data[[#This Row],[tanggal_pengajuan]],TODAY(),"m"),"N/A")</f>
        <v>9</v>
      </c>
      <c r="AK947" t="str">
        <f ca="1">IF(ISNUMBER(Raw_Data[[#This Row],[MOB]]),IF(Raw_Data[[#This Row],[MOB]]&lt;6,"0-5 bulan",IF(Raw_Data[[#This Row],[MOB]]&lt;12,"6-11 bulan",IF(Raw_Data[[#This Row],[MOB]]&lt;24,"12-23 bulan","24+ bulan"))),"N/A")</f>
        <v>6-11 bulan</v>
      </c>
    </row>
    <row r="948" spans="1:37" ht="14.25" customHeight="1" x14ac:dyDescent="0.45">
      <c r="A948" t="s">
        <v>2482</v>
      </c>
      <c r="B948" s="64">
        <v>46077</v>
      </c>
      <c r="C948" s="1" t="str">
        <f t="shared" ref="C948:C1011" si="15">TEXT(B948,"mmmm")</f>
        <v>February</v>
      </c>
      <c r="D948" t="s">
        <v>1635</v>
      </c>
      <c r="E948" t="s">
        <v>2483</v>
      </c>
      <c r="F948">
        <v>48</v>
      </c>
      <c r="G948" t="s">
        <v>40</v>
      </c>
      <c r="H948" t="s">
        <v>108</v>
      </c>
      <c r="I948" s="2">
        <v>6406000</v>
      </c>
      <c r="J948" s="3">
        <f>Raw_Data[[#This Row],[cicilan_per_bulan]]/Raw_Data[[#This Row],[penghasilan_bulanan]]</f>
        <v>0.26400249765844519</v>
      </c>
      <c r="K948" t="s">
        <v>167</v>
      </c>
      <c r="L948" t="s">
        <v>110</v>
      </c>
      <c r="M948" t="s">
        <v>55</v>
      </c>
      <c r="N948" t="s">
        <v>121</v>
      </c>
      <c r="O948" t="s">
        <v>122</v>
      </c>
      <c r="P948" s="2">
        <v>35720000</v>
      </c>
      <c r="Q948" s="2">
        <v>10716000</v>
      </c>
      <c r="R948" t="str">
        <f>IF(Raw_Data[[#This Row],[persen_dp]]&lt;15%,"Low",IF(Raw_Data[[#This Row],[persen_dp]]&gt;25%,"High","Medium"))</f>
        <v>High</v>
      </c>
      <c r="S948" s="3">
        <v>0.3</v>
      </c>
      <c r="T948">
        <v>18</v>
      </c>
      <c r="U948">
        <v>0.14499999999999999</v>
      </c>
      <c r="V948" s="2">
        <v>1691200</v>
      </c>
      <c r="W948" s="2">
        <v>30442000</v>
      </c>
      <c r="X948" t="str">
        <f>IF(OR(Raw_Data[[#This Row],[status_pembayaran]]="Macet",Raw_Data[[#This Row],[status_pembayaran]]="Kurang Lancar"),"Non Performing Loan","Performing")</f>
        <v>Performing</v>
      </c>
      <c r="Y948" t="s">
        <v>47</v>
      </c>
      <c r="Z948">
        <v>0</v>
      </c>
      <c r="AA948">
        <v>0</v>
      </c>
      <c r="AB948">
        <v>1</v>
      </c>
      <c r="AC948" t="s">
        <v>74</v>
      </c>
      <c r="AD948">
        <f>IF(Raw_Data[[#This Row],[rasio]]&lt;0.2,1,IF(Raw_Data[[#This Row],[rasio]]&lt;0.3,2,IF(Raw_Data[[#This Row],[rasio]]&lt;0.4,3,4)))</f>
        <v>2</v>
      </c>
      <c r="AE948">
        <f>IF(Raw_Data[[#This Row],[kategori_dp]]="High",1,IF(Raw_Data[[#This Row],[kategori_dp]]="Medium",2,3))</f>
        <v>1</v>
      </c>
      <c r="AF948">
        <f>IF(Raw_Data[[#This Row],[tenor_bulan]]&lt;=24,1,IF(Raw_Data[[#This Row],[tenor_bulan]]&lt;=36,2,IF(Raw_Data[[#This Row],[tenor_bulan]]&lt;=48,3,4)))</f>
        <v>1</v>
      </c>
      <c r="AG948">
        <f>IF(Raw_Data[[#This Row],[jumlah_kali_telat]]=0,0,IF(Raw_Data[[#This Row],[jumlah_kali_telat]]&lt;=2,2,4))</f>
        <v>0</v>
      </c>
      <c r="AH948">
        <f>Raw_Data[[#This Row],[Skor_Rasio]]+Raw_Data[[#This Row],[Skor_DP]]+Raw_Data[[#This Row],[Skor_Tenor]]+Raw_Data[[#This Row],[Skor_Telat]]</f>
        <v>4</v>
      </c>
      <c r="AI948" t="str">
        <f>IF(Raw_Data[[#This Row],[Risk_Score]]&lt;=6,"Low Risk",IF(Raw_Data[[#This Row],[Risk_Score]]&lt;=8,"Medium Risk","High Risk"))</f>
        <v>Low Risk</v>
      </c>
      <c r="AJ948">
        <f ca="1">IFERROR(DATEDIF(Raw_Data[[#This Row],[tanggal_pengajuan]],TODAY(),"m"),"N/A")</f>
        <v>7</v>
      </c>
      <c r="AK948" t="str">
        <f ca="1">IF(ISNUMBER(Raw_Data[[#This Row],[MOB]]),IF(Raw_Data[[#This Row],[MOB]]&lt;6,"0-5 bulan",IF(Raw_Data[[#This Row],[MOB]]&lt;12,"6-11 bulan",IF(Raw_Data[[#This Row],[MOB]]&lt;24,"12-23 bulan","24+ bulan"))),"N/A")</f>
        <v>6-11 bulan</v>
      </c>
    </row>
    <row r="949" spans="1:37" ht="14.25" customHeight="1" x14ac:dyDescent="0.45">
      <c r="A949" t="s">
        <v>2484</v>
      </c>
      <c r="B949" s="64">
        <v>46100</v>
      </c>
      <c r="C949" s="1" t="str">
        <f t="shared" si="15"/>
        <v>March</v>
      </c>
      <c r="D949" t="s">
        <v>1627</v>
      </c>
      <c r="E949" t="s">
        <v>2485</v>
      </c>
      <c r="F949">
        <v>40</v>
      </c>
      <c r="G949" t="s">
        <v>40</v>
      </c>
      <c r="H949" t="s">
        <v>52</v>
      </c>
      <c r="I949" s="2">
        <v>9086000</v>
      </c>
      <c r="J949" s="3">
        <f>Raw_Data[[#This Row],[cicilan_per_bulan]]/Raw_Data[[#This Row],[penghasilan_bulanan]]</f>
        <v>9.1954655513977551E-2</v>
      </c>
      <c r="K949" t="s">
        <v>70</v>
      </c>
      <c r="L949" t="s">
        <v>71</v>
      </c>
      <c r="M949" t="s">
        <v>44</v>
      </c>
      <c r="N949" t="s">
        <v>184</v>
      </c>
      <c r="O949" t="s">
        <v>122</v>
      </c>
      <c r="P949" s="2">
        <v>36261000</v>
      </c>
      <c r="Q949" s="2">
        <v>10878000</v>
      </c>
      <c r="R949" t="str">
        <f>IF(Raw_Data[[#This Row],[persen_dp]]&lt;15%,"Low",IF(Raw_Data[[#This Row],[persen_dp]]&gt;25%,"High","Medium"))</f>
        <v>High</v>
      </c>
      <c r="S949" s="3">
        <v>0.3</v>
      </c>
      <c r="T949">
        <v>48</v>
      </c>
      <c r="U949">
        <v>0.14499999999999999</v>
      </c>
      <c r="V949" s="2">
        <v>835500</v>
      </c>
      <c r="W949" s="2">
        <v>40105000</v>
      </c>
      <c r="X949" t="str">
        <f>IF(OR(Raw_Data[[#This Row],[status_pembayaran]]="Macet",Raw_Data[[#This Row],[status_pembayaran]]="Kurang Lancar"),"Non Performing Loan","Performing")</f>
        <v>Performing</v>
      </c>
      <c r="Y949" t="s">
        <v>47</v>
      </c>
      <c r="Z949">
        <v>0</v>
      </c>
      <c r="AA949">
        <v>0</v>
      </c>
      <c r="AB949">
        <v>1</v>
      </c>
      <c r="AD949">
        <f>IF(Raw_Data[[#This Row],[rasio]]&lt;0.2,1,IF(Raw_Data[[#This Row],[rasio]]&lt;0.3,2,IF(Raw_Data[[#This Row],[rasio]]&lt;0.4,3,4)))</f>
        <v>1</v>
      </c>
      <c r="AE949">
        <f>IF(Raw_Data[[#This Row],[kategori_dp]]="High",1,IF(Raw_Data[[#This Row],[kategori_dp]]="Medium",2,3))</f>
        <v>1</v>
      </c>
      <c r="AF949">
        <f>IF(Raw_Data[[#This Row],[tenor_bulan]]&lt;=24,1,IF(Raw_Data[[#This Row],[tenor_bulan]]&lt;=36,2,IF(Raw_Data[[#This Row],[tenor_bulan]]&lt;=48,3,4)))</f>
        <v>3</v>
      </c>
      <c r="AG949">
        <f>IF(Raw_Data[[#This Row],[jumlah_kali_telat]]=0,0,IF(Raw_Data[[#This Row],[jumlah_kali_telat]]&lt;=2,2,4))</f>
        <v>0</v>
      </c>
      <c r="AH949">
        <f>Raw_Data[[#This Row],[Skor_Rasio]]+Raw_Data[[#This Row],[Skor_DP]]+Raw_Data[[#This Row],[Skor_Tenor]]+Raw_Data[[#This Row],[Skor_Telat]]</f>
        <v>5</v>
      </c>
      <c r="AI949" t="str">
        <f>IF(Raw_Data[[#This Row],[Risk_Score]]&lt;=6,"Low Risk",IF(Raw_Data[[#This Row],[Risk_Score]]&lt;=8,"Medium Risk","High Risk"))</f>
        <v>Low Risk</v>
      </c>
      <c r="AJ949">
        <f ca="1">IFERROR(DATEDIF(Raw_Data[[#This Row],[tanggal_pengajuan]],TODAY(),"m"),"N/A")</f>
        <v>7</v>
      </c>
      <c r="AK949" t="str">
        <f ca="1">IF(ISNUMBER(Raw_Data[[#This Row],[MOB]]),IF(Raw_Data[[#This Row],[MOB]]&lt;6,"0-5 bulan",IF(Raw_Data[[#This Row],[MOB]]&lt;12,"6-11 bulan",IF(Raw_Data[[#This Row],[MOB]]&lt;24,"12-23 bulan","24+ bulan"))),"N/A")</f>
        <v>6-11 bulan</v>
      </c>
    </row>
    <row r="950" spans="1:37" ht="14.25" customHeight="1" x14ac:dyDescent="0.45">
      <c r="A950" t="s">
        <v>2486</v>
      </c>
      <c r="B950" s="64">
        <v>46053</v>
      </c>
      <c r="C950" s="1" t="str">
        <f t="shared" si="15"/>
        <v>January</v>
      </c>
      <c r="D950" t="s">
        <v>1545</v>
      </c>
      <c r="E950" t="s">
        <v>2487</v>
      </c>
      <c r="F950">
        <v>27</v>
      </c>
      <c r="G950" t="s">
        <v>40</v>
      </c>
      <c r="H950" t="s">
        <v>152</v>
      </c>
      <c r="I950" s="2">
        <v>2613000</v>
      </c>
      <c r="J950" s="3">
        <f>Raw_Data[[#This Row],[cicilan_per_bulan]]/Raw_Data[[#This Row],[penghasilan_bulanan]]</f>
        <v>0.19988518943742825</v>
      </c>
      <c r="K950" t="s">
        <v>70</v>
      </c>
      <c r="L950" t="s">
        <v>71</v>
      </c>
      <c r="M950" t="s">
        <v>44</v>
      </c>
      <c r="N950" t="s">
        <v>129</v>
      </c>
      <c r="O950" t="s">
        <v>130</v>
      </c>
      <c r="P950" s="2">
        <v>24409000</v>
      </c>
      <c r="Q950" s="2">
        <v>8543000</v>
      </c>
      <c r="R950" t="str">
        <f>IF(Raw_Data[[#This Row],[persen_dp]]&lt;15%,"Low",IF(Raw_Data[[#This Row],[persen_dp]]&gt;25%,"High","Medium"))</f>
        <v>High</v>
      </c>
      <c r="S950" s="3">
        <v>0.35</v>
      </c>
      <c r="T950">
        <v>48</v>
      </c>
      <c r="U950">
        <v>0.14499999999999999</v>
      </c>
      <c r="V950" s="2">
        <v>522300</v>
      </c>
      <c r="W950" s="2">
        <v>25069000</v>
      </c>
      <c r="X950" t="str">
        <f>IF(OR(Raw_Data[[#This Row],[status_pembayaran]]="Macet",Raw_Data[[#This Row],[status_pembayaran]]="Kurang Lancar"),"Non Performing Loan","Performing")</f>
        <v>Performing</v>
      </c>
      <c r="Y950" t="s">
        <v>47</v>
      </c>
      <c r="Z950">
        <v>0</v>
      </c>
      <c r="AA950">
        <v>0</v>
      </c>
      <c r="AB950">
        <v>1</v>
      </c>
      <c r="AD950">
        <f>IF(Raw_Data[[#This Row],[rasio]]&lt;0.2,1,IF(Raw_Data[[#This Row],[rasio]]&lt;0.3,2,IF(Raw_Data[[#This Row],[rasio]]&lt;0.4,3,4)))</f>
        <v>1</v>
      </c>
      <c r="AE950">
        <f>IF(Raw_Data[[#This Row],[kategori_dp]]="High",1,IF(Raw_Data[[#This Row],[kategori_dp]]="Medium",2,3))</f>
        <v>1</v>
      </c>
      <c r="AF950">
        <f>IF(Raw_Data[[#This Row],[tenor_bulan]]&lt;=24,1,IF(Raw_Data[[#This Row],[tenor_bulan]]&lt;=36,2,IF(Raw_Data[[#This Row],[tenor_bulan]]&lt;=48,3,4)))</f>
        <v>3</v>
      </c>
      <c r="AG950">
        <f>IF(Raw_Data[[#This Row],[jumlah_kali_telat]]=0,0,IF(Raw_Data[[#This Row],[jumlah_kali_telat]]&lt;=2,2,4))</f>
        <v>0</v>
      </c>
      <c r="AH950">
        <f>Raw_Data[[#This Row],[Skor_Rasio]]+Raw_Data[[#This Row],[Skor_DP]]+Raw_Data[[#This Row],[Skor_Tenor]]+Raw_Data[[#This Row],[Skor_Telat]]</f>
        <v>5</v>
      </c>
      <c r="AI950" t="str">
        <f>IF(Raw_Data[[#This Row],[Risk_Score]]&lt;=6,"Low Risk",IF(Raw_Data[[#This Row],[Risk_Score]]&lt;=8,"Medium Risk","High Risk"))</f>
        <v>Low Risk</v>
      </c>
      <c r="AJ950">
        <f ca="1">IFERROR(DATEDIF(Raw_Data[[#This Row],[tanggal_pengajuan]],TODAY(),"m"),"N/A")</f>
        <v>8</v>
      </c>
      <c r="AK950" t="str">
        <f ca="1">IF(ISNUMBER(Raw_Data[[#This Row],[MOB]]),IF(Raw_Data[[#This Row],[MOB]]&lt;6,"0-5 bulan",IF(Raw_Data[[#This Row],[MOB]]&lt;12,"6-11 bulan",IF(Raw_Data[[#This Row],[MOB]]&lt;24,"12-23 bulan","24+ bulan"))),"N/A")</f>
        <v>6-11 bulan</v>
      </c>
    </row>
    <row r="951" spans="1:37" ht="14.25" customHeight="1" x14ac:dyDescent="0.45">
      <c r="A951" t="s">
        <v>2488</v>
      </c>
      <c r="B951" s="64">
        <v>46186</v>
      </c>
      <c r="C951" s="1" t="str">
        <f t="shared" si="15"/>
        <v>June</v>
      </c>
      <c r="D951" t="s">
        <v>1318</v>
      </c>
      <c r="E951" t="s">
        <v>2489</v>
      </c>
      <c r="F951">
        <v>45</v>
      </c>
      <c r="G951" t="s">
        <v>51</v>
      </c>
      <c r="H951" t="s">
        <v>176</v>
      </c>
      <c r="I951" s="2">
        <v>5991000</v>
      </c>
      <c r="J951" s="3">
        <f>Raw_Data[[#This Row],[cicilan_per_bulan]]/Raw_Data[[#This Row],[penghasilan_bulanan]]</f>
        <v>6.2510432315139378E-2</v>
      </c>
      <c r="K951" t="s">
        <v>205</v>
      </c>
      <c r="L951" t="s">
        <v>110</v>
      </c>
      <c r="M951" t="s">
        <v>44</v>
      </c>
      <c r="N951" t="s">
        <v>228</v>
      </c>
      <c r="O951" t="s">
        <v>57</v>
      </c>
      <c r="P951" s="2">
        <v>20038000</v>
      </c>
      <c r="Q951" s="2">
        <v>7013000</v>
      </c>
      <c r="R951" t="str">
        <f>IF(Raw_Data[[#This Row],[persen_dp]]&lt;15%,"Low",IF(Raw_Data[[#This Row],[persen_dp]]&gt;25%,"High","Medium"))</f>
        <v>High</v>
      </c>
      <c r="S951" s="3">
        <v>0.35</v>
      </c>
      <c r="T951">
        <v>60</v>
      </c>
      <c r="U951">
        <v>0.14499999999999999</v>
      </c>
      <c r="V951" s="2">
        <v>374500</v>
      </c>
      <c r="W951" s="2">
        <v>22468000</v>
      </c>
      <c r="X951" t="str">
        <f>IF(OR(Raw_Data[[#This Row],[status_pembayaran]]="Macet",Raw_Data[[#This Row],[status_pembayaran]]="Kurang Lancar"),"Non Performing Loan","Performing")</f>
        <v>Performing</v>
      </c>
      <c r="Y951" t="s">
        <v>47</v>
      </c>
      <c r="Z951">
        <v>0</v>
      </c>
      <c r="AA951">
        <v>0</v>
      </c>
      <c r="AB951">
        <v>1</v>
      </c>
      <c r="AD951">
        <f>IF(Raw_Data[[#This Row],[rasio]]&lt;0.2,1,IF(Raw_Data[[#This Row],[rasio]]&lt;0.3,2,IF(Raw_Data[[#This Row],[rasio]]&lt;0.4,3,4)))</f>
        <v>1</v>
      </c>
      <c r="AE951">
        <f>IF(Raw_Data[[#This Row],[kategori_dp]]="High",1,IF(Raw_Data[[#This Row],[kategori_dp]]="Medium",2,3))</f>
        <v>1</v>
      </c>
      <c r="AF951">
        <f>IF(Raw_Data[[#This Row],[tenor_bulan]]&lt;=24,1,IF(Raw_Data[[#This Row],[tenor_bulan]]&lt;=36,2,IF(Raw_Data[[#This Row],[tenor_bulan]]&lt;=48,3,4)))</f>
        <v>4</v>
      </c>
      <c r="AG951">
        <f>IF(Raw_Data[[#This Row],[jumlah_kali_telat]]=0,0,IF(Raw_Data[[#This Row],[jumlah_kali_telat]]&lt;=2,2,4))</f>
        <v>0</v>
      </c>
      <c r="AH951">
        <f>Raw_Data[[#This Row],[Skor_Rasio]]+Raw_Data[[#This Row],[Skor_DP]]+Raw_Data[[#This Row],[Skor_Tenor]]+Raw_Data[[#This Row],[Skor_Telat]]</f>
        <v>6</v>
      </c>
      <c r="AI951" t="str">
        <f>IF(Raw_Data[[#This Row],[Risk_Score]]&lt;=6,"Low Risk",IF(Raw_Data[[#This Row],[Risk_Score]]&lt;=8,"Medium Risk","High Risk"))</f>
        <v>Low Risk</v>
      </c>
      <c r="AJ951">
        <f ca="1">IFERROR(DATEDIF(Raw_Data[[#This Row],[tanggal_pengajuan]],TODAY(),"m"),"N/A")</f>
        <v>4</v>
      </c>
      <c r="AK951" t="str">
        <f ca="1">IF(ISNUMBER(Raw_Data[[#This Row],[MOB]]),IF(Raw_Data[[#This Row],[MOB]]&lt;6,"0-5 bulan",IF(Raw_Data[[#This Row],[MOB]]&lt;12,"6-11 bulan",IF(Raw_Data[[#This Row],[MOB]]&lt;24,"12-23 bulan","24+ bulan"))),"N/A")</f>
        <v>0-5 bulan</v>
      </c>
    </row>
    <row r="952" spans="1:37" ht="14.25" customHeight="1" x14ac:dyDescent="0.45">
      <c r="A952" t="s">
        <v>2490</v>
      </c>
      <c r="B952" s="64">
        <v>46057</v>
      </c>
      <c r="C952" s="1" t="str">
        <f t="shared" si="15"/>
        <v>February</v>
      </c>
      <c r="D952" t="s">
        <v>1261</v>
      </c>
      <c r="E952" t="s">
        <v>2491</v>
      </c>
      <c r="F952">
        <v>22</v>
      </c>
      <c r="G952" t="s">
        <v>51</v>
      </c>
      <c r="H952" t="s">
        <v>41</v>
      </c>
      <c r="I952" s="2">
        <v>6121000</v>
      </c>
      <c r="J952" s="3">
        <f>Raw_Data[[#This Row],[cicilan_per_bulan]]/Raw_Data[[#This Row],[penghasilan_bulanan]]</f>
        <v>5.6494036922071555E-2</v>
      </c>
      <c r="K952" t="s">
        <v>167</v>
      </c>
      <c r="L952" t="s">
        <v>110</v>
      </c>
      <c r="M952" t="s">
        <v>249</v>
      </c>
      <c r="N952" t="s">
        <v>250</v>
      </c>
      <c r="O952" t="s">
        <v>57</v>
      </c>
      <c r="P952" s="2">
        <v>16160000</v>
      </c>
      <c r="Q952" s="2">
        <v>5656000</v>
      </c>
      <c r="R952" t="str">
        <f>IF(Raw_Data[[#This Row],[persen_dp]]&lt;15%,"Low",IF(Raw_Data[[#This Row],[persen_dp]]&gt;25%,"High","Medium"))</f>
        <v>High</v>
      </c>
      <c r="S952" s="3">
        <v>0.35</v>
      </c>
      <c r="T952">
        <v>48</v>
      </c>
      <c r="U952">
        <v>0.14499999999999999</v>
      </c>
      <c r="V952" s="2">
        <v>345800</v>
      </c>
      <c r="W952" s="2">
        <v>16597000</v>
      </c>
      <c r="X952" t="str">
        <f>IF(OR(Raw_Data[[#This Row],[status_pembayaran]]="Macet",Raw_Data[[#This Row],[status_pembayaran]]="Kurang Lancar"),"Non Performing Loan","Performing")</f>
        <v>Performing</v>
      </c>
      <c r="Y952" t="s">
        <v>47</v>
      </c>
      <c r="Z952">
        <v>0</v>
      </c>
      <c r="AA952">
        <v>0</v>
      </c>
      <c r="AB952">
        <v>1</v>
      </c>
      <c r="AC952" t="s">
        <v>66</v>
      </c>
      <c r="AD952">
        <f>IF(Raw_Data[[#This Row],[rasio]]&lt;0.2,1,IF(Raw_Data[[#This Row],[rasio]]&lt;0.3,2,IF(Raw_Data[[#This Row],[rasio]]&lt;0.4,3,4)))</f>
        <v>1</v>
      </c>
      <c r="AE952">
        <f>IF(Raw_Data[[#This Row],[kategori_dp]]="High",1,IF(Raw_Data[[#This Row],[kategori_dp]]="Medium",2,3))</f>
        <v>1</v>
      </c>
      <c r="AF952">
        <f>IF(Raw_Data[[#This Row],[tenor_bulan]]&lt;=24,1,IF(Raw_Data[[#This Row],[tenor_bulan]]&lt;=36,2,IF(Raw_Data[[#This Row],[tenor_bulan]]&lt;=48,3,4)))</f>
        <v>3</v>
      </c>
      <c r="AG952">
        <f>IF(Raw_Data[[#This Row],[jumlah_kali_telat]]=0,0,IF(Raw_Data[[#This Row],[jumlah_kali_telat]]&lt;=2,2,4))</f>
        <v>0</v>
      </c>
      <c r="AH952">
        <f>Raw_Data[[#This Row],[Skor_Rasio]]+Raw_Data[[#This Row],[Skor_DP]]+Raw_Data[[#This Row],[Skor_Tenor]]+Raw_Data[[#This Row],[Skor_Telat]]</f>
        <v>5</v>
      </c>
      <c r="AI952" t="str">
        <f>IF(Raw_Data[[#This Row],[Risk_Score]]&lt;=6,"Low Risk",IF(Raw_Data[[#This Row],[Risk_Score]]&lt;=8,"Medium Risk","High Risk"))</f>
        <v>Low Risk</v>
      </c>
      <c r="AJ952">
        <f ca="1">IFERROR(DATEDIF(Raw_Data[[#This Row],[tanggal_pengajuan]],TODAY(),"m"),"N/A")</f>
        <v>8</v>
      </c>
      <c r="AK952" t="str">
        <f ca="1">IF(ISNUMBER(Raw_Data[[#This Row],[MOB]]),IF(Raw_Data[[#This Row],[MOB]]&lt;6,"0-5 bulan",IF(Raw_Data[[#This Row],[MOB]]&lt;12,"6-11 bulan",IF(Raw_Data[[#This Row],[MOB]]&lt;24,"12-23 bulan","24+ bulan"))),"N/A")</f>
        <v>6-11 bulan</v>
      </c>
    </row>
    <row r="953" spans="1:37" ht="14.25" customHeight="1" x14ac:dyDescent="0.45">
      <c r="A953" t="s">
        <v>2492</v>
      </c>
      <c r="B953" s="64">
        <v>46065</v>
      </c>
      <c r="C953" s="1" t="str">
        <f t="shared" si="15"/>
        <v>February</v>
      </c>
      <c r="D953" t="s">
        <v>2493</v>
      </c>
      <c r="E953" t="s">
        <v>2494</v>
      </c>
      <c r="F953">
        <v>32</v>
      </c>
      <c r="G953" t="s">
        <v>51</v>
      </c>
      <c r="H953" t="s">
        <v>108</v>
      </c>
      <c r="I953" s="2">
        <v>5920000</v>
      </c>
      <c r="J953" s="3">
        <f>Raw_Data[[#This Row],[cicilan_per_bulan]]/Raw_Data[[#This Row],[penghasilan_bulanan]]</f>
        <v>7.451013513513513E-2</v>
      </c>
      <c r="K953" t="s">
        <v>81</v>
      </c>
      <c r="L953" t="s">
        <v>82</v>
      </c>
      <c r="M953" t="s">
        <v>44</v>
      </c>
      <c r="N953" t="s">
        <v>228</v>
      </c>
      <c r="O953" t="s">
        <v>57</v>
      </c>
      <c r="P953" s="2">
        <v>19176000</v>
      </c>
      <c r="Q953" s="2">
        <v>3835000</v>
      </c>
      <c r="R953" t="str">
        <f>IF(Raw_Data[[#This Row],[persen_dp]]&lt;15%,"Low",IF(Raw_Data[[#This Row],[persen_dp]]&gt;25%,"High","Medium"))</f>
        <v>Medium</v>
      </c>
      <c r="S953" s="3">
        <v>0.2</v>
      </c>
      <c r="T953">
        <v>60</v>
      </c>
      <c r="U953">
        <v>0.14499999999999999</v>
      </c>
      <c r="V953" s="2">
        <v>441100</v>
      </c>
      <c r="W953" s="2">
        <v>26463000</v>
      </c>
      <c r="X953" t="str">
        <f>IF(OR(Raw_Data[[#This Row],[status_pembayaran]]="Macet",Raw_Data[[#This Row],[status_pembayaran]]="Kurang Lancar"),"Non Performing Loan","Performing")</f>
        <v>Performing</v>
      </c>
      <c r="Y953" t="s">
        <v>47</v>
      </c>
      <c r="Z953">
        <v>0</v>
      </c>
      <c r="AA953">
        <v>0</v>
      </c>
      <c r="AB953">
        <v>1</v>
      </c>
      <c r="AC953" t="s">
        <v>66</v>
      </c>
      <c r="AD953">
        <f>IF(Raw_Data[[#This Row],[rasio]]&lt;0.2,1,IF(Raw_Data[[#This Row],[rasio]]&lt;0.3,2,IF(Raw_Data[[#This Row],[rasio]]&lt;0.4,3,4)))</f>
        <v>1</v>
      </c>
      <c r="AE953">
        <f>IF(Raw_Data[[#This Row],[kategori_dp]]="High",1,IF(Raw_Data[[#This Row],[kategori_dp]]="Medium",2,3))</f>
        <v>2</v>
      </c>
      <c r="AF953">
        <f>IF(Raw_Data[[#This Row],[tenor_bulan]]&lt;=24,1,IF(Raw_Data[[#This Row],[tenor_bulan]]&lt;=36,2,IF(Raw_Data[[#This Row],[tenor_bulan]]&lt;=48,3,4)))</f>
        <v>4</v>
      </c>
      <c r="AG953">
        <f>IF(Raw_Data[[#This Row],[jumlah_kali_telat]]=0,0,IF(Raw_Data[[#This Row],[jumlah_kali_telat]]&lt;=2,2,4))</f>
        <v>0</v>
      </c>
      <c r="AH953">
        <f>Raw_Data[[#This Row],[Skor_Rasio]]+Raw_Data[[#This Row],[Skor_DP]]+Raw_Data[[#This Row],[Skor_Tenor]]+Raw_Data[[#This Row],[Skor_Telat]]</f>
        <v>7</v>
      </c>
      <c r="AI953" t="str">
        <f>IF(Raw_Data[[#This Row],[Risk_Score]]&lt;=6,"Low Risk",IF(Raw_Data[[#This Row],[Risk_Score]]&lt;=8,"Medium Risk","High Risk"))</f>
        <v>Medium Risk</v>
      </c>
      <c r="AJ953">
        <f ca="1">IFERROR(DATEDIF(Raw_Data[[#This Row],[tanggal_pengajuan]],TODAY(),"m"),"N/A")</f>
        <v>8</v>
      </c>
      <c r="AK953" t="str">
        <f ca="1">IF(ISNUMBER(Raw_Data[[#This Row],[MOB]]),IF(Raw_Data[[#This Row],[MOB]]&lt;6,"0-5 bulan",IF(Raw_Data[[#This Row],[MOB]]&lt;12,"6-11 bulan",IF(Raw_Data[[#This Row],[MOB]]&lt;24,"12-23 bulan","24+ bulan"))),"N/A")</f>
        <v>6-11 bulan</v>
      </c>
    </row>
    <row r="954" spans="1:37" ht="14.25" customHeight="1" x14ac:dyDescent="0.45">
      <c r="A954" t="s">
        <v>2495</v>
      </c>
      <c r="B954" s="64">
        <v>46171</v>
      </c>
      <c r="C954" s="1" t="str">
        <f t="shared" si="15"/>
        <v>May</v>
      </c>
      <c r="D954" t="s">
        <v>2496</v>
      </c>
      <c r="E954" t="s">
        <v>2497</v>
      </c>
      <c r="F954">
        <v>54</v>
      </c>
      <c r="G954" t="s">
        <v>51</v>
      </c>
      <c r="H954" t="s">
        <v>52</v>
      </c>
      <c r="I954" s="2">
        <v>6759000</v>
      </c>
      <c r="J954" s="3">
        <f>Raw_Data[[#This Row],[cicilan_per_bulan]]/Raw_Data[[#This Row],[penghasilan_bulanan]]</f>
        <v>7.3354046456576422E-2</v>
      </c>
      <c r="K954" t="s">
        <v>63</v>
      </c>
      <c r="L954" t="s">
        <v>64</v>
      </c>
      <c r="M954" t="s">
        <v>249</v>
      </c>
      <c r="N954" t="s">
        <v>250</v>
      </c>
      <c r="O954" t="s">
        <v>57</v>
      </c>
      <c r="P954" s="2">
        <v>15547000</v>
      </c>
      <c r="Q954" s="2">
        <v>3109000</v>
      </c>
      <c r="R954" t="str">
        <f>IF(Raw_Data[[#This Row],[persen_dp]]&lt;15%,"Low",IF(Raw_Data[[#This Row],[persen_dp]]&gt;25%,"High","Medium"))</f>
        <v>Medium</v>
      </c>
      <c r="S954" s="3">
        <v>0.2</v>
      </c>
      <c r="T954">
        <v>36</v>
      </c>
      <c r="U954">
        <v>0.14499999999999999</v>
      </c>
      <c r="V954" s="2">
        <v>495800</v>
      </c>
      <c r="W954" s="2">
        <v>17849000</v>
      </c>
      <c r="X954" t="str">
        <f>IF(OR(Raw_Data[[#This Row],[status_pembayaran]]="Macet",Raw_Data[[#This Row],[status_pembayaran]]="Kurang Lancar"),"Non Performing Loan","Performing")</f>
        <v>Performing</v>
      </c>
      <c r="Y954" t="s">
        <v>47</v>
      </c>
      <c r="Z954">
        <v>0</v>
      </c>
      <c r="AA954">
        <v>0</v>
      </c>
      <c r="AB954">
        <v>1</v>
      </c>
      <c r="AD954">
        <f>IF(Raw_Data[[#This Row],[rasio]]&lt;0.2,1,IF(Raw_Data[[#This Row],[rasio]]&lt;0.3,2,IF(Raw_Data[[#This Row],[rasio]]&lt;0.4,3,4)))</f>
        <v>1</v>
      </c>
      <c r="AE954">
        <f>IF(Raw_Data[[#This Row],[kategori_dp]]="High",1,IF(Raw_Data[[#This Row],[kategori_dp]]="Medium",2,3))</f>
        <v>2</v>
      </c>
      <c r="AF954">
        <f>IF(Raw_Data[[#This Row],[tenor_bulan]]&lt;=24,1,IF(Raw_Data[[#This Row],[tenor_bulan]]&lt;=36,2,IF(Raw_Data[[#This Row],[tenor_bulan]]&lt;=48,3,4)))</f>
        <v>2</v>
      </c>
      <c r="AG954">
        <f>IF(Raw_Data[[#This Row],[jumlah_kali_telat]]=0,0,IF(Raw_Data[[#This Row],[jumlah_kali_telat]]&lt;=2,2,4))</f>
        <v>0</v>
      </c>
      <c r="AH954">
        <f>Raw_Data[[#This Row],[Skor_Rasio]]+Raw_Data[[#This Row],[Skor_DP]]+Raw_Data[[#This Row],[Skor_Tenor]]+Raw_Data[[#This Row],[Skor_Telat]]</f>
        <v>5</v>
      </c>
      <c r="AI954" t="str">
        <f>IF(Raw_Data[[#This Row],[Risk_Score]]&lt;=6,"Low Risk",IF(Raw_Data[[#This Row],[Risk_Score]]&lt;=8,"Medium Risk","High Risk"))</f>
        <v>Low Risk</v>
      </c>
      <c r="AJ954">
        <f ca="1">IFERROR(DATEDIF(Raw_Data[[#This Row],[tanggal_pengajuan]],TODAY(),"m"),"N/A")</f>
        <v>4</v>
      </c>
      <c r="AK954" t="str">
        <f ca="1">IF(ISNUMBER(Raw_Data[[#This Row],[MOB]]),IF(Raw_Data[[#This Row],[MOB]]&lt;6,"0-5 bulan",IF(Raw_Data[[#This Row],[MOB]]&lt;12,"6-11 bulan",IF(Raw_Data[[#This Row],[MOB]]&lt;24,"12-23 bulan","24+ bulan"))),"N/A")</f>
        <v>0-5 bulan</v>
      </c>
    </row>
    <row r="955" spans="1:37" ht="14.25" customHeight="1" x14ac:dyDescent="0.45">
      <c r="A955" t="s">
        <v>2498</v>
      </c>
      <c r="B955" s="64">
        <v>46129</v>
      </c>
      <c r="C955" s="1" t="str">
        <f t="shared" si="15"/>
        <v>April</v>
      </c>
      <c r="D955" t="s">
        <v>1331</v>
      </c>
      <c r="E955" t="s">
        <v>2499</v>
      </c>
      <c r="F955">
        <v>38</v>
      </c>
      <c r="G955" t="s">
        <v>40</v>
      </c>
      <c r="H955" t="s">
        <v>152</v>
      </c>
      <c r="I955" s="2">
        <v>3169000</v>
      </c>
      <c r="J955" s="3">
        <f>Raw_Data[[#This Row],[cicilan_per_bulan]]/Raw_Data[[#This Row],[penghasilan_bulanan]]</f>
        <v>0.33338592615967183</v>
      </c>
      <c r="K955" t="s">
        <v>63</v>
      </c>
      <c r="L955" t="s">
        <v>64</v>
      </c>
      <c r="M955" t="s">
        <v>290</v>
      </c>
      <c r="N955" t="s">
        <v>291</v>
      </c>
      <c r="O955" t="s">
        <v>292</v>
      </c>
      <c r="P955" s="2">
        <v>37863000</v>
      </c>
      <c r="Q955" s="2">
        <v>11359000</v>
      </c>
      <c r="R955" t="str">
        <f>IF(Raw_Data[[#This Row],[persen_dp]]&lt;15%,"Low",IF(Raw_Data[[#This Row],[persen_dp]]&gt;25%,"High","Medium"))</f>
        <v>High</v>
      </c>
      <c r="S955" s="3">
        <v>0.3</v>
      </c>
      <c r="T955">
        <v>36</v>
      </c>
      <c r="U955">
        <v>0.14499999999999999</v>
      </c>
      <c r="V955" s="2">
        <v>1056500</v>
      </c>
      <c r="W955" s="2">
        <v>38034000</v>
      </c>
      <c r="X955" t="str">
        <f>IF(OR(Raw_Data[[#This Row],[status_pembayaran]]="Macet",Raw_Data[[#This Row],[status_pembayaran]]="Kurang Lancar"),"Non Performing Loan","Performing")</f>
        <v>Performing</v>
      </c>
      <c r="Y955" t="s">
        <v>47</v>
      </c>
      <c r="Z955">
        <v>0</v>
      </c>
      <c r="AA955">
        <v>0</v>
      </c>
      <c r="AB955">
        <v>1</v>
      </c>
      <c r="AC955" t="s">
        <v>137</v>
      </c>
      <c r="AD955">
        <f>IF(Raw_Data[[#This Row],[rasio]]&lt;0.2,1,IF(Raw_Data[[#This Row],[rasio]]&lt;0.3,2,IF(Raw_Data[[#This Row],[rasio]]&lt;0.4,3,4)))</f>
        <v>3</v>
      </c>
      <c r="AE955">
        <f>IF(Raw_Data[[#This Row],[kategori_dp]]="High",1,IF(Raw_Data[[#This Row],[kategori_dp]]="Medium",2,3))</f>
        <v>1</v>
      </c>
      <c r="AF955">
        <f>IF(Raw_Data[[#This Row],[tenor_bulan]]&lt;=24,1,IF(Raw_Data[[#This Row],[tenor_bulan]]&lt;=36,2,IF(Raw_Data[[#This Row],[tenor_bulan]]&lt;=48,3,4)))</f>
        <v>2</v>
      </c>
      <c r="AG955">
        <f>IF(Raw_Data[[#This Row],[jumlah_kali_telat]]=0,0,IF(Raw_Data[[#This Row],[jumlah_kali_telat]]&lt;=2,2,4))</f>
        <v>0</v>
      </c>
      <c r="AH955">
        <f>Raw_Data[[#This Row],[Skor_Rasio]]+Raw_Data[[#This Row],[Skor_DP]]+Raw_Data[[#This Row],[Skor_Tenor]]+Raw_Data[[#This Row],[Skor_Telat]]</f>
        <v>6</v>
      </c>
      <c r="AI955" t="str">
        <f>IF(Raw_Data[[#This Row],[Risk_Score]]&lt;=6,"Low Risk",IF(Raw_Data[[#This Row],[Risk_Score]]&lt;=8,"Medium Risk","High Risk"))</f>
        <v>Low Risk</v>
      </c>
      <c r="AJ955">
        <f ca="1">IFERROR(DATEDIF(Raw_Data[[#This Row],[tanggal_pengajuan]],TODAY(),"m"),"N/A")</f>
        <v>6</v>
      </c>
      <c r="AK955" t="str">
        <f ca="1">IF(ISNUMBER(Raw_Data[[#This Row],[MOB]]),IF(Raw_Data[[#This Row],[MOB]]&lt;6,"0-5 bulan",IF(Raw_Data[[#This Row],[MOB]]&lt;12,"6-11 bulan",IF(Raw_Data[[#This Row],[MOB]]&lt;24,"12-23 bulan","24+ bulan"))),"N/A")</f>
        <v>6-11 bulan</v>
      </c>
    </row>
    <row r="956" spans="1:37" ht="14.25" customHeight="1" x14ac:dyDescent="0.45">
      <c r="A956" t="s">
        <v>2500</v>
      </c>
      <c r="B956" s="64">
        <v>46179</v>
      </c>
      <c r="C956" s="1" t="str">
        <f t="shared" si="15"/>
        <v>June</v>
      </c>
      <c r="D956" t="s">
        <v>210</v>
      </c>
      <c r="E956" t="s">
        <v>211</v>
      </c>
      <c r="F956">
        <v>53</v>
      </c>
      <c r="G956" t="s">
        <v>40</v>
      </c>
      <c r="H956" t="s">
        <v>90</v>
      </c>
      <c r="I956" s="2">
        <v>4476000</v>
      </c>
      <c r="J956" s="3">
        <f>Raw_Data[[#This Row],[cicilan_per_bulan]]/Raw_Data[[#This Row],[penghasilan_bulanan]]</f>
        <v>0.26268990169794459</v>
      </c>
      <c r="K956" t="s">
        <v>42</v>
      </c>
      <c r="L956" t="s">
        <v>43</v>
      </c>
      <c r="M956" t="s">
        <v>44</v>
      </c>
      <c r="N956" t="s">
        <v>158</v>
      </c>
      <c r="O956" t="s">
        <v>159</v>
      </c>
      <c r="P956" s="2">
        <v>31250000</v>
      </c>
      <c r="Q956" s="2">
        <v>9375000</v>
      </c>
      <c r="R956" t="str">
        <f>IF(Raw_Data[[#This Row],[persen_dp]]&lt;15%,"Low",IF(Raw_Data[[#This Row],[persen_dp]]&gt;25%,"High","Medium"))</f>
        <v>High</v>
      </c>
      <c r="S956" s="3">
        <v>0.3</v>
      </c>
      <c r="T956">
        <v>24</v>
      </c>
      <c r="U956">
        <v>0.14499999999999999</v>
      </c>
      <c r="V956" s="2">
        <v>1175800</v>
      </c>
      <c r="W956" s="2">
        <v>28219000</v>
      </c>
      <c r="X956" t="str">
        <f>IF(OR(Raw_Data[[#This Row],[status_pembayaran]]="Macet",Raw_Data[[#This Row],[status_pembayaran]]="Kurang Lancar"),"Non Performing Loan","Performing")</f>
        <v>Performing</v>
      </c>
      <c r="Y956" t="s">
        <v>47</v>
      </c>
      <c r="Z956">
        <v>0</v>
      </c>
      <c r="AA956">
        <v>0</v>
      </c>
      <c r="AB956">
        <v>1</v>
      </c>
      <c r="AD956">
        <f>IF(Raw_Data[[#This Row],[rasio]]&lt;0.2,1,IF(Raw_Data[[#This Row],[rasio]]&lt;0.3,2,IF(Raw_Data[[#This Row],[rasio]]&lt;0.4,3,4)))</f>
        <v>2</v>
      </c>
      <c r="AE956">
        <f>IF(Raw_Data[[#This Row],[kategori_dp]]="High",1,IF(Raw_Data[[#This Row],[kategori_dp]]="Medium",2,3))</f>
        <v>1</v>
      </c>
      <c r="AF956">
        <f>IF(Raw_Data[[#This Row],[tenor_bulan]]&lt;=24,1,IF(Raw_Data[[#This Row],[tenor_bulan]]&lt;=36,2,IF(Raw_Data[[#This Row],[tenor_bulan]]&lt;=48,3,4)))</f>
        <v>1</v>
      </c>
      <c r="AG956">
        <f>IF(Raw_Data[[#This Row],[jumlah_kali_telat]]=0,0,IF(Raw_Data[[#This Row],[jumlah_kali_telat]]&lt;=2,2,4))</f>
        <v>0</v>
      </c>
      <c r="AH956">
        <f>Raw_Data[[#This Row],[Skor_Rasio]]+Raw_Data[[#This Row],[Skor_DP]]+Raw_Data[[#This Row],[Skor_Tenor]]+Raw_Data[[#This Row],[Skor_Telat]]</f>
        <v>4</v>
      </c>
      <c r="AI956" t="str">
        <f>IF(Raw_Data[[#This Row],[Risk_Score]]&lt;=6,"Low Risk",IF(Raw_Data[[#This Row],[Risk_Score]]&lt;=8,"Medium Risk","High Risk"))</f>
        <v>Low Risk</v>
      </c>
      <c r="AJ956">
        <f ca="1">IFERROR(DATEDIF(Raw_Data[[#This Row],[tanggal_pengajuan]],TODAY(),"m"),"N/A")</f>
        <v>4</v>
      </c>
      <c r="AK956" t="str">
        <f ca="1">IF(ISNUMBER(Raw_Data[[#This Row],[MOB]]),IF(Raw_Data[[#This Row],[MOB]]&lt;6,"0-5 bulan",IF(Raw_Data[[#This Row],[MOB]]&lt;12,"6-11 bulan",IF(Raw_Data[[#This Row],[MOB]]&lt;24,"12-23 bulan","24+ bulan"))),"N/A")</f>
        <v>0-5 bulan</v>
      </c>
    </row>
    <row r="957" spans="1:37" ht="14.25" customHeight="1" x14ac:dyDescent="0.45">
      <c r="A957" t="s">
        <v>2501</v>
      </c>
      <c r="B957" s="64">
        <v>46037</v>
      </c>
      <c r="C957" s="1" t="str">
        <f t="shared" si="15"/>
        <v>January</v>
      </c>
      <c r="D957" t="s">
        <v>1487</v>
      </c>
      <c r="E957" t="s">
        <v>2502</v>
      </c>
      <c r="F957">
        <v>39</v>
      </c>
      <c r="G957" t="s">
        <v>40</v>
      </c>
      <c r="H957" t="s">
        <v>176</v>
      </c>
      <c r="I957" s="2">
        <v>5119000</v>
      </c>
      <c r="J957" s="3">
        <f>Raw_Data[[#This Row],[cicilan_per_bulan]]/Raw_Data[[#This Row],[penghasilan_bulanan]]</f>
        <v>0.24651299081851924</v>
      </c>
      <c r="K957" t="s">
        <v>114</v>
      </c>
      <c r="L957" t="s">
        <v>115</v>
      </c>
      <c r="M957" t="s">
        <v>55</v>
      </c>
      <c r="N957" t="s">
        <v>147</v>
      </c>
      <c r="O957" t="s">
        <v>148</v>
      </c>
      <c r="P957" s="2">
        <v>31301000</v>
      </c>
      <c r="Q957" s="2">
        <v>7825000</v>
      </c>
      <c r="R957" t="str">
        <f>IF(Raw_Data[[#This Row],[persen_dp]]&lt;15%,"Low",IF(Raw_Data[[#This Row],[persen_dp]]&gt;25%,"High","Medium"))</f>
        <v>Medium</v>
      </c>
      <c r="S957" s="3">
        <v>0.25</v>
      </c>
      <c r="T957">
        <v>24</v>
      </c>
      <c r="U957">
        <v>0.14499999999999999</v>
      </c>
      <c r="V957" s="2">
        <v>1261900</v>
      </c>
      <c r="W957" s="2">
        <v>30285000</v>
      </c>
      <c r="X957" t="str">
        <f>IF(OR(Raw_Data[[#This Row],[status_pembayaran]]="Macet",Raw_Data[[#This Row],[status_pembayaran]]="Kurang Lancar"),"Non Performing Loan","Performing")</f>
        <v>Performing</v>
      </c>
      <c r="Y957" t="s">
        <v>47</v>
      </c>
      <c r="Z957">
        <v>0</v>
      </c>
      <c r="AA957">
        <v>0</v>
      </c>
      <c r="AB957">
        <v>1</v>
      </c>
      <c r="AD957">
        <f>IF(Raw_Data[[#This Row],[rasio]]&lt;0.2,1,IF(Raw_Data[[#This Row],[rasio]]&lt;0.3,2,IF(Raw_Data[[#This Row],[rasio]]&lt;0.4,3,4)))</f>
        <v>2</v>
      </c>
      <c r="AE957">
        <f>IF(Raw_Data[[#This Row],[kategori_dp]]="High",1,IF(Raw_Data[[#This Row],[kategori_dp]]="Medium",2,3))</f>
        <v>2</v>
      </c>
      <c r="AF957">
        <f>IF(Raw_Data[[#This Row],[tenor_bulan]]&lt;=24,1,IF(Raw_Data[[#This Row],[tenor_bulan]]&lt;=36,2,IF(Raw_Data[[#This Row],[tenor_bulan]]&lt;=48,3,4)))</f>
        <v>1</v>
      </c>
      <c r="AG957">
        <f>IF(Raw_Data[[#This Row],[jumlah_kali_telat]]=0,0,IF(Raw_Data[[#This Row],[jumlah_kali_telat]]&lt;=2,2,4))</f>
        <v>0</v>
      </c>
      <c r="AH957">
        <f>Raw_Data[[#This Row],[Skor_Rasio]]+Raw_Data[[#This Row],[Skor_DP]]+Raw_Data[[#This Row],[Skor_Tenor]]+Raw_Data[[#This Row],[Skor_Telat]]</f>
        <v>5</v>
      </c>
      <c r="AI957" t="str">
        <f>IF(Raw_Data[[#This Row],[Risk_Score]]&lt;=6,"Low Risk",IF(Raw_Data[[#This Row],[Risk_Score]]&lt;=8,"Medium Risk","High Risk"))</f>
        <v>Low Risk</v>
      </c>
      <c r="AJ957">
        <f ca="1">IFERROR(DATEDIF(Raw_Data[[#This Row],[tanggal_pengajuan]],TODAY(),"m"),"N/A")</f>
        <v>9</v>
      </c>
      <c r="AK957" t="str">
        <f ca="1">IF(ISNUMBER(Raw_Data[[#This Row],[MOB]]),IF(Raw_Data[[#This Row],[MOB]]&lt;6,"0-5 bulan",IF(Raw_Data[[#This Row],[MOB]]&lt;12,"6-11 bulan",IF(Raw_Data[[#This Row],[MOB]]&lt;24,"12-23 bulan","24+ bulan"))),"N/A")</f>
        <v>6-11 bulan</v>
      </c>
    </row>
    <row r="958" spans="1:37" ht="14.25" customHeight="1" x14ac:dyDescent="0.45">
      <c r="A958" t="s">
        <v>2503</v>
      </c>
      <c r="B958" s="64">
        <v>46175</v>
      </c>
      <c r="C958" s="1" t="str">
        <f t="shared" si="15"/>
        <v>June</v>
      </c>
      <c r="D958" t="s">
        <v>1022</v>
      </c>
      <c r="E958" t="s">
        <v>2504</v>
      </c>
      <c r="F958">
        <v>36</v>
      </c>
      <c r="G958" t="s">
        <v>40</v>
      </c>
      <c r="H958" t="s">
        <v>52</v>
      </c>
      <c r="I958" s="2">
        <v>12263000</v>
      </c>
      <c r="J958" s="3">
        <f>Raw_Data[[#This Row],[cicilan_per_bulan]]/Raw_Data[[#This Row],[penghasilan_bulanan]]</f>
        <v>0.10157384000652368</v>
      </c>
      <c r="K958" t="s">
        <v>192</v>
      </c>
      <c r="L958" t="s">
        <v>128</v>
      </c>
      <c r="M958" t="s">
        <v>72</v>
      </c>
      <c r="N958" t="s">
        <v>97</v>
      </c>
      <c r="O958" t="s">
        <v>57</v>
      </c>
      <c r="P958" s="2">
        <v>16318000</v>
      </c>
      <c r="Q958" s="2">
        <v>3264000</v>
      </c>
      <c r="R958" t="str">
        <f>IF(Raw_Data[[#This Row],[persen_dp]]&lt;15%,"Low",IF(Raw_Data[[#This Row],[persen_dp]]&gt;25%,"High","Medium"))</f>
        <v>Medium</v>
      </c>
      <c r="S958" s="3">
        <v>0.2</v>
      </c>
      <c r="T958">
        <v>12</v>
      </c>
      <c r="U958">
        <v>0.14499999999999999</v>
      </c>
      <c r="V958" s="2">
        <v>1245600</v>
      </c>
      <c r="W958" s="2">
        <v>14947000</v>
      </c>
      <c r="X958" t="str">
        <f>IF(OR(Raw_Data[[#This Row],[status_pembayaran]]="Macet",Raw_Data[[#This Row],[status_pembayaran]]="Kurang Lancar"),"Non Performing Loan","Performing")</f>
        <v>Performing</v>
      </c>
      <c r="Y958" t="s">
        <v>47</v>
      </c>
      <c r="Z958">
        <v>0</v>
      </c>
      <c r="AA958">
        <v>0</v>
      </c>
      <c r="AB958">
        <v>1</v>
      </c>
      <c r="AC958" t="s">
        <v>74</v>
      </c>
      <c r="AD958">
        <f>IF(Raw_Data[[#This Row],[rasio]]&lt;0.2,1,IF(Raw_Data[[#This Row],[rasio]]&lt;0.3,2,IF(Raw_Data[[#This Row],[rasio]]&lt;0.4,3,4)))</f>
        <v>1</v>
      </c>
      <c r="AE958">
        <f>IF(Raw_Data[[#This Row],[kategori_dp]]="High",1,IF(Raw_Data[[#This Row],[kategori_dp]]="Medium",2,3))</f>
        <v>2</v>
      </c>
      <c r="AF958">
        <f>IF(Raw_Data[[#This Row],[tenor_bulan]]&lt;=24,1,IF(Raw_Data[[#This Row],[tenor_bulan]]&lt;=36,2,IF(Raw_Data[[#This Row],[tenor_bulan]]&lt;=48,3,4)))</f>
        <v>1</v>
      </c>
      <c r="AG958">
        <f>IF(Raw_Data[[#This Row],[jumlah_kali_telat]]=0,0,IF(Raw_Data[[#This Row],[jumlah_kali_telat]]&lt;=2,2,4))</f>
        <v>0</v>
      </c>
      <c r="AH958">
        <f>Raw_Data[[#This Row],[Skor_Rasio]]+Raw_Data[[#This Row],[Skor_DP]]+Raw_Data[[#This Row],[Skor_Tenor]]+Raw_Data[[#This Row],[Skor_Telat]]</f>
        <v>4</v>
      </c>
      <c r="AI958" t="str">
        <f>IF(Raw_Data[[#This Row],[Risk_Score]]&lt;=6,"Low Risk",IF(Raw_Data[[#This Row],[Risk_Score]]&lt;=8,"Medium Risk","High Risk"))</f>
        <v>Low Risk</v>
      </c>
      <c r="AJ958">
        <f ca="1">IFERROR(DATEDIF(Raw_Data[[#This Row],[tanggal_pengajuan]],TODAY(),"m"),"N/A")</f>
        <v>4</v>
      </c>
      <c r="AK958" t="str">
        <f ca="1">IF(ISNUMBER(Raw_Data[[#This Row],[MOB]]),IF(Raw_Data[[#This Row],[MOB]]&lt;6,"0-5 bulan",IF(Raw_Data[[#This Row],[MOB]]&lt;12,"6-11 bulan",IF(Raw_Data[[#This Row],[MOB]]&lt;24,"12-23 bulan","24+ bulan"))),"N/A")</f>
        <v>0-5 bulan</v>
      </c>
    </row>
    <row r="959" spans="1:37" ht="14.25" customHeight="1" x14ac:dyDescent="0.45">
      <c r="A959" t="s">
        <v>2505</v>
      </c>
      <c r="B959" s="64">
        <v>46053</v>
      </c>
      <c r="C959" s="1" t="str">
        <f t="shared" si="15"/>
        <v>January</v>
      </c>
      <c r="D959" t="s">
        <v>1563</v>
      </c>
      <c r="E959" t="s">
        <v>2506</v>
      </c>
      <c r="F959">
        <v>58</v>
      </c>
      <c r="G959" t="s">
        <v>40</v>
      </c>
      <c r="H959" t="s">
        <v>62</v>
      </c>
      <c r="I959" s="2">
        <v>1676000</v>
      </c>
      <c r="J959" s="3">
        <f>Raw_Data[[#This Row],[cicilan_per_bulan]]/Raw_Data[[#This Row],[penghasilan_bulanan]]</f>
        <v>0.33233890214797135</v>
      </c>
      <c r="K959" t="s">
        <v>102</v>
      </c>
      <c r="L959" t="s">
        <v>103</v>
      </c>
      <c r="M959" t="s">
        <v>72</v>
      </c>
      <c r="N959" t="s">
        <v>73</v>
      </c>
      <c r="O959" t="s">
        <v>46</v>
      </c>
      <c r="P959" s="2">
        <v>21499000</v>
      </c>
      <c r="Q959" s="2">
        <v>7525000</v>
      </c>
      <c r="R959" t="str">
        <f>IF(Raw_Data[[#This Row],[persen_dp]]&lt;15%,"Low",IF(Raw_Data[[#This Row],[persen_dp]]&gt;25%,"High","Medium"))</f>
        <v>High</v>
      </c>
      <c r="S959" s="3">
        <v>0.35</v>
      </c>
      <c r="T959">
        <v>36</v>
      </c>
      <c r="U959">
        <v>0.14499999999999999</v>
      </c>
      <c r="V959" s="2">
        <v>557000</v>
      </c>
      <c r="W959" s="2">
        <v>20053000</v>
      </c>
      <c r="X959" t="str">
        <f>IF(OR(Raw_Data[[#This Row],[status_pembayaran]]="Macet",Raw_Data[[#This Row],[status_pembayaran]]="Kurang Lancar"),"Non Performing Loan","Performing")</f>
        <v>Performing</v>
      </c>
      <c r="Y959" t="s">
        <v>47</v>
      </c>
      <c r="Z959">
        <v>0</v>
      </c>
      <c r="AA959">
        <v>0</v>
      </c>
      <c r="AB959">
        <v>1</v>
      </c>
      <c r="AC959" t="s">
        <v>66</v>
      </c>
      <c r="AD959">
        <f>IF(Raw_Data[[#This Row],[rasio]]&lt;0.2,1,IF(Raw_Data[[#This Row],[rasio]]&lt;0.3,2,IF(Raw_Data[[#This Row],[rasio]]&lt;0.4,3,4)))</f>
        <v>3</v>
      </c>
      <c r="AE959">
        <f>IF(Raw_Data[[#This Row],[kategori_dp]]="High",1,IF(Raw_Data[[#This Row],[kategori_dp]]="Medium",2,3))</f>
        <v>1</v>
      </c>
      <c r="AF959">
        <f>IF(Raw_Data[[#This Row],[tenor_bulan]]&lt;=24,1,IF(Raw_Data[[#This Row],[tenor_bulan]]&lt;=36,2,IF(Raw_Data[[#This Row],[tenor_bulan]]&lt;=48,3,4)))</f>
        <v>2</v>
      </c>
      <c r="AG959">
        <f>IF(Raw_Data[[#This Row],[jumlah_kali_telat]]=0,0,IF(Raw_Data[[#This Row],[jumlah_kali_telat]]&lt;=2,2,4))</f>
        <v>0</v>
      </c>
      <c r="AH959">
        <f>Raw_Data[[#This Row],[Skor_Rasio]]+Raw_Data[[#This Row],[Skor_DP]]+Raw_Data[[#This Row],[Skor_Tenor]]+Raw_Data[[#This Row],[Skor_Telat]]</f>
        <v>6</v>
      </c>
      <c r="AI959" t="str">
        <f>IF(Raw_Data[[#This Row],[Risk_Score]]&lt;=6,"Low Risk",IF(Raw_Data[[#This Row],[Risk_Score]]&lt;=8,"Medium Risk","High Risk"))</f>
        <v>Low Risk</v>
      </c>
      <c r="AJ959">
        <f ca="1">IFERROR(DATEDIF(Raw_Data[[#This Row],[tanggal_pengajuan]],TODAY(),"m"),"N/A")</f>
        <v>8</v>
      </c>
      <c r="AK959" t="str">
        <f ca="1">IF(ISNUMBER(Raw_Data[[#This Row],[MOB]]),IF(Raw_Data[[#This Row],[MOB]]&lt;6,"0-5 bulan",IF(Raw_Data[[#This Row],[MOB]]&lt;12,"6-11 bulan",IF(Raw_Data[[#This Row],[MOB]]&lt;24,"12-23 bulan","24+ bulan"))),"N/A")</f>
        <v>6-11 bulan</v>
      </c>
    </row>
    <row r="960" spans="1:37" ht="14.25" customHeight="1" x14ac:dyDescent="0.45">
      <c r="A960" t="s">
        <v>2507</v>
      </c>
      <c r="B960" s="64">
        <v>46176</v>
      </c>
      <c r="C960" s="1" t="str">
        <f t="shared" si="15"/>
        <v>June</v>
      </c>
      <c r="D960" t="s">
        <v>2508</v>
      </c>
      <c r="E960" t="s">
        <v>2509</v>
      </c>
      <c r="F960">
        <v>39</v>
      </c>
      <c r="G960" t="s">
        <v>51</v>
      </c>
      <c r="H960" t="s">
        <v>41</v>
      </c>
      <c r="I960" s="2">
        <v>7499000</v>
      </c>
      <c r="J960" s="3">
        <f>Raw_Data[[#This Row],[cicilan_per_bulan]]/Raw_Data[[#This Row],[penghasilan_bulanan]]</f>
        <v>0.21253500466728897</v>
      </c>
      <c r="K960" t="s">
        <v>91</v>
      </c>
      <c r="L960" t="s">
        <v>92</v>
      </c>
      <c r="M960" t="s">
        <v>44</v>
      </c>
      <c r="N960" t="s">
        <v>83</v>
      </c>
      <c r="O960" t="s">
        <v>57</v>
      </c>
      <c r="P960" s="2">
        <v>18559000</v>
      </c>
      <c r="Q960" s="2">
        <v>1856000</v>
      </c>
      <c r="R960" t="str">
        <f>IF(Raw_Data[[#This Row],[persen_dp]]&lt;15%,"Low",IF(Raw_Data[[#This Row],[persen_dp]]&gt;25%,"High","Medium"))</f>
        <v>Low</v>
      </c>
      <c r="S960" s="3">
        <v>0.1</v>
      </c>
      <c r="T960">
        <v>12</v>
      </c>
      <c r="U960">
        <v>0.14499999999999999</v>
      </c>
      <c r="V960" s="2">
        <v>1593800</v>
      </c>
      <c r="W960" s="2">
        <v>19125000</v>
      </c>
      <c r="X960" t="str">
        <f>IF(OR(Raw_Data[[#This Row],[status_pembayaran]]="Macet",Raw_Data[[#This Row],[status_pembayaran]]="Kurang Lancar"),"Non Performing Loan","Performing")</f>
        <v>Performing</v>
      </c>
      <c r="Y960" t="s">
        <v>317</v>
      </c>
      <c r="Z960">
        <v>0</v>
      </c>
      <c r="AA960">
        <v>0</v>
      </c>
      <c r="AB960">
        <v>0</v>
      </c>
      <c r="AC960" t="s">
        <v>66</v>
      </c>
      <c r="AD960">
        <f>IF(Raw_Data[[#This Row],[rasio]]&lt;0.2,1,IF(Raw_Data[[#This Row],[rasio]]&lt;0.3,2,IF(Raw_Data[[#This Row],[rasio]]&lt;0.4,3,4)))</f>
        <v>2</v>
      </c>
      <c r="AE960">
        <f>IF(Raw_Data[[#This Row],[kategori_dp]]="High",1,IF(Raw_Data[[#This Row],[kategori_dp]]="Medium",2,3))</f>
        <v>3</v>
      </c>
      <c r="AF960">
        <f>IF(Raw_Data[[#This Row],[tenor_bulan]]&lt;=24,1,IF(Raw_Data[[#This Row],[tenor_bulan]]&lt;=36,2,IF(Raw_Data[[#This Row],[tenor_bulan]]&lt;=48,3,4)))</f>
        <v>1</v>
      </c>
      <c r="AG960">
        <f>IF(Raw_Data[[#This Row],[jumlah_kali_telat]]=0,0,IF(Raw_Data[[#This Row],[jumlah_kali_telat]]&lt;=2,2,4))</f>
        <v>0</v>
      </c>
      <c r="AH960">
        <f>Raw_Data[[#This Row],[Skor_Rasio]]+Raw_Data[[#This Row],[Skor_DP]]+Raw_Data[[#This Row],[Skor_Tenor]]+Raw_Data[[#This Row],[Skor_Telat]]</f>
        <v>6</v>
      </c>
      <c r="AI960" t="str">
        <f>IF(Raw_Data[[#This Row],[Risk_Score]]&lt;=6,"Low Risk",IF(Raw_Data[[#This Row],[Risk_Score]]&lt;=8,"Medium Risk","High Risk"))</f>
        <v>Low Risk</v>
      </c>
      <c r="AJ960">
        <f ca="1">IFERROR(DATEDIF(Raw_Data[[#This Row],[tanggal_pengajuan]],TODAY(),"m"),"N/A")</f>
        <v>4</v>
      </c>
      <c r="AK960" t="str">
        <f ca="1">IF(ISNUMBER(Raw_Data[[#This Row],[MOB]]),IF(Raw_Data[[#This Row],[MOB]]&lt;6,"0-5 bulan",IF(Raw_Data[[#This Row],[MOB]]&lt;12,"6-11 bulan",IF(Raw_Data[[#This Row],[MOB]]&lt;24,"12-23 bulan","24+ bulan"))),"N/A")</f>
        <v>0-5 bulan</v>
      </c>
    </row>
    <row r="961" spans="1:37" ht="14.25" customHeight="1" x14ac:dyDescent="0.45">
      <c r="A961" t="s">
        <v>2510</v>
      </c>
      <c r="B961" s="64">
        <v>46027</v>
      </c>
      <c r="C961" s="1" t="str">
        <f t="shared" si="15"/>
        <v>January</v>
      </c>
      <c r="D961" t="s">
        <v>733</v>
      </c>
      <c r="E961" t="s">
        <v>2511</v>
      </c>
      <c r="F961">
        <v>34</v>
      </c>
      <c r="G961" t="s">
        <v>40</v>
      </c>
      <c r="H961" t="s">
        <v>126</v>
      </c>
      <c r="I961" s="2">
        <v>2356000</v>
      </c>
      <c r="J961" s="3">
        <f>Raw_Data[[#This Row],[cicilan_per_bulan]]/Raw_Data[[#This Row],[penghasilan_bulanan]]</f>
        <v>0.84944821731748732</v>
      </c>
      <c r="K961" t="s">
        <v>119</v>
      </c>
      <c r="L961" t="s">
        <v>120</v>
      </c>
      <c r="M961" t="s">
        <v>55</v>
      </c>
      <c r="N961" t="s">
        <v>141</v>
      </c>
      <c r="O961" t="s">
        <v>46</v>
      </c>
      <c r="P961" s="2">
        <v>23305000</v>
      </c>
      <c r="Q961" s="2">
        <v>2330000</v>
      </c>
      <c r="R961" t="str">
        <f>IF(Raw_Data[[#This Row],[persen_dp]]&lt;15%,"Low",IF(Raw_Data[[#This Row],[persen_dp]]&gt;25%,"High","Medium"))</f>
        <v>Low</v>
      </c>
      <c r="S961" s="3">
        <v>0.1</v>
      </c>
      <c r="T961">
        <v>12</v>
      </c>
      <c r="U961">
        <v>0.14499999999999999</v>
      </c>
      <c r="V961" s="2">
        <v>2001300</v>
      </c>
      <c r="W961" s="2">
        <v>24016000</v>
      </c>
      <c r="X961" t="str">
        <f>IF(OR(Raw_Data[[#This Row],[status_pembayaran]]="Macet",Raw_Data[[#This Row],[status_pembayaran]]="Kurang Lancar"),"Non Performing Loan","Performing")</f>
        <v>Performing</v>
      </c>
      <c r="Y961" t="s">
        <v>47</v>
      </c>
      <c r="Z961">
        <v>0</v>
      </c>
      <c r="AA961">
        <v>0</v>
      </c>
      <c r="AB961">
        <v>1</v>
      </c>
      <c r="AC961" t="s">
        <v>137</v>
      </c>
      <c r="AD961">
        <f>IF(Raw_Data[[#This Row],[rasio]]&lt;0.2,1,IF(Raw_Data[[#This Row],[rasio]]&lt;0.3,2,IF(Raw_Data[[#This Row],[rasio]]&lt;0.4,3,4)))</f>
        <v>4</v>
      </c>
      <c r="AE961">
        <f>IF(Raw_Data[[#This Row],[kategori_dp]]="High",1,IF(Raw_Data[[#This Row],[kategori_dp]]="Medium",2,3))</f>
        <v>3</v>
      </c>
      <c r="AF961">
        <f>IF(Raw_Data[[#This Row],[tenor_bulan]]&lt;=24,1,IF(Raw_Data[[#This Row],[tenor_bulan]]&lt;=36,2,IF(Raw_Data[[#This Row],[tenor_bulan]]&lt;=48,3,4)))</f>
        <v>1</v>
      </c>
      <c r="AG961">
        <f>IF(Raw_Data[[#This Row],[jumlah_kali_telat]]=0,0,IF(Raw_Data[[#This Row],[jumlah_kali_telat]]&lt;=2,2,4))</f>
        <v>0</v>
      </c>
      <c r="AH961">
        <f>Raw_Data[[#This Row],[Skor_Rasio]]+Raw_Data[[#This Row],[Skor_DP]]+Raw_Data[[#This Row],[Skor_Tenor]]+Raw_Data[[#This Row],[Skor_Telat]]</f>
        <v>8</v>
      </c>
      <c r="AI961" t="str">
        <f>IF(Raw_Data[[#This Row],[Risk_Score]]&lt;=6,"Low Risk",IF(Raw_Data[[#This Row],[Risk_Score]]&lt;=8,"Medium Risk","High Risk"))</f>
        <v>Medium Risk</v>
      </c>
      <c r="AJ961">
        <f ca="1">IFERROR(DATEDIF(Raw_Data[[#This Row],[tanggal_pengajuan]],TODAY(),"m"),"N/A")</f>
        <v>9</v>
      </c>
      <c r="AK961" t="str">
        <f ca="1">IF(ISNUMBER(Raw_Data[[#This Row],[MOB]]),IF(Raw_Data[[#This Row],[MOB]]&lt;6,"0-5 bulan",IF(Raw_Data[[#This Row],[MOB]]&lt;12,"6-11 bulan",IF(Raw_Data[[#This Row],[MOB]]&lt;24,"12-23 bulan","24+ bulan"))),"N/A")</f>
        <v>6-11 bulan</v>
      </c>
    </row>
    <row r="962" spans="1:37" ht="14.25" customHeight="1" x14ac:dyDescent="0.45">
      <c r="A962" t="s">
        <v>2512</v>
      </c>
      <c r="B962" s="64">
        <v>46178</v>
      </c>
      <c r="C962" s="1" t="str">
        <f t="shared" si="15"/>
        <v>June</v>
      </c>
      <c r="D962" t="s">
        <v>1568</v>
      </c>
      <c r="E962" t="s">
        <v>2513</v>
      </c>
      <c r="F962">
        <v>30</v>
      </c>
      <c r="G962" t="s">
        <v>51</v>
      </c>
      <c r="H962" t="s">
        <v>52</v>
      </c>
      <c r="I962" s="2">
        <v>8678000</v>
      </c>
      <c r="J962" s="3">
        <f>Raw_Data[[#This Row],[cicilan_per_bulan]]/Raw_Data[[#This Row],[penghasilan_bulanan]]</f>
        <v>7.2574325881539531E-2</v>
      </c>
      <c r="K962" t="s">
        <v>81</v>
      </c>
      <c r="L962" t="s">
        <v>82</v>
      </c>
      <c r="M962" t="s">
        <v>44</v>
      </c>
      <c r="N962" t="s">
        <v>45</v>
      </c>
      <c r="O962" t="s">
        <v>46</v>
      </c>
      <c r="P962" s="2">
        <v>25511000</v>
      </c>
      <c r="Q962" s="2">
        <v>6378000</v>
      </c>
      <c r="R962" t="str">
        <f>IF(Raw_Data[[#This Row],[persen_dp]]&lt;15%,"Low",IF(Raw_Data[[#This Row],[persen_dp]]&gt;25%,"High","Medium"))</f>
        <v>Medium</v>
      </c>
      <c r="S962" s="3">
        <v>0.25</v>
      </c>
      <c r="T962">
        <v>48</v>
      </c>
      <c r="U962">
        <v>0.14499999999999999</v>
      </c>
      <c r="V962" s="2">
        <v>629800</v>
      </c>
      <c r="W962" s="2">
        <v>30231000</v>
      </c>
      <c r="X962" t="str">
        <f>IF(OR(Raw_Data[[#This Row],[status_pembayaran]]="Macet",Raw_Data[[#This Row],[status_pembayaran]]="Kurang Lancar"),"Non Performing Loan","Performing")</f>
        <v>Performing</v>
      </c>
      <c r="Y962" t="s">
        <v>47</v>
      </c>
      <c r="Z962">
        <v>0</v>
      </c>
      <c r="AA962">
        <v>0</v>
      </c>
      <c r="AB962">
        <v>1</v>
      </c>
      <c r="AC962" t="s">
        <v>104</v>
      </c>
      <c r="AD962">
        <f>IF(Raw_Data[[#This Row],[rasio]]&lt;0.2,1,IF(Raw_Data[[#This Row],[rasio]]&lt;0.3,2,IF(Raw_Data[[#This Row],[rasio]]&lt;0.4,3,4)))</f>
        <v>1</v>
      </c>
      <c r="AE962">
        <f>IF(Raw_Data[[#This Row],[kategori_dp]]="High",1,IF(Raw_Data[[#This Row],[kategori_dp]]="Medium",2,3))</f>
        <v>2</v>
      </c>
      <c r="AF962">
        <f>IF(Raw_Data[[#This Row],[tenor_bulan]]&lt;=24,1,IF(Raw_Data[[#This Row],[tenor_bulan]]&lt;=36,2,IF(Raw_Data[[#This Row],[tenor_bulan]]&lt;=48,3,4)))</f>
        <v>3</v>
      </c>
      <c r="AG962">
        <f>IF(Raw_Data[[#This Row],[jumlah_kali_telat]]=0,0,IF(Raw_Data[[#This Row],[jumlah_kali_telat]]&lt;=2,2,4))</f>
        <v>0</v>
      </c>
      <c r="AH962">
        <f>Raw_Data[[#This Row],[Skor_Rasio]]+Raw_Data[[#This Row],[Skor_DP]]+Raw_Data[[#This Row],[Skor_Tenor]]+Raw_Data[[#This Row],[Skor_Telat]]</f>
        <v>6</v>
      </c>
      <c r="AI962" t="str">
        <f>IF(Raw_Data[[#This Row],[Risk_Score]]&lt;=6,"Low Risk",IF(Raw_Data[[#This Row],[Risk_Score]]&lt;=8,"Medium Risk","High Risk"))</f>
        <v>Low Risk</v>
      </c>
      <c r="AJ962">
        <f ca="1">IFERROR(DATEDIF(Raw_Data[[#This Row],[tanggal_pengajuan]],TODAY(),"m"),"N/A")</f>
        <v>4</v>
      </c>
      <c r="AK962" t="str">
        <f ca="1">IF(ISNUMBER(Raw_Data[[#This Row],[MOB]]),IF(Raw_Data[[#This Row],[MOB]]&lt;6,"0-5 bulan",IF(Raw_Data[[#This Row],[MOB]]&lt;12,"6-11 bulan",IF(Raw_Data[[#This Row],[MOB]]&lt;24,"12-23 bulan","24+ bulan"))),"N/A")</f>
        <v>0-5 bulan</v>
      </c>
    </row>
    <row r="963" spans="1:37" ht="14.25" customHeight="1" x14ac:dyDescent="0.45">
      <c r="A963" t="s">
        <v>2514</v>
      </c>
      <c r="B963" s="64">
        <v>46267</v>
      </c>
      <c r="C963" s="1" t="str">
        <f t="shared" si="15"/>
        <v>September</v>
      </c>
      <c r="D963" t="s">
        <v>641</v>
      </c>
      <c r="E963" t="s">
        <v>2515</v>
      </c>
      <c r="F963">
        <v>58</v>
      </c>
      <c r="G963" t="s">
        <v>51</v>
      </c>
      <c r="H963" t="s">
        <v>90</v>
      </c>
      <c r="I963" s="2">
        <v>6928000</v>
      </c>
      <c r="J963" s="3">
        <f>Raw_Data[[#This Row],[cicilan_per_bulan]]/Raw_Data[[#This Row],[penghasilan_bulanan]]</f>
        <v>0.12209872979214781</v>
      </c>
      <c r="K963" t="s">
        <v>188</v>
      </c>
      <c r="L963" t="s">
        <v>154</v>
      </c>
      <c r="M963" t="s">
        <v>44</v>
      </c>
      <c r="N963" t="s">
        <v>158</v>
      </c>
      <c r="O963" t="s">
        <v>159</v>
      </c>
      <c r="P963" s="2">
        <v>30316000</v>
      </c>
      <c r="Q963" s="2">
        <v>9095000</v>
      </c>
      <c r="R963" t="str">
        <f>IF(Raw_Data[[#This Row],[persen_dp]]&lt;15%,"Low",IF(Raw_Data[[#This Row],[persen_dp]]&gt;25%,"High","Medium"))</f>
        <v>High</v>
      </c>
      <c r="S963" s="3">
        <v>0.3</v>
      </c>
      <c r="T963">
        <v>36</v>
      </c>
      <c r="U963">
        <v>0.14499999999999999</v>
      </c>
      <c r="V963" s="2">
        <v>845900</v>
      </c>
      <c r="W963" s="2">
        <v>30453000</v>
      </c>
      <c r="X963" t="str">
        <f>IF(OR(Raw_Data[[#This Row],[status_pembayaran]]="Macet",Raw_Data[[#This Row],[status_pembayaran]]="Kurang Lancar"),"Non Performing Loan","Performing")</f>
        <v>Performing</v>
      </c>
      <c r="Y963" t="s">
        <v>47</v>
      </c>
      <c r="Z963">
        <v>0</v>
      </c>
      <c r="AA963">
        <v>0</v>
      </c>
      <c r="AB963">
        <v>1</v>
      </c>
      <c r="AD963">
        <f>IF(Raw_Data[[#This Row],[rasio]]&lt;0.2,1,IF(Raw_Data[[#This Row],[rasio]]&lt;0.3,2,IF(Raw_Data[[#This Row],[rasio]]&lt;0.4,3,4)))</f>
        <v>1</v>
      </c>
      <c r="AE963">
        <f>IF(Raw_Data[[#This Row],[kategori_dp]]="High",1,IF(Raw_Data[[#This Row],[kategori_dp]]="Medium",2,3))</f>
        <v>1</v>
      </c>
      <c r="AF963">
        <f>IF(Raw_Data[[#This Row],[tenor_bulan]]&lt;=24,1,IF(Raw_Data[[#This Row],[tenor_bulan]]&lt;=36,2,IF(Raw_Data[[#This Row],[tenor_bulan]]&lt;=48,3,4)))</f>
        <v>2</v>
      </c>
      <c r="AG963">
        <f>IF(Raw_Data[[#This Row],[jumlah_kali_telat]]=0,0,IF(Raw_Data[[#This Row],[jumlah_kali_telat]]&lt;=2,2,4))</f>
        <v>0</v>
      </c>
      <c r="AH963">
        <f>Raw_Data[[#This Row],[Skor_Rasio]]+Raw_Data[[#This Row],[Skor_DP]]+Raw_Data[[#This Row],[Skor_Tenor]]+Raw_Data[[#This Row],[Skor_Telat]]</f>
        <v>4</v>
      </c>
      <c r="AI963" t="str">
        <f>IF(Raw_Data[[#This Row],[Risk_Score]]&lt;=6,"Low Risk",IF(Raw_Data[[#This Row],[Risk_Score]]&lt;=8,"Medium Risk","High Risk"))</f>
        <v>Low Risk</v>
      </c>
      <c r="AJ963">
        <f ca="1">IFERROR(DATEDIF(Raw_Data[[#This Row],[tanggal_pengajuan]],TODAY(),"m"),"N/A")</f>
        <v>1</v>
      </c>
      <c r="AK963" t="str">
        <f ca="1">IF(ISNUMBER(Raw_Data[[#This Row],[MOB]]),IF(Raw_Data[[#This Row],[MOB]]&lt;6,"0-5 bulan",IF(Raw_Data[[#This Row],[MOB]]&lt;12,"6-11 bulan",IF(Raw_Data[[#This Row],[MOB]]&lt;24,"12-23 bulan","24+ bulan"))),"N/A")</f>
        <v>0-5 bulan</v>
      </c>
    </row>
    <row r="964" spans="1:37" ht="14.25" customHeight="1" x14ac:dyDescent="0.45">
      <c r="A964" t="s">
        <v>2516</v>
      </c>
      <c r="B964" s="64">
        <v>46023</v>
      </c>
      <c r="C964" s="1" t="str">
        <f t="shared" si="15"/>
        <v>January</v>
      </c>
      <c r="D964" t="s">
        <v>500</v>
      </c>
      <c r="E964" t="s">
        <v>2517</v>
      </c>
      <c r="F964">
        <v>26</v>
      </c>
      <c r="G964" t="s">
        <v>51</v>
      </c>
      <c r="H964" t="s">
        <v>41</v>
      </c>
      <c r="I964" s="2">
        <v>5473000</v>
      </c>
      <c r="J964" s="3">
        <f>Raw_Data[[#This Row],[cicilan_per_bulan]]/Raw_Data[[#This Row],[penghasilan_bulanan]]</f>
        <v>0.10791156586881052</v>
      </c>
      <c r="K964" t="s">
        <v>145</v>
      </c>
      <c r="L964" t="s">
        <v>146</v>
      </c>
      <c r="M964" t="s">
        <v>44</v>
      </c>
      <c r="N964" t="s">
        <v>45</v>
      </c>
      <c r="O964" t="s">
        <v>46</v>
      </c>
      <c r="P964" s="2">
        <v>24166000</v>
      </c>
      <c r="Q964" s="2">
        <v>3625000</v>
      </c>
      <c r="R964" t="str">
        <f>IF(Raw_Data[[#This Row],[persen_dp]]&lt;15%,"Low",IF(Raw_Data[[#This Row],[persen_dp]]&gt;25%,"High","Medium"))</f>
        <v>Medium</v>
      </c>
      <c r="S964" s="3">
        <v>0.15</v>
      </c>
      <c r="T964">
        <v>60</v>
      </c>
      <c r="U964">
        <v>0.14499999999999999</v>
      </c>
      <c r="V964" s="2">
        <v>590600</v>
      </c>
      <c r="W964" s="2">
        <v>35433000</v>
      </c>
      <c r="X964" t="str">
        <f>IF(OR(Raw_Data[[#This Row],[status_pembayaran]]="Macet",Raw_Data[[#This Row],[status_pembayaran]]="Kurang Lancar"),"Non Performing Loan","Performing")</f>
        <v>Performing</v>
      </c>
      <c r="Y964" t="s">
        <v>47</v>
      </c>
      <c r="Z964">
        <v>0</v>
      </c>
      <c r="AA964">
        <v>0</v>
      </c>
      <c r="AB964">
        <v>1</v>
      </c>
      <c r="AC964" t="s">
        <v>104</v>
      </c>
      <c r="AD964">
        <f>IF(Raw_Data[[#This Row],[rasio]]&lt;0.2,1,IF(Raw_Data[[#This Row],[rasio]]&lt;0.3,2,IF(Raw_Data[[#This Row],[rasio]]&lt;0.4,3,4)))</f>
        <v>1</v>
      </c>
      <c r="AE964">
        <f>IF(Raw_Data[[#This Row],[kategori_dp]]="High",1,IF(Raw_Data[[#This Row],[kategori_dp]]="Medium",2,3))</f>
        <v>2</v>
      </c>
      <c r="AF964">
        <f>IF(Raw_Data[[#This Row],[tenor_bulan]]&lt;=24,1,IF(Raw_Data[[#This Row],[tenor_bulan]]&lt;=36,2,IF(Raw_Data[[#This Row],[tenor_bulan]]&lt;=48,3,4)))</f>
        <v>4</v>
      </c>
      <c r="AG964">
        <f>IF(Raw_Data[[#This Row],[jumlah_kali_telat]]=0,0,IF(Raw_Data[[#This Row],[jumlah_kali_telat]]&lt;=2,2,4))</f>
        <v>0</v>
      </c>
      <c r="AH964">
        <f>Raw_Data[[#This Row],[Skor_Rasio]]+Raw_Data[[#This Row],[Skor_DP]]+Raw_Data[[#This Row],[Skor_Tenor]]+Raw_Data[[#This Row],[Skor_Telat]]</f>
        <v>7</v>
      </c>
      <c r="AI964" t="str">
        <f>IF(Raw_Data[[#This Row],[Risk_Score]]&lt;=6,"Low Risk",IF(Raw_Data[[#This Row],[Risk_Score]]&lt;=8,"Medium Risk","High Risk"))</f>
        <v>Medium Risk</v>
      </c>
      <c r="AJ964">
        <f ca="1">IFERROR(DATEDIF(Raw_Data[[#This Row],[tanggal_pengajuan]],TODAY(),"m"),"N/A")</f>
        <v>9</v>
      </c>
      <c r="AK964" t="str">
        <f ca="1">IF(ISNUMBER(Raw_Data[[#This Row],[MOB]]),IF(Raw_Data[[#This Row],[MOB]]&lt;6,"0-5 bulan",IF(Raw_Data[[#This Row],[MOB]]&lt;12,"6-11 bulan",IF(Raw_Data[[#This Row],[MOB]]&lt;24,"12-23 bulan","24+ bulan"))),"N/A")</f>
        <v>6-11 bulan</v>
      </c>
    </row>
    <row r="965" spans="1:37" ht="14.25" customHeight="1" x14ac:dyDescent="0.45">
      <c r="A965" t="s">
        <v>2518</v>
      </c>
      <c r="B965" s="64">
        <v>46361</v>
      </c>
      <c r="C965" s="1" t="str">
        <f t="shared" si="15"/>
        <v>December</v>
      </c>
      <c r="D965" t="s">
        <v>2519</v>
      </c>
      <c r="E965" t="s">
        <v>2520</v>
      </c>
      <c r="F965">
        <v>25</v>
      </c>
      <c r="G965" t="s">
        <v>40</v>
      </c>
      <c r="H965" t="s">
        <v>52</v>
      </c>
      <c r="I965" s="2">
        <v>10674000</v>
      </c>
      <c r="J965" s="3">
        <f>Raw_Data[[#This Row],[cicilan_per_bulan]]/Raw_Data[[#This Row],[penghasilan_bulanan]]</f>
        <v>5.4553119730185499E-2</v>
      </c>
      <c r="K965" t="s">
        <v>109</v>
      </c>
      <c r="L965" t="s">
        <v>110</v>
      </c>
      <c r="M965" t="s">
        <v>55</v>
      </c>
      <c r="N965" t="s">
        <v>141</v>
      </c>
      <c r="O965" t="s">
        <v>46</v>
      </c>
      <c r="P965" s="2">
        <v>22112000</v>
      </c>
      <c r="Q965" s="2">
        <v>4422000</v>
      </c>
      <c r="R965" t="str">
        <f>IF(Raw_Data[[#This Row],[persen_dp]]&lt;15%,"Low",IF(Raw_Data[[#This Row],[persen_dp]]&gt;25%,"High","Medium"))</f>
        <v>Medium</v>
      </c>
      <c r="S965" s="3">
        <v>0.2</v>
      </c>
      <c r="T965">
        <v>48</v>
      </c>
      <c r="U965">
        <v>0.14499999999999999</v>
      </c>
      <c r="V965" s="2">
        <v>582300</v>
      </c>
      <c r="W965" s="2">
        <v>27950000</v>
      </c>
      <c r="X965" t="str">
        <f>IF(OR(Raw_Data[[#This Row],[status_pembayaran]]="Macet",Raw_Data[[#This Row],[status_pembayaran]]="Kurang Lancar"),"Non Performing Loan","Performing")</f>
        <v>Performing</v>
      </c>
      <c r="Y965" t="s">
        <v>47</v>
      </c>
      <c r="Z965">
        <v>0</v>
      </c>
      <c r="AA965">
        <v>0</v>
      </c>
      <c r="AB965">
        <v>1</v>
      </c>
      <c r="AC965" t="s">
        <v>58</v>
      </c>
      <c r="AD965">
        <f>IF(Raw_Data[[#This Row],[rasio]]&lt;0.2,1,IF(Raw_Data[[#This Row],[rasio]]&lt;0.3,2,IF(Raw_Data[[#This Row],[rasio]]&lt;0.4,3,4)))</f>
        <v>1</v>
      </c>
      <c r="AE965">
        <f>IF(Raw_Data[[#This Row],[kategori_dp]]="High",1,IF(Raw_Data[[#This Row],[kategori_dp]]="Medium",2,3))</f>
        <v>2</v>
      </c>
      <c r="AF965">
        <f>IF(Raw_Data[[#This Row],[tenor_bulan]]&lt;=24,1,IF(Raw_Data[[#This Row],[tenor_bulan]]&lt;=36,2,IF(Raw_Data[[#This Row],[tenor_bulan]]&lt;=48,3,4)))</f>
        <v>3</v>
      </c>
      <c r="AG965">
        <f>IF(Raw_Data[[#This Row],[jumlah_kali_telat]]=0,0,IF(Raw_Data[[#This Row],[jumlah_kali_telat]]&lt;=2,2,4))</f>
        <v>0</v>
      </c>
      <c r="AH965">
        <f>Raw_Data[[#This Row],[Skor_Rasio]]+Raw_Data[[#This Row],[Skor_DP]]+Raw_Data[[#This Row],[Skor_Tenor]]+Raw_Data[[#This Row],[Skor_Telat]]</f>
        <v>6</v>
      </c>
      <c r="AI965" t="str">
        <f>IF(Raw_Data[[#This Row],[Risk_Score]]&lt;=6,"Low Risk",IF(Raw_Data[[#This Row],[Risk_Score]]&lt;=8,"Medium Risk","High Risk"))</f>
        <v>Low Risk</v>
      </c>
      <c r="AJ965" t="str">
        <f ca="1">IFERROR(DATEDIF(Raw_Data[[#This Row],[tanggal_pengajuan]],TODAY(),"m"),"N/A")</f>
        <v>N/A</v>
      </c>
      <c r="AK965" t="str">
        <f ca="1">IF(ISNUMBER(Raw_Data[[#This Row],[MOB]]),IF(Raw_Data[[#This Row],[MOB]]&lt;6,"0-5 bulan",IF(Raw_Data[[#This Row],[MOB]]&lt;12,"6-11 bulan",IF(Raw_Data[[#This Row],[MOB]]&lt;24,"12-23 bulan","24+ bulan"))),"N/A")</f>
        <v>N/A</v>
      </c>
    </row>
    <row r="966" spans="1:37" ht="14.25" customHeight="1" x14ac:dyDescent="0.45">
      <c r="A966" t="s">
        <v>2521</v>
      </c>
      <c r="B966" s="64">
        <v>46156</v>
      </c>
      <c r="C966" s="1" t="str">
        <f t="shared" si="15"/>
        <v>May</v>
      </c>
      <c r="D966" t="s">
        <v>2522</v>
      </c>
      <c r="E966" t="s">
        <v>2523</v>
      </c>
      <c r="F966">
        <v>55</v>
      </c>
      <c r="G966" t="s">
        <v>51</v>
      </c>
      <c r="H966" t="s">
        <v>41</v>
      </c>
      <c r="I966" s="2">
        <v>5714000</v>
      </c>
      <c r="J966" s="3">
        <f>Raw_Data[[#This Row],[cicilan_per_bulan]]/Raw_Data[[#This Row],[penghasilan_bulanan]]</f>
        <v>0.49914245712285615</v>
      </c>
      <c r="K966" t="s">
        <v>70</v>
      </c>
      <c r="L966" t="s">
        <v>71</v>
      </c>
      <c r="M966" t="s">
        <v>44</v>
      </c>
      <c r="N966" t="s">
        <v>184</v>
      </c>
      <c r="O966" t="s">
        <v>122</v>
      </c>
      <c r="P966" s="2">
        <v>37364000</v>
      </c>
      <c r="Q966" s="2">
        <v>7473000</v>
      </c>
      <c r="R966" t="str">
        <f>IF(Raw_Data[[#This Row],[persen_dp]]&lt;15%,"Low",IF(Raw_Data[[#This Row],[persen_dp]]&gt;25%,"High","Medium"))</f>
        <v>Medium</v>
      </c>
      <c r="S966" s="3">
        <v>0.2</v>
      </c>
      <c r="T966">
        <v>12</v>
      </c>
      <c r="U966">
        <v>0.14499999999999999</v>
      </c>
      <c r="V966" s="2">
        <v>2852100</v>
      </c>
      <c r="W966" s="2">
        <v>34226000</v>
      </c>
      <c r="X966" t="str">
        <f>IF(OR(Raw_Data[[#This Row],[status_pembayaran]]="Macet",Raw_Data[[#This Row],[status_pembayaran]]="Kurang Lancar"),"Non Performing Loan","Performing")</f>
        <v>Performing</v>
      </c>
      <c r="Y966" t="s">
        <v>47</v>
      </c>
      <c r="Z966">
        <v>0</v>
      </c>
      <c r="AA966">
        <v>0</v>
      </c>
      <c r="AB966">
        <v>1</v>
      </c>
      <c r="AD966">
        <f>IF(Raw_Data[[#This Row],[rasio]]&lt;0.2,1,IF(Raw_Data[[#This Row],[rasio]]&lt;0.3,2,IF(Raw_Data[[#This Row],[rasio]]&lt;0.4,3,4)))</f>
        <v>4</v>
      </c>
      <c r="AE966">
        <f>IF(Raw_Data[[#This Row],[kategori_dp]]="High",1,IF(Raw_Data[[#This Row],[kategori_dp]]="Medium",2,3))</f>
        <v>2</v>
      </c>
      <c r="AF966">
        <f>IF(Raw_Data[[#This Row],[tenor_bulan]]&lt;=24,1,IF(Raw_Data[[#This Row],[tenor_bulan]]&lt;=36,2,IF(Raw_Data[[#This Row],[tenor_bulan]]&lt;=48,3,4)))</f>
        <v>1</v>
      </c>
      <c r="AG966">
        <f>IF(Raw_Data[[#This Row],[jumlah_kali_telat]]=0,0,IF(Raw_Data[[#This Row],[jumlah_kali_telat]]&lt;=2,2,4))</f>
        <v>0</v>
      </c>
      <c r="AH966">
        <f>Raw_Data[[#This Row],[Skor_Rasio]]+Raw_Data[[#This Row],[Skor_DP]]+Raw_Data[[#This Row],[Skor_Tenor]]+Raw_Data[[#This Row],[Skor_Telat]]</f>
        <v>7</v>
      </c>
      <c r="AI966" t="str">
        <f>IF(Raw_Data[[#This Row],[Risk_Score]]&lt;=6,"Low Risk",IF(Raw_Data[[#This Row],[Risk_Score]]&lt;=8,"Medium Risk","High Risk"))</f>
        <v>Medium Risk</v>
      </c>
      <c r="AJ966">
        <f ca="1">IFERROR(DATEDIF(Raw_Data[[#This Row],[tanggal_pengajuan]],TODAY(),"m"),"N/A")</f>
        <v>5</v>
      </c>
      <c r="AK966" t="str">
        <f ca="1">IF(ISNUMBER(Raw_Data[[#This Row],[MOB]]),IF(Raw_Data[[#This Row],[MOB]]&lt;6,"0-5 bulan",IF(Raw_Data[[#This Row],[MOB]]&lt;12,"6-11 bulan",IF(Raw_Data[[#This Row],[MOB]]&lt;24,"12-23 bulan","24+ bulan"))),"N/A")</f>
        <v>0-5 bulan</v>
      </c>
    </row>
    <row r="967" spans="1:37" ht="14.25" customHeight="1" x14ac:dyDescent="0.45">
      <c r="A967" t="s">
        <v>2524</v>
      </c>
      <c r="B967" s="64">
        <v>46031</v>
      </c>
      <c r="C967" s="1" t="str">
        <f t="shared" si="15"/>
        <v>January</v>
      </c>
      <c r="D967" t="s">
        <v>2223</v>
      </c>
      <c r="E967" t="s">
        <v>2525</v>
      </c>
      <c r="F967">
        <v>54</v>
      </c>
      <c r="G967" t="s">
        <v>40</v>
      </c>
      <c r="H967" t="s">
        <v>90</v>
      </c>
      <c r="I967" s="2">
        <v>6188000</v>
      </c>
      <c r="J967" s="3">
        <f>Raw_Data[[#This Row],[cicilan_per_bulan]]/Raw_Data[[#This Row],[penghasilan_bulanan]]</f>
        <v>0.15811247575953458</v>
      </c>
      <c r="K967" t="s">
        <v>145</v>
      </c>
      <c r="L967" t="s">
        <v>146</v>
      </c>
      <c r="M967" t="s">
        <v>44</v>
      </c>
      <c r="N967" t="s">
        <v>158</v>
      </c>
      <c r="O967" t="s">
        <v>159</v>
      </c>
      <c r="P967" s="2">
        <v>30338000</v>
      </c>
      <c r="Q967" s="2">
        <v>12135000</v>
      </c>
      <c r="R967" t="str">
        <f>IF(Raw_Data[[#This Row],[persen_dp]]&lt;15%,"Low",IF(Raw_Data[[#This Row],[persen_dp]]&gt;25%,"High","Medium"))</f>
        <v>High</v>
      </c>
      <c r="S967" s="3">
        <v>0.4</v>
      </c>
      <c r="T967">
        <v>24</v>
      </c>
      <c r="U967">
        <v>0.14499999999999999</v>
      </c>
      <c r="V967" s="2">
        <v>978400</v>
      </c>
      <c r="W967" s="2">
        <v>23482000</v>
      </c>
      <c r="X967" t="str">
        <f>IF(OR(Raw_Data[[#This Row],[status_pembayaran]]="Macet",Raw_Data[[#This Row],[status_pembayaran]]="Kurang Lancar"),"Non Performing Loan","Performing")</f>
        <v>Performing</v>
      </c>
      <c r="Y967" t="s">
        <v>47</v>
      </c>
      <c r="Z967">
        <v>0</v>
      </c>
      <c r="AA967">
        <v>0</v>
      </c>
      <c r="AB967">
        <v>1</v>
      </c>
      <c r="AC967" t="s">
        <v>137</v>
      </c>
      <c r="AD967">
        <f>IF(Raw_Data[[#This Row],[rasio]]&lt;0.2,1,IF(Raw_Data[[#This Row],[rasio]]&lt;0.3,2,IF(Raw_Data[[#This Row],[rasio]]&lt;0.4,3,4)))</f>
        <v>1</v>
      </c>
      <c r="AE967">
        <f>IF(Raw_Data[[#This Row],[kategori_dp]]="High",1,IF(Raw_Data[[#This Row],[kategori_dp]]="Medium",2,3))</f>
        <v>1</v>
      </c>
      <c r="AF967">
        <f>IF(Raw_Data[[#This Row],[tenor_bulan]]&lt;=24,1,IF(Raw_Data[[#This Row],[tenor_bulan]]&lt;=36,2,IF(Raw_Data[[#This Row],[tenor_bulan]]&lt;=48,3,4)))</f>
        <v>1</v>
      </c>
      <c r="AG967">
        <f>IF(Raw_Data[[#This Row],[jumlah_kali_telat]]=0,0,IF(Raw_Data[[#This Row],[jumlah_kali_telat]]&lt;=2,2,4))</f>
        <v>0</v>
      </c>
      <c r="AH967">
        <f>Raw_Data[[#This Row],[Skor_Rasio]]+Raw_Data[[#This Row],[Skor_DP]]+Raw_Data[[#This Row],[Skor_Tenor]]+Raw_Data[[#This Row],[Skor_Telat]]</f>
        <v>3</v>
      </c>
      <c r="AI967" t="str">
        <f>IF(Raw_Data[[#This Row],[Risk_Score]]&lt;=6,"Low Risk",IF(Raw_Data[[#This Row],[Risk_Score]]&lt;=8,"Medium Risk","High Risk"))</f>
        <v>Low Risk</v>
      </c>
      <c r="AJ967">
        <f ca="1">IFERROR(DATEDIF(Raw_Data[[#This Row],[tanggal_pengajuan]],TODAY(),"m"),"N/A")</f>
        <v>9</v>
      </c>
      <c r="AK967" t="str">
        <f ca="1">IF(ISNUMBER(Raw_Data[[#This Row],[MOB]]),IF(Raw_Data[[#This Row],[MOB]]&lt;6,"0-5 bulan",IF(Raw_Data[[#This Row],[MOB]]&lt;12,"6-11 bulan",IF(Raw_Data[[#This Row],[MOB]]&lt;24,"12-23 bulan","24+ bulan"))),"N/A")</f>
        <v>6-11 bulan</v>
      </c>
    </row>
    <row r="968" spans="1:37" ht="14.25" customHeight="1" x14ac:dyDescent="0.45">
      <c r="A968" t="s">
        <v>2526</v>
      </c>
      <c r="B968" s="64">
        <v>46106</v>
      </c>
      <c r="C968" s="1" t="str">
        <f t="shared" si="15"/>
        <v>March</v>
      </c>
      <c r="D968" t="s">
        <v>2527</v>
      </c>
      <c r="E968" t="s">
        <v>2528</v>
      </c>
      <c r="F968">
        <v>26</v>
      </c>
      <c r="G968" t="s">
        <v>51</v>
      </c>
      <c r="H968" t="s">
        <v>41</v>
      </c>
      <c r="I968" s="2">
        <v>6214000</v>
      </c>
      <c r="J968" s="3">
        <f>Raw_Data[[#This Row],[cicilan_per_bulan]]/Raw_Data[[#This Row],[penghasilan_bulanan]]</f>
        <v>0.39779530093337623</v>
      </c>
      <c r="K968" t="s">
        <v>53</v>
      </c>
      <c r="L968" t="s">
        <v>54</v>
      </c>
      <c r="M968" t="s">
        <v>44</v>
      </c>
      <c r="N968" t="s">
        <v>163</v>
      </c>
      <c r="O968" t="s">
        <v>46</v>
      </c>
      <c r="P968" s="2">
        <v>28786000</v>
      </c>
      <c r="Q968" s="2">
        <v>2879000</v>
      </c>
      <c r="R968" t="str">
        <f>IF(Raw_Data[[#This Row],[persen_dp]]&lt;15%,"Low",IF(Raw_Data[[#This Row],[persen_dp]]&gt;25%,"High","Medium"))</f>
        <v>Low</v>
      </c>
      <c r="S968" s="3">
        <v>0.1</v>
      </c>
      <c r="T968">
        <v>12</v>
      </c>
      <c r="U968">
        <v>0.14499999999999999</v>
      </c>
      <c r="V968" s="2">
        <v>2471900</v>
      </c>
      <c r="W968" s="2">
        <v>29663000</v>
      </c>
      <c r="X968" t="str">
        <f>IF(OR(Raw_Data[[#This Row],[status_pembayaran]]="Macet",Raw_Data[[#This Row],[status_pembayaran]]="Kurang Lancar"),"Non Performing Loan","Performing")</f>
        <v>Performing</v>
      </c>
      <c r="Y968" t="s">
        <v>47</v>
      </c>
      <c r="Z968">
        <v>0</v>
      </c>
      <c r="AA968">
        <v>0</v>
      </c>
      <c r="AB968">
        <v>1</v>
      </c>
      <c r="AC968" t="s">
        <v>58</v>
      </c>
      <c r="AD968">
        <f>IF(Raw_Data[[#This Row],[rasio]]&lt;0.2,1,IF(Raw_Data[[#This Row],[rasio]]&lt;0.3,2,IF(Raw_Data[[#This Row],[rasio]]&lt;0.4,3,4)))</f>
        <v>3</v>
      </c>
      <c r="AE968">
        <f>IF(Raw_Data[[#This Row],[kategori_dp]]="High",1,IF(Raw_Data[[#This Row],[kategori_dp]]="Medium",2,3))</f>
        <v>3</v>
      </c>
      <c r="AF968">
        <f>IF(Raw_Data[[#This Row],[tenor_bulan]]&lt;=24,1,IF(Raw_Data[[#This Row],[tenor_bulan]]&lt;=36,2,IF(Raw_Data[[#This Row],[tenor_bulan]]&lt;=48,3,4)))</f>
        <v>1</v>
      </c>
      <c r="AG968">
        <f>IF(Raw_Data[[#This Row],[jumlah_kali_telat]]=0,0,IF(Raw_Data[[#This Row],[jumlah_kali_telat]]&lt;=2,2,4))</f>
        <v>0</v>
      </c>
      <c r="AH968">
        <f>Raw_Data[[#This Row],[Skor_Rasio]]+Raw_Data[[#This Row],[Skor_DP]]+Raw_Data[[#This Row],[Skor_Tenor]]+Raw_Data[[#This Row],[Skor_Telat]]</f>
        <v>7</v>
      </c>
      <c r="AI968" t="str">
        <f>IF(Raw_Data[[#This Row],[Risk_Score]]&lt;=6,"Low Risk",IF(Raw_Data[[#This Row],[Risk_Score]]&lt;=8,"Medium Risk","High Risk"))</f>
        <v>Medium Risk</v>
      </c>
      <c r="AJ968">
        <f ca="1">IFERROR(DATEDIF(Raw_Data[[#This Row],[tanggal_pengajuan]],TODAY(),"m"),"N/A")</f>
        <v>6</v>
      </c>
      <c r="AK968" t="str">
        <f ca="1">IF(ISNUMBER(Raw_Data[[#This Row],[MOB]]),IF(Raw_Data[[#This Row],[MOB]]&lt;6,"0-5 bulan",IF(Raw_Data[[#This Row],[MOB]]&lt;12,"6-11 bulan",IF(Raw_Data[[#This Row],[MOB]]&lt;24,"12-23 bulan","24+ bulan"))),"N/A")</f>
        <v>6-11 bulan</v>
      </c>
    </row>
    <row r="969" spans="1:37" ht="14.25" customHeight="1" x14ac:dyDescent="0.45">
      <c r="A969" t="s">
        <v>2529</v>
      </c>
      <c r="B969" s="64">
        <v>46174</v>
      </c>
      <c r="C969" s="1" t="str">
        <f t="shared" si="15"/>
        <v>June</v>
      </c>
      <c r="D969" t="s">
        <v>998</v>
      </c>
      <c r="E969" t="s">
        <v>2530</v>
      </c>
      <c r="F969">
        <v>41</v>
      </c>
      <c r="G969" t="s">
        <v>51</v>
      </c>
      <c r="H969" t="s">
        <v>176</v>
      </c>
      <c r="I969" s="2">
        <v>3806000</v>
      </c>
      <c r="J969" s="3">
        <f>Raw_Data[[#This Row],[cicilan_per_bulan]]/Raw_Data[[#This Row],[penghasilan_bulanan]]</f>
        <v>0.24056752496058856</v>
      </c>
      <c r="K969" t="s">
        <v>127</v>
      </c>
      <c r="L969" t="s">
        <v>128</v>
      </c>
      <c r="M969" t="s">
        <v>72</v>
      </c>
      <c r="N969" t="s">
        <v>97</v>
      </c>
      <c r="O969" t="s">
        <v>57</v>
      </c>
      <c r="P969" s="2">
        <v>16920000</v>
      </c>
      <c r="Q969" s="2">
        <v>3384000</v>
      </c>
      <c r="R969" t="str">
        <f>IF(Raw_Data[[#This Row],[persen_dp]]&lt;15%,"Low",IF(Raw_Data[[#This Row],[persen_dp]]&gt;25%,"High","Medium"))</f>
        <v>Medium</v>
      </c>
      <c r="S969" s="3">
        <v>0.2</v>
      </c>
      <c r="T969">
        <v>18</v>
      </c>
      <c r="U969">
        <v>0.14499999999999999</v>
      </c>
      <c r="V969" s="2">
        <v>915600</v>
      </c>
      <c r="W969" s="2">
        <v>16480000</v>
      </c>
      <c r="X969" t="str">
        <f>IF(OR(Raw_Data[[#This Row],[status_pembayaran]]="Macet",Raw_Data[[#This Row],[status_pembayaran]]="Kurang Lancar"),"Non Performing Loan","Performing")</f>
        <v>Performing</v>
      </c>
      <c r="Y969" t="s">
        <v>47</v>
      </c>
      <c r="Z969">
        <v>0</v>
      </c>
      <c r="AA969">
        <v>0</v>
      </c>
      <c r="AB969">
        <v>1</v>
      </c>
      <c r="AC969" t="s">
        <v>74</v>
      </c>
      <c r="AD969">
        <f>IF(Raw_Data[[#This Row],[rasio]]&lt;0.2,1,IF(Raw_Data[[#This Row],[rasio]]&lt;0.3,2,IF(Raw_Data[[#This Row],[rasio]]&lt;0.4,3,4)))</f>
        <v>2</v>
      </c>
      <c r="AE969">
        <f>IF(Raw_Data[[#This Row],[kategori_dp]]="High",1,IF(Raw_Data[[#This Row],[kategori_dp]]="Medium",2,3))</f>
        <v>2</v>
      </c>
      <c r="AF969">
        <f>IF(Raw_Data[[#This Row],[tenor_bulan]]&lt;=24,1,IF(Raw_Data[[#This Row],[tenor_bulan]]&lt;=36,2,IF(Raw_Data[[#This Row],[tenor_bulan]]&lt;=48,3,4)))</f>
        <v>1</v>
      </c>
      <c r="AG969">
        <f>IF(Raw_Data[[#This Row],[jumlah_kali_telat]]=0,0,IF(Raw_Data[[#This Row],[jumlah_kali_telat]]&lt;=2,2,4))</f>
        <v>0</v>
      </c>
      <c r="AH969">
        <f>Raw_Data[[#This Row],[Skor_Rasio]]+Raw_Data[[#This Row],[Skor_DP]]+Raw_Data[[#This Row],[Skor_Tenor]]+Raw_Data[[#This Row],[Skor_Telat]]</f>
        <v>5</v>
      </c>
      <c r="AI969" t="str">
        <f>IF(Raw_Data[[#This Row],[Risk_Score]]&lt;=6,"Low Risk",IF(Raw_Data[[#This Row],[Risk_Score]]&lt;=8,"Medium Risk","High Risk"))</f>
        <v>Low Risk</v>
      </c>
      <c r="AJ969">
        <f ca="1">IFERROR(DATEDIF(Raw_Data[[#This Row],[tanggal_pengajuan]],TODAY(),"m"),"N/A")</f>
        <v>4</v>
      </c>
      <c r="AK969" t="str">
        <f ca="1">IF(ISNUMBER(Raw_Data[[#This Row],[MOB]]),IF(Raw_Data[[#This Row],[MOB]]&lt;6,"0-5 bulan",IF(Raw_Data[[#This Row],[MOB]]&lt;12,"6-11 bulan",IF(Raw_Data[[#This Row],[MOB]]&lt;24,"12-23 bulan","24+ bulan"))),"N/A")</f>
        <v>0-5 bulan</v>
      </c>
    </row>
    <row r="970" spans="1:37" ht="14.25" customHeight="1" x14ac:dyDescent="0.45">
      <c r="A970" t="s">
        <v>2531</v>
      </c>
      <c r="B970" s="64">
        <v>46118</v>
      </c>
      <c r="C970" s="1" t="str">
        <f t="shared" si="15"/>
        <v>April</v>
      </c>
      <c r="D970" t="s">
        <v>1977</v>
      </c>
      <c r="E970" t="s">
        <v>2532</v>
      </c>
      <c r="F970">
        <v>56</v>
      </c>
      <c r="G970" t="s">
        <v>40</v>
      </c>
      <c r="H970" t="s">
        <v>41</v>
      </c>
      <c r="I970" s="2">
        <v>4944000</v>
      </c>
      <c r="J970" s="3">
        <f>Raw_Data[[#This Row],[cicilan_per_bulan]]/Raw_Data[[#This Row],[penghasilan_bulanan]]</f>
        <v>0.35311488673139158</v>
      </c>
      <c r="K970" t="s">
        <v>91</v>
      </c>
      <c r="L970" t="s">
        <v>92</v>
      </c>
      <c r="M970" t="s">
        <v>55</v>
      </c>
      <c r="N970" t="s">
        <v>65</v>
      </c>
      <c r="O970" t="s">
        <v>46</v>
      </c>
      <c r="P970" s="2">
        <v>28678000</v>
      </c>
      <c r="Q970" s="2">
        <v>2868000</v>
      </c>
      <c r="R970" t="str">
        <f>IF(Raw_Data[[#This Row],[persen_dp]]&lt;15%,"Low",IF(Raw_Data[[#This Row],[persen_dp]]&gt;25%,"High","Medium"))</f>
        <v>Low</v>
      </c>
      <c r="S970" s="3">
        <v>0.1</v>
      </c>
      <c r="T970">
        <v>18</v>
      </c>
      <c r="U970">
        <v>0.14499999999999999</v>
      </c>
      <c r="V970" s="2">
        <v>1745800</v>
      </c>
      <c r="W970" s="2">
        <v>31424000</v>
      </c>
      <c r="X970" t="str">
        <f>IF(OR(Raw_Data[[#This Row],[status_pembayaran]]="Macet",Raw_Data[[#This Row],[status_pembayaran]]="Kurang Lancar"),"Non Performing Loan","Performing")</f>
        <v>Performing</v>
      </c>
      <c r="Y970" t="s">
        <v>47</v>
      </c>
      <c r="Z970">
        <v>0</v>
      </c>
      <c r="AA970">
        <v>0</v>
      </c>
      <c r="AB970">
        <v>1</v>
      </c>
      <c r="AD970">
        <f>IF(Raw_Data[[#This Row],[rasio]]&lt;0.2,1,IF(Raw_Data[[#This Row],[rasio]]&lt;0.3,2,IF(Raw_Data[[#This Row],[rasio]]&lt;0.4,3,4)))</f>
        <v>3</v>
      </c>
      <c r="AE970">
        <f>IF(Raw_Data[[#This Row],[kategori_dp]]="High",1,IF(Raw_Data[[#This Row],[kategori_dp]]="Medium",2,3))</f>
        <v>3</v>
      </c>
      <c r="AF970">
        <f>IF(Raw_Data[[#This Row],[tenor_bulan]]&lt;=24,1,IF(Raw_Data[[#This Row],[tenor_bulan]]&lt;=36,2,IF(Raw_Data[[#This Row],[tenor_bulan]]&lt;=48,3,4)))</f>
        <v>1</v>
      </c>
      <c r="AG970">
        <f>IF(Raw_Data[[#This Row],[jumlah_kali_telat]]=0,0,IF(Raw_Data[[#This Row],[jumlah_kali_telat]]&lt;=2,2,4))</f>
        <v>0</v>
      </c>
      <c r="AH970">
        <f>Raw_Data[[#This Row],[Skor_Rasio]]+Raw_Data[[#This Row],[Skor_DP]]+Raw_Data[[#This Row],[Skor_Tenor]]+Raw_Data[[#This Row],[Skor_Telat]]</f>
        <v>7</v>
      </c>
      <c r="AI970" t="str">
        <f>IF(Raw_Data[[#This Row],[Risk_Score]]&lt;=6,"Low Risk",IF(Raw_Data[[#This Row],[Risk_Score]]&lt;=8,"Medium Risk","High Risk"))</f>
        <v>Medium Risk</v>
      </c>
      <c r="AJ970">
        <f ca="1">IFERROR(DATEDIF(Raw_Data[[#This Row],[tanggal_pengajuan]],TODAY(),"m"),"N/A")</f>
        <v>6</v>
      </c>
      <c r="AK970" t="str">
        <f ca="1">IF(ISNUMBER(Raw_Data[[#This Row],[MOB]]),IF(Raw_Data[[#This Row],[MOB]]&lt;6,"0-5 bulan",IF(Raw_Data[[#This Row],[MOB]]&lt;12,"6-11 bulan",IF(Raw_Data[[#This Row],[MOB]]&lt;24,"12-23 bulan","24+ bulan"))),"N/A")</f>
        <v>6-11 bulan</v>
      </c>
    </row>
    <row r="971" spans="1:37" ht="14.25" customHeight="1" x14ac:dyDescent="0.45">
      <c r="A971" t="s">
        <v>2533</v>
      </c>
      <c r="B971" s="64">
        <v>46180</v>
      </c>
      <c r="C971" s="1" t="str">
        <f t="shared" si="15"/>
        <v>June</v>
      </c>
      <c r="D971" t="s">
        <v>900</v>
      </c>
      <c r="E971" t="s">
        <v>2534</v>
      </c>
      <c r="F971">
        <v>27</v>
      </c>
      <c r="G971" t="s">
        <v>51</v>
      </c>
      <c r="H971" t="s">
        <v>90</v>
      </c>
      <c r="I971" s="2">
        <v>3962000</v>
      </c>
      <c r="J971" s="3">
        <f>Raw_Data[[#This Row],[cicilan_per_bulan]]/Raw_Data[[#This Row],[penghasilan_bulanan]]</f>
        <v>0.29805653710247348</v>
      </c>
      <c r="K971" t="s">
        <v>91</v>
      </c>
      <c r="L971" t="s">
        <v>92</v>
      </c>
      <c r="M971" t="s">
        <v>55</v>
      </c>
      <c r="N971" t="s">
        <v>65</v>
      </c>
      <c r="O971" t="s">
        <v>46</v>
      </c>
      <c r="P971" s="2">
        <v>29098000</v>
      </c>
      <c r="Q971" s="2">
        <v>11639000</v>
      </c>
      <c r="R971" t="str">
        <f>IF(Raw_Data[[#This Row],[persen_dp]]&lt;15%,"Low",IF(Raw_Data[[#This Row],[persen_dp]]&gt;25%,"High","Medium"))</f>
        <v>High</v>
      </c>
      <c r="S971" s="3">
        <v>0.4</v>
      </c>
      <c r="T971">
        <v>18</v>
      </c>
      <c r="U971">
        <v>0.14499999999999999</v>
      </c>
      <c r="V971" s="2">
        <v>1180900</v>
      </c>
      <c r="W971" s="2">
        <v>21257000</v>
      </c>
      <c r="X971" t="str">
        <f>IF(OR(Raw_Data[[#This Row],[status_pembayaran]]="Macet",Raw_Data[[#This Row],[status_pembayaran]]="Kurang Lancar"),"Non Performing Loan","Performing")</f>
        <v>Performing</v>
      </c>
      <c r="Y971" t="s">
        <v>47</v>
      </c>
      <c r="Z971">
        <v>0</v>
      </c>
      <c r="AA971">
        <v>0</v>
      </c>
      <c r="AB971">
        <v>1</v>
      </c>
      <c r="AC971" t="s">
        <v>66</v>
      </c>
      <c r="AD971">
        <f>IF(Raw_Data[[#This Row],[rasio]]&lt;0.2,1,IF(Raw_Data[[#This Row],[rasio]]&lt;0.3,2,IF(Raw_Data[[#This Row],[rasio]]&lt;0.4,3,4)))</f>
        <v>2</v>
      </c>
      <c r="AE971">
        <f>IF(Raw_Data[[#This Row],[kategori_dp]]="High",1,IF(Raw_Data[[#This Row],[kategori_dp]]="Medium",2,3))</f>
        <v>1</v>
      </c>
      <c r="AF971">
        <f>IF(Raw_Data[[#This Row],[tenor_bulan]]&lt;=24,1,IF(Raw_Data[[#This Row],[tenor_bulan]]&lt;=36,2,IF(Raw_Data[[#This Row],[tenor_bulan]]&lt;=48,3,4)))</f>
        <v>1</v>
      </c>
      <c r="AG971">
        <f>IF(Raw_Data[[#This Row],[jumlah_kali_telat]]=0,0,IF(Raw_Data[[#This Row],[jumlah_kali_telat]]&lt;=2,2,4))</f>
        <v>0</v>
      </c>
      <c r="AH971">
        <f>Raw_Data[[#This Row],[Skor_Rasio]]+Raw_Data[[#This Row],[Skor_DP]]+Raw_Data[[#This Row],[Skor_Tenor]]+Raw_Data[[#This Row],[Skor_Telat]]</f>
        <v>4</v>
      </c>
      <c r="AI971" t="str">
        <f>IF(Raw_Data[[#This Row],[Risk_Score]]&lt;=6,"Low Risk",IF(Raw_Data[[#This Row],[Risk_Score]]&lt;=8,"Medium Risk","High Risk"))</f>
        <v>Low Risk</v>
      </c>
      <c r="AJ971">
        <f ca="1">IFERROR(DATEDIF(Raw_Data[[#This Row],[tanggal_pengajuan]],TODAY(),"m"),"N/A")</f>
        <v>4</v>
      </c>
      <c r="AK971" t="str">
        <f ca="1">IF(ISNUMBER(Raw_Data[[#This Row],[MOB]]),IF(Raw_Data[[#This Row],[MOB]]&lt;6,"0-5 bulan",IF(Raw_Data[[#This Row],[MOB]]&lt;12,"6-11 bulan",IF(Raw_Data[[#This Row],[MOB]]&lt;24,"12-23 bulan","24+ bulan"))),"N/A")</f>
        <v>0-5 bulan</v>
      </c>
    </row>
    <row r="972" spans="1:37" ht="14.25" customHeight="1" x14ac:dyDescent="0.45">
      <c r="A972" t="s">
        <v>2535</v>
      </c>
      <c r="B972" s="64">
        <v>46104</v>
      </c>
      <c r="C972" s="1" t="str">
        <f t="shared" si="15"/>
        <v>March</v>
      </c>
      <c r="D972" t="s">
        <v>839</v>
      </c>
      <c r="E972" t="s">
        <v>2536</v>
      </c>
      <c r="F972">
        <v>32</v>
      </c>
      <c r="G972" t="s">
        <v>40</v>
      </c>
      <c r="H972" t="s">
        <v>152</v>
      </c>
      <c r="I972" s="2">
        <v>2974000</v>
      </c>
      <c r="J972" s="3">
        <f>Raw_Data[[#This Row],[cicilan_per_bulan]]/Raw_Data[[#This Row],[penghasilan_bulanan]]</f>
        <v>0.35874243443174175</v>
      </c>
      <c r="K972" t="s">
        <v>192</v>
      </c>
      <c r="L972" t="s">
        <v>128</v>
      </c>
      <c r="M972" t="s">
        <v>44</v>
      </c>
      <c r="N972" t="s">
        <v>273</v>
      </c>
      <c r="O972" t="s">
        <v>274</v>
      </c>
      <c r="P972" s="2">
        <v>18636000</v>
      </c>
      <c r="Q972" s="2">
        <v>7454000</v>
      </c>
      <c r="R972" t="str">
        <f>IF(Raw_Data[[#This Row],[persen_dp]]&lt;15%,"Low",IF(Raw_Data[[#This Row],[persen_dp]]&gt;25%,"High","Medium"))</f>
        <v>High</v>
      </c>
      <c r="S972" s="3">
        <v>0.4</v>
      </c>
      <c r="T972">
        <v>12</v>
      </c>
      <c r="U972">
        <v>0.14499999999999999</v>
      </c>
      <c r="V972" s="2">
        <v>1066900</v>
      </c>
      <c r="W972" s="2">
        <v>12803000</v>
      </c>
      <c r="X972" t="str">
        <f>IF(OR(Raw_Data[[#This Row],[status_pembayaran]]="Macet",Raw_Data[[#This Row],[status_pembayaran]]="Kurang Lancar"),"Non Performing Loan","Performing")</f>
        <v>Performing</v>
      </c>
      <c r="Y972" t="s">
        <v>47</v>
      </c>
      <c r="Z972">
        <v>0</v>
      </c>
      <c r="AA972">
        <v>0</v>
      </c>
      <c r="AB972">
        <v>1</v>
      </c>
      <c r="AD972">
        <f>IF(Raw_Data[[#This Row],[rasio]]&lt;0.2,1,IF(Raw_Data[[#This Row],[rasio]]&lt;0.3,2,IF(Raw_Data[[#This Row],[rasio]]&lt;0.4,3,4)))</f>
        <v>3</v>
      </c>
      <c r="AE972">
        <f>IF(Raw_Data[[#This Row],[kategori_dp]]="High",1,IF(Raw_Data[[#This Row],[kategori_dp]]="Medium",2,3))</f>
        <v>1</v>
      </c>
      <c r="AF972">
        <f>IF(Raw_Data[[#This Row],[tenor_bulan]]&lt;=24,1,IF(Raw_Data[[#This Row],[tenor_bulan]]&lt;=36,2,IF(Raw_Data[[#This Row],[tenor_bulan]]&lt;=48,3,4)))</f>
        <v>1</v>
      </c>
      <c r="AG972">
        <f>IF(Raw_Data[[#This Row],[jumlah_kali_telat]]=0,0,IF(Raw_Data[[#This Row],[jumlah_kali_telat]]&lt;=2,2,4))</f>
        <v>0</v>
      </c>
      <c r="AH972">
        <f>Raw_Data[[#This Row],[Skor_Rasio]]+Raw_Data[[#This Row],[Skor_DP]]+Raw_Data[[#This Row],[Skor_Tenor]]+Raw_Data[[#This Row],[Skor_Telat]]</f>
        <v>5</v>
      </c>
      <c r="AI972" t="str">
        <f>IF(Raw_Data[[#This Row],[Risk_Score]]&lt;=6,"Low Risk",IF(Raw_Data[[#This Row],[Risk_Score]]&lt;=8,"Medium Risk","High Risk"))</f>
        <v>Low Risk</v>
      </c>
      <c r="AJ972">
        <f ca="1">IFERROR(DATEDIF(Raw_Data[[#This Row],[tanggal_pengajuan]],TODAY(),"m"),"N/A")</f>
        <v>7</v>
      </c>
      <c r="AK972" t="str">
        <f ca="1">IF(ISNUMBER(Raw_Data[[#This Row],[MOB]]),IF(Raw_Data[[#This Row],[MOB]]&lt;6,"0-5 bulan",IF(Raw_Data[[#This Row],[MOB]]&lt;12,"6-11 bulan",IF(Raw_Data[[#This Row],[MOB]]&lt;24,"12-23 bulan","24+ bulan"))),"N/A")</f>
        <v>6-11 bulan</v>
      </c>
    </row>
    <row r="973" spans="1:37" ht="14.25" customHeight="1" x14ac:dyDescent="0.45">
      <c r="A973" t="s">
        <v>2537</v>
      </c>
      <c r="B973" s="64">
        <v>46165</v>
      </c>
      <c r="C973" s="1" t="str">
        <f t="shared" si="15"/>
        <v>May</v>
      </c>
      <c r="D973" t="s">
        <v>742</v>
      </c>
      <c r="E973" t="s">
        <v>2538</v>
      </c>
      <c r="F973">
        <v>54</v>
      </c>
      <c r="G973" t="s">
        <v>51</v>
      </c>
      <c r="H973" t="s">
        <v>52</v>
      </c>
      <c r="I973" s="2">
        <v>11161000</v>
      </c>
      <c r="J973" s="3">
        <f>Raw_Data[[#This Row],[cicilan_per_bulan]]/Raw_Data[[#This Row],[penghasilan_bulanan]]</f>
        <v>0.2255801451482842</v>
      </c>
      <c r="K973" t="s">
        <v>177</v>
      </c>
      <c r="L973" t="s">
        <v>154</v>
      </c>
      <c r="M973" t="s">
        <v>55</v>
      </c>
      <c r="N973" t="s">
        <v>221</v>
      </c>
      <c r="O973" t="s">
        <v>159</v>
      </c>
      <c r="P973" s="2">
        <v>43790000</v>
      </c>
      <c r="Q973" s="2">
        <v>6568000</v>
      </c>
      <c r="R973" t="str">
        <f>IF(Raw_Data[[#This Row],[persen_dp]]&lt;15%,"Low",IF(Raw_Data[[#This Row],[persen_dp]]&gt;25%,"High","Medium"))</f>
        <v>Medium</v>
      </c>
      <c r="S973" s="3">
        <v>0.15</v>
      </c>
      <c r="T973">
        <v>18</v>
      </c>
      <c r="U973">
        <v>0.14499999999999999</v>
      </c>
      <c r="V973" s="2">
        <v>2517700</v>
      </c>
      <c r="W973" s="2">
        <v>45318000</v>
      </c>
      <c r="X973" t="str">
        <f>IF(OR(Raw_Data[[#This Row],[status_pembayaran]]="Macet",Raw_Data[[#This Row],[status_pembayaran]]="Kurang Lancar"),"Non Performing Loan","Performing")</f>
        <v>Performing</v>
      </c>
      <c r="Y973" t="s">
        <v>47</v>
      </c>
      <c r="Z973">
        <v>0</v>
      </c>
      <c r="AA973">
        <v>0</v>
      </c>
      <c r="AB973">
        <v>1</v>
      </c>
      <c r="AC973" t="s">
        <v>58</v>
      </c>
      <c r="AD973">
        <f>IF(Raw_Data[[#This Row],[rasio]]&lt;0.2,1,IF(Raw_Data[[#This Row],[rasio]]&lt;0.3,2,IF(Raw_Data[[#This Row],[rasio]]&lt;0.4,3,4)))</f>
        <v>2</v>
      </c>
      <c r="AE973">
        <f>IF(Raw_Data[[#This Row],[kategori_dp]]="High",1,IF(Raw_Data[[#This Row],[kategori_dp]]="Medium",2,3))</f>
        <v>2</v>
      </c>
      <c r="AF973">
        <f>IF(Raw_Data[[#This Row],[tenor_bulan]]&lt;=24,1,IF(Raw_Data[[#This Row],[tenor_bulan]]&lt;=36,2,IF(Raw_Data[[#This Row],[tenor_bulan]]&lt;=48,3,4)))</f>
        <v>1</v>
      </c>
      <c r="AG973">
        <f>IF(Raw_Data[[#This Row],[jumlah_kali_telat]]=0,0,IF(Raw_Data[[#This Row],[jumlah_kali_telat]]&lt;=2,2,4))</f>
        <v>0</v>
      </c>
      <c r="AH973">
        <f>Raw_Data[[#This Row],[Skor_Rasio]]+Raw_Data[[#This Row],[Skor_DP]]+Raw_Data[[#This Row],[Skor_Tenor]]+Raw_Data[[#This Row],[Skor_Telat]]</f>
        <v>5</v>
      </c>
      <c r="AI973" t="str">
        <f>IF(Raw_Data[[#This Row],[Risk_Score]]&lt;=6,"Low Risk",IF(Raw_Data[[#This Row],[Risk_Score]]&lt;=8,"Medium Risk","High Risk"))</f>
        <v>Low Risk</v>
      </c>
      <c r="AJ973">
        <f ca="1">IFERROR(DATEDIF(Raw_Data[[#This Row],[tanggal_pengajuan]],TODAY(),"m"),"N/A")</f>
        <v>5</v>
      </c>
      <c r="AK973" t="str">
        <f ca="1">IF(ISNUMBER(Raw_Data[[#This Row],[MOB]]),IF(Raw_Data[[#This Row],[MOB]]&lt;6,"0-5 bulan",IF(Raw_Data[[#This Row],[MOB]]&lt;12,"6-11 bulan",IF(Raw_Data[[#This Row],[MOB]]&lt;24,"12-23 bulan","24+ bulan"))),"N/A")</f>
        <v>0-5 bulan</v>
      </c>
    </row>
    <row r="974" spans="1:37" ht="14.25" customHeight="1" x14ac:dyDescent="0.45">
      <c r="A974" t="s">
        <v>2539</v>
      </c>
      <c r="B974" s="64">
        <v>46125</v>
      </c>
      <c r="C974" s="1" t="str">
        <f t="shared" si="15"/>
        <v>April</v>
      </c>
      <c r="D974" t="s">
        <v>779</v>
      </c>
      <c r="E974" t="s">
        <v>2540</v>
      </c>
      <c r="F974">
        <v>53</v>
      </c>
      <c r="G974" t="s">
        <v>40</v>
      </c>
      <c r="H974" t="s">
        <v>41</v>
      </c>
      <c r="I974" s="2">
        <v>6945000</v>
      </c>
      <c r="J974" s="3">
        <f>Raw_Data[[#This Row],[cicilan_per_bulan]]/Raw_Data[[#This Row],[penghasilan_bulanan]]</f>
        <v>0.24197264218862491</v>
      </c>
      <c r="K974" t="s">
        <v>153</v>
      </c>
      <c r="L974" t="s">
        <v>154</v>
      </c>
      <c r="M974" t="s">
        <v>55</v>
      </c>
      <c r="N974" t="s">
        <v>65</v>
      </c>
      <c r="O974" t="s">
        <v>46</v>
      </c>
      <c r="P974" s="2">
        <v>29229000</v>
      </c>
      <c r="Q974" s="2">
        <v>4384000</v>
      </c>
      <c r="R974" t="str">
        <f>IF(Raw_Data[[#This Row],[persen_dp]]&lt;15%,"Low",IF(Raw_Data[[#This Row],[persen_dp]]&gt;25%,"High","Medium"))</f>
        <v>Medium</v>
      </c>
      <c r="S974" s="3">
        <v>0.15</v>
      </c>
      <c r="T974">
        <v>18</v>
      </c>
      <c r="U974">
        <v>0.14499999999999999</v>
      </c>
      <c r="V974" s="2">
        <v>1680500</v>
      </c>
      <c r="W974" s="2">
        <v>30248000</v>
      </c>
      <c r="X974" t="str">
        <f>IF(OR(Raw_Data[[#This Row],[status_pembayaran]]="Macet",Raw_Data[[#This Row],[status_pembayaran]]="Kurang Lancar"),"Non Performing Loan","Performing")</f>
        <v>Performing</v>
      </c>
      <c r="Y974" t="s">
        <v>47</v>
      </c>
      <c r="Z974">
        <v>0</v>
      </c>
      <c r="AA974">
        <v>0</v>
      </c>
      <c r="AB974">
        <v>1</v>
      </c>
      <c r="AC974" t="s">
        <v>74</v>
      </c>
      <c r="AD974">
        <f>IF(Raw_Data[[#This Row],[rasio]]&lt;0.2,1,IF(Raw_Data[[#This Row],[rasio]]&lt;0.3,2,IF(Raw_Data[[#This Row],[rasio]]&lt;0.4,3,4)))</f>
        <v>2</v>
      </c>
      <c r="AE974">
        <f>IF(Raw_Data[[#This Row],[kategori_dp]]="High",1,IF(Raw_Data[[#This Row],[kategori_dp]]="Medium",2,3))</f>
        <v>2</v>
      </c>
      <c r="AF974">
        <f>IF(Raw_Data[[#This Row],[tenor_bulan]]&lt;=24,1,IF(Raw_Data[[#This Row],[tenor_bulan]]&lt;=36,2,IF(Raw_Data[[#This Row],[tenor_bulan]]&lt;=48,3,4)))</f>
        <v>1</v>
      </c>
      <c r="AG974">
        <f>IF(Raw_Data[[#This Row],[jumlah_kali_telat]]=0,0,IF(Raw_Data[[#This Row],[jumlah_kali_telat]]&lt;=2,2,4))</f>
        <v>0</v>
      </c>
      <c r="AH974">
        <f>Raw_Data[[#This Row],[Skor_Rasio]]+Raw_Data[[#This Row],[Skor_DP]]+Raw_Data[[#This Row],[Skor_Tenor]]+Raw_Data[[#This Row],[Skor_Telat]]</f>
        <v>5</v>
      </c>
      <c r="AI974" t="str">
        <f>IF(Raw_Data[[#This Row],[Risk_Score]]&lt;=6,"Low Risk",IF(Raw_Data[[#This Row],[Risk_Score]]&lt;=8,"Medium Risk","High Risk"))</f>
        <v>Low Risk</v>
      </c>
      <c r="AJ974">
        <f ca="1">IFERROR(DATEDIF(Raw_Data[[#This Row],[tanggal_pengajuan]],TODAY(),"m"),"N/A")</f>
        <v>6</v>
      </c>
      <c r="AK974" t="str">
        <f ca="1">IF(ISNUMBER(Raw_Data[[#This Row],[MOB]]),IF(Raw_Data[[#This Row],[MOB]]&lt;6,"0-5 bulan",IF(Raw_Data[[#This Row],[MOB]]&lt;12,"6-11 bulan",IF(Raw_Data[[#This Row],[MOB]]&lt;24,"12-23 bulan","24+ bulan"))),"N/A")</f>
        <v>6-11 bulan</v>
      </c>
    </row>
    <row r="975" spans="1:37" ht="14.25" customHeight="1" x14ac:dyDescent="0.45">
      <c r="A975" t="s">
        <v>2541</v>
      </c>
      <c r="B975" s="64">
        <v>46025</v>
      </c>
      <c r="C975" s="1" t="str">
        <f t="shared" si="15"/>
        <v>January</v>
      </c>
      <c r="D975" t="s">
        <v>2542</v>
      </c>
      <c r="E975" t="s">
        <v>2543</v>
      </c>
      <c r="F975">
        <v>43</v>
      </c>
      <c r="G975" t="s">
        <v>51</v>
      </c>
      <c r="H975" t="s">
        <v>41</v>
      </c>
      <c r="I975" s="2">
        <v>6716000</v>
      </c>
      <c r="J975" s="3">
        <f>Raw_Data[[#This Row],[cicilan_per_bulan]]/Raw_Data[[#This Row],[penghasilan_bulanan]]</f>
        <v>0.20653662894580108</v>
      </c>
      <c r="K975" t="s">
        <v>188</v>
      </c>
      <c r="L975" t="s">
        <v>154</v>
      </c>
      <c r="M975" t="s">
        <v>55</v>
      </c>
      <c r="N975" t="s">
        <v>395</v>
      </c>
      <c r="O975" t="s">
        <v>396</v>
      </c>
      <c r="P975" s="2">
        <v>60197000</v>
      </c>
      <c r="Q975" s="2">
        <v>18059000</v>
      </c>
      <c r="R975" t="str">
        <f>IF(Raw_Data[[#This Row],[persen_dp]]&lt;15%,"Low",IF(Raw_Data[[#This Row],[persen_dp]]&gt;25%,"High","Medium"))</f>
        <v>High</v>
      </c>
      <c r="S975" s="3">
        <v>0.3</v>
      </c>
      <c r="T975">
        <v>48</v>
      </c>
      <c r="U975">
        <v>0.14499999999999999</v>
      </c>
      <c r="V975" s="2">
        <v>1387100</v>
      </c>
      <c r="W975" s="2">
        <v>66579000</v>
      </c>
      <c r="X975" t="str">
        <f>IF(OR(Raw_Data[[#This Row],[status_pembayaran]]="Macet",Raw_Data[[#This Row],[status_pembayaran]]="Kurang Lancar"),"Non Performing Loan","Performing")</f>
        <v>Performing</v>
      </c>
      <c r="Y975" t="s">
        <v>47</v>
      </c>
      <c r="Z975">
        <v>0</v>
      </c>
      <c r="AA975">
        <v>0</v>
      </c>
      <c r="AB975">
        <v>1</v>
      </c>
      <c r="AD975">
        <f>IF(Raw_Data[[#This Row],[rasio]]&lt;0.2,1,IF(Raw_Data[[#This Row],[rasio]]&lt;0.3,2,IF(Raw_Data[[#This Row],[rasio]]&lt;0.4,3,4)))</f>
        <v>2</v>
      </c>
      <c r="AE975">
        <f>IF(Raw_Data[[#This Row],[kategori_dp]]="High",1,IF(Raw_Data[[#This Row],[kategori_dp]]="Medium",2,3))</f>
        <v>1</v>
      </c>
      <c r="AF975">
        <f>IF(Raw_Data[[#This Row],[tenor_bulan]]&lt;=24,1,IF(Raw_Data[[#This Row],[tenor_bulan]]&lt;=36,2,IF(Raw_Data[[#This Row],[tenor_bulan]]&lt;=48,3,4)))</f>
        <v>3</v>
      </c>
      <c r="AG975">
        <f>IF(Raw_Data[[#This Row],[jumlah_kali_telat]]=0,0,IF(Raw_Data[[#This Row],[jumlah_kali_telat]]&lt;=2,2,4))</f>
        <v>0</v>
      </c>
      <c r="AH975">
        <f>Raw_Data[[#This Row],[Skor_Rasio]]+Raw_Data[[#This Row],[Skor_DP]]+Raw_Data[[#This Row],[Skor_Tenor]]+Raw_Data[[#This Row],[Skor_Telat]]</f>
        <v>6</v>
      </c>
      <c r="AI975" t="str">
        <f>IF(Raw_Data[[#This Row],[Risk_Score]]&lt;=6,"Low Risk",IF(Raw_Data[[#This Row],[Risk_Score]]&lt;=8,"Medium Risk","High Risk"))</f>
        <v>Low Risk</v>
      </c>
      <c r="AJ975">
        <f ca="1">IFERROR(DATEDIF(Raw_Data[[#This Row],[tanggal_pengajuan]],TODAY(),"m"),"N/A")</f>
        <v>9</v>
      </c>
      <c r="AK975" t="str">
        <f ca="1">IF(ISNUMBER(Raw_Data[[#This Row],[MOB]]),IF(Raw_Data[[#This Row],[MOB]]&lt;6,"0-5 bulan",IF(Raw_Data[[#This Row],[MOB]]&lt;12,"6-11 bulan",IF(Raw_Data[[#This Row],[MOB]]&lt;24,"12-23 bulan","24+ bulan"))),"N/A")</f>
        <v>6-11 bulan</v>
      </c>
    </row>
    <row r="976" spans="1:37" ht="14.25" customHeight="1" x14ac:dyDescent="0.45">
      <c r="A976" t="s">
        <v>2544</v>
      </c>
      <c r="B976" s="64">
        <v>46116</v>
      </c>
      <c r="C976" s="1" t="str">
        <f t="shared" si="15"/>
        <v>April</v>
      </c>
      <c r="D976" t="s">
        <v>2522</v>
      </c>
      <c r="E976" t="s">
        <v>2545</v>
      </c>
      <c r="F976">
        <v>29</v>
      </c>
      <c r="G976" t="s">
        <v>40</v>
      </c>
      <c r="H976" t="s">
        <v>176</v>
      </c>
      <c r="I976" s="2">
        <v>4992000</v>
      </c>
      <c r="J976" s="3">
        <f>Raw_Data[[#This Row],[cicilan_per_bulan]]/Raw_Data[[#This Row],[penghasilan_bulanan]]</f>
        <v>0.21977163461538463</v>
      </c>
      <c r="K976" t="s">
        <v>91</v>
      </c>
      <c r="L976" t="s">
        <v>92</v>
      </c>
      <c r="M976" t="s">
        <v>72</v>
      </c>
      <c r="N976" t="s">
        <v>73</v>
      </c>
      <c r="O976" t="s">
        <v>46</v>
      </c>
      <c r="P976" s="2">
        <v>20275000</v>
      </c>
      <c r="Q976" s="2">
        <v>4055000</v>
      </c>
      <c r="R976" t="str">
        <f>IF(Raw_Data[[#This Row],[persen_dp]]&lt;15%,"Low",IF(Raw_Data[[#This Row],[persen_dp]]&gt;25%,"High","Medium"))</f>
        <v>Medium</v>
      </c>
      <c r="S976" s="3">
        <v>0.2</v>
      </c>
      <c r="T976">
        <v>18</v>
      </c>
      <c r="U976">
        <v>0.14499999999999999</v>
      </c>
      <c r="V976" s="2">
        <v>1097100</v>
      </c>
      <c r="W976" s="2">
        <v>19748000</v>
      </c>
      <c r="X976" t="str">
        <f>IF(OR(Raw_Data[[#This Row],[status_pembayaran]]="Macet",Raw_Data[[#This Row],[status_pembayaran]]="Kurang Lancar"),"Non Performing Loan","Performing")</f>
        <v>Performing</v>
      </c>
      <c r="Y976" t="s">
        <v>47</v>
      </c>
      <c r="Z976">
        <v>0</v>
      </c>
      <c r="AA976">
        <v>0</v>
      </c>
      <c r="AB976">
        <v>1</v>
      </c>
      <c r="AD976">
        <f>IF(Raw_Data[[#This Row],[rasio]]&lt;0.2,1,IF(Raw_Data[[#This Row],[rasio]]&lt;0.3,2,IF(Raw_Data[[#This Row],[rasio]]&lt;0.4,3,4)))</f>
        <v>2</v>
      </c>
      <c r="AE976">
        <f>IF(Raw_Data[[#This Row],[kategori_dp]]="High",1,IF(Raw_Data[[#This Row],[kategori_dp]]="Medium",2,3))</f>
        <v>2</v>
      </c>
      <c r="AF976">
        <f>IF(Raw_Data[[#This Row],[tenor_bulan]]&lt;=24,1,IF(Raw_Data[[#This Row],[tenor_bulan]]&lt;=36,2,IF(Raw_Data[[#This Row],[tenor_bulan]]&lt;=48,3,4)))</f>
        <v>1</v>
      </c>
      <c r="AG976">
        <f>IF(Raw_Data[[#This Row],[jumlah_kali_telat]]=0,0,IF(Raw_Data[[#This Row],[jumlah_kali_telat]]&lt;=2,2,4))</f>
        <v>0</v>
      </c>
      <c r="AH976">
        <f>Raw_Data[[#This Row],[Skor_Rasio]]+Raw_Data[[#This Row],[Skor_DP]]+Raw_Data[[#This Row],[Skor_Tenor]]+Raw_Data[[#This Row],[Skor_Telat]]</f>
        <v>5</v>
      </c>
      <c r="AI976" t="str">
        <f>IF(Raw_Data[[#This Row],[Risk_Score]]&lt;=6,"Low Risk",IF(Raw_Data[[#This Row],[Risk_Score]]&lt;=8,"Medium Risk","High Risk"))</f>
        <v>Low Risk</v>
      </c>
      <c r="AJ976">
        <f ca="1">IFERROR(DATEDIF(Raw_Data[[#This Row],[tanggal_pengajuan]],TODAY(),"m"),"N/A")</f>
        <v>6</v>
      </c>
      <c r="AK976" t="str">
        <f ca="1">IF(ISNUMBER(Raw_Data[[#This Row],[MOB]]),IF(Raw_Data[[#This Row],[MOB]]&lt;6,"0-5 bulan",IF(Raw_Data[[#This Row],[MOB]]&lt;12,"6-11 bulan",IF(Raw_Data[[#This Row],[MOB]]&lt;24,"12-23 bulan","24+ bulan"))),"N/A")</f>
        <v>6-11 bulan</v>
      </c>
    </row>
    <row r="977" spans="1:37" ht="14.25" customHeight="1" x14ac:dyDescent="0.45">
      <c r="A977" t="s">
        <v>2546</v>
      </c>
      <c r="B977" s="64">
        <v>46094</v>
      </c>
      <c r="C977" s="1" t="str">
        <f t="shared" si="15"/>
        <v>March</v>
      </c>
      <c r="D977" t="s">
        <v>1894</v>
      </c>
      <c r="E977" t="s">
        <v>2547</v>
      </c>
      <c r="F977">
        <v>36</v>
      </c>
      <c r="G977" t="s">
        <v>40</v>
      </c>
      <c r="H977" t="s">
        <v>52</v>
      </c>
      <c r="I977" s="2">
        <v>14533000</v>
      </c>
      <c r="J977" s="3">
        <f>Raw_Data[[#This Row],[cicilan_per_bulan]]/Raw_Data[[#This Row],[penghasilan_bulanan]]</f>
        <v>7.9611917704534504E-2</v>
      </c>
      <c r="K977" t="s">
        <v>91</v>
      </c>
      <c r="L977" t="s">
        <v>92</v>
      </c>
      <c r="M977" t="s">
        <v>55</v>
      </c>
      <c r="N977" t="s">
        <v>221</v>
      </c>
      <c r="O977" t="s">
        <v>159</v>
      </c>
      <c r="P977" s="2">
        <v>41465000</v>
      </c>
      <c r="Q977" s="2">
        <v>12440000</v>
      </c>
      <c r="R977" t="str">
        <f>IF(Raw_Data[[#This Row],[persen_dp]]&lt;15%,"Low",IF(Raw_Data[[#This Row],[persen_dp]]&gt;25%,"High","Medium"))</f>
        <v>High</v>
      </c>
      <c r="S977" s="3">
        <v>0.3</v>
      </c>
      <c r="T977">
        <v>36</v>
      </c>
      <c r="U977">
        <v>0.14499999999999999</v>
      </c>
      <c r="V977" s="2">
        <v>1157000</v>
      </c>
      <c r="W977" s="2">
        <v>41651000</v>
      </c>
      <c r="X977" t="str">
        <f>IF(OR(Raw_Data[[#This Row],[status_pembayaran]]="Macet",Raw_Data[[#This Row],[status_pembayaran]]="Kurang Lancar"),"Non Performing Loan","Performing")</f>
        <v>Performing</v>
      </c>
      <c r="Y977" t="s">
        <v>47</v>
      </c>
      <c r="Z977">
        <v>0</v>
      </c>
      <c r="AA977">
        <v>0</v>
      </c>
      <c r="AB977">
        <v>1</v>
      </c>
      <c r="AD977">
        <f>IF(Raw_Data[[#This Row],[rasio]]&lt;0.2,1,IF(Raw_Data[[#This Row],[rasio]]&lt;0.3,2,IF(Raw_Data[[#This Row],[rasio]]&lt;0.4,3,4)))</f>
        <v>1</v>
      </c>
      <c r="AE977">
        <f>IF(Raw_Data[[#This Row],[kategori_dp]]="High",1,IF(Raw_Data[[#This Row],[kategori_dp]]="Medium",2,3))</f>
        <v>1</v>
      </c>
      <c r="AF977">
        <f>IF(Raw_Data[[#This Row],[tenor_bulan]]&lt;=24,1,IF(Raw_Data[[#This Row],[tenor_bulan]]&lt;=36,2,IF(Raw_Data[[#This Row],[tenor_bulan]]&lt;=48,3,4)))</f>
        <v>2</v>
      </c>
      <c r="AG977">
        <f>IF(Raw_Data[[#This Row],[jumlah_kali_telat]]=0,0,IF(Raw_Data[[#This Row],[jumlah_kali_telat]]&lt;=2,2,4))</f>
        <v>0</v>
      </c>
      <c r="AH977">
        <f>Raw_Data[[#This Row],[Skor_Rasio]]+Raw_Data[[#This Row],[Skor_DP]]+Raw_Data[[#This Row],[Skor_Tenor]]+Raw_Data[[#This Row],[Skor_Telat]]</f>
        <v>4</v>
      </c>
      <c r="AI977" t="str">
        <f>IF(Raw_Data[[#This Row],[Risk_Score]]&lt;=6,"Low Risk",IF(Raw_Data[[#This Row],[Risk_Score]]&lt;=8,"Medium Risk","High Risk"))</f>
        <v>Low Risk</v>
      </c>
      <c r="AJ977">
        <f ca="1">IFERROR(DATEDIF(Raw_Data[[#This Row],[tanggal_pengajuan]],TODAY(),"m"),"N/A")</f>
        <v>7</v>
      </c>
      <c r="AK977" t="str">
        <f ca="1">IF(ISNUMBER(Raw_Data[[#This Row],[MOB]]),IF(Raw_Data[[#This Row],[MOB]]&lt;6,"0-5 bulan",IF(Raw_Data[[#This Row],[MOB]]&lt;12,"6-11 bulan",IF(Raw_Data[[#This Row],[MOB]]&lt;24,"12-23 bulan","24+ bulan"))),"N/A")</f>
        <v>6-11 bulan</v>
      </c>
    </row>
    <row r="978" spans="1:37" ht="14.25" customHeight="1" x14ac:dyDescent="0.45">
      <c r="A978" t="s">
        <v>2548</v>
      </c>
      <c r="B978" s="64">
        <v>46118</v>
      </c>
      <c r="C978" s="1" t="str">
        <f t="shared" si="15"/>
        <v>April</v>
      </c>
      <c r="D978" t="s">
        <v>912</v>
      </c>
      <c r="E978" t="s">
        <v>2549</v>
      </c>
      <c r="F978">
        <v>29</v>
      </c>
      <c r="G978" t="s">
        <v>40</v>
      </c>
      <c r="H978" t="s">
        <v>152</v>
      </c>
      <c r="I978" s="2">
        <v>3752000</v>
      </c>
      <c r="J978" s="3">
        <f>Raw_Data[[#This Row],[cicilan_per_bulan]]/Raw_Data[[#This Row],[penghasilan_bulanan]]</f>
        <v>0.66308635394456295</v>
      </c>
      <c r="K978" t="s">
        <v>286</v>
      </c>
      <c r="L978" t="s">
        <v>154</v>
      </c>
      <c r="M978" t="s">
        <v>55</v>
      </c>
      <c r="N978" t="s">
        <v>147</v>
      </c>
      <c r="O978" t="s">
        <v>148</v>
      </c>
      <c r="P978" s="2">
        <v>32592000</v>
      </c>
      <c r="Q978" s="2">
        <v>6518000</v>
      </c>
      <c r="R978" t="str">
        <f>IF(Raw_Data[[#This Row],[persen_dp]]&lt;15%,"Low",IF(Raw_Data[[#This Row],[persen_dp]]&gt;25%,"High","Medium"))</f>
        <v>Medium</v>
      </c>
      <c r="S978" s="3">
        <v>0.2</v>
      </c>
      <c r="T978">
        <v>12</v>
      </c>
      <c r="U978">
        <v>0.14499999999999999</v>
      </c>
      <c r="V978" s="2">
        <v>2487900</v>
      </c>
      <c r="W978" s="2">
        <v>29854000</v>
      </c>
      <c r="X978" t="str">
        <f>IF(OR(Raw_Data[[#This Row],[status_pembayaran]]="Macet",Raw_Data[[#This Row],[status_pembayaran]]="Kurang Lancar"),"Non Performing Loan","Performing")</f>
        <v>Performing</v>
      </c>
      <c r="Y978" t="s">
        <v>47</v>
      </c>
      <c r="Z978">
        <v>0</v>
      </c>
      <c r="AA978">
        <v>0</v>
      </c>
      <c r="AB978">
        <v>1</v>
      </c>
      <c r="AD978">
        <f>IF(Raw_Data[[#This Row],[rasio]]&lt;0.2,1,IF(Raw_Data[[#This Row],[rasio]]&lt;0.3,2,IF(Raw_Data[[#This Row],[rasio]]&lt;0.4,3,4)))</f>
        <v>4</v>
      </c>
      <c r="AE978">
        <f>IF(Raw_Data[[#This Row],[kategori_dp]]="High",1,IF(Raw_Data[[#This Row],[kategori_dp]]="Medium",2,3))</f>
        <v>2</v>
      </c>
      <c r="AF978">
        <f>IF(Raw_Data[[#This Row],[tenor_bulan]]&lt;=24,1,IF(Raw_Data[[#This Row],[tenor_bulan]]&lt;=36,2,IF(Raw_Data[[#This Row],[tenor_bulan]]&lt;=48,3,4)))</f>
        <v>1</v>
      </c>
      <c r="AG978">
        <f>IF(Raw_Data[[#This Row],[jumlah_kali_telat]]=0,0,IF(Raw_Data[[#This Row],[jumlah_kali_telat]]&lt;=2,2,4))</f>
        <v>0</v>
      </c>
      <c r="AH978">
        <f>Raw_Data[[#This Row],[Skor_Rasio]]+Raw_Data[[#This Row],[Skor_DP]]+Raw_Data[[#This Row],[Skor_Tenor]]+Raw_Data[[#This Row],[Skor_Telat]]</f>
        <v>7</v>
      </c>
      <c r="AI978" t="str">
        <f>IF(Raw_Data[[#This Row],[Risk_Score]]&lt;=6,"Low Risk",IF(Raw_Data[[#This Row],[Risk_Score]]&lt;=8,"Medium Risk","High Risk"))</f>
        <v>Medium Risk</v>
      </c>
      <c r="AJ978">
        <f ca="1">IFERROR(DATEDIF(Raw_Data[[#This Row],[tanggal_pengajuan]],TODAY(),"m"),"N/A")</f>
        <v>6</v>
      </c>
      <c r="AK978" t="str">
        <f ca="1">IF(ISNUMBER(Raw_Data[[#This Row],[MOB]]),IF(Raw_Data[[#This Row],[MOB]]&lt;6,"0-5 bulan",IF(Raw_Data[[#This Row],[MOB]]&lt;12,"6-11 bulan",IF(Raw_Data[[#This Row],[MOB]]&lt;24,"12-23 bulan","24+ bulan"))),"N/A")</f>
        <v>6-11 bulan</v>
      </c>
    </row>
    <row r="979" spans="1:37" ht="14.25" customHeight="1" x14ac:dyDescent="0.45">
      <c r="A979" t="s">
        <v>2550</v>
      </c>
      <c r="B979" s="64">
        <v>46073</v>
      </c>
      <c r="C979" s="1" t="str">
        <f t="shared" si="15"/>
        <v>February</v>
      </c>
      <c r="D979" t="s">
        <v>288</v>
      </c>
      <c r="E979" t="s">
        <v>2551</v>
      </c>
      <c r="F979">
        <v>28</v>
      </c>
      <c r="G979" t="s">
        <v>51</v>
      </c>
      <c r="H979" t="s">
        <v>176</v>
      </c>
      <c r="I979" s="2">
        <v>4752000</v>
      </c>
      <c r="J979" s="3">
        <f>Raw_Data[[#This Row],[cicilan_per_bulan]]/Raw_Data[[#This Row],[penghasilan_bulanan]]</f>
        <v>0.15084175084175083</v>
      </c>
      <c r="K979" t="s">
        <v>91</v>
      </c>
      <c r="L979" t="s">
        <v>92</v>
      </c>
      <c r="M979" t="s">
        <v>55</v>
      </c>
      <c r="N979" t="s">
        <v>65</v>
      </c>
      <c r="O979" t="s">
        <v>46</v>
      </c>
      <c r="P979" s="2">
        <v>29036000</v>
      </c>
      <c r="Q979" s="2">
        <v>7259000</v>
      </c>
      <c r="R979" t="str">
        <f>IF(Raw_Data[[#This Row],[persen_dp]]&lt;15%,"Low",IF(Raw_Data[[#This Row],[persen_dp]]&gt;25%,"High","Medium"))</f>
        <v>Medium</v>
      </c>
      <c r="S979" s="3">
        <v>0.25</v>
      </c>
      <c r="T979">
        <v>48</v>
      </c>
      <c r="U979">
        <v>0.14499999999999999</v>
      </c>
      <c r="V979" s="2">
        <v>716800</v>
      </c>
      <c r="W979" s="2">
        <v>34408000</v>
      </c>
      <c r="X979" t="str">
        <f>IF(OR(Raw_Data[[#This Row],[status_pembayaran]]="Macet",Raw_Data[[#This Row],[status_pembayaran]]="Kurang Lancar"),"Non Performing Loan","Performing")</f>
        <v>Performing</v>
      </c>
      <c r="Y979" t="s">
        <v>47</v>
      </c>
      <c r="Z979">
        <v>0</v>
      </c>
      <c r="AA979">
        <v>0</v>
      </c>
      <c r="AB979">
        <v>1</v>
      </c>
      <c r="AC979" t="s">
        <v>66</v>
      </c>
      <c r="AD979">
        <f>IF(Raw_Data[[#This Row],[rasio]]&lt;0.2,1,IF(Raw_Data[[#This Row],[rasio]]&lt;0.3,2,IF(Raw_Data[[#This Row],[rasio]]&lt;0.4,3,4)))</f>
        <v>1</v>
      </c>
      <c r="AE979">
        <f>IF(Raw_Data[[#This Row],[kategori_dp]]="High",1,IF(Raw_Data[[#This Row],[kategori_dp]]="Medium",2,3))</f>
        <v>2</v>
      </c>
      <c r="AF979">
        <f>IF(Raw_Data[[#This Row],[tenor_bulan]]&lt;=24,1,IF(Raw_Data[[#This Row],[tenor_bulan]]&lt;=36,2,IF(Raw_Data[[#This Row],[tenor_bulan]]&lt;=48,3,4)))</f>
        <v>3</v>
      </c>
      <c r="AG979">
        <f>IF(Raw_Data[[#This Row],[jumlah_kali_telat]]=0,0,IF(Raw_Data[[#This Row],[jumlah_kali_telat]]&lt;=2,2,4))</f>
        <v>0</v>
      </c>
      <c r="AH979">
        <f>Raw_Data[[#This Row],[Skor_Rasio]]+Raw_Data[[#This Row],[Skor_DP]]+Raw_Data[[#This Row],[Skor_Tenor]]+Raw_Data[[#This Row],[Skor_Telat]]</f>
        <v>6</v>
      </c>
      <c r="AI979" t="str">
        <f>IF(Raw_Data[[#This Row],[Risk_Score]]&lt;=6,"Low Risk",IF(Raw_Data[[#This Row],[Risk_Score]]&lt;=8,"Medium Risk","High Risk"))</f>
        <v>Low Risk</v>
      </c>
      <c r="AJ979">
        <f ca="1">IFERROR(DATEDIF(Raw_Data[[#This Row],[tanggal_pengajuan]],TODAY(),"m"),"N/A")</f>
        <v>8</v>
      </c>
      <c r="AK979" t="str">
        <f ca="1">IF(ISNUMBER(Raw_Data[[#This Row],[MOB]]),IF(Raw_Data[[#This Row],[MOB]]&lt;6,"0-5 bulan",IF(Raw_Data[[#This Row],[MOB]]&lt;12,"6-11 bulan",IF(Raw_Data[[#This Row],[MOB]]&lt;24,"12-23 bulan","24+ bulan"))),"N/A")</f>
        <v>6-11 bulan</v>
      </c>
    </row>
    <row r="980" spans="1:37" ht="14.25" customHeight="1" x14ac:dyDescent="0.45">
      <c r="A980" t="s">
        <v>2552</v>
      </c>
      <c r="B980" s="64">
        <v>46165</v>
      </c>
      <c r="C980" s="1" t="str">
        <f t="shared" si="15"/>
        <v>May</v>
      </c>
      <c r="D980" t="s">
        <v>704</v>
      </c>
      <c r="E980" t="s">
        <v>2553</v>
      </c>
      <c r="F980">
        <v>21</v>
      </c>
      <c r="G980" t="s">
        <v>51</v>
      </c>
      <c r="H980" t="s">
        <v>41</v>
      </c>
      <c r="I980" s="2">
        <v>5958000</v>
      </c>
      <c r="J980" s="3">
        <f>Raw_Data[[#This Row],[cicilan_per_bulan]]/Raw_Data[[#This Row],[penghasilan_bulanan]]</f>
        <v>9.9781805975159454E-2</v>
      </c>
      <c r="K980" t="s">
        <v>81</v>
      </c>
      <c r="L980" t="s">
        <v>82</v>
      </c>
      <c r="M980" t="s">
        <v>72</v>
      </c>
      <c r="N980" t="s">
        <v>73</v>
      </c>
      <c r="O980" t="s">
        <v>46</v>
      </c>
      <c r="P980" s="2">
        <v>20069000</v>
      </c>
      <c r="Q980" s="2">
        <v>2007000</v>
      </c>
      <c r="R980" t="str">
        <f>IF(Raw_Data[[#This Row],[persen_dp]]&lt;15%,"Low",IF(Raw_Data[[#This Row],[persen_dp]]&gt;25%,"High","Medium"))</f>
        <v>Low</v>
      </c>
      <c r="S980" s="3">
        <v>0.1</v>
      </c>
      <c r="T980">
        <v>48</v>
      </c>
      <c r="U980">
        <v>0.14499999999999999</v>
      </c>
      <c r="V980" s="2">
        <v>594500</v>
      </c>
      <c r="W980" s="2">
        <v>28538000</v>
      </c>
      <c r="X980" t="str">
        <f>IF(OR(Raw_Data[[#This Row],[status_pembayaran]]="Macet",Raw_Data[[#This Row],[status_pembayaran]]="Kurang Lancar"),"Non Performing Loan","Performing")</f>
        <v>Performing</v>
      </c>
      <c r="Y980" t="s">
        <v>47</v>
      </c>
      <c r="Z980">
        <v>0</v>
      </c>
      <c r="AA980">
        <v>0</v>
      </c>
      <c r="AB980">
        <v>1</v>
      </c>
      <c r="AD980">
        <f>IF(Raw_Data[[#This Row],[rasio]]&lt;0.2,1,IF(Raw_Data[[#This Row],[rasio]]&lt;0.3,2,IF(Raw_Data[[#This Row],[rasio]]&lt;0.4,3,4)))</f>
        <v>1</v>
      </c>
      <c r="AE980">
        <f>IF(Raw_Data[[#This Row],[kategori_dp]]="High",1,IF(Raw_Data[[#This Row],[kategori_dp]]="Medium",2,3))</f>
        <v>3</v>
      </c>
      <c r="AF980">
        <f>IF(Raw_Data[[#This Row],[tenor_bulan]]&lt;=24,1,IF(Raw_Data[[#This Row],[tenor_bulan]]&lt;=36,2,IF(Raw_Data[[#This Row],[tenor_bulan]]&lt;=48,3,4)))</f>
        <v>3</v>
      </c>
      <c r="AG980">
        <f>IF(Raw_Data[[#This Row],[jumlah_kali_telat]]=0,0,IF(Raw_Data[[#This Row],[jumlah_kali_telat]]&lt;=2,2,4))</f>
        <v>0</v>
      </c>
      <c r="AH980">
        <f>Raw_Data[[#This Row],[Skor_Rasio]]+Raw_Data[[#This Row],[Skor_DP]]+Raw_Data[[#This Row],[Skor_Tenor]]+Raw_Data[[#This Row],[Skor_Telat]]</f>
        <v>7</v>
      </c>
      <c r="AI980" t="str">
        <f>IF(Raw_Data[[#This Row],[Risk_Score]]&lt;=6,"Low Risk",IF(Raw_Data[[#This Row],[Risk_Score]]&lt;=8,"Medium Risk","High Risk"))</f>
        <v>Medium Risk</v>
      </c>
      <c r="AJ980">
        <f ca="1">IFERROR(DATEDIF(Raw_Data[[#This Row],[tanggal_pengajuan]],TODAY(),"m"),"N/A")</f>
        <v>5</v>
      </c>
      <c r="AK980" t="str">
        <f ca="1">IF(ISNUMBER(Raw_Data[[#This Row],[MOB]]),IF(Raw_Data[[#This Row],[MOB]]&lt;6,"0-5 bulan",IF(Raw_Data[[#This Row],[MOB]]&lt;12,"6-11 bulan",IF(Raw_Data[[#This Row],[MOB]]&lt;24,"12-23 bulan","24+ bulan"))),"N/A")</f>
        <v>0-5 bulan</v>
      </c>
    </row>
    <row r="981" spans="1:37" ht="14.25" customHeight="1" x14ac:dyDescent="0.45">
      <c r="A981" t="s">
        <v>2554</v>
      </c>
      <c r="B981" s="64">
        <v>46207</v>
      </c>
      <c r="C981" s="1" t="str">
        <f t="shared" si="15"/>
        <v>July</v>
      </c>
      <c r="D981" t="s">
        <v>845</v>
      </c>
      <c r="E981" t="s">
        <v>2555</v>
      </c>
      <c r="F981">
        <v>48</v>
      </c>
      <c r="G981" t="s">
        <v>51</v>
      </c>
      <c r="H981" t="s">
        <v>41</v>
      </c>
      <c r="I981" s="2">
        <v>6651000</v>
      </c>
      <c r="J981" s="3">
        <f>Raw_Data[[#This Row],[cicilan_per_bulan]]/Raw_Data[[#This Row],[penghasilan_bulanan]]</f>
        <v>0.20144339197113217</v>
      </c>
      <c r="K981" t="s">
        <v>192</v>
      </c>
      <c r="L981" t="s">
        <v>128</v>
      </c>
      <c r="M981" t="s">
        <v>55</v>
      </c>
      <c r="N981" t="s">
        <v>56</v>
      </c>
      <c r="O981" t="s">
        <v>57</v>
      </c>
      <c r="P981" s="2">
        <v>18723000</v>
      </c>
      <c r="Q981" s="2">
        <v>4681000</v>
      </c>
      <c r="R981" t="str">
        <f>IF(Raw_Data[[#This Row],[persen_dp]]&lt;15%,"Low",IF(Raw_Data[[#This Row],[persen_dp]]&gt;25%,"High","Medium"))</f>
        <v>Medium</v>
      </c>
      <c r="S981" s="3">
        <v>0.25</v>
      </c>
      <c r="T981">
        <v>12</v>
      </c>
      <c r="U981">
        <v>0.14499999999999999</v>
      </c>
      <c r="V981" s="2">
        <v>1339800</v>
      </c>
      <c r="W981" s="2">
        <v>16078000</v>
      </c>
      <c r="X981" t="str">
        <f>IF(OR(Raw_Data[[#This Row],[status_pembayaran]]="Macet",Raw_Data[[#This Row],[status_pembayaran]]="Kurang Lancar"),"Non Performing Loan","Performing")</f>
        <v>Performing</v>
      </c>
      <c r="Y981" t="s">
        <v>47</v>
      </c>
      <c r="Z981">
        <v>0</v>
      </c>
      <c r="AA981">
        <v>0</v>
      </c>
      <c r="AB981">
        <v>1</v>
      </c>
      <c r="AC981" t="s">
        <v>58</v>
      </c>
      <c r="AD981">
        <f>IF(Raw_Data[[#This Row],[rasio]]&lt;0.2,1,IF(Raw_Data[[#This Row],[rasio]]&lt;0.3,2,IF(Raw_Data[[#This Row],[rasio]]&lt;0.4,3,4)))</f>
        <v>2</v>
      </c>
      <c r="AE981">
        <f>IF(Raw_Data[[#This Row],[kategori_dp]]="High",1,IF(Raw_Data[[#This Row],[kategori_dp]]="Medium",2,3))</f>
        <v>2</v>
      </c>
      <c r="AF981">
        <f>IF(Raw_Data[[#This Row],[tenor_bulan]]&lt;=24,1,IF(Raw_Data[[#This Row],[tenor_bulan]]&lt;=36,2,IF(Raw_Data[[#This Row],[tenor_bulan]]&lt;=48,3,4)))</f>
        <v>1</v>
      </c>
      <c r="AG981">
        <f>IF(Raw_Data[[#This Row],[jumlah_kali_telat]]=0,0,IF(Raw_Data[[#This Row],[jumlah_kali_telat]]&lt;=2,2,4))</f>
        <v>0</v>
      </c>
      <c r="AH981">
        <f>Raw_Data[[#This Row],[Skor_Rasio]]+Raw_Data[[#This Row],[Skor_DP]]+Raw_Data[[#This Row],[Skor_Tenor]]+Raw_Data[[#This Row],[Skor_Telat]]</f>
        <v>5</v>
      </c>
      <c r="AI981" t="str">
        <f>IF(Raw_Data[[#This Row],[Risk_Score]]&lt;=6,"Low Risk",IF(Raw_Data[[#This Row],[Risk_Score]]&lt;=8,"Medium Risk","High Risk"))</f>
        <v>Low Risk</v>
      </c>
      <c r="AJ981">
        <f ca="1">IFERROR(DATEDIF(Raw_Data[[#This Row],[tanggal_pengajuan]],TODAY(),"m"),"N/A")</f>
        <v>3</v>
      </c>
      <c r="AK981" t="str">
        <f ca="1">IF(ISNUMBER(Raw_Data[[#This Row],[MOB]]),IF(Raw_Data[[#This Row],[MOB]]&lt;6,"0-5 bulan",IF(Raw_Data[[#This Row],[MOB]]&lt;12,"6-11 bulan",IF(Raw_Data[[#This Row],[MOB]]&lt;24,"12-23 bulan","24+ bulan"))),"N/A")</f>
        <v>0-5 bulan</v>
      </c>
    </row>
    <row r="982" spans="1:37" ht="14.25" customHeight="1" x14ac:dyDescent="0.45">
      <c r="A982" t="s">
        <v>2556</v>
      </c>
      <c r="B982" s="64">
        <v>46167</v>
      </c>
      <c r="C982" s="1" t="str">
        <f t="shared" si="15"/>
        <v>May</v>
      </c>
      <c r="D982" t="s">
        <v>681</v>
      </c>
      <c r="E982" t="s">
        <v>2557</v>
      </c>
      <c r="F982">
        <v>58</v>
      </c>
      <c r="G982" t="s">
        <v>51</v>
      </c>
      <c r="H982" t="s">
        <v>108</v>
      </c>
      <c r="I982" s="2">
        <v>4222000</v>
      </c>
      <c r="J982" s="3">
        <f>Raw_Data[[#This Row],[cicilan_per_bulan]]/Raw_Data[[#This Row],[penghasilan_bulanan]]</f>
        <v>0.26766935101847467</v>
      </c>
      <c r="K982" t="s">
        <v>192</v>
      </c>
      <c r="L982" t="s">
        <v>128</v>
      </c>
      <c r="M982" t="s">
        <v>44</v>
      </c>
      <c r="N982" t="s">
        <v>273</v>
      </c>
      <c r="O982" t="s">
        <v>274</v>
      </c>
      <c r="P982" s="2">
        <v>18564000</v>
      </c>
      <c r="Q982" s="2">
        <v>1856000</v>
      </c>
      <c r="R982" t="str">
        <f>IF(Raw_Data[[#This Row],[persen_dp]]&lt;15%,"Low",IF(Raw_Data[[#This Row],[persen_dp]]&gt;25%,"High","Medium"))</f>
        <v>Low</v>
      </c>
      <c r="S982" s="3">
        <v>0.1</v>
      </c>
      <c r="T982">
        <v>18</v>
      </c>
      <c r="U982">
        <v>0.14499999999999999</v>
      </c>
      <c r="V982" s="2">
        <v>1130100</v>
      </c>
      <c r="W982" s="2">
        <v>20342000</v>
      </c>
      <c r="X982" t="str">
        <f>IF(OR(Raw_Data[[#This Row],[status_pembayaran]]="Macet",Raw_Data[[#This Row],[status_pembayaran]]="Kurang Lancar"),"Non Performing Loan","Performing")</f>
        <v>Non Performing Loan</v>
      </c>
      <c r="Y982" t="s">
        <v>683</v>
      </c>
      <c r="Z982">
        <v>180</v>
      </c>
      <c r="AA982">
        <v>4</v>
      </c>
      <c r="AB982">
        <v>5</v>
      </c>
      <c r="AC982" t="s">
        <v>66</v>
      </c>
      <c r="AD982">
        <f>IF(Raw_Data[[#This Row],[rasio]]&lt;0.2,1,IF(Raw_Data[[#This Row],[rasio]]&lt;0.3,2,IF(Raw_Data[[#This Row],[rasio]]&lt;0.4,3,4)))</f>
        <v>2</v>
      </c>
      <c r="AE982">
        <f>IF(Raw_Data[[#This Row],[kategori_dp]]="High",1,IF(Raw_Data[[#This Row],[kategori_dp]]="Medium",2,3))</f>
        <v>3</v>
      </c>
      <c r="AF982">
        <f>IF(Raw_Data[[#This Row],[tenor_bulan]]&lt;=24,1,IF(Raw_Data[[#This Row],[tenor_bulan]]&lt;=36,2,IF(Raw_Data[[#This Row],[tenor_bulan]]&lt;=48,3,4)))</f>
        <v>1</v>
      </c>
      <c r="AG982">
        <f>IF(Raw_Data[[#This Row],[jumlah_kali_telat]]=0,0,IF(Raw_Data[[#This Row],[jumlah_kali_telat]]&lt;=2,2,4))</f>
        <v>4</v>
      </c>
      <c r="AH982">
        <f>Raw_Data[[#This Row],[Skor_Rasio]]+Raw_Data[[#This Row],[Skor_DP]]+Raw_Data[[#This Row],[Skor_Tenor]]+Raw_Data[[#This Row],[Skor_Telat]]</f>
        <v>10</v>
      </c>
      <c r="AI982" t="str">
        <f>IF(Raw_Data[[#This Row],[Risk_Score]]&lt;=6,"Low Risk",IF(Raw_Data[[#This Row],[Risk_Score]]&lt;=8,"Medium Risk","High Risk"))</f>
        <v>High Risk</v>
      </c>
      <c r="AJ982">
        <f ca="1">IFERROR(DATEDIF(Raw_Data[[#This Row],[tanggal_pengajuan]],TODAY(),"m"),"N/A")</f>
        <v>4</v>
      </c>
      <c r="AK982" t="str">
        <f ca="1">IF(ISNUMBER(Raw_Data[[#This Row],[MOB]]),IF(Raw_Data[[#This Row],[MOB]]&lt;6,"0-5 bulan",IF(Raw_Data[[#This Row],[MOB]]&lt;12,"6-11 bulan",IF(Raw_Data[[#This Row],[MOB]]&lt;24,"12-23 bulan","24+ bulan"))),"N/A")</f>
        <v>0-5 bulan</v>
      </c>
    </row>
    <row r="983" spans="1:37" ht="14.25" customHeight="1" x14ac:dyDescent="0.45">
      <c r="A983" t="s">
        <v>2558</v>
      </c>
      <c r="B983" s="64">
        <v>46086</v>
      </c>
      <c r="C983" s="1" t="str">
        <f t="shared" si="15"/>
        <v>March</v>
      </c>
      <c r="D983" t="s">
        <v>582</v>
      </c>
      <c r="E983" t="s">
        <v>2559</v>
      </c>
      <c r="F983">
        <v>48</v>
      </c>
      <c r="G983" t="s">
        <v>51</v>
      </c>
      <c r="H983" t="s">
        <v>96</v>
      </c>
      <c r="I983" s="2">
        <v>6071000</v>
      </c>
      <c r="J983" s="3">
        <f>Raw_Data[[#This Row],[cicilan_per_bulan]]/Raw_Data[[#This Row],[penghasilan_bulanan]]</f>
        <v>0.16451984845989129</v>
      </c>
      <c r="K983" t="s">
        <v>145</v>
      </c>
      <c r="L983" t="s">
        <v>146</v>
      </c>
      <c r="M983" t="s">
        <v>44</v>
      </c>
      <c r="N983" t="s">
        <v>273</v>
      </c>
      <c r="O983" t="s">
        <v>274</v>
      </c>
      <c r="P983" s="2">
        <v>17447000</v>
      </c>
      <c r="Q983" s="2">
        <v>6979000</v>
      </c>
      <c r="R983" t="str">
        <f>IF(Raw_Data[[#This Row],[persen_dp]]&lt;15%,"Low",IF(Raw_Data[[#This Row],[persen_dp]]&gt;25%,"High","Medium"))</f>
        <v>High</v>
      </c>
      <c r="S983" s="3">
        <v>0.4</v>
      </c>
      <c r="T983">
        <v>12</v>
      </c>
      <c r="U983">
        <v>0.14499999999999999</v>
      </c>
      <c r="V983" s="2">
        <v>998800</v>
      </c>
      <c r="W983" s="2">
        <v>11986000</v>
      </c>
      <c r="X983" t="str">
        <f>IF(OR(Raw_Data[[#This Row],[status_pembayaran]]="Macet",Raw_Data[[#This Row],[status_pembayaran]]="Kurang Lancar"),"Non Performing Loan","Performing")</f>
        <v>Performing</v>
      </c>
      <c r="Y983" t="s">
        <v>47</v>
      </c>
      <c r="Z983">
        <v>0</v>
      </c>
      <c r="AA983">
        <v>0</v>
      </c>
      <c r="AB983">
        <v>1</v>
      </c>
      <c r="AD983">
        <f>IF(Raw_Data[[#This Row],[rasio]]&lt;0.2,1,IF(Raw_Data[[#This Row],[rasio]]&lt;0.3,2,IF(Raw_Data[[#This Row],[rasio]]&lt;0.4,3,4)))</f>
        <v>1</v>
      </c>
      <c r="AE983">
        <f>IF(Raw_Data[[#This Row],[kategori_dp]]="High",1,IF(Raw_Data[[#This Row],[kategori_dp]]="Medium",2,3))</f>
        <v>1</v>
      </c>
      <c r="AF983">
        <f>IF(Raw_Data[[#This Row],[tenor_bulan]]&lt;=24,1,IF(Raw_Data[[#This Row],[tenor_bulan]]&lt;=36,2,IF(Raw_Data[[#This Row],[tenor_bulan]]&lt;=48,3,4)))</f>
        <v>1</v>
      </c>
      <c r="AG983">
        <f>IF(Raw_Data[[#This Row],[jumlah_kali_telat]]=0,0,IF(Raw_Data[[#This Row],[jumlah_kali_telat]]&lt;=2,2,4))</f>
        <v>0</v>
      </c>
      <c r="AH983">
        <f>Raw_Data[[#This Row],[Skor_Rasio]]+Raw_Data[[#This Row],[Skor_DP]]+Raw_Data[[#This Row],[Skor_Tenor]]+Raw_Data[[#This Row],[Skor_Telat]]</f>
        <v>3</v>
      </c>
      <c r="AI983" t="str">
        <f>IF(Raw_Data[[#This Row],[Risk_Score]]&lt;=6,"Low Risk",IF(Raw_Data[[#This Row],[Risk_Score]]&lt;=8,"Medium Risk","High Risk"))</f>
        <v>Low Risk</v>
      </c>
      <c r="AJ983">
        <f ca="1">IFERROR(DATEDIF(Raw_Data[[#This Row],[tanggal_pengajuan]],TODAY(),"m"),"N/A")</f>
        <v>7</v>
      </c>
      <c r="AK983" t="str">
        <f ca="1">IF(ISNUMBER(Raw_Data[[#This Row],[MOB]]),IF(Raw_Data[[#This Row],[MOB]]&lt;6,"0-5 bulan",IF(Raw_Data[[#This Row],[MOB]]&lt;12,"6-11 bulan",IF(Raw_Data[[#This Row],[MOB]]&lt;24,"12-23 bulan","24+ bulan"))),"N/A")</f>
        <v>6-11 bulan</v>
      </c>
    </row>
    <row r="984" spans="1:37" ht="14.25" customHeight="1" x14ac:dyDescent="0.45">
      <c r="A984" t="s">
        <v>2560</v>
      </c>
      <c r="B984" s="64">
        <v>46046</v>
      </c>
      <c r="C984" s="1" t="str">
        <f t="shared" si="15"/>
        <v>January</v>
      </c>
      <c r="D984" t="s">
        <v>2561</v>
      </c>
      <c r="E984" t="s">
        <v>2562</v>
      </c>
      <c r="F984">
        <v>40</v>
      </c>
      <c r="G984" t="s">
        <v>51</v>
      </c>
      <c r="H984" t="s">
        <v>41</v>
      </c>
      <c r="I984" s="2">
        <v>4629000</v>
      </c>
      <c r="J984" s="3">
        <f>Raw_Data[[#This Row],[cicilan_per_bulan]]/Raw_Data[[#This Row],[penghasilan_bulanan]]</f>
        <v>0.43039533376539207</v>
      </c>
      <c r="K984" t="s">
        <v>153</v>
      </c>
      <c r="L984" t="s">
        <v>154</v>
      </c>
      <c r="M984" t="s">
        <v>55</v>
      </c>
      <c r="N984" t="s">
        <v>147</v>
      </c>
      <c r="O984" t="s">
        <v>148</v>
      </c>
      <c r="P984" s="2">
        <v>32729000</v>
      </c>
      <c r="Q984" s="2">
        <v>3273000</v>
      </c>
      <c r="R984" t="str">
        <f>IF(Raw_Data[[#This Row],[persen_dp]]&lt;15%,"Low",IF(Raw_Data[[#This Row],[persen_dp]]&gt;25%,"High","Medium"))</f>
        <v>Low</v>
      </c>
      <c r="S984" s="3">
        <v>0.1</v>
      </c>
      <c r="T984">
        <v>18</v>
      </c>
      <c r="U984">
        <v>0.14499999999999999</v>
      </c>
      <c r="V984" s="2">
        <v>1992300</v>
      </c>
      <c r="W984" s="2">
        <v>35862000</v>
      </c>
      <c r="X984" t="str">
        <f>IF(OR(Raw_Data[[#This Row],[status_pembayaran]]="Macet",Raw_Data[[#This Row],[status_pembayaran]]="Kurang Lancar"),"Non Performing Loan","Performing")</f>
        <v>Performing</v>
      </c>
      <c r="Y984" t="s">
        <v>47</v>
      </c>
      <c r="Z984">
        <v>0</v>
      </c>
      <c r="AA984">
        <v>0</v>
      </c>
      <c r="AB984">
        <v>1</v>
      </c>
      <c r="AD984">
        <f>IF(Raw_Data[[#This Row],[rasio]]&lt;0.2,1,IF(Raw_Data[[#This Row],[rasio]]&lt;0.3,2,IF(Raw_Data[[#This Row],[rasio]]&lt;0.4,3,4)))</f>
        <v>4</v>
      </c>
      <c r="AE984">
        <f>IF(Raw_Data[[#This Row],[kategori_dp]]="High",1,IF(Raw_Data[[#This Row],[kategori_dp]]="Medium",2,3))</f>
        <v>3</v>
      </c>
      <c r="AF984">
        <f>IF(Raw_Data[[#This Row],[tenor_bulan]]&lt;=24,1,IF(Raw_Data[[#This Row],[tenor_bulan]]&lt;=36,2,IF(Raw_Data[[#This Row],[tenor_bulan]]&lt;=48,3,4)))</f>
        <v>1</v>
      </c>
      <c r="AG984">
        <f>IF(Raw_Data[[#This Row],[jumlah_kali_telat]]=0,0,IF(Raw_Data[[#This Row],[jumlah_kali_telat]]&lt;=2,2,4))</f>
        <v>0</v>
      </c>
      <c r="AH984">
        <f>Raw_Data[[#This Row],[Skor_Rasio]]+Raw_Data[[#This Row],[Skor_DP]]+Raw_Data[[#This Row],[Skor_Tenor]]+Raw_Data[[#This Row],[Skor_Telat]]</f>
        <v>8</v>
      </c>
      <c r="AI984" t="str">
        <f>IF(Raw_Data[[#This Row],[Risk_Score]]&lt;=6,"Low Risk",IF(Raw_Data[[#This Row],[Risk_Score]]&lt;=8,"Medium Risk","High Risk"))</f>
        <v>Medium Risk</v>
      </c>
      <c r="AJ984">
        <f ca="1">IFERROR(DATEDIF(Raw_Data[[#This Row],[tanggal_pengajuan]],TODAY(),"m"),"N/A")</f>
        <v>8</v>
      </c>
      <c r="AK984" t="str">
        <f ca="1">IF(ISNUMBER(Raw_Data[[#This Row],[MOB]]),IF(Raw_Data[[#This Row],[MOB]]&lt;6,"0-5 bulan",IF(Raw_Data[[#This Row],[MOB]]&lt;12,"6-11 bulan",IF(Raw_Data[[#This Row],[MOB]]&lt;24,"12-23 bulan","24+ bulan"))),"N/A")</f>
        <v>6-11 bulan</v>
      </c>
    </row>
    <row r="985" spans="1:37" ht="14.25" customHeight="1" x14ac:dyDescent="0.45">
      <c r="A985" t="s">
        <v>2563</v>
      </c>
      <c r="B985" s="64">
        <v>46120</v>
      </c>
      <c r="C985" s="1" t="str">
        <f t="shared" si="15"/>
        <v>April</v>
      </c>
      <c r="D985" t="s">
        <v>2564</v>
      </c>
      <c r="E985" t="s">
        <v>2565</v>
      </c>
      <c r="F985">
        <v>21</v>
      </c>
      <c r="G985" t="s">
        <v>40</v>
      </c>
      <c r="H985" t="s">
        <v>52</v>
      </c>
      <c r="I985" s="2">
        <v>5675000</v>
      </c>
      <c r="J985" s="3">
        <f>Raw_Data[[#This Row],[cicilan_per_bulan]]/Raw_Data[[#This Row],[penghasilan_bulanan]]</f>
        <v>0.18907488986784141</v>
      </c>
      <c r="K985" t="s">
        <v>70</v>
      </c>
      <c r="L985" t="s">
        <v>71</v>
      </c>
      <c r="M985" t="s">
        <v>44</v>
      </c>
      <c r="N985" t="s">
        <v>171</v>
      </c>
      <c r="O985" t="s">
        <v>172</v>
      </c>
      <c r="P985" s="2">
        <v>43464000</v>
      </c>
      <c r="Q985" s="2">
        <v>10866000</v>
      </c>
      <c r="R985" t="str">
        <f>IF(Raw_Data[[#This Row],[persen_dp]]&lt;15%,"Low",IF(Raw_Data[[#This Row],[persen_dp]]&gt;25%,"High","Medium"))</f>
        <v>Medium</v>
      </c>
      <c r="S985" s="3">
        <v>0.25</v>
      </c>
      <c r="T985">
        <v>48</v>
      </c>
      <c r="U985">
        <v>0.14499999999999999</v>
      </c>
      <c r="V985" s="2">
        <v>1073000</v>
      </c>
      <c r="W985" s="2">
        <v>51505000</v>
      </c>
      <c r="X985" t="str">
        <f>IF(OR(Raw_Data[[#This Row],[status_pembayaran]]="Macet",Raw_Data[[#This Row],[status_pembayaran]]="Kurang Lancar"),"Non Performing Loan","Performing")</f>
        <v>Performing</v>
      </c>
      <c r="Y985" t="s">
        <v>317</v>
      </c>
      <c r="Z985">
        <v>0</v>
      </c>
      <c r="AA985">
        <v>0</v>
      </c>
      <c r="AB985">
        <v>0</v>
      </c>
      <c r="AD985">
        <f>IF(Raw_Data[[#This Row],[rasio]]&lt;0.2,1,IF(Raw_Data[[#This Row],[rasio]]&lt;0.3,2,IF(Raw_Data[[#This Row],[rasio]]&lt;0.4,3,4)))</f>
        <v>1</v>
      </c>
      <c r="AE985">
        <f>IF(Raw_Data[[#This Row],[kategori_dp]]="High",1,IF(Raw_Data[[#This Row],[kategori_dp]]="Medium",2,3))</f>
        <v>2</v>
      </c>
      <c r="AF985">
        <f>IF(Raw_Data[[#This Row],[tenor_bulan]]&lt;=24,1,IF(Raw_Data[[#This Row],[tenor_bulan]]&lt;=36,2,IF(Raw_Data[[#This Row],[tenor_bulan]]&lt;=48,3,4)))</f>
        <v>3</v>
      </c>
      <c r="AG985">
        <f>IF(Raw_Data[[#This Row],[jumlah_kali_telat]]=0,0,IF(Raw_Data[[#This Row],[jumlah_kali_telat]]&lt;=2,2,4))</f>
        <v>0</v>
      </c>
      <c r="AH985">
        <f>Raw_Data[[#This Row],[Skor_Rasio]]+Raw_Data[[#This Row],[Skor_DP]]+Raw_Data[[#This Row],[Skor_Tenor]]+Raw_Data[[#This Row],[Skor_Telat]]</f>
        <v>6</v>
      </c>
      <c r="AI985" t="str">
        <f>IF(Raw_Data[[#This Row],[Risk_Score]]&lt;=6,"Low Risk",IF(Raw_Data[[#This Row],[Risk_Score]]&lt;=8,"Medium Risk","High Risk"))</f>
        <v>Low Risk</v>
      </c>
      <c r="AJ985">
        <f ca="1">IFERROR(DATEDIF(Raw_Data[[#This Row],[tanggal_pengajuan]],TODAY(),"m"),"N/A")</f>
        <v>6</v>
      </c>
      <c r="AK985" t="str">
        <f ca="1">IF(ISNUMBER(Raw_Data[[#This Row],[MOB]]),IF(Raw_Data[[#This Row],[MOB]]&lt;6,"0-5 bulan",IF(Raw_Data[[#This Row],[MOB]]&lt;12,"6-11 bulan",IF(Raw_Data[[#This Row],[MOB]]&lt;24,"12-23 bulan","24+ bulan"))),"N/A")</f>
        <v>6-11 bulan</v>
      </c>
    </row>
    <row r="986" spans="1:37" ht="14.25" customHeight="1" x14ac:dyDescent="0.45">
      <c r="A986" t="s">
        <v>2566</v>
      </c>
      <c r="B986" s="64">
        <v>46039</v>
      </c>
      <c r="C986" s="1" t="str">
        <f t="shared" si="15"/>
        <v>January</v>
      </c>
      <c r="D986" t="s">
        <v>657</v>
      </c>
      <c r="E986" t="s">
        <v>2567</v>
      </c>
      <c r="F986">
        <v>44</v>
      </c>
      <c r="G986" t="s">
        <v>40</v>
      </c>
      <c r="H986" t="s">
        <v>152</v>
      </c>
      <c r="I986" s="2">
        <v>3782000</v>
      </c>
      <c r="J986" s="3">
        <f>Raw_Data[[#This Row],[cicilan_per_bulan]]/Raw_Data[[#This Row],[penghasilan_bulanan]]</f>
        <v>0.22263352723426758</v>
      </c>
      <c r="K986" t="s">
        <v>109</v>
      </c>
      <c r="L986" t="s">
        <v>110</v>
      </c>
      <c r="M986" t="s">
        <v>44</v>
      </c>
      <c r="N986" t="s">
        <v>158</v>
      </c>
      <c r="O986" t="s">
        <v>159</v>
      </c>
      <c r="P986" s="2">
        <v>32497000</v>
      </c>
      <c r="Q986" s="2">
        <v>11374000</v>
      </c>
      <c r="R986" t="str">
        <f>IF(Raw_Data[[#This Row],[persen_dp]]&lt;15%,"Low",IF(Raw_Data[[#This Row],[persen_dp]]&gt;25%,"High","Medium"))</f>
        <v>High</v>
      </c>
      <c r="S986" s="3">
        <v>0.35</v>
      </c>
      <c r="T986">
        <v>36</v>
      </c>
      <c r="U986">
        <v>0.14499999999999999</v>
      </c>
      <c r="V986" s="2">
        <v>842000</v>
      </c>
      <c r="W986" s="2">
        <v>30312000</v>
      </c>
      <c r="X986" t="str">
        <f>IF(OR(Raw_Data[[#This Row],[status_pembayaran]]="Macet",Raw_Data[[#This Row],[status_pembayaran]]="Kurang Lancar"),"Non Performing Loan","Performing")</f>
        <v>Performing</v>
      </c>
      <c r="Y986" t="s">
        <v>47</v>
      </c>
      <c r="Z986">
        <v>0</v>
      </c>
      <c r="AA986">
        <v>0</v>
      </c>
      <c r="AB986">
        <v>1</v>
      </c>
      <c r="AD986">
        <f>IF(Raw_Data[[#This Row],[rasio]]&lt;0.2,1,IF(Raw_Data[[#This Row],[rasio]]&lt;0.3,2,IF(Raw_Data[[#This Row],[rasio]]&lt;0.4,3,4)))</f>
        <v>2</v>
      </c>
      <c r="AE986">
        <f>IF(Raw_Data[[#This Row],[kategori_dp]]="High",1,IF(Raw_Data[[#This Row],[kategori_dp]]="Medium",2,3))</f>
        <v>1</v>
      </c>
      <c r="AF986">
        <f>IF(Raw_Data[[#This Row],[tenor_bulan]]&lt;=24,1,IF(Raw_Data[[#This Row],[tenor_bulan]]&lt;=36,2,IF(Raw_Data[[#This Row],[tenor_bulan]]&lt;=48,3,4)))</f>
        <v>2</v>
      </c>
      <c r="AG986">
        <f>IF(Raw_Data[[#This Row],[jumlah_kali_telat]]=0,0,IF(Raw_Data[[#This Row],[jumlah_kali_telat]]&lt;=2,2,4))</f>
        <v>0</v>
      </c>
      <c r="AH986">
        <f>Raw_Data[[#This Row],[Skor_Rasio]]+Raw_Data[[#This Row],[Skor_DP]]+Raw_Data[[#This Row],[Skor_Tenor]]+Raw_Data[[#This Row],[Skor_Telat]]</f>
        <v>5</v>
      </c>
      <c r="AI986" t="str">
        <f>IF(Raw_Data[[#This Row],[Risk_Score]]&lt;=6,"Low Risk",IF(Raw_Data[[#This Row],[Risk_Score]]&lt;=8,"Medium Risk","High Risk"))</f>
        <v>Low Risk</v>
      </c>
      <c r="AJ986">
        <f ca="1">IFERROR(DATEDIF(Raw_Data[[#This Row],[tanggal_pengajuan]],TODAY(),"m"),"N/A")</f>
        <v>9</v>
      </c>
      <c r="AK986" t="str">
        <f ca="1">IF(ISNUMBER(Raw_Data[[#This Row],[MOB]]),IF(Raw_Data[[#This Row],[MOB]]&lt;6,"0-5 bulan",IF(Raw_Data[[#This Row],[MOB]]&lt;12,"6-11 bulan",IF(Raw_Data[[#This Row],[MOB]]&lt;24,"12-23 bulan","24+ bulan"))),"N/A")</f>
        <v>6-11 bulan</v>
      </c>
    </row>
    <row r="987" spans="1:37" ht="14.25" customHeight="1" x14ac:dyDescent="0.45">
      <c r="A987" t="s">
        <v>2568</v>
      </c>
      <c r="B987" s="64">
        <v>46189</v>
      </c>
      <c r="C987" s="1" t="str">
        <f t="shared" si="15"/>
        <v>June</v>
      </c>
      <c r="D987" t="s">
        <v>944</v>
      </c>
      <c r="E987" t="s">
        <v>2569</v>
      </c>
      <c r="F987">
        <v>21</v>
      </c>
      <c r="G987" t="s">
        <v>40</v>
      </c>
      <c r="H987" t="s">
        <v>52</v>
      </c>
      <c r="I987" s="2">
        <v>4582000</v>
      </c>
      <c r="J987" s="3">
        <f>Raw_Data[[#This Row],[cicilan_per_bulan]]/Raw_Data[[#This Row],[penghasilan_bulanan]]</f>
        <v>0.19949803579223047</v>
      </c>
      <c r="K987" t="s">
        <v>177</v>
      </c>
      <c r="L987" t="s">
        <v>154</v>
      </c>
      <c r="M987" t="s">
        <v>249</v>
      </c>
      <c r="N987" t="s">
        <v>250</v>
      </c>
      <c r="O987" t="s">
        <v>57</v>
      </c>
      <c r="P987" s="2">
        <v>15967000</v>
      </c>
      <c r="Q987" s="2">
        <v>6387000</v>
      </c>
      <c r="R987" t="str">
        <f>IF(Raw_Data[[#This Row],[persen_dp]]&lt;15%,"Low",IF(Raw_Data[[#This Row],[persen_dp]]&gt;25%,"High","Medium"))</f>
        <v>High</v>
      </c>
      <c r="S987" s="3">
        <v>0.4</v>
      </c>
      <c r="T987">
        <v>12</v>
      </c>
      <c r="U987">
        <v>0.14499999999999999</v>
      </c>
      <c r="V987" s="2">
        <v>914100</v>
      </c>
      <c r="W987" s="2">
        <v>10969000</v>
      </c>
      <c r="X987" t="str">
        <f>IF(OR(Raw_Data[[#This Row],[status_pembayaran]]="Macet",Raw_Data[[#This Row],[status_pembayaran]]="Kurang Lancar"),"Non Performing Loan","Performing")</f>
        <v>Performing</v>
      </c>
      <c r="Y987" t="s">
        <v>47</v>
      </c>
      <c r="Z987">
        <v>0</v>
      </c>
      <c r="AA987">
        <v>0</v>
      </c>
      <c r="AB987">
        <v>1</v>
      </c>
      <c r="AD987">
        <f>IF(Raw_Data[[#This Row],[rasio]]&lt;0.2,1,IF(Raw_Data[[#This Row],[rasio]]&lt;0.3,2,IF(Raw_Data[[#This Row],[rasio]]&lt;0.4,3,4)))</f>
        <v>1</v>
      </c>
      <c r="AE987">
        <f>IF(Raw_Data[[#This Row],[kategori_dp]]="High",1,IF(Raw_Data[[#This Row],[kategori_dp]]="Medium",2,3))</f>
        <v>1</v>
      </c>
      <c r="AF987">
        <f>IF(Raw_Data[[#This Row],[tenor_bulan]]&lt;=24,1,IF(Raw_Data[[#This Row],[tenor_bulan]]&lt;=36,2,IF(Raw_Data[[#This Row],[tenor_bulan]]&lt;=48,3,4)))</f>
        <v>1</v>
      </c>
      <c r="AG987">
        <f>IF(Raw_Data[[#This Row],[jumlah_kali_telat]]=0,0,IF(Raw_Data[[#This Row],[jumlah_kali_telat]]&lt;=2,2,4))</f>
        <v>0</v>
      </c>
      <c r="AH987">
        <f>Raw_Data[[#This Row],[Skor_Rasio]]+Raw_Data[[#This Row],[Skor_DP]]+Raw_Data[[#This Row],[Skor_Tenor]]+Raw_Data[[#This Row],[Skor_Telat]]</f>
        <v>3</v>
      </c>
      <c r="AI987" t="str">
        <f>IF(Raw_Data[[#This Row],[Risk_Score]]&lt;=6,"Low Risk",IF(Raw_Data[[#This Row],[Risk_Score]]&lt;=8,"Medium Risk","High Risk"))</f>
        <v>Low Risk</v>
      </c>
      <c r="AJ987">
        <f ca="1">IFERROR(DATEDIF(Raw_Data[[#This Row],[tanggal_pengajuan]],TODAY(),"m"),"N/A")</f>
        <v>4</v>
      </c>
      <c r="AK987" t="str">
        <f ca="1">IF(ISNUMBER(Raw_Data[[#This Row],[MOB]]),IF(Raw_Data[[#This Row],[MOB]]&lt;6,"0-5 bulan",IF(Raw_Data[[#This Row],[MOB]]&lt;12,"6-11 bulan",IF(Raw_Data[[#This Row],[MOB]]&lt;24,"12-23 bulan","24+ bulan"))),"N/A")</f>
        <v>0-5 bulan</v>
      </c>
    </row>
    <row r="988" spans="1:37" ht="14.25" customHeight="1" x14ac:dyDescent="0.45">
      <c r="A988" t="s">
        <v>2570</v>
      </c>
      <c r="B988" s="64">
        <v>46091</v>
      </c>
      <c r="C988" s="1" t="str">
        <f t="shared" si="15"/>
        <v>March</v>
      </c>
      <c r="D988" t="s">
        <v>1696</v>
      </c>
      <c r="E988" t="s">
        <v>2571</v>
      </c>
      <c r="F988">
        <v>27</v>
      </c>
      <c r="G988" t="s">
        <v>40</v>
      </c>
      <c r="H988" t="s">
        <v>41</v>
      </c>
      <c r="I988" s="2">
        <v>7144000</v>
      </c>
      <c r="J988" s="3">
        <f>Raw_Data[[#This Row],[cicilan_per_bulan]]/Raw_Data[[#This Row],[penghasilan_bulanan]]</f>
        <v>0.14108342665173573</v>
      </c>
      <c r="K988" t="s">
        <v>119</v>
      </c>
      <c r="L988" t="s">
        <v>120</v>
      </c>
      <c r="M988" t="s">
        <v>72</v>
      </c>
      <c r="N988" t="s">
        <v>73</v>
      </c>
      <c r="O988" t="s">
        <v>46</v>
      </c>
      <c r="P988" s="2">
        <v>21289000</v>
      </c>
      <c r="Q988" s="2">
        <v>6387000</v>
      </c>
      <c r="R988" t="str">
        <f>IF(Raw_Data[[#This Row],[persen_dp]]&lt;15%,"Low",IF(Raw_Data[[#This Row],[persen_dp]]&gt;25%,"High","Medium"))</f>
        <v>High</v>
      </c>
      <c r="S988" s="3">
        <v>0.3</v>
      </c>
      <c r="T988">
        <v>18</v>
      </c>
      <c r="U988">
        <v>0.14499999999999999</v>
      </c>
      <c r="V988" s="2">
        <v>1007900</v>
      </c>
      <c r="W988" s="2">
        <v>18143000</v>
      </c>
      <c r="X988" t="str">
        <f>IF(OR(Raw_Data[[#This Row],[status_pembayaran]]="Macet",Raw_Data[[#This Row],[status_pembayaran]]="Kurang Lancar"),"Non Performing Loan","Performing")</f>
        <v>Performing</v>
      </c>
      <c r="Y988" t="s">
        <v>47</v>
      </c>
      <c r="Z988">
        <v>0</v>
      </c>
      <c r="AA988">
        <v>0</v>
      </c>
      <c r="AB988">
        <v>1</v>
      </c>
      <c r="AC988" t="s">
        <v>74</v>
      </c>
      <c r="AD988">
        <f>IF(Raw_Data[[#This Row],[rasio]]&lt;0.2,1,IF(Raw_Data[[#This Row],[rasio]]&lt;0.3,2,IF(Raw_Data[[#This Row],[rasio]]&lt;0.4,3,4)))</f>
        <v>1</v>
      </c>
      <c r="AE988">
        <f>IF(Raw_Data[[#This Row],[kategori_dp]]="High",1,IF(Raw_Data[[#This Row],[kategori_dp]]="Medium",2,3))</f>
        <v>1</v>
      </c>
      <c r="AF988">
        <f>IF(Raw_Data[[#This Row],[tenor_bulan]]&lt;=24,1,IF(Raw_Data[[#This Row],[tenor_bulan]]&lt;=36,2,IF(Raw_Data[[#This Row],[tenor_bulan]]&lt;=48,3,4)))</f>
        <v>1</v>
      </c>
      <c r="AG988">
        <f>IF(Raw_Data[[#This Row],[jumlah_kali_telat]]=0,0,IF(Raw_Data[[#This Row],[jumlah_kali_telat]]&lt;=2,2,4))</f>
        <v>0</v>
      </c>
      <c r="AH988">
        <f>Raw_Data[[#This Row],[Skor_Rasio]]+Raw_Data[[#This Row],[Skor_DP]]+Raw_Data[[#This Row],[Skor_Tenor]]+Raw_Data[[#This Row],[Skor_Telat]]</f>
        <v>3</v>
      </c>
      <c r="AI988" t="str">
        <f>IF(Raw_Data[[#This Row],[Risk_Score]]&lt;=6,"Low Risk",IF(Raw_Data[[#This Row],[Risk_Score]]&lt;=8,"Medium Risk","High Risk"))</f>
        <v>Low Risk</v>
      </c>
      <c r="AJ988">
        <f ca="1">IFERROR(DATEDIF(Raw_Data[[#This Row],[tanggal_pengajuan]],TODAY(),"m"),"N/A")</f>
        <v>7</v>
      </c>
      <c r="AK988" t="str">
        <f ca="1">IF(ISNUMBER(Raw_Data[[#This Row],[MOB]]),IF(Raw_Data[[#This Row],[MOB]]&lt;6,"0-5 bulan",IF(Raw_Data[[#This Row],[MOB]]&lt;12,"6-11 bulan",IF(Raw_Data[[#This Row],[MOB]]&lt;24,"12-23 bulan","24+ bulan"))),"N/A")</f>
        <v>6-11 bulan</v>
      </c>
    </row>
    <row r="989" spans="1:37" ht="14.25" customHeight="1" x14ac:dyDescent="0.45">
      <c r="A989" t="s">
        <v>2572</v>
      </c>
      <c r="B989" s="64">
        <v>46169</v>
      </c>
      <c r="C989" s="1" t="str">
        <f t="shared" si="15"/>
        <v>May</v>
      </c>
      <c r="D989" t="s">
        <v>2573</v>
      </c>
      <c r="E989" t="s">
        <v>2574</v>
      </c>
      <c r="F989">
        <v>58</v>
      </c>
      <c r="G989" t="s">
        <v>40</v>
      </c>
      <c r="H989" t="s">
        <v>52</v>
      </c>
      <c r="I989" s="2">
        <v>10449000</v>
      </c>
      <c r="J989" s="3">
        <f>Raw_Data[[#This Row],[cicilan_per_bulan]]/Raw_Data[[#This Row],[penghasilan_bulanan]]</f>
        <v>7.5863719016173795E-2</v>
      </c>
      <c r="K989" t="s">
        <v>53</v>
      </c>
      <c r="L989" t="s">
        <v>54</v>
      </c>
      <c r="M989" t="s">
        <v>44</v>
      </c>
      <c r="N989" t="s">
        <v>163</v>
      </c>
      <c r="O989" t="s">
        <v>46</v>
      </c>
      <c r="P989" s="2">
        <v>30635000</v>
      </c>
      <c r="Q989" s="2">
        <v>3064000</v>
      </c>
      <c r="R989" t="str">
        <f>IF(Raw_Data[[#This Row],[persen_dp]]&lt;15%,"Low",IF(Raw_Data[[#This Row],[persen_dp]]&gt;25%,"High","Medium"))</f>
        <v>Low</v>
      </c>
      <c r="S989" s="3">
        <v>0.1</v>
      </c>
      <c r="T989">
        <v>60</v>
      </c>
      <c r="U989">
        <v>0.14499999999999999</v>
      </c>
      <c r="V989" s="2">
        <v>792700</v>
      </c>
      <c r="W989" s="2">
        <v>47560000</v>
      </c>
      <c r="X989" t="str">
        <f>IF(OR(Raw_Data[[#This Row],[status_pembayaran]]="Macet",Raw_Data[[#This Row],[status_pembayaran]]="Kurang Lancar"),"Non Performing Loan","Performing")</f>
        <v>Performing</v>
      </c>
      <c r="Y989" t="s">
        <v>47</v>
      </c>
      <c r="Z989">
        <v>0</v>
      </c>
      <c r="AA989">
        <v>0</v>
      </c>
      <c r="AB989">
        <v>1</v>
      </c>
      <c r="AC989" t="s">
        <v>58</v>
      </c>
      <c r="AD989">
        <f>IF(Raw_Data[[#This Row],[rasio]]&lt;0.2,1,IF(Raw_Data[[#This Row],[rasio]]&lt;0.3,2,IF(Raw_Data[[#This Row],[rasio]]&lt;0.4,3,4)))</f>
        <v>1</v>
      </c>
      <c r="AE989">
        <f>IF(Raw_Data[[#This Row],[kategori_dp]]="High",1,IF(Raw_Data[[#This Row],[kategori_dp]]="Medium",2,3))</f>
        <v>3</v>
      </c>
      <c r="AF989">
        <f>IF(Raw_Data[[#This Row],[tenor_bulan]]&lt;=24,1,IF(Raw_Data[[#This Row],[tenor_bulan]]&lt;=36,2,IF(Raw_Data[[#This Row],[tenor_bulan]]&lt;=48,3,4)))</f>
        <v>4</v>
      </c>
      <c r="AG989">
        <f>IF(Raw_Data[[#This Row],[jumlah_kali_telat]]=0,0,IF(Raw_Data[[#This Row],[jumlah_kali_telat]]&lt;=2,2,4))</f>
        <v>0</v>
      </c>
      <c r="AH989">
        <f>Raw_Data[[#This Row],[Skor_Rasio]]+Raw_Data[[#This Row],[Skor_DP]]+Raw_Data[[#This Row],[Skor_Tenor]]+Raw_Data[[#This Row],[Skor_Telat]]</f>
        <v>8</v>
      </c>
      <c r="AI989" t="str">
        <f>IF(Raw_Data[[#This Row],[Risk_Score]]&lt;=6,"Low Risk",IF(Raw_Data[[#This Row],[Risk_Score]]&lt;=8,"Medium Risk","High Risk"))</f>
        <v>Medium Risk</v>
      </c>
      <c r="AJ989">
        <f ca="1">IFERROR(DATEDIF(Raw_Data[[#This Row],[tanggal_pengajuan]],TODAY(),"m"),"N/A")</f>
        <v>4</v>
      </c>
      <c r="AK989" t="str">
        <f ca="1">IF(ISNUMBER(Raw_Data[[#This Row],[MOB]]),IF(Raw_Data[[#This Row],[MOB]]&lt;6,"0-5 bulan",IF(Raw_Data[[#This Row],[MOB]]&lt;12,"6-11 bulan",IF(Raw_Data[[#This Row],[MOB]]&lt;24,"12-23 bulan","24+ bulan"))),"N/A")</f>
        <v>0-5 bulan</v>
      </c>
    </row>
    <row r="990" spans="1:37" ht="14.25" customHeight="1" x14ac:dyDescent="0.45">
      <c r="A990" t="s">
        <v>2575</v>
      </c>
      <c r="B990" s="64">
        <v>46079</v>
      </c>
      <c r="C990" s="1" t="str">
        <f t="shared" si="15"/>
        <v>February</v>
      </c>
      <c r="D990" t="s">
        <v>117</v>
      </c>
      <c r="E990" t="s">
        <v>2576</v>
      </c>
      <c r="F990">
        <v>47</v>
      </c>
      <c r="G990" t="s">
        <v>51</v>
      </c>
      <c r="H990" t="s">
        <v>152</v>
      </c>
      <c r="I990" s="2">
        <v>3812000</v>
      </c>
      <c r="J990" s="3">
        <f>Raw_Data[[#This Row],[cicilan_per_bulan]]/Raw_Data[[#This Row],[penghasilan_bulanan]]</f>
        <v>0.16681532004197272</v>
      </c>
      <c r="K990" t="s">
        <v>119</v>
      </c>
      <c r="L990" t="s">
        <v>120</v>
      </c>
      <c r="M990" t="s">
        <v>55</v>
      </c>
      <c r="N990" t="s">
        <v>65</v>
      </c>
      <c r="O990" t="s">
        <v>46</v>
      </c>
      <c r="P990" s="2">
        <v>27598000</v>
      </c>
      <c r="Q990" s="2">
        <v>8279000</v>
      </c>
      <c r="R990" t="str">
        <f>IF(Raw_Data[[#This Row],[persen_dp]]&lt;15%,"Low",IF(Raw_Data[[#This Row],[persen_dp]]&gt;25%,"High","Medium"))</f>
        <v>High</v>
      </c>
      <c r="S990" s="3">
        <v>0.3</v>
      </c>
      <c r="T990">
        <v>48</v>
      </c>
      <c r="U990">
        <v>0.14499999999999999</v>
      </c>
      <c r="V990" s="2">
        <v>635900</v>
      </c>
      <c r="W990" s="2">
        <v>30523000</v>
      </c>
      <c r="X990" t="str">
        <f>IF(OR(Raw_Data[[#This Row],[status_pembayaran]]="Macet",Raw_Data[[#This Row],[status_pembayaran]]="Kurang Lancar"),"Non Performing Loan","Performing")</f>
        <v>Performing</v>
      </c>
      <c r="Y990" t="s">
        <v>269</v>
      </c>
      <c r="Z990">
        <v>56</v>
      </c>
      <c r="AA990">
        <v>3</v>
      </c>
      <c r="AB990">
        <v>2</v>
      </c>
      <c r="AC990" t="s">
        <v>58</v>
      </c>
      <c r="AD990">
        <f>IF(Raw_Data[[#This Row],[rasio]]&lt;0.2,1,IF(Raw_Data[[#This Row],[rasio]]&lt;0.3,2,IF(Raw_Data[[#This Row],[rasio]]&lt;0.4,3,4)))</f>
        <v>1</v>
      </c>
      <c r="AE990">
        <f>IF(Raw_Data[[#This Row],[kategori_dp]]="High",1,IF(Raw_Data[[#This Row],[kategori_dp]]="Medium",2,3))</f>
        <v>1</v>
      </c>
      <c r="AF990">
        <f>IF(Raw_Data[[#This Row],[tenor_bulan]]&lt;=24,1,IF(Raw_Data[[#This Row],[tenor_bulan]]&lt;=36,2,IF(Raw_Data[[#This Row],[tenor_bulan]]&lt;=48,3,4)))</f>
        <v>3</v>
      </c>
      <c r="AG990">
        <f>IF(Raw_Data[[#This Row],[jumlah_kali_telat]]=0,0,IF(Raw_Data[[#This Row],[jumlah_kali_telat]]&lt;=2,2,4))</f>
        <v>4</v>
      </c>
      <c r="AH990">
        <f>Raw_Data[[#This Row],[Skor_Rasio]]+Raw_Data[[#This Row],[Skor_DP]]+Raw_Data[[#This Row],[Skor_Tenor]]+Raw_Data[[#This Row],[Skor_Telat]]</f>
        <v>9</v>
      </c>
      <c r="AI990" t="str">
        <f>IF(Raw_Data[[#This Row],[Risk_Score]]&lt;=6,"Low Risk",IF(Raw_Data[[#This Row],[Risk_Score]]&lt;=8,"Medium Risk","High Risk"))</f>
        <v>High Risk</v>
      </c>
      <c r="AJ990">
        <f ca="1">IFERROR(DATEDIF(Raw_Data[[#This Row],[tanggal_pengajuan]],TODAY(),"m"),"N/A")</f>
        <v>7</v>
      </c>
      <c r="AK990" t="str">
        <f ca="1">IF(ISNUMBER(Raw_Data[[#This Row],[MOB]]),IF(Raw_Data[[#This Row],[MOB]]&lt;6,"0-5 bulan",IF(Raw_Data[[#This Row],[MOB]]&lt;12,"6-11 bulan",IF(Raw_Data[[#This Row],[MOB]]&lt;24,"12-23 bulan","24+ bulan"))),"N/A")</f>
        <v>6-11 bulan</v>
      </c>
    </row>
    <row r="991" spans="1:37" ht="14.25" customHeight="1" x14ac:dyDescent="0.45">
      <c r="A991" t="s">
        <v>2577</v>
      </c>
      <c r="B991" s="64">
        <v>46076</v>
      </c>
      <c r="C991" s="1" t="str">
        <f t="shared" si="15"/>
        <v>February</v>
      </c>
      <c r="D991" t="s">
        <v>421</v>
      </c>
      <c r="E991" t="s">
        <v>2578</v>
      </c>
      <c r="F991">
        <v>35</v>
      </c>
      <c r="G991" t="s">
        <v>51</v>
      </c>
      <c r="H991" t="s">
        <v>62</v>
      </c>
      <c r="I991" s="2">
        <v>3230000</v>
      </c>
      <c r="J991" s="3">
        <f>Raw_Data[[#This Row],[cicilan_per_bulan]]/Raw_Data[[#This Row],[penghasilan_bulanan]]</f>
        <v>0.19953560371517029</v>
      </c>
      <c r="K991" t="s">
        <v>268</v>
      </c>
      <c r="L991" t="s">
        <v>110</v>
      </c>
      <c r="M991" t="s">
        <v>44</v>
      </c>
      <c r="N991" t="s">
        <v>158</v>
      </c>
      <c r="O991" t="s">
        <v>159</v>
      </c>
      <c r="P991" s="2">
        <v>30121000</v>
      </c>
      <c r="Q991" s="2">
        <v>10542000</v>
      </c>
      <c r="R991" t="str">
        <f>IF(Raw_Data[[#This Row],[persen_dp]]&lt;15%,"Low",IF(Raw_Data[[#This Row],[persen_dp]]&gt;25%,"High","Medium"))</f>
        <v>High</v>
      </c>
      <c r="S991" s="3">
        <v>0.35</v>
      </c>
      <c r="T991">
        <v>48</v>
      </c>
      <c r="U991">
        <v>0.14499999999999999</v>
      </c>
      <c r="V991" s="2">
        <v>644500</v>
      </c>
      <c r="W991" s="2">
        <v>30935000</v>
      </c>
      <c r="X991" t="str">
        <f>IF(OR(Raw_Data[[#This Row],[status_pembayaran]]="Macet",Raw_Data[[#This Row],[status_pembayaran]]="Kurang Lancar"),"Non Performing Loan","Performing")</f>
        <v>Performing</v>
      </c>
      <c r="Y991" t="s">
        <v>47</v>
      </c>
      <c r="Z991">
        <v>0</v>
      </c>
      <c r="AA991">
        <v>0</v>
      </c>
      <c r="AB991">
        <v>1</v>
      </c>
      <c r="AD991">
        <f>IF(Raw_Data[[#This Row],[rasio]]&lt;0.2,1,IF(Raw_Data[[#This Row],[rasio]]&lt;0.3,2,IF(Raw_Data[[#This Row],[rasio]]&lt;0.4,3,4)))</f>
        <v>1</v>
      </c>
      <c r="AE991">
        <f>IF(Raw_Data[[#This Row],[kategori_dp]]="High",1,IF(Raw_Data[[#This Row],[kategori_dp]]="Medium",2,3))</f>
        <v>1</v>
      </c>
      <c r="AF991">
        <f>IF(Raw_Data[[#This Row],[tenor_bulan]]&lt;=24,1,IF(Raw_Data[[#This Row],[tenor_bulan]]&lt;=36,2,IF(Raw_Data[[#This Row],[tenor_bulan]]&lt;=48,3,4)))</f>
        <v>3</v>
      </c>
      <c r="AG991">
        <f>IF(Raw_Data[[#This Row],[jumlah_kali_telat]]=0,0,IF(Raw_Data[[#This Row],[jumlah_kali_telat]]&lt;=2,2,4))</f>
        <v>0</v>
      </c>
      <c r="AH991">
        <f>Raw_Data[[#This Row],[Skor_Rasio]]+Raw_Data[[#This Row],[Skor_DP]]+Raw_Data[[#This Row],[Skor_Tenor]]+Raw_Data[[#This Row],[Skor_Telat]]</f>
        <v>5</v>
      </c>
      <c r="AI991" t="str">
        <f>IF(Raw_Data[[#This Row],[Risk_Score]]&lt;=6,"Low Risk",IF(Raw_Data[[#This Row],[Risk_Score]]&lt;=8,"Medium Risk","High Risk"))</f>
        <v>Low Risk</v>
      </c>
      <c r="AJ991">
        <f ca="1">IFERROR(DATEDIF(Raw_Data[[#This Row],[tanggal_pengajuan]],TODAY(),"m"),"N/A")</f>
        <v>8</v>
      </c>
      <c r="AK991" t="str">
        <f ca="1">IF(ISNUMBER(Raw_Data[[#This Row],[MOB]]),IF(Raw_Data[[#This Row],[MOB]]&lt;6,"0-5 bulan",IF(Raw_Data[[#This Row],[MOB]]&lt;12,"6-11 bulan",IF(Raw_Data[[#This Row],[MOB]]&lt;24,"12-23 bulan","24+ bulan"))),"N/A")</f>
        <v>6-11 bulan</v>
      </c>
    </row>
    <row r="992" spans="1:37" ht="14.25" customHeight="1" x14ac:dyDescent="0.45">
      <c r="A992" t="s">
        <v>2579</v>
      </c>
      <c r="B992" s="64">
        <v>46049</v>
      </c>
      <c r="C992" s="1" t="str">
        <f t="shared" si="15"/>
        <v>January</v>
      </c>
      <c r="D992" t="s">
        <v>1751</v>
      </c>
      <c r="E992" t="s">
        <v>2580</v>
      </c>
      <c r="F992">
        <v>46</v>
      </c>
      <c r="G992" t="s">
        <v>40</v>
      </c>
      <c r="H992" t="s">
        <v>90</v>
      </c>
      <c r="I992" s="2">
        <v>5919000</v>
      </c>
      <c r="J992" s="3">
        <f>Raw_Data[[#This Row],[cicilan_per_bulan]]/Raw_Data[[#This Row],[penghasilan_bulanan]]</f>
        <v>0.11434363912823112</v>
      </c>
      <c r="K992" t="s">
        <v>205</v>
      </c>
      <c r="L992" t="s">
        <v>110</v>
      </c>
      <c r="M992" t="s">
        <v>55</v>
      </c>
      <c r="N992" t="s">
        <v>141</v>
      </c>
      <c r="O992" t="s">
        <v>46</v>
      </c>
      <c r="P992" s="2">
        <v>22844000</v>
      </c>
      <c r="Q992" s="2">
        <v>2284000</v>
      </c>
      <c r="R992" t="str">
        <f>IF(Raw_Data[[#This Row],[persen_dp]]&lt;15%,"Low",IF(Raw_Data[[#This Row],[persen_dp]]&gt;25%,"High","Medium"))</f>
        <v>Low</v>
      </c>
      <c r="S992" s="3">
        <v>0.1</v>
      </c>
      <c r="T992">
        <v>48</v>
      </c>
      <c r="U992">
        <v>0.14499999999999999</v>
      </c>
      <c r="V992" s="2">
        <v>676800</v>
      </c>
      <c r="W992" s="2">
        <v>32485000</v>
      </c>
      <c r="X992" t="str">
        <f>IF(OR(Raw_Data[[#This Row],[status_pembayaran]]="Macet",Raw_Data[[#This Row],[status_pembayaran]]="Kurang Lancar"),"Non Performing Loan","Performing")</f>
        <v>Performing</v>
      </c>
      <c r="Y992" t="s">
        <v>47</v>
      </c>
      <c r="Z992">
        <v>0</v>
      </c>
      <c r="AA992">
        <v>0</v>
      </c>
      <c r="AB992">
        <v>1</v>
      </c>
      <c r="AD992">
        <f>IF(Raw_Data[[#This Row],[rasio]]&lt;0.2,1,IF(Raw_Data[[#This Row],[rasio]]&lt;0.3,2,IF(Raw_Data[[#This Row],[rasio]]&lt;0.4,3,4)))</f>
        <v>1</v>
      </c>
      <c r="AE992">
        <f>IF(Raw_Data[[#This Row],[kategori_dp]]="High",1,IF(Raw_Data[[#This Row],[kategori_dp]]="Medium",2,3))</f>
        <v>3</v>
      </c>
      <c r="AF992">
        <f>IF(Raw_Data[[#This Row],[tenor_bulan]]&lt;=24,1,IF(Raw_Data[[#This Row],[tenor_bulan]]&lt;=36,2,IF(Raw_Data[[#This Row],[tenor_bulan]]&lt;=48,3,4)))</f>
        <v>3</v>
      </c>
      <c r="AG992">
        <f>IF(Raw_Data[[#This Row],[jumlah_kali_telat]]=0,0,IF(Raw_Data[[#This Row],[jumlah_kali_telat]]&lt;=2,2,4))</f>
        <v>0</v>
      </c>
      <c r="AH992">
        <f>Raw_Data[[#This Row],[Skor_Rasio]]+Raw_Data[[#This Row],[Skor_DP]]+Raw_Data[[#This Row],[Skor_Tenor]]+Raw_Data[[#This Row],[Skor_Telat]]</f>
        <v>7</v>
      </c>
      <c r="AI992" t="str">
        <f>IF(Raw_Data[[#This Row],[Risk_Score]]&lt;=6,"Low Risk",IF(Raw_Data[[#This Row],[Risk_Score]]&lt;=8,"Medium Risk","High Risk"))</f>
        <v>Medium Risk</v>
      </c>
      <c r="AJ992">
        <f ca="1">IFERROR(DATEDIF(Raw_Data[[#This Row],[tanggal_pengajuan]],TODAY(),"m"),"N/A")</f>
        <v>8</v>
      </c>
      <c r="AK992" t="str">
        <f ca="1">IF(ISNUMBER(Raw_Data[[#This Row],[MOB]]),IF(Raw_Data[[#This Row],[MOB]]&lt;6,"0-5 bulan",IF(Raw_Data[[#This Row],[MOB]]&lt;12,"6-11 bulan",IF(Raw_Data[[#This Row],[MOB]]&lt;24,"12-23 bulan","24+ bulan"))),"N/A")</f>
        <v>6-11 bulan</v>
      </c>
    </row>
    <row r="993" spans="1:37" ht="14.25" customHeight="1" x14ac:dyDescent="0.45">
      <c r="A993" t="s">
        <v>2581</v>
      </c>
      <c r="B993" s="64">
        <v>46039</v>
      </c>
      <c r="C993" s="1" t="str">
        <f t="shared" si="15"/>
        <v>January</v>
      </c>
      <c r="D993" t="s">
        <v>2496</v>
      </c>
      <c r="E993" t="s">
        <v>2582</v>
      </c>
      <c r="F993">
        <v>55</v>
      </c>
      <c r="G993" t="s">
        <v>51</v>
      </c>
      <c r="H993" t="s">
        <v>101</v>
      </c>
      <c r="I993" s="2">
        <v>4852000</v>
      </c>
      <c r="J993" s="3">
        <f>Raw_Data[[#This Row],[cicilan_per_bulan]]/Raw_Data[[#This Row],[penghasilan_bulanan]]</f>
        <v>0.19812448474855729</v>
      </c>
      <c r="K993" t="s">
        <v>268</v>
      </c>
      <c r="L993" t="s">
        <v>110</v>
      </c>
      <c r="M993" t="s">
        <v>44</v>
      </c>
      <c r="N993" t="s">
        <v>163</v>
      </c>
      <c r="O993" t="s">
        <v>46</v>
      </c>
      <c r="P993" s="2">
        <v>29806000</v>
      </c>
      <c r="Q993" s="2">
        <v>11922000</v>
      </c>
      <c r="R993" t="str">
        <f>IF(Raw_Data[[#This Row],[persen_dp]]&lt;15%,"Low",IF(Raw_Data[[#This Row],[persen_dp]]&gt;25%,"High","Medium"))</f>
        <v>High</v>
      </c>
      <c r="S993" s="3">
        <v>0.4</v>
      </c>
      <c r="T993">
        <v>24</v>
      </c>
      <c r="U993">
        <v>0.14499999999999999</v>
      </c>
      <c r="V993" s="2">
        <v>961300</v>
      </c>
      <c r="W993" s="2">
        <v>23070000</v>
      </c>
      <c r="X993" t="str">
        <f>IF(OR(Raw_Data[[#This Row],[status_pembayaran]]="Macet",Raw_Data[[#This Row],[status_pembayaran]]="Kurang Lancar"),"Non Performing Loan","Performing")</f>
        <v>Performing</v>
      </c>
      <c r="Y993" t="s">
        <v>47</v>
      </c>
      <c r="Z993">
        <v>0</v>
      </c>
      <c r="AA993">
        <v>0</v>
      </c>
      <c r="AB993">
        <v>1</v>
      </c>
      <c r="AD993">
        <f>IF(Raw_Data[[#This Row],[rasio]]&lt;0.2,1,IF(Raw_Data[[#This Row],[rasio]]&lt;0.3,2,IF(Raw_Data[[#This Row],[rasio]]&lt;0.4,3,4)))</f>
        <v>1</v>
      </c>
      <c r="AE993">
        <f>IF(Raw_Data[[#This Row],[kategori_dp]]="High",1,IF(Raw_Data[[#This Row],[kategori_dp]]="Medium",2,3))</f>
        <v>1</v>
      </c>
      <c r="AF993">
        <f>IF(Raw_Data[[#This Row],[tenor_bulan]]&lt;=24,1,IF(Raw_Data[[#This Row],[tenor_bulan]]&lt;=36,2,IF(Raw_Data[[#This Row],[tenor_bulan]]&lt;=48,3,4)))</f>
        <v>1</v>
      </c>
      <c r="AG993">
        <f>IF(Raw_Data[[#This Row],[jumlah_kali_telat]]=0,0,IF(Raw_Data[[#This Row],[jumlah_kali_telat]]&lt;=2,2,4))</f>
        <v>0</v>
      </c>
      <c r="AH993">
        <f>Raw_Data[[#This Row],[Skor_Rasio]]+Raw_Data[[#This Row],[Skor_DP]]+Raw_Data[[#This Row],[Skor_Tenor]]+Raw_Data[[#This Row],[Skor_Telat]]</f>
        <v>3</v>
      </c>
      <c r="AI993" t="str">
        <f>IF(Raw_Data[[#This Row],[Risk_Score]]&lt;=6,"Low Risk",IF(Raw_Data[[#This Row],[Risk_Score]]&lt;=8,"Medium Risk","High Risk"))</f>
        <v>Low Risk</v>
      </c>
      <c r="AJ993">
        <f ca="1">IFERROR(DATEDIF(Raw_Data[[#This Row],[tanggal_pengajuan]],TODAY(),"m"),"N/A")</f>
        <v>9</v>
      </c>
      <c r="AK993" t="str">
        <f ca="1">IF(ISNUMBER(Raw_Data[[#This Row],[MOB]]),IF(Raw_Data[[#This Row],[MOB]]&lt;6,"0-5 bulan",IF(Raw_Data[[#This Row],[MOB]]&lt;12,"6-11 bulan",IF(Raw_Data[[#This Row],[MOB]]&lt;24,"12-23 bulan","24+ bulan"))),"N/A")</f>
        <v>6-11 bulan</v>
      </c>
    </row>
    <row r="994" spans="1:37" ht="14.25" customHeight="1" x14ac:dyDescent="0.45">
      <c r="A994" t="s">
        <v>2583</v>
      </c>
      <c r="B994" s="64">
        <v>46147</v>
      </c>
      <c r="C994" s="1" t="str">
        <f t="shared" si="15"/>
        <v>May</v>
      </c>
      <c r="D994" t="s">
        <v>1505</v>
      </c>
      <c r="E994" t="s">
        <v>2584</v>
      </c>
      <c r="F994">
        <v>33</v>
      </c>
      <c r="G994" t="s">
        <v>40</v>
      </c>
      <c r="H994" t="s">
        <v>152</v>
      </c>
      <c r="I994" s="2">
        <v>3057000</v>
      </c>
      <c r="J994" s="3">
        <f>Raw_Data[[#This Row],[cicilan_per_bulan]]/Raw_Data[[#This Row],[penghasilan_bulanan]]</f>
        <v>0.44455348380765458</v>
      </c>
      <c r="K994" t="s">
        <v>177</v>
      </c>
      <c r="L994" t="s">
        <v>154</v>
      </c>
      <c r="M994" t="s">
        <v>44</v>
      </c>
      <c r="N994" t="s">
        <v>129</v>
      </c>
      <c r="O994" t="s">
        <v>130</v>
      </c>
      <c r="P994" s="2">
        <v>23638000</v>
      </c>
      <c r="Q994" s="2">
        <v>3546000</v>
      </c>
      <c r="R994" t="str">
        <f>IF(Raw_Data[[#This Row],[persen_dp]]&lt;15%,"Low",IF(Raw_Data[[#This Row],[persen_dp]]&gt;25%,"High","Medium"))</f>
        <v>Medium</v>
      </c>
      <c r="S994" s="3">
        <v>0.15</v>
      </c>
      <c r="T994">
        <v>18</v>
      </c>
      <c r="U994">
        <v>0.14499999999999999</v>
      </c>
      <c r="V994" s="2">
        <v>1359000</v>
      </c>
      <c r="W994" s="2">
        <v>24462000</v>
      </c>
      <c r="X994" t="str">
        <f>IF(OR(Raw_Data[[#This Row],[status_pembayaran]]="Macet",Raw_Data[[#This Row],[status_pembayaran]]="Kurang Lancar"),"Non Performing Loan","Performing")</f>
        <v>Performing</v>
      </c>
      <c r="Y994" t="s">
        <v>47</v>
      </c>
      <c r="Z994">
        <v>0</v>
      </c>
      <c r="AA994">
        <v>0</v>
      </c>
      <c r="AB994">
        <v>1</v>
      </c>
      <c r="AD994">
        <f>IF(Raw_Data[[#This Row],[rasio]]&lt;0.2,1,IF(Raw_Data[[#This Row],[rasio]]&lt;0.3,2,IF(Raw_Data[[#This Row],[rasio]]&lt;0.4,3,4)))</f>
        <v>4</v>
      </c>
      <c r="AE994">
        <f>IF(Raw_Data[[#This Row],[kategori_dp]]="High",1,IF(Raw_Data[[#This Row],[kategori_dp]]="Medium",2,3))</f>
        <v>2</v>
      </c>
      <c r="AF994">
        <f>IF(Raw_Data[[#This Row],[tenor_bulan]]&lt;=24,1,IF(Raw_Data[[#This Row],[tenor_bulan]]&lt;=36,2,IF(Raw_Data[[#This Row],[tenor_bulan]]&lt;=48,3,4)))</f>
        <v>1</v>
      </c>
      <c r="AG994">
        <f>IF(Raw_Data[[#This Row],[jumlah_kali_telat]]=0,0,IF(Raw_Data[[#This Row],[jumlah_kali_telat]]&lt;=2,2,4))</f>
        <v>0</v>
      </c>
      <c r="AH994">
        <f>Raw_Data[[#This Row],[Skor_Rasio]]+Raw_Data[[#This Row],[Skor_DP]]+Raw_Data[[#This Row],[Skor_Tenor]]+Raw_Data[[#This Row],[Skor_Telat]]</f>
        <v>7</v>
      </c>
      <c r="AI994" t="str">
        <f>IF(Raw_Data[[#This Row],[Risk_Score]]&lt;=6,"Low Risk",IF(Raw_Data[[#This Row],[Risk_Score]]&lt;=8,"Medium Risk","High Risk"))</f>
        <v>Medium Risk</v>
      </c>
      <c r="AJ994">
        <f ca="1">IFERROR(DATEDIF(Raw_Data[[#This Row],[tanggal_pengajuan]],TODAY(),"m"),"N/A")</f>
        <v>5</v>
      </c>
      <c r="AK994" t="str">
        <f ca="1">IF(ISNUMBER(Raw_Data[[#This Row],[MOB]]),IF(Raw_Data[[#This Row],[MOB]]&lt;6,"0-5 bulan",IF(Raw_Data[[#This Row],[MOB]]&lt;12,"6-11 bulan",IF(Raw_Data[[#This Row],[MOB]]&lt;24,"12-23 bulan","24+ bulan"))),"N/A")</f>
        <v>0-5 bulan</v>
      </c>
    </row>
    <row r="995" spans="1:37" ht="14.25" customHeight="1" x14ac:dyDescent="0.45">
      <c r="A995" t="s">
        <v>2585</v>
      </c>
      <c r="B995" s="64">
        <v>46183</v>
      </c>
      <c r="C995" s="1" t="str">
        <f t="shared" si="15"/>
        <v>June</v>
      </c>
      <c r="D995" t="s">
        <v>445</v>
      </c>
      <c r="E995" t="s">
        <v>2586</v>
      </c>
      <c r="F995">
        <v>22</v>
      </c>
      <c r="G995" t="s">
        <v>40</v>
      </c>
      <c r="H995" t="s">
        <v>176</v>
      </c>
      <c r="I995" s="2">
        <v>5333000</v>
      </c>
      <c r="J995" s="3">
        <f>Raw_Data[[#This Row],[cicilan_per_bulan]]/Raw_Data[[#This Row],[penghasilan_bulanan]]</f>
        <v>0.1307519219951247</v>
      </c>
      <c r="K995" t="s">
        <v>91</v>
      </c>
      <c r="L995" t="s">
        <v>92</v>
      </c>
      <c r="M995" t="s">
        <v>249</v>
      </c>
      <c r="N995" t="s">
        <v>250</v>
      </c>
      <c r="O995" t="s">
        <v>57</v>
      </c>
      <c r="P995" s="2">
        <v>15862000</v>
      </c>
      <c r="Q995" s="2">
        <v>5552000</v>
      </c>
      <c r="R995" t="str">
        <f>IF(Raw_Data[[#This Row],[persen_dp]]&lt;15%,"Low",IF(Raw_Data[[#This Row],[persen_dp]]&gt;25%,"High","Medium"))</f>
        <v>High</v>
      </c>
      <c r="S995" s="3">
        <v>0.35</v>
      </c>
      <c r="T995">
        <v>18</v>
      </c>
      <c r="U995">
        <v>0.14499999999999999</v>
      </c>
      <c r="V995" s="2">
        <v>697300</v>
      </c>
      <c r="W995" s="2">
        <v>12552000</v>
      </c>
      <c r="X995" t="str">
        <f>IF(OR(Raw_Data[[#This Row],[status_pembayaran]]="Macet",Raw_Data[[#This Row],[status_pembayaran]]="Kurang Lancar"),"Non Performing Loan","Performing")</f>
        <v>Performing</v>
      </c>
      <c r="Y995" t="s">
        <v>47</v>
      </c>
      <c r="Z995">
        <v>0</v>
      </c>
      <c r="AA995">
        <v>0</v>
      </c>
      <c r="AB995">
        <v>1</v>
      </c>
      <c r="AD995">
        <f>IF(Raw_Data[[#This Row],[rasio]]&lt;0.2,1,IF(Raw_Data[[#This Row],[rasio]]&lt;0.3,2,IF(Raw_Data[[#This Row],[rasio]]&lt;0.4,3,4)))</f>
        <v>1</v>
      </c>
      <c r="AE995">
        <f>IF(Raw_Data[[#This Row],[kategori_dp]]="High",1,IF(Raw_Data[[#This Row],[kategori_dp]]="Medium",2,3))</f>
        <v>1</v>
      </c>
      <c r="AF995">
        <f>IF(Raw_Data[[#This Row],[tenor_bulan]]&lt;=24,1,IF(Raw_Data[[#This Row],[tenor_bulan]]&lt;=36,2,IF(Raw_Data[[#This Row],[tenor_bulan]]&lt;=48,3,4)))</f>
        <v>1</v>
      </c>
      <c r="AG995">
        <f>IF(Raw_Data[[#This Row],[jumlah_kali_telat]]=0,0,IF(Raw_Data[[#This Row],[jumlah_kali_telat]]&lt;=2,2,4))</f>
        <v>0</v>
      </c>
      <c r="AH995">
        <f>Raw_Data[[#This Row],[Skor_Rasio]]+Raw_Data[[#This Row],[Skor_DP]]+Raw_Data[[#This Row],[Skor_Tenor]]+Raw_Data[[#This Row],[Skor_Telat]]</f>
        <v>3</v>
      </c>
      <c r="AI995" t="str">
        <f>IF(Raw_Data[[#This Row],[Risk_Score]]&lt;=6,"Low Risk",IF(Raw_Data[[#This Row],[Risk_Score]]&lt;=8,"Medium Risk","High Risk"))</f>
        <v>Low Risk</v>
      </c>
      <c r="AJ995">
        <f ca="1">IFERROR(DATEDIF(Raw_Data[[#This Row],[tanggal_pengajuan]],TODAY(),"m"),"N/A")</f>
        <v>4</v>
      </c>
      <c r="AK995" t="str">
        <f ca="1">IF(ISNUMBER(Raw_Data[[#This Row],[MOB]]),IF(Raw_Data[[#This Row],[MOB]]&lt;6,"0-5 bulan",IF(Raw_Data[[#This Row],[MOB]]&lt;12,"6-11 bulan",IF(Raw_Data[[#This Row],[MOB]]&lt;24,"12-23 bulan","24+ bulan"))),"N/A")</f>
        <v>0-5 bulan</v>
      </c>
    </row>
    <row r="996" spans="1:37" ht="14.25" customHeight="1" x14ac:dyDescent="0.45">
      <c r="A996" t="s">
        <v>2587</v>
      </c>
      <c r="B996" s="64">
        <v>46041</v>
      </c>
      <c r="C996" s="1" t="str">
        <f t="shared" si="15"/>
        <v>January</v>
      </c>
      <c r="D996" t="s">
        <v>2588</v>
      </c>
      <c r="E996" t="s">
        <v>2589</v>
      </c>
      <c r="F996">
        <v>30</v>
      </c>
      <c r="G996" t="s">
        <v>40</v>
      </c>
      <c r="H996" t="s">
        <v>108</v>
      </c>
      <c r="I996" s="2">
        <v>5742000</v>
      </c>
      <c r="J996" s="3">
        <f>Raw_Data[[#This Row],[cicilan_per_bulan]]/Raw_Data[[#This Row],[penghasilan_bulanan]]</f>
        <v>7.0863810518982939E-2</v>
      </c>
      <c r="K996" t="s">
        <v>167</v>
      </c>
      <c r="L996" t="s">
        <v>110</v>
      </c>
      <c r="M996" t="s">
        <v>72</v>
      </c>
      <c r="N996" t="s">
        <v>97</v>
      </c>
      <c r="O996" t="s">
        <v>57</v>
      </c>
      <c r="P996" s="2">
        <v>16652000</v>
      </c>
      <c r="Q996" s="2">
        <v>2498000</v>
      </c>
      <c r="R996" t="str">
        <f>IF(Raw_Data[[#This Row],[persen_dp]]&lt;15%,"Low",IF(Raw_Data[[#This Row],[persen_dp]]&gt;25%,"High","Medium"))</f>
        <v>Medium</v>
      </c>
      <c r="S996" s="3">
        <v>0.15</v>
      </c>
      <c r="T996">
        <v>60</v>
      </c>
      <c r="U996">
        <v>0.14499999999999999</v>
      </c>
      <c r="V996" s="2">
        <v>406900</v>
      </c>
      <c r="W996" s="2">
        <v>24415000</v>
      </c>
      <c r="X996" t="str">
        <f>IF(OR(Raw_Data[[#This Row],[status_pembayaran]]="Macet",Raw_Data[[#This Row],[status_pembayaran]]="Kurang Lancar"),"Non Performing Loan","Performing")</f>
        <v>Performing</v>
      </c>
      <c r="Y996" t="s">
        <v>47</v>
      </c>
      <c r="Z996">
        <v>0</v>
      </c>
      <c r="AA996">
        <v>0</v>
      </c>
      <c r="AB996">
        <v>1</v>
      </c>
      <c r="AC996" t="s">
        <v>137</v>
      </c>
      <c r="AD996">
        <f>IF(Raw_Data[[#This Row],[rasio]]&lt;0.2,1,IF(Raw_Data[[#This Row],[rasio]]&lt;0.3,2,IF(Raw_Data[[#This Row],[rasio]]&lt;0.4,3,4)))</f>
        <v>1</v>
      </c>
      <c r="AE996">
        <f>IF(Raw_Data[[#This Row],[kategori_dp]]="High",1,IF(Raw_Data[[#This Row],[kategori_dp]]="Medium",2,3))</f>
        <v>2</v>
      </c>
      <c r="AF996">
        <f>IF(Raw_Data[[#This Row],[tenor_bulan]]&lt;=24,1,IF(Raw_Data[[#This Row],[tenor_bulan]]&lt;=36,2,IF(Raw_Data[[#This Row],[tenor_bulan]]&lt;=48,3,4)))</f>
        <v>4</v>
      </c>
      <c r="AG996">
        <f>IF(Raw_Data[[#This Row],[jumlah_kali_telat]]=0,0,IF(Raw_Data[[#This Row],[jumlah_kali_telat]]&lt;=2,2,4))</f>
        <v>0</v>
      </c>
      <c r="AH996">
        <f>Raw_Data[[#This Row],[Skor_Rasio]]+Raw_Data[[#This Row],[Skor_DP]]+Raw_Data[[#This Row],[Skor_Tenor]]+Raw_Data[[#This Row],[Skor_Telat]]</f>
        <v>7</v>
      </c>
      <c r="AI996" t="str">
        <f>IF(Raw_Data[[#This Row],[Risk_Score]]&lt;=6,"Low Risk",IF(Raw_Data[[#This Row],[Risk_Score]]&lt;=8,"Medium Risk","High Risk"))</f>
        <v>Medium Risk</v>
      </c>
      <c r="AJ996">
        <f ca="1">IFERROR(DATEDIF(Raw_Data[[#This Row],[tanggal_pengajuan]],TODAY(),"m"),"N/A")</f>
        <v>9</v>
      </c>
      <c r="AK996" t="str">
        <f ca="1">IF(ISNUMBER(Raw_Data[[#This Row],[MOB]]),IF(Raw_Data[[#This Row],[MOB]]&lt;6,"0-5 bulan",IF(Raw_Data[[#This Row],[MOB]]&lt;12,"6-11 bulan",IF(Raw_Data[[#This Row],[MOB]]&lt;24,"12-23 bulan","24+ bulan"))),"N/A")</f>
        <v>6-11 bulan</v>
      </c>
    </row>
    <row r="997" spans="1:37" ht="14.25" customHeight="1" x14ac:dyDescent="0.45">
      <c r="A997" t="s">
        <v>2590</v>
      </c>
      <c r="B997" s="64">
        <v>46106</v>
      </c>
      <c r="C997" s="1" t="str">
        <f t="shared" si="15"/>
        <v>March</v>
      </c>
      <c r="D997" t="s">
        <v>836</v>
      </c>
      <c r="E997" t="s">
        <v>2591</v>
      </c>
      <c r="F997">
        <v>25</v>
      </c>
      <c r="G997" t="s">
        <v>51</v>
      </c>
      <c r="H997" t="s">
        <v>108</v>
      </c>
      <c r="I997" s="2">
        <v>5641000</v>
      </c>
      <c r="J997" s="3">
        <f>Raw_Data[[#This Row],[cicilan_per_bulan]]/Raw_Data[[#This Row],[penghasilan_bulanan]]</f>
        <v>0.10405956390710867</v>
      </c>
      <c r="K997" t="s">
        <v>167</v>
      </c>
      <c r="L997" t="s">
        <v>110</v>
      </c>
      <c r="M997" t="s">
        <v>55</v>
      </c>
      <c r="N997" t="s">
        <v>65</v>
      </c>
      <c r="O997" t="s">
        <v>46</v>
      </c>
      <c r="P997" s="2">
        <v>27436000</v>
      </c>
      <c r="Q997" s="2">
        <v>9603000</v>
      </c>
      <c r="R997" t="str">
        <f>IF(Raw_Data[[#This Row],[persen_dp]]&lt;15%,"Low",IF(Raw_Data[[#This Row],[persen_dp]]&gt;25%,"High","Medium"))</f>
        <v>High</v>
      </c>
      <c r="S997" s="3">
        <v>0.35</v>
      </c>
      <c r="T997">
        <v>48</v>
      </c>
      <c r="U997">
        <v>0.14499999999999999</v>
      </c>
      <c r="V997" s="2">
        <v>587000</v>
      </c>
      <c r="W997" s="2">
        <v>28176000</v>
      </c>
      <c r="X997" t="str">
        <f>IF(OR(Raw_Data[[#This Row],[status_pembayaran]]="Macet",Raw_Data[[#This Row],[status_pembayaran]]="Kurang Lancar"),"Non Performing Loan","Performing")</f>
        <v>Performing</v>
      </c>
      <c r="Y997" t="s">
        <v>47</v>
      </c>
      <c r="Z997">
        <v>0</v>
      </c>
      <c r="AA997">
        <v>0</v>
      </c>
      <c r="AB997">
        <v>1</v>
      </c>
      <c r="AC997" t="s">
        <v>104</v>
      </c>
      <c r="AD997">
        <f>IF(Raw_Data[[#This Row],[rasio]]&lt;0.2,1,IF(Raw_Data[[#This Row],[rasio]]&lt;0.3,2,IF(Raw_Data[[#This Row],[rasio]]&lt;0.4,3,4)))</f>
        <v>1</v>
      </c>
      <c r="AE997">
        <f>IF(Raw_Data[[#This Row],[kategori_dp]]="High",1,IF(Raw_Data[[#This Row],[kategori_dp]]="Medium",2,3))</f>
        <v>1</v>
      </c>
      <c r="AF997">
        <f>IF(Raw_Data[[#This Row],[tenor_bulan]]&lt;=24,1,IF(Raw_Data[[#This Row],[tenor_bulan]]&lt;=36,2,IF(Raw_Data[[#This Row],[tenor_bulan]]&lt;=48,3,4)))</f>
        <v>3</v>
      </c>
      <c r="AG997">
        <f>IF(Raw_Data[[#This Row],[jumlah_kali_telat]]=0,0,IF(Raw_Data[[#This Row],[jumlah_kali_telat]]&lt;=2,2,4))</f>
        <v>0</v>
      </c>
      <c r="AH997">
        <f>Raw_Data[[#This Row],[Skor_Rasio]]+Raw_Data[[#This Row],[Skor_DP]]+Raw_Data[[#This Row],[Skor_Tenor]]+Raw_Data[[#This Row],[Skor_Telat]]</f>
        <v>5</v>
      </c>
      <c r="AI997" t="str">
        <f>IF(Raw_Data[[#This Row],[Risk_Score]]&lt;=6,"Low Risk",IF(Raw_Data[[#This Row],[Risk_Score]]&lt;=8,"Medium Risk","High Risk"))</f>
        <v>Low Risk</v>
      </c>
      <c r="AJ997">
        <f ca="1">IFERROR(DATEDIF(Raw_Data[[#This Row],[tanggal_pengajuan]],TODAY(),"m"),"N/A")</f>
        <v>6</v>
      </c>
      <c r="AK997" t="str">
        <f ca="1">IF(ISNUMBER(Raw_Data[[#This Row],[MOB]]),IF(Raw_Data[[#This Row],[MOB]]&lt;6,"0-5 bulan",IF(Raw_Data[[#This Row],[MOB]]&lt;12,"6-11 bulan",IF(Raw_Data[[#This Row],[MOB]]&lt;24,"12-23 bulan","24+ bulan"))),"N/A")</f>
        <v>6-11 bulan</v>
      </c>
    </row>
    <row r="998" spans="1:37" ht="14.25" customHeight="1" x14ac:dyDescent="0.45">
      <c r="A998" t="s">
        <v>2592</v>
      </c>
      <c r="B998" s="64">
        <v>46167</v>
      </c>
      <c r="C998" s="1" t="str">
        <f t="shared" si="15"/>
        <v>May</v>
      </c>
      <c r="D998" t="s">
        <v>1321</v>
      </c>
      <c r="E998" t="s">
        <v>2593</v>
      </c>
      <c r="F998">
        <v>29</v>
      </c>
      <c r="G998" t="s">
        <v>40</v>
      </c>
      <c r="H998" t="s">
        <v>176</v>
      </c>
      <c r="I998" s="2">
        <v>6289000</v>
      </c>
      <c r="J998" s="3">
        <f>Raw_Data[[#This Row],[cicilan_per_bulan]]/Raw_Data[[#This Row],[penghasilan_bulanan]]</f>
        <v>0.28312927333439336</v>
      </c>
      <c r="K998" t="s">
        <v>53</v>
      </c>
      <c r="L998" t="s">
        <v>54</v>
      </c>
      <c r="M998" t="s">
        <v>44</v>
      </c>
      <c r="N998" t="s">
        <v>163</v>
      </c>
      <c r="O998" t="s">
        <v>46</v>
      </c>
      <c r="P998" s="2">
        <v>28709000</v>
      </c>
      <c r="Q998" s="2">
        <v>10048000</v>
      </c>
      <c r="R998" t="str">
        <f>IF(Raw_Data[[#This Row],[persen_dp]]&lt;15%,"Low",IF(Raw_Data[[#This Row],[persen_dp]]&gt;25%,"High","Medium"))</f>
        <v>High</v>
      </c>
      <c r="S998" s="3">
        <v>0.35</v>
      </c>
      <c r="T998">
        <v>12</v>
      </c>
      <c r="U998">
        <v>0.14499999999999999</v>
      </c>
      <c r="V998" s="2">
        <v>1780600</v>
      </c>
      <c r="W998" s="2">
        <v>21367000</v>
      </c>
      <c r="X998" t="str">
        <f>IF(OR(Raw_Data[[#This Row],[status_pembayaran]]="Macet",Raw_Data[[#This Row],[status_pembayaran]]="Kurang Lancar"),"Non Performing Loan","Performing")</f>
        <v>Performing</v>
      </c>
      <c r="Y998" t="s">
        <v>47</v>
      </c>
      <c r="Z998">
        <v>0</v>
      </c>
      <c r="AA998">
        <v>0</v>
      </c>
      <c r="AB998">
        <v>1</v>
      </c>
      <c r="AD998">
        <f>IF(Raw_Data[[#This Row],[rasio]]&lt;0.2,1,IF(Raw_Data[[#This Row],[rasio]]&lt;0.3,2,IF(Raw_Data[[#This Row],[rasio]]&lt;0.4,3,4)))</f>
        <v>2</v>
      </c>
      <c r="AE998">
        <f>IF(Raw_Data[[#This Row],[kategori_dp]]="High",1,IF(Raw_Data[[#This Row],[kategori_dp]]="Medium",2,3))</f>
        <v>1</v>
      </c>
      <c r="AF998">
        <f>IF(Raw_Data[[#This Row],[tenor_bulan]]&lt;=24,1,IF(Raw_Data[[#This Row],[tenor_bulan]]&lt;=36,2,IF(Raw_Data[[#This Row],[tenor_bulan]]&lt;=48,3,4)))</f>
        <v>1</v>
      </c>
      <c r="AG998">
        <f>IF(Raw_Data[[#This Row],[jumlah_kali_telat]]=0,0,IF(Raw_Data[[#This Row],[jumlah_kali_telat]]&lt;=2,2,4))</f>
        <v>0</v>
      </c>
      <c r="AH998">
        <f>Raw_Data[[#This Row],[Skor_Rasio]]+Raw_Data[[#This Row],[Skor_DP]]+Raw_Data[[#This Row],[Skor_Tenor]]+Raw_Data[[#This Row],[Skor_Telat]]</f>
        <v>4</v>
      </c>
      <c r="AI998" t="str">
        <f>IF(Raw_Data[[#This Row],[Risk_Score]]&lt;=6,"Low Risk",IF(Raw_Data[[#This Row],[Risk_Score]]&lt;=8,"Medium Risk","High Risk"))</f>
        <v>Low Risk</v>
      </c>
      <c r="AJ998">
        <f ca="1">IFERROR(DATEDIF(Raw_Data[[#This Row],[tanggal_pengajuan]],TODAY(),"m"),"N/A")</f>
        <v>4</v>
      </c>
      <c r="AK998" t="str">
        <f ca="1">IF(ISNUMBER(Raw_Data[[#This Row],[MOB]]),IF(Raw_Data[[#This Row],[MOB]]&lt;6,"0-5 bulan",IF(Raw_Data[[#This Row],[MOB]]&lt;12,"6-11 bulan",IF(Raw_Data[[#This Row],[MOB]]&lt;24,"12-23 bulan","24+ bulan"))),"N/A")</f>
        <v>0-5 bulan</v>
      </c>
    </row>
    <row r="999" spans="1:37" ht="14.25" customHeight="1" x14ac:dyDescent="0.45">
      <c r="A999" t="s">
        <v>2594</v>
      </c>
      <c r="B999" s="64">
        <v>46174</v>
      </c>
      <c r="C999" s="1" t="str">
        <f t="shared" si="15"/>
        <v>June</v>
      </c>
      <c r="D999" t="s">
        <v>1338</v>
      </c>
      <c r="E999" t="s">
        <v>2595</v>
      </c>
      <c r="F999">
        <v>33</v>
      </c>
      <c r="G999" t="s">
        <v>51</v>
      </c>
      <c r="H999" t="s">
        <v>52</v>
      </c>
      <c r="I999" s="2">
        <v>6833000</v>
      </c>
      <c r="J999" s="3">
        <f>Raw_Data[[#This Row],[cicilan_per_bulan]]/Raw_Data[[#This Row],[penghasilan_bulanan]]</f>
        <v>0.11227864773891409</v>
      </c>
      <c r="K999" t="s">
        <v>109</v>
      </c>
      <c r="L999" t="s">
        <v>110</v>
      </c>
      <c r="M999" t="s">
        <v>72</v>
      </c>
      <c r="N999" t="s">
        <v>73</v>
      </c>
      <c r="O999" t="s">
        <v>46</v>
      </c>
      <c r="P999" s="2">
        <v>20391000</v>
      </c>
      <c r="Q999" s="2">
        <v>6117000</v>
      </c>
      <c r="R999" t="str">
        <f>IF(Raw_Data[[#This Row],[persen_dp]]&lt;15%,"Low",IF(Raw_Data[[#This Row],[persen_dp]]&gt;25%,"High","Medium"))</f>
        <v>High</v>
      </c>
      <c r="S999" s="3">
        <v>0.3</v>
      </c>
      <c r="T999">
        <v>24</v>
      </c>
      <c r="U999">
        <v>0.14499999999999999</v>
      </c>
      <c r="V999" s="2">
        <v>767200</v>
      </c>
      <c r="W999" s="2">
        <v>18413000</v>
      </c>
      <c r="X999" t="str">
        <f>IF(OR(Raw_Data[[#This Row],[status_pembayaran]]="Macet",Raw_Data[[#This Row],[status_pembayaran]]="Kurang Lancar"),"Non Performing Loan","Performing")</f>
        <v>Performing</v>
      </c>
      <c r="Y999" t="s">
        <v>47</v>
      </c>
      <c r="Z999">
        <v>0</v>
      </c>
      <c r="AA999">
        <v>0</v>
      </c>
      <c r="AB999">
        <v>1</v>
      </c>
      <c r="AC999" t="s">
        <v>137</v>
      </c>
      <c r="AD999">
        <f>IF(Raw_Data[[#This Row],[rasio]]&lt;0.2,1,IF(Raw_Data[[#This Row],[rasio]]&lt;0.3,2,IF(Raw_Data[[#This Row],[rasio]]&lt;0.4,3,4)))</f>
        <v>1</v>
      </c>
      <c r="AE999">
        <f>IF(Raw_Data[[#This Row],[kategori_dp]]="High",1,IF(Raw_Data[[#This Row],[kategori_dp]]="Medium",2,3))</f>
        <v>1</v>
      </c>
      <c r="AF999">
        <f>IF(Raw_Data[[#This Row],[tenor_bulan]]&lt;=24,1,IF(Raw_Data[[#This Row],[tenor_bulan]]&lt;=36,2,IF(Raw_Data[[#This Row],[tenor_bulan]]&lt;=48,3,4)))</f>
        <v>1</v>
      </c>
      <c r="AG999">
        <f>IF(Raw_Data[[#This Row],[jumlah_kali_telat]]=0,0,IF(Raw_Data[[#This Row],[jumlah_kali_telat]]&lt;=2,2,4))</f>
        <v>0</v>
      </c>
      <c r="AH999">
        <f>Raw_Data[[#This Row],[Skor_Rasio]]+Raw_Data[[#This Row],[Skor_DP]]+Raw_Data[[#This Row],[Skor_Tenor]]+Raw_Data[[#This Row],[Skor_Telat]]</f>
        <v>3</v>
      </c>
      <c r="AI999" t="str">
        <f>IF(Raw_Data[[#This Row],[Risk_Score]]&lt;=6,"Low Risk",IF(Raw_Data[[#This Row],[Risk_Score]]&lt;=8,"Medium Risk","High Risk"))</f>
        <v>Low Risk</v>
      </c>
      <c r="AJ999">
        <f ca="1">IFERROR(DATEDIF(Raw_Data[[#This Row],[tanggal_pengajuan]],TODAY(),"m"),"N/A")</f>
        <v>4</v>
      </c>
      <c r="AK999" t="str">
        <f ca="1">IF(ISNUMBER(Raw_Data[[#This Row],[MOB]]),IF(Raw_Data[[#This Row],[MOB]]&lt;6,"0-5 bulan",IF(Raw_Data[[#This Row],[MOB]]&lt;12,"6-11 bulan",IF(Raw_Data[[#This Row],[MOB]]&lt;24,"12-23 bulan","24+ bulan"))),"N/A")</f>
        <v>0-5 bulan</v>
      </c>
    </row>
    <row r="1000" spans="1:37" ht="14.25" customHeight="1" x14ac:dyDescent="0.45">
      <c r="A1000" t="s">
        <v>2596</v>
      </c>
      <c r="B1000" s="64">
        <v>46061</v>
      </c>
      <c r="C1000" s="1" t="str">
        <f t="shared" si="15"/>
        <v>February</v>
      </c>
      <c r="D1000" t="s">
        <v>1585</v>
      </c>
      <c r="E1000" t="s">
        <v>2597</v>
      </c>
      <c r="F1000">
        <v>25</v>
      </c>
      <c r="G1000" t="s">
        <v>40</v>
      </c>
      <c r="H1000" t="s">
        <v>52</v>
      </c>
      <c r="I1000" s="2">
        <v>5310000</v>
      </c>
      <c r="J1000" s="3">
        <f>Raw_Data[[#This Row],[cicilan_per_bulan]]/Raw_Data[[#This Row],[penghasilan_bulanan]]</f>
        <v>0.14736346516007534</v>
      </c>
      <c r="K1000" t="s">
        <v>42</v>
      </c>
      <c r="L1000" t="s">
        <v>43</v>
      </c>
      <c r="M1000" t="s">
        <v>72</v>
      </c>
      <c r="N1000" t="s">
        <v>73</v>
      </c>
      <c r="O1000" t="s">
        <v>46</v>
      </c>
      <c r="P1000" s="2">
        <v>20797000</v>
      </c>
      <c r="Q1000" s="2">
        <v>6239000</v>
      </c>
      <c r="R1000" t="str">
        <f>IF(Raw_Data[[#This Row],[persen_dp]]&lt;15%,"Low",IF(Raw_Data[[#This Row],[persen_dp]]&gt;25%,"High","Medium"))</f>
        <v>High</v>
      </c>
      <c r="S1000" s="3">
        <v>0.3</v>
      </c>
      <c r="T1000">
        <v>24</v>
      </c>
      <c r="U1000">
        <v>0.14499999999999999</v>
      </c>
      <c r="V1000" s="2">
        <v>782500</v>
      </c>
      <c r="W1000" s="2">
        <v>18780000</v>
      </c>
      <c r="X1000" t="str">
        <f>IF(OR(Raw_Data[[#This Row],[status_pembayaran]]="Macet",Raw_Data[[#This Row],[status_pembayaran]]="Kurang Lancar"),"Non Performing Loan","Performing")</f>
        <v>Performing</v>
      </c>
      <c r="Y1000" t="s">
        <v>47</v>
      </c>
      <c r="Z1000">
        <v>0</v>
      </c>
      <c r="AA1000">
        <v>0</v>
      </c>
      <c r="AB1000">
        <v>1</v>
      </c>
      <c r="AD1000">
        <f>IF(Raw_Data[[#This Row],[rasio]]&lt;0.2,1,IF(Raw_Data[[#This Row],[rasio]]&lt;0.3,2,IF(Raw_Data[[#This Row],[rasio]]&lt;0.4,3,4)))</f>
        <v>1</v>
      </c>
      <c r="AE1000">
        <f>IF(Raw_Data[[#This Row],[kategori_dp]]="High",1,IF(Raw_Data[[#This Row],[kategori_dp]]="Medium",2,3))</f>
        <v>1</v>
      </c>
      <c r="AF1000">
        <f>IF(Raw_Data[[#This Row],[tenor_bulan]]&lt;=24,1,IF(Raw_Data[[#This Row],[tenor_bulan]]&lt;=36,2,IF(Raw_Data[[#This Row],[tenor_bulan]]&lt;=48,3,4)))</f>
        <v>1</v>
      </c>
      <c r="AG1000">
        <f>IF(Raw_Data[[#This Row],[jumlah_kali_telat]]=0,0,IF(Raw_Data[[#This Row],[jumlah_kali_telat]]&lt;=2,2,4))</f>
        <v>0</v>
      </c>
      <c r="AH1000">
        <f>Raw_Data[[#This Row],[Skor_Rasio]]+Raw_Data[[#This Row],[Skor_DP]]+Raw_Data[[#This Row],[Skor_Tenor]]+Raw_Data[[#This Row],[Skor_Telat]]</f>
        <v>3</v>
      </c>
      <c r="AI1000" t="str">
        <f>IF(Raw_Data[[#This Row],[Risk_Score]]&lt;=6,"Low Risk",IF(Raw_Data[[#This Row],[Risk_Score]]&lt;=8,"Medium Risk","High Risk"))</f>
        <v>Low Risk</v>
      </c>
      <c r="AJ1000">
        <f ca="1">IFERROR(DATEDIF(Raw_Data[[#This Row],[tanggal_pengajuan]],TODAY(),"m"),"N/A")</f>
        <v>8</v>
      </c>
      <c r="AK1000" t="str">
        <f ca="1">IF(ISNUMBER(Raw_Data[[#This Row],[MOB]]),IF(Raw_Data[[#This Row],[MOB]]&lt;6,"0-5 bulan",IF(Raw_Data[[#This Row],[MOB]]&lt;12,"6-11 bulan",IF(Raw_Data[[#This Row],[MOB]]&lt;24,"12-23 bulan","24+ bulan"))),"N/A")</f>
        <v>6-11 bulan</v>
      </c>
    </row>
    <row r="1001" spans="1:37" ht="14.25" customHeight="1" x14ac:dyDescent="0.45">
      <c r="A1001" t="s">
        <v>2598</v>
      </c>
      <c r="B1001" s="64">
        <v>46034</v>
      </c>
      <c r="C1001" s="1" t="str">
        <f t="shared" si="15"/>
        <v>January</v>
      </c>
      <c r="D1001" t="s">
        <v>2209</v>
      </c>
      <c r="E1001" t="s">
        <v>2599</v>
      </c>
      <c r="F1001">
        <v>37</v>
      </c>
      <c r="G1001" t="s">
        <v>51</v>
      </c>
      <c r="H1001" t="s">
        <v>176</v>
      </c>
      <c r="I1001" s="2">
        <v>3902000</v>
      </c>
      <c r="J1001" s="3">
        <f>Raw_Data[[#This Row],[cicilan_per_bulan]]/Raw_Data[[#This Row],[penghasilan_bulanan]]</f>
        <v>0.14374679651460789</v>
      </c>
      <c r="K1001" t="s">
        <v>205</v>
      </c>
      <c r="L1001" t="s">
        <v>110</v>
      </c>
      <c r="M1001" t="s">
        <v>44</v>
      </c>
      <c r="N1001" t="s">
        <v>129</v>
      </c>
      <c r="O1001" t="s">
        <v>130</v>
      </c>
      <c r="P1001" s="2">
        <v>24341000</v>
      </c>
      <c r="Q1001" s="2">
        <v>7302000</v>
      </c>
      <c r="R1001" t="str">
        <f>IF(Raw_Data[[#This Row],[persen_dp]]&lt;15%,"Low",IF(Raw_Data[[#This Row],[persen_dp]]&gt;25%,"High","Medium"))</f>
        <v>High</v>
      </c>
      <c r="S1001" s="3">
        <v>0.3</v>
      </c>
      <c r="T1001">
        <v>48</v>
      </c>
      <c r="U1001">
        <v>0.14499999999999999</v>
      </c>
      <c r="V1001" s="2">
        <v>560900</v>
      </c>
      <c r="W1001" s="2">
        <v>26922000</v>
      </c>
      <c r="X1001" t="str">
        <f>IF(OR(Raw_Data[[#This Row],[status_pembayaran]]="Macet",Raw_Data[[#This Row],[status_pembayaran]]="Kurang Lancar"),"Non Performing Loan","Performing")</f>
        <v>Performing</v>
      </c>
      <c r="Y1001" t="s">
        <v>317</v>
      </c>
      <c r="Z1001">
        <v>0</v>
      </c>
      <c r="AA1001">
        <v>0</v>
      </c>
      <c r="AB1001">
        <v>0</v>
      </c>
      <c r="AC1001" t="s">
        <v>66</v>
      </c>
      <c r="AD1001">
        <f>IF(Raw_Data[[#This Row],[rasio]]&lt;0.2,1,IF(Raw_Data[[#This Row],[rasio]]&lt;0.3,2,IF(Raw_Data[[#This Row],[rasio]]&lt;0.4,3,4)))</f>
        <v>1</v>
      </c>
      <c r="AE1001">
        <f>IF(Raw_Data[[#This Row],[kategori_dp]]="High",1,IF(Raw_Data[[#This Row],[kategori_dp]]="Medium",2,3))</f>
        <v>1</v>
      </c>
      <c r="AF1001">
        <f>IF(Raw_Data[[#This Row],[tenor_bulan]]&lt;=24,1,IF(Raw_Data[[#This Row],[tenor_bulan]]&lt;=36,2,IF(Raw_Data[[#This Row],[tenor_bulan]]&lt;=48,3,4)))</f>
        <v>3</v>
      </c>
      <c r="AG1001">
        <f>IF(Raw_Data[[#This Row],[jumlah_kali_telat]]=0,0,IF(Raw_Data[[#This Row],[jumlah_kali_telat]]&lt;=2,2,4))</f>
        <v>0</v>
      </c>
      <c r="AH1001">
        <f>Raw_Data[[#This Row],[Skor_Rasio]]+Raw_Data[[#This Row],[Skor_DP]]+Raw_Data[[#This Row],[Skor_Tenor]]+Raw_Data[[#This Row],[Skor_Telat]]</f>
        <v>5</v>
      </c>
      <c r="AI1001" t="str">
        <f>IF(Raw_Data[[#This Row],[Risk_Score]]&lt;=6,"Low Risk",IF(Raw_Data[[#This Row],[Risk_Score]]&lt;=8,"Medium Risk","High Risk"))</f>
        <v>Low Risk</v>
      </c>
      <c r="AJ1001">
        <f ca="1">IFERROR(DATEDIF(Raw_Data[[#This Row],[tanggal_pengajuan]],TODAY(),"m"),"N/A")</f>
        <v>9</v>
      </c>
      <c r="AK1001" t="str">
        <f ca="1">IF(ISNUMBER(Raw_Data[[#This Row],[MOB]]),IF(Raw_Data[[#This Row],[MOB]]&lt;6,"0-5 bulan",IF(Raw_Data[[#This Row],[MOB]]&lt;12,"6-11 bulan",IF(Raw_Data[[#This Row],[MOB]]&lt;24,"12-23 bulan","24+ bulan"))),"N/A")</f>
        <v>6-11 bulan</v>
      </c>
    </row>
    <row r="1002" spans="1:37" ht="14.25" customHeight="1" x14ac:dyDescent="0.45">
      <c r="A1002" t="s">
        <v>2600</v>
      </c>
      <c r="B1002" s="64">
        <v>46084</v>
      </c>
      <c r="C1002" s="1" t="str">
        <f t="shared" si="15"/>
        <v>March</v>
      </c>
      <c r="D1002" t="s">
        <v>524</v>
      </c>
      <c r="E1002" t="s">
        <v>2601</v>
      </c>
      <c r="F1002">
        <v>26</v>
      </c>
      <c r="G1002" t="s">
        <v>51</v>
      </c>
      <c r="H1002" t="s">
        <v>41</v>
      </c>
      <c r="I1002" s="2">
        <v>6108000</v>
      </c>
      <c r="J1002" s="3">
        <f>Raw_Data[[#This Row],[cicilan_per_bulan]]/Raw_Data[[#This Row],[penghasilan_bulanan]]</f>
        <v>0.13585461689587428</v>
      </c>
      <c r="K1002" t="s">
        <v>70</v>
      </c>
      <c r="L1002" t="s">
        <v>71</v>
      </c>
      <c r="M1002" t="s">
        <v>55</v>
      </c>
      <c r="N1002" t="s">
        <v>65</v>
      </c>
      <c r="O1002" t="s">
        <v>46</v>
      </c>
      <c r="P1002" s="2">
        <v>28010000</v>
      </c>
      <c r="Q1002" s="2">
        <v>2801000</v>
      </c>
      <c r="R1002" t="str">
        <f>IF(Raw_Data[[#This Row],[persen_dp]]&lt;15%,"Low",IF(Raw_Data[[#This Row],[persen_dp]]&gt;25%,"High","Medium"))</f>
        <v>Low</v>
      </c>
      <c r="S1002" s="3">
        <v>0.1</v>
      </c>
      <c r="T1002">
        <v>48</v>
      </c>
      <c r="U1002">
        <v>0.14499999999999999</v>
      </c>
      <c r="V1002" s="2">
        <v>829800</v>
      </c>
      <c r="W1002" s="2">
        <v>39831000</v>
      </c>
      <c r="X1002" t="str">
        <f>IF(OR(Raw_Data[[#This Row],[status_pembayaran]]="Macet",Raw_Data[[#This Row],[status_pembayaran]]="Kurang Lancar"),"Non Performing Loan","Performing")</f>
        <v>Performing</v>
      </c>
      <c r="Y1002" t="s">
        <v>47</v>
      </c>
      <c r="Z1002">
        <v>0</v>
      </c>
      <c r="AA1002">
        <v>0</v>
      </c>
      <c r="AB1002">
        <v>1</v>
      </c>
      <c r="AC1002" t="s">
        <v>74</v>
      </c>
      <c r="AD1002">
        <f>IF(Raw_Data[[#This Row],[rasio]]&lt;0.2,1,IF(Raw_Data[[#This Row],[rasio]]&lt;0.3,2,IF(Raw_Data[[#This Row],[rasio]]&lt;0.4,3,4)))</f>
        <v>1</v>
      </c>
      <c r="AE1002">
        <f>IF(Raw_Data[[#This Row],[kategori_dp]]="High",1,IF(Raw_Data[[#This Row],[kategori_dp]]="Medium",2,3))</f>
        <v>3</v>
      </c>
      <c r="AF1002">
        <f>IF(Raw_Data[[#This Row],[tenor_bulan]]&lt;=24,1,IF(Raw_Data[[#This Row],[tenor_bulan]]&lt;=36,2,IF(Raw_Data[[#This Row],[tenor_bulan]]&lt;=48,3,4)))</f>
        <v>3</v>
      </c>
      <c r="AG1002">
        <f>IF(Raw_Data[[#This Row],[jumlah_kali_telat]]=0,0,IF(Raw_Data[[#This Row],[jumlah_kali_telat]]&lt;=2,2,4))</f>
        <v>0</v>
      </c>
      <c r="AH1002">
        <f>Raw_Data[[#This Row],[Skor_Rasio]]+Raw_Data[[#This Row],[Skor_DP]]+Raw_Data[[#This Row],[Skor_Tenor]]+Raw_Data[[#This Row],[Skor_Telat]]</f>
        <v>7</v>
      </c>
      <c r="AI1002" t="str">
        <f>IF(Raw_Data[[#This Row],[Risk_Score]]&lt;=6,"Low Risk",IF(Raw_Data[[#This Row],[Risk_Score]]&lt;=8,"Medium Risk","High Risk"))</f>
        <v>Medium Risk</v>
      </c>
      <c r="AJ1002">
        <f ca="1">IFERROR(DATEDIF(Raw_Data[[#This Row],[tanggal_pengajuan]],TODAY(),"m"),"N/A")</f>
        <v>7</v>
      </c>
      <c r="AK1002" t="str">
        <f ca="1">IF(ISNUMBER(Raw_Data[[#This Row],[MOB]]),IF(Raw_Data[[#This Row],[MOB]]&lt;6,"0-5 bulan",IF(Raw_Data[[#This Row],[MOB]]&lt;12,"6-11 bulan",IF(Raw_Data[[#This Row],[MOB]]&lt;24,"12-23 bulan","24+ bulan"))),"N/A")</f>
        <v>6-11 bulan</v>
      </c>
    </row>
    <row r="1003" spans="1:37" ht="14.25" customHeight="1" x14ac:dyDescent="0.45">
      <c r="A1003" t="s">
        <v>2602</v>
      </c>
      <c r="B1003" s="64">
        <v>46167</v>
      </c>
      <c r="C1003" s="1" t="str">
        <f t="shared" si="15"/>
        <v>May</v>
      </c>
      <c r="D1003" t="s">
        <v>2078</v>
      </c>
      <c r="E1003" t="s">
        <v>2603</v>
      </c>
      <c r="F1003">
        <v>57</v>
      </c>
      <c r="G1003" t="s">
        <v>40</v>
      </c>
      <c r="H1003" t="s">
        <v>41</v>
      </c>
      <c r="I1003" s="2">
        <v>6120000</v>
      </c>
      <c r="J1003" s="3">
        <f>Raw_Data[[#This Row],[cicilan_per_bulan]]/Raw_Data[[#This Row],[penghasilan_bulanan]]</f>
        <v>0.14831699346405228</v>
      </c>
      <c r="K1003" t="s">
        <v>63</v>
      </c>
      <c r="L1003" t="s">
        <v>64</v>
      </c>
      <c r="M1003" t="s">
        <v>55</v>
      </c>
      <c r="N1003" t="s">
        <v>141</v>
      </c>
      <c r="O1003" t="s">
        <v>46</v>
      </c>
      <c r="P1003" s="2">
        <v>22516000</v>
      </c>
      <c r="Q1003" s="2">
        <v>5629000</v>
      </c>
      <c r="R1003" t="str">
        <f>IF(Raw_Data[[#This Row],[persen_dp]]&lt;15%,"Low",IF(Raw_Data[[#This Row],[persen_dp]]&gt;25%,"High","Medium"))</f>
        <v>Medium</v>
      </c>
      <c r="S1003" s="3">
        <v>0.25</v>
      </c>
      <c r="T1003">
        <v>24</v>
      </c>
      <c r="U1003">
        <v>0.14499999999999999</v>
      </c>
      <c r="V1003" s="2">
        <v>907700</v>
      </c>
      <c r="W1003" s="2">
        <v>21784000</v>
      </c>
      <c r="X1003" t="str">
        <f>IF(OR(Raw_Data[[#This Row],[status_pembayaran]]="Macet",Raw_Data[[#This Row],[status_pembayaran]]="Kurang Lancar"),"Non Performing Loan","Performing")</f>
        <v>Performing</v>
      </c>
      <c r="Y1003" t="s">
        <v>47</v>
      </c>
      <c r="Z1003">
        <v>0</v>
      </c>
      <c r="AA1003">
        <v>0</v>
      </c>
      <c r="AB1003">
        <v>1</v>
      </c>
      <c r="AD1003">
        <f>IF(Raw_Data[[#This Row],[rasio]]&lt;0.2,1,IF(Raw_Data[[#This Row],[rasio]]&lt;0.3,2,IF(Raw_Data[[#This Row],[rasio]]&lt;0.4,3,4)))</f>
        <v>1</v>
      </c>
      <c r="AE1003">
        <f>IF(Raw_Data[[#This Row],[kategori_dp]]="High",1,IF(Raw_Data[[#This Row],[kategori_dp]]="Medium",2,3))</f>
        <v>2</v>
      </c>
      <c r="AF1003">
        <f>IF(Raw_Data[[#This Row],[tenor_bulan]]&lt;=24,1,IF(Raw_Data[[#This Row],[tenor_bulan]]&lt;=36,2,IF(Raw_Data[[#This Row],[tenor_bulan]]&lt;=48,3,4)))</f>
        <v>1</v>
      </c>
      <c r="AG1003">
        <f>IF(Raw_Data[[#This Row],[jumlah_kali_telat]]=0,0,IF(Raw_Data[[#This Row],[jumlah_kali_telat]]&lt;=2,2,4))</f>
        <v>0</v>
      </c>
      <c r="AH1003">
        <f>Raw_Data[[#This Row],[Skor_Rasio]]+Raw_Data[[#This Row],[Skor_DP]]+Raw_Data[[#This Row],[Skor_Tenor]]+Raw_Data[[#This Row],[Skor_Telat]]</f>
        <v>4</v>
      </c>
      <c r="AI1003" t="str">
        <f>IF(Raw_Data[[#This Row],[Risk_Score]]&lt;=6,"Low Risk",IF(Raw_Data[[#This Row],[Risk_Score]]&lt;=8,"Medium Risk","High Risk"))</f>
        <v>Low Risk</v>
      </c>
      <c r="AJ1003">
        <f ca="1">IFERROR(DATEDIF(Raw_Data[[#This Row],[tanggal_pengajuan]],TODAY(),"m"),"N/A")</f>
        <v>4</v>
      </c>
      <c r="AK1003" t="str">
        <f ca="1">IF(ISNUMBER(Raw_Data[[#This Row],[MOB]]),IF(Raw_Data[[#This Row],[MOB]]&lt;6,"0-5 bulan",IF(Raw_Data[[#This Row],[MOB]]&lt;12,"6-11 bulan",IF(Raw_Data[[#This Row],[MOB]]&lt;24,"12-23 bulan","24+ bulan"))),"N/A")</f>
        <v>0-5 bulan</v>
      </c>
    </row>
    <row r="1004" spans="1:37" ht="14.25" customHeight="1" x14ac:dyDescent="0.45">
      <c r="A1004" t="s">
        <v>2604</v>
      </c>
      <c r="B1004" s="64">
        <v>46130</v>
      </c>
      <c r="C1004" s="1" t="str">
        <f t="shared" si="15"/>
        <v>April</v>
      </c>
      <c r="D1004" t="s">
        <v>629</v>
      </c>
      <c r="E1004" t="s">
        <v>2605</v>
      </c>
      <c r="F1004">
        <v>31</v>
      </c>
      <c r="G1004" t="s">
        <v>51</v>
      </c>
      <c r="H1004" t="s">
        <v>41</v>
      </c>
      <c r="I1004" s="2">
        <v>6709000</v>
      </c>
      <c r="J1004" s="3">
        <f>Raw_Data[[#This Row],[cicilan_per_bulan]]/Raw_Data[[#This Row],[penghasilan_bulanan]]</f>
        <v>6.005365926367566E-2</v>
      </c>
      <c r="K1004" t="s">
        <v>205</v>
      </c>
      <c r="L1004" t="s">
        <v>110</v>
      </c>
      <c r="M1004" t="s">
        <v>44</v>
      </c>
      <c r="N1004" t="s">
        <v>83</v>
      </c>
      <c r="O1004" t="s">
        <v>57</v>
      </c>
      <c r="P1004" s="2">
        <v>18684000</v>
      </c>
      <c r="Q1004" s="2">
        <v>4671000</v>
      </c>
      <c r="R1004" t="str">
        <f>IF(Raw_Data[[#This Row],[persen_dp]]&lt;15%,"Low",IF(Raw_Data[[#This Row],[persen_dp]]&gt;25%,"High","Medium"))</f>
        <v>Medium</v>
      </c>
      <c r="S1004" s="3">
        <v>0.25</v>
      </c>
      <c r="T1004">
        <v>60</v>
      </c>
      <c r="U1004">
        <v>0.14499999999999999</v>
      </c>
      <c r="V1004" s="2">
        <v>402900</v>
      </c>
      <c r="W1004" s="2">
        <v>24173000</v>
      </c>
      <c r="X1004" t="str">
        <f>IF(OR(Raw_Data[[#This Row],[status_pembayaran]]="Macet",Raw_Data[[#This Row],[status_pembayaran]]="Kurang Lancar"),"Non Performing Loan","Performing")</f>
        <v>Performing</v>
      </c>
      <c r="Y1004" t="s">
        <v>317</v>
      </c>
      <c r="Z1004">
        <v>0</v>
      </c>
      <c r="AA1004">
        <v>0</v>
      </c>
      <c r="AB1004">
        <v>0</v>
      </c>
      <c r="AC1004" t="s">
        <v>137</v>
      </c>
      <c r="AD1004">
        <f>IF(Raw_Data[[#This Row],[rasio]]&lt;0.2,1,IF(Raw_Data[[#This Row],[rasio]]&lt;0.3,2,IF(Raw_Data[[#This Row],[rasio]]&lt;0.4,3,4)))</f>
        <v>1</v>
      </c>
      <c r="AE1004">
        <f>IF(Raw_Data[[#This Row],[kategori_dp]]="High",1,IF(Raw_Data[[#This Row],[kategori_dp]]="Medium",2,3))</f>
        <v>2</v>
      </c>
      <c r="AF1004">
        <f>IF(Raw_Data[[#This Row],[tenor_bulan]]&lt;=24,1,IF(Raw_Data[[#This Row],[tenor_bulan]]&lt;=36,2,IF(Raw_Data[[#This Row],[tenor_bulan]]&lt;=48,3,4)))</f>
        <v>4</v>
      </c>
      <c r="AG1004">
        <f>IF(Raw_Data[[#This Row],[jumlah_kali_telat]]=0,0,IF(Raw_Data[[#This Row],[jumlah_kali_telat]]&lt;=2,2,4))</f>
        <v>0</v>
      </c>
      <c r="AH1004">
        <f>Raw_Data[[#This Row],[Skor_Rasio]]+Raw_Data[[#This Row],[Skor_DP]]+Raw_Data[[#This Row],[Skor_Tenor]]+Raw_Data[[#This Row],[Skor_Telat]]</f>
        <v>7</v>
      </c>
      <c r="AI1004" t="str">
        <f>IF(Raw_Data[[#This Row],[Risk_Score]]&lt;=6,"Low Risk",IF(Raw_Data[[#This Row],[Risk_Score]]&lt;=8,"Medium Risk","High Risk"))</f>
        <v>Medium Risk</v>
      </c>
      <c r="AJ1004">
        <f ca="1">IFERROR(DATEDIF(Raw_Data[[#This Row],[tanggal_pengajuan]],TODAY(),"m"),"N/A")</f>
        <v>6</v>
      </c>
      <c r="AK1004" t="str">
        <f ca="1">IF(ISNUMBER(Raw_Data[[#This Row],[MOB]]),IF(Raw_Data[[#This Row],[MOB]]&lt;6,"0-5 bulan",IF(Raw_Data[[#This Row],[MOB]]&lt;12,"6-11 bulan",IF(Raw_Data[[#This Row],[MOB]]&lt;24,"12-23 bulan","24+ bulan"))),"N/A")</f>
        <v>6-11 bulan</v>
      </c>
    </row>
    <row r="1005" spans="1:37" ht="14.25" customHeight="1" x14ac:dyDescent="0.45">
      <c r="A1005" t="s">
        <v>2606</v>
      </c>
      <c r="B1005" s="64">
        <v>46055</v>
      </c>
      <c r="C1005" s="1" t="str">
        <f t="shared" si="15"/>
        <v>February</v>
      </c>
      <c r="D1005" t="s">
        <v>1751</v>
      </c>
      <c r="E1005" t="s">
        <v>2607</v>
      </c>
      <c r="F1005">
        <v>48</v>
      </c>
      <c r="G1005" t="s">
        <v>40</v>
      </c>
      <c r="H1005" t="s">
        <v>41</v>
      </c>
      <c r="I1005" s="2">
        <v>4952000</v>
      </c>
      <c r="J1005" s="3">
        <f>Raw_Data[[#This Row],[cicilan_per_bulan]]/Raw_Data[[#This Row],[penghasilan_bulanan]]</f>
        <v>0.26869951534733438</v>
      </c>
      <c r="K1005" t="s">
        <v>167</v>
      </c>
      <c r="L1005" t="s">
        <v>110</v>
      </c>
      <c r="M1005" t="s">
        <v>72</v>
      </c>
      <c r="N1005" t="s">
        <v>73</v>
      </c>
      <c r="O1005" t="s">
        <v>46</v>
      </c>
      <c r="P1005" s="2">
        <v>19922000</v>
      </c>
      <c r="Q1005" s="2">
        <v>5977000</v>
      </c>
      <c r="R1005" t="str">
        <f>IF(Raw_Data[[#This Row],[persen_dp]]&lt;15%,"Low",IF(Raw_Data[[#This Row],[persen_dp]]&gt;25%,"High","Medium"))</f>
        <v>High</v>
      </c>
      <c r="S1005" s="3">
        <v>0.3</v>
      </c>
      <c r="T1005">
        <v>12</v>
      </c>
      <c r="U1005">
        <v>0.14499999999999999</v>
      </c>
      <c r="V1005" s="2">
        <v>1330600</v>
      </c>
      <c r="W1005" s="2">
        <v>15967000</v>
      </c>
      <c r="X1005" t="str">
        <f>IF(OR(Raw_Data[[#This Row],[status_pembayaran]]="Macet",Raw_Data[[#This Row],[status_pembayaran]]="Kurang Lancar"),"Non Performing Loan","Performing")</f>
        <v>Performing</v>
      </c>
      <c r="Y1005" t="s">
        <v>47</v>
      </c>
      <c r="Z1005">
        <v>0</v>
      </c>
      <c r="AA1005">
        <v>0</v>
      </c>
      <c r="AB1005">
        <v>1</v>
      </c>
      <c r="AD1005">
        <f>IF(Raw_Data[[#This Row],[rasio]]&lt;0.2,1,IF(Raw_Data[[#This Row],[rasio]]&lt;0.3,2,IF(Raw_Data[[#This Row],[rasio]]&lt;0.4,3,4)))</f>
        <v>2</v>
      </c>
      <c r="AE1005">
        <f>IF(Raw_Data[[#This Row],[kategori_dp]]="High",1,IF(Raw_Data[[#This Row],[kategori_dp]]="Medium",2,3))</f>
        <v>1</v>
      </c>
      <c r="AF1005">
        <f>IF(Raw_Data[[#This Row],[tenor_bulan]]&lt;=24,1,IF(Raw_Data[[#This Row],[tenor_bulan]]&lt;=36,2,IF(Raw_Data[[#This Row],[tenor_bulan]]&lt;=48,3,4)))</f>
        <v>1</v>
      </c>
      <c r="AG1005">
        <f>IF(Raw_Data[[#This Row],[jumlah_kali_telat]]=0,0,IF(Raw_Data[[#This Row],[jumlah_kali_telat]]&lt;=2,2,4))</f>
        <v>0</v>
      </c>
      <c r="AH1005">
        <f>Raw_Data[[#This Row],[Skor_Rasio]]+Raw_Data[[#This Row],[Skor_DP]]+Raw_Data[[#This Row],[Skor_Tenor]]+Raw_Data[[#This Row],[Skor_Telat]]</f>
        <v>4</v>
      </c>
      <c r="AI1005" t="str">
        <f>IF(Raw_Data[[#This Row],[Risk_Score]]&lt;=6,"Low Risk",IF(Raw_Data[[#This Row],[Risk_Score]]&lt;=8,"Medium Risk","High Risk"))</f>
        <v>Low Risk</v>
      </c>
      <c r="AJ1005">
        <f ca="1">IFERROR(DATEDIF(Raw_Data[[#This Row],[tanggal_pengajuan]],TODAY(),"m"),"N/A")</f>
        <v>8</v>
      </c>
      <c r="AK1005" t="str">
        <f ca="1">IF(ISNUMBER(Raw_Data[[#This Row],[MOB]]),IF(Raw_Data[[#This Row],[MOB]]&lt;6,"0-5 bulan",IF(Raw_Data[[#This Row],[MOB]]&lt;12,"6-11 bulan",IF(Raw_Data[[#This Row],[MOB]]&lt;24,"12-23 bulan","24+ bulan"))),"N/A")</f>
        <v>6-11 bulan</v>
      </c>
    </row>
    <row r="1006" spans="1:37" ht="14.25" customHeight="1" x14ac:dyDescent="0.45">
      <c r="A1006" t="s">
        <v>2608</v>
      </c>
      <c r="B1006" s="64">
        <v>46164</v>
      </c>
      <c r="C1006" s="1" t="str">
        <f t="shared" si="15"/>
        <v>May</v>
      </c>
      <c r="D1006" t="s">
        <v>1607</v>
      </c>
      <c r="E1006" t="s">
        <v>2609</v>
      </c>
      <c r="F1006">
        <v>25</v>
      </c>
      <c r="G1006" t="s">
        <v>40</v>
      </c>
      <c r="H1006" t="s">
        <v>90</v>
      </c>
      <c r="I1006" s="2">
        <v>4099000</v>
      </c>
      <c r="J1006" s="3">
        <f>Raw_Data[[#This Row],[cicilan_per_bulan]]/Raw_Data[[#This Row],[penghasilan_bulanan]]</f>
        <v>0.13747255428153207</v>
      </c>
      <c r="K1006" t="s">
        <v>119</v>
      </c>
      <c r="L1006" t="s">
        <v>120</v>
      </c>
      <c r="M1006" t="s">
        <v>44</v>
      </c>
      <c r="N1006" t="s">
        <v>163</v>
      </c>
      <c r="O1006" t="s">
        <v>46</v>
      </c>
      <c r="P1006" s="2">
        <v>30152000</v>
      </c>
      <c r="Q1006" s="2">
        <v>10553000</v>
      </c>
      <c r="R1006" t="str">
        <f>IF(Raw_Data[[#This Row],[persen_dp]]&lt;15%,"Low",IF(Raw_Data[[#This Row],[persen_dp]]&gt;25%,"High","Medium"))</f>
        <v>High</v>
      </c>
      <c r="S1006" s="3">
        <v>0.35</v>
      </c>
      <c r="T1006">
        <v>60</v>
      </c>
      <c r="U1006">
        <v>0.14499999999999999</v>
      </c>
      <c r="V1006" s="2">
        <v>563500</v>
      </c>
      <c r="W1006" s="2">
        <v>33809000</v>
      </c>
      <c r="X1006" t="str">
        <f>IF(OR(Raw_Data[[#This Row],[status_pembayaran]]="Macet",Raw_Data[[#This Row],[status_pembayaran]]="Kurang Lancar"),"Non Performing Loan","Performing")</f>
        <v>Performing</v>
      </c>
      <c r="Y1006" t="s">
        <v>47</v>
      </c>
      <c r="Z1006">
        <v>0</v>
      </c>
      <c r="AA1006">
        <v>0</v>
      </c>
      <c r="AB1006">
        <v>1</v>
      </c>
      <c r="AC1006" t="s">
        <v>58</v>
      </c>
      <c r="AD1006">
        <f>IF(Raw_Data[[#This Row],[rasio]]&lt;0.2,1,IF(Raw_Data[[#This Row],[rasio]]&lt;0.3,2,IF(Raw_Data[[#This Row],[rasio]]&lt;0.4,3,4)))</f>
        <v>1</v>
      </c>
      <c r="AE1006">
        <f>IF(Raw_Data[[#This Row],[kategori_dp]]="High",1,IF(Raw_Data[[#This Row],[kategori_dp]]="Medium",2,3))</f>
        <v>1</v>
      </c>
      <c r="AF1006">
        <f>IF(Raw_Data[[#This Row],[tenor_bulan]]&lt;=24,1,IF(Raw_Data[[#This Row],[tenor_bulan]]&lt;=36,2,IF(Raw_Data[[#This Row],[tenor_bulan]]&lt;=48,3,4)))</f>
        <v>4</v>
      </c>
      <c r="AG1006">
        <f>IF(Raw_Data[[#This Row],[jumlah_kali_telat]]=0,0,IF(Raw_Data[[#This Row],[jumlah_kali_telat]]&lt;=2,2,4))</f>
        <v>0</v>
      </c>
      <c r="AH1006">
        <f>Raw_Data[[#This Row],[Skor_Rasio]]+Raw_Data[[#This Row],[Skor_DP]]+Raw_Data[[#This Row],[Skor_Tenor]]+Raw_Data[[#This Row],[Skor_Telat]]</f>
        <v>6</v>
      </c>
      <c r="AI1006" t="str">
        <f>IF(Raw_Data[[#This Row],[Risk_Score]]&lt;=6,"Low Risk",IF(Raw_Data[[#This Row],[Risk_Score]]&lt;=8,"Medium Risk","High Risk"))</f>
        <v>Low Risk</v>
      </c>
      <c r="AJ1006">
        <f ca="1">IFERROR(DATEDIF(Raw_Data[[#This Row],[tanggal_pengajuan]],TODAY(),"m"),"N/A")</f>
        <v>5</v>
      </c>
      <c r="AK1006" t="str">
        <f ca="1">IF(ISNUMBER(Raw_Data[[#This Row],[MOB]]),IF(Raw_Data[[#This Row],[MOB]]&lt;6,"0-5 bulan",IF(Raw_Data[[#This Row],[MOB]]&lt;12,"6-11 bulan",IF(Raw_Data[[#This Row],[MOB]]&lt;24,"12-23 bulan","24+ bulan"))),"N/A")</f>
        <v>0-5 bulan</v>
      </c>
    </row>
    <row r="1007" spans="1:37" ht="14.25" customHeight="1" x14ac:dyDescent="0.45">
      <c r="A1007" t="s">
        <v>2610</v>
      </c>
      <c r="B1007" s="64">
        <v>46063</v>
      </c>
      <c r="C1007" s="1" t="str">
        <f t="shared" si="15"/>
        <v>February</v>
      </c>
      <c r="D1007" t="s">
        <v>2611</v>
      </c>
      <c r="E1007" t="s">
        <v>2612</v>
      </c>
      <c r="F1007">
        <v>36</v>
      </c>
      <c r="G1007" t="s">
        <v>51</v>
      </c>
      <c r="H1007" t="s">
        <v>152</v>
      </c>
      <c r="I1007" s="2">
        <v>2581000</v>
      </c>
      <c r="J1007" s="3">
        <f>Raw_Data[[#This Row],[cicilan_per_bulan]]/Raw_Data[[#This Row],[penghasilan_bulanan]]</f>
        <v>0.13975203409531189</v>
      </c>
      <c r="K1007" t="s">
        <v>177</v>
      </c>
      <c r="L1007" t="s">
        <v>154</v>
      </c>
      <c r="M1007" t="s">
        <v>44</v>
      </c>
      <c r="N1007" t="s">
        <v>83</v>
      </c>
      <c r="O1007" t="s">
        <v>57</v>
      </c>
      <c r="P1007" s="2">
        <v>19301000</v>
      </c>
      <c r="Q1007" s="2">
        <v>6755000</v>
      </c>
      <c r="R1007" t="str">
        <f>IF(Raw_Data[[#This Row],[persen_dp]]&lt;15%,"Low",IF(Raw_Data[[#This Row],[persen_dp]]&gt;25%,"High","Medium"))</f>
        <v>High</v>
      </c>
      <c r="S1007" s="3">
        <v>0.35</v>
      </c>
      <c r="T1007">
        <v>60</v>
      </c>
      <c r="U1007">
        <v>0.14499999999999999</v>
      </c>
      <c r="V1007" s="2">
        <v>360700</v>
      </c>
      <c r="W1007" s="2">
        <v>21642000</v>
      </c>
      <c r="X1007" t="str">
        <f>IF(OR(Raw_Data[[#This Row],[status_pembayaran]]="Macet",Raw_Data[[#This Row],[status_pembayaran]]="Kurang Lancar"),"Non Performing Loan","Performing")</f>
        <v>Performing</v>
      </c>
      <c r="Y1007" t="s">
        <v>47</v>
      </c>
      <c r="Z1007">
        <v>0</v>
      </c>
      <c r="AA1007">
        <v>0</v>
      </c>
      <c r="AB1007">
        <v>1</v>
      </c>
      <c r="AC1007" t="s">
        <v>137</v>
      </c>
      <c r="AD1007">
        <f>IF(Raw_Data[[#This Row],[rasio]]&lt;0.2,1,IF(Raw_Data[[#This Row],[rasio]]&lt;0.3,2,IF(Raw_Data[[#This Row],[rasio]]&lt;0.4,3,4)))</f>
        <v>1</v>
      </c>
      <c r="AE1007">
        <f>IF(Raw_Data[[#This Row],[kategori_dp]]="High",1,IF(Raw_Data[[#This Row],[kategori_dp]]="Medium",2,3))</f>
        <v>1</v>
      </c>
      <c r="AF1007">
        <f>IF(Raw_Data[[#This Row],[tenor_bulan]]&lt;=24,1,IF(Raw_Data[[#This Row],[tenor_bulan]]&lt;=36,2,IF(Raw_Data[[#This Row],[tenor_bulan]]&lt;=48,3,4)))</f>
        <v>4</v>
      </c>
      <c r="AG1007">
        <f>IF(Raw_Data[[#This Row],[jumlah_kali_telat]]=0,0,IF(Raw_Data[[#This Row],[jumlah_kali_telat]]&lt;=2,2,4))</f>
        <v>0</v>
      </c>
      <c r="AH1007">
        <f>Raw_Data[[#This Row],[Skor_Rasio]]+Raw_Data[[#This Row],[Skor_DP]]+Raw_Data[[#This Row],[Skor_Tenor]]+Raw_Data[[#This Row],[Skor_Telat]]</f>
        <v>6</v>
      </c>
      <c r="AI1007" t="str">
        <f>IF(Raw_Data[[#This Row],[Risk_Score]]&lt;=6,"Low Risk",IF(Raw_Data[[#This Row],[Risk_Score]]&lt;=8,"Medium Risk","High Risk"))</f>
        <v>Low Risk</v>
      </c>
      <c r="AJ1007">
        <f ca="1">IFERROR(DATEDIF(Raw_Data[[#This Row],[tanggal_pengajuan]],TODAY(),"m"),"N/A")</f>
        <v>8</v>
      </c>
      <c r="AK1007" t="str">
        <f ca="1">IF(ISNUMBER(Raw_Data[[#This Row],[MOB]]),IF(Raw_Data[[#This Row],[MOB]]&lt;6,"0-5 bulan",IF(Raw_Data[[#This Row],[MOB]]&lt;12,"6-11 bulan",IF(Raw_Data[[#This Row],[MOB]]&lt;24,"12-23 bulan","24+ bulan"))),"N/A")</f>
        <v>6-11 bulan</v>
      </c>
    </row>
    <row r="1008" spans="1:37" ht="14.25" customHeight="1" x14ac:dyDescent="0.45">
      <c r="A1008" t="s">
        <v>2613</v>
      </c>
      <c r="B1008" s="64">
        <v>46139</v>
      </c>
      <c r="C1008" s="1" t="str">
        <f t="shared" si="15"/>
        <v>April</v>
      </c>
      <c r="D1008" t="s">
        <v>266</v>
      </c>
      <c r="E1008" t="s">
        <v>2614</v>
      </c>
      <c r="F1008">
        <v>44</v>
      </c>
      <c r="G1008" t="s">
        <v>40</v>
      </c>
      <c r="H1008" t="s">
        <v>52</v>
      </c>
      <c r="I1008" s="2">
        <v>12008000</v>
      </c>
      <c r="J1008" s="3">
        <f>Raw_Data[[#This Row],[cicilan_per_bulan]]/Raw_Data[[#This Row],[penghasilan_bulanan]]</f>
        <v>0.11087608261159228</v>
      </c>
      <c r="K1008" t="s">
        <v>70</v>
      </c>
      <c r="L1008" t="s">
        <v>71</v>
      </c>
      <c r="M1008" t="s">
        <v>55</v>
      </c>
      <c r="N1008" t="s">
        <v>147</v>
      </c>
      <c r="O1008" t="s">
        <v>148</v>
      </c>
      <c r="P1008" s="2">
        <v>33027000</v>
      </c>
      <c r="Q1008" s="2">
        <v>8257000</v>
      </c>
      <c r="R1008" t="str">
        <f>IF(Raw_Data[[#This Row],[persen_dp]]&lt;15%,"Low",IF(Raw_Data[[#This Row],[persen_dp]]&gt;25%,"High","Medium"))</f>
        <v>Medium</v>
      </c>
      <c r="S1008" s="3">
        <v>0.25</v>
      </c>
      <c r="T1008">
        <v>24</v>
      </c>
      <c r="U1008">
        <v>0.14499999999999999</v>
      </c>
      <c r="V1008" s="2">
        <v>1331400</v>
      </c>
      <c r="W1008" s="2">
        <v>31954000</v>
      </c>
      <c r="X1008" t="str">
        <f>IF(OR(Raw_Data[[#This Row],[status_pembayaran]]="Macet",Raw_Data[[#This Row],[status_pembayaran]]="Kurang Lancar"),"Non Performing Loan","Performing")</f>
        <v>Performing</v>
      </c>
      <c r="Y1008" t="s">
        <v>47</v>
      </c>
      <c r="Z1008">
        <v>0</v>
      </c>
      <c r="AA1008">
        <v>0</v>
      </c>
      <c r="AB1008">
        <v>1</v>
      </c>
      <c r="AD1008">
        <f>IF(Raw_Data[[#This Row],[rasio]]&lt;0.2,1,IF(Raw_Data[[#This Row],[rasio]]&lt;0.3,2,IF(Raw_Data[[#This Row],[rasio]]&lt;0.4,3,4)))</f>
        <v>1</v>
      </c>
      <c r="AE1008">
        <f>IF(Raw_Data[[#This Row],[kategori_dp]]="High",1,IF(Raw_Data[[#This Row],[kategori_dp]]="Medium",2,3))</f>
        <v>2</v>
      </c>
      <c r="AF1008">
        <f>IF(Raw_Data[[#This Row],[tenor_bulan]]&lt;=24,1,IF(Raw_Data[[#This Row],[tenor_bulan]]&lt;=36,2,IF(Raw_Data[[#This Row],[tenor_bulan]]&lt;=48,3,4)))</f>
        <v>1</v>
      </c>
      <c r="AG1008">
        <f>IF(Raw_Data[[#This Row],[jumlah_kali_telat]]=0,0,IF(Raw_Data[[#This Row],[jumlah_kali_telat]]&lt;=2,2,4))</f>
        <v>0</v>
      </c>
      <c r="AH1008">
        <f>Raw_Data[[#This Row],[Skor_Rasio]]+Raw_Data[[#This Row],[Skor_DP]]+Raw_Data[[#This Row],[Skor_Tenor]]+Raw_Data[[#This Row],[Skor_Telat]]</f>
        <v>4</v>
      </c>
      <c r="AI1008" t="str">
        <f>IF(Raw_Data[[#This Row],[Risk_Score]]&lt;=6,"Low Risk",IF(Raw_Data[[#This Row],[Risk_Score]]&lt;=8,"Medium Risk","High Risk"))</f>
        <v>Low Risk</v>
      </c>
      <c r="AJ1008">
        <f ca="1">IFERROR(DATEDIF(Raw_Data[[#This Row],[tanggal_pengajuan]],TODAY(),"m"),"N/A")</f>
        <v>5</v>
      </c>
      <c r="AK1008" t="str">
        <f ca="1">IF(ISNUMBER(Raw_Data[[#This Row],[MOB]]),IF(Raw_Data[[#This Row],[MOB]]&lt;6,"0-5 bulan",IF(Raw_Data[[#This Row],[MOB]]&lt;12,"6-11 bulan",IF(Raw_Data[[#This Row],[MOB]]&lt;24,"12-23 bulan","24+ bulan"))),"N/A")</f>
        <v>0-5 bulan</v>
      </c>
    </row>
    <row r="1009" spans="1:37" ht="14.25" customHeight="1" x14ac:dyDescent="0.45">
      <c r="A1009" t="s">
        <v>2615</v>
      </c>
      <c r="B1009" s="64">
        <v>46046</v>
      </c>
      <c r="C1009" s="1" t="str">
        <f t="shared" si="15"/>
        <v>January</v>
      </c>
      <c r="D1009" t="s">
        <v>182</v>
      </c>
      <c r="E1009" t="s">
        <v>2616</v>
      </c>
      <c r="F1009">
        <v>23</v>
      </c>
      <c r="G1009" t="s">
        <v>40</v>
      </c>
      <c r="H1009" t="s">
        <v>126</v>
      </c>
      <c r="I1009" s="2">
        <v>3041000</v>
      </c>
      <c r="J1009" s="3">
        <f>Raw_Data[[#This Row],[cicilan_per_bulan]]/Raw_Data[[#This Row],[penghasilan_bulanan]]</f>
        <v>0.37777047024005261</v>
      </c>
      <c r="K1009" t="s">
        <v>119</v>
      </c>
      <c r="L1009" t="s">
        <v>120</v>
      </c>
      <c r="M1009" t="s">
        <v>290</v>
      </c>
      <c r="N1009" t="s">
        <v>291</v>
      </c>
      <c r="O1009" t="s">
        <v>292</v>
      </c>
      <c r="P1009" s="2">
        <v>36025000</v>
      </c>
      <c r="Q1009" s="2">
        <v>7205000</v>
      </c>
      <c r="R1009" t="str">
        <f>IF(Raw_Data[[#This Row],[persen_dp]]&lt;15%,"Low",IF(Raw_Data[[#This Row],[persen_dp]]&gt;25%,"High","Medium"))</f>
        <v>Medium</v>
      </c>
      <c r="S1009" s="3">
        <v>0.2</v>
      </c>
      <c r="T1009">
        <v>36</v>
      </c>
      <c r="U1009">
        <v>0.14499999999999999</v>
      </c>
      <c r="V1009" s="2">
        <v>1148800</v>
      </c>
      <c r="W1009" s="2">
        <v>41357000</v>
      </c>
      <c r="X1009" t="str">
        <f>IF(OR(Raw_Data[[#This Row],[status_pembayaran]]="Macet",Raw_Data[[#This Row],[status_pembayaran]]="Kurang Lancar"),"Non Performing Loan","Performing")</f>
        <v>Performing</v>
      </c>
      <c r="Y1009" t="s">
        <v>47</v>
      </c>
      <c r="Z1009">
        <v>0</v>
      </c>
      <c r="AA1009">
        <v>0</v>
      </c>
      <c r="AB1009">
        <v>1</v>
      </c>
      <c r="AD1009">
        <f>IF(Raw_Data[[#This Row],[rasio]]&lt;0.2,1,IF(Raw_Data[[#This Row],[rasio]]&lt;0.3,2,IF(Raw_Data[[#This Row],[rasio]]&lt;0.4,3,4)))</f>
        <v>3</v>
      </c>
      <c r="AE1009">
        <f>IF(Raw_Data[[#This Row],[kategori_dp]]="High",1,IF(Raw_Data[[#This Row],[kategori_dp]]="Medium",2,3))</f>
        <v>2</v>
      </c>
      <c r="AF1009">
        <f>IF(Raw_Data[[#This Row],[tenor_bulan]]&lt;=24,1,IF(Raw_Data[[#This Row],[tenor_bulan]]&lt;=36,2,IF(Raw_Data[[#This Row],[tenor_bulan]]&lt;=48,3,4)))</f>
        <v>2</v>
      </c>
      <c r="AG1009">
        <f>IF(Raw_Data[[#This Row],[jumlah_kali_telat]]=0,0,IF(Raw_Data[[#This Row],[jumlah_kali_telat]]&lt;=2,2,4))</f>
        <v>0</v>
      </c>
      <c r="AH1009">
        <f>Raw_Data[[#This Row],[Skor_Rasio]]+Raw_Data[[#This Row],[Skor_DP]]+Raw_Data[[#This Row],[Skor_Tenor]]+Raw_Data[[#This Row],[Skor_Telat]]</f>
        <v>7</v>
      </c>
      <c r="AI1009" t="str">
        <f>IF(Raw_Data[[#This Row],[Risk_Score]]&lt;=6,"Low Risk",IF(Raw_Data[[#This Row],[Risk_Score]]&lt;=8,"Medium Risk","High Risk"))</f>
        <v>Medium Risk</v>
      </c>
      <c r="AJ1009">
        <f ca="1">IFERROR(DATEDIF(Raw_Data[[#This Row],[tanggal_pengajuan]],TODAY(),"m"),"N/A")</f>
        <v>8</v>
      </c>
      <c r="AK1009" t="str">
        <f ca="1">IF(ISNUMBER(Raw_Data[[#This Row],[MOB]]),IF(Raw_Data[[#This Row],[MOB]]&lt;6,"0-5 bulan",IF(Raw_Data[[#This Row],[MOB]]&lt;12,"6-11 bulan",IF(Raw_Data[[#This Row],[MOB]]&lt;24,"12-23 bulan","24+ bulan"))),"N/A")</f>
        <v>6-11 bulan</v>
      </c>
    </row>
    <row r="1010" spans="1:37" ht="14.25" customHeight="1" x14ac:dyDescent="0.45">
      <c r="A1010" t="s">
        <v>2617</v>
      </c>
      <c r="B1010" s="64">
        <v>46110</v>
      </c>
      <c r="C1010" s="1" t="str">
        <f t="shared" si="15"/>
        <v>March</v>
      </c>
      <c r="D1010" t="s">
        <v>2618</v>
      </c>
      <c r="E1010" t="s">
        <v>2619</v>
      </c>
      <c r="F1010">
        <v>28</v>
      </c>
      <c r="G1010" t="s">
        <v>51</v>
      </c>
      <c r="H1010" t="s">
        <v>41</v>
      </c>
      <c r="I1010" s="2">
        <v>5136000</v>
      </c>
      <c r="J1010" s="3">
        <f>Raw_Data[[#This Row],[cicilan_per_bulan]]/Raw_Data[[#This Row],[penghasilan_bulanan]]</f>
        <v>0.1596183800623053</v>
      </c>
      <c r="K1010" t="s">
        <v>114</v>
      </c>
      <c r="L1010" t="s">
        <v>115</v>
      </c>
      <c r="M1010" t="s">
        <v>55</v>
      </c>
      <c r="N1010" t="s">
        <v>141</v>
      </c>
      <c r="O1010" t="s">
        <v>46</v>
      </c>
      <c r="P1010" s="2">
        <v>23465000</v>
      </c>
      <c r="Q1010" s="2">
        <v>8213000</v>
      </c>
      <c r="R1010" t="str">
        <f>IF(Raw_Data[[#This Row],[persen_dp]]&lt;15%,"Low",IF(Raw_Data[[#This Row],[persen_dp]]&gt;25%,"High","Medium"))</f>
        <v>High</v>
      </c>
      <c r="S1010" s="3">
        <v>0.35</v>
      </c>
      <c r="T1010">
        <v>24</v>
      </c>
      <c r="U1010">
        <v>0.14499999999999999</v>
      </c>
      <c r="V1010" s="2">
        <v>819800</v>
      </c>
      <c r="W1010" s="2">
        <v>19675000</v>
      </c>
      <c r="X1010" t="str">
        <f>IF(OR(Raw_Data[[#This Row],[status_pembayaran]]="Macet",Raw_Data[[#This Row],[status_pembayaran]]="Kurang Lancar"),"Non Performing Loan","Performing")</f>
        <v>Performing</v>
      </c>
      <c r="Y1010" t="s">
        <v>47</v>
      </c>
      <c r="Z1010">
        <v>0</v>
      </c>
      <c r="AA1010">
        <v>0</v>
      </c>
      <c r="AB1010">
        <v>1</v>
      </c>
      <c r="AC1010" t="s">
        <v>137</v>
      </c>
      <c r="AD1010">
        <f>IF(Raw_Data[[#This Row],[rasio]]&lt;0.2,1,IF(Raw_Data[[#This Row],[rasio]]&lt;0.3,2,IF(Raw_Data[[#This Row],[rasio]]&lt;0.4,3,4)))</f>
        <v>1</v>
      </c>
      <c r="AE1010">
        <f>IF(Raw_Data[[#This Row],[kategori_dp]]="High",1,IF(Raw_Data[[#This Row],[kategori_dp]]="Medium",2,3))</f>
        <v>1</v>
      </c>
      <c r="AF1010">
        <f>IF(Raw_Data[[#This Row],[tenor_bulan]]&lt;=24,1,IF(Raw_Data[[#This Row],[tenor_bulan]]&lt;=36,2,IF(Raw_Data[[#This Row],[tenor_bulan]]&lt;=48,3,4)))</f>
        <v>1</v>
      </c>
      <c r="AG1010">
        <f>IF(Raw_Data[[#This Row],[jumlah_kali_telat]]=0,0,IF(Raw_Data[[#This Row],[jumlah_kali_telat]]&lt;=2,2,4))</f>
        <v>0</v>
      </c>
      <c r="AH1010">
        <f>Raw_Data[[#This Row],[Skor_Rasio]]+Raw_Data[[#This Row],[Skor_DP]]+Raw_Data[[#This Row],[Skor_Tenor]]+Raw_Data[[#This Row],[Skor_Telat]]</f>
        <v>3</v>
      </c>
      <c r="AI1010" t="str">
        <f>IF(Raw_Data[[#This Row],[Risk_Score]]&lt;=6,"Low Risk",IF(Raw_Data[[#This Row],[Risk_Score]]&lt;=8,"Medium Risk","High Risk"))</f>
        <v>Low Risk</v>
      </c>
      <c r="AJ1010">
        <f ca="1">IFERROR(DATEDIF(Raw_Data[[#This Row],[tanggal_pengajuan]],TODAY(),"m"),"N/A")</f>
        <v>6</v>
      </c>
      <c r="AK1010" t="str">
        <f ca="1">IF(ISNUMBER(Raw_Data[[#This Row],[MOB]]),IF(Raw_Data[[#This Row],[MOB]]&lt;6,"0-5 bulan",IF(Raw_Data[[#This Row],[MOB]]&lt;12,"6-11 bulan",IF(Raw_Data[[#This Row],[MOB]]&lt;24,"12-23 bulan","24+ bulan"))),"N/A")</f>
        <v>6-11 bulan</v>
      </c>
    </row>
    <row r="1011" spans="1:37" ht="14.25" customHeight="1" x14ac:dyDescent="0.45">
      <c r="A1011" t="s">
        <v>2620</v>
      </c>
      <c r="B1011" s="64">
        <v>46141</v>
      </c>
      <c r="C1011" s="1" t="str">
        <f t="shared" si="15"/>
        <v>April</v>
      </c>
      <c r="D1011" t="s">
        <v>492</v>
      </c>
      <c r="E1011" t="s">
        <v>2621</v>
      </c>
      <c r="F1011">
        <v>21</v>
      </c>
      <c r="G1011" t="s">
        <v>51</v>
      </c>
      <c r="H1011" t="s">
        <v>152</v>
      </c>
      <c r="I1011" s="2">
        <v>3660000</v>
      </c>
      <c r="J1011" s="3">
        <f>Raw_Data[[#This Row],[cicilan_per_bulan]]/Raw_Data[[#This Row],[penghasilan_bulanan]]</f>
        <v>0.39814207650273226</v>
      </c>
      <c r="K1011" t="s">
        <v>188</v>
      </c>
      <c r="L1011" t="s">
        <v>154</v>
      </c>
      <c r="M1011" t="s">
        <v>44</v>
      </c>
      <c r="N1011" t="s">
        <v>171</v>
      </c>
      <c r="O1011" t="s">
        <v>172</v>
      </c>
      <c r="P1011" s="2">
        <v>43008000</v>
      </c>
      <c r="Q1011" s="2">
        <v>6451000</v>
      </c>
      <c r="R1011" t="str">
        <f>IF(Raw_Data[[#This Row],[persen_dp]]&lt;15%,"Low",IF(Raw_Data[[#This Row],[persen_dp]]&gt;25%,"High","Medium"))</f>
        <v>Medium</v>
      </c>
      <c r="S1011" s="3">
        <v>0.15</v>
      </c>
      <c r="T1011">
        <v>36</v>
      </c>
      <c r="U1011">
        <v>0.14499999999999999</v>
      </c>
      <c r="V1011" s="2">
        <v>1457200</v>
      </c>
      <c r="W1011" s="2">
        <v>52460000</v>
      </c>
      <c r="X1011" t="str">
        <f>IF(OR(Raw_Data[[#This Row],[status_pembayaran]]="Macet",Raw_Data[[#This Row],[status_pembayaran]]="Kurang Lancar"),"Non Performing Loan","Performing")</f>
        <v>Performing</v>
      </c>
      <c r="Y1011" t="s">
        <v>47</v>
      </c>
      <c r="Z1011">
        <v>0</v>
      </c>
      <c r="AA1011">
        <v>0</v>
      </c>
      <c r="AB1011">
        <v>1</v>
      </c>
      <c r="AC1011" t="s">
        <v>58</v>
      </c>
      <c r="AD1011">
        <f>IF(Raw_Data[[#This Row],[rasio]]&lt;0.2,1,IF(Raw_Data[[#This Row],[rasio]]&lt;0.3,2,IF(Raw_Data[[#This Row],[rasio]]&lt;0.4,3,4)))</f>
        <v>3</v>
      </c>
      <c r="AE1011">
        <f>IF(Raw_Data[[#This Row],[kategori_dp]]="High",1,IF(Raw_Data[[#This Row],[kategori_dp]]="Medium",2,3))</f>
        <v>2</v>
      </c>
      <c r="AF1011">
        <f>IF(Raw_Data[[#This Row],[tenor_bulan]]&lt;=24,1,IF(Raw_Data[[#This Row],[tenor_bulan]]&lt;=36,2,IF(Raw_Data[[#This Row],[tenor_bulan]]&lt;=48,3,4)))</f>
        <v>2</v>
      </c>
      <c r="AG1011">
        <f>IF(Raw_Data[[#This Row],[jumlah_kali_telat]]=0,0,IF(Raw_Data[[#This Row],[jumlah_kali_telat]]&lt;=2,2,4))</f>
        <v>0</v>
      </c>
      <c r="AH1011">
        <f>Raw_Data[[#This Row],[Skor_Rasio]]+Raw_Data[[#This Row],[Skor_DP]]+Raw_Data[[#This Row],[Skor_Tenor]]+Raw_Data[[#This Row],[Skor_Telat]]</f>
        <v>7</v>
      </c>
      <c r="AI1011" t="str">
        <f>IF(Raw_Data[[#This Row],[Risk_Score]]&lt;=6,"Low Risk",IF(Raw_Data[[#This Row],[Risk_Score]]&lt;=8,"Medium Risk","High Risk"))</f>
        <v>Medium Risk</v>
      </c>
      <c r="AJ1011">
        <f ca="1">IFERROR(DATEDIF(Raw_Data[[#This Row],[tanggal_pengajuan]],TODAY(),"m"),"N/A")</f>
        <v>5</v>
      </c>
      <c r="AK1011" t="str">
        <f ca="1">IF(ISNUMBER(Raw_Data[[#This Row],[MOB]]),IF(Raw_Data[[#This Row],[MOB]]&lt;6,"0-5 bulan",IF(Raw_Data[[#This Row],[MOB]]&lt;12,"6-11 bulan",IF(Raw_Data[[#This Row],[MOB]]&lt;24,"12-23 bulan","24+ bulan"))),"N/A")</f>
        <v>0-5 bulan</v>
      </c>
    </row>
    <row r="1012" spans="1:37" ht="14.25" customHeight="1" x14ac:dyDescent="0.45">
      <c r="A1012" t="s">
        <v>2622</v>
      </c>
      <c r="B1012" s="64">
        <v>46170</v>
      </c>
      <c r="C1012" s="1" t="str">
        <f t="shared" ref="C1012:C1075" si="16">TEXT(B1012,"mmmm")</f>
        <v>May</v>
      </c>
      <c r="D1012" t="s">
        <v>2162</v>
      </c>
      <c r="E1012" t="s">
        <v>2623</v>
      </c>
      <c r="F1012">
        <v>25</v>
      </c>
      <c r="G1012" t="s">
        <v>51</v>
      </c>
      <c r="H1012" t="s">
        <v>152</v>
      </c>
      <c r="I1012" s="2">
        <v>3888000</v>
      </c>
      <c r="J1012" s="3">
        <f>Raw_Data[[#This Row],[cicilan_per_bulan]]/Raw_Data[[#This Row],[penghasilan_bulanan]]</f>
        <v>0.1787037037037037</v>
      </c>
      <c r="K1012" t="s">
        <v>153</v>
      </c>
      <c r="L1012" t="s">
        <v>154</v>
      </c>
      <c r="M1012" t="s">
        <v>72</v>
      </c>
      <c r="N1012" t="s">
        <v>73</v>
      </c>
      <c r="O1012" t="s">
        <v>46</v>
      </c>
      <c r="P1012" s="2">
        <v>19887000</v>
      </c>
      <c r="Q1012" s="2">
        <v>6961000</v>
      </c>
      <c r="R1012" t="str">
        <f>IF(Raw_Data[[#This Row],[persen_dp]]&lt;15%,"Low",IF(Raw_Data[[#This Row],[persen_dp]]&gt;25%,"High","Medium"))</f>
        <v>High</v>
      </c>
      <c r="S1012" s="3">
        <v>0.35</v>
      </c>
      <c r="T1012">
        <v>24</v>
      </c>
      <c r="U1012">
        <v>0.14499999999999999</v>
      </c>
      <c r="V1012" s="2">
        <v>694800</v>
      </c>
      <c r="W1012" s="2">
        <v>16675000</v>
      </c>
      <c r="X1012" t="str">
        <f>IF(OR(Raw_Data[[#This Row],[status_pembayaran]]="Macet",Raw_Data[[#This Row],[status_pembayaran]]="Kurang Lancar"),"Non Performing Loan","Performing")</f>
        <v>Performing</v>
      </c>
      <c r="Y1012" t="s">
        <v>47</v>
      </c>
      <c r="Z1012">
        <v>0</v>
      </c>
      <c r="AA1012">
        <v>0</v>
      </c>
      <c r="AB1012">
        <v>1</v>
      </c>
      <c r="AC1012" t="s">
        <v>137</v>
      </c>
      <c r="AD1012">
        <f>IF(Raw_Data[[#This Row],[rasio]]&lt;0.2,1,IF(Raw_Data[[#This Row],[rasio]]&lt;0.3,2,IF(Raw_Data[[#This Row],[rasio]]&lt;0.4,3,4)))</f>
        <v>1</v>
      </c>
      <c r="AE1012">
        <f>IF(Raw_Data[[#This Row],[kategori_dp]]="High",1,IF(Raw_Data[[#This Row],[kategori_dp]]="Medium",2,3))</f>
        <v>1</v>
      </c>
      <c r="AF1012">
        <f>IF(Raw_Data[[#This Row],[tenor_bulan]]&lt;=24,1,IF(Raw_Data[[#This Row],[tenor_bulan]]&lt;=36,2,IF(Raw_Data[[#This Row],[tenor_bulan]]&lt;=48,3,4)))</f>
        <v>1</v>
      </c>
      <c r="AG1012">
        <f>IF(Raw_Data[[#This Row],[jumlah_kali_telat]]=0,0,IF(Raw_Data[[#This Row],[jumlah_kali_telat]]&lt;=2,2,4))</f>
        <v>0</v>
      </c>
      <c r="AH1012">
        <f>Raw_Data[[#This Row],[Skor_Rasio]]+Raw_Data[[#This Row],[Skor_DP]]+Raw_Data[[#This Row],[Skor_Tenor]]+Raw_Data[[#This Row],[Skor_Telat]]</f>
        <v>3</v>
      </c>
      <c r="AI1012" t="str">
        <f>IF(Raw_Data[[#This Row],[Risk_Score]]&lt;=6,"Low Risk",IF(Raw_Data[[#This Row],[Risk_Score]]&lt;=8,"Medium Risk","High Risk"))</f>
        <v>Low Risk</v>
      </c>
      <c r="AJ1012">
        <f ca="1">IFERROR(DATEDIF(Raw_Data[[#This Row],[tanggal_pengajuan]],TODAY(),"m"),"N/A")</f>
        <v>4</v>
      </c>
      <c r="AK1012" t="str">
        <f ca="1">IF(ISNUMBER(Raw_Data[[#This Row],[MOB]]),IF(Raw_Data[[#This Row],[MOB]]&lt;6,"0-5 bulan",IF(Raw_Data[[#This Row],[MOB]]&lt;12,"6-11 bulan",IF(Raw_Data[[#This Row],[MOB]]&lt;24,"12-23 bulan","24+ bulan"))),"N/A")</f>
        <v>0-5 bulan</v>
      </c>
    </row>
    <row r="1013" spans="1:37" ht="14.25" customHeight="1" x14ac:dyDescent="0.45">
      <c r="A1013" t="s">
        <v>2624</v>
      </c>
      <c r="B1013" s="64">
        <v>46033</v>
      </c>
      <c r="C1013" s="1" t="str">
        <f t="shared" si="16"/>
        <v>January</v>
      </c>
      <c r="D1013" t="s">
        <v>2625</v>
      </c>
      <c r="E1013" t="s">
        <v>2626</v>
      </c>
      <c r="F1013">
        <v>35</v>
      </c>
      <c r="G1013" t="s">
        <v>40</v>
      </c>
      <c r="H1013" t="s">
        <v>52</v>
      </c>
      <c r="I1013" s="2">
        <v>8537000</v>
      </c>
      <c r="J1013" s="3">
        <f>Raw_Data[[#This Row],[cicilan_per_bulan]]/Raw_Data[[#This Row],[penghasilan_bulanan]]</f>
        <v>9.2971769942602783E-2</v>
      </c>
      <c r="K1013" t="s">
        <v>127</v>
      </c>
      <c r="L1013" t="s">
        <v>128</v>
      </c>
      <c r="M1013" t="s">
        <v>290</v>
      </c>
      <c r="N1013" t="s">
        <v>291</v>
      </c>
      <c r="O1013" t="s">
        <v>292</v>
      </c>
      <c r="P1013" s="2">
        <v>36808000</v>
      </c>
      <c r="Q1013" s="2">
        <v>9202000</v>
      </c>
      <c r="R1013" t="str">
        <f>IF(Raw_Data[[#This Row],[persen_dp]]&lt;15%,"Low",IF(Raw_Data[[#This Row],[persen_dp]]&gt;25%,"High","Medium"))</f>
        <v>Medium</v>
      </c>
      <c r="S1013" s="3">
        <v>0.25</v>
      </c>
      <c r="T1013">
        <v>60</v>
      </c>
      <c r="U1013">
        <v>0.14499999999999999</v>
      </c>
      <c r="V1013" s="2">
        <v>793700</v>
      </c>
      <c r="W1013" s="2">
        <v>47620000</v>
      </c>
      <c r="X1013" t="str">
        <f>IF(OR(Raw_Data[[#This Row],[status_pembayaran]]="Macet",Raw_Data[[#This Row],[status_pembayaran]]="Kurang Lancar"),"Non Performing Loan","Performing")</f>
        <v>Performing</v>
      </c>
      <c r="Y1013" t="s">
        <v>47</v>
      </c>
      <c r="Z1013">
        <v>0</v>
      </c>
      <c r="AA1013">
        <v>0</v>
      </c>
      <c r="AB1013">
        <v>1</v>
      </c>
      <c r="AC1013" t="s">
        <v>104</v>
      </c>
      <c r="AD1013">
        <f>IF(Raw_Data[[#This Row],[rasio]]&lt;0.2,1,IF(Raw_Data[[#This Row],[rasio]]&lt;0.3,2,IF(Raw_Data[[#This Row],[rasio]]&lt;0.4,3,4)))</f>
        <v>1</v>
      </c>
      <c r="AE1013">
        <f>IF(Raw_Data[[#This Row],[kategori_dp]]="High",1,IF(Raw_Data[[#This Row],[kategori_dp]]="Medium",2,3))</f>
        <v>2</v>
      </c>
      <c r="AF1013">
        <f>IF(Raw_Data[[#This Row],[tenor_bulan]]&lt;=24,1,IF(Raw_Data[[#This Row],[tenor_bulan]]&lt;=36,2,IF(Raw_Data[[#This Row],[tenor_bulan]]&lt;=48,3,4)))</f>
        <v>4</v>
      </c>
      <c r="AG1013">
        <f>IF(Raw_Data[[#This Row],[jumlah_kali_telat]]=0,0,IF(Raw_Data[[#This Row],[jumlah_kali_telat]]&lt;=2,2,4))</f>
        <v>0</v>
      </c>
      <c r="AH1013">
        <f>Raw_Data[[#This Row],[Skor_Rasio]]+Raw_Data[[#This Row],[Skor_DP]]+Raw_Data[[#This Row],[Skor_Tenor]]+Raw_Data[[#This Row],[Skor_Telat]]</f>
        <v>7</v>
      </c>
      <c r="AI1013" t="str">
        <f>IF(Raw_Data[[#This Row],[Risk_Score]]&lt;=6,"Low Risk",IF(Raw_Data[[#This Row],[Risk_Score]]&lt;=8,"Medium Risk","High Risk"))</f>
        <v>Medium Risk</v>
      </c>
      <c r="AJ1013">
        <f ca="1">IFERROR(DATEDIF(Raw_Data[[#This Row],[tanggal_pengajuan]],TODAY(),"m"),"N/A")</f>
        <v>9</v>
      </c>
      <c r="AK1013" t="str">
        <f ca="1">IF(ISNUMBER(Raw_Data[[#This Row],[MOB]]),IF(Raw_Data[[#This Row],[MOB]]&lt;6,"0-5 bulan",IF(Raw_Data[[#This Row],[MOB]]&lt;12,"6-11 bulan",IF(Raw_Data[[#This Row],[MOB]]&lt;24,"12-23 bulan","24+ bulan"))),"N/A")</f>
        <v>6-11 bulan</v>
      </c>
    </row>
    <row r="1014" spans="1:37" ht="14.25" customHeight="1" x14ac:dyDescent="0.45">
      <c r="A1014" t="s">
        <v>2627</v>
      </c>
      <c r="B1014" s="64">
        <v>46128</v>
      </c>
      <c r="C1014" s="1" t="str">
        <f t="shared" si="16"/>
        <v>April</v>
      </c>
      <c r="D1014" t="s">
        <v>2628</v>
      </c>
      <c r="E1014" t="s">
        <v>2629</v>
      </c>
      <c r="F1014">
        <v>43</v>
      </c>
      <c r="G1014" t="s">
        <v>40</v>
      </c>
      <c r="H1014" t="s">
        <v>108</v>
      </c>
      <c r="I1014" s="2">
        <v>6269000</v>
      </c>
      <c r="J1014" s="3">
        <f>Raw_Data[[#This Row],[cicilan_per_bulan]]/Raw_Data[[#This Row],[penghasilan_bulanan]]</f>
        <v>0.16402935077364811</v>
      </c>
      <c r="K1014" t="s">
        <v>119</v>
      </c>
      <c r="L1014" t="s">
        <v>120</v>
      </c>
      <c r="M1014" t="s">
        <v>249</v>
      </c>
      <c r="N1014" t="s">
        <v>250</v>
      </c>
      <c r="O1014" t="s">
        <v>57</v>
      </c>
      <c r="P1014" s="2">
        <v>16580000</v>
      </c>
      <c r="Q1014" s="2">
        <v>5803000</v>
      </c>
      <c r="R1014" t="str">
        <f>IF(Raw_Data[[#This Row],[persen_dp]]&lt;15%,"Low",IF(Raw_Data[[#This Row],[persen_dp]]&gt;25%,"High","Medium"))</f>
        <v>High</v>
      </c>
      <c r="S1014" s="3">
        <v>0.35</v>
      </c>
      <c r="T1014">
        <v>12</v>
      </c>
      <c r="U1014">
        <v>0.14499999999999999</v>
      </c>
      <c r="V1014" s="2">
        <v>1028300</v>
      </c>
      <c r="W1014" s="2">
        <v>12340000</v>
      </c>
      <c r="X1014" t="str">
        <f>IF(OR(Raw_Data[[#This Row],[status_pembayaran]]="Macet",Raw_Data[[#This Row],[status_pembayaran]]="Kurang Lancar"),"Non Performing Loan","Performing")</f>
        <v>Performing</v>
      </c>
      <c r="Y1014" t="s">
        <v>47</v>
      </c>
      <c r="Z1014">
        <v>0</v>
      </c>
      <c r="AA1014">
        <v>0</v>
      </c>
      <c r="AB1014">
        <v>1</v>
      </c>
      <c r="AD1014">
        <f>IF(Raw_Data[[#This Row],[rasio]]&lt;0.2,1,IF(Raw_Data[[#This Row],[rasio]]&lt;0.3,2,IF(Raw_Data[[#This Row],[rasio]]&lt;0.4,3,4)))</f>
        <v>1</v>
      </c>
      <c r="AE1014">
        <f>IF(Raw_Data[[#This Row],[kategori_dp]]="High",1,IF(Raw_Data[[#This Row],[kategori_dp]]="Medium",2,3))</f>
        <v>1</v>
      </c>
      <c r="AF1014">
        <f>IF(Raw_Data[[#This Row],[tenor_bulan]]&lt;=24,1,IF(Raw_Data[[#This Row],[tenor_bulan]]&lt;=36,2,IF(Raw_Data[[#This Row],[tenor_bulan]]&lt;=48,3,4)))</f>
        <v>1</v>
      </c>
      <c r="AG1014">
        <f>IF(Raw_Data[[#This Row],[jumlah_kali_telat]]=0,0,IF(Raw_Data[[#This Row],[jumlah_kali_telat]]&lt;=2,2,4))</f>
        <v>0</v>
      </c>
      <c r="AH1014">
        <f>Raw_Data[[#This Row],[Skor_Rasio]]+Raw_Data[[#This Row],[Skor_DP]]+Raw_Data[[#This Row],[Skor_Tenor]]+Raw_Data[[#This Row],[Skor_Telat]]</f>
        <v>3</v>
      </c>
      <c r="AI1014" t="str">
        <f>IF(Raw_Data[[#This Row],[Risk_Score]]&lt;=6,"Low Risk",IF(Raw_Data[[#This Row],[Risk_Score]]&lt;=8,"Medium Risk","High Risk"))</f>
        <v>Low Risk</v>
      </c>
      <c r="AJ1014">
        <f ca="1">IFERROR(DATEDIF(Raw_Data[[#This Row],[tanggal_pengajuan]],TODAY(),"m"),"N/A")</f>
        <v>6</v>
      </c>
      <c r="AK1014" t="str">
        <f ca="1">IF(ISNUMBER(Raw_Data[[#This Row],[MOB]]),IF(Raw_Data[[#This Row],[MOB]]&lt;6,"0-5 bulan",IF(Raw_Data[[#This Row],[MOB]]&lt;12,"6-11 bulan",IF(Raw_Data[[#This Row],[MOB]]&lt;24,"12-23 bulan","24+ bulan"))),"N/A")</f>
        <v>6-11 bulan</v>
      </c>
    </row>
    <row r="1015" spans="1:37" ht="14.25" customHeight="1" x14ac:dyDescent="0.45">
      <c r="A1015" t="s">
        <v>2630</v>
      </c>
      <c r="B1015" s="64">
        <v>46119</v>
      </c>
      <c r="C1015" s="1" t="str">
        <f t="shared" si="16"/>
        <v>April</v>
      </c>
      <c r="D1015" t="s">
        <v>2631</v>
      </c>
      <c r="E1015" t="s">
        <v>2632</v>
      </c>
      <c r="F1015">
        <v>45</v>
      </c>
      <c r="G1015" t="s">
        <v>40</v>
      </c>
      <c r="H1015" t="s">
        <v>52</v>
      </c>
      <c r="I1015" s="2">
        <v>5722000</v>
      </c>
      <c r="J1015" s="3">
        <f>Raw_Data[[#This Row],[cicilan_per_bulan]]/Raw_Data[[#This Row],[penghasilan_bulanan]]</f>
        <v>0.36586857742048234</v>
      </c>
      <c r="K1015" t="s">
        <v>205</v>
      </c>
      <c r="L1015" t="s">
        <v>110</v>
      </c>
      <c r="M1015" t="s">
        <v>290</v>
      </c>
      <c r="N1015" t="s">
        <v>291</v>
      </c>
      <c r="O1015" t="s">
        <v>292</v>
      </c>
      <c r="P1015" s="2">
        <v>36413000</v>
      </c>
      <c r="Q1015" s="2">
        <v>5462000</v>
      </c>
      <c r="R1015" t="str">
        <f>IF(Raw_Data[[#This Row],[persen_dp]]&lt;15%,"Low",IF(Raw_Data[[#This Row],[persen_dp]]&gt;25%,"High","Medium"))</f>
        <v>Medium</v>
      </c>
      <c r="S1015" s="3">
        <v>0.15</v>
      </c>
      <c r="T1015">
        <v>18</v>
      </c>
      <c r="U1015">
        <v>0.14499999999999999</v>
      </c>
      <c r="V1015" s="2">
        <v>2093500</v>
      </c>
      <c r="W1015" s="2">
        <v>37683000</v>
      </c>
      <c r="X1015" t="str">
        <f>IF(OR(Raw_Data[[#This Row],[status_pembayaran]]="Macet",Raw_Data[[#This Row],[status_pembayaran]]="Kurang Lancar"),"Non Performing Loan","Performing")</f>
        <v>Performing</v>
      </c>
      <c r="Y1015" t="s">
        <v>47</v>
      </c>
      <c r="Z1015">
        <v>0</v>
      </c>
      <c r="AA1015">
        <v>0</v>
      </c>
      <c r="AB1015">
        <v>1</v>
      </c>
      <c r="AC1015" t="s">
        <v>74</v>
      </c>
      <c r="AD1015">
        <f>IF(Raw_Data[[#This Row],[rasio]]&lt;0.2,1,IF(Raw_Data[[#This Row],[rasio]]&lt;0.3,2,IF(Raw_Data[[#This Row],[rasio]]&lt;0.4,3,4)))</f>
        <v>3</v>
      </c>
      <c r="AE1015">
        <f>IF(Raw_Data[[#This Row],[kategori_dp]]="High",1,IF(Raw_Data[[#This Row],[kategori_dp]]="Medium",2,3))</f>
        <v>2</v>
      </c>
      <c r="AF1015">
        <f>IF(Raw_Data[[#This Row],[tenor_bulan]]&lt;=24,1,IF(Raw_Data[[#This Row],[tenor_bulan]]&lt;=36,2,IF(Raw_Data[[#This Row],[tenor_bulan]]&lt;=48,3,4)))</f>
        <v>1</v>
      </c>
      <c r="AG1015">
        <f>IF(Raw_Data[[#This Row],[jumlah_kali_telat]]=0,0,IF(Raw_Data[[#This Row],[jumlah_kali_telat]]&lt;=2,2,4))</f>
        <v>0</v>
      </c>
      <c r="AH1015">
        <f>Raw_Data[[#This Row],[Skor_Rasio]]+Raw_Data[[#This Row],[Skor_DP]]+Raw_Data[[#This Row],[Skor_Tenor]]+Raw_Data[[#This Row],[Skor_Telat]]</f>
        <v>6</v>
      </c>
      <c r="AI1015" t="str">
        <f>IF(Raw_Data[[#This Row],[Risk_Score]]&lt;=6,"Low Risk",IF(Raw_Data[[#This Row],[Risk_Score]]&lt;=8,"Medium Risk","High Risk"))</f>
        <v>Low Risk</v>
      </c>
      <c r="AJ1015">
        <f ca="1">IFERROR(DATEDIF(Raw_Data[[#This Row],[tanggal_pengajuan]],TODAY(),"m"),"N/A")</f>
        <v>6</v>
      </c>
      <c r="AK1015" t="str">
        <f ca="1">IF(ISNUMBER(Raw_Data[[#This Row],[MOB]]),IF(Raw_Data[[#This Row],[MOB]]&lt;6,"0-5 bulan",IF(Raw_Data[[#This Row],[MOB]]&lt;12,"6-11 bulan",IF(Raw_Data[[#This Row],[MOB]]&lt;24,"12-23 bulan","24+ bulan"))),"N/A")</f>
        <v>6-11 bulan</v>
      </c>
    </row>
    <row r="1016" spans="1:37" ht="14.25" customHeight="1" x14ac:dyDescent="0.45">
      <c r="A1016" t="s">
        <v>2633</v>
      </c>
      <c r="B1016" s="64">
        <v>46069</v>
      </c>
      <c r="C1016" s="1" t="str">
        <f t="shared" si="16"/>
        <v>February</v>
      </c>
      <c r="D1016" t="s">
        <v>2628</v>
      </c>
      <c r="E1016" t="s">
        <v>2634</v>
      </c>
      <c r="F1016">
        <v>56</v>
      </c>
      <c r="G1016" t="s">
        <v>40</v>
      </c>
      <c r="H1016" t="s">
        <v>52</v>
      </c>
      <c r="I1016" s="2">
        <v>10439000</v>
      </c>
      <c r="J1016" s="3">
        <f>Raw_Data[[#This Row],[cicilan_per_bulan]]/Raw_Data[[#This Row],[penghasilan_bulanan]]</f>
        <v>8.8246000574767697E-2</v>
      </c>
      <c r="K1016" t="s">
        <v>119</v>
      </c>
      <c r="L1016" t="s">
        <v>120</v>
      </c>
      <c r="M1016" t="s">
        <v>44</v>
      </c>
      <c r="N1016" t="s">
        <v>184</v>
      </c>
      <c r="O1016" t="s">
        <v>122</v>
      </c>
      <c r="P1016" s="2">
        <v>34984000</v>
      </c>
      <c r="Q1016" s="2">
        <v>6997000</v>
      </c>
      <c r="R1016" t="str">
        <f>IF(Raw_Data[[#This Row],[persen_dp]]&lt;15%,"Low",IF(Raw_Data[[#This Row],[persen_dp]]&gt;25%,"High","Medium"))</f>
        <v>Medium</v>
      </c>
      <c r="S1016" s="3">
        <v>0.2</v>
      </c>
      <c r="T1016">
        <v>48</v>
      </c>
      <c r="U1016">
        <v>0.14499999999999999</v>
      </c>
      <c r="V1016" s="2">
        <v>921200</v>
      </c>
      <c r="W1016" s="2">
        <v>44220000</v>
      </c>
      <c r="X1016" t="str">
        <f>IF(OR(Raw_Data[[#This Row],[status_pembayaran]]="Macet",Raw_Data[[#This Row],[status_pembayaran]]="Kurang Lancar"),"Non Performing Loan","Performing")</f>
        <v>Performing</v>
      </c>
      <c r="Y1016" t="s">
        <v>47</v>
      </c>
      <c r="Z1016">
        <v>0</v>
      </c>
      <c r="AA1016">
        <v>0</v>
      </c>
      <c r="AB1016">
        <v>1</v>
      </c>
      <c r="AC1016" t="s">
        <v>58</v>
      </c>
      <c r="AD1016">
        <f>IF(Raw_Data[[#This Row],[rasio]]&lt;0.2,1,IF(Raw_Data[[#This Row],[rasio]]&lt;0.3,2,IF(Raw_Data[[#This Row],[rasio]]&lt;0.4,3,4)))</f>
        <v>1</v>
      </c>
      <c r="AE1016">
        <f>IF(Raw_Data[[#This Row],[kategori_dp]]="High",1,IF(Raw_Data[[#This Row],[kategori_dp]]="Medium",2,3))</f>
        <v>2</v>
      </c>
      <c r="AF1016">
        <f>IF(Raw_Data[[#This Row],[tenor_bulan]]&lt;=24,1,IF(Raw_Data[[#This Row],[tenor_bulan]]&lt;=36,2,IF(Raw_Data[[#This Row],[tenor_bulan]]&lt;=48,3,4)))</f>
        <v>3</v>
      </c>
      <c r="AG1016">
        <f>IF(Raw_Data[[#This Row],[jumlah_kali_telat]]=0,0,IF(Raw_Data[[#This Row],[jumlah_kali_telat]]&lt;=2,2,4))</f>
        <v>0</v>
      </c>
      <c r="AH1016">
        <f>Raw_Data[[#This Row],[Skor_Rasio]]+Raw_Data[[#This Row],[Skor_DP]]+Raw_Data[[#This Row],[Skor_Tenor]]+Raw_Data[[#This Row],[Skor_Telat]]</f>
        <v>6</v>
      </c>
      <c r="AI1016" t="str">
        <f>IF(Raw_Data[[#This Row],[Risk_Score]]&lt;=6,"Low Risk",IF(Raw_Data[[#This Row],[Risk_Score]]&lt;=8,"Medium Risk","High Risk"))</f>
        <v>Low Risk</v>
      </c>
      <c r="AJ1016">
        <f ca="1">IFERROR(DATEDIF(Raw_Data[[#This Row],[tanggal_pengajuan]],TODAY(),"m"),"N/A")</f>
        <v>8</v>
      </c>
      <c r="AK1016" t="str">
        <f ca="1">IF(ISNUMBER(Raw_Data[[#This Row],[MOB]]),IF(Raw_Data[[#This Row],[MOB]]&lt;6,"0-5 bulan",IF(Raw_Data[[#This Row],[MOB]]&lt;12,"6-11 bulan",IF(Raw_Data[[#This Row],[MOB]]&lt;24,"12-23 bulan","24+ bulan"))),"N/A")</f>
        <v>6-11 bulan</v>
      </c>
    </row>
    <row r="1017" spans="1:37" ht="14.25" customHeight="1" x14ac:dyDescent="0.45">
      <c r="A1017" t="s">
        <v>2635</v>
      </c>
      <c r="B1017" s="64">
        <v>46163</v>
      </c>
      <c r="C1017" s="1" t="str">
        <f t="shared" si="16"/>
        <v>May</v>
      </c>
      <c r="D1017" t="s">
        <v>597</v>
      </c>
      <c r="E1017" t="s">
        <v>2636</v>
      </c>
      <c r="F1017">
        <v>30</v>
      </c>
      <c r="G1017" t="s">
        <v>51</v>
      </c>
      <c r="H1017" t="s">
        <v>41</v>
      </c>
      <c r="I1017" s="2">
        <v>5005000</v>
      </c>
      <c r="J1017" s="3">
        <f>Raw_Data[[#This Row],[cicilan_per_bulan]]/Raw_Data[[#This Row],[penghasilan_bulanan]]</f>
        <v>0.15206793206793207</v>
      </c>
      <c r="K1017" t="s">
        <v>145</v>
      </c>
      <c r="L1017" t="s">
        <v>146</v>
      </c>
      <c r="M1017" t="s">
        <v>55</v>
      </c>
      <c r="N1017" t="s">
        <v>141</v>
      </c>
      <c r="O1017" t="s">
        <v>46</v>
      </c>
      <c r="P1017" s="2">
        <v>23599000</v>
      </c>
      <c r="Q1017" s="2">
        <v>9439000</v>
      </c>
      <c r="R1017" t="str">
        <f>IF(Raw_Data[[#This Row],[persen_dp]]&lt;15%,"Low",IF(Raw_Data[[#This Row],[persen_dp]]&gt;25%,"High","Medium"))</f>
        <v>High</v>
      </c>
      <c r="S1017" s="3">
        <v>0.4</v>
      </c>
      <c r="T1017">
        <v>24</v>
      </c>
      <c r="U1017">
        <v>0.14499999999999999</v>
      </c>
      <c r="V1017" s="2">
        <v>761100</v>
      </c>
      <c r="W1017" s="2">
        <v>18266000</v>
      </c>
      <c r="X1017" t="str">
        <f>IF(OR(Raw_Data[[#This Row],[status_pembayaran]]="Macet",Raw_Data[[#This Row],[status_pembayaran]]="Kurang Lancar"),"Non Performing Loan","Performing")</f>
        <v>Performing</v>
      </c>
      <c r="Y1017" t="s">
        <v>47</v>
      </c>
      <c r="Z1017">
        <v>0</v>
      </c>
      <c r="AA1017">
        <v>0</v>
      </c>
      <c r="AB1017">
        <v>1</v>
      </c>
      <c r="AD1017">
        <f>IF(Raw_Data[[#This Row],[rasio]]&lt;0.2,1,IF(Raw_Data[[#This Row],[rasio]]&lt;0.3,2,IF(Raw_Data[[#This Row],[rasio]]&lt;0.4,3,4)))</f>
        <v>1</v>
      </c>
      <c r="AE1017">
        <f>IF(Raw_Data[[#This Row],[kategori_dp]]="High",1,IF(Raw_Data[[#This Row],[kategori_dp]]="Medium",2,3))</f>
        <v>1</v>
      </c>
      <c r="AF1017">
        <f>IF(Raw_Data[[#This Row],[tenor_bulan]]&lt;=24,1,IF(Raw_Data[[#This Row],[tenor_bulan]]&lt;=36,2,IF(Raw_Data[[#This Row],[tenor_bulan]]&lt;=48,3,4)))</f>
        <v>1</v>
      </c>
      <c r="AG1017">
        <f>IF(Raw_Data[[#This Row],[jumlah_kali_telat]]=0,0,IF(Raw_Data[[#This Row],[jumlah_kali_telat]]&lt;=2,2,4))</f>
        <v>0</v>
      </c>
      <c r="AH1017">
        <f>Raw_Data[[#This Row],[Skor_Rasio]]+Raw_Data[[#This Row],[Skor_DP]]+Raw_Data[[#This Row],[Skor_Tenor]]+Raw_Data[[#This Row],[Skor_Telat]]</f>
        <v>3</v>
      </c>
      <c r="AI1017" t="str">
        <f>IF(Raw_Data[[#This Row],[Risk_Score]]&lt;=6,"Low Risk",IF(Raw_Data[[#This Row],[Risk_Score]]&lt;=8,"Medium Risk","High Risk"))</f>
        <v>Low Risk</v>
      </c>
      <c r="AJ1017">
        <f ca="1">IFERROR(DATEDIF(Raw_Data[[#This Row],[tanggal_pengajuan]],TODAY(),"m"),"N/A")</f>
        <v>5</v>
      </c>
      <c r="AK1017" t="str">
        <f ca="1">IF(ISNUMBER(Raw_Data[[#This Row],[MOB]]),IF(Raw_Data[[#This Row],[MOB]]&lt;6,"0-5 bulan",IF(Raw_Data[[#This Row],[MOB]]&lt;12,"6-11 bulan",IF(Raw_Data[[#This Row],[MOB]]&lt;24,"12-23 bulan","24+ bulan"))),"N/A")</f>
        <v>0-5 bulan</v>
      </c>
    </row>
    <row r="1018" spans="1:37" ht="14.25" customHeight="1" x14ac:dyDescent="0.45">
      <c r="A1018" t="s">
        <v>2637</v>
      </c>
      <c r="B1018" s="64">
        <v>46040</v>
      </c>
      <c r="C1018" s="1" t="str">
        <f t="shared" si="16"/>
        <v>January</v>
      </c>
      <c r="D1018" t="s">
        <v>2588</v>
      </c>
      <c r="E1018" t="s">
        <v>2638</v>
      </c>
      <c r="F1018">
        <v>57</v>
      </c>
      <c r="G1018" t="s">
        <v>40</v>
      </c>
      <c r="H1018" t="s">
        <v>52</v>
      </c>
      <c r="I1018" s="2">
        <v>10176000</v>
      </c>
      <c r="J1018" s="3">
        <f>Raw_Data[[#This Row],[cicilan_per_bulan]]/Raw_Data[[#This Row],[penghasilan_bulanan]]</f>
        <v>6.4671776729559746E-2</v>
      </c>
      <c r="K1018" t="s">
        <v>268</v>
      </c>
      <c r="L1018" t="s">
        <v>110</v>
      </c>
      <c r="M1018" t="s">
        <v>55</v>
      </c>
      <c r="N1018" t="s">
        <v>65</v>
      </c>
      <c r="O1018" t="s">
        <v>46</v>
      </c>
      <c r="P1018" s="2">
        <v>27517000</v>
      </c>
      <c r="Q1018" s="2">
        <v>11007000</v>
      </c>
      <c r="R1018" t="str">
        <f>IF(Raw_Data[[#This Row],[persen_dp]]&lt;15%,"Low",IF(Raw_Data[[#This Row],[persen_dp]]&gt;25%,"High","Medium"))</f>
        <v>High</v>
      </c>
      <c r="S1018" s="3">
        <v>0.4</v>
      </c>
      <c r="T1018">
        <v>36</v>
      </c>
      <c r="U1018">
        <v>0.14499999999999999</v>
      </c>
      <c r="V1018" s="2">
        <v>658100</v>
      </c>
      <c r="W1018" s="2">
        <v>23692000</v>
      </c>
      <c r="X1018" t="str">
        <f>IF(OR(Raw_Data[[#This Row],[status_pembayaran]]="Macet",Raw_Data[[#This Row],[status_pembayaran]]="Kurang Lancar"),"Non Performing Loan","Performing")</f>
        <v>Performing</v>
      </c>
      <c r="Y1018" t="s">
        <v>47</v>
      </c>
      <c r="Z1018">
        <v>0</v>
      </c>
      <c r="AA1018">
        <v>0</v>
      </c>
      <c r="AB1018">
        <v>1</v>
      </c>
      <c r="AC1018" t="s">
        <v>66</v>
      </c>
      <c r="AD1018">
        <f>IF(Raw_Data[[#This Row],[rasio]]&lt;0.2,1,IF(Raw_Data[[#This Row],[rasio]]&lt;0.3,2,IF(Raw_Data[[#This Row],[rasio]]&lt;0.4,3,4)))</f>
        <v>1</v>
      </c>
      <c r="AE1018">
        <f>IF(Raw_Data[[#This Row],[kategori_dp]]="High",1,IF(Raw_Data[[#This Row],[kategori_dp]]="Medium",2,3))</f>
        <v>1</v>
      </c>
      <c r="AF1018">
        <f>IF(Raw_Data[[#This Row],[tenor_bulan]]&lt;=24,1,IF(Raw_Data[[#This Row],[tenor_bulan]]&lt;=36,2,IF(Raw_Data[[#This Row],[tenor_bulan]]&lt;=48,3,4)))</f>
        <v>2</v>
      </c>
      <c r="AG1018">
        <f>IF(Raw_Data[[#This Row],[jumlah_kali_telat]]=0,0,IF(Raw_Data[[#This Row],[jumlah_kali_telat]]&lt;=2,2,4))</f>
        <v>0</v>
      </c>
      <c r="AH1018">
        <f>Raw_Data[[#This Row],[Skor_Rasio]]+Raw_Data[[#This Row],[Skor_DP]]+Raw_Data[[#This Row],[Skor_Tenor]]+Raw_Data[[#This Row],[Skor_Telat]]</f>
        <v>4</v>
      </c>
      <c r="AI1018" t="str">
        <f>IF(Raw_Data[[#This Row],[Risk_Score]]&lt;=6,"Low Risk",IF(Raw_Data[[#This Row],[Risk_Score]]&lt;=8,"Medium Risk","High Risk"))</f>
        <v>Low Risk</v>
      </c>
      <c r="AJ1018">
        <f ca="1">IFERROR(DATEDIF(Raw_Data[[#This Row],[tanggal_pengajuan]],TODAY(),"m"),"N/A")</f>
        <v>9</v>
      </c>
      <c r="AK1018" t="str">
        <f ca="1">IF(ISNUMBER(Raw_Data[[#This Row],[MOB]]),IF(Raw_Data[[#This Row],[MOB]]&lt;6,"0-5 bulan",IF(Raw_Data[[#This Row],[MOB]]&lt;12,"6-11 bulan",IF(Raw_Data[[#This Row],[MOB]]&lt;24,"12-23 bulan","24+ bulan"))),"N/A")</f>
        <v>6-11 bulan</v>
      </c>
    </row>
    <row r="1019" spans="1:37" ht="14.25" customHeight="1" x14ac:dyDescent="0.45">
      <c r="A1019" t="s">
        <v>2639</v>
      </c>
      <c r="B1019" s="64">
        <v>46160</v>
      </c>
      <c r="C1019" s="1" t="str">
        <f t="shared" si="16"/>
        <v>May</v>
      </c>
      <c r="D1019" t="s">
        <v>381</v>
      </c>
      <c r="E1019" t="s">
        <v>2640</v>
      </c>
      <c r="F1019">
        <v>24</v>
      </c>
      <c r="G1019" t="s">
        <v>40</v>
      </c>
      <c r="H1019" t="s">
        <v>90</v>
      </c>
      <c r="I1019" s="2">
        <v>7018000</v>
      </c>
      <c r="J1019" s="3">
        <f>Raw_Data[[#This Row],[cicilan_per_bulan]]/Raw_Data[[#This Row],[penghasilan_bulanan]]</f>
        <v>0.14807637503562268</v>
      </c>
      <c r="K1019" t="s">
        <v>177</v>
      </c>
      <c r="L1019" t="s">
        <v>154</v>
      </c>
      <c r="M1019" t="s">
        <v>290</v>
      </c>
      <c r="N1019" t="s">
        <v>291</v>
      </c>
      <c r="O1019" t="s">
        <v>292</v>
      </c>
      <c r="P1019" s="2">
        <v>37141000</v>
      </c>
      <c r="Q1019" s="2">
        <v>5571000</v>
      </c>
      <c r="R1019" t="str">
        <f>IF(Raw_Data[[#This Row],[persen_dp]]&lt;15%,"Low",IF(Raw_Data[[#This Row],[persen_dp]]&gt;25%,"High","Medium"))</f>
        <v>Medium</v>
      </c>
      <c r="S1019" s="3">
        <v>0.15</v>
      </c>
      <c r="T1019">
        <v>48</v>
      </c>
      <c r="U1019">
        <v>0.14499999999999999</v>
      </c>
      <c r="V1019" s="2">
        <v>1039200</v>
      </c>
      <c r="W1019" s="2">
        <v>49881000</v>
      </c>
      <c r="X1019" t="str">
        <f>IF(OR(Raw_Data[[#This Row],[status_pembayaran]]="Macet",Raw_Data[[#This Row],[status_pembayaran]]="Kurang Lancar"),"Non Performing Loan","Performing")</f>
        <v>Performing</v>
      </c>
      <c r="Y1019" t="s">
        <v>47</v>
      </c>
      <c r="Z1019">
        <v>0</v>
      </c>
      <c r="AA1019">
        <v>0</v>
      </c>
      <c r="AB1019">
        <v>1</v>
      </c>
      <c r="AD1019">
        <f>IF(Raw_Data[[#This Row],[rasio]]&lt;0.2,1,IF(Raw_Data[[#This Row],[rasio]]&lt;0.3,2,IF(Raw_Data[[#This Row],[rasio]]&lt;0.4,3,4)))</f>
        <v>1</v>
      </c>
      <c r="AE1019">
        <f>IF(Raw_Data[[#This Row],[kategori_dp]]="High",1,IF(Raw_Data[[#This Row],[kategori_dp]]="Medium",2,3))</f>
        <v>2</v>
      </c>
      <c r="AF1019">
        <f>IF(Raw_Data[[#This Row],[tenor_bulan]]&lt;=24,1,IF(Raw_Data[[#This Row],[tenor_bulan]]&lt;=36,2,IF(Raw_Data[[#This Row],[tenor_bulan]]&lt;=48,3,4)))</f>
        <v>3</v>
      </c>
      <c r="AG1019">
        <f>IF(Raw_Data[[#This Row],[jumlah_kali_telat]]=0,0,IF(Raw_Data[[#This Row],[jumlah_kali_telat]]&lt;=2,2,4))</f>
        <v>0</v>
      </c>
      <c r="AH1019">
        <f>Raw_Data[[#This Row],[Skor_Rasio]]+Raw_Data[[#This Row],[Skor_DP]]+Raw_Data[[#This Row],[Skor_Tenor]]+Raw_Data[[#This Row],[Skor_Telat]]</f>
        <v>6</v>
      </c>
      <c r="AI1019" t="str">
        <f>IF(Raw_Data[[#This Row],[Risk_Score]]&lt;=6,"Low Risk",IF(Raw_Data[[#This Row],[Risk_Score]]&lt;=8,"Medium Risk","High Risk"))</f>
        <v>Low Risk</v>
      </c>
      <c r="AJ1019">
        <f ca="1">IFERROR(DATEDIF(Raw_Data[[#This Row],[tanggal_pengajuan]],TODAY(),"m"),"N/A")</f>
        <v>5</v>
      </c>
      <c r="AK1019" t="str">
        <f ca="1">IF(ISNUMBER(Raw_Data[[#This Row],[MOB]]),IF(Raw_Data[[#This Row],[MOB]]&lt;6,"0-5 bulan",IF(Raw_Data[[#This Row],[MOB]]&lt;12,"6-11 bulan",IF(Raw_Data[[#This Row],[MOB]]&lt;24,"12-23 bulan","24+ bulan"))),"N/A")</f>
        <v>0-5 bulan</v>
      </c>
    </row>
    <row r="1020" spans="1:37" ht="14.25" customHeight="1" x14ac:dyDescent="0.45">
      <c r="A1020" t="s">
        <v>2641</v>
      </c>
      <c r="B1020" s="64">
        <v>46089</v>
      </c>
      <c r="C1020" s="1" t="str">
        <f t="shared" si="16"/>
        <v>March</v>
      </c>
      <c r="D1020" t="s">
        <v>1252</v>
      </c>
      <c r="E1020" t="s">
        <v>2642</v>
      </c>
      <c r="F1020">
        <v>53</v>
      </c>
      <c r="G1020" t="s">
        <v>51</v>
      </c>
      <c r="H1020" t="s">
        <v>176</v>
      </c>
      <c r="I1020" s="2">
        <v>5112000</v>
      </c>
      <c r="J1020" s="3">
        <f>Raw_Data[[#This Row],[cicilan_per_bulan]]/Raw_Data[[#This Row],[penghasilan_bulanan]]</f>
        <v>9.1021126760563384E-2</v>
      </c>
      <c r="K1020" t="s">
        <v>145</v>
      </c>
      <c r="L1020" t="s">
        <v>146</v>
      </c>
      <c r="M1020" t="s">
        <v>249</v>
      </c>
      <c r="N1020" t="s">
        <v>250</v>
      </c>
      <c r="O1020" t="s">
        <v>57</v>
      </c>
      <c r="P1020" s="2">
        <v>16631000</v>
      </c>
      <c r="Q1020" s="2">
        <v>2495000</v>
      </c>
      <c r="R1020" t="str">
        <f>IF(Raw_Data[[#This Row],[persen_dp]]&lt;15%,"Low",IF(Raw_Data[[#This Row],[persen_dp]]&gt;25%,"High","Medium"))</f>
        <v>Medium</v>
      </c>
      <c r="S1020" s="3">
        <v>0.15</v>
      </c>
      <c r="T1020">
        <v>48</v>
      </c>
      <c r="U1020">
        <v>0.14499999999999999</v>
      </c>
      <c r="V1020" s="2">
        <v>465300</v>
      </c>
      <c r="W1020" s="2">
        <v>22335000</v>
      </c>
      <c r="X1020" t="str">
        <f>IF(OR(Raw_Data[[#This Row],[status_pembayaran]]="Macet",Raw_Data[[#This Row],[status_pembayaran]]="Kurang Lancar"),"Non Performing Loan","Performing")</f>
        <v>Performing</v>
      </c>
      <c r="Y1020" t="s">
        <v>317</v>
      </c>
      <c r="Z1020">
        <v>0</v>
      </c>
      <c r="AA1020">
        <v>0</v>
      </c>
      <c r="AB1020">
        <v>0</v>
      </c>
      <c r="AC1020" t="s">
        <v>58</v>
      </c>
      <c r="AD1020">
        <f>IF(Raw_Data[[#This Row],[rasio]]&lt;0.2,1,IF(Raw_Data[[#This Row],[rasio]]&lt;0.3,2,IF(Raw_Data[[#This Row],[rasio]]&lt;0.4,3,4)))</f>
        <v>1</v>
      </c>
      <c r="AE1020">
        <f>IF(Raw_Data[[#This Row],[kategori_dp]]="High",1,IF(Raw_Data[[#This Row],[kategori_dp]]="Medium",2,3))</f>
        <v>2</v>
      </c>
      <c r="AF1020">
        <f>IF(Raw_Data[[#This Row],[tenor_bulan]]&lt;=24,1,IF(Raw_Data[[#This Row],[tenor_bulan]]&lt;=36,2,IF(Raw_Data[[#This Row],[tenor_bulan]]&lt;=48,3,4)))</f>
        <v>3</v>
      </c>
      <c r="AG1020">
        <f>IF(Raw_Data[[#This Row],[jumlah_kali_telat]]=0,0,IF(Raw_Data[[#This Row],[jumlah_kali_telat]]&lt;=2,2,4))</f>
        <v>0</v>
      </c>
      <c r="AH1020">
        <f>Raw_Data[[#This Row],[Skor_Rasio]]+Raw_Data[[#This Row],[Skor_DP]]+Raw_Data[[#This Row],[Skor_Tenor]]+Raw_Data[[#This Row],[Skor_Telat]]</f>
        <v>6</v>
      </c>
      <c r="AI1020" t="str">
        <f>IF(Raw_Data[[#This Row],[Risk_Score]]&lt;=6,"Low Risk",IF(Raw_Data[[#This Row],[Risk_Score]]&lt;=8,"Medium Risk","High Risk"))</f>
        <v>Low Risk</v>
      </c>
      <c r="AJ1020">
        <f ca="1">IFERROR(DATEDIF(Raw_Data[[#This Row],[tanggal_pengajuan]],TODAY(),"m"),"N/A")</f>
        <v>7</v>
      </c>
      <c r="AK1020" t="str">
        <f ca="1">IF(ISNUMBER(Raw_Data[[#This Row],[MOB]]),IF(Raw_Data[[#This Row],[MOB]]&lt;6,"0-5 bulan",IF(Raw_Data[[#This Row],[MOB]]&lt;12,"6-11 bulan",IF(Raw_Data[[#This Row],[MOB]]&lt;24,"12-23 bulan","24+ bulan"))),"N/A")</f>
        <v>6-11 bulan</v>
      </c>
    </row>
    <row r="1021" spans="1:37" ht="14.25" customHeight="1" x14ac:dyDescent="0.45">
      <c r="A1021" t="s">
        <v>2643</v>
      </c>
      <c r="B1021" s="64">
        <v>46113</v>
      </c>
      <c r="C1021" s="1" t="str">
        <f t="shared" si="16"/>
        <v>April</v>
      </c>
      <c r="D1021" t="s">
        <v>1454</v>
      </c>
      <c r="E1021" t="s">
        <v>2644</v>
      </c>
      <c r="F1021">
        <v>27</v>
      </c>
      <c r="G1021" t="s">
        <v>51</v>
      </c>
      <c r="H1021" t="s">
        <v>152</v>
      </c>
      <c r="I1021" s="2">
        <v>3604000</v>
      </c>
      <c r="J1021" s="3">
        <f>Raw_Data[[#This Row],[cicilan_per_bulan]]/Raw_Data[[#This Row],[penghasilan_bulanan]]</f>
        <v>0.35263596004439512</v>
      </c>
      <c r="K1021" t="s">
        <v>42</v>
      </c>
      <c r="L1021" t="s">
        <v>43</v>
      </c>
      <c r="M1021" t="s">
        <v>44</v>
      </c>
      <c r="N1021" t="s">
        <v>163</v>
      </c>
      <c r="O1021" t="s">
        <v>46</v>
      </c>
      <c r="P1021" s="2">
        <v>28906000</v>
      </c>
      <c r="Q1021" s="2">
        <v>10117000</v>
      </c>
      <c r="R1021" t="str">
        <f>IF(Raw_Data[[#This Row],[persen_dp]]&lt;15%,"Low",IF(Raw_Data[[#This Row],[persen_dp]]&gt;25%,"High","Medium"))</f>
        <v>High</v>
      </c>
      <c r="S1021" s="3">
        <v>0.35</v>
      </c>
      <c r="T1021">
        <v>18</v>
      </c>
      <c r="U1021">
        <v>0.14499999999999999</v>
      </c>
      <c r="V1021" s="2">
        <v>1270900</v>
      </c>
      <c r="W1021" s="2">
        <v>22876000</v>
      </c>
      <c r="X1021" t="str">
        <f>IF(OR(Raw_Data[[#This Row],[status_pembayaran]]="Macet",Raw_Data[[#This Row],[status_pembayaran]]="Kurang Lancar"),"Non Performing Loan","Performing")</f>
        <v>Performing</v>
      </c>
      <c r="Y1021" t="s">
        <v>47</v>
      </c>
      <c r="Z1021">
        <v>0</v>
      </c>
      <c r="AA1021">
        <v>0</v>
      </c>
      <c r="AB1021">
        <v>1</v>
      </c>
      <c r="AC1021" t="s">
        <v>104</v>
      </c>
      <c r="AD1021">
        <f>IF(Raw_Data[[#This Row],[rasio]]&lt;0.2,1,IF(Raw_Data[[#This Row],[rasio]]&lt;0.3,2,IF(Raw_Data[[#This Row],[rasio]]&lt;0.4,3,4)))</f>
        <v>3</v>
      </c>
      <c r="AE1021">
        <f>IF(Raw_Data[[#This Row],[kategori_dp]]="High",1,IF(Raw_Data[[#This Row],[kategori_dp]]="Medium",2,3))</f>
        <v>1</v>
      </c>
      <c r="AF1021">
        <f>IF(Raw_Data[[#This Row],[tenor_bulan]]&lt;=24,1,IF(Raw_Data[[#This Row],[tenor_bulan]]&lt;=36,2,IF(Raw_Data[[#This Row],[tenor_bulan]]&lt;=48,3,4)))</f>
        <v>1</v>
      </c>
      <c r="AG1021">
        <f>IF(Raw_Data[[#This Row],[jumlah_kali_telat]]=0,0,IF(Raw_Data[[#This Row],[jumlah_kali_telat]]&lt;=2,2,4))</f>
        <v>0</v>
      </c>
      <c r="AH1021">
        <f>Raw_Data[[#This Row],[Skor_Rasio]]+Raw_Data[[#This Row],[Skor_DP]]+Raw_Data[[#This Row],[Skor_Tenor]]+Raw_Data[[#This Row],[Skor_Telat]]</f>
        <v>5</v>
      </c>
      <c r="AI1021" t="str">
        <f>IF(Raw_Data[[#This Row],[Risk_Score]]&lt;=6,"Low Risk",IF(Raw_Data[[#This Row],[Risk_Score]]&lt;=8,"Medium Risk","High Risk"))</f>
        <v>Low Risk</v>
      </c>
      <c r="AJ1021">
        <f ca="1">IFERROR(DATEDIF(Raw_Data[[#This Row],[tanggal_pengajuan]],TODAY(),"m"),"N/A")</f>
        <v>6</v>
      </c>
      <c r="AK1021" t="str">
        <f ca="1">IF(ISNUMBER(Raw_Data[[#This Row],[MOB]]),IF(Raw_Data[[#This Row],[MOB]]&lt;6,"0-5 bulan",IF(Raw_Data[[#This Row],[MOB]]&lt;12,"6-11 bulan",IF(Raw_Data[[#This Row],[MOB]]&lt;24,"12-23 bulan","24+ bulan"))),"N/A")</f>
        <v>6-11 bulan</v>
      </c>
    </row>
    <row r="1022" spans="1:37" ht="14.25" customHeight="1" x14ac:dyDescent="0.45">
      <c r="A1022" t="s">
        <v>2645</v>
      </c>
      <c r="B1022" s="64">
        <v>46183</v>
      </c>
      <c r="C1022" s="1" t="str">
        <f t="shared" si="16"/>
        <v>June</v>
      </c>
      <c r="D1022" t="s">
        <v>384</v>
      </c>
      <c r="E1022" t="s">
        <v>2646</v>
      </c>
      <c r="F1022">
        <v>57</v>
      </c>
      <c r="G1022" t="s">
        <v>51</v>
      </c>
      <c r="H1022" t="s">
        <v>52</v>
      </c>
      <c r="I1022" s="2">
        <v>11391000</v>
      </c>
      <c r="J1022" s="3">
        <f>Raw_Data[[#This Row],[cicilan_per_bulan]]/Raw_Data[[#This Row],[penghasilan_bulanan]]</f>
        <v>0.19331050829602317</v>
      </c>
      <c r="K1022" t="s">
        <v>286</v>
      </c>
      <c r="L1022" t="s">
        <v>154</v>
      </c>
      <c r="M1022" t="s">
        <v>44</v>
      </c>
      <c r="N1022" t="s">
        <v>163</v>
      </c>
      <c r="O1022" t="s">
        <v>46</v>
      </c>
      <c r="P1022" s="2">
        <v>30770000</v>
      </c>
      <c r="Q1022" s="2">
        <v>7693000</v>
      </c>
      <c r="R1022" t="str">
        <f>IF(Raw_Data[[#This Row],[persen_dp]]&lt;15%,"Low",IF(Raw_Data[[#This Row],[persen_dp]]&gt;25%,"High","Medium"))</f>
        <v>Medium</v>
      </c>
      <c r="S1022" s="3">
        <v>0.25</v>
      </c>
      <c r="T1022">
        <v>12</v>
      </c>
      <c r="U1022">
        <v>0.14499999999999999</v>
      </c>
      <c r="V1022" s="2">
        <v>2202000</v>
      </c>
      <c r="W1022" s="2">
        <v>26424000</v>
      </c>
      <c r="X1022" t="str">
        <f>IF(OR(Raw_Data[[#This Row],[status_pembayaran]]="Macet",Raw_Data[[#This Row],[status_pembayaran]]="Kurang Lancar"),"Non Performing Loan","Performing")</f>
        <v>Performing</v>
      </c>
      <c r="Y1022" t="s">
        <v>47</v>
      </c>
      <c r="Z1022">
        <v>0</v>
      </c>
      <c r="AA1022">
        <v>0</v>
      </c>
      <c r="AB1022">
        <v>1</v>
      </c>
      <c r="AD1022">
        <f>IF(Raw_Data[[#This Row],[rasio]]&lt;0.2,1,IF(Raw_Data[[#This Row],[rasio]]&lt;0.3,2,IF(Raw_Data[[#This Row],[rasio]]&lt;0.4,3,4)))</f>
        <v>1</v>
      </c>
      <c r="AE1022">
        <f>IF(Raw_Data[[#This Row],[kategori_dp]]="High",1,IF(Raw_Data[[#This Row],[kategori_dp]]="Medium",2,3))</f>
        <v>2</v>
      </c>
      <c r="AF1022">
        <f>IF(Raw_Data[[#This Row],[tenor_bulan]]&lt;=24,1,IF(Raw_Data[[#This Row],[tenor_bulan]]&lt;=36,2,IF(Raw_Data[[#This Row],[tenor_bulan]]&lt;=48,3,4)))</f>
        <v>1</v>
      </c>
      <c r="AG1022">
        <f>IF(Raw_Data[[#This Row],[jumlah_kali_telat]]=0,0,IF(Raw_Data[[#This Row],[jumlah_kali_telat]]&lt;=2,2,4))</f>
        <v>0</v>
      </c>
      <c r="AH1022">
        <f>Raw_Data[[#This Row],[Skor_Rasio]]+Raw_Data[[#This Row],[Skor_DP]]+Raw_Data[[#This Row],[Skor_Tenor]]+Raw_Data[[#This Row],[Skor_Telat]]</f>
        <v>4</v>
      </c>
      <c r="AI1022" t="str">
        <f>IF(Raw_Data[[#This Row],[Risk_Score]]&lt;=6,"Low Risk",IF(Raw_Data[[#This Row],[Risk_Score]]&lt;=8,"Medium Risk","High Risk"))</f>
        <v>Low Risk</v>
      </c>
      <c r="AJ1022">
        <f ca="1">IFERROR(DATEDIF(Raw_Data[[#This Row],[tanggal_pengajuan]],TODAY(),"m"),"N/A")</f>
        <v>4</v>
      </c>
      <c r="AK1022" t="str">
        <f ca="1">IF(ISNUMBER(Raw_Data[[#This Row],[MOB]]),IF(Raw_Data[[#This Row],[MOB]]&lt;6,"0-5 bulan",IF(Raw_Data[[#This Row],[MOB]]&lt;12,"6-11 bulan",IF(Raw_Data[[#This Row],[MOB]]&lt;24,"12-23 bulan","24+ bulan"))),"N/A")</f>
        <v>0-5 bulan</v>
      </c>
    </row>
    <row r="1023" spans="1:37" ht="14.25" customHeight="1" x14ac:dyDescent="0.45">
      <c r="A1023" t="s">
        <v>2647</v>
      </c>
      <c r="B1023" s="64">
        <v>46207</v>
      </c>
      <c r="C1023" s="1" t="str">
        <f t="shared" si="16"/>
        <v>July</v>
      </c>
      <c r="D1023" t="s">
        <v>2648</v>
      </c>
      <c r="E1023" t="s">
        <v>2649</v>
      </c>
      <c r="F1023">
        <v>43</v>
      </c>
      <c r="G1023" t="s">
        <v>40</v>
      </c>
      <c r="H1023" t="s">
        <v>62</v>
      </c>
      <c r="I1023" s="2">
        <v>1612000</v>
      </c>
      <c r="J1023" s="3">
        <f>Raw_Data[[#This Row],[cicilan_per_bulan]]/Raw_Data[[#This Row],[penghasilan_bulanan]]</f>
        <v>1.8423697270471464</v>
      </c>
      <c r="K1023" t="s">
        <v>286</v>
      </c>
      <c r="L1023" t="s">
        <v>154</v>
      </c>
      <c r="M1023" t="s">
        <v>55</v>
      </c>
      <c r="N1023" t="s">
        <v>221</v>
      </c>
      <c r="O1023" t="s">
        <v>159</v>
      </c>
      <c r="P1023" s="2">
        <v>41500000</v>
      </c>
      <c r="Q1023" s="2">
        <v>10375000</v>
      </c>
      <c r="R1023" t="str">
        <f>IF(Raw_Data[[#This Row],[persen_dp]]&lt;15%,"Low",IF(Raw_Data[[#This Row],[persen_dp]]&gt;25%,"High","Medium"))</f>
        <v>Medium</v>
      </c>
      <c r="S1023" s="3">
        <v>0.25</v>
      </c>
      <c r="T1023">
        <v>12</v>
      </c>
      <c r="U1023">
        <v>0.14499999999999999</v>
      </c>
      <c r="V1023" s="2">
        <v>2969900</v>
      </c>
      <c r="W1023" s="2">
        <v>35639000</v>
      </c>
      <c r="X1023" t="str">
        <f>IF(OR(Raw_Data[[#This Row],[status_pembayaran]]="Macet",Raw_Data[[#This Row],[status_pembayaran]]="Kurang Lancar"),"Non Performing Loan","Performing")</f>
        <v>Performing</v>
      </c>
      <c r="Y1023" t="s">
        <v>47</v>
      </c>
      <c r="Z1023">
        <v>0</v>
      </c>
      <c r="AA1023">
        <v>0</v>
      </c>
      <c r="AB1023">
        <v>1</v>
      </c>
      <c r="AC1023" t="s">
        <v>58</v>
      </c>
      <c r="AD1023">
        <f>IF(Raw_Data[[#This Row],[rasio]]&lt;0.2,1,IF(Raw_Data[[#This Row],[rasio]]&lt;0.3,2,IF(Raw_Data[[#This Row],[rasio]]&lt;0.4,3,4)))</f>
        <v>4</v>
      </c>
      <c r="AE1023">
        <f>IF(Raw_Data[[#This Row],[kategori_dp]]="High",1,IF(Raw_Data[[#This Row],[kategori_dp]]="Medium",2,3))</f>
        <v>2</v>
      </c>
      <c r="AF1023">
        <f>IF(Raw_Data[[#This Row],[tenor_bulan]]&lt;=24,1,IF(Raw_Data[[#This Row],[tenor_bulan]]&lt;=36,2,IF(Raw_Data[[#This Row],[tenor_bulan]]&lt;=48,3,4)))</f>
        <v>1</v>
      </c>
      <c r="AG1023">
        <f>IF(Raw_Data[[#This Row],[jumlah_kali_telat]]=0,0,IF(Raw_Data[[#This Row],[jumlah_kali_telat]]&lt;=2,2,4))</f>
        <v>0</v>
      </c>
      <c r="AH1023">
        <f>Raw_Data[[#This Row],[Skor_Rasio]]+Raw_Data[[#This Row],[Skor_DP]]+Raw_Data[[#This Row],[Skor_Tenor]]+Raw_Data[[#This Row],[Skor_Telat]]</f>
        <v>7</v>
      </c>
      <c r="AI1023" t="str">
        <f>IF(Raw_Data[[#This Row],[Risk_Score]]&lt;=6,"Low Risk",IF(Raw_Data[[#This Row],[Risk_Score]]&lt;=8,"Medium Risk","High Risk"))</f>
        <v>Medium Risk</v>
      </c>
      <c r="AJ1023">
        <f ca="1">IFERROR(DATEDIF(Raw_Data[[#This Row],[tanggal_pengajuan]],TODAY(),"m"),"N/A")</f>
        <v>3</v>
      </c>
      <c r="AK1023" t="str">
        <f ca="1">IF(ISNUMBER(Raw_Data[[#This Row],[MOB]]),IF(Raw_Data[[#This Row],[MOB]]&lt;6,"0-5 bulan",IF(Raw_Data[[#This Row],[MOB]]&lt;12,"6-11 bulan",IF(Raw_Data[[#This Row],[MOB]]&lt;24,"12-23 bulan","24+ bulan"))),"N/A")</f>
        <v>0-5 bulan</v>
      </c>
    </row>
    <row r="1024" spans="1:37" ht="14.25" customHeight="1" x14ac:dyDescent="0.45">
      <c r="A1024" t="s">
        <v>2650</v>
      </c>
      <c r="B1024" s="64">
        <v>46161</v>
      </c>
      <c r="C1024" s="1" t="str">
        <f t="shared" si="16"/>
        <v>May</v>
      </c>
      <c r="D1024" t="s">
        <v>124</v>
      </c>
      <c r="E1024" t="s">
        <v>2651</v>
      </c>
      <c r="F1024">
        <v>48</v>
      </c>
      <c r="G1024" t="s">
        <v>51</v>
      </c>
      <c r="H1024" t="s">
        <v>101</v>
      </c>
      <c r="I1024" s="2">
        <v>4364000</v>
      </c>
      <c r="J1024" s="3">
        <f>Raw_Data[[#This Row],[cicilan_per_bulan]]/Raw_Data[[#This Row],[penghasilan_bulanan]]</f>
        <v>0.15785976168652613</v>
      </c>
      <c r="K1024" t="s">
        <v>177</v>
      </c>
      <c r="L1024" t="s">
        <v>154</v>
      </c>
      <c r="M1024" t="s">
        <v>55</v>
      </c>
      <c r="N1024" t="s">
        <v>121</v>
      </c>
      <c r="O1024" t="s">
        <v>122</v>
      </c>
      <c r="P1024" s="2">
        <v>36863000</v>
      </c>
      <c r="Q1024" s="2">
        <v>12902000</v>
      </c>
      <c r="R1024" t="str">
        <f>IF(Raw_Data[[#This Row],[persen_dp]]&lt;15%,"Low",IF(Raw_Data[[#This Row],[persen_dp]]&gt;25%,"High","Medium"))</f>
        <v>High</v>
      </c>
      <c r="S1024" s="3">
        <v>0.35</v>
      </c>
      <c r="T1024">
        <v>60</v>
      </c>
      <c r="U1024">
        <v>0.14499999999999999</v>
      </c>
      <c r="V1024" s="2">
        <v>688900</v>
      </c>
      <c r="W1024" s="2">
        <v>41332000</v>
      </c>
      <c r="X1024" t="str">
        <f>IF(OR(Raw_Data[[#This Row],[status_pembayaran]]="Macet",Raw_Data[[#This Row],[status_pembayaran]]="Kurang Lancar"),"Non Performing Loan","Performing")</f>
        <v>Performing</v>
      </c>
      <c r="Y1024" t="s">
        <v>47</v>
      </c>
      <c r="Z1024">
        <v>0</v>
      </c>
      <c r="AA1024">
        <v>0</v>
      </c>
      <c r="AB1024">
        <v>1</v>
      </c>
      <c r="AD1024">
        <f>IF(Raw_Data[[#This Row],[rasio]]&lt;0.2,1,IF(Raw_Data[[#This Row],[rasio]]&lt;0.3,2,IF(Raw_Data[[#This Row],[rasio]]&lt;0.4,3,4)))</f>
        <v>1</v>
      </c>
      <c r="AE1024">
        <f>IF(Raw_Data[[#This Row],[kategori_dp]]="High",1,IF(Raw_Data[[#This Row],[kategori_dp]]="Medium",2,3))</f>
        <v>1</v>
      </c>
      <c r="AF1024">
        <f>IF(Raw_Data[[#This Row],[tenor_bulan]]&lt;=24,1,IF(Raw_Data[[#This Row],[tenor_bulan]]&lt;=36,2,IF(Raw_Data[[#This Row],[tenor_bulan]]&lt;=48,3,4)))</f>
        <v>4</v>
      </c>
      <c r="AG1024">
        <f>IF(Raw_Data[[#This Row],[jumlah_kali_telat]]=0,0,IF(Raw_Data[[#This Row],[jumlah_kali_telat]]&lt;=2,2,4))</f>
        <v>0</v>
      </c>
      <c r="AH1024">
        <f>Raw_Data[[#This Row],[Skor_Rasio]]+Raw_Data[[#This Row],[Skor_DP]]+Raw_Data[[#This Row],[Skor_Tenor]]+Raw_Data[[#This Row],[Skor_Telat]]</f>
        <v>6</v>
      </c>
      <c r="AI1024" t="str">
        <f>IF(Raw_Data[[#This Row],[Risk_Score]]&lt;=6,"Low Risk",IF(Raw_Data[[#This Row],[Risk_Score]]&lt;=8,"Medium Risk","High Risk"))</f>
        <v>Low Risk</v>
      </c>
      <c r="AJ1024">
        <f ca="1">IFERROR(DATEDIF(Raw_Data[[#This Row],[tanggal_pengajuan]],TODAY(),"m"),"N/A")</f>
        <v>5</v>
      </c>
      <c r="AK1024" t="str">
        <f ca="1">IF(ISNUMBER(Raw_Data[[#This Row],[MOB]]),IF(Raw_Data[[#This Row],[MOB]]&lt;6,"0-5 bulan",IF(Raw_Data[[#This Row],[MOB]]&lt;12,"6-11 bulan",IF(Raw_Data[[#This Row],[MOB]]&lt;24,"12-23 bulan","24+ bulan"))),"N/A")</f>
        <v>0-5 bulan</v>
      </c>
    </row>
    <row r="1025" spans="1:37" ht="14.25" customHeight="1" x14ac:dyDescent="0.45">
      <c r="A1025" t="s">
        <v>2652</v>
      </c>
      <c r="B1025" s="64">
        <v>46172</v>
      </c>
      <c r="C1025" s="1" t="str">
        <f t="shared" si="16"/>
        <v>May</v>
      </c>
      <c r="D1025" t="s">
        <v>99</v>
      </c>
      <c r="E1025" t="s">
        <v>2653</v>
      </c>
      <c r="F1025">
        <v>30</v>
      </c>
      <c r="G1025" t="s">
        <v>51</v>
      </c>
      <c r="H1025" t="s">
        <v>96</v>
      </c>
      <c r="I1025" s="2">
        <v>5752000</v>
      </c>
      <c r="J1025" s="3">
        <f>Raw_Data[[#This Row],[cicilan_per_bulan]]/Raw_Data[[#This Row],[penghasilan_bulanan]]</f>
        <v>7.2235744089012524E-2</v>
      </c>
      <c r="K1025" t="s">
        <v>192</v>
      </c>
      <c r="L1025" t="s">
        <v>128</v>
      </c>
      <c r="M1025" t="s">
        <v>72</v>
      </c>
      <c r="N1025" t="s">
        <v>73</v>
      </c>
      <c r="O1025" t="s">
        <v>46</v>
      </c>
      <c r="P1025" s="2">
        <v>20647000</v>
      </c>
      <c r="Q1025" s="2">
        <v>6194000</v>
      </c>
      <c r="R1025" t="str">
        <f>IF(Raw_Data[[#This Row],[persen_dp]]&lt;15%,"Low",IF(Raw_Data[[#This Row],[persen_dp]]&gt;25%,"High","Medium"))</f>
        <v>High</v>
      </c>
      <c r="S1025" s="3">
        <v>0.3</v>
      </c>
      <c r="T1025">
        <v>60</v>
      </c>
      <c r="U1025">
        <v>0.14499999999999999</v>
      </c>
      <c r="V1025" s="2">
        <v>415500</v>
      </c>
      <c r="W1025" s="2">
        <v>24931000</v>
      </c>
      <c r="X1025" t="str">
        <f>IF(OR(Raw_Data[[#This Row],[status_pembayaran]]="Macet",Raw_Data[[#This Row],[status_pembayaran]]="Kurang Lancar"),"Non Performing Loan","Performing")</f>
        <v>Performing</v>
      </c>
      <c r="Y1025" t="s">
        <v>47</v>
      </c>
      <c r="Z1025">
        <v>0</v>
      </c>
      <c r="AA1025">
        <v>0</v>
      </c>
      <c r="AB1025">
        <v>1</v>
      </c>
      <c r="AC1025" t="s">
        <v>66</v>
      </c>
      <c r="AD1025">
        <f>IF(Raw_Data[[#This Row],[rasio]]&lt;0.2,1,IF(Raw_Data[[#This Row],[rasio]]&lt;0.3,2,IF(Raw_Data[[#This Row],[rasio]]&lt;0.4,3,4)))</f>
        <v>1</v>
      </c>
      <c r="AE1025">
        <f>IF(Raw_Data[[#This Row],[kategori_dp]]="High",1,IF(Raw_Data[[#This Row],[kategori_dp]]="Medium",2,3))</f>
        <v>1</v>
      </c>
      <c r="AF1025">
        <f>IF(Raw_Data[[#This Row],[tenor_bulan]]&lt;=24,1,IF(Raw_Data[[#This Row],[tenor_bulan]]&lt;=36,2,IF(Raw_Data[[#This Row],[tenor_bulan]]&lt;=48,3,4)))</f>
        <v>4</v>
      </c>
      <c r="AG1025">
        <f>IF(Raw_Data[[#This Row],[jumlah_kali_telat]]=0,0,IF(Raw_Data[[#This Row],[jumlah_kali_telat]]&lt;=2,2,4))</f>
        <v>0</v>
      </c>
      <c r="AH1025">
        <f>Raw_Data[[#This Row],[Skor_Rasio]]+Raw_Data[[#This Row],[Skor_DP]]+Raw_Data[[#This Row],[Skor_Tenor]]+Raw_Data[[#This Row],[Skor_Telat]]</f>
        <v>6</v>
      </c>
      <c r="AI1025" t="str">
        <f>IF(Raw_Data[[#This Row],[Risk_Score]]&lt;=6,"Low Risk",IF(Raw_Data[[#This Row],[Risk_Score]]&lt;=8,"Medium Risk","High Risk"))</f>
        <v>Low Risk</v>
      </c>
      <c r="AJ1025">
        <f ca="1">IFERROR(DATEDIF(Raw_Data[[#This Row],[tanggal_pengajuan]],TODAY(),"m"),"N/A")</f>
        <v>4</v>
      </c>
      <c r="AK1025" t="str">
        <f ca="1">IF(ISNUMBER(Raw_Data[[#This Row],[MOB]]),IF(Raw_Data[[#This Row],[MOB]]&lt;6,"0-5 bulan",IF(Raw_Data[[#This Row],[MOB]]&lt;12,"6-11 bulan",IF(Raw_Data[[#This Row],[MOB]]&lt;24,"12-23 bulan","24+ bulan"))),"N/A")</f>
        <v>0-5 bulan</v>
      </c>
    </row>
    <row r="1026" spans="1:37" ht="14.25" customHeight="1" x14ac:dyDescent="0.45">
      <c r="A1026" t="s">
        <v>2654</v>
      </c>
      <c r="B1026" s="64">
        <v>46181</v>
      </c>
      <c r="C1026" s="1" t="str">
        <f t="shared" si="16"/>
        <v>June</v>
      </c>
      <c r="D1026" t="s">
        <v>1980</v>
      </c>
      <c r="E1026" t="s">
        <v>2655</v>
      </c>
      <c r="F1026">
        <v>31</v>
      </c>
      <c r="G1026" t="s">
        <v>40</v>
      </c>
      <c r="H1026" t="s">
        <v>52</v>
      </c>
      <c r="I1026" s="2">
        <v>14467000</v>
      </c>
      <c r="J1026" s="3">
        <f>Raw_Data[[#This Row],[cicilan_per_bulan]]/Raw_Data[[#This Row],[penghasilan_bulanan]]</f>
        <v>0.18985968065251951</v>
      </c>
      <c r="K1026" t="s">
        <v>114</v>
      </c>
      <c r="L1026" t="s">
        <v>115</v>
      </c>
      <c r="M1026" t="s">
        <v>55</v>
      </c>
      <c r="N1026" t="s">
        <v>221</v>
      </c>
      <c r="O1026" t="s">
        <v>159</v>
      </c>
      <c r="P1026" s="2">
        <v>41123000</v>
      </c>
      <c r="Q1026" s="2">
        <v>12337000</v>
      </c>
      <c r="R1026" t="str">
        <f>IF(Raw_Data[[#This Row],[persen_dp]]&lt;15%,"Low",IF(Raw_Data[[#This Row],[persen_dp]]&gt;25%,"High","Medium"))</f>
        <v>High</v>
      </c>
      <c r="S1026" s="3">
        <v>0.3</v>
      </c>
      <c r="T1026">
        <v>12</v>
      </c>
      <c r="U1026">
        <v>0.14499999999999999</v>
      </c>
      <c r="V1026" s="2">
        <v>2746700</v>
      </c>
      <c r="W1026" s="2">
        <v>32960000</v>
      </c>
      <c r="X1026" t="str">
        <f>IF(OR(Raw_Data[[#This Row],[status_pembayaran]]="Macet",Raw_Data[[#This Row],[status_pembayaran]]="Kurang Lancar"),"Non Performing Loan","Performing")</f>
        <v>Performing</v>
      </c>
      <c r="Y1026" t="s">
        <v>47</v>
      </c>
      <c r="Z1026">
        <v>0</v>
      </c>
      <c r="AA1026">
        <v>0</v>
      </c>
      <c r="AB1026">
        <v>1</v>
      </c>
      <c r="AC1026" t="s">
        <v>74</v>
      </c>
      <c r="AD1026">
        <f>IF(Raw_Data[[#This Row],[rasio]]&lt;0.2,1,IF(Raw_Data[[#This Row],[rasio]]&lt;0.3,2,IF(Raw_Data[[#This Row],[rasio]]&lt;0.4,3,4)))</f>
        <v>1</v>
      </c>
      <c r="AE1026">
        <f>IF(Raw_Data[[#This Row],[kategori_dp]]="High",1,IF(Raw_Data[[#This Row],[kategori_dp]]="Medium",2,3))</f>
        <v>1</v>
      </c>
      <c r="AF1026">
        <f>IF(Raw_Data[[#This Row],[tenor_bulan]]&lt;=24,1,IF(Raw_Data[[#This Row],[tenor_bulan]]&lt;=36,2,IF(Raw_Data[[#This Row],[tenor_bulan]]&lt;=48,3,4)))</f>
        <v>1</v>
      </c>
      <c r="AG1026">
        <f>IF(Raw_Data[[#This Row],[jumlah_kali_telat]]=0,0,IF(Raw_Data[[#This Row],[jumlah_kali_telat]]&lt;=2,2,4))</f>
        <v>0</v>
      </c>
      <c r="AH1026">
        <f>Raw_Data[[#This Row],[Skor_Rasio]]+Raw_Data[[#This Row],[Skor_DP]]+Raw_Data[[#This Row],[Skor_Tenor]]+Raw_Data[[#This Row],[Skor_Telat]]</f>
        <v>3</v>
      </c>
      <c r="AI1026" t="str">
        <f>IF(Raw_Data[[#This Row],[Risk_Score]]&lt;=6,"Low Risk",IF(Raw_Data[[#This Row],[Risk_Score]]&lt;=8,"Medium Risk","High Risk"))</f>
        <v>Low Risk</v>
      </c>
      <c r="AJ1026">
        <f ca="1">IFERROR(DATEDIF(Raw_Data[[#This Row],[tanggal_pengajuan]],TODAY(),"m"),"N/A")</f>
        <v>4</v>
      </c>
      <c r="AK1026" t="str">
        <f ca="1">IF(ISNUMBER(Raw_Data[[#This Row],[MOB]]),IF(Raw_Data[[#This Row],[MOB]]&lt;6,"0-5 bulan",IF(Raw_Data[[#This Row],[MOB]]&lt;12,"6-11 bulan",IF(Raw_Data[[#This Row],[MOB]]&lt;24,"12-23 bulan","24+ bulan"))),"N/A")</f>
        <v>0-5 bulan</v>
      </c>
    </row>
    <row r="1027" spans="1:37" ht="14.25" customHeight="1" x14ac:dyDescent="0.45">
      <c r="A1027" t="s">
        <v>2656</v>
      </c>
      <c r="B1027" s="64">
        <v>46037</v>
      </c>
      <c r="C1027" s="1" t="str">
        <f t="shared" si="16"/>
        <v>January</v>
      </c>
      <c r="D1027" t="s">
        <v>1813</v>
      </c>
      <c r="E1027" t="s">
        <v>2657</v>
      </c>
      <c r="F1027">
        <v>40</v>
      </c>
      <c r="G1027" t="s">
        <v>40</v>
      </c>
      <c r="H1027" t="s">
        <v>52</v>
      </c>
      <c r="I1027" s="2">
        <v>10442000</v>
      </c>
      <c r="J1027" s="3">
        <f>Raw_Data[[#This Row],[cicilan_per_bulan]]/Raw_Data[[#This Row],[penghasilan_bulanan]]</f>
        <v>0.1905573644895614</v>
      </c>
      <c r="K1027" t="s">
        <v>102</v>
      </c>
      <c r="L1027" t="s">
        <v>103</v>
      </c>
      <c r="M1027" t="s">
        <v>44</v>
      </c>
      <c r="N1027" t="s">
        <v>171</v>
      </c>
      <c r="O1027" t="s">
        <v>172</v>
      </c>
      <c r="P1027" s="2">
        <v>42025000</v>
      </c>
      <c r="Q1027" s="2">
        <v>12607000</v>
      </c>
      <c r="R1027" t="str">
        <f>IF(Raw_Data[[#This Row],[persen_dp]]&lt;15%,"Low",IF(Raw_Data[[#This Row],[persen_dp]]&gt;25%,"High","Medium"))</f>
        <v>High</v>
      </c>
      <c r="S1027" s="3">
        <v>0.3</v>
      </c>
      <c r="T1027">
        <v>18</v>
      </c>
      <c r="U1027">
        <v>0.14499999999999999</v>
      </c>
      <c r="V1027" s="2">
        <v>1989800</v>
      </c>
      <c r="W1027" s="2">
        <v>35816000</v>
      </c>
      <c r="X1027" t="str">
        <f>IF(OR(Raw_Data[[#This Row],[status_pembayaran]]="Macet",Raw_Data[[#This Row],[status_pembayaran]]="Kurang Lancar"),"Non Performing Loan","Performing")</f>
        <v>Non Performing Loan</v>
      </c>
      <c r="Y1027" t="s">
        <v>488</v>
      </c>
      <c r="Z1027">
        <v>24</v>
      </c>
      <c r="AA1027">
        <v>1</v>
      </c>
      <c r="AB1027">
        <v>3</v>
      </c>
      <c r="AC1027" t="s">
        <v>74</v>
      </c>
      <c r="AD1027">
        <f>IF(Raw_Data[[#This Row],[rasio]]&lt;0.2,1,IF(Raw_Data[[#This Row],[rasio]]&lt;0.3,2,IF(Raw_Data[[#This Row],[rasio]]&lt;0.4,3,4)))</f>
        <v>1</v>
      </c>
      <c r="AE1027">
        <f>IF(Raw_Data[[#This Row],[kategori_dp]]="High",1,IF(Raw_Data[[#This Row],[kategori_dp]]="Medium",2,3))</f>
        <v>1</v>
      </c>
      <c r="AF1027">
        <f>IF(Raw_Data[[#This Row],[tenor_bulan]]&lt;=24,1,IF(Raw_Data[[#This Row],[tenor_bulan]]&lt;=36,2,IF(Raw_Data[[#This Row],[tenor_bulan]]&lt;=48,3,4)))</f>
        <v>1</v>
      </c>
      <c r="AG1027">
        <f>IF(Raw_Data[[#This Row],[jumlah_kali_telat]]=0,0,IF(Raw_Data[[#This Row],[jumlah_kali_telat]]&lt;=2,2,4))</f>
        <v>2</v>
      </c>
      <c r="AH1027">
        <f>Raw_Data[[#This Row],[Skor_Rasio]]+Raw_Data[[#This Row],[Skor_DP]]+Raw_Data[[#This Row],[Skor_Tenor]]+Raw_Data[[#This Row],[Skor_Telat]]</f>
        <v>5</v>
      </c>
      <c r="AI1027" t="str">
        <f>IF(Raw_Data[[#This Row],[Risk_Score]]&lt;=6,"Low Risk",IF(Raw_Data[[#This Row],[Risk_Score]]&lt;=8,"Medium Risk","High Risk"))</f>
        <v>Low Risk</v>
      </c>
      <c r="AJ1027">
        <f ca="1">IFERROR(DATEDIF(Raw_Data[[#This Row],[tanggal_pengajuan]],TODAY(),"m"),"N/A")</f>
        <v>9</v>
      </c>
      <c r="AK1027" t="str">
        <f ca="1">IF(ISNUMBER(Raw_Data[[#This Row],[MOB]]),IF(Raw_Data[[#This Row],[MOB]]&lt;6,"0-5 bulan",IF(Raw_Data[[#This Row],[MOB]]&lt;12,"6-11 bulan",IF(Raw_Data[[#This Row],[MOB]]&lt;24,"12-23 bulan","24+ bulan"))),"N/A")</f>
        <v>6-11 bulan</v>
      </c>
    </row>
    <row r="1028" spans="1:37" ht="14.25" customHeight="1" x14ac:dyDescent="0.45">
      <c r="A1028" t="s">
        <v>2658</v>
      </c>
      <c r="B1028" s="64">
        <v>46104</v>
      </c>
      <c r="C1028" s="1" t="str">
        <f t="shared" si="16"/>
        <v>March</v>
      </c>
      <c r="D1028" t="s">
        <v>49</v>
      </c>
      <c r="E1028" t="s">
        <v>2659</v>
      </c>
      <c r="F1028">
        <v>52</v>
      </c>
      <c r="G1028" t="s">
        <v>40</v>
      </c>
      <c r="H1028" t="s">
        <v>52</v>
      </c>
      <c r="I1028" s="2">
        <v>7857000</v>
      </c>
      <c r="J1028" s="3">
        <f>Raw_Data[[#This Row],[cicilan_per_bulan]]/Raw_Data[[#This Row],[penghasilan_bulanan]]</f>
        <v>6.679394170803106E-2</v>
      </c>
      <c r="K1028" t="s">
        <v>114</v>
      </c>
      <c r="L1028" t="s">
        <v>115</v>
      </c>
      <c r="M1028" t="s">
        <v>249</v>
      </c>
      <c r="N1028" t="s">
        <v>250</v>
      </c>
      <c r="O1028" t="s">
        <v>57</v>
      </c>
      <c r="P1028" s="2">
        <v>15487000</v>
      </c>
      <c r="Q1028" s="2">
        <v>2323000</v>
      </c>
      <c r="R1028" t="str">
        <f>IF(Raw_Data[[#This Row],[persen_dp]]&lt;15%,"Low",IF(Raw_Data[[#This Row],[persen_dp]]&gt;25%,"High","Medium"))</f>
        <v>Medium</v>
      </c>
      <c r="S1028" s="3">
        <v>0.15</v>
      </c>
      <c r="T1028">
        <v>36</v>
      </c>
      <c r="U1028">
        <v>0.14499999999999999</v>
      </c>
      <c r="V1028" s="2">
        <v>524800</v>
      </c>
      <c r="W1028" s="2">
        <v>18891000</v>
      </c>
      <c r="X1028" t="str">
        <f>IF(OR(Raw_Data[[#This Row],[status_pembayaran]]="Macet",Raw_Data[[#This Row],[status_pembayaran]]="Kurang Lancar"),"Non Performing Loan","Performing")</f>
        <v>Performing</v>
      </c>
      <c r="Y1028" t="s">
        <v>47</v>
      </c>
      <c r="Z1028">
        <v>0</v>
      </c>
      <c r="AA1028">
        <v>0</v>
      </c>
      <c r="AB1028">
        <v>1</v>
      </c>
      <c r="AC1028" t="s">
        <v>66</v>
      </c>
      <c r="AD1028">
        <f>IF(Raw_Data[[#This Row],[rasio]]&lt;0.2,1,IF(Raw_Data[[#This Row],[rasio]]&lt;0.3,2,IF(Raw_Data[[#This Row],[rasio]]&lt;0.4,3,4)))</f>
        <v>1</v>
      </c>
      <c r="AE1028">
        <f>IF(Raw_Data[[#This Row],[kategori_dp]]="High",1,IF(Raw_Data[[#This Row],[kategori_dp]]="Medium",2,3))</f>
        <v>2</v>
      </c>
      <c r="AF1028">
        <f>IF(Raw_Data[[#This Row],[tenor_bulan]]&lt;=24,1,IF(Raw_Data[[#This Row],[tenor_bulan]]&lt;=36,2,IF(Raw_Data[[#This Row],[tenor_bulan]]&lt;=48,3,4)))</f>
        <v>2</v>
      </c>
      <c r="AG1028">
        <f>IF(Raw_Data[[#This Row],[jumlah_kali_telat]]=0,0,IF(Raw_Data[[#This Row],[jumlah_kali_telat]]&lt;=2,2,4))</f>
        <v>0</v>
      </c>
      <c r="AH1028">
        <f>Raw_Data[[#This Row],[Skor_Rasio]]+Raw_Data[[#This Row],[Skor_DP]]+Raw_Data[[#This Row],[Skor_Tenor]]+Raw_Data[[#This Row],[Skor_Telat]]</f>
        <v>5</v>
      </c>
      <c r="AI1028" t="str">
        <f>IF(Raw_Data[[#This Row],[Risk_Score]]&lt;=6,"Low Risk",IF(Raw_Data[[#This Row],[Risk_Score]]&lt;=8,"Medium Risk","High Risk"))</f>
        <v>Low Risk</v>
      </c>
      <c r="AJ1028">
        <f ca="1">IFERROR(DATEDIF(Raw_Data[[#This Row],[tanggal_pengajuan]],TODAY(),"m"),"N/A")</f>
        <v>7</v>
      </c>
      <c r="AK1028" t="str">
        <f ca="1">IF(ISNUMBER(Raw_Data[[#This Row],[MOB]]),IF(Raw_Data[[#This Row],[MOB]]&lt;6,"0-5 bulan",IF(Raw_Data[[#This Row],[MOB]]&lt;12,"6-11 bulan",IF(Raw_Data[[#This Row],[MOB]]&lt;24,"12-23 bulan","24+ bulan"))),"N/A")</f>
        <v>6-11 bulan</v>
      </c>
    </row>
    <row r="1029" spans="1:37" ht="14.25" customHeight="1" x14ac:dyDescent="0.45">
      <c r="A1029" t="s">
        <v>2660</v>
      </c>
      <c r="B1029" s="64">
        <v>46032</v>
      </c>
      <c r="C1029" s="1" t="str">
        <f t="shared" si="16"/>
        <v>January</v>
      </c>
      <c r="D1029" t="s">
        <v>197</v>
      </c>
      <c r="E1029" t="s">
        <v>2661</v>
      </c>
      <c r="F1029">
        <v>54</v>
      </c>
      <c r="G1029" t="s">
        <v>51</v>
      </c>
      <c r="H1029" t="s">
        <v>90</v>
      </c>
      <c r="I1029" s="2">
        <v>7216000</v>
      </c>
      <c r="J1029" s="3">
        <f>Raw_Data[[#This Row],[cicilan_per_bulan]]/Raw_Data[[#This Row],[penghasilan_bulanan]]</f>
        <v>0.18321784922394679</v>
      </c>
      <c r="K1029" t="s">
        <v>145</v>
      </c>
      <c r="L1029" t="s">
        <v>146</v>
      </c>
      <c r="M1029" t="s">
        <v>44</v>
      </c>
      <c r="N1029" t="s">
        <v>171</v>
      </c>
      <c r="O1029" t="s">
        <v>172</v>
      </c>
      <c r="P1029" s="2">
        <v>41461000</v>
      </c>
      <c r="Q1029" s="2">
        <v>8292000</v>
      </c>
      <c r="R1029" t="str">
        <f>IF(Raw_Data[[#This Row],[persen_dp]]&lt;15%,"Low",IF(Raw_Data[[#This Row],[persen_dp]]&gt;25%,"High","Medium"))</f>
        <v>Medium</v>
      </c>
      <c r="S1029" s="3">
        <v>0.2</v>
      </c>
      <c r="T1029">
        <v>36</v>
      </c>
      <c r="U1029">
        <v>0.14499999999999999</v>
      </c>
      <c r="V1029" s="2">
        <v>1322100</v>
      </c>
      <c r="W1029" s="2">
        <v>47597000</v>
      </c>
      <c r="X1029" t="str">
        <f>IF(OR(Raw_Data[[#This Row],[status_pembayaran]]="Macet",Raw_Data[[#This Row],[status_pembayaran]]="Kurang Lancar"),"Non Performing Loan","Performing")</f>
        <v>Performing</v>
      </c>
      <c r="Y1029" t="s">
        <v>47</v>
      </c>
      <c r="Z1029">
        <v>0</v>
      </c>
      <c r="AA1029">
        <v>0</v>
      </c>
      <c r="AB1029">
        <v>1</v>
      </c>
      <c r="AD1029">
        <f>IF(Raw_Data[[#This Row],[rasio]]&lt;0.2,1,IF(Raw_Data[[#This Row],[rasio]]&lt;0.3,2,IF(Raw_Data[[#This Row],[rasio]]&lt;0.4,3,4)))</f>
        <v>1</v>
      </c>
      <c r="AE1029">
        <f>IF(Raw_Data[[#This Row],[kategori_dp]]="High",1,IF(Raw_Data[[#This Row],[kategori_dp]]="Medium",2,3))</f>
        <v>2</v>
      </c>
      <c r="AF1029">
        <f>IF(Raw_Data[[#This Row],[tenor_bulan]]&lt;=24,1,IF(Raw_Data[[#This Row],[tenor_bulan]]&lt;=36,2,IF(Raw_Data[[#This Row],[tenor_bulan]]&lt;=48,3,4)))</f>
        <v>2</v>
      </c>
      <c r="AG1029">
        <f>IF(Raw_Data[[#This Row],[jumlah_kali_telat]]=0,0,IF(Raw_Data[[#This Row],[jumlah_kali_telat]]&lt;=2,2,4))</f>
        <v>0</v>
      </c>
      <c r="AH1029">
        <f>Raw_Data[[#This Row],[Skor_Rasio]]+Raw_Data[[#This Row],[Skor_DP]]+Raw_Data[[#This Row],[Skor_Tenor]]+Raw_Data[[#This Row],[Skor_Telat]]</f>
        <v>5</v>
      </c>
      <c r="AI1029" t="str">
        <f>IF(Raw_Data[[#This Row],[Risk_Score]]&lt;=6,"Low Risk",IF(Raw_Data[[#This Row],[Risk_Score]]&lt;=8,"Medium Risk","High Risk"))</f>
        <v>Low Risk</v>
      </c>
      <c r="AJ1029">
        <f ca="1">IFERROR(DATEDIF(Raw_Data[[#This Row],[tanggal_pengajuan]],TODAY(),"m"),"N/A")</f>
        <v>9</v>
      </c>
      <c r="AK1029" t="str">
        <f ca="1">IF(ISNUMBER(Raw_Data[[#This Row],[MOB]]),IF(Raw_Data[[#This Row],[MOB]]&lt;6,"0-5 bulan",IF(Raw_Data[[#This Row],[MOB]]&lt;12,"6-11 bulan",IF(Raw_Data[[#This Row],[MOB]]&lt;24,"12-23 bulan","24+ bulan"))),"N/A")</f>
        <v>6-11 bulan</v>
      </c>
    </row>
    <row r="1030" spans="1:37" ht="14.25" customHeight="1" x14ac:dyDescent="0.45">
      <c r="A1030" t="s">
        <v>2662</v>
      </c>
      <c r="B1030" s="64">
        <v>46061</v>
      </c>
      <c r="C1030" s="1" t="str">
        <f t="shared" si="16"/>
        <v>February</v>
      </c>
      <c r="D1030" t="s">
        <v>1055</v>
      </c>
      <c r="E1030" t="s">
        <v>2663</v>
      </c>
      <c r="F1030">
        <v>44</v>
      </c>
      <c r="G1030" t="s">
        <v>51</v>
      </c>
      <c r="H1030" t="s">
        <v>101</v>
      </c>
      <c r="I1030" s="2">
        <v>3154000</v>
      </c>
      <c r="J1030" s="3">
        <f>Raw_Data[[#This Row],[cicilan_per_bulan]]/Raw_Data[[#This Row],[penghasilan_bulanan]]</f>
        <v>0.212428662016487</v>
      </c>
      <c r="K1030" t="s">
        <v>145</v>
      </c>
      <c r="L1030" t="s">
        <v>146</v>
      </c>
      <c r="M1030" t="s">
        <v>55</v>
      </c>
      <c r="N1030" t="s">
        <v>141</v>
      </c>
      <c r="O1030" t="s">
        <v>46</v>
      </c>
      <c r="P1030" s="2">
        <v>22615000</v>
      </c>
      <c r="Q1030" s="2">
        <v>2262000</v>
      </c>
      <c r="R1030" t="str">
        <f>IF(Raw_Data[[#This Row],[persen_dp]]&lt;15%,"Low",IF(Raw_Data[[#This Row],[persen_dp]]&gt;25%,"High","Medium"))</f>
        <v>Low</v>
      </c>
      <c r="S1030" s="3">
        <v>0.1</v>
      </c>
      <c r="T1030">
        <v>48</v>
      </c>
      <c r="U1030">
        <v>0.14499999999999999</v>
      </c>
      <c r="V1030" s="2">
        <v>670000</v>
      </c>
      <c r="W1030" s="2">
        <v>32158000</v>
      </c>
      <c r="X1030" t="str">
        <f>IF(OR(Raw_Data[[#This Row],[status_pembayaran]]="Macet",Raw_Data[[#This Row],[status_pembayaran]]="Kurang Lancar"),"Non Performing Loan","Performing")</f>
        <v>Performing</v>
      </c>
      <c r="Y1030" t="s">
        <v>47</v>
      </c>
      <c r="Z1030">
        <v>0</v>
      </c>
      <c r="AA1030">
        <v>0</v>
      </c>
      <c r="AB1030">
        <v>1</v>
      </c>
      <c r="AC1030" t="s">
        <v>104</v>
      </c>
      <c r="AD1030">
        <f>IF(Raw_Data[[#This Row],[rasio]]&lt;0.2,1,IF(Raw_Data[[#This Row],[rasio]]&lt;0.3,2,IF(Raw_Data[[#This Row],[rasio]]&lt;0.4,3,4)))</f>
        <v>2</v>
      </c>
      <c r="AE1030">
        <f>IF(Raw_Data[[#This Row],[kategori_dp]]="High",1,IF(Raw_Data[[#This Row],[kategori_dp]]="Medium",2,3))</f>
        <v>3</v>
      </c>
      <c r="AF1030">
        <f>IF(Raw_Data[[#This Row],[tenor_bulan]]&lt;=24,1,IF(Raw_Data[[#This Row],[tenor_bulan]]&lt;=36,2,IF(Raw_Data[[#This Row],[tenor_bulan]]&lt;=48,3,4)))</f>
        <v>3</v>
      </c>
      <c r="AG1030">
        <f>IF(Raw_Data[[#This Row],[jumlah_kali_telat]]=0,0,IF(Raw_Data[[#This Row],[jumlah_kali_telat]]&lt;=2,2,4))</f>
        <v>0</v>
      </c>
      <c r="AH1030">
        <f>Raw_Data[[#This Row],[Skor_Rasio]]+Raw_Data[[#This Row],[Skor_DP]]+Raw_Data[[#This Row],[Skor_Tenor]]+Raw_Data[[#This Row],[Skor_Telat]]</f>
        <v>8</v>
      </c>
      <c r="AI1030" t="str">
        <f>IF(Raw_Data[[#This Row],[Risk_Score]]&lt;=6,"Low Risk",IF(Raw_Data[[#This Row],[Risk_Score]]&lt;=8,"Medium Risk","High Risk"))</f>
        <v>Medium Risk</v>
      </c>
      <c r="AJ1030">
        <f ca="1">IFERROR(DATEDIF(Raw_Data[[#This Row],[tanggal_pengajuan]],TODAY(),"m"),"N/A")</f>
        <v>8</v>
      </c>
      <c r="AK1030" t="str">
        <f ca="1">IF(ISNUMBER(Raw_Data[[#This Row],[MOB]]),IF(Raw_Data[[#This Row],[MOB]]&lt;6,"0-5 bulan",IF(Raw_Data[[#This Row],[MOB]]&lt;12,"6-11 bulan",IF(Raw_Data[[#This Row],[MOB]]&lt;24,"12-23 bulan","24+ bulan"))),"N/A")</f>
        <v>6-11 bulan</v>
      </c>
    </row>
    <row r="1031" spans="1:37" ht="14.25" customHeight="1" x14ac:dyDescent="0.45">
      <c r="A1031" t="s">
        <v>2664</v>
      </c>
      <c r="B1031" s="64">
        <v>46046</v>
      </c>
      <c r="C1031" s="1" t="str">
        <f t="shared" si="16"/>
        <v>January</v>
      </c>
      <c r="D1031" t="s">
        <v>2665</v>
      </c>
      <c r="E1031" t="s">
        <v>2666</v>
      </c>
      <c r="F1031">
        <v>27</v>
      </c>
      <c r="G1031" t="s">
        <v>51</v>
      </c>
      <c r="H1031" t="s">
        <v>126</v>
      </c>
      <c r="I1031" s="2">
        <v>3660000</v>
      </c>
      <c r="J1031" s="3">
        <f>Raw_Data[[#This Row],[cicilan_per_bulan]]/Raw_Data[[#This Row],[penghasilan_bulanan]]</f>
        <v>0.72868852459016398</v>
      </c>
      <c r="K1031" t="s">
        <v>114</v>
      </c>
      <c r="L1031" t="s">
        <v>115</v>
      </c>
      <c r="M1031" t="s">
        <v>55</v>
      </c>
      <c r="N1031" t="s">
        <v>121</v>
      </c>
      <c r="O1031" t="s">
        <v>122</v>
      </c>
      <c r="P1031" s="2">
        <v>37269000</v>
      </c>
      <c r="Q1031" s="2">
        <v>9317000</v>
      </c>
      <c r="R1031" t="str">
        <f>IF(Raw_Data[[#This Row],[persen_dp]]&lt;15%,"Low",IF(Raw_Data[[#This Row],[persen_dp]]&gt;25%,"High","Medium"))</f>
        <v>Medium</v>
      </c>
      <c r="S1031" s="3">
        <v>0.25</v>
      </c>
      <c r="T1031">
        <v>12</v>
      </c>
      <c r="U1031">
        <v>0.14499999999999999</v>
      </c>
      <c r="V1031" s="2">
        <v>2667000</v>
      </c>
      <c r="W1031" s="2">
        <v>32005000</v>
      </c>
      <c r="X1031" t="str">
        <f>IF(OR(Raw_Data[[#This Row],[status_pembayaran]]="Macet",Raw_Data[[#This Row],[status_pembayaran]]="Kurang Lancar"),"Non Performing Loan","Performing")</f>
        <v>Performing</v>
      </c>
      <c r="Y1031" t="s">
        <v>47</v>
      </c>
      <c r="Z1031">
        <v>0</v>
      </c>
      <c r="AA1031">
        <v>0</v>
      </c>
      <c r="AB1031">
        <v>1</v>
      </c>
      <c r="AC1031" t="s">
        <v>66</v>
      </c>
      <c r="AD1031">
        <f>IF(Raw_Data[[#This Row],[rasio]]&lt;0.2,1,IF(Raw_Data[[#This Row],[rasio]]&lt;0.3,2,IF(Raw_Data[[#This Row],[rasio]]&lt;0.4,3,4)))</f>
        <v>4</v>
      </c>
      <c r="AE1031">
        <f>IF(Raw_Data[[#This Row],[kategori_dp]]="High",1,IF(Raw_Data[[#This Row],[kategori_dp]]="Medium",2,3))</f>
        <v>2</v>
      </c>
      <c r="AF1031">
        <f>IF(Raw_Data[[#This Row],[tenor_bulan]]&lt;=24,1,IF(Raw_Data[[#This Row],[tenor_bulan]]&lt;=36,2,IF(Raw_Data[[#This Row],[tenor_bulan]]&lt;=48,3,4)))</f>
        <v>1</v>
      </c>
      <c r="AG1031">
        <f>IF(Raw_Data[[#This Row],[jumlah_kali_telat]]=0,0,IF(Raw_Data[[#This Row],[jumlah_kali_telat]]&lt;=2,2,4))</f>
        <v>0</v>
      </c>
      <c r="AH1031">
        <f>Raw_Data[[#This Row],[Skor_Rasio]]+Raw_Data[[#This Row],[Skor_DP]]+Raw_Data[[#This Row],[Skor_Tenor]]+Raw_Data[[#This Row],[Skor_Telat]]</f>
        <v>7</v>
      </c>
      <c r="AI1031" t="str">
        <f>IF(Raw_Data[[#This Row],[Risk_Score]]&lt;=6,"Low Risk",IF(Raw_Data[[#This Row],[Risk_Score]]&lt;=8,"Medium Risk","High Risk"))</f>
        <v>Medium Risk</v>
      </c>
      <c r="AJ1031">
        <f ca="1">IFERROR(DATEDIF(Raw_Data[[#This Row],[tanggal_pengajuan]],TODAY(),"m"),"N/A")</f>
        <v>8</v>
      </c>
      <c r="AK1031" t="str">
        <f ca="1">IF(ISNUMBER(Raw_Data[[#This Row],[MOB]]),IF(Raw_Data[[#This Row],[MOB]]&lt;6,"0-5 bulan",IF(Raw_Data[[#This Row],[MOB]]&lt;12,"6-11 bulan",IF(Raw_Data[[#This Row],[MOB]]&lt;24,"12-23 bulan","24+ bulan"))),"N/A")</f>
        <v>6-11 bulan</v>
      </c>
    </row>
    <row r="1032" spans="1:37" ht="14.25" customHeight="1" x14ac:dyDescent="0.45">
      <c r="A1032" t="s">
        <v>2667</v>
      </c>
      <c r="B1032" s="64">
        <v>46136</v>
      </c>
      <c r="C1032" s="1" t="str">
        <f t="shared" si="16"/>
        <v>April</v>
      </c>
      <c r="D1032" t="s">
        <v>2668</v>
      </c>
      <c r="E1032" t="s">
        <v>2669</v>
      </c>
      <c r="F1032">
        <v>26</v>
      </c>
      <c r="G1032" t="s">
        <v>51</v>
      </c>
      <c r="H1032" t="s">
        <v>90</v>
      </c>
      <c r="I1032" s="2">
        <v>5882000</v>
      </c>
      <c r="J1032" s="3">
        <f>Raw_Data[[#This Row],[cicilan_per_bulan]]/Raw_Data[[#This Row],[penghasilan_bulanan]]</f>
        <v>0.15929955797347842</v>
      </c>
      <c r="K1032" t="s">
        <v>70</v>
      </c>
      <c r="L1032" t="s">
        <v>71</v>
      </c>
      <c r="M1032" t="s">
        <v>44</v>
      </c>
      <c r="N1032" t="s">
        <v>184</v>
      </c>
      <c r="O1032" t="s">
        <v>122</v>
      </c>
      <c r="P1032" s="2">
        <v>36212000</v>
      </c>
      <c r="Q1032" s="2">
        <v>3621000</v>
      </c>
      <c r="R1032" t="str">
        <f>IF(Raw_Data[[#This Row],[persen_dp]]&lt;15%,"Low",IF(Raw_Data[[#This Row],[persen_dp]]&gt;25%,"High","Medium"))</f>
        <v>Low</v>
      </c>
      <c r="S1032" s="3">
        <v>0.1</v>
      </c>
      <c r="T1032">
        <v>60</v>
      </c>
      <c r="U1032">
        <v>0.14499999999999999</v>
      </c>
      <c r="V1032" s="2">
        <v>937000</v>
      </c>
      <c r="W1032" s="2">
        <v>56220000</v>
      </c>
      <c r="X1032" t="str">
        <f>IF(OR(Raw_Data[[#This Row],[status_pembayaran]]="Macet",Raw_Data[[#This Row],[status_pembayaran]]="Kurang Lancar"),"Non Performing Loan","Performing")</f>
        <v>Non Performing Loan</v>
      </c>
      <c r="Y1032" t="s">
        <v>488</v>
      </c>
      <c r="Z1032">
        <v>27</v>
      </c>
      <c r="AA1032">
        <v>2</v>
      </c>
      <c r="AB1032">
        <v>3</v>
      </c>
      <c r="AC1032" t="s">
        <v>137</v>
      </c>
      <c r="AD1032">
        <f>IF(Raw_Data[[#This Row],[rasio]]&lt;0.2,1,IF(Raw_Data[[#This Row],[rasio]]&lt;0.3,2,IF(Raw_Data[[#This Row],[rasio]]&lt;0.4,3,4)))</f>
        <v>1</v>
      </c>
      <c r="AE1032">
        <f>IF(Raw_Data[[#This Row],[kategori_dp]]="High",1,IF(Raw_Data[[#This Row],[kategori_dp]]="Medium",2,3))</f>
        <v>3</v>
      </c>
      <c r="AF1032">
        <f>IF(Raw_Data[[#This Row],[tenor_bulan]]&lt;=24,1,IF(Raw_Data[[#This Row],[tenor_bulan]]&lt;=36,2,IF(Raw_Data[[#This Row],[tenor_bulan]]&lt;=48,3,4)))</f>
        <v>4</v>
      </c>
      <c r="AG1032">
        <f>IF(Raw_Data[[#This Row],[jumlah_kali_telat]]=0,0,IF(Raw_Data[[#This Row],[jumlah_kali_telat]]&lt;=2,2,4))</f>
        <v>2</v>
      </c>
      <c r="AH1032">
        <f>Raw_Data[[#This Row],[Skor_Rasio]]+Raw_Data[[#This Row],[Skor_DP]]+Raw_Data[[#This Row],[Skor_Tenor]]+Raw_Data[[#This Row],[Skor_Telat]]</f>
        <v>10</v>
      </c>
      <c r="AI1032" t="str">
        <f>IF(Raw_Data[[#This Row],[Risk_Score]]&lt;=6,"Low Risk",IF(Raw_Data[[#This Row],[Risk_Score]]&lt;=8,"Medium Risk","High Risk"))</f>
        <v>High Risk</v>
      </c>
      <c r="AJ1032">
        <f ca="1">IFERROR(DATEDIF(Raw_Data[[#This Row],[tanggal_pengajuan]],TODAY(),"m"),"N/A")</f>
        <v>5</v>
      </c>
      <c r="AK1032" t="str">
        <f ca="1">IF(ISNUMBER(Raw_Data[[#This Row],[MOB]]),IF(Raw_Data[[#This Row],[MOB]]&lt;6,"0-5 bulan",IF(Raw_Data[[#This Row],[MOB]]&lt;12,"6-11 bulan",IF(Raw_Data[[#This Row],[MOB]]&lt;24,"12-23 bulan","24+ bulan"))),"N/A")</f>
        <v>0-5 bulan</v>
      </c>
    </row>
    <row r="1033" spans="1:37" ht="14.25" customHeight="1" x14ac:dyDescent="0.45">
      <c r="A1033" t="s">
        <v>2670</v>
      </c>
      <c r="B1033" s="64">
        <v>46041</v>
      </c>
      <c r="C1033" s="1" t="str">
        <f t="shared" si="16"/>
        <v>January</v>
      </c>
      <c r="D1033" t="s">
        <v>2671</v>
      </c>
      <c r="E1033" t="s">
        <v>2672</v>
      </c>
      <c r="F1033">
        <v>53</v>
      </c>
      <c r="G1033" t="s">
        <v>40</v>
      </c>
      <c r="H1033" t="s">
        <v>126</v>
      </c>
      <c r="I1033" s="2">
        <v>4082000</v>
      </c>
      <c r="J1033" s="3">
        <f>Raw_Data[[#This Row],[cicilan_per_bulan]]/Raw_Data[[#This Row],[penghasilan_bulanan]]</f>
        <v>0.44762371386575206</v>
      </c>
      <c r="K1033" t="s">
        <v>286</v>
      </c>
      <c r="L1033" t="s">
        <v>154</v>
      </c>
      <c r="M1033" t="s">
        <v>44</v>
      </c>
      <c r="N1033" t="s">
        <v>45</v>
      </c>
      <c r="O1033" t="s">
        <v>46</v>
      </c>
      <c r="P1033" s="2">
        <v>25533000</v>
      </c>
      <c r="Q1033" s="2">
        <v>6383000</v>
      </c>
      <c r="R1033" t="str">
        <f>IF(Raw_Data[[#This Row],[persen_dp]]&lt;15%,"Low",IF(Raw_Data[[#This Row],[persen_dp]]&gt;25%,"High","Medium"))</f>
        <v>Medium</v>
      </c>
      <c r="S1033" s="3">
        <v>0.25</v>
      </c>
      <c r="T1033">
        <v>12</v>
      </c>
      <c r="U1033">
        <v>0.14499999999999999</v>
      </c>
      <c r="V1033" s="2">
        <v>1827200</v>
      </c>
      <c r="W1033" s="2">
        <v>21927000</v>
      </c>
      <c r="X1033" t="str">
        <f>IF(OR(Raw_Data[[#This Row],[status_pembayaran]]="Macet",Raw_Data[[#This Row],[status_pembayaran]]="Kurang Lancar"),"Non Performing Loan","Performing")</f>
        <v>Performing</v>
      </c>
      <c r="Y1033" t="s">
        <v>47</v>
      </c>
      <c r="Z1033">
        <v>0</v>
      </c>
      <c r="AA1033">
        <v>0</v>
      </c>
      <c r="AB1033">
        <v>1</v>
      </c>
      <c r="AD1033">
        <f>IF(Raw_Data[[#This Row],[rasio]]&lt;0.2,1,IF(Raw_Data[[#This Row],[rasio]]&lt;0.3,2,IF(Raw_Data[[#This Row],[rasio]]&lt;0.4,3,4)))</f>
        <v>4</v>
      </c>
      <c r="AE1033">
        <f>IF(Raw_Data[[#This Row],[kategori_dp]]="High",1,IF(Raw_Data[[#This Row],[kategori_dp]]="Medium",2,3))</f>
        <v>2</v>
      </c>
      <c r="AF1033">
        <f>IF(Raw_Data[[#This Row],[tenor_bulan]]&lt;=24,1,IF(Raw_Data[[#This Row],[tenor_bulan]]&lt;=36,2,IF(Raw_Data[[#This Row],[tenor_bulan]]&lt;=48,3,4)))</f>
        <v>1</v>
      </c>
      <c r="AG1033">
        <f>IF(Raw_Data[[#This Row],[jumlah_kali_telat]]=0,0,IF(Raw_Data[[#This Row],[jumlah_kali_telat]]&lt;=2,2,4))</f>
        <v>0</v>
      </c>
      <c r="AH1033">
        <f>Raw_Data[[#This Row],[Skor_Rasio]]+Raw_Data[[#This Row],[Skor_DP]]+Raw_Data[[#This Row],[Skor_Tenor]]+Raw_Data[[#This Row],[Skor_Telat]]</f>
        <v>7</v>
      </c>
      <c r="AI1033" t="str">
        <f>IF(Raw_Data[[#This Row],[Risk_Score]]&lt;=6,"Low Risk",IF(Raw_Data[[#This Row],[Risk_Score]]&lt;=8,"Medium Risk","High Risk"))</f>
        <v>Medium Risk</v>
      </c>
      <c r="AJ1033">
        <f ca="1">IFERROR(DATEDIF(Raw_Data[[#This Row],[tanggal_pengajuan]],TODAY(),"m"),"N/A")</f>
        <v>9</v>
      </c>
      <c r="AK1033" t="str">
        <f ca="1">IF(ISNUMBER(Raw_Data[[#This Row],[MOB]]),IF(Raw_Data[[#This Row],[MOB]]&lt;6,"0-5 bulan",IF(Raw_Data[[#This Row],[MOB]]&lt;12,"6-11 bulan",IF(Raw_Data[[#This Row],[MOB]]&lt;24,"12-23 bulan","24+ bulan"))),"N/A")</f>
        <v>6-11 bulan</v>
      </c>
    </row>
    <row r="1034" spans="1:37" ht="14.25" customHeight="1" x14ac:dyDescent="0.45">
      <c r="A1034" t="s">
        <v>2673</v>
      </c>
      <c r="B1034" s="64">
        <v>46205</v>
      </c>
      <c r="C1034" s="1" t="str">
        <f t="shared" si="16"/>
        <v>July</v>
      </c>
      <c r="D1034" t="s">
        <v>427</v>
      </c>
      <c r="E1034" t="s">
        <v>2674</v>
      </c>
      <c r="F1034">
        <v>30</v>
      </c>
      <c r="G1034" t="s">
        <v>51</v>
      </c>
      <c r="H1034" t="s">
        <v>41</v>
      </c>
      <c r="I1034" s="2">
        <v>7173000</v>
      </c>
      <c r="J1034" s="3">
        <f>Raw_Data[[#This Row],[cicilan_per_bulan]]/Raw_Data[[#This Row],[penghasilan_bulanan]]</f>
        <v>0.26373902132998744</v>
      </c>
      <c r="K1034" t="s">
        <v>119</v>
      </c>
      <c r="L1034" t="s">
        <v>120</v>
      </c>
      <c r="M1034" t="s">
        <v>55</v>
      </c>
      <c r="N1034" t="s">
        <v>147</v>
      </c>
      <c r="O1034" t="s">
        <v>148</v>
      </c>
      <c r="P1034" s="2">
        <v>31077000</v>
      </c>
      <c r="Q1034" s="2">
        <v>3108000</v>
      </c>
      <c r="R1034" t="str">
        <f>IF(Raw_Data[[#This Row],[persen_dp]]&lt;15%,"Low",IF(Raw_Data[[#This Row],[persen_dp]]&gt;25%,"High","Medium"))</f>
        <v>Low</v>
      </c>
      <c r="S1034" s="3">
        <v>0.1</v>
      </c>
      <c r="T1034">
        <v>18</v>
      </c>
      <c r="U1034">
        <v>0.14499999999999999</v>
      </c>
      <c r="V1034" s="2">
        <v>1891800</v>
      </c>
      <c r="W1034" s="2">
        <v>34052000</v>
      </c>
      <c r="X1034" t="str">
        <f>IF(OR(Raw_Data[[#This Row],[status_pembayaran]]="Macet",Raw_Data[[#This Row],[status_pembayaran]]="Kurang Lancar"),"Non Performing Loan","Performing")</f>
        <v>Performing</v>
      </c>
      <c r="Y1034" t="s">
        <v>47</v>
      </c>
      <c r="Z1034">
        <v>0</v>
      </c>
      <c r="AA1034">
        <v>0</v>
      </c>
      <c r="AB1034">
        <v>1</v>
      </c>
      <c r="AC1034" t="s">
        <v>66</v>
      </c>
      <c r="AD1034">
        <f>IF(Raw_Data[[#This Row],[rasio]]&lt;0.2,1,IF(Raw_Data[[#This Row],[rasio]]&lt;0.3,2,IF(Raw_Data[[#This Row],[rasio]]&lt;0.4,3,4)))</f>
        <v>2</v>
      </c>
      <c r="AE1034">
        <f>IF(Raw_Data[[#This Row],[kategori_dp]]="High",1,IF(Raw_Data[[#This Row],[kategori_dp]]="Medium",2,3))</f>
        <v>3</v>
      </c>
      <c r="AF1034">
        <f>IF(Raw_Data[[#This Row],[tenor_bulan]]&lt;=24,1,IF(Raw_Data[[#This Row],[tenor_bulan]]&lt;=36,2,IF(Raw_Data[[#This Row],[tenor_bulan]]&lt;=48,3,4)))</f>
        <v>1</v>
      </c>
      <c r="AG1034">
        <f>IF(Raw_Data[[#This Row],[jumlah_kali_telat]]=0,0,IF(Raw_Data[[#This Row],[jumlah_kali_telat]]&lt;=2,2,4))</f>
        <v>0</v>
      </c>
      <c r="AH1034">
        <f>Raw_Data[[#This Row],[Skor_Rasio]]+Raw_Data[[#This Row],[Skor_DP]]+Raw_Data[[#This Row],[Skor_Tenor]]+Raw_Data[[#This Row],[Skor_Telat]]</f>
        <v>6</v>
      </c>
      <c r="AI1034" t="str">
        <f>IF(Raw_Data[[#This Row],[Risk_Score]]&lt;=6,"Low Risk",IF(Raw_Data[[#This Row],[Risk_Score]]&lt;=8,"Medium Risk","High Risk"))</f>
        <v>Low Risk</v>
      </c>
      <c r="AJ1034">
        <f ca="1">IFERROR(DATEDIF(Raw_Data[[#This Row],[tanggal_pengajuan]],TODAY(),"m"),"N/A")</f>
        <v>3</v>
      </c>
      <c r="AK1034" t="str">
        <f ca="1">IF(ISNUMBER(Raw_Data[[#This Row],[MOB]]),IF(Raw_Data[[#This Row],[MOB]]&lt;6,"0-5 bulan",IF(Raw_Data[[#This Row],[MOB]]&lt;12,"6-11 bulan",IF(Raw_Data[[#This Row],[MOB]]&lt;24,"12-23 bulan","24+ bulan"))),"N/A")</f>
        <v>0-5 bulan</v>
      </c>
    </row>
    <row r="1035" spans="1:37" ht="14.25" customHeight="1" x14ac:dyDescent="0.45">
      <c r="A1035" t="s">
        <v>2675</v>
      </c>
      <c r="B1035" s="64">
        <v>46178</v>
      </c>
      <c r="C1035" s="1" t="str">
        <f t="shared" si="16"/>
        <v>June</v>
      </c>
      <c r="D1035" t="s">
        <v>1931</v>
      </c>
      <c r="E1035" t="s">
        <v>2676</v>
      </c>
      <c r="F1035">
        <v>40</v>
      </c>
      <c r="G1035" t="s">
        <v>51</v>
      </c>
      <c r="H1035" t="s">
        <v>96</v>
      </c>
      <c r="I1035" s="2">
        <v>6259000</v>
      </c>
      <c r="J1035" s="3">
        <f>Raw_Data[[#This Row],[cicilan_per_bulan]]/Raw_Data[[#This Row],[penghasilan_bulanan]]</f>
        <v>0.1312669755552005</v>
      </c>
      <c r="K1035" t="s">
        <v>42</v>
      </c>
      <c r="L1035" t="s">
        <v>43</v>
      </c>
      <c r="M1035" t="s">
        <v>44</v>
      </c>
      <c r="N1035" t="s">
        <v>158</v>
      </c>
      <c r="O1035" t="s">
        <v>159</v>
      </c>
      <c r="P1035" s="2">
        <v>31711000</v>
      </c>
      <c r="Q1035" s="2">
        <v>11099000</v>
      </c>
      <c r="R1035" t="str">
        <f>IF(Raw_Data[[#This Row],[persen_dp]]&lt;15%,"Low",IF(Raw_Data[[#This Row],[persen_dp]]&gt;25%,"High","Medium"))</f>
        <v>High</v>
      </c>
      <c r="S1035" s="3">
        <v>0.35</v>
      </c>
      <c r="T1035">
        <v>36</v>
      </c>
      <c r="U1035">
        <v>0.14499999999999999</v>
      </c>
      <c r="V1035" s="2">
        <v>821600</v>
      </c>
      <c r="W1035" s="2">
        <v>29578000</v>
      </c>
      <c r="X1035" t="str">
        <f>IF(OR(Raw_Data[[#This Row],[status_pembayaran]]="Macet",Raw_Data[[#This Row],[status_pembayaran]]="Kurang Lancar"),"Non Performing Loan","Performing")</f>
        <v>Performing</v>
      </c>
      <c r="Y1035" t="s">
        <v>47</v>
      </c>
      <c r="Z1035">
        <v>0</v>
      </c>
      <c r="AA1035">
        <v>0</v>
      </c>
      <c r="AB1035">
        <v>1</v>
      </c>
      <c r="AC1035" t="s">
        <v>58</v>
      </c>
      <c r="AD1035">
        <f>IF(Raw_Data[[#This Row],[rasio]]&lt;0.2,1,IF(Raw_Data[[#This Row],[rasio]]&lt;0.3,2,IF(Raw_Data[[#This Row],[rasio]]&lt;0.4,3,4)))</f>
        <v>1</v>
      </c>
      <c r="AE1035">
        <f>IF(Raw_Data[[#This Row],[kategori_dp]]="High",1,IF(Raw_Data[[#This Row],[kategori_dp]]="Medium",2,3))</f>
        <v>1</v>
      </c>
      <c r="AF1035">
        <f>IF(Raw_Data[[#This Row],[tenor_bulan]]&lt;=24,1,IF(Raw_Data[[#This Row],[tenor_bulan]]&lt;=36,2,IF(Raw_Data[[#This Row],[tenor_bulan]]&lt;=48,3,4)))</f>
        <v>2</v>
      </c>
      <c r="AG1035">
        <f>IF(Raw_Data[[#This Row],[jumlah_kali_telat]]=0,0,IF(Raw_Data[[#This Row],[jumlah_kali_telat]]&lt;=2,2,4))</f>
        <v>0</v>
      </c>
      <c r="AH1035">
        <f>Raw_Data[[#This Row],[Skor_Rasio]]+Raw_Data[[#This Row],[Skor_DP]]+Raw_Data[[#This Row],[Skor_Tenor]]+Raw_Data[[#This Row],[Skor_Telat]]</f>
        <v>4</v>
      </c>
      <c r="AI1035" t="str">
        <f>IF(Raw_Data[[#This Row],[Risk_Score]]&lt;=6,"Low Risk",IF(Raw_Data[[#This Row],[Risk_Score]]&lt;=8,"Medium Risk","High Risk"))</f>
        <v>Low Risk</v>
      </c>
      <c r="AJ1035">
        <f ca="1">IFERROR(DATEDIF(Raw_Data[[#This Row],[tanggal_pengajuan]],TODAY(),"m"),"N/A")</f>
        <v>4</v>
      </c>
      <c r="AK1035" t="str">
        <f ca="1">IF(ISNUMBER(Raw_Data[[#This Row],[MOB]]),IF(Raw_Data[[#This Row],[MOB]]&lt;6,"0-5 bulan",IF(Raw_Data[[#This Row],[MOB]]&lt;12,"6-11 bulan",IF(Raw_Data[[#This Row],[MOB]]&lt;24,"12-23 bulan","24+ bulan"))),"N/A")</f>
        <v>0-5 bulan</v>
      </c>
    </row>
    <row r="1036" spans="1:37" ht="14.25" customHeight="1" x14ac:dyDescent="0.45">
      <c r="A1036" t="s">
        <v>2677</v>
      </c>
      <c r="B1036" s="64">
        <v>46098</v>
      </c>
      <c r="C1036" s="1" t="str">
        <f t="shared" si="16"/>
        <v>March</v>
      </c>
      <c r="D1036" t="s">
        <v>2111</v>
      </c>
      <c r="E1036" t="s">
        <v>2678</v>
      </c>
      <c r="F1036">
        <v>38</v>
      </c>
      <c r="G1036" t="s">
        <v>40</v>
      </c>
      <c r="H1036" t="s">
        <v>176</v>
      </c>
      <c r="I1036" s="2">
        <v>5812000</v>
      </c>
      <c r="J1036" s="3">
        <f>Raw_Data[[#This Row],[cicilan_per_bulan]]/Raw_Data[[#This Row],[penghasilan_bulanan]]</f>
        <v>0.13640743289745355</v>
      </c>
      <c r="K1036" t="s">
        <v>127</v>
      </c>
      <c r="L1036" t="s">
        <v>128</v>
      </c>
      <c r="M1036" t="s">
        <v>55</v>
      </c>
      <c r="N1036" t="s">
        <v>121</v>
      </c>
      <c r="O1036" t="s">
        <v>122</v>
      </c>
      <c r="P1036" s="2">
        <v>36769000</v>
      </c>
      <c r="Q1036" s="2">
        <v>9192000</v>
      </c>
      <c r="R1036" t="str">
        <f>IF(Raw_Data[[#This Row],[persen_dp]]&lt;15%,"Low",IF(Raw_Data[[#This Row],[persen_dp]]&gt;25%,"High","Medium"))</f>
        <v>Medium</v>
      </c>
      <c r="S1036" s="3">
        <v>0.25</v>
      </c>
      <c r="T1036">
        <v>60</v>
      </c>
      <c r="U1036">
        <v>0.14499999999999999</v>
      </c>
      <c r="V1036" s="2">
        <v>792800</v>
      </c>
      <c r="W1036" s="2">
        <v>47571000</v>
      </c>
      <c r="X1036" t="str">
        <f>IF(OR(Raw_Data[[#This Row],[status_pembayaran]]="Macet",Raw_Data[[#This Row],[status_pembayaran]]="Kurang Lancar"),"Non Performing Loan","Performing")</f>
        <v>Performing</v>
      </c>
      <c r="Y1036" t="s">
        <v>47</v>
      </c>
      <c r="Z1036">
        <v>0</v>
      </c>
      <c r="AA1036">
        <v>0</v>
      </c>
      <c r="AB1036">
        <v>1</v>
      </c>
      <c r="AC1036" t="s">
        <v>104</v>
      </c>
      <c r="AD1036">
        <f>IF(Raw_Data[[#This Row],[rasio]]&lt;0.2,1,IF(Raw_Data[[#This Row],[rasio]]&lt;0.3,2,IF(Raw_Data[[#This Row],[rasio]]&lt;0.4,3,4)))</f>
        <v>1</v>
      </c>
      <c r="AE1036">
        <f>IF(Raw_Data[[#This Row],[kategori_dp]]="High",1,IF(Raw_Data[[#This Row],[kategori_dp]]="Medium",2,3))</f>
        <v>2</v>
      </c>
      <c r="AF1036">
        <f>IF(Raw_Data[[#This Row],[tenor_bulan]]&lt;=24,1,IF(Raw_Data[[#This Row],[tenor_bulan]]&lt;=36,2,IF(Raw_Data[[#This Row],[tenor_bulan]]&lt;=48,3,4)))</f>
        <v>4</v>
      </c>
      <c r="AG1036">
        <f>IF(Raw_Data[[#This Row],[jumlah_kali_telat]]=0,0,IF(Raw_Data[[#This Row],[jumlah_kali_telat]]&lt;=2,2,4))</f>
        <v>0</v>
      </c>
      <c r="AH1036">
        <f>Raw_Data[[#This Row],[Skor_Rasio]]+Raw_Data[[#This Row],[Skor_DP]]+Raw_Data[[#This Row],[Skor_Tenor]]+Raw_Data[[#This Row],[Skor_Telat]]</f>
        <v>7</v>
      </c>
      <c r="AI1036" t="str">
        <f>IF(Raw_Data[[#This Row],[Risk_Score]]&lt;=6,"Low Risk",IF(Raw_Data[[#This Row],[Risk_Score]]&lt;=8,"Medium Risk","High Risk"))</f>
        <v>Medium Risk</v>
      </c>
      <c r="AJ1036">
        <f ca="1">IFERROR(DATEDIF(Raw_Data[[#This Row],[tanggal_pengajuan]],TODAY(),"m"),"N/A")</f>
        <v>7</v>
      </c>
      <c r="AK1036" t="str">
        <f ca="1">IF(ISNUMBER(Raw_Data[[#This Row],[MOB]]),IF(Raw_Data[[#This Row],[MOB]]&lt;6,"0-5 bulan",IF(Raw_Data[[#This Row],[MOB]]&lt;12,"6-11 bulan",IF(Raw_Data[[#This Row],[MOB]]&lt;24,"12-23 bulan","24+ bulan"))),"N/A")</f>
        <v>6-11 bulan</v>
      </c>
    </row>
    <row r="1037" spans="1:37" ht="14.25" customHeight="1" x14ac:dyDescent="0.45">
      <c r="A1037" t="s">
        <v>2679</v>
      </c>
      <c r="B1037" s="64">
        <v>46099</v>
      </c>
      <c r="C1037" s="1" t="str">
        <f t="shared" si="16"/>
        <v>March</v>
      </c>
      <c r="D1037" t="s">
        <v>356</v>
      </c>
      <c r="E1037" t="s">
        <v>2680</v>
      </c>
      <c r="F1037">
        <v>53</v>
      </c>
      <c r="G1037" t="s">
        <v>40</v>
      </c>
      <c r="H1037" t="s">
        <v>41</v>
      </c>
      <c r="I1037" s="2">
        <v>7383000</v>
      </c>
      <c r="J1037" s="3">
        <f>Raw_Data[[#This Row],[cicilan_per_bulan]]/Raw_Data[[#This Row],[penghasilan_bulanan]]</f>
        <v>0.26785859406745227</v>
      </c>
      <c r="K1037" t="s">
        <v>153</v>
      </c>
      <c r="L1037" t="s">
        <v>154</v>
      </c>
      <c r="M1037" t="s">
        <v>55</v>
      </c>
      <c r="N1037" t="s">
        <v>121</v>
      </c>
      <c r="O1037" t="s">
        <v>122</v>
      </c>
      <c r="P1037" s="2">
        <v>36548000</v>
      </c>
      <c r="Q1037" s="2">
        <v>7310000</v>
      </c>
      <c r="R1037" t="str">
        <f>IF(Raw_Data[[#This Row],[persen_dp]]&lt;15%,"Low",IF(Raw_Data[[#This Row],[persen_dp]]&gt;25%,"High","Medium"))</f>
        <v>Medium</v>
      </c>
      <c r="S1037" s="3">
        <v>0.2</v>
      </c>
      <c r="T1037">
        <v>18</v>
      </c>
      <c r="U1037">
        <v>0.14499999999999999</v>
      </c>
      <c r="V1037" s="2">
        <v>1977600</v>
      </c>
      <c r="W1037" s="2">
        <v>35598000</v>
      </c>
      <c r="X1037" t="str">
        <f>IF(OR(Raw_Data[[#This Row],[status_pembayaran]]="Macet",Raw_Data[[#This Row],[status_pembayaran]]="Kurang Lancar"),"Non Performing Loan","Performing")</f>
        <v>Performing</v>
      </c>
      <c r="Y1037" t="s">
        <v>47</v>
      </c>
      <c r="Z1037">
        <v>0</v>
      </c>
      <c r="AA1037">
        <v>0</v>
      </c>
      <c r="AB1037">
        <v>1</v>
      </c>
      <c r="AC1037" t="s">
        <v>74</v>
      </c>
      <c r="AD1037">
        <f>IF(Raw_Data[[#This Row],[rasio]]&lt;0.2,1,IF(Raw_Data[[#This Row],[rasio]]&lt;0.3,2,IF(Raw_Data[[#This Row],[rasio]]&lt;0.4,3,4)))</f>
        <v>2</v>
      </c>
      <c r="AE1037">
        <f>IF(Raw_Data[[#This Row],[kategori_dp]]="High",1,IF(Raw_Data[[#This Row],[kategori_dp]]="Medium",2,3))</f>
        <v>2</v>
      </c>
      <c r="AF1037">
        <f>IF(Raw_Data[[#This Row],[tenor_bulan]]&lt;=24,1,IF(Raw_Data[[#This Row],[tenor_bulan]]&lt;=36,2,IF(Raw_Data[[#This Row],[tenor_bulan]]&lt;=48,3,4)))</f>
        <v>1</v>
      </c>
      <c r="AG1037">
        <f>IF(Raw_Data[[#This Row],[jumlah_kali_telat]]=0,0,IF(Raw_Data[[#This Row],[jumlah_kali_telat]]&lt;=2,2,4))</f>
        <v>0</v>
      </c>
      <c r="AH1037">
        <f>Raw_Data[[#This Row],[Skor_Rasio]]+Raw_Data[[#This Row],[Skor_DP]]+Raw_Data[[#This Row],[Skor_Tenor]]+Raw_Data[[#This Row],[Skor_Telat]]</f>
        <v>5</v>
      </c>
      <c r="AI1037" t="str">
        <f>IF(Raw_Data[[#This Row],[Risk_Score]]&lt;=6,"Low Risk",IF(Raw_Data[[#This Row],[Risk_Score]]&lt;=8,"Medium Risk","High Risk"))</f>
        <v>Low Risk</v>
      </c>
      <c r="AJ1037">
        <f ca="1">IFERROR(DATEDIF(Raw_Data[[#This Row],[tanggal_pengajuan]],TODAY(),"m"),"N/A")</f>
        <v>7</v>
      </c>
      <c r="AK1037" t="str">
        <f ca="1">IF(ISNUMBER(Raw_Data[[#This Row],[MOB]]),IF(Raw_Data[[#This Row],[MOB]]&lt;6,"0-5 bulan",IF(Raw_Data[[#This Row],[MOB]]&lt;12,"6-11 bulan",IF(Raw_Data[[#This Row],[MOB]]&lt;24,"12-23 bulan","24+ bulan"))),"N/A")</f>
        <v>6-11 bulan</v>
      </c>
    </row>
    <row r="1038" spans="1:37" ht="14.25" customHeight="1" x14ac:dyDescent="0.45">
      <c r="A1038" t="s">
        <v>2681</v>
      </c>
      <c r="B1038" s="64">
        <v>46125</v>
      </c>
      <c r="C1038" s="1" t="str">
        <f t="shared" si="16"/>
        <v>April</v>
      </c>
      <c r="D1038" t="s">
        <v>2682</v>
      </c>
      <c r="E1038" t="s">
        <v>2683</v>
      </c>
      <c r="F1038">
        <v>42</v>
      </c>
      <c r="G1038" t="s">
        <v>51</v>
      </c>
      <c r="H1038" t="s">
        <v>176</v>
      </c>
      <c r="I1038" s="2">
        <v>5625000</v>
      </c>
      <c r="J1038" s="3">
        <f>Raw_Data[[#This Row],[cicilan_per_bulan]]/Raw_Data[[#This Row],[penghasilan_bulanan]]</f>
        <v>0.20352000000000001</v>
      </c>
      <c r="K1038" t="s">
        <v>91</v>
      </c>
      <c r="L1038" t="s">
        <v>92</v>
      </c>
      <c r="M1038" t="s">
        <v>55</v>
      </c>
      <c r="N1038" t="s">
        <v>65</v>
      </c>
      <c r="O1038" t="s">
        <v>46</v>
      </c>
      <c r="P1038" s="2">
        <v>28208000</v>
      </c>
      <c r="Q1038" s="2">
        <v>11283000</v>
      </c>
      <c r="R1038" t="str">
        <f>IF(Raw_Data[[#This Row],[persen_dp]]&lt;15%,"Low",IF(Raw_Data[[#This Row],[persen_dp]]&gt;25%,"High","Medium"))</f>
        <v>High</v>
      </c>
      <c r="S1038" s="3">
        <v>0.4</v>
      </c>
      <c r="T1038">
        <v>18</v>
      </c>
      <c r="U1038">
        <v>0.14499999999999999</v>
      </c>
      <c r="V1038" s="2">
        <v>1144800</v>
      </c>
      <c r="W1038" s="2">
        <v>20607000</v>
      </c>
      <c r="X1038" t="str">
        <f>IF(OR(Raw_Data[[#This Row],[status_pembayaran]]="Macet",Raw_Data[[#This Row],[status_pembayaran]]="Kurang Lancar"),"Non Performing Loan","Performing")</f>
        <v>Performing</v>
      </c>
      <c r="Y1038" t="s">
        <v>47</v>
      </c>
      <c r="Z1038">
        <v>0</v>
      </c>
      <c r="AA1038">
        <v>0</v>
      </c>
      <c r="AB1038">
        <v>1</v>
      </c>
      <c r="AC1038" t="s">
        <v>58</v>
      </c>
      <c r="AD1038">
        <f>IF(Raw_Data[[#This Row],[rasio]]&lt;0.2,1,IF(Raw_Data[[#This Row],[rasio]]&lt;0.3,2,IF(Raw_Data[[#This Row],[rasio]]&lt;0.4,3,4)))</f>
        <v>2</v>
      </c>
      <c r="AE1038">
        <f>IF(Raw_Data[[#This Row],[kategori_dp]]="High",1,IF(Raw_Data[[#This Row],[kategori_dp]]="Medium",2,3))</f>
        <v>1</v>
      </c>
      <c r="AF1038">
        <f>IF(Raw_Data[[#This Row],[tenor_bulan]]&lt;=24,1,IF(Raw_Data[[#This Row],[tenor_bulan]]&lt;=36,2,IF(Raw_Data[[#This Row],[tenor_bulan]]&lt;=48,3,4)))</f>
        <v>1</v>
      </c>
      <c r="AG1038">
        <f>IF(Raw_Data[[#This Row],[jumlah_kali_telat]]=0,0,IF(Raw_Data[[#This Row],[jumlah_kali_telat]]&lt;=2,2,4))</f>
        <v>0</v>
      </c>
      <c r="AH1038">
        <f>Raw_Data[[#This Row],[Skor_Rasio]]+Raw_Data[[#This Row],[Skor_DP]]+Raw_Data[[#This Row],[Skor_Tenor]]+Raw_Data[[#This Row],[Skor_Telat]]</f>
        <v>4</v>
      </c>
      <c r="AI1038" t="str">
        <f>IF(Raw_Data[[#This Row],[Risk_Score]]&lt;=6,"Low Risk",IF(Raw_Data[[#This Row],[Risk_Score]]&lt;=8,"Medium Risk","High Risk"))</f>
        <v>Low Risk</v>
      </c>
      <c r="AJ1038">
        <f ca="1">IFERROR(DATEDIF(Raw_Data[[#This Row],[tanggal_pengajuan]],TODAY(),"m"),"N/A")</f>
        <v>6</v>
      </c>
      <c r="AK1038" t="str">
        <f ca="1">IF(ISNUMBER(Raw_Data[[#This Row],[MOB]]),IF(Raw_Data[[#This Row],[MOB]]&lt;6,"0-5 bulan",IF(Raw_Data[[#This Row],[MOB]]&lt;12,"6-11 bulan",IF(Raw_Data[[#This Row],[MOB]]&lt;24,"12-23 bulan","24+ bulan"))),"N/A")</f>
        <v>6-11 bulan</v>
      </c>
    </row>
    <row r="1039" spans="1:37" ht="14.25" customHeight="1" x14ac:dyDescent="0.45">
      <c r="A1039" t="s">
        <v>2684</v>
      </c>
      <c r="B1039" s="64">
        <v>46055</v>
      </c>
      <c r="C1039" s="1" t="str">
        <f t="shared" si="16"/>
        <v>February</v>
      </c>
      <c r="D1039" t="s">
        <v>2496</v>
      </c>
      <c r="E1039" t="s">
        <v>2685</v>
      </c>
      <c r="F1039">
        <v>28</v>
      </c>
      <c r="G1039" t="s">
        <v>40</v>
      </c>
      <c r="H1039" t="s">
        <v>52</v>
      </c>
      <c r="I1039" s="2">
        <v>13466000</v>
      </c>
      <c r="J1039" s="3">
        <f>Raw_Data[[#This Row],[cicilan_per_bulan]]/Raw_Data[[#This Row],[penghasilan_bulanan]]</f>
        <v>5.8406356750334176E-2</v>
      </c>
      <c r="K1039" t="s">
        <v>286</v>
      </c>
      <c r="L1039" t="s">
        <v>154</v>
      </c>
      <c r="M1039" t="s">
        <v>44</v>
      </c>
      <c r="N1039" t="s">
        <v>228</v>
      </c>
      <c r="O1039" t="s">
        <v>57</v>
      </c>
      <c r="P1039" s="2">
        <v>19510000</v>
      </c>
      <c r="Q1039" s="2">
        <v>4877000</v>
      </c>
      <c r="R1039" t="str">
        <f>IF(Raw_Data[[#This Row],[persen_dp]]&lt;15%,"Low",IF(Raw_Data[[#This Row],[persen_dp]]&gt;25%,"High","Medium"))</f>
        <v>Medium</v>
      </c>
      <c r="S1039" s="3">
        <v>0.25</v>
      </c>
      <c r="T1039">
        <v>24</v>
      </c>
      <c r="U1039">
        <v>0.14499999999999999</v>
      </c>
      <c r="V1039" s="2">
        <v>786500</v>
      </c>
      <c r="W1039" s="2">
        <v>18876000</v>
      </c>
      <c r="X1039" t="str">
        <f>IF(OR(Raw_Data[[#This Row],[status_pembayaran]]="Macet",Raw_Data[[#This Row],[status_pembayaran]]="Kurang Lancar"),"Non Performing Loan","Performing")</f>
        <v>Performing</v>
      </c>
      <c r="Y1039" t="s">
        <v>47</v>
      </c>
      <c r="Z1039">
        <v>0</v>
      </c>
      <c r="AA1039">
        <v>0</v>
      </c>
      <c r="AB1039">
        <v>1</v>
      </c>
      <c r="AC1039" t="s">
        <v>74</v>
      </c>
      <c r="AD1039">
        <f>IF(Raw_Data[[#This Row],[rasio]]&lt;0.2,1,IF(Raw_Data[[#This Row],[rasio]]&lt;0.3,2,IF(Raw_Data[[#This Row],[rasio]]&lt;0.4,3,4)))</f>
        <v>1</v>
      </c>
      <c r="AE1039">
        <f>IF(Raw_Data[[#This Row],[kategori_dp]]="High",1,IF(Raw_Data[[#This Row],[kategori_dp]]="Medium",2,3))</f>
        <v>2</v>
      </c>
      <c r="AF1039">
        <f>IF(Raw_Data[[#This Row],[tenor_bulan]]&lt;=24,1,IF(Raw_Data[[#This Row],[tenor_bulan]]&lt;=36,2,IF(Raw_Data[[#This Row],[tenor_bulan]]&lt;=48,3,4)))</f>
        <v>1</v>
      </c>
      <c r="AG1039">
        <f>IF(Raw_Data[[#This Row],[jumlah_kali_telat]]=0,0,IF(Raw_Data[[#This Row],[jumlah_kali_telat]]&lt;=2,2,4))</f>
        <v>0</v>
      </c>
      <c r="AH1039">
        <f>Raw_Data[[#This Row],[Skor_Rasio]]+Raw_Data[[#This Row],[Skor_DP]]+Raw_Data[[#This Row],[Skor_Tenor]]+Raw_Data[[#This Row],[Skor_Telat]]</f>
        <v>4</v>
      </c>
      <c r="AI1039" t="str">
        <f>IF(Raw_Data[[#This Row],[Risk_Score]]&lt;=6,"Low Risk",IF(Raw_Data[[#This Row],[Risk_Score]]&lt;=8,"Medium Risk","High Risk"))</f>
        <v>Low Risk</v>
      </c>
      <c r="AJ1039">
        <f ca="1">IFERROR(DATEDIF(Raw_Data[[#This Row],[tanggal_pengajuan]],TODAY(),"m"),"N/A")</f>
        <v>8</v>
      </c>
      <c r="AK1039" t="str">
        <f ca="1">IF(ISNUMBER(Raw_Data[[#This Row],[MOB]]),IF(Raw_Data[[#This Row],[MOB]]&lt;6,"0-5 bulan",IF(Raw_Data[[#This Row],[MOB]]&lt;12,"6-11 bulan",IF(Raw_Data[[#This Row],[MOB]]&lt;24,"12-23 bulan","24+ bulan"))),"N/A")</f>
        <v>6-11 bulan</v>
      </c>
    </row>
    <row r="1040" spans="1:37" ht="14.25" customHeight="1" x14ac:dyDescent="0.45">
      <c r="A1040" t="s">
        <v>2686</v>
      </c>
      <c r="B1040" s="64">
        <v>46127</v>
      </c>
      <c r="C1040" s="1" t="str">
        <f t="shared" si="16"/>
        <v>April</v>
      </c>
      <c r="D1040" t="s">
        <v>2687</v>
      </c>
      <c r="E1040" t="s">
        <v>2688</v>
      </c>
      <c r="F1040">
        <v>42</v>
      </c>
      <c r="G1040" t="s">
        <v>40</v>
      </c>
      <c r="H1040" t="s">
        <v>152</v>
      </c>
      <c r="I1040" s="2">
        <v>3380000</v>
      </c>
      <c r="J1040" s="3">
        <f>Raw_Data[[#This Row],[cicilan_per_bulan]]/Raw_Data[[#This Row],[penghasilan_bulanan]]</f>
        <v>0.71707100591715978</v>
      </c>
      <c r="K1040" t="s">
        <v>119</v>
      </c>
      <c r="L1040" t="s">
        <v>120</v>
      </c>
      <c r="M1040" t="s">
        <v>55</v>
      </c>
      <c r="N1040" t="s">
        <v>395</v>
      </c>
      <c r="O1040" t="s">
        <v>396</v>
      </c>
      <c r="P1040" s="2">
        <v>60124000</v>
      </c>
      <c r="Q1040" s="2">
        <v>15031000</v>
      </c>
      <c r="R1040" t="str">
        <f>IF(Raw_Data[[#This Row],[persen_dp]]&lt;15%,"Low",IF(Raw_Data[[#This Row],[persen_dp]]&gt;25%,"High","Medium"))</f>
        <v>Medium</v>
      </c>
      <c r="S1040" s="3">
        <v>0.25</v>
      </c>
      <c r="T1040">
        <v>24</v>
      </c>
      <c r="U1040">
        <v>0.14499999999999999</v>
      </c>
      <c r="V1040" s="2">
        <v>2423700</v>
      </c>
      <c r="W1040" s="2">
        <v>58170000</v>
      </c>
      <c r="X1040" t="str">
        <f>IF(OR(Raw_Data[[#This Row],[status_pembayaran]]="Macet",Raw_Data[[#This Row],[status_pembayaran]]="Kurang Lancar"),"Non Performing Loan","Performing")</f>
        <v>Performing</v>
      </c>
      <c r="Y1040" t="s">
        <v>47</v>
      </c>
      <c r="Z1040">
        <v>0</v>
      </c>
      <c r="AA1040">
        <v>0</v>
      </c>
      <c r="AB1040">
        <v>1</v>
      </c>
      <c r="AD1040">
        <f>IF(Raw_Data[[#This Row],[rasio]]&lt;0.2,1,IF(Raw_Data[[#This Row],[rasio]]&lt;0.3,2,IF(Raw_Data[[#This Row],[rasio]]&lt;0.4,3,4)))</f>
        <v>4</v>
      </c>
      <c r="AE1040">
        <f>IF(Raw_Data[[#This Row],[kategori_dp]]="High",1,IF(Raw_Data[[#This Row],[kategori_dp]]="Medium",2,3))</f>
        <v>2</v>
      </c>
      <c r="AF1040">
        <f>IF(Raw_Data[[#This Row],[tenor_bulan]]&lt;=24,1,IF(Raw_Data[[#This Row],[tenor_bulan]]&lt;=36,2,IF(Raw_Data[[#This Row],[tenor_bulan]]&lt;=48,3,4)))</f>
        <v>1</v>
      </c>
      <c r="AG1040">
        <f>IF(Raw_Data[[#This Row],[jumlah_kali_telat]]=0,0,IF(Raw_Data[[#This Row],[jumlah_kali_telat]]&lt;=2,2,4))</f>
        <v>0</v>
      </c>
      <c r="AH1040">
        <f>Raw_Data[[#This Row],[Skor_Rasio]]+Raw_Data[[#This Row],[Skor_DP]]+Raw_Data[[#This Row],[Skor_Tenor]]+Raw_Data[[#This Row],[Skor_Telat]]</f>
        <v>7</v>
      </c>
      <c r="AI1040" t="str">
        <f>IF(Raw_Data[[#This Row],[Risk_Score]]&lt;=6,"Low Risk",IF(Raw_Data[[#This Row],[Risk_Score]]&lt;=8,"Medium Risk","High Risk"))</f>
        <v>Medium Risk</v>
      </c>
      <c r="AJ1040">
        <f ca="1">IFERROR(DATEDIF(Raw_Data[[#This Row],[tanggal_pengajuan]],TODAY(),"m"),"N/A")</f>
        <v>6</v>
      </c>
      <c r="AK1040" t="str">
        <f ca="1">IF(ISNUMBER(Raw_Data[[#This Row],[MOB]]),IF(Raw_Data[[#This Row],[MOB]]&lt;6,"0-5 bulan",IF(Raw_Data[[#This Row],[MOB]]&lt;12,"6-11 bulan",IF(Raw_Data[[#This Row],[MOB]]&lt;24,"12-23 bulan","24+ bulan"))),"N/A")</f>
        <v>6-11 bulan</v>
      </c>
    </row>
    <row r="1041" spans="1:37" ht="14.25" customHeight="1" x14ac:dyDescent="0.45">
      <c r="A1041" t="s">
        <v>2689</v>
      </c>
      <c r="B1041" s="64">
        <v>46040</v>
      </c>
      <c r="C1041" s="1" t="str">
        <f t="shared" si="16"/>
        <v>January</v>
      </c>
      <c r="D1041" t="s">
        <v>85</v>
      </c>
      <c r="E1041" t="s">
        <v>2690</v>
      </c>
      <c r="F1041">
        <v>48</v>
      </c>
      <c r="G1041" t="s">
        <v>51</v>
      </c>
      <c r="H1041" t="s">
        <v>52</v>
      </c>
      <c r="I1041" s="2">
        <v>8846000</v>
      </c>
      <c r="J1041" s="3">
        <f>Raw_Data[[#This Row],[cicilan_per_bulan]]/Raw_Data[[#This Row],[penghasilan_bulanan]]</f>
        <v>7.9821388198055621E-2</v>
      </c>
      <c r="K1041" t="s">
        <v>286</v>
      </c>
      <c r="L1041" t="s">
        <v>154</v>
      </c>
      <c r="M1041" t="s">
        <v>44</v>
      </c>
      <c r="N1041" t="s">
        <v>228</v>
      </c>
      <c r="O1041" t="s">
        <v>57</v>
      </c>
      <c r="P1041" s="2">
        <v>19681000</v>
      </c>
      <c r="Q1041" s="2">
        <v>1968000</v>
      </c>
      <c r="R1041" t="str">
        <f>IF(Raw_Data[[#This Row],[persen_dp]]&lt;15%,"Low",IF(Raw_Data[[#This Row],[persen_dp]]&gt;25%,"High","Medium"))</f>
        <v>Low</v>
      </c>
      <c r="S1041" s="3">
        <v>0.1</v>
      </c>
      <c r="T1041">
        <v>36</v>
      </c>
      <c r="U1041">
        <v>0.14499999999999999</v>
      </c>
      <c r="V1041" s="2">
        <v>706100</v>
      </c>
      <c r="W1041" s="2">
        <v>25418000</v>
      </c>
      <c r="X1041" t="str">
        <f>IF(OR(Raw_Data[[#This Row],[status_pembayaran]]="Macet",Raw_Data[[#This Row],[status_pembayaran]]="Kurang Lancar"),"Non Performing Loan","Performing")</f>
        <v>Performing</v>
      </c>
      <c r="Y1041" t="s">
        <v>269</v>
      </c>
      <c r="Z1041">
        <v>61</v>
      </c>
      <c r="AA1041">
        <v>3</v>
      </c>
      <c r="AB1041">
        <v>2</v>
      </c>
      <c r="AC1041" t="s">
        <v>104</v>
      </c>
      <c r="AD1041">
        <f>IF(Raw_Data[[#This Row],[rasio]]&lt;0.2,1,IF(Raw_Data[[#This Row],[rasio]]&lt;0.3,2,IF(Raw_Data[[#This Row],[rasio]]&lt;0.4,3,4)))</f>
        <v>1</v>
      </c>
      <c r="AE1041">
        <f>IF(Raw_Data[[#This Row],[kategori_dp]]="High",1,IF(Raw_Data[[#This Row],[kategori_dp]]="Medium",2,3))</f>
        <v>3</v>
      </c>
      <c r="AF1041">
        <f>IF(Raw_Data[[#This Row],[tenor_bulan]]&lt;=24,1,IF(Raw_Data[[#This Row],[tenor_bulan]]&lt;=36,2,IF(Raw_Data[[#This Row],[tenor_bulan]]&lt;=48,3,4)))</f>
        <v>2</v>
      </c>
      <c r="AG1041">
        <f>IF(Raw_Data[[#This Row],[jumlah_kali_telat]]=0,0,IF(Raw_Data[[#This Row],[jumlah_kali_telat]]&lt;=2,2,4))</f>
        <v>4</v>
      </c>
      <c r="AH1041">
        <f>Raw_Data[[#This Row],[Skor_Rasio]]+Raw_Data[[#This Row],[Skor_DP]]+Raw_Data[[#This Row],[Skor_Tenor]]+Raw_Data[[#This Row],[Skor_Telat]]</f>
        <v>10</v>
      </c>
      <c r="AI1041" t="str">
        <f>IF(Raw_Data[[#This Row],[Risk_Score]]&lt;=6,"Low Risk",IF(Raw_Data[[#This Row],[Risk_Score]]&lt;=8,"Medium Risk","High Risk"))</f>
        <v>High Risk</v>
      </c>
      <c r="AJ1041">
        <f ca="1">IFERROR(DATEDIF(Raw_Data[[#This Row],[tanggal_pengajuan]],TODAY(),"m"),"N/A")</f>
        <v>9</v>
      </c>
      <c r="AK1041" t="str">
        <f ca="1">IF(ISNUMBER(Raw_Data[[#This Row],[MOB]]),IF(Raw_Data[[#This Row],[MOB]]&lt;6,"0-5 bulan",IF(Raw_Data[[#This Row],[MOB]]&lt;12,"6-11 bulan",IF(Raw_Data[[#This Row],[MOB]]&lt;24,"12-23 bulan","24+ bulan"))),"N/A")</f>
        <v>6-11 bulan</v>
      </c>
    </row>
    <row r="1042" spans="1:37" ht="14.25" customHeight="1" x14ac:dyDescent="0.45">
      <c r="A1042" t="s">
        <v>2691</v>
      </c>
      <c r="B1042" s="64">
        <v>46090</v>
      </c>
      <c r="C1042" s="1" t="str">
        <f t="shared" si="16"/>
        <v>March</v>
      </c>
      <c r="D1042" t="s">
        <v>839</v>
      </c>
      <c r="E1042" t="s">
        <v>2692</v>
      </c>
      <c r="F1042">
        <v>26</v>
      </c>
      <c r="G1042" t="s">
        <v>40</v>
      </c>
      <c r="H1042" t="s">
        <v>176</v>
      </c>
      <c r="I1042" s="2">
        <v>3865000</v>
      </c>
      <c r="J1042" s="3">
        <f>Raw_Data[[#This Row],[cicilan_per_bulan]]/Raw_Data[[#This Row],[penghasilan_bulanan]]</f>
        <v>0.24279430789133247</v>
      </c>
      <c r="K1042" t="s">
        <v>205</v>
      </c>
      <c r="L1042" t="s">
        <v>110</v>
      </c>
      <c r="M1042" t="s">
        <v>249</v>
      </c>
      <c r="N1042" t="s">
        <v>250</v>
      </c>
      <c r="O1042" t="s">
        <v>57</v>
      </c>
      <c r="P1042" s="2">
        <v>16392000</v>
      </c>
      <c r="Q1042" s="2">
        <v>6557000</v>
      </c>
      <c r="R1042" t="str">
        <f>IF(Raw_Data[[#This Row],[persen_dp]]&lt;15%,"Low",IF(Raw_Data[[#This Row],[persen_dp]]&gt;25%,"High","Medium"))</f>
        <v>High</v>
      </c>
      <c r="S1042" s="3">
        <v>0.4</v>
      </c>
      <c r="T1042">
        <v>12</v>
      </c>
      <c r="U1042">
        <v>0.14499999999999999</v>
      </c>
      <c r="V1042" s="2">
        <v>938400</v>
      </c>
      <c r="W1042" s="2">
        <v>11261000</v>
      </c>
      <c r="X1042" t="str">
        <f>IF(OR(Raw_Data[[#This Row],[status_pembayaran]]="Macet",Raw_Data[[#This Row],[status_pembayaran]]="Kurang Lancar"),"Non Performing Loan","Performing")</f>
        <v>Performing</v>
      </c>
      <c r="Y1042" t="s">
        <v>47</v>
      </c>
      <c r="Z1042">
        <v>0</v>
      </c>
      <c r="AA1042">
        <v>0</v>
      </c>
      <c r="AB1042">
        <v>1</v>
      </c>
      <c r="AD1042">
        <f>IF(Raw_Data[[#This Row],[rasio]]&lt;0.2,1,IF(Raw_Data[[#This Row],[rasio]]&lt;0.3,2,IF(Raw_Data[[#This Row],[rasio]]&lt;0.4,3,4)))</f>
        <v>2</v>
      </c>
      <c r="AE1042">
        <f>IF(Raw_Data[[#This Row],[kategori_dp]]="High",1,IF(Raw_Data[[#This Row],[kategori_dp]]="Medium",2,3))</f>
        <v>1</v>
      </c>
      <c r="AF1042">
        <f>IF(Raw_Data[[#This Row],[tenor_bulan]]&lt;=24,1,IF(Raw_Data[[#This Row],[tenor_bulan]]&lt;=36,2,IF(Raw_Data[[#This Row],[tenor_bulan]]&lt;=48,3,4)))</f>
        <v>1</v>
      </c>
      <c r="AG1042">
        <f>IF(Raw_Data[[#This Row],[jumlah_kali_telat]]=0,0,IF(Raw_Data[[#This Row],[jumlah_kali_telat]]&lt;=2,2,4))</f>
        <v>0</v>
      </c>
      <c r="AH1042">
        <f>Raw_Data[[#This Row],[Skor_Rasio]]+Raw_Data[[#This Row],[Skor_DP]]+Raw_Data[[#This Row],[Skor_Tenor]]+Raw_Data[[#This Row],[Skor_Telat]]</f>
        <v>4</v>
      </c>
      <c r="AI1042" t="str">
        <f>IF(Raw_Data[[#This Row],[Risk_Score]]&lt;=6,"Low Risk",IF(Raw_Data[[#This Row],[Risk_Score]]&lt;=8,"Medium Risk","High Risk"))</f>
        <v>Low Risk</v>
      </c>
      <c r="AJ1042">
        <f ca="1">IFERROR(DATEDIF(Raw_Data[[#This Row],[tanggal_pengajuan]],TODAY(),"m"),"N/A")</f>
        <v>7</v>
      </c>
      <c r="AK1042" t="str">
        <f ca="1">IF(ISNUMBER(Raw_Data[[#This Row],[MOB]]),IF(Raw_Data[[#This Row],[MOB]]&lt;6,"0-5 bulan",IF(Raw_Data[[#This Row],[MOB]]&lt;12,"6-11 bulan",IF(Raw_Data[[#This Row],[MOB]]&lt;24,"12-23 bulan","24+ bulan"))),"N/A")</f>
        <v>6-11 bulan</v>
      </c>
    </row>
    <row r="1043" spans="1:37" ht="14.25" customHeight="1" x14ac:dyDescent="0.45">
      <c r="A1043" t="s">
        <v>2693</v>
      </c>
      <c r="B1043" s="64">
        <v>46117</v>
      </c>
      <c r="C1043" s="1" t="str">
        <f t="shared" si="16"/>
        <v>April</v>
      </c>
      <c r="D1043" t="s">
        <v>1261</v>
      </c>
      <c r="E1043" t="s">
        <v>2694</v>
      </c>
      <c r="F1043">
        <v>33</v>
      </c>
      <c r="G1043" t="s">
        <v>40</v>
      </c>
      <c r="H1043" t="s">
        <v>152</v>
      </c>
      <c r="I1043" s="2">
        <v>2725000</v>
      </c>
      <c r="J1043" s="3">
        <f>Raw_Data[[#This Row],[cicilan_per_bulan]]/Raw_Data[[#This Row],[penghasilan_bulanan]]</f>
        <v>0.16708256880733946</v>
      </c>
      <c r="K1043" t="s">
        <v>268</v>
      </c>
      <c r="L1043" t="s">
        <v>110</v>
      </c>
      <c r="M1043" t="s">
        <v>72</v>
      </c>
      <c r="N1043" t="s">
        <v>73</v>
      </c>
      <c r="O1043" t="s">
        <v>46</v>
      </c>
      <c r="P1043" s="2">
        <v>21113000</v>
      </c>
      <c r="Q1043" s="2">
        <v>5278000</v>
      </c>
      <c r="R1043" t="str">
        <f>IF(Raw_Data[[#This Row],[persen_dp]]&lt;15%,"Low",IF(Raw_Data[[#This Row],[persen_dp]]&gt;25%,"High","Medium"))</f>
        <v>Medium</v>
      </c>
      <c r="S1043" s="3">
        <v>0.25</v>
      </c>
      <c r="T1043">
        <v>60</v>
      </c>
      <c r="U1043">
        <v>0.14499999999999999</v>
      </c>
      <c r="V1043" s="2">
        <v>455300</v>
      </c>
      <c r="W1043" s="2">
        <v>27315000</v>
      </c>
      <c r="X1043" t="str">
        <f>IF(OR(Raw_Data[[#This Row],[status_pembayaran]]="Macet",Raw_Data[[#This Row],[status_pembayaran]]="Kurang Lancar"),"Non Performing Loan","Performing")</f>
        <v>Performing</v>
      </c>
      <c r="Y1043" t="s">
        <v>47</v>
      </c>
      <c r="Z1043">
        <v>0</v>
      </c>
      <c r="AA1043">
        <v>0</v>
      </c>
      <c r="AB1043">
        <v>1</v>
      </c>
      <c r="AC1043" t="s">
        <v>104</v>
      </c>
      <c r="AD1043">
        <f>IF(Raw_Data[[#This Row],[rasio]]&lt;0.2,1,IF(Raw_Data[[#This Row],[rasio]]&lt;0.3,2,IF(Raw_Data[[#This Row],[rasio]]&lt;0.4,3,4)))</f>
        <v>1</v>
      </c>
      <c r="AE1043">
        <f>IF(Raw_Data[[#This Row],[kategori_dp]]="High",1,IF(Raw_Data[[#This Row],[kategori_dp]]="Medium",2,3))</f>
        <v>2</v>
      </c>
      <c r="AF1043">
        <f>IF(Raw_Data[[#This Row],[tenor_bulan]]&lt;=24,1,IF(Raw_Data[[#This Row],[tenor_bulan]]&lt;=36,2,IF(Raw_Data[[#This Row],[tenor_bulan]]&lt;=48,3,4)))</f>
        <v>4</v>
      </c>
      <c r="AG1043">
        <f>IF(Raw_Data[[#This Row],[jumlah_kali_telat]]=0,0,IF(Raw_Data[[#This Row],[jumlah_kali_telat]]&lt;=2,2,4))</f>
        <v>0</v>
      </c>
      <c r="AH1043">
        <f>Raw_Data[[#This Row],[Skor_Rasio]]+Raw_Data[[#This Row],[Skor_DP]]+Raw_Data[[#This Row],[Skor_Tenor]]+Raw_Data[[#This Row],[Skor_Telat]]</f>
        <v>7</v>
      </c>
      <c r="AI1043" t="str">
        <f>IF(Raw_Data[[#This Row],[Risk_Score]]&lt;=6,"Low Risk",IF(Raw_Data[[#This Row],[Risk_Score]]&lt;=8,"Medium Risk","High Risk"))</f>
        <v>Medium Risk</v>
      </c>
      <c r="AJ1043">
        <f ca="1">IFERROR(DATEDIF(Raw_Data[[#This Row],[tanggal_pengajuan]],TODAY(),"m"),"N/A")</f>
        <v>6</v>
      </c>
      <c r="AK1043" t="str">
        <f ca="1">IF(ISNUMBER(Raw_Data[[#This Row],[MOB]]),IF(Raw_Data[[#This Row],[MOB]]&lt;6,"0-5 bulan",IF(Raw_Data[[#This Row],[MOB]]&lt;12,"6-11 bulan",IF(Raw_Data[[#This Row],[MOB]]&lt;24,"12-23 bulan","24+ bulan"))),"N/A")</f>
        <v>6-11 bulan</v>
      </c>
    </row>
    <row r="1044" spans="1:37" ht="14.25" customHeight="1" x14ac:dyDescent="0.45">
      <c r="A1044" t="s">
        <v>2695</v>
      </c>
      <c r="B1044" s="64">
        <v>46151</v>
      </c>
      <c r="C1044" s="1" t="str">
        <f t="shared" si="16"/>
        <v>May</v>
      </c>
      <c r="D1044" t="s">
        <v>2465</v>
      </c>
      <c r="E1044" t="s">
        <v>2696</v>
      </c>
      <c r="F1044">
        <v>50</v>
      </c>
      <c r="G1044" t="s">
        <v>51</v>
      </c>
      <c r="H1044" t="s">
        <v>108</v>
      </c>
      <c r="I1044" s="2">
        <v>5383000</v>
      </c>
      <c r="J1044" s="3">
        <f>Raw_Data[[#This Row],[cicilan_per_bulan]]/Raw_Data[[#This Row],[penghasilan_bulanan]]</f>
        <v>0.12663942039754783</v>
      </c>
      <c r="K1044" t="s">
        <v>70</v>
      </c>
      <c r="L1044" t="s">
        <v>71</v>
      </c>
      <c r="M1044" t="s">
        <v>55</v>
      </c>
      <c r="N1044" t="s">
        <v>56</v>
      </c>
      <c r="O1044" t="s">
        <v>57</v>
      </c>
      <c r="P1044" s="2">
        <v>18119000</v>
      </c>
      <c r="Q1044" s="2">
        <v>5436000</v>
      </c>
      <c r="R1044" t="str">
        <f>IF(Raw_Data[[#This Row],[persen_dp]]&lt;15%,"Low",IF(Raw_Data[[#This Row],[persen_dp]]&gt;25%,"High","Medium"))</f>
        <v>High</v>
      </c>
      <c r="S1044" s="3">
        <v>0.3</v>
      </c>
      <c r="T1044">
        <v>24</v>
      </c>
      <c r="U1044">
        <v>0.14499999999999999</v>
      </c>
      <c r="V1044" s="2">
        <v>681700</v>
      </c>
      <c r="W1044" s="2">
        <v>16361000</v>
      </c>
      <c r="X1044" t="str">
        <f>IF(OR(Raw_Data[[#This Row],[status_pembayaran]]="Macet",Raw_Data[[#This Row],[status_pembayaran]]="Kurang Lancar"),"Non Performing Loan","Performing")</f>
        <v>Performing</v>
      </c>
      <c r="Y1044" t="s">
        <v>47</v>
      </c>
      <c r="Z1044">
        <v>0</v>
      </c>
      <c r="AA1044">
        <v>0</v>
      </c>
      <c r="AB1044">
        <v>1</v>
      </c>
      <c r="AC1044" t="s">
        <v>58</v>
      </c>
      <c r="AD1044">
        <f>IF(Raw_Data[[#This Row],[rasio]]&lt;0.2,1,IF(Raw_Data[[#This Row],[rasio]]&lt;0.3,2,IF(Raw_Data[[#This Row],[rasio]]&lt;0.4,3,4)))</f>
        <v>1</v>
      </c>
      <c r="AE1044">
        <f>IF(Raw_Data[[#This Row],[kategori_dp]]="High",1,IF(Raw_Data[[#This Row],[kategori_dp]]="Medium",2,3))</f>
        <v>1</v>
      </c>
      <c r="AF1044">
        <f>IF(Raw_Data[[#This Row],[tenor_bulan]]&lt;=24,1,IF(Raw_Data[[#This Row],[tenor_bulan]]&lt;=36,2,IF(Raw_Data[[#This Row],[tenor_bulan]]&lt;=48,3,4)))</f>
        <v>1</v>
      </c>
      <c r="AG1044">
        <f>IF(Raw_Data[[#This Row],[jumlah_kali_telat]]=0,0,IF(Raw_Data[[#This Row],[jumlah_kali_telat]]&lt;=2,2,4))</f>
        <v>0</v>
      </c>
      <c r="AH1044">
        <f>Raw_Data[[#This Row],[Skor_Rasio]]+Raw_Data[[#This Row],[Skor_DP]]+Raw_Data[[#This Row],[Skor_Tenor]]+Raw_Data[[#This Row],[Skor_Telat]]</f>
        <v>3</v>
      </c>
      <c r="AI1044" t="str">
        <f>IF(Raw_Data[[#This Row],[Risk_Score]]&lt;=6,"Low Risk",IF(Raw_Data[[#This Row],[Risk_Score]]&lt;=8,"Medium Risk","High Risk"))</f>
        <v>Low Risk</v>
      </c>
      <c r="AJ1044">
        <f ca="1">IFERROR(DATEDIF(Raw_Data[[#This Row],[tanggal_pengajuan]],TODAY(),"m"),"N/A")</f>
        <v>5</v>
      </c>
      <c r="AK1044" t="str">
        <f ca="1">IF(ISNUMBER(Raw_Data[[#This Row],[MOB]]),IF(Raw_Data[[#This Row],[MOB]]&lt;6,"0-5 bulan",IF(Raw_Data[[#This Row],[MOB]]&lt;12,"6-11 bulan",IF(Raw_Data[[#This Row],[MOB]]&lt;24,"12-23 bulan","24+ bulan"))),"N/A")</f>
        <v>0-5 bulan</v>
      </c>
    </row>
    <row r="1045" spans="1:37" ht="14.25" customHeight="1" x14ac:dyDescent="0.45">
      <c r="A1045" t="s">
        <v>2697</v>
      </c>
      <c r="B1045" s="64">
        <v>46030</v>
      </c>
      <c r="C1045" s="1" t="str">
        <f t="shared" si="16"/>
        <v>January</v>
      </c>
      <c r="D1045" t="s">
        <v>569</v>
      </c>
      <c r="E1045" t="s">
        <v>2698</v>
      </c>
      <c r="F1045">
        <v>32</v>
      </c>
      <c r="G1045" t="s">
        <v>40</v>
      </c>
      <c r="H1045" t="s">
        <v>152</v>
      </c>
      <c r="I1045" s="2">
        <v>3821000</v>
      </c>
      <c r="J1045" s="3">
        <f>Raw_Data[[#This Row],[cicilan_per_bulan]]/Raw_Data[[#This Row],[penghasilan_bulanan]]</f>
        <v>0.32836953677047892</v>
      </c>
      <c r="K1045" t="s">
        <v>286</v>
      </c>
      <c r="L1045" t="s">
        <v>154</v>
      </c>
      <c r="M1045" t="s">
        <v>44</v>
      </c>
      <c r="N1045" t="s">
        <v>171</v>
      </c>
      <c r="O1045" t="s">
        <v>172</v>
      </c>
      <c r="P1045" s="2">
        <v>41970000</v>
      </c>
      <c r="Q1045" s="2">
        <v>10492000</v>
      </c>
      <c r="R1045" t="str">
        <f>IF(Raw_Data[[#This Row],[persen_dp]]&lt;15%,"Low",IF(Raw_Data[[#This Row],[persen_dp]]&gt;25%,"High","Medium"))</f>
        <v>Medium</v>
      </c>
      <c r="S1045" s="3">
        <v>0.25</v>
      </c>
      <c r="T1045">
        <v>36</v>
      </c>
      <c r="U1045">
        <v>0.14499999999999999</v>
      </c>
      <c r="V1045" s="2">
        <v>1254700</v>
      </c>
      <c r="W1045" s="2">
        <v>45171000</v>
      </c>
      <c r="X1045" t="str">
        <f>IF(OR(Raw_Data[[#This Row],[status_pembayaran]]="Macet",Raw_Data[[#This Row],[status_pembayaran]]="Kurang Lancar"),"Non Performing Loan","Performing")</f>
        <v>Performing</v>
      </c>
      <c r="Y1045" t="s">
        <v>47</v>
      </c>
      <c r="Z1045">
        <v>0</v>
      </c>
      <c r="AA1045">
        <v>0</v>
      </c>
      <c r="AB1045">
        <v>1</v>
      </c>
      <c r="AD1045">
        <f>IF(Raw_Data[[#This Row],[rasio]]&lt;0.2,1,IF(Raw_Data[[#This Row],[rasio]]&lt;0.3,2,IF(Raw_Data[[#This Row],[rasio]]&lt;0.4,3,4)))</f>
        <v>3</v>
      </c>
      <c r="AE1045">
        <f>IF(Raw_Data[[#This Row],[kategori_dp]]="High",1,IF(Raw_Data[[#This Row],[kategori_dp]]="Medium",2,3))</f>
        <v>2</v>
      </c>
      <c r="AF1045">
        <f>IF(Raw_Data[[#This Row],[tenor_bulan]]&lt;=24,1,IF(Raw_Data[[#This Row],[tenor_bulan]]&lt;=36,2,IF(Raw_Data[[#This Row],[tenor_bulan]]&lt;=48,3,4)))</f>
        <v>2</v>
      </c>
      <c r="AG1045">
        <f>IF(Raw_Data[[#This Row],[jumlah_kali_telat]]=0,0,IF(Raw_Data[[#This Row],[jumlah_kali_telat]]&lt;=2,2,4))</f>
        <v>0</v>
      </c>
      <c r="AH1045">
        <f>Raw_Data[[#This Row],[Skor_Rasio]]+Raw_Data[[#This Row],[Skor_DP]]+Raw_Data[[#This Row],[Skor_Tenor]]+Raw_Data[[#This Row],[Skor_Telat]]</f>
        <v>7</v>
      </c>
      <c r="AI1045" t="str">
        <f>IF(Raw_Data[[#This Row],[Risk_Score]]&lt;=6,"Low Risk",IF(Raw_Data[[#This Row],[Risk_Score]]&lt;=8,"Medium Risk","High Risk"))</f>
        <v>Medium Risk</v>
      </c>
      <c r="AJ1045">
        <f ca="1">IFERROR(DATEDIF(Raw_Data[[#This Row],[tanggal_pengajuan]],TODAY(),"m"),"N/A")</f>
        <v>9</v>
      </c>
      <c r="AK1045" t="str">
        <f ca="1">IF(ISNUMBER(Raw_Data[[#This Row],[MOB]]),IF(Raw_Data[[#This Row],[MOB]]&lt;6,"0-5 bulan",IF(Raw_Data[[#This Row],[MOB]]&lt;12,"6-11 bulan",IF(Raw_Data[[#This Row],[MOB]]&lt;24,"12-23 bulan","24+ bulan"))),"N/A")</f>
        <v>6-11 bulan</v>
      </c>
    </row>
    <row r="1046" spans="1:37" ht="14.25" customHeight="1" x14ac:dyDescent="0.45">
      <c r="A1046" t="s">
        <v>2699</v>
      </c>
      <c r="B1046" s="64">
        <v>46135</v>
      </c>
      <c r="C1046" s="1" t="str">
        <f t="shared" si="16"/>
        <v>April</v>
      </c>
      <c r="D1046" t="s">
        <v>418</v>
      </c>
      <c r="E1046" t="s">
        <v>2700</v>
      </c>
      <c r="F1046">
        <v>53</v>
      </c>
      <c r="G1046" t="s">
        <v>51</v>
      </c>
      <c r="H1046" t="s">
        <v>41</v>
      </c>
      <c r="I1046" s="2">
        <v>7581000</v>
      </c>
      <c r="J1046" s="3">
        <f>Raw_Data[[#This Row],[cicilan_per_bulan]]/Raw_Data[[#This Row],[penghasilan_bulanan]]</f>
        <v>0.13223849096425275</v>
      </c>
      <c r="K1046" t="s">
        <v>153</v>
      </c>
      <c r="L1046" t="s">
        <v>154</v>
      </c>
      <c r="M1046" t="s">
        <v>44</v>
      </c>
      <c r="N1046" t="s">
        <v>273</v>
      </c>
      <c r="O1046" t="s">
        <v>274</v>
      </c>
      <c r="P1046" s="2">
        <v>17510000</v>
      </c>
      <c r="Q1046" s="2">
        <v>7004000</v>
      </c>
      <c r="R1046" t="str">
        <f>IF(Raw_Data[[#This Row],[persen_dp]]&lt;15%,"Low",IF(Raw_Data[[#This Row],[persen_dp]]&gt;25%,"High","Medium"))</f>
        <v>High</v>
      </c>
      <c r="S1046" s="3">
        <v>0.4</v>
      </c>
      <c r="T1046">
        <v>12</v>
      </c>
      <c r="U1046">
        <v>0.14499999999999999</v>
      </c>
      <c r="V1046" s="2">
        <v>1002500</v>
      </c>
      <c r="W1046" s="2">
        <v>12029000</v>
      </c>
      <c r="X1046" t="str">
        <f>IF(OR(Raw_Data[[#This Row],[status_pembayaran]]="Macet",Raw_Data[[#This Row],[status_pembayaran]]="Kurang Lancar"),"Non Performing Loan","Performing")</f>
        <v>Performing</v>
      </c>
      <c r="Y1046" t="s">
        <v>47</v>
      </c>
      <c r="Z1046">
        <v>0</v>
      </c>
      <c r="AA1046">
        <v>0</v>
      </c>
      <c r="AB1046">
        <v>1</v>
      </c>
      <c r="AC1046" t="s">
        <v>58</v>
      </c>
      <c r="AD1046">
        <f>IF(Raw_Data[[#This Row],[rasio]]&lt;0.2,1,IF(Raw_Data[[#This Row],[rasio]]&lt;0.3,2,IF(Raw_Data[[#This Row],[rasio]]&lt;0.4,3,4)))</f>
        <v>1</v>
      </c>
      <c r="AE1046">
        <f>IF(Raw_Data[[#This Row],[kategori_dp]]="High",1,IF(Raw_Data[[#This Row],[kategori_dp]]="Medium",2,3))</f>
        <v>1</v>
      </c>
      <c r="AF1046">
        <f>IF(Raw_Data[[#This Row],[tenor_bulan]]&lt;=24,1,IF(Raw_Data[[#This Row],[tenor_bulan]]&lt;=36,2,IF(Raw_Data[[#This Row],[tenor_bulan]]&lt;=48,3,4)))</f>
        <v>1</v>
      </c>
      <c r="AG1046">
        <f>IF(Raw_Data[[#This Row],[jumlah_kali_telat]]=0,0,IF(Raw_Data[[#This Row],[jumlah_kali_telat]]&lt;=2,2,4))</f>
        <v>0</v>
      </c>
      <c r="AH1046">
        <f>Raw_Data[[#This Row],[Skor_Rasio]]+Raw_Data[[#This Row],[Skor_DP]]+Raw_Data[[#This Row],[Skor_Tenor]]+Raw_Data[[#This Row],[Skor_Telat]]</f>
        <v>3</v>
      </c>
      <c r="AI1046" t="str">
        <f>IF(Raw_Data[[#This Row],[Risk_Score]]&lt;=6,"Low Risk",IF(Raw_Data[[#This Row],[Risk_Score]]&lt;=8,"Medium Risk","High Risk"))</f>
        <v>Low Risk</v>
      </c>
      <c r="AJ1046">
        <f ca="1">IFERROR(DATEDIF(Raw_Data[[#This Row],[tanggal_pengajuan]],TODAY(),"m"),"N/A")</f>
        <v>6</v>
      </c>
      <c r="AK1046" t="str">
        <f ca="1">IF(ISNUMBER(Raw_Data[[#This Row],[MOB]]),IF(Raw_Data[[#This Row],[MOB]]&lt;6,"0-5 bulan",IF(Raw_Data[[#This Row],[MOB]]&lt;12,"6-11 bulan",IF(Raw_Data[[#This Row],[MOB]]&lt;24,"12-23 bulan","24+ bulan"))),"N/A")</f>
        <v>6-11 bulan</v>
      </c>
    </row>
    <row r="1047" spans="1:37" ht="14.25" customHeight="1" x14ac:dyDescent="0.45">
      <c r="A1047" t="s">
        <v>2701</v>
      </c>
      <c r="B1047" s="64">
        <v>46034</v>
      </c>
      <c r="C1047" s="1" t="str">
        <f t="shared" si="16"/>
        <v>January</v>
      </c>
      <c r="D1047" t="s">
        <v>619</v>
      </c>
      <c r="E1047" t="s">
        <v>2702</v>
      </c>
      <c r="F1047">
        <v>51</v>
      </c>
      <c r="G1047" t="s">
        <v>40</v>
      </c>
      <c r="H1047" t="s">
        <v>52</v>
      </c>
      <c r="I1047" s="2">
        <v>11787000</v>
      </c>
      <c r="J1047" s="3">
        <f>Raw_Data[[#This Row],[cicilan_per_bulan]]/Raw_Data[[#This Row],[penghasilan_bulanan]]</f>
        <v>4.4472724187664375E-2</v>
      </c>
      <c r="K1047" t="s">
        <v>70</v>
      </c>
      <c r="L1047" t="s">
        <v>71</v>
      </c>
      <c r="M1047" t="s">
        <v>72</v>
      </c>
      <c r="N1047" t="s">
        <v>97</v>
      </c>
      <c r="O1047" t="s">
        <v>57</v>
      </c>
      <c r="P1047" s="2">
        <v>16255000</v>
      </c>
      <c r="Q1047" s="2">
        <v>6502000</v>
      </c>
      <c r="R1047" t="str">
        <f>IF(Raw_Data[[#This Row],[persen_dp]]&lt;15%,"Low",IF(Raw_Data[[#This Row],[persen_dp]]&gt;25%,"High","Medium"))</f>
        <v>High</v>
      </c>
      <c r="S1047" s="3">
        <v>0.4</v>
      </c>
      <c r="T1047">
        <v>24</v>
      </c>
      <c r="U1047">
        <v>0.14499999999999999</v>
      </c>
      <c r="V1047" s="2">
        <v>524200</v>
      </c>
      <c r="W1047" s="2">
        <v>12581000</v>
      </c>
      <c r="X1047" t="str">
        <f>IF(OR(Raw_Data[[#This Row],[status_pembayaran]]="Macet",Raw_Data[[#This Row],[status_pembayaran]]="Kurang Lancar"),"Non Performing Loan","Performing")</f>
        <v>Performing</v>
      </c>
      <c r="Y1047" t="s">
        <v>47</v>
      </c>
      <c r="Z1047">
        <v>0</v>
      </c>
      <c r="AA1047">
        <v>0</v>
      </c>
      <c r="AB1047">
        <v>1</v>
      </c>
      <c r="AD1047">
        <f>IF(Raw_Data[[#This Row],[rasio]]&lt;0.2,1,IF(Raw_Data[[#This Row],[rasio]]&lt;0.3,2,IF(Raw_Data[[#This Row],[rasio]]&lt;0.4,3,4)))</f>
        <v>1</v>
      </c>
      <c r="AE1047">
        <f>IF(Raw_Data[[#This Row],[kategori_dp]]="High",1,IF(Raw_Data[[#This Row],[kategori_dp]]="Medium",2,3))</f>
        <v>1</v>
      </c>
      <c r="AF1047">
        <f>IF(Raw_Data[[#This Row],[tenor_bulan]]&lt;=24,1,IF(Raw_Data[[#This Row],[tenor_bulan]]&lt;=36,2,IF(Raw_Data[[#This Row],[tenor_bulan]]&lt;=48,3,4)))</f>
        <v>1</v>
      </c>
      <c r="AG1047">
        <f>IF(Raw_Data[[#This Row],[jumlah_kali_telat]]=0,0,IF(Raw_Data[[#This Row],[jumlah_kali_telat]]&lt;=2,2,4))</f>
        <v>0</v>
      </c>
      <c r="AH1047">
        <f>Raw_Data[[#This Row],[Skor_Rasio]]+Raw_Data[[#This Row],[Skor_DP]]+Raw_Data[[#This Row],[Skor_Tenor]]+Raw_Data[[#This Row],[Skor_Telat]]</f>
        <v>3</v>
      </c>
      <c r="AI1047" t="str">
        <f>IF(Raw_Data[[#This Row],[Risk_Score]]&lt;=6,"Low Risk",IF(Raw_Data[[#This Row],[Risk_Score]]&lt;=8,"Medium Risk","High Risk"))</f>
        <v>Low Risk</v>
      </c>
      <c r="AJ1047">
        <f ca="1">IFERROR(DATEDIF(Raw_Data[[#This Row],[tanggal_pengajuan]],TODAY(),"m"),"N/A")</f>
        <v>9</v>
      </c>
      <c r="AK1047" t="str">
        <f ca="1">IF(ISNUMBER(Raw_Data[[#This Row],[MOB]]),IF(Raw_Data[[#This Row],[MOB]]&lt;6,"0-5 bulan",IF(Raw_Data[[#This Row],[MOB]]&lt;12,"6-11 bulan",IF(Raw_Data[[#This Row],[MOB]]&lt;24,"12-23 bulan","24+ bulan"))),"N/A")</f>
        <v>6-11 bulan</v>
      </c>
    </row>
    <row r="1048" spans="1:37" ht="14.25" customHeight="1" x14ac:dyDescent="0.45">
      <c r="A1048" t="s">
        <v>2703</v>
      </c>
      <c r="B1048" s="64">
        <v>46152</v>
      </c>
      <c r="C1048" s="1" t="str">
        <f t="shared" si="16"/>
        <v>May</v>
      </c>
      <c r="D1048" t="s">
        <v>2631</v>
      </c>
      <c r="E1048" t="s">
        <v>2704</v>
      </c>
      <c r="F1048">
        <v>36</v>
      </c>
      <c r="G1048" t="s">
        <v>51</v>
      </c>
      <c r="H1048" t="s">
        <v>152</v>
      </c>
      <c r="I1048" s="2">
        <v>3827000</v>
      </c>
      <c r="J1048" s="3">
        <f>Raw_Data[[#This Row],[cicilan_per_bulan]]/Raw_Data[[#This Row],[penghasilan_bulanan]]</f>
        <v>0.18727462764567546</v>
      </c>
      <c r="K1048" t="s">
        <v>127</v>
      </c>
      <c r="L1048" t="s">
        <v>128</v>
      </c>
      <c r="M1048" t="s">
        <v>44</v>
      </c>
      <c r="N1048" t="s">
        <v>129</v>
      </c>
      <c r="O1048" t="s">
        <v>130</v>
      </c>
      <c r="P1048" s="2">
        <v>23974000</v>
      </c>
      <c r="Q1048" s="2">
        <v>5994000</v>
      </c>
      <c r="R1048" t="str">
        <f>IF(Raw_Data[[#This Row],[persen_dp]]&lt;15%,"Low",IF(Raw_Data[[#This Row],[persen_dp]]&gt;25%,"High","Medium"))</f>
        <v>Medium</v>
      </c>
      <c r="S1048" s="3">
        <v>0.25</v>
      </c>
      <c r="T1048">
        <v>36</v>
      </c>
      <c r="U1048">
        <v>0.14499999999999999</v>
      </c>
      <c r="V1048" s="2">
        <v>716700</v>
      </c>
      <c r="W1048" s="2">
        <v>25802000</v>
      </c>
      <c r="X1048" t="str">
        <f>IF(OR(Raw_Data[[#This Row],[status_pembayaran]]="Macet",Raw_Data[[#This Row],[status_pembayaran]]="Kurang Lancar"),"Non Performing Loan","Performing")</f>
        <v>Performing</v>
      </c>
      <c r="Y1048" t="s">
        <v>47</v>
      </c>
      <c r="Z1048">
        <v>0</v>
      </c>
      <c r="AA1048">
        <v>0</v>
      </c>
      <c r="AB1048">
        <v>1</v>
      </c>
      <c r="AC1048" t="s">
        <v>104</v>
      </c>
      <c r="AD1048">
        <f>IF(Raw_Data[[#This Row],[rasio]]&lt;0.2,1,IF(Raw_Data[[#This Row],[rasio]]&lt;0.3,2,IF(Raw_Data[[#This Row],[rasio]]&lt;0.4,3,4)))</f>
        <v>1</v>
      </c>
      <c r="AE1048">
        <f>IF(Raw_Data[[#This Row],[kategori_dp]]="High",1,IF(Raw_Data[[#This Row],[kategori_dp]]="Medium",2,3))</f>
        <v>2</v>
      </c>
      <c r="AF1048">
        <f>IF(Raw_Data[[#This Row],[tenor_bulan]]&lt;=24,1,IF(Raw_Data[[#This Row],[tenor_bulan]]&lt;=36,2,IF(Raw_Data[[#This Row],[tenor_bulan]]&lt;=48,3,4)))</f>
        <v>2</v>
      </c>
      <c r="AG1048">
        <f>IF(Raw_Data[[#This Row],[jumlah_kali_telat]]=0,0,IF(Raw_Data[[#This Row],[jumlah_kali_telat]]&lt;=2,2,4))</f>
        <v>0</v>
      </c>
      <c r="AH1048">
        <f>Raw_Data[[#This Row],[Skor_Rasio]]+Raw_Data[[#This Row],[Skor_DP]]+Raw_Data[[#This Row],[Skor_Tenor]]+Raw_Data[[#This Row],[Skor_Telat]]</f>
        <v>5</v>
      </c>
      <c r="AI1048" t="str">
        <f>IF(Raw_Data[[#This Row],[Risk_Score]]&lt;=6,"Low Risk",IF(Raw_Data[[#This Row],[Risk_Score]]&lt;=8,"Medium Risk","High Risk"))</f>
        <v>Low Risk</v>
      </c>
      <c r="AJ1048">
        <f ca="1">IFERROR(DATEDIF(Raw_Data[[#This Row],[tanggal_pengajuan]],TODAY(),"m"),"N/A")</f>
        <v>5</v>
      </c>
      <c r="AK1048" t="str">
        <f ca="1">IF(ISNUMBER(Raw_Data[[#This Row],[MOB]]),IF(Raw_Data[[#This Row],[MOB]]&lt;6,"0-5 bulan",IF(Raw_Data[[#This Row],[MOB]]&lt;12,"6-11 bulan",IF(Raw_Data[[#This Row],[MOB]]&lt;24,"12-23 bulan","24+ bulan"))),"N/A")</f>
        <v>0-5 bulan</v>
      </c>
    </row>
    <row r="1049" spans="1:37" ht="14.25" customHeight="1" x14ac:dyDescent="0.45">
      <c r="A1049" t="s">
        <v>2705</v>
      </c>
      <c r="B1049" s="64">
        <v>46106</v>
      </c>
      <c r="C1049" s="1" t="str">
        <f t="shared" si="16"/>
        <v>March</v>
      </c>
      <c r="D1049" t="s">
        <v>2706</v>
      </c>
      <c r="E1049" t="s">
        <v>2707</v>
      </c>
      <c r="F1049">
        <v>43</v>
      </c>
      <c r="G1049" t="s">
        <v>51</v>
      </c>
      <c r="H1049" t="s">
        <v>152</v>
      </c>
      <c r="I1049" s="2">
        <v>3918000</v>
      </c>
      <c r="J1049" s="3">
        <f>Raw_Data[[#This Row],[cicilan_per_bulan]]/Raw_Data[[#This Row],[penghasilan_bulanan]]</f>
        <v>0.71904032669729456</v>
      </c>
      <c r="K1049" t="s">
        <v>153</v>
      </c>
      <c r="L1049" t="s">
        <v>154</v>
      </c>
      <c r="M1049" t="s">
        <v>55</v>
      </c>
      <c r="N1049" t="s">
        <v>121</v>
      </c>
      <c r="O1049" t="s">
        <v>122</v>
      </c>
      <c r="P1049" s="2">
        <v>34735000</v>
      </c>
      <c r="Q1049" s="2">
        <v>5210000</v>
      </c>
      <c r="R1049" t="str">
        <f>IF(Raw_Data[[#This Row],[persen_dp]]&lt;15%,"Low",IF(Raw_Data[[#This Row],[persen_dp]]&gt;25%,"High","Medium"))</f>
        <v>Medium</v>
      </c>
      <c r="S1049" s="3">
        <v>0.15</v>
      </c>
      <c r="T1049">
        <v>12</v>
      </c>
      <c r="U1049">
        <v>0.14499999999999999</v>
      </c>
      <c r="V1049" s="2">
        <v>2817200</v>
      </c>
      <c r="W1049" s="2">
        <v>33806000</v>
      </c>
      <c r="X1049" t="str">
        <f>IF(OR(Raw_Data[[#This Row],[status_pembayaran]]="Macet",Raw_Data[[#This Row],[status_pembayaran]]="Kurang Lancar"),"Non Performing Loan","Performing")</f>
        <v>Performing</v>
      </c>
      <c r="Y1049" t="s">
        <v>47</v>
      </c>
      <c r="Z1049">
        <v>0</v>
      </c>
      <c r="AA1049">
        <v>0</v>
      </c>
      <c r="AB1049">
        <v>1</v>
      </c>
      <c r="AC1049" t="s">
        <v>104</v>
      </c>
      <c r="AD1049">
        <f>IF(Raw_Data[[#This Row],[rasio]]&lt;0.2,1,IF(Raw_Data[[#This Row],[rasio]]&lt;0.3,2,IF(Raw_Data[[#This Row],[rasio]]&lt;0.4,3,4)))</f>
        <v>4</v>
      </c>
      <c r="AE1049">
        <f>IF(Raw_Data[[#This Row],[kategori_dp]]="High",1,IF(Raw_Data[[#This Row],[kategori_dp]]="Medium",2,3))</f>
        <v>2</v>
      </c>
      <c r="AF1049">
        <f>IF(Raw_Data[[#This Row],[tenor_bulan]]&lt;=24,1,IF(Raw_Data[[#This Row],[tenor_bulan]]&lt;=36,2,IF(Raw_Data[[#This Row],[tenor_bulan]]&lt;=48,3,4)))</f>
        <v>1</v>
      </c>
      <c r="AG1049">
        <f>IF(Raw_Data[[#This Row],[jumlah_kali_telat]]=0,0,IF(Raw_Data[[#This Row],[jumlah_kali_telat]]&lt;=2,2,4))</f>
        <v>0</v>
      </c>
      <c r="AH1049">
        <f>Raw_Data[[#This Row],[Skor_Rasio]]+Raw_Data[[#This Row],[Skor_DP]]+Raw_Data[[#This Row],[Skor_Tenor]]+Raw_Data[[#This Row],[Skor_Telat]]</f>
        <v>7</v>
      </c>
      <c r="AI1049" t="str">
        <f>IF(Raw_Data[[#This Row],[Risk_Score]]&lt;=6,"Low Risk",IF(Raw_Data[[#This Row],[Risk_Score]]&lt;=8,"Medium Risk","High Risk"))</f>
        <v>Medium Risk</v>
      </c>
      <c r="AJ1049">
        <f ca="1">IFERROR(DATEDIF(Raw_Data[[#This Row],[tanggal_pengajuan]],TODAY(),"m"),"N/A")</f>
        <v>6</v>
      </c>
      <c r="AK1049" t="str">
        <f ca="1">IF(ISNUMBER(Raw_Data[[#This Row],[MOB]]),IF(Raw_Data[[#This Row],[MOB]]&lt;6,"0-5 bulan",IF(Raw_Data[[#This Row],[MOB]]&lt;12,"6-11 bulan",IF(Raw_Data[[#This Row],[MOB]]&lt;24,"12-23 bulan","24+ bulan"))),"N/A")</f>
        <v>6-11 bulan</v>
      </c>
    </row>
    <row r="1050" spans="1:37" ht="14.25" customHeight="1" x14ac:dyDescent="0.45">
      <c r="A1050" t="s">
        <v>2708</v>
      </c>
      <c r="B1050" s="64">
        <v>46186</v>
      </c>
      <c r="C1050" s="1" t="str">
        <f t="shared" si="16"/>
        <v>June</v>
      </c>
      <c r="D1050" t="s">
        <v>2709</v>
      </c>
      <c r="E1050" t="s">
        <v>2710</v>
      </c>
      <c r="F1050">
        <v>57</v>
      </c>
      <c r="G1050" t="s">
        <v>51</v>
      </c>
      <c r="H1050" t="s">
        <v>41</v>
      </c>
      <c r="I1050" s="2">
        <v>6588000</v>
      </c>
      <c r="J1050" s="3">
        <f>Raw_Data[[#This Row],[cicilan_per_bulan]]/Raw_Data[[#This Row],[penghasilan_bulanan]]</f>
        <v>0.19344262295081968</v>
      </c>
      <c r="K1050" t="s">
        <v>81</v>
      </c>
      <c r="L1050" t="s">
        <v>82</v>
      </c>
      <c r="M1050" t="s">
        <v>44</v>
      </c>
      <c r="N1050" t="s">
        <v>171</v>
      </c>
      <c r="O1050" t="s">
        <v>172</v>
      </c>
      <c r="P1050" s="2">
        <v>43019000</v>
      </c>
      <c r="Q1050" s="2">
        <v>4302000</v>
      </c>
      <c r="R1050" t="str">
        <f>IF(Raw_Data[[#This Row],[persen_dp]]&lt;15%,"Low",IF(Raw_Data[[#This Row],[persen_dp]]&gt;25%,"High","Medium"))</f>
        <v>Low</v>
      </c>
      <c r="S1050" s="3">
        <v>0.1</v>
      </c>
      <c r="T1050">
        <v>48</v>
      </c>
      <c r="U1050">
        <v>0.14499999999999999</v>
      </c>
      <c r="V1050" s="2">
        <v>1274400</v>
      </c>
      <c r="W1050" s="2">
        <v>61173000</v>
      </c>
      <c r="X1050" t="str">
        <f>IF(OR(Raw_Data[[#This Row],[status_pembayaran]]="Macet",Raw_Data[[#This Row],[status_pembayaran]]="Kurang Lancar"),"Non Performing Loan","Performing")</f>
        <v>Performing</v>
      </c>
      <c r="Y1050" t="s">
        <v>47</v>
      </c>
      <c r="Z1050">
        <v>0</v>
      </c>
      <c r="AA1050">
        <v>0</v>
      </c>
      <c r="AB1050">
        <v>1</v>
      </c>
      <c r="AD1050">
        <f>IF(Raw_Data[[#This Row],[rasio]]&lt;0.2,1,IF(Raw_Data[[#This Row],[rasio]]&lt;0.3,2,IF(Raw_Data[[#This Row],[rasio]]&lt;0.4,3,4)))</f>
        <v>1</v>
      </c>
      <c r="AE1050">
        <f>IF(Raw_Data[[#This Row],[kategori_dp]]="High",1,IF(Raw_Data[[#This Row],[kategori_dp]]="Medium",2,3))</f>
        <v>3</v>
      </c>
      <c r="AF1050">
        <f>IF(Raw_Data[[#This Row],[tenor_bulan]]&lt;=24,1,IF(Raw_Data[[#This Row],[tenor_bulan]]&lt;=36,2,IF(Raw_Data[[#This Row],[tenor_bulan]]&lt;=48,3,4)))</f>
        <v>3</v>
      </c>
      <c r="AG1050">
        <f>IF(Raw_Data[[#This Row],[jumlah_kali_telat]]=0,0,IF(Raw_Data[[#This Row],[jumlah_kali_telat]]&lt;=2,2,4))</f>
        <v>0</v>
      </c>
      <c r="AH1050">
        <f>Raw_Data[[#This Row],[Skor_Rasio]]+Raw_Data[[#This Row],[Skor_DP]]+Raw_Data[[#This Row],[Skor_Tenor]]+Raw_Data[[#This Row],[Skor_Telat]]</f>
        <v>7</v>
      </c>
      <c r="AI1050" t="str">
        <f>IF(Raw_Data[[#This Row],[Risk_Score]]&lt;=6,"Low Risk",IF(Raw_Data[[#This Row],[Risk_Score]]&lt;=8,"Medium Risk","High Risk"))</f>
        <v>Medium Risk</v>
      </c>
      <c r="AJ1050">
        <f ca="1">IFERROR(DATEDIF(Raw_Data[[#This Row],[tanggal_pengajuan]],TODAY(),"m"),"N/A")</f>
        <v>4</v>
      </c>
      <c r="AK1050" t="str">
        <f ca="1">IF(ISNUMBER(Raw_Data[[#This Row],[MOB]]),IF(Raw_Data[[#This Row],[MOB]]&lt;6,"0-5 bulan",IF(Raw_Data[[#This Row],[MOB]]&lt;12,"6-11 bulan",IF(Raw_Data[[#This Row],[MOB]]&lt;24,"12-23 bulan","24+ bulan"))),"N/A")</f>
        <v>0-5 bulan</v>
      </c>
    </row>
    <row r="1051" spans="1:37" ht="14.25" customHeight="1" x14ac:dyDescent="0.45">
      <c r="A1051" t="s">
        <v>2711</v>
      </c>
      <c r="B1051" s="64">
        <v>46073</v>
      </c>
      <c r="C1051" s="1" t="str">
        <f t="shared" si="16"/>
        <v>February</v>
      </c>
      <c r="D1051" t="s">
        <v>923</v>
      </c>
      <c r="E1051" t="s">
        <v>2712</v>
      </c>
      <c r="F1051">
        <v>33</v>
      </c>
      <c r="G1051" t="s">
        <v>51</v>
      </c>
      <c r="H1051" t="s">
        <v>108</v>
      </c>
      <c r="I1051" s="2">
        <v>6816000</v>
      </c>
      <c r="J1051" s="3">
        <f>Raw_Data[[#This Row],[cicilan_per_bulan]]/Raw_Data[[#This Row],[penghasilan_bulanan]]</f>
        <v>0.19683098591549295</v>
      </c>
      <c r="K1051" t="s">
        <v>42</v>
      </c>
      <c r="L1051" t="s">
        <v>43</v>
      </c>
      <c r="M1051" t="s">
        <v>55</v>
      </c>
      <c r="N1051" t="s">
        <v>231</v>
      </c>
      <c r="O1051" t="s">
        <v>232</v>
      </c>
      <c r="P1051" s="2">
        <v>37397000</v>
      </c>
      <c r="Q1051" s="2">
        <v>3740000</v>
      </c>
      <c r="R1051" t="str">
        <f>IF(Raw_Data[[#This Row],[persen_dp]]&lt;15%,"Low",IF(Raw_Data[[#This Row],[persen_dp]]&gt;25%,"High","Medium"))</f>
        <v>Low</v>
      </c>
      <c r="S1051" s="3">
        <v>0.1</v>
      </c>
      <c r="T1051">
        <v>36</v>
      </c>
      <c r="U1051">
        <v>0.14499999999999999</v>
      </c>
      <c r="V1051" s="2">
        <v>1341600</v>
      </c>
      <c r="W1051" s="2">
        <v>48298000</v>
      </c>
      <c r="X1051" t="str">
        <f>IF(OR(Raw_Data[[#This Row],[status_pembayaran]]="Macet",Raw_Data[[#This Row],[status_pembayaran]]="Kurang Lancar"),"Non Performing Loan","Performing")</f>
        <v>Performing</v>
      </c>
      <c r="Y1051" t="s">
        <v>47</v>
      </c>
      <c r="Z1051">
        <v>0</v>
      </c>
      <c r="AA1051">
        <v>0</v>
      </c>
      <c r="AB1051">
        <v>1</v>
      </c>
      <c r="AC1051" t="s">
        <v>74</v>
      </c>
      <c r="AD1051">
        <f>IF(Raw_Data[[#This Row],[rasio]]&lt;0.2,1,IF(Raw_Data[[#This Row],[rasio]]&lt;0.3,2,IF(Raw_Data[[#This Row],[rasio]]&lt;0.4,3,4)))</f>
        <v>1</v>
      </c>
      <c r="AE1051">
        <f>IF(Raw_Data[[#This Row],[kategori_dp]]="High",1,IF(Raw_Data[[#This Row],[kategori_dp]]="Medium",2,3))</f>
        <v>3</v>
      </c>
      <c r="AF1051">
        <f>IF(Raw_Data[[#This Row],[tenor_bulan]]&lt;=24,1,IF(Raw_Data[[#This Row],[tenor_bulan]]&lt;=36,2,IF(Raw_Data[[#This Row],[tenor_bulan]]&lt;=48,3,4)))</f>
        <v>2</v>
      </c>
      <c r="AG1051">
        <f>IF(Raw_Data[[#This Row],[jumlah_kali_telat]]=0,0,IF(Raw_Data[[#This Row],[jumlah_kali_telat]]&lt;=2,2,4))</f>
        <v>0</v>
      </c>
      <c r="AH1051">
        <f>Raw_Data[[#This Row],[Skor_Rasio]]+Raw_Data[[#This Row],[Skor_DP]]+Raw_Data[[#This Row],[Skor_Tenor]]+Raw_Data[[#This Row],[Skor_Telat]]</f>
        <v>6</v>
      </c>
      <c r="AI1051" t="str">
        <f>IF(Raw_Data[[#This Row],[Risk_Score]]&lt;=6,"Low Risk",IF(Raw_Data[[#This Row],[Risk_Score]]&lt;=8,"Medium Risk","High Risk"))</f>
        <v>Low Risk</v>
      </c>
      <c r="AJ1051">
        <f ca="1">IFERROR(DATEDIF(Raw_Data[[#This Row],[tanggal_pengajuan]],TODAY(),"m"),"N/A")</f>
        <v>8</v>
      </c>
      <c r="AK1051" t="str">
        <f ca="1">IF(ISNUMBER(Raw_Data[[#This Row],[MOB]]),IF(Raw_Data[[#This Row],[MOB]]&lt;6,"0-5 bulan",IF(Raw_Data[[#This Row],[MOB]]&lt;12,"6-11 bulan",IF(Raw_Data[[#This Row],[MOB]]&lt;24,"12-23 bulan","24+ bulan"))),"N/A")</f>
        <v>6-11 bulan</v>
      </c>
    </row>
    <row r="1052" spans="1:37" ht="14.25" customHeight="1" x14ac:dyDescent="0.45">
      <c r="A1052" t="s">
        <v>2713</v>
      </c>
      <c r="B1052" s="64">
        <v>46149</v>
      </c>
      <c r="C1052" s="1" t="str">
        <f t="shared" si="16"/>
        <v>May</v>
      </c>
      <c r="D1052" t="s">
        <v>2714</v>
      </c>
      <c r="E1052" t="s">
        <v>2715</v>
      </c>
      <c r="F1052">
        <v>45</v>
      </c>
      <c r="G1052" t="s">
        <v>40</v>
      </c>
      <c r="H1052" t="s">
        <v>41</v>
      </c>
      <c r="I1052" s="2">
        <v>6179000</v>
      </c>
      <c r="J1052" s="3">
        <f>Raw_Data[[#This Row],[cicilan_per_bulan]]/Raw_Data[[#This Row],[penghasilan_bulanan]]</f>
        <v>0.20056643469817123</v>
      </c>
      <c r="K1052" t="s">
        <v>102</v>
      </c>
      <c r="L1052" t="s">
        <v>103</v>
      </c>
      <c r="M1052" t="s">
        <v>290</v>
      </c>
      <c r="N1052" t="s">
        <v>291</v>
      </c>
      <c r="O1052" t="s">
        <v>292</v>
      </c>
      <c r="P1052" s="2">
        <v>36578000</v>
      </c>
      <c r="Q1052" s="2">
        <v>5487000</v>
      </c>
      <c r="R1052" t="str">
        <f>IF(Raw_Data[[#This Row],[persen_dp]]&lt;15%,"Low",IF(Raw_Data[[#This Row],[persen_dp]]&gt;25%,"High","Medium"))</f>
        <v>Medium</v>
      </c>
      <c r="S1052" s="3">
        <v>0.15</v>
      </c>
      <c r="T1052">
        <v>36</v>
      </c>
      <c r="U1052">
        <v>0.14499999999999999</v>
      </c>
      <c r="V1052" s="2">
        <v>1239300</v>
      </c>
      <c r="W1052" s="2">
        <v>44615000</v>
      </c>
      <c r="X1052" t="str">
        <f>IF(OR(Raw_Data[[#This Row],[status_pembayaran]]="Macet",Raw_Data[[#This Row],[status_pembayaran]]="Kurang Lancar"),"Non Performing Loan","Performing")</f>
        <v>Performing</v>
      </c>
      <c r="Y1052" t="s">
        <v>47</v>
      </c>
      <c r="Z1052">
        <v>0</v>
      </c>
      <c r="AA1052">
        <v>0</v>
      </c>
      <c r="AB1052">
        <v>1</v>
      </c>
      <c r="AC1052" t="s">
        <v>137</v>
      </c>
      <c r="AD1052">
        <f>IF(Raw_Data[[#This Row],[rasio]]&lt;0.2,1,IF(Raw_Data[[#This Row],[rasio]]&lt;0.3,2,IF(Raw_Data[[#This Row],[rasio]]&lt;0.4,3,4)))</f>
        <v>2</v>
      </c>
      <c r="AE1052">
        <f>IF(Raw_Data[[#This Row],[kategori_dp]]="High",1,IF(Raw_Data[[#This Row],[kategori_dp]]="Medium",2,3))</f>
        <v>2</v>
      </c>
      <c r="AF1052">
        <f>IF(Raw_Data[[#This Row],[tenor_bulan]]&lt;=24,1,IF(Raw_Data[[#This Row],[tenor_bulan]]&lt;=36,2,IF(Raw_Data[[#This Row],[tenor_bulan]]&lt;=48,3,4)))</f>
        <v>2</v>
      </c>
      <c r="AG1052">
        <f>IF(Raw_Data[[#This Row],[jumlah_kali_telat]]=0,0,IF(Raw_Data[[#This Row],[jumlah_kali_telat]]&lt;=2,2,4))</f>
        <v>0</v>
      </c>
      <c r="AH1052">
        <f>Raw_Data[[#This Row],[Skor_Rasio]]+Raw_Data[[#This Row],[Skor_DP]]+Raw_Data[[#This Row],[Skor_Tenor]]+Raw_Data[[#This Row],[Skor_Telat]]</f>
        <v>6</v>
      </c>
      <c r="AI1052" t="str">
        <f>IF(Raw_Data[[#This Row],[Risk_Score]]&lt;=6,"Low Risk",IF(Raw_Data[[#This Row],[Risk_Score]]&lt;=8,"Medium Risk","High Risk"))</f>
        <v>Low Risk</v>
      </c>
      <c r="AJ1052">
        <f ca="1">IFERROR(DATEDIF(Raw_Data[[#This Row],[tanggal_pengajuan]],TODAY(),"m"),"N/A")</f>
        <v>5</v>
      </c>
      <c r="AK1052" t="str">
        <f ca="1">IF(ISNUMBER(Raw_Data[[#This Row],[MOB]]),IF(Raw_Data[[#This Row],[MOB]]&lt;6,"0-5 bulan",IF(Raw_Data[[#This Row],[MOB]]&lt;12,"6-11 bulan",IF(Raw_Data[[#This Row],[MOB]]&lt;24,"12-23 bulan","24+ bulan"))),"N/A")</f>
        <v>0-5 bulan</v>
      </c>
    </row>
    <row r="1053" spans="1:37" ht="14.25" customHeight="1" x14ac:dyDescent="0.45">
      <c r="A1053" t="s">
        <v>2716</v>
      </c>
      <c r="B1053" s="64">
        <v>46026</v>
      </c>
      <c r="C1053" s="1" t="str">
        <f t="shared" si="16"/>
        <v>January</v>
      </c>
      <c r="D1053" t="s">
        <v>1875</v>
      </c>
      <c r="E1053" t="s">
        <v>2717</v>
      </c>
      <c r="F1053">
        <v>24</v>
      </c>
      <c r="G1053" t="s">
        <v>40</v>
      </c>
      <c r="H1053" t="s">
        <v>90</v>
      </c>
      <c r="I1053" s="2">
        <v>4332000</v>
      </c>
      <c r="J1053" s="3">
        <f>Raw_Data[[#This Row],[cicilan_per_bulan]]/Raw_Data[[#This Row],[penghasilan_bulanan]]</f>
        <v>0.12243767313019391</v>
      </c>
      <c r="K1053" t="s">
        <v>81</v>
      </c>
      <c r="L1053" t="s">
        <v>82</v>
      </c>
      <c r="M1053" t="s">
        <v>44</v>
      </c>
      <c r="N1053" t="s">
        <v>163</v>
      </c>
      <c r="O1053" t="s">
        <v>46</v>
      </c>
      <c r="P1053" s="2">
        <v>30747000</v>
      </c>
      <c r="Q1053" s="2">
        <v>12299000</v>
      </c>
      <c r="R1053" t="str">
        <f>IF(Raw_Data[[#This Row],[persen_dp]]&lt;15%,"Low",IF(Raw_Data[[#This Row],[persen_dp]]&gt;25%,"High","Medium"))</f>
        <v>High</v>
      </c>
      <c r="S1053" s="3">
        <v>0.4</v>
      </c>
      <c r="T1053">
        <v>60</v>
      </c>
      <c r="U1053">
        <v>0.14499999999999999</v>
      </c>
      <c r="V1053" s="2">
        <v>530400</v>
      </c>
      <c r="W1053" s="2">
        <v>31823000</v>
      </c>
      <c r="X1053" t="str">
        <f>IF(OR(Raw_Data[[#This Row],[status_pembayaran]]="Macet",Raw_Data[[#This Row],[status_pembayaran]]="Kurang Lancar"),"Non Performing Loan","Performing")</f>
        <v>Performing</v>
      </c>
      <c r="Y1053" t="s">
        <v>47</v>
      </c>
      <c r="Z1053">
        <v>0</v>
      </c>
      <c r="AA1053">
        <v>0</v>
      </c>
      <c r="AB1053">
        <v>1</v>
      </c>
      <c r="AC1053" t="s">
        <v>104</v>
      </c>
      <c r="AD1053">
        <f>IF(Raw_Data[[#This Row],[rasio]]&lt;0.2,1,IF(Raw_Data[[#This Row],[rasio]]&lt;0.3,2,IF(Raw_Data[[#This Row],[rasio]]&lt;0.4,3,4)))</f>
        <v>1</v>
      </c>
      <c r="AE1053">
        <f>IF(Raw_Data[[#This Row],[kategori_dp]]="High",1,IF(Raw_Data[[#This Row],[kategori_dp]]="Medium",2,3))</f>
        <v>1</v>
      </c>
      <c r="AF1053">
        <f>IF(Raw_Data[[#This Row],[tenor_bulan]]&lt;=24,1,IF(Raw_Data[[#This Row],[tenor_bulan]]&lt;=36,2,IF(Raw_Data[[#This Row],[tenor_bulan]]&lt;=48,3,4)))</f>
        <v>4</v>
      </c>
      <c r="AG1053">
        <f>IF(Raw_Data[[#This Row],[jumlah_kali_telat]]=0,0,IF(Raw_Data[[#This Row],[jumlah_kali_telat]]&lt;=2,2,4))</f>
        <v>0</v>
      </c>
      <c r="AH1053">
        <f>Raw_Data[[#This Row],[Skor_Rasio]]+Raw_Data[[#This Row],[Skor_DP]]+Raw_Data[[#This Row],[Skor_Tenor]]+Raw_Data[[#This Row],[Skor_Telat]]</f>
        <v>6</v>
      </c>
      <c r="AI1053" t="str">
        <f>IF(Raw_Data[[#This Row],[Risk_Score]]&lt;=6,"Low Risk",IF(Raw_Data[[#This Row],[Risk_Score]]&lt;=8,"Medium Risk","High Risk"))</f>
        <v>Low Risk</v>
      </c>
      <c r="AJ1053">
        <f ca="1">IFERROR(DATEDIF(Raw_Data[[#This Row],[tanggal_pengajuan]],TODAY(),"m"),"N/A")</f>
        <v>9</v>
      </c>
      <c r="AK1053" t="str">
        <f ca="1">IF(ISNUMBER(Raw_Data[[#This Row],[MOB]]),IF(Raw_Data[[#This Row],[MOB]]&lt;6,"0-5 bulan",IF(Raw_Data[[#This Row],[MOB]]&lt;12,"6-11 bulan",IF(Raw_Data[[#This Row],[MOB]]&lt;24,"12-23 bulan","24+ bulan"))),"N/A")</f>
        <v>6-11 bulan</v>
      </c>
    </row>
    <row r="1054" spans="1:37" ht="14.25" customHeight="1" x14ac:dyDescent="0.45">
      <c r="A1054" t="s">
        <v>2718</v>
      </c>
      <c r="B1054" s="64">
        <v>46177</v>
      </c>
      <c r="C1054" s="1" t="str">
        <f t="shared" si="16"/>
        <v>June</v>
      </c>
      <c r="D1054" t="s">
        <v>793</v>
      </c>
      <c r="E1054" t="s">
        <v>2719</v>
      </c>
      <c r="F1054">
        <v>32</v>
      </c>
      <c r="G1054" t="s">
        <v>51</v>
      </c>
      <c r="H1054" t="s">
        <v>152</v>
      </c>
      <c r="I1054" s="2">
        <v>2607000</v>
      </c>
      <c r="J1054" s="3">
        <f>Raw_Data[[#This Row],[cicilan_per_bulan]]/Raw_Data[[#This Row],[penghasilan_bulanan]]</f>
        <v>1.1109704641350211</v>
      </c>
      <c r="K1054" t="s">
        <v>81</v>
      </c>
      <c r="L1054" t="s">
        <v>82</v>
      </c>
      <c r="M1054" t="s">
        <v>44</v>
      </c>
      <c r="N1054" t="s">
        <v>184</v>
      </c>
      <c r="O1054" t="s">
        <v>122</v>
      </c>
      <c r="P1054" s="2">
        <v>35712000</v>
      </c>
      <c r="Q1054" s="2">
        <v>5357000</v>
      </c>
      <c r="R1054" t="str">
        <f>IF(Raw_Data[[#This Row],[persen_dp]]&lt;15%,"Low",IF(Raw_Data[[#This Row],[persen_dp]]&gt;25%,"High","Medium"))</f>
        <v>Medium</v>
      </c>
      <c r="S1054" s="3">
        <v>0.15</v>
      </c>
      <c r="T1054">
        <v>12</v>
      </c>
      <c r="U1054">
        <v>0.14499999999999999</v>
      </c>
      <c r="V1054" s="2">
        <v>2896300</v>
      </c>
      <c r="W1054" s="2">
        <v>34756000</v>
      </c>
      <c r="X1054" t="str">
        <f>IF(OR(Raw_Data[[#This Row],[status_pembayaran]]="Macet",Raw_Data[[#This Row],[status_pembayaran]]="Kurang Lancar"),"Non Performing Loan","Performing")</f>
        <v>Performing</v>
      </c>
      <c r="Y1054" t="s">
        <v>47</v>
      </c>
      <c r="Z1054">
        <v>0</v>
      </c>
      <c r="AA1054">
        <v>0</v>
      </c>
      <c r="AB1054">
        <v>1</v>
      </c>
      <c r="AD1054">
        <f>IF(Raw_Data[[#This Row],[rasio]]&lt;0.2,1,IF(Raw_Data[[#This Row],[rasio]]&lt;0.3,2,IF(Raw_Data[[#This Row],[rasio]]&lt;0.4,3,4)))</f>
        <v>4</v>
      </c>
      <c r="AE1054">
        <f>IF(Raw_Data[[#This Row],[kategori_dp]]="High",1,IF(Raw_Data[[#This Row],[kategori_dp]]="Medium",2,3))</f>
        <v>2</v>
      </c>
      <c r="AF1054">
        <f>IF(Raw_Data[[#This Row],[tenor_bulan]]&lt;=24,1,IF(Raw_Data[[#This Row],[tenor_bulan]]&lt;=36,2,IF(Raw_Data[[#This Row],[tenor_bulan]]&lt;=48,3,4)))</f>
        <v>1</v>
      </c>
      <c r="AG1054">
        <f>IF(Raw_Data[[#This Row],[jumlah_kali_telat]]=0,0,IF(Raw_Data[[#This Row],[jumlah_kali_telat]]&lt;=2,2,4))</f>
        <v>0</v>
      </c>
      <c r="AH1054">
        <f>Raw_Data[[#This Row],[Skor_Rasio]]+Raw_Data[[#This Row],[Skor_DP]]+Raw_Data[[#This Row],[Skor_Tenor]]+Raw_Data[[#This Row],[Skor_Telat]]</f>
        <v>7</v>
      </c>
      <c r="AI1054" t="str">
        <f>IF(Raw_Data[[#This Row],[Risk_Score]]&lt;=6,"Low Risk",IF(Raw_Data[[#This Row],[Risk_Score]]&lt;=8,"Medium Risk","High Risk"))</f>
        <v>Medium Risk</v>
      </c>
      <c r="AJ1054">
        <f ca="1">IFERROR(DATEDIF(Raw_Data[[#This Row],[tanggal_pengajuan]],TODAY(),"m"),"N/A")</f>
        <v>4</v>
      </c>
      <c r="AK1054" t="str">
        <f ca="1">IF(ISNUMBER(Raw_Data[[#This Row],[MOB]]),IF(Raw_Data[[#This Row],[MOB]]&lt;6,"0-5 bulan",IF(Raw_Data[[#This Row],[MOB]]&lt;12,"6-11 bulan",IF(Raw_Data[[#This Row],[MOB]]&lt;24,"12-23 bulan","24+ bulan"))),"N/A")</f>
        <v>0-5 bulan</v>
      </c>
    </row>
    <row r="1055" spans="1:37" ht="14.25" customHeight="1" x14ac:dyDescent="0.45">
      <c r="A1055" t="s">
        <v>2720</v>
      </c>
      <c r="B1055" s="64">
        <v>46157</v>
      </c>
      <c r="C1055" s="1" t="str">
        <f t="shared" si="16"/>
        <v>May</v>
      </c>
      <c r="D1055" t="s">
        <v>1034</v>
      </c>
      <c r="E1055" t="s">
        <v>2721</v>
      </c>
      <c r="F1055">
        <v>22</v>
      </c>
      <c r="G1055" t="s">
        <v>40</v>
      </c>
      <c r="H1055" t="s">
        <v>152</v>
      </c>
      <c r="I1055" s="2">
        <v>3075000</v>
      </c>
      <c r="J1055" s="3">
        <f>Raw_Data[[#This Row],[cicilan_per_bulan]]/Raw_Data[[#This Row],[penghasilan_bulanan]]</f>
        <v>0.50601626016260159</v>
      </c>
      <c r="K1055" t="s">
        <v>268</v>
      </c>
      <c r="L1055" t="s">
        <v>110</v>
      </c>
      <c r="M1055" t="s">
        <v>44</v>
      </c>
      <c r="N1055" t="s">
        <v>171</v>
      </c>
      <c r="O1055" t="s">
        <v>172</v>
      </c>
      <c r="P1055" s="2">
        <v>41355000</v>
      </c>
      <c r="Q1055" s="2">
        <v>12407000</v>
      </c>
      <c r="R1055" t="str">
        <f>IF(Raw_Data[[#This Row],[persen_dp]]&lt;15%,"Low",IF(Raw_Data[[#This Row],[persen_dp]]&gt;25%,"High","Medium"))</f>
        <v>High</v>
      </c>
      <c r="S1055" s="3">
        <v>0.3</v>
      </c>
      <c r="T1055">
        <v>24</v>
      </c>
      <c r="U1055">
        <v>0.14499999999999999</v>
      </c>
      <c r="V1055" s="2">
        <v>1556000</v>
      </c>
      <c r="W1055" s="2">
        <v>37343000</v>
      </c>
      <c r="X1055" t="str">
        <f>IF(OR(Raw_Data[[#This Row],[status_pembayaran]]="Macet",Raw_Data[[#This Row],[status_pembayaran]]="Kurang Lancar"),"Non Performing Loan","Performing")</f>
        <v>Performing</v>
      </c>
      <c r="Y1055" t="s">
        <v>47</v>
      </c>
      <c r="Z1055">
        <v>0</v>
      </c>
      <c r="AA1055">
        <v>0</v>
      </c>
      <c r="AB1055">
        <v>1</v>
      </c>
      <c r="AC1055" t="s">
        <v>74</v>
      </c>
      <c r="AD1055">
        <f>IF(Raw_Data[[#This Row],[rasio]]&lt;0.2,1,IF(Raw_Data[[#This Row],[rasio]]&lt;0.3,2,IF(Raw_Data[[#This Row],[rasio]]&lt;0.4,3,4)))</f>
        <v>4</v>
      </c>
      <c r="AE1055">
        <f>IF(Raw_Data[[#This Row],[kategori_dp]]="High",1,IF(Raw_Data[[#This Row],[kategori_dp]]="Medium",2,3))</f>
        <v>1</v>
      </c>
      <c r="AF1055">
        <f>IF(Raw_Data[[#This Row],[tenor_bulan]]&lt;=24,1,IF(Raw_Data[[#This Row],[tenor_bulan]]&lt;=36,2,IF(Raw_Data[[#This Row],[tenor_bulan]]&lt;=48,3,4)))</f>
        <v>1</v>
      </c>
      <c r="AG1055">
        <f>IF(Raw_Data[[#This Row],[jumlah_kali_telat]]=0,0,IF(Raw_Data[[#This Row],[jumlah_kali_telat]]&lt;=2,2,4))</f>
        <v>0</v>
      </c>
      <c r="AH1055">
        <f>Raw_Data[[#This Row],[Skor_Rasio]]+Raw_Data[[#This Row],[Skor_DP]]+Raw_Data[[#This Row],[Skor_Tenor]]+Raw_Data[[#This Row],[Skor_Telat]]</f>
        <v>6</v>
      </c>
      <c r="AI1055" t="str">
        <f>IF(Raw_Data[[#This Row],[Risk_Score]]&lt;=6,"Low Risk",IF(Raw_Data[[#This Row],[Risk_Score]]&lt;=8,"Medium Risk","High Risk"))</f>
        <v>Low Risk</v>
      </c>
      <c r="AJ1055">
        <f ca="1">IFERROR(DATEDIF(Raw_Data[[#This Row],[tanggal_pengajuan]],TODAY(),"m"),"N/A")</f>
        <v>5</v>
      </c>
      <c r="AK1055" t="str">
        <f ca="1">IF(ISNUMBER(Raw_Data[[#This Row],[MOB]]),IF(Raw_Data[[#This Row],[MOB]]&lt;6,"0-5 bulan",IF(Raw_Data[[#This Row],[MOB]]&lt;12,"6-11 bulan",IF(Raw_Data[[#This Row],[MOB]]&lt;24,"12-23 bulan","24+ bulan"))),"N/A")</f>
        <v>0-5 bulan</v>
      </c>
    </row>
    <row r="1056" spans="1:37" ht="14.25" customHeight="1" x14ac:dyDescent="0.45">
      <c r="A1056" t="s">
        <v>2722</v>
      </c>
      <c r="B1056" s="64">
        <v>46075</v>
      </c>
      <c r="C1056" s="1" t="str">
        <f t="shared" si="16"/>
        <v>February</v>
      </c>
      <c r="D1056" t="s">
        <v>260</v>
      </c>
      <c r="E1056" t="s">
        <v>2723</v>
      </c>
      <c r="F1056">
        <v>38</v>
      </c>
      <c r="G1056" t="s">
        <v>40</v>
      </c>
      <c r="H1056" t="s">
        <v>62</v>
      </c>
      <c r="I1056" s="2">
        <v>2519000</v>
      </c>
      <c r="J1056" s="3">
        <f>Raw_Data[[#This Row],[cicilan_per_bulan]]/Raw_Data[[#This Row],[penghasilan_bulanan]]</f>
        <v>0.57066296149265583</v>
      </c>
      <c r="K1056" t="s">
        <v>205</v>
      </c>
      <c r="L1056" t="s">
        <v>110</v>
      </c>
      <c r="M1056" t="s">
        <v>55</v>
      </c>
      <c r="N1056" t="s">
        <v>221</v>
      </c>
      <c r="O1056" t="s">
        <v>159</v>
      </c>
      <c r="P1056" s="2">
        <v>42428000</v>
      </c>
      <c r="Q1056" s="2">
        <v>6364000</v>
      </c>
      <c r="R1056" t="str">
        <f>IF(Raw_Data[[#This Row],[persen_dp]]&lt;15%,"Low",IF(Raw_Data[[#This Row],[persen_dp]]&gt;25%,"High","Medium"))</f>
        <v>Medium</v>
      </c>
      <c r="S1056" s="3">
        <v>0.15</v>
      </c>
      <c r="T1056">
        <v>36</v>
      </c>
      <c r="U1056">
        <v>0.14499999999999999</v>
      </c>
      <c r="V1056" s="2">
        <v>1437500</v>
      </c>
      <c r="W1056" s="2">
        <v>51751000</v>
      </c>
      <c r="X1056" t="str">
        <f>IF(OR(Raw_Data[[#This Row],[status_pembayaran]]="Macet",Raw_Data[[#This Row],[status_pembayaran]]="Kurang Lancar"),"Non Performing Loan","Performing")</f>
        <v>Performing</v>
      </c>
      <c r="Y1056" t="s">
        <v>47</v>
      </c>
      <c r="Z1056">
        <v>0</v>
      </c>
      <c r="AA1056">
        <v>0</v>
      </c>
      <c r="AB1056">
        <v>1</v>
      </c>
      <c r="AC1056" t="s">
        <v>74</v>
      </c>
      <c r="AD1056">
        <f>IF(Raw_Data[[#This Row],[rasio]]&lt;0.2,1,IF(Raw_Data[[#This Row],[rasio]]&lt;0.3,2,IF(Raw_Data[[#This Row],[rasio]]&lt;0.4,3,4)))</f>
        <v>4</v>
      </c>
      <c r="AE1056">
        <f>IF(Raw_Data[[#This Row],[kategori_dp]]="High",1,IF(Raw_Data[[#This Row],[kategori_dp]]="Medium",2,3))</f>
        <v>2</v>
      </c>
      <c r="AF1056">
        <f>IF(Raw_Data[[#This Row],[tenor_bulan]]&lt;=24,1,IF(Raw_Data[[#This Row],[tenor_bulan]]&lt;=36,2,IF(Raw_Data[[#This Row],[tenor_bulan]]&lt;=48,3,4)))</f>
        <v>2</v>
      </c>
      <c r="AG1056">
        <f>IF(Raw_Data[[#This Row],[jumlah_kali_telat]]=0,0,IF(Raw_Data[[#This Row],[jumlah_kali_telat]]&lt;=2,2,4))</f>
        <v>0</v>
      </c>
      <c r="AH1056">
        <f>Raw_Data[[#This Row],[Skor_Rasio]]+Raw_Data[[#This Row],[Skor_DP]]+Raw_Data[[#This Row],[Skor_Tenor]]+Raw_Data[[#This Row],[Skor_Telat]]</f>
        <v>8</v>
      </c>
      <c r="AI1056" t="str">
        <f>IF(Raw_Data[[#This Row],[Risk_Score]]&lt;=6,"Low Risk",IF(Raw_Data[[#This Row],[Risk_Score]]&lt;=8,"Medium Risk","High Risk"))</f>
        <v>Medium Risk</v>
      </c>
      <c r="AJ1056">
        <f ca="1">IFERROR(DATEDIF(Raw_Data[[#This Row],[tanggal_pengajuan]],TODAY(),"m"),"N/A")</f>
        <v>8</v>
      </c>
      <c r="AK1056" t="str">
        <f ca="1">IF(ISNUMBER(Raw_Data[[#This Row],[MOB]]),IF(Raw_Data[[#This Row],[MOB]]&lt;6,"0-5 bulan",IF(Raw_Data[[#This Row],[MOB]]&lt;12,"6-11 bulan",IF(Raw_Data[[#This Row],[MOB]]&lt;24,"12-23 bulan","24+ bulan"))),"N/A")</f>
        <v>6-11 bulan</v>
      </c>
    </row>
    <row r="1057" spans="1:37" ht="14.25" customHeight="1" x14ac:dyDescent="0.45">
      <c r="A1057" t="s">
        <v>2724</v>
      </c>
      <c r="B1057" s="64">
        <v>46125</v>
      </c>
      <c r="C1057" s="1" t="str">
        <f t="shared" si="16"/>
        <v>April</v>
      </c>
      <c r="D1057" t="s">
        <v>1545</v>
      </c>
      <c r="E1057" t="s">
        <v>2725</v>
      </c>
      <c r="F1057">
        <v>35</v>
      </c>
      <c r="G1057" t="s">
        <v>51</v>
      </c>
      <c r="H1057" t="s">
        <v>90</v>
      </c>
      <c r="I1057" s="2">
        <v>3152000</v>
      </c>
      <c r="J1057" s="3">
        <f>Raw_Data[[#This Row],[cicilan_per_bulan]]/Raw_Data[[#This Row],[penghasilan_bulanan]]</f>
        <v>0.2797271573604061</v>
      </c>
      <c r="K1057" t="s">
        <v>188</v>
      </c>
      <c r="L1057" t="s">
        <v>154</v>
      </c>
      <c r="M1057" t="s">
        <v>44</v>
      </c>
      <c r="N1057" t="s">
        <v>83</v>
      </c>
      <c r="O1057" t="s">
        <v>57</v>
      </c>
      <c r="P1057" s="2">
        <v>18621000</v>
      </c>
      <c r="Q1057" s="2">
        <v>5586000</v>
      </c>
      <c r="R1057" t="str">
        <f>IF(Raw_Data[[#This Row],[persen_dp]]&lt;15%,"Low",IF(Raw_Data[[#This Row],[persen_dp]]&gt;25%,"High","Medium"))</f>
        <v>High</v>
      </c>
      <c r="S1057" s="3">
        <v>0.3</v>
      </c>
      <c r="T1057">
        <v>18</v>
      </c>
      <c r="U1057">
        <v>0.14499999999999999</v>
      </c>
      <c r="V1057" s="2">
        <v>881700</v>
      </c>
      <c r="W1057" s="2">
        <v>15870000</v>
      </c>
      <c r="X1057" t="str">
        <f>IF(OR(Raw_Data[[#This Row],[status_pembayaran]]="Macet",Raw_Data[[#This Row],[status_pembayaran]]="Kurang Lancar"),"Non Performing Loan","Performing")</f>
        <v>Performing</v>
      </c>
      <c r="Y1057" t="s">
        <v>47</v>
      </c>
      <c r="Z1057">
        <v>0</v>
      </c>
      <c r="AA1057">
        <v>0</v>
      </c>
      <c r="AB1057">
        <v>1</v>
      </c>
      <c r="AD1057">
        <f>IF(Raw_Data[[#This Row],[rasio]]&lt;0.2,1,IF(Raw_Data[[#This Row],[rasio]]&lt;0.3,2,IF(Raw_Data[[#This Row],[rasio]]&lt;0.4,3,4)))</f>
        <v>2</v>
      </c>
      <c r="AE1057">
        <f>IF(Raw_Data[[#This Row],[kategori_dp]]="High",1,IF(Raw_Data[[#This Row],[kategori_dp]]="Medium",2,3))</f>
        <v>1</v>
      </c>
      <c r="AF1057">
        <f>IF(Raw_Data[[#This Row],[tenor_bulan]]&lt;=24,1,IF(Raw_Data[[#This Row],[tenor_bulan]]&lt;=36,2,IF(Raw_Data[[#This Row],[tenor_bulan]]&lt;=48,3,4)))</f>
        <v>1</v>
      </c>
      <c r="AG1057">
        <f>IF(Raw_Data[[#This Row],[jumlah_kali_telat]]=0,0,IF(Raw_Data[[#This Row],[jumlah_kali_telat]]&lt;=2,2,4))</f>
        <v>0</v>
      </c>
      <c r="AH1057">
        <f>Raw_Data[[#This Row],[Skor_Rasio]]+Raw_Data[[#This Row],[Skor_DP]]+Raw_Data[[#This Row],[Skor_Tenor]]+Raw_Data[[#This Row],[Skor_Telat]]</f>
        <v>4</v>
      </c>
      <c r="AI1057" t="str">
        <f>IF(Raw_Data[[#This Row],[Risk_Score]]&lt;=6,"Low Risk",IF(Raw_Data[[#This Row],[Risk_Score]]&lt;=8,"Medium Risk","High Risk"))</f>
        <v>Low Risk</v>
      </c>
      <c r="AJ1057">
        <f ca="1">IFERROR(DATEDIF(Raw_Data[[#This Row],[tanggal_pengajuan]],TODAY(),"m"),"N/A")</f>
        <v>6</v>
      </c>
      <c r="AK1057" t="str">
        <f ca="1">IF(ISNUMBER(Raw_Data[[#This Row],[MOB]]),IF(Raw_Data[[#This Row],[MOB]]&lt;6,"0-5 bulan",IF(Raw_Data[[#This Row],[MOB]]&lt;12,"6-11 bulan",IF(Raw_Data[[#This Row],[MOB]]&lt;24,"12-23 bulan","24+ bulan"))),"N/A")</f>
        <v>6-11 bulan</v>
      </c>
    </row>
    <row r="1058" spans="1:37" ht="14.25" customHeight="1" x14ac:dyDescent="0.45">
      <c r="A1058" t="s">
        <v>2726</v>
      </c>
      <c r="B1058" s="64">
        <v>46120</v>
      </c>
      <c r="C1058" s="1" t="str">
        <f t="shared" si="16"/>
        <v>April</v>
      </c>
      <c r="D1058" t="s">
        <v>2727</v>
      </c>
      <c r="E1058" t="s">
        <v>2728</v>
      </c>
      <c r="F1058">
        <v>29</v>
      </c>
      <c r="G1058" t="s">
        <v>40</v>
      </c>
      <c r="H1058" t="s">
        <v>101</v>
      </c>
      <c r="I1058" s="2">
        <v>3808000</v>
      </c>
      <c r="J1058" s="3">
        <f>Raw_Data[[#This Row],[cicilan_per_bulan]]/Raw_Data[[#This Row],[penghasilan_bulanan]]</f>
        <v>0.1569327731092437</v>
      </c>
      <c r="K1058" t="s">
        <v>42</v>
      </c>
      <c r="L1058" t="s">
        <v>43</v>
      </c>
      <c r="M1058" t="s">
        <v>55</v>
      </c>
      <c r="N1058" t="s">
        <v>141</v>
      </c>
      <c r="O1058" t="s">
        <v>46</v>
      </c>
      <c r="P1058" s="2">
        <v>23094000</v>
      </c>
      <c r="Q1058" s="2">
        <v>2309000</v>
      </c>
      <c r="R1058" t="str">
        <f>IF(Raw_Data[[#This Row],[persen_dp]]&lt;15%,"Low",IF(Raw_Data[[#This Row],[persen_dp]]&gt;25%,"High","Medium"))</f>
        <v>Low</v>
      </c>
      <c r="S1058" s="3">
        <v>0.1</v>
      </c>
      <c r="T1058">
        <v>60</v>
      </c>
      <c r="U1058">
        <v>0.14499999999999999</v>
      </c>
      <c r="V1058" s="2">
        <v>597600</v>
      </c>
      <c r="W1058" s="2">
        <v>35854000</v>
      </c>
      <c r="X1058" t="str">
        <f>IF(OR(Raw_Data[[#This Row],[status_pembayaran]]="Macet",Raw_Data[[#This Row],[status_pembayaran]]="Kurang Lancar"),"Non Performing Loan","Performing")</f>
        <v>Performing</v>
      </c>
      <c r="Y1058" t="s">
        <v>47</v>
      </c>
      <c r="Z1058">
        <v>0</v>
      </c>
      <c r="AA1058">
        <v>0</v>
      </c>
      <c r="AB1058">
        <v>1</v>
      </c>
      <c r="AD1058">
        <f>IF(Raw_Data[[#This Row],[rasio]]&lt;0.2,1,IF(Raw_Data[[#This Row],[rasio]]&lt;0.3,2,IF(Raw_Data[[#This Row],[rasio]]&lt;0.4,3,4)))</f>
        <v>1</v>
      </c>
      <c r="AE1058">
        <f>IF(Raw_Data[[#This Row],[kategori_dp]]="High",1,IF(Raw_Data[[#This Row],[kategori_dp]]="Medium",2,3))</f>
        <v>3</v>
      </c>
      <c r="AF1058">
        <f>IF(Raw_Data[[#This Row],[tenor_bulan]]&lt;=24,1,IF(Raw_Data[[#This Row],[tenor_bulan]]&lt;=36,2,IF(Raw_Data[[#This Row],[tenor_bulan]]&lt;=48,3,4)))</f>
        <v>4</v>
      </c>
      <c r="AG1058">
        <f>IF(Raw_Data[[#This Row],[jumlah_kali_telat]]=0,0,IF(Raw_Data[[#This Row],[jumlah_kali_telat]]&lt;=2,2,4))</f>
        <v>0</v>
      </c>
      <c r="AH1058">
        <f>Raw_Data[[#This Row],[Skor_Rasio]]+Raw_Data[[#This Row],[Skor_DP]]+Raw_Data[[#This Row],[Skor_Tenor]]+Raw_Data[[#This Row],[Skor_Telat]]</f>
        <v>8</v>
      </c>
      <c r="AI1058" t="str">
        <f>IF(Raw_Data[[#This Row],[Risk_Score]]&lt;=6,"Low Risk",IF(Raw_Data[[#This Row],[Risk_Score]]&lt;=8,"Medium Risk","High Risk"))</f>
        <v>Medium Risk</v>
      </c>
      <c r="AJ1058">
        <f ca="1">IFERROR(DATEDIF(Raw_Data[[#This Row],[tanggal_pengajuan]],TODAY(),"m"),"N/A")</f>
        <v>6</v>
      </c>
      <c r="AK1058" t="str">
        <f ca="1">IF(ISNUMBER(Raw_Data[[#This Row],[MOB]]),IF(Raw_Data[[#This Row],[MOB]]&lt;6,"0-5 bulan",IF(Raw_Data[[#This Row],[MOB]]&lt;12,"6-11 bulan",IF(Raw_Data[[#This Row],[MOB]]&lt;24,"12-23 bulan","24+ bulan"))),"N/A")</f>
        <v>6-11 bulan</v>
      </c>
    </row>
    <row r="1059" spans="1:37" ht="14.25" customHeight="1" x14ac:dyDescent="0.45">
      <c r="A1059" t="s">
        <v>2729</v>
      </c>
      <c r="B1059" s="64">
        <v>46119</v>
      </c>
      <c r="C1059" s="1" t="str">
        <f t="shared" si="16"/>
        <v>April</v>
      </c>
      <c r="D1059" t="s">
        <v>823</v>
      </c>
      <c r="E1059" t="s">
        <v>2730</v>
      </c>
      <c r="F1059">
        <v>53</v>
      </c>
      <c r="G1059" t="s">
        <v>51</v>
      </c>
      <c r="H1059" t="s">
        <v>52</v>
      </c>
      <c r="I1059" s="2">
        <v>5821000</v>
      </c>
      <c r="J1059" s="3">
        <f>Raw_Data[[#This Row],[cicilan_per_bulan]]/Raw_Data[[#This Row],[penghasilan_bulanan]]</f>
        <v>0.25703487373303557</v>
      </c>
      <c r="K1059" t="s">
        <v>102</v>
      </c>
      <c r="L1059" t="s">
        <v>103</v>
      </c>
      <c r="M1059" t="s">
        <v>55</v>
      </c>
      <c r="N1059" t="s">
        <v>141</v>
      </c>
      <c r="O1059" t="s">
        <v>46</v>
      </c>
      <c r="P1059" s="2">
        <v>22401000</v>
      </c>
      <c r="Q1059" s="2">
        <v>6720000</v>
      </c>
      <c r="R1059" t="str">
        <f>IF(Raw_Data[[#This Row],[persen_dp]]&lt;15%,"Low",IF(Raw_Data[[#This Row],[persen_dp]]&gt;25%,"High","Medium"))</f>
        <v>High</v>
      </c>
      <c r="S1059" s="3">
        <v>0.3</v>
      </c>
      <c r="T1059">
        <v>12</v>
      </c>
      <c r="U1059">
        <v>0.14499999999999999</v>
      </c>
      <c r="V1059" s="2">
        <v>1496200</v>
      </c>
      <c r="W1059" s="2">
        <v>17954000</v>
      </c>
      <c r="X1059" t="str">
        <f>IF(OR(Raw_Data[[#This Row],[status_pembayaran]]="Macet",Raw_Data[[#This Row],[status_pembayaran]]="Kurang Lancar"),"Non Performing Loan","Performing")</f>
        <v>Performing</v>
      </c>
      <c r="Y1059" t="s">
        <v>47</v>
      </c>
      <c r="Z1059">
        <v>0</v>
      </c>
      <c r="AA1059">
        <v>0</v>
      </c>
      <c r="AB1059">
        <v>1</v>
      </c>
      <c r="AC1059" t="s">
        <v>58</v>
      </c>
      <c r="AD1059">
        <f>IF(Raw_Data[[#This Row],[rasio]]&lt;0.2,1,IF(Raw_Data[[#This Row],[rasio]]&lt;0.3,2,IF(Raw_Data[[#This Row],[rasio]]&lt;0.4,3,4)))</f>
        <v>2</v>
      </c>
      <c r="AE1059">
        <f>IF(Raw_Data[[#This Row],[kategori_dp]]="High",1,IF(Raw_Data[[#This Row],[kategori_dp]]="Medium",2,3))</f>
        <v>1</v>
      </c>
      <c r="AF1059">
        <f>IF(Raw_Data[[#This Row],[tenor_bulan]]&lt;=24,1,IF(Raw_Data[[#This Row],[tenor_bulan]]&lt;=36,2,IF(Raw_Data[[#This Row],[tenor_bulan]]&lt;=48,3,4)))</f>
        <v>1</v>
      </c>
      <c r="AG1059">
        <f>IF(Raw_Data[[#This Row],[jumlah_kali_telat]]=0,0,IF(Raw_Data[[#This Row],[jumlah_kali_telat]]&lt;=2,2,4))</f>
        <v>0</v>
      </c>
      <c r="AH1059">
        <f>Raw_Data[[#This Row],[Skor_Rasio]]+Raw_Data[[#This Row],[Skor_DP]]+Raw_Data[[#This Row],[Skor_Tenor]]+Raw_Data[[#This Row],[Skor_Telat]]</f>
        <v>4</v>
      </c>
      <c r="AI1059" t="str">
        <f>IF(Raw_Data[[#This Row],[Risk_Score]]&lt;=6,"Low Risk",IF(Raw_Data[[#This Row],[Risk_Score]]&lt;=8,"Medium Risk","High Risk"))</f>
        <v>Low Risk</v>
      </c>
      <c r="AJ1059">
        <f ca="1">IFERROR(DATEDIF(Raw_Data[[#This Row],[tanggal_pengajuan]],TODAY(),"m"),"N/A")</f>
        <v>6</v>
      </c>
      <c r="AK1059" t="str">
        <f ca="1">IF(ISNUMBER(Raw_Data[[#This Row],[MOB]]),IF(Raw_Data[[#This Row],[MOB]]&lt;6,"0-5 bulan",IF(Raw_Data[[#This Row],[MOB]]&lt;12,"6-11 bulan",IF(Raw_Data[[#This Row],[MOB]]&lt;24,"12-23 bulan","24+ bulan"))),"N/A")</f>
        <v>6-11 bulan</v>
      </c>
    </row>
    <row r="1060" spans="1:37" ht="14.25" customHeight="1" x14ac:dyDescent="0.45">
      <c r="A1060" t="s">
        <v>2731</v>
      </c>
      <c r="B1060" s="64">
        <v>46032</v>
      </c>
      <c r="C1060" s="1" t="str">
        <f t="shared" si="16"/>
        <v>January</v>
      </c>
      <c r="D1060" t="s">
        <v>2732</v>
      </c>
      <c r="E1060" t="s">
        <v>2733</v>
      </c>
      <c r="F1060">
        <v>28</v>
      </c>
      <c r="G1060" t="s">
        <v>40</v>
      </c>
      <c r="H1060" t="s">
        <v>52</v>
      </c>
      <c r="I1060" s="2">
        <v>13823000</v>
      </c>
      <c r="J1060" s="3">
        <f>Raw_Data[[#This Row],[cicilan_per_bulan]]/Raw_Data[[#This Row],[penghasilan_bulanan]]</f>
        <v>0.12321493163567966</v>
      </c>
      <c r="K1060" t="s">
        <v>205</v>
      </c>
      <c r="L1060" t="s">
        <v>110</v>
      </c>
      <c r="M1060" t="s">
        <v>55</v>
      </c>
      <c r="N1060" t="s">
        <v>231</v>
      </c>
      <c r="O1060" t="s">
        <v>232</v>
      </c>
      <c r="P1060" s="2">
        <v>39610000</v>
      </c>
      <c r="Q1060" s="2">
        <v>7922000</v>
      </c>
      <c r="R1060" t="str">
        <f>IF(Raw_Data[[#This Row],[persen_dp]]&lt;15%,"Low",IF(Raw_Data[[#This Row],[persen_dp]]&gt;25%,"High","Medium"))</f>
        <v>Medium</v>
      </c>
      <c r="S1060" s="3">
        <v>0.2</v>
      </c>
      <c r="T1060">
        <v>24</v>
      </c>
      <c r="U1060">
        <v>0.14499999999999999</v>
      </c>
      <c r="V1060" s="2">
        <v>1703200</v>
      </c>
      <c r="W1060" s="2">
        <v>40878000</v>
      </c>
      <c r="X1060" t="str">
        <f>IF(OR(Raw_Data[[#This Row],[status_pembayaran]]="Macet",Raw_Data[[#This Row],[status_pembayaran]]="Kurang Lancar"),"Non Performing Loan","Performing")</f>
        <v>Performing</v>
      </c>
      <c r="Y1060" t="s">
        <v>47</v>
      </c>
      <c r="Z1060">
        <v>0</v>
      </c>
      <c r="AA1060">
        <v>0</v>
      </c>
      <c r="AB1060">
        <v>1</v>
      </c>
      <c r="AC1060" t="s">
        <v>104</v>
      </c>
      <c r="AD1060">
        <f>IF(Raw_Data[[#This Row],[rasio]]&lt;0.2,1,IF(Raw_Data[[#This Row],[rasio]]&lt;0.3,2,IF(Raw_Data[[#This Row],[rasio]]&lt;0.4,3,4)))</f>
        <v>1</v>
      </c>
      <c r="AE1060">
        <f>IF(Raw_Data[[#This Row],[kategori_dp]]="High",1,IF(Raw_Data[[#This Row],[kategori_dp]]="Medium",2,3))</f>
        <v>2</v>
      </c>
      <c r="AF1060">
        <f>IF(Raw_Data[[#This Row],[tenor_bulan]]&lt;=24,1,IF(Raw_Data[[#This Row],[tenor_bulan]]&lt;=36,2,IF(Raw_Data[[#This Row],[tenor_bulan]]&lt;=48,3,4)))</f>
        <v>1</v>
      </c>
      <c r="AG1060">
        <f>IF(Raw_Data[[#This Row],[jumlah_kali_telat]]=0,0,IF(Raw_Data[[#This Row],[jumlah_kali_telat]]&lt;=2,2,4))</f>
        <v>0</v>
      </c>
      <c r="AH1060">
        <f>Raw_Data[[#This Row],[Skor_Rasio]]+Raw_Data[[#This Row],[Skor_DP]]+Raw_Data[[#This Row],[Skor_Tenor]]+Raw_Data[[#This Row],[Skor_Telat]]</f>
        <v>4</v>
      </c>
      <c r="AI1060" t="str">
        <f>IF(Raw_Data[[#This Row],[Risk_Score]]&lt;=6,"Low Risk",IF(Raw_Data[[#This Row],[Risk_Score]]&lt;=8,"Medium Risk","High Risk"))</f>
        <v>Low Risk</v>
      </c>
      <c r="AJ1060">
        <f ca="1">IFERROR(DATEDIF(Raw_Data[[#This Row],[tanggal_pengajuan]],TODAY(),"m"),"N/A")</f>
        <v>9</v>
      </c>
      <c r="AK1060" t="str">
        <f ca="1">IF(ISNUMBER(Raw_Data[[#This Row],[MOB]]),IF(Raw_Data[[#This Row],[MOB]]&lt;6,"0-5 bulan",IF(Raw_Data[[#This Row],[MOB]]&lt;12,"6-11 bulan",IF(Raw_Data[[#This Row],[MOB]]&lt;24,"12-23 bulan","24+ bulan"))),"N/A")</f>
        <v>6-11 bulan</v>
      </c>
    </row>
    <row r="1061" spans="1:37" ht="14.25" customHeight="1" x14ac:dyDescent="0.45">
      <c r="A1061" t="s">
        <v>2734</v>
      </c>
      <c r="B1061" s="64" t="s">
        <v>230</v>
      </c>
      <c r="C1061" s="1" t="str">
        <f t="shared" si="16"/>
        <v>Data Tidak Lengkap</v>
      </c>
      <c r="D1061" t="s">
        <v>210</v>
      </c>
      <c r="E1061" t="s">
        <v>230</v>
      </c>
      <c r="F1061">
        <v>43</v>
      </c>
      <c r="G1061" t="s">
        <v>51</v>
      </c>
      <c r="H1061" t="s">
        <v>41</v>
      </c>
      <c r="I1061" s="2">
        <v>6111000</v>
      </c>
      <c r="J1061" s="3">
        <f>Raw_Data[[#This Row],[cicilan_per_bulan]]/Raw_Data[[#This Row],[penghasilan_bulanan]]</f>
        <v>0.35045000818196692</v>
      </c>
      <c r="K1061" t="s">
        <v>210</v>
      </c>
      <c r="L1061" t="s">
        <v>128</v>
      </c>
      <c r="M1061" t="s">
        <v>44</v>
      </c>
      <c r="N1061" t="s">
        <v>184</v>
      </c>
      <c r="O1061" t="s">
        <v>122</v>
      </c>
      <c r="P1061" s="2">
        <v>35180765</v>
      </c>
      <c r="Q1061" s="2">
        <v>3518000</v>
      </c>
      <c r="R1061" t="str">
        <f>IF(Raw_Data[[#This Row],[persen_dp]]&lt;15%,"Low",IF(Raw_Data[[#This Row],[persen_dp]]&gt;25%,"High","Medium"))</f>
        <v>Low</v>
      </c>
      <c r="S1061" s="3">
        <v>0.1</v>
      </c>
      <c r="T1061">
        <v>18</v>
      </c>
      <c r="U1061">
        <v>0.14499999999999999</v>
      </c>
      <c r="V1061" s="2">
        <v>2141600</v>
      </c>
      <c r="W1061" s="2">
        <v>38549000</v>
      </c>
      <c r="X1061" t="str">
        <f>IF(OR(Raw_Data[[#This Row],[status_pembayaran]]="Macet",Raw_Data[[#This Row],[status_pembayaran]]="Kurang Lancar"),"Non Performing Loan","Performing")</f>
        <v>Performing</v>
      </c>
      <c r="Y1061" t="s">
        <v>233</v>
      </c>
      <c r="Z1061">
        <v>0</v>
      </c>
      <c r="AA1061">
        <v>0</v>
      </c>
      <c r="AB1061">
        <v>1</v>
      </c>
      <c r="AC1061" t="s">
        <v>74</v>
      </c>
      <c r="AD1061">
        <f>IF(Raw_Data[[#This Row],[rasio]]&lt;0.2,1,IF(Raw_Data[[#This Row],[rasio]]&lt;0.3,2,IF(Raw_Data[[#This Row],[rasio]]&lt;0.4,3,4)))</f>
        <v>3</v>
      </c>
      <c r="AE1061">
        <f>IF(Raw_Data[[#This Row],[kategori_dp]]="High",1,IF(Raw_Data[[#This Row],[kategori_dp]]="Medium",2,3))</f>
        <v>3</v>
      </c>
      <c r="AF1061">
        <f>IF(Raw_Data[[#This Row],[tenor_bulan]]&lt;=24,1,IF(Raw_Data[[#This Row],[tenor_bulan]]&lt;=36,2,IF(Raw_Data[[#This Row],[tenor_bulan]]&lt;=48,3,4)))</f>
        <v>1</v>
      </c>
      <c r="AG1061">
        <f>IF(Raw_Data[[#This Row],[jumlah_kali_telat]]=0,0,IF(Raw_Data[[#This Row],[jumlah_kali_telat]]&lt;=2,2,4))</f>
        <v>0</v>
      </c>
      <c r="AH1061">
        <f>Raw_Data[[#This Row],[Skor_Rasio]]+Raw_Data[[#This Row],[Skor_DP]]+Raw_Data[[#This Row],[Skor_Tenor]]+Raw_Data[[#This Row],[Skor_Telat]]</f>
        <v>7</v>
      </c>
      <c r="AI1061" t="str">
        <f>IF(Raw_Data[[#This Row],[Risk_Score]]&lt;=6,"Low Risk",IF(Raw_Data[[#This Row],[Risk_Score]]&lt;=8,"Medium Risk","High Risk"))</f>
        <v>Medium Risk</v>
      </c>
      <c r="AJ1061" t="str">
        <f ca="1">IFERROR(DATEDIF(Raw_Data[[#This Row],[tanggal_pengajuan]],TODAY(),"m"),"N/A")</f>
        <v>N/A</v>
      </c>
      <c r="AK1061" t="str">
        <f ca="1">IF(ISNUMBER(Raw_Data[[#This Row],[MOB]]),IF(Raw_Data[[#This Row],[MOB]]&lt;6,"0-5 bulan",IF(Raw_Data[[#This Row],[MOB]]&lt;12,"6-11 bulan",IF(Raw_Data[[#This Row],[MOB]]&lt;24,"12-23 bulan","24+ bulan"))),"N/A")</f>
        <v>N/A</v>
      </c>
    </row>
    <row r="1062" spans="1:37" ht="14.25" customHeight="1" x14ac:dyDescent="0.45">
      <c r="A1062" t="s">
        <v>2735</v>
      </c>
      <c r="B1062" s="64">
        <v>46177</v>
      </c>
      <c r="C1062" s="1" t="str">
        <f t="shared" si="16"/>
        <v>June</v>
      </c>
      <c r="D1062" t="s">
        <v>1252</v>
      </c>
      <c r="E1062" t="s">
        <v>2736</v>
      </c>
      <c r="F1062">
        <v>49</v>
      </c>
      <c r="G1062" t="s">
        <v>40</v>
      </c>
      <c r="H1062" t="s">
        <v>152</v>
      </c>
      <c r="I1062" s="2">
        <v>3178000</v>
      </c>
      <c r="J1062" s="3">
        <f>Raw_Data[[#This Row],[cicilan_per_bulan]]/Raw_Data[[#This Row],[penghasilan_bulanan]]</f>
        <v>0.60207677784770297</v>
      </c>
      <c r="K1062" t="s">
        <v>192</v>
      </c>
      <c r="L1062" t="s">
        <v>128</v>
      </c>
      <c r="M1062" t="s">
        <v>55</v>
      </c>
      <c r="N1062" t="s">
        <v>231</v>
      </c>
      <c r="O1062" t="s">
        <v>232</v>
      </c>
      <c r="P1062" s="2">
        <v>39553000</v>
      </c>
      <c r="Q1062" s="2">
        <v>3955000</v>
      </c>
      <c r="R1062" t="str">
        <f>IF(Raw_Data[[#This Row],[persen_dp]]&lt;15%,"Low",IF(Raw_Data[[#This Row],[persen_dp]]&gt;25%,"High","Medium"))</f>
        <v>Low</v>
      </c>
      <c r="S1062" s="3">
        <v>0.1</v>
      </c>
      <c r="T1062">
        <v>24</v>
      </c>
      <c r="U1062">
        <v>0.14499999999999999</v>
      </c>
      <c r="V1062" s="2">
        <v>1913400</v>
      </c>
      <c r="W1062" s="2">
        <v>45922000</v>
      </c>
      <c r="X1062" t="str">
        <f>IF(OR(Raw_Data[[#This Row],[status_pembayaran]]="Macet",Raw_Data[[#This Row],[status_pembayaran]]="Kurang Lancar"),"Non Performing Loan","Performing")</f>
        <v>Performing</v>
      </c>
      <c r="Y1062" t="s">
        <v>47</v>
      </c>
      <c r="Z1062">
        <v>0</v>
      </c>
      <c r="AA1062">
        <v>0</v>
      </c>
      <c r="AB1062">
        <v>1</v>
      </c>
      <c r="AD1062">
        <f>IF(Raw_Data[[#This Row],[rasio]]&lt;0.2,1,IF(Raw_Data[[#This Row],[rasio]]&lt;0.3,2,IF(Raw_Data[[#This Row],[rasio]]&lt;0.4,3,4)))</f>
        <v>4</v>
      </c>
      <c r="AE1062">
        <f>IF(Raw_Data[[#This Row],[kategori_dp]]="High",1,IF(Raw_Data[[#This Row],[kategori_dp]]="Medium",2,3))</f>
        <v>3</v>
      </c>
      <c r="AF1062">
        <f>IF(Raw_Data[[#This Row],[tenor_bulan]]&lt;=24,1,IF(Raw_Data[[#This Row],[tenor_bulan]]&lt;=36,2,IF(Raw_Data[[#This Row],[tenor_bulan]]&lt;=48,3,4)))</f>
        <v>1</v>
      </c>
      <c r="AG1062">
        <f>IF(Raw_Data[[#This Row],[jumlah_kali_telat]]=0,0,IF(Raw_Data[[#This Row],[jumlah_kali_telat]]&lt;=2,2,4))</f>
        <v>0</v>
      </c>
      <c r="AH1062">
        <f>Raw_Data[[#This Row],[Skor_Rasio]]+Raw_Data[[#This Row],[Skor_DP]]+Raw_Data[[#This Row],[Skor_Tenor]]+Raw_Data[[#This Row],[Skor_Telat]]</f>
        <v>8</v>
      </c>
      <c r="AI1062" t="str">
        <f>IF(Raw_Data[[#This Row],[Risk_Score]]&lt;=6,"Low Risk",IF(Raw_Data[[#This Row],[Risk_Score]]&lt;=8,"Medium Risk","High Risk"))</f>
        <v>Medium Risk</v>
      </c>
      <c r="AJ1062">
        <f ca="1">IFERROR(DATEDIF(Raw_Data[[#This Row],[tanggal_pengajuan]],TODAY(),"m"),"N/A")</f>
        <v>4</v>
      </c>
      <c r="AK1062" t="str">
        <f ca="1">IF(ISNUMBER(Raw_Data[[#This Row],[MOB]]),IF(Raw_Data[[#This Row],[MOB]]&lt;6,"0-5 bulan",IF(Raw_Data[[#This Row],[MOB]]&lt;12,"6-11 bulan",IF(Raw_Data[[#This Row],[MOB]]&lt;24,"12-23 bulan","24+ bulan"))),"N/A")</f>
        <v>0-5 bulan</v>
      </c>
    </row>
    <row r="1063" spans="1:37" ht="14.25" customHeight="1" x14ac:dyDescent="0.45">
      <c r="A1063" t="s">
        <v>2737</v>
      </c>
      <c r="B1063" s="64">
        <v>46147</v>
      </c>
      <c r="C1063" s="1" t="str">
        <f t="shared" si="16"/>
        <v>May</v>
      </c>
      <c r="D1063" t="s">
        <v>1418</v>
      </c>
      <c r="E1063" t="s">
        <v>2738</v>
      </c>
      <c r="F1063">
        <v>43</v>
      </c>
      <c r="G1063" t="s">
        <v>51</v>
      </c>
      <c r="H1063" t="s">
        <v>52</v>
      </c>
      <c r="I1063" s="2">
        <v>4527000</v>
      </c>
      <c r="J1063" s="3">
        <f>Raw_Data[[#This Row],[cicilan_per_bulan]]/Raw_Data[[#This Row],[penghasilan_bulanan]]</f>
        <v>0.28323392975480449</v>
      </c>
      <c r="K1063" t="s">
        <v>188</v>
      </c>
      <c r="L1063" t="s">
        <v>154</v>
      </c>
      <c r="M1063" t="s">
        <v>72</v>
      </c>
      <c r="N1063" t="s">
        <v>73</v>
      </c>
      <c r="O1063" t="s">
        <v>46</v>
      </c>
      <c r="P1063" s="2">
        <v>20672000</v>
      </c>
      <c r="Q1063" s="2">
        <v>7235000</v>
      </c>
      <c r="R1063" t="str">
        <f>IF(Raw_Data[[#This Row],[persen_dp]]&lt;15%,"Low",IF(Raw_Data[[#This Row],[persen_dp]]&gt;25%,"High","Medium"))</f>
        <v>High</v>
      </c>
      <c r="S1063" s="3">
        <v>0.35</v>
      </c>
      <c r="T1063">
        <v>12</v>
      </c>
      <c r="U1063">
        <v>0.14499999999999999</v>
      </c>
      <c r="V1063" s="2">
        <v>1282200</v>
      </c>
      <c r="W1063" s="2">
        <v>15386000</v>
      </c>
      <c r="X1063" t="str">
        <f>IF(OR(Raw_Data[[#This Row],[status_pembayaran]]="Macet",Raw_Data[[#This Row],[status_pembayaran]]="Kurang Lancar"),"Non Performing Loan","Performing")</f>
        <v>Performing</v>
      </c>
      <c r="Y1063" t="s">
        <v>47</v>
      </c>
      <c r="Z1063">
        <v>0</v>
      </c>
      <c r="AA1063">
        <v>0</v>
      </c>
      <c r="AB1063">
        <v>1</v>
      </c>
      <c r="AC1063" t="s">
        <v>104</v>
      </c>
      <c r="AD1063">
        <f>IF(Raw_Data[[#This Row],[rasio]]&lt;0.2,1,IF(Raw_Data[[#This Row],[rasio]]&lt;0.3,2,IF(Raw_Data[[#This Row],[rasio]]&lt;0.4,3,4)))</f>
        <v>2</v>
      </c>
      <c r="AE1063">
        <f>IF(Raw_Data[[#This Row],[kategori_dp]]="High",1,IF(Raw_Data[[#This Row],[kategori_dp]]="Medium",2,3))</f>
        <v>1</v>
      </c>
      <c r="AF1063">
        <f>IF(Raw_Data[[#This Row],[tenor_bulan]]&lt;=24,1,IF(Raw_Data[[#This Row],[tenor_bulan]]&lt;=36,2,IF(Raw_Data[[#This Row],[tenor_bulan]]&lt;=48,3,4)))</f>
        <v>1</v>
      </c>
      <c r="AG1063">
        <f>IF(Raw_Data[[#This Row],[jumlah_kali_telat]]=0,0,IF(Raw_Data[[#This Row],[jumlah_kali_telat]]&lt;=2,2,4))</f>
        <v>0</v>
      </c>
      <c r="AH1063">
        <f>Raw_Data[[#This Row],[Skor_Rasio]]+Raw_Data[[#This Row],[Skor_DP]]+Raw_Data[[#This Row],[Skor_Tenor]]+Raw_Data[[#This Row],[Skor_Telat]]</f>
        <v>4</v>
      </c>
      <c r="AI1063" t="str">
        <f>IF(Raw_Data[[#This Row],[Risk_Score]]&lt;=6,"Low Risk",IF(Raw_Data[[#This Row],[Risk_Score]]&lt;=8,"Medium Risk","High Risk"))</f>
        <v>Low Risk</v>
      </c>
      <c r="AJ1063">
        <f ca="1">IFERROR(DATEDIF(Raw_Data[[#This Row],[tanggal_pengajuan]],TODAY(),"m"),"N/A")</f>
        <v>5</v>
      </c>
      <c r="AK1063" t="str">
        <f ca="1">IF(ISNUMBER(Raw_Data[[#This Row],[MOB]]),IF(Raw_Data[[#This Row],[MOB]]&lt;6,"0-5 bulan",IF(Raw_Data[[#This Row],[MOB]]&lt;12,"6-11 bulan",IF(Raw_Data[[#This Row],[MOB]]&lt;24,"12-23 bulan","24+ bulan"))),"N/A")</f>
        <v>0-5 bulan</v>
      </c>
    </row>
    <row r="1064" spans="1:37" ht="14.25" customHeight="1" x14ac:dyDescent="0.45">
      <c r="A1064" t="s">
        <v>2739</v>
      </c>
      <c r="B1064" s="64">
        <v>46115</v>
      </c>
      <c r="C1064" s="1" t="str">
        <f t="shared" si="16"/>
        <v>April</v>
      </c>
      <c r="D1064" t="s">
        <v>1197</v>
      </c>
      <c r="E1064" t="s">
        <v>2740</v>
      </c>
      <c r="F1064">
        <v>25</v>
      </c>
      <c r="G1064" t="s">
        <v>51</v>
      </c>
      <c r="H1064" t="s">
        <v>52</v>
      </c>
      <c r="I1064" s="2">
        <v>6438000</v>
      </c>
      <c r="J1064" s="3">
        <f>Raw_Data[[#This Row],[cicilan_per_bulan]]/Raw_Data[[#This Row],[penghasilan_bulanan]]</f>
        <v>0.10507921714818266</v>
      </c>
      <c r="K1064" t="s">
        <v>119</v>
      </c>
      <c r="L1064" t="s">
        <v>120</v>
      </c>
      <c r="M1064" t="s">
        <v>55</v>
      </c>
      <c r="N1064" t="s">
        <v>56</v>
      </c>
      <c r="O1064" t="s">
        <v>57</v>
      </c>
      <c r="P1064" s="2">
        <v>17980000</v>
      </c>
      <c r="Q1064" s="2">
        <v>5394000</v>
      </c>
      <c r="R1064" t="str">
        <f>IF(Raw_Data[[#This Row],[persen_dp]]&lt;15%,"Low",IF(Raw_Data[[#This Row],[persen_dp]]&gt;25%,"High","Medium"))</f>
        <v>High</v>
      </c>
      <c r="S1064" s="3">
        <v>0.3</v>
      </c>
      <c r="T1064">
        <v>24</v>
      </c>
      <c r="U1064">
        <v>0.14499999999999999</v>
      </c>
      <c r="V1064" s="2">
        <v>676500</v>
      </c>
      <c r="W1064" s="2">
        <v>16236000</v>
      </c>
      <c r="X1064" t="str">
        <f>IF(OR(Raw_Data[[#This Row],[status_pembayaran]]="Macet",Raw_Data[[#This Row],[status_pembayaran]]="Kurang Lancar"),"Non Performing Loan","Performing")</f>
        <v>Performing</v>
      </c>
      <c r="Y1064" t="s">
        <v>47</v>
      </c>
      <c r="Z1064">
        <v>0</v>
      </c>
      <c r="AA1064">
        <v>0</v>
      </c>
      <c r="AB1064">
        <v>1</v>
      </c>
      <c r="AD1064">
        <f>IF(Raw_Data[[#This Row],[rasio]]&lt;0.2,1,IF(Raw_Data[[#This Row],[rasio]]&lt;0.3,2,IF(Raw_Data[[#This Row],[rasio]]&lt;0.4,3,4)))</f>
        <v>1</v>
      </c>
      <c r="AE1064">
        <f>IF(Raw_Data[[#This Row],[kategori_dp]]="High",1,IF(Raw_Data[[#This Row],[kategori_dp]]="Medium",2,3))</f>
        <v>1</v>
      </c>
      <c r="AF1064">
        <f>IF(Raw_Data[[#This Row],[tenor_bulan]]&lt;=24,1,IF(Raw_Data[[#This Row],[tenor_bulan]]&lt;=36,2,IF(Raw_Data[[#This Row],[tenor_bulan]]&lt;=48,3,4)))</f>
        <v>1</v>
      </c>
      <c r="AG1064">
        <f>IF(Raw_Data[[#This Row],[jumlah_kali_telat]]=0,0,IF(Raw_Data[[#This Row],[jumlah_kali_telat]]&lt;=2,2,4))</f>
        <v>0</v>
      </c>
      <c r="AH1064">
        <f>Raw_Data[[#This Row],[Skor_Rasio]]+Raw_Data[[#This Row],[Skor_DP]]+Raw_Data[[#This Row],[Skor_Tenor]]+Raw_Data[[#This Row],[Skor_Telat]]</f>
        <v>3</v>
      </c>
      <c r="AI1064" t="str">
        <f>IF(Raw_Data[[#This Row],[Risk_Score]]&lt;=6,"Low Risk",IF(Raw_Data[[#This Row],[Risk_Score]]&lt;=8,"Medium Risk","High Risk"))</f>
        <v>Low Risk</v>
      </c>
      <c r="AJ1064">
        <f ca="1">IFERROR(DATEDIF(Raw_Data[[#This Row],[tanggal_pengajuan]],TODAY(),"m"),"N/A")</f>
        <v>6</v>
      </c>
      <c r="AK1064" t="str">
        <f ca="1">IF(ISNUMBER(Raw_Data[[#This Row],[MOB]]),IF(Raw_Data[[#This Row],[MOB]]&lt;6,"0-5 bulan",IF(Raw_Data[[#This Row],[MOB]]&lt;12,"6-11 bulan",IF(Raw_Data[[#This Row],[MOB]]&lt;24,"12-23 bulan","24+ bulan"))),"N/A")</f>
        <v>6-11 bulan</v>
      </c>
    </row>
    <row r="1065" spans="1:37" ht="14.25" customHeight="1" x14ac:dyDescent="0.45">
      <c r="A1065" t="s">
        <v>2741</v>
      </c>
      <c r="B1065" s="64">
        <v>46049</v>
      </c>
      <c r="C1065" s="1" t="str">
        <f t="shared" si="16"/>
        <v>January</v>
      </c>
      <c r="D1065" t="s">
        <v>387</v>
      </c>
      <c r="E1065" t="s">
        <v>2742</v>
      </c>
      <c r="F1065">
        <v>52</v>
      </c>
      <c r="G1065" t="s">
        <v>51</v>
      </c>
      <c r="H1065" t="s">
        <v>62</v>
      </c>
      <c r="I1065" s="2">
        <v>1690000</v>
      </c>
      <c r="J1065" s="3">
        <f>Raw_Data[[#This Row],[cicilan_per_bulan]]/Raw_Data[[#This Row],[penghasilan_bulanan]]</f>
        <v>0.75289940828402369</v>
      </c>
      <c r="K1065" t="s">
        <v>63</v>
      </c>
      <c r="L1065" t="s">
        <v>64</v>
      </c>
      <c r="M1065" t="s">
        <v>44</v>
      </c>
      <c r="N1065" t="s">
        <v>171</v>
      </c>
      <c r="O1065" t="s">
        <v>172</v>
      </c>
      <c r="P1065" s="2">
        <v>42563000</v>
      </c>
      <c r="Q1065" s="2">
        <v>10641000</v>
      </c>
      <c r="R1065" t="str">
        <f>IF(Raw_Data[[#This Row],[persen_dp]]&lt;15%,"Low",IF(Raw_Data[[#This Row],[persen_dp]]&gt;25%,"High","Medium"))</f>
        <v>Medium</v>
      </c>
      <c r="S1065" s="3">
        <v>0.25</v>
      </c>
      <c r="T1065">
        <v>36</v>
      </c>
      <c r="U1065">
        <v>0.14499999999999999</v>
      </c>
      <c r="V1065" s="2">
        <v>1272400</v>
      </c>
      <c r="W1065" s="2">
        <v>45807000</v>
      </c>
      <c r="X1065" t="str">
        <f>IF(OR(Raw_Data[[#This Row],[status_pembayaran]]="Macet",Raw_Data[[#This Row],[status_pembayaran]]="Kurang Lancar"),"Non Performing Loan","Performing")</f>
        <v>Performing</v>
      </c>
      <c r="Y1065" t="s">
        <v>47</v>
      </c>
      <c r="Z1065">
        <v>0</v>
      </c>
      <c r="AA1065">
        <v>0</v>
      </c>
      <c r="AB1065">
        <v>1</v>
      </c>
      <c r="AD1065">
        <f>IF(Raw_Data[[#This Row],[rasio]]&lt;0.2,1,IF(Raw_Data[[#This Row],[rasio]]&lt;0.3,2,IF(Raw_Data[[#This Row],[rasio]]&lt;0.4,3,4)))</f>
        <v>4</v>
      </c>
      <c r="AE1065">
        <f>IF(Raw_Data[[#This Row],[kategori_dp]]="High",1,IF(Raw_Data[[#This Row],[kategori_dp]]="Medium",2,3))</f>
        <v>2</v>
      </c>
      <c r="AF1065">
        <f>IF(Raw_Data[[#This Row],[tenor_bulan]]&lt;=24,1,IF(Raw_Data[[#This Row],[tenor_bulan]]&lt;=36,2,IF(Raw_Data[[#This Row],[tenor_bulan]]&lt;=48,3,4)))</f>
        <v>2</v>
      </c>
      <c r="AG1065">
        <f>IF(Raw_Data[[#This Row],[jumlah_kali_telat]]=0,0,IF(Raw_Data[[#This Row],[jumlah_kali_telat]]&lt;=2,2,4))</f>
        <v>0</v>
      </c>
      <c r="AH1065">
        <f>Raw_Data[[#This Row],[Skor_Rasio]]+Raw_Data[[#This Row],[Skor_DP]]+Raw_Data[[#This Row],[Skor_Tenor]]+Raw_Data[[#This Row],[Skor_Telat]]</f>
        <v>8</v>
      </c>
      <c r="AI1065" t="str">
        <f>IF(Raw_Data[[#This Row],[Risk_Score]]&lt;=6,"Low Risk",IF(Raw_Data[[#This Row],[Risk_Score]]&lt;=8,"Medium Risk","High Risk"))</f>
        <v>Medium Risk</v>
      </c>
      <c r="AJ1065">
        <f ca="1">IFERROR(DATEDIF(Raw_Data[[#This Row],[tanggal_pengajuan]],TODAY(),"m"),"N/A")</f>
        <v>8</v>
      </c>
      <c r="AK1065" t="str">
        <f ca="1">IF(ISNUMBER(Raw_Data[[#This Row],[MOB]]),IF(Raw_Data[[#This Row],[MOB]]&lt;6,"0-5 bulan",IF(Raw_Data[[#This Row],[MOB]]&lt;12,"6-11 bulan",IF(Raw_Data[[#This Row],[MOB]]&lt;24,"12-23 bulan","24+ bulan"))),"N/A")</f>
        <v>6-11 bulan</v>
      </c>
    </row>
    <row r="1066" spans="1:37" ht="14.25" customHeight="1" x14ac:dyDescent="0.45">
      <c r="A1066" t="s">
        <v>2743</v>
      </c>
      <c r="B1066" s="64">
        <v>46031</v>
      </c>
      <c r="C1066" s="1" t="str">
        <f t="shared" si="16"/>
        <v>January</v>
      </c>
      <c r="D1066" t="s">
        <v>2744</v>
      </c>
      <c r="E1066" t="s">
        <v>2745</v>
      </c>
      <c r="F1066">
        <v>26</v>
      </c>
      <c r="G1066" t="s">
        <v>51</v>
      </c>
      <c r="H1066" t="s">
        <v>52</v>
      </c>
      <c r="I1066" s="2">
        <v>7680000</v>
      </c>
      <c r="J1066" s="3">
        <f>Raw_Data[[#This Row],[cicilan_per_bulan]]/Raw_Data[[#This Row],[penghasilan_bulanan]]</f>
        <v>0.34210937499999999</v>
      </c>
      <c r="K1066" t="s">
        <v>153</v>
      </c>
      <c r="L1066" t="s">
        <v>154</v>
      </c>
      <c r="M1066" t="s">
        <v>44</v>
      </c>
      <c r="N1066" t="s">
        <v>171</v>
      </c>
      <c r="O1066" t="s">
        <v>172</v>
      </c>
      <c r="P1066" s="2">
        <v>43161000</v>
      </c>
      <c r="Q1066" s="2">
        <v>4316000</v>
      </c>
      <c r="R1066" t="str">
        <f>IF(Raw_Data[[#This Row],[persen_dp]]&lt;15%,"Low",IF(Raw_Data[[#This Row],[persen_dp]]&gt;25%,"High","Medium"))</f>
        <v>Low</v>
      </c>
      <c r="S1066" s="3">
        <v>0.1</v>
      </c>
      <c r="T1066">
        <v>18</v>
      </c>
      <c r="U1066">
        <v>0.14499999999999999</v>
      </c>
      <c r="V1066" s="2">
        <v>2627400</v>
      </c>
      <c r="W1066" s="2">
        <v>47293000</v>
      </c>
      <c r="X1066" t="str">
        <f>IF(OR(Raw_Data[[#This Row],[status_pembayaran]]="Macet",Raw_Data[[#This Row],[status_pembayaran]]="Kurang Lancar"),"Non Performing Loan","Performing")</f>
        <v>Performing</v>
      </c>
      <c r="Y1066" t="s">
        <v>47</v>
      </c>
      <c r="Z1066">
        <v>0</v>
      </c>
      <c r="AA1066">
        <v>0</v>
      </c>
      <c r="AB1066">
        <v>1</v>
      </c>
      <c r="AD1066">
        <f>IF(Raw_Data[[#This Row],[rasio]]&lt;0.2,1,IF(Raw_Data[[#This Row],[rasio]]&lt;0.3,2,IF(Raw_Data[[#This Row],[rasio]]&lt;0.4,3,4)))</f>
        <v>3</v>
      </c>
      <c r="AE1066">
        <f>IF(Raw_Data[[#This Row],[kategori_dp]]="High",1,IF(Raw_Data[[#This Row],[kategori_dp]]="Medium",2,3))</f>
        <v>3</v>
      </c>
      <c r="AF1066">
        <f>IF(Raw_Data[[#This Row],[tenor_bulan]]&lt;=24,1,IF(Raw_Data[[#This Row],[tenor_bulan]]&lt;=36,2,IF(Raw_Data[[#This Row],[tenor_bulan]]&lt;=48,3,4)))</f>
        <v>1</v>
      </c>
      <c r="AG1066">
        <f>IF(Raw_Data[[#This Row],[jumlah_kali_telat]]=0,0,IF(Raw_Data[[#This Row],[jumlah_kali_telat]]&lt;=2,2,4))</f>
        <v>0</v>
      </c>
      <c r="AH1066">
        <f>Raw_Data[[#This Row],[Skor_Rasio]]+Raw_Data[[#This Row],[Skor_DP]]+Raw_Data[[#This Row],[Skor_Tenor]]+Raw_Data[[#This Row],[Skor_Telat]]</f>
        <v>7</v>
      </c>
      <c r="AI1066" t="str">
        <f>IF(Raw_Data[[#This Row],[Risk_Score]]&lt;=6,"Low Risk",IF(Raw_Data[[#This Row],[Risk_Score]]&lt;=8,"Medium Risk","High Risk"))</f>
        <v>Medium Risk</v>
      </c>
      <c r="AJ1066">
        <f ca="1">IFERROR(DATEDIF(Raw_Data[[#This Row],[tanggal_pengajuan]],TODAY(),"m"),"N/A")</f>
        <v>9</v>
      </c>
      <c r="AK1066" t="str">
        <f ca="1">IF(ISNUMBER(Raw_Data[[#This Row],[MOB]]),IF(Raw_Data[[#This Row],[MOB]]&lt;6,"0-5 bulan",IF(Raw_Data[[#This Row],[MOB]]&lt;12,"6-11 bulan",IF(Raw_Data[[#This Row],[MOB]]&lt;24,"12-23 bulan","24+ bulan"))),"N/A")</f>
        <v>6-11 bulan</v>
      </c>
    </row>
    <row r="1067" spans="1:37" ht="14.25" customHeight="1" x14ac:dyDescent="0.45">
      <c r="A1067" t="s">
        <v>2746</v>
      </c>
      <c r="B1067" s="64">
        <v>46130</v>
      </c>
      <c r="C1067" s="1" t="str">
        <f t="shared" si="16"/>
        <v>April</v>
      </c>
      <c r="D1067" t="s">
        <v>1563</v>
      </c>
      <c r="E1067" t="s">
        <v>2747</v>
      </c>
      <c r="F1067">
        <v>33</v>
      </c>
      <c r="G1067" t="s">
        <v>40</v>
      </c>
      <c r="H1067" t="s">
        <v>62</v>
      </c>
      <c r="I1067" s="2">
        <v>2643000</v>
      </c>
      <c r="J1067" s="3">
        <f>Raw_Data[[#This Row],[cicilan_per_bulan]]/Raw_Data[[#This Row],[penghasilan_bulanan]]</f>
        <v>0.38637911464245178</v>
      </c>
      <c r="K1067" t="s">
        <v>91</v>
      </c>
      <c r="L1067" t="s">
        <v>92</v>
      </c>
      <c r="M1067" t="s">
        <v>72</v>
      </c>
      <c r="N1067" t="s">
        <v>97</v>
      </c>
      <c r="O1067" t="s">
        <v>57</v>
      </c>
      <c r="P1067" s="2">
        <v>16464000</v>
      </c>
      <c r="Q1067" s="2">
        <v>5762000</v>
      </c>
      <c r="R1067" t="str">
        <f>IF(Raw_Data[[#This Row],[persen_dp]]&lt;15%,"Low",IF(Raw_Data[[#This Row],[persen_dp]]&gt;25%,"High","Medium"))</f>
        <v>High</v>
      </c>
      <c r="S1067" s="3">
        <v>0.35</v>
      </c>
      <c r="T1067">
        <v>12</v>
      </c>
      <c r="U1067">
        <v>0.14499999999999999</v>
      </c>
      <c r="V1067" s="2">
        <v>1021200</v>
      </c>
      <c r="W1067" s="2">
        <v>12254000</v>
      </c>
      <c r="X1067" t="str">
        <f>IF(OR(Raw_Data[[#This Row],[status_pembayaran]]="Macet",Raw_Data[[#This Row],[status_pembayaran]]="Kurang Lancar"),"Non Performing Loan","Performing")</f>
        <v>Performing</v>
      </c>
      <c r="Y1067" t="s">
        <v>47</v>
      </c>
      <c r="Z1067">
        <v>0</v>
      </c>
      <c r="AA1067">
        <v>0</v>
      </c>
      <c r="AB1067">
        <v>1</v>
      </c>
      <c r="AC1067" t="s">
        <v>137</v>
      </c>
      <c r="AD1067">
        <f>IF(Raw_Data[[#This Row],[rasio]]&lt;0.2,1,IF(Raw_Data[[#This Row],[rasio]]&lt;0.3,2,IF(Raw_Data[[#This Row],[rasio]]&lt;0.4,3,4)))</f>
        <v>3</v>
      </c>
      <c r="AE1067">
        <f>IF(Raw_Data[[#This Row],[kategori_dp]]="High",1,IF(Raw_Data[[#This Row],[kategori_dp]]="Medium",2,3))</f>
        <v>1</v>
      </c>
      <c r="AF1067">
        <f>IF(Raw_Data[[#This Row],[tenor_bulan]]&lt;=24,1,IF(Raw_Data[[#This Row],[tenor_bulan]]&lt;=36,2,IF(Raw_Data[[#This Row],[tenor_bulan]]&lt;=48,3,4)))</f>
        <v>1</v>
      </c>
      <c r="AG1067">
        <f>IF(Raw_Data[[#This Row],[jumlah_kali_telat]]=0,0,IF(Raw_Data[[#This Row],[jumlah_kali_telat]]&lt;=2,2,4))</f>
        <v>0</v>
      </c>
      <c r="AH1067">
        <f>Raw_Data[[#This Row],[Skor_Rasio]]+Raw_Data[[#This Row],[Skor_DP]]+Raw_Data[[#This Row],[Skor_Tenor]]+Raw_Data[[#This Row],[Skor_Telat]]</f>
        <v>5</v>
      </c>
      <c r="AI1067" t="str">
        <f>IF(Raw_Data[[#This Row],[Risk_Score]]&lt;=6,"Low Risk",IF(Raw_Data[[#This Row],[Risk_Score]]&lt;=8,"Medium Risk","High Risk"))</f>
        <v>Low Risk</v>
      </c>
      <c r="AJ1067">
        <f ca="1">IFERROR(DATEDIF(Raw_Data[[#This Row],[tanggal_pengajuan]],TODAY(),"m"),"N/A")</f>
        <v>6</v>
      </c>
      <c r="AK1067" t="str">
        <f ca="1">IF(ISNUMBER(Raw_Data[[#This Row],[MOB]]),IF(Raw_Data[[#This Row],[MOB]]&lt;6,"0-5 bulan",IF(Raw_Data[[#This Row],[MOB]]&lt;12,"6-11 bulan",IF(Raw_Data[[#This Row],[MOB]]&lt;24,"12-23 bulan","24+ bulan"))),"N/A")</f>
        <v>6-11 bulan</v>
      </c>
    </row>
    <row r="1068" spans="1:37" ht="14.25" customHeight="1" x14ac:dyDescent="0.45">
      <c r="A1068" t="s">
        <v>2748</v>
      </c>
      <c r="B1068" s="64">
        <v>46175</v>
      </c>
      <c r="C1068" s="1" t="str">
        <f t="shared" si="16"/>
        <v>June</v>
      </c>
      <c r="D1068" t="s">
        <v>2749</v>
      </c>
      <c r="E1068" t="s">
        <v>2750</v>
      </c>
      <c r="F1068">
        <v>39</v>
      </c>
      <c r="G1068" t="s">
        <v>51</v>
      </c>
      <c r="H1068" t="s">
        <v>41</v>
      </c>
      <c r="I1068" s="2">
        <v>7855000</v>
      </c>
      <c r="J1068" s="3">
        <f>Raw_Data[[#This Row],[cicilan_per_bulan]]/Raw_Data[[#This Row],[penghasilan_bulanan]]</f>
        <v>0.20106938255887968</v>
      </c>
      <c r="K1068" t="s">
        <v>109</v>
      </c>
      <c r="L1068" t="s">
        <v>110</v>
      </c>
      <c r="M1068" t="s">
        <v>44</v>
      </c>
      <c r="N1068" t="s">
        <v>129</v>
      </c>
      <c r="O1068" t="s">
        <v>130</v>
      </c>
      <c r="P1068" s="2">
        <v>23646000</v>
      </c>
      <c r="Q1068" s="2">
        <v>7094000</v>
      </c>
      <c r="R1068" t="str">
        <f>IF(Raw_Data[[#This Row],[persen_dp]]&lt;15%,"Low",IF(Raw_Data[[#This Row],[persen_dp]]&gt;25%,"High","Medium"))</f>
        <v>High</v>
      </c>
      <c r="S1068" s="3">
        <v>0.3</v>
      </c>
      <c r="T1068">
        <v>12</v>
      </c>
      <c r="U1068">
        <v>0.14499999999999999</v>
      </c>
      <c r="V1068" s="2">
        <v>1579400</v>
      </c>
      <c r="W1068" s="2">
        <v>18952000</v>
      </c>
      <c r="X1068" t="str">
        <f>IF(OR(Raw_Data[[#This Row],[status_pembayaran]]="Macet",Raw_Data[[#This Row],[status_pembayaran]]="Kurang Lancar"),"Non Performing Loan","Performing")</f>
        <v>Performing</v>
      </c>
      <c r="Y1068" t="s">
        <v>47</v>
      </c>
      <c r="Z1068">
        <v>0</v>
      </c>
      <c r="AA1068">
        <v>0</v>
      </c>
      <c r="AB1068">
        <v>1</v>
      </c>
      <c r="AD1068">
        <f>IF(Raw_Data[[#This Row],[rasio]]&lt;0.2,1,IF(Raw_Data[[#This Row],[rasio]]&lt;0.3,2,IF(Raw_Data[[#This Row],[rasio]]&lt;0.4,3,4)))</f>
        <v>2</v>
      </c>
      <c r="AE1068">
        <f>IF(Raw_Data[[#This Row],[kategori_dp]]="High",1,IF(Raw_Data[[#This Row],[kategori_dp]]="Medium",2,3))</f>
        <v>1</v>
      </c>
      <c r="AF1068">
        <f>IF(Raw_Data[[#This Row],[tenor_bulan]]&lt;=24,1,IF(Raw_Data[[#This Row],[tenor_bulan]]&lt;=36,2,IF(Raw_Data[[#This Row],[tenor_bulan]]&lt;=48,3,4)))</f>
        <v>1</v>
      </c>
      <c r="AG1068">
        <f>IF(Raw_Data[[#This Row],[jumlah_kali_telat]]=0,0,IF(Raw_Data[[#This Row],[jumlah_kali_telat]]&lt;=2,2,4))</f>
        <v>0</v>
      </c>
      <c r="AH1068">
        <f>Raw_Data[[#This Row],[Skor_Rasio]]+Raw_Data[[#This Row],[Skor_DP]]+Raw_Data[[#This Row],[Skor_Tenor]]+Raw_Data[[#This Row],[Skor_Telat]]</f>
        <v>4</v>
      </c>
      <c r="AI1068" t="str">
        <f>IF(Raw_Data[[#This Row],[Risk_Score]]&lt;=6,"Low Risk",IF(Raw_Data[[#This Row],[Risk_Score]]&lt;=8,"Medium Risk","High Risk"))</f>
        <v>Low Risk</v>
      </c>
      <c r="AJ1068">
        <f ca="1">IFERROR(DATEDIF(Raw_Data[[#This Row],[tanggal_pengajuan]],TODAY(),"m"),"N/A")</f>
        <v>4</v>
      </c>
      <c r="AK1068" t="str">
        <f ca="1">IF(ISNUMBER(Raw_Data[[#This Row],[MOB]]),IF(Raw_Data[[#This Row],[MOB]]&lt;6,"0-5 bulan",IF(Raw_Data[[#This Row],[MOB]]&lt;12,"6-11 bulan",IF(Raw_Data[[#This Row],[MOB]]&lt;24,"12-23 bulan","24+ bulan"))),"N/A")</f>
        <v>0-5 bulan</v>
      </c>
    </row>
    <row r="1069" spans="1:37" ht="14.25" customHeight="1" x14ac:dyDescent="0.45">
      <c r="A1069" t="s">
        <v>2751</v>
      </c>
      <c r="B1069" s="64">
        <v>46174</v>
      </c>
      <c r="C1069" s="1" t="str">
        <f t="shared" si="16"/>
        <v>June</v>
      </c>
      <c r="D1069" t="s">
        <v>1735</v>
      </c>
      <c r="E1069" t="s">
        <v>2752</v>
      </c>
      <c r="F1069">
        <v>54</v>
      </c>
      <c r="G1069" t="s">
        <v>51</v>
      </c>
      <c r="H1069" t="s">
        <v>126</v>
      </c>
      <c r="I1069" s="2">
        <v>2804000</v>
      </c>
      <c r="J1069" s="3">
        <f>Raw_Data[[#This Row],[cicilan_per_bulan]]/Raw_Data[[#This Row],[penghasilan_bulanan]]</f>
        <v>0.39650499286733237</v>
      </c>
      <c r="K1069" t="s">
        <v>177</v>
      </c>
      <c r="L1069" t="s">
        <v>154</v>
      </c>
      <c r="M1069" t="s">
        <v>55</v>
      </c>
      <c r="N1069" t="s">
        <v>221</v>
      </c>
      <c r="O1069" t="s">
        <v>159</v>
      </c>
      <c r="P1069" s="2">
        <v>42219000</v>
      </c>
      <c r="Q1069" s="2">
        <v>8444000</v>
      </c>
      <c r="R1069" t="str">
        <f>IF(Raw_Data[[#This Row],[persen_dp]]&lt;15%,"Low",IF(Raw_Data[[#This Row],[persen_dp]]&gt;25%,"High","Medium"))</f>
        <v>Medium</v>
      </c>
      <c r="S1069" s="3">
        <v>0.2</v>
      </c>
      <c r="T1069">
        <v>48</v>
      </c>
      <c r="U1069">
        <v>0.14499999999999999</v>
      </c>
      <c r="V1069" s="2">
        <v>1111800</v>
      </c>
      <c r="W1069" s="2">
        <v>53364000</v>
      </c>
      <c r="X1069" t="str">
        <f>IF(OR(Raw_Data[[#This Row],[status_pembayaran]]="Macet",Raw_Data[[#This Row],[status_pembayaran]]="Kurang Lancar"),"Non Performing Loan","Performing")</f>
        <v>Performing</v>
      </c>
      <c r="Y1069" t="s">
        <v>47</v>
      </c>
      <c r="Z1069">
        <v>0</v>
      </c>
      <c r="AA1069">
        <v>0</v>
      </c>
      <c r="AB1069">
        <v>1</v>
      </c>
      <c r="AC1069" t="s">
        <v>74</v>
      </c>
      <c r="AD1069">
        <f>IF(Raw_Data[[#This Row],[rasio]]&lt;0.2,1,IF(Raw_Data[[#This Row],[rasio]]&lt;0.3,2,IF(Raw_Data[[#This Row],[rasio]]&lt;0.4,3,4)))</f>
        <v>3</v>
      </c>
      <c r="AE1069">
        <f>IF(Raw_Data[[#This Row],[kategori_dp]]="High",1,IF(Raw_Data[[#This Row],[kategori_dp]]="Medium",2,3))</f>
        <v>2</v>
      </c>
      <c r="AF1069">
        <f>IF(Raw_Data[[#This Row],[tenor_bulan]]&lt;=24,1,IF(Raw_Data[[#This Row],[tenor_bulan]]&lt;=36,2,IF(Raw_Data[[#This Row],[tenor_bulan]]&lt;=48,3,4)))</f>
        <v>3</v>
      </c>
      <c r="AG1069">
        <f>IF(Raw_Data[[#This Row],[jumlah_kali_telat]]=0,0,IF(Raw_Data[[#This Row],[jumlah_kali_telat]]&lt;=2,2,4))</f>
        <v>0</v>
      </c>
      <c r="AH1069">
        <f>Raw_Data[[#This Row],[Skor_Rasio]]+Raw_Data[[#This Row],[Skor_DP]]+Raw_Data[[#This Row],[Skor_Tenor]]+Raw_Data[[#This Row],[Skor_Telat]]</f>
        <v>8</v>
      </c>
      <c r="AI1069" t="str">
        <f>IF(Raw_Data[[#This Row],[Risk_Score]]&lt;=6,"Low Risk",IF(Raw_Data[[#This Row],[Risk_Score]]&lt;=8,"Medium Risk","High Risk"))</f>
        <v>Medium Risk</v>
      </c>
      <c r="AJ1069">
        <f ca="1">IFERROR(DATEDIF(Raw_Data[[#This Row],[tanggal_pengajuan]],TODAY(),"m"),"N/A")</f>
        <v>4</v>
      </c>
      <c r="AK1069" t="str">
        <f ca="1">IF(ISNUMBER(Raw_Data[[#This Row],[MOB]]),IF(Raw_Data[[#This Row],[MOB]]&lt;6,"0-5 bulan",IF(Raw_Data[[#This Row],[MOB]]&lt;12,"6-11 bulan",IF(Raw_Data[[#This Row],[MOB]]&lt;24,"12-23 bulan","24+ bulan"))),"N/A")</f>
        <v>0-5 bulan</v>
      </c>
    </row>
    <row r="1070" spans="1:37" ht="14.25" customHeight="1" x14ac:dyDescent="0.45">
      <c r="A1070" t="s">
        <v>2753</v>
      </c>
      <c r="B1070" s="64">
        <v>46053</v>
      </c>
      <c r="C1070" s="1" t="str">
        <f t="shared" si="16"/>
        <v>January</v>
      </c>
      <c r="D1070" t="s">
        <v>1773</v>
      </c>
      <c r="E1070" t="s">
        <v>2754</v>
      </c>
      <c r="F1070">
        <v>49</v>
      </c>
      <c r="G1070" t="s">
        <v>40</v>
      </c>
      <c r="H1070" t="s">
        <v>41</v>
      </c>
      <c r="I1070" s="2">
        <v>7281000</v>
      </c>
      <c r="J1070" s="3">
        <f>Raw_Data[[#This Row],[cicilan_per_bulan]]/Raw_Data[[#This Row],[penghasilan_bulanan]]</f>
        <v>0.13323719269331136</v>
      </c>
      <c r="K1070" t="s">
        <v>81</v>
      </c>
      <c r="L1070" t="s">
        <v>82</v>
      </c>
      <c r="M1070" t="s">
        <v>44</v>
      </c>
      <c r="N1070" t="s">
        <v>158</v>
      </c>
      <c r="O1070" t="s">
        <v>159</v>
      </c>
      <c r="P1070" s="2">
        <v>32450000</v>
      </c>
      <c r="Q1070" s="2">
        <v>8112000</v>
      </c>
      <c r="R1070" t="str">
        <f>IF(Raw_Data[[#This Row],[persen_dp]]&lt;15%,"Low",IF(Raw_Data[[#This Row],[persen_dp]]&gt;25%,"High","Medium"))</f>
        <v>Medium</v>
      </c>
      <c r="S1070" s="3">
        <v>0.25</v>
      </c>
      <c r="T1070">
        <v>36</v>
      </c>
      <c r="U1070">
        <v>0.14499999999999999</v>
      </c>
      <c r="V1070" s="2">
        <v>970100</v>
      </c>
      <c r="W1070" s="2">
        <v>34925000</v>
      </c>
      <c r="X1070" t="str">
        <f>IF(OR(Raw_Data[[#This Row],[status_pembayaran]]="Macet",Raw_Data[[#This Row],[status_pembayaran]]="Kurang Lancar"),"Non Performing Loan","Performing")</f>
        <v>Performing</v>
      </c>
      <c r="Y1070" t="s">
        <v>269</v>
      </c>
      <c r="Z1070">
        <v>69</v>
      </c>
      <c r="AA1070">
        <v>2</v>
      </c>
      <c r="AB1070">
        <v>2</v>
      </c>
      <c r="AC1070" t="s">
        <v>66</v>
      </c>
      <c r="AD1070">
        <f>IF(Raw_Data[[#This Row],[rasio]]&lt;0.2,1,IF(Raw_Data[[#This Row],[rasio]]&lt;0.3,2,IF(Raw_Data[[#This Row],[rasio]]&lt;0.4,3,4)))</f>
        <v>1</v>
      </c>
      <c r="AE1070">
        <f>IF(Raw_Data[[#This Row],[kategori_dp]]="High",1,IF(Raw_Data[[#This Row],[kategori_dp]]="Medium",2,3))</f>
        <v>2</v>
      </c>
      <c r="AF1070">
        <f>IF(Raw_Data[[#This Row],[tenor_bulan]]&lt;=24,1,IF(Raw_Data[[#This Row],[tenor_bulan]]&lt;=36,2,IF(Raw_Data[[#This Row],[tenor_bulan]]&lt;=48,3,4)))</f>
        <v>2</v>
      </c>
      <c r="AG1070">
        <f>IF(Raw_Data[[#This Row],[jumlah_kali_telat]]=0,0,IF(Raw_Data[[#This Row],[jumlah_kali_telat]]&lt;=2,2,4))</f>
        <v>2</v>
      </c>
      <c r="AH1070">
        <f>Raw_Data[[#This Row],[Skor_Rasio]]+Raw_Data[[#This Row],[Skor_DP]]+Raw_Data[[#This Row],[Skor_Tenor]]+Raw_Data[[#This Row],[Skor_Telat]]</f>
        <v>7</v>
      </c>
      <c r="AI1070" t="str">
        <f>IF(Raw_Data[[#This Row],[Risk_Score]]&lt;=6,"Low Risk",IF(Raw_Data[[#This Row],[Risk_Score]]&lt;=8,"Medium Risk","High Risk"))</f>
        <v>Medium Risk</v>
      </c>
      <c r="AJ1070">
        <f ca="1">IFERROR(DATEDIF(Raw_Data[[#This Row],[tanggal_pengajuan]],TODAY(),"m"),"N/A")</f>
        <v>8</v>
      </c>
      <c r="AK1070" t="str">
        <f ca="1">IF(ISNUMBER(Raw_Data[[#This Row],[MOB]]),IF(Raw_Data[[#This Row],[MOB]]&lt;6,"0-5 bulan",IF(Raw_Data[[#This Row],[MOB]]&lt;12,"6-11 bulan",IF(Raw_Data[[#This Row],[MOB]]&lt;24,"12-23 bulan","24+ bulan"))),"N/A")</f>
        <v>6-11 bulan</v>
      </c>
    </row>
    <row r="1071" spans="1:37" ht="14.25" customHeight="1" x14ac:dyDescent="0.45">
      <c r="A1071" t="s">
        <v>2755</v>
      </c>
      <c r="B1071" s="64">
        <v>46027</v>
      </c>
      <c r="C1071" s="1" t="str">
        <f t="shared" si="16"/>
        <v>January</v>
      </c>
      <c r="D1071" t="s">
        <v>1810</v>
      </c>
      <c r="E1071" t="s">
        <v>2756</v>
      </c>
      <c r="F1071">
        <v>24</v>
      </c>
      <c r="G1071" t="s">
        <v>40</v>
      </c>
      <c r="H1071" t="s">
        <v>126</v>
      </c>
      <c r="I1071" s="2">
        <v>2348000</v>
      </c>
      <c r="J1071" s="3">
        <f>Raw_Data[[#This Row],[cicilan_per_bulan]]/Raw_Data[[#This Row],[penghasilan_bulanan]]</f>
        <v>0.26937819420783643</v>
      </c>
      <c r="K1071" t="s">
        <v>119</v>
      </c>
      <c r="L1071" t="s">
        <v>120</v>
      </c>
      <c r="M1071" t="s">
        <v>44</v>
      </c>
      <c r="N1071" t="s">
        <v>184</v>
      </c>
      <c r="O1071" t="s">
        <v>122</v>
      </c>
      <c r="P1071" s="2">
        <v>36664000</v>
      </c>
      <c r="Q1071" s="2">
        <v>14665000</v>
      </c>
      <c r="R1071" t="str">
        <f>IF(Raw_Data[[#This Row],[persen_dp]]&lt;15%,"Low",IF(Raw_Data[[#This Row],[persen_dp]]&gt;25%,"High","Medium"))</f>
        <v>High</v>
      </c>
      <c r="S1071" s="3">
        <v>0.4</v>
      </c>
      <c r="T1071">
        <v>60</v>
      </c>
      <c r="U1071">
        <v>0.14499999999999999</v>
      </c>
      <c r="V1071" s="2">
        <v>632500</v>
      </c>
      <c r="W1071" s="2">
        <v>37948000</v>
      </c>
      <c r="X1071" t="str">
        <f>IF(OR(Raw_Data[[#This Row],[status_pembayaran]]="Macet",Raw_Data[[#This Row],[status_pembayaran]]="Kurang Lancar"),"Non Performing Loan","Performing")</f>
        <v>Performing</v>
      </c>
      <c r="Y1071" t="s">
        <v>47</v>
      </c>
      <c r="Z1071">
        <v>0</v>
      </c>
      <c r="AA1071">
        <v>0</v>
      </c>
      <c r="AB1071">
        <v>1</v>
      </c>
      <c r="AD1071">
        <f>IF(Raw_Data[[#This Row],[rasio]]&lt;0.2,1,IF(Raw_Data[[#This Row],[rasio]]&lt;0.3,2,IF(Raw_Data[[#This Row],[rasio]]&lt;0.4,3,4)))</f>
        <v>2</v>
      </c>
      <c r="AE1071">
        <f>IF(Raw_Data[[#This Row],[kategori_dp]]="High",1,IF(Raw_Data[[#This Row],[kategori_dp]]="Medium",2,3))</f>
        <v>1</v>
      </c>
      <c r="AF1071">
        <f>IF(Raw_Data[[#This Row],[tenor_bulan]]&lt;=24,1,IF(Raw_Data[[#This Row],[tenor_bulan]]&lt;=36,2,IF(Raw_Data[[#This Row],[tenor_bulan]]&lt;=48,3,4)))</f>
        <v>4</v>
      </c>
      <c r="AG1071">
        <f>IF(Raw_Data[[#This Row],[jumlah_kali_telat]]=0,0,IF(Raw_Data[[#This Row],[jumlah_kali_telat]]&lt;=2,2,4))</f>
        <v>0</v>
      </c>
      <c r="AH1071">
        <f>Raw_Data[[#This Row],[Skor_Rasio]]+Raw_Data[[#This Row],[Skor_DP]]+Raw_Data[[#This Row],[Skor_Tenor]]+Raw_Data[[#This Row],[Skor_Telat]]</f>
        <v>7</v>
      </c>
      <c r="AI1071" t="str">
        <f>IF(Raw_Data[[#This Row],[Risk_Score]]&lt;=6,"Low Risk",IF(Raw_Data[[#This Row],[Risk_Score]]&lt;=8,"Medium Risk","High Risk"))</f>
        <v>Medium Risk</v>
      </c>
      <c r="AJ1071">
        <f ca="1">IFERROR(DATEDIF(Raw_Data[[#This Row],[tanggal_pengajuan]],TODAY(),"m"),"N/A")</f>
        <v>9</v>
      </c>
      <c r="AK1071" t="str">
        <f ca="1">IF(ISNUMBER(Raw_Data[[#This Row],[MOB]]),IF(Raw_Data[[#This Row],[MOB]]&lt;6,"0-5 bulan",IF(Raw_Data[[#This Row],[MOB]]&lt;12,"6-11 bulan",IF(Raw_Data[[#This Row],[MOB]]&lt;24,"12-23 bulan","24+ bulan"))),"N/A")</f>
        <v>6-11 bulan</v>
      </c>
    </row>
    <row r="1072" spans="1:37" ht="14.25" customHeight="1" x14ac:dyDescent="0.45">
      <c r="A1072" t="s">
        <v>2757</v>
      </c>
      <c r="B1072" s="64">
        <v>46033</v>
      </c>
      <c r="C1072" s="1" t="str">
        <f t="shared" si="16"/>
        <v>January</v>
      </c>
      <c r="D1072" t="s">
        <v>400</v>
      </c>
      <c r="E1072" t="s">
        <v>2758</v>
      </c>
      <c r="F1072">
        <v>53</v>
      </c>
      <c r="G1072" t="s">
        <v>40</v>
      </c>
      <c r="H1072" t="s">
        <v>176</v>
      </c>
      <c r="I1072" s="2">
        <v>5993000</v>
      </c>
      <c r="J1072" s="3">
        <f>Raw_Data[[#This Row],[cicilan_per_bulan]]/Raw_Data[[#This Row],[penghasilan_bulanan]]</f>
        <v>0.10869347572167529</v>
      </c>
      <c r="K1072" t="s">
        <v>70</v>
      </c>
      <c r="L1072" t="s">
        <v>71</v>
      </c>
      <c r="M1072" t="s">
        <v>44</v>
      </c>
      <c r="N1072" t="s">
        <v>129</v>
      </c>
      <c r="O1072" t="s">
        <v>130</v>
      </c>
      <c r="P1072" s="2">
        <v>23281000</v>
      </c>
      <c r="Q1072" s="2">
        <v>3492000</v>
      </c>
      <c r="R1072" t="str">
        <f>IF(Raw_Data[[#This Row],[persen_dp]]&lt;15%,"Low",IF(Raw_Data[[#This Row],[persen_dp]]&gt;25%,"High","Medium"))</f>
        <v>Medium</v>
      </c>
      <c r="S1072" s="3">
        <v>0.15</v>
      </c>
      <c r="T1072">
        <v>48</v>
      </c>
      <c r="U1072">
        <v>0.14499999999999999</v>
      </c>
      <c r="V1072" s="2">
        <v>651400</v>
      </c>
      <c r="W1072" s="2">
        <v>31267000</v>
      </c>
      <c r="X1072" t="str">
        <f>IF(OR(Raw_Data[[#This Row],[status_pembayaran]]="Macet",Raw_Data[[#This Row],[status_pembayaran]]="Kurang Lancar"),"Non Performing Loan","Performing")</f>
        <v>Performing</v>
      </c>
      <c r="Y1072" t="s">
        <v>47</v>
      </c>
      <c r="Z1072">
        <v>0</v>
      </c>
      <c r="AA1072">
        <v>0</v>
      </c>
      <c r="AB1072">
        <v>1</v>
      </c>
      <c r="AC1072" t="s">
        <v>104</v>
      </c>
      <c r="AD1072">
        <f>IF(Raw_Data[[#This Row],[rasio]]&lt;0.2,1,IF(Raw_Data[[#This Row],[rasio]]&lt;0.3,2,IF(Raw_Data[[#This Row],[rasio]]&lt;0.4,3,4)))</f>
        <v>1</v>
      </c>
      <c r="AE1072">
        <f>IF(Raw_Data[[#This Row],[kategori_dp]]="High",1,IF(Raw_Data[[#This Row],[kategori_dp]]="Medium",2,3))</f>
        <v>2</v>
      </c>
      <c r="AF1072">
        <f>IF(Raw_Data[[#This Row],[tenor_bulan]]&lt;=24,1,IF(Raw_Data[[#This Row],[tenor_bulan]]&lt;=36,2,IF(Raw_Data[[#This Row],[tenor_bulan]]&lt;=48,3,4)))</f>
        <v>3</v>
      </c>
      <c r="AG1072">
        <f>IF(Raw_Data[[#This Row],[jumlah_kali_telat]]=0,0,IF(Raw_Data[[#This Row],[jumlah_kali_telat]]&lt;=2,2,4))</f>
        <v>0</v>
      </c>
      <c r="AH1072">
        <f>Raw_Data[[#This Row],[Skor_Rasio]]+Raw_Data[[#This Row],[Skor_DP]]+Raw_Data[[#This Row],[Skor_Tenor]]+Raw_Data[[#This Row],[Skor_Telat]]</f>
        <v>6</v>
      </c>
      <c r="AI1072" t="str">
        <f>IF(Raw_Data[[#This Row],[Risk_Score]]&lt;=6,"Low Risk",IF(Raw_Data[[#This Row],[Risk_Score]]&lt;=8,"Medium Risk","High Risk"))</f>
        <v>Low Risk</v>
      </c>
      <c r="AJ1072">
        <f ca="1">IFERROR(DATEDIF(Raw_Data[[#This Row],[tanggal_pengajuan]],TODAY(),"m"),"N/A")</f>
        <v>9</v>
      </c>
      <c r="AK1072" t="str">
        <f ca="1">IF(ISNUMBER(Raw_Data[[#This Row],[MOB]]),IF(Raw_Data[[#This Row],[MOB]]&lt;6,"0-5 bulan",IF(Raw_Data[[#This Row],[MOB]]&lt;12,"6-11 bulan",IF(Raw_Data[[#This Row],[MOB]]&lt;24,"12-23 bulan","24+ bulan"))),"N/A")</f>
        <v>6-11 bulan</v>
      </c>
    </row>
    <row r="1073" spans="1:37" ht="14.25" customHeight="1" x14ac:dyDescent="0.45">
      <c r="A1073" t="s">
        <v>2759</v>
      </c>
      <c r="B1073" s="64">
        <v>46170</v>
      </c>
      <c r="C1073" s="1" t="str">
        <f t="shared" si="16"/>
        <v>May</v>
      </c>
      <c r="D1073" t="s">
        <v>619</v>
      </c>
      <c r="E1073" t="s">
        <v>2760</v>
      </c>
      <c r="F1073">
        <v>35</v>
      </c>
      <c r="G1073" t="s">
        <v>40</v>
      </c>
      <c r="H1073" t="s">
        <v>41</v>
      </c>
      <c r="I1073" s="2">
        <v>5630000</v>
      </c>
      <c r="J1073" s="3">
        <f>Raw_Data[[#This Row],[cicilan_per_bulan]]/Raw_Data[[#This Row],[penghasilan_bulanan]]</f>
        <v>0.16801065719360569</v>
      </c>
      <c r="K1073" t="s">
        <v>102</v>
      </c>
      <c r="L1073" t="s">
        <v>103</v>
      </c>
      <c r="M1073" t="s">
        <v>55</v>
      </c>
      <c r="N1073" t="s">
        <v>65</v>
      </c>
      <c r="O1073" t="s">
        <v>46</v>
      </c>
      <c r="P1073" s="2">
        <v>29330000</v>
      </c>
      <c r="Q1073" s="2">
        <v>11732000</v>
      </c>
      <c r="R1073" t="str">
        <f>IF(Raw_Data[[#This Row],[persen_dp]]&lt;15%,"Low",IF(Raw_Data[[#This Row],[persen_dp]]&gt;25%,"High","Medium"))</f>
        <v>High</v>
      </c>
      <c r="S1073" s="3">
        <v>0.4</v>
      </c>
      <c r="T1073">
        <v>24</v>
      </c>
      <c r="U1073">
        <v>0.14499999999999999</v>
      </c>
      <c r="V1073" s="2">
        <v>945900</v>
      </c>
      <c r="W1073" s="2">
        <v>22701000</v>
      </c>
      <c r="X1073" t="str">
        <f>IF(OR(Raw_Data[[#This Row],[status_pembayaran]]="Macet",Raw_Data[[#This Row],[status_pembayaran]]="Kurang Lancar"),"Non Performing Loan","Performing")</f>
        <v>Performing</v>
      </c>
      <c r="Y1073" t="s">
        <v>317</v>
      </c>
      <c r="Z1073">
        <v>0</v>
      </c>
      <c r="AA1073">
        <v>0</v>
      </c>
      <c r="AB1073">
        <v>0</v>
      </c>
      <c r="AD1073">
        <f>IF(Raw_Data[[#This Row],[rasio]]&lt;0.2,1,IF(Raw_Data[[#This Row],[rasio]]&lt;0.3,2,IF(Raw_Data[[#This Row],[rasio]]&lt;0.4,3,4)))</f>
        <v>1</v>
      </c>
      <c r="AE1073">
        <f>IF(Raw_Data[[#This Row],[kategori_dp]]="High",1,IF(Raw_Data[[#This Row],[kategori_dp]]="Medium",2,3))</f>
        <v>1</v>
      </c>
      <c r="AF1073">
        <f>IF(Raw_Data[[#This Row],[tenor_bulan]]&lt;=24,1,IF(Raw_Data[[#This Row],[tenor_bulan]]&lt;=36,2,IF(Raw_Data[[#This Row],[tenor_bulan]]&lt;=48,3,4)))</f>
        <v>1</v>
      </c>
      <c r="AG1073">
        <f>IF(Raw_Data[[#This Row],[jumlah_kali_telat]]=0,0,IF(Raw_Data[[#This Row],[jumlah_kali_telat]]&lt;=2,2,4))</f>
        <v>0</v>
      </c>
      <c r="AH1073">
        <f>Raw_Data[[#This Row],[Skor_Rasio]]+Raw_Data[[#This Row],[Skor_DP]]+Raw_Data[[#This Row],[Skor_Tenor]]+Raw_Data[[#This Row],[Skor_Telat]]</f>
        <v>3</v>
      </c>
      <c r="AI1073" t="str">
        <f>IF(Raw_Data[[#This Row],[Risk_Score]]&lt;=6,"Low Risk",IF(Raw_Data[[#This Row],[Risk_Score]]&lt;=8,"Medium Risk","High Risk"))</f>
        <v>Low Risk</v>
      </c>
      <c r="AJ1073">
        <f ca="1">IFERROR(DATEDIF(Raw_Data[[#This Row],[tanggal_pengajuan]],TODAY(),"m"),"N/A")</f>
        <v>4</v>
      </c>
      <c r="AK1073" t="str">
        <f ca="1">IF(ISNUMBER(Raw_Data[[#This Row],[MOB]]),IF(Raw_Data[[#This Row],[MOB]]&lt;6,"0-5 bulan",IF(Raw_Data[[#This Row],[MOB]]&lt;12,"6-11 bulan",IF(Raw_Data[[#This Row],[MOB]]&lt;24,"12-23 bulan","24+ bulan"))),"N/A")</f>
        <v>0-5 bulan</v>
      </c>
    </row>
    <row r="1074" spans="1:37" ht="14.25" customHeight="1" x14ac:dyDescent="0.45">
      <c r="A1074" t="s">
        <v>2761</v>
      </c>
      <c r="B1074" s="64">
        <v>46359</v>
      </c>
      <c r="C1074" s="1" t="str">
        <f t="shared" si="16"/>
        <v>December</v>
      </c>
      <c r="D1074" t="s">
        <v>1387</v>
      </c>
      <c r="E1074" t="s">
        <v>2762</v>
      </c>
      <c r="F1074">
        <v>55</v>
      </c>
      <c r="G1074" t="s">
        <v>40</v>
      </c>
      <c r="H1074" t="s">
        <v>41</v>
      </c>
      <c r="I1074" s="2">
        <v>4557000</v>
      </c>
      <c r="J1074" s="3">
        <f>Raw_Data[[#This Row],[cicilan_per_bulan]]/Raw_Data[[#This Row],[penghasilan_bulanan]]</f>
        <v>0.2077243800746105</v>
      </c>
      <c r="K1074" t="s">
        <v>109</v>
      </c>
      <c r="L1074" t="s">
        <v>110</v>
      </c>
      <c r="M1074" t="s">
        <v>249</v>
      </c>
      <c r="N1074" t="s">
        <v>250</v>
      </c>
      <c r="O1074" t="s">
        <v>57</v>
      </c>
      <c r="P1074" s="2">
        <v>16535000</v>
      </c>
      <c r="Q1074" s="2">
        <v>6614000</v>
      </c>
      <c r="R1074" t="str">
        <f>IF(Raw_Data[[#This Row],[persen_dp]]&lt;15%,"Low",IF(Raw_Data[[#This Row],[persen_dp]]&gt;25%,"High","Medium"))</f>
        <v>High</v>
      </c>
      <c r="S1074" s="3">
        <v>0.4</v>
      </c>
      <c r="T1074">
        <v>12</v>
      </c>
      <c r="U1074">
        <v>0.14499999999999999</v>
      </c>
      <c r="V1074" s="2">
        <v>946600</v>
      </c>
      <c r="W1074" s="2">
        <v>11360000</v>
      </c>
      <c r="X1074" t="str">
        <f>IF(OR(Raw_Data[[#This Row],[status_pembayaran]]="Macet",Raw_Data[[#This Row],[status_pembayaran]]="Kurang Lancar"),"Non Performing Loan","Performing")</f>
        <v>Performing</v>
      </c>
      <c r="Y1074" t="s">
        <v>47</v>
      </c>
      <c r="Z1074">
        <v>0</v>
      </c>
      <c r="AA1074">
        <v>0</v>
      </c>
      <c r="AB1074">
        <v>1</v>
      </c>
      <c r="AC1074" t="s">
        <v>66</v>
      </c>
      <c r="AD1074">
        <f>IF(Raw_Data[[#This Row],[rasio]]&lt;0.2,1,IF(Raw_Data[[#This Row],[rasio]]&lt;0.3,2,IF(Raw_Data[[#This Row],[rasio]]&lt;0.4,3,4)))</f>
        <v>2</v>
      </c>
      <c r="AE1074">
        <f>IF(Raw_Data[[#This Row],[kategori_dp]]="High",1,IF(Raw_Data[[#This Row],[kategori_dp]]="Medium",2,3))</f>
        <v>1</v>
      </c>
      <c r="AF1074">
        <f>IF(Raw_Data[[#This Row],[tenor_bulan]]&lt;=24,1,IF(Raw_Data[[#This Row],[tenor_bulan]]&lt;=36,2,IF(Raw_Data[[#This Row],[tenor_bulan]]&lt;=48,3,4)))</f>
        <v>1</v>
      </c>
      <c r="AG1074">
        <f>IF(Raw_Data[[#This Row],[jumlah_kali_telat]]=0,0,IF(Raw_Data[[#This Row],[jumlah_kali_telat]]&lt;=2,2,4))</f>
        <v>0</v>
      </c>
      <c r="AH1074">
        <f>Raw_Data[[#This Row],[Skor_Rasio]]+Raw_Data[[#This Row],[Skor_DP]]+Raw_Data[[#This Row],[Skor_Tenor]]+Raw_Data[[#This Row],[Skor_Telat]]</f>
        <v>4</v>
      </c>
      <c r="AI1074" t="str">
        <f>IF(Raw_Data[[#This Row],[Risk_Score]]&lt;=6,"Low Risk",IF(Raw_Data[[#This Row],[Risk_Score]]&lt;=8,"Medium Risk","High Risk"))</f>
        <v>Low Risk</v>
      </c>
      <c r="AJ1074" t="str">
        <f ca="1">IFERROR(DATEDIF(Raw_Data[[#This Row],[tanggal_pengajuan]],TODAY(),"m"),"N/A")</f>
        <v>N/A</v>
      </c>
      <c r="AK1074" t="str">
        <f ca="1">IF(ISNUMBER(Raw_Data[[#This Row],[MOB]]),IF(Raw_Data[[#This Row],[MOB]]&lt;6,"0-5 bulan",IF(Raw_Data[[#This Row],[MOB]]&lt;12,"6-11 bulan",IF(Raw_Data[[#This Row],[MOB]]&lt;24,"12-23 bulan","24+ bulan"))),"N/A")</f>
        <v>N/A</v>
      </c>
    </row>
    <row r="1075" spans="1:37" ht="14.25" customHeight="1" x14ac:dyDescent="0.45">
      <c r="A1075" t="s">
        <v>2763</v>
      </c>
      <c r="B1075" s="64">
        <v>46114</v>
      </c>
      <c r="C1075" s="1" t="str">
        <f t="shared" si="16"/>
        <v>April</v>
      </c>
      <c r="D1075" t="s">
        <v>616</v>
      </c>
      <c r="E1075" t="s">
        <v>2764</v>
      </c>
      <c r="F1075">
        <v>39</v>
      </c>
      <c r="G1075" t="s">
        <v>51</v>
      </c>
      <c r="H1075" t="s">
        <v>52</v>
      </c>
      <c r="I1075" s="2">
        <v>6502000</v>
      </c>
      <c r="J1075" s="3">
        <f>Raw_Data[[#This Row],[cicilan_per_bulan]]/Raw_Data[[#This Row],[penghasilan_bulanan]]</f>
        <v>0.13561980928944939</v>
      </c>
      <c r="K1075" t="s">
        <v>70</v>
      </c>
      <c r="L1075" t="s">
        <v>71</v>
      </c>
      <c r="M1075" t="s">
        <v>55</v>
      </c>
      <c r="N1075" t="s">
        <v>147</v>
      </c>
      <c r="O1075" t="s">
        <v>148</v>
      </c>
      <c r="P1075" s="2">
        <v>31517000</v>
      </c>
      <c r="Q1075" s="2">
        <v>4728000</v>
      </c>
      <c r="R1075" t="str">
        <f>IF(Raw_Data[[#This Row],[persen_dp]]&lt;15%,"Low",IF(Raw_Data[[#This Row],[persen_dp]]&gt;25%,"High","Medium"))</f>
        <v>Medium</v>
      </c>
      <c r="S1075" s="3">
        <v>0.15</v>
      </c>
      <c r="T1075">
        <v>48</v>
      </c>
      <c r="U1075">
        <v>0.14499999999999999</v>
      </c>
      <c r="V1075" s="2">
        <v>881800</v>
      </c>
      <c r="W1075" s="2">
        <v>42327000</v>
      </c>
      <c r="X1075" t="str">
        <f>IF(OR(Raw_Data[[#This Row],[status_pembayaran]]="Macet",Raw_Data[[#This Row],[status_pembayaran]]="Kurang Lancar"),"Non Performing Loan","Performing")</f>
        <v>Performing</v>
      </c>
      <c r="Y1075" t="s">
        <v>47</v>
      </c>
      <c r="Z1075">
        <v>0</v>
      </c>
      <c r="AA1075">
        <v>0</v>
      </c>
      <c r="AB1075">
        <v>1</v>
      </c>
      <c r="AD1075">
        <f>IF(Raw_Data[[#This Row],[rasio]]&lt;0.2,1,IF(Raw_Data[[#This Row],[rasio]]&lt;0.3,2,IF(Raw_Data[[#This Row],[rasio]]&lt;0.4,3,4)))</f>
        <v>1</v>
      </c>
      <c r="AE1075">
        <f>IF(Raw_Data[[#This Row],[kategori_dp]]="High",1,IF(Raw_Data[[#This Row],[kategori_dp]]="Medium",2,3))</f>
        <v>2</v>
      </c>
      <c r="AF1075">
        <f>IF(Raw_Data[[#This Row],[tenor_bulan]]&lt;=24,1,IF(Raw_Data[[#This Row],[tenor_bulan]]&lt;=36,2,IF(Raw_Data[[#This Row],[tenor_bulan]]&lt;=48,3,4)))</f>
        <v>3</v>
      </c>
      <c r="AG1075">
        <f>IF(Raw_Data[[#This Row],[jumlah_kali_telat]]=0,0,IF(Raw_Data[[#This Row],[jumlah_kali_telat]]&lt;=2,2,4))</f>
        <v>0</v>
      </c>
      <c r="AH1075">
        <f>Raw_Data[[#This Row],[Skor_Rasio]]+Raw_Data[[#This Row],[Skor_DP]]+Raw_Data[[#This Row],[Skor_Tenor]]+Raw_Data[[#This Row],[Skor_Telat]]</f>
        <v>6</v>
      </c>
      <c r="AI1075" t="str">
        <f>IF(Raw_Data[[#This Row],[Risk_Score]]&lt;=6,"Low Risk",IF(Raw_Data[[#This Row],[Risk_Score]]&lt;=8,"Medium Risk","High Risk"))</f>
        <v>Low Risk</v>
      </c>
      <c r="AJ1075">
        <f ca="1">IFERROR(DATEDIF(Raw_Data[[#This Row],[tanggal_pengajuan]],TODAY(),"m"),"N/A")</f>
        <v>6</v>
      </c>
      <c r="AK1075" t="str">
        <f ca="1">IF(ISNUMBER(Raw_Data[[#This Row],[MOB]]),IF(Raw_Data[[#This Row],[MOB]]&lt;6,"0-5 bulan",IF(Raw_Data[[#This Row],[MOB]]&lt;12,"6-11 bulan",IF(Raw_Data[[#This Row],[MOB]]&lt;24,"12-23 bulan","24+ bulan"))),"N/A")</f>
        <v>6-11 bulan</v>
      </c>
    </row>
    <row r="1076" spans="1:37" ht="14.25" customHeight="1" x14ac:dyDescent="0.45">
      <c r="A1076" t="s">
        <v>2765</v>
      </c>
      <c r="B1076" s="64">
        <v>46184</v>
      </c>
      <c r="C1076" s="1" t="str">
        <f t="shared" ref="C1076:C1139" si="17">TEXT(B1076,"mmmm")</f>
        <v>June</v>
      </c>
      <c r="D1076" t="s">
        <v>2766</v>
      </c>
      <c r="E1076" t="s">
        <v>2767</v>
      </c>
      <c r="F1076">
        <v>28</v>
      </c>
      <c r="G1076" t="s">
        <v>40</v>
      </c>
      <c r="H1076" t="s">
        <v>152</v>
      </c>
      <c r="I1076" s="2">
        <v>3415000</v>
      </c>
      <c r="J1076" s="3">
        <f>Raw_Data[[#This Row],[cicilan_per_bulan]]/Raw_Data[[#This Row],[penghasilan_bulanan]]</f>
        <v>0.40266471449487556</v>
      </c>
      <c r="K1076" t="s">
        <v>63</v>
      </c>
      <c r="L1076" t="s">
        <v>64</v>
      </c>
      <c r="M1076" t="s">
        <v>55</v>
      </c>
      <c r="N1076" t="s">
        <v>141</v>
      </c>
      <c r="O1076" t="s">
        <v>46</v>
      </c>
      <c r="P1076" s="2">
        <v>22172000</v>
      </c>
      <c r="Q1076" s="2">
        <v>7760000</v>
      </c>
      <c r="R1076" t="str">
        <f>IF(Raw_Data[[#This Row],[persen_dp]]&lt;15%,"Low",IF(Raw_Data[[#This Row],[persen_dp]]&gt;25%,"High","Medium"))</f>
        <v>High</v>
      </c>
      <c r="S1076" s="3">
        <v>0.35</v>
      </c>
      <c r="T1076">
        <v>12</v>
      </c>
      <c r="U1076">
        <v>0.14499999999999999</v>
      </c>
      <c r="V1076" s="2">
        <v>1375100</v>
      </c>
      <c r="W1076" s="2">
        <v>16502000</v>
      </c>
      <c r="X1076" t="str">
        <f>IF(OR(Raw_Data[[#This Row],[status_pembayaran]]="Macet",Raw_Data[[#This Row],[status_pembayaran]]="Kurang Lancar"),"Non Performing Loan","Performing")</f>
        <v>Performing</v>
      </c>
      <c r="Y1076" t="s">
        <v>47</v>
      </c>
      <c r="Z1076">
        <v>0</v>
      </c>
      <c r="AA1076">
        <v>0</v>
      </c>
      <c r="AB1076">
        <v>1</v>
      </c>
      <c r="AD1076">
        <f>IF(Raw_Data[[#This Row],[rasio]]&lt;0.2,1,IF(Raw_Data[[#This Row],[rasio]]&lt;0.3,2,IF(Raw_Data[[#This Row],[rasio]]&lt;0.4,3,4)))</f>
        <v>4</v>
      </c>
      <c r="AE1076">
        <f>IF(Raw_Data[[#This Row],[kategori_dp]]="High",1,IF(Raw_Data[[#This Row],[kategori_dp]]="Medium",2,3))</f>
        <v>1</v>
      </c>
      <c r="AF1076">
        <f>IF(Raw_Data[[#This Row],[tenor_bulan]]&lt;=24,1,IF(Raw_Data[[#This Row],[tenor_bulan]]&lt;=36,2,IF(Raw_Data[[#This Row],[tenor_bulan]]&lt;=48,3,4)))</f>
        <v>1</v>
      </c>
      <c r="AG1076">
        <f>IF(Raw_Data[[#This Row],[jumlah_kali_telat]]=0,0,IF(Raw_Data[[#This Row],[jumlah_kali_telat]]&lt;=2,2,4))</f>
        <v>0</v>
      </c>
      <c r="AH1076">
        <f>Raw_Data[[#This Row],[Skor_Rasio]]+Raw_Data[[#This Row],[Skor_DP]]+Raw_Data[[#This Row],[Skor_Tenor]]+Raw_Data[[#This Row],[Skor_Telat]]</f>
        <v>6</v>
      </c>
      <c r="AI1076" t="str">
        <f>IF(Raw_Data[[#This Row],[Risk_Score]]&lt;=6,"Low Risk",IF(Raw_Data[[#This Row],[Risk_Score]]&lt;=8,"Medium Risk","High Risk"))</f>
        <v>Low Risk</v>
      </c>
      <c r="AJ1076">
        <f ca="1">IFERROR(DATEDIF(Raw_Data[[#This Row],[tanggal_pengajuan]],TODAY(),"m"),"N/A")</f>
        <v>4</v>
      </c>
      <c r="AK1076" t="str">
        <f ca="1">IF(ISNUMBER(Raw_Data[[#This Row],[MOB]]),IF(Raw_Data[[#This Row],[MOB]]&lt;6,"0-5 bulan",IF(Raw_Data[[#This Row],[MOB]]&lt;12,"6-11 bulan",IF(Raw_Data[[#This Row],[MOB]]&lt;24,"12-23 bulan","24+ bulan"))),"N/A")</f>
        <v>0-5 bulan</v>
      </c>
    </row>
    <row r="1077" spans="1:37" ht="14.25" customHeight="1" x14ac:dyDescent="0.45">
      <c r="A1077" t="s">
        <v>2768</v>
      </c>
      <c r="B1077" s="64">
        <v>46066</v>
      </c>
      <c r="C1077" s="1" t="str">
        <f t="shared" si="17"/>
        <v>February</v>
      </c>
      <c r="D1077" t="s">
        <v>1576</v>
      </c>
      <c r="E1077" t="s">
        <v>2769</v>
      </c>
      <c r="F1077">
        <v>22</v>
      </c>
      <c r="G1077" t="s">
        <v>51</v>
      </c>
      <c r="H1077" t="s">
        <v>52</v>
      </c>
      <c r="I1077" s="2">
        <v>14138000</v>
      </c>
      <c r="J1077" s="3">
        <f>Raw_Data[[#This Row],[cicilan_per_bulan]]/Raw_Data[[#This Row],[penghasilan_bulanan]]</f>
        <v>6.9019663318715521E-2</v>
      </c>
      <c r="K1077" t="s">
        <v>42</v>
      </c>
      <c r="L1077" t="s">
        <v>43</v>
      </c>
      <c r="M1077" t="s">
        <v>55</v>
      </c>
      <c r="N1077" t="s">
        <v>65</v>
      </c>
      <c r="O1077" t="s">
        <v>46</v>
      </c>
      <c r="P1077" s="2">
        <v>27200000</v>
      </c>
      <c r="Q1077" s="2">
        <v>2720000</v>
      </c>
      <c r="R1077" t="str">
        <f>IF(Raw_Data[[#This Row],[persen_dp]]&lt;15%,"Low",IF(Raw_Data[[#This Row],[persen_dp]]&gt;25%,"High","Medium"))</f>
        <v>Low</v>
      </c>
      <c r="S1077" s="3">
        <v>0.1</v>
      </c>
      <c r="T1077">
        <v>36</v>
      </c>
      <c r="U1077">
        <v>0.14499999999999999</v>
      </c>
      <c r="V1077" s="2">
        <v>975800</v>
      </c>
      <c r="W1077" s="2">
        <v>35129000</v>
      </c>
      <c r="X1077" t="str">
        <f>IF(OR(Raw_Data[[#This Row],[status_pembayaran]]="Macet",Raw_Data[[#This Row],[status_pembayaran]]="Kurang Lancar"),"Non Performing Loan","Performing")</f>
        <v>Performing</v>
      </c>
      <c r="Y1077" t="s">
        <v>47</v>
      </c>
      <c r="Z1077">
        <v>0</v>
      </c>
      <c r="AA1077">
        <v>0</v>
      </c>
      <c r="AB1077">
        <v>1</v>
      </c>
      <c r="AC1077" t="s">
        <v>66</v>
      </c>
      <c r="AD1077">
        <f>IF(Raw_Data[[#This Row],[rasio]]&lt;0.2,1,IF(Raw_Data[[#This Row],[rasio]]&lt;0.3,2,IF(Raw_Data[[#This Row],[rasio]]&lt;0.4,3,4)))</f>
        <v>1</v>
      </c>
      <c r="AE1077">
        <f>IF(Raw_Data[[#This Row],[kategori_dp]]="High",1,IF(Raw_Data[[#This Row],[kategori_dp]]="Medium",2,3))</f>
        <v>3</v>
      </c>
      <c r="AF1077">
        <f>IF(Raw_Data[[#This Row],[tenor_bulan]]&lt;=24,1,IF(Raw_Data[[#This Row],[tenor_bulan]]&lt;=36,2,IF(Raw_Data[[#This Row],[tenor_bulan]]&lt;=48,3,4)))</f>
        <v>2</v>
      </c>
      <c r="AG1077">
        <f>IF(Raw_Data[[#This Row],[jumlah_kali_telat]]=0,0,IF(Raw_Data[[#This Row],[jumlah_kali_telat]]&lt;=2,2,4))</f>
        <v>0</v>
      </c>
      <c r="AH1077">
        <f>Raw_Data[[#This Row],[Skor_Rasio]]+Raw_Data[[#This Row],[Skor_DP]]+Raw_Data[[#This Row],[Skor_Tenor]]+Raw_Data[[#This Row],[Skor_Telat]]</f>
        <v>6</v>
      </c>
      <c r="AI1077" t="str">
        <f>IF(Raw_Data[[#This Row],[Risk_Score]]&lt;=6,"Low Risk",IF(Raw_Data[[#This Row],[Risk_Score]]&lt;=8,"Medium Risk","High Risk"))</f>
        <v>Low Risk</v>
      </c>
      <c r="AJ1077">
        <f ca="1">IFERROR(DATEDIF(Raw_Data[[#This Row],[tanggal_pengajuan]],TODAY(),"m"),"N/A")</f>
        <v>8</v>
      </c>
      <c r="AK1077" t="str">
        <f ca="1">IF(ISNUMBER(Raw_Data[[#This Row],[MOB]]),IF(Raw_Data[[#This Row],[MOB]]&lt;6,"0-5 bulan",IF(Raw_Data[[#This Row],[MOB]]&lt;12,"6-11 bulan",IF(Raw_Data[[#This Row],[MOB]]&lt;24,"12-23 bulan","24+ bulan"))),"N/A")</f>
        <v>6-11 bulan</v>
      </c>
    </row>
    <row r="1078" spans="1:37" ht="14.25" customHeight="1" x14ac:dyDescent="0.45">
      <c r="A1078" t="s">
        <v>2770</v>
      </c>
      <c r="B1078" s="64">
        <v>46189</v>
      </c>
      <c r="C1078" s="1" t="str">
        <f t="shared" si="17"/>
        <v>June</v>
      </c>
      <c r="D1078" t="s">
        <v>1244</v>
      </c>
      <c r="E1078" t="s">
        <v>2771</v>
      </c>
      <c r="F1078">
        <v>29</v>
      </c>
      <c r="G1078" t="s">
        <v>51</v>
      </c>
      <c r="H1078" t="s">
        <v>126</v>
      </c>
      <c r="I1078" s="2">
        <v>3423000</v>
      </c>
      <c r="J1078" s="3">
        <f>Raw_Data[[#This Row],[cicilan_per_bulan]]/Raw_Data[[#This Row],[penghasilan_bulanan]]</f>
        <v>0.38650306748466257</v>
      </c>
      <c r="K1078" t="s">
        <v>119</v>
      </c>
      <c r="L1078" t="s">
        <v>120</v>
      </c>
      <c r="M1078" t="s">
        <v>44</v>
      </c>
      <c r="N1078" t="s">
        <v>158</v>
      </c>
      <c r="O1078" t="s">
        <v>159</v>
      </c>
      <c r="P1078" s="2">
        <v>30766000</v>
      </c>
      <c r="Q1078" s="2">
        <v>6153000</v>
      </c>
      <c r="R1078" t="str">
        <f>IF(Raw_Data[[#This Row],[persen_dp]]&lt;15%,"Low",IF(Raw_Data[[#This Row],[persen_dp]]&gt;25%,"High","Medium"))</f>
        <v>Medium</v>
      </c>
      <c r="S1078" s="3">
        <v>0.2</v>
      </c>
      <c r="T1078">
        <v>24</v>
      </c>
      <c r="U1078">
        <v>0.14499999999999999</v>
      </c>
      <c r="V1078" s="2">
        <v>1323000</v>
      </c>
      <c r="W1078" s="2">
        <v>31751000</v>
      </c>
      <c r="X1078" t="str">
        <f>IF(OR(Raw_Data[[#This Row],[status_pembayaran]]="Macet",Raw_Data[[#This Row],[status_pembayaran]]="Kurang Lancar"),"Non Performing Loan","Performing")</f>
        <v>Performing</v>
      </c>
      <c r="Y1078" t="s">
        <v>47</v>
      </c>
      <c r="Z1078">
        <v>0</v>
      </c>
      <c r="AA1078">
        <v>0</v>
      </c>
      <c r="AB1078">
        <v>1</v>
      </c>
      <c r="AC1078" t="s">
        <v>104</v>
      </c>
      <c r="AD1078">
        <f>IF(Raw_Data[[#This Row],[rasio]]&lt;0.2,1,IF(Raw_Data[[#This Row],[rasio]]&lt;0.3,2,IF(Raw_Data[[#This Row],[rasio]]&lt;0.4,3,4)))</f>
        <v>3</v>
      </c>
      <c r="AE1078">
        <f>IF(Raw_Data[[#This Row],[kategori_dp]]="High",1,IF(Raw_Data[[#This Row],[kategori_dp]]="Medium",2,3))</f>
        <v>2</v>
      </c>
      <c r="AF1078">
        <f>IF(Raw_Data[[#This Row],[tenor_bulan]]&lt;=24,1,IF(Raw_Data[[#This Row],[tenor_bulan]]&lt;=36,2,IF(Raw_Data[[#This Row],[tenor_bulan]]&lt;=48,3,4)))</f>
        <v>1</v>
      </c>
      <c r="AG1078">
        <f>IF(Raw_Data[[#This Row],[jumlah_kali_telat]]=0,0,IF(Raw_Data[[#This Row],[jumlah_kali_telat]]&lt;=2,2,4))</f>
        <v>0</v>
      </c>
      <c r="AH1078">
        <f>Raw_Data[[#This Row],[Skor_Rasio]]+Raw_Data[[#This Row],[Skor_DP]]+Raw_Data[[#This Row],[Skor_Tenor]]+Raw_Data[[#This Row],[Skor_Telat]]</f>
        <v>6</v>
      </c>
      <c r="AI1078" t="str">
        <f>IF(Raw_Data[[#This Row],[Risk_Score]]&lt;=6,"Low Risk",IF(Raw_Data[[#This Row],[Risk_Score]]&lt;=8,"Medium Risk","High Risk"))</f>
        <v>Low Risk</v>
      </c>
      <c r="AJ1078">
        <f ca="1">IFERROR(DATEDIF(Raw_Data[[#This Row],[tanggal_pengajuan]],TODAY(),"m"),"N/A")</f>
        <v>4</v>
      </c>
      <c r="AK1078" t="str">
        <f ca="1">IF(ISNUMBER(Raw_Data[[#This Row],[MOB]]),IF(Raw_Data[[#This Row],[MOB]]&lt;6,"0-5 bulan",IF(Raw_Data[[#This Row],[MOB]]&lt;12,"6-11 bulan",IF(Raw_Data[[#This Row],[MOB]]&lt;24,"12-23 bulan","24+ bulan"))),"N/A")</f>
        <v>0-5 bulan</v>
      </c>
    </row>
    <row r="1079" spans="1:37" ht="14.25" customHeight="1" x14ac:dyDescent="0.45">
      <c r="A1079" t="s">
        <v>2772</v>
      </c>
      <c r="B1079" s="64">
        <v>46080</v>
      </c>
      <c r="C1079" s="1" t="str">
        <f t="shared" si="17"/>
        <v>February</v>
      </c>
      <c r="D1079" t="s">
        <v>882</v>
      </c>
      <c r="E1079" t="s">
        <v>2773</v>
      </c>
      <c r="F1079">
        <v>25</v>
      </c>
      <c r="G1079" t="s">
        <v>51</v>
      </c>
      <c r="H1079" t="s">
        <v>152</v>
      </c>
      <c r="I1079" s="2">
        <v>2542000</v>
      </c>
      <c r="J1079" s="3">
        <f>Raw_Data[[#This Row],[cicilan_per_bulan]]/Raw_Data[[#This Row],[penghasilan_bulanan]]</f>
        <v>0.30900865460267507</v>
      </c>
      <c r="K1079" t="s">
        <v>167</v>
      </c>
      <c r="L1079" t="s">
        <v>110</v>
      </c>
      <c r="M1079" t="s">
        <v>55</v>
      </c>
      <c r="N1079" t="s">
        <v>141</v>
      </c>
      <c r="O1079" t="s">
        <v>46</v>
      </c>
      <c r="P1079" s="2">
        <v>23183000</v>
      </c>
      <c r="Q1079" s="2">
        <v>3477000</v>
      </c>
      <c r="R1079" t="str">
        <f>IF(Raw_Data[[#This Row],[persen_dp]]&lt;15%,"Low",IF(Raw_Data[[#This Row],[persen_dp]]&gt;25%,"High","Medium"))</f>
        <v>Medium</v>
      </c>
      <c r="S1079" s="3">
        <v>0.15</v>
      </c>
      <c r="T1079">
        <v>36</v>
      </c>
      <c r="U1079">
        <v>0.14499999999999999</v>
      </c>
      <c r="V1079" s="2">
        <v>785500</v>
      </c>
      <c r="W1079" s="2">
        <v>28278000</v>
      </c>
      <c r="X1079" t="str">
        <f>IF(OR(Raw_Data[[#This Row],[status_pembayaran]]="Macet",Raw_Data[[#This Row],[status_pembayaran]]="Kurang Lancar"),"Non Performing Loan","Performing")</f>
        <v>Performing</v>
      </c>
      <c r="Y1079" t="s">
        <v>47</v>
      </c>
      <c r="Z1079">
        <v>0</v>
      </c>
      <c r="AA1079">
        <v>0</v>
      </c>
      <c r="AB1079">
        <v>1</v>
      </c>
      <c r="AC1079" t="s">
        <v>66</v>
      </c>
      <c r="AD1079">
        <f>IF(Raw_Data[[#This Row],[rasio]]&lt;0.2,1,IF(Raw_Data[[#This Row],[rasio]]&lt;0.3,2,IF(Raw_Data[[#This Row],[rasio]]&lt;0.4,3,4)))</f>
        <v>3</v>
      </c>
      <c r="AE1079">
        <f>IF(Raw_Data[[#This Row],[kategori_dp]]="High",1,IF(Raw_Data[[#This Row],[kategori_dp]]="Medium",2,3))</f>
        <v>2</v>
      </c>
      <c r="AF1079">
        <f>IF(Raw_Data[[#This Row],[tenor_bulan]]&lt;=24,1,IF(Raw_Data[[#This Row],[tenor_bulan]]&lt;=36,2,IF(Raw_Data[[#This Row],[tenor_bulan]]&lt;=48,3,4)))</f>
        <v>2</v>
      </c>
      <c r="AG1079">
        <f>IF(Raw_Data[[#This Row],[jumlah_kali_telat]]=0,0,IF(Raw_Data[[#This Row],[jumlah_kali_telat]]&lt;=2,2,4))</f>
        <v>0</v>
      </c>
      <c r="AH1079">
        <f>Raw_Data[[#This Row],[Skor_Rasio]]+Raw_Data[[#This Row],[Skor_DP]]+Raw_Data[[#This Row],[Skor_Tenor]]+Raw_Data[[#This Row],[Skor_Telat]]</f>
        <v>7</v>
      </c>
      <c r="AI1079" t="str">
        <f>IF(Raw_Data[[#This Row],[Risk_Score]]&lt;=6,"Low Risk",IF(Raw_Data[[#This Row],[Risk_Score]]&lt;=8,"Medium Risk","High Risk"))</f>
        <v>Medium Risk</v>
      </c>
      <c r="AJ1079">
        <f ca="1">IFERROR(DATEDIF(Raw_Data[[#This Row],[tanggal_pengajuan]],TODAY(),"m"),"N/A")</f>
        <v>7</v>
      </c>
      <c r="AK1079" t="str">
        <f ca="1">IF(ISNUMBER(Raw_Data[[#This Row],[MOB]]),IF(Raw_Data[[#This Row],[MOB]]&lt;6,"0-5 bulan",IF(Raw_Data[[#This Row],[MOB]]&lt;12,"6-11 bulan",IF(Raw_Data[[#This Row],[MOB]]&lt;24,"12-23 bulan","24+ bulan"))),"N/A")</f>
        <v>6-11 bulan</v>
      </c>
    </row>
    <row r="1080" spans="1:37" ht="14.25" customHeight="1" x14ac:dyDescent="0.45">
      <c r="A1080" t="s">
        <v>2774</v>
      </c>
      <c r="B1080" s="64" t="s">
        <v>230</v>
      </c>
      <c r="C1080" s="1" t="str">
        <f t="shared" si="17"/>
        <v>Data Tidak Lengkap</v>
      </c>
      <c r="D1080" t="s">
        <v>210</v>
      </c>
      <c r="E1080" t="s">
        <v>230</v>
      </c>
      <c r="F1080">
        <v>42</v>
      </c>
      <c r="G1080" t="s">
        <v>40</v>
      </c>
      <c r="H1080" t="s">
        <v>108</v>
      </c>
      <c r="I1080" s="2">
        <v>5514000</v>
      </c>
      <c r="J1080" s="3">
        <f>Raw_Data[[#This Row],[cicilan_per_bulan]]/Raw_Data[[#This Row],[penghasilan_bulanan]]</f>
        <v>0.21017410228509248</v>
      </c>
      <c r="K1080" t="s">
        <v>210</v>
      </c>
      <c r="L1080" t="s">
        <v>154</v>
      </c>
      <c r="M1080" t="s">
        <v>44</v>
      </c>
      <c r="N1080" t="s">
        <v>184</v>
      </c>
      <c r="O1080" t="s">
        <v>122</v>
      </c>
      <c r="P1080" s="2">
        <v>36341886</v>
      </c>
      <c r="Q1080" s="2">
        <v>7268000</v>
      </c>
      <c r="R1080" t="str">
        <f>IF(Raw_Data[[#This Row],[persen_dp]]&lt;15%,"Low",IF(Raw_Data[[#This Row],[persen_dp]]&gt;25%,"High","Medium"))</f>
        <v>Medium</v>
      </c>
      <c r="S1080" s="3">
        <v>0.2</v>
      </c>
      <c r="T1080">
        <v>36</v>
      </c>
      <c r="U1080">
        <v>0.14499999999999999</v>
      </c>
      <c r="V1080" s="2">
        <v>1158900</v>
      </c>
      <c r="W1080" s="2">
        <v>41721000</v>
      </c>
      <c r="X1080" t="str">
        <f>IF(OR(Raw_Data[[#This Row],[status_pembayaran]]="Macet",Raw_Data[[#This Row],[status_pembayaran]]="Kurang Lancar"),"Non Performing Loan","Performing")</f>
        <v>Performing</v>
      </c>
      <c r="Y1080" t="s">
        <v>233</v>
      </c>
      <c r="Z1080">
        <v>0</v>
      </c>
      <c r="AA1080">
        <v>0</v>
      </c>
      <c r="AB1080">
        <v>1</v>
      </c>
      <c r="AC1080" t="s">
        <v>104</v>
      </c>
      <c r="AD1080">
        <f>IF(Raw_Data[[#This Row],[rasio]]&lt;0.2,1,IF(Raw_Data[[#This Row],[rasio]]&lt;0.3,2,IF(Raw_Data[[#This Row],[rasio]]&lt;0.4,3,4)))</f>
        <v>2</v>
      </c>
      <c r="AE1080">
        <f>IF(Raw_Data[[#This Row],[kategori_dp]]="High",1,IF(Raw_Data[[#This Row],[kategori_dp]]="Medium",2,3))</f>
        <v>2</v>
      </c>
      <c r="AF1080">
        <f>IF(Raw_Data[[#This Row],[tenor_bulan]]&lt;=24,1,IF(Raw_Data[[#This Row],[tenor_bulan]]&lt;=36,2,IF(Raw_Data[[#This Row],[tenor_bulan]]&lt;=48,3,4)))</f>
        <v>2</v>
      </c>
      <c r="AG1080">
        <f>IF(Raw_Data[[#This Row],[jumlah_kali_telat]]=0,0,IF(Raw_Data[[#This Row],[jumlah_kali_telat]]&lt;=2,2,4))</f>
        <v>0</v>
      </c>
      <c r="AH1080">
        <f>Raw_Data[[#This Row],[Skor_Rasio]]+Raw_Data[[#This Row],[Skor_DP]]+Raw_Data[[#This Row],[Skor_Tenor]]+Raw_Data[[#This Row],[Skor_Telat]]</f>
        <v>6</v>
      </c>
      <c r="AI1080" t="str">
        <f>IF(Raw_Data[[#This Row],[Risk_Score]]&lt;=6,"Low Risk",IF(Raw_Data[[#This Row],[Risk_Score]]&lt;=8,"Medium Risk","High Risk"))</f>
        <v>Low Risk</v>
      </c>
      <c r="AJ1080" t="str">
        <f ca="1">IFERROR(DATEDIF(Raw_Data[[#This Row],[tanggal_pengajuan]],TODAY(),"m"),"N/A")</f>
        <v>N/A</v>
      </c>
      <c r="AK1080" t="str">
        <f ca="1">IF(ISNUMBER(Raw_Data[[#This Row],[MOB]]),IF(Raw_Data[[#This Row],[MOB]]&lt;6,"0-5 bulan",IF(Raw_Data[[#This Row],[MOB]]&lt;12,"6-11 bulan",IF(Raw_Data[[#This Row],[MOB]]&lt;24,"12-23 bulan","24+ bulan"))),"N/A")</f>
        <v>N/A</v>
      </c>
    </row>
    <row r="1081" spans="1:37" ht="14.25" customHeight="1" x14ac:dyDescent="0.45">
      <c r="A1081" t="s">
        <v>2775</v>
      </c>
      <c r="B1081" s="64">
        <v>46097</v>
      </c>
      <c r="C1081" s="1" t="str">
        <f t="shared" si="17"/>
        <v>March</v>
      </c>
      <c r="D1081" t="s">
        <v>2475</v>
      </c>
      <c r="E1081" t="s">
        <v>2776</v>
      </c>
      <c r="F1081">
        <v>29</v>
      </c>
      <c r="G1081" t="s">
        <v>40</v>
      </c>
      <c r="H1081" t="s">
        <v>62</v>
      </c>
      <c r="I1081" s="2">
        <v>2229000</v>
      </c>
      <c r="J1081" s="3">
        <f>Raw_Data[[#This Row],[cicilan_per_bulan]]/Raw_Data[[#This Row],[penghasilan_bulanan]]</f>
        <v>0.44037685060565274</v>
      </c>
      <c r="K1081" t="s">
        <v>268</v>
      </c>
      <c r="L1081" t="s">
        <v>110</v>
      </c>
      <c r="M1081" t="s">
        <v>44</v>
      </c>
      <c r="N1081" t="s">
        <v>228</v>
      </c>
      <c r="O1081" t="s">
        <v>57</v>
      </c>
      <c r="P1081" s="2">
        <v>19349000</v>
      </c>
      <c r="Q1081" s="2">
        <v>4837000</v>
      </c>
      <c r="R1081" t="str">
        <f>IF(Raw_Data[[#This Row],[persen_dp]]&lt;15%,"Low",IF(Raw_Data[[#This Row],[persen_dp]]&gt;25%,"High","Medium"))</f>
        <v>Medium</v>
      </c>
      <c r="S1081" s="3">
        <v>0.25</v>
      </c>
      <c r="T1081">
        <v>18</v>
      </c>
      <c r="U1081">
        <v>0.14499999999999999</v>
      </c>
      <c r="V1081" s="2">
        <v>981600</v>
      </c>
      <c r="W1081" s="2">
        <v>17668000</v>
      </c>
      <c r="X1081" t="str">
        <f>IF(OR(Raw_Data[[#This Row],[status_pembayaran]]="Macet",Raw_Data[[#This Row],[status_pembayaran]]="Kurang Lancar"),"Non Performing Loan","Performing")</f>
        <v>Performing</v>
      </c>
      <c r="Y1081" t="s">
        <v>47</v>
      </c>
      <c r="Z1081">
        <v>0</v>
      </c>
      <c r="AA1081">
        <v>0</v>
      </c>
      <c r="AB1081">
        <v>1</v>
      </c>
      <c r="AD1081">
        <f>IF(Raw_Data[[#This Row],[rasio]]&lt;0.2,1,IF(Raw_Data[[#This Row],[rasio]]&lt;0.3,2,IF(Raw_Data[[#This Row],[rasio]]&lt;0.4,3,4)))</f>
        <v>4</v>
      </c>
      <c r="AE1081">
        <f>IF(Raw_Data[[#This Row],[kategori_dp]]="High",1,IF(Raw_Data[[#This Row],[kategori_dp]]="Medium",2,3))</f>
        <v>2</v>
      </c>
      <c r="AF1081">
        <f>IF(Raw_Data[[#This Row],[tenor_bulan]]&lt;=24,1,IF(Raw_Data[[#This Row],[tenor_bulan]]&lt;=36,2,IF(Raw_Data[[#This Row],[tenor_bulan]]&lt;=48,3,4)))</f>
        <v>1</v>
      </c>
      <c r="AG1081">
        <f>IF(Raw_Data[[#This Row],[jumlah_kali_telat]]=0,0,IF(Raw_Data[[#This Row],[jumlah_kali_telat]]&lt;=2,2,4))</f>
        <v>0</v>
      </c>
      <c r="AH1081">
        <f>Raw_Data[[#This Row],[Skor_Rasio]]+Raw_Data[[#This Row],[Skor_DP]]+Raw_Data[[#This Row],[Skor_Tenor]]+Raw_Data[[#This Row],[Skor_Telat]]</f>
        <v>7</v>
      </c>
      <c r="AI1081" t="str">
        <f>IF(Raw_Data[[#This Row],[Risk_Score]]&lt;=6,"Low Risk",IF(Raw_Data[[#This Row],[Risk_Score]]&lt;=8,"Medium Risk","High Risk"))</f>
        <v>Medium Risk</v>
      </c>
      <c r="AJ1081">
        <f ca="1">IFERROR(DATEDIF(Raw_Data[[#This Row],[tanggal_pengajuan]],TODAY(),"m"),"N/A")</f>
        <v>7</v>
      </c>
      <c r="AK1081" t="str">
        <f ca="1">IF(ISNUMBER(Raw_Data[[#This Row],[MOB]]),IF(Raw_Data[[#This Row],[MOB]]&lt;6,"0-5 bulan",IF(Raw_Data[[#This Row],[MOB]]&lt;12,"6-11 bulan",IF(Raw_Data[[#This Row],[MOB]]&lt;24,"12-23 bulan","24+ bulan"))),"N/A")</f>
        <v>6-11 bulan</v>
      </c>
    </row>
    <row r="1082" spans="1:37" ht="14.25" customHeight="1" x14ac:dyDescent="0.45">
      <c r="A1082" t="s">
        <v>2777</v>
      </c>
      <c r="B1082" s="64">
        <v>46132</v>
      </c>
      <c r="C1082" s="1" t="str">
        <f t="shared" si="17"/>
        <v>April</v>
      </c>
      <c r="D1082" t="s">
        <v>1457</v>
      </c>
      <c r="E1082" t="s">
        <v>2778</v>
      </c>
      <c r="F1082">
        <v>30</v>
      </c>
      <c r="G1082" t="s">
        <v>51</v>
      </c>
      <c r="H1082" t="s">
        <v>96</v>
      </c>
      <c r="I1082" s="2">
        <v>7182000</v>
      </c>
      <c r="J1082" s="3">
        <f>Raw_Data[[#This Row],[cicilan_per_bulan]]/Raw_Data[[#This Row],[penghasilan_bulanan]]</f>
        <v>0.21248955722639934</v>
      </c>
      <c r="K1082" t="s">
        <v>119</v>
      </c>
      <c r="L1082" t="s">
        <v>120</v>
      </c>
      <c r="M1082" t="s">
        <v>44</v>
      </c>
      <c r="N1082" t="s">
        <v>184</v>
      </c>
      <c r="O1082" t="s">
        <v>122</v>
      </c>
      <c r="P1082" s="2">
        <v>37605000</v>
      </c>
      <c r="Q1082" s="2">
        <v>15042000</v>
      </c>
      <c r="R1082" t="str">
        <f>IF(Raw_Data[[#This Row],[persen_dp]]&lt;15%,"Low",IF(Raw_Data[[#This Row],[persen_dp]]&gt;25%,"High","Medium"))</f>
        <v>High</v>
      </c>
      <c r="S1082" s="3">
        <v>0.4</v>
      </c>
      <c r="T1082">
        <v>18</v>
      </c>
      <c r="U1082">
        <v>0.14499999999999999</v>
      </c>
      <c r="V1082" s="2">
        <v>1526100</v>
      </c>
      <c r="W1082" s="2">
        <v>27470000</v>
      </c>
      <c r="X1082" t="str">
        <f>IF(OR(Raw_Data[[#This Row],[status_pembayaran]]="Macet",Raw_Data[[#This Row],[status_pembayaran]]="Kurang Lancar"),"Non Performing Loan","Performing")</f>
        <v>Performing</v>
      </c>
      <c r="Y1082" t="s">
        <v>47</v>
      </c>
      <c r="Z1082">
        <v>0</v>
      </c>
      <c r="AA1082">
        <v>0</v>
      </c>
      <c r="AB1082">
        <v>1</v>
      </c>
      <c r="AD1082">
        <f>IF(Raw_Data[[#This Row],[rasio]]&lt;0.2,1,IF(Raw_Data[[#This Row],[rasio]]&lt;0.3,2,IF(Raw_Data[[#This Row],[rasio]]&lt;0.4,3,4)))</f>
        <v>2</v>
      </c>
      <c r="AE1082">
        <f>IF(Raw_Data[[#This Row],[kategori_dp]]="High",1,IF(Raw_Data[[#This Row],[kategori_dp]]="Medium",2,3))</f>
        <v>1</v>
      </c>
      <c r="AF1082">
        <f>IF(Raw_Data[[#This Row],[tenor_bulan]]&lt;=24,1,IF(Raw_Data[[#This Row],[tenor_bulan]]&lt;=36,2,IF(Raw_Data[[#This Row],[tenor_bulan]]&lt;=48,3,4)))</f>
        <v>1</v>
      </c>
      <c r="AG1082">
        <f>IF(Raw_Data[[#This Row],[jumlah_kali_telat]]=0,0,IF(Raw_Data[[#This Row],[jumlah_kali_telat]]&lt;=2,2,4))</f>
        <v>0</v>
      </c>
      <c r="AH1082">
        <f>Raw_Data[[#This Row],[Skor_Rasio]]+Raw_Data[[#This Row],[Skor_DP]]+Raw_Data[[#This Row],[Skor_Tenor]]+Raw_Data[[#This Row],[Skor_Telat]]</f>
        <v>4</v>
      </c>
      <c r="AI1082" t="str">
        <f>IF(Raw_Data[[#This Row],[Risk_Score]]&lt;=6,"Low Risk",IF(Raw_Data[[#This Row],[Risk_Score]]&lt;=8,"Medium Risk","High Risk"))</f>
        <v>Low Risk</v>
      </c>
      <c r="AJ1082">
        <f ca="1">IFERROR(DATEDIF(Raw_Data[[#This Row],[tanggal_pengajuan]],TODAY(),"m"),"N/A")</f>
        <v>6</v>
      </c>
      <c r="AK1082" t="str">
        <f ca="1">IF(ISNUMBER(Raw_Data[[#This Row],[MOB]]),IF(Raw_Data[[#This Row],[MOB]]&lt;6,"0-5 bulan",IF(Raw_Data[[#This Row],[MOB]]&lt;12,"6-11 bulan",IF(Raw_Data[[#This Row],[MOB]]&lt;24,"12-23 bulan","24+ bulan"))),"N/A")</f>
        <v>6-11 bulan</v>
      </c>
    </row>
    <row r="1083" spans="1:37" ht="14.25" customHeight="1" x14ac:dyDescent="0.45">
      <c r="A1083" t="s">
        <v>2779</v>
      </c>
      <c r="B1083" s="64">
        <v>46167</v>
      </c>
      <c r="C1083" s="1" t="str">
        <f t="shared" si="17"/>
        <v>May</v>
      </c>
      <c r="D1083" t="s">
        <v>2780</v>
      </c>
      <c r="E1083" t="s">
        <v>2781</v>
      </c>
      <c r="F1083">
        <v>28</v>
      </c>
      <c r="G1083" t="s">
        <v>40</v>
      </c>
      <c r="H1083" t="s">
        <v>96</v>
      </c>
      <c r="I1083" s="2">
        <v>7262000</v>
      </c>
      <c r="J1083" s="3">
        <f>Raw_Data[[#This Row],[cicilan_per_bulan]]/Raw_Data[[#This Row],[penghasilan_bulanan]]</f>
        <v>0.61505095015147337</v>
      </c>
      <c r="K1083" t="s">
        <v>205</v>
      </c>
      <c r="L1083" t="s">
        <v>110</v>
      </c>
      <c r="M1083" t="s">
        <v>55</v>
      </c>
      <c r="N1083" t="s">
        <v>395</v>
      </c>
      <c r="O1083" t="s">
        <v>396</v>
      </c>
      <c r="P1083" s="2">
        <v>62414000</v>
      </c>
      <c r="Q1083" s="2">
        <v>15604000</v>
      </c>
      <c r="R1083" t="str">
        <f>IF(Raw_Data[[#This Row],[persen_dp]]&lt;15%,"Low",IF(Raw_Data[[#This Row],[persen_dp]]&gt;25%,"High","Medium"))</f>
        <v>Medium</v>
      </c>
      <c r="S1083" s="3">
        <v>0.25</v>
      </c>
      <c r="T1083">
        <v>12</v>
      </c>
      <c r="U1083">
        <v>0.14499999999999999</v>
      </c>
      <c r="V1083" s="2">
        <v>4466500</v>
      </c>
      <c r="W1083" s="2">
        <v>53597000</v>
      </c>
      <c r="X1083" t="str">
        <f>IF(OR(Raw_Data[[#This Row],[status_pembayaran]]="Macet",Raw_Data[[#This Row],[status_pembayaran]]="Kurang Lancar"),"Non Performing Loan","Performing")</f>
        <v>Performing</v>
      </c>
      <c r="Y1083" t="s">
        <v>47</v>
      </c>
      <c r="Z1083">
        <v>0</v>
      </c>
      <c r="AA1083">
        <v>0</v>
      </c>
      <c r="AB1083">
        <v>1</v>
      </c>
      <c r="AD1083">
        <f>IF(Raw_Data[[#This Row],[rasio]]&lt;0.2,1,IF(Raw_Data[[#This Row],[rasio]]&lt;0.3,2,IF(Raw_Data[[#This Row],[rasio]]&lt;0.4,3,4)))</f>
        <v>4</v>
      </c>
      <c r="AE1083">
        <f>IF(Raw_Data[[#This Row],[kategori_dp]]="High",1,IF(Raw_Data[[#This Row],[kategori_dp]]="Medium",2,3))</f>
        <v>2</v>
      </c>
      <c r="AF1083">
        <f>IF(Raw_Data[[#This Row],[tenor_bulan]]&lt;=24,1,IF(Raw_Data[[#This Row],[tenor_bulan]]&lt;=36,2,IF(Raw_Data[[#This Row],[tenor_bulan]]&lt;=48,3,4)))</f>
        <v>1</v>
      </c>
      <c r="AG1083">
        <f>IF(Raw_Data[[#This Row],[jumlah_kali_telat]]=0,0,IF(Raw_Data[[#This Row],[jumlah_kali_telat]]&lt;=2,2,4))</f>
        <v>0</v>
      </c>
      <c r="AH1083">
        <f>Raw_Data[[#This Row],[Skor_Rasio]]+Raw_Data[[#This Row],[Skor_DP]]+Raw_Data[[#This Row],[Skor_Tenor]]+Raw_Data[[#This Row],[Skor_Telat]]</f>
        <v>7</v>
      </c>
      <c r="AI1083" t="str">
        <f>IF(Raw_Data[[#This Row],[Risk_Score]]&lt;=6,"Low Risk",IF(Raw_Data[[#This Row],[Risk_Score]]&lt;=8,"Medium Risk","High Risk"))</f>
        <v>Medium Risk</v>
      </c>
      <c r="AJ1083">
        <f ca="1">IFERROR(DATEDIF(Raw_Data[[#This Row],[tanggal_pengajuan]],TODAY(),"m"),"N/A")</f>
        <v>4</v>
      </c>
      <c r="AK1083" t="str">
        <f ca="1">IF(ISNUMBER(Raw_Data[[#This Row],[MOB]]),IF(Raw_Data[[#This Row],[MOB]]&lt;6,"0-5 bulan",IF(Raw_Data[[#This Row],[MOB]]&lt;12,"6-11 bulan",IF(Raw_Data[[#This Row],[MOB]]&lt;24,"12-23 bulan","24+ bulan"))),"N/A")</f>
        <v>0-5 bulan</v>
      </c>
    </row>
    <row r="1084" spans="1:37" ht="14.25" customHeight="1" x14ac:dyDescent="0.45">
      <c r="A1084" t="s">
        <v>2782</v>
      </c>
      <c r="B1084" s="64">
        <v>46154</v>
      </c>
      <c r="C1084" s="1" t="str">
        <f t="shared" si="17"/>
        <v>May</v>
      </c>
      <c r="D1084" t="s">
        <v>2783</v>
      </c>
      <c r="E1084" t="s">
        <v>2784</v>
      </c>
      <c r="F1084">
        <v>39</v>
      </c>
      <c r="G1084" t="s">
        <v>51</v>
      </c>
      <c r="H1084" t="s">
        <v>176</v>
      </c>
      <c r="I1084" s="2">
        <v>6058000</v>
      </c>
      <c r="J1084" s="3">
        <f>Raw_Data[[#This Row],[cicilan_per_bulan]]/Raw_Data[[#This Row],[penghasilan_bulanan]]</f>
        <v>0.17845823704192804</v>
      </c>
      <c r="K1084" t="s">
        <v>268</v>
      </c>
      <c r="L1084" t="s">
        <v>110</v>
      </c>
      <c r="M1084" t="s">
        <v>55</v>
      </c>
      <c r="N1084" t="s">
        <v>121</v>
      </c>
      <c r="O1084" t="s">
        <v>122</v>
      </c>
      <c r="P1084" s="2">
        <v>36492000</v>
      </c>
      <c r="Q1084" s="2">
        <v>3649000</v>
      </c>
      <c r="R1084" t="str">
        <f>IF(Raw_Data[[#This Row],[persen_dp]]&lt;15%,"Low",IF(Raw_Data[[#This Row],[persen_dp]]&gt;25%,"High","Medium"))</f>
        <v>Low</v>
      </c>
      <c r="S1084" s="3">
        <v>0.1</v>
      </c>
      <c r="T1084">
        <v>48</v>
      </c>
      <c r="U1084">
        <v>0.14499999999999999</v>
      </c>
      <c r="V1084" s="2">
        <v>1081100</v>
      </c>
      <c r="W1084" s="2">
        <v>51892000</v>
      </c>
      <c r="X1084" t="str">
        <f>IF(OR(Raw_Data[[#This Row],[status_pembayaran]]="Macet",Raw_Data[[#This Row],[status_pembayaran]]="Kurang Lancar"),"Non Performing Loan","Performing")</f>
        <v>Performing</v>
      </c>
      <c r="Y1084" t="s">
        <v>47</v>
      </c>
      <c r="Z1084">
        <v>0</v>
      </c>
      <c r="AA1084">
        <v>0</v>
      </c>
      <c r="AB1084">
        <v>1</v>
      </c>
      <c r="AD1084">
        <f>IF(Raw_Data[[#This Row],[rasio]]&lt;0.2,1,IF(Raw_Data[[#This Row],[rasio]]&lt;0.3,2,IF(Raw_Data[[#This Row],[rasio]]&lt;0.4,3,4)))</f>
        <v>1</v>
      </c>
      <c r="AE1084">
        <f>IF(Raw_Data[[#This Row],[kategori_dp]]="High",1,IF(Raw_Data[[#This Row],[kategori_dp]]="Medium",2,3))</f>
        <v>3</v>
      </c>
      <c r="AF1084">
        <f>IF(Raw_Data[[#This Row],[tenor_bulan]]&lt;=24,1,IF(Raw_Data[[#This Row],[tenor_bulan]]&lt;=36,2,IF(Raw_Data[[#This Row],[tenor_bulan]]&lt;=48,3,4)))</f>
        <v>3</v>
      </c>
      <c r="AG1084">
        <f>IF(Raw_Data[[#This Row],[jumlah_kali_telat]]=0,0,IF(Raw_Data[[#This Row],[jumlah_kali_telat]]&lt;=2,2,4))</f>
        <v>0</v>
      </c>
      <c r="AH1084">
        <f>Raw_Data[[#This Row],[Skor_Rasio]]+Raw_Data[[#This Row],[Skor_DP]]+Raw_Data[[#This Row],[Skor_Tenor]]+Raw_Data[[#This Row],[Skor_Telat]]</f>
        <v>7</v>
      </c>
      <c r="AI1084" t="str">
        <f>IF(Raw_Data[[#This Row],[Risk_Score]]&lt;=6,"Low Risk",IF(Raw_Data[[#This Row],[Risk_Score]]&lt;=8,"Medium Risk","High Risk"))</f>
        <v>Medium Risk</v>
      </c>
      <c r="AJ1084">
        <f ca="1">IFERROR(DATEDIF(Raw_Data[[#This Row],[tanggal_pengajuan]],TODAY(),"m"),"N/A")</f>
        <v>5</v>
      </c>
      <c r="AK1084" t="str">
        <f ca="1">IF(ISNUMBER(Raw_Data[[#This Row],[MOB]]),IF(Raw_Data[[#This Row],[MOB]]&lt;6,"0-5 bulan",IF(Raw_Data[[#This Row],[MOB]]&lt;12,"6-11 bulan",IF(Raw_Data[[#This Row],[MOB]]&lt;24,"12-23 bulan","24+ bulan"))),"N/A")</f>
        <v>0-5 bulan</v>
      </c>
    </row>
    <row r="1085" spans="1:37" ht="14.25" customHeight="1" x14ac:dyDescent="0.45">
      <c r="A1085" t="s">
        <v>2785</v>
      </c>
      <c r="B1085" s="64">
        <v>46069</v>
      </c>
      <c r="C1085" s="1" t="str">
        <f t="shared" si="17"/>
        <v>February</v>
      </c>
      <c r="D1085" t="s">
        <v>112</v>
      </c>
      <c r="E1085" t="s">
        <v>2786</v>
      </c>
      <c r="F1085">
        <v>22</v>
      </c>
      <c r="G1085" t="s">
        <v>51</v>
      </c>
      <c r="H1085" t="s">
        <v>176</v>
      </c>
      <c r="I1085" s="2">
        <v>6480000</v>
      </c>
      <c r="J1085" s="3">
        <f>Raw_Data[[#This Row],[cicilan_per_bulan]]/Raw_Data[[#This Row],[penghasilan_bulanan]]</f>
        <v>8.3765432098765427E-2</v>
      </c>
      <c r="K1085" t="s">
        <v>192</v>
      </c>
      <c r="L1085" t="s">
        <v>128</v>
      </c>
      <c r="M1085" t="s">
        <v>249</v>
      </c>
      <c r="N1085" t="s">
        <v>250</v>
      </c>
      <c r="O1085" t="s">
        <v>57</v>
      </c>
      <c r="P1085" s="2">
        <v>15536000</v>
      </c>
      <c r="Q1085" s="2">
        <v>5437000</v>
      </c>
      <c r="R1085" t="str">
        <f>IF(Raw_Data[[#This Row],[persen_dp]]&lt;15%,"Low",IF(Raw_Data[[#This Row],[persen_dp]]&gt;25%,"High","Medium"))</f>
        <v>High</v>
      </c>
      <c r="S1085" s="3">
        <v>0.35</v>
      </c>
      <c r="T1085">
        <v>24</v>
      </c>
      <c r="U1085">
        <v>0.14499999999999999</v>
      </c>
      <c r="V1085" s="2">
        <v>542800</v>
      </c>
      <c r="W1085" s="2">
        <v>13027000</v>
      </c>
      <c r="X1085" t="str">
        <f>IF(OR(Raw_Data[[#This Row],[status_pembayaran]]="Macet",Raw_Data[[#This Row],[status_pembayaran]]="Kurang Lancar"),"Non Performing Loan","Performing")</f>
        <v>Performing</v>
      </c>
      <c r="Y1085" t="s">
        <v>47</v>
      </c>
      <c r="Z1085">
        <v>0</v>
      </c>
      <c r="AA1085">
        <v>0</v>
      </c>
      <c r="AB1085">
        <v>1</v>
      </c>
      <c r="AD1085">
        <f>IF(Raw_Data[[#This Row],[rasio]]&lt;0.2,1,IF(Raw_Data[[#This Row],[rasio]]&lt;0.3,2,IF(Raw_Data[[#This Row],[rasio]]&lt;0.4,3,4)))</f>
        <v>1</v>
      </c>
      <c r="AE1085">
        <f>IF(Raw_Data[[#This Row],[kategori_dp]]="High",1,IF(Raw_Data[[#This Row],[kategori_dp]]="Medium",2,3))</f>
        <v>1</v>
      </c>
      <c r="AF1085">
        <f>IF(Raw_Data[[#This Row],[tenor_bulan]]&lt;=24,1,IF(Raw_Data[[#This Row],[tenor_bulan]]&lt;=36,2,IF(Raw_Data[[#This Row],[tenor_bulan]]&lt;=48,3,4)))</f>
        <v>1</v>
      </c>
      <c r="AG1085">
        <f>IF(Raw_Data[[#This Row],[jumlah_kali_telat]]=0,0,IF(Raw_Data[[#This Row],[jumlah_kali_telat]]&lt;=2,2,4))</f>
        <v>0</v>
      </c>
      <c r="AH1085">
        <f>Raw_Data[[#This Row],[Skor_Rasio]]+Raw_Data[[#This Row],[Skor_DP]]+Raw_Data[[#This Row],[Skor_Tenor]]+Raw_Data[[#This Row],[Skor_Telat]]</f>
        <v>3</v>
      </c>
      <c r="AI1085" t="str">
        <f>IF(Raw_Data[[#This Row],[Risk_Score]]&lt;=6,"Low Risk",IF(Raw_Data[[#This Row],[Risk_Score]]&lt;=8,"Medium Risk","High Risk"))</f>
        <v>Low Risk</v>
      </c>
      <c r="AJ1085">
        <f ca="1">IFERROR(DATEDIF(Raw_Data[[#This Row],[tanggal_pengajuan]],TODAY(),"m"),"N/A")</f>
        <v>8</v>
      </c>
      <c r="AK1085" t="str">
        <f ca="1">IF(ISNUMBER(Raw_Data[[#This Row],[MOB]]),IF(Raw_Data[[#This Row],[MOB]]&lt;6,"0-5 bulan",IF(Raw_Data[[#This Row],[MOB]]&lt;12,"6-11 bulan",IF(Raw_Data[[#This Row],[MOB]]&lt;24,"12-23 bulan","24+ bulan"))),"N/A")</f>
        <v>6-11 bulan</v>
      </c>
    </row>
    <row r="1086" spans="1:37" ht="14.25" customHeight="1" x14ac:dyDescent="0.45">
      <c r="A1086" t="s">
        <v>2787</v>
      </c>
      <c r="B1086" s="64">
        <v>46175</v>
      </c>
      <c r="C1086" s="1" t="str">
        <f t="shared" si="17"/>
        <v>June</v>
      </c>
      <c r="D1086" t="s">
        <v>169</v>
      </c>
      <c r="E1086" t="s">
        <v>2788</v>
      </c>
      <c r="F1086">
        <v>53</v>
      </c>
      <c r="G1086" t="s">
        <v>51</v>
      </c>
      <c r="H1086" t="s">
        <v>108</v>
      </c>
      <c r="I1086" s="2">
        <v>5188000</v>
      </c>
      <c r="J1086" s="3">
        <f>Raw_Data[[#This Row],[cicilan_per_bulan]]/Raw_Data[[#This Row],[penghasilan_bulanan]]</f>
        <v>0.12879722436391672</v>
      </c>
      <c r="K1086" t="s">
        <v>42</v>
      </c>
      <c r="L1086" t="s">
        <v>43</v>
      </c>
      <c r="M1086" t="s">
        <v>55</v>
      </c>
      <c r="N1086" t="s">
        <v>65</v>
      </c>
      <c r="O1086" t="s">
        <v>46</v>
      </c>
      <c r="P1086" s="2">
        <v>27939000</v>
      </c>
      <c r="Q1086" s="2">
        <v>11175000</v>
      </c>
      <c r="R1086" t="str">
        <f>IF(Raw_Data[[#This Row],[persen_dp]]&lt;15%,"Low",IF(Raw_Data[[#This Row],[persen_dp]]&gt;25%,"High","Medium"))</f>
        <v>High</v>
      </c>
      <c r="S1086" s="3">
        <v>0.4</v>
      </c>
      <c r="T1086">
        <v>36</v>
      </c>
      <c r="U1086">
        <v>0.14499999999999999</v>
      </c>
      <c r="V1086" s="2">
        <v>668200</v>
      </c>
      <c r="W1086" s="2">
        <v>24056000</v>
      </c>
      <c r="X1086" t="str">
        <f>IF(OR(Raw_Data[[#This Row],[status_pembayaran]]="Macet",Raw_Data[[#This Row],[status_pembayaran]]="Kurang Lancar"),"Non Performing Loan","Performing")</f>
        <v>Performing</v>
      </c>
      <c r="Y1086" t="s">
        <v>47</v>
      </c>
      <c r="Z1086">
        <v>0</v>
      </c>
      <c r="AA1086">
        <v>0</v>
      </c>
      <c r="AB1086">
        <v>1</v>
      </c>
      <c r="AC1086" t="s">
        <v>66</v>
      </c>
      <c r="AD1086">
        <f>IF(Raw_Data[[#This Row],[rasio]]&lt;0.2,1,IF(Raw_Data[[#This Row],[rasio]]&lt;0.3,2,IF(Raw_Data[[#This Row],[rasio]]&lt;0.4,3,4)))</f>
        <v>1</v>
      </c>
      <c r="AE1086">
        <f>IF(Raw_Data[[#This Row],[kategori_dp]]="High",1,IF(Raw_Data[[#This Row],[kategori_dp]]="Medium",2,3))</f>
        <v>1</v>
      </c>
      <c r="AF1086">
        <f>IF(Raw_Data[[#This Row],[tenor_bulan]]&lt;=24,1,IF(Raw_Data[[#This Row],[tenor_bulan]]&lt;=36,2,IF(Raw_Data[[#This Row],[tenor_bulan]]&lt;=48,3,4)))</f>
        <v>2</v>
      </c>
      <c r="AG1086">
        <f>IF(Raw_Data[[#This Row],[jumlah_kali_telat]]=0,0,IF(Raw_Data[[#This Row],[jumlah_kali_telat]]&lt;=2,2,4))</f>
        <v>0</v>
      </c>
      <c r="AH1086">
        <f>Raw_Data[[#This Row],[Skor_Rasio]]+Raw_Data[[#This Row],[Skor_DP]]+Raw_Data[[#This Row],[Skor_Tenor]]+Raw_Data[[#This Row],[Skor_Telat]]</f>
        <v>4</v>
      </c>
      <c r="AI1086" t="str">
        <f>IF(Raw_Data[[#This Row],[Risk_Score]]&lt;=6,"Low Risk",IF(Raw_Data[[#This Row],[Risk_Score]]&lt;=8,"Medium Risk","High Risk"))</f>
        <v>Low Risk</v>
      </c>
      <c r="AJ1086">
        <f ca="1">IFERROR(DATEDIF(Raw_Data[[#This Row],[tanggal_pengajuan]],TODAY(),"m"),"N/A")</f>
        <v>4</v>
      </c>
      <c r="AK1086" t="str">
        <f ca="1">IF(ISNUMBER(Raw_Data[[#This Row],[MOB]]),IF(Raw_Data[[#This Row],[MOB]]&lt;6,"0-5 bulan",IF(Raw_Data[[#This Row],[MOB]]&lt;12,"6-11 bulan",IF(Raw_Data[[#This Row],[MOB]]&lt;24,"12-23 bulan","24+ bulan"))),"N/A")</f>
        <v>0-5 bulan</v>
      </c>
    </row>
    <row r="1087" spans="1:37" ht="14.25" customHeight="1" x14ac:dyDescent="0.45">
      <c r="A1087" t="s">
        <v>2789</v>
      </c>
      <c r="B1087" s="64">
        <v>46144</v>
      </c>
      <c r="C1087" s="1" t="str">
        <f t="shared" si="17"/>
        <v>May</v>
      </c>
      <c r="D1087" t="s">
        <v>2790</v>
      </c>
      <c r="E1087" t="s">
        <v>2791</v>
      </c>
      <c r="F1087">
        <v>23</v>
      </c>
      <c r="G1087" t="s">
        <v>51</v>
      </c>
      <c r="H1087" t="s">
        <v>41</v>
      </c>
      <c r="I1087" s="2">
        <v>7150000</v>
      </c>
      <c r="J1087" s="3">
        <f>Raw_Data[[#This Row],[cicilan_per_bulan]]/Raw_Data[[#This Row],[penghasilan_bulanan]]</f>
        <v>4.878321678321678E-2</v>
      </c>
      <c r="K1087" t="s">
        <v>167</v>
      </c>
      <c r="L1087" t="s">
        <v>110</v>
      </c>
      <c r="M1087" t="s">
        <v>72</v>
      </c>
      <c r="N1087" t="s">
        <v>73</v>
      </c>
      <c r="O1087" t="s">
        <v>46</v>
      </c>
      <c r="P1087" s="2">
        <v>20220000</v>
      </c>
      <c r="Q1087" s="2">
        <v>8088000</v>
      </c>
      <c r="R1087" t="str">
        <f>IF(Raw_Data[[#This Row],[persen_dp]]&lt;15%,"Low",IF(Raw_Data[[#This Row],[persen_dp]]&gt;25%,"High","Medium"))</f>
        <v>High</v>
      </c>
      <c r="S1087" s="3">
        <v>0.4</v>
      </c>
      <c r="T1087">
        <v>60</v>
      </c>
      <c r="U1087">
        <v>0.14499999999999999</v>
      </c>
      <c r="V1087" s="2">
        <v>348800</v>
      </c>
      <c r="W1087" s="2">
        <v>20927000</v>
      </c>
      <c r="X1087" t="str">
        <f>IF(OR(Raw_Data[[#This Row],[status_pembayaran]]="Macet",Raw_Data[[#This Row],[status_pembayaran]]="Kurang Lancar"),"Non Performing Loan","Performing")</f>
        <v>Performing</v>
      </c>
      <c r="Y1087" t="s">
        <v>47</v>
      </c>
      <c r="Z1087">
        <v>0</v>
      </c>
      <c r="AA1087">
        <v>0</v>
      </c>
      <c r="AB1087">
        <v>1</v>
      </c>
      <c r="AD1087">
        <f>IF(Raw_Data[[#This Row],[rasio]]&lt;0.2,1,IF(Raw_Data[[#This Row],[rasio]]&lt;0.3,2,IF(Raw_Data[[#This Row],[rasio]]&lt;0.4,3,4)))</f>
        <v>1</v>
      </c>
      <c r="AE1087">
        <f>IF(Raw_Data[[#This Row],[kategori_dp]]="High",1,IF(Raw_Data[[#This Row],[kategori_dp]]="Medium",2,3))</f>
        <v>1</v>
      </c>
      <c r="AF1087">
        <f>IF(Raw_Data[[#This Row],[tenor_bulan]]&lt;=24,1,IF(Raw_Data[[#This Row],[tenor_bulan]]&lt;=36,2,IF(Raw_Data[[#This Row],[tenor_bulan]]&lt;=48,3,4)))</f>
        <v>4</v>
      </c>
      <c r="AG1087">
        <f>IF(Raw_Data[[#This Row],[jumlah_kali_telat]]=0,0,IF(Raw_Data[[#This Row],[jumlah_kali_telat]]&lt;=2,2,4))</f>
        <v>0</v>
      </c>
      <c r="AH1087">
        <f>Raw_Data[[#This Row],[Skor_Rasio]]+Raw_Data[[#This Row],[Skor_DP]]+Raw_Data[[#This Row],[Skor_Tenor]]+Raw_Data[[#This Row],[Skor_Telat]]</f>
        <v>6</v>
      </c>
      <c r="AI1087" t="str">
        <f>IF(Raw_Data[[#This Row],[Risk_Score]]&lt;=6,"Low Risk",IF(Raw_Data[[#This Row],[Risk_Score]]&lt;=8,"Medium Risk","High Risk"))</f>
        <v>Low Risk</v>
      </c>
      <c r="AJ1087">
        <f ca="1">IFERROR(DATEDIF(Raw_Data[[#This Row],[tanggal_pengajuan]],TODAY(),"m"),"N/A")</f>
        <v>5</v>
      </c>
      <c r="AK1087" t="str">
        <f ca="1">IF(ISNUMBER(Raw_Data[[#This Row],[MOB]]),IF(Raw_Data[[#This Row],[MOB]]&lt;6,"0-5 bulan",IF(Raw_Data[[#This Row],[MOB]]&lt;12,"6-11 bulan",IF(Raw_Data[[#This Row],[MOB]]&lt;24,"12-23 bulan","24+ bulan"))),"N/A")</f>
        <v>0-5 bulan</v>
      </c>
    </row>
    <row r="1088" spans="1:37" ht="14.25" customHeight="1" x14ac:dyDescent="0.45">
      <c r="A1088" t="s">
        <v>2792</v>
      </c>
      <c r="B1088" s="64">
        <v>46043</v>
      </c>
      <c r="C1088" s="1" t="str">
        <f t="shared" si="17"/>
        <v>January</v>
      </c>
      <c r="D1088" t="s">
        <v>2028</v>
      </c>
      <c r="E1088" t="s">
        <v>2793</v>
      </c>
      <c r="F1088">
        <v>54</v>
      </c>
      <c r="G1088" t="s">
        <v>51</v>
      </c>
      <c r="H1088" t="s">
        <v>108</v>
      </c>
      <c r="I1088" s="2">
        <v>6006000</v>
      </c>
      <c r="J1088" s="3">
        <f>Raw_Data[[#This Row],[cicilan_per_bulan]]/Raw_Data[[#This Row],[penghasilan_bulanan]]</f>
        <v>0.16834831834831834</v>
      </c>
      <c r="K1088" t="s">
        <v>167</v>
      </c>
      <c r="L1088" t="s">
        <v>110</v>
      </c>
      <c r="M1088" t="s">
        <v>44</v>
      </c>
      <c r="N1088" t="s">
        <v>171</v>
      </c>
      <c r="O1088" t="s">
        <v>172</v>
      </c>
      <c r="P1088" s="2">
        <v>43882000</v>
      </c>
      <c r="Q1088" s="2">
        <v>13165000</v>
      </c>
      <c r="R1088" t="str">
        <f>IF(Raw_Data[[#This Row],[persen_dp]]&lt;15%,"Low",IF(Raw_Data[[#This Row],[persen_dp]]&gt;25%,"High","Medium"))</f>
        <v>High</v>
      </c>
      <c r="S1088" s="3">
        <v>0.3</v>
      </c>
      <c r="T1088">
        <v>48</v>
      </c>
      <c r="U1088">
        <v>0.14499999999999999</v>
      </c>
      <c r="V1088" s="2">
        <v>1011100</v>
      </c>
      <c r="W1088" s="2">
        <v>48533000</v>
      </c>
      <c r="X1088" t="str">
        <f>IF(OR(Raw_Data[[#This Row],[status_pembayaran]]="Macet",Raw_Data[[#This Row],[status_pembayaran]]="Kurang Lancar"),"Non Performing Loan","Performing")</f>
        <v>Performing</v>
      </c>
      <c r="Y1088" t="s">
        <v>47</v>
      </c>
      <c r="Z1088">
        <v>0</v>
      </c>
      <c r="AA1088">
        <v>0</v>
      </c>
      <c r="AB1088">
        <v>1</v>
      </c>
      <c r="AC1088" t="s">
        <v>74</v>
      </c>
      <c r="AD1088">
        <f>IF(Raw_Data[[#This Row],[rasio]]&lt;0.2,1,IF(Raw_Data[[#This Row],[rasio]]&lt;0.3,2,IF(Raw_Data[[#This Row],[rasio]]&lt;0.4,3,4)))</f>
        <v>1</v>
      </c>
      <c r="AE1088">
        <f>IF(Raw_Data[[#This Row],[kategori_dp]]="High",1,IF(Raw_Data[[#This Row],[kategori_dp]]="Medium",2,3))</f>
        <v>1</v>
      </c>
      <c r="AF1088">
        <f>IF(Raw_Data[[#This Row],[tenor_bulan]]&lt;=24,1,IF(Raw_Data[[#This Row],[tenor_bulan]]&lt;=36,2,IF(Raw_Data[[#This Row],[tenor_bulan]]&lt;=48,3,4)))</f>
        <v>3</v>
      </c>
      <c r="AG1088">
        <f>IF(Raw_Data[[#This Row],[jumlah_kali_telat]]=0,0,IF(Raw_Data[[#This Row],[jumlah_kali_telat]]&lt;=2,2,4))</f>
        <v>0</v>
      </c>
      <c r="AH1088">
        <f>Raw_Data[[#This Row],[Skor_Rasio]]+Raw_Data[[#This Row],[Skor_DP]]+Raw_Data[[#This Row],[Skor_Tenor]]+Raw_Data[[#This Row],[Skor_Telat]]</f>
        <v>5</v>
      </c>
      <c r="AI1088" t="str">
        <f>IF(Raw_Data[[#This Row],[Risk_Score]]&lt;=6,"Low Risk",IF(Raw_Data[[#This Row],[Risk_Score]]&lt;=8,"Medium Risk","High Risk"))</f>
        <v>Low Risk</v>
      </c>
      <c r="AJ1088">
        <f ca="1">IFERROR(DATEDIF(Raw_Data[[#This Row],[tanggal_pengajuan]],TODAY(),"m"),"N/A")</f>
        <v>9</v>
      </c>
      <c r="AK1088" t="str">
        <f ca="1">IF(ISNUMBER(Raw_Data[[#This Row],[MOB]]),IF(Raw_Data[[#This Row],[MOB]]&lt;6,"0-5 bulan",IF(Raw_Data[[#This Row],[MOB]]&lt;12,"6-11 bulan",IF(Raw_Data[[#This Row],[MOB]]&lt;24,"12-23 bulan","24+ bulan"))),"N/A")</f>
        <v>6-11 bulan</v>
      </c>
    </row>
    <row r="1089" spans="1:37" ht="14.25" customHeight="1" x14ac:dyDescent="0.45">
      <c r="A1089" t="s">
        <v>2794</v>
      </c>
      <c r="B1089" s="64">
        <v>46161</v>
      </c>
      <c r="C1089" s="1" t="str">
        <f t="shared" si="17"/>
        <v>May</v>
      </c>
      <c r="D1089" t="s">
        <v>2795</v>
      </c>
      <c r="E1089" t="s">
        <v>2796</v>
      </c>
      <c r="F1089">
        <v>39</v>
      </c>
      <c r="G1089" t="s">
        <v>40</v>
      </c>
      <c r="H1089" t="s">
        <v>101</v>
      </c>
      <c r="I1089" s="2">
        <v>2999000</v>
      </c>
      <c r="J1089" s="3">
        <f>Raw_Data[[#This Row],[cicilan_per_bulan]]/Raw_Data[[#This Row],[penghasilan_bulanan]]</f>
        <v>0.21383794598199399</v>
      </c>
      <c r="K1089" t="s">
        <v>188</v>
      </c>
      <c r="L1089" t="s">
        <v>154</v>
      </c>
      <c r="M1089" t="s">
        <v>44</v>
      </c>
      <c r="N1089" t="s">
        <v>158</v>
      </c>
      <c r="O1089" t="s">
        <v>159</v>
      </c>
      <c r="P1089" s="2">
        <v>31868000</v>
      </c>
      <c r="Q1089" s="2">
        <v>9561000</v>
      </c>
      <c r="R1089" t="str">
        <f>IF(Raw_Data[[#This Row],[persen_dp]]&lt;15%,"Low",IF(Raw_Data[[#This Row],[persen_dp]]&gt;25%,"High","Medium"))</f>
        <v>High</v>
      </c>
      <c r="S1089" s="3">
        <v>0.3</v>
      </c>
      <c r="T1089">
        <v>60</v>
      </c>
      <c r="U1089">
        <v>0.14499999999999999</v>
      </c>
      <c r="V1089" s="2">
        <v>641300</v>
      </c>
      <c r="W1089" s="2">
        <v>38480000</v>
      </c>
      <c r="X1089" t="str">
        <f>IF(OR(Raw_Data[[#This Row],[status_pembayaran]]="Macet",Raw_Data[[#This Row],[status_pembayaran]]="Kurang Lancar"),"Non Performing Loan","Performing")</f>
        <v>Performing</v>
      </c>
      <c r="Y1089" t="s">
        <v>47</v>
      </c>
      <c r="Z1089">
        <v>0</v>
      </c>
      <c r="AA1089">
        <v>0</v>
      </c>
      <c r="AB1089">
        <v>1</v>
      </c>
      <c r="AC1089" t="s">
        <v>104</v>
      </c>
      <c r="AD1089">
        <f>IF(Raw_Data[[#This Row],[rasio]]&lt;0.2,1,IF(Raw_Data[[#This Row],[rasio]]&lt;0.3,2,IF(Raw_Data[[#This Row],[rasio]]&lt;0.4,3,4)))</f>
        <v>2</v>
      </c>
      <c r="AE1089">
        <f>IF(Raw_Data[[#This Row],[kategori_dp]]="High",1,IF(Raw_Data[[#This Row],[kategori_dp]]="Medium",2,3))</f>
        <v>1</v>
      </c>
      <c r="AF1089">
        <f>IF(Raw_Data[[#This Row],[tenor_bulan]]&lt;=24,1,IF(Raw_Data[[#This Row],[tenor_bulan]]&lt;=36,2,IF(Raw_Data[[#This Row],[tenor_bulan]]&lt;=48,3,4)))</f>
        <v>4</v>
      </c>
      <c r="AG1089">
        <f>IF(Raw_Data[[#This Row],[jumlah_kali_telat]]=0,0,IF(Raw_Data[[#This Row],[jumlah_kali_telat]]&lt;=2,2,4))</f>
        <v>0</v>
      </c>
      <c r="AH1089">
        <f>Raw_Data[[#This Row],[Skor_Rasio]]+Raw_Data[[#This Row],[Skor_DP]]+Raw_Data[[#This Row],[Skor_Tenor]]+Raw_Data[[#This Row],[Skor_Telat]]</f>
        <v>7</v>
      </c>
      <c r="AI1089" t="str">
        <f>IF(Raw_Data[[#This Row],[Risk_Score]]&lt;=6,"Low Risk",IF(Raw_Data[[#This Row],[Risk_Score]]&lt;=8,"Medium Risk","High Risk"))</f>
        <v>Medium Risk</v>
      </c>
      <c r="AJ1089">
        <f ca="1">IFERROR(DATEDIF(Raw_Data[[#This Row],[tanggal_pengajuan]],TODAY(),"m"),"N/A")</f>
        <v>5</v>
      </c>
      <c r="AK1089" t="str">
        <f ca="1">IF(ISNUMBER(Raw_Data[[#This Row],[MOB]]),IF(Raw_Data[[#This Row],[MOB]]&lt;6,"0-5 bulan",IF(Raw_Data[[#This Row],[MOB]]&lt;12,"6-11 bulan",IF(Raw_Data[[#This Row],[MOB]]&lt;24,"12-23 bulan","24+ bulan"))),"N/A")</f>
        <v>0-5 bulan</v>
      </c>
    </row>
    <row r="1090" spans="1:37" ht="14.25" customHeight="1" x14ac:dyDescent="0.45">
      <c r="A1090" t="s">
        <v>2797</v>
      </c>
      <c r="B1090" s="64">
        <v>46168</v>
      </c>
      <c r="C1090" s="1" t="str">
        <f t="shared" si="17"/>
        <v>May</v>
      </c>
      <c r="D1090" t="s">
        <v>796</v>
      </c>
      <c r="E1090" t="s">
        <v>2798</v>
      </c>
      <c r="F1090">
        <v>51</v>
      </c>
      <c r="G1090" t="s">
        <v>40</v>
      </c>
      <c r="H1090" t="s">
        <v>41</v>
      </c>
      <c r="I1090" s="2">
        <v>5157000</v>
      </c>
      <c r="J1090" s="3">
        <f>Raw_Data[[#This Row],[cicilan_per_bulan]]/Raw_Data[[#This Row],[penghasilan_bulanan]]</f>
        <v>0.50713593174326155</v>
      </c>
      <c r="K1090" t="s">
        <v>70</v>
      </c>
      <c r="L1090" t="s">
        <v>71</v>
      </c>
      <c r="M1090" t="s">
        <v>55</v>
      </c>
      <c r="N1090" t="s">
        <v>121</v>
      </c>
      <c r="O1090" t="s">
        <v>122</v>
      </c>
      <c r="P1090" s="2">
        <v>36546000</v>
      </c>
      <c r="Q1090" s="2">
        <v>9137000</v>
      </c>
      <c r="R1090" t="str">
        <f>IF(Raw_Data[[#This Row],[persen_dp]]&lt;15%,"Low",IF(Raw_Data[[#This Row],[persen_dp]]&gt;25%,"High","Medium"))</f>
        <v>Medium</v>
      </c>
      <c r="S1090" s="3">
        <v>0.25</v>
      </c>
      <c r="T1090">
        <v>12</v>
      </c>
      <c r="U1090">
        <v>0.14499999999999999</v>
      </c>
      <c r="V1090" s="2">
        <v>2615300</v>
      </c>
      <c r="W1090" s="2">
        <v>31384000</v>
      </c>
      <c r="X1090" t="str">
        <f>IF(OR(Raw_Data[[#This Row],[status_pembayaran]]="Macet",Raw_Data[[#This Row],[status_pembayaran]]="Kurang Lancar"),"Non Performing Loan","Performing")</f>
        <v>Performing</v>
      </c>
      <c r="Y1090" t="s">
        <v>47</v>
      </c>
      <c r="Z1090">
        <v>0</v>
      </c>
      <c r="AA1090">
        <v>0</v>
      </c>
      <c r="AB1090">
        <v>1</v>
      </c>
      <c r="AC1090" t="s">
        <v>66</v>
      </c>
      <c r="AD1090">
        <f>IF(Raw_Data[[#This Row],[rasio]]&lt;0.2,1,IF(Raw_Data[[#This Row],[rasio]]&lt;0.3,2,IF(Raw_Data[[#This Row],[rasio]]&lt;0.4,3,4)))</f>
        <v>4</v>
      </c>
      <c r="AE1090">
        <f>IF(Raw_Data[[#This Row],[kategori_dp]]="High",1,IF(Raw_Data[[#This Row],[kategori_dp]]="Medium",2,3))</f>
        <v>2</v>
      </c>
      <c r="AF1090">
        <f>IF(Raw_Data[[#This Row],[tenor_bulan]]&lt;=24,1,IF(Raw_Data[[#This Row],[tenor_bulan]]&lt;=36,2,IF(Raw_Data[[#This Row],[tenor_bulan]]&lt;=48,3,4)))</f>
        <v>1</v>
      </c>
      <c r="AG1090">
        <f>IF(Raw_Data[[#This Row],[jumlah_kali_telat]]=0,0,IF(Raw_Data[[#This Row],[jumlah_kali_telat]]&lt;=2,2,4))</f>
        <v>0</v>
      </c>
      <c r="AH1090">
        <f>Raw_Data[[#This Row],[Skor_Rasio]]+Raw_Data[[#This Row],[Skor_DP]]+Raw_Data[[#This Row],[Skor_Tenor]]+Raw_Data[[#This Row],[Skor_Telat]]</f>
        <v>7</v>
      </c>
      <c r="AI1090" t="str">
        <f>IF(Raw_Data[[#This Row],[Risk_Score]]&lt;=6,"Low Risk",IF(Raw_Data[[#This Row],[Risk_Score]]&lt;=8,"Medium Risk","High Risk"))</f>
        <v>Medium Risk</v>
      </c>
      <c r="AJ1090">
        <f ca="1">IFERROR(DATEDIF(Raw_Data[[#This Row],[tanggal_pengajuan]],TODAY(),"m"),"N/A")</f>
        <v>4</v>
      </c>
      <c r="AK1090" t="str">
        <f ca="1">IF(ISNUMBER(Raw_Data[[#This Row],[MOB]]),IF(Raw_Data[[#This Row],[MOB]]&lt;6,"0-5 bulan",IF(Raw_Data[[#This Row],[MOB]]&lt;12,"6-11 bulan",IF(Raw_Data[[#This Row],[MOB]]&lt;24,"12-23 bulan","24+ bulan"))),"N/A")</f>
        <v>0-5 bulan</v>
      </c>
    </row>
    <row r="1091" spans="1:37" ht="14.25" customHeight="1" x14ac:dyDescent="0.45">
      <c r="A1091" t="s">
        <v>2799</v>
      </c>
      <c r="B1091" s="64">
        <v>46085</v>
      </c>
      <c r="C1091" s="1" t="str">
        <f t="shared" si="17"/>
        <v>March</v>
      </c>
      <c r="D1091" t="s">
        <v>882</v>
      </c>
      <c r="E1091" t="s">
        <v>2800</v>
      </c>
      <c r="F1091">
        <v>50</v>
      </c>
      <c r="G1091" t="s">
        <v>40</v>
      </c>
      <c r="H1091" t="s">
        <v>176</v>
      </c>
      <c r="I1091" s="2">
        <v>4122000</v>
      </c>
      <c r="J1091" s="3">
        <f>Raw_Data[[#This Row],[cicilan_per_bulan]]/Raw_Data[[#This Row],[penghasilan_bulanan]]</f>
        <v>9.4323144104803497E-2</v>
      </c>
      <c r="K1091" t="s">
        <v>192</v>
      </c>
      <c r="L1091" t="s">
        <v>128</v>
      </c>
      <c r="M1091" t="s">
        <v>72</v>
      </c>
      <c r="N1091" t="s">
        <v>73</v>
      </c>
      <c r="O1091" t="s">
        <v>46</v>
      </c>
      <c r="P1091" s="2">
        <v>20805000</v>
      </c>
      <c r="Q1091" s="2">
        <v>7282000</v>
      </c>
      <c r="R1091" t="str">
        <f>IF(Raw_Data[[#This Row],[persen_dp]]&lt;15%,"Low",IF(Raw_Data[[#This Row],[persen_dp]]&gt;25%,"High","Medium"))</f>
        <v>High</v>
      </c>
      <c r="S1091" s="3">
        <v>0.35</v>
      </c>
      <c r="T1091">
        <v>60</v>
      </c>
      <c r="U1091">
        <v>0.14499999999999999</v>
      </c>
      <c r="V1091" s="2">
        <v>388800</v>
      </c>
      <c r="W1091" s="2">
        <v>23327000</v>
      </c>
      <c r="X1091" t="str">
        <f>IF(OR(Raw_Data[[#This Row],[status_pembayaran]]="Macet",Raw_Data[[#This Row],[status_pembayaran]]="Kurang Lancar"),"Non Performing Loan","Performing")</f>
        <v>Performing</v>
      </c>
      <c r="Y1091" t="s">
        <v>47</v>
      </c>
      <c r="Z1091">
        <v>0</v>
      </c>
      <c r="AA1091">
        <v>0</v>
      </c>
      <c r="AB1091">
        <v>1</v>
      </c>
      <c r="AD1091">
        <f>IF(Raw_Data[[#This Row],[rasio]]&lt;0.2,1,IF(Raw_Data[[#This Row],[rasio]]&lt;0.3,2,IF(Raw_Data[[#This Row],[rasio]]&lt;0.4,3,4)))</f>
        <v>1</v>
      </c>
      <c r="AE1091">
        <f>IF(Raw_Data[[#This Row],[kategori_dp]]="High",1,IF(Raw_Data[[#This Row],[kategori_dp]]="Medium",2,3))</f>
        <v>1</v>
      </c>
      <c r="AF1091">
        <f>IF(Raw_Data[[#This Row],[tenor_bulan]]&lt;=24,1,IF(Raw_Data[[#This Row],[tenor_bulan]]&lt;=36,2,IF(Raw_Data[[#This Row],[tenor_bulan]]&lt;=48,3,4)))</f>
        <v>4</v>
      </c>
      <c r="AG1091">
        <f>IF(Raw_Data[[#This Row],[jumlah_kali_telat]]=0,0,IF(Raw_Data[[#This Row],[jumlah_kali_telat]]&lt;=2,2,4))</f>
        <v>0</v>
      </c>
      <c r="AH1091">
        <f>Raw_Data[[#This Row],[Skor_Rasio]]+Raw_Data[[#This Row],[Skor_DP]]+Raw_Data[[#This Row],[Skor_Tenor]]+Raw_Data[[#This Row],[Skor_Telat]]</f>
        <v>6</v>
      </c>
      <c r="AI1091" t="str">
        <f>IF(Raw_Data[[#This Row],[Risk_Score]]&lt;=6,"Low Risk",IF(Raw_Data[[#This Row],[Risk_Score]]&lt;=8,"Medium Risk","High Risk"))</f>
        <v>Low Risk</v>
      </c>
      <c r="AJ1091">
        <f ca="1">IFERROR(DATEDIF(Raw_Data[[#This Row],[tanggal_pengajuan]],TODAY(),"m"),"N/A")</f>
        <v>7</v>
      </c>
      <c r="AK1091" t="str">
        <f ca="1">IF(ISNUMBER(Raw_Data[[#This Row],[MOB]]),IF(Raw_Data[[#This Row],[MOB]]&lt;6,"0-5 bulan",IF(Raw_Data[[#This Row],[MOB]]&lt;12,"6-11 bulan",IF(Raw_Data[[#This Row],[MOB]]&lt;24,"12-23 bulan","24+ bulan"))),"N/A")</f>
        <v>6-11 bulan</v>
      </c>
    </row>
    <row r="1092" spans="1:37" ht="14.25" customHeight="1" x14ac:dyDescent="0.45">
      <c r="A1092" t="s">
        <v>2801</v>
      </c>
      <c r="B1092" s="64">
        <v>46170</v>
      </c>
      <c r="C1092" s="1" t="str">
        <f t="shared" si="17"/>
        <v>May</v>
      </c>
      <c r="D1092" t="s">
        <v>223</v>
      </c>
      <c r="E1092" t="s">
        <v>2802</v>
      </c>
      <c r="F1092">
        <v>36</v>
      </c>
      <c r="G1092" t="s">
        <v>40</v>
      </c>
      <c r="H1092" t="s">
        <v>52</v>
      </c>
      <c r="I1092" s="2">
        <v>7245000</v>
      </c>
      <c r="J1092" s="3">
        <f>Raw_Data[[#This Row],[cicilan_per_bulan]]/Raw_Data[[#This Row],[penghasilan_bulanan]]</f>
        <v>0.3879503105590062</v>
      </c>
      <c r="K1092" t="s">
        <v>167</v>
      </c>
      <c r="L1092" t="s">
        <v>110</v>
      </c>
      <c r="M1092" t="s">
        <v>55</v>
      </c>
      <c r="N1092" t="s">
        <v>395</v>
      </c>
      <c r="O1092" t="s">
        <v>396</v>
      </c>
      <c r="P1092" s="2">
        <v>61520000</v>
      </c>
      <c r="Q1092" s="2">
        <v>9228000</v>
      </c>
      <c r="R1092" t="str">
        <f>IF(Raw_Data[[#This Row],[persen_dp]]&lt;15%,"Low",IF(Raw_Data[[#This Row],[persen_dp]]&gt;25%,"High","Medium"))</f>
        <v>Medium</v>
      </c>
      <c r="S1092" s="3">
        <v>0.15</v>
      </c>
      <c r="T1092">
        <v>24</v>
      </c>
      <c r="U1092">
        <v>0.14499999999999999</v>
      </c>
      <c r="V1092" s="2">
        <v>2810700</v>
      </c>
      <c r="W1092" s="2">
        <v>67457000</v>
      </c>
      <c r="X1092" t="str">
        <f>IF(OR(Raw_Data[[#This Row],[status_pembayaran]]="Macet",Raw_Data[[#This Row],[status_pembayaran]]="Kurang Lancar"),"Non Performing Loan","Performing")</f>
        <v>Performing</v>
      </c>
      <c r="Y1092" t="s">
        <v>47</v>
      </c>
      <c r="Z1092">
        <v>0</v>
      </c>
      <c r="AA1092">
        <v>0</v>
      </c>
      <c r="AB1092">
        <v>1</v>
      </c>
      <c r="AD1092">
        <f>IF(Raw_Data[[#This Row],[rasio]]&lt;0.2,1,IF(Raw_Data[[#This Row],[rasio]]&lt;0.3,2,IF(Raw_Data[[#This Row],[rasio]]&lt;0.4,3,4)))</f>
        <v>3</v>
      </c>
      <c r="AE1092">
        <f>IF(Raw_Data[[#This Row],[kategori_dp]]="High",1,IF(Raw_Data[[#This Row],[kategori_dp]]="Medium",2,3))</f>
        <v>2</v>
      </c>
      <c r="AF1092">
        <f>IF(Raw_Data[[#This Row],[tenor_bulan]]&lt;=24,1,IF(Raw_Data[[#This Row],[tenor_bulan]]&lt;=36,2,IF(Raw_Data[[#This Row],[tenor_bulan]]&lt;=48,3,4)))</f>
        <v>1</v>
      </c>
      <c r="AG1092">
        <f>IF(Raw_Data[[#This Row],[jumlah_kali_telat]]=0,0,IF(Raw_Data[[#This Row],[jumlah_kali_telat]]&lt;=2,2,4))</f>
        <v>0</v>
      </c>
      <c r="AH1092">
        <f>Raw_Data[[#This Row],[Skor_Rasio]]+Raw_Data[[#This Row],[Skor_DP]]+Raw_Data[[#This Row],[Skor_Tenor]]+Raw_Data[[#This Row],[Skor_Telat]]</f>
        <v>6</v>
      </c>
      <c r="AI1092" t="str">
        <f>IF(Raw_Data[[#This Row],[Risk_Score]]&lt;=6,"Low Risk",IF(Raw_Data[[#This Row],[Risk_Score]]&lt;=8,"Medium Risk","High Risk"))</f>
        <v>Low Risk</v>
      </c>
      <c r="AJ1092">
        <f ca="1">IFERROR(DATEDIF(Raw_Data[[#This Row],[tanggal_pengajuan]],TODAY(),"m"),"N/A")</f>
        <v>4</v>
      </c>
      <c r="AK1092" t="str">
        <f ca="1">IF(ISNUMBER(Raw_Data[[#This Row],[MOB]]),IF(Raw_Data[[#This Row],[MOB]]&lt;6,"0-5 bulan",IF(Raw_Data[[#This Row],[MOB]]&lt;12,"6-11 bulan",IF(Raw_Data[[#This Row],[MOB]]&lt;24,"12-23 bulan","24+ bulan"))),"N/A")</f>
        <v>0-5 bulan</v>
      </c>
    </row>
    <row r="1093" spans="1:37" ht="14.25" customHeight="1" x14ac:dyDescent="0.45">
      <c r="A1093" t="s">
        <v>2803</v>
      </c>
      <c r="B1093" s="64">
        <v>46136</v>
      </c>
      <c r="C1093" s="1" t="str">
        <f t="shared" si="17"/>
        <v>April</v>
      </c>
      <c r="D1093" t="s">
        <v>210</v>
      </c>
      <c r="E1093" t="s">
        <v>211</v>
      </c>
      <c r="F1093">
        <v>52</v>
      </c>
      <c r="G1093" t="s">
        <v>51</v>
      </c>
      <c r="H1093" t="s">
        <v>152</v>
      </c>
      <c r="I1093" s="2">
        <v>3195000</v>
      </c>
      <c r="J1093" s="3">
        <f>Raw_Data[[#This Row],[cicilan_per_bulan]]/Raw_Data[[#This Row],[penghasilan_bulanan]]</f>
        <v>0.58663536776212832</v>
      </c>
      <c r="K1093" t="s">
        <v>167</v>
      </c>
      <c r="L1093" t="s">
        <v>110</v>
      </c>
      <c r="M1093" t="s">
        <v>55</v>
      </c>
      <c r="N1093" t="s">
        <v>65</v>
      </c>
      <c r="O1093" t="s">
        <v>46</v>
      </c>
      <c r="P1093" s="2">
        <v>28061310</v>
      </c>
      <c r="Q1093" s="2">
        <v>8418000</v>
      </c>
      <c r="R1093" t="str">
        <f>IF(Raw_Data[[#This Row],[persen_dp]]&lt;15%,"Low",IF(Raw_Data[[#This Row],[persen_dp]]&gt;25%,"High","Medium"))</f>
        <v>High</v>
      </c>
      <c r="S1093" s="3">
        <v>0.3</v>
      </c>
      <c r="T1093">
        <v>12</v>
      </c>
      <c r="U1093">
        <v>0.14499999999999999</v>
      </c>
      <c r="V1093" s="2">
        <v>1874300</v>
      </c>
      <c r="W1093" s="2">
        <v>22492000</v>
      </c>
      <c r="X1093" t="str">
        <f>IF(OR(Raw_Data[[#This Row],[status_pembayaran]]="Macet",Raw_Data[[#This Row],[status_pembayaran]]="Kurang Lancar"),"Non Performing Loan","Performing")</f>
        <v>Performing</v>
      </c>
      <c r="Y1093" t="s">
        <v>47</v>
      </c>
      <c r="Z1093">
        <v>0</v>
      </c>
      <c r="AA1093">
        <v>0</v>
      </c>
      <c r="AB1093">
        <v>1</v>
      </c>
      <c r="AD1093">
        <f>IF(Raw_Data[[#This Row],[rasio]]&lt;0.2,1,IF(Raw_Data[[#This Row],[rasio]]&lt;0.3,2,IF(Raw_Data[[#This Row],[rasio]]&lt;0.4,3,4)))</f>
        <v>4</v>
      </c>
      <c r="AE1093">
        <f>IF(Raw_Data[[#This Row],[kategori_dp]]="High",1,IF(Raw_Data[[#This Row],[kategori_dp]]="Medium",2,3))</f>
        <v>1</v>
      </c>
      <c r="AF1093">
        <f>IF(Raw_Data[[#This Row],[tenor_bulan]]&lt;=24,1,IF(Raw_Data[[#This Row],[tenor_bulan]]&lt;=36,2,IF(Raw_Data[[#This Row],[tenor_bulan]]&lt;=48,3,4)))</f>
        <v>1</v>
      </c>
      <c r="AG1093">
        <f>IF(Raw_Data[[#This Row],[jumlah_kali_telat]]=0,0,IF(Raw_Data[[#This Row],[jumlah_kali_telat]]&lt;=2,2,4))</f>
        <v>0</v>
      </c>
      <c r="AH1093">
        <f>Raw_Data[[#This Row],[Skor_Rasio]]+Raw_Data[[#This Row],[Skor_DP]]+Raw_Data[[#This Row],[Skor_Tenor]]+Raw_Data[[#This Row],[Skor_Telat]]</f>
        <v>6</v>
      </c>
      <c r="AI1093" t="str">
        <f>IF(Raw_Data[[#This Row],[Risk_Score]]&lt;=6,"Low Risk",IF(Raw_Data[[#This Row],[Risk_Score]]&lt;=8,"Medium Risk","High Risk"))</f>
        <v>Low Risk</v>
      </c>
      <c r="AJ1093">
        <f ca="1">IFERROR(DATEDIF(Raw_Data[[#This Row],[tanggal_pengajuan]],TODAY(),"m"),"N/A")</f>
        <v>5</v>
      </c>
      <c r="AK1093" t="str">
        <f ca="1">IF(ISNUMBER(Raw_Data[[#This Row],[MOB]]),IF(Raw_Data[[#This Row],[MOB]]&lt;6,"0-5 bulan",IF(Raw_Data[[#This Row],[MOB]]&lt;12,"6-11 bulan",IF(Raw_Data[[#This Row],[MOB]]&lt;24,"12-23 bulan","24+ bulan"))),"N/A")</f>
        <v>0-5 bulan</v>
      </c>
    </row>
    <row r="1094" spans="1:37" ht="14.25" customHeight="1" x14ac:dyDescent="0.45">
      <c r="A1094" t="s">
        <v>2804</v>
      </c>
      <c r="B1094" s="64">
        <v>46058</v>
      </c>
      <c r="C1094" s="1" t="str">
        <f t="shared" si="17"/>
        <v>February</v>
      </c>
      <c r="D1094" t="s">
        <v>1252</v>
      </c>
      <c r="E1094" t="s">
        <v>2805</v>
      </c>
      <c r="F1094">
        <v>52</v>
      </c>
      <c r="G1094" t="s">
        <v>51</v>
      </c>
      <c r="H1094" t="s">
        <v>41</v>
      </c>
      <c r="I1094" s="2">
        <v>4821000</v>
      </c>
      <c r="J1094" s="3">
        <f>Raw_Data[[#This Row],[cicilan_per_bulan]]/Raw_Data[[#This Row],[penghasilan_bulanan]]</f>
        <v>0.25714582036921801</v>
      </c>
      <c r="K1094" t="s">
        <v>53</v>
      </c>
      <c r="L1094" t="s">
        <v>54</v>
      </c>
      <c r="M1094" t="s">
        <v>44</v>
      </c>
      <c r="N1094" t="s">
        <v>273</v>
      </c>
      <c r="O1094" t="s">
        <v>274</v>
      </c>
      <c r="P1094" s="2">
        <v>17323000</v>
      </c>
      <c r="Q1094" s="2">
        <v>4331000</v>
      </c>
      <c r="R1094" t="str">
        <f>IF(Raw_Data[[#This Row],[persen_dp]]&lt;15%,"Low",IF(Raw_Data[[#This Row],[persen_dp]]&gt;25%,"High","Medium"))</f>
        <v>Medium</v>
      </c>
      <c r="S1094" s="3">
        <v>0.25</v>
      </c>
      <c r="T1094">
        <v>12</v>
      </c>
      <c r="U1094">
        <v>0.14499999999999999</v>
      </c>
      <c r="V1094" s="2">
        <v>1239700</v>
      </c>
      <c r="W1094" s="2">
        <v>14876000</v>
      </c>
      <c r="X1094" t="str">
        <f>IF(OR(Raw_Data[[#This Row],[status_pembayaran]]="Macet",Raw_Data[[#This Row],[status_pembayaran]]="Kurang Lancar"),"Non Performing Loan","Performing")</f>
        <v>Performing</v>
      </c>
      <c r="Y1094" t="s">
        <v>47</v>
      </c>
      <c r="Z1094">
        <v>0</v>
      </c>
      <c r="AA1094">
        <v>0</v>
      </c>
      <c r="AB1094">
        <v>1</v>
      </c>
      <c r="AC1094" t="s">
        <v>58</v>
      </c>
      <c r="AD1094">
        <f>IF(Raw_Data[[#This Row],[rasio]]&lt;0.2,1,IF(Raw_Data[[#This Row],[rasio]]&lt;0.3,2,IF(Raw_Data[[#This Row],[rasio]]&lt;0.4,3,4)))</f>
        <v>2</v>
      </c>
      <c r="AE1094">
        <f>IF(Raw_Data[[#This Row],[kategori_dp]]="High",1,IF(Raw_Data[[#This Row],[kategori_dp]]="Medium",2,3))</f>
        <v>2</v>
      </c>
      <c r="AF1094">
        <f>IF(Raw_Data[[#This Row],[tenor_bulan]]&lt;=24,1,IF(Raw_Data[[#This Row],[tenor_bulan]]&lt;=36,2,IF(Raw_Data[[#This Row],[tenor_bulan]]&lt;=48,3,4)))</f>
        <v>1</v>
      </c>
      <c r="AG1094">
        <f>IF(Raw_Data[[#This Row],[jumlah_kali_telat]]=0,0,IF(Raw_Data[[#This Row],[jumlah_kali_telat]]&lt;=2,2,4))</f>
        <v>0</v>
      </c>
      <c r="AH1094">
        <f>Raw_Data[[#This Row],[Skor_Rasio]]+Raw_Data[[#This Row],[Skor_DP]]+Raw_Data[[#This Row],[Skor_Tenor]]+Raw_Data[[#This Row],[Skor_Telat]]</f>
        <v>5</v>
      </c>
      <c r="AI1094" t="str">
        <f>IF(Raw_Data[[#This Row],[Risk_Score]]&lt;=6,"Low Risk",IF(Raw_Data[[#This Row],[Risk_Score]]&lt;=8,"Medium Risk","High Risk"))</f>
        <v>Low Risk</v>
      </c>
      <c r="AJ1094">
        <f ca="1">IFERROR(DATEDIF(Raw_Data[[#This Row],[tanggal_pengajuan]],TODAY(),"m"),"N/A")</f>
        <v>8</v>
      </c>
      <c r="AK1094" t="str">
        <f ca="1">IF(ISNUMBER(Raw_Data[[#This Row],[MOB]]),IF(Raw_Data[[#This Row],[MOB]]&lt;6,"0-5 bulan",IF(Raw_Data[[#This Row],[MOB]]&lt;12,"6-11 bulan",IF(Raw_Data[[#This Row],[MOB]]&lt;24,"12-23 bulan","24+ bulan"))),"N/A")</f>
        <v>6-11 bulan</v>
      </c>
    </row>
    <row r="1095" spans="1:37" ht="14.25" customHeight="1" x14ac:dyDescent="0.45">
      <c r="A1095" t="s">
        <v>2806</v>
      </c>
      <c r="B1095" s="64">
        <v>46082</v>
      </c>
      <c r="C1095" s="1" t="str">
        <f t="shared" si="17"/>
        <v>March</v>
      </c>
      <c r="D1095" t="s">
        <v>2807</v>
      </c>
      <c r="E1095" t="s">
        <v>2808</v>
      </c>
      <c r="F1095">
        <v>32</v>
      </c>
      <c r="G1095" t="s">
        <v>51</v>
      </c>
      <c r="H1095" t="s">
        <v>152</v>
      </c>
      <c r="I1095" s="2">
        <v>3815000</v>
      </c>
      <c r="J1095" s="3">
        <f>Raw_Data[[#This Row],[cicilan_per_bulan]]/Raw_Data[[#This Row],[penghasilan_bulanan]]</f>
        <v>0.21357798165137615</v>
      </c>
      <c r="K1095" t="s">
        <v>53</v>
      </c>
      <c r="L1095" t="s">
        <v>54</v>
      </c>
      <c r="M1095" t="s">
        <v>44</v>
      </c>
      <c r="N1095" t="s">
        <v>45</v>
      </c>
      <c r="O1095" t="s">
        <v>46</v>
      </c>
      <c r="P1095" s="2">
        <v>25552000</v>
      </c>
      <c r="Q1095" s="2">
        <v>5110000</v>
      </c>
      <c r="R1095" t="str">
        <f>IF(Raw_Data[[#This Row],[persen_dp]]&lt;15%,"Low",IF(Raw_Data[[#This Row],[persen_dp]]&gt;25%,"High","Medium"))</f>
        <v>Medium</v>
      </c>
      <c r="S1095" s="3">
        <v>0.2</v>
      </c>
      <c r="T1095">
        <v>36</v>
      </c>
      <c r="U1095">
        <v>0.14499999999999999</v>
      </c>
      <c r="V1095" s="2">
        <v>814800</v>
      </c>
      <c r="W1095" s="2">
        <v>29334000</v>
      </c>
      <c r="X1095" t="str">
        <f>IF(OR(Raw_Data[[#This Row],[status_pembayaran]]="Macet",Raw_Data[[#This Row],[status_pembayaran]]="Kurang Lancar"),"Non Performing Loan","Performing")</f>
        <v>Performing</v>
      </c>
      <c r="Y1095" t="s">
        <v>47</v>
      </c>
      <c r="Z1095">
        <v>0</v>
      </c>
      <c r="AA1095">
        <v>0</v>
      </c>
      <c r="AB1095">
        <v>1</v>
      </c>
      <c r="AC1095" t="s">
        <v>137</v>
      </c>
      <c r="AD1095">
        <f>IF(Raw_Data[[#This Row],[rasio]]&lt;0.2,1,IF(Raw_Data[[#This Row],[rasio]]&lt;0.3,2,IF(Raw_Data[[#This Row],[rasio]]&lt;0.4,3,4)))</f>
        <v>2</v>
      </c>
      <c r="AE1095">
        <f>IF(Raw_Data[[#This Row],[kategori_dp]]="High",1,IF(Raw_Data[[#This Row],[kategori_dp]]="Medium",2,3))</f>
        <v>2</v>
      </c>
      <c r="AF1095">
        <f>IF(Raw_Data[[#This Row],[tenor_bulan]]&lt;=24,1,IF(Raw_Data[[#This Row],[tenor_bulan]]&lt;=36,2,IF(Raw_Data[[#This Row],[tenor_bulan]]&lt;=48,3,4)))</f>
        <v>2</v>
      </c>
      <c r="AG1095">
        <f>IF(Raw_Data[[#This Row],[jumlah_kali_telat]]=0,0,IF(Raw_Data[[#This Row],[jumlah_kali_telat]]&lt;=2,2,4))</f>
        <v>0</v>
      </c>
      <c r="AH1095">
        <f>Raw_Data[[#This Row],[Skor_Rasio]]+Raw_Data[[#This Row],[Skor_DP]]+Raw_Data[[#This Row],[Skor_Tenor]]+Raw_Data[[#This Row],[Skor_Telat]]</f>
        <v>6</v>
      </c>
      <c r="AI1095" t="str">
        <f>IF(Raw_Data[[#This Row],[Risk_Score]]&lt;=6,"Low Risk",IF(Raw_Data[[#This Row],[Risk_Score]]&lt;=8,"Medium Risk","High Risk"))</f>
        <v>Low Risk</v>
      </c>
      <c r="AJ1095">
        <f ca="1">IFERROR(DATEDIF(Raw_Data[[#This Row],[tanggal_pengajuan]],TODAY(),"m"),"N/A")</f>
        <v>7</v>
      </c>
      <c r="AK1095" t="str">
        <f ca="1">IF(ISNUMBER(Raw_Data[[#This Row],[MOB]]),IF(Raw_Data[[#This Row],[MOB]]&lt;6,"0-5 bulan",IF(Raw_Data[[#This Row],[MOB]]&lt;12,"6-11 bulan",IF(Raw_Data[[#This Row],[MOB]]&lt;24,"12-23 bulan","24+ bulan"))),"N/A")</f>
        <v>6-11 bulan</v>
      </c>
    </row>
    <row r="1096" spans="1:37" ht="14.25" customHeight="1" x14ac:dyDescent="0.45">
      <c r="A1096" t="s">
        <v>2809</v>
      </c>
      <c r="B1096" s="64">
        <v>46191</v>
      </c>
      <c r="C1096" s="1" t="str">
        <f t="shared" si="17"/>
        <v>June</v>
      </c>
      <c r="D1096" t="s">
        <v>572</v>
      </c>
      <c r="E1096" t="s">
        <v>2810</v>
      </c>
      <c r="F1096">
        <v>43</v>
      </c>
      <c r="G1096" t="s">
        <v>40</v>
      </c>
      <c r="H1096" t="s">
        <v>101</v>
      </c>
      <c r="I1096" s="2">
        <v>3415000</v>
      </c>
      <c r="J1096" s="3">
        <f>Raw_Data[[#This Row],[cicilan_per_bulan]]/Raw_Data[[#This Row],[penghasilan_bulanan]]</f>
        <v>0.43071742313323574</v>
      </c>
      <c r="K1096" t="s">
        <v>145</v>
      </c>
      <c r="L1096" t="s">
        <v>146</v>
      </c>
      <c r="M1096" t="s">
        <v>55</v>
      </c>
      <c r="N1096" t="s">
        <v>56</v>
      </c>
      <c r="O1096" t="s">
        <v>57</v>
      </c>
      <c r="P1096" s="2">
        <v>18137000</v>
      </c>
      <c r="Q1096" s="2">
        <v>2721000</v>
      </c>
      <c r="R1096" t="str">
        <f>IF(Raw_Data[[#This Row],[persen_dp]]&lt;15%,"Low",IF(Raw_Data[[#This Row],[persen_dp]]&gt;25%,"High","Medium"))</f>
        <v>Medium</v>
      </c>
      <c r="S1096" s="3">
        <v>0.15</v>
      </c>
      <c r="T1096">
        <v>12</v>
      </c>
      <c r="U1096">
        <v>0.14499999999999999</v>
      </c>
      <c r="V1096" s="2">
        <v>1470900</v>
      </c>
      <c r="W1096" s="2">
        <v>17651000</v>
      </c>
      <c r="X1096" t="str">
        <f>IF(OR(Raw_Data[[#This Row],[status_pembayaran]]="Macet",Raw_Data[[#This Row],[status_pembayaran]]="Kurang Lancar"),"Non Performing Loan","Performing")</f>
        <v>Non Performing Loan</v>
      </c>
      <c r="Y1096" t="s">
        <v>488</v>
      </c>
      <c r="Z1096">
        <v>27</v>
      </c>
      <c r="AA1096">
        <v>2</v>
      </c>
      <c r="AB1096">
        <v>3</v>
      </c>
      <c r="AD1096">
        <f>IF(Raw_Data[[#This Row],[rasio]]&lt;0.2,1,IF(Raw_Data[[#This Row],[rasio]]&lt;0.3,2,IF(Raw_Data[[#This Row],[rasio]]&lt;0.4,3,4)))</f>
        <v>4</v>
      </c>
      <c r="AE1096">
        <f>IF(Raw_Data[[#This Row],[kategori_dp]]="High",1,IF(Raw_Data[[#This Row],[kategori_dp]]="Medium",2,3))</f>
        <v>2</v>
      </c>
      <c r="AF1096">
        <f>IF(Raw_Data[[#This Row],[tenor_bulan]]&lt;=24,1,IF(Raw_Data[[#This Row],[tenor_bulan]]&lt;=36,2,IF(Raw_Data[[#This Row],[tenor_bulan]]&lt;=48,3,4)))</f>
        <v>1</v>
      </c>
      <c r="AG1096">
        <f>IF(Raw_Data[[#This Row],[jumlah_kali_telat]]=0,0,IF(Raw_Data[[#This Row],[jumlah_kali_telat]]&lt;=2,2,4))</f>
        <v>2</v>
      </c>
      <c r="AH1096">
        <f>Raw_Data[[#This Row],[Skor_Rasio]]+Raw_Data[[#This Row],[Skor_DP]]+Raw_Data[[#This Row],[Skor_Tenor]]+Raw_Data[[#This Row],[Skor_Telat]]</f>
        <v>9</v>
      </c>
      <c r="AI1096" t="str">
        <f>IF(Raw_Data[[#This Row],[Risk_Score]]&lt;=6,"Low Risk",IF(Raw_Data[[#This Row],[Risk_Score]]&lt;=8,"Medium Risk","High Risk"))</f>
        <v>High Risk</v>
      </c>
      <c r="AJ1096">
        <f ca="1">IFERROR(DATEDIF(Raw_Data[[#This Row],[tanggal_pengajuan]],TODAY(),"m"),"N/A")</f>
        <v>4</v>
      </c>
      <c r="AK1096" t="str">
        <f ca="1">IF(ISNUMBER(Raw_Data[[#This Row],[MOB]]),IF(Raw_Data[[#This Row],[MOB]]&lt;6,"0-5 bulan",IF(Raw_Data[[#This Row],[MOB]]&lt;12,"6-11 bulan",IF(Raw_Data[[#This Row],[MOB]]&lt;24,"12-23 bulan","24+ bulan"))),"N/A")</f>
        <v>0-5 bulan</v>
      </c>
    </row>
    <row r="1097" spans="1:37" ht="14.25" customHeight="1" x14ac:dyDescent="0.45">
      <c r="A1097" t="s">
        <v>2811</v>
      </c>
      <c r="B1097" s="64">
        <v>46077</v>
      </c>
      <c r="C1097" s="1" t="str">
        <f t="shared" si="17"/>
        <v>February</v>
      </c>
      <c r="D1097" t="s">
        <v>1210</v>
      </c>
      <c r="E1097" t="s">
        <v>2812</v>
      </c>
      <c r="F1097">
        <v>24</v>
      </c>
      <c r="G1097" t="s">
        <v>40</v>
      </c>
      <c r="H1097" t="s">
        <v>62</v>
      </c>
      <c r="I1097" s="2">
        <v>1755000</v>
      </c>
      <c r="J1097" s="3">
        <f>Raw_Data[[#This Row],[cicilan_per_bulan]]/Raw_Data[[#This Row],[penghasilan_bulanan]]</f>
        <v>0.59732193732193728</v>
      </c>
      <c r="K1097" t="s">
        <v>81</v>
      </c>
      <c r="L1097" t="s">
        <v>82</v>
      </c>
      <c r="M1097" t="s">
        <v>44</v>
      </c>
      <c r="N1097" t="s">
        <v>129</v>
      </c>
      <c r="O1097" t="s">
        <v>130</v>
      </c>
      <c r="P1097" s="2">
        <v>23845000</v>
      </c>
      <c r="Q1097" s="2">
        <v>8346000</v>
      </c>
      <c r="R1097" t="str">
        <f>IF(Raw_Data[[#This Row],[persen_dp]]&lt;15%,"Low",IF(Raw_Data[[#This Row],[persen_dp]]&gt;25%,"High","Medium"))</f>
        <v>High</v>
      </c>
      <c r="S1097" s="3">
        <v>0.35</v>
      </c>
      <c r="T1097">
        <v>18</v>
      </c>
      <c r="U1097">
        <v>0.14499999999999999</v>
      </c>
      <c r="V1097" s="2">
        <v>1048300</v>
      </c>
      <c r="W1097" s="2">
        <v>18870000</v>
      </c>
      <c r="X1097" t="str">
        <f>IF(OR(Raw_Data[[#This Row],[status_pembayaran]]="Macet",Raw_Data[[#This Row],[status_pembayaran]]="Kurang Lancar"),"Non Performing Loan","Performing")</f>
        <v>Performing</v>
      </c>
      <c r="Y1097" t="s">
        <v>47</v>
      </c>
      <c r="Z1097">
        <v>0</v>
      </c>
      <c r="AA1097">
        <v>0</v>
      </c>
      <c r="AB1097">
        <v>1</v>
      </c>
      <c r="AC1097" t="s">
        <v>74</v>
      </c>
      <c r="AD1097">
        <f>IF(Raw_Data[[#This Row],[rasio]]&lt;0.2,1,IF(Raw_Data[[#This Row],[rasio]]&lt;0.3,2,IF(Raw_Data[[#This Row],[rasio]]&lt;0.4,3,4)))</f>
        <v>4</v>
      </c>
      <c r="AE1097">
        <f>IF(Raw_Data[[#This Row],[kategori_dp]]="High",1,IF(Raw_Data[[#This Row],[kategori_dp]]="Medium",2,3))</f>
        <v>1</v>
      </c>
      <c r="AF1097">
        <f>IF(Raw_Data[[#This Row],[tenor_bulan]]&lt;=24,1,IF(Raw_Data[[#This Row],[tenor_bulan]]&lt;=36,2,IF(Raw_Data[[#This Row],[tenor_bulan]]&lt;=48,3,4)))</f>
        <v>1</v>
      </c>
      <c r="AG1097">
        <f>IF(Raw_Data[[#This Row],[jumlah_kali_telat]]=0,0,IF(Raw_Data[[#This Row],[jumlah_kali_telat]]&lt;=2,2,4))</f>
        <v>0</v>
      </c>
      <c r="AH1097">
        <f>Raw_Data[[#This Row],[Skor_Rasio]]+Raw_Data[[#This Row],[Skor_DP]]+Raw_Data[[#This Row],[Skor_Tenor]]+Raw_Data[[#This Row],[Skor_Telat]]</f>
        <v>6</v>
      </c>
      <c r="AI1097" t="str">
        <f>IF(Raw_Data[[#This Row],[Risk_Score]]&lt;=6,"Low Risk",IF(Raw_Data[[#This Row],[Risk_Score]]&lt;=8,"Medium Risk","High Risk"))</f>
        <v>Low Risk</v>
      </c>
      <c r="AJ1097">
        <f ca="1">IFERROR(DATEDIF(Raw_Data[[#This Row],[tanggal_pengajuan]],TODAY(),"m"),"N/A")</f>
        <v>7</v>
      </c>
      <c r="AK1097" t="str">
        <f ca="1">IF(ISNUMBER(Raw_Data[[#This Row],[MOB]]),IF(Raw_Data[[#This Row],[MOB]]&lt;6,"0-5 bulan",IF(Raw_Data[[#This Row],[MOB]]&lt;12,"6-11 bulan",IF(Raw_Data[[#This Row],[MOB]]&lt;24,"12-23 bulan","24+ bulan"))),"N/A")</f>
        <v>6-11 bulan</v>
      </c>
    </row>
    <row r="1098" spans="1:37" ht="14.25" customHeight="1" x14ac:dyDescent="0.45">
      <c r="A1098" t="s">
        <v>2813</v>
      </c>
      <c r="B1098" s="64">
        <v>46082</v>
      </c>
      <c r="C1098" s="1" t="str">
        <f t="shared" si="17"/>
        <v>March</v>
      </c>
      <c r="D1098" t="s">
        <v>2814</v>
      </c>
      <c r="E1098" t="s">
        <v>2815</v>
      </c>
      <c r="F1098">
        <v>34</v>
      </c>
      <c r="G1098" t="s">
        <v>51</v>
      </c>
      <c r="H1098" t="s">
        <v>176</v>
      </c>
      <c r="I1098" s="2">
        <v>4444000</v>
      </c>
      <c r="J1098" s="3">
        <f>Raw_Data[[#This Row],[cicilan_per_bulan]]/Raw_Data[[#This Row],[penghasilan_bulanan]]</f>
        <v>0.35405040504050406</v>
      </c>
      <c r="K1098" t="s">
        <v>63</v>
      </c>
      <c r="L1098" t="s">
        <v>64</v>
      </c>
      <c r="M1098" t="s">
        <v>55</v>
      </c>
      <c r="N1098" t="s">
        <v>231</v>
      </c>
      <c r="O1098" t="s">
        <v>232</v>
      </c>
      <c r="P1098" s="2">
        <v>38771000</v>
      </c>
      <c r="Q1098" s="2">
        <v>15509000</v>
      </c>
      <c r="R1098" t="str">
        <f>IF(Raw_Data[[#This Row],[persen_dp]]&lt;15%,"Low",IF(Raw_Data[[#This Row],[persen_dp]]&gt;25%,"High","Medium"))</f>
        <v>High</v>
      </c>
      <c r="S1098" s="3">
        <v>0.4</v>
      </c>
      <c r="T1098">
        <v>18</v>
      </c>
      <c r="U1098">
        <v>0.14499999999999999</v>
      </c>
      <c r="V1098" s="2">
        <v>1573400</v>
      </c>
      <c r="W1098" s="2">
        <v>28322000</v>
      </c>
      <c r="X1098" t="str">
        <f>IF(OR(Raw_Data[[#This Row],[status_pembayaran]]="Macet",Raw_Data[[#This Row],[status_pembayaran]]="Kurang Lancar"),"Non Performing Loan","Performing")</f>
        <v>Performing</v>
      </c>
      <c r="Y1098" t="s">
        <v>47</v>
      </c>
      <c r="Z1098">
        <v>0</v>
      </c>
      <c r="AA1098">
        <v>0</v>
      </c>
      <c r="AB1098">
        <v>1</v>
      </c>
      <c r="AC1098" t="s">
        <v>58</v>
      </c>
      <c r="AD1098">
        <f>IF(Raw_Data[[#This Row],[rasio]]&lt;0.2,1,IF(Raw_Data[[#This Row],[rasio]]&lt;0.3,2,IF(Raw_Data[[#This Row],[rasio]]&lt;0.4,3,4)))</f>
        <v>3</v>
      </c>
      <c r="AE1098">
        <f>IF(Raw_Data[[#This Row],[kategori_dp]]="High",1,IF(Raw_Data[[#This Row],[kategori_dp]]="Medium",2,3))</f>
        <v>1</v>
      </c>
      <c r="AF1098">
        <f>IF(Raw_Data[[#This Row],[tenor_bulan]]&lt;=24,1,IF(Raw_Data[[#This Row],[tenor_bulan]]&lt;=36,2,IF(Raw_Data[[#This Row],[tenor_bulan]]&lt;=48,3,4)))</f>
        <v>1</v>
      </c>
      <c r="AG1098">
        <f>IF(Raw_Data[[#This Row],[jumlah_kali_telat]]=0,0,IF(Raw_Data[[#This Row],[jumlah_kali_telat]]&lt;=2,2,4))</f>
        <v>0</v>
      </c>
      <c r="AH1098">
        <f>Raw_Data[[#This Row],[Skor_Rasio]]+Raw_Data[[#This Row],[Skor_DP]]+Raw_Data[[#This Row],[Skor_Tenor]]+Raw_Data[[#This Row],[Skor_Telat]]</f>
        <v>5</v>
      </c>
      <c r="AI1098" t="str">
        <f>IF(Raw_Data[[#This Row],[Risk_Score]]&lt;=6,"Low Risk",IF(Raw_Data[[#This Row],[Risk_Score]]&lt;=8,"Medium Risk","High Risk"))</f>
        <v>Low Risk</v>
      </c>
      <c r="AJ1098">
        <f ca="1">IFERROR(DATEDIF(Raw_Data[[#This Row],[tanggal_pengajuan]],TODAY(),"m"),"N/A")</f>
        <v>7</v>
      </c>
      <c r="AK1098" t="str">
        <f ca="1">IF(ISNUMBER(Raw_Data[[#This Row],[MOB]]),IF(Raw_Data[[#This Row],[MOB]]&lt;6,"0-5 bulan",IF(Raw_Data[[#This Row],[MOB]]&lt;12,"6-11 bulan",IF(Raw_Data[[#This Row],[MOB]]&lt;24,"12-23 bulan","24+ bulan"))),"N/A")</f>
        <v>6-11 bulan</v>
      </c>
    </row>
    <row r="1099" spans="1:37" ht="14.25" customHeight="1" x14ac:dyDescent="0.45">
      <c r="A1099" t="s">
        <v>2816</v>
      </c>
      <c r="B1099" s="64">
        <v>46118</v>
      </c>
      <c r="C1099" s="1" t="str">
        <f t="shared" si="17"/>
        <v>April</v>
      </c>
      <c r="D1099" t="s">
        <v>941</v>
      </c>
      <c r="E1099" t="s">
        <v>2817</v>
      </c>
      <c r="F1099">
        <v>36</v>
      </c>
      <c r="G1099" t="s">
        <v>40</v>
      </c>
      <c r="H1099" t="s">
        <v>152</v>
      </c>
      <c r="I1099" s="2">
        <v>3493000</v>
      </c>
      <c r="J1099" s="3">
        <f>Raw_Data[[#This Row],[cicilan_per_bulan]]/Raw_Data[[#This Row],[penghasilan_bulanan]]</f>
        <v>0.28313770397938737</v>
      </c>
      <c r="K1099" t="s">
        <v>127</v>
      </c>
      <c r="L1099" t="s">
        <v>128</v>
      </c>
      <c r="M1099" t="s">
        <v>55</v>
      </c>
      <c r="N1099" t="s">
        <v>65</v>
      </c>
      <c r="O1099" t="s">
        <v>46</v>
      </c>
      <c r="P1099" s="2">
        <v>29189000</v>
      </c>
      <c r="Q1099" s="2">
        <v>4378000</v>
      </c>
      <c r="R1099" t="str">
        <f>IF(Raw_Data[[#This Row],[persen_dp]]&lt;15%,"Low",IF(Raw_Data[[#This Row],[persen_dp]]&gt;25%,"High","Medium"))</f>
        <v>Medium</v>
      </c>
      <c r="S1099" s="3">
        <v>0.15</v>
      </c>
      <c r="T1099">
        <v>36</v>
      </c>
      <c r="U1099">
        <v>0.14499999999999999</v>
      </c>
      <c r="V1099" s="2">
        <v>989000</v>
      </c>
      <c r="W1099" s="2">
        <v>35604000</v>
      </c>
      <c r="X1099" t="str">
        <f>IF(OR(Raw_Data[[#This Row],[status_pembayaran]]="Macet",Raw_Data[[#This Row],[status_pembayaran]]="Kurang Lancar"),"Non Performing Loan","Performing")</f>
        <v>Performing</v>
      </c>
      <c r="Y1099" t="s">
        <v>47</v>
      </c>
      <c r="Z1099">
        <v>0</v>
      </c>
      <c r="AA1099">
        <v>0</v>
      </c>
      <c r="AB1099">
        <v>1</v>
      </c>
      <c r="AD1099">
        <f>IF(Raw_Data[[#This Row],[rasio]]&lt;0.2,1,IF(Raw_Data[[#This Row],[rasio]]&lt;0.3,2,IF(Raw_Data[[#This Row],[rasio]]&lt;0.4,3,4)))</f>
        <v>2</v>
      </c>
      <c r="AE1099">
        <f>IF(Raw_Data[[#This Row],[kategori_dp]]="High",1,IF(Raw_Data[[#This Row],[kategori_dp]]="Medium",2,3))</f>
        <v>2</v>
      </c>
      <c r="AF1099">
        <f>IF(Raw_Data[[#This Row],[tenor_bulan]]&lt;=24,1,IF(Raw_Data[[#This Row],[tenor_bulan]]&lt;=36,2,IF(Raw_Data[[#This Row],[tenor_bulan]]&lt;=48,3,4)))</f>
        <v>2</v>
      </c>
      <c r="AG1099">
        <f>IF(Raw_Data[[#This Row],[jumlah_kali_telat]]=0,0,IF(Raw_Data[[#This Row],[jumlah_kali_telat]]&lt;=2,2,4))</f>
        <v>0</v>
      </c>
      <c r="AH1099">
        <f>Raw_Data[[#This Row],[Skor_Rasio]]+Raw_Data[[#This Row],[Skor_DP]]+Raw_Data[[#This Row],[Skor_Tenor]]+Raw_Data[[#This Row],[Skor_Telat]]</f>
        <v>6</v>
      </c>
      <c r="AI1099" t="str">
        <f>IF(Raw_Data[[#This Row],[Risk_Score]]&lt;=6,"Low Risk",IF(Raw_Data[[#This Row],[Risk_Score]]&lt;=8,"Medium Risk","High Risk"))</f>
        <v>Low Risk</v>
      </c>
      <c r="AJ1099">
        <f ca="1">IFERROR(DATEDIF(Raw_Data[[#This Row],[tanggal_pengajuan]],TODAY(),"m"),"N/A")</f>
        <v>6</v>
      </c>
      <c r="AK1099" t="str">
        <f ca="1">IF(ISNUMBER(Raw_Data[[#This Row],[MOB]]),IF(Raw_Data[[#This Row],[MOB]]&lt;6,"0-5 bulan",IF(Raw_Data[[#This Row],[MOB]]&lt;12,"6-11 bulan",IF(Raw_Data[[#This Row],[MOB]]&lt;24,"12-23 bulan","24+ bulan"))),"N/A")</f>
        <v>6-11 bulan</v>
      </c>
    </row>
    <row r="1100" spans="1:37" ht="14.25" customHeight="1" x14ac:dyDescent="0.45">
      <c r="A1100" t="s">
        <v>2818</v>
      </c>
      <c r="B1100" s="64">
        <v>46131</v>
      </c>
      <c r="C1100" s="1" t="str">
        <f t="shared" si="17"/>
        <v>April</v>
      </c>
      <c r="D1100" t="s">
        <v>1894</v>
      </c>
      <c r="E1100" t="s">
        <v>2819</v>
      </c>
      <c r="F1100">
        <v>50</v>
      </c>
      <c r="G1100" t="s">
        <v>51</v>
      </c>
      <c r="H1100" t="s">
        <v>41</v>
      </c>
      <c r="I1100" s="2">
        <v>5902000</v>
      </c>
      <c r="J1100" s="3">
        <f>Raw_Data[[#This Row],[cicilan_per_bulan]]/Raw_Data[[#This Row],[penghasilan_bulanan]]</f>
        <v>0.1783293798712301</v>
      </c>
      <c r="K1100" t="s">
        <v>63</v>
      </c>
      <c r="L1100" t="s">
        <v>64</v>
      </c>
      <c r="M1100" t="s">
        <v>55</v>
      </c>
      <c r="N1100" t="s">
        <v>56</v>
      </c>
      <c r="O1100" t="s">
        <v>57</v>
      </c>
      <c r="P1100" s="2">
        <v>18383000</v>
      </c>
      <c r="Q1100" s="2">
        <v>7353000</v>
      </c>
      <c r="R1100" t="str">
        <f>IF(Raw_Data[[#This Row],[persen_dp]]&lt;15%,"Low",IF(Raw_Data[[#This Row],[persen_dp]]&gt;25%,"High","Medium"))</f>
        <v>High</v>
      </c>
      <c r="S1100" s="3">
        <v>0.4</v>
      </c>
      <c r="T1100">
        <v>12</v>
      </c>
      <c r="U1100">
        <v>0.14499999999999999</v>
      </c>
      <c r="V1100" s="2">
        <v>1052500</v>
      </c>
      <c r="W1100" s="2">
        <v>12630000</v>
      </c>
      <c r="X1100" t="str">
        <f>IF(OR(Raw_Data[[#This Row],[status_pembayaran]]="Macet",Raw_Data[[#This Row],[status_pembayaran]]="Kurang Lancar"),"Non Performing Loan","Performing")</f>
        <v>Performing</v>
      </c>
      <c r="Y1100" t="s">
        <v>47</v>
      </c>
      <c r="Z1100">
        <v>0</v>
      </c>
      <c r="AA1100">
        <v>0</v>
      </c>
      <c r="AB1100">
        <v>1</v>
      </c>
      <c r="AD1100">
        <f>IF(Raw_Data[[#This Row],[rasio]]&lt;0.2,1,IF(Raw_Data[[#This Row],[rasio]]&lt;0.3,2,IF(Raw_Data[[#This Row],[rasio]]&lt;0.4,3,4)))</f>
        <v>1</v>
      </c>
      <c r="AE1100">
        <f>IF(Raw_Data[[#This Row],[kategori_dp]]="High",1,IF(Raw_Data[[#This Row],[kategori_dp]]="Medium",2,3))</f>
        <v>1</v>
      </c>
      <c r="AF1100">
        <f>IF(Raw_Data[[#This Row],[tenor_bulan]]&lt;=24,1,IF(Raw_Data[[#This Row],[tenor_bulan]]&lt;=36,2,IF(Raw_Data[[#This Row],[tenor_bulan]]&lt;=48,3,4)))</f>
        <v>1</v>
      </c>
      <c r="AG1100">
        <f>IF(Raw_Data[[#This Row],[jumlah_kali_telat]]=0,0,IF(Raw_Data[[#This Row],[jumlah_kali_telat]]&lt;=2,2,4))</f>
        <v>0</v>
      </c>
      <c r="AH1100">
        <f>Raw_Data[[#This Row],[Skor_Rasio]]+Raw_Data[[#This Row],[Skor_DP]]+Raw_Data[[#This Row],[Skor_Tenor]]+Raw_Data[[#This Row],[Skor_Telat]]</f>
        <v>3</v>
      </c>
      <c r="AI1100" t="str">
        <f>IF(Raw_Data[[#This Row],[Risk_Score]]&lt;=6,"Low Risk",IF(Raw_Data[[#This Row],[Risk_Score]]&lt;=8,"Medium Risk","High Risk"))</f>
        <v>Low Risk</v>
      </c>
      <c r="AJ1100">
        <f ca="1">IFERROR(DATEDIF(Raw_Data[[#This Row],[tanggal_pengajuan]],TODAY(),"m"),"N/A")</f>
        <v>6</v>
      </c>
      <c r="AK1100" t="str">
        <f ca="1">IF(ISNUMBER(Raw_Data[[#This Row],[MOB]]),IF(Raw_Data[[#This Row],[MOB]]&lt;6,"0-5 bulan",IF(Raw_Data[[#This Row],[MOB]]&lt;12,"6-11 bulan",IF(Raw_Data[[#This Row],[MOB]]&lt;24,"12-23 bulan","24+ bulan"))),"N/A")</f>
        <v>6-11 bulan</v>
      </c>
    </row>
    <row r="1101" spans="1:37" ht="14.25" customHeight="1" x14ac:dyDescent="0.45">
      <c r="A1101" t="s">
        <v>2820</v>
      </c>
      <c r="B1101" s="64">
        <v>46046</v>
      </c>
      <c r="C1101" s="1" t="str">
        <f t="shared" si="17"/>
        <v>January</v>
      </c>
      <c r="D1101" t="s">
        <v>2821</v>
      </c>
      <c r="E1101" t="s">
        <v>2822</v>
      </c>
      <c r="F1101">
        <v>56</v>
      </c>
      <c r="G1101" t="s">
        <v>40</v>
      </c>
      <c r="H1101" t="s">
        <v>41</v>
      </c>
      <c r="I1101" s="2">
        <v>6769000</v>
      </c>
      <c r="J1101" s="3">
        <f>Raw_Data[[#This Row],[cicilan_per_bulan]]/Raw_Data[[#This Row],[penghasilan_bulanan]]</f>
        <v>0.19657261042990101</v>
      </c>
      <c r="K1101" t="s">
        <v>114</v>
      </c>
      <c r="L1101" t="s">
        <v>115</v>
      </c>
      <c r="M1101" t="s">
        <v>55</v>
      </c>
      <c r="N1101" t="s">
        <v>141</v>
      </c>
      <c r="O1101" t="s">
        <v>46</v>
      </c>
      <c r="P1101" s="2">
        <v>23241000</v>
      </c>
      <c r="Q1101" s="2">
        <v>9296000</v>
      </c>
      <c r="R1101" t="str">
        <f>IF(Raw_Data[[#This Row],[persen_dp]]&lt;15%,"Low",IF(Raw_Data[[#This Row],[persen_dp]]&gt;25%,"High","Medium"))</f>
        <v>High</v>
      </c>
      <c r="S1101" s="3">
        <v>0.4</v>
      </c>
      <c r="T1101">
        <v>12</v>
      </c>
      <c r="U1101">
        <v>0.14499999999999999</v>
      </c>
      <c r="V1101" s="2">
        <v>1330600</v>
      </c>
      <c r="W1101" s="2">
        <v>15967000</v>
      </c>
      <c r="X1101" t="str">
        <f>IF(OR(Raw_Data[[#This Row],[status_pembayaran]]="Macet",Raw_Data[[#This Row],[status_pembayaran]]="Kurang Lancar"),"Non Performing Loan","Performing")</f>
        <v>Performing</v>
      </c>
      <c r="Y1101" t="s">
        <v>47</v>
      </c>
      <c r="Z1101">
        <v>0</v>
      </c>
      <c r="AA1101">
        <v>0</v>
      </c>
      <c r="AB1101">
        <v>1</v>
      </c>
      <c r="AC1101" t="s">
        <v>58</v>
      </c>
      <c r="AD1101">
        <f>IF(Raw_Data[[#This Row],[rasio]]&lt;0.2,1,IF(Raw_Data[[#This Row],[rasio]]&lt;0.3,2,IF(Raw_Data[[#This Row],[rasio]]&lt;0.4,3,4)))</f>
        <v>1</v>
      </c>
      <c r="AE1101">
        <f>IF(Raw_Data[[#This Row],[kategori_dp]]="High",1,IF(Raw_Data[[#This Row],[kategori_dp]]="Medium",2,3))</f>
        <v>1</v>
      </c>
      <c r="AF1101">
        <f>IF(Raw_Data[[#This Row],[tenor_bulan]]&lt;=24,1,IF(Raw_Data[[#This Row],[tenor_bulan]]&lt;=36,2,IF(Raw_Data[[#This Row],[tenor_bulan]]&lt;=48,3,4)))</f>
        <v>1</v>
      </c>
      <c r="AG1101">
        <f>IF(Raw_Data[[#This Row],[jumlah_kali_telat]]=0,0,IF(Raw_Data[[#This Row],[jumlah_kali_telat]]&lt;=2,2,4))</f>
        <v>0</v>
      </c>
      <c r="AH1101">
        <f>Raw_Data[[#This Row],[Skor_Rasio]]+Raw_Data[[#This Row],[Skor_DP]]+Raw_Data[[#This Row],[Skor_Tenor]]+Raw_Data[[#This Row],[Skor_Telat]]</f>
        <v>3</v>
      </c>
      <c r="AI1101" t="str">
        <f>IF(Raw_Data[[#This Row],[Risk_Score]]&lt;=6,"Low Risk",IF(Raw_Data[[#This Row],[Risk_Score]]&lt;=8,"Medium Risk","High Risk"))</f>
        <v>Low Risk</v>
      </c>
      <c r="AJ1101">
        <f ca="1">IFERROR(DATEDIF(Raw_Data[[#This Row],[tanggal_pengajuan]],TODAY(),"m"),"N/A")</f>
        <v>8</v>
      </c>
      <c r="AK1101" t="str">
        <f ca="1">IF(ISNUMBER(Raw_Data[[#This Row],[MOB]]),IF(Raw_Data[[#This Row],[MOB]]&lt;6,"0-5 bulan",IF(Raw_Data[[#This Row],[MOB]]&lt;12,"6-11 bulan",IF(Raw_Data[[#This Row],[MOB]]&lt;24,"12-23 bulan","24+ bulan"))),"N/A")</f>
        <v>6-11 bulan</v>
      </c>
    </row>
    <row r="1102" spans="1:37" ht="14.25" customHeight="1" x14ac:dyDescent="0.45">
      <c r="A1102" t="s">
        <v>2823</v>
      </c>
      <c r="B1102" s="64">
        <v>46025</v>
      </c>
      <c r="C1102" s="1" t="str">
        <f t="shared" si="17"/>
        <v>January</v>
      </c>
      <c r="D1102" t="s">
        <v>403</v>
      </c>
      <c r="E1102" t="s">
        <v>2824</v>
      </c>
      <c r="F1102">
        <v>35</v>
      </c>
      <c r="G1102" t="s">
        <v>51</v>
      </c>
      <c r="H1102" t="s">
        <v>52</v>
      </c>
      <c r="I1102" s="2">
        <v>3749000</v>
      </c>
      <c r="J1102" s="3">
        <f>Raw_Data[[#This Row],[cicilan_per_bulan]]/Raw_Data[[#This Row],[penghasilan_bulanan]]</f>
        <v>0.15468124833288877</v>
      </c>
      <c r="K1102" t="s">
        <v>167</v>
      </c>
      <c r="L1102" t="s">
        <v>110</v>
      </c>
      <c r="M1102" t="s">
        <v>44</v>
      </c>
      <c r="N1102" t="s">
        <v>228</v>
      </c>
      <c r="O1102" t="s">
        <v>57</v>
      </c>
      <c r="P1102" s="2">
        <v>19575000</v>
      </c>
      <c r="Q1102" s="2">
        <v>1958000</v>
      </c>
      <c r="R1102" t="str">
        <f>IF(Raw_Data[[#This Row],[persen_dp]]&lt;15%,"Low",IF(Raw_Data[[#This Row],[persen_dp]]&gt;25%,"High","Medium"))</f>
        <v>Low</v>
      </c>
      <c r="S1102" s="3">
        <v>0.1</v>
      </c>
      <c r="T1102">
        <v>48</v>
      </c>
      <c r="U1102">
        <v>0.14499999999999999</v>
      </c>
      <c r="V1102" s="2">
        <v>579900</v>
      </c>
      <c r="W1102" s="2">
        <v>27835000</v>
      </c>
      <c r="X1102" t="str">
        <f>IF(OR(Raw_Data[[#This Row],[status_pembayaran]]="Macet",Raw_Data[[#This Row],[status_pembayaran]]="Kurang Lancar"),"Non Performing Loan","Performing")</f>
        <v>Performing</v>
      </c>
      <c r="Y1102" t="s">
        <v>317</v>
      </c>
      <c r="Z1102">
        <v>0</v>
      </c>
      <c r="AA1102">
        <v>0</v>
      </c>
      <c r="AB1102">
        <v>0</v>
      </c>
      <c r="AC1102" t="s">
        <v>74</v>
      </c>
      <c r="AD1102">
        <f>IF(Raw_Data[[#This Row],[rasio]]&lt;0.2,1,IF(Raw_Data[[#This Row],[rasio]]&lt;0.3,2,IF(Raw_Data[[#This Row],[rasio]]&lt;0.4,3,4)))</f>
        <v>1</v>
      </c>
      <c r="AE1102">
        <f>IF(Raw_Data[[#This Row],[kategori_dp]]="High",1,IF(Raw_Data[[#This Row],[kategori_dp]]="Medium",2,3))</f>
        <v>3</v>
      </c>
      <c r="AF1102">
        <f>IF(Raw_Data[[#This Row],[tenor_bulan]]&lt;=24,1,IF(Raw_Data[[#This Row],[tenor_bulan]]&lt;=36,2,IF(Raw_Data[[#This Row],[tenor_bulan]]&lt;=48,3,4)))</f>
        <v>3</v>
      </c>
      <c r="AG1102">
        <f>IF(Raw_Data[[#This Row],[jumlah_kali_telat]]=0,0,IF(Raw_Data[[#This Row],[jumlah_kali_telat]]&lt;=2,2,4))</f>
        <v>0</v>
      </c>
      <c r="AH1102">
        <f>Raw_Data[[#This Row],[Skor_Rasio]]+Raw_Data[[#This Row],[Skor_DP]]+Raw_Data[[#This Row],[Skor_Tenor]]+Raw_Data[[#This Row],[Skor_Telat]]</f>
        <v>7</v>
      </c>
      <c r="AI1102" t="str">
        <f>IF(Raw_Data[[#This Row],[Risk_Score]]&lt;=6,"Low Risk",IF(Raw_Data[[#This Row],[Risk_Score]]&lt;=8,"Medium Risk","High Risk"))</f>
        <v>Medium Risk</v>
      </c>
      <c r="AJ1102">
        <f ca="1">IFERROR(DATEDIF(Raw_Data[[#This Row],[tanggal_pengajuan]],TODAY(),"m"),"N/A")</f>
        <v>9</v>
      </c>
      <c r="AK1102" t="str">
        <f ca="1">IF(ISNUMBER(Raw_Data[[#This Row],[MOB]]),IF(Raw_Data[[#This Row],[MOB]]&lt;6,"0-5 bulan",IF(Raw_Data[[#This Row],[MOB]]&lt;12,"6-11 bulan",IF(Raw_Data[[#This Row],[MOB]]&lt;24,"12-23 bulan","24+ bulan"))),"N/A")</f>
        <v>6-11 bulan</v>
      </c>
    </row>
    <row r="1103" spans="1:37" ht="14.25" customHeight="1" x14ac:dyDescent="0.45">
      <c r="A1103" t="s">
        <v>2825</v>
      </c>
      <c r="B1103" s="64">
        <v>46139</v>
      </c>
      <c r="C1103" s="1" t="str">
        <f t="shared" si="17"/>
        <v>April</v>
      </c>
      <c r="D1103" t="s">
        <v>2305</v>
      </c>
      <c r="E1103" t="s">
        <v>2826</v>
      </c>
      <c r="F1103">
        <v>36</v>
      </c>
      <c r="G1103" t="s">
        <v>51</v>
      </c>
      <c r="H1103" t="s">
        <v>90</v>
      </c>
      <c r="I1103" s="2">
        <v>5553000</v>
      </c>
      <c r="J1103" s="3">
        <f>Raw_Data[[#This Row],[cicilan_per_bulan]]/Raw_Data[[#This Row],[penghasilan_bulanan]]</f>
        <v>0.28033495407887626</v>
      </c>
      <c r="K1103" t="s">
        <v>127</v>
      </c>
      <c r="L1103" t="s">
        <v>128</v>
      </c>
      <c r="M1103" t="s">
        <v>55</v>
      </c>
      <c r="N1103" t="s">
        <v>395</v>
      </c>
      <c r="O1103" t="s">
        <v>396</v>
      </c>
      <c r="P1103" s="2">
        <v>59116000</v>
      </c>
      <c r="Q1103" s="2">
        <v>11823000</v>
      </c>
      <c r="R1103" t="str">
        <f>IF(Raw_Data[[#This Row],[persen_dp]]&lt;15%,"Low",IF(Raw_Data[[#This Row],[persen_dp]]&gt;25%,"High","Medium"))</f>
        <v>Medium</v>
      </c>
      <c r="S1103" s="3">
        <v>0.2</v>
      </c>
      <c r="T1103">
        <v>48</v>
      </c>
      <c r="U1103">
        <v>0.14499999999999999</v>
      </c>
      <c r="V1103" s="2">
        <v>1556700</v>
      </c>
      <c r="W1103" s="2">
        <v>74723000</v>
      </c>
      <c r="X1103" t="str">
        <f>IF(OR(Raw_Data[[#This Row],[status_pembayaran]]="Macet",Raw_Data[[#This Row],[status_pembayaran]]="Kurang Lancar"),"Non Performing Loan","Performing")</f>
        <v>Performing</v>
      </c>
      <c r="Y1103" t="s">
        <v>47</v>
      </c>
      <c r="Z1103">
        <v>0</v>
      </c>
      <c r="AA1103">
        <v>0</v>
      </c>
      <c r="AB1103">
        <v>1</v>
      </c>
      <c r="AC1103" t="s">
        <v>66</v>
      </c>
      <c r="AD1103">
        <f>IF(Raw_Data[[#This Row],[rasio]]&lt;0.2,1,IF(Raw_Data[[#This Row],[rasio]]&lt;0.3,2,IF(Raw_Data[[#This Row],[rasio]]&lt;0.4,3,4)))</f>
        <v>2</v>
      </c>
      <c r="AE1103">
        <f>IF(Raw_Data[[#This Row],[kategori_dp]]="High",1,IF(Raw_Data[[#This Row],[kategori_dp]]="Medium",2,3))</f>
        <v>2</v>
      </c>
      <c r="AF1103">
        <f>IF(Raw_Data[[#This Row],[tenor_bulan]]&lt;=24,1,IF(Raw_Data[[#This Row],[tenor_bulan]]&lt;=36,2,IF(Raw_Data[[#This Row],[tenor_bulan]]&lt;=48,3,4)))</f>
        <v>3</v>
      </c>
      <c r="AG1103">
        <f>IF(Raw_Data[[#This Row],[jumlah_kali_telat]]=0,0,IF(Raw_Data[[#This Row],[jumlah_kali_telat]]&lt;=2,2,4))</f>
        <v>0</v>
      </c>
      <c r="AH1103">
        <f>Raw_Data[[#This Row],[Skor_Rasio]]+Raw_Data[[#This Row],[Skor_DP]]+Raw_Data[[#This Row],[Skor_Tenor]]+Raw_Data[[#This Row],[Skor_Telat]]</f>
        <v>7</v>
      </c>
      <c r="AI1103" t="str">
        <f>IF(Raw_Data[[#This Row],[Risk_Score]]&lt;=6,"Low Risk",IF(Raw_Data[[#This Row],[Risk_Score]]&lt;=8,"Medium Risk","High Risk"))</f>
        <v>Medium Risk</v>
      </c>
      <c r="AJ1103">
        <f ca="1">IFERROR(DATEDIF(Raw_Data[[#This Row],[tanggal_pengajuan]],TODAY(),"m"),"N/A")</f>
        <v>5</v>
      </c>
      <c r="AK1103" t="str">
        <f ca="1">IF(ISNUMBER(Raw_Data[[#This Row],[MOB]]),IF(Raw_Data[[#This Row],[MOB]]&lt;6,"0-5 bulan",IF(Raw_Data[[#This Row],[MOB]]&lt;12,"6-11 bulan",IF(Raw_Data[[#This Row],[MOB]]&lt;24,"12-23 bulan","24+ bulan"))),"N/A")</f>
        <v>0-5 bulan</v>
      </c>
    </row>
    <row r="1104" spans="1:37" ht="14.25" customHeight="1" x14ac:dyDescent="0.45">
      <c r="A1104" t="s">
        <v>2827</v>
      </c>
      <c r="B1104" s="64">
        <v>46169</v>
      </c>
      <c r="C1104" s="1" t="str">
        <f t="shared" si="17"/>
        <v>May</v>
      </c>
      <c r="D1104" t="s">
        <v>1762</v>
      </c>
      <c r="E1104" t="s">
        <v>2828</v>
      </c>
      <c r="F1104">
        <v>27</v>
      </c>
      <c r="G1104" t="s">
        <v>51</v>
      </c>
      <c r="H1104" t="s">
        <v>101</v>
      </c>
      <c r="I1104" s="2">
        <v>4133000</v>
      </c>
      <c r="J1104" s="3">
        <f>Raw_Data[[#This Row],[cicilan_per_bulan]]/Raw_Data[[#This Row],[penghasilan_bulanan]]</f>
        <v>0.43273651100895233</v>
      </c>
      <c r="K1104" t="s">
        <v>153</v>
      </c>
      <c r="L1104" t="s">
        <v>154</v>
      </c>
      <c r="M1104" t="s">
        <v>55</v>
      </c>
      <c r="N1104" t="s">
        <v>231</v>
      </c>
      <c r="O1104" t="s">
        <v>232</v>
      </c>
      <c r="P1104" s="2">
        <v>37774000</v>
      </c>
      <c r="Q1104" s="2">
        <v>11332000</v>
      </c>
      <c r="R1104" t="str">
        <f>IF(Raw_Data[[#This Row],[persen_dp]]&lt;15%,"Low",IF(Raw_Data[[#This Row],[persen_dp]]&gt;25%,"High","Medium"))</f>
        <v>High</v>
      </c>
      <c r="S1104" s="3">
        <v>0.3</v>
      </c>
      <c r="T1104">
        <v>18</v>
      </c>
      <c r="U1104">
        <v>0.14499999999999999</v>
      </c>
      <c r="V1104" s="2">
        <v>1788500</v>
      </c>
      <c r="W1104" s="2">
        <v>32194000</v>
      </c>
      <c r="X1104" t="str">
        <f>IF(OR(Raw_Data[[#This Row],[status_pembayaran]]="Macet",Raw_Data[[#This Row],[status_pembayaran]]="Kurang Lancar"),"Non Performing Loan","Performing")</f>
        <v>Performing</v>
      </c>
      <c r="Y1104" t="s">
        <v>47</v>
      </c>
      <c r="Z1104">
        <v>0</v>
      </c>
      <c r="AA1104">
        <v>0</v>
      </c>
      <c r="AB1104">
        <v>1</v>
      </c>
      <c r="AC1104" t="s">
        <v>58</v>
      </c>
      <c r="AD1104">
        <f>IF(Raw_Data[[#This Row],[rasio]]&lt;0.2,1,IF(Raw_Data[[#This Row],[rasio]]&lt;0.3,2,IF(Raw_Data[[#This Row],[rasio]]&lt;0.4,3,4)))</f>
        <v>4</v>
      </c>
      <c r="AE1104">
        <f>IF(Raw_Data[[#This Row],[kategori_dp]]="High",1,IF(Raw_Data[[#This Row],[kategori_dp]]="Medium",2,3))</f>
        <v>1</v>
      </c>
      <c r="AF1104">
        <f>IF(Raw_Data[[#This Row],[tenor_bulan]]&lt;=24,1,IF(Raw_Data[[#This Row],[tenor_bulan]]&lt;=36,2,IF(Raw_Data[[#This Row],[tenor_bulan]]&lt;=48,3,4)))</f>
        <v>1</v>
      </c>
      <c r="AG1104">
        <f>IF(Raw_Data[[#This Row],[jumlah_kali_telat]]=0,0,IF(Raw_Data[[#This Row],[jumlah_kali_telat]]&lt;=2,2,4))</f>
        <v>0</v>
      </c>
      <c r="AH1104">
        <f>Raw_Data[[#This Row],[Skor_Rasio]]+Raw_Data[[#This Row],[Skor_DP]]+Raw_Data[[#This Row],[Skor_Tenor]]+Raw_Data[[#This Row],[Skor_Telat]]</f>
        <v>6</v>
      </c>
      <c r="AI1104" t="str">
        <f>IF(Raw_Data[[#This Row],[Risk_Score]]&lt;=6,"Low Risk",IF(Raw_Data[[#This Row],[Risk_Score]]&lt;=8,"Medium Risk","High Risk"))</f>
        <v>Low Risk</v>
      </c>
      <c r="AJ1104">
        <f ca="1">IFERROR(DATEDIF(Raw_Data[[#This Row],[tanggal_pengajuan]],TODAY(),"m"),"N/A")</f>
        <v>4</v>
      </c>
      <c r="AK1104" t="str">
        <f ca="1">IF(ISNUMBER(Raw_Data[[#This Row],[MOB]]),IF(Raw_Data[[#This Row],[MOB]]&lt;6,"0-5 bulan",IF(Raw_Data[[#This Row],[MOB]]&lt;12,"6-11 bulan",IF(Raw_Data[[#This Row],[MOB]]&lt;24,"12-23 bulan","24+ bulan"))),"N/A")</f>
        <v>0-5 bulan</v>
      </c>
    </row>
    <row r="1105" spans="1:37" ht="14.25" customHeight="1" x14ac:dyDescent="0.45">
      <c r="A1105" t="s">
        <v>2829</v>
      </c>
      <c r="B1105" s="64">
        <v>46024</v>
      </c>
      <c r="C1105" s="1" t="str">
        <f t="shared" si="17"/>
        <v>January</v>
      </c>
      <c r="D1105" t="s">
        <v>1550</v>
      </c>
      <c r="E1105" t="s">
        <v>2830</v>
      </c>
      <c r="F1105">
        <v>27</v>
      </c>
      <c r="G1105" t="s">
        <v>40</v>
      </c>
      <c r="H1105" t="s">
        <v>96</v>
      </c>
      <c r="I1105" s="2">
        <v>6046000</v>
      </c>
      <c r="J1105" s="3">
        <f>Raw_Data[[#This Row],[cicilan_per_bulan]]/Raw_Data[[#This Row],[penghasilan_bulanan]]</f>
        <v>0.4101058551108171</v>
      </c>
      <c r="K1105" t="s">
        <v>102</v>
      </c>
      <c r="L1105" t="s">
        <v>103</v>
      </c>
      <c r="M1105" t="s">
        <v>44</v>
      </c>
      <c r="N1105" t="s">
        <v>158</v>
      </c>
      <c r="O1105" t="s">
        <v>159</v>
      </c>
      <c r="P1105" s="2">
        <v>32483000</v>
      </c>
      <c r="Q1105" s="2">
        <v>6497000</v>
      </c>
      <c r="R1105" t="str">
        <f>IF(Raw_Data[[#This Row],[persen_dp]]&lt;15%,"Low",IF(Raw_Data[[#This Row],[persen_dp]]&gt;25%,"High","Medium"))</f>
        <v>Medium</v>
      </c>
      <c r="S1105" s="3">
        <v>0.2</v>
      </c>
      <c r="T1105">
        <v>12</v>
      </c>
      <c r="U1105">
        <v>0.14499999999999999</v>
      </c>
      <c r="V1105" s="2">
        <v>2479500</v>
      </c>
      <c r="W1105" s="2">
        <v>29754000</v>
      </c>
      <c r="X1105" t="str">
        <f>IF(OR(Raw_Data[[#This Row],[status_pembayaran]]="Macet",Raw_Data[[#This Row],[status_pembayaran]]="Kurang Lancar"),"Non Performing Loan","Performing")</f>
        <v>Performing</v>
      </c>
      <c r="Y1105" t="s">
        <v>47</v>
      </c>
      <c r="Z1105">
        <v>0</v>
      </c>
      <c r="AA1105">
        <v>0</v>
      </c>
      <c r="AB1105">
        <v>1</v>
      </c>
      <c r="AD1105">
        <f>IF(Raw_Data[[#This Row],[rasio]]&lt;0.2,1,IF(Raw_Data[[#This Row],[rasio]]&lt;0.3,2,IF(Raw_Data[[#This Row],[rasio]]&lt;0.4,3,4)))</f>
        <v>4</v>
      </c>
      <c r="AE1105">
        <f>IF(Raw_Data[[#This Row],[kategori_dp]]="High",1,IF(Raw_Data[[#This Row],[kategori_dp]]="Medium",2,3))</f>
        <v>2</v>
      </c>
      <c r="AF1105">
        <f>IF(Raw_Data[[#This Row],[tenor_bulan]]&lt;=24,1,IF(Raw_Data[[#This Row],[tenor_bulan]]&lt;=36,2,IF(Raw_Data[[#This Row],[tenor_bulan]]&lt;=48,3,4)))</f>
        <v>1</v>
      </c>
      <c r="AG1105">
        <f>IF(Raw_Data[[#This Row],[jumlah_kali_telat]]=0,0,IF(Raw_Data[[#This Row],[jumlah_kali_telat]]&lt;=2,2,4))</f>
        <v>0</v>
      </c>
      <c r="AH1105">
        <f>Raw_Data[[#This Row],[Skor_Rasio]]+Raw_Data[[#This Row],[Skor_DP]]+Raw_Data[[#This Row],[Skor_Tenor]]+Raw_Data[[#This Row],[Skor_Telat]]</f>
        <v>7</v>
      </c>
      <c r="AI1105" t="str">
        <f>IF(Raw_Data[[#This Row],[Risk_Score]]&lt;=6,"Low Risk",IF(Raw_Data[[#This Row],[Risk_Score]]&lt;=8,"Medium Risk","High Risk"))</f>
        <v>Medium Risk</v>
      </c>
      <c r="AJ1105">
        <f ca="1">IFERROR(DATEDIF(Raw_Data[[#This Row],[tanggal_pengajuan]],TODAY(),"m"),"N/A")</f>
        <v>9</v>
      </c>
      <c r="AK1105" t="str">
        <f ca="1">IF(ISNUMBER(Raw_Data[[#This Row],[MOB]]),IF(Raw_Data[[#This Row],[MOB]]&lt;6,"0-5 bulan",IF(Raw_Data[[#This Row],[MOB]]&lt;12,"6-11 bulan",IF(Raw_Data[[#This Row],[MOB]]&lt;24,"12-23 bulan","24+ bulan"))),"N/A")</f>
        <v>6-11 bulan</v>
      </c>
    </row>
    <row r="1106" spans="1:37" ht="14.25" customHeight="1" x14ac:dyDescent="0.45">
      <c r="A1106" t="s">
        <v>2831</v>
      </c>
      <c r="B1106" s="64">
        <v>46052</v>
      </c>
      <c r="C1106" s="1" t="str">
        <f t="shared" si="17"/>
        <v>January</v>
      </c>
      <c r="D1106" t="s">
        <v>1916</v>
      </c>
      <c r="E1106" t="s">
        <v>2832</v>
      </c>
      <c r="F1106">
        <v>30</v>
      </c>
      <c r="G1106" t="s">
        <v>40</v>
      </c>
      <c r="H1106" t="s">
        <v>41</v>
      </c>
      <c r="I1106" s="2">
        <v>6125000</v>
      </c>
      <c r="J1106" s="3">
        <f>Raw_Data[[#This Row],[cicilan_per_bulan]]/Raw_Data[[#This Row],[penghasilan_bulanan]]</f>
        <v>0.13054693877551021</v>
      </c>
      <c r="K1106" t="s">
        <v>177</v>
      </c>
      <c r="L1106" t="s">
        <v>154</v>
      </c>
      <c r="M1106" t="s">
        <v>72</v>
      </c>
      <c r="N1106" t="s">
        <v>73</v>
      </c>
      <c r="O1106" t="s">
        <v>46</v>
      </c>
      <c r="P1106" s="2">
        <v>21252000</v>
      </c>
      <c r="Q1106" s="2">
        <v>6375000</v>
      </c>
      <c r="R1106" t="str">
        <f>IF(Raw_Data[[#This Row],[persen_dp]]&lt;15%,"Low",IF(Raw_Data[[#This Row],[persen_dp]]&gt;25%,"High","Medium"))</f>
        <v>High</v>
      </c>
      <c r="S1106" s="3">
        <v>0.3</v>
      </c>
      <c r="T1106">
        <v>24</v>
      </c>
      <c r="U1106">
        <v>0.14499999999999999</v>
      </c>
      <c r="V1106" s="2">
        <v>799600</v>
      </c>
      <c r="W1106" s="2">
        <v>19191000</v>
      </c>
      <c r="X1106" t="str">
        <f>IF(OR(Raw_Data[[#This Row],[status_pembayaran]]="Macet",Raw_Data[[#This Row],[status_pembayaran]]="Kurang Lancar"),"Non Performing Loan","Performing")</f>
        <v>Performing</v>
      </c>
      <c r="Y1106" t="s">
        <v>47</v>
      </c>
      <c r="Z1106">
        <v>0</v>
      </c>
      <c r="AA1106">
        <v>0</v>
      </c>
      <c r="AB1106">
        <v>1</v>
      </c>
      <c r="AD1106">
        <f>IF(Raw_Data[[#This Row],[rasio]]&lt;0.2,1,IF(Raw_Data[[#This Row],[rasio]]&lt;0.3,2,IF(Raw_Data[[#This Row],[rasio]]&lt;0.4,3,4)))</f>
        <v>1</v>
      </c>
      <c r="AE1106">
        <f>IF(Raw_Data[[#This Row],[kategori_dp]]="High",1,IF(Raw_Data[[#This Row],[kategori_dp]]="Medium",2,3))</f>
        <v>1</v>
      </c>
      <c r="AF1106">
        <f>IF(Raw_Data[[#This Row],[tenor_bulan]]&lt;=24,1,IF(Raw_Data[[#This Row],[tenor_bulan]]&lt;=36,2,IF(Raw_Data[[#This Row],[tenor_bulan]]&lt;=48,3,4)))</f>
        <v>1</v>
      </c>
      <c r="AG1106">
        <f>IF(Raw_Data[[#This Row],[jumlah_kali_telat]]=0,0,IF(Raw_Data[[#This Row],[jumlah_kali_telat]]&lt;=2,2,4))</f>
        <v>0</v>
      </c>
      <c r="AH1106">
        <f>Raw_Data[[#This Row],[Skor_Rasio]]+Raw_Data[[#This Row],[Skor_DP]]+Raw_Data[[#This Row],[Skor_Tenor]]+Raw_Data[[#This Row],[Skor_Telat]]</f>
        <v>3</v>
      </c>
      <c r="AI1106" t="str">
        <f>IF(Raw_Data[[#This Row],[Risk_Score]]&lt;=6,"Low Risk",IF(Raw_Data[[#This Row],[Risk_Score]]&lt;=8,"Medium Risk","High Risk"))</f>
        <v>Low Risk</v>
      </c>
      <c r="AJ1106">
        <f ca="1">IFERROR(DATEDIF(Raw_Data[[#This Row],[tanggal_pengajuan]],TODAY(),"m"),"N/A")</f>
        <v>8</v>
      </c>
      <c r="AK1106" t="str">
        <f ca="1">IF(ISNUMBER(Raw_Data[[#This Row],[MOB]]),IF(Raw_Data[[#This Row],[MOB]]&lt;6,"0-5 bulan",IF(Raw_Data[[#This Row],[MOB]]&lt;12,"6-11 bulan",IF(Raw_Data[[#This Row],[MOB]]&lt;24,"12-23 bulan","24+ bulan"))),"N/A")</f>
        <v>6-11 bulan</v>
      </c>
    </row>
    <row r="1107" spans="1:37" ht="14.25" customHeight="1" x14ac:dyDescent="0.45">
      <c r="A1107" t="s">
        <v>2833</v>
      </c>
      <c r="B1107" s="64">
        <v>46121</v>
      </c>
      <c r="C1107" s="1" t="str">
        <f t="shared" si="17"/>
        <v>April</v>
      </c>
      <c r="D1107" t="s">
        <v>2709</v>
      </c>
      <c r="E1107" t="s">
        <v>2834</v>
      </c>
      <c r="F1107">
        <v>48</v>
      </c>
      <c r="G1107" t="s">
        <v>40</v>
      </c>
      <c r="H1107" t="s">
        <v>96</v>
      </c>
      <c r="I1107" s="2">
        <v>5173000</v>
      </c>
      <c r="J1107" s="3">
        <f>Raw_Data[[#This Row],[cicilan_per_bulan]]/Raw_Data[[#This Row],[penghasilan_bulanan]]</f>
        <v>0.16591919582447323</v>
      </c>
      <c r="K1107" t="s">
        <v>70</v>
      </c>
      <c r="L1107" t="s">
        <v>71</v>
      </c>
      <c r="M1107" t="s">
        <v>44</v>
      </c>
      <c r="N1107" t="s">
        <v>163</v>
      </c>
      <c r="O1107" t="s">
        <v>46</v>
      </c>
      <c r="P1107" s="2">
        <v>28711000</v>
      </c>
      <c r="Q1107" s="2">
        <v>7178000</v>
      </c>
      <c r="R1107" t="str">
        <f>IF(Raw_Data[[#This Row],[persen_dp]]&lt;15%,"Low",IF(Raw_Data[[#This Row],[persen_dp]]&gt;25%,"High","Medium"))</f>
        <v>Medium</v>
      </c>
      <c r="S1107" s="3">
        <v>0.25</v>
      </c>
      <c r="T1107">
        <v>36</v>
      </c>
      <c r="U1107">
        <v>0.14499999999999999</v>
      </c>
      <c r="V1107" s="2">
        <v>858300</v>
      </c>
      <c r="W1107" s="2">
        <v>30899000</v>
      </c>
      <c r="X1107" t="str">
        <f>IF(OR(Raw_Data[[#This Row],[status_pembayaran]]="Macet",Raw_Data[[#This Row],[status_pembayaran]]="Kurang Lancar"),"Non Performing Loan","Performing")</f>
        <v>Performing</v>
      </c>
      <c r="Y1107" t="s">
        <v>47</v>
      </c>
      <c r="Z1107">
        <v>0</v>
      </c>
      <c r="AA1107">
        <v>0</v>
      </c>
      <c r="AB1107">
        <v>1</v>
      </c>
      <c r="AC1107" t="s">
        <v>137</v>
      </c>
      <c r="AD1107">
        <f>IF(Raw_Data[[#This Row],[rasio]]&lt;0.2,1,IF(Raw_Data[[#This Row],[rasio]]&lt;0.3,2,IF(Raw_Data[[#This Row],[rasio]]&lt;0.4,3,4)))</f>
        <v>1</v>
      </c>
      <c r="AE1107">
        <f>IF(Raw_Data[[#This Row],[kategori_dp]]="High",1,IF(Raw_Data[[#This Row],[kategori_dp]]="Medium",2,3))</f>
        <v>2</v>
      </c>
      <c r="AF1107">
        <f>IF(Raw_Data[[#This Row],[tenor_bulan]]&lt;=24,1,IF(Raw_Data[[#This Row],[tenor_bulan]]&lt;=36,2,IF(Raw_Data[[#This Row],[tenor_bulan]]&lt;=48,3,4)))</f>
        <v>2</v>
      </c>
      <c r="AG1107">
        <f>IF(Raw_Data[[#This Row],[jumlah_kali_telat]]=0,0,IF(Raw_Data[[#This Row],[jumlah_kali_telat]]&lt;=2,2,4))</f>
        <v>0</v>
      </c>
      <c r="AH1107">
        <f>Raw_Data[[#This Row],[Skor_Rasio]]+Raw_Data[[#This Row],[Skor_DP]]+Raw_Data[[#This Row],[Skor_Tenor]]+Raw_Data[[#This Row],[Skor_Telat]]</f>
        <v>5</v>
      </c>
      <c r="AI1107" t="str">
        <f>IF(Raw_Data[[#This Row],[Risk_Score]]&lt;=6,"Low Risk",IF(Raw_Data[[#This Row],[Risk_Score]]&lt;=8,"Medium Risk","High Risk"))</f>
        <v>Low Risk</v>
      </c>
      <c r="AJ1107">
        <f ca="1">IFERROR(DATEDIF(Raw_Data[[#This Row],[tanggal_pengajuan]],TODAY(),"m"),"N/A")</f>
        <v>6</v>
      </c>
      <c r="AK1107" t="str">
        <f ca="1">IF(ISNUMBER(Raw_Data[[#This Row],[MOB]]),IF(Raw_Data[[#This Row],[MOB]]&lt;6,"0-5 bulan",IF(Raw_Data[[#This Row],[MOB]]&lt;12,"6-11 bulan",IF(Raw_Data[[#This Row],[MOB]]&lt;24,"12-23 bulan","24+ bulan"))),"N/A")</f>
        <v>6-11 bulan</v>
      </c>
    </row>
    <row r="1108" spans="1:37" ht="14.25" customHeight="1" x14ac:dyDescent="0.45">
      <c r="A1108" t="s">
        <v>2835</v>
      </c>
      <c r="B1108" s="64">
        <v>46110</v>
      </c>
      <c r="C1108" s="1" t="str">
        <f t="shared" si="17"/>
        <v>March</v>
      </c>
      <c r="D1108" t="s">
        <v>2836</v>
      </c>
      <c r="E1108" t="s">
        <v>2837</v>
      </c>
      <c r="F1108">
        <v>54</v>
      </c>
      <c r="G1108" t="s">
        <v>51</v>
      </c>
      <c r="H1108" t="s">
        <v>41</v>
      </c>
      <c r="I1108" s="2">
        <v>5711000</v>
      </c>
      <c r="J1108" s="3">
        <f>Raw_Data[[#This Row],[cicilan_per_bulan]]/Raw_Data[[#This Row],[penghasilan_bulanan]]</f>
        <v>0.13030992820872001</v>
      </c>
      <c r="K1108" t="s">
        <v>188</v>
      </c>
      <c r="L1108" t="s">
        <v>154</v>
      </c>
      <c r="M1108" t="s">
        <v>44</v>
      </c>
      <c r="N1108" t="s">
        <v>273</v>
      </c>
      <c r="O1108" t="s">
        <v>274</v>
      </c>
      <c r="P1108" s="2">
        <v>18462000</v>
      </c>
      <c r="Q1108" s="2">
        <v>4616000</v>
      </c>
      <c r="R1108" t="str">
        <f>IF(Raw_Data[[#This Row],[persen_dp]]&lt;15%,"Low",IF(Raw_Data[[#This Row],[persen_dp]]&gt;25%,"High","Medium"))</f>
        <v>Medium</v>
      </c>
      <c r="S1108" s="3">
        <v>0.25</v>
      </c>
      <c r="T1108">
        <v>24</v>
      </c>
      <c r="U1108">
        <v>0.14499999999999999</v>
      </c>
      <c r="V1108" s="2">
        <v>744200</v>
      </c>
      <c r="W1108" s="2">
        <v>17861000</v>
      </c>
      <c r="X1108" t="str">
        <f>IF(OR(Raw_Data[[#This Row],[status_pembayaran]]="Macet",Raw_Data[[#This Row],[status_pembayaran]]="Kurang Lancar"),"Non Performing Loan","Performing")</f>
        <v>Performing</v>
      </c>
      <c r="Y1108" t="s">
        <v>47</v>
      </c>
      <c r="Z1108">
        <v>0</v>
      </c>
      <c r="AA1108">
        <v>0</v>
      </c>
      <c r="AB1108">
        <v>1</v>
      </c>
      <c r="AC1108" t="s">
        <v>104</v>
      </c>
      <c r="AD1108">
        <f>IF(Raw_Data[[#This Row],[rasio]]&lt;0.2,1,IF(Raw_Data[[#This Row],[rasio]]&lt;0.3,2,IF(Raw_Data[[#This Row],[rasio]]&lt;0.4,3,4)))</f>
        <v>1</v>
      </c>
      <c r="AE1108">
        <f>IF(Raw_Data[[#This Row],[kategori_dp]]="High",1,IF(Raw_Data[[#This Row],[kategori_dp]]="Medium",2,3))</f>
        <v>2</v>
      </c>
      <c r="AF1108">
        <f>IF(Raw_Data[[#This Row],[tenor_bulan]]&lt;=24,1,IF(Raw_Data[[#This Row],[tenor_bulan]]&lt;=36,2,IF(Raw_Data[[#This Row],[tenor_bulan]]&lt;=48,3,4)))</f>
        <v>1</v>
      </c>
      <c r="AG1108">
        <f>IF(Raw_Data[[#This Row],[jumlah_kali_telat]]=0,0,IF(Raw_Data[[#This Row],[jumlah_kali_telat]]&lt;=2,2,4))</f>
        <v>0</v>
      </c>
      <c r="AH1108">
        <f>Raw_Data[[#This Row],[Skor_Rasio]]+Raw_Data[[#This Row],[Skor_DP]]+Raw_Data[[#This Row],[Skor_Tenor]]+Raw_Data[[#This Row],[Skor_Telat]]</f>
        <v>4</v>
      </c>
      <c r="AI1108" t="str">
        <f>IF(Raw_Data[[#This Row],[Risk_Score]]&lt;=6,"Low Risk",IF(Raw_Data[[#This Row],[Risk_Score]]&lt;=8,"Medium Risk","High Risk"))</f>
        <v>Low Risk</v>
      </c>
      <c r="AJ1108">
        <f ca="1">IFERROR(DATEDIF(Raw_Data[[#This Row],[tanggal_pengajuan]],TODAY(),"m"),"N/A")</f>
        <v>6</v>
      </c>
      <c r="AK1108" t="str">
        <f ca="1">IF(ISNUMBER(Raw_Data[[#This Row],[MOB]]),IF(Raw_Data[[#This Row],[MOB]]&lt;6,"0-5 bulan",IF(Raw_Data[[#This Row],[MOB]]&lt;12,"6-11 bulan",IF(Raw_Data[[#This Row],[MOB]]&lt;24,"12-23 bulan","24+ bulan"))),"N/A")</f>
        <v>6-11 bulan</v>
      </c>
    </row>
    <row r="1109" spans="1:37" ht="14.25" customHeight="1" x14ac:dyDescent="0.45">
      <c r="A1109" t="s">
        <v>2838</v>
      </c>
      <c r="B1109" s="64">
        <v>46297</v>
      </c>
      <c r="C1109" s="1" t="str">
        <f t="shared" si="17"/>
        <v>October</v>
      </c>
      <c r="D1109" t="s">
        <v>1191</v>
      </c>
      <c r="E1109" t="s">
        <v>2839</v>
      </c>
      <c r="F1109">
        <v>37</v>
      </c>
      <c r="G1109" t="s">
        <v>51</v>
      </c>
      <c r="H1109" t="s">
        <v>96</v>
      </c>
      <c r="I1109" s="2">
        <v>5299000</v>
      </c>
      <c r="J1109" s="3">
        <f>Raw_Data[[#This Row],[cicilan_per_bulan]]/Raw_Data[[#This Row],[penghasilan_bulanan]]</f>
        <v>8.5676542743913953E-2</v>
      </c>
      <c r="K1109" t="s">
        <v>91</v>
      </c>
      <c r="L1109" t="s">
        <v>92</v>
      </c>
      <c r="M1109" t="s">
        <v>44</v>
      </c>
      <c r="N1109" t="s">
        <v>273</v>
      </c>
      <c r="O1109" t="s">
        <v>274</v>
      </c>
      <c r="P1109" s="2">
        <v>18578000</v>
      </c>
      <c r="Q1109" s="2">
        <v>2787000</v>
      </c>
      <c r="R1109" t="str">
        <f>IF(Raw_Data[[#This Row],[persen_dp]]&lt;15%,"Low",IF(Raw_Data[[#This Row],[persen_dp]]&gt;25%,"High","Medium"))</f>
        <v>Medium</v>
      </c>
      <c r="S1109" s="3">
        <v>0.15</v>
      </c>
      <c r="T1109">
        <v>60</v>
      </c>
      <c r="U1109">
        <v>0.14499999999999999</v>
      </c>
      <c r="V1109" s="2">
        <v>454000</v>
      </c>
      <c r="W1109" s="2">
        <v>27240000</v>
      </c>
      <c r="X1109" t="str">
        <f>IF(OR(Raw_Data[[#This Row],[status_pembayaran]]="Macet",Raw_Data[[#This Row],[status_pembayaran]]="Kurang Lancar"),"Non Performing Loan","Performing")</f>
        <v>Performing</v>
      </c>
      <c r="Y1109" t="s">
        <v>47</v>
      </c>
      <c r="Z1109">
        <v>0</v>
      </c>
      <c r="AA1109">
        <v>0</v>
      </c>
      <c r="AB1109">
        <v>1</v>
      </c>
      <c r="AC1109" t="s">
        <v>137</v>
      </c>
      <c r="AD1109">
        <f>IF(Raw_Data[[#This Row],[rasio]]&lt;0.2,1,IF(Raw_Data[[#This Row],[rasio]]&lt;0.3,2,IF(Raw_Data[[#This Row],[rasio]]&lt;0.4,3,4)))</f>
        <v>1</v>
      </c>
      <c r="AE1109">
        <f>IF(Raw_Data[[#This Row],[kategori_dp]]="High",1,IF(Raw_Data[[#This Row],[kategori_dp]]="Medium",2,3))</f>
        <v>2</v>
      </c>
      <c r="AF1109">
        <f>IF(Raw_Data[[#This Row],[tenor_bulan]]&lt;=24,1,IF(Raw_Data[[#This Row],[tenor_bulan]]&lt;=36,2,IF(Raw_Data[[#This Row],[tenor_bulan]]&lt;=48,3,4)))</f>
        <v>4</v>
      </c>
      <c r="AG1109">
        <f>IF(Raw_Data[[#This Row],[jumlah_kali_telat]]=0,0,IF(Raw_Data[[#This Row],[jumlah_kali_telat]]&lt;=2,2,4))</f>
        <v>0</v>
      </c>
      <c r="AH1109">
        <f>Raw_Data[[#This Row],[Skor_Rasio]]+Raw_Data[[#This Row],[Skor_DP]]+Raw_Data[[#This Row],[Skor_Tenor]]+Raw_Data[[#This Row],[Skor_Telat]]</f>
        <v>7</v>
      </c>
      <c r="AI1109" t="str">
        <f>IF(Raw_Data[[#This Row],[Risk_Score]]&lt;=6,"Low Risk",IF(Raw_Data[[#This Row],[Risk_Score]]&lt;=8,"Medium Risk","High Risk"))</f>
        <v>Medium Risk</v>
      </c>
      <c r="AJ1109">
        <f ca="1">IFERROR(DATEDIF(Raw_Data[[#This Row],[tanggal_pengajuan]],TODAY(),"m"),"N/A")</f>
        <v>0</v>
      </c>
      <c r="AK1109" t="str">
        <f ca="1">IF(ISNUMBER(Raw_Data[[#This Row],[MOB]]),IF(Raw_Data[[#This Row],[MOB]]&lt;6,"0-5 bulan",IF(Raw_Data[[#This Row],[MOB]]&lt;12,"6-11 bulan",IF(Raw_Data[[#This Row],[MOB]]&lt;24,"12-23 bulan","24+ bulan"))),"N/A")</f>
        <v>0-5 bulan</v>
      </c>
    </row>
    <row r="1110" spans="1:37" ht="14.25" customHeight="1" x14ac:dyDescent="0.45">
      <c r="A1110" t="s">
        <v>2840</v>
      </c>
      <c r="B1110" s="64">
        <v>46183</v>
      </c>
      <c r="C1110" s="1" t="str">
        <f t="shared" si="17"/>
        <v>June</v>
      </c>
      <c r="D1110" t="s">
        <v>1085</v>
      </c>
      <c r="E1110" t="s">
        <v>2841</v>
      </c>
      <c r="F1110">
        <v>23</v>
      </c>
      <c r="G1110" t="s">
        <v>40</v>
      </c>
      <c r="H1110" t="s">
        <v>41</v>
      </c>
      <c r="I1110" s="2">
        <v>4969000</v>
      </c>
      <c r="J1110" s="3">
        <f>Raw_Data[[#This Row],[cicilan_per_bulan]]/Raw_Data[[#This Row],[penghasilan_bulanan]]</f>
        <v>0.30615818072046691</v>
      </c>
      <c r="K1110" t="s">
        <v>268</v>
      </c>
      <c r="L1110" t="s">
        <v>110</v>
      </c>
      <c r="M1110" t="s">
        <v>290</v>
      </c>
      <c r="N1110" t="s">
        <v>291</v>
      </c>
      <c r="O1110" t="s">
        <v>292</v>
      </c>
      <c r="P1110" s="2">
        <v>37738000</v>
      </c>
      <c r="Q1110" s="2">
        <v>9435000</v>
      </c>
      <c r="R1110" t="str">
        <f>IF(Raw_Data[[#This Row],[persen_dp]]&lt;15%,"Low",IF(Raw_Data[[#This Row],[persen_dp]]&gt;25%,"High","Medium"))</f>
        <v>Medium</v>
      </c>
      <c r="S1110" s="3">
        <v>0.25</v>
      </c>
      <c r="T1110">
        <v>24</v>
      </c>
      <c r="U1110">
        <v>0.14499999999999999</v>
      </c>
      <c r="V1110" s="2">
        <v>1521300</v>
      </c>
      <c r="W1110" s="2">
        <v>36511000</v>
      </c>
      <c r="X1110" t="str">
        <f>IF(OR(Raw_Data[[#This Row],[status_pembayaran]]="Macet",Raw_Data[[#This Row],[status_pembayaran]]="Kurang Lancar"),"Non Performing Loan","Performing")</f>
        <v>Performing</v>
      </c>
      <c r="Y1110" t="s">
        <v>47</v>
      </c>
      <c r="Z1110">
        <v>0</v>
      </c>
      <c r="AA1110">
        <v>0</v>
      </c>
      <c r="AB1110">
        <v>1</v>
      </c>
      <c r="AC1110" t="s">
        <v>137</v>
      </c>
      <c r="AD1110">
        <f>IF(Raw_Data[[#This Row],[rasio]]&lt;0.2,1,IF(Raw_Data[[#This Row],[rasio]]&lt;0.3,2,IF(Raw_Data[[#This Row],[rasio]]&lt;0.4,3,4)))</f>
        <v>3</v>
      </c>
      <c r="AE1110">
        <f>IF(Raw_Data[[#This Row],[kategori_dp]]="High",1,IF(Raw_Data[[#This Row],[kategori_dp]]="Medium",2,3))</f>
        <v>2</v>
      </c>
      <c r="AF1110">
        <f>IF(Raw_Data[[#This Row],[tenor_bulan]]&lt;=24,1,IF(Raw_Data[[#This Row],[tenor_bulan]]&lt;=36,2,IF(Raw_Data[[#This Row],[tenor_bulan]]&lt;=48,3,4)))</f>
        <v>1</v>
      </c>
      <c r="AG1110">
        <f>IF(Raw_Data[[#This Row],[jumlah_kali_telat]]=0,0,IF(Raw_Data[[#This Row],[jumlah_kali_telat]]&lt;=2,2,4))</f>
        <v>0</v>
      </c>
      <c r="AH1110">
        <f>Raw_Data[[#This Row],[Skor_Rasio]]+Raw_Data[[#This Row],[Skor_DP]]+Raw_Data[[#This Row],[Skor_Tenor]]+Raw_Data[[#This Row],[Skor_Telat]]</f>
        <v>6</v>
      </c>
      <c r="AI1110" t="str">
        <f>IF(Raw_Data[[#This Row],[Risk_Score]]&lt;=6,"Low Risk",IF(Raw_Data[[#This Row],[Risk_Score]]&lt;=8,"Medium Risk","High Risk"))</f>
        <v>Low Risk</v>
      </c>
      <c r="AJ1110">
        <f ca="1">IFERROR(DATEDIF(Raw_Data[[#This Row],[tanggal_pengajuan]],TODAY(),"m"),"N/A")</f>
        <v>4</v>
      </c>
      <c r="AK1110" t="str">
        <f ca="1">IF(ISNUMBER(Raw_Data[[#This Row],[MOB]]),IF(Raw_Data[[#This Row],[MOB]]&lt;6,"0-5 bulan",IF(Raw_Data[[#This Row],[MOB]]&lt;12,"6-11 bulan",IF(Raw_Data[[#This Row],[MOB]]&lt;24,"12-23 bulan","24+ bulan"))),"N/A")</f>
        <v>0-5 bulan</v>
      </c>
    </row>
    <row r="1111" spans="1:37" ht="14.25" customHeight="1" x14ac:dyDescent="0.45">
      <c r="A1111" t="s">
        <v>2842</v>
      </c>
      <c r="B1111" s="64">
        <v>46100</v>
      </c>
      <c r="C1111" s="1" t="str">
        <f t="shared" si="17"/>
        <v>March</v>
      </c>
      <c r="D1111" t="s">
        <v>2508</v>
      </c>
      <c r="E1111" t="s">
        <v>2843</v>
      </c>
      <c r="F1111">
        <v>47</v>
      </c>
      <c r="G1111" t="s">
        <v>51</v>
      </c>
      <c r="H1111" t="s">
        <v>90</v>
      </c>
      <c r="I1111" s="2">
        <v>7615000</v>
      </c>
      <c r="J1111" s="3">
        <f>Raw_Data[[#This Row],[cicilan_per_bulan]]/Raw_Data[[#This Row],[penghasilan_bulanan]]</f>
        <v>0.16169402495075508</v>
      </c>
      <c r="K1111" t="s">
        <v>268</v>
      </c>
      <c r="L1111" t="s">
        <v>110</v>
      </c>
      <c r="M1111" t="s">
        <v>44</v>
      </c>
      <c r="N1111" t="s">
        <v>184</v>
      </c>
      <c r="O1111" t="s">
        <v>122</v>
      </c>
      <c r="P1111" s="2">
        <v>36340000</v>
      </c>
      <c r="Q1111" s="2">
        <v>5451000</v>
      </c>
      <c r="R1111" t="str">
        <f>IF(Raw_Data[[#This Row],[persen_dp]]&lt;15%,"Low",IF(Raw_Data[[#This Row],[persen_dp]]&gt;25%,"High","Medium"))</f>
        <v>Medium</v>
      </c>
      <c r="S1111" s="3">
        <v>0.15</v>
      </c>
      <c r="T1111">
        <v>36</v>
      </c>
      <c r="U1111">
        <v>0.14499999999999999</v>
      </c>
      <c r="V1111" s="2">
        <v>1231300</v>
      </c>
      <c r="W1111" s="2">
        <v>44325000</v>
      </c>
      <c r="X1111" t="str">
        <f>IF(OR(Raw_Data[[#This Row],[status_pembayaran]]="Macet",Raw_Data[[#This Row],[status_pembayaran]]="Kurang Lancar"),"Non Performing Loan","Performing")</f>
        <v>Performing</v>
      </c>
      <c r="Y1111" t="s">
        <v>47</v>
      </c>
      <c r="Z1111">
        <v>0</v>
      </c>
      <c r="AA1111">
        <v>0</v>
      </c>
      <c r="AB1111">
        <v>1</v>
      </c>
      <c r="AC1111" t="s">
        <v>104</v>
      </c>
      <c r="AD1111">
        <f>IF(Raw_Data[[#This Row],[rasio]]&lt;0.2,1,IF(Raw_Data[[#This Row],[rasio]]&lt;0.3,2,IF(Raw_Data[[#This Row],[rasio]]&lt;0.4,3,4)))</f>
        <v>1</v>
      </c>
      <c r="AE1111">
        <f>IF(Raw_Data[[#This Row],[kategori_dp]]="High",1,IF(Raw_Data[[#This Row],[kategori_dp]]="Medium",2,3))</f>
        <v>2</v>
      </c>
      <c r="AF1111">
        <f>IF(Raw_Data[[#This Row],[tenor_bulan]]&lt;=24,1,IF(Raw_Data[[#This Row],[tenor_bulan]]&lt;=36,2,IF(Raw_Data[[#This Row],[tenor_bulan]]&lt;=48,3,4)))</f>
        <v>2</v>
      </c>
      <c r="AG1111">
        <f>IF(Raw_Data[[#This Row],[jumlah_kali_telat]]=0,0,IF(Raw_Data[[#This Row],[jumlah_kali_telat]]&lt;=2,2,4))</f>
        <v>0</v>
      </c>
      <c r="AH1111">
        <f>Raw_Data[[#This Row],[Skor_Rasio]]+Raw_Data[[#This Row],[Skor_DP]]+Raw_Data[[#This Row],[Skor_Tenor]]+Raw_Data[[#This Row],[Skor_Telat]]</f>
        <v>5</v>
      </c>
      <c r="AI1111" t="str">
        <f>IF(Raw_Data[[#This Row],[Risk_Score]]&lt;=6,"Low Risk",IF(Raw_Data[[#This Row],[Risk_Score]]&lt;=8,"Medium Risk","High Risk"))</f>
        <v>Low Risk</v>
      </c>
      <c r="AJ1111">
        <f ca="1">IFERROR(DATEDIF(Raw_Data[[#This Row],[tanggal_pengajuan]],TODAY(),"m"),"N/A")</f>
        <v>7</v>
      </c>
      <c r="AK1111" t="str">
        <f ca="1">IF(ISNUMBER(Raw_Data[[#This Row],[MOB]]),IF(Raw_Data[[#This Row],[MOB]]&lt;6,"0-5 bulan",IF(Raw_Data[[#This Row],[MOB]]&lt;12,"6-11 bulan",IF(Raw_Data[[#This Row],[MOB]]&lt;24,"12-23 bulan","24+ bulan"))),"N/A")</f>
        <v>6-11 bulan</v>
      </c>
    </row>
    <row r="1112" spans="1:37" ht="14.25" customHeight="1" x14ac:dyDescent="0.45">
      <c r="A1112" t="s">
        <v>2844</v>
      </c>
      <c r="B1112" s="64">
        <v>46064</v>
      </c>
      <c r="C1112" s="1" t="str">
        <f t="shared" si="17"/>
        <v>February</v>
      </c>
      <c r="D1112" t="s">
        <v>2845</v>
      </c>
      <c r="E1112" t="s">
        <v>2846</v>
      </c>
      <c r="F1112">
        <v>56</v>
      </c>
      <c r="G1112" t="s">
        <v>51</v>
      </c>
      <c r="H1112" t="s">
        <v>41</v>
      </c>
      <c r="I1112" s="2">
        <v>7202000</v>
      </c>
      <c r="J1112" s="3">
        <f>Raw_Data[[#This Row],[cicilan_per_bulan]]/Raw_Data[[#This Row],[penghasilan_bulanan]]</f>
        <v>0.1656345459594557</v>
      </c>
      <c r="K1112" t="s">
        <v>188</v>
      </c>
      <c r="L1112" t="s">
        <v>154</v>
      </c>
      <c r="M1112" t="s">
        <v>55</v>
      </c>
      <c r="N1112" t="s">
        <v>141</v>
      </c>
      <c r="O1112" t="s">
        <v>46</v>
      </c>
      <c r="P1112" s="2">
        <v>23515000</v>
      </c>
      <c r="Q1112" s="2">
        <v>5879000</v>
      </c>
      <c r="R1112" t="str">
        <f>IF(Raw_Data[[#This Row],[persen_dp]]&lt;15%,"Low",IF(Raw_Data[[#This Row],[persen_dp]]&gt;25%,"High","Medium"))</f>
        <v>Medium</v>
      </c>
      <c r="S1112" s="3">
        <v>0.25</v>
      </c>
      <c r="T1112">
        <v>18</v>
      </c>
      <c r="U1112">
        <v>0.14499999999999999</v>
      </c>
      <c r="V1112" s="2">
        <v>1192900</v>
      </c>
      <c r="W1112" s="2">
        <v>21472000</v>
      </c>
      <c r="X1112" t="str">
        <f>IF(OR(Raw_Data[[#This Row],[status_pembayaran]]="Macet",Raw_Data[[#This Row],[status_pembayaran]]="Kurang Lancar"),"Non Performing Loan","Performing")</f>
        <v>Performing</v>
      </c>
      <c r="Y1112" t="s">
        <v>47</v>
      </c>
      <c r="Z1112">
        <v>0</v>
      </c>
      <c r="AA1112">
        <v>0</v>
      </c>
      <c r="AB1112">
        <v>1</v>
      </c>
      <c r="AC1112" t="s">
        <v>74</v>
      </c>
      <c r="AD1112">
        <f>IF(Raw_Data[[#This Row],[rasio]]&lt;0.2,1,IF(Raw_Data[[#This Row],[rasio]]&lt;0.3,2,IF(Raw_Data[[#This Row],[rasio]]&lt;0.4,3,4)))</f>
        <v>1</v>
      </c>
      <c r="AE1112">
        <f>IF(Raw_Data[[#This Row],[kategori_dp]]="High",1,IF(Raw_Data[[#This Row],[kategori_dp]]="Medium",2,3))</f>
        <v>2</v>
      </c>
      <c r="AF1112">
        <f>IF(Raw_Data[[#This Row],[tenor_bulan]]&lt;=24,1,IF(Raw_Data[[#This Row],[tenor_bulan]]&lt;=36,2,IF(Raw_Data[[#This Row],[tenor_bulan]]&lt;=48,3,4)))</f>
        <v>1</v>
      </c>
      <c r="AG1112">
        <f>IF(Raw_Data[[#This Row],[jumlah_kali_telat]]=0,0,IF(Raw_Data[[#This Row],[jumlah_kali_telat]]&lt;=2,2,4))</f>
        <v>0</v>
      </c>
      <c r="AH1112">
        <f>Raw_Data[[#This Row],[Skor_Rasio]]+Raw_Data[[#This Row],[Skor_DP]]+Raw_Data[[#This Row],[Skor_Tenor]]+Raw_Data[[#This Row],[Skor_Telat]]</f>
        <v>4</v>
      </c>
      <c r="AI1112" t="str">
        <f>IF(Raw_Data[[#This Row],[Risk_Score]]&lt;=6,"Low Risk",IF(Raw_Data[[#This Row],[Risk_Score]]&lt;=8,"Medium Risk","High Risk"))</f>
        <v>Low Risk</v>
      </c>
      <c r="AJ1112">
        <f ca="1">IFERROR(DATEDIF(Raw_Data[[#This Row],[tanggal_pengajuan]],TODAY(),"m"),"N/A")</f>
        <v>8</v>
      </c>
      <c r="AK1112" t="str">
        <f ca="1">IF(ISNUMBER(Raw_Data[[#This Row],[MOB]]),IF(Raw_Data[[#This Row],[MOB]]&lt;6,"0-5 bulan",IF(Raw_Data[[#This Row],[MOB]]&lt;12,"6-11 bulan",IF(Raw_Data[[#This Row],[MOB]]&lt;24,"12-23 bulan","24+ bulan"))),"N/A")</f>
        <v>6-11 bulan</v>
      </c>
    </row>
    <row r="1113" spans="1:37" ht="14.25" customHeight="1" x14ac:dyDescent="0.45">
      <c r="A1113" t="s">
        <v>2847</v>
      </c>
      <c r="B1113" s="64">
        <v>46209</v>
      </c>
      <c r="C1113" s="1" t="str">
        <f t="shared" si="17"/>
        <v>July</v>
      </c>
      <c r="D1113" t="s">
        <v>412</v>
      </c>
      <c r="E1113" t="s">
        <v>2848</v>
      </c>
      <c r="F1113">
        <v>46</v>
      </c>
      <c r="G1113" t="s">
        <v>51</v>
      </c>
      <c r="H1113" t="s">
        <v>126</v>
      </c>
      <c r="I1113" s="2">
        <v>2195000</v>
      </c>
      <c r="J1113" s="3">
        <f>Raw_Data[[#This Row],[cicilan_per_bulan]]/Raw_Data[[#This Row],[penghasilan_bulanan]]</f>
        <v>1.169749430523918</v>
      </c>
      <c r="K1113" t="s">
        <v>70</v>
      </c>
      <c r="L1113" t="s">
        <v>71</v>
      </c>
      <c r="M1113" t="s">
        <v>55</v>
      </c>
      <c r="N1113" t="s">
        <v>221</v>
      </c>
      <c r="O1113" t="s">
        <v>159</v>
      </c>
      <c r="P1113" s="2">
        <v>42178000</v>
      </c>
      <c r="Q1113" s="2">
        <v>4218000</v>
      </c>
      <c r="R1113" t="str">
        <f>IF(Raw_Data[[#This Row],[persen_dp]]&lt;15%,"Low",IF(Raw_Data[[#This Row],[persen_dp]]&gt;25%,"High","Medium"))</f>
        <v>Low</v>
      </c>
      <c r="S1113" s="3">
        <v>0.1</v>
      </c>
      <c r="T1113">
        <v>18</v>
      </c>
      <c r="U1113">
        <v>0.14499999999999999</v>
      </c>
      <c r="V1113" s="2">
        <v>2567600</v>
      </c>
      <c r="W1113" s="2">
        <v>46217000</v>
      </c>
      <c r="X1113" t="str">
        <f>IF(OR(Raw_Data[[#This Row],[status_pembayaran]]="Macet",Raw_Data[[#This Row],[status_pembayaran]]="Kurang Lancar"),"Non Performing Loan","Performing")</f>
        <v>Performing</v>
      </c>
      <c r="Y1113" t="s">
        <v>47</v>
      </c>
      <c r="Z1113">
        <v>0</v>
      </c>
      <c r="AA1113">
        <v>0</v>
      </c>
      <c r="AB1113">
        <v>1</v>
      </c>
      <c r="AD1113">
        <f>IF(Raw_Data[[#This Row],[rasio]]&lt;0.2,1,IF(Raw_Data[[#This Row],[rasio]]&lt;0.3,2,IF(Raw_Data[[#This Row],[rasio]]&lt;0.4,3,4)))</f>
        <v>4</v>
      </c>
      <c r="AE1113">
        <f>IF(Raw_Data[[#This Row],[kategori_dp]]="High",1,IF(Raw_Data[[#This Row],[kategori_dp]]="Medium",2,3))</f>
        <v>3</v>
      </c>
      <c r="AF1113">
        <f>IF(Raw_Data[[#This Row],[tenor_bulan]]&lt;=24,1,IF(Raw_Data[[#This Row],[tenor_bulan]]&lt;=36,2,IF(Raw_Data[[#This Row],[tenor_bulan]]&lt;=48,3,4)))</f>
        <v>1</v>
      </c>
      <c r="AG1113">
        <f>IF(Raw_Data[[#This Row],[jumlah_kali_telat]]=0,0,IF(Raw_Data[[#This Row],[jumlah_kali_telat]]&lt;=2,2,4))</f>
        <v>0</v>
      </c>
      <c r="AH1113">
        <f>Raw_Data[[#This Row],[Skor_Rasio]]+Raw_Data[[#This Row],[Skor_DP]]+Raw_Data[[#This Row],[Skor_Tenor]]+Raw_Data[[#This Row],[Skor_Telat]]</f>
        <v>8</v>
      </c>
      <c r="AI1113" t="str">
        <f>IF(Raw_Data[[#This Row],[Risk_Score]]&lt;=6,"Low Risk",IF(Raw_Data[[#This Row],[Risk_Score]]&lt;=8,"Medium Risk","High Risk"))</f>
        <v>Medium Risk</v>
      </c>
      <c r="AJ1113">
        <f ca="1">IFERROR(DATEDIF(Raw_Data[[#This Row],[tanggal_pengajuan]],TODAY(),"m"),"N/A")</f>
        <v>3</v>
      </c>
      <c r="AK1113" t="str">
        <f ca="1">IF(ISNUMBER(Raw_Data[[#This Row],[MOB]]),IF(Raw_Data[[#This Row],[MOB]]&lt;6,"0-5 bulan",IF(Raw_Data[[#This Row],[MOB]]&lt;12,"6-11 bulan",IF(Raw_Data[[#This Row],[MOB]]&lt;24,"12-23 bulan","24+ bulan"))),"N/A")</f>
        <v>0-5 bulan</v>
      </c>
    </row>
    <row r="1114" spans="1:37" ht="14.25" customHeight="1" x14ac:dyDescent="0.45">
      <c r="A1114" t="s">
        <v>2849</v>
      </c>
      <c r="B1114" s="64" t="s">
        <v>230</v>
      </c>
      <c r="C1114" s="1" t="str">
        <f t="shared" si="17"/>
        <v>Data Tidak Lengkap</v>
      </c>
      <c r="D1114" t="s">
        <v>210</v>
      </c>
      <c r="E1114" t="s">
        <v>230</v>
      </c>
      <c r="F1114">
        <v>31</v>
      </c>
      <c r="G1114" t="s">
        <v>40</v>
      </c>
      <c r="H1114" t="s">
        <v>176</v>
      </c>
      <c r="I1114" s="2">
        <v>5141000</v>
      </c>
      <c r="J1114" s="3">
        <f>Raw_Data[[#This Row],[cicilan_per_bulan]]/Raw_Data[[#This Row],[penghasilan_bulanan]]</f>
        <v>0.20480451274071193</v>
      </c>
      <c r="K1114" t="s">
        <v>210</v>
      </c>
      <c r="L1114" t="s">
        <v>110</v>
      </c>
      <c r="M1114" t="s">
        <v>72</v>
      </c>
      <c r="N1114" t="s">
        <v>97</v>
      </c>
      <c r="O1114" t="s">
        <v>57</v>
      </c>
      <c r="P1114" s="2">
        <v>17297213</v>
      </c>
      <c r="Q1114" s="2">
        <v>1730000</v>
      </c>
      <c r="R1114" t="str">
        <f>IF(Raw_Data[[#This Row],[persen_dp]]&lt;15%,"Low",IF(Raw_Data[[#This Row],[persen_dp]]&gt;25%,"High","Medium"))</f>
        <v>Low</v>
      </c>
      <c r="S1114" s="3">
        <v>0.1</v>
      </c>
      <c r="T1114">
        <v>18</v>
      </c>
      <c r="U1114">
        <v>0.14499999999999999</v>
      </c>
      <c r="V1114" s="2">
        <v>1052900</v>
      </c>
      <c r="W1114" s="2">
        <v>18953000</v>
      </c>
      <c r="X1114" t="str">
        <f>IF(OR(Raw_Data[[#This Row],[status_pembayaran]]="Macet",Raw_Data[[#This Row],[status_pembayaran]]="Kurang Lancar"),"Non Performing Loan","Performing")</f>
        <v>Performing</v>
      </c>
      <c r="Y1114" t="s">
        <v>233</v>
      </c>
      <c r="Z1114">
        <v>0</v>
      </c>
      <c r="AA1114">
        <v>0</v>
      </c>
      <c r="AB1114">
        <v>1</v>
      </c>
      <c r="AC1114" t="s">
        <v>104</v>
      </c>
      <c r="AD1114">
        <f>IF(Raw_Data[[#This Row],[rasio]]&lt;0.2,1,IF(Raw_Data[[#This Row],[rasio]]&lt;0.3,2,IF(Raw_Data[[#This Row],[rasio]]&lt;0.4,3,4)))</f>
        <v>2</v>
      </c>
      <c r="AE1114">
        <f>IF(Raw_Data[[#This Row],[kategori_dp]]="High",1,IF(Raw_Data[[#This Row],[kategori_dp]]="Medium",2,3))</f>
        <v>3</v>
      </c>
      <c r="AF1114">
        <f>IF(Raw_Data[[#This Row],[tenor_bulan]]&lt;=24,1,IF(Raw_Data[[#This Row],[tenor_bulan]]&lt;=36,2,IF(Raw_Data[[#This Row],[tenor_bulan]]&lt;=48,3,4)))</f>
        <v>1</v>
      </c>
      <c r="AG1114">
        <f>IF(Raw_Data[[#This Row],[jumlah_kali_telat]]=0,0,IF(Raw_Data[[#This Row],[jumlah_kali_telat]]&lt;=2,2,4))</f>
        <v>0</v>
      </c>
      <c r="AH1114">
        <f>Raw_Data[[#This Row],[Skor_Rasio]]+Raw_Data[[#This Row],[Skor_DP]]+Raw_Data[[#This Row],[Skor_Tenor]]+Raw_Data[[#This Row],[Skor_Telat]]</f>
        <v>6</v>
      </c>
      <c r="AI1114" t="str">
        <f>IF(Raw_Data[[#This Row],[Risk_Score]]&lt;=6,"Low Risk",IF(Raw_Data[[#This Row],[Risk_Score]]&lt;=8,"Medium Risk","High Risk"))</f>
        <v>Low Risk</v>
      </c>
      <c r="AJ1114" t="str">
        <f ca="1">IFERROR(DATEDIF(Raw_Data[[#This Row],[tanggal_pengajuan]],TODAY(),"m"),"N/A")</f>
        <v>N/A</v>
      </c>
      <c r="AK1114" t="str">
        <f ca="1">IF(ISNUMBER(Raw_Data[[#This Row],[MOB]]),IF(Raw_Data[[#This Row],[MOB]]&lt;6,"0-5 bulan",IF(Raw_Data[[#This Row],[MOB]]&lt;12,"6-11 bulan",IF(Raw_Data[[#This Row],[MOB]]&lt;24,"12-23 bulan","24+ bulan"))),"N/A")</f>
        <v>N/A</v>
      </c>
    </row>
    <row r="1115" spans="1:37" ht="14.25" customHeight="1" x14ac:dyDescent="0.45">
      <c r="A1115" t="s">
        <v>2850</v>
      </c>
      <c r="B1115" s="64">
        <v>46067</v>
      </c>
      <c r="C1115" s="1" t="str">
        <f t="shared" si="17"/>
        <v>February</v>
      </c>
      <c r="D1115" t="s">
        <v>418</v>
      </c>
      <c r="E1115" t="s">
        <v>2851</v>
      </c>
      <c r="F1115">
        <v>36</v>
      </c>
      <c r="G1115" t="s">
        <v>51</v>
      </c>
      <c r="H1115" t="s">
        <v>152</v>
      </c>
      <c r="I1115" s="2">
        <v>3852000</v>
      </c>
      <c r="J1115" s="3">
        <f>Raw_Data[[#This Row],[cicilan_per_bulan]]/Raw_Data[[#This Row],[penghasilan_bulanan]]</f>
        <v>0.45269989615784006</v>
      </c>
      <c r="K1115" t="s">
        <v>109</v>
      </c>
      <c r="L1115" t="s">
        <v>110</v>
      </c>
      <c r="M1115" t="s">
        <v>72</v>
      </c>
      <c r="N1115" t="s">
        <v>73</v>
      </c>
      <c r="O1115" t="s">
        <v>46</v>
      </c>
      <c r="P1115" s="2">
        <v>20306000</v>
      </c>
      <c r="Q1115" s="2">
        <v>2031000</v>
      </c>
      <c r="R1115" t="str">
        <f>IF(Raw_Data[[#This Row],[persen_dp]]&lt;15%,"Low",IF(Raw_Data[[#This Row],[persen_dp]]&gt;25%,"High","Medium"))</f>
        <v>Low</v>
      </c>
      <c r="S1115" s="3">
        <v>0.1</v>
      </c>
      <c r="T1115">
        <v>12</v>
      </c>
      <c r="U1115">
        <v>0.14499999999999999</v>
      </c>
      <c r="V1115" s="2">
        <v>1743800</v>
      </c>
      <c r="W1115" s="2">
        <v>20925000</v>
      </c>
      <c r="X1115" t="str">
        <f>IF(OR(Raw_Data[[#This Row],[status_pembayaran]]="Macet",Raw_Data[[#This Row],[status_pembayaran]]="Kurang Lancar"),"Non Performing Loan","Performing")</f>
        <v>Performing</v>
      </c>
      <c r="Y1115" t="s">
        <v>47</v>
      </c>
      <c r="Z1115">
        <v>0</v>
      </c>
      <c r="AA1115">
        <v>0</v>
      </c>
      <c r="AB1115">
        <v>1</v>
      </c>
      <c r="AC1115" t="s">
        <v>74</v>
      </c>
      <c r="AD1115">
        <f>IF(Raw_Data[[#This Row],[rasio]]&lt;0.2,1,IF(Raw_Data[[#This Row],[rasio]]&lt;0.3,2,IF(Raw_Data[[#This Row],[rasio]]&lt;0.4,3,4)))</f>
        <v>4</v>
      </c>
      <c r="AE1115">
        <f>IF(Raw_Data[[#This Row],[kategori_dp]]="High",1,IF(Raw_Data[[#This Row],[kategori_dp]]="Medium",2,3))</f>
        <v>3</v>
      </c>
      <c r="AF1115">
        <f>IF(Raw_Data[[#This Row],[tenor_bulan]]&lt;=24,1,IF(Raw_Data[[#This Row],[tenor_bulan]]&lt;=36,2,IF(Raw_Data[[#This Row],[tenor_bulan]]&lt;=48,3,4)))</f>
        <v>1</v>
      </c>
      <c r="AG1115">
        <f>IF(Raw_Data[[#This Row],[jumlah_kali_telat]]=0,0,IF(Raw_Data[[#This Row],[jumlah_kali_telat]]&lt;=2,2,4))</f>
        <v>0</v>
      </c>
      <c r="AH1115">
        <f>Raw_Data[[#This Row],[Skor_Rasio]]+Raw_Data[[#This Row],[Skor_DP]]+Raw_Data[[#This Row],[Skor_Tenor]]+Raw_Data[[#This Row],[Skor_Telat]]</f>
        <v>8</v>
      </c>
      <c r="AI1115" t="str">
        <f>IF(Raw_Data[[#This Row],[Risk_Score]]&lt;=6,"Low Risk",IF(Raw_Data[[#This Row],[Risk_Score]]&lt;=8,"Medium Risk","High Risk"))</f>
        <v>Medium Risk</v>
      </c>
      <c r="AJ1115">
        <f ca="1">IFERROR(DATEDIF(Raw_Data[[#This Row],[tanggal_pengajuan]],TODAY(),"m"),"N/A")</f>
        <v>8</v>
      </c>
      <c r="AK1115" t="str">
        <f ca="1">IF(ISNUMBER(Raw_Data[[#This Row],[MOB]]),IF(Raw_Data[[#This Row],[MOB]]&lt;6,"0-5 bulan",IF(Raw_Data[[#This Row],[MOB]]&lt;12,"6-11 bulan",IF(Raw_Data[[#This Row],[MOB]]&lt;24,"12-23 bulan","24+ bulan"))),"N/A")</f>
        <v>6-11 bulan</v>
      </c>
    </row>
    <row r="1116" spans="1:37" ht="14.25" customHeight="1" x14ac:dyDescent="0.45">
      <c r="A1116" t="s">
        <v>2852</v>
      </c>
      <c r="B1116" s="64">
        <v>46106</v>
      </c>
      <c r="C1116" s="1" t="str">
        <f t="shared" si="17"/>
        <v>March</v>
      </c>
      <c r="D1116" t="s">
        <v>1077</v>
      </c>
      <c r="E1116" t="s">
        <v>2853</v>
      </c>
      <c r="F1116">
        <v>35</v>
      </c>
      <c r="G1116" t="s">
        <v>40</v>
      </c>
      <c r="H1116" t="s">
        <v>152</v>
      </c>
      <c r="I1116" s="2">
        <v>3444000</v>
      </c>
      <c r="J1116" s="3">
        <f>Raw_Data[[#This Row],[cicilan_per_bulan]]/Raw_Data[[#This Row],[penghasilan_bulanan]]</f>
        <v>0.15191637630662022</v>
      </c>
      <c r="K1116" t="s">
        <v>153</v>
      </c>
      <c r="L1116" t="s">
        <v>154</v>
      </c>
      <c r="M1116" t="s">
        <v>44</v>
      </c>
      <c r="N1116" t="s">
        <v>158</v>
      </c>
      <c r="O1116" t="s">
        <v>159</v>
      </c>
      <c r="P1116" s="2">
        <v>30330000</v>
      </c>
      <c r="Q1116" s="2">
        <v>12132000</v>
      </c>
      <c r="R1116" t="str">
        <f>IF(Raw_Data[[#This Row],[persen_dp]]&lt;15%,"Low",IF(Raw_Data[[#This Row],[persen_dp]]&gt;25%,"High","Medium"))</f>
        <v>High</v>
      </c>
      <c r="S1116" s="3">
        <v>0.4</v>
      </c>
      <c r="T1116">
        <v>60</v>
      </c>
      <c r="U1116">
        <v>0.14499999999999999</v>
      </c>
      <c r="V1116" s="2">
        <v>523200</v>
      </c>
      <c r="W1116" s="2">
        <v>31391000</v>
      </c>
      <c r="X1116" t="str">
        <f>IF(OR(Raw_Data[[#This Row],[status_pembayaran]]="Macet",Raw_Data[[#This Row],[status_pembayaran]]="Kurang Lancar"),"Non Performing Loan","Performing")</f>
        <v>Performing</v>
      </c>
      <c r="Y1116" t="s">
        <v>47</v>
      </c>
      <c r="Z1116">
        <v>0</v>
      </c>
      <c r="AA1116">
        <v>0</v>
      </c>
      <c r="AB1116">
        <v>1</v>
      </c>
      <c r="AC1116" t="s">
        <v>66</v>
      </c>
      <c r="AD1116">
        <f>IF(Raw_Data[[#This Row],[rasio]]&lt;0.2,1,IF(Raw_Data[[#This Row],[rasio]]&lt;0.3,2,IF(Raw_Data[[#This Row],[rasio]]&lt;0.4,3,4)))</f>
        <v>1</v>
      </c>
      <c r="AE1116">
        <f>IF(Raw_Data[[#This Row],[kategori_dp]]="High",1,IF(Raw_Data[[#This Row],[kategori_dp]]="Medium",2,3))</f>
        <v>1</v>
      </c>
      <c r="AF1116">
        <f>IF(Raw_Data[[#This Row],[tenor_bulan]]&lt;=24,1,IF(Raw_Data[[#This Row],[tenor_bulan]]&lt;=36,2,IF(Raw_Data[[#This Row],[tenor_bulan]]&lt;=48,3,4)))</f>
        <v>4</v>
      </c>
      <c r="AG1116">
        <f>IF(Raw_Data[[#This Row],[jumlah_kali_telat]]=0,0,IF(Raw_Data[[#This Row],[jumlah_kali_telat]]&lt;=2,2,4))</f>
        <v>0</v>
      </c>
      <c r="AH1116">
        <f>Raw_Data[[#This Row],[Skor_Rasio]]+Raw_Data[[#This Row],[Skor_DP]]+Raw_Data[[#This Row],[Skor_Tenor]]+Raw_Data[[#This Row],[Skor_Telat]]</f>
        <v>6</v>
      </c>
      <c r="AI1116" t="str">
        <f>IF(Raw_Data[[#This Row],[Risk_Score]]&lt;=6,"Low Risk",IF(Raw_Data[[#This Row],[Risk_Score]]&lt;=8,"Medium Risk","High Risk"))</f>
        <v>Low Risk</v>
      </c>
      <c r="AJ1116">
        <f ca="1">IFERROR(DATEDIF(Raw_Data[[#This Row],[tanggal_pengajuan]],TODAY(),"m"),"N/A")</f>
        <v>6</v>
      </c>
      <c r="AK1116" t="str">
        <f ca="1">IF(ISNUMBER(Raw_Data[[#This Row],[MOB]]),IF(Raw_Data[[#This Row],[MOB]]&lt;6,"0-5 bulan",IF(Raw_Data[[#This Row],[MOB]]&lt;12,"6-11 bulan",IF(Raw_Data[[#This Row],[MOB]]&lt;24,"12-23 bulan","24+ bulan"))),"N/A")</f>
        <v>6-11 bulan</v>
      </c>
    </row>
    <row r="1117" spans="1:37" ht="14.25" customHeight="1" x14ac:dyDescent="0.45">
      <c r="A1117" t="s">
        <v>2854</v>
      </c>
      <c r="B1117" s="64">
        <v>46063</v>
      </c>
      <c r="C1117" s="1" t="str">
        <f t="shared" si="17"/>
        <v>February</v>
      </c>
      <c r="D1117" t="s">
        <v>948</v>
      </c>
      <c r="E1117" t="s">
        <v>2855</v>
      </c>
      <c r="F1117">
        <v>56</v>
      </c>
      <c r="G1117" t="s">
        <v>40</v>
      </c>
      <c r="H1117" t="s">
        <v>126</v>
      </c>
      <c r="I1117" s="2">
        <v>2720000</v>
      </c>
      <c r="J1117" s="3">
        <f>Raw_Data[[#This Row],[cicilan_per_bulan]]/Raw_Data[[#This Row],[penghasilan_bulanan]]</f>
        <v>0.15227941176470589</v>
      </c>
      <c r="K1117" t="s">
        <v>127</v>
      </c>
      <c r="L1117" t="s">
        <v>128</v>
      </c>
      <c r="M1117" t="s">
        <v>72</v>
      </c>
      <c r="N1117" t="s">
        <v>97</v>
      </c>
      <c r="O1117" t="s">
        <v>57</v>
      </c>
      <c r="P1117" s="2">
        <v>16948000</v>
      </c>
      <c r="Q1117" s="2">
        <v>2542000</v>
      </c>
      <c r="R1117" t="str">
        <f>IF(Raw_Data[[#This Row],[persen_dp]]&lt;15%,"Low",IF(Raw_Data[[#This Row],[persen_dp]]&gt;25%,"High","Medium"))</f>
        <v>Medium</v>
      </c>
      <c r="S1117" s="3">
        <v>0.15</v>
      </c>
      <c r="T1117">
        <v>60</v>
      </c>
      <c r="U1117">
        <v>0.14499999999999999</v>
      </c>
      <c r="V1117" s="2">
        <v>414200</v>
      </c>
      <c r="W1117" s="2">
        <v>24851000</v>
      </c>
      <c r="X1117" t="str">
        <f>IF(OR(Raw_Data[[#This Row],[status_pembayaran]]="Macet",Raw_Data[[#This Row],[status_pembayaran]]="Kurang Lancar"),"Non Performing Loan","Performing")</f>
        <v>Non Performing Loan</v>
      </c>
      <c r="Y1117" t="s">
        <v>488</v>
      </c>
      <c r="Z1117">
        <v>28</v>
      </c>
      <c r="AA1117">
        <v>1</v>
      </c>
      <c r="AB1117">
        <v>3</v>
      </c>
      <c r="AC1117" t="s">
        <v>58</v>
      </c>
      <c r="AD1117">
        <f>IF(Raw_Data[[#This Row],[rasio]]&lt;0.2,1,IF(Raw_Data[[#This Row],[rasio]]&lt;0.3,2,IF(Raw_Data[[#This Row],[rasio]]&lt;0.4,3,4)))</f>
        <v>1</v>
      </c>
      <c r="AE1117">
        <f>IF(Raw_Data[[#This Row],[kategori_dp]]="High",1,IF(Raw_Data[[#This Row],[kategori_dp]]="Medium",2,3))</f>
        <v>2</v>
      </c>
      <c r="AF1117">
        <f>IF(Raw_Data[[#This Row],[tenor_bulan]]&lt;=24,1,IF(Raw_Data[[#This Row],[tenor_bulan]]&lt;=36,2,IF(Raw_Data[[#This Row],[tenor_bulan]]&lt;=48,3,4)))</f>
        <v>4</v>
      </c>
      <c r="AG1117">
        <f>IF(Raw_Data[[#This Row],[jumlah_kali_telat]]=0,0,IF(Raw_Data[[#This Row],[jumlah_kali_telat]]&lt;=2,2,4))</f>
        <v>2</v>
      </c>
      <c r="AH1117">
        <f>Raw_Data[[#This Row],[Skor_Rasio]]+Raw_Data[[#This Row],[Skor_DP]]+Raw_Data[[#This Row],[Skor_Tenor]]+Raw_Data[[#This Row],[Skor_Telat]]</f>
        <v>9</v>
      </c>
      <c r="AI1117" t="str">
        <f>IF(Raw_Data[[#This Row],[Risk_Score]]&lt;=6,"Low Risk",IF(Raw_Data[[#This Row],[Risk_Score]]&lt;=8,"Medium Risk","High Risk"))</f>
        <v>High Risk</v>
      </c>
      <c r="AJ1117">
        <f ca="1">IFERROR(DATEDIF(Raw_Data[[#This Row],[tanggal_pengajuan]],TODAY(),"m"),"N/A")</f>
        <v>8</v>
      </c>
      <c r="AK1117" t="str">
        <f ca="1">IF(ISNUMBER(Raw_Data[[#This Row],[MOB]]),IF(Raw_Data[[#This Row],[MOB]]&lt;6,"0-5 bulan",IF(Raw_Data[[#This Row],[MOB]]&lt;12,"6-11 bulan",IF(Raw_Data[[#This Row],[MOB]]&lt;24,"12-23 bulan","24+ bulan"))),"N/A")</f>
        <v>6-11 bulan</v>
      </c>
    </row>
    <row r="1118" spans="1:37" ht="14.25" customHeight="1" x14ac:dyDescent="0.45">
      <c r="A1118" t="s">
        <v>2856</v>
      </c>
      <c r="B1118" s="64">
        <v>46028</v>
      </c>
      <c r="C1118" s="1" t="str">
        <f t="shared" si="17"/>
        <v>January</v>
      </c>
      <c r="D1118" t="s">
        <v>2732</v>
      </c>
      <c r="E1118" t="s">
        <v>2857</v>
      </c>
      <c r="F1118">
        <v>35</v>
      </c>
      <c r="G1118" t="s">
        <v>40</v>
      </c>
      <c r="H1118" t="s">
        <v>96</v>
      </c>
      <c r="I1118" s="2">
        <v>5857000</v>
      </c>
      <c r="J1118" s="3">
        <f>Raw_Data[[#This Row],[cicilan_per_bulan]]/Raw_Data[[#This Row],[penghasilan_bulanan]]</f>
        <v>0.1685333788628991</v>
      </c>
      <c r="K1118" t="s">
        <v>102</v>
      </c>
      <c r="L1118" t="s">
        <v>103</v>
      </c>
      <c r="M1118" t="s">
        <v>72</v>
      </c>
      <c r="N1118" t="s">
        <v>97</v>
      </c>
      <c r="O1118" t="s">
        <v>57</v>
      </c>
      <c r="P1118" s="2">
        <v>17169000</v>
      </c>
      <c r="Q1118" s="2">
        <v>2575000</v>
      </c>
      <c r="R1118" t="str">
        <f>IF(Raw_Data[[#This Row],[persen_dp]]&lt;15%,"Low",IF(Raw_Data[[#This Row],[persen_dp]]&gt;25%,"High","Medium"))</f>
        <v>Medium</v>
      </c>
      <c r="S1118" s="3">
        <v>0.15</v>
      </c>
      <c r="T1118">
        <v>18</v>
      </c>
      <c r="U1118">
        <v>0.14499999999999999</v>
      </c>
      <c r="V1118" s="2">
        <v>987100</v>
      </c>
      <c r="W1118" s="2">
        <v>17768000</v>
      </c>
      <c r="X1118" t="str">
        <f>IF(OR(Raw_Data[[#This Row],[status_pembayaran]]="Macet",Raw_Data[[#This Row],[status_pembayaran]]="Kurang Lancar"),"Non Performing Loan","Performing")</f>
        <v>Performing</v>
      </c>
      <c r="Y1118" t="s">
        <v>47</v>
      </c>
      <c r="Z1118">
        <v>0</v>
      </c>
      <c r="AA1118">
        <v>0</v>
      </c>
      <c r="AB1118">
        <v>1</v>
      </c>
      <c r="AC1118" t="s">
        <v>104</v>
      </c>
      <c r="AD1118">
        <f>IF(Raw_Data[[#This Row],[rasio]]&lt;0.2,1,IF(Raw_Data[[#This Row],[rasio]]&lt;0.3,2,IF(Raw_Data[[#This Row],[rasio]]&lt;0.4,3,4)))</f>
        <v>1</v>
      </c>
      <c r="AE1118">
        <f>IF(Raw_Data[[#This Row],[kategori_dp]]="High",1,IF(Raw_Data[[#This Row],[kategori_dp]]="Medium",2,3))</f>
        <v>2</v>
      </c>
      <c r="AF1118">
        <f>IF(Raw_Data[[#This Row],[tenor_bulan]]&lt;=24,1,IF(Raw_Data[[#This Row],[tenor_bulan]]&lt;=36,2,IF(Raw_Data[[#This Row],[tenor_bulan]]&lt;=48,3,4)))</f>
        <v>1</v>
      </c>
      <c r="AG1118">
        <f>IF(Raw_Data[[#This Row],[jumlah_kali_telat]]=0,0,IF(Raw_Data[[#This Row],[jumlah_kali_telat]]&lt;=2,2,4))</f>
        <v>0</v>
      </c>
      <c r="AH1118">
        <f>Raw_Data[[#This Row],[Skor_Rasio]]+Raw_Data[[#This Row],[Skor_DP]]+Raw_Data[[#This Row],[Skor_Tenor]]+Raw_Data[[#This Row],[Skor_Telat]]</f>
        <v>4</v>
      </c>
      <c r="AI1118" t="str">
        <f>IF(Raw_Data[[#This Row],[Risk_Score]]&lt;=6,"Low Risk",IF(Raw_Data[[#This Row],[Risk_Score]]&lt;=8,"Medium Risk","High Risk"))</f>
        <v>Low Risk</v>
      </c>
      <c r="AJ1118">
        <f ca="1">IFERROR(DATEDIF(Raw_Data[[#This Row],[tanggal_pengajuan]],TODAY(),"m"),"N/A")</f>
        <v>9</v>
      </c>
      <c r="AK1118" t="str">
        <f ca="1">IF(ISNUMBER(Raw_Data[[#This Row],[MOB]]),IF(Raw_Data[[#This Row],[MOB]]&lt;6,"0-5 bulan",IF(Raw_Data[[#This Row],[MOB]]&lt;12,"6-11 bulan",IF(Raw_Data[[#This Row],[MOB]]&lt;24,"12-23 bulan","24+ bulan"))),"N/A")</f>
        <v>6-11 bulan</v>
      </c>
    </row>
    <row r="1119" spans="1:37" ht="14.25" customHeight="1" x14ac:dyDescent="0.45">
      <c r="A1119" t="s">
        <v>2858</v>
      </c>
      <c r="B1119" s="64">
        <v>46036</v>
      </c>
      <c r="C1119" s="1" t="str">
        <f t="shared" si="17"/>
        <v>January</v>
      </c>
      <c r="D1119" t="s">
        <v>836</v>
      </c>
      <c r="E1119" t="s">
        <v>2859</v>
      </c>
      <c r="F1119">
        <v>26</v>
      </c>
      <c r="G1119" t="s">
        <v>40</v>
      </c>
      <c r="H1119" t="s">
        <v>101</v>
      </c>
      <c r="I1119" s="2">
        <v>4603000</v>
      </c>
      <c r="J1119" s="3">
        <f>Raw_Data[[#This Row],[cicilan_per_bulan]]/Raw_Data[[#This Row],[penghasilan_bulanan]]</f>
        <v>0.19661090593091463</v>
      </c>
      <c r="K1119" t="s">
        <v>127</v>
      </c>
      <c r="L1119" t="s">
        <v>128</v>
      </c>
      <c r="M1119" t="s">
        <v>72</v>
      </c>
      <c r="N1119" t="s">
        <v>73</v>
      </c>
      <c r="O1119" t="s">
        <v>46</v>
      </c>
      <c r="P1119" s="2">
        <v>21048000</v>
      </c>
      <c r="Q1119" s="2">
        <v>4210000</v>
      </c>
      <c r="R1119" t="str">
        <f>IF(Raw_Data[[#This Row],[persen_dp]]&lt;15%,"Low",IF(Raw_Data[[#This Row],[persen_dp]]&gt;25%,"High","Medium"))</f>
        <v>Medium</v>
      </c>
      <c r="S1119" s="3">
        <v>0.2</v>
      </c>
      <c r="T1119">
        <v>24</v>
      </c>
      <c r="U1119">
        <v>0.14499999999999999</v>
      </c>
      <c r="V1119" s="2">
        <v>905000</v>
      </c>
      <c r="W1119" s="2">
        <v>21721000</v>
      </c>
      <c r="X1119" t="str">
        <f>IF(OR(Raw_Data[[#This Row],[status_pembayaran]]="Macet",Raw_Data[[#This Row],[status_pembayaran]]="Kurang Lancar"),"Non Performing Loan","Performing")</f>
        <v>Performing</v>
      </c>
      <c r="Y1119" t="s">
        <v>47</v>
      </c>
      <c r="Z1119">
        <v>0</v>
      </c>
      <c r="AA1119">
        <v>0</v>
      </c>
      <c r="AB1119">
        <v>1</v>
      </c>
      <c r="AC1119" t="s">
        <v>137</v>
      </c>
      <c r="AD1119">
        <f>IF(Raw_Data[[#This Row],[rasio]]&lt;0.2,1,IF(Raw_Data[[#This Row],[rasio]]&lt;0.3,2,IF(Raw_Data[[#This Row],[rasio]]&lt;0.4,3,4)))</f>
        <v>1</v>
      </c>
      <c r="AE1119">
        <f>IF(Raw_Data[[#This Row],[kategori_dp]]="High",1,IF(Raw_Data[[#This Row],[kategori_dp]]="Medium",2,3))</f>
        <v>2</v>
      </c>
      <c r="AF1119">
        <f>IF(Raw_Data[[#This Row],[tenor_bulan]]&lt;=24,1,IF(Raw_Data[[#This Row],[tenor_bulan]]&lt;=36,2,IF(Raw_Data[[#This Row],[tenor_bulan]]&lt;=48,3,4)))</f>
        <v>1</v>
      </c>
      <c r="AG1119">
        <f>IF(Raw_Data[[#This Row],[jumlah_kali_telat]]=0,0,IF(Raw_Data[[#This Row],[jumlah_kali_telat]]&lt;=2,2,4))</f>
        <v>0</v>
      </c>
      <c r="AH1119">
        <f>Raw_Data[[#This Row],[Skor_Rasio]]+Raw_Data[[#This Row],[Skor_DP]]+Raw_Data[[#This Row],[Skor_Tenor]]+Raw_Data[[#This Row],[Skor_Telat]]</f>
        <v>4</v>
      </c>
      <c r="AI1119" t="str">
        <f>IF(Raw_Data[[#This Row],[Risk_Score]]&lt;=6,"Low Risk",IF(Raw_Data[[#This Row],[Risk_Score]]&lt;=8,"Medium Risk","High Risk"))</f>
        <v>Low Risk</v>
      </c>
      <c r="AJ1119">
        <f ca="1">IFERROR(DATEDIF(Raw_Data[[#This Row],[tanggal_pengajuan]],TODAY(),"m"),"N/A")</f>
        <v>9</v>
      </c>
      <c r="AK1119" t="str">
        <f ca="1">IF(ISNUMBER(Raw_Data[[#This Row],[MOB]]),IF(Raw_Data[[#This Row],[MOB]]&lt;6,"0-5 bulan",IF(Raw_Data[[#This Row],[MOB]]&lt;12,"6-11 bulan",IF(Raw_Data[[#This Row],[MOB]]&lt;24,"12-23 bulan","24+ bulan"))),"N/A")</f>
        <v>6-11 bulan</v>
      </c>
    </row>
    <row r="1120" spans="1:37" ht="14.25" customHeight="1" x14ac:dyDescent="0.45">
      <c r="A1120" t="s">
        <v>2860</v>
      </c>
      <c r="B1120" s="64">
        <v>46101</v>
      </c>
      <c r="C1120" s="1" t="str">
        <f t="shared" si="17"/>
        <v>March</v>
      </c>
      <c r="D1120" t="s">
        <v>1130</v>
      </c>
      <c r="E1120" t="s">
        <v>2861</v>
      </c>
      <c r="F1120">
        <v>53</v>
      </c>
      <c r="G1120" t="s">
        <v>51</v>
      </c>
      <c r="H1120" t="s">
        <v>152</v>
      </c>
      <c r="I1120" s="2">
        <v>2775000</v>
      </c>
      <c r="J1120" s="3">
        <f>Raw_Data[[#This Row],[cicilan_per_bulan]]/Raw_Data[[#This Row],[penghasilan_bulanan]]</f>
        <v>0.45322522522522524</v>
      </c>
      <c r="K1120" t="s">
        <v>63</v>
      </c>
      <c r="L1120" t="s">
        <v>64</v>
      </c>
      <c r="M1120" t="s">
        <v>249</v>
      </c>
      <c r="N1120" t="s">
        <v>250</v>
      </c>
      <c r="O1120" t="s">
        <v>57</v>
      </c>
      <c r="P1120" s="2">
        <v>16476000</v>
      </c>
      <c r="Q1120" s="2">
        <v>3295000</v>
      </c>
      <c r="R1120" t="str">
        <f>IF(Raw_Data[[#This Row],[persen_dp]]&lt;15%,"Low",IF(Raw_Data[[#This Row],[persen_dp]]&gt;25%,"High","Medium"))</f>
        <v>Medium</v>
      </c>
      <c r="S1120" s="3">
        <v>0.2</v>
      </c>
      <c r="T1120">
        <v>12</v>
      </c>
      <c r="U1120">
        <v>0.14499999999999999</v>
      </c>
      <c r="V1120" s="2">
        <v>1257700</v>
      </c>
      <c r="W1120" s="2">
        <v>15092000</v>
      </c>
      <c r="X1120" t="str">
        <f>IF(OR(Raw_Data[[#This Row],[status_pembayaran]]="Macet",Raw_Data[[#This Row],[status_pembayaran]]="Kurang Lancar"),"Non Performing Loan","Performing")</f>
        <v>Performing</v>
      </c>
      <c r="Y1120" t="s">
        <v>47</v>
      </c>
      <c r="Z1120">
        <v>0</v>
      </c>
      <c r="AA1120">
        <v>0</v>
      </c>
      <c r="AB1120">
        <v>1</v>
      </c>
      <c r="AC1120" t="s">
        <v>74</v>
      </c>
      <c r="AD1120">
        <f>IF(Raw_Data[[#This Row],[rasio]]&lt;0.2,1,IF(Raw_Data[[#This Row],[rasio]]&lt;0.3,2,IF(Raw_Data[[#This Row],[rasio]]&lt;0.4,3,4)))</f>
        <v>4</v>
      </c>
      <c r="AE1120">
        <f>IF(Raw_Data[[#This Row],[kategori_dp]]="High",1,IF(Raw_Data[[#This Row],[kategori_dp]]="Medium",2,3))</f>
        <v>2</v>
      </c>
      <c r="AF1120">
        <f>IF(Raw_Data[[#This Row],[tenor_bulan]]&lt;=24,1,IF(Raw_Data[[#This Row],[tenor_bulan]]&lt;=36,2,IF(Raw_Data[[#This Row],[tenor_bulan]]&lt;=48,3,4)))</f>
        <v>1</v>
      </c>
      <c r="AG1120">
        <f>IF(Raw_Data[[#This Row],[jumlah_kali_telat]]=0,0,IF(Raw_Data[[#This Row],[jumlah_kali_telat]]&lt;=2,2,4))</f>
        <v>0</v>
      </c>
      <c r="AH1120">
        <f>Raw_Data[[#This Row],[Skor_Rasio]]+Raw_Data[[#This Row],[Skor_DP]]+Raw_Data[[#This Row],[Skor_Tenor]]+Raw_Data[[#This Row],[Skor_Telat]]</f>
        <v>7</v>
      </c>
      <c r="AI1120" t="str">
        <f>IF(Raw_Data[[#This Row],[Risk_Score]]&lt;=6,"Low Risk",IF(Raw_Data[[#This Row],[Risk_Score]]&lt;=8,"Medium Risk","High Risk"))</f>
        <v>Medium Risk</v>
      </c>
      <c r="AJ1120">
        <f ca="1">IFERROR(DATEDIF(Raw_Data[[#This Row],[tanggal_pengajuan]],TODAY(),"m"),"N/A")</f>
        <v>7</v>
      </c>
      <c r="AK1120" t="str">
        <f ca="1">IF(ISNUMBER(Raw_Data[[#This Row],[MOB]]),IF(Raw_Data[[#This Row],[MOB]]&lt;6,"0-5 bulan",IF(Raw_Data[[#This Row],[MOB]]&lt;12,"6-11 bulan",IF(Raw_Data[[#This Row],[MOB]]&lt;24,"12-23 bulan","24+ bulan"))),"N/A")</f>
        <v>6-11 bulan</v>
      </c>
    </row>
    <row r="1121" spans="1:37" ht="14.25" customHeight="1" x14ac:dyDescent="0.45">
      <c r="A1121" t="s">
        <v>2862</v>
      </c>
      <c r="B1121" s="64" t="s">
        <v>230</v>
      </c>
      <c r="C1121" s="1" t="str">
        <f t="shared" si="17"/>
        <v>Data Tidak Lengkap</v>
      </c>
      <c r="D1121" t="s">
        <v>210</v>
      </c>
      <c r="E1121" t="s">
        <v>230</v>
      </c>
      <c r="F1121">
        <v>21</v>
      </c>
      <c r="G1121" t="s">
        <v>40</v>
      </c>
      <c r="H1121" t="s">
        <v>108</v>
      </c>
      <c r="I1121" s="2">
        <v>5514000</v>
      </c>
      <c r="J1121" s="3">
        <f>Raw_Data[[#This Row],[cicilan_per_bulan]]/Raw_Data[[#This Row],[penghasilan_bulanan]]</f>
        <v>0.10754443235400798</v>
      </c>
      <c r="K1121" t="s">
        <v>210</v>
      </c>
      <c r="L1121" t="s">
        <v>115</v>
      </c>
      <c r="M1121" t="s">
        <v>72</v>
      </c>
      <c r="N1121" t="s">
        <v>73</v>
      </c>
      <c r="O1121" t="s">
        <v>46</v>
      </c>
      <c r="P1121" s="2">
        <v>21195654</v>
      </c>
      <c r="Q1121" s="2">
        <v>3179000</v>
      </c>
      <c r="R1121" t="str">
        <f>IF(Raw_Data[[#This Row],[persen_dp]]&lt;15%,"Low",IF(Raw_Data[[#This Row],[persen_dp]]&gt;25%,"High","Medium"))</f>
        <v>Medium</v>
      </c>
      <c r="S1121" s="3">
        <v>0.15</v>
      </c>
      <c r="T1121">
        <v>48</v>
      </c>
      <c r="U1121">
        <v>0.14499999999999999</v>
      </c>
      <c r="V1121" s="2">
        <v>593000</v>
      </c>
      <c r="W1121" s="2">
        <v>28466000</v>
      </c>
      <c r="X1121" t="str">
        <f>IF(OR(Raw_Data[[#This Row],[status_pembayaran]]="Macet",Raw_Data[[#This Row],[status_pembayaran]]="Kurang Lancar"),"Non Performing Loan","Performing")</f>
        <v>Performing</v>
      </c>
      <c r="Y1121" t="s">
        <v>233</v>
      </c>
      <c r="Z1121">
        <v>0</v>
      </c>
      <c r="AA1121">
        <v>0</v>
      </c>
      <c r="AB1121">
        <v>1</v>
      </c>
      <c r="AC1121" t="s">
        <v>104</v>
      </c>
      <c r="AD1121">
        <f>IF(Raw_Data[[#This Row],[rasio]]&lt;0.2,1,IF(Raw_Data[[#This Row],[rasio]]&lt;0.3,2,IF(Raw_Data[[#This Row],[rasio]]&lt;0.4,3,4)))</f>
        <v>1</v>
      </c>
      <c r="AE1121">
        <f>IF(Raw_Data[[#This Row],[kategori_dp]]="High",1,IF(Raw_Data[[#This Row],[kategori_dp]]="Medium",2,3))</f>
        <v>2</v>
      </c>
      <c r="AF1121">
        <f>IF(Raw_Data[[#This Row],[tenor_bulan]]&lt;=24,1,IF(Raw_Data[[#This Row],[tenor_bulan]]&lt;=36,2,IF(Raw_Data[[#This Row],[tenor_bulan]]&lt;=48,3,4)))</f>
        <v>3</v>
      </c>
      <c r="AG1121">
        <f>IF(Raw_Data[[#This Row],[jumlah_kali_telat]]=0,0,IF(Raw_Data[[#This Row],[jumlah_kali_telat]]&lt;=2,2,4))</f>
        <v>0</v>
      </c>
      <c r="AH1121">
        <f>Raw_Data[[#This Row],[Skor_Rasio]]+Raw_Data[[#This Row],[Skor_DP]]+Raw_Data[[#This Row],[Skor_Tenor]]+Raw_Data[[#This Row],[Skor_Telat]]</f>
        <v>6</v>
      </c>
      <c r="AI1121" t="str">
        <f>IF(Raw_Data[[#This Row],[Risk_Score]]&lt;=6,"Low Risk",IF(Raw_Data[[#This Row],[Risk_Score]]&lt;=8,"Medium Risk","High Risk"))</f>
        <v>Low Risk</v>
      </c>
      <c r="AJ1121" t="str">
        <f ca="1">IFERROR(DATEDIF(Raw_Data[[#This Row],[tanggal_pengajuan]],TODAY(),"m"),"N/A")</f>
        <v>N/A</v>
      </c>
      <c r="AK1121" t="str">
        <f ca="1">IF(ISNUMBER(Raw_Data[[#This Row],[MOB]]),IF(Raw_Data[[#This Row],[MOB]]&lt;6,"0-5 bulan",IF(Raw_Data[[#This Row],[MOB]]&lt;12,"6-11 bulan",IF(Raw_Data[[#This Row],[MOB]]&lt;24,"12-23 bulan","24+ bulan"))),"N/A")</f>
        <v>N/A</v>
      </c>
    </row>
    <row r="1122" spans="1:37" ht="14.25" customHeight="1" x14ac:dyDescent="0.45">
      <c r="A1122" t="s">
        <v>2863</v>
      </c>
      <c r="B1122" s="64">
        <v>46082</v>
      </c>
      <c r="C1122" s="1" t="str">
        <f t="shared" si="17"/>
        <v>March</v>
      </c>
      <c r="D1122" t="s">
        <v>2732</v>
      </c>
      <c r="E1122" t="s">
        <v>2864</v>
      </c>
      <c r="F1122">
        <v>37</v>
      </c>
      <c r="G1122" t="s">
        <v>51</v>
      </c>
      <c r="H1122" t="s">
        <v>41</v>
      </c>
      <c r="I1122" s="2">
        <v>5294000</v>
      </c>
      <c r="J1122" s="3">
        <f>Raw_Data[[#This Row],[cicilan_per_bulan]]/Raw_Data[[#This Row],[penghasilan_bulanan]]</f>
        <v>0.13029845107669058</v>
      </c>
      <c r="K1122" t="s">
        <v>145</v>
      </c>
      <c r="L1122" t="s">
        <v>146</v>
      </c>
      <c r="M1122" t="s">
        <v>72</v>
      </c>
      <c r="N1122" t="s">
        <v>97</v>
      </c>
      <c r="O1122" t="s">
        <v>57</v>
      </c>
      <c r="P1122" s="2">
        <v>16998000</v>
      </c>
      <c r="Q1122" s="2">
        <v>6799000</v>
      </c>
      <c r="R1122" t="str">
        <f>IF(Raw_Data[[#This Row],[persen_dp]]&lt;15%,"Low",IF(Raw_Data[[#This Row],[persen_dp]]&gt;25%,"High","Medium"))</f>
        <v>High</v>
      </c>
      <c r="S1122" s="3">
        <v>0.4</v>
      </c>
      <c r="T1122">
        <v>18</v>
      </c>
      <c r="U1122">
        <v>0.14499999999999999</v>
      </c>
      <c r="V1122" s="2">
        <v>689800</v>
      </c>
      <c r="W1122" s="2">
        <v>12417000</v>
      </c>
      <c r="X1122" t="str">
        <f>IF(OR(Raw_Data[[#This Row],[status_pembayaran]]="Macet",Raw_Data[[#This Row],[status_pembayaran]]="Kurang Lancar"),"Non Performing Loan","Performing")</f>
        <v>Performing</v>
      </c>
      <c r="Y1122" t="s">
        <v>47</v>
      </c>
      <c r="Z1122">
        <v>0</v>
      </c>
      <c r="AA1122">
        <v>0</v>
      </c>
      <c r="AB1122">
        <v>1</v>
      </c>
      <c r="AC1122" t="s">
        <v>66</v>
      </c>
      <c r="AD1122">
        <f>IF(Raw_Data[[#This Row],[rasio]]&lt;0.2,1,IF(Raw_Data[[#This Row],[rasio]]&lt;0.3,2,IF(Raw_Data[[#This Row],[rasio]]&lt;0.4,3,4)))</f>
        <v>1</v>
      </c>
      <c r="AE1122">
        <f>IF(Raw_Data[[#This Row],[kategori_dp]]="High",1,IF(Raw_Data[[#This Row],[kategori_dp]]="Medium",2,3))</f>
        <v>1</v>
      </c>
      <c r="AF1122">
        <f>IF(Raw_Data[[#This Row],[tenor_bulan]]&lt;=24,1,IF(Raw_Data[[#This Row],[tenor_bulan]]&lt;=36,2,IF(Raw_Data[[#This Row],[tenor_bulan]]&lt;=48,3,4)))</f>
        <v>1</v>
      </c>
      <c r="AG1122">
        <f>IF(Raw_Data[[#This Row],[jumlah_kali_telat]]=0,0,IF(Raw_Data[[#This Row],[jumlah_kali_telat]]&lt;=2,2,4))</f>
        <v>0</v>
      </c>
      <c r="AH1122">
        <f>Raw_Data[[#This Row],[Skor_Rasio]]+Raw_Data[[#This Row],[Skor_DP]]+Raw_Data[[#This Row],[Skor_Tenor]]+Raw_Data[[#This Row],[Skor_Telat]]</f>
        <v>3</v>
      </c>
      <c r="AI1122" t="str">
        <f>IF(Raw_Data[[#This Row],[Risk_Score]]&lt;=6,"Low Risk",IF(Raw_Data[[#This Row],[Risk_Score]]&lt;=8,"Medium Risk","High Risk"))</f>
        <v>Low Risk</v>
      </c>
      <c r="AJ1122">
        <f ca="1">IFERROR(DATEDIF(Raw_Data[[#This Row],[tanggal_pengajuan]],TODAY(),"m"),"N/A")</f>
        <v>7</v>
      </c>
      <c r="AK1122" t="str">
        <f ca="1">IF(ISNUMBER(Raw_Data[[#This Row],[MOB]]),IF(Raw_Data[[#This Row],[MOB]]&lt;6,"0-5 bulan",IF(Raw_Data[[#This Row],[MOB]]&lt;12,"6-11 bulan",IF(Raw_Data[[#This Row],[MOB]]&lt;24,"12-23 bulan","24+ bulan"))),"N/A")</f>
        <v>6-11 bulan</v>
      </c>
    </row>
    <row r="1123" spans="1:37" ht="14.25" customHeight="1" x14ac:dyDescent="0.45">
      <c r="A1123" t="s">
        <v>2865</v>
      </c>
      <c r="B1123" s="64">
        <v>46174</v>
      </c>
      <c r="C1123" s="1" t="str">
        <f t="shared" si="17"/>
        <v>June</v>
      </c>
      <c r="D1123" t="s">
        <v>2866</v>
      </c>
      <c r="E1123" t="s">
        <v>2867</v>
      </c>
      <c r="F1123">
        <v>48</v>
      </c>
      <c r="G1123" t="s">
        <v>40</v>
      </c>
      <c r="H1123" t="s">
        <v>126</v>
      </c>
      <c r="I1123" s="2">
        <v>3774000</v>
      </c>
      <c r="J1123" s="3">
        <f>Raw_Data[[#This Row],[cicilan_per_bulan]]/Raw_Data[[#This Row],[penghasilan_bulanan]]</f>
        <v>0.68396926338102804</v>
      </c>
      <c r="K1123" t="s">
        <v>145</v>
      </c>
      <c r="L1123" t="s">
        <v>146</v>
      </c>
      <c r="M1123" t="s">
        <v>55</v>
      </c>
      <c r="N1123" t="s">
        <v>147</v>
      </c>
      <c r="O1123" t="s">
        <v>148</v>
      </c>
      <c r="P1123" s="2">
        <v>31827000</v>
      </c>
      <c r="Q1123" s="2">
        <v>4774000</v>
      </c>
      <c r="R1123" t="str">
        <f>IF(Raw_Data[[#This Row],[persen_dp]]&lt;15%,"Low",IF(Raw_Data[[#This Row],[persen_dp]]&gt;25%,"High","Medium"))</f>
        <v>Medium</v>
      </c>
      <c r="S1123" s="3">
        <v>0.15</v>
      </c>
      <c r="T1123">
        <v>12</v>
      </c>
      <c r="U1123">
        <v>0.14499999999999999</v>
      </c>
      <c r="V1123" s="2">
        <v>2581300</v>
      </c>
      <c r="W1123" s="2">
        <v>30976000</v>
      </c>
      <c r="X1123" t="str">
        <f>IF(OR(Raw_Data[[#This Row],[status_pembayaran]]="Macet",Raw_Data[[#This Row],[status_pembayaran]]="Kurang Lancar"),"Non Performing Loan","Performing")</f>
        <v>Performing</v>
      </c>
      <c r="Y1123" t="s">
        <v>47</v>
      </c>
      <c r="Z1123">
        <v>0</v>
      </c>
      <c r="AA1123">
        <v>0</v>
      </c>
      <c r="AB1123">
        <v>1</v>
      </c>
      <c r="AC1123" t="s">
        <v>104</v>
      </c>
      <c r="AD1123">
        <f>IF(Raw_Data[[#This Row],[rasio]]&lt;0.2,1,IF(Raw_Data[[#This Row],[rasio]]&lt;0.3,2,IF(Raw_Data[[#This Row],[rasio]]&lt;0.4,3,4)))</f>
        <v>4</v>
      </c>
      <c r="AE1123">
        <f>IF(Raw_Data[[#This Row],[kategori_dp]]="High",1,IF(Raw_Data[[#This Row],[kategori_dp]]="Medium",2,3))</f>
        <v>2</v>
      </c>
      <c r="AF1123">
        <f>IF(Raw_Data[[#This Row],[tenor_bulan]]&lt;=24,1,IF(Raw_Data[[#This Row],[tenor_bulan]]&lt;=36,2,IF(Raw_Data[[#This Row],[tenor_bulan]]&lt;=48,3,4)))</f>
        <v>1</v>
      </c>
      <c r="AG1123">
        <f>IF(Raw_Data[[#This Row],[jumlah_kali_telat]]=0,0,IF(Raw_Data[[#This Row],[jumlah_kali_telat]]&lt;=2,2,4))</f>
        <v>0</v>
      </c>
      <c r="AH1123">
        <f>Raw_Data[[#This Row],[Skor_Rasio]]+Raw_Data[[#This Row],[Skor_DP]]+Raw_Data[[#This Row],[Skor_Tenor]]+Raw_Data[[#This Row],[Skor_Telat]]</f>
        <v>7</v>
      </c>
      <c r="AI1123" t="str">
        <f>IF(Raw_Data[[#This Row],[Risk_Score]]&lt;=6,"Low Risk",IF(Raw_Data[[#This Row],[Risk_Score]]&lt;=8,"Medium Risk","High Risk"))</f>
        <v>Medium Risk</v>
      </c>
      <c r="AJ1123">
        <f ca="1">IFERROR(DATEDIF(Raw_Data[[#This Row],[tanggal_pengajuan]],TODAY(),"m"),"N/A")</f>
        <v>4</v>
      </c>
      <c r="AK1123" t="str">
        <f ca="1">IF(ISNUMBER(Raw_Data[[#This Row],[MOB]]),IF(Raw_Data[[#This Row],[MOB]]&lt;6,"0-5 bulan",IF(Raw_Data[[#This Row],[MOB]]&lt;12,"6-11 bulan",IF(Raw_Data[[#This Row],[MOB]]&lt;24,"12-23 bulan","24+ bulan"))),"N/A")</f>
        <v>0-5 bulan</v>
      </c>
    </row>
    <row r="1124" spans="1:37" ht="14.25" customHeight="1" x14ac:dyDescent="0.45">
      <c r="A1124" t="s">
        <v>2868</v>
      </c>
      <c r="B1124" s="64">
        <v>46064</v>
      </c>
      <c r="C1124" s="1" t="str">
        <f t="shared" si="17"/>
        <v>February</v>
      </c>
      <c r="D1124" t="s">
        <v>2869</v>
      </c>
      <c r="E1124" t="s">
        <v>2870</v>
      </c>
      <c r="F1124">
        <v>25</v>
      </c>
      <c r="G1124" t="s">
        <v>51</v>
      </c>
      <c r="H1124" t="s">
        <v>90</v>
      </c>
      <c r="I1124" s="2">
        <v>7979000</v>
      </c>
      <c r="J1124" s="3">
        <f>Raw_Data[[#This Row],[cicilan_per_bulan]]/Raw_Data[[#This Row],[penghasilan_bulanan]]</f>
        <v>0.11993984208547437</v>
      </c>
      <c r="K1124" t="s">
        <v>205</v>
      </c>
      <c r="L1124" t="s">
        <v>110</v>
      </c>
      <c r="M1124" t="s">
        <v>290</v>
      </c>
      <c r="N1124" t="s">
        <v>291</v>
      </c>
      <c r="O1124" t="s">
        <v>292</v>
      </c>
      <c r="P1124" s="2">
        <v>36987000</v>
      </c>
      <c r="Q1124" s="2">
        <v>3699000</v>
      </c>
      <c r="R1124" t="str">
        <f>IF(Raw_Data[[#This Row],[persen_dp]]&lt;15%,"Low",IF(Raw_Data[[#This Row],[persen_dp]]&gt;25%,"High","Medium"))</f>
        <v>Low</v>
      </c>
      <c r="S1124" s="3">
        <v>0.1</v>
      </c>
      <c r="T1124">
        <v>60</v>
      </c>
      <c r="U1124">
        <v>0.14499999999999999</v>
      </c>
      <c r="V1124" s="2">
        <v>957000</v>
      </c>
      <c r="W1124" s="2">
        <v>57421000</v>
      </c>
      <c r="X1124" t="str">
        <f>IF(OR(Raw_Data[[#This Row],[status_pembayaran]]="Macet",Raw_Data[[#This Row],[status_pembayaran]]="Kurang Lancar"),"Non Performing Loan","Performing")</f>
        <v>Performing</v>
      </c>
      <c r="Y1124" t="s">
        <v>47</v>
      </c>
      <c r="Z1124">
        <v>0</v>
      </c>
      <c r="AA1124">
        <v>0</v>
      </c>
      <c r="AB1124">
        <v>1</v>
      </c>
      <c r="AD1124">
        <f>IF(Raw_Data[[#This Row],[rasio]]&lt;0.2,1,IF(Raw_Data[[#This Row],[rasio]]&lt;0.3,2,IF(Raw_Data[[#This Row],[rasio]]&lt;0.4,3,4)))</f>
        <v>1</v>
      </c>
      <c r="AE1124">
        <f>IF(Raw_Data[[#This Row],[kategori_dp]]="High",1,IF(Raw_Data[[#This Row],[kategori_dp]]="Medium",2,3))</f>
        <v>3</v>
      </c>
      <c r="AF1124">
        <f>IF(Raw_Data[[#This Row],[tenor_bulan]]&lt;=24,1,IF(Raw_Data[[#This Row],[tenor_bulan]]&lt;=36,2,IF(Raw_Data[[#This Row],[tenor_bulan]]&lt;=48,3,4)))</f>
        <v>4</v>
      </c>
      <c r="AG1124">
        <f>IF(Raw_Data[[#This Row],[jumlah_kali_telat]]=0,0,IF(Raw_Data[[#This Row],[jumlah_kali_telat]]&lt;=2,2,4))</f>
        <v>0</v>
      </c>
      <c r="AH1124">
        <f>Raw_Data[[#This Row],[Skor_Rasio]]+Raw_Data[[#This Row],[Skor_DP]]+Raw_Data[[#This Row],[Skor_Tenor]]+Raw_Data[[#This Row],[Skor_Telat]]</f>
        <v>8</v>
      </c>
      <c r="AI1124" t="str">
        <f>IF(Raw_Data[[#This Row],[Risk_Score]]&lt;=6,"Low Risk",IF(Raw_Data[[#This Row],[Risk_Score]]&lt;=8,"Medium Risk","High Risk"))</f>
        <v>Medium Risk</v>
      </c>
      <c r="AJ1124">
        <f ca="1">IFERROR(DATEDIF(Raw_Data[[#This Row],[tanggal_pengajuan]],TODAY(),"m"),"N/A")</f>
        <v>8</v>
      </c>
      <c r="AK1124" t="str">
        <f ca="1">IF(ISNUMBER(Raw_Data[[#This Row],[MOB]]),IF(Raw_Data[[#This Row],[MOB]]&lt;6,"0-5 bulan",IF(Raw_Data[[#This Row],[MOB]]&lt;12,"6-11 bulan",IF(Raw_Data[[#This Row],[MOB]]&lt;24,"12-23 bulan","24+ bulan"))),"N/A")</f>
        <v>6-11 bulan</v>
      </c>
    </row>
    <row r="1125" spans="1:37" ht="14.25" customHeight="1" x14ac:dyDescent="0.45">
      <c r="A1125" t="s">
        <v>2871</v>
      </c>
      <c r="B1125" s="64">
        <v>46095</v>
      </c>
      <c r="C1125" s="1" t="str">
        <f t="shared" si="17"/>
        <v>March</v>
      </c>
      <c r="D1125" t="s">
        <v>603</v>
      </c>
      <c r="E1125" t="s">
        <v>2872</v>
      </c>
      <c r="F1125">
        <v>46</v>
      </c>
      <c r="G1125" t="s">
        <v>40</v>
      </c>
      <c r="H1125" t="s">
        <v>41</v>
      </c>
      <c r="I1125" s="2">
        <v>7250000</v>
      </c>
      <c r="J1125" s="3">
        <f>Raw_Data[[#This Row],[cicilan_per_bulan]]/Raw_Data[[#This Row],[penghasilan_bulanan]]</f>
        <v>8.0096551724137932E-2</v>
      </c>
      <c r="K1125" t="s">
        <v>177</v>
      </c>
      <c r="L1125" t="s">
        <v>154</v>
      </c>
      <c r="M1125" t="s">
        <v>44</v>
      </c>
      <c r="N1125" t="s">
        <v>273</v>
      </c>
      <c r="O1125" t="s">
        <v>274</v>
      </c>
      <c r="P1125" s="2">
        <v>18007000</v>
      </c>
      <c r="Q1125" s="2">
        <v>7203000</v>
      </c>
      <c r="R1125" t="str">
        <f>IF(Raw_Data[[#This Row],[persen_dp]]&lt;15%,"Low",IF(Raw_Data[[#This Row],[persen_dp]]&gt;25%,"High","Medium"))</f>
        <v>High</v>
      </c>
      <c r="S1125" s="3">
        <v>0.4</v>
      </c>
      <c r="T1125">
        <v>24</v>
      </c>
      <c r="U1125">
        <v>0.14499999999999999</v>
      </c>
      <c r="V1125" s="2">
        <v>580700</v>
      </c>
      <c r="W1125" s="2">
        <v>13937000</v>
      </c>
      <c r="X1125" t="str">
        <f>IF(OR(Raw_Data[[#This Row],[status_pembayaran]]="Macet",Raw_Data[[#This Row],[status_pembayaran]]="Kurang Lancar"),"Non Performing Loan","Performing")</f>
        <v>Performing</v>
      </c>
      <c r="Y1125" t="s">
        <v>47</v>
      </c>
      <c r="Z1125">
        <v>0</v>
      </c>
      <c r="AA1125">
        <v>0</v>
      </c>
      <c r="AB1125">
        <v>1</v>
      </c>
      <c r="AC1125" t="s">
        <v>137</v>
      </c>
      <c r="AD1125">
        <f>IF(Raw_Data[[#This Row],[rasio]]&lt;0.2,1,IF(Raw_Data[[#This Row],[rasio]]&lt;0.3,2,IF(Raw_Data[[#This Row],[rasio]]&lt;0.4,3,4)))</f>
        <v>1</v>
      </c>
      <c r="AE1125">
        <f>IF(Raw_Data[[#This Row],[kategori_dp]]="High",1,IF(Raw_Data[[#This Row],[kategori_dp]]="Medium",2,3))</f>
        <v>1</v>
      </c>
      <c r="AF1125">
        <f>IF(Raw_Data[[#This Row],[tenor_bulan]]&lt;=24,1,IF(Raw_Data[[#This Row],[tenor_bulan]]&lt;=36,2,IF(Raw_Data[[#This Row],[tenor_bulan]]&lt;=48,3,4)))</f>
        <v>1</v>
      </c>
      <c r="AG1125">
        <f>IF(Raw_Data[[#This Row],[jumlah_kali_telat]]=0,0,IF(Raw_Data[[#This Row],[jumlah_kali_telat]]&lt;=2,2,4))</f>
        <v>0</v>
      </c>
      <c r="AH1125">
        <f>Raw_Data[[#This Row],[Skor_Rasio]]+Raw_Data[[#This Row],[Skor_DP]]+Raw_Data[[#This Row],[Skor_Tenor]]+Raw_Data[[#This Row],[Skor_Telat]]</f>
        <v>3</v>
      </c>
      <c r="AI1125" t="str">
        <f>IF(Raw_Data[[#This Row],[Risk_Score]]&lt;=6,"Low Risk",IF(Raw_Data[[#This Row],[Risk_Score]]&lt;=8,"Medium Risk","High Risk"))</f>
        <v>Low Risk</v>
      </c>
      <c r="AJ1125">
        <f ca="1">IFERROR(DATEDIF(Raw_Data[[#This Row],[tanggal_pengajuan]],TODAY(),"m"),"N/A")</f>
        <v>7</v>
      </c>
      <c r="AK1125" t="str">
        <f ca="1">IF(ISNUMBER(Raw_Data[[#This Row],[MOB]]),IF(Raw_Data[[#This Row],[MOB]]&lt;6,"0-5 bulan",IF(Raw_Data[[#This Row],[MOB]]&lt;12,"6-11 bulan",IF(Raw_Data[[#This Row],[MOB]]&lt;24,"12-23 bulan","24+ bulan"))),"N/A")</f>
        <v>6-11 bulan</v>
      </c>
    </row>
    <row r="1126" spans="1:37" ht="14.25" customHeight="1" x14ac:dyDescent="0.45">
      <c r="A1126" t="s">
        <v>2873</v>
      </c>
      <c r="B1126" s="64">
        <v>46069</v>
      </c>
      <c r="C1126" s="1" t="str">
        <f t="shared" si="17"/>
        <v>February</v>
      </c>
      <c r="D1126" t="s">
        <v>210</v>
      </c>
      <c r="E1126" t="s">
        <v>211</v>
      </c>
      <c r="F1126">
        <v>37</v>
      </c>
      <c r="G1126" t="s">
        <v>51</v>
      </c>
      <c r="H1126" t="s">
        <v>41</v>
      </c>
      <c r="I1126" s="2">
        <v>6111000</v>
      </c>
      <c r="J1126" s="3">
        <f>Raw_Data[[#This Row],[cicilan_per_bulan]]/Raw_Data[[#This Row],[penghasilan_bulanan]]</f>
        <v>9.5876288659793821E-2</v>
      </c>
      <c r="K1126" t="s">
        <v>114</v>
      </c>
      <c r="L1126" t="s">
        <v>115</v>
      </c>
      <c r="M1126" t="s">
        <v>249</v>
      </c>
      <c r="N1126" t="s">
        <v>250</v>
      </c>
      <c r="O1126" t="s">
        <v>57</v>
      </c>
      <c r="P1126" s="2">
        <v>16331155</v>
      </c>
      <c r="Q1126" s="2">
        <v>1633000</v>
      </c>
      <c r="R1126" t="str">
        <f>IF(Raw_Data[[#This Row],[persen_dp]]&lt;15%,"Low",IF(Raw_Data[[#This Row],[persen_dp]]&gt;25%,"High","Medium"))</f>
        <v>Low</v>
      </c>
      <c r="S1126" s="3">
        <v>0.1</v>
      </c>
      <c r="T1126">
        <v>36</v>
      </c>
      <c r="U1126">
        <v>0.14499999999999999</v>
      </c>
      <c r="V1126" s="2">
        <v>585900</v>
      </c>
      <c r="W1126" s="2">
        <v>21092000</v>
      </c>
      <c r="X1126" t="str">
        <f>IF(OR(Raw_Data[[#This Row],[status_pembayaran]]="Macet",Raw_Data[[#This Row],[status_pembayaran]]="Kurang Lancar"),"Non Performing Loan","Performing")</f>
        <v>Performing</v>
      </c>
      <c r="Y1126" t="s">
        <v>47</v>
      </c>
      <c r="Z1126">
        <v>0</v>
      </c>
      <c r="AA1126">
        <v>0</v>
      </c>
      <c r="AB1126">
        <v>1</v>
      </c>
      <c r="AC1126" t="s">
        <v>66</v>
      </c>
      <c r="AD1126">
        <f>IF(Raw_Data[[#This Row],[rasio]]&lt;0.2,1,IF(Raw_Data[[#This Row],[rasio]]&lt;0.3,2,IF(Raw_Data[[#This Row],[rasio]]&lt;0.4,3,4)))</f>
        <v>1</v>
      </c>
      <c r="AE1126">
        <f>IF(Raw_Data[[#This Row],[kategori_dp]]="High",1,IF(Raw_Data[[#This Row],[kategori_dp]]="Medium",2,3))</f>
        <v>3</v>
      </c>
      <c r="AF1126">
        <f>IF(Raw_Data[[#This Row],[tenor_bulan]]&lt;=24,1,IF(Raw_Data[[#This Row],[tenor_bulan]]&lt;=36,2,IF(Raw_Data[[#This Row],[tenor_bulan]]&lt;=48,3,4)))</f>
        <v>2</v>
      </c>
      <c r="AG1126">
        <f>IF(Raw_Data[[#This Row],[jumlah_kali_telat]]=0,0,IF(Raw_Data[[#This Row],[jumlah_kali_telat]]&lt;=2,2,4))</f>
        <v>0</v>
      </c>
      <c r="AH1126">
        <f>Raw_Data[[#This Row],[Skor_Rasio]]+Raw_Data[[#This Row],[Skor_DP]]+Raw_Data[[#This Row],[Skor_Tenor]]+Raw_Data[[#This Row],[Skor_Telat]]</f>
        <v>6</v>
      </c>
      <c r="AI1126" t="str">
        <f>IF(Raw_Data[[#This Row],[Risk_Score]]&lt;=6,"Low Risk",IF(Raw_Data[[#This Row],[Risk_Score]]&lt;=8,"Medium Risk","High Risk"))</f>
        <v>Low Risk</v>
      </c>
      <c r="AJ1126">
        <f ca="1">IFERROR(DATEDIF(Raw_Data[[#This Row],[tanggal_pengajuan]],TODAY(),"m"),"N/A")</f>
        <v>8</v>
      </c>
      <c r="AK1126" t="str">
        <f ca="1">IF(ISNUMBER(Raw_Data[[#This Row],[MOB]]),IF(Raw_Data[[#This Row],[MOB]]&lt;6,"0-5 bulan",IF(Raw_Data[[#This Row],[MOB]]&lt;12,"6-11 bulan",IF(Raw_Data[[#This Row],[MOB]]&lt;24,"12-23 bulan","24+ bulan"))),"N/A")</f>
        <v>6-11 bulan</v>
      </c>
    </row>
    <row r="1127" spans="1:37" ht="14.25" customHeight="1" x14ac:dyDescent="0.45">
      <c r="A1127" t="s">
        <v>2874</v>
      </c>
      <c r="B1127" s="64">
        <v>46159</v>
      </c>
      <c r="C1127" s="1" t="str">
        <f t="shared" si="17"/>
        <v>May</v>
      </c>
      <c r="D1127" t="s">
        <v>1607</v>
      </c>
      <c r="E1127" t="s">
        <v>2875</v>
      </c>
      <c r="F1127">
        <v>23</v>
      </c>
      <c r="G1127" t="s">
        <v>51</v>
      </c>
      <c r="H1127" t="s">
        <v>41</v>
      </c>
      <c r="I1127" s="2">
        <v>7330000</v>
      </c>
      <c r="J1127" s="3">
        <f>Raw_Data[[#This Row],[cicilan_per_bulan]]/Raw_Data[[#This Row],[penghasilan_bulanan]]</f>
        <v>0.16064120054570258</v>
      </c>
      <c r="K1127" t="s">
        <v>205</v>
      </c>
      <c r="L1127" t="s">
        <v>110</v>
      </c>
      <c r="M1127" t="s">
        <v>44</v>
      </c>
      <c r="N1127" t="s">
        <v>129</v>
      </c>
      <c r="O1127" t="s">
        <v>130</v>
      </c>
      <c r="P1127" s="2">
        <v>23211000</v>
      </c>
      <c r="Q1127" s="2">
        <v>5803000</v>
      </c>
      <c r="R1127" t="str">
        <f>IF(Raw_Data[[#This Row],[persen_dp]]&lt;15%,"Low",IF(Raw_Data[[#This Row],[persen_dp]]&gt;25%,"High","Medium"))</f>
        <v>Medium</v>
      </c>
      <c r="S1127" s="3">
        <v>0.25</v>
      </c>
      <c r="T1127">
        <v>18</v>
      </c>
      <c r="U1127">
        <v>0.14499999999999999</v>
      </c>
      <c r="V1127" s="2">
        <v>1177500</v>
      </c>
      <c r="W1127" s="2">
        <v>21195000</v>
      </c>
      <c r="X1127" t="str">
        <f>IF(OR(Raw_Data[[#This Row],[status_pembayaran]]="Macet",Raw_Data[[#This Row],[status_pembayaran]]="Kurang Lancar"),"Non Performing Loan","Performing")</f>
        <v>Performing</v>
      </c>
      <c r="Y1127" t="s">
        <v>47</v>
      </c>
      <c r="Z1127">
        <v>0</v>
      </c>
      <c r="AA1127">
        <v>0</v>
      </c>
      <c r="AB1127">
        <v>1</v>
      </c>
      <c r="AC1127" t="s">
        <v>58</v>
      </c>
      <c r="AD1127">
        <f>IF(Raw_Data[[#This Row],[rasio]]&lt;0.2,1,IF(Raw_Data[[#This Row],[rasio]]&lt;0.3,2,IF(Raw_Data[[#This Row],[rasio]]&lt;0.4,3,4)))</f>
        <v>1</v>
      </c>
      <c r="AE1127">
        <f>IF(Raw_Data[[#This Row],[kategori_dp]]="High",1,IF(Raw_Data[[#This Row],[kategori_dp]]="Medium",2,3))</f>
        <v>2</v>
      </c>
      <c r="AF1127">
        <f>IF(Raw_Data[[#This Row],[tenor_bulan]]&lt;=24,1,IF(Raw_Data[[#This Row],[tenor_bulan]]&lt;=36,2,IF(Raw_Data[[#This Row],[tenor_bulan]]&lt;=48,3,4)))</f>
        <v>1</v>
      </c>
      <c r="AG1127">
        <f>IF(Raw_Data[[#This Row],[jumlah_kali_telat]]=0,0,IF(Raw_Data[[#This Row],[jumlah_kali_telat]]&lt;=2,2,4))</f>
        <v>0</v>
      </c>
      <c r="AH1127">
        <f>Raw_Data[[#This Row],[Skor_Rasio]]+Raw_Data[[#This Row],[Skor_DP]]+Raw_Data[[#This Row],[Skor_Tenor]]+Raw_Data[[#This Row],[Skor_Telat]]</f>
        <v>4</v>
      </c>
      <c r="AI1127" t="str">
        <f>IF(Raw_Data[[#This Row],[Risk_Score]]&lt;=6,"Low Risk",IF(Raw_Data[[#This Row],[Risk_Score]]&lt;=8,"Medium Risk","High Risk"))</f>
        <v>Low Risk</v>
      </c>
      <c r="AJ1127">
        <f ca="1">IFERROR(DATEDIF(Raw_Data[[#This Row],[tanggal_pengajuan]],TODAY(),"m"),"N/A")</f>
        <v>5</v>
      </c>
      <c r="AK1127" t="str">
        <f ca="1">IF(ISNUMBER(Raw_Data[[#This Row],[MOB]]),IF(Raw_Data[[#This Row],[MOB]]&lt;6,"0-5 bulan",IF(Raw_Data[[#This Row],[MOB]]&lt;12,"6-11 bulan",IF(Raw_Data[[#This Row],[MOB]]&lt;24,"12-23 bulan","24+ bulan"))),"N/A")</f>
        <v>0-5 bulan</v>
      </c>
    </row>
    <row r="1128" spans="1:37" ht="14.25" customHeight="1" x14ac:dyDescent="0.45">
      <c r="A1128" t="s">
        <v>2876</v>
      </c>
      <c r="B1128" s="64">
        <v>46175</v>
      </c>
      <c r="C1128" s="1" t="str">
        <f t="shared" si="17"/>
        <v>June</v>
      </c>
      <c r="D1128" t="s">
        <v>263</v>
      </c>
      <c r="E1128" t="s">
        <v>2877</v>
      </c>
      <c r="F1128">
        <v>38</v>
      </c>
      <c r="G1128" t="s">
        <v>40</v>
      </c>
      <c r="H1128" t="s">
        <v>152</v>
      </c>
      <c r="I1128" s="2">
        <v>3060000</v>
      </c>
      <c r="J1128" s="3">
        <f>Raw_Data[[#This Row],[cicilan_per_bulan]]/Raw_Data[[#This Row],[penghasilan_bulanan]]</f>
        <v>0.1042483660130719</v>
      </c>
      <c r="K1128" t="s">
        <v>70</v>
      </c>
      <c r="L1128" t="s">
        <v>71</v>
      </c>
      <c r="M1128" t="s">
        <v>249</v>
      </c>
      <c r="N1128" t="s">
        <v>250</v>
      </c>
      <c r="O1128" t="s">
        <v>57</v>
      </c>
      <c r="P1128" s="2">
        <v>16151000</v>
      </c>
      <c r="Q1128" s="2">
        <v>6460000</v>
      </c>
      <c r="R1128" t="str">
        <f>IF(Raw_Data[[#This Row],[persen_dp]]&lt;15%,"Low",IF(Raw_Data[[#This Row],[persen_dp]]&gt;25%,"High","Medium"))</f>
        <v>High</v>
      </c>
      <c r="S1128" s="3">
        <v>0.4</v>
      </c>
      <c r="T1128">
        <v>48</v>
      </c>
      <c r="U1128">
        <v>0.14499999999999999</v>
      </c>
      <c r="V1128" s="2">
        <v>319000</v>
      </c>
      <c r="W1128" s="2">
        <v>15311000</v>
      </c>
      <c r="X1128" t="str">
        <f>IF(OR(Raw_Data[[#This Row],[status_pembayaran]]="Macet",Raw_Data[[#This Row],[status_pembayaran]]="Kurang Lancar"),"Non Performing Loan","Performing")</f>
        <v>Performing</v>
      </c>
      <c r="Y1128" t="s">
        <v>269</v>
      </c>
      <c r="Z1128">
        <v>33</v>
      </c>
      <c r="AA1128">
        <v>1</v>
      </c>
      <c r="AB1128">
        <v>2</v>
      </c>
      <c r="AD1128">
        <f>IF(Raw_Data[[#This Row],[rasio]]&lt;0.2,1,IF(Raw_Data[[#This Row],[rasio]]&lt;0.3,2,IF(Raw_Data[[#This Row],[rasio]]&lt;0.4,3,4)))</f>
        <v>1</v>
      </c>
      <c r="AE1128">
        <f>IF(Raw_Data[[#This Row],[kategori_dp]]="High",1,IF(Raw_Data[[#This Row],[kategori_dp]]="Medium",2,3))</f>
        <v>1</v>
      </c>
      <c r="AF1128">
        <f>IF(Raw_Data[[#This Row],[tenor_bulan]]&lt;=24,1,IF(Raw_Data[[#This Row],[tenor_bulan]]&lt;=36,2,IF(Raw_Data[[#This Row],[tenor_bulan]]&lt;=48,3,4)))</f>
        <v>3</v>
      </c>
      <c r="AG1128">
        <f>IF(Raw_Data[[#This Row],[jumlah_kali_telat]]=0,0,IF(Raw_Data[[#This Row],[jumlah_kali_telat]]&lt;=2,2,4))</f>
        <v>2</v>
      </c>
      <c r="AH1128">
        <f>Raw_Data[[#This Row],[Skor_Rasio]]+Raw_Data[[#This Row],[Skor_DP]]+Raw_Data[[#This Row],[Skor_Tenor]]+Raw_Data[[#This Row],[Skor_Telat]]</f>
        <v>7</v>
      </c>
      <c r="AI1128" t="str">
        <f>IF(Raw_Data[[#This Row],[Risk_Score]]&lt;=6,"Low Risk",IF(Raw_Data[[#This Row],[Risk_Score]]&lt;=8,"Medium Risk","High Risk"))</f>
        <v>Medium Risk</v>
      </c>
      <c r="AJ1128">
        <f ca="1">IFERROR(DATEDIF(Raw_Data[[#This Row],[tanggal_pengajuan]],TODAY(),"m"),"N/A")</f>
        <v>4</v>
      </c>
      <c r="AK1128" t="str">
        <f ca="1">IF(ISNUMBER(Raw_Data[[#This Row],[MOB]]),IF(Raw_Data[[#This Row],[MOB]]&lt;6,"0-5 bulan",IF(Raw_Data[[#This Row],[MOB]]&lt;12,"6-11 bulan",IF(Raw_Data[[#This Row],[MOB]]&lt;24,"12-23 bulan","24+ bulan"))),"N/A")</f>
        <v>0-5 bulan</v>
      </c>
    </row>
    <row r="1129" spans="1:37" ht="14.25" customHeight="1" x14ac:dyDescent="0.45">
      <c r="A1129" t="s">
        <v>2878</v>
      </c>
      <c r="B1129" s="64">
        <v>46074</v>
      </c>
      <c r="C1129" s="1" t="str">
        <f t="shared" si="17"/>
        <v>February</v>
      </c>
      <c r="D1129" t="s">
        <v>1318</v>
      </c>
      <c r="E1129" t="s">
        <v>2879</v>
      </c>
      <c r="F1129">
        <v>45</v>
      </c>
      <c r="G1129" t="s">
        <v>40</v>
      </c>
      <c r="H1129" t="s">
        <v>176</v>
      </c>
      <c r="I1129" s="2">
        <v>3883000</v>
      </c>
      <c r="J1129" s="3">
        <f>Raw_Data[[#This Row],[cicilan_per_bulan]]/Raw_Data[[#This Row],[penghasilan_bulanan]]</f>
        <v>0.20589750193149628</v>
      </c>
      <c r="K1129" t="s">
        <v>205</v>
      </c>
      <c r="L1129" t="s">
        <v>110</v>
      </c>
      <c r="M1129" t="s">
        <v>44</v>
      </c>
      <c r="N1129" t="s">
        <v>83</v>
      </c>
      <c r="O1129" t="s">
        <v>57</v>
      </c>
      <c r="P1129" s="2">
        <v>18185000</v>
      </c>
      <c r="Q1129" s="2">
        <v>6365000</v>
      </c>
      <c r="R1129" t="str">
        <f>IF(Raw_Data[[#This Row],[persen_dp]]&lt;15%,"Low",IF(Raw_Data[[#This Row],[persen_dp]]&gt;25%,"High","Medium"))</f>
        <v>High</v>
      </c>
      <c r="S1129" s="3">
        <v>0.35</v>
      </c>
      <c r="T1129">
        <v>18</v>
      </c>
      <c r="U1129">
        <v>0.14499999999999999</v>
      </c>
      <c r="V1129" s="2">
        <v>799500</v>
      </c>
      <c r="W1129" s="2">
        <v>14391000</v>
      </c>
      <c r="X1129" t="str">
        <f>IF(OR(Raw_Data[[#This Row],[status_pembayaran]]="Macet",Raw_Data[[#This Row],[status_pembayaran]]="Kurang Lancar"),"Non Performing Loan","Performing")</f>
        <v>Performing</v>
      </c>
      <c r="Y1129" t="s">
        <v>47</v>
      </c>
      <c r="Z1129">
        <v>0</v>
      </c>
      <c r="AA1129">
        <v>0</v>
      </c>
      <c r="AB1129">
        <v>1</v>
      </c>
      <c r="AC1129" t="s">
        <v>137</v>
      </c>
      <c r="AD1129">
        <f>IF(Raw_Data[[#This Row],[rasio]]&lt;0.2,1,IF(Raw_Data[[#This Row],[rasio]]&lt;0.3,2,IF(Raw_Data[[#This Row],[rasio]]&lt;0.4,3,4)))</f>
        <v>2</v>
      </c>
      <c r="AE1129">
        <f>IF(Raw_Data[[#This Row],[kategori_dp]]="High",1,IF(Raw_Data[[#This Row],[kategori_dp]]="Medium",2,3))</f>
        <v>1</v>
      </c>
      <c r="AF1129">
        <f>IF(Raw_Data[[#This Row],[tenor_bulan]]&lt;=24,1,IF(Raw_Data[[#This Row],[tenor_bulan]]&lt;=36,2,IF(Raw_Data[[#This Row],[tenor_bulan]]&lt;=48,3,4)))</f>
        <v>1</v>
      </c>
      <c r="AG1129">
        <f>IF(Raw_Data[[#This Row],[jumlah_kali_telat]]=0,0,IF(Raw_Data[[#This Row],[jumlah_kali_telat]]&lt;=2,2,4))</f>
        <v>0</v>
      </c>
      <c r="AH1129">
        <f>Raw_Data[[#This Row],[Skor_Rasio]]+Raw_Data[[#This Row],[Skor_DP]]+Raw_Data[[#This Row],[Skor_Tenor]]+Raw_Data[[#This Row],[Skor_Telat]]</f>
        <v>4</v>
      </c>
      <c r="AI1129" t="str">
        <f>IF(Raw_Data[[#This Row],[Risk_Score]]&lt;=6,"Low Risk",IF(Raw_Data[[#This Row],[Risk_Score]]&lt;=8,"Medium Risk","High Risk"))</f>
        <v>Low Risk</v>
      </c>
      <c r="AJ1129">
        <f ca="1">IFERROR(DATEDIF(Raw_Data[[#This Row],[tanggal_pengajuan]],TODAY(),"m"),"N/A")</f>
        <v>8</v>
      </c>
      <c r="AK1129" t="str">
        <f ca="1">IF(ISNUMBER(Raw_Data[[#This Row],[MOB]]),IF(Raw_Data[[#This Row],[MOB]]&lt;6,"0-5 bulan",IF(Raw_Data[[#This Row],[MOB]]&lt;12,"6-11 bulan",IF(Raw_Data[[#This Row],[MOB]]&lt;24,"12-23 bulan","24+ bulan"))),"N/A")</f>
        <v>6-11 bulan</v>
      </c>
    </row>
    <row r="1130" spans="1:37" ht="14.25" customHeight="1" x14ac:dyDescent="0.45">
      <c r="A1130" t="s">
        <v>2880</v>
      </c>
      <c r="B1130" s="64">
        <v>46081</v>
      </c>
      <c r="C1130" s="1" t="str">
        <f t="shared" si="17"/>
        <v>February</v>
      </c>
      <c r="D1130" t="s">
        <v>1983</v>
      </c>
      <c r="E1130" t="s">
        <v>2881</v>
      </c>
      <c r="F1130">
        <v>39</v>
      </c>
      <c r="G1130" t="s">
        <v>40</v>
      </c>
      <c r="H1130" t="s">
        <v>41</v>
      </c>
      <c r="I1130" s="2">
        <v>7720000</v>
      </c>
      <c r="J1130" s="3">
        <f>Raw_Data[[#This Row],[cicilan_per_bulan]]/Raw_Data[[#This Row],[penghasilan_bulanan]]</f>
        <v>0.11180051813471503</v>
      </c>
      <c r="K1130" t="s">
        <v>53</v>
      </c>
      <c r="L1130" t="s">
        <v>54</v>
      </c>
      <c r="M1130" t="s">
        <v>249</v>
      </c>
      <c r="N1130" t="s">
        <v>250</v>
      </c>
      <c r="O1130" t="s">
        <v>57</v>
      </c>
      <c r="P1130" s="2">
        <v>15950000</v>
      </c>
      <c r="Q1130" s="2">
        <v>3190000</v>
      </c>
      <c r="R1130" t="str">
        <f>IF(Raw_Data[[#This Row],[persen_dp]]&lt;15%,"Low",IF(Raw_Data[[#This Row],[persen_dp]]&gt;25%,"High","Medium"))</f>
        <v>Medium</v>
      </c>
      <c r="S1130" s="3">
        <v>0.2</v>
      </c>
      <c r="T1130">
        <v>18</v>
      </c>
      <c r="U1130">
        <v>0.14499999999999999</v>
      </c>
      <c r="V1130" s="2">
        <v>863100</v>
      </c>
      <c r="W1130" s="2">
        <v>15535000</v>
      </c>
      <c r="X1130" t="str">
        <f>IF(OR(Raw_Data[[#This Row],[status_pembayaran]]="Macet",Raw_Data[[#This Row],[status_pembayaran]]="Kurang Lancar"),"Non Performing Loan","Performing")</f>
        <v>Non Performing Loan</v>
      </c>
      <c r="Y1130" t="s">
        <v>683</v>
      </c>
      <c r="Z1130">
        <v>300</v>
      </c>
      <c r="AA1130">
        <v>7</v>
      </c>
      <c r="AB1130">
        <v>5</v>
      </c>
      <c r="AC1130" t="s">
        <v>58</v>
      </c>
      <c r="AD1130">
        <f>IF(Raw_Data[[#This Row],[rasio]]&lt;0.2,1,IF(Raw_Data[[#This Row],[rasio]]&lt;0.3,2,IF(Raw_Data[[#This Row],[rasio]]&lt;0.4,3,4)))</f>
        <v>1</v>
      </c>
      <c r="AE1130">
        <f>IF(Raw_Data[[#This Row],[kategori_dp]]="High",1,IF(Raw_Data[[#This Row],[kategori_dp]]="Medium",2,3))</f>
        <v>2</v>
      </c>
      <c r="AF1130">
        <f>IF(Raw_Data[[#This Row],[tenor_bulan]]&lt;=24,1,IF(Raw_Data[[#This Row],[tenor_bulan]]&lt;=36,2,IF(Raw_Data[[#This Row],[tenor_bulan]]&lt;=48,3,4)))</f>
        <v>1</v>
      </c>
      <c r="AG1130">
        <f>IF(Raw_Data[[#This Row],[jumlah_kali_telat]]=0,0,IF(Raw_Data[[#This Row],[jumlah_kali_telat]]&lt;=2,2,4))</f>
        <v>4</v>
      </c>
      <c r="AH1130">
        <f>Raw_Data[[#This Row],[Skor_Rasio]]+Raw_Data[[#This Row],[Skor_DP]]+Raw_Data[[#This Row],[Skor_Tenor]]+Raw_Data[[#This Row],[Skor_Telat]]</f>
        <v>8</v>
      </c>
      <c r="AI1130" t="str">
        <f>IF(Raw_Data[[#This Row],[Risk_Score]]&lt;=6,"Low Risk",IF(Raw_Data[[#This Row],[Risk_Score]]&lt;=8,"Medium Risk","High Risk"))</f>
        <v>Medium Risk</v>
      </c>
      <c r="AJ1130">
        <f ca="1">IFERROR(DATEDIF(Raw_Data[[#This Row],[tanggal_pengajuan]],TODAY(),"m"),"N/A")</f>
        <v>7</v>
      </c>
      <c r="AK1130" t="str">
        <f ca="1">IF(ISNUMBER(Raw_Data[[#This Row],[MOB]]),IF(Raw_Data[[#This Row],[MOB]]&lt;6,"0-5 bulan",IF(Raw_Data[[#This Row],[MOB]]&lt;12,"6-11 bulan",IF(Raw_Data[[#This Row],[MOB]]&lt;24,"12-23 bulan","24+ bulan"))),"N/A")</f>
        <v>6-11 bulan</v>
      </c>
    </row>
    <row r="1131" spans="1:37" ht="14.25" customHeight="1" x14ac:dyDescent="0.45">
      <c r="A1131" t="s">
        <v>2882</v>
      </c>
      <c r="B1131" s="64">
        <v>46045</v>
      </c>
      <c r="C1131" s="1" t="str">
        <f t="shared" si="17"/>
        <v>January</v>
      </c>
      <c r="D1131" t="s">
        <v>112</v>
      </c>
      <c r="E1131" t="s">
        <v>2883</v>
      </c>
      <c r="F1131">
        <v>29</v>
      </c>
      <c r="G1131" t="s">
        <v>40</v>
      </c>
      <c r="H1131" t="s">
        <v>152</v>
      </c>
      <c r="I1131" s="2">
        <v>3987000</v>
      </c>
      <c r="J1131" s="3">
        <f>Raw_Data[[#This Row],[cicilan_per_bulan]]/Raw_Data[[#This Row],[penghasilan_bulanan]]</f>
        <v>0.24958615500376222</v>
      </c>
      <c r="K1131" t="s">
        <v>81</v>
      </c>
      <c r="L1131" t="s">
        <v>82</v>
      </c>
      <c r="M1131" t="s">
        <v>55</v>
      </c>
      <c r="N1131" t="s">
        <v>121</v>
      </c>
      <c r="O1131" t="s">
        <v>122</v>
      </c>
      <c r="P1131" s="2">
        <v>35661000</v>
      </c>
      <c r="Q1131" s="2">
        <v>10698000</v>
      </c>
      <c r="R1131" t="str">
        <f>IF(Raw_Data[[#This Row],[persen_dp]]&lt;15%,"Low",IF(Raw_Data[[#This Row],[persen_dp]]&gt;25%,"High","Medium"))</f>
        <v>High</v>
      </c>
      <c r="S1131" s="3">
        <v>0.3</v>
      </c>
      <c r="T1131">
        <v>36</v>
      </c>
      <c r="U1131">
        <v>0.14499999999999999</v>
      </c>
      <c r="V1131" s="2">
        <v>995100</v>
      </c>
      <c r="W1131" s="2">
        <v>35822000</v>
      </c>
      <c r="X1131" t="str">
        <f>IF(OR(Raw_Data[[#This Row],[status_pembayaran]]="Macet",Raw_Data[[#This Row],[status_pembayaran]]="Kurang Lancar"),"Non Performing Loan","Performing")</f>
        <v>Performing</v>
      </c>
      <c r="Y1131" t="s">
        <v>47</v>
      </c>
      <c r="Z1131">
        <v>0</v>
      </c>
      <c r="AA1131">
        <v>0</v>
      </c>
      <c r="AB1131">
        <v>1</v>
      </c>
      <c r="AD1131">
        <f>IF(Raw_Data[[#This Row],[rasio]]&lt;0.2,1,IF(Raw_Data[[#This Row],[rasio]]&lt;0.3,2,IF(Raw_Data[[#This Row],[rasio]]&lt;0.4,3,4)))</f>
        <v>2</v>
      </c>
      <c r="AE1131">
        <f>IF(Raw_Data[[#This Row],[kategori_dp]]="High",1,IF(Raw_Data[[#This Row],[kategori_dp]]="Medium",2,3))</f>
        <v>1</v>
      </c>
      <c r="AF1131">
        <f>IF(Raw_Data[[#This Row],[tenor_bulan]]&lt;=24,1,IF(Raw_Data[[#This Row],[tenor_bulan]]&lt;=36,2,IF(Raw_Data[[#This Row],[tenor_bulan]]&lt;=48,3,4)))</f>
        <v>2</v>
      </c>
      <c r="AG1131">
        <f>IF(Raw_Data[[#This Row],[jumlah_kali_telat]]=0,0,IF(Raw_Data[[#This Row],[jumlah_kali_telat]]&lt;=2,2,4))</f>
        <v>0</v>
      </c>
      <c r="AH1131">
        <f>Raw_Data[[#This Row],[Skor_Rasio]]+Raw_Data[[#This Row],[Skor_DP]]+Raw_Data[[#This Row],[Skor_Tenor]]+Raw_Data[[#This Row],[Skor_Telat]]</f>
        <v>5</v>
      </c>
      <c r="AI1131" t="str">
        <f>IF(Raw_Data[[#This Row],[Risk_Score]]&lt;=6,"Low Risk",IF(Raw_Data[[#This Row],[Risk_Score]]&lt;=8,"Medium Risk","High Risk"))</f>
        <v>Low Risk</v>
      </c>
      <c r="AJ1131">
        <f ca="1">IFERROR(DATEDIF(Raw_Data[[#This Row],[tanggal_pengajuan]],TODAY(),"m"),"N/A")</f>
        <v>9</v>
      </c>
      <c r="AK1131" t="str">
        <f ca="1">IF(ISNUMBER(Raw_Data[[#This Row],[MOB]]),IF(Raw_Data[[#This Row],[MOB]]&lt;6,"0-5 bulan",IF(Raw_Data[[#This Row],[MOB]]&lt;12,"6-11 bulan",IF(Raw_Data[[#This Row],[MOB]]&lt;24,"12-23 bulan","24+ bulan"))),"N/A")</f>
        <v>6-11 bulan</v>
      </c>
    </row>
    <row r="1132" spans="1:37" ht="14.25" customHeight="1" x14ac:dyDescent="0.45">
      <c r="A1132" t="s">
        <v>2884</v>
      </c>
      <c r="B1132" s="64">
        <v>46108</v>
      </c>
      <c r="C1132" s="1" t="str">
        <f t="shared" si="17"/>
        <v>March</v>
      </c>
      <c r="D1132" t="s">
        <v>1415</v>
      </c>
      <c r="E1132" t="s">
        <v>2885</v>
      </c>
      <c r="F1132">
        <v>21</v>
      </c>
      <c r="G1132" t="s">
        <v>51</v>
      </c>
      <c r="H1132" t="s">
        <v>176</v>
      </c>
      <c r="I1132" s="2">
        <v>4509000</v>
      </c>
      <c r="J1132" s="3">
        <f>Raw_Data[[#This Row],[cicilan_per_bulan]]/Raw_Data[[#This Row],[penghasilan_bulanan]]</f>
        <v>0.64402306498114881</v>
      </c>
      <c r="K1132" t="s">
        <v>188</v>
      </c>
      <c r="L1132" t="s">
        <v>154</v>
      </c>
      <c r="M1132" t="s">
        <v>290</v>
      </c>
      <c r="N1132" t="s">
        <v>291</v>
      </c>
      <c r="O1132" t="s">
        <v>292</v>
      </c>
      <c r="P1132" s="2">
        <v>38043000</v>
      </c>
      <c r="Q1132" s="2">
        <v>7609000</v>
      </c>
      <c r="R1132" t="str">
        <f>IF(Raw_Data[[#This Row],[persen_dp]]&lt;15%,"Low",IF(Raw_Data[[#This Row],[persen_dp]]&gt;25%,"High","Medium"))</f>
        <v>Medium</v>
      </c>
      <c r="S1132" s="3">
        <v>0.2</v>
      </c>
      <c r="T1132">
        <v>12</v>
      </c>
      <c r="U1132">
        <v>0.14499999999999999</v>
      </c>
      <c r="V1132" s="2">
        <v>2903900</v>
      </c>
      <c r="W1132" s="2">
        <v>34847000</v>
      </c>
      <c r="X1132" t="str">
        <f>IF(OR(Raw_Data[[#This Row],[status_pembayaran]]="Macet",Raw_Data[[#This Row],[status_pembayaran]]="Kurang Lancar"),"Non Performing Loan","Performing")</f>
        <v>Performing</v>
      </c>
      <c r="Y1132" t="s">
        <v>47</v>
      </c>
      <c r="Z1132">
        <v>0</v>
      </c>
      <c r="AA1132">
        <v>0</v>
      </c>
      <c r="AB1132">
        <v>1</v>
      </c>
      <c r="AD1132">
        <f>IF(Raw_Data[[#This Row],[rasio]]&lt;0.2,1,IF(Raw_Data[[#This Row],[rasio]]&lt;0.3,2,IF(Raw_Data[[#This Row],[rasio]]&lt;0.4,3,4)))</f>
        <v>4</v>
      </c>
      <c r="AE1132">
        <f>IF(Raw_Data[[#This Row],[kategori_dp]]="High",1,IF(Raw_Data[[#This Row],[kategori_dp]]="Medium",2,3))</f>
        <v>2</v>
      </c>
      <c r="AF1132">
        <f>IF(Raw_Data[[#This Row],[tenor_bulan]]&lt;=24,1,IF(Raw_Data[[#This Row],[tenor_bulan]]&lt;=36,2,IF(Raw_Data[[#This Row],[tenor_bulan]]&lt;=48,3,4)))</f>
        <v>1</v>
      </c>
      <c r="AG1132">
        <f>IF(Raw_Data[[#This Row],[jumlah_kali_telat]]=0,0,IF(Raw_Data[[#This Row],[jumlah_kali_telat]]&lt;=2,2,4))</f>
        <v>0</v>
      </c>
      <c r="AH1132">
        <f>Raw_Data[[#This Row],[Skor_Rasio]]+Raw_Data[[#This Row],[Skor_DP]]+Raw_Data[[#This Row],[Skor_Tenor]]+Raw_Data[[#This Row],[Skor_Telat]]</f>
        <v>7</v>
      </c>
      <c r="AI1132" t="str">
        <f>IF(Raw_Data[[#This Row],[Risk_Score]]&lt;=6,"Low Risk",IF(Raw_Data[[#This Row],[Risk_Score]]&lt;=8,"Medium Risk","High Risk"))</f>
        <v>Medium Risk</v>
      </c>
      <c r="AJ1132">
        <f ca="1">IFERROR(DATEDIF(Raw_Data[[#This Row],[tanggal_pengajuan]],TODAY(),"m"),"N/A")</f>
        <v>6</v>
      </c>
      <c r="AK1132" t="str">
        <f ca="1">IF(ISNUMBER(Raw_Data[[#This Row],[MOB]]),IF(Raw_Data[[#This Row],[MOB]]&lt;6,"0-5 bulan",IF(Raw_Data[[#This Row],[MOB]]&lt;12,"6-11 bulan",IF(Raw_Data[[#This Row],[MOB]]&lt;24,"12-23 bulan","24+ bulan"))),"N/A")</f>
        <v>6-11 bulan</v>
      </c>
    </row>
    <row r="1133" spans="1:37" ht="14.25" customHeight="1" x14ac:dyDescent="0.45">
      <c r="A1133" t="s">
        <v>2886</v>
      </c>
      <c r="B1133" s="64">
        <v>46175</v>
      </c>
      <c r="C1133" s="1" t="str">
        <f t="shared" si="17"/>
        <v>June</v>
      </c>
      <c r="D1133" t="s">
        <v>1765</v>
      </c>
      <c r="E1133" t="s">
        <v>2887</v>
      </c>
      <c r="F1133">
        <v>46</v>
      </c>
      <c r="G1133" t="s">
        <v>40</v>
      </c>
      <c r="H1133" t="s">
        <v>41</v>
      </c>
      <c r="I1133" s="2">
        <v>5795000</v>
      </c>
      <c r="J1133" s="3">
        <f>Raw_Data[[#This Row],[cicilan_per_bulan]]/Raw_Data[[#This Row],[penghasilan_bulanan]]</f>
        <v>0.1817946505608283</v>
      </c>
      <c r="K1133" t="s">
        <v>119</v>
      </c>
      <c r="L1133" t="s">
        <v>120</v>
      </c>
      <c r="M1133" t="s">
        <v>55</v>
      </c>
      <c r="N1133" t="s">
        <v>65</v>
      </c>
      <c r="O1133" t="s">
        <v>46</v>
      </c>
      <c r="P1133" s="2">
        <v>29365000</v>
      </c>
      <c r="Q1133" s="2">
        <v>2937000</v>
      </c>
      <c r="R1133" t="str">
        <f>IF(Raw_Data[[#This Row],[persen_dp]]&lt;15%,"Low",IF(Raw_Data[[#This Row],[persen_dp]]&gt;25%,"High","Medium"))</f>
        <v>Low</v>
      </c>
      <c r="S1133" s="3">
        <v>0.1</v>
      </c>
      <c r="T1133">
        <v>36</v>
      </c>
      <c r="U1133">
        <v>0.14499999999999999</v>
      </c>
      <c r="V1133" s="2">
        <v>1053500</v>
      </c>
      <c r="W1133" s="2">
        <v>37925000</v>
      </c>
      <c r="X1133" t="str">
        <f>IF(OR(Raw_Data[[#This Row],[status_pembayaran]]="Macet",Raw_Data[[#This Row],[status_pembayaran]]="Kurang Lancar"),"Non Performing Loan","Performing")</f>
        <v>Performing</v>
      </c>
      <c r="Y1133" t="s">
        <v>47</v>
      </c>
      <c r="Z1133">
        <v>0</v>
      </c>
      <c r="AA1133">
        <v>0</v>
      </c>
      <c r="AB1133">
        <v>1</v>
      </c>
      <c r="AD1133">
        <f>IF(Raw_Data[[#This Row],[rasio]]&lt;0.2,1,IF(Raw_Data[[#This Row],[rasio]]&lt;0.3,2,IF(Raw_Data[[#This Row],[rasio]]&lt;0.4,3,4)))</f>
        <v>1</v>
      </c>
      <c r="AE1133">
        <f>IF(Raw_Data[[#This Row],[kategori_dp]]="High",1,IF(Raw_Data[[#This Row],[kategori_dp]]="Medium",2,3))</f>
        <v>3</v>
      </c>
      <c r="AF1133">
        <f>IF(Raw_Data[[#This Row],[tenor_bulan]]&lt;=24,1,IF(Raw_Data[[#This Row],[tenor_bulan]]&lt;=36,2,IF(Raw_Data[[#This Row],[tenor_bulan]]&lt;=48,3,4)))</f>
        <v>2</v>
      </c>
      <c r="AG1133">
        <f>IF(Raw_Data[[#This Row],[jumlah_kali_telat]]=0,0,IF(Raw_Data[[#This Row],[jumlah_kali_telat]]&lt;=2,2,4))</f>
        <v>0</v>
      </c>
      <c r="AH1133">
        <f>Raw_Data[[#This Row],[Skor_Rasio]]+Raw_Data[[#This Row],[Skor_DP]]+Raw_Data[[#This Row],[Skor_Tenor]]+Raw_Data[[#This Row],[Skor_Telat]]</f>
        <v>6</v>
      </c>
      <c r="AI1133" t="str">
        <f>IF(Raw_Data[[#This Row],[Risk_Score]]&lt;=6,"Low Risk",IF(Raw_Data[[#This Row],[Risk_Score]]&lt;=8,"Medium Risk","High Risk"))</f>
        <v>Low Risk</v>
      </c>
      <c r="AJ1133">
        <f ca="1">IFERROR(DATEDIF(Raw_Data[[#This Row],[tanggal_pengajuan]],TODAY(),"m"),"N/A")</f>
        <v>4</v>
      </c>
      <c r="AK1133" t="str">
        <f ca="1">IF(ISNUMBER(Raw_Data[[#This Row],[MOB]]),IF(Raw_Data[[#This Row],[MOB]]&lt;6,"0-5 bulan",IF(Raw_Data[[#This Row],[MOB]]&lt;12,"6-11 bulan",IF(Raw_Data[[#This Row],[MOB]]&lt;24,"12-23 bulan","24+ bulan"))),"N/A")</f>
        <v>0-5 bulan</v>
      </c>
    </row>
    <row r="1134" spans="1:37" ht="14.25" customHeight="1" x14ac:dyDescent="0.45">
      <c r="A1134" t="s">
        <v>2888</v>
      </c>
      <c r="B1134" s="64">
        <v>46023</v>
      </c>
      <c r="C1134" s="1" t="str">
        <f t="shared" si="17"/>
        <v>January</v>
      </c>
      <c r="D1134" t="s">
        <v>756</v>
      </c>
      <c r="E1134" t="s">
        <v>2889</v>
      </c>
      <c r="F1134">
        <v>28</v>
      </c>
      <c r="G1134" t="s">
        <v>40</v>
      </c>
      <c r="H1134" t="s">
        <v>126</v>
      </c>
      <c r="I1134" s="2">
        <v>3595000</v>
      </c>
      <c r="J1134" s="3">
        <f>Raw_Data[[#This Row],[cicilan_per_bulan]]/Raw_Data[[#This Row],[penghasilan_bulanan]]</f>
        <v>0.10292072322670376</v>
      </c>
      <c r="K1134" t="s">
        <v>127</v>
      </c>
      <c r="L1134" t="s">
        <v>128</v>
      </c>
      <c r="M1134" t="s">
        <v>44</v>
      </c>
      <c r="N1134" t="s">
        <v>273</v>
      </c>
      <c r="O1134" t="s">
        <v>274</v>
      </c>
      <c r="P1134" s="2">
        <v>18385000</v>
      </c>
      <c r="Q1134" s="2">
        <v>5515000</v>
      </c>
      <c r="R1134" t="str">
        <f>IF(Raw_Data[[#This Row],[persen_dp]]&lt;15%,"Low",IF(Raw_Data[[#This Row],[persen_dp]]&gt;25%,"High","Medium"))</f>
        <v>High</v>
      </c>
      <c r="S1134" s="3">
        <v>0.3</v>
      </c>
      <c r="T1134">
        <v>60</v>
      </c>
      <c r="U1134">
        <v>0.14499999999999999</v>
      </c>
      <c r="V1134" s="2">
        <v>370000</v>
      </c>
      <c r="W1134" s="2">
        <v>22200000</v>
      </c>
      <c r="X1134" t="str">
        <f>IF(OR(Raw_Data[[#This Row],[status_pembayaran]]="Macet",Raw_Data[[#This Row],[status_pembayaran]]="Kurang Lancar"),"Non Performing Loan","Performing")</f>
        <v>Non Performing Loan</v>
      </c>
      <c r="Y1134" t="s">
        <v>488</v>
      </c>
      <c r="Z1134">
        <v>29</v>
      </c>
      <c r="AA1134">
        <v>2</v>
      </c>
      <c r="AB1134">
        <v>3</v>
      </c>
      <c r="AC1134" t="s">
        <v>74</v>
      </c>
      <c r="AD1134">
        <f>IF(Raw_Data[[#This Row],[rasio]]&lt;0.2,1,IF(Raw_Data[[#This Row],[rasio]]&lt;0.3,2,IF(Raw_Data[[#This Row],[rasio]]&lt;0.4,3,4)))</f>
        <v>1</v>
      </c>
      <c r="AE1134">
        <f>IF(Raw_Data[[#This Row],[kategori_dp]]="High",1,IF(Raw_Data[[#This Row],[kategori_dp]]="Medium",2,3))</f>
        <v>1</v>
      </c>
      <c r="AF1134">
        <f>IF(Raw_Data[[#This Row],[tenor_bulan]]&lt;=24,1,IF(Raw_Data[[#This Row],[tenor_bulan]]&lt;=36,2,IF(Raw_Data[[#This Row],[tenor_bulan]]&lt;=48,3,4)))</f>
        <v>4</v>
      </c>
      <c r="AG1134">
        <f>IF(Raw_Data[[#This Row],[jumlah_kali_telat]]=0,0,IF(Raw_Data[[#This Row],[jumlah_kali_telat]]&lt;=2,2,4))</f>
        <v>2</v>
      </c>
      <c r="AH1134">
        <f>Raw_Data[[#This Row],[Skor_Rasio]]+Raw_Data[[#This Row],[Skor_DP]]+Raw_Data[[#This Row],[Skor_Tenor]]+Raw_Data[[#This Row],[Skor_Telat]]</f>
        <v>8</v>
      </c>
      <c r="AI1134" t="str">
        <f>IF(Raw_Data[[#This Row],[Risk_Score]]&lt;=6,"Low Risk",IF(Raw_Data[[#This Row],[Risk_Score]]&lt;=8,"Medium Risk","High Risk"))</f>
        <v>Medium Risk</v>
      </c>
      <c r="AJ1134">
        <f ca="1">IFERROR(DATEDIF(Raw_Data[[#This Row],[tanggal_pengajuan]],TODAY(),"m"),"N/A")</f>
        <v>9</v>
      </c>
      <c r="AK1134" t="str">
        <f ca="1">IF(ISNUMBER(Raw_Data[[#This Row],[MOB]]),IF(Raw_Data[[#This Row],[MOB]]&lt;6,"0-5 bulan",IF(Raw_Data[[#This Row],[MOB]]&lt;12,"6-11 bulan",IF(Raw_Data[[#This Row],[MOB]]&lt;24,"12-23 bulan","24+ bulan"))),"N/A")</f>
        <v>6-11 bulan</v>
      </c>
    </row>
    <row r="1135" spans="1:37" ht="14.25" customHeight="1" x14ac:dyDescent="0.45">
      <c r="A1135" t="s">
        <v>2890</v>
      </c>
      <c r="B1135" s="64">
        <v>46108</v>
      </c>
      <c r="C1135" s="1" t="str">
        <f t="shared" si="17"/>
        <v>March</v>
      </c>
      <c r="D1135" t="s">
        <v>1536</v>
      </c>
      <c r="E1135" t="s">
        <v>2891</v>
      </c>
      <c r="F1135">
        <v>40</v>
      </c>
      <c r="G1135" t="s">
        <v>40</v>
      </c>
      <c r="H1135" t="s">
        <v>176</v>
      </c>
      <c r="I1135" s="2">
        <v>4435000</v>
      </c>
      <c r="J1135" s="3">
        <f>Raw_Data[[#This Row],[cicilan_per_bulan]]/Raw_Data[[#This Row],[penghasilan_bulanan]]</f>
        <v>0.59758737316798194</v>
      </c>
      <c r="K1135" t="s">
        <v>268</v>
      </c>
      <c r="L1135" t="s">
        <v>110</v>
      </c>
      <c r="M1135" t="s">
        <v>44</v>
      </c>
      <c r="N1135" t="s">
        <v>184</v>
      </c>
      <c r="O1135" t="s">
        <v>122</v>
      </c>
      <c r="P1135" s="2">
        <v>37035000</v>
      </c>
      <c r="Q1135" s="2">
        <v>9259000</v>
      </c>
      <c r="R1135" t="str">
        <f>IF(Raw_Data[[#This Row],[persen_dp]]&lt;15%,"Low",IF(Raw_Data[[#This Row],[persen_dp]]&gt;25%,"High","Medium"))</f>
        <v>Medium</v>
      </c>
      <c r="S1135" s="3">
        <v>0.25</v>
      </c>
      <c r="T1135">
        <v>12</v>
      </c>
      <c r="U1135">
        <v>0.14499999999999999</v>
      </c>
      <c r="V1135" s="2">
        <v>2650300</v>
      </c>
      <c r="W1135" s="2">
        <v>31803000</v>
      </c>
      <c r="X1135" t="str">
        <f>IF(OR(Raw_Data[[#This Row],[status_pembayaran]]="Macet",Raw_Data[[#This Row],[status_pembayaran]]="Kurang Lancar"),"Non Performing Loan","Performing")</f>
        <v>Performing</v>
      </c>
      <c r="Y1135" t="s">
        <v>47</v>
      </c>
      <c r="Z1135">
        <v>0</v>
      </c>
      <c r="AA1135">
        <v>0</v>
      </c>
      <c r="AB1135">
        <v>1</v>
      </c>
      <c r="AC1135" t="s">
        <v>137</v>
      </c>
      <c r="AD1135">
        <f>IF(Raw_Data[[#This Row],[rasio]]&lt;0.2,1,IF(Raw_Data[[#This Row],[rasio]]&lt;0.3,2,IF(Raw_Data[[#This Row],[rasio]]&lt;0.4,3,4)))</f>
        <v>4</v>
      </c>
      <c r="AE1135">
        <f>IF(Raw_Data[[#This Row],[kategori_dp]]="High",1,IF(Raw_Data[[#This Row],[kategori_dp]]="Medium",2,3))</f>
        <v>2</v>
      </c>
      <c r="AF1135">
        <f>IF(Raw_Data[[#This Row],[tenor_bulan]]&lt;=24,1,IF(Raw_Data[[#This Row],[tenor_bulan]]&lt;=36,2,IF(Raw_Data[[#This Row],[tenor_bulan]]&lt;=48,3,4)))</f>
        <v>1</v>
      </c>
      <c r="AG1135">
        <f>IF(Raw_Data[[#This Row],[jumlah_kali_telat]]=0,0,IF(Raw_Data[[#This Row],[jumlah_kali_telat]]&lt;=2,2,4))</f>
        <v>0</v>
      </c>
      <c r="AH1135">
        <f>Raw_Data[[#This Row],[Skor_Rasio]]+Raw_Data[[#This Row],[Skor_DP]]+Raw_Data[[#This Row],[Skor_Tenor]]+Raw_Data[[#This Row],[Skor_Telat]]</f>
        <v>7</v>
      </c>
      <c r="AI1135" t="str">
        <f>IF(Raw_Data[[#This Row],[Risk_Score]]&lt;=6,"Low Risk",IF(Raw_Data[[#This Row],[Risk_Score]]&lt;=8,"Medium Risk","High Risk"))</f>
        <v>Medium Risk</v>
      </c>
      <c r="AJ1135">
        <f ca="1">IFERROR(DATEDIF(Raw_Data[[#This Row],[tanggal_pengajuan]],TODAY(),"m"),"N/A")</f>
        <v>6</v>
      </c>
      <c r="AK1135" t="str">
        <f ca="1">IF(ISNUMBER(Raw_Data[[#This Row],[MOB]]),IF(Raw_Data[[#This Row],[MOB]]&lt;6,"0-5 bulan",IF(Raw_Data[[#This Row],[MOB]]&lt;12,"6-11 bulan",IF(Raw_Data[[#This Row],[MOB]]&lt;24,"12-23 bulan","24+ bulan"))),"N/A")</f>
        <v>6-11 bulan</v>
      </c>
    </row>
    <row r="1136" spans="1:37" ht="14.25" customHeight="1" x14ac:dyDescent="0.45">
      <c r="A1136" t="s">
        <v>2892</v>
      </c>
      <c r="B1136" s="64">
        <v>46042</v>
      </c>
      <c r="C1136" s="1" t="str">
        <f t="shared" si="17"/>
        <v>January</v>
      </c>
      <c r="D1136" t="s">
        <v>2184</v>
      </c>
      <c r="E1136" t="s">
        <v>2893</v>
      </c>
      <c r="F1136">
        <v>52</v>
      </c>
      <c r="G1136" t="s">
        <v>51</v>
      </c>
      <c r="H1136" t="s">
        <v>52</v>
      </c>
      <c r="I1136" s="2">
        <v>6715000</v>
      </c>
      <c r="J1136" s="3">
        <f>Raw_Data[[#This Row],[cicilan_per_bulan]]/Raw_Data[[#This Row],[penghasilan_bulanan]]</f>
        <v>0.17112434847356664</v>
      </c>
      <c r="K1136" t="s">
        <v>153</v>
      </c>
      <c r="L1136" t="s">
        <v>154</v>
      </c>
      <c r="M1136" t="s">
        <v>55</v>
      </c>
      <c r="N1136" t="s">
        <v>65</v>
      </c>
      <c r="O1136" t="s">
        <v>46</v>
      </c>
      <c r="P1136" s="2">
        <v>28506000</v>
      </c>
      <c r="Q1136" s="2">
        <v>7127000</v>
      </c>
      <c r="R1136" t="str">
        <f>IF(Raw_Data[[#This Row],[persen_dp]]&lt;15%,"Low",IF(Raw_Data[[#This Row],[persen_dp]]&gt;25%,"High","Medium"))</f>
        <v>Medium</v>
      </c>
      <c r="S1136" s="3">
        <v>0.25</v>
      </c>
      <c r="T1136">
        <v>24</v>
      </c>
      <c r="U1136">
        <v>0.14499999999999999</v>
      </c>
      <c r="V1136" s="2">
        <v>1149100</v>
      </c>
      <c r="W1136" s="2">
        <v>27579000</v>
      </c>
      <c r="X1136" t="str">
        <f>IF(OR(Raw_Data[[#This Row],[status_pembayaran]]="Macet",Raw_Data[[#This Row],[status_pembayaran]]="Kurang Lancar"),"Non Performing Loan","Performing")</f>
        <v>Performing</v>
      </c>
      <c r="Y1136" t="s">
        <v>47</v>
      </c>
      <c r="Z1136">
        <v>0</v>
      </c>
      <c r="AA1136">
        <v>0</v>
      </c>
      <c r="AB1136">
        <v>1</v>
      </c>
      <c r="AD1136">
        <f>IF(Raw_Data[[#This Row],[rasio]]&lt;0.2,1,IF(Raw_Data[[#This Row],[rasio]]&lt;0.3,2,IF(Raw_Data[[#This Row],[rasio]]&lt;0.4,3,4)))</f>
        <v>1</v>
      </c>
      <c r="AE1136">
        <f>IF(Raw_Data[[#This Row],[kategori_dp]]="High",1,IF(Raw_Data[[#This Row],[kategori_dp]]="Medium",2,3))</f>
        <v>2</v>
      </c>
      <c r="AF1136">
        <f>IF(Raw_Data[[#This Row],[tenor_bulan]]&lt;=24,1,IF(Raw_Data[[#This Row],[tenor_bulan]]&lt;=36,2,IF(Raw_Data[[#This Row],[tenor_bulan]]&lt;=48,3,4)))</f>
        <v>1</v>
      </c>
      <c r="AG1136">
        <f>IF(Raw_Data[[#This Row],[jumlah_kali_telat]]=0,0,IF(Raw_Data[[#This Row],[jumlah_kali_telat]]&lt;=2,2,4))</f>
        <v>0</v>
      </c>
      <c r="AH1136">
        <f>Raw_Data[[#This Row],[Skor_Rasio]]+Raw_Data[[#This Row],[Skor_DP]]+Raw_Data[[#This Row],[Skor_Tenor]]+Raw_Data[[#This Row],[Skor_Telat]]</f>
        <v>4</v>
      </c>
      <c r="AI1136" t="str">
        <f>IF(Raw_Data[[#This Row],[Risk_Score]]&lt;=6,"Low Risk",IF(Raw_Data[[#This Row],[Risk_Score]]&lt;=8,"Medium Risk","High Risk"))</f>
        <v>Low Risk</v>
      </c>
      <c r="AJ1136">
        <f ca="1">IFERROR(DATEDIF(Raw_Data[[#This Row],[tanggal_pengajuan]],TODAY(),"m"),"N/A")</f>
        <v>9</v>
      </c>
      <c r="AK1136" t="str">
        <f ca="1">IF(ISNUMBER(Raw_Data[[#This Row],[MOB]]),IF(Raw_Data[[#This Row],[MOB]]&lt;6,"0-5 bulan",IF(Raw_Data[[#This Row],[MOB]]&lt;12,"6-11 bulan",IF(Raw_Data[[#This Row],[MOB]]&lt;24,"12-23 bulan","24+ bulan"))),"N/A")</f>
        <v>6-11 bulan</v>
      </c>
    </row>
    <row r="1137" spans="1:37" ht="14.25" customHeight="1" x14ac:dyDescent="0.45">
      <c r="A1137" t="s">
        <v>2894</v>
      </c>
      <c r="B1137" s="64">
        <v>46032</v>
      </c>
      <c r="C1137" s="1" t="str">
        <f t="shared" si="17"/>
        <v>January</v>
      </c>
      <c r="D1137" t="s">
        <v>1166</v>
      </c>
      <c r="E1137" t="s">
        <v>2895</v>
      </c>
      <c r="F1137">
        <v>56</v>
      </c>
      <c r="G1137" t="s">
        <v>51</v>
      </c>
      <c r="H1137" t="s">
        <v>90</v>
      </c>
      <c r="I1137" s="2">
        <v>6032000</v>
      </c>
      <c r="J1137" s="3">
        <f>Raw_Data[[#This Row],[cicilan_per_bulan]]/Raw_Data[[#This Row],[penghasilan_bulanan]]</f>
        <v>0.26805371352785146</v>
      </c>
      <c r="K1137" t="s">
        <v>286</v>
      </c>
      <c r="L1137" t="s">
        <v>154</v>
      </c>
      <c r="M1137" t="s">
        <v>55</v>
      </c>
      <c r="N1137" t="s">
        <v>141</v>
      </c>
      <c r="O1137" t="s">
        <v>46</v>
      </c>
      <c r="P1137" s="2">
        <v>22594000</v>
      </c>
      <c r="Q1137" s="2">
        <v>5649000</v>
      </c>
      <c r="R1137" t="str">
        <f>IF(Raw_Data[[#This Row],[persen_dp]]&lt;15%,"Low",IF(Raw_Data[[#This Row],[persen_dp]]&gt;25%,"High","Medium"))</f>
        <v>Medium</v>
      </c>
      <c r="S1137" s="3">
        <v>0.25</v>
      </c>
      <c r="T1137">
        <v>12</v>
      </c>
      <c r="U1137">
        <v>0.14499999999999999</v>
      </c>
      <c r="V1137" s="2">
        <v>1616900</v>
      </c>
      <c r="W1137" s="2">
        <v>19402000</v>
      </c>
      <c r="X1137" t="str">
        <f>IF(OR(Raw_Data[[#This Row],[status_pembayaran]]="Macet",Raw_Data[[#This Row],[status_pembayaran]]="Kurang Lancar"),"Non Performing Loan","Performing")</f>
        <v>Performing</v>
      </c>
      <c r="Y1137" t="s">
        <v>47</v>
      </c>
      <c r="Z1137">
        <v>0</v>
      </c>
      <c r="AA1137">
        <v>0</v>
      </c>
      <c r="AB1137">
        <v>1</v>
      </c>
      <c r="AC1137" t="s">
        <v>137</v>
      </c>
      <c r="AD1137">
        <f>IF(Raw_Data[[#This Row],[rasio]]&lt;0.2,1,IF(Raw_Data[[#This Row],[rasio]]&lt;0.3,2,IF(Raw_Data[[#This Row],[rasio]]&lt;0.4,3,4)))</f>
        <v>2</v>
      </c>
      <c r="AE1137">
        <f>IF(Raw_Data[[#This Row],[kategori_dp]]="High",1,IF(Raw_Data[[#This Row],[kategori_dp]]="Medium",2,3))</f>
        <v>2</v>
      </c>
      <c r="AF1137">
        <f>IF(Raw_Data[[#This Row],[tenor_bulan]]&lt;=24,1,IF(Raw_Data[[#This Row],[tenor_bulan]]&lt;=36,2,IF(Raw_Data[[#This Row],[tenor_bulan]]&lt;=48,3,4)))</f>
        <v>1</v>
      </c>
      <c r="AG1137">
        <f>IF(Raw_Data[[#This Row],[jumlah_kali_telat]]=0,0,IF(Raw_Data[[#This Row],[jumlah_kali_telat]]&lt;=2,2,4))</f>
        <v>0</v>
      </c>
      <c r="AH1137">
        <f>Raw_Data[[#This Row],[Skor_Rasio]]+Raw_Data[[#This Row],[Skor_DP]]+Raw_Data[[#This Row],[Skor_Tenor]]+Raw_Data[[#This Row],[Skor_Telat]]</f>
        <v>5</v>
      </c>
      <c r="AI1137" t="str">
        <f>IF(Raw_Data[[#This Row],[Risk_Score]]&lt;=6,"Low Risk",IF(Raw_Data[[#This Row],[Risk_Score]]&lt;=8,"Medium Risk","High Risk"))</f>
        <v>Low Risk</v>
      </c>
      <c r="AJ1137">
        <f ca="1">IFERROR(DATEDIF(Raw_Data[[#This Row],[tanggal_pengajuan]],TODAY(),"m"),"N/A")</f>
        <v>9</v>
      </c>
      <c r="AK1137" t="str">
        <f ca="1">IF(ISNUMBER(Raw_Data[[#This Row],[MOB]]),IF(Raw_Data[[#This Row],[MOB]]&lt;6,"0-5 bulan",IF(Raw_Data[[#This Row],[MOB]]&lt;12,"6-11 bulan",IF(Raw_Data[[#This Row],[MOB]]&lt;24,"12-23 bulan","24+ bulan"))),"N/A")</f>
        <v>6-11 bulan</v>
      </c>
    </row>
    <row r="1138" spans="1:37" ht="14.25" customHeight="1" x14ac:dyDescent="0.45">
      <c r="A1138" t="s">
        <v>2896</v>
      </c>
      <c r="B1138" s="64">
        <v>46138</v>
      </c>
      <c r="C1138" s="1" t="str">
        <f t="shared" si="17"/>
        <v>April</v>
      </c>
      <c r="D1138" t="s">
        <v>2522</v>
      </c>
      <c r="E1138" t="s">
        <v>2897</v>
      </c>
      <c r="F1138">
        <v>23</v>
      </c>
      <c r="G1138" t="s">
        <v>40</v>
      </c>
      <c r="H1138" t="s">
        <v>126</v>
      </c>
      <c r="I1138" s="2">
        <v>2206000</v>
      </c>
      <c r="J1138" s="3">
        <f>Raw_Data[[#This Row],[cicilan_per_bulan]]/Raw_Data[[#This Row],[penghasilan_bulanan]]</f>
        <v>0.46106074342701725</v>
      </c>
      <c r="K1138" t="s">
        <v>145</v>
      </c>
      <c r="L1138" t="s">
        <v>146</v>
      </c>
      <c r="M1138" t="s">
        <v>44</v>
      </c>
      <c r="N1138" t="s">
        <v>184</v>
      </c>
      <c r="O1138" t="s">
        <v>122</v>
      </c>
      <c r="P1138" s="2">
        <v>36452000</v>
      </c>
      <c r="Q1138" s="2">
        <v>10935000</v>
      </c>
      <c r="R1138" t="str">
        <f>IF(Raw_Data[[#This Row],[persen_dp]]&lt;15%,"Low",IF(Raw_Data[[#This Row],[persen_dp]]&gt;25%,"High","Medium"))</f>
        <v>High</v>
      </c>
      <c r="S1138" s="3">
        <v>0.3</v>
      </c>
      <c r="T1138">
        <v>36</v>
      </c>
      <c r="U1138">
        <v>0.14499999999999999</v>
      </c>
      <c r="V1138" s="2">
        <v>1017100</v>
      </c>
      <c r="W1138" s="2">
        <v>36616000</v>
      </c>
      <c r="X1138" t="str">
        <f>IF(OR(Raw_Data[[#This Row],[status_pembayaran]]="Macet",Raw_Data[[#This Row],[status_pembayaran]]="Kurang Lancar"),"Non Performing Loan","Performing")</f>
        <v>Performing</v>
      </c>
      <c r="Y1138" t="s">
        <v>269</v>
      </c>
      <c r="Z1138">
        <v>79</v>
      </c>
      <c r="AA1138">
        <v>2</v>
      </c>
      <c r="AB1138">
        <v>2</v>
      </c>
      <c r="AC1138" t="s">
        <v>66</v>
      </c>
      <c r="AD1138">
        <f>IF(Raw_Data[[#This Row],[rasio]]&lt;0.2,1,IF(Raw_Data[[#This Row],[rasio]]&lt;0.3,2,IF(Raw_Data[[#This Row],[rasio]]&lt;0.4,3,4)))</f>
        <v>4</v>
      </c>
      <c r="AE1138">
        <f>IF(Raw_Data[[#This Row],[kategori_dp]]="High",1,IF(Raw_Data[[#This Row],[kategori_dp]]="Medium",2,3))</f>
        <v>1</v>
      </c>
      <c r="AF1138">
        <f>IF(Raw_Data[[#This Row],[tenor_bulan]]&lt;=24,1,IF(Raw_Data[[#This Row],[tenor_bulan]]&lt;=36,2,IF(Raw_Data[[#This Row],[tenor_bulan]]&lt;=48,3,4)))</f>
        <v>2</v>
      </c>
      <c r="AG1138">
        <f>IF(Raw_Data[[#This Row],[jumlah_kali_telat]]=0,0,IF(Raw_Data[[#This Row],[jumlah_kali_telat]]&lt;=2,2,4))</f>
        <v>2</v>
      </c>
      <c r="AH1138">
        <f>Raw_Data[[#This Row],[Skor_Rasio]]+Raw_Data[[#This Row],[Skor_DP]]+Raw_Data[[#This Row],[Skor_Tenor]]+Raw_Data[[#This Row],[Skor_Telat]]</f>
        <v>9</v>
      </c>
      <c r="AI1138" t="str">
        <f>IF(Raw_Data[[#This Row],[Risk_Score]]&lt;=6,"Low Risk",IF(Raw_Data[[#This Row],[Risk_Score]]&lt;=8,"Medium Risk","High Risk"))</f>
        <v>High Risk</v>
      </c>
      <c r="AJ1138">
        <f ca="1">IFERROR(DATEDIF(Raw_Data[[#This Row],[tanggal_pengajuan]],TODAY(),"m"),"N/A")</f>
        <v>5</v>
      </c>
      <c r="AK1138" t="str">
        <f ca="1">IF(ISNUMBER(Raw_Data[[#This Row],[MOB]]),IF(Raw_Data[[#This Row],[MOB]]&lt;6,"0-5 bulan",IF(Raw_Data[[#This Row],[MOB]]&lt;12,"6-11 bulan",IF(Raw_Data[[#This Row],[MOB]]&lt;24,"12-23 bulan","24+ bulan"))),"N/A")</f>
        <v>0-5 bulan</v>
      </c>
    </row>
    <row r="1139" spans="1:37" ht="14.25" customHeight="1" x14ac:dyDescent="0.45">
      <c r="A1139" t="s">
        <v>2898</v>
      </c>
      <c r="B1139" s="64">
        <v>46072</v>
      </c>
      <c r="C1139" s="1" t="str">
        <f t="shared" si="17"/>
        <v>February</v>
      </c>
      <c r="D1139" t="s">
        <v>1031</v>
      </c>
      <c r="E1139" t="s">
        <v>2899</v>
      </c>
      <c r="F1139">
        <v>36</v>
      </c>
      <c r="G1139" t="s">
        <v>40</v>
      </c>
      <c r="H1139" t="s">
        <v>108</v>
      </c>
      <c r="I1139" s="2">
        <v>5673000</v>
      </c>
      <c r="J1139" s="3">
        <f>Raw_Data[[#This Row],[cicilan_per_bulan]]/Raw_Data[[#This Row],[penghasilan_bulanan]]</f>
        <v>0.25776485104882779</v>
      </c>
      <c r="K1139" t="s">
        <v>192</v>
      </c>
      <c r="L1139" t="s">
        <v>128</v>
      </c>
      <c r="M1139" t="s">
        <v>72</v>
      </c>
      <c r="N1139" t="s">
        <v>97</v>
      </c>
      <c r="O1139" t="s">
        <v>57</v>
      </c>
      <c r="P1139" s="2">
        <v>17029000</v>
      </c>
      <c r="Q1139" s="2">
        <v>1703000</v>
      </c>
      <c r="R1139" t="str">
        <f>IF(Raw_Data[[#This Row],[persen_dp]]&lt;15%,"Low",IF(Raw_Data[[#This Row],[persen_dp]]&gt;25%,"High","Medium"))</f>
        <v>Low</v>
      </c>
      <c r="S1139" s="3">
        <v>0.1</v>
      </c>
      <c r="T1139">
        <v>12</v>
      </c>
      <c r="U1139">
        <v>0.14499999999999999</v>
      </c>
      <c r="V1139" s="2">
        <v>1462300</v>
      </c>
      <c r="W1139" s="2">
        <v>17548000</v>
      </c>
      <c r="X1139" t="str">
        <f>IF(OR(Raw_Data[[#This Row],[status_pembayaran]]="Macet",Raw_Data[[#This Row],[status_pembayaran]]="Kurang Lancar"),"Non Performing Loan","Performing")</f>
        <v>Performing</v>
      </c>
      <c r="Y1139" t="s">
        <v>47</v>
      </c>
      <c r="Z1139">
        <v>0</v>
      </c>
      <c r="AA1139">
        <v>0</v>
      </c>
      <c r="AB1139">
        <v>1</v>
      </c>
      <c r="AC1139" t="s">
        <v>137</v>
      </c>
      <c r="AD1139">
        <f>IF(Raw_Data[[#This Row],[rasio]]&lt;0.2,1,IF(Raw_Data[[#This Row],[rasio]]&lt;0.3,2,IF(Raw_Data[[#This Row],[rasio]]&lt;0.4,3,4)))</f>
        <v>2</v>
      </c>
      <c r="AE1139">
        <f>IF(Raw_Data[[#This Row],[kategori_dp]]="High",1,IF(Raw_Data[[#This Row],[kategori_dp]]="Medium",2,3))</f>
        <v>3</v>
      </c>
      <c r="AF1139">
        <f>IF(Raw_Data[[#This Row],[tenor_bulan]]&lt;=24,1,IF(Raw_Data[[#This Row],[tenor_bulan]]&lt;=36,2,IF(Raw_Data[[#This Row],[tenor_bulan]]&lt;=48,3,4)))</f>
        <v>1</v>
      </c>
      <c r="AG1139">
        <f>IF(Raw_Data[[#This Row],[jumlah_kali_telat]]=0,0,IF(Raw_Data[[#This Row],[jumlah_kali_telat]]&lt;=2,2,4))</f>
        <v>0</v>
      </c>
      <c r="AH1139">
        <f>Raw_Data[[#This Row],[Skor_Rasio]]+Raw_Data[[#This Row],[Skor_DP]]+Raw_Data[[#This Row],[Skor_Tenor]]+Raw_Data[[#This Row],[Skor_Telat]]</f>
        <v>6</v>
      </c>
      <c r="AI1139" t="str">
        <f>IF(Raw_Data[[#This Row],[Risk_Score]]&lt;=6,"Low Risk",IF(Raw_Data[[#This Row],[Risk_Score]]&lt;=8,"Medium Risk","High Risk"))</f>
        <v>Low Risk</v>
      </c>
      <c r="AJ1139">
        <f ca="1">IFERROR(DATEDIF(Raw_Data[[#This Row],[tanggal_pengajuan]],TODAY(),"m"),"N/A")</f>
        <v>8</v>
      </c>
      <c r="AK1139" t="str">
        <f ca="1">IF(ISNUMBER(Raw_Data[[#This Row],[MOB]]),IF(Raw_Data[[#This Row],[MOB]]&lt;6,"0-5 bulan",IF(Raw_Data[[#This Row],[MOB]]&lt;12,"6-11 bulan",IF(Raw_Data[[#This Row],[MOB]]&lt;24,"12-23 bulan","24+ bulan"))),"N/A")</f>
        <v>6-11 bulan</v>
      </c>
    </row>
    <row r="1140" spans="1:37" ht="14.25" customHeight="1" x14ac:dyDescent="0.45">
      <c r="A1140" t="s">
        <v>2900</v>
      </c>
      <c r="B1140" s="64">
        <v>46044</v>
      </c>
      <c r="C1140" s="1" t="str">
        <f t="shared" ref="C1140:C1203" si="18">TEXT(B1140,"mmmm")</f>
        <v>January</v>
      </c>
      <c r="D1140" t="s">
        <v>616</v>
      </c>
      <c r="E1140" t="s">
        <v>2901</v>
      </c>
      <c r="F1140">
        <v>44</v>
      </c>
      <c r="G1140" t="s">
        <v>51</v>
      </c>
      <c r="H1140" t="s">
        <v>52</v>
      </c>
      <c r="I1140" s="2">
        <v>11475000</v>
      </c>
      <c r="J1140" s="3">
        <f>Raw_Data[[#This Row],[cicilan_per_bulan]]/Raw_Data[[#This Row],[penghasilan_bulanan]]</f>
        <v>4.7416122004357297E-2</v>
      </c>
      <c r="K1140" t="s">
        <v>53</v>
      </c>
      <c r="L1140" t="s">
        <v>54</v>
      </c>
      <c r="M1140" t="s">
        <v>55</v>
      </c>
      <c r="N1140" t="s">
        <v>141</v>
      </c>
      <c r="O1140" t="s">
        <v>46</v>
      </c>
      <c r="P1140" s="2">
        <v>22750000</v>
      </c>
      <c r="Q1140" s="2">
        <v>9100000</v>
      </c>
      <c r="R1140" t="str">
        <f>IF(Raw_Data[[#This Row],[persen_dp]]&lt;15%,"Low",IF(Raw_Data[[#This Row],[persen_dp]]&gt;25%,"High","Medium"))</f>
        <v>High</v>
      </c>
      <c r="S1140" s="3">
        <v>0.4</v>
      </c>
      <c r="T1140">
        <v>36</v>
      </c>
      <c r="U1140">
        <v>0.14499999999999999</v>
      </c>
      <c r="V1140" s="2">
        <v>544100</v>
      </c>
      <c r="W1140" s="2">
        <v>19587000</v>
      </c>
      <c r="X1140" t="str">
        <f>IF(OR(Raw_Data[[#This Row],[status_pembayaran]]="Macet",Raw_Data[[#This Row],[status_pembayaran]]="Kurang Lancar"),"Non Performing Loan","Performing")</f>
        <v>Performing</v>
      </c>
      <c r="Y1140" t="s">
        <v>317</v>
      </c>
      <c r="Z1140">
        <v>0</v>
      </c>
      <c r="AA1140">
        <v>0</v>
      </c>
      <c r="AB1140">
        <v>0</v>
      </c>
      <c r="AD1140">
        <f>IF(Raw_Data[[#This Row],[rasio]]&lt;0.2,1,IF(Raw_Data[[#This Row],[rasio]]&lt;0.3,2,IF(Raw_Data[[#This Row],[rasio]]&lt;0.4,3,4)))</f>
        <v>1</v>
      </c>
      <c r="AE1140">
        <f>IF(Raw_Data[[#This Row],[kategori_dp]]="High",1,IF(Raw_Data[[#This Row],[kategori_dp]]="Medium",2,3))</f>
        <v>1</v>
      </c>
      <c r="AF1140">
        <f>IF(Raw_Data[[#This Row],[tenor_bulan]]&lt;=24,1,IF(Raw_Data[[#This Row],[tenor_bulan]]&lt;=36,2,IF(Raw_Data[[#This Row],[tenor_bulan]]&lt;=48,3,4)))</f>
        <v>2</v>
      </c>
      <c r="AG1140">
        <f>IF(Raw_Data[[#This Row],[jumlah_kali_telat]]=0,0,IF(Raw_Data[[#This Row],[jumlah_kali_telat]]&lt;=2,2,4))</f>
        <v>0</v>
      </c>
      <c r="AH1140">
        <f>Raw_Data[[#This Row],[Skor_Rasio]]+Raw_Data[[#This Row],[Skor_DP]]+Raw_Data[[#This Row],[Skor_Tenor]]+Raw_Data[[#This Row],[Skor_Telat]]</f>
        <v>4</v>
      </c>
      <c r="AI1140" t="str">
        <f>IF(Raw_Data[[#This Row],[Risk_Score]]&lt;=6,"Low Risk",IF(Raw_Data[[#This Row],[Risk_Score]]&lt;=8,"Medium Risk","High Risk"))</f>
        <v>Low Risk</v>
      </c>
      <c r="AJ1140">
        <f ca="1">IFERROR(DATEDIF(Raw_Data[[#This Row],[tanggal_pengajuan]],TODAY(),"m"),"N/A")</f>
        <v>9</v>
      </c>
      <c r="AK1140" t="str">
        <f ca="1">IF(ISNUMBER(Raw_Data[[#This Row],[MOB]]),IF(Raw_Data[[#This Row],[MOB]]&lt;6,"0-5 bulan",IF(Raw_Data[[#This Row],[MOB]]&lt;12,"6-11 bulan",IF(Raw_Data[[#This Row],[MOB]]&lt;24,"12-23 bulan","24+ bulan"))),"N/A")</f>
        <v>6-11 bulan</v>
      </c>
    </row>
    <row r="1141" spans="1:37" ht="14.25" customHeight="1" x14ac:dyDescent="0.45">
      <c r="A1141" t="s">
        <v>2902</v>
      </c>
      <c r="B1141" s="64">
        <v>46155</v>
      </c>
      <c r="C1141" s="1" t="str">
        <f t="shared" si="18"/>
        <v>May</v>
      </c>
      <c r="D1141" t="s">
        <v>879</v>
      </c>
      <c r="E1141" t="s">
        <v>2903</v>
      </c>
      <c r="F1141">
        <v>51</v>
      </c>
      <c r="G1141" t="s">
        <v>51</v>
      </c>
      <c r="H1141" t="s">
        <v>176</v>
      </c>
      <c r="I1141" s="2">
        <v>4331000</v>
      </c>
      <c r="J1141" s="3">
        <f>Raw_Data[[#This Row],[cicilan_per_bulan]]/Raw_Data[[#This Row],[penghasilan_bulanan]]</f>
        <v>0.19198799353498036</v>
      </c>
      <c r="K1141" t="s">
        <v>286</v>
      </c>
      <c r="L1141" t="s">
        <v>154</v>
      </c>
      <c r="M1141" t="s">
        <v>55</v>
      </c>
      <c r="N1141" t="s">
        <v>231</v>
      </c>
      <c r="O1141" t="s">
        <v>232</v>
      </c>
      <c r="P1141" s="2">
        <v>38863000</v>
      </c>
      <c r="Q1141" s="2">
        <v>13602000</v>
      </c>
      <c r="R1141" t="str">
        <f>IF(Raw_Data[[#This Row],[persen_dp]]&lt;15%,"Low",IF(Raw_Data[[#This Row],[persen_dp]]&gt;25%,"High","Medium"))</f>
        <v>High</v>
      </c>
      <c r="S1141" s="3">
        <v>0.35</v>
      </c>
      <c r="T1141">
        <v>48</v>
      </c>
      <c r="U1141">
        <v>0.14499999999999999</v>
      </c>
      <c r="V1141" s="2">
        <v>831500</v>
      </c>
      <c r="W1141" s="2">
        <v>39912000</v>
      </c>
      <c r="X1141" t="str">
        <f>IF(OR(Raw_Data[[#This Row],[status_pembayaran]]="Macet",Raw_Data[[#This Row],[status_pembayaran]]="Kurang Lancar"),"Non Performing Loan","Performing")</f>
        <v>Performing</v>
      </c>
      <c r="Y1141" t="s">
        <v>47</v>
      </c>
      <c r="Z1141">
        <v>0</v>
      </c>
      <c r="AA1141">
        <v>0</v>
      </c>
      <c r="AB1141">
        <v>1</v>
      </c>
      <c r="AD1141">
        <f>IF(Raw_Data[[#This Row],[rasio]]&lt;0.2,1,IF(Raw_Data[[#This Row],[rasio]]&lt;0.3,2,IF(Raw_Data[[#This Row],[rasio]]&lt;0.4,3,4)))</f>
        <v>1</v>
      </c>
      <c r="AE1141">
        <f>IF(Raw_Data[[#This Row],[kategori_dp]]="High",1,IF(Raw_Data[[#This Row],[kategori_dp]]="Medium",2,3))</f>
        <v>1</v>
      </c>
      <c r="AF1141">
        <f>IF(Raw_Data[[#This Row],[tenor_bulan]]&lt;=24,1,IF(Raw_Data[[#This Row],[tenor_bulan]]&lt;=36,2,IF(Raw_Data[[#This Row],[tenor_bulan]]&lt;=48,3,4)))</f>
        <v>3</v>
      </c>
      <c r="AG1141">
        <f>IF(Raw_Data[[#This Row],[jumlah_kali_telat]]=0,0,IF(Raw_Data[[#This Row],[jumlah_kali_telat]]&lt;=2,2,4))</f>
        <v>0</v>
      </c>
      <c r="AH1141">
        <f>Raw_Data[[#This Row],[Skor_Rasio]]+Raw_Data[[#This Row],[Skor_DP]]+Raw_Data[[#This Row],[Skor_Tenor]]+Raw_Data[[#This Row],[Skor_Telat]]</f>
        <v>5</v>
      </c>
      <c r="AI1141" t="str">
        <f>IF(Raw_Data[[#This Row],[Risk_Score]]&lt;=6,"Low Risk",IF(Raw_Data[[#This Row],[Risk_Score]]&lt;=8,"Medium Risk","High Risk"))</f>
        <v>Low Risk</v>
      </c>
      <c r="AJ1141">
        <f ca="1">IFERROR(DATEDIF(Raw_Data[[#This Row],[tanggal_pengajuan]],TODAY(),"m"),"N/A")</f>
        <v>5</v>
      </c>
      <c r="AK1141" t="str">
        <f ca="1">IF(ISNUMBER(Raw_Data[[#This Row],[MOB]]),IF(Raw_Data[[#This Row],[MOB]]&lt;6,"0-5 bulan",IF(Raw_Data[[#This Row],[MOB]]&lt;12,"6-11 bulan",IF(Raw_Data[[#This Row],[MOB]]&lt;24,"12-23 bulan","24+ bulan"))),"N/A")</f>
        <v>0-5 bulan</v>
      </c>
    </row>
    <row r="1142" spans="1:37" ht="14.25" customHeight="1" x14ac:dyDescent="0.45">
      <c r="A1142" t="s">
        <v>2904</v>
      </c>
      <c r="B1142" s="64">
        <v>46118</v>
      </c>
      <c r="C1142" s="1" t="str">
        <f t="shared" si="18"/>
        <v>April</v>
      </c>
      <c r="D1142" t="s">
        <v>200</v>
      </c>
      <c r="E1142" t="s">
        <v>2905</v>
      </c>
      <c r="F1142">
        <v>40</v>
      </c>
      <c r="G1142" t="s">
        <v>40</v>
      </c>
      <c r="H1142" t="s">
        <v>126</v>
      </c>
      <c r="I1142" s="2">
        <v>2491000</v>
      </c>
      <c r="J1142" s="3">
        <f>Raw_Data[[#This Row],[cicilan_per_bulan]]/Raw_Data[[#This Row],[penghasilan_bulanan]]</f>
        <v>1.1962264150943396</v>
      </c>
      <c r="K1142" t="s">
        <v>205</v>
      </c>
      <c r="L1142" t="s">
        <v>110</v>
      </c>
      <c r="M1142" t="s">
        <v>55</v>
      </c>
      <c r="N1142" t="s">
        <v>395</v>
      </c>
      <c r="O1142" t="s">
        <v>396</v>
      </c>
      <c r="P1142" s="2">
        <v>62934000</v>
      </c>
      <c r="Q1142" s="2">
        <v>18880000</v>
      </c>
      <c r="R1142" t="str">
        <f>IF(Raw_Data[[#This Row],[persen_dp]]&lt;15%,"Low",IF(Raw_Data[[#This Row],[persen_dp]]&gt;25%,"High","Medium"))</f>
        <v>High</v>
      </c>
      <c r="S1142" s="3">
        <v>0.3</v>
      </c>
      <c r="T1142">
        <v>18</v>
      </c>
      <c r="U1142">
        <v>0.14499999999999999</v>
      </c>
      <c r="V1142" s="2">
        <v>2979800</v>
      </c>
      <c r="W1142" s="2">
        <v>53636000</v>
      </c>
      <c r="X1142" t="str">
        <f>IF(OR(Raw_Data[[#This Row],[status_pembayaran]]="Macet",Raw_Data[[#This Row],[status_pembayaran]]="Kurang Lancar"),"Non Performing Loan","Performing")</f>
        <v>Performing</v>
      </c>
      <c r="Y1142" t="s">
        <v>47</v>
      </c>
      <c r="Z1142">
        <v>0</v>
      </c>
      <c r="AA1142">
        <v>0</v>
      </c>
      <c r="AB1142">
        <v>1</v>
      </c>
      <c r="AD1142">
        <f>IF(Raw_Data[[#This Row],[rasio]]&lt;0.2,1,IF(Raw_Data[[#This Row],[rasio]]&lt;0.3,2,IF(Raw_Data[[#This Row],[rasio]]&lt;0.4,3,4)))</f>
        <v>4</v>
      </c>
      <c r="AE1142">
        <f>IF(Raw_Data[[#This Row],[kategori_dp]]="High",1,IF(Raw_Data[[#This Row],[kategori_dp]]="Medium",2,3))</f>
        <v>1</v>
      </c>
      <c r="AF1142">
        <f>IF(Raw_Data[[#This Row],[tenor_bulan]]&lt;=24,1,IF(Raw_Data[[#This Row],[tenor_bulan]]&lt;=36,2,IF(Raw_Data[[#This Row],[tenor_bulan]]&lt;=48,3,4)))</f>
        <v>1</v>
      </c>
      <c r="AG1142">
        <f>IF(Raw_Data[[#This Row],[jumlah_kali_telat]]=0,0,IF(Raw_Data[[#This Row],[jumlah_kali_telat]]&lt;=2,2,4))</f>
        <v>0</v>
      </c>
      <c r="AH1142">
        <f>Raw_Data[[#This Row],[Skor_Rasio]]+Raw_Data[[#This Row],[Skor_DP]]+Raw_Data[[#This Row],[Skor_Tenor]]+Raw_Data[[#This Row],[Skor_Telat]]</f>
        <v>6</v>
      </c>
      <c r="AI1142" t="str">
        <f>IF(Raw_Data[[#This Row],[Risk_Score]]&lt;=6,"Low Risk",IF(Raw_Data[[#This Row],[Risk_Score]]&lt;=8,"Medium Risk","High Risk"))</f>
        <v>Low Risk</v>
      </c>
      <c r="AJ1142">
        <f ca="1">IFERROR(DATEDIF(Raw_Data[[#This Row],[tanggal_pengajuan]],TODAY(),"m"),"N/A")</f>
        <v>6</v>
      </c>
      <c r="AK1142" t="str">
        <f ca="1">IF(ISNUMBER(Raw_Data[[#This Row],[MOB]]),IF(Raw_Data[[#This Row],[MOB]]&lt;6,"0-5 bulan",IF(Raw_Data[[#This Row],[MOB]]&lt;12,"6-11 bulan",IF(Raw_Data[[#This Row],[MOB]]&lt;24,"12-23 bulan","24+ bulan"))),"N/A")</f>
        <v>6-11 bulan</v>
      </c>
    </row>
    <row r="1143" spans="1:37" ht="14.25" customHeight="1" x14ac:dyDescent="0.45">
      <c r="A1143" t="s">
        <v>2906</v>
      </c>
      <c r="B1143" s="64">
        <v>46111</v>
      </c>
      <c r="C1143" s="1" t="str">
        <f t="shared" si="18"/>
        <v>March</v>
      </c>
      <c r="D1143" t="s">
        <v>2065</v>
      </c>
      <c r="E1143" t="s">
        <v>2907</v>
      </c>
      <c r="F1143">
        <v>28</v>
      </c>
      <c r="G1143" t="s">
        <v>40</v>
      </c>
      <c r="H1143" t="s">
        <v>52</v>
      </c>
      <c r="I1143" s="2">
        <v>7236000</v>
      </c>
      <c r="J1143" s="3">
        <f>Raw_Data[[#This Row],[cicilan_per_bulan]]/Raw_Data[[#This Row],[penghasilan_bulanan]]</f>
        <v>0.10071862907683803</v>
      </c>
      <c r="K1143" t="s">
        <v>268</v>
      </c>
      <c r="L1143" t="s">
        <v>110</v>
      </c>
      <c r="M1143" t="s">
        <v>55</v>
      </c>
      <c r="N1143" t="s">
        <v>231</v>
      </c>
      <c r="O1143" t="s">
        <v>232</v>
      </c>
      <c r="P1143" s="2">
        <v>36899000</v>
      </c>
      <c r="Q1143" s="2">
        <v>14760000</v>
      </c>
      <c r="R1143" t="str">
        <f>IF(Raw_Data[[#This Row],[persen_dp]]&lt;15%,"Low",IF(Raw_Data[[#This Row],[persen_dp]]&gt;25%,"High","Medium"))</f>
        <v>High</v>
      </c>
      <c r="S1143" s="3">
        <v>0.4</v>
      </c>
      <c r="T1143">
        <v>48</v>
      </c>
      <c r="U1143">
        <v>0.14499999999999999</v>
      </c>
      <c r="V1143" s="2">
        <v>728800</v>
      </c>
      <c r="W1143" s="2">
        <v>34980000</v>
      </c>
      <c r="X1143" t="str">
        <f>IF(OR(Raw_Data[[#This Row],[status_pembayaran]]="Macet",Raw_Data[[#This Row],[status_pembayaran]]="Kurang Lancar"),"Non Performing Loan","Performing")</f>
        <v>Performing</v>
      </c>
      <c r="Y1143" t="s">
        <v>47</v>
      </c>
      <c r="Z1143">
        <v>0</v>
      </c>
      <c r="AA1143">
        <v>0</v>
      </c>
      <c r="AB1143">
        <v>1</v>
      </c>
      <c r="AD1143">
        <f>IF(Raw_Data[[#This Row],[rasio]]&lt;0.2,1,IF(Raw_Data[[#This Row],[rasio]]&lt;0.3,2,IF(Raw_Data[[#This Row],[rasio]]&lt;0.4,3,4)))</f>
        <v>1</v>
      </c>
      <c r="AE1143">
        <f>IF(Raw_Data[[#This Row],[kategori_dp]]="High",1,IF(Raw_Data[[#This Row],[kategori_dp]]="Medium",2,3))</f>
        <v>1</v>
      </c>
      <c r="AF1143">
        <f>IF(Raw_Data[[#This Row],[tenor_bulan]]&lt;=24,1,IF(Raw_Data[[#This Row],[tenor_bulan]]&lt;=36,2,IF(Raw_Data[[#This Row],[tenor_bulan]]&lt;=48,3,4)))</f>
        <v>3</v>
      </c>
      <c r="AG1143">
        <f>IF(Raw_Data[[#This Row],[jumlah_kali_telat]]=0,0,IF(Raw_Data[[#This Row],[jumlah_kali_telat]]&lt;=2,2,4))</f>
        <v>0</v>
      </c>
      <c r="AH1143">
        <f>Raw_Data[[#This Row],[Skor_Rasio]]+Raw_Data[[#This Row],[Skor_DP]]+Raw_Data[[#This Row],[Skor_Tenor]]+Raw_Data[[#This Row],[Skor_Telat]]</f>
        <v>5</v>
      </c>
      <c r="AI1143" t="str">
        <f>IF(Raw_Data[[#This Row],[Risk_Score]]&lt;=6,"Low Risk",IF(Raw_Data[[#This Row],[Risk_Score]]&lt;=8,"Medium Risk","High Risk"))</f>
        <v>Low Risk</v>
      </c>
      <c r="AJ1143">
        <f ca="1">IFERROR(DATEDIF(Raw_Data[[#This Row],[tanggal_pengajuan]],TODAY(),"m"),"N/A")</f>
        <v>6</v>
      </c>
      <c r="AK1143" t="str">
        <f ca="1">IF(ISNUMBER(Raw_Data[[#This Row],[MOB]]),IF(Raw_Data[[#This Row],[MOB]]&lt;6,"0-5 bulan",IF(Raw_Data[[#This Row],[MOB]]&lt;12,"6-11 bulan",IF(Raw_Data[[#This Row],[MOB]]&lt;24,"12-23 bulan","24+ bulan"))),"N/A")</f>
        <v>6-11 bulan</v>
      </c>
    </row>
    <row r="1144" spans="1:37" ht="14.25" customHeight="1" x14ac:dyDescent="0.45">
      <c r="A1144" t="s">
        <v>2908</v>
      </c>
      <c r="B1144" s="64">
        <v>46186</v>
      </c>
      <c r="C1144" s="1" t="str">
        <f t="shared" si="18"/>
        <v>June</v>
      </c>
      <c r="D1144" t="s">
        <v>1704</v>
      </c>
      <c r="E1144" t="s">
        <v>2909</v>
      </c>
      <c r="F1144">
        <v>41</v>
      </c>
      <c r="G1144" t="s">
        <v>51</v>
      </c>
      <c r="H1144" t="s">
        <v>52</v>
      </c>
      <c r="I1144" s="2">
        <v>6589000</v>
      </c>
      <c r="J1144" s="3">
        <f>Raw_Data[[#This Row],[cicilan_per_bulan]]/Raw_Data[[#This Row],[penghasilan_bulanan]]</f>
        <v>0.29910456821976023</v>
      </c>
      <c r="K1144" t="s">
        <v>268</v>
      </c>
      <c r="L1144" t="s">
        <v>110</v>
      </c>
      <c r="M1144" t="s">
        <v>55</v>
      </c>
      <c r="N1144" t="s">
        <v>395</v>
      </c>
      <c r="O1144" t="s">
        <v>396</v>
      </c>
      <c r="P1144" s="2">
        <v>61801000</v>
      </c>
      <c r="Q1144" s="2">
        <v>12360000</v>
      </c>
      <c r="R1144" t="str">
        <f>IF(Raw_Data[[#This Row],[persen_dp]]&lt;15%,"Low",IF(Raw_Data[[#This Row],[persen_dp]]&gt;25%,"High","Medium"))</f>
        <v>Medium</v>
      </c>
      <c r="S1144" s="3">
        <v>0.2</v>
      </c>
      <c r="T1144">
        <v>36</v>
      </c>
      <c r="U1144">
        <v>0.14499999999999999</v>
      </c>
      <c r="V1144" s="2">
        <v>1970800</v>
      </c>
      <c r="W1144" s="2">
        <v>70947000</v>
      </c>
      <c r="X1144" t="str">
        <f>IF(OR(Raw_Data[[#This Row],[status_pembayaran]]="Macet",Raw_Data[[#This Row],[status_pembayaran]]="Kurang Lancar"),"Non Performing Loan","Performing")</f>
        <v>Performing</v>
      </c>
      <c r="Y1144" t="s">
        <v>47</v>
      </c>
      <c r="Z1144">
        <v>0</v>
      </c>
      <c r="AA1144">
        <v>0</v>
      </c>
      <c r="AB1144">
        <v>1</v>
      </c>
      <c r="AC1144" t="s">
        <v>66</v>
      </c>
      <c r="AD1144">
        <f>IF(Raw_Data[[#This Row],[rasio]]&lt;0.2,1,IF(Raw_Data[[#This Row],[rasio]]&lt;0.3,2,IF(Raw_Data[[#This Row],[rasio]]&lt;0.4,3,4)))</f>
        <v>2</v>
      </c>
      <c r="AE1144">
        <f>IF(Raw_Data[[#This Row],[kategori_dp]]="High",1,IF(Raw_Data[[#This Row],[kategori_dp]]="Medium",2,3))</f>
        <v>2</v>
      </c>
      <c r="AF1144">
        <f>IF(Raw_Data[[#This Row],[tenor_bulan]]&lt;=24,1,IF(Raw_Data[[#This Row],[tenor_bulan]]&lt;=36,2,IF(Raw_Data[[#This Row],[tenor_bulan]]&lt;=48,3,4)))</f>
        <v>2</v>
      </c>
      <c r="AG1144">
        <f>IF(Raw_Data[[#This Row],[jumlah_kali_telat]]=0,0,IF(Raw_Data[[#This Row],[jumlah_kali_telat]]&lt;=2,2,4))</f>
        <v>0</v>
      </c>
      <c r="AH1144">
        <f>Raw_Data[[#This Row],[Skor_Rasio]]+Raw_Data[[#This Row],[Skor_DP]]+Raw_Data[[#This Row],[Skor_Tenor]]+Raw_Data[[#This Row],[Skor_Telat]]</f>
        <v>6</v>
      </c>
      <c r="AI1144" t="str">
        <f>IF(Raw_Data[[#This Row],[Risk_Score]]&lt;=6,"Low Risk",IF(Raw_Data[[#This Row],[Risk_Score]]&lt;=8,"Medium Risk","High Risk"))</f>
        <v>Low Risk</v>
      </c>
      <c r="AJ1144">
        <f ca="1">IFERROR(DATEDIF(Raw_Data[[#This Row],[tanggal_pengajuan]],TODAY(),"m"),"N/A")</f>
        <v>4</v>
      </c>
      <c r="AK1144" t="str">
        <f ca="1">IF(ISNUMBER(Raw_Data[[#This Row],[MOB]]),IF(Raw_Data[[#This Row],[MOB]]&lt;6,"0-5 bulan",IF(Raw_Data[[#This Row],[MOB]]&lt;12,"6-11 bulan",IF(Raw_Data[[#This Row],[MOB]]&lt;24,"12-23 bulan","24+ bulan"))),"N/A")</f>
        <v>0-5 bulan</v>
      </c>
    </row>
    <row r="1145" spans="1:37" ht="14.25" customHeight="1" x14ac:dyDescent="0.45">
      <c r="A1145" t="s">
        <v>2910</v>
      </c>
      <c r="B1145" s="64">
        <v>46056</v>
      </c>
      <c r="C1145" s="1" t="str">
        <f t="shared" si="18"/>
        <v>February</v>
      </c>
      <c r="D1145" t="s">
        <v>646</v>
      </c>
      <c r="E1145" t="s">
        <v>2911</v>
      </c>
      <c r="F1145">
        <v>48</v>
      </c>
      <c r="G1145" t="s">
        <v>40</v>
      </c>
      <c r="H1145" t="s">
        <v>108</v>
      </c>
      <c r="I1145" s="2">
        <v>5735000</v>
      </c>
      <c r="J1145" s="3">
        <f>Raw_Data[[#This Row],[cicilan_per_bulan]]/Raw_Data[[#This Row],[penghasilan_bulanan]]</f>
        <v>0.56493461203138617</v>
      </c>
      <c r="K1145" t="s">
        <v>286</v>
      </c>
      <c r="L1145" t="s">
        <v>154</v>
      </c>
      <c r="M1145" t="s">
        <v>55</v>
      </c>
      <c r="N1145" t="s">
        <v>231</v>
      </c>
      <c r="O1145" t="s">
        <v>232</v>
      </c>
      <c r="P1145" s="2">
        <v>37728000</v>
      </c>
      <c r="Q1145" s="2">
        <v>3773000</v>
      </c>
      <c r="R1145" t="str">
        <f>IF(Raw_Data[[#This Row],[persen_dp]]&lt;15%,"Low",IF(Raw_Data[[#This Row],[persen_dp]]&gt;25%,"High","Medium"))</f>
        <v>Low</v>
      </c>
      <c r="S1145" s="3">
        <v>0.1</v>
      </c>
      <c r="T1145">
        <v>12</v>
      </c>
      <c r="U1145">
        <v>0.14499999999999999</v>
      </c>
      <c r="V1145" s="2">
        <v>3239900</v>
      </c>
      <c r="W1145" s="2">
        <v>38878000</v>
      </c>
      <c r="X1145" t="str">
        <f>IF(OR(Raw_Data[[#This Row],[status_pembayaran]]="Macet",Raw_Data[[#This Row],[status_pembayaran]]="Kurang Lancar"),"Non Performing Loan","Performing")</f>
        <v>Performing</v>
      </c>
      <c r="Y1145" t="s">
        <v>47</v>
      </c>
      <c r="Z1145">
        <v>0</v>
      </c>
      <c r="AA1145">
        <v>0</v>
      </c>
      <c r="AB1145">
        <v>1</v>
      </c>
      <c r="AC1145" t="s">
        <v>58</v>
      </c>
      <c r="AD1145">
        <f>IF(Raw_Data[[#This Row],[rasio]]&lt;0.2,1,IF(Raw_Data[[#This Row],[rasio]]&lt;0.3,2,IF(Raw_Data[[#This Row],[rasio]]&lt;0.4,3,4)))</f>
        <v>4</v>
      </c>
      <c r="AE1145">
        <f>IF(Raw_Data[[#This Row],[kategori_dp]]="High",1,IF(Raw_Data[[#This Row],[kategori_dp]]="Medium",2,3))</f>
        <v>3</v>
      </c>
      <c r="AF1145">
        <f>IF(Raw_Data[[#This Row],[tenor_bulan]]&lt;=24,1,IF(Raw_Data[[#This Row],[tenor_bulan]]&lt;=36,2,IF(Raw_Data[[#This Row],[tenor_bulan]]&lt;=48,3,4)))</f>
        <v>1</v>
      </c>
      <c r="AG1145">
        <f>IF(Raw_Data[[#This Row],[jumlah_kali_telat]]=0,0,IF(Raw_Data[[#This Row],[jumlah_kali_telat]]&lt;=2,2,4))</f>
        <v>0</v>
      </c>
      <c r="AH1145">
        <f>Raw_Data[[#This Row],[Skor_Rasio]]+Raw_Data[[#This Row],[Skor_DP]]+Raw_Data[[#This Row],[Skor_Tenor]]+Raw_Data[[#This Row],[Skor_Telat]]</f>
        <v>8</v>
      </c>
      <c r="AI1145" t="str">
        <f>IF(Raw_Data[[#This Row],[Risk_Score]]&lt;=6,"Low Risk",IF(Raw_Data[[#This Row],[Risk_Score]]&lt;=8,"Medium Risk","High Risk"))</f>
        <v>Medium Risk</v>
      </c>
      <c r="AJ1145">
        <f ca="1">IFERROR(DATEDIF(Raw_Data[[#This Row],[tanggal_pengajuan]],TODAY(),"m"),"N/A")</f>
        <v>8</v>
      </c>
      <c r="AK1145" t="str">
        <f ca="1">IF(ISNUMBER(Raw_Data[[#This Row],[MOB]]),IF(Raw_Data[[#This Row],[MOB]]&lt;6,"0-5 bulan",IF(Raw_Data[[#This Row],[MOB]]&lt;12,"6-11 bulan",IF(Raw_Data[[#This Row],[MOB]]&lt;24,"12-23 bulan","24+ bulan"))),"N/A")</f>
        <v>6-11 bulan</v>
      </c>
    </row>
    <row r="1146" spans="1:37" ht="14.25" customHeight="1" x14ac:dyDescent="0.45">
      <c r="A1146" t="s">
        <v>2912</v>
      </c>
      <c r="B1146" s="64">
        <v>46023</v>
      </c>
      <c r="C1146" s="1" t="str">
        <f t="shared" si="18"/>
        <v>January</v>
      </c>
      <c r="D1146" t="s">
        <v>534</v>
      </c>
      <c r="E1146" t="s">
        <v>2913</v>
      </c>
      <c r="F1146">
        <v>33</v>
      </c>
      <c r="G1146" t="s">
        <v>40</v>
      </c>
      <c r="H1146" t="s">
        <v>52</v>
      </c>
      <c r="I1146" s="2">
        <v>9303000</v>
      </c>
      <c r="J1146" s="3">
        <f>Raw_Data[[#This Row],[cicilan_per_bulan]]/Raw_Data[[#This Row],[penghasilan_bulanan]]</f>
        <v>3.8783188218854132E-2</v>
      </c>
      <c r="K1146" t="s">
        <v>153</v>
      </c>
      <c r="L1146" t="s">
        <v>154</v>
      </c>
      <c r="M1146" t="s">
        <v>72</v>
      </c>
      <c r="N1146" t="s">
        <v>97</v>
      </c>
      <c r="O1146" t="s">
        <v>57</v>
      </c>
      <c r="P1146" s="2">
        <v>16733000</v>
      </c>
      <c r="Q1146" s="2">
        <v>4183000</v>
      </c>
      <c r="R1146" t="str">
        <f>IF(Raw_Data[[#This Row],[persen_dp]]&lt;15%,"Low",IF(Raw_Data[[#This Row],[persen_dp]]&gt;25%,"High","Medium"))</f>
        <v>Medium</v>
      </c>
      <c r="S1146" s="3">
        <v>0.25</v>
      </c>
      <c r="T1146">
        <v>60</v>
      </c>
      <c r="U1146">
        <v>0.14499999999999999</v>
      </c>
      <c r="V1146" s="2">
        <v>360800</v>
      </c>
      <c r="W1146" s="2">
        <v>21649000</v>
      </c>
      <c r="X1146" t="str">
        <f>IF(OR(Raw_Data[[#This Row],[status_pembayaran]]="Macet",Raw_Data[[#This Row],[status_pembayaran]]="Kurang Lancar"),"Non Performing Loan","Performing")</f>
        <v>Performing</v>
      </c>
      <c r="Y1146" t="s">
        <v>47</v>
      </c>
      <c r="Z1146">
        <v>0</v>
      </c>
      <c r="AA1146">
        <v>0</v>
      </c>
      <c r="AB1146">
        <v>1</v>
      </c>
      <c r="AC1146" t="s">
        <v>104</v>
      </c>
      <c r="AD1146">
        <f>IF(Raw_Data[[#This Row],[rasio]]&lt;0.2,1,IF(Raw_Data[[#This Row],[rasio]]&lt;0.3,2,IF(Raw_Data[[#This Row],[rasio]]&lt;0.4,3,4)))</f>
        <v>1</v>
      </c>
      <c r="AE1146">
        <f>IF(Raw_Data[[#This Row],[kategori_dp]]="High",1,IF(Raw_Data[[#This Row],[kategori_dp]]="Medium",2,3))</f>
        <v>2</v>
      </c>
      <c r="AF1146">
        <f>IF(Raw_Data[[#This Row],[tenor_bulan]]&lt;=24,1,IF(Raw_Data[[#This Row],[tenor_bulan]]&lt;=36,2,IF(Raw_Data[[#This Row],[tenor_bulan]]&lt;=48,3,4)))</f>
        <v>4</v>
      </c>
      <c r="AG1146">
        <f>IF(Raw_Data[[#This Row],[jumlah_kali_telat]]=0,0,IF(Raw_Data[[#This Row],[jumlah_kali_telat]]&lt;=2,2,4))</f>
        <v>0</v>
      </c>
      <c r="AH1146">
        <f>Raw_Data[[#This Row],[Skor_Rasio]]+Raw_Data[[#This Row],[Skor_DP]]+Raw_Data[[#This Row],[Skor_Tenor]]+Raw_Data[[#This Row],[Skor_Telat]]</f>
        <v>7</v>
      </c>
      <c r="AI1146" t="str">
        <f>IF(Raw_Data[[#This Row],[Risk_Score]]&lt;=6,"Low Risk",IF(Raw_Data[[#This Row],[Risk_Score]]&lt;=8,"Medium Risk","High Risk"))</f>
        <v>Medium Risk</v>
      </c>
      <c r="AJ1146">
        <f ca="1">IFERROR(DATEDIF(Raw_Data[[#This Row],[tanggal_pengajuan]],TODAY(),"m"),"N/A")</f>
        <v>9</v>
      </c>
      <c r="AK1146" t="str">
        <f ca="1">IF(ISNUMBER(Raw_Data[[#This Row],[MOB]]),IF(Raw_Data[[#This Row],[MOB]]&lt;6,"0-5 bulan",IF(Raw_Data[[#This Row],[MOB]]&lt;12,"6-11 bulan",IF(Raw_Data[[#This Row],[MOB]]&lt;24,"12-23 bulan","24+ bulan"))),"N/A")</f>
        <v>6-11 bulan</v>
      </c>
    </row>
    <row r="1147" spans="1:37" ht="14.25" customHeight="1" x14ac:dyDescent="0.45">
      <c r="A1147" t="s">
        <v>2914</v>
      </c>
      <c r="B1147" s="64">
        <v>46145</v>
      </c>
      <c r="C1147" s="1" t="str">
        <f t="shared" si="18"/>
        <v>May</v>
      </c>
      <c r="D1147" t="s">
        <v>660</v>
      </c>
      <c r="E1147" t="s">
        <v>2915</v>
      </c>
      <c r="F1147">
        <v>48</v>
      </c>
      <c r="G1147" t="s">
        <v>51</v>
      </c>
      <c r="H1147" t="s">
        <v>108</v>
      </c>
      <c r="I1147" s="2">
        <v>5344000</v>
      </c>
      <c r="J1147" s="3">
        <f>Raw_Data[[#This Row],[cicilan_per_bulan]]/Raw_Data[[#This Row],[penghasilan_bulanan]]</f>
        <v>0.1340381736526946</v>
      </c>
      <c r="K1147" t="s">
        <v>188</v>
      </c>
      <c r="L1147" t="s">
        <v>154</v>
      </c>
      <c r="M1147" t="s">
        <v>44</v>
      </c>
      <c r="N1147" t="s">
        <v>45</v>
      </c>
      <c r="O1147" t="s">
        <v>46</v>
      </c>
      <c r="P1147" s="2">
        <v>25601000</v>
      </c>
      <c r="Q1147" s="2">
        <v>3840000</v>
      </c>
      <c r="R1147" t="str">
        <f>IF(Raw_Data[[#This Row],[persen_dp]]&lt;15%,"Low",IF(Raw_Data[[#This Row],[persen_dp]]&gt;25%,"High","Medium"))</f>
        <v>Medium</v>
      </c>
      <c r="S1147" s="3">
        <v>0.15</v>
      </c>
      <c r="T1147">
        <v>48</v>
      </c>
      <c r="U1147">
        <v>0.14499999999999999</v>
      </c>
      <c r="V1147" s="2">
        <v>716300</v>
      </c>
      <c r="W1147" s="2">
        <v>34382000</v>
      </c>
      <c r="X1147" t="str">
        <f>IF(OR(Raw_Data[[#This Row],[status_pembayaran]]="Macet",Raw_Data[[#This Row],[status_pembayaran]]="Kurang Lancar"),"Non Performing Loan","Performing")</f>
        <v>Performing</v>
      </c>
      <c r="Y1147" t="s">
        <v>47</v>
      </c>
      <c r="Z1147">
        <v>0</v>
      </c>
      <c r="AA1147">
        <v>0</v>
      </c>
      <c r="AB1147">
        <v>1</v>
      </c>
      <c r="AC1147" t="s">
        <v>58</v>
      </c>
      <c r="AD1147">
        <f>IF(Raw_Data[[#This Row],[rasio]]&lt;0.2,1,IF(Raw_Data[[#This Row],[rasio]]&lt;0.3,2,IF(Raw_Data[[#This Row],[rasio]]&lt;0.4,3,4)))</f>
        <v>1</v>
      </c>
      <c r="AE1147">
        <f>IF(Raw_Data[[#This Row],[kategori_dp]]="High",1,IF(Raw_Data[[#This Row],[kategori_dp]]="Medium",2,3))</f>
        <v>2</v>
      </c>
      <c r="AF1147">
        <f>IF(Raw_Data[[#This Row],[tenor_bulan]]&lt;=24,1,IF(Raw_Data[[#This Row],[tenor_bulan]]&lt;=36,2,IF(Raw_Data[[#This Row],[tenor_bulan]]&lt;=48,3,4)))</f>
        <v>3</v>
      </c>
      <c r="AG1147">
        <f>IF(Raw_Data[[#This Row],[jumlah_kali_telat]]=0,0,IF(Raw_Data[[#This Row],[jumlah_kali_telat]]&lt;=2,2,4))</f>
        <v>0</v>
      </c>
      <c r="AH1147">
        <f>Raw_Data[[#This Row],[Skor_Rasio]]+Raw_Data[[#This Row],[Skor_DP]]+Raw_Data[[#This Row],[Skor_Tenor]]+Raw_Data[[#This Row],[Skor_Telat]]</f>
        <v>6</v>
      </c>
      <c r="AI1147" t="str">
        <f>IF(Raw_Data[[#This Row],[Risk_Score]]&lt;=6,"Low Risk",IF(Raw_Data[[#This Row],[Risk_Score]]&lt;=8,"Medium Risk","High Risk"))</f>
        <v>Low Risk</v>
      </c>
      <c r="AJ1147">
        <f ca="1">IFERROR(DATEDIF(Raw_Data[[#This Row],[tanggal_pengajuan]],TODAY(),"m"),"N/A")</f>
        <v>5</v>
      </c>
      <c r="AK1147" t="str">
        <f ca="1">IF(ISNUMBER(Raw_Data[[#This Row],[MOB]]),IF(Raw_Data[[#This Row],[MOB]]&lt;6,"0-5 bulan",IF(Raw_Data[[#This Row],[MOB]]&lt;12,"6-11 bulan",IF(Raw_Data[[#This Row],[MOB]]&lt;24,"12-23 bulan","24+ bulan"))),"N/A")</f>
        <v>0-5 bulan</v>
      </c>
    </row>
    <row r="1148" spans="1:37" ht="14.25" customHeight="1" x14ac:dyDescent="0.45">
      <c r="A1148" t="s">
        <v>2916</v>
      </c>
      <c r="B1148" s="64">
        <v>46056</v>
      </c>
      <c r="C1148" s="1" t="str">
        <f t="shared" si="18"/>
        <v>February</v>
      </c>
      <c r="D1148" t="s">
        <v>60</v>
      </c>
      <c r="E1148" t="s">
        <v>2917</v>
      </c>
      <c r="F1148">
        <v>56</v>
      </c>
      <c r="G1148" t="s">
        <v>51</v>
      </c>
      <c r="H1148" t="s">
        <v>41</v>
      </c>
      <c r="I1148" s="2">
        <v>7574000</v>
      </c>
      <c r="J1148" s="3">
        <f>Raw_Data[[#This Row],[cicilan_per_bulan]]/Raw_Data[[#This Row],[penghasilan_bulanan]]</f>
        <v>3.5885925534724056E-2</v>
      </c>
      <c r="K1148" t="s">
        <v>145</v>
      </c>
      <c r="L1148" t="s">
        <v>146</v>
      </c>
      <c r="M1148" t="s">
        <v>249</v>
      </c>
      <c r="N1148" t="s">
        <v>250</v>
      </c>
      <c r="O1148" t="s">
        <v>57</v>
      </c>
      <c r="P1148" s="2">
        <v>15755000</v>
      </c>
      <c r="Q1148" s="2">
        <v>6302000</v>
      </c>
      <c r="R1148" t="str">
        <f>IF(Raw_Data[[#This Row],[persen_dp]]&lt;15%,"Low",IF(Raw_Data[[#This Row],[persen_dp]]&gt;25%,"High","Medium"))</f>
        <v>High</v>
      </c>
      <c r="S1148" s="3">
        <v>0.4</v>
      </c>
      <c r="T1148">
        <v>60</v>
      </c>
      <c r="U1148">
        <v>0.14499999999999999</v>
      </c>
      <c r="V1148" s="2">
        <v>271800</v>
      </c>
      <c r="W1148" s="2">
        <v>16306000</v>
      </c>
      <c r="X1148" t="str">
        <f>IF(OR(Raw_Data[[#This Row],[status_pembayaran]]="Macet",Raw_Data[[#This Row],[status_pembayaran]]="Kurang Lancar"),"Non Performing Loan","Performing")</f>
        <v>Non Performing Loan</v>
      </c>
      <c r="Y1148" t="s">
        <v>683</v>
      </c>
      <c r="Z1148">
        <v>208</v>
      </c>
      <c r="AA1148">
        <v>12</v>
      </c>
      <c r="AB1148">
        <v>5</v>
      </c>
      <c r="AD1148">
        <f>IF(Raw_Data[[#This Row],[rasio]]&lt;0.2,1,IF(Raw_Data[[#This Row],[rasio]]&lt;0.3,2,IF(Raw_Data[[#This Row],[rasio]]&lt;0.4,3,4)))</f>
        <v>1</v>
      </c>
      <c r="AE1148">
        <f>IF(Raw_Data[[#This Row],[kategori_dp]]="High",1,IF(Raw_Data[[#This Row],[kategori_dp]]="Medium",2,3))</f>
        <v>1</v>
      </c>
      <c r="AF1148">
        <f>IF(Raw_Data[[#This Row],[tenor_bulan]]&lt;=24,1,IF(Raw_Data[[#This Row],[tenor_bulan]]&lt;=36,2,IF(Raw_Data[[#This Row],[tenor_bulan]]&lt;=48,3,4)))</f>
        <v>4</v>
      </c>
      <c r="AG1148">
        <f>IF(Raw_Data[[#This Row],[jumlah_kali_telat]]=0,0,IF(Raw_Data[[#This Row],[jumlah_kali_telat]]&lt;=2,2,4))</f>
        <v>4</v>
      </c>
      <c r="AH1148">
        <f>Raw_Data[[#This Row],[Skor_Rasio]]+Raw_Data[[#This Row],[Skor_DP]]+Raw_Data[[#This Row],[Skor_Tenor]]+Raw_Data[[#This Row],[Skor_Telat]]</f>
        <v>10</v>
      </c>
      <c r="AI1148" t="str">
        <f>IF(Raw_Data[[#This Row],[Risk_Score]]&lt;=6,"Low Risk",IF(Raw_Data[[#This Row],[Risk_Score]]&lt;=8,"Medium Risk","High Risk"))</f>
        <v>High Risk</v>
      </c>
      <c r="AJ1148">
        <f ca="1">IFERROR(DATEDIF(Raw_Data[[#This Row],[tanggal_pengajuan]],TODAY(),"m"),"N/A")</f>
        <v>8</v>
      </c>
      <c r="AK1148" t="str">
        <f ca="1">IF(ISNUMBER(Raw_Data[[#This Row],[MOB]]),IF(Raw_Data[[#This Row],[MOB]]&lt;6,"0-5 bulan",IF(Raw_Data[[#This Row],[MOB]]&lt;12,"6-11 bulan",IF(Raw_Data[[#This Row],[MOB]]&lt;24,"12-23 bulan","24+ bulan"))),"N/A")</f>
        <v>6-11 bulan</v>
      </c>
    </row>
    <row r="1149" spans="1:37" ht="14.25" customHeight="1" x14ac:dyDescent="0.45">
      <c r="A1149" t="s">
        <v>2918</v>
      </c>
      <c r="B1149" s="64">
        <v>46190</v>
      </c>
      <c r="C1149" s="1" t="str">
        <f t="shared" si="18"/>
        <v>June</v>
      </c>
      <c r="D1149" t="s">
        <v>1553</v>
      </c>
      <c r="E1149" t="s">
        <v>2919</v>
      </c>
      <c r="F1149">
        <v>45</v>
      </c>
      <c r="G1149" t="s">
        <v>51</v>
      </c>
      <c r="H1149" t="s">
        <v>176</v>
      </c>
      <c r="I1149" s="2">
        <v>5784000</v>
      </c>
      <c r="J1149" s="3">
        <f>Raw_Data[[#This Row],[cicilan_per_bulan]]/Raw_Data[[#This Row],[penghasilan_bulanan]]</f>
        <v>0.12204356846473029</v>
      </c>
      <c r="K1149" t="s">
        <v>109</v>
      </c>
      <c r="L1149" t="s">
        <v>110</v>
      </c>
      <c r="M1149" t="s">
        <v>55</v>
      </c>
      <c r="N1149" t="s">
        <v>121</v>
      </c>
      <c r="O1149" t="s">
        <v>122</v>
      </c>
      <c r="P1149" s="2">
        <v>35740000</v>
      </c>
      <c r="Q1149" s="2">
        <v>14296000</v>
      </c>
      <c r="R1149" t="str">
        <f>IF(Raw_Data[[#This Row],[persen_dp]]&lt;15%,"Low",IF(Raw_Data[[#This Row],[persen_dp]]&gt;25%,"High","Medium"))</f>
        <v>High</v>
      </c>
      <c r="S1149" s="3">
        <v>0.4</v>
      </c>
      <c r="T1149">
        <v>48</v>
      </c>
      <c r="U1149">
        <v>0.14499999999999999</v>
      </c>
      <c r="V1149" s="2">
        <v>705900</v>
      </c>
      <c r="W1149" s="2">
        <v>33882000</v>
      </c>
      <c r="X1149" t="str">
        <f>IF(OR(Raw_Data[[#This Row],[status_pembayaran]]="Macet",Raw_Data[[#This Row],[status_pembayaran]]="Kurang Lancar"),"Non Performing Loan","Performing")</f>
        <v>Performing</v>
      </c>
      <c r="Y1149" t="s">
        <v>47</v>
      </c>
      <c r="Z1149">
        <v>0</v>
      </c>
      <c r="AA1149">
        <v>0</v>
      </c>
      <c r="AB1149">
        <v>1</v>
      </c>
      <c r="AC1149" t="s">
        <v>66</v>
      </c>
      <c r="AD1149">
        <f>IF(Raw_Data[[#This Row],[rasio]]&lt;0.2,1,IF(Raw_Data[[#This Row],[rasio]]&lt;0.3,2,IF(Raw_Data[[#This Row],[rasio]]&lt;0.4,3,4)))</f>
        <v>1</v>
      </c>
      <c r="AE1149">
        <f>IF(Raw_Data[[#This Row],[kategori_dp]]="High",1,IF(Raw_Data[[#This Row],[kategori_dp]]="Medium",2,3))</f>
        <v>1</v>
      </c>
      <c r="AF1149">
        <f>IF(Raw_Data[[#This Row],[tenor_bulan]]&lt;=24,1,IF(Raw_Data[[#This Row],[tenor_bulan]]&lt;=36,2,IF(Raw_Data[[#This Row],[tenor_bulan]]&lt;=48,3,4)))</f>
        <v>3</v>
      </c>
      <c r="AG1149">
        <f>IF(Raw_Data[[#This Row],[jumlah_kali_telat]]=0,0,IF(Raw_Data[[#This Row],[jumlah_kali_telat]]&lt;=2,2,4))</f>
        <v>0</v>
      </c>
      <c r="AH1149">
        <f>Raw_Data[[#This Row],[Skor_Rasio]]+Raw_Data[[#This Row],[Skor_DP]]+Raw_Data[[#This Row],[Skor_Tenor]]+Raw_Data[[#This Row],[Skor_Telat]]</f>
        <v>5</v>
      </c>
      <c r="AI1149" t="str">
        <f>IF(Raw_Data[[#This Row],[Risk_Score]]&lt;=6,"Low Risk",IF(Raw_Data[[#This Row],[Risk_Score]]&lt;=8,"Medium Risk","High Risk"))</f>
        <v>Low Risk</v>
      </c>
      <c r="AJ1149">
        <f ca="1">IFERROR(DATEDIF(Raw_Data[[#This Row],[tanggal_pengajuan]],TODAY(),"m"),"N/A")</f>
        <v>4</v>
      </c>
      <c r="AK1149" t="str">
        <f ca="1">IF(ISNUMBER(Raw_Data[[#This Row],[MOB]]),IF(Raw_Data[[#This Row],[MOB]]&lt;6,"0-5 bulan",IF(Raw_Data[[#This Row],[MOB]]&lt;12,"6-11 bulan",IF(Raw_Data[[#This Row],[MOB]]&lt;24,"12-23 bulan","24+ bulan"))),"N/A")</f>
        <v>0-5 bulan</v>
      </c>
    </row>
    <row r="1150" spans="1:37" ht="14.25" customHeight="1" x14ac:dyDescent="0.45">
      <c r="A1150" t="s">
        <v>2920</v>
      </c>
      <c r="B1150" s="64">
        <v>46179</v>
      </c>
      <c r="C1150" s="1" t="str">
        <f t="shared" si="18"/>
        <v>June</v>
      </c>
      <c r="D1150" t="s">
        <v>2866</v>
      </c>
      <c r="E1150" t="s">
        <v>2921</v>
      </c>
      <c r="F1150">
        <v>21</v>
      </c>
      <c r="G1150" t="s">
        <v>51</v>
      </c>
      <c r="H1150" t="s">
        <v>52</v>
      </c>
      <c r="I1150" s="2">
        <v>11004000</v>
      </c>
      <c r="J1150" s="3">
        <f>Raw_Data[[#This Row],[cicilan_per_bulan]]/Raw_Data[[#This Row],[penghasilan_bulanan]]</f>
        <v>9.9809160305343508E-2</v>
      </c>
      <c r="K1150" t="s">
        <v>127</v>
      </c>
      <c r="L1150" t="s">
        <v>128</v>
      </c>
      <c r="M1150" t="s">
        <v>55</v>
      </c>
      <c r="N1150" t="s">
        <v>221</v>
      </c>
      <c r="O1150" t="s">
        <v>159</v>
      </c>
      <c r="P1150" s="2">
        <v>41707000</v>
      </c>
      <c r="Q1150" s="2">
        <v>8341000</v>
      </c>
      <c r="R1150" t="str">
        <f>IF(Raw_Data[[#This Row],[persen_dp]]&lt;15%,"Low",IF(Raw_Data[[#This Row],[persen_dp]]&gt;25%,"High","Medium"))</f>
        <v>Medium</v>
      </c>
      <c r="S1150" s="3">
        <v>0.2</v>
      </c>
      <c r="T1150">
        <v>48</v>
      </c>
      <c r="U1150">
        <v>0.14499999999999999</v>
      </c>
      <c r="V1150" s="2">
        <v>1098300</v>
      </c>
      <c r="W1150" s="2">
        <v>52719000</v>
      </c>
      <c r="X1150" t="str">
        <f>IF(OR(Raw_Data[[#This Row],[status_pembayaran]]="Macet",Raw_Data[[#This Row],[status_pembayaran]]="Kurang Lancar"),"Non Performing Loan","Performing")</f>
        <v>Performing</v>
      </c>
      <c r="Y1150" t="s">
        <v>47</v>
      </c>
      <c r="Z1150">
        <v>0</v>
      </c>
      <c r="AA1150">
        <v>0</v>
      </c>
      <c r="AB1150">
        <v>1</v>
      </c>
      <c r="AC1150" t="s">
        <v>58</v>
      </c>
      <c r="AD1150">
        <f>IF(Raw_Data[[#This Row],[rasio]]&lt;0.2,1,IF(Raw_Data[[#This Row],[rasio]]&lt;0.3,2,IF(Raw_Data[[#This Row],[rasio]]&lt;0.4,3,4)))</f>
        <v>1</v>
      </c>
      <c r="AE1150">
        <f>IF(Raw_Data[[#This Row],[kategori_dp]]="High",1,IF(Raw_Data[[#This Row],[kategori_dp]]="Medium",2,3))</f>
        <v>2</v>
      </c>
      <c r="AF1150">
        <f>IF(Raw_Data[[#This Row],[tenor_bulan]]&lt;=24,1,IF(Raw_Data[[#This Row],[tenor_bulan]]&lt;=36,2,IF(Raw_Data[[#This Row],[tenor_bulan]]&lt;=48,3,4)))</f>
        <v>3</v>
      </c>
      <c r="AG1150">
        <f>IF(Raw_Data[[#This Row],[jumlah_kali_telat]]=0,0,IF(Raw_Data[[#This Row],[jumlah_kali_telat]]&lt;=2,2,4))</f>
        <v>0</v>
      </c>
      <c r="AH1150">
        <f>Raw_Data[[#This Row],[Skor_Rasio]]+Raw_Data[[#This Row],[Skor_DP]]+Raw_Data[[#This Row],[Skor_Tenor]]+Raw_Data[[#This Row],[Skor_Telat]]</f>
        <v>6</v>
      </c>
      <c r="AI1150" t="str">
        <f>IF(Raw_Data[[#This Row],[Risk_Score]]&lt;=6,"Low Risk",IF(Raw_Data[[#This Row],[Risk_Score]]&lt;=8,"Medium Risk","High Risk"))</f>
        <v>Low Risk</v>
      </c>
      <c r="AJ1150">
        <f ca="1">IFERROR(DATEDIF(Raw_Data[[#This Row],[tanggal_pengajuan]],TODAY(),"m"),"N/A")</f>
        <v>4</v>
      </c>
      <c r="AK1150" t="str">
        <f ca="1">IF(ISNUMBER(Raw_Data[[#This Row],[MOB]]),IF(Raw_Data[[#This Row],[MOB]]&lt;6,"0-5 bulan",IF(Raw_Data[[#This Row],[MOB]]&lt;12,"6-11 bulan",IF(Raw_Data[[#This Row],[MOB]]&lt;24,"12-23 bulan","24+ bulan"))),"N/A")</f>
        <v>0-5 bulan</v>
      </c>
    </row>
    <row r="1151" spans="1:37" ht="14.25" customHeight="1" x14ac:dyDescent="0.45">
      <c r="A1151" t="s">
        <v>2922</v>
      </c>
      <c r="B1151" s="64">
        <v>46049</v>
      </c>
      <c r="C1151" s="1" t="str">
        <f t="shared" si="18"/>
        <v>January</v>
      </c>
      <c r="D1151" t="s">
        <v>941</v>
      </c>
      <c r="E1151" t="s">
        <v>2923</v>
      </c>
      <c r="F1151">
        <v>37</v>
      </c>
      <c r="G1151" t="s">
        <v>51</v>
      </c>
      <c r="H1151" t="s">
        <v>52</v>
      </c>
      <c r="I1151" s="2">
        <v>5712000</v>
      </c>
      <c r="J1151" s="3">
        <f>Raw_Data[[#This Row],[cicilan_per_bulan]]/Raw_Data[[#This Row],[penghasilan_bulanan]]</f>
        <v>0.16244747899159664</v>
      </c>
      <c r="K1151" t="s">
        <v>91</v>
      </c>
      <c r="L1151" t="s">
        <v>92</v>
      </c>
      <c r="M1151" t="s">
        <v>44</v>
      </c>
      <c r="N1151" t="s">
        <v>273</v>
      </c>
      <c r="O1151" t="s">
        <v>274</v>
      </c>
      <c r="P1151" s="2">
        <v>18292000</v>
      </c>
      <c r="Q1151" s="2">
        <v>4573000</v>
      </c>
      <c r="R1151" t="str">
        <f>IF(Raw_Data[[#This Row],[persen_dp]]&lt;15%,"Low",IF(Raw_Data[[#This Row],[persen_dp]]&gt;25%,"High","Medium"))</f>
        <v>Medium</v>
      </c>
      <c r="S1151" s="3">
        <v>0.25</v>
      </c>
      <c r="T1151">
        <v>18</v>
      </c>
      <c r="U1151">
        <v>0.14499999999999999</v>
      </c>
      <c r="V1151" s="2">
        <v>927900</v>
      </c>
      <c r="W1151" s="2">
        <v>16703000</v>
      </c>
      <c r="X1151" t="str">
        <f>IF(OR(Raw_Data[[#This Row],[status_pembayaran]]="Macet",Raw_Data[[#This Row],[status_pembayaran]]="Kurang Lancar"),"Non Performing Loan","Performing")</f>
        <v>Performing</v>
      </c>
      <c r="Y1151" t="s">
        <v>47</v>
      </c>
      <c r="Z1151">
        <v>0</v>
      </c>
      <c r="AA1151">
        <v>0</v>
      </c>
      <c r="AB1151">
        <v>1</v>
      </c>
      <c r="AD1151">
        <f>IF(Raw_Data[[#This Row],[rasio]]&lt;0.2,1,IF(Raw_Data[[#This Row],[rasio]]&lt;0.3,2,IF(Raw_Data[[#This Row],[rasio]]&lt;0.4,3,4)))</f>
        <v>1</v>
      </c>
      <c r="AE1151">
        <f>IF(Raw_Data[[#This Row],[kategori_dp]]="High",1,IF(Raw_Data[[#This Row],[kategori_dp]]="Medium",2,3))</f>
        <v>2</v>
      </c>
      <c r="AF1151">
        <f>IF(Raw_Data[[#This Row],[tenor_bulan]]&lt;=24,1,IF(Raw_Data[[#This Row],[tenor_bulan]]&lt;=36,2,IF(Raw_Data[[#This Row],[tenor_bulan]]&lt;=48,3,4)))</f>
        <v>1</v>
      </c>
      <c r="AG1151">
        <f>IF(Raw_Data[[#This Row],[jumlah_kali_telat]]=0,0,IF(Raw_Data[[#This Row],[jumlah_kali_telat]]&lt;=2,2,4))</f>
        <v>0</v>
      </c>
      <c r="AH1151">
        <f>Raw_Data[[#This Row],[Skor_Rasio]]+Raw_Data[[#This Row],[Skor_DP]]+Raw_Data[[#This Row],[Skor_Tenor]]+Raw_Data[[#This Row],[Skor_Telat]]</f>
        <v>4</v>
      </c>
      <c r="AI1151" t="str">
        <f>IF(Raw_Data[[#This Row],[Risk_Score]]&lt;=6,"Low Risk",IF(Raw_Data[[#This Row],[Risk_Score]]&lt;=8,"Medium Risk","High Risk"))</f>
        <v>Low Risk</v>
      </c>
      <c r="AJ1151">
        <f ca="1">IFERROR(DATEDIF(Raw_Data[[#This Row],[tanggal_pengajuan]],TODAY(),"m"),"N/A")</f>
        <v>8</v>
      </c>
      <c r="AK1151" t="str">
        <f ca="1">IF(ISNUMBER(Raw_Data[[#This Row],[MOB]]),IF(Raw_Data[[#This Row],[MOB]]&lt;6,"0-5 bulan",IF(Raw_Data[[#This Row],[MOB]]&lt;12,"6-11 bulan",IF(Raw_Data[[#This Row],[MOB]]&lt;24,"12-23 bulan","24+ bulan"))),"N/A")</f>
        <v>6-11 bulan</v>
      </c>
    </row>
    <row r="1152" spans="1:37" ht="14.25" customHeight="1" x14ac:dyDescent="0.45">
      <c r="A1152" t="s">
        <v>2924</v>
      </c>
      <c r="B1152" s="64">
        <v>46069</v>
      </c>
      <c r="C1152" s="1" t="str">
        <f t="shared" si="18"/>
        <v>February</v>
      </c>
      <c r="D1152" t="s">
        <v>266</v>
      </c>
      <c r="E1152" t="s">
        <v>2925</v>
      </c>
      <c r="F1152">
        <v>26</v>
      </c>
      <c r="G1152" t="s">
        <v>40</v>
      </c>
      <c r="H1152" t="s">
        <v>96</v>
      </c>
      <c r="I1152" s="2">
        <v>6815000</v>
      </c>
      <c r="J1152" s="3">
        <f>Raw_Data[[#This Row],[cicilan_per_bulan]]/Raw_Data[[#This Row],[penghasilan_bulanan]]</f>
        <v>9.2633895818048428E-2</v>
      </c>
      <c r="K1152" t="s">
        <v>81</v>
      </c>
      <c r="L1152" t="s">
        <v>82</v>
      </c>
      <c r="M1152" t="s">
        <v>44</v>
      </c>
      <c r="N1152" t="s">
        <v>273</v>
      </c>
      <c r="O1152" t="s">
        <v>274</v>
      </c>
      <c r="P1152" s="2">
        <v>18632000</v>
      </c>
      <c r="Q1152" s="2">
        <v>2795000</v>
      </c>
      <c r="R1152" t="str">
        <f>IF(Raw_Data[[#This Row],[persen_dp]]&lt;15%,"Low",IF(Raw_Data[[#This Row],[persen_dp]]&gt;25%,"High","Medium"))</f>
        <v>Medium</v>
      </c>
      <c r="S1152" s="3">
        <v>0.15</v>
      </c>
      <c r="T1152">
        <v>36</v>
      </c>
      <c r="U1152">
        <v>0.14499999999999999</v>
      </c>
      <c r="V1152" s="2">
        <v>631300</v>
      </c>
      <c r="W1152" s="2">
        <v>22727000</v>
      </c>
      <c r="X1152" t="str">
        <f>IF(OR(Raw_Data[[#This Row],[status_pembayaran]]="Macet",Raw_Data[[#This Row],[status_pembayaran]]="Kurang Lancar"),"Non Performing Loan","Performing")</f>
        <v>Performing</v>
      </c>
      <c r="Y1152" t="s">
        <v>47</v>
      </c>
      <c r="Z1152">
        <v>0</v>
      </c>
      <c r="AA1152">
        <v>0</v>
      </c>
      <c r="AB1152">
        <v>1</v>
      </c>
      <c r="AC1152" t="s">
        <v>137</v>
      </c>
      <c r="AD1152">
        <f>IF(Raw_Data[[#This Row],[rasio]]&lt;0.2,1,IF(Raw_Data[[#This Row],[rasio]]&lt;0.3,2,IF(Raw_Data[[#This Row],[rasio]]&lt;0.4,3,4)))</f>
        <v>1</v>
      </c>
      <c r="AE1152">
        <f>IF(Raw_Data[[#This Row],[kategori_dp]]="High",1,IF(Raw_Data[[#This Row],[kategori_dp]]="Medium",2,3))</f>
        <v>2</v>
      </c>
      <c r="AF1152">
        <f>IF(Raw_Data[[#This Row],[tenor_bulan]]&lt;=24,1,IF(Raw_Data[[#This Row],[tenor_bulan]]&lt;=36,2,IF(Raw_Data[[#This Row],[tenor_bulan]]&lt;=48,3,4)))</f>
        <v>2</v>
      </c>
      <c r="AG1152">
        <f>IF(Raw_Data[[#This Row],[jumlah_kali_telat]]=0,0,IF(Raw_Data[[#This Row],[jumlah_kali_telat]]&lt;=2,2,4))</f>
        <v>0</v>
      </c>
      <c r="AH1152">
        <f>Raw_Data[[#This Row],[Skor_Rasio]]+Raw_Data[[#This Row],[Skor_DP]]+Raw_Data[[#This Row],[Skor_Tenor]]+Raw_Data[[#This Row],[Skor_Telat]]</f>
        <v>5</v>
      </c>
      <c r="AI1152" t="str">
        <f>IF(Raw_Data[[#This Row],[Risk_Score]]&lt;=6,"Low Risk",IF(Raw_Data[[#This Row],[Risk_Score]]&lt;=8,"Medium Risk","High Risk"))</f>
        <v>Low Risk</v>
      </c>
      <c r="AJ1152">
        <f ca="1">IFERROR(DATEDIF(Raw_Data[[#This Row],[tanggal_pengajuan]],TODAY(),"m"),"N/A")</f>
        <v>8</v>
      </c>
      <c r="AK1152" t="str">
        <f ca="1">IF(ISNUMBER(Raw_Data[[#This Row],[MOB]]),IF(Raw_Data[[#This Row],[MOB]]&lt;6,"0-5 bulan",IF(Raw_Data[[#This Row],[MOB]]&lt;12,"6-11 bulan",IF(Raw_Data[[#This Row],[MOB]]&lt;24,"12-23 bulan","24+ bulan"))),"N/A")</f>
        <v>6-11 bulan</v>
      </c>
    </row>
    <row r="1153" spans="1:37" ht="14.25" customHeight="1" x14ac:dyDescent="0.45">
      <c r="A1153" t="s">
        <v>2926</v>
      </c>
      <c r="B1153" s="64">
        <v>46110</v>
      </c>
      <c r="C1153" s="1" t="str">
        <f t="shared" si="18"/>
        <v>March</v>
      </c>
      <c r="D1153" t="s">
        <v>506</v>
      </c>
      <c r="E1153" t="s">
        <v>2927</v>
      </c>
      <c r="F1153">
        <v>45</v>
      </c>
      <c r="G1153" t="s">
        <v>40</v>
      </c>
      <c r="H1153" t="s">
        <v>52</v>
      </c>
      <c r="I1153" s="2">
        <v>13797000</v>
      </c>
      <c r="J1153" s="3">
        <f>Raw_Data[[#This Row],[cicilan_per_bulan]]/Raw_Data[[#This Row],[penghasilan_bulanan]]</f>
        <v>0.27143581938102485</v>
      </c>
      <c r="K1153" t="s">
        <v>145</v>
      </c>
      <c r="L1153" t="s">
        <v>146</v>
      </c>
      <c r="M1153" t="s">
        <v>44</v>
      </c>
      <c r="N1153" t="s">
        <v>171</v>
      </c>
      <c r="O1153" t="s">
        <v>172</v>
      </c>
      <c r="P1153" s="2">
        <v>43610000</v>
      </c>
      <c r="Q1153" s="2">
        <v>4361000</v>
      </c>
      <c r="R1153" t="str">
        <f>IF(Raw_Data[[#This Row],[persen_dp]]&lt;15%,"Low",IF(Raw_Data[[#This Row],[persen_dp]]&gt;25%,"High","Medium"))</f>
        <v>Low</v>
      </c>
      <c r="S1153" s="3">
        <v>0.1</v>
      </c>
      <c r="T1153">
        <v>12</v>
      </c>
      <c r="U1153">
        <v>0.14499999999999999</v>
      </c>
      <c r="V1153" s="2">
        <v>3745000</v>
      </c>
      <c r="W1153" s="2">
        <v>44940000</v>
      </c>
      <c r="X1153" t="str">
        <f>IF(OR(Raw_Data[[#This Row],[status_pembayaran]]="Macet",Raw_Data[[#This Row],[status_pembayaran]]="Kurang Lancar"),"Non Performing Loan","Performing")</f>
        <v>Performing</v>
      </c>
      <c r="Y1153" t="s">
        <v>47</v>
      </c>
      <c r="Z1153">
        <v>0</v>
      </c>
      <c r="AA1153">
        <v>0</v>
      </c>
      <c r="AB1153">
        <v>1</v>
      </c>
      <c r="AD1153">
        <f>IF(Raw_Data[[#This Row],[rasio]]&lt;0.2,1,IF(Raw_Data[[#This Row],[rasio]]&lt;0.3,2,IF(Raw_Data[[#This Row],[rasio]]&lt;0.4,3,4)))</f>
        <v>2</v>
      </c>
      <c r="AE1153">
        <f>IF(Raw_Data[[#This Row],[kategori_dp]]="High",1,IF(Raw_Data[[#This Row],[kategori_dp]]="Medium",2,3))</f>
        <v>3</v>
      </c>
      <c r="AF1153">
        <f>IF(Raw_Data[[#This Row],[tenor_bulan]]&lt;=24,1,IF(Raw_Data[[#This Row],[tenor_bulan]]&lt;=36,2,IF(Raw_Data[[#This Row],[tenor_bulan]]&lt;=48,3,4)))</f>
        <v>1</v>
      </c>
      <c r="AG1153">
        <f>IF(Raw_Data[[#This Row],[jumlah_kali_telat]]=0,0,IF(Raw_Data[[#This Row],[jumlah_kali_telat]]&lt;=2,2,4))</f>
        <v>0</v>
      </c>
      <c r="AH1153">
        <f>Raw_Data[[#This Row],[Skor_Rasio]]+Raw_Data[[#This Row],[Skor_DP]]+Raw_Data[[#This Row],[Skor_Tenor]]+Raw_Data[[#This Row],[Skor_Telat]]</f>
        <v>6</v>
      </c>
      <c r="AI1153" t="str">
        <f>IF(Raw_Data[[#This Row],[Risk_Score]]&lt;=6,"Low Risk",IF(Raw_Data[[#This Row],[Risk_Score]]&lt;=8,"Medium Risk","High Risk"))</f>
        <v>Low Risk</v>
      </c>
      <c r="AJ1153">
        <f ca="1">IFERROR(DATEDIF(Raw_Data[[#This Row],[tanggal_pengajuan]],TODAY(),"m"),"N/A")</f>
        <v>6</v>
      </c>
      <c r="AK1153" t="str">
        <f ca="1">IF(ISNUMBER(Raw_Data[[#This Row],[MOB]]),IF(Raw_Data[[#This Row],[MOB]]&lt;6,"0-5 bulan",IF(Raw_Data[[#This Row],[MOB]]&lt;12,"6-11 bulan",IF(Raw_Data[[#This Row],[MOB]]&lt;24,"12-23 bulan","24+ bulan"))),"N/A")</f>
        <v>6-11 bulan</v>
      </c>
    </row>
    <row r="1154" spans="1:37" ht="14.25" customHeight="1" x14ac:dyDescent="0.45">
      <c r="A1154" t="s">
        <v>2928</v>
      </c>
      <c r="B1154" s="64">
        <v>46076</v>
      </c>
      <c r="C1154" s="1" t="str">
        <f t="shared" si="18"/>
        <v>February</v>
      </c>
      <c r="D1154" t="s">
        <v>882</v>
      </c>
      <c r="E1154" t="s">
        <v>2929</v>
      </c>
      <c r="F1154">
        <v>47</v>
      </c>
      <c r="G1154" t="s">
        <v>51</v>
      </c>
      <c r="H1154" t="s">
        <v>62</v>
      </c>
      <c r="I1154" s="2">
        <v>2228000</v>
      </c>
      <c r="J1154" s="3">
        <f>Raw_Data[[#This Row],[cicilan_per_bulan]]/Raw_Data[[#This Row],[penghasilan_bulanan]]</f>
        <v>0.1690754039497307</v>
      </c>
      <c r="K1154" t="s">
        <v>192</v>
      </c>
      <c r="L1154" t="s">
        <v>128</v>
      </c>
      <c r="M1154" t="s">
        <v>44</v>
      </c>
      <c r="N1154" t="s">
        <v>273</v>
      </c>
      <c r="O1154" t="s">
        <v>274</v>
      </c>
      <c r="P1154" s="2">
        <v>17471000</v>
      </c>
      <c r="Q1154" s="2">
        <v>4368000</v>
      </c>
      <c r="R1154" t="str">
        <f>IF(Raw_Data[[#This Row],[persen_dp]]&lt;15%,"Low",IF(Raw_Data[[#This Row],[persen_dp]]&gt;25%,"High","Medium"))</f>
        <v>Medium</v>
      </c>
      <c r="S1154" s="3">
        <v>0.25</v>
      </c>
      <c r="T1154">
        <v>60</v>
      </c>
      <c r="U1154">
        <v>0.14499999999999999</v>
      </c>
      <c r="V1154" s="2">
        <v>376700</v>
      </c>
      <c r="W1154" s="2">
        <v>22602000</v>
      </c>
      <c r="X1154" t="str">
        <f>IF(OR(Raw_Data[[#This Row],[status_pembayaran]]="Macet",Raw_Data[[#This Row],[status_pembayaran]]="Kurang Lancar"),"Non Performing Loan","Performing")</f>
        <v>Non Performing Loan</v>
      </c>
      <c r="Y1154" t="s">
        <v>683</v>
      </c>
      <c r="Z1154">
        <v>194</v>
      </c>
      <c r="AA1154">
        <v>11</v>
      </c>
      <c r="AB1154">
        <v>5</v>
      </c>
      <c r="AC1154" t="s">
        <v>66</v>
      </c>
      <c r="AD1154">
        <f>IF(Raw_Data[[#This Row],[rasio]]&lt;0.2,1,IF(Raw_Data[[#This Row],[rasio]]&lt;0.3,2,IF(Raw_Data[[#This Row],[rasio]]&lt;0.4,3,4)))</f>
        <v>1</v>
      </c>
      <c r="AE1154">
        <f>IF(Raw_Data[[#This Row],[kategori_dp]]="High",1,IF(Raw_Data[[#This Row],[kategori_dp]]="Medium",2,3))</f>
        <v>2</v>
      </c>
      <c r="AF1154">
        <f>IF(Raw_Data[[#This Row],[tenor_bulan]]&lt;=24,1,IF(Raw_Data[[#This Row],[tenor_bulan]]&lt;=36,2,IF(Raw_Data[[#This Row],[tenor_bulan]]&lt;=48,3,4)))</f>
        <v>4</v>
      </c>
      <c r="AG1154">
        <f>IF(Raw_Data[[#This Row],[jumlah_kali_telat]]=0,0,IF(Raw_Data[[#This Row],[jumlah_kali_telat]]&lt;=2,2,4))</f>
        <v>4</v>
      </c>
      <c r="AH1154">
        <f>Raw_Data[[#This Row],[Skor_Rasio]]+Raw_Data[[#This Row],[Skor_DP]]+Raw_Data[[#This Row],[Skor_Tenor]]+Raw_Data[[#This Row],[Skor_Telat]]</f>
        <v>11</v>
      </c>
      <c r="AI1154" t="str">
        <f>IF(Raw_Data[[#This Row],[Risk_Score]]&lt;=6,"Low Risk",IF(Raw_Data[[#This Row],[Risk_Score]]&lt;=8,"Medium Risk","High Risk"))</f>
        <v>High Risk</v>
      </c>
      <c r="AJ1154">
        <f ca="1">IFERROR(DATEDIF(Raw_Data[[#This Row],[tanggal_pengajuan]],TODAY(),"m"),"N/A")</f>
        <v>8</v>
      </c>
      <c r="AK1154" t="str">
        <f ca="1">IF(ISNUMBER(Raw_Data[[#This Row],[MOB]]),IF(Raw_Data[[#This Row],[MOB]]&lt;6,"0-5 bulan",IF(Raw_Data[[#This Row],[MOB]]&lt;12,"6-11 bulan",IF(Raw_Data[[#This Row],[MOB]]&lt;24,"12-23 bulan","24+ bulan"))),"N/A")</f>
        <v>6-11 bulan</v>
      </c>
    </row>
    <row r="1155" spans="1:37" ht="14.25" customHeight="1" x14ac:dyDescent="0.45">
      <c r="A1155" t="s">
        <v>2930</v>
      </c>
      <c r="B1155" s="64">
        <v>46052</v>
      </c>
      <c r="C1155" s="1" t="str">
        <f t="shared" si="18"/>
        <v>January</v>
      </c>
      <c r="D1155" t="s">
        <v>454</v>
      </c>
      <c r="E1155" t="s">
        <v>2931</v>
      </c>
      <c r="F1155">
        <v>57</v>
      </c>
      <c r="G1155" t="s">
        <v>40</v>
      </c>
      <c r="H1155" t="s">
        <v>62</v>
      </c>
      <c r="I1155" s="2">
        <v>2371000</v>
      </c>
      <c r="J1155" s="3">
        <f>Raw_Data[[#This Row],[cicilan_per_bulan]]/Raw_Data[[#This Row],[penghasilan_bulanan]]</f>
        <v>0.41332770982707717</v>
      </c>
      <c r="K1155" t="s">
        <v>63</v>
      </c>
      <c r="L1155" t="s">
        <v>64</v>
      </c>
      <c r="M1155" t="s">
        <v>249</v>
      </c>
      <c r="N1155" t="s">
        <v>250</v>
      </c>
      <c r="O1155" t="s">
        <v>57</v>
      </c>
      <c r="P1155" s="2">
        <v>16099000</v>
      </c>
      <c r="Q1155" s="2">
        <v>1610000</v>
      </c>
      <c r="R1155" t="str">
        <f>IF(Raw_Data[[#This Row],[persen_dp]]&lt;15%,"Low",IF(Raw_Data[[#This Row],[persen_dp]]&gt;25%,"High","Medium"))</f>
        <v>Low</v>
      </c>
      <c r="S1155" s="3">
        <v>0.1</v>
      </c>
      <c r="T1155">
        <v>18</v>
      </c>
      <c r="U1155">
        <v>0.14499999999999999</v>
      </c>
      <c r="V1155" s="2">
        <v>980000</v>
      </c>
      <c r="W1155" s="2">
        <v>17640000</v>
      </c>
      <c r="X1155" t="str">
        <f>IF(OR(Raw_Data[[#This Row],[status_pembayaran]]="Macet",Raw_Data[[#This Row],[status_pembayaran]]="Kurang Lancar"),"Non Performing Loan","Performing")</f>
        <v>Performing</v>
      </c>
      <c r="Y1155" t="s">
        <v>47</v>
      </c>
      <c r="Z1155">
        <v>0</v>
      </c>
      <c r="AA1155">
        <v>0</v>
      </c>
      <c r="AB1155">
        <v>1</v>
      </c>
      <c r="AC1155" t="s">
        <v>66</v>
      </c>
      <c r="AD1155">
        <f>IF(Raw_Data[[#This Row],[rasio]]&lt;0.2,1,IF(Raw_Data[[#This Row],[rasio]]&lt;0.3,2,IF(Raw_Data[[#This Row],[rasio]]&lt;0.4,3,4)))</f>
        <v>4</v>
      </c>
      <c r="AE1155">
        <f>IF(Raw_Data[[#This Row],[kategori_dp]]="High",1,IF(Raw_Data[[#This Row],[kategori_dp]]="Medium",2,3))</f>
        <v>3</v>
      </c>
      <c r="AF1155">
        <f>IF(Raw_Data[[#This Row],[tenor_bulan]]&lt;=24,1,IF(Raw_Data[[#This Row],[tenor_bulan]]&lt;=36,2,IF(Raw_Data[[#This Row],[tenor_bulan]]&lt;=48,3,4)))</f>
        <v>1</v>
      </c>
      <c r="AG1155">
        <f>IF(Raw_Data[[#This Row],[jumlah_kali_telat]]=0,0,IF(Raw_Data[[#This Row],[jumlah_kali_telat]]&lt;=2,2,4))</f>
        <v>0</v>
      </c>
      <c r="AH1155">
        <f>Raw_Data[[#This Row],[Skor_Rasio]]+Raw_Data[[#This Row],[Skor_DP]]+Raw_Data[[#This Row],[Skor_Tenor]]+Raw_Data[[#This Row],[Skor_Telat]]</f>
        <v>8</v>
      </c>
      <c r="AI1155" t="str">
        <f>IF(Raw_Data[[#This Row],[Risk_Score]]&lt;=6,"Low Risk",IF(Raw_Data[[#This Row],[Risk_Score]]&lt;=8,"Medium Risk","High Risk"))</f>
        <v>Medium Risk</v>
      </c>
      <c r="AJ1155">
        <f ca="1">IFERROR(DATEDIF(Raw_Data[[#This Row],[tanggal_pengajuan]],TODAY(),"m"),"N/A")</f>
        <v>8</v>
      </c>
      <c r="AK1155" t="str">
        <f ca="1">IF(ISNUMBER(Raw_Data[[#This Row],[MOB]]),IF(Raw_Data[[#This Row],[MOB]]&lt;6,"0-5 bulan",IF(Raw_Data[[#This Row],[MOB]]&lt;12,"6-11 bulan",IF(Raw_Data[[#This Row],[MOB]]&lt;24,"12-23 bulan","24+ bulan"))),"N/A")</f>
        <v>6-11 bulan</v>
      </c>
    </row>
    <row r="1156" spans="1:37" ht="14.25" customHeight="1" x14ac:dyDescent="0.45">
      <c r="A1156" t="s">
        <v>2932</v>
      </c>
      <c r="B1156" s="64">
        <v>46107</v>
      </c>
      <c r="C1156" s="1" t="str">
        <f t="shared" si="18"/>
        <v>March</v>
      </c>
      <c r="D1156" t="s">
        <v>2706</v>
      </c>
      <c r="E1156" t="s">
        <v>2933</v>
      </c>
      <c r="F1156">
        <v>54</v>
      </c>
      <c r="G1156" t="s">
        <v>51</v>
      </c>
      <c r="H1156" t="s">
        <v>62</v>
      </c>
      <c r="I1156" s="2">
        <v>2508000</v>
      </c>
      <c r="J1156" s="3">
        <f>Raw_Data[[#This Row],[cicilan_per_bulan]]/Raw_Data[[#This Row],[penghasilan_bulanan]]</f>
        <v>0.19238437001594896</v>
      </c>
      <c r="K1156" t="s">
        <v>81</v>
      </c>
      <c r="L1156" t="s">
        <v>82</v>
      </c>
      <c r="M1156" t="s">
        <v>44</v>
      </c>
      <c r="N1156" t="s">
        <v>273</v>
      </c>
      <c r="O1156" t="s">
        <v>274</v>
      </c>
      <c r="P1156" s="2">
        <v>17292000</v>
      </c>
      <c r="Q1156" s="2">
        <v>5187000</v>
      </c>
      <c r="R1156" t="str">
        <f>IF(Raw_Data[[#This Row],[persen_dp]]&lt;15%,"Low",IF(Raw_Data[[#This Row],[persen_dp]]&gt;25%,"High","Medium"))</f>
        <v>High</v>
      </c>
      <c r="S1156" s="3">
        <v>0.3</v>
      </c>
      <c r="T1156">
        <v>36</v>
      </c>
      <c r="U1156">
        <v>0.14499999999999999</v>
      </c>
      <c r="V1156" s="2">
        <v>482500</v>
      </c>
      <c r="W1156" s="2">
        <v>17370000</v>
      </c>
      <c r="X1156" t="str">
        <f>IF(OR(Raw_Data[[#This Row],[status_pembayaran]]="Macet",Raw_Data[[#This Row],[status_pembayaran]]="Kurang Lancar"),"Non Performing Loan","Performing")</f>
        <v>Performing</v>
      </c>
      <c r="Y1156" t="s">
        <v>317</v>
      </c>
      <c r="Z1156">
        <v>0</v>
      </c>
      <c r="AA1156">
        <v>0</v>
      </c>
      <c r="AB1156">
        <v>0</v>
      </c>
      <c r="AC1156" t="s">
        <v>104</v>
      </c>
      <c r="AD1156">
        <f>IF(Raw_Data[[#This Row],[rasio]]&lt;0.2,1,IF(Raw_Data[[#This Row],[rasio]]&lt;0.3,2,IF(Raw_Data[[#This Row],[rasio]]&lt;0.4,3,4)))</f>
        <v>1</v>
      </c>
      <c r="AE1156">
        <f>IF(Raw_Data[[#This Row],[kategori_dp]]="High",1,IF(Raw_Data[[#This Row],[kategori_dp]]="Medium",2,3))</f>
        <v>1</v>
      </c>
      <c r="AF1156">
        <f>IF(Raw_Data[[#This Row],[tenor_bulan]]&lt;=24,1,IF(Raw_Data[[#This Row],[tenor_bulan]]&lt;=36,2,IF(Raw_Data[[#This Row],[tenor_bulan]]&lt;=48,3,4)))</f>
        <v>2</v>
      </c>
      <c r="AG1156">
        <f>IF(Raw_Data[[#This Row],[jumlah_kali_telat]]=0,0,IF(Raw_Data[[#This Row],[jumlah_kali_telat]]&lt;=2,2,4))</f>
        <v>0</v>
      </c>
      <c r="AH1156">
        <f>Raw_Data[[#This Row],[Skor_Rasio]]+Raw_Data[[#This Row],[Skor_DP]]+Raw_Data[[#This Row],[Skor_Tenor]]+Raw_Data[[#This Row],[Skor_Telat]]</f>
        <v>4</v>
      </c>
      <c r="AI1156" t="str">
        <f>IF(Raw_Data[[#This Row],[Risk_Score]]&lt;=6,"Low Risk",IF(Raw_Data[[#This Row],[Risk_Score]]&lt;=8,"Medium Risk","High Risk"))</f>
        <v>Low Risk</v>
      </c>
      <c r="AJ1156">
        <f ca="1">IFERROR(DATEDIF(Raw_Data[[#This Row],[tanggal_pengajuan]],TODAY(),"m"),"N/A")</f>
        <v>6</v>
      </c>
      <c r="AK1156" t="str">
        <f ca="1">IF(ISNUMBER(Raw_Data[[#This Row],[MOB]]),IF(Raw_Data[[#This Row],[MOB]]&lt;6,"0-5 bulan",IF(Raw_Data[[#This Row],[MOB]]&lt;12,"6-11 bulan",IF(Raw_Data[[#This Row],[MOB]]&lt;24,"12-23 bulan","24+ bulan"))),"N/A")</f>
        <v>6-11 bulan</v>
      </c>
    </row>
    <row r="1157" spans="1:37" ht="14.25" customHeight="1" x14ac:dyDescent="0.45">
      <c r="A1157" t="s">
        <v>2934</v>
      </c>
      <c r="B1157" s="64">
        <v>46075</v>
      </c>
      <c r="C1157" s="1" t="str">
        <f t="shared" si="18"/>
        <v>February</v>
      </c>
      <c r="D1157" t="s">
        <v>654</v>
      </c>
      <c r="E1157" t="s">
        <v>2935</v>
      </c>
      <c r="F1157">
        <v>56</v>
      </c>
      <c r="G1157" t="s">
        <v>40</v>
      </c>
      <c r="H1157" t="s">
        <v>52</v>
      </c>
      <c r="I1157" s="2">
        <v>14134000</v>
      </c>
      <c r="J1157" s="3">
        <f>Raw_Data[[#This Row],[cicilan_per_bulan]]/Raw_Data[[#This Row],[penghasilan_bulanan]]</f>
        <v>4.542946087448705E-2</v>
      </c>
      <c r="K1157" t="s">
        <v>153</v>
      </c>
      <c r="L1157" t="s">
        <v>154</v>
      </c>
      <c r="M1157" t="s">
        <v>44</v>
      </c>
      <c r="N1157" t="s">
        <v>45</v>
      </c>
      <c r="O1157" t="s">
        <v>46</v>
      </c>
      <c r="P1157" s="2">
        <v>24814000</v>
      </c>
      <c r="Q1157" s="2">
        <v>2481000</v>
      </c>
      <c r="R1157" t="str">
        <f>IF(Raw_Data[[#This Row],[persen_dp]]&lt;15%,"Low",IF(Raw_Data[[#This Row],[persen_dp]]&gt;25%,"High","Medium"))</f>
        <v>Low</v>
      </c>
      <c r="S1157" s="3">
        <v>0.1</v>
      </c>
      <c r="T1157">
        <v>60</v>
      </c>
      <c r="U1157">
        <v>0.14499999999999999</v>
      </c>
      <c r="V1157" s="2">
        <v>642100</v>
      </c>
      <c r="W1157" s="2">
        <v>38525000</v>
      </c>
      <c r="X1157" t="str">
        <f>IF(OR(Raw_Data[[#This Row],[status_pembayaran]]="Macet",Raw_Data[[#This Row],[status_pembayaran]]="Kurang Lancar"),"Non Performing Loan","Performing")</f>
        <v>Non Performing Loan</v>
      </c>
      <c r="Y1157" t="s">
        <v>683</v>
      </c>
      <c r="Z1157">
        <v>338</v>
      </c>
      <c r="AA1157">
        <v>12</v>
      </c>
      <c r="AB1157">
        <v>5</v>
      </c>
      <c r="AD1157">
        <f>IF(Raw_Data[[#This Row],[rasio]]&lt;0.2,1,IF(Raw_Data[[#This Row],[rasio]]&lt;0.3,2,IF(Raw_Data[[#This Row],[rasio]]&lt;0.4,3,4)))</f>
        <v>1</v>
      </c>
      <c r="AE1157">
        <f>IF(Raw_Data[[#This Row],[kategori_dp]]="High",1,IF(Raw_Data[[#This Row],[kategori_dp]]="Medium",2,3))</f>
        <v>3</v>
      </c>
      <c r="AF1157">
        <f>IF(Raw_Data[[#This Row],[tenor_bulan]]&lt;=24,1,IF(Raw_Data[[#This Row],[tenor_bulan]]&lt;=36,2,IF(Raw_Data[[#This Row],[tenor_bulan]]&lt;=48,3,4)))</f>
        <v>4</v>
      </c>
      <c r="AG1157">
        <f>IF(Raw_Data[[#This Row],[jumlah_kali_telat]]=0,0,IF(Raw_Data[[#This Row],[jumlah_kali_telat]]&lt;=2,2,4))</f>
        <v>4</v>
      </c>
      <c r="AH1157">
        <f>Raw_Data[[#This Row],[Skor_Rasio]]+Raw_Data[[#This Row],[Skor_DP]]+Raw_Data[[#This Row],[Skor_Tenor]]+Raw_Data[[#This Row],[Skor_Telat]]</f>
        <v>12</v>
      </c>
      <c r="AI1157" t="str">
        <f>IF(Raw_Data[[#This Row],[Risk_Score]]&lt;=6,"Low Risk",IF(Raw_Data[[#This Row],[Risk_Score]]&lt;=8,"Medium Risk","High Risk"))</f>
        <v>High Risk</v>
      </c>
      <c r="AJ1157">
        <f ca="1">IFERROR(DATEDIF(Raw_Data[[#This Row],[tanggal_pengajuan]],TODAY(),"m"),"N/A")</f>
        <v>8</v>
      </c>
      <c r="AK1157" t="str">
        <f ca="1">IF(ISNUMBER(Raw_Data[[#This Row],[MOB]]),IF(Raw_Data[[#This Row],[MOB]]&lt;6,"0-5 bulan",IF(Raw_Data[[#This Row],[MOB]]&lt;12,"6-11 bulan",IF(Raw_Data[[#This Row],[MOB]]&lt;24,"12-23 bulan","24+ bulan"))),"N/A")</f>
        <v>6-11 bulan</v>
      </c>
    </row>
    <row r="1158" spans="1:37" ht="14.25" customHeight="1" x14ac:dyDescent="0.45">
      <c r="A1158" t="s">
        <v>2936</v>
      </c>
      <c r="B1158" s="64">
        <v>46112</v>
      </c>
      <c r="C1158" s="1" t="str">
        <f t="shared" si="18"/>
        <v>March</v>
      </c>
      <c r="D1158" t="s">
        <v>730</v>
      </c>
      <c r="E1158" t="s">
        <v>2937</v>
      </c>
      <c r="F1158">
        <v>34</v>
      </c>
      <c r="G1158" t="s">
        <v>40</v>
      </c>
      <c r="H1158" t="s">
        <v>52</v>
      </c>
      <c r="I1158" s="2">
        <v>12577000</v>
      </c>
      <c r="J1158" s="3">
        <f>Raw_Data[[#This Row],[cicilan_per_bulan]]/Raw_Data[[#This Row],[penghasilan_bulanan]]</f>
        <v>0.14017651268187961</v>
      </c>
      <c r="K1158" t="s">
        <v>119</v>
      </c>
      <c r="L1158" t="s">
        <v>120</v>
      </c>
      <c r="M1158" t="s">
        <v>44</v>
      </c>
      <c r="N1158" t="s">
        <v>158</v>
      </c>
      <c r="O1158" t="s">
        <v>159</v>
      </c>
      <c r="P1158" s="2">
        <v>30664000</v>
      </c>
      <c r="Q1158" s="2">
        <v>4600000</v>
      </c>
      <c r="R1158" t="str">
        <f>IF(Raw_Data[[#This Row],[persen_dp]]&lt;15%,"Low",IF(Raw_Data[[#This Row],[persen_dp]]&gt;25%,"High","Medium"))</f>
        <v>Medium</v>
      </c>
      <c r="S1158" s="3">
        <v>0.15</v>
      </c>
      <c r="T1158">
        <v>18</v>
      </c>
      <c r="U1158">
        <v>0.14499999999999999</v>
      </c>
      <c r="V1158" s="2">
        <v>1763000</v>
      </c>
      <c r="W1158" s="2">
        <v>31733000</v>
      </c>
      <c r="X1158" t="str">
        <f>IF(OR(Raw_Data[[#This Row],[status_pembayaran]]="Macet",Raw_Data[[#This Row],[status_pembayaran]]="Kurang Lancar"),"Non Performing Loan","Performing")</f>
        <v>Performing</v>
      </c>
      <c r="Y1158" t="s">
        <v>47</v>
      </c>
      <c r="Z1158">
        <v>0</v>
      </c>
      <c r="AA1158">
        <v>0</v>
      </c>
      <c r="AB1158">
        <v>1</v>
      </c>
      <c r="AD1158">
        <f>IF(Raw_Data[[#This Row],[rasio]]&lt;0.2,1,IF(Raw_Data[[#This Row],[rasio]]&lt;0.3,2,IF(Raw_Data[[#This Row],[rasio]]&lt;0.4,3,4)))</f>
        <v>1</v>
      </c>
      <c r="AE1158">
        <f>IF(Raw_Data[[#This Row],[kategori_dp]]="High",1,IF(Raw_Data[[#This Row],[kategori_dp]]="Medium",2,3))</f>
        <v>2</v>
      </c>
      <c r="AF1158">
        <f>IF(Raw_Data[[#This Row],[tenor_bulan]]&lt;=24,1,IF(Raw_Data[[#This Row],[tenor_bulan]]&lt;=36,2,IF(Raw_Data[[#This Row],[tenor_bulan]]&lt;=48,3,4)))</f>
        <v>1</v>
      </c>
      <c r="AG1158">
        <f>IF(Raw_Data[[#This Row],[jumlah_kali_telat]]=0,0,IF(Raw_Data[[#This Row],[jumlah_kali_telat]]&lt;=2,2,4))</f>
        <v>0</v>
      </c>
      <c r="AH1158">
        <f>Raw_Data[[#This Row],[Skor_Rasio]]+Raw_Data[[#This Row],[Skor_DP]]+Raw_Data[[#This Row],[Skor_Tenor]]+Raw_Data[[#This Row],[Skor_Telat]]</f>
        <v>4</v>
      </c>
      <c r="AI1158" t="str">
        <f>IF(Raw_Data[[#This Row],[Risk_Score]]&lt;=6,"Low Risk",IF(Raw_Data[[#This Row],[Risk_Score]]&lt;=8,"Medium Risk","High Risk"))</f>
        <v>Low Risk</v>
      </c>
      <c r="AJ1158">
        <f ca="1">IFERROR(DATEDIF(Raw_Data[[#This Row],[tanggal_pengajuan]],TODAY(),"m"),"N/A")</f>
        <v>6</v>
      </c>
      <c r="AK1158" t="str">
        <f ca="1">IF(ISNUMBER(Raw_Data[[#This Row],[MOB]]),IF(Raw_Data[[#This Row],[MOB]]&lt;6,"0-5 bulan",IF(Raw_Data[[#This Row],[MOB]]&lt;12,"6-11 bulan",IF(Raw_Data[[#This Row],[MOB]]&lt;24,"12-23 bulan","24+ bulan"))),"N/A")</f>
        <v>6-11 bulan</v>
      </c>
    </row>
    <row r="1159" spans="1:37" ht="14.25" customHeight="1" x14ac:dyDescent="0.45">
      <c r="A1159" t="s">
        <v>2938</v>
      </c>
      <c r="B1159" s="64">
        <v>46190</v>
      </c>
      <c r="C1159" s="1" t="str">
        <f t="shared" si="18"/>
        <v>June</v>
      </c>
      <c r="D1159" t="s">
        <v>197</v>
      </c>
      <c r="E1159" t="s">
        <v>2939</v>
      </c>
      <c r="F1159">
        <v>53</v>
      </c>
      <c r="G1159" t="s">
        <v>51</v>
      </c>
      <c r="H1159" t="s">
        <v>108</v>
      </c>
      <c r="I1159" s="2">
        <v>6162000</v>
      </c>
      <c r="J1159" s="3">
        <f>Raw_Data[[#This Row],[cicilan_per_bulan]]/Raw_Data[[#This Row],[penghasilan_bulanan]]</f>
        <v>0.13015254787406685</v>
      </c>
      <c r="K1159" t="s">
        <v>188</v>
      </c>
      <c r="L1159" t="s">
        <v>154</v>
      </c>
      <c r="M1159" t="s">
        <v>44</v>
      </c>
      <c r="N1159" t="s">
        <v>163</v>
      </c>
      <c r="O1159" t="s">
        <v>46</v>
      </c>
      <c r="P1159" s="2">
        <v>30456000</v>
      </c>
      <c r="Q1159" s="2">
        <v>6091000</v>
      </c>
      <c r="R1159" t="str">
        <f>IF(Raw_Data[[#This Row],[persen_dp]]&lt;15%,"Low",IF(Raw_Data[[#This Row],[persen_dp]]&gt;25%,"High","Medium"))</f>
        <v>Medium</v>
      </c>
      <c r="S1159" s="3">
        <v>0.2</v>
      </c>
      <c r="T1159">
        <v>48</v>
      </c>
      <c r="U1159">
        <v>0.14499999999999999</v>
      </c>
      <c r="V1159" s="2">
        <v>802000</v>
      </c>
      <c r="W1159" s="2">
        <v>38496000</v>
      </c>
      <c r="X1159" t="str">
        <f>IF(OR(Raw_Data[[#This Row],[status_pembayaran]]="Macet",Raw_Data[[#This Row],[status_pembayaran]]="Kurang Lancar"),"Non Performing Loan","Performing")</f>
        <v>Performing</v>
      </c>
      <c r="Y1159" t="s">
        <v>47</v>
      </c>
      <c r="Z1159">
        <v>0</v>
      </c>
      <c r="AA1159">
        <v>0</v>
      </c>
      <c r="AB1159">
        <v>1</v>
      </c>
      <c r="AC1159" t="s">
        <v>74</v>
      </c>
      <c r="AD1159">
        <f>IF(Raw_Data[[#This Row],[rasio]]&lt;0.2,1,IF(Raw_Data[[#This Row],[rasio]]&lt;0.3,2,IF(Raw_Data[[#This Row],[rasio]]&lt;0.4,3,4)))</f>
        <v>1</v>
      </c>
      <c r="AE1159">
        <f>IF(Raw_Data[[#This Row],[kategori_dp]]="High",1,IF(Raw_Data[[#This Row],[kategori_dp]]="Medium",2,3))</f>
        <v>2</v>
      </c>
      <c r="AF1159">
        <f>IF(Raw_Data[[#This Row],[tenor_bulan]]&lt;=24,1,IF(Raw_Data[[#This Row],[tenor_bulan]]&lt;=36,2,IF(Raw_Data[[#This Row],[tenor_bulan]]&lt;=48,3,4)))</f>
        <v>3</v>
      </c>
      <c r="AG1159">
        <f>IF(Raw_Data[[#This Row],[jumlah_kali_telat]]=0,0,IF(Raw_Data[[#This Row],[jumlah_kali_telat]]&lt;=2,2,4))</f>
        <v>0</v>
      </c>
      <c r="AH1159">
        <f>Raw_Data[[#This Row],[Skor_Rasio]]+Raw_Data[[#This Row],[Skor_DP]]+Raw_Data[[#This Row],[Skor_Tenor]]+Raw_Data[[#This Row],[Skor_Telat]]</f>
        <v>6</v>
      </c>
      <c r="AI1159" t="str">
        <f>IF(Raw_Data[[#This Row],[Risk_Score]]&lt;=6,"Low Risk",IF(Raw_Data[[#This Row],[Risk_Score]]&lt;=8,"Medium Risk","High Risk"))</f>
        <v>Low Risk</v>
      </c>
      <c r="AJ1159">
        <f ca="1">IFERROR(DATEDIF(Raw_Data[[#This Row],[tanggal_pengajuan]],TODAY(),"m"),"N/A")</f>
        <v>4</v>
      </c>
      <c r="AK1159" t="str">
        <f ca="1">IF(ISNUMBER(Raw_Data[[#This Row],[MOB]]),IF(Raw_Data[[#This Row],[MOB]]&lt;6,"0-5 bulan",IF(Raw_Data[[#This Row],[MOB]]&lt;12,"6-11 bulan",IF(Raw_Data[[#This Row],[MOB]]&lt;24,"12-23 bulan","24+ bulan"))),"N/A")</f>
        <v>0-5 bulan</v>
      </c>
    </row>
    <row r="1160" spans="1:37" ht="14.25" customHeight="1" x14ac:dyDescent="0.45">
      <c r="A1160" t="s">
        <v>2940</v>
      </c>
      <c r="B1160" s="64">
        <v>46185</v>
      </c>
      <c r="C1160" s="1" t="str">
        <f t="shared" si="18"/>
        <v>June</v>
      </c>
      <c r="D1160" t="s">
        <v>1448</v>
      </c>
      <c r="E1160" t="s">
        <v>2941</v>
      </c>
      <c r="F1160">
        <v>31</v>
      </c>
      <c r="G1160" t="s">
        <v>51</v>
      </c>
      <c r="H1160" t="s">
        <v>52</v>
      </c>
      <c r="I1160" s="2">
        <v>8163000</v>
      </c>
      <c r="J1160" s="3">
        <f>Raw_Data[[#This Row],[cicilan_per_bulan]]/Raw_Data[[#This Row],[penghasilan_bulanan]]</f>
        <v>0.18304544897709177</v>
      </c>
      <c r="K1160" t="s">
        <v>205</v>
      </c>
      <c r="L1160" t="s">
        <v>110</v>
      </c>
      <c r="M1160" t="s">
        <v>290</v>
      </c>
      <c r="N1160" t="s">
        <v>291</v>
      </c>
      <c r="O1160" t="s">
        <v>292</v>
      </c>
      <c r="P1160" s="2">
        <v>36820000</v>
      </c>
      <c r="Q1160" s="2">
        <v>14728000</v>
      </c>
      <c r="R1160" t="str">
        <f>IF(Raw_Data[[#This Row],[persen_dp]]&lt;15%,"Low",IF(Raw_Data[[#This Row],[persen_dp]]&gt;25%,"High","Medium"))</f>
        <v>High</v>
      </c>
      <c r="S1160" s="3">
        <v>0.4</v>
      </c>
      <c r="T1160">
        <v>18</v>
      </c>
      <c r="U1160">
        <v>0.14499999999999999</v>
      </c>
      <c r="V1160" s="2">
        <v>1494200</v>
      </c>
      <c r="W1160" s="2">
        <v>26896000</v>
      </c>
      <c r="X1160" t="str">
        <f>IF(OR(Raw_Data[[#This Row],[status_pembayaran]]="Macet",Raw_Data[[#This Row],[status_pembayaran]]="Kurang Lancar"),"Non Performing Loan","Performing")</f>
        <v>Performing</v>
      </c>
      <c r="Y1160" t="s">
        <v>47</v>
      </c>
      <c r="Z1160">
        <v>0</v>
      </c>
      <c r="AA1160">
        <v>0</v>
      </c>
      <c r="AB1160">
        <v>1</v>
      </c>
      <c r="AC1160" t="s">
        <v>66</v>
      </c>
      <c r="AD1160">
        <f>IF(Raw_Data[[#This Row],[rasio]]&lt;0.2,1,IF(Raw_Data[[#This Row],[rasio]]&lt;0.3,2,IF(Raw_Data[[#This Row],[rasio]]&lt;0.4,3,4)))</f>
        <v>1</v>
      </c>
      <c r="AE1160">
        <f>IF(Raw_Data[[#This Row],[kategori_dp]]="High",1,IF(Raw_Data[[#This Row],[kategori_dp]]="Medium",2,3))</f>
        <v>1</v>
      </c>
      <c r="AF1160">
        <f>IF(Raw_Data[[#This Row],[tenor_bulan]]&lt;=24,1,IF(Raw_Data[[#This Row],[tenor_bulan]]&lt;=36,2,IF(Raw_Data[[#This Row],[tenor_bulan]]&lt;=48,3,4)))</f>
        <v>1</v>
      </c>
      <c r="AG1160">
        <f>IF(Raw_Data[[#This Row],[jumlah_kali_telat]]=0,0,IF(Raw_Data[[#This Row],[jumlah_kali_telat]]&lt;=2,2,4))</f>
        <v>0</v>
      </c>
      <c r="AH1160">
        <f>Raw_Data[[#This Row],[Skor_Rasio]]+Raw_Data[[#This Row],[Skor_DP]]+Raw_Data[[#This Row],[Skor_Tenor]]+Raw_Data[[#This Row],[Skor_Telat]]</f>
        <v>3</v>
      </c>
      <c r="AI1160" t="str">
        <f>IF(Raw_Data[[#This Row],[Risk_Score]]&lt;=6,"Low Risk",IF(Raw_Data[[#This Row],[Risk_Score]]&lt;=8,"Medium Risk","High Risk"))</f>
        <v>Low Risk</v>
      </c>
      <c r="AJ1160">
        <f ca="1">IFERROR(DATEDIF(Raw_Data[[#This Row],[tanggal_pengajuan]],TODAY(),"m"),"N/A")</f>
        <v>4</v>
      </c>
      <c r="AK1160" t="str">
        <f ca="1">IF(ISNUMBER(Raw_Data[[#This Row],[MOB]]),IF(Raw_Data[[#This Row],[MOB]]&lt;6,"0-5 bulan",IF(Raw_Data[[#This Row],[MOB]]&lt;12,"6-11 bulan",IF(Raw_Data[[#This Row],[MOB]]&lt;24,"12-23 bulan","24+ bulan"))),"N/A")</f>
        <v>0-5 bulan</v>
      </c>
    </row>
    <row r="1161" spans="1:37" ht="14.25" customHeight="1" x14ac:dyDescent="0.45">
      <c r="A1161" t="s">
        <v>2942</v>
      </c>
      <c r="B1161" s="64">
        <v>46072</v>
      </c>
      <c r="C1161" s="1" t="str">
        <f t="shared" si="18"/>
        <v>February</v>
      </c>
      <c r="D1161" t="s">
        <v>2943</v>
      </c>
      <c r="E1161" t="s">
        <v>2944</v>
      </c>
      <c r="F1161">
        <v>45</v>
      </c>
      <c r="G1161" t="s">
        <v>51</v>
      </c>
      <c r="H1161" t="s">
        <v>108</v>
      </c>
      <c r="I1161" s="2">
        <v>5674000</v>
      </c>
      <c r="J1161" s="3">
        <f>Raw_Data[[#This Row],[cicilan_per_bulan]]/Raw_Data[[#This Row],[penghasilan_bulanan]]</f>
        <v>0.21651392315826579</v>
      </c>
      <c r="K1161" t="s">
        <v>119</v>
      </c>
      <c r="L1161" t="s">
        <v>120</v>
      </c>
      <c r="M1161" t="s">
        <v>44</v>
      </c>
      <c r="N1161" t="s">
        <v>163</v>
      </c>
      <c r="O1161" t="s">
        <v>46</v>
      </c>
      <c r="P1161" s="2">
        <v>30272000</v>
      </c>
      <c r="Q1161" s="2">
        <v>12109000</v>
      </c>
      <c r="R1161" t="str">
        <f>IF(Raw_Data[[#This Row],[persen_dp]]&lt;15%,"Low",IF(Raw_Data[[#This Row],[persen_dp]]&gt;25%,"High","Medium"))</f>
        <v>High</v>
      </c>
      <c r="S1161" s="3">
        <v>0.4</v>
      </c>
      <c r="T1161">
        <v>18</v>
      </c>
      <c r="U1161">
        <v>0.14499999999999999</v>
      </c>
      <c r="V1161" s="2">
        <v>1228500</v>
      </c>
      <c r="W1161" s="2">
        <v>22114000</v>
      </c>
      <c r="X1161" t="str">
        <f>IF(OR(Raw_Data[[#This Row],[status_pembayaran]]="Macet",Raw_Data[[#This Row],[status_pembayaran]]="Kurang Lancar"),"Non Performing Loan","Performing")</f>
        <v>Performing</v>
      </c>
      <c r="Y1161" t="s">
        <v>47</v>
      </c>
      <c r="Z1161">
        <v>0</v>
      </c>
      <c r="AA1161">
        <v>0</v>
      </c>
      <c r="AB1161">
        <v>1</v>
      </c>
      <c r="AD1161">
        <f>IF(Raw_Data[[#This Row],[rasio]]&lt;0.2,1,IF(Raw_Data[[#This Row],[rasio]]&lt;0.3,2,IF(Raw_Data[[#This Row],[rasio]]&lt;0.4,3,4)))</f>
        <v>2</v>
      </c>
      <c r="AE1161">
        <f>IF(Raw_Data[[#This Row],[kategori_dp]]="High",1,IF(Raw_Data[[#This Row],[kategori_dp]]="Medium",2,3))</f>
        <v>1</v>
      </c>
      <c r="AF1161">
        <f>IF(Raw_Data[[#This Row],[tenor_bulan]]&lt;=24,1,IF(Raw_Data[[#This Row],[tenor_bulan]]&lt;=36,2,IF(Raw_Data[[#This Row],[tenor_bulan]]&lt;=48,3,4)))</f>
        <v>1</v>
      </c>
      <c r="AG1161">
        <f>IF(Raw_Data[[#This Row],[jumlah_kali_telat]]=0,0,IF(Raw_Data[[#This Row],[jumlah_kali_telat]]&lt;=2,2,4))</f>
        <v>0</v>
      </c>
      <c r="AH1161">
        <f>Raw_Data[[#This Row],[Skor_Rasio]]+Raw_Data[[#This Row],[Skor_DP]]+Raw_Data[[#This Row],[Skor_Tenor]]+Raw_Data[[#This Row],[Skor_Telat]]</f>
        <v>4</v>
      </c>
      <c r="AI1161" t="str">
        <f>IF(Raw_Data[[#This Row],[Risk_Score]]&lt;=6,"Low Risk",IF(Raw_Data[[#This Row],[Risk_Score]]&lt;=8,"Medium Risk","High Risk"))</f>
        <v>Low Risk</v>
      </c>
      <c r="AJ1161">
        <f ca="1">IFERROR(DATEDIF(Raw_Data[[#This Row],[tanggal_pengajuan]],TODAY(),"m"),"N/A")</f>
        <v>8</v>
      </c>
      <c r="AK1161" t="str">
        <f ca="1">IF(ISNUMBER(Raw_Data[[#This Row],[MOB]]),IF(Raw_Data[[#This Row],[MOB]]&lt;6,"0-5 bulan",IF(Raw_Data[[#This Row],[MOB]]&lt;12,"6-11 bulan",IF(Raw_Data[[#This Row],[MOB]]&lt;24,"12-23 bulan","24+ bulan"))),"N/A")</f>
        <v>6-11 bulan</v>
      </c>
    </row>
    <row r="1162" spans="1:37" ht="14.25" customHeight="1" x14ac:dyDescent="0.45">
      <c r="A1162" t="s">
        <v>2945</v>
      </c>
      <c r="B1162" s="64">
        <v>46085</v>
      </c>
      <c r="C1162" s="1" t="str">
        <f t="shared" si="18"/>
        <v>March</v>
      </c>
      <c r="D1162" t="s">
        <v>210</v>
      </c>
      <c r="E1162" t="s">
        <v>211</v>
      </c>
      <c r="F1162">
        <v>41</v>
      </c>
      <c r="G1162" t="s">
        <v>40</v>
      </c>
      <c r="H1162" t="s">
        <v>176</v>
      </c>
      <c r="I1162" s="2">
        <v>4701000</v>
      </c>
      <c r="J1162" s="3">
        <f>Raw_Data[[#This Row],[cicilan_per_bulan]]/Raw_Data[[#This Row],[penghasilan_bulanan]]</f>
        <v>0.15358434375664753</v>
      </c>
      <c r="K1162" t="s">
        <v>70</v>
      </c>
      <c r="L1162" t="s">
        <v>71</v>
      </c>
      <c r="M1162" t="s">
        <v>55</v>
      </c>
      <c r="N1162" t="s">
        <v>65</v>
      </c>
      <c r="O1162" t="s">
        <v>46</v>
      </c>
      <c r="P1162" s="2">
        <v>27867000</v>
      </c>
      <c r="Q1162" s="2">
        <v>9753000</v>
      </c>
      <c r="R1162" t="str">
        <f>IF(Raw_Data[[#This Row],[persen_dp]]&lt;15%,"Low",IF(Raw_Data[[#This Row],[persen_dp]]&gt;25%,"High","Medium"))</f>
        <v>High</v>
      </c>
      <c r="S1162" s="3">
        <v>0.35</v>
      </c>
      <c r="T1162">
        <v>36</v>
      </c>
      <c r="U1162">
        <v>0.14499999999999999</v>
      </c>
      <c r="V1162" s="2">
        <v>722000</v>
      </c>
      <c r="W1162" s="2">
        <v>25994000</v>
      </c>
      <c r="X1162" t="str">
        <f>IF(OR(Raw_Data[[#This Row],[status_pembayaran]]="Macet",Raw_Data[[#This Row],[status_pembayaran]]="Kurang Lancar"),"Non Performing Loan","Performing")</f>
        <v>Performing</v>
      </c>
      <c r="Y1162" t="s">
        <v>47</v>
      </c>
      <c r="Z1162">
        <v>0</v>
      </c>
      <c r="AA1162">
        <v>0</v>
      </c>
      <c r="AB1162">
        <v>1</v>
      </c>
      <c r="AC1162" t="s">
        <v>66</v>
      </c>
      <c r="AD1162">
        <f>IF(Raw_Data[[#This Row],[rasio]]&lt;0.2,1,IF(Raw_Data[[#This Row],[rasio]]&lt;0.3,2,IF(Raw_Data[[#This Row],[rasio]]&lt;0.4,3,4)))</f>
        <v>1</v>
      </c>
      <c r="AE1162">
        <f>IF(Raw_Data[[#This Row],[kategori_dp]]="High",1,IF(Raw_Data[[#This Row],[kategori_dp]]="Medium",2,3))</f>
        <v>1</v>
      </c>
      <c r="AF1162">
        <f>IF(Raw_Data[[#This Row],[tenor_bulan]]&lt;=24,1,IF(Raw_Data[[#This Row],[tenor_bulan]]&lt;=36,2,IF(Raw_Data[[#This Row],[tenor_bulan]]&lt;=48,3,4)))</f>
        <v>2</v>
      </c>
      <c r="AG1162">
        <f>IF(Raw_Data[[#This Row],[jumlah_kali_telat]]=0,0,IF(Raw_Data[[#This Row],[jumlah_kali_telat]]&lt;=2,2,4))</f>
        <v>0</v>
      </c>
      <c r="AH1162">
        <f>Raw_Data[[#This Row],[Skor_Rasio]]+Raw_Data[[#This Row],[Skor_DP]]+Raw_Data[[#This Row],[Skor_Tenor]]+Raw_Data[[#This Row],[Skor_Telat]]</f>
        <v>4</v>
      </c>
      <c r="AI1162" t="str">
        <f>IF(Raw_Data[[#This Row],[Risk_Score]]&lt;=6,"Low Risk",IF(Raw_Data[[#This Row],[Risk_Score]]&lt;=8,"Medium Risk","High Risk"))</f>
        <v>Low Risk</v>
      </c>
      <c r="AJ1162">
        <f ca="1">IFERROR(DATEDIF(Raw_Data[[#This Row],[tanggal_pengajuan]],TODAY(),"m"),"N/A")</f>
        <v>7</v>
      </c>
      <c r="AK1162" t="str">
        <f ca="1">IF(ISNUMBER(Raw_Data[[#This Row],[MOB]]),IF(Raw_Data[[#This Row],[MOB]]&lt;6,"0-5 bulan",IF(Raw_Data[[#This Row],[MOB]]&lt;12,"6-11 bulan",IF(Raw_Data[[#This Row],[MOB]]&lt;24,"12-23 bulan","24+ bulan"))),"N/A")</f>
        <v>6-11 bulan</v>
      </c>
    </row>
    <row r="1163" spans="1:37" ht="14.25" customHeight="1" x14ac:dyDescent="0.45">
      <c r="A1163" t="s">
        <v>2946</v>
      </c>
      <c r="B1163" s="64">
        <v>46044</v>
      </c>
      <c r="C1163" s="1" t="str">
        <f t="shared" si="18"/>
        <v>January</v>
      </c>
      <c r="D1163" t="s">
        <v>719</v>
      </c>
      <c r="E1163" t="s">
        <v>2947</v>
      </c>
      <c r="F1163">
        <v>47</v>
      </c>
      <c r="G1163" t="s">
        <v>51</v>
      </c>
      <c r="H1163" t="s">
        <v>152</v>
      </c>
      <c r="I1163" s="2">
        <v>3968000</v>
      </c>
      <c r="J1163" s="3">
        <f>Raw_Data[[#This Row],[cicilan_per_bulan]]/Raw_Data[[#This Row],[penghasilan_bulanan]]</f>
        <v>0.16038306451612902</v>
      </c>
      <c r="K1163" t="s">
        <v>109</v>
      </c>
      <c r="L1163" t="s">
        <v>110</v>
      </c>
      <c r="M1163" t="s">
        <v>44</v>
      </c>
      <c r="N1163" t="s">
        <v>163</v>
      </c>
      <c r="O1163" t="s">
        <v>46</v>
      </c>
      <c r="P1163" s="2">
        <v>29744000</v>
      </c>
      <c r="Q1163" s="2">
        <v>10410000</v>
      </c>
      <c r="R1163" t="str">
        <f>IF(Raw_Data[[#This Row],[persen_dp]]&lt;15%,"Low",IF(Raw_Data[[#This Row],[persen_dp]]&gt;25%,"High","Medium"))</f>
        <v>High</v>
      </c>
      <c r="S1163" s="3">
        <v>0.35</v>
      </c>
      <c r="T1163">
        <v>48</v>
      </c>
      <c r="U1163">
        <v>0.14499999999999999</v>
      </c>
      <c r="V1163" s="2">
        <v>636400</v>
      </c>
      <c r="W1163" s="2">
        <v>30547000</v>
      </c>
      <c r="X1163" t="str">
        <f>IF(OR(Raw_Data[[#This Row],[status_pembayaran]]="Macet",Raw_Data[[#This Row],[status_pembayaran]]="Kurang Lancar"),"Non Performing Loan","Performing")</f>
        <v>Performing</v>
      </c>
      <c r="Y1163" t="s">
        <v>47</v>
      </c>
      <c r="Z1163">
        <v>0</v>
      </c>
      <c r="AA1163">
        <v>0</v>
      </c>
      <c r="AB1163">
        <v>1</v>
      </c>
      <c r="AD1163">
        <f>IF(Raw_Data[[#This Row],[rasio]]&lt;0.2,1,IF(Raw_Data[[#This Row],[rasio]]&lt;0.3,2,IF(Raw_Data[[#This Row],[rasio]]&lt;0.4,3,4)))</f>
        <v>1</v>
      </c>
      <c r="AE1163">
        <f>IF(Raw_Data[[#This Row],[kategori_dp]]="High",1,IF(Raw_Data[[#This Row],[kategori_dp]]="Medium",2,3))</f>
        <v>1</v>
      </c>
      <c r="AF1163">
        <f>IF(Raw_Data[[#This Row],[tenor_bulan]]&lt;=24,1,IF(Raw_Data[[#This Row],[tenor_bulan]]&lt;=36,2,IF(Raw_Data[[#This Row],[tenor_bulan]]&lt;=48,3,4)))</f>
        <v>3</v>
      </c>
      <c r="AG1163">
        <f>IF(Raw_Data[[#This Row],[jumlah_kali_telat]]=0,0,IF(Raw_Data[[#This Row],[jumlah_kali_telat]]&lt;=2,2,4))</f>
        <v>0</v>
      </c>
      <c r="AH1163">
        <f>Raw_Data[[#This Row],[Skor_Rasio]]+Raw_Data[[#This Row],[Skor_DP]]+Raw_Data[[#This Row],[Skor_Tenor]]+Raw_Data[[#This Row],[Skor_Telat]]</f>
        <v>5</v>
      </c>
      <c r="AI1163" t="str">
        <f>IF(Raw_Data[[#This Row],[Risk_Score]]&lt;=6,"Low Risk",IF(Raw_Data[[#This Row],[Risk_Score]]&lt;=8,"Medium Risk","High Risk"))</f>
        <v>Low Risk</v>
      </c>
      <c r="AJ1163">
        <f ca="1">IFERROR(DATEDIF(Raw_Data[[#This Row],[tanggal_pengajuan]],TODAY(),"m"),"N/A")</f>
        <v>9</v>
      </c>
      <c r="AK1163" t="str">
        <f ca="1">IF(ISNUMBER(Raw_Data[[#This Row],[MOB]]),IF(Raw_Data[[#This Row],[MOB]]&lt;6,"0-5 bulan",IF(Raw_Data[[#This Row],[MOB]]&lt;12,"6-11 bulan",IF(Raw_Data[[#This Row],[MOB]]&lt;24,"12-23 bulan","24+ bulan"))),"N/A")</f>
        <v>6-11 bulan</v>
      </c>
    </row>
    <row r="1164" spans="1:37" ht="14.25" customHeight="1" x14ac:dyDescent="0.45">
      <c r="A1164" t="s">
        <v>2948</v>
      </c>
      <c r="B1164" s="64">
        <v>46122</v>
      </c>
      <c r="C1164" s="1" t="str">
        <f t="shared" si="18"/>
        <v>April</v>
      </c>
      <c r="D1164" t="s">
        <v>2522</v>
      </c>
      <c r="E1164" t="s">
        <v>2949</v>
      </c>
      <c r="F1164">
        <v>50</v>
      </c>
      <c r="G1164" t="s">
        <v>51</v>
      </c>
      <c r="H1164" t="s">
        <v>52</v>
      </c>
      <c r="I1164" s="2">
        <v>11818000</v>
      </c>
      <c r="J1164" s="3">
        <f>Raw_Data[[#This Row],[cicilan_per_bulan]]/Raw_Data[[#This Row],[penghasilan_bulanan]]</f>
        <v>0.17516500253850059</v>
      </c>
      <c r="K1164" t="s">
        <v>102</v>
      </c>
      <c r="L1164" t="s">
        <v>103</v>
      </c>
      <c r="M1164" t="s">
        <v>44</v>
      </c>
      <c r="N1164" t="s">
        <v>184</v>
      </c>
      <c r="O1164" t="s">
        <v>122</v>
      </c>
      <c r="P1164" s="2">
        <v>36160000</v>
      </c>
      <c r="Q1164" s="2">
        <v>14464000</v>
      </c>
      <c r="R1164" t="str">
        <f>IF(Raw_Data[[#This Row],[persen_dp]]&lt;15%,"Low",IF(Raw_Data[[#This Row],[persen_dp]]&gt;25%,"High","Medium"))</f>
        <v>High</v>
      </c>
      <c r="S1164" s="3">
        <v>0.4</v>
      </c>
      <c r="T1164">
        <v>12</v>
      </c>
      <c r="U1164">
        <v>0.14499999999999999</v>
      </c>
      <c r="V1164" s="2">
        <v>2070100</v>
      </c>
      <c r="W1164" s="2">
        <v>24842000</v>
      </c>
      <c r="X1164" t="str">
        <f>IF(OR(Raw_Data[[#This Row],[status_pembayaran]]="Macet",Raw_Data[[#This Row],[status_pembayaran]]="Kurang Lancar"),"Non Performing Loan","Performing")</f>
        <v>Performing</v>
      </c>
      <c r="Y1164" t="s">
        <v>47</v>
      </c>
      <c r="Z1164">
        <v>0</v>
      </c>
      <c r="AA1164">
        <v>0</v>
      </c>
      <c r="AB1164">
        <v>1</v>
      </c>
      <c r="AC1164" t="s">
        <v>137</v>
      </c>
      <c r="AD1164">
        <f>IF(Raw_Data[[#This Row],[rasio]]&lt;0.2,1,IF(Raw_Data[[#This Row],[rasio]]&lt;0.3,2,IF(Raw_Data[[#This Row],[rasio]]&lt;0.4,3,4)))</f>
        <v>1</v>
      </c>
      <c r="AE1164">
        <f>IF(Raw_Data[[#This Row],[kategori_dp]]="High",1,IF(Raw_Data[[#This Row],[kategori_dp]]="Medium",2,3))</f>
        <v>1</v>
      </c>
      <c r="AF1164">
        <f>IF(Raw_Data[[#This Row],[tenor_bulan]]&lt;=24,1,IF(Raw_Data[[#This Row],[tenor_bulan]]&lt;=36,2,IF(Raw_Data[[#This Row],[tenor_bulan]]&lt;=48,3,4)))</f>
        <v>1</v>
      </c>
      <c r="AG1164">
        <f>IF(Raw_Data[[#This Row],[jumlah_kali_telat]]=0,0,IF(Raw_Data[[#This Row],[jumlah_kali_telat]]&lt;=2,2,4))</f>
        <v>0</v>
      </c>
      <c r="AH1164">
        <f>Raw_Data[[#This Row],[Skor_Rasio]]+Raw_Data[[#This Row],[Skor_DP]]+Raw_Data[[#This Row],[Skor_Tenor]]+Raw_Data[[#This Row],[Skor_Telat]]</f>
        <v>3</v>
      </c>
      <c r="AI1164" t="str">
        <f>IF(Raw_Data[[#This Row],[Risk_Score]]&lt;=6,"Low Risk",IF(Raw_Data[[#This Row],[Risk_Score]]&lt;=8,"Medium Risk","High Risk"))</f>
        <v>Low Risk</v>
      </c>
      <c r="AJ1164">
        <f ca="1">IFERROR(DATEDIF(Raw_Data[[#This Row],[tanggal_pengajuan]],TODAY(),"m"),"N/A")</f>
        <v>6</v>
      </c>
      <c r="AK1164" t="str">
        <f ca="1">IF(ISNUMBER(Raw_Data[[#This Row],[MOB]]),IF(Raw_Data[[#This Row],[MOB]]&lt;6,"0-5 bulan",IF(Raw_Data[[#This Row],[MOB]]&lt;12,"6-11 bulan",IF(Raw_Data[[#This Row],[MOB]]&lt;24,"12-23 bulan","24+ bulan"))),"N/A")</f>
        <v>6-11 bulan</v>
      </c>
    </row>
    <row r="1165" spans="1:37" ht="14.25" customHeight="1" x14ac:dyDescent="0.45">
      <c r="A1165" t="s">
        <v>2950</v>
      </c>
      <c r="B1165" s="64">
        <v>46058</v>
      </c>
      <c r="C1165" s="1" t="str">
        <f t="shared" si="18"/>
        <v>February</v>
      </c>
      <c r="D1165" t="s">
        <v>685</v>
      </c>
      <c r="E1165" t="s">
        <v>2951</v>
      </c>
      <c r="F1165">
        <v>52</v>
      </c>
      <c r="G1165" t="s">
        <v>40</v>
      </c>
      <c r="H1165" t="s">
        <v>96</v>
      </c>
      <c r="I1165" s="2">
        <v>6437000</v>
      </c>
      <c r="J1165" s="3">
        <f>Raw_Data[[#This Row],[cicilan_per_bulan]]/Raw_Data[[#This Row],[penghasilan_bulanan]]</f>
        <v>0.17899642690694423</v>
      </c>
      <c r="K1165" t="s">
        <v>53</v>
      </c>
      <c r="L1165" t="s">
        <v>54</v>
      </c>
      <c r="M1165" t="s">
        <v>72</v>
      </c>
      <c r="N1165" t="s">
        <v>97</v>
      </c>
      <c r="O1165" t="s">
        <v>57</v>
      </c>
      <c r="P1165" s="2">
        <v>17251000</v>
      </c>
      <c r="Q1165" s="2">
        <v>5175000</v>
      </c>
      <c r="R1165" t="str">
        <f>IF(Raw_Data[[#This Row],[persen_dp]]&lt;15%,"Low",IF(Raw_Data[[#This Row],[persen_dp]]&gt;25%,"High","Medium"))</f>
        <v>High</v>
      </c>
      <c r="S1165" s="3">
        <v>0.3</v>
      </c>
      <c r="T1165">
        <v>12</v>
      </c>
      <c r="U1165">
        <v>0.14499999999999999</v>
      </c>
      <c r="V1165" s="2">
        <v>1152200</v>
      </c>
      <c r="W1165" s="2">
        <v>13827000</v>
      </c>
      <c r="X1165" t="str">
        <f>IF(OR(Raw_Data[[#This Row],[status_pembayaran]]="Macet",Raw_Data[[#This Row],[status_pembayaran]]="Kurang Lancar"),"Non Performing Loan","Performing")</f>
        <v>Performing</v>
      </c>
      <c r="Y1165" t="s">
        <v>47</v>
      </c>
      <c r="Z1165">
        <v>0</v>
      </c>
      <c r="AA1165">
        <v>0</v>
      </c>
      <c r="AB1165">
        <v>1</v>
      </c>
      <c r="AC1165" t="s">
        <v>66</v>
      </c>
      <c r="AD1165">
        <f>IF(Raw_Data[[#This Row],[rasio]]&lt;0.2,1,IF(Raw_Data[[#This Row],[rasio]]&lt;0.3,2,IF(Raw_Data[[#This Row],[rasio]]&lt;0.4,3,4)))</f>
        <v>1</v>
      </c>
      <c r="AE1165">
        <f>IF(Raw_Data[[#This Row],[kategori_dp]]="High",1,IF(Raw_Data[[#This Row],[kategori_dp]]="Medium",2,3))</f>
        <v>1</v>
      </c>
      <c r="AF1165">
        <f>IF(Raw_Data[[#This Row],[tenor_bulan]]&lt;=24,1,IF(Raw_Data[[#This Row],[tenor_bulan]]&lt;=36,2,IF(Raw_Data[[#This Row],[tenor_bulan]]&lt;=48,3,4)))</f>
        <v>1</v>
      </c>
      <c r="AG1165">
        <f>IF(Raw_Data[[#This Row],[jumlah_kali_telat]]=0,0,IF(Raw_Data[[#This Row],[jumlah_kali_telat]]&lt;=2,2,4))</f>
        <v>0</v>
      </c>
      <c r="AH1165">
        <f>Raw_Data[[#This Row],[Skor_Rasio]]+Raw_Data[[#This Row],[Skor_DP]]+Raw_Data[[#This Row],[Skor_Tenor]]+Raw_Data[[#This Row],[Skor_Telat]]</f>
        <v>3</v>
      </c>
      <c r="AI1165" t="str">
        <f>IF(Raw_Data[[#This Row],[Risk_Score]]&lt;=6,"Low Risk",IF(Raw_Data[[#This Row],[Risk_Score]]&lt;=8,"Medium Risk","High Risk"))</f>
        <v>Low Risk</v>
      </c>
      <c r="AJ1165">
        <f ca="1">IFERROR(DATEDIF(Raw_Data[[#This Row],[tanggal_pengajuan]],TODAY(),"m"),"N/A")</f>
        <v>8</v>
      </c>
      <c r="AK1165" t="str">
        <f ca="1">IF(ISNUMBER(Raw_Data[[#This Row],[MOB]]),IF(Raw_Data[[#This Row],[MOB]]&lt;6,"0-5 bulan",IF(Raw_Data[[#This Row],[MOB]]&lt;12,"6-11 bulan",IF(Raw_Data[[#This Row],[MOB]]&lt;24,"12-23 bulan","24+ bulan"))),"N/A")</f>
        <v>6-11 bulan</v>
      </c>
    </row>
    <row r="1166" spans="1:37" ht="14.25" customHeight="1" x14ac:dyDescent="0.45">
      <c r="A1166" t="s">
        <v>2952</v>
      </c>
      <c r="B1166" s="64">
        <v>46074</v>
      </c>
      <c r="C1166" s="1" t="str">
        <f t="shared" si="18"/>
        <v>February</v>
      </c>
      <c r="D1166" t="s">
        <v>1258</v>
      </c>
      <c r="E1166" t="s">
        <v>2953</v>
      </c>
      <c r="F1166">
        <v>34</v>
      </c>
      <c r="G1166" t="s">
        <v>40</v>
      </c>
      <c r="H1166" t="s">
        <v>41</v>
      </c>
      <c r="I1166" s="2">
        <v>4744000</v>
      </c>
      <c r="J1166" s="3">
        <f>Raw_Data[[#This Row],[cicilan_per_bulan]]/Raw_Data[[#This Row],[penghasilan_bulanan]]</f>
        <v>0.17917369308600337</v>
      </c>
      <c r="K1166" t="s">
        <v>188</v>
      </c>
      <c r="L1166" t="s">
        <v>154</v>
      </c>
      <c r="M1166" t="s">
        <v>55</v>
      </c>
      <c r="N1166" t="s">
        <v>56</v>
      </c>
      <c r="O1166" t="s">
        <v>57</v>
      </c>
      <c r="P1166" s="2">
        <v>18603000</v>
      </c>
      <c r="Q1166" s="2">
        <v>2790000</v>
      </c>
      <c r="R1166" t="str">
        <f>IF(Raw_Data[[#This Row],[persen_dp]]&lt;15%,"Low",IF(Raw_Data[[#This Row],[persen_dp]]&gt;25%,"High","Medium"))</f>
        <v>Medium</v>
      </c>
      <c r="S1166" s="3">
        <v>0.15</v>
      </c>
      <c r="T1166">
        <v>24</v>
      </c>
      <c r="U1166">
        <v>0.14499999999999999</v>
      </c>
      <c r="V1166" s="2">
        <v>850000</v>
      </c>
      <c r="W1166" s="2">
        <v>20399000</v>
      </c>
      <c r="X1166" t="str">
        <f>IF(OR(Raw_Data[[#This Row],[status_pembayaran]]="Macet",Raw_Data[[#This Row],[status_pembayaran]]="Kurang Lancar"),"Non Performing Loan","Performing")</f>
        <v>Performing</v>
      </c>
      <c r="Y1166" t="s">
        <v>47</v>
      </c>
      <c r="Z1166">
        <v>0</v>
      </c>
      <c r="AA1166">
        <v>0</v>
      </c>
      <c r="AB1166">
        <v>1</v>
      </c>
      <c r="AD1166">
        <f>IF(Raw_Data[[#This Row],[rasio]]&lt;0.2,1,IF(Raw_Data[[#This Row],[rasio]]&lt;0.3,2,IF(Raw_Data[[#This Row],[rasio]]&lt;0.4,3,4)))</f>
        <v>1</v>
      </c>
      <c r="AE1166">
        <f>IF(Raw_Data[[#This Row],[kategori_dp]]="High",1,IF(Raw_Data[[#This Row],[kategori_dp]]="Medium",2,3))</f>
        <v>2</v>
      </c>
      <c r="AF1166">
        <f>IF(Raw_Data[[#This Row],[tenor_bulan]]&lt;=24,1,IF(Raw_Data[[#This Row],[tenor_bulan]]&lt;=36,2,IF(Raw_Data[[#This Row],[tenor_bulan]]&lt;=48,3,4)))</f>
        <v>1</v>
      </c>
      <c r="AG1166">
        <f>IF(Raw_Data[[#This Row],[jumlah_kali_telat]]=0,0,IF(Raw_Data[[#This Row],[jumlah_kali_telat]]&lt;=2,2,4))</f>
        <v>0</v>
      </c>
      <c r="AH1166">
        <f>Raw_Data[[#This Row],[Skor_Rasio]]+Raw_Data[[#This Row],[Skor_DP]]+Raw_Data[[#This Row],[Skor_Tenor]]+Raw_Data[[#This Row],[Skor_Telat]]</f>
        <v>4</v>
      </c>
      <c r="AI1166" t="str">
        <f>IF(Raw_Data[[#This Row],[Risk_Score]]&lt;=6,"Low Risk",IF(Raw_Data[[#This Row],[Risk_Score]]&lt;=8,"Medium Risk","High Risk"))</f>
        <v>Low Risk</v>
      </c>
      <c r="AJ1166">
        <f ca="1">IFERROR(DATEDIF(Raw_Data[[#This Row],[tanggal_pengajuan]],TODAY(),"m"),"N/A")</f>
        <v>8</v>
      </c>
      <c r="AK1166" t="str">
        <f ca="1">IF(ISNUMBER(Raw_Data[[#This Row],[MOB]]),IF(Raw_Data[[#This Row],[MOB]]&lt;6,"0-5 bulan",IF(Raw_Data[[#This Row],[MOB]]&lt;12,"6-11 bulan",IF(Raw_Data[[#This Row],[MOB]]&lt;24,"12-23 bulan","24+ bulan"))),"N/A")</f>
        <v>6-11 bulan</v>
      </c>
    </row>
    <row r="1167" spans="1:37" ht="14.25" customHeight="1" x14ac:dyDescent="0.45">
      <c r="A1167" t="s">
        <v>2954</v>
      </c>
      <c r="B1167" s="64">
        <v>46035</v>
      </c>
      <c r="C1167" s="1" t="str">
        <f t="shared" si="18"/>
        <v>January</v>
      </c>
      <c r="D1167" t="s">
        <v>2955</v>
      </c>
      <c r="E1167" t="s">
        <v>2956</v>
      </c>
      <c r="F1167">
        <v>57</v>
      </c>
      <c r="G1167" t="s">
        <v>51</v>
      </c>
      <c r="H1167" t="s">
        <v>52</v>
      </c>
      <c r="I1167" s="2">
        <v>6220000</v>
      </c>
      <c r="J1167" s="3">
        <f>Raw_Data[[#This Row],[cicilan_per_bulan]]/Raw_Data[[#This Row],[penghasilan_bulanan]]</f>
        <v>0.28239549839228295</v>
      </c>
      <c r="K1167" t="s">
        <v>53</v>
      </c>
      <c r="L1167" t="s">
        <v>54</v>
      </c>
      <c r="M1167" t="s">
        <v>55</v>
      </c>
      <c r="N1167" t="s">
        <v>147</v>
      </c>
      <c r="O1167" t="s">
        <v>148</v>
      </c>
      <c r="P1167" s="2">
        <v>30681000</v>
      </c>
      <c r="Q1167" s="2">
        <v>12273000</v>
      </c>
      <c r="R1167" t="str">
        <f>IF(Raw_Data[[#This Row],[persen_dp]]&lt;15%,"Low",IF(Raw_Data[[#This Row],[persen_dp]]&gt;25%,"High","Medium"))</f>
        <v>High</v>
      </c>
      <c r="S1167" s="3">
        <v>0.4</v>
      </c>
      <c r="T1167">
        <v>12</v>
      </c>
      <c r="U1167">
        <v>0.14499999999999999</v>
      </c>
      <c r="V1167" s="2">
        <v>1756500</v>
      </c>
      <c r="W1167" s="2">
        <v>21077000</v>
      </c>
      <c r="X1167" t="str">
        <f>IF(OR(Raw_Data[[#This Row],[status_pembayaran]]="Macet",Raw_Data[[#This Row],[status_pembayaran]]="Kurang Lancar"),"Non Performing Loan","Performing")</f>
        <v>Performing</v>
      </c>
      <c r="Y1167" t="s">
        <v>47</v>
      </c>
      <c r="Z1167">
        <v>0</v>
      </c>
      <c r="AA1167">
        <v>0</v>
      </c>
      <c r="AB1167">
        <v>1</v>
      </c>
      <c r="AC1167" t="s">
        <v>66</v>
      </c>
      <c r="AD1167">
        <f>IF(Raw_Data[[#This Row],[rasio]]&lt;0.2,1,IF(Raw_Data[[#This Row],[rasio]]&lt;0.3,2,IF(Raw_Data[[#This Row],[rasio]]&lt;0.4,3,4)))</f>
        <v>2</v>
      </c>
      <c r="AE1167">
        <f>IF(Raw_Data[[#This Row],[kategori_dp]]="High",1,IF(Raw_Data[[#This Row],[kategori_dp]]="Medium",2,3))</f>
        <v>1</v>
      </c>
      <c r="AF1167">
        <f>IF(Raw_Data[[#This Row],[tenor_bulan]]&lt;=24,1,IF(Raw_Data[[#This Row],[tenor_bulan]]&lt;=36,2,IF(Raw_Data[[#This Row],[tenor_bulan]]&lt;=48,3,4)))</f>
        <v>1</v>
      </c>
      <c r="AG1167">
        <f>IF(Raw_Data[[#This Row],[jumlah_kali_telat]]=0,0,IF(Raw_Data[[#This Row],[jumlah_kali_telat]]&lt;=2,2,4))</f>
        <v>0</v>
      </c>
      <c r="AH1167">
        <f>Raw_Data[[#This Row],[Skor_Rasio]]+Raw_Data[[#This Row],[Skor_DP]]+Raw_Data[[#This Row],[Skor_Tenor]]+Raw_Data[[#This Row],[Skor_Telat]]</f>
        <v>4</v>
      </c>
      <c r="AI1167" t="str">
        <f>IF(Raw_Data[[#This Row],[Risk_Score]]&lt;=6,"Low Risk",IF(Raw_Data[[#This Row],[Risk_Score]]&lt;=8,"Medium Risk","High Risk"))</f>
        <v>Low Risk</v>
      </c>
      <c r="AJ1167">
        <f ca="1">IFERROR(DATEDIF(Raw_Data[[#This Row],[tanggal_pengajuan]],TODAY(),"m"),"N/A")</f>
        <v>9</v>
      </c>
      <c r="AK1167" t="str">
        <f ca="1">IF(ISNUMBER(Raw_Data[[#This Row],[MOB]]),IF(Raw_Data[[#This Row],[MOB]]&lt;6,"0-5 bulan",IF(Raw_Data[[#This Row],[MOB]]&lt;12,"6-11 bulan",IF(Raw_Data[[#This Row],[MOB]]&lt;24,"12-23 bulan","24+ bulan"))),"N/A")</f>
        <v>6-11 bulan</v>
      </c>
    </row>
    <row r="1168" spans="1:37" ht="14.25" customHeight="1" x14ac:dyDescent="0.45">
      <c r="A1168" t="s">
        <v>2957</v>
      </c>
      <c r="B1168" s="64">
        <v>46170</v>
      </c>
      <c r="C1168" s="1" t="str">
        <f t="shared" si="18"/>
        <v>May</v>
      </c>
      <c r="D1168" t="s">
        <v>99</v>
      </c>
      <c r="E1168" t="s">
        <v>2958</v>
      </c>
      <c r="F1168">
        <v>47</v>
      </c>
      <c r="G1168" t="s">
        <v>51</v>
      </c>
      <c r="H1168" t="s">
        <v>41</v>
      </c>
      <c r="I1168" s="2">
        <v>6722000</v>
      </c>
      <c r="J1168" s="3">
        <f>Raw_Data[[#This Row],[cicilan_per_bulan]]/Raw_Data[[#This Row],[penghasilan_bulanan]]</f>
        <v>0.21535257363879798</v>
      </c>
      <c r="K1168" t="s">
        <v>42</v>
      </c>
      <c r="L1168" t="s">
        <v>43</v>
      </c>
      <c r="M1168" t="s">
        <v>44</v>
      </c>
      <c r="N1168" t="s">
        <v>163</v>
      </c>
      <c r="O1168" t="s">
        <v>46</v>
      </c>
      <c r="P1168" s="2">
        <v>29926000</v>
      </c>
      <c r="Q1168" s="2">
        <v>2993000</v>
      </c>
      <c r="R1168" t="str">
        <f>IF(Raw_Data[[#This Row],[persen_dp]]&lt;15%,"Low",IF(Raw_Data[[#This Row],[persen_dp]]&gt;25%,"High","Medium"))</f>
        <v>Low</v>
      </c>
      <c r="S1168" s="3">
        <v>0.1</v>
      </c>
      <c r="T1168">
        <v>24</v>
      </c>
      <c r="U1168">
        <v>0.14499999999999999</v>
      </c>
      <c r="V1168" s="2">
        <v>1447600</v>
      </c>
      <c r="W1168" s="2">
        <v>34743000</v>
      </c>
      <c r="X1168" t="str">
        <f>IF(OR(Raw_Data[[#This Row],[status_pembayaran]]="Macet",Raw_Data[[#This Row],[status_pembayaran]]="Kurang Lancar"),"Non Performing Loan","Performing")</f>
        <v>Performing</v>
      </c>
      <c r="Y1168" t="s">
        <v>47</v>
      </c>
      <c r="Z1168">
        <v>0</v>
      </c>
      <c r="AA1168">
        <v>0</v>
      </c>
      <c r="AB1168">
        <v>1</v>
      </c>
      <c r="AC1168" t="s">
        <v>66</v>
      </c>
      <c r="AD1168">
        <f>IF(Raw_Data[[#This Row],[rasio]]&lt;0.2,1,IF(Raw_Data[[#This Row],[rasio]]&lt;0.3,2,IF(Raw_Data[[#This Row],[rasio]]&lt;0.4,3,4)))</f>
        <v>2</v>
      </c>
      <c r="AE1168">
        <f>IF(Raw_Data[[#This Row],[kategori_dp]]="High",1,IF(Raw_Data[[#This Row],[kategori_dp]]="Medium",2,3))</f>
        <v>3</v>
      </c>
      <c r="AF1168">
        <f>IF(Raw_Data[[#This Row],[tenor_bulan]]&lt;=24,1,IF(Raw_Data[[#This Row],[tenor_bulan]]&lt;=36,2,IF(Raw_Data[[#This Row],[tenor_bulan]]&lt;=48,3,4)))</f>
        <v>1</v>
      </c>
      <c r="AG1168">
        <f>IF(Raw_Data[[#This Row],[jumlah_kali_telat]]=0,0,IF(Raw_Data[[#This Row],[jumlah_kali_telat]]&lt;=2,2,4))</f>
        <v>0</v>
      </c>
      <c r="AH1168">
        <f>Raw_Data[[#This Row],[Skor_Rasio]]+Raw_Data[[#This Row],[Skor_DP]]+Raw_Data[[#This Row],[Skor_Tenor]]+Raw_Data[[#This Row],[Skor_Telat]]</f>
        <v>6</v>
      </c>
      <c r="AI1168" t="str">
        <f>IF(Raw_Data[[#This Row],[Risk_Score]]&lt;=6,"Low Risk",IF(Raw_Data[[#This Row],[Risk_Score]]&lt;=8,"Medium Risk","High Risk"))</f>
        <v>Low Risk</v>
      </c>
      <c r="AJ1168">
        <f ca="1">IFERROR(DATEDIF(Raw_Data[[#This Row],[tanggal_pengajuan]],TODAY(),"m"),"N/A")</f>
        <v>4</v>
      </c>
      <c r="AK1168" t="str">
        <f ca="1">IF(ISNUMBER(Raw_Data[[#This Row],[MOB]]),IF(Raw_Data[[#This Row],[MOB]]&lt;6,"0-5 bulan",IF(Raw_Data[[#This Row],[MOB]]&lt;12,"6-11 bulan",IF(Raw_Data[[#This Row],[MOB]]&lt;24,"12-23 bulan","24+ bulan"))),"N/A")</f>
        <v>0-5 bulan</v>
      </c>
    </row>
    <row r="1169" spans="1:37" ht="14.25" customHeight="1" x14ac:dyDescent="0.45">
      <c r="A1169" t="s">
        <v>2959</v>
      </c>
      <c r="B1169" s="64" t="s">
        <v>230</v>
      </c>
      <c r="C1169" s="1" t="str">
        <f t="shared" si="18"/>
        <v>Data Tidak Lengkap</v>
      </c>
      <c r="D1169" t="s">
        <v>210</v>
      </c>
      <c r="E1169" t="s">
        <v>230</v>
      </c>
      <c r="F1169">
        <v>27</v>
      </c>
      <c r="G1169" t="s">
        <v>40</v>
      </c>
      <c r="H1169" t="s">
        <v>176</v>
      </c>
      <c r="I1169" s="2">
        <v>5141000</v>
      </c>
      <c r="J1169" s="3">
        <f>Raw_Data[[#This Row],[cicilan_per_bulan]]/Raw_Data[[#This Row],[penghasilan_bulanan]]</f>
        <v>0.46064967905076831</v>
      </c>
      <c r="K1169" t="s">
        <v>210</v>
      </c>
      <c r="L1169" t="s">
        <v>110</v>
      </c>
      <c r="M1169" t="s">
        <v>55</v>
      </c>
      <c r="N1169" t="s">
        <v>221</v>
      </c>
      <c r="O1169" t="s">
        <v>159</v>
      </c>
      <c r="P1169" s="2">
        <v>43765465</v>
      </c>
      <c r="Q1169" s="2">
        <v>8753000</v>
      </c>
      <c r="R1169" t="str">
        <f>IF(Raw_Data[[#This Row],[persen_dp]]&lt;15%,"Low",IF(Raw_Data[[#This Row],[persen_dp]]&gt;25%,"High","Medium"))</f>
        <v>Medium</v>
      </c>
      <c r="S1169" s="3">
        <v>0.2</v>
      </c>
      <c r="T1169">
        <v>18</v>
      </c>
      <c r="U1169">
        <v>0.14499999999999999</v>
      </c>
      <c r="V1169" s="2">
        <v>2368200</v>
      </c>
      <c r="W1169" s="2">
        <v>42628000</v>
      </c>
      <c r="X1169" t="str">
        <f>IF(OR(Raw_Data[[#This Row],[status_pembayaran]]="Macet",Raw_Data[[#This Row],[status_pembayaran]]="Kurang Lancar"),"Non Performing Loan","Performing")</f>
        <v>Performing</v>
      </c>
      <c r="Y1169" t="s">
        <v>233</v>
      </c>
      <c r="Z1169">
        <v>0</v>
      </c>
      <c r="AA1169">
        <v>0</v>
      </c>
      <c r="AB1169">
        <v>1</v>
      </c>
      <c r="AD1169">
        <f>IF(Raw_Data[[#This Row],[rasio]]&lt;0.2,1,IF(Raw_Data[[#This Row],[rasio]]&lt;0.3,2,IF(Raw_Data[[#This Row],[rasio]]&lt;0.4,3,4)))</f>
        <v>4</v>
      </c>
      <c r="AE1169">
        <f>IF(Raw_Data[[#This Row],[kategori_dp]]="High",1,IF(Raw_Data[[#This Row],[kategori_dp]]="Medium",2,3))</f>
        <v>2</v>
      </c>
      <c r="AF1169">
        <f>IF(Raw_Data[[#This Row],[tenor_bulan]]&lt;=24,1,IF(Raw_Data[[#This Row],[tenor_bulan]]&lt;=36,2,IF(Raw_Data[[#This Row],[tenor_bulan]]&lt;=48,3,4)))</f>
        <v>1</v>
      </c>
      <c r="AG1169">
        <f>IF(Raw_Data[[#This Row],[jumlah_kali_telat]]=0,0,IF(Raw_Data[[#This Row],[jumlah_kali_telat]]&lt;=2,2,4))</f>
        <v>0</v>
      </c>
      <c r="AH1169">
        <f>Raw_Data[[#This Row],[Skor_Rasio]]+Raw_Data[[#This Row],[Skor_DP]]+Raw_Data[[#This Row],[Skor_Tenor]]+Raw_Data[[#This Row],[Skor_Telat]]</f>
        <v>7</v>
      </c>
      <c r="AI1169" t="str">
        <f>IF(Raw_Data[[#This Row],[Risk_Score]]&lt;=6,"Low Risk",IF(Raw_Data[[#This Row],[Risk_Score]]&lt;=8,"Medium Risk","High Risk"))</f>
        <v>Medium Risk</v>
      </c>
      <c r="AJ1169" t="str">
        <f ca="1">IFERROR(DATEDIF(Raw_Data[[#This Row],[tanggal_pengajuan]],TODAY(),"m"),"N/A")</f>
        <v>N/A</v>
      </c>
      <c r="AK1169" t="str">
        <f ca="1">IF(ISNUMBER(Raw_Data[[#This Row],[MOB]]),IF(Raw_Data[[#This Row],[MOB]]&lt;6,"0-5 bulan",IF(Raw_Data[[#This Row],[MOB]]&lt;12,"6-11 bulan",IF(Raw_Data[[#This Row],[MOB]]&lt;24,"12-23 bulan","24+ bulan"))),"N/A")</f>
        <v>N/A</v>
      </c>
    </row>
    <row r="1170" spans="1:37" ht="14.25" customHeight="1" x14ac:dyDescent="0.45">
      <c r="A1170" t="s">
        <v>2960</v>
      </c>
      <c r="B1170" s="64">
        <v>46110</v>
      </c>
      <c r="C1170" s="1" t="str">
        <f t="shared" si="18"/>
        <v>March</v>
      </c>
      <c r="D1170" t="s">
        <v>415</v>
      </c>
      <c r="E1170" t="s">
        <v>2961</v>
      </c>
      <c r="F1170">
        <v>49</v>
      </c>
      <c r="G1170" t="s">
        <v>40</v>
      </c>
      <c r="H1170" t="s">
        <v>52</v>
      </c>
      <c r="I1170" s="2">
        <v>5536000</v>
      </c>
      <c r="J1170" s="3">
        <f>Raw_Data[[#This Row],[cicilan_per_bulan]]/Raw_Data[[#This Row],[penghasilan_bulanan]]</f>
        <v>9.4472543352601163E-2</v>
      </c>
      <c r="K1170" t="s">
        <v>177</v>
      </c>
      <c r="L1170" t="s">
        <v>154</v>
      </c>
      <c r="M1170" t="s">
        <v>72</v>
      </c>
      <c r="N1170" t="s">
        <v>73</v>
      </c>
      <c r="O1170" t="s">
        <v>46</v>
      </c>
      <c r="P1170" s="2">
        <v>21183000</v>
      </c>
      <c r="Q1170" s="2">
        <v>5296000</v>
      </c>
      <c r="R1170" t="str">
        <f>IF(Raw_Data[[#This Row],[persen_dp]]&lt;15%,"Low",IF(Raw_Data[[#This Row],[persen_dp]]&gt;25%,"High","Medium"))</f>
        <v>Medium</v>
      </c>
      <c r="S1170" s="3">
        <v>0.25</v>
      </c>
      <c r="T1170">
        <v>48</v>
      </c>
      <c r="U1170">
        <v>0.14499999999999999</v>
      </c>
      <c r="V1170" s="2">
        <v>523000</v>
      </c>
      <c r="W1170" s="2">
        <v>25102000</v>
      </c>
      <c r="X1170" t="str">
        <f>IF(OR(Raw_Data[[#This Row],[status_pembayaran]]="Macet",Raw_Data[[#This Row],[status_pembayaran]]="Kurang Lancar"),"Non Performing Loan","Performing")</f>
        <v>Performing</v>
      </c>
      <c r="Y1170" t="s">
        <v>317</v>
      </c>
      <c r="Z1170">
        <v>0</v>
      </c>
      <c r="AA1170">
        <v>0</v>
      </c>
      <c r="AB1170">
        <v>0</v>
      </c>
      <c r="AD1170">
        <f>IF(Raw_Data[[#This Row],[rasio]]&lt;0.2,1,IF(Raw_Data[[#This Row],[rasio]]&lt;0.3,2,IF(Raw_Data[[#This Row],[rasio]]&lt;0.4,3,4)))</f>
        <v>1</v>
      </c>
      <c r="AE1170">
        <f>IF(Raw_Data[[#This Row],[kategori_dp]]="High",1,IF(Raw_Data[[#This Row],[kategori_dp]]="Medium",2,3))</f>
        <v>2</v>
      </c>
      <c r="AF1170">
        <f>IF(Raw_Data[[#This Row],[tenor_bulan]]&lt;=24,1,IF(Raw_Data[[#This Row],[tenor_bulan]]&lt;=36,2,IF(Raw_Data[[#This Row],[tenor_bulan]]&lt;=48,3,4)))</f>
        <v>3</v>
      </c>
      <c r="AG1170">
        <f>IF(Raw_Data[[#This Row],[jumlah_kali_telat]]=0,0,IF(Raw_Data[[#This Row],[jumlah_kali_telat]]&lt;=2,2,4))</f>
        <v>0</v>
      </c>
      <c r="AH1170">
        <f>Raw_Data[[#This Row],[Skor_Rasio]]+Raw_Data[[#This Row],[Skor_DP]]+Raw_Data[[#This Row],[Skor_Tenor]]+Raw_Data[[#This Row],[Skor_Telat]]</f>
        <v>6</v>
      </c>
      <c r="AI1170" t="str">
        <f>IF(Raw_Data[[#This Row],[Risk_Score]]&lt;=6,"Low Risk",IF(Raw_Data[[#This Row],[Risk_Score]]&lt;=8,"Medium Risk","High Risk"))</f>
        <v>Low Risk</v>
      </c>
      <c r="AJ1170">
        <f ca="1">IFERROR(DATEDIF(Raw_Data[[#This Row],[tanggal_pengajuan]],TODAY(),"m"),"N/A")</f>
        <v>6</v>
      </c>
      <c r="AK1170" t="str">
        <f ca="1">IF(ISNUMBER(Raw_Data[[#This Row],[MOB]]),IF(Raw_Data[[#This Row],[MOB]]&lt;6,"0-5 bulan",IF(Raw_Data[[#This Row],[MOB]]&lt;12,"6-11 bulan",IF(Raw_Data[[#This Row],[MOB]]&lt;24,"12-23 bulan","24+ bulan"))),"N/A")</f>
        <v>6-11 bulan</v>
      </c>
    </row>
    <row r="1171" spans="1:37" ht="14.25" customHeight="1" x14ac:dyDescent="0.45">
      <c r="A1171" t="s">
        <v>2962</v>
      </c>
      <c r="B1171" s="64" t="s">
        <v>230</v>
      </c>
      <c r="C1171" s="1" t="str">
        <f t="shared" si="18"/>
        <v>Data Tidak Lengkap</v>
      </c>
      <c r="D1171" t="s">
        <v>210</v>
      </c>
      <c r="E1171" t="s">
        <v>230</v>
      </c>
      <c r="F1171">
        <v>45</v>
      </c>
      <c r="G1171" t="s">
        <v>51</v>
      </c>
      <c r="H1171" t="s">
        <v>176</v>
      </c>
      <c r="I1171" s="2">
        <v>5141000</v>
      </c>
      <c r="J1171" s="3">
        <f>Raw_Data[[#This Row],[cicilan_per_bulan]]/Raw_Data[[#This Row],[penghasilan_bulanan]]</f>
        <v>0.24833689943590742</v>
      </c>
      <c r="K1171" t="s">
        <v>210</v>
      </c>
      <c r="L1171" t="s">
        <v>110</v>
      </c>
      <c r="M1171" t="s">
        <v>55</v>
      </c>
      <c r="N1171" t="s">
        <v>65</v>
      </c>
      <c r="O1171" t="s">
        <v>46</v>
      </c>
      <c r="P1171" s="2">
        <v>29038368</v>
      </c>
      <c r="Q1171" s="2">
        <v>10163000</v>
      </c>
      <c r="R1171" t="str">
        <f>IF(Raw_Data[[#This Row],[persen_dp]]&lt;15%,"Low",IF(Raw_Data[[#This Row],[persen_dp]]&gt;25%,"High","Medium"))</f>
        <v>High</v>
      </c>
      <c r="S1171" s="3">
        <v>0.35</v>
      </c>
      <c r="T1171">
        <v>18</v>
      </c>
      <c r="U1171">
        <v>0.14499999999999999</v>
      </c>
      <c r="V1171" s="2">
        <v>1276700</v>
      </c>
      <c r="W1171" s="2">
        <v>22981000</v>
      </c>
      <c r="X1171" t="str">
        <f>IF(OR(Raw_Data[[#This Row],[status_pembayaran]]="Macet",Raw_Data[[#This Row],[status_pembayaran]]="Kurang Lancar"),"Non Performing Loan","Performing")</f>
        <v>Performing</v>
      </c>
      <c r="Y1171" t="s">
        <v>233</v>
      </c>
      <c r="Z1171">
        <v>0</v>
      </c>
      <c r="AA1171">
        <v>0</v>
      </c>
      <c r="AB1171">
        <v>1</v>
      </c>
      <c r="AC1171" t="s">
        <v>137</v>
      </c>
      <c r="AD1171">
        <f>IF(Raw_Data[[#This Row],[rasio]]&lt;0.2,1,IF(Raw_Data[[#This Row],[rasio]]&lt;0.3,2,IF(Raw_Data[[#This Row],[rasio]]&lt;0.4,3,4)))</f>
        <v>2</v>
      </c>
      <c r="AE1171">
        <f>IF(Raw_Data[[#This Row],[kategori_dp]]="High",1,IF(Raw_Data[[#This Row],[kategori_dp]]="Medium",2,3))</f>
        <v>1</v>
      </c>
      <c r="AF1171">
        <f>IF(Raw_Data[[#This Row],[tenor_bulan]]&lt;=24,1,IF(Raw_Data[[#This Row],[tenor_bulan]]&lt;=36,2,IF(Raw_Data[[#This Row],[tenor_bulan]]&lt;=48,3,4)))</f>
        <v>1</v>
      </c>
      <c r="AG1171">
        <f>IF(Raw_Data[[#This Row],[jumlah_kali_telat]]=0,0,IF(Raw_Data[[#This Row],[jumlah_kali_telat]]&lt;=2,2,4))</f>
        <v>0</v>
      </c>
      <c r="AH1171">
        <f>Raw_Data[[#This Row],[Skor_Rasio]]+Raw_Data[[#This Row],[Skor_DP]]+Raw_Data[[#This Row],[Skor_Tenor]]+Raw_Data[[#This Row],[Skor_Telat]]</f>
        <v>4</v>
      </c>
      <c r="AI1171" t="str">
        <f>IF(Raw_Data[[#This Row],[Risk_Score]]&lt;=6,"Low Risk",IF(Raw_Data[[#This Row],[Risk_Score]]&lt;=8,"Medium Risk","High Risk"))</f>
        <v>Low Risk</v>
      </c>
      <c r="AJ1171" t="str">
        <f ca="1">IFERROR(DATEDIF(Raw_Data[[#This Row],[tanggal_pengajuan]],TODAY(),"m"),"N/A")</f>
        <v>N/A</v>
      </c>
      <c r="AK1171" t="str">
        <f ca="1">IF(ISNUMBER(Raw_Data[[#This Row],[MOB]]),IF(Raw_Data[[#This Row],[MOB]]&lt;6,"0-5 bulan",IF(Raw_Data[[#This Row],[MOB]]&lt;12,"6-11 bulan",IF(Raw_Data[[#This Row],[MOB]]&lt;24,"12-23 bulan","24+ bulan"))),"N/A")</f>
        <v>N/A</v>
      </c>
    </row>
    <row r="1172" spans="1:37" ht="14.25" customHeight="1" x14ac:dyDescent="0.45">
      <c r="A1172" t="s">
        <v>2963</v>
      </c>
      <c r="B1172" s="64">
        <v>46153</v>
      </c>
      <c r="C1172" s="1" t="str">
        <f t="shared" si="18"/>
        <v>May</v>
      </c>
      <c r="D1172" t="s">
        <v>1085</v>
      </c>
      <c r="E1172" t="s">
        <v>2964</v>
      </c>
      <c r="F1172">
        <v>56</v>
      </c>
      <c r="G1172" t="s">
        <v>40</v>
      </c>
      <c r="H1172" t="s">
        <v>108</v>
      </c>
      <c r="I1172" s="2">
        <v>5895000</v>
      </c>
      <c r="J1172" s="3">
        <f>Raw_Data[[#This Row],[cicilan_per_bulan]]/Raw_Data[[#This Row],[penghasilan_bulanan]]</f>
        <v>8.1051738761662426E-2</v>
      </c>
      <c r="K1172" t="s">
        <v>42</v>
      </c>
      <c r="L1172" t="s">
        <v>43</v>
      </c>
      <c r="M1172" t="s">
        <v>44</v>
      </c>
      <c r="N1172" t="s">
        <v>83</v>
      </c>
      <c r="O1172" t="s">
        <v>57</v>
      </c>
      <c r="P1172" s="2">
        <v>18442000</v>
      </c>
      <c r="Q1172" s="2">
        <v>6455000</v>
      </c>
      <c r="R1172" t="str">
        <f>IF(Raw_Data[[#This Row],[persen_dp]]&lt;15%,"Low",IF(Raw_Data[[#This Row],[persen_dp]]&gt;25%,"High","Medium"))</f>
        <v>High</v>
      </c>
      <c r="S1172" s="3">
        <v>0.35</v>
      </c>
      <c r="T1172">
        <v>36</v>
      </c>
      <c r="U1172">
        <v>0.14499999999999999</v>
      </c>
      <c r="V1172" s="2">
        <v>477800</v>
      </c>
      <c r="W1172" s="2">
        <v>17202000</v>
      </c>
      <c r="X1172" t="str">
        <f>IF(OR(Raw_Data[[#This Row],[status_pembayaran]]="Macet",Raw_Data[[#This Row],[status_pembayaran]]="Kurang Lancar"),"Non Performing Loan","Performing")</f>
        <v>Performing</v>
      </c>
      <c r="Y1172" t="s">
        <v>47</v>
      </c>
      <c r="Z1172">
        <v>0</v>
      </c>
      <c r="AA1172">
        <v>0</v>
      </c>
      <c r="AB1172">
        <v>1</v>
      </c>
      <c r="AC1172" t="s">
        <v>58</v>
      </c>
      <c r="AD1172">
        <f>IF(Raw_Data[[#This Row],[rasio]]&lt;0.2,1,IF(Raw_Data[[#This Row],[rasio]]&lt;0.3,2,IF(Raw_Data[[#This Row],[rasio]]&lt;0.4,3,4)))</f>
        <v>1</v>
      </c>
      <c r="AE1172">
        <f>IF(Raw_Data[[#This Row],[kategori_dp]]="High",1,IF(Raw_Data[[#This Row],[kategori_dp]]="Medium",2,3))</f>
        <v>1</v>
      </c>
      <c r="AF1172">
        <f>IF(Raw_Data[[#This Row],[tenor_bulan]]&lt;=24,1,IF(Raw_Data[[#This Row],[tenor_bulan]]&lt;=36,2,IF(Raw_Data[[#This Row],[tenor_bulan]]&lt;=48,3,4)))</f>
        <v>2</v>
      </c>
      <c r="AG1172">
        <f>IF(Raw_Data[[#This Row],[jumlah_kali_telat]]=0,0,IF(Raw_Data[[#This Row],[jumlah_kali_telat]]&lt;=2,2,4))</f>
        <v>0</v>
      </c>
      <c r="AH1172">
        <f>Raw_Data[[#This Row],[Skor_Rasio]]+Raw_Data[[#This Row],[Skor_DP]]+Raw_Data[[#This Row],[Skor_Tenor]]+Raw_Data[[#This Row],[Skor_Telat]]</f>
        <v>4</v>
      </c>
      <c r="AI1172" t="str">
        <f>IF(Raw_Data[[#This Row],[Risk_Score]]&lt;=6,"Low Risk",IF(Raw_Data[[#This Row],[Risk_Score]]&lt;=8,"Medium Risk","High Risk"))</f>
        <v>Low Risk</v>
      </c>
      <c r="AJ1172">
        <f ca="1">IFERROR(DATEDIF(Raw_Data[[#This Row],[tanggal_pengajuan]],TODAY(),"m"),"N/A")</f>
        <v>5</v>
      </c>
      <c r="AK1172" t="str">
        <f ca="1">IF(ISNUMBER(Raw_Data[[#This Row],[MOB]]),IF(Raw_Data[[#This Row],[MOB]]&lt;6,"0-5 bulan",IF(Raw_Data[[#This Row],[MOB]]&lt;12,"6-11 bulan",IF(Raw_Data[[#This Row],[MOB]]&lt;24,"12-23 bulan","24+ bulan"))),"N/A")</f>
        <v>0-5 bulan</v>
      </c>
    </row>
    <row r="1173" spans="1:37" ht="14.25" customHeight="1" x14ac:dyDescent="0.45">
      <c r="A1173" t="s">
        <v>2965</v>
      </c>
      <c r="B1173" s="64">
        <v>46075</v>
      </c>
      <c r="C1173" s="1" t="str">
        <f t="shared" si="18"/>
        <v>February</v>
      </c>
      <c r="D1173" t="s">
        <v>124</v>
      </c>
      <c r="E1173" t="s">
        <v>2966</v>
      </c>
      <c r="F1173">
        <v>27</v>
      </c>
      <c r="G1173" t="s">
        <v>40</v>
      </c>
      <c r="H1173" t="s">
        <v>90</v>
      </c>
      <c r="I1173" s="2">
        <v>6045000</v>
      </c>
      <c r="J1173" s="3">
        <f>Raw_Data[[#This Row],[cicilan_per_bulan]]/Raw_Data[[#This Row],[penghasilan_bulanan]]</f>
        <v>0.1188089330024814</v>
      </c>
      <c r="K1173" t="s">
        <v>42</v>
      </c>
      <c r="L1173" t="s">
        <v>43</v>
      </c>
      <c r="M1173" t="s">
        <v>72</v>
      </c>
      <c r="N1173" t="s">
        <v>73</v>
      </c>
      <c r="O1173" t="s">
        <v>46</v>
      </c>
      <c r="P1173" s="2">
        <v>21197000</v>
      </c>
      <c r="Q1173" s="2">
        <v>3180000</v>
      </c>
      <c r="R1173" t="str">
        <f>IF(Raw_Data[[#This Row],[persen_dp]]&lt;15%,"Low",IF(Raw_Data[[#This Row],[persen_dp]]&gt;25%,"High","Medium"))</f>
        <v>Medium</v>
      </c>
      <c r="S1173" s="3">
        <v>0.15</v>
      </c>
      <c r="T1173">
        <v>36</v>
      </c>
      <c r="U1173">
        <v>0.14499999999999999</v>
      </c>
      <c r="V1173" s="2">
        <v>718200</v>
      </c>
      <c r="W1173" s="2">
        <v>25855000</v>
      </c>
      <c r="X1173" t="str">
        <f>IF(OR(Raw_Data[[#This Row],[status_pembayaran]]="Macet",Raw_Data[[#This Row],[status_pembayaran]]="Kurang Lancar"),"Non Performing Loan","Performing")</f>
        <v>Performing</v>
      </c>
      <c r="Y1173" t="s">
        <v>47</v>
      </c>
      <c r="Z1173">
        <v>0</v>
      </c>
      <c r="AA1173">
        <v>0</v>
      </c>
      <c r="AB1173">
        <v>1</v>
      </c>
      <c r="AD1173">
        <f>IF(Raw_Data[[#This Row],[rasio]]&lt;0.2,1,IF(Raw_Data[[#This Row],[rasio]]&lt;0.3,2,IF(Raw_Data[[#This Row],[rasio]]&lt;0.4,3,4)))</f>
        <v>1</v>
      </c>
      <c r="AE1173">
        <f>IF(Raw_Data[[#This Row],[kategori_dp]]="High",1,IF(Raw_Data[[#This Row],[kategori_dp]]="Medium",2,3))</f>
        <v>2</v>
      </c>
      <c r="AF1173">
        <f>IF(Raw_Data[[#This Row],[tenor_bulan]]&lt;=24,1,IF(Raw_Data[[#This Row],[tenor_bulan]]&lt;=36,2,IF(Raw_Data[[#This Row],[tenor_bulan]]&lt;=48,3,4)))</f>
        <v>2</v>
      </c>
      <c r="AG1173">
        <f>IF(Raw_Data[[#This Row],[jumlah_kali_telat]]=0,0,IF(Raw_Data[[#This Row],[jumlah_kali_telat]]&lt;=2,2,4))</f>
        <v>0</v>
      </c>
      <c r="AH1173">
        <f>Raw_Data[[#This Row],[Skor_Rasio]]+Raw_Data[[#This Row],[Skor_DP]]+Raw_Data[[#This Row],[Skor_Tenor]]+Raw_Data[[#This Row],[Skor_Telat]]</f>
        <v>5</v>
      </c>
      <c r="AI1173" t="str">
        <f>IF(Raw_Data[[#This Row],[Risk_Score]]&lt;=6,"Low Risk",IF(Raw_Data[[#This Row],[Risk_Score]]&lt;=8,"Medium Risk","High Risk"))</f>
        <v>Low Risk</v>
      </c>
      <c r="AJ1173">
        <f ca="1">IFERROR(DATEDIF(Raw_Data[[#This Row],[tanggal_pengajuan]],TODAY(),"m"),"N/A")</f>
        <v>8</v>
      </c>
      <c r="AK1173" t="str">
        <f ca="1">IF(ISNUMBER(Raw_Data[[#This Row],[MOB]]),IF(Raw_Data[[#This Row],[MOB]]&lt;6,"0-5 bulan",IF(Raw_Data[[#This Row],[MOB]]&lt;12,"6-11 bulan",IF(Raw_Data[[#This Row],[MOB]]&lt;24,"12-23 bulan","24+ bulan"))),"N/A")</f>
        <v>6-11 bulan</v>
      </c>
    </row>
    <row r="1174" spans="1:37" ht="14.25" customHeight="1" x14ac:dyDescent="0.45">
      <c r="A1174" t="s">
        <v>2967</v>
      </c>
      <c r="B1174" s="64" t="s">
        <v>230</v>
      </c>
      <c r="C1174" s="1" t="str">
        <f t="shared" si="18"/>
        <v>Data Tidak Lengkap</v>
      </c>
      <c r="D1174" t="s">
        <v>210</v>
      </c>
      <c r="E1174" t="s">
        <v>230</v>
      </c>
      <c r="F1174">
        <v>53</v>
      </c>
      <c r="G1174" t="s">
        <v>40</v>
      </c>
      <c r="H1174" t="s">
        <v>41</v>
      </c>
      <c r="I1174" s="2">
        <v>6111000</v>
      </c>
      <c r="J1174" s="3">
        <f>Raw_Data[[#This Row],[cicilan_per_bulan]]/Raw_Data[[#This Row],[penghasilan_bulanan]]</f>
        <v>0.12497136311569301</v>
      </c>
      <c r="K1174" t="s">
        <v>210</v>
      </c>
      <c r="L1174" t="s">
        <v>120</v>
      </c>
      <c r="M1174" t="s">
        <v>55</v>
      </c>
      <c r="N1174" t="s">
        <v>56</v>
      </c>
      <c r="O1174" t="s">
        <v>57</v>
      </c>
      <c r="P1174" s="2">
        <v>17371343</v>
      </c>
      <c r="Q1174" s="2">
        <v>6080000</v>
      </c>
      <c r="R1174" t="str">
        <f>IF(Raw_Data[[#This Row],[persen_dp]]&lt;15%,"Low",IF(Raw_Data[[#This Row],[persen_dp]]&gt;25%,"High","Medium"))</f>
        <v>High</v>
      </c>
      <c r="S1174" s="3">
        <v>0.35</v>
      </c>
      <c r="T1174">
        <v>18</v>
      </c>
      <c r="U1174">
        <v>0.14499999999999999</v>
      </c>
      <c r="V1174" s="2">
        <v>763700</v>
      </c>
      <c r="W1174" s="2">
        <v>13747000</v>
      </c>
      <c r="X1174" t="str">
        <f>IF(OR(Raw_Data[[#This Row],[status_pembayaran]]="Macet",Raw_Data[[#This Row],[status_pembayaran]]="Kurang Lancar"),"Non Performing Loan","Performing")</f>
        <v>Performing</v>
      </c>
      <c r="Y1174" t="s">
        <v>233</v>
      </c>
      <c r="Z1174">
        <v>0</v>
      </c>
      <c r="AA1174">
        <v>0</v>
      </c>
      <c r="AB1174">
        <v>1</v>
      </c>
      <c r="AC1174" t="s">
        <v>66</v>
      </c>
      <c r="AD1174">
        <f>IF(Raw_Data[[#This Row],[rasio]]&lt;0.2,1,IF(Raw_Data[[#This Row],[rasio]]&lt;0.3,2,IF(Raw_Data[[#This Row],[rasio]]&lt;0.4,3,4)))</f>
        <v>1</v>
      </c>
      <c r="AE1174">
        <f>IF(Raw_Data[[#This Row],[kategori_dp]]="High",1,IF(Raw_Data[[#This Row],[kategori_dp]]="Medium",2,3))</f>
        <v>1</v>
      </c>
      <c r="AF1174">
        <f>IF(Raw_Data[[#This Row],[tenor_bulan]]&lt;=24,1,IF(Raw_Data[[#This Row],[tenor_bulan]]&lt;=36,2,IF(Raw_Data[[#This Row],[tenor_bulan]]&lt;=48,3,4)))</f>
        <v>1</v>
      </c>
      <c r="AG1174">
        <f>IF(Raw_Data[[#This Row],[jumlah_kali_telat]]=0,0,IF(Raw_Data[[#This Row],[jumlah_kali_telat]]&lt;=2,2,4))</f>
        <v>0</v>
      </c>
      <c r="AH1174">
        <f>Raw_Data[[#This Row],[Skor_Rasio]]+Raw_Data[[#This Row],[Skor_DP]]+Raw_Data[[#This Row],[Skor_Tenor]]+Raw_Data[[#This Row],[Skor_Telat]]</f>
        <v>3</v>
      </c>
      <c r="AI1174" t="str">
        <f>IF(Raw_Data[[#This Row],[Risk_Score]]&lt;=6,"Low Risk",IF(Raw_Data[[#This Row],[Risk_Score]]&lt;=8,"Medium Risk","High Risk"))</f>
        <v>Low Risk</v>
      </c>
      <c r="AJ1174" t="str">
        <f ca="1">IFERROR(DATEDIF(Raw_Data[[#This Row],[tanggal_pengajuan]],TODAY(),"m"),"N/A")</f>
        <v>N/A</v>
      </c>
      <c r="AK1174" t="str">
        <f ca="1">IF(ISNUMBER(Raw_Data[[#This Row],[MOB]]),IF(Raw_Data[[#This Row],[MOB]]&lt;6,"0-5 bulan",IF(Raw_Data[[#This Row],[MOB]]&lt;12,"6-11 bulan",IF(Raw_Data[[#This Row],[MOB]]&lt;24,"12-23 bulan","24+ bulan"))),"N/A")</f>
        <v>N/A</v>
      </c>
    </row>
    <row r="1175" spans="1:37" ht="14.25" customHeight="1" x14ac:dyDescent="0.45">
      <c r="A1175" t="s">
        <v>2968</v>
      </c>
      <c r="B1175" s="64">
        <v>46137</v>
      </c>
      <c r="C1175" s="1" t="str">
        <f t="shared" si="18"/>
        <v>April</v>
      </c>
      <c r="D1175" t="s">
        <v>210</v>
      </c>
      <c r="E1175" t="s">
        <v>211</v>
      </c>
      <c r="F1175">
        <v>55</v>
      </c>
      <c r="G1175" t="s">
        <v>51</v>
      </c>
      <c r="H1175" t="s">
        <v>152</v>
      </c>
      <c r="I1175" s="2">
        <v>3195000</v>
      </c>
      <c r="J1175" s="3">
        <f>Raw_Data[[#This Row],[cicilan_per_bulan]]/Raw_Data[[#This Row],[penghasilan_bulanan]]</f>
        <v>0.45070422535211269</v>
      </c>
      <c r="K1175" t="s">
        <v>63</v>
      </c>
      <c r="L1175" t="s">
        <v>64</v>
      </c>
      <c r="M1175" t="s">
        <v>55</v>
      </c>
      <c r="N1175" t="s">
        <v>65</v>
      </c>
      <c r="O1175" t="s">
        <v>46</v>
      </c>
      <c r="P1175" s="2">
        <v>28385735</v>
      </c>
      <c r="Q1175" s="2">
        <v>7096000</v>
      </c>
      <c r="R1175" t="str">
        <f>IF(Raw_Data[[#This Row],[persen_dp]]&lt;15%,"Low",IF(Raw_Data[[#This Row],[persen_dp]]&gt;25%,"High","Medium"))</f>
        <v>Medium</v>
      </c>
      <c r="S1175" s="3">
        <v>0.25</v>
      </c>
      <c r="T1175">
        <v>18</v>
      </c>
      <c r="U1175">
        <v>0.14499999999999999</v>
      </c>
      <c r="V1175" s="2">
        <v>1440000</v>
      </c>
      <c r="W1175" s="2">
        <v>25920000</v>
      </c>
      <c r="X1175" t="str">
        <f>IF(OR(Raw_Data[[#This Row],[status_pembayaran]]="Macet",Raw_Data[[#This Row],[status_pembayaran]]="Kurang Lancar"),"Non Performing Loan","Performing")</f>
        <v>Performing</v>
      </c>
      <c r="Y1175" t="s">
        <v>47</v>
      </c>
      <c r="Z1175">
        <v>0</v>
      </c>
      <c r="AA1175">
        <v>0</v>
      </c>
      <c r="AB1175">
        <v>1</v>
      </c>
      <c r="AC1175" t="s">
        <v>74</v>
      </c>
      <c r="AD1175">
        <f>IF(Raw_Data[[#This Row],[rasio]]&lt;0.2,1,IF(Raw_Data[[#This Row],[rasio]]&lt;0.3,2,IF(Raw_Data[[#This Row],[rasio]]&lt;0.4,3,4)))</f>
        <v>4</v>
      </c>
      <c r="AE1175">
        <f>IF(Raw_Data[[#This Row],[kategori_dp]]="High",1,IF(Raw_Data[[#This Row],[kategori_dp]]="Medium",2,3))</f>
        <v>2</v>
      </c>
      <c r="AF1175">
        <f>IF(Raw_Data[[#This Row],[tenor_bulan]]&lt;=24,1,IF(Raw_Data[[#This Row],[tenor_bulan]]&lt;=36,2,IF(Raw_Data[[#This Row],[tenor_bulan]]&lt;=48,3,4)))</f>
        <v>1</v>
      </c>
      <c r="AG1175">
        <f>IF(Raw_Data[[#This Row],[jumlah_kali_telat]]=0,0,IF(Raw_Data[[#This Row],[jumlah_kali_telat]]&lt;=2,2,4))</f>
        <v>0</v>
      </c>
      <c r="AH1175">
        <f>Raw_Data[[#This Row],[Skor_Rasio]]+Raw_Data[[#This Row],[Skor_DP]]+Raw_Data[[#This Row],[Skor_Tenor]]+Raw_Data[[#This Row],[Skor_Telat]]</f>
        <v>7</v>
      </c>
      <c r="AI1175" t="str">
        <f>IF(Raw_Data[[#This Row],[Risk_Score]]&lt;=6,"Low Risk",IF(Raw_Data[[#This Row],[Risk_Score]]&lt;=8,"Medium Risk","High Risk"))</f>
        <v>Medium Risk</v>
      </c>
      <c r="AJ1175">
        <f ca="1">IFERROR(DATEDIF(Raw_Data[[#This Row],[tanggal_pengajuan]],TODAY(),"m"),"N/A")</f>
        <v>5</v>
      </c>
      <c r="AK1175" t="str">
        <f ca="1">IF(ISNUMBER(Raw_Data[[#This Row],[MOB]]),IF(Raw_Data[[#This Row],[MOB]]&lt;6,"0-5 bulan",IF(Raw_Data[[#This Row],[MOB]]&lt;12,"6-11 bulan",IF(Raw_Data[[#This Row],[MOB]]&lt;24,"12-23 bulan","24+ bulan"))),"N/A")</f>
        <v>0-5 bulan</v>
      </c>
    </row>
    <row r="1176" spans="1:37" ht="14.25" customHeight="1" x14ac:dyDescent="0.45">
      <c r="A1176" t="s">
        <v>2969</v>
      </c>
      <c r="B1176" s="64">
        <v>46084</v>
      </c>
      <c r="C1176" s="1" t="str">
        <f t="shared" si="18"/>
        <v>March</v>
      </c>
      <c r="D1176" t="s">
        <v>190</v>
      </c>
      <c r="E1176" t="s">
        <v>2970</v>
      </c>
      <c r="F1176">
        <v>49</v>
      </c>
      <c r="G1176" t="s">
        <v>40</v>
      </c>
      <c r="H1176" t="s">
        <v>41</v>
      </c>
      <c r="I1176" s="2">
        <v>5171000</v>
      </c>
      <c r="J1176" s="3">
        <f>Raw_Data[[#This Row],[cicilan_per_bulan]]/Raw_Data[[#This Row],[penghasilan_bulanan]]</f>
        <v>0.21235737768323343</v>
      </c>
      <c r="K1176" t="s">
        <v>145</v>
      </c>
      <c r="L1176" t="s">
        <v>146</v>
      </c>
      <c r="M1176" t="s">
        <v>290</v>
      </c>
      <c r="N1176" t="s">
        <v>291</v>
      </c>
      <c r="O1176" t="s">
        <v>292</v>
      </c>
      <c r="P1176" s="2">
        <v>36730000</v>
      </c>
      <c r="Q1176" s="2">
        <v>9182000</v>
      </c>
      <c r="R1176" t="str">
        <f>IF(Raw_Data[[#This Row],[persen_dp]]&lt;15%,"Low",IF(Raw_Data[[#This Row],[persen_dp]]&gt;25%,"High","Medium"))</f>
        <v>Medium</v>
      </c>
      <c r="S1176" s="3">
        <v>0.25</v>
      </c>
      <c r="T1176">
        <v>36</v>
      </c>
      <c r="U1176">
        <v>0.14499999999999999</v>
      </c>
      <c r="V1176" s="2">
        <v>1098100</v>
      </c>
      <c r="W1176" s="2">
        <v>39531000</v>
      </c>
      <c r="X1176" t="str">
        <f>IF(OR(Raw_Data[[#This Row],[status_pembayaran]]="Macet",Raw_Data[[#This Row],[status_pembayaran]]="Kurang Lancar"),"Non Performing Loan","Performing")</f>
        <v>Performing</v>
      </c>
      <c r="Y1176" t="s">
        <v>47</v>
      </c>
      <c r="Z1176">
        <v>0</v>
      </c>
      <c r="AA1176">
        <v>0</v>
      </c>
      <c r="AB1176">
        <v>1</v>
      </c>
      <c r="AC1176" t="s">
        <v>74</v>
      </c>
      <c r="AD1176">
        <f>IF(Raw_Data[[#This Row],[rasio]]&lt;0.2,1,IF(Raw_Data[[#This Row],[rasio]]&lt;0.3,2,IF(Raw_Data[[#This Row],[rasio]]&lt;0.4,3,4)))</f>
        <v>2</v>
      </c>
      <c r="AE1176">
        <f>IF(Raw_Data[[#This Row],[kategori_dp]]="High",1,IF(Raw_Data[[#This Row],[kategori_dp]]="Medium",2,3))</f>
        <v>2</v>
      </c>
      <c r="AF1176">
        <f>IF(Raw_Data[[#This Row],[tenor_bulan]]&lt;=24,1,IF(Raw_Data[[#This Row],[tenor_bulan]]&lt;=36,2,IF(Raw_Data[[#This Row],[tenor_bulan]]&lt;=48,3,4)))</f>
        <v>2</v>
      </c>
      <c r="AG1176">
        <f>IF(Raw_Data[[#This Row],[jumlah_kali_telat]]=0,0,IF(Raw_Data[[#This Row],[jumlah_kali_telat]]&lt;=2,2,4))</f>
        <v>0</v>
      </c>
      <c r="AH1176">
        <f>Raw_Data[[#This Row],[Skor_Rasio]]+Raw_Data[[#This Row],[Skor_DP]]+Raw_Data[[#This Row],[Skor_Tenor]]+Raw_Data[[#This Row],[Skor_Telat]]</f>
        <v>6</v>
      </c>
      <c r="AI1176" t="str">
        <f>IF(Raw_Data[[#This Row],[Risk_Score]]&lt;=6,"Low Risk",IF(Raw_Data[[#This Row],[Risk_Score]]&lt;=8,"Medium Risk","High Risk"))</f>
        <v>Low Risk</v>
      </c>
      <c r="AJ1176">
        <f ca="1">IFERROR(DATEDIF(Raw_Data[[#This Row],[tanggal_pengajuan]],TODAY(),"m"),"N/A")</f>
        <v>7</v>
      </c>
      <c r="AK1176" t="str">
        <f ca="1">IF(ISNUMBER(Raw_Data[[#This Row],[MOB]]),IF(Raw_Data[[#This Row],[MOB]]&lt;6,"0-5 bulan",IF(Raw_Data[[#This Row],[MOB]]&lt;12,"6-11 bulan",IF(Raw_Data[[#This Row],[MOB]]&lt;24,"12-23 bulan","24+ bulan"))),"N/A")</f>
        <v>6-11 bulan</v>
      </c>
    </row>
    <row r="1177" spans="1:37" ht="14.25" customHeight="1" x14ac:dyDescent="0.45">
      <c r="A1177" t="s">
        <v>2971</v>
      </c>
      <c r="B1177" s="64">
        <v>46099</v>
      </c>
      <c r="C1177" s="1" t="str">
        <f t="shared" si="18"/>
        <v>March</v>
      </c>
      <c r="D1177" t="s">
        <v>294</v>
      </c>
      <c r="E1177" t="s">
        <v>2972</v>
      </c>
      <c r="F1177">
        <v>23</v>
      </c>
      <c r="G1177" t="s">
        <v>51</v>
      </c>
      <c r="H1177" t="s">
        <v>41</v>
      </c>
      <c r="I1177" s="2">
        <v>6305000</v>
      </c>
      <c r="J1177" s="3">
        <f>Raw_Data[[#This Row],[cicilan_per_bulan]]/Raw_Data[[#This Row],[penghasilan_bulanan]]</f>
        <v>0.17183187946074543</v>
      </c>
      <c r="K1177" t="s">
        <v>192</v>
      </c>
      <c r="L1177" t="s">
        <v>128</v>
      </c>
      <c r="M1177" t="s">
        <v>55</v>
      </c>
      <c r="N1177" t="s">
        <v>395</v>
      </c>
      <c r="O1177" t="s">
        <v>396</v>
      </c>
      <c r="P1177" s="2">
        <v>62803000</v>
      </c>
      <c r="Q1177" s="2">
        <v>25121000</v>
      </c>
      <c r="R1177" t="str">
        <f>IF(Raw_Data[[#This Row],[persen_dp]]&lt;15%,"Low",IF(Raw_Data[[#This Row],[persen_dp]]&gt;25%,"High","Medium"))</f>
        <v>High</v>
      </c>
      <c r="S1177" s="3">
        <v>0.4</v>
      </c>
      <c r="T1177">
        <v>60</v>
      </c>
      <c r="U1177">
        <v>0.14499999999999999</v>
      </c>
      <c r="V1177" s="2">
        <v>1083400</v>
      </c>
      <c r="W1177" s="2">
        <v>65002000</v>
      </c>
      <c r="X1177" t="str">
        <f>IF(OR(Raw_Data[[#This Row],[status_pembayaran]]="Macet",Raw_Data[[#This Row],[status_pembayaran]]="Kurang Lancar"),"Non Performing Loan","Performing")</f>
        <v>Performing</v>
      </c>
      <c r="Y1177" t="s">
        <v>47</v>
      </c>
      <c r="Z1177">
        <v>0</v>
      </c>
      <c r="AA1177">
        <v>0</v>
      </c>
      <c r="AB1177">
        <v>1</v>
      </c>
      <c r="AC1177" t="s">
        <v>74</v>
      </c>
      <c r="AD1177">
        <f>IF(Raw_Data[[#This Row],[rasio]]&lt;0.2,1,IF(Raw_Data[[#This Row],[rasio]]&lt;0.3,2,IF(Raw_Data[[#This Row],[rasio]]&lt;0.4,3,4)))</f>
        <v>1</v>
      </c>
      <c r="AE1177">
        <f>IF(Raw_Data[[#This Row],[kategori_dp]]="High",1,IF(Raw_Data[[#This Row],[kategori_dp]]="Medium",2,3))</f>
        <v>1</v>
      </c>
      <c r="AF1177">
        <f>IF(Raw_Data[[#This Row],[tenor_bulan]]&lt;=24,1,IF(Raw_Data[[#This Row],[tenor_bulan]]&lt;=36,2,IF(Raw_Data[[#This Row],[tenor_bulan]]&lt;=48,3,4)))</f>
        <v>4</v>
      </c>
      <c r="AG1177">
        <f>IF(Raw_Data[[#This Row],[jumlah_kali_telat]]=0,0,IF(Raw_Data[[#This Row],[jumlah_kali_telat]]&lt;=2,2,4))</f>
        <v>0</v>
      </c>
      <c r="AH1177">
        <f>Raw_Data[[#This Row],[Skor_Rasio]]+Raw_Data[[#This Row],[Skor_DP]]+Raw_Data[[#This Row],[Skor_Tenor]]+Raw_Data[[#This Row],[Skor_Telat]]</f>
        <v>6</v>
      </c>
      <c r="AI1177" t="str">
        <f>IF(Raw_Data[[#This Row],[Risk_Score]]&lt;=6,"Low Risk",IF(Raw_Data[[#This Row],[Risk_Score]]&lt;=8,"Medium Risk","High Risk"))</f>
        <v>Low Risk</v>
      </c>
      <c r="AJ1177">
        <f ca="1">IFERROR(DATEDIF(Raw_Data[[#This Row],[tanggal_pengajuan]],TODAY(),"m"),"N/A")</f>
        <v>7</v>
      </c>
      <c r="AK1177" t="str">
        <f ca="1">IF(ISNUMBER(Raw_Data[[#This Row],[MOB]]),IF(Raw_Data[[#This Row],[MOB]]&lt;6,"0-5 bulan",IF(Raw_Data[[#This Row],[MOB]]&lt;12,"6-11 bulan",IF(Raw_Data[[#This Row],[MOB]]&lt;24,"12-23 bulan","24+ bulan"))),"N/A")</f>
        <v>6-11 bulan</v>
      </c>
    </row>
    <row r="1178" spans="1:37" ht="14.25" customHeight="1" x14ac:dyDescent="0.45">
      <c r="A1178" t="s">
        <v>2973</v>
      </c>
      <c r="B1178" s="64">
        <v>46170</v>
      </c>
      <c r="C1178" s="1" t="str">
        <f t="shared" si="18"/>
        <v>May</v>
      </c>
      <c r="D1178" t="s">
        <v>482</v>
      </c>
      <c r="E1178" t="s">
        <v>2974</v>
      </c>
      <c r="F1178">
        <v>26</v>
      </c>
      <c r="G1178" t="s">
        <v>51</v>
      </c>
      <c r="H1178" t="s">
        <v>152</v>
      </c>
      <c r="I1178" s="2">
        <v>3203000</v>
      </c>
      <c r="J1178" s="3">
        <f>Raw_Data[[#This Row],[cicilan_per_bulan]]/Raw_Data[[#This Row],[penghasilan_bulanan]]</f>
        <v>0.38264127380580704</v>
      </c>
      <c r="K1178" t="s">
        <v>145</v>
      </c>
      <c r="L1178" t="s">
        <v>146</v>
      </c>
      <c r="M1178" t="s">
        <v>44</v>
      </c>
      <c r="N1178" t="s">
        <v>45</v>
      </c>
      <c r="O1178" t="s">
        <v>46</v>
      </c>
      <c r="P1178" s="2">
        <v>25886000</v>
      </c>
      <c r="Q1178" s="2">
        <v>7766000</v>
      </c>
      <c r="R1178" t="str">
        <f>IF(Raw_Data[[#This Row],[persen_dp]]&lt;15%,"Low",IF(Raw_Data[[#This Row],[persen_dp]]&gt;25%,"High","Medium"))</f>
        <v>High</v>
      </c>
      <c r="S1178" s="3">
        <v>0.3</v>
      </c>
      <c r="T1178">
        <v>18</v>
      </c>
      <c r="U1178">
        <v>0.14499999999999999</v>
      </c>
      <c r="V1178" s="2">
        <v>1225600</v>
      </c>
      <c r="W1178" s="2">
        <v>22062000</v>
      </c>
      <c r="X1178" t="str">
        <f>IF(OR(Raw_Data[[#This Row],[status_pembayaran]]="Macet",Raw_Data[[#This Row],[status_pembayaran]]="Kurang Lancar"),"Non Performing Loan","Performing")</f>
        <v>Performing</v>
      </c>
      <c r="Y1178" t="s">
        <v>47</v>
      </c>
      <c r="Z1178">
        <v>0</v>
      </c>
      <c r="AA1178">
        <v>0</v>
      </c>
      <c r="AB1178">
        <v>1</v>
      </c>
      <c r="AC1178" t="s">
        <v>74</v>
      </c>
      <c r="AD1178">
        <f>IF(Raw_Data[[#This Row],[rasio]]&lt;0.2,1,IF(Raw_Data[[#This Row],[rasio]]&lt;0.3,2,IF(Raw_Data[[#This Row],[rasio]]&lt;0.4,3,4)))</f>
        <v>3</v>
      </c>
      <c r="AE1178">
        <f>IF(Raw_Data[[#This Row],[kategori_dp]]="High",1,IF(Raw_Data[[#This Row],[kategori_dp]]="Medium",2,3))</f>
        <v>1</v>
      </c>
      <c r="AF1178">
        <f>IF(Raw_Data[[#This Row],[tenor_bulan]]&lt;=24,1,IF(Raw_Data[[#This Row],[tenor_bulan]]&lt;=36,2,IF(Raw_Data[[#This Row],[tenor_bulan]]&lt;=48,3,4)))</f>
        <v>1</v>
      </c>
      <c r="AG1178">
        <f>IF(Raw_Data[[#This Row],[jumlah_kali_telat]]=0,0,IF(Raw_Data[[#This Row],[jumlah_kali_telat]]&lt;=2,2,4))</f>
        <v>0</v>
      </c>
      <c r="AH1178">
        <f>Raw_Data[[#This Row],[Skor_Rasio]]+Raw_Data[[#This Row],[Skor_DP]]+Raw_Data[[#This Row],[Skor_Tenor]]+Raw_Data[[#This Row],[Skor_Telat]]</f>
        <v>5</v>
      </c>
      <c r="AI1178" t="str">
        <f>IF(Raw_Data[[#This Row],[Risk_Score]]&lt;=6,"Low Risk",IF(Raw_Data[[#This Row],[Risk_Score]]&lt;=8,"Medium Risk","High Risk"))</f>
        <v>Low Risk</v>
      </c>
      <c r="AJ1178">
        <f ca="1">IFERROR(DATEDIF(Raw_Data[[#This Row],[tanggal_pengajuan]],TODAY(),"m"),"N/A")</f>
        <v>4</v>
      </c>
      <c r="AK1178" t="str">
        <f ca="1">IF(ISNUMBER(Raw_Data[[#This Row],[MOB]]),IF(Raw_Data[[#This Row],[MOB]]&lt;6,"0-5 bulan",IF(Raw_Data[[#This Row],[MOB]]&lt;12,"6-11 bulan",IF(Raw_Data[[#This Row],[MOB]]&lt;24,"12-23 bulan","24+ bulan"))),"N/A")</f>
        <v>0-5 bulan</v>
      </c>
    </row>
    <row r="1179" spans="1:37" ht="14.25" customHeight="1" x14ac:dyDescent="0.45">
      <c r="A1179" t="s">
        <v>2975</v>
      </c>
      <c r="B1179" s="64">
        <v>46119</v>
      </c>
      <c r="C1179" s="1" t="str">
        <f t="shared" si="18"/>
        <v>April</v>
      </c>
      <c r="D1179" t="s">
        <v>600</v>
      </c>
      <c r="E1179" t="s">
        <v>2976</v>
      </c>
      <c r="F1179">
        <v>48</v>
      </c>
      <c r="G1179" t="s">
        <v>51</v>
      </c>
      <c r="H1179" t="s">
        <v>101</v>
      </c>
      <c r="I1179" s="2">
        <v>2916000</v>
      </c>
      <c r="J1179" s="3">
        <f>Raw_Data[[#This Row],[cicilan_per_bulan]]/Raw_Data[[#This Row],[penghasilan_bulanan]]</f>
        <v>0.33827160493827163</v>
      </c>
      <c r="K1179" t="s">
        <v>119</v>
      </c>
      <c r="L1179" t="s">
        <v>120</v>
      </c>
      <c r="M1179" t="s">
        <v>44</v>
      </c>
      <c r="N1179" t="s">
        <v>171</v>
      </c>
      <c r="O1179" t="s">
        <v>172</v>
      </c>
      <c r="P1179" s="2">
        <v>41242000</v>
      </c>
      <c r="Q1179" s="2">
        <v>16497000</v>
      </c>
      <c r="R1179" t="str">
        <f>IF(Raw_Data[[#This Row],[persen_dp]]&lt;15%,"Low",IF(Raw_Data[[#This Row],[persen_dp]]&gt;25%,"High","Medium"))</f>
        <v>High</v>
      </c>
      <c r="S1179" s="3">
        <v>0.4</v>
      </c>
      <c r="T1179">
        <v>36</v>
      </c>
      <c r="U1179">
        <v>0.14499999999999999</v>
      </c>
      <c r="V1179" s="2">
        <v>986400</v>
      </c>
      <c r="W1179" s="2">
        <v>35509000</v>
      </c>
      <c r="X1179" t="str">
        <f>IF(OR(Raw_Data[[#This Row],[status_pembayaran]]="Macet",Raw_Data[[#This Row],[status_pembayaran]]="Kurang Lancar"),"Non Performing Loan","Performing")</f>
        <v>Performing</v>
      </c>
      <c r="Y1179" t="s">
        <v>47</v>
      </c>
      <c r="Z1179">
        <v>0</v>
      </c>
      <c r="AA1179">
        <v>0</v>
      </c>
      <c r="AB1179">
        <v>1</v>
      </c>
      <c r="AD1179">
        <f>IF(Raw_Data[[#This Row],[rasio]]&lt;0.2,1,IF(Raw_Data[[#This Row],[rasio]]&lt;0.3,2,IF(Raw_Data[[#This Row],[rasio]]&lt;0.4,3,4)))</f>
        <v>3</v>
      </c>
      <c r="AE1179">
        <f>IF(Raw_Data[[#This Row],[kategori_dp]]="High",1,IF(Raw_Data[[#This Row],[kategori_dp]]="Medium",2,3))</f>
        <v>1</v>
      </c>
      <c r="AF1179">
        <f>IF(Raw_Data[[#This Row],[tenor_bulan]]&lt;=24,1,IF(Raw_Data[[#This Row],[tenor_bulan]]&lt;=36,2,IF(Raw_Data[[#This Row],[tenor_bulan]]&lt;=48,3,4)))</f>
        <v>2</v>
      </c>
      <c r="AG1179">
        <f>IF(Raw_Data[[#This Row],[jumlah_kali_telat]]=0,0,IF(Raw_Data[[#This Row],[jumlah_kali_telat]]&lt;=2,2,4))</f>
        <v>0</v>
      </c>
      <c r="AH1179">
        <f>Raw_Data[[#This Row],[Skor_Rasio]]+Raw_Data[[#This Row],[Skor_DP]]+Raw_Data[[#This Row],[Skor_Tenor]]+Raw_Data[[#This Row],[Skor_Telat]]</f>
        <v>6</v>
      </c>
      <c r="AI1179" t="str">
        <f>IF(Raw_Data[[#This Row],[Risk_Score]]&lt;=6,"Low Risk",IF(Raw_Data[[#This Row],[Risk_Score]]&lt;=8,"Medium Risk","High Risk"))</f>
        <v>Low Risk</v>
      </c>
      <c r="AJ1179">
        <f ca="1">IFERROR(DATEDIF(Raw_Data[[#This Row],[tanggal_pengajuan]],TODAY(),"m"),"N/A")</f>
        <v>6</v>
      </c>
      <c r="AK1179" t="str">
        <f ca="1">IF(ISNUMBER(Raw_Data[[#This Row],[MOB]]),IF(Raw_Data[[#This Row],[MOB]]&lt;6,"0-5 bulan",IF(Raw_Data[[#This Row],[MOB]]&lt;12,"6-11 bulan",IF(Raw_Data[[#This Row],[MOB]]&lt;24,"12-23 bulan","24+ bulan"))),"N/A")</f>
        <v>6-11 bulan</v>
      </c>
    </row>
    <row r="1180" spans="1:37" ht="14.25" customHeight="1" x14ac:dyDescent="0.45">
      <c r="A1180" t="s">
        <v>2977</v>
      </c>
      <c r="B1180" s="64">
        <v>46087</v>
      </c>
      <c r="C1180" s="1" t="str">
        <f t="shared" si="18"/>
        <v>March</v>
      </c>
      <c r="D1180" t="s">
        <v>418</v>
      </c>
      <c r="E1180" t="s">
        <v>2978</v>
      </c>
      <c r="F1180">
        <v>36</v>
      </c>
      <c r="G1180" t="s">
        <v>40</v>
      </c>
      <c r="H1180" t="s">
        <v>41</v>
      </c>
      <c r="I1180" s="2">
        <v>5670000</v>
      </c>
      <c r="J1180" s="3">
        <f>Raw_Data[[#This Row],[cicilan_per_bulan]]/Raw_Data[[#This Row],[penghasilan_bulanan]]</f>
        <v>0.30395061728395062</v>
      </c>
      <c r="K1180" t="s">
        <v>192</v>
      </c>
      <c r="L1180" t="s">
        <v>128</v>
      </c>
      <c r="M1180" t="s">
        <v>44</v>
      </c>
      <c r="N1180" t="s">
        <v>163</v>
      </c>
      <c r="O1180" t="s">
        <v>46</v>
      </c>
      <c r="P1180" s="2">
        <v>29976000</v>
      </c>
      <c r="Q1180" s="2">
        <v>4496000</v>
      </c>
      <c r="R1180" t="str">
        <f>IF(Raw_Data[[#This Row],[persen_dp]]&lt;15%,"Low",IF(Raw_Data[[#This Row],[persen_dp]]&gt;25%,"High","Medium"))</f>
        <v>Medium</v>
      </c>
      <c r="S1180" s="3">
        <v>0.15</v>
      </c>
      <c r="T1180">
        <v>18</v>
      </c>
      <c r="U1180">
        <v>0.14499999999999999</v>
      </c>
      <c r="V1180" s="2">
        <v>1723400</v>
      </c>
      <c r="W1180" s="2">
        <v>31022000</v>
      </c>
      <c r="X1180" t="str">
        <f>IF(OR(Raw_Data[[#This Row],[status_pembayaran]]="Macet",Raw_Data[[#This Row],[status_pembayaran]]="Kurang Lancar"),"Non Performing Loan","Performing")</f>
        <v>Performing</v>
      </c>
      <c r="Y1180" t="s">
        <v>47</v>
      </c>
      <c r="Z1180">
        <v>0</v>
      </c>
      <c r="AA1180">
        <v>0</v>
      </c>
      <c r="AB1180">
        <v>1</v>
      </c>
      <c r="AD1180">
        <f>IF(Raw_Data[[#This Row],[rasio]]&lt;0.2,1,IF(Raw_Data[[#This Row],[rasio]]&lt;0.3,2,IF(Raw_Data[[#This Row],[rasio]]&lt;0.4,3,4)))</f>
        <v>3</v>
      </c>
      <c r="AE1180">
        <f>IF(Raw_Data[[#This Row],[kategori_dp]]="High",1,IF(Raw_Data[[#This Row],[kategori_dp]]="Medium",2,3))</f>
        <v>2</v>
      </c>
      <c r="AF1180">
        <f>IF(Raw_Data[[#This Row],[tenor_bulan]]&lt;=24,1,IF(Raw_Data[[#This Row],[tenor_bulan]]&lt;=36,2,IF(Raw_Data[[#This Row],[tenor_bulan]]&lt;=48,3,4)))</f>
        <v>1</v>
      </c>
      <c r="AG1180">
        <f>IF(Raw_Data[[#This Row],[jumlah_kali_telat]]=0,0,IF(Raw_Data[[#This Row],[jumlah_kali_telat]]&lt;=2,2,4))</f>
        <v>0</v>
      </c>
      <c r="AH1180">
        <f>Raw_Data[[#This Row],[Skor_Rasio]]+Raw_Data[[#This Row],[Skor_DP]]+Raw_Data[[#This Row],[Skor_Tenor]]+Raw_Data[[#This Row],[Skor_Telat]]</f>
        <v>6</v>
      </c>
      <c r="AI1180" t="str">
        <f>IF(Raw_Data[[#This Row],[Risk_Score]]&lt;=6,"Low Risk",IF(Raw_Data[[#This Row],[Risk_Score]]&lt;=8,"Medium Risk","High Risk"))</f>
        <v>Low Risk</v>
      </c>
      <c r="AJ1180">
        <f ca="1">IFERROR(DATEDIF(Raw_Data[[#This Row],[tanggal_pengajuan]],TODAY(),"m"),"N/A")</f>
        <v>7</v>
      </c>
      <c r="AK1180" t="str">
        <f ca="1">IF(ISNUMBER(Raw_Data[[#This Row],[MOB]]),IF(Raw_Data[[#This Row],[MOB]]&lt;6,"0-5 bulan",IF(Raw_Data[[#This Row],[MOB]]&lt;12,"6-11 bulan",IF(Raw_Data[[#This Row],[MOB]]&lt;24,"12-23 bulan","24+ bulan"))),"N/A")</f>
        <v>6-11 bulan</v>
      </c>
    </row>
    <row r="1181" spans="1:37" ht="14.25" customHeight="1" x14ac:dyDescent="0.45">
      <c r="A1181" t="s">
        <v>2979</v>
      </c>
      <c r="B1181" s="64">
        <v>46161</v>
      </c>
      <c r="C1181" s="1" t="str">
        <f t="shared" si="18"/>
        <v>May</v>
      </c>
      <c r="D1181" t="s">
        <v>1037</v>
      </c>
      <c r="E1181" t="s">
        <v>2980</v>
      </c>
      <c r="F1181">
        <v>52</v>
      </c>
      <c r="G1181" t="s">
        <v>40</v>
      </c>
      <c r="H1181" t="s">
        <v>152</v>
      </c>
      <c r="I1181" s="2">
        <v>2641000</v>
      </c>
      <c r="J1181" s="3">
        <f>Raw_Data[[#This Row],[cicilan_per_bulan]]/Raw_Data[[#This Row],[penghasilan_bulanan]]</f>
        <v>0.48864066641423703</v>
      </c>
      <c r="K1181" t="s">
        <v>188</v>
      </c>
      <c r="L1181" t="s">
        <v>154</v>
      </c>
      <c r="M1181" t="s">
        <v>55</v>
      </c>
      <c r="N1181" t="s">
        <v>56</v>
      </c>
      <c r="O1181" t="s">
        <v>57</v>
      </c>
      <c r="P1181" s="2">
        <v>18033000</v>
      </c>
      <c r="Q1181" s="2">
        <v>4508000</v>
      </c>
      <c r="R1181" t="str">
        <f>IF(Raw_Data[[#This Row],[persen_dp]]&lt;15%,"Low",IF(Raw_Data[[#This Row],[persen_dp]]&gt;25%,"High","Medium"))</f>
        <v>Medium</v>
      </c>
      <c r="S1181" s="3">
        <v>0.25</v>
      </c>
      <c r="T1181">
        <v>12</v>
      </c>
      <c r="U1181">
        <v>0.14499999999999999</v>
      </c>
      <c r="V1181" s="2">
        <v>1290500</v>
      </c>
      <c r="W1181" s="2">
        <v>15486000</v>
      </c>
      <c r="X1181" t="str">
        <f>IF(OR(Raw_Data[[#This Row],[status_pembayaran]]="Macet",Raw_Data[[#This Row],[status_pembayaran]]="Kurang Lancar"),"Non Performing Loan","Performing")</f>
        <v>Performing</v>
      </c>
      <c r="Y1181" t="s">
        <v>47</v>
      </c>
      <c r="Z1181">
        <v>0</v>
      </c>
      <c r="AA1181">
        <v>0</v>
      </c>
      <c r="AB1181">
        <v>1</v>
      </c>
      <c r="AD1181">
        <f>IF(Raw_Data[[#This Row],[rasio]]&lt;0.2,1,IF(Raw_Data[[#This Row],[rasio]]&lt;0.3,2,IF(Raw_Data[[#This Row],[rasio]]&lt;0.4,3,4)))</f>
        <v>4</v>
      </c>
      <c r="AE1181">
        <f>IF(Raw_Data[[#This Row],[kategori_dp]]="High",1,IF(Raw_Data[[#This Row],[kategori_dp]]="Medium",2,3))</f>
        <v>2</v>
      </c>
      <c r="AF1181">
        <f>IF(Raw_Data[[#This Row],[tenor_bulan]]&lt;=24,1,IF(Raw_Data[[#This Row],[tenor_bulan]]&lt;=36,2,IF(Raw_Data[[#This Row],[tenor_bulan]]&lt;=48,3,4)))</f>
        <v>1</v>
      </c>
      <c r="AG1181">
        <f>IF(Raw_Data[[#This Row],[jumlah_kali_telat]]=0,0,IF(Raw_Data[[#This Row],[jumlah_kali_telat]]&lt;=2,2,4))</f>
        <v>0</v>
      </c>
      <c r="AH1181">
        <f>Raw_Data[[#This Row],[Skor_Rasio]]+Raw_Data[[#This Row],[Skor_DP]]+Raw_Data[[#This Row],[Skor_Tenor]]+Raw_Data[[#This Row],[Skor_Telat]]</f>
        <v>7</v>
      </c>
      <c r="AI1181" t="str">
        <f>IF(Raw_Data[[#This Row],[Risk_Score]]&lt;=6,"Low Risk",IF(Raw_Data[[#This Row],[Risk_Score]]&lt;=8,"Medium Risk","High Risk"))</f>
        <v>Medium Risk</v>
      </c>
      <c r="AJ1181">
        <f ca="1">IFERROR(DATEDIF(Raw_Data[[#This Row],[tanggal_pengajuan]],TODAY(),"m"),"N/A")</f>
        <v>5</v>
      </c>
      <c r="AK1181" t="str">
        <f ca="1">IF(ISNUMBER(Raw_Data[[#This Row],[MOB]]),IF(Raw_Data[[#This Row],[MOB]]&lt;6,"0-5 bulan",IF(Raw_Data[[#This Row],[MOB]]&lt;12,"6-11 bulan",IF(Raw_Data[[#This Row],[MOB]]&lt;24,"12-23 bulan","24+ bulan"))),"N/A")</f>
        <v>0-5 bulan</v>
      </c>
    </row>
    <row r="1182" spans="1:37" ht="14.25" customHeight="1" x14ac:dyDescent="0.45">
      <c r="A1182" t="s">
        <v>2981</v>
      </c>
      <c r="B1182" s="64">
        <v>46173</v>
      </c>
      <c r="C1182" s="1" t="str">
        <f t="shared" si="18"/>
        <v>May</v>
      </c>
      <c r="D1182" t="s">
        <v>216</v>
      </c>
      <c r="E1182" t="s">
        <v>2982</v>
      </c>
      <c r="F1182">
        <v>23</v>
      </c>
      <c r="G1182" t="s">
        <v>40</v>
      </c>
      <c r="H1182" t="s">
        <v>41</v>
      </c>
      <c r="I1182" s="2">
        <v>4918000</v>
      </c>
      <c r="J1182" s="3">
        <f>Raw_Data[[#This Row],[cicilan_per_bulan]]/Raw_Data[[#This Row],[penghasilan_bulanan]]</f>
        <v>0.14070760471736479</v>
      </c>
      <c r="K1182" t="s">
        <v>42</v>
      </c>
      <c r="L1182" t="s">
        <v>43</v>
      </c>
      <c r="M1182" t="s">
        <v>72</v>
      </c>
      <c r="N1182" t="s">
        <v>97</v>
      </c>
      <c r="O1182" t="s">
        <v>57</v>
      </c>
      <c r="P1182" s="2">
        <v>17166000</v>
      </c>
      <c r="Q1182" s="2">
        <v>4291000</v>
      </c>
      <c r="R1182" t="str">
        <f>IF(Raw_Data[[#This Row],[persen_dp]]&lt;15%,"Low",IF(Raw_Data[[#This Row],[persen_dp]]&gt;25%,"High","Medium"))</f>
        <v>Medium</v>
      </c>
      <c r="S1182" s="3">
        <v>0.25</v>
      </c>
      <c r="T1182">
        <v>24</v>
      </c>
      <c r="U1182">
        <v>0.14499999999999999</v>
      </c>
      <c r="V1182" s="2">
        <v>692000</v>
      </c>
      <c r="W1182" s="2">
        <v>16609000</v>
      </c>
      <c r="X1182" t="str">
        <f>IF(OR(Raw_Data[[#This Row],[status_pembayaran]]="Macet",Raw_Data[[#This Row],[status_pembayaran]]="Kurang Lancar"),"Non Performing Loan","Performing")</f>
        <v>Performing</v>
      </c>
      <c r="Y1182" t="s">
        <v>47</v>
      </c>
      <c r="Z1182">
        <v>0</v>
      </c>
      <c r="AA1182">
        <v>0</v>
      </c>
      <c r="AB1182">
        <v>1</v>
      </c>
      <c r="AC1182" t="s">
        <v>74</v>
      </c>
      <c r="AD1182">
        <f>IF(Raw_Data[[#This Row],[rasio]]&lt;0.2,1,IF(Raw_Data[[#This Row],[rasio]]&lt;0.3,2,IF(Raw_Data[[#This Row],[rasio]]&lt;0.4,3,4)))</f>
        <v>1</v>
      </c>
      <c r="AE1182">
        <f>IF(Raw_Data[[#This Row],[kategori_dp]]="High",1,IF(Raw_Data[[#This Row],[kategori_dp]]="Medium",2,3))</f>
        <v>2</v>
      </c>
      <c r="AF1182">
        <f>IF(Raw_Data[[#This Row],[tenor_bulan]]&lt;=24,1,IF(Raw_Data[[#This Row],[tenor_bulan]]&lt;=36,2,IF(Raw_Data[[#This Row],[tenor_bulan]]&lt;=48,3,4)))</f>
        <v>1</v>
      </c>
      <c r="AG1182">
        <f>IF(Raw_Data[[#This Row],[jumlah_kali_telat]]=0,0,IF(Raw_Data[[#This Row],[jumlah_kali_telat]]&lt;=2,2,4))</f>
        <v>0</v>
      </c>
      <c r="AH1182">
        <f>Raw_Data[[#This Row],[Skor_Rasio]]+Raw_Data[[#This Row],[Skor_DP]]+Raw_Data[[#This Row],[Skor_Tenor]]+Raw_Data[[#This Row],[Skor_Telat]]</f>
        <v>4</v>
      </c>
      <c r="AI1182" t="str">
        <f>IF(Raw_Data[[#This Row],[Risk_Score]]&lt;=6,"Low Risk",IF(Raw_Data[[#This Row],[Risk_Score]]&lt;=8,"Medium Risk","High Risk"))</f>
        <v>Low Risk</v>
      </c>
      <c r="AJ1182">
        <f ca="1">IFERROR(DATEDIF(Raw_Data[[#This Row],[tanggal_pengajuan]],TODAY(),"m"),"N/A")</f>
        <v>4</v>
      </c>
      <c r="AK1182" t="str">
        <f ca="1">IF(ISNUMBER(Raw_Data[[#This Row],[MOB]]),IF(Raw_Data[[#This Row],[MOB]]&lt;6,"0-5 bulan",IF(Raw_Data[[#This Row],[MOB]]&lt;12,"6-11 bulan",IF(Raw_Data[[#This Row],[MOB]]&lt;24,"12-23 bulan","24+ bulan"))),"N/A")</f>
        <v>0-5 bulan</v>
      </c>
    </row>
    <row r="1183" spans="1:37" ht="14.25" customHeight="1" x14ac:dyDescent="0.45">
      <c r="A1183" t="s">
        <v>2983</v>
      </c>
      <c r="B1183" s="64">
        <v>46066</v>
      </c>
      <c r="C1183" s="1" t="str">
        <f t="shared" si="18"/>
        <v>February</v>
      </c>
      <c r="D1183" t="s">
        <v>1585</v>
      </c>
      <c r="E1183" t="s">
        <v>2984</v>
      </c>
      <c r="F1183">
        <v>48</v>
      </c>
      <c r="G1183" t="s">
        <v>51</v>
      </c>
      <c r="H1183" t="s">
        <v>52</v>
      </c>
      <c r="I1183" s="2">
        <v>7357000</v>
      </c>
      <c r="J1183" s="3">
        <f>Raw_Data[[#This Row],[cicilan_per_bulan]]/Raw_Data[[#This Row],[penghasilan_bulanan]]</f>
        <v>6.6059535136604591E-2</v>
      </c>
      <c r="K1183" t="s">
        <v>145</v>
      </c>
      <c r="L1183" t="s">
        <v>146</v>
      </c>
      <c r="M1183" t="s">
        <v>72</v>
      </c>
      <c r="N1183" t="s">
        <v>73</v>
      </c>
      <c r="O1183" t="s">
        <v>46</v>
      </c>
      <c r="P1183" s="2">
        <v>21131000</v>
      </c>
      <c r="Q1183" s="2">
        <v>4226000</v>
      </c>
      <c r="R1183" t="str">
        <f>IF(Raw_Data[[#This Row],[persen_dp]]&lt;15%,"Low",IF(Raw_Data[[#This Row],[persen_dp]]&gt;25%,"High","Medium"))</f>
        <v>Medium</v>
      </c>
      <c r="S1183" s="3">
        <v>0.2</v>
      </c>
      <c r="T1183">
        <v>60</v>
      </c>
      <c r="U1183">
        <v>0.14499999999999999</v>
      </c>
      <c r="V1183" s="2">
        <v>486000</v>
      </c>
      <c r="W1183" s="2">
        <v>29161000</v>
      </c>
      <c r="X1183" t="str">
        <f>IF(OR(Raw_Data[[#This Row],[status_pembayaran]]="Macet",Raw_Data[[#This Row],[status_pembayaran]]="Kurang Lancar"),"Non Performing Loan","Performing")</f>
        <v>Performing</v>
      </c>
      <c r="Y1183" t="s">
        <v>47</v>
      </c>
      <c r="Z1183">
        <v>0</v>
      </c>
      <c r="AA1183">
        <v>0</v>
      </c>
      <c r="AB1183">
        <v>1</v>
      </c>
      <c r="AD1183">
        <f>IF(Raw_Data[[#This Row],[rasio]]&lt;0.2,1,IF(Raw_Data[[#This Row],[rasio]]&lt;0.3,2,IF(Raw_Data[[#This Row],[rasio]]&lt;0.4,3,4)))</f>
        <v>1</v>
      </c>
      <c r="AE1183">
        <f>IF(Raw_Data[[#This Row],[kategori_dp]]="High",1,IF(Raw_Data[[#This Row],[kategori_dp]]="Medium",2,3))</f>
        <v>2</v>
      </c>
      <c r="AF1183">
        <f>IF(Raw_Data[[#This Row],[tenor_bulan]]&lt;=24,1,IF(Raw_Data[[#This Row],[tenor_bulan]]&lt;=36,2,IF(Raw_Data[[#This Row],[tenor_bulan]]&lt;=48,3,4)))</f>
        <v>4</v>
      </c>
      <c r="AG1183">
        <f>IF(Raw_Data[[#This Row],[jumlah_kali_telat]]=0,0,IF(Raw_Data[[#This Row],[jumlah_kali_telat]]&lt;=2,2,4))</f>
        <v>0</v>
      </c>
      <c r="AH1183">
        <f>Raw_Data[[#This Row],[Skor_Rasio]]+Raw_Data[[#This Row],[Skor_DP]]+Raw_Data[[#This Row],[Skor_Tenor]]+Raw_Data[[#This Row],[Skor_Telat]]</f>
        <v>7</v>
      </c>
      <c r="AI1183" t="str">
        <f>IF(Raw_Data[[#This Row],[Risk_Score]]&lt;=6,"Low Risk",IF(Raw_Data[[#This Row],[Risk_Score]]&lt;=8,"Medium Risk","High Risk"))</f>
        <v>Medium Risk</v>
      </c>
      <c r="AJ1183">
        <f ca="1">IFERROR(DATEDIF(Raw_Data[[#This Row],[tanggal_pengajuan]],TODAY(),"m"),"N/A")</f>
        <v>8</v>
      </c>
      <c r="AK1183" t="str">
        <f ca="1">IF(ISNUMBER(Raw_Data[[#This Row],[MOB]]),IF(Raw_Data[[#This Row],[MOB]]&lt;6,"0-5 bulan",IF(Raw_Data[[#This Row],[MOB]]&lt;12,"6-11 bulan",IF(Raw_Data[[#This Row],[MOB]]&lt;24,"12-23 bulan","24+ bulan"))),"N/A")</f>
        <v>6-11 bulan</v>
      </c>
    </row>
    <row r="1184" spans="1:37" ht="14.25" customHeight="1" x14ac:dyDescent="0.45">
      <c r="A1184" t="s">
        <v>2985</v>
      </c>
      <c r="B1184" s="64">
        <v>46096</v>
      </c>
      <c r="C1184" s="1" t="str">
        <f t="shared" si="18"/>
        <v>March</v>
      </c>
      <c r="D1184" t="s">
        <v>2625</v>
      </c>
      <c r="E1184" t="s">
        <v>2986</v>
      </c>
      <c r="F1184">
        <v>40</v>
      </c>
      <c r="G1184" t="s">
        <v>51</v>
      </c>
      <c r="H1184" t="s">
        <v>108</v>
      </c>
      <c r="I1184" s="2">
        <v>4594000</v>
      </c>
      <c r="J1184" s="3">
        <f>Raw_Data[[#This Row],[cicilan_per_bulan]]/Raw_Data[[#This Row],[penghasilan_bulanan]]</f>
        <v>0.72747061384414458</v>
      </c>
      <c r="K1184" t="s">
        <v>91</v>
      </c>
      <c r="L1184" t="s">
        <v>92</v>
      </c>
      <c r="M1184" t="s">
        <v>44</v>
      </c>
      <c r="N1184" t="s">
        <v>171</v>
      </c>
      <c r="O1184" t="s">
        <v>172</v>
      </c>
      <c r="P1184" s="2">
        <v>43782000</v>
      </c>
      <c r="Q1184" s="2">
        <v>8756000</v>
      </c>
      <c r="R1184" t="str">
        <f>IF(Raw_Data[[#This Row],[persen_dp]]&lt;15%,"Low",IF(Raw_Data[[#This Row],[persen_dp]]&gt;25%,"High","Medium"))</f>
        <v>Medium</v>
      </c>
      <c r="S1184" s="3">
        <v>0.2</v>
      </c>
      <c r="T1184">
        <v>12</v>
      </c>
      <c r="U1184">
        <v>0.14499999999999999</v>
      </c>
      <c r="V1184" s="2">
        <v>3342000</v>
      </c>
      <c r="W1184" s="2">
        <v>40105000</v>
      </c>
      <c r="X1184" t="str">
        <f>IF(OR(Raw_Data[[#This Row],[status_pembayaran]]="Macet",Raw_Data[[#This Row],[status_pembayaran]]="Kurang Lancar"),"Non Performing Loan","Performing")</f>
        <v>Performing</v>
      </c>
      <c r="Y1184" t="s">
        <v>47</v>
      </c>
      <c r="Z1184">
        <v>0</v>
      </c>
      <c r="AA1184">
        <v>0</v>
      </c>
      <c r="AB1184">
        <v>1</v>
      </c>
      <c r="AC1184" t="s">
        <v>58</v>
      </c>
      <c r="AD1184">
        <f>IF(Raw_Data[[#This Row],[rasio]]&lt;0.2,1,IF(Raw_Data[[#This Row],[rasio]]&lt;0.3,2,IF(Raw_Data[[#This Row],[rasio]]&lt;0.4,3,4)))</f>
        <v>4</v>
      </c>
      <c r="AE1184">
        <f>IF(Raw_Data[[#This Row],[kategori_dp]]="High",1,IF(Raw_Data[[#This Row],[kategori_dp]]="Medium",2,3))</f>
        <v>2</v>
      </c>
      <c r="AF1184">
        <f>IF(Raw_Data[[#This Row],[tenor_bulan]]&lt;=24,1,IF(Raw_Data[[#This Row],[tenor_bulan]]&lt;=36,2,IF(Raw_Data[[#This Row],[tenor_bulan]]&lt;=48,3,4)))</f>
        <v>1</v>
      </c>
      <c r="AG1184">
        <f>IF(Raw_Data[[#This Row],[jumlah_kali_telat]]=0,0,IF(Raw_Data[[#This Row],[jumlah_kali_telat]]&lt;=2,2,4))</f>
        <v>0</v>
      </c>
      <c r="AH1184">
        <f>Raw_Data[[#This Row],[Skor_Rasio]]+Raw_Data[[#This Row],[Skor_DP]]+Raw_Data[[#This Row],[Skor_Tenor]]+Raw_Data[[#This Row],[Skor_Telat]]</f>
        <v>7</v>
      </c>
      <c r="AI1184" t="str">
        <f>IF(Raw_Data[[#This Row],[Risk_Score]]&lt;=6,"Low Risk",IF(Raw_Data[[#This Row],[Risk_Score]]&lt;=8,"Medium Risk","High Risk"))</f>
        <v>Medium Risk</v>
      </c>
      <c r="AJ1184">
        <f ca="1">IFERROR(DATEDIF(Raw_Data[[#This Row],[tanggal_pengajuan]],TODAY(),"m"),"N/A")</f>
        <v>7</v>
      </c>
      <c r="AK1184" t="str">
        <f ca="1">IF(ISNUMBER(Raw_Data[[#This Row],[MOB]]),IF(Raw_Data[[#This Row],[MOB]]&lt;6,"0-5 bulan",IF(Raw_Data[[#This Row],[MOB]]&lt;12,"6-11 bulan",IF(Raw_Data[[#This Row],[MOB]]&lt;24,"12-23 bulan","24+ bulan"))),"N/A")</f>
        <v>6-11 bulan</v>
      </c>
    </row>
    <row r="1185" spans="1:37" ht="14.25" customHeight="1" x14ac:dyDescent="0.45">
      <c r="A1185" t="s">
        <v>2987</v>
      </c>
      <c r="B1185" s="64">
        <v>46108</v>
      </c>
      <c r="C1185" s="1" t="str">
        <f t="shared" si="18"/>
        <v>March</v>
      </c>
      <c r="D1185" t="s">
        <v>1345</v>
      </c>
      <c r="E1185" t="s">
        <v>2988</v>
      </c>
      <c r="F1185">
        <v>22</v>
      </c>
      <c r="G1185" t="s">
        <v>51</v>
      </c>
      <c r="H1185" t="s">
        <v>152</v>
      </c>
      <c r="I1185" s="2">
        <v>2552000</v>
      </c>
      <c r="J1185" s="3">
        <f>Raw_Data[[#This Row],[cicilan_per_bulan]]/Raw_Data[[#This Row],[penghasilan_bulanan]]</f>
        <v>0.28197492163009402</v>
      </c>
      <c r="K1185" t="s">
        <v>63</v>
      </c>
      <c r="L1185" t="s">
        <v>64</v>
      </c>
      <c r="M1185" t="s">
        <v>44</v>
      </c>
      <c r="N1185" t="s">
        <v>158</v>
      </c>
      <c r="O1185" t="s">
        <v>159</v>
      </c>
      <c r="P1185" s="2">
        <v>31288000</v>
      </c>
      <c r="Q1185" s="2">
        <v>6258000</v>
      </c>
      <c r="R1185" t="str">
        <f>IF(Raw_Data[[#This Row],[persen_dp]]&lt;15%,"Low",IF(Raw_Data[[#This Row],[persen_dp]]&gt;25%,"High","Medium"))</f>
        <v>Medium</v>
      </c>
      <c r="S1185" s="3">
        <v>0.2</v>
      </c>
      <c r="T1185">
        <v>60</v>
      </c>
      <c r="U1185">
        <v>0.14499999999999999</v>
      </c>
      <c r="V1185" s="2">
        <v>719600</v>
      </c>
      <c r="W1185" s="2">
        <v>43177000</v>
      </c>
      <c r="X1185" t="str">
        <f>IF(OR(Raw_Data[[#This Row],[status_pembayaran]]="Macet",Raw_Data[[#This Row],[status_pembayaran]]="Kurang Lancar"),"Non Performing Loan","Performing")</f>
        <v>Performing</v>
      </c>
      <c r="Y1185" t="s">
        <v>47</v>
      </c>
      <c r="Z1185">
        <v>0</v>
      </c>
      <c r="AA1185">
        <v>0</v>
      </c>
      <c r="AB1185">
        <v>1</v>
      </c>
      <c r="AC1185" t="s">
        <v>137</v>
      </c>
      <c r="AD1185">
        <f>IF(Raw_Data[[#This Row],[rasio]]&lt;0.2,1,IF(Raw_Data[[#This Row],[rasio]]&lt;0.3,2,IF(Raw_Data[[#This Row],[rasio]]&lt;0.4,3,4)))</f>
        <v>2</v>
      </c>
      <c r="AE1185">
        <f>IF(Raw_Data[[#This Row],[kategori_dp]]="High",1,IF(Raw_Data[[#This Row],[kategori_dp]]="Medium",2,3))</f>
        <v>2</v>
      </c>
      <c r="AF1185">
        <f>IF(Raw_Data[[#This Row],[tenor_bulan]]&lt;=24,1,IF(Raw_Data[[#This Row],[tenor_bulan]]&lt;=36,2,IF(Raw_Data[[#This Row],[tenor_bulan]]&lt;=48,3,4)))</f>
        <v>4</v>
      </c>
      <c r="AG1185">
        <f>IF(Raw_Data[[#This Row],[jumlah_kali_telat]]=0,0,IF(Raw_Data[[#This Row],[jumlah_kali_telat]]&lt;=2,2,4))</f>
        <v>0</v>
      </c>
      <c r="AH1185">
        <f>Raw_Data[[#This Row],[Skor_Rasio]]+Raw_Data[[#This Row],[Skor_DP]]+Raw_Data[[#This Row],[Skor_Tenor]]+Raw_Data[[#This Row],[Skor_Telat]]</f>
        <v>8</v>
      </c>
      <c r="AI1185" t="str">
        <f>IF(Raw_Data[[#This Row],[Risk_Score]]&lt;=6,"Low Risk",IF(Raw_Data[[#This Row],[Risk_Score]]&lt;=8,"Medium Risk","High Risk"))</f>
        <v>Medium Risk</v>
      </c>
      <c r="AJ1185">
        <f ca="1">IFERROR(DATEDIF(Raw_Data[[#This Row],[tanggal_pengajuan]],TODAY(),"m"),"N/A")</f>
        <v>6</v>
      </c>
      <c r="AK1185" t="str">
        <f ca="1">IF(ISNUMBER(Raw_Data[[#This Row],[MOB]]),IF(Raw_Data[[#This Row],[MOB]]&lt;6,"0-5 bulan",IF(Raw_Data[[#This Row],[MOB]]&lt;12,"6-11 bulan",IF(Raw_Data[[#This Row],[MOB]]&lt;24,"12-23 bulan","24+ bulan"))),"N/A")</f>
        <v>6-11 bulan</v>
      </c>
    </row>
    <row r="1186" spans="1:37" ht="14.25" customHeight="1" x14ac:dyDescent="0.45">
      <c r="A1186" t="s">
        <v>2989</v>
      </c>
      <c r="B1186" s="64">
        <v>46182</v>
      </c>
      <c r="C1186" s="1" t="str">
        <f t="shared" si="18"/>
        <v>June</v>
      </c>
      <c r="D1186" t="s">
        <v>1469</v>
      </c>
      <c r="E1186" t="s">
        <v>2990</v>
      </c>
      <c r="F1186">
        <v>52</v>
      </c>
      <c r="G1186" t="s">
        <v>40</v>
      </c>
      <c r="H1186" t="s">
        <v>52</v>
      </c>
      <c r="I1186" s="2">
        <v>9906000</v>
      </c>
      <c r="J1186" s="3">
        <f>Raw_Data[[#This Row],[cicilan_per_bulan]]/Raw_Data[[#This Row],[penghasilan_bulanan]]</f>
        <v>0.14922269331718149</v>
      </c>
      <c r="K1186" t="s">
        <v>91</v>
      </c>
      <c r="L1186" t="s">
        <v>92</v>
      </c>
      <c r="M1186" t="s">
        <v>55</v>
      </c>
      <c r="N1186" t="s">
        <v>121</v>
      </c>
      <c r="O1186" t="s">
        <v>122</v>
      </c>
      <c r="P1186" s="2">
        <v>36669000</v>
      </c>
      <c r="Q1186" s="2">
        <v>9167000</v>
      </c>
      <c r="R1186" t="str">
        <f>IF(Raw_Data[[#This Row],[persen_dp]]&lt;15%,"Low",IF(Raw_Data[[#This Row],[persen_dp]]&gt;25%,"High","Medium"))</f>
        <v>Medium</v>
      </c>
      <c r="S1186" s="3">
        <v>0.25</v>
      </c>
      <c r="T1186">
        <v>24</v>
      </c>
      <c r="U1186">
        <v>0.14499999999999999</v>
      </c>
      <c r="V1186" s="2">
        <v>1478200</v>
      </c>
      <c r="W1186" s="2">
        <v>35477000</v>
      </c>
      <c r="X1186" t="str">
        <f>IF(OR(Raw_Data[[#This Row],[status_pembayaran]]="Macet",Raw_Data[[#This Row],[status_pembayaran]]="Kurang Lancar"),"Non Performing Loan","Performing")</f>
        <v>Performing</v>
      </c>
      <c r="Y1186" t="s">
        <v>47</v>
      </c>
      <c r="Z1186">
        <v>0</v>
      </c>
      <c r="AA1186">
        <v>0</v>
      </c>
      <c r="AB1186">
        <v>1</v>
      </c>
      <c r="AC1186" t="s">
        <v>74</v>
      </c>
      <c r="AD1186">
        <f>IF(Raw_Data[[#This Row],[rasio]]&lt;0.2,1,IF(Raw_Data[[#This Row],[rasio]]&lt;0.3,2,IF(Raw_Data[[#This Row],[rasio]]&lt;0.4,3,4)))</f>
        <v>1</v>
      </c>
      <c r="AE1186">
        <f>IF(Raw_Data[[#This Row],[kategori_dp]]="High",1,IF(Raw_Data[[#This Row],[kategori_dp]]="Medium",2,3))</f>
        <v>2</v>
      </c>
      <c r="AF1186">
        <f>IF(Raw_Data[[#This Row],[tenor_bulan]]&lt;=24,1,IF(Raw_Data[[#This Row],[tenor_bulan]]&lt;=36,2,IF(Raw_Data[[#This Row],[tenor_bulan]]&lt;=48,3,4)))</f>
        <v>1</v>
      </c>
      <c r="AG1186">
        <f>IF(Raw_Data[[#This Row],[jumlah_kali_telat]]=0,0,IF(Raw_Data[[#This Row],[jumlah_kali_telat]]&lt;=2,2,4))</f>
        <v>0</v>
      </c>
      <c r="AH1186">
        <f>Raw_Data[[#This Row],[Skor_Rasio]]+Raw_Data[[#This Row],[Skor_DP]]+Raw_Data[[#This Row],[Skor_Tenor]]+Raw_Data[[#This Row],[Skor_Telat]]</f>
        <v>4</v>
      </c>
      <c r="AI1186" t="str">
        <f>IF(Raw_Data[[#This Row],[Risk_Score]]&lt;=6,"Low Risk",IF(Raw_Data[[#This Row],[Risk_Score]]&lt;=8,"Medium Risk","High Risk"))</f>
        <v>Low Risk</v>
      </c>
      <c r="AJ1186">
        <f ca="1">IFERROR(DATEDIF(Raw_Data[[#This Row],[tanggal_pengajuan]],TODAY(),"m"),"N/A")</f>
        <v>4</v>
      </c>
      <c r="AK1186" t="str">
        <f ca="1">IF(ISNUMBER(Raw_Data[[#This Row],[MOB]]),IF(Raw_Data[[#This Row],[MOB]]&lt;6,"0-5 bulan",IF(Raw_Data[[#This Row],[MOB]]&lt;12,"6-11 bulan",IF(Raw_Data[[#This Row],[MOB]]&lt;24,"12-23 bulan","24+ bulan"))),"N/A")</f>
        <v>0-5 bulan</v>
      </c>
    </row>
    <row r="1187" spans="1:37" ht="14.25" customHeight="1" x14ac:dyDescent="0.45">
      <c r="A1187" t="s">
        <v>2991</v>
      </c>
      <c r="B1187" s="64">
        <v>46153</v>
      </c>
      <c r="C1187" s="1" t="str">
        <f t="shared" si="18"/>
        <v>May</v>
      </c>
      <c r="D1187" t="s">
        <v>301</v>
      </c>
      <c r="E1187" t="s">
        <v>2992</v>
      </c>
      <c r="F1187">
        <v>33</v>
      </c>
      <c r="G1187" t="s">
        <v>40</v>
      </c>
      <c r="H1187" t="s">
        <v>108</v>
      </c>
      <c r="I1187" s="2">
        <v>6201000</v>
      </c>
      <c r="J1187" s="3">
        <f>Raw_Data[[#This Row],[cicilan_per_bulan]]/Raw_Data[[#This Row],[penghasilan_bulanan]]</f>
        <v>0.40043541364296081</v>
      </c>
      <c r="K1187" t="s">
        <v>42</v>
      </c>
      <c r="L1187" t="s">
        <v>43</v>
      </c>
      <c r="M1187" t="s">
        <v>55</v>
      </c>
      <c r="N1187" t="s">
        <v>147</v>
      </c>
      <c r="O1187" t="s">
        <v>148</v>
      </c>
      <c r="P1187" s="2">
        <v>32529000</v>
      </c>
      <c r="Q1187" s="2">
        <v>6506000</v>
      </c>
      <c r="R1187" t="str">
        <f>IF(Raw_Data[[#This Row],[persen_dp]]&lt;15%,"Low",IF(Raw_Data[[#This Row],[persen_dp]]&gt;25%,"High","Medium"))</f>
        <v>Medium</v>
      </c>
      <c r="S1187" s="3">
        <v>0.2</v>
      </c>
      <c r="T1187">
        <v>12</v>
      </c>
      <c r="U1187">
        <v>0.14499999999999999</v>
      </c>
      <c r="V1187" s="2">
        <v>2483100</v>
      </c>
      <c r="W1187" s="2">
        <v>29797000</v>
      </c>
      <c r="X1187" t="str">
        <f>IF(OR(Raw_Data[[#This Row],[status_pembayaran]]="Macet",Raw_Data[[#This Row],[status_pembayaran]]="Kurang Lancar"),"Non Performing Loan","Performing")</f>
        <v>Performing</v>
      </c>
      <c r="Y1187" t="s">
        <v>47</v>
      </c>
      <c r="Z1187">
        <v>0</v>
      </c>
      <c r="AA1187">
        <v>0</v>
      </c>
      <c r="AB1187">
        <v>1</v>
      </c>
      <c r="AC1187" t="s">
        <v>137</v>
      </c>
      <c r="AD1187">
        <f>IF(Raw_Data[[#This Row],[rasio]]&lt;0.2,1,IF(Raw_Data[[#This Row],[rasio]]&lt;0.3,2,IF(Raw_Data[[#This Row],[rasio]]&lt;0.4,3,4)))</f>
        <v>4</v>
      </c>
      <c r="AE1187">
        <f>IF(Raw_Data[[#This Row],[kategori_dp]]="High",1,IF(Raw_Data[[#This Row],[kategori_dp]]="Medium",2,3))</f>
        <v>2</v>
      </c>
      <c r="AF1187">
        <f>IF(Raw_Data[[#This Row],[tenor_bulan]]&lt;=24,1,IF(Raw_Data[[#This Row],[tenor_bulan]]&lt;=36,2,IF(Raw_Data[[#This Row],[tenor_bulan]]&lt;=48,3,4)))</f>
        <v>1</v>
      </c>
      <c r="AG1187">
        <f>IF(Raw_Data[[#This Row],[jumlah_kali_telat]]=0,0,IF(Raw_Data[[#This Row],[jumlah_kali_telat]]&lt;=2,2,4))</f>
        <v>0</v>
      </c>
      <c r="AH1187">
        <f>Raw_Data[[#This Row],[Skor_Rasio]]+Raw_Data[[#This Row],[Skor_DP]]+Raw_Data[[#This Row],[Skor_Tenor]]+Raw_Data[[#This Row],[Skor_Telat]]</f>
        <v>7</v>
      </c>
      <c r="AI1187" t="str">
        <f>IF(Raw_Data[[#This Row],[Risk_Score]]&lt;=6,"Low Risk",IF(Raw_Data[[#This Row],[Risk_Score]]&lt;=8,"Medium Risk","High Risk"))</f>
        <v>Medium Risk</v>
      </c>
      <c r="AJ1187">
        <f ca="1">IFERROR(DATEDIF(Raw_Data[[#This Row],[tanggal_pengajuan]],TODAY(),"m"),"N/A")</f>
        <v>5</v>
      </c>
      <c r="AK1187" t="str">
        <f ca="1">IF(ISNUMBER(Raw_Data[[#This Row],[MOB]]),IF(Raw_Data[[#This Row],[MOB]]&lt;6,"0-5 bulan",IF(Raw_Data[[#This Row],[MOB]]&lt;12,"6-11 bulan",IF(Raw_Data[[#This Row],[MOB]]&lt;24,"12-23 bulan","24+ bulan"))),"N/A")</f>
        <v>0-5 bulan</v>
      </c>
    </row>
    <row r="1188" spans="1:37" ht="14.25" customHeight="1" x14ac:dyDescent="0.45">
      <c r="A1188" t="s">
        <v>2993</v>
      </c>
      <c r="B1188" s="64">
        <v>46095</v>
      </c>
      <c r="C1188" s="1" t="str">
        <f t="shared" si="18"/>
        <v>March</v>
      </c>
      <c r="D1188" t="s">
        <v>79</v>
      </c>
      <c r="E1188" t="s">
        <v>2994</v>
      </c>
      <c r="F1188">
        <v>57</v>
      </c>
      <c r="G1188" t="s">
        <v>40</v>
      </c>
      <c r="H1188" t="s">
        <v>41</v>
      </c>
      <c r="I1188" s="2">
        <v>5793000</v>
      </c>
      <c r="J1188" s="3">
        <f>Raw_Data[[#This Row],[cicilan_per_bulan]]/Raw_Data[[#This Row],[penghasilan_bulanan]]</f>
        <v>0.31016744346625236</v>
      </c>
      <c r="K1188" t="s">
        <v>109</v>
      </c>
      <c r="L1188" t="s">
        <v>110</v>
      </c>
      <c r="M1188" t="s">
        <v>55</v>
      </c>
      <c r="N1188" t="s">
        <v>221</v>
      </c>
      <c r="O1188" t="s">
        <v>159</v>
      </c>
      <c r="P1188" s="2">
        <v>40867000</v>
      </c>
      <c r="Q1188" s="2">
        <v>14303000</v>
      </c>
      <c r="R1188" t="str">
        <f>IF(Raw_Data[[#This Row],[persen_dp]]&lt;15%,"Low",IF(Raw_Data[[#This Row],[persen_dp]]&gt;25%,"High","Medium"))</f>
        <v>High</v>
      </c>
      <c r="S1188" s="3">
        <v>0.35</v>
      </c>
      <c r="T1188">
        <v>18</v>
      </c>
      <c r="U1188">
        <v>0.14499999999999999</v>
      </c>
      <c r="V1188" s="2">
        <v>1796800</v>
      </c>
      <c r="W1188" s="2">
        <v>32342000</v>
      </c>
      <c r="X1188" t="str">
        <f>IF(OR(Raw_Data[[#This Row],[status_pembayaran]]="Macet",Raw_Data[[#This Row],[status_pembayaran]]="Kurang Lancar"),"Non Performing Loan","Performing")</f>
        <v>Performing</v>
      </c>
      <c r="Y1188" t="s">
        <v>47</v>
      </c>
      <c r="Z1188">
        <v>0</v>
      </c>
      <c r="AA1188">
        <v>0</v>
      </c>
      <c r="AB1188">
        <v>1</v>
      </c>
      <c r="AC1188" t="s">
        <v>74</v>
      </c>
      <c r="AD1188">
        <f>IF(Raw_Data[[#This Row],[rasio]]&lt;0.2,1,IF(Raw_Data[[#This Row],[rasio]]&lt;0.3,2,IF(Raw_Data[[#This Row],[rasio]]&lt;0.4,3,4)))</f>
        <v>3</v>
      </c>
      <c r="AE1188">
        <f>IF(Raw_Data[[#This Row],[kategori_dp]]="High",1,IF(Raw_Data[[#This Row],[kategori_dp]]="Medium",2,3))</f>
        <v>1</v>
      </c>
      <c r="AF1188">
        <f>IF(Raw_Data[[#This Row],[tenor_bulan]]&lt;=24,1,IF(Raw_Data[[#This Row],[tenor_bulan]]&lt;=36,2,IF(Raw_Data[[#This Row],[tenor_bulan]]&lt;=48,3,4)))</f>
        <v>1</v>
      </c>
      <c r="AG1188">
        <f>IF(Raw_Data[[#This Row],[jumlah_kali_telat]]=0,0,IF(Raw_Data[[#This Row],[jumlah_kali_telat]]&lt;=2,2,4))</f>
        <v>0</v>
      </c>
      <c r="AH1188">
        <f>Raw_Data[[#This Row],[Skor_Rasio]]+Raw_Data[[#This Row],[Skor_DP]]+Raw_Data[[#This Row],[Skor_Tenor]]+Raw_Data[[#This Row],[Skor_Telat]]</f>
        <v>5</v>
      </c>
      <c r="AI1188" t="str">
        <f>IF(Raw_Data[[#This Row],[Risk_Score]]&lt;=6,"Low Risk",IF(Raw_Data[[#This Row],[Risk_Score]]&lt;=8,"Medium Risk","High Risk"))</f>
        <v>Low Risk</v>
      </c>
      <c r="AJ1188">
        <f ca="1">IFERROR(DATEDIF(Raw_Data[[#This Row],[tanggal_pengajuan]],TODAY(),"m"),"N/A")</f>
        <v>7</v>
      </c>
      <c r="AK1188" t="str">
        <f ca="1">IF(ISNUMBER(Raw_Data[[#This Row],[MOB]]),IF(Raw_Data[[#This Row],[MOB]]&lt;6,"0-5 bulan",IF(Raw_Data[[#This Row],[MOB]]&lt;12,"6-11 bulan",IF(Raw_Data[[#This Row],[MOB]]&lt;24,"12-23 bulan","24+ bulan"))),"N/A")</f>
        <v>6-11 bulan</v>
      </c>
    </row>
    <row r="1189" spans="1:37" ht="14.25" customHeight="1" x14ac:dyDescent="0.45">
      <c r="A1189" t="s">
        <v>2995</v>
      </c>
      <c r="B1189" s="64">
        <v>46127</v>
      </c>
      <c r="C1189" s="1" t="str">
        <f t="shared" si="18"/>
        <v>April</v>
      </c>
      <c r="D1189" t="s">
        <v>600</v>
      </c>
      <c r="E1189" t="s">
        <v>2996</v>
      </c>
      <c r="F1189">
        <v>43</v>
      </c>
      <c r="G1189" t="s">
        <v>51</v>
      </c>
      <c r="H1189" t="s">
        <v>152</v>
      </c>
      <c r="I1189" s="2">
        <v>3549000</v>
      </c>
      <c r="J1189" s="3">
        <f>Raw_Data[[#This Row],[cicilan_per_bulan]]/Raw_Data[[#This Row],[penghasilan_bulanan]]</f>
        <v>0.20349394195548043</v>
      </c>
      <c r="K1189" t="s">
        <v>53</v>
      </c>
      <c r="L1189" t="s">
        <v>54</v>
      </c>
      <c r="M1189" t="s">
        <v>44</v>
      </c>
      <c r="N1189" t="s">
        <v>129</v>
      </c>
      <c r="O1189" t="s">
        <v>130</v>
      </c>
      <c r="P1189" s="2">
        <v>24157000</v>
      </c>
      <c r="Q1189" s="2">
        <v>6039000</v>
      </c>
      <c r="R1189" t="str">
        <f>IF(Raw_Data[[#This Row],[persen_dp]]&lt;15%,"Low",IF(Raw_Data[[#This Row],[persen_dp]]&gt;25%,"High","Medium"))</f>
        <v>Medium</v>
      </c>
      <c r="S1189" s="3">
        <v>0.25</v>
      </c>
      <c r="T1189">
        <v>36</v>
      </c>
      <c r="U1189">
        <v>0.14499999999999999</v>
      </c>
      <c r="V1189" s="2">
        <v>722200</v>
      </c>
      <c r="W1189" s="2">
        <v>26000000</v>
      </c>
      <c r="X1189" t="str">
        <f>IF(OR(Raw_Data[[#This Row],[status_pembayaran]]="Macet",Raw_Data[[#This Row],[status_pembayaran]]="Kurang Lancar"),"Non Performing Loan","Performing")</f>
        <v>Performing</v>
      </c>
      <c r="Y1189" t="s">
        <v>47</v>
      </c>
      <c r="Z1189">
        <v>0</v>
      </c>
      <c r="AA1189">
        <v>0</v>
      </c>
      <c r="AB1189">
        <v>1</v>
      </c>
      <c r="AD1189">
        <f>IF(Raw_Data[[#This Row],[rasio]]&lt;0.2,1,IF(Raw_Data[[#This Row],[rasio]]&lt;0.3,2,IF(Raw_Data[[#This Row],[rasio]]&lt;0.4,3,4)))</f>
        <v>2</v>
      </c>
      <c r="AE1189">
        <f>IF(Raw_Data[[#This Row],[kategori_dp]]="High",1,IF(Raw_Data[[#This Row],[kategori_dp]]="Medium",2,3))</f>
        <v>2</v>
      </c>
      <c r="AF1189">
        <f>IF(Raw_Data[[#This Row],[tenor_bulan]]&lt;=24,1,IF(Raw_Data[[#This Row],[tenor_bulan]]&lt;=36,2,IF(Raw_Data[[#This Row],[tenor_bulan]]&lt;=48,3,4)))</f>
        <v>2</v>
      </c>
      <c r="AG1189">
        <f>IF(Raw_Data[[#This Row],[jumlah_kali_telat]]=0,0,IF(Raw_Data[[#This Row],[jumlah_kali_telat]]&lt;=2,2,4))</f>
        <v>0</v>
      </c>
      <c r="AH1189">
        <f>Raw_Data[[#This Row],[Skor_Rasio]]+Raw_Data[[#This Row],[Skor_DP]]+Raw_Data[[#This Row],[Skor_Tenor]]+Raw_Data[[#This Row],[Skor_Telat]]</f>
        <v>6</v>
      </c>
      <c r="AI1189" t="str">
        <f>IF(Raw_Data[[#This Row],[Risk_Score]]&lt;=6,"Low Risk",IF(Raw_Data[[#This Row],[Risk_Score]]&lt;=8,"Medium Risk","High Risk"))</f>
        <v>Low Risk</v>
      </c>
      <c r="AJ1189">
        <f ca="1">IFERROR(DATEDIF(Raw_Data[[#This Row],[tanggal_pengajuan]],TODAY(),"m"),"N/A")</f>
        <v>6</v>
      </c>
      <c r="AK1189" t="str">
        <f ca="1">IF(ISNUMBER(Raw_Data[[#This Row],[MOB]]),IF(Raw_Data[[#This Row],[MOB]]&lt;6,"0-5 bulan",IF(Raw_Data[[#This Row],[MOB]]&lt;12,"6-11 bulan",IF(Raw_Data[[#This Row],[MOB]]&lt;24,"12-23 bulan","24+ bulan"))),"N/A")</f>
        <v>6-11 bulan</v>
      </c>
    </row>
    <row r="1190" spans="1:37" ht="14.25" customHeight="1" x14ac:dyDescent="0.45">
      <c r="A1190" t="s">
        <v>2997</v>
      </c>
      <c r="B1190" s="64">
        <v>46153</v>
      </c>
      <c r="C1190" s="1" t="str">
        <f t="shared" si="18"/>
        <v>May</v>
      </c>
      <c r="D1190" t="s">
        <v>2998</v>
      </c>
      <c r="E1190" t="s">
        <v>2999</v>
      </c>
      <c r="F1190">
        <v>26</v>
      </c>
      <c r="G1190" t="s">
        <v>51</v>
      </c>
      <c r="H1190" t="s">
        <v>52</v>
      </c>
      <c r="I1190" s="2">
        <v>3965000</v>
      </c>
      <c r="J1190" s="3">
        <f>Raw_Data[[#This Row],[cicilan_per_bulan]]/Raw_Data[[#This Row],[penghasilan_bulanan]]</f>
        <v>0.26133669609079446</v>
      </c>
      <c r="K1190" t="s">
        <v>177</v>
      </c>
      <c r="L1190" t="s">
        <v>154</v>
      </c>
      <c r="M1190" t="s">
        <v>44</v>
      </c>
      <c r="N1190" t="s">
        <v>184</v>
      </c>
      <c r="O1190" t="s">
        <v>122</v>
      </c>
      <c r="P1190" s="2">
        <v>37037000</v>
      </c>
      <c r="Q1190" s="2">
        <v>5556000</v>
      </c>
      <c r="R1190" t="str">
        <f>IF(Raw_Data[[#This Row],[persen_dp]]&lt;15%,"Low",IF(Raw_Data[[#This Row],[persen_dp]]&gt;25%,"High","Medium"))</f>
        <v>Medium</v>
      </c>
      <c r="S1190" s="3">
        <v>0.15</v>
      </c>
      <c r="T1190">
        <v>48</v>
      </c>
      <c r="U1190">
        <v>0.14499999999999999</v>
      </c>
      <c r="V1190" s="2">
        <v>1036200</v>
      </c>
      <c r="W1190" s="2">
        <v>49740000</v>
      </c>
      <c r="X1190" t="str">
        <f>IF(OR(Raw_Data[[#This Row],[status_pembayaran]]="Macet",Raw_Data[[#This Row],[status_pembayaran]]="Kurang Lancar"),"Non Performing Loan","Performing")</f>
        <v>Performing</v>
      </c>
      <c r="Y1190" t="s">
        <v>47</v>
      </c>
      <c r="Z1190">
        <v>0</v>
      </c>
      <c r="AA1190">
        <v>0</v>
      </c>
      <c r="AB1190">
        <v>1</v>
      </c>
      <c r="AC1190" t="s">
        <v>104</v>
      </c>
      <c r="AD1190">
        <f>IF(Raw_Data[[#This Row],[rasio]]&lt;0.2,1,IF(Raw_Data[[#This Row],[rasio]]&lt;0.3,2,IF(Raw_Data[[#This Row],[rasio]]&lt;0.4,3,4)))</f>
        <v>2</v>
      </c>
      <c r="AE1190">
        <f>IF(Raw_Data[[#This Row],[kategori_dp]]="High",1,IF(Raw_Data[[#This Row],[kategori_dp]]="Medium",2,3))</f>
        <v>2</v>
      </c>
      <c r="AF1190">
        <f>IF(Raw_Data[[#This Row],[tenor_bulan]]&lt;=24,1,IF(Raw_Data[[#This Row],[tenor_bulan]]&lt;=36,2,IF(Raw_Data[[#This Row],[tenor_bulan]]&lt;=48,3,4)))</f>
        <v>3</v>
      </c>
      <c r="AG1190">
        <f>IF(Raw_Data[[#This Row],[jumlah_kali_telat]]=0,0,IF(Raw_Data[[#This Row],[jumlah_kali_telat]]&lt;=2,2,4))</f>
        <v>0</v>
      </c>
      <c r="AH1190">
        <f>Raw_Data[[#This Row],[Skor_Rasio]]+Raw_Data[[#This Row],[Skor_DP]]+Raw_Data[[#This Row],[Skor_Tenor]]+Raw_Data[[#This Row],[Skor_Telat]]</f>
        <v>7</v>
      </c>
      <c r="AI1190" t="str">
        <f>IF(Raw_Data[[#This Row],[Risk_Score]]&lt;=6,"Low Risk",IF(Raw_Data[[#This Row],[Risk_Score]]&lt;=8,"Medium Risk","High Risk"))</f>
        <v>Medium Risk</v>
      </c>
      <c r="AJ1190">
        <f ca="1">IFERROR(DATEDIF(Raw_Data[[#This Row],[tanggal_pengajuan]],TODAY(),"m"),"N/A")</f>
        <v>5</v>
      </c>
      <c r="AK1190" t="str">
        <f ca="1">IF(ISNUMBER(Raw_Data[[#This Row],[MOB]]),IF(Raw_Data[[#This Row],[MOB]]&lt;6,"0-5 bulan",IF(Raw_Data[[#This Row],[MOB]]&lt;12,"6-11 bulan",IF(Raw_Data[[#This Row],[MOB]]&lt;24,"12-23 bulan","24+ bulan"))),"N/A")</f>
        <v>0-5 bulan</v>
      </c>
    </row>
    <row r="1191" spans="1:37" ht="14.25" customHeight="1" x14ac:dyDescent="0.45">
      <c r="A1191" t="s">
        <v>3000</v>
      </c>
      <c r="B1191" s="64">
        <v>46137</v>
      </c>
      <c r="C1191" s="1" t="str">
        <f t="shared" si="18"/>
        <v>April</v>
      </c>
      <c r="D1191" t="s">
        <v>998</v>
      </c>
      <c r="E1191" t="s">
        <v>3001</v>
      </c>
      <c r="F1191">
        <v>56</v>
      </c>
      <c r="G1191" t="s">
        <v>40</v>
      </c>
      <c r="H1191" t="s">
        <v>152</v>
      </c>
      <c r="I1191" s="2">
        <v>2925000</v>
      </c>
      <c r="J1191" s="3">
        <f>Raw_Data[[#This Row],[cicilan_per_bulan]]/Raw_Data[[#This Row],[penghasilan_bulanan]]</f>
        <v>0.18485470085470085</v>
      </c>
      <c r="K1191" t="s">
        <v>109</v>
      </c>
      <c r="L1191" t="s">
        <v>110</v>
      </c>
      <c r="M1191" t="s">
        <v>44</v>
      </c>
      <c r="N1191" t="s">
        <v>83</v>
      </c>
      <c r="O1191" t="s">
        <v>57</v>
      </c>
      <c r="P1191" s="2">
        <v>18086000</v>
      </c>
      <c r="Q1191" s="2">
        <v>4521000</v>
      </c>
      <c r="R1191" t="str">
        <f>IF(Raw_Data[[#This Row],[persen_dp]]&lt;15%,"Low",IF(Raw_Data[[#This Row],[persen_dp]]&gt;25%,"High","Medium"))</f>
        <v>Medium</v>
      </c>
      <c r="S1191" s="3">
        <v>0.25</v>
      </c>
      <c r="T1191">
        <v>36</v>
      </c>
      <c r="U1191">
        <v>0.14499999999999999</v>
      </c>
      <c r="V1191" s="2">
        <v>540700</v>
      </c>
      <c r="W1191" s="2">
        <v>19465000</v>
      </c>
      <c r="X1191" t="str">
        <f>IF(OR(Raw_Data[[#This Row],[status_pembayaran]]="Macet",Raw_Data[[#This Row],[status_pembayaran]]="Kurang Lancar"),"Non Performing Loan","Performing")</f>
        <v>Performing</v>
      </c>
      <c r="Y1191" t="s">
        <v>47</v>
      </c>
      <c r="Z1191">
        <v>0</v>
      </c>
      <c r="AA1191">
        <v>0</v>
      </c>
      <c r="AB1191">
        <v>1</v>
      </c>
      <c r="AC1191" t="s">
        <v>66</v>
      </c>
      <c r="AD1191">
        <f>IF(Raw_Data[[#This Row],[rasio]]&lt;0.2,1,IF(Raw_Data[[#This Row],[rasio]]&lt;0.3,2,IF(Raw_Data[[#This Row],[rasio]]&lt;0.4,3,4)))</f>
        <v>1</v>
      </c>
      <c r="AE1191">
        <f>IF(Raw_Data[[#This Row],[kategori_dp]]="High",1,IF(Raw_Data[[#This Row],[kategori_dp]]="Medium",2,3))</f>
        <v>2</v>
      </c>
      <c r="AF1191">
        <f>IF(Raw_Data[[#This Row],[tenor_bulan]]&lt;=24,1,IF(Raw_Data[[#This Row],[tenor_bulan]]&lt;=36,2,IF(Raw_Data[[#This Row],[tenor_bulan]]&lt;=48,3,4)))</f>
        <v>2</v>
      </c>
      <c r="AG1191">
        <f>IF(Raw_Data[[#This Row],[jumlah_kali_telat]]=0,0,IF(Raw_Data[[#This Row],[jumlah_kali_telat]]&lt;=2,2,4))</f>
        <v>0</v>
      </c>
      <c r="AH1191">
        <f>Raw_Data[[#This Row],[Skor_Rasio]]+Raw_Data[[#This Row],[Skor_DP]]+Raw_Data[[#This Row],[Skor_Tenor]]+Raw_Data[[#This Row],[Skor_Telat]]</f>
        <v>5</v>
      </c>
      <c r="AI1191" t="str">
        <f>IF(Raw_Data[[#This Row],[Risk_Score]]&lt;=6,"Low Risk",IF(Raw_Data[[#This Row],[Risk_Score]]&lt;=8,"Medium Risk","High Risk"))</f>
        <v>Low Risk</v>
      </c>
      <c r="AJ1191">
        <f ca="1">IFERROR(DATEDIF(Raw_Data[[#This Row],[tanggal_pengajuan]],TODAY(),"m"),"N/A")</f>
        <v>5</v>
      </c>
      <c r="AK1191" t="str">
        <f ca="1">IF(ISNUMBER(Raw_Data[[#This Row],[MOB]]),IF(Raw_Data[[#This Row],[MOB]]&lt;6,"0-5 bulan",IF(Raw_Data[[#This Row],[MOB]]&lt;12,"6-11 bulan",IF(Raw_Data[[#This Row],[MOB]]&lt;24,"12-23 bulan","24+ bulan"))),"N/A")</f>
        <v>0-5 bulan</v>
      </c>
    </row>
    <row r="1192" spans="1:37" ht="14.25" customHeight="1" x14ac:dyDescent="0.45">
      <c r="A1192" t="s">
        <v>3002</v>
      </c>
      <c r="B1192" s="64">
        <v>46168</v>
      </c>
      <c r="C1192" s="1" t="str">
        <f t="shared" si="18"/>
        <v>May</v>
      </c>
      <c r="D1192" t="s">
        <v>1445</v>
      </c>
      <c r="E1192" t="s">
        <v>3003</v>
      </c>
      <c r="F1192">
        <v>47</v>
      </c>
      <c r="G1192" t="s">
        <v>51</v>
      </c>
      <c r="H1192" t="s">
        <v>152</v>
      </c>
      <c r="I1192" s="2">
        <v>3943000</v>
      </c>
      <c r="J1192" s="3">
        <f>Raw_Data[[#This Row],[cicilan_per_bulan]]/Raw_Data[[#This Row],[penghasilan_bulanan]]</f>
        <v>0.52236875475526245</v>
      </c>
      <c r="K1192" t="s">
        <v>63</v>
      </c>
      <c r="L1192" t="s">
        <v>64</v>
      </c>
      <c r="M1192" t="s">
        <v>55</v>
      </c>
      <c r="N1192" t="s">
        <v>221</v>
      </c>
      <c r="O1192" t="s">
        <v>159</v>
      </c>
      <c r="P1192" s="2">
        <v>42578000</v>
      </c>
      <c r="Q1192" s="2">
        <v>4258000</v>
      </c>
      <c r="R1192" t="str">
        <f>IF(Raw_Data[[#This Row],[persen_dp]]&lt;15%,"Low",IF(Raw_Data[[#This Row],[persen_dp]]&gt;25%,"High","Medium"))</f>
        <v>Low</v>
      </c>
      <c r="S1192" s="3">
        <v>0.1</v>
      </c>
      <c r="T1192">
        <v>24</v>
      </c>
      <c r="U1192">
        <v>0.14499999999999999</v>
      </c>
      <c r="V1192" s="2">
        <v>2059700</v>
      </c>
      <c r="W1192" s="2">
        <v>49433000</v>
      </c>
      <c r="X1192" t="str">
        <f>IF(OR(Raw_Data[[#This Row],[status_pembayaran]]="Macet",Raw_Data[[#This Row],[status_pembayaran]]="Kurang Lancar"),"Non Performing Loan","Performing")</f>
        <v>Performing</v>
      </c>
      <c r="Y1192" t="s">
        <v>47</v>
      </c>
      <c r="Z1192">
        <v>0</v>
      </c>
      <c r="AA1192">
        <v>0</v>
      </c>
      <c r="AB1192">
        <v>1</v>
      </c>
      <c r="AC1192" t="s">
        <v>137</v>
      </c>
      <c r="AD1192">
        <f>IF(Raw_Data[[#This Row],[rasio]]&lt;0.2,1,IF(Raw_Data[[#This Row],[rasio]]&lt;0.3,2,IF(Raw_Data[[#This Row],[rasio]]&lt;0.4,3,4)))</f>
        <v>4</v>
      </c>
      <c r="AE1192">
        <f>IF(Raw_Data[[#This Row],[kategori_dp]]="High",1,IF(Raw_Data[[#This Row],[kategori_dp]]="Medium",2,3))</f>
        <v>3</v>
      </c>
      <c r="AF1192">
        <f>IF(Raw_Data[[#This Row],[tenor_bulan]]&lt;=24,1,IF(Raw_Data[[#This Row],[tenor_bulan]]&lt;=36,2,IF(Raw_Data[[#This Row],[tenor_bulan]]&lt;=48,3,4)))</f>
        <v>1</v>
      </c>
      <c r="AG1192">
        <f>IF(Raw_Data[[#This Row],[jumlah_kali_telat]]=0,0,IF(Raw_Data[[#This Row],[jumlah_kali_telat]]&lt;=2,2,4))</f>
        <v>0</v>
      </c>
      <c r="AH1192">
        <f>Raw_Data[[#This Row],[Skor_Rasio]]+Raw_Data[[#This Row],[Skor_DP]]+Raw_Data[[#This Row],[Skor_Tenor]]+Raw_Data[[#This Row],[Skor_Telat]]</f>
        <v>8</v>
      </c>
      <c r="AI1192" t="str">
        <f>IF(Raw_Data[[#This Row],[Risk_Score]]&lt;=6,"Low Risk",IF(Raw_Data[[#This Row],[Risk_Score]]&lt;=8,"Medium Risk","High Risk"))</f>
        <v>Medium Risk</v>
      </c>
      <c r="AJ1192">
        <f ca="1">IFERROR(DATEDIF(Raw_Data[[#This Row],[tanggal_pengajuan]],TODAY(),"m"),"N/A")</f>
        <v>4</v>
      </c>
      <c r="AK1192" t="str">
        <f ca="1">IF(ISNUMBER(Raw_Data[[#This Row],[MOB]]),IF(Raw_Data[[#This Row],[MOB]]&lt;6,"0-5 bulan",IF(Raw_Data[[#This Row],[MOB]]&lt;12,"6-11 bulan",IF(Raw_Data[[#This Row],[MOB]]&lt;24,"12-23 bulan","24+ bulan"))),"N/A")</f>
        <v>0-5 bulan</v>
      </c>
    </row>
    <row r="1193" spans="1:37" ht="14.25" customHeight="1" x14ac:dyDescent="0.45">
      <c r="A1193" t="s">
        <v>3004</v>
      </c>
      <c r="B1193" s="64">
        <v>46063</v>
      </c>
      <c r="C1193" s="1" t="str">
        <f t="shared" si="18"/>
        <v>February</v>
      </c>
      <c r="D1193" t="s">
        <v>2665</v>
      </c>
      <c r="E1193" t="s">
        <v>3005</v>
      </c>
      <c r="F1193">
        <v>57</v>
      </c>
      <c r="G1193" t="s">
        <v>51</v>
      </c>
      <c r="H1193" t="s">
        <v>41</v>
      </c>
      <c r="I1193" s="2">
        <v>5147000</v>
      </c>
      <c r="J1193" s="3">
        <f>Raw_Data[[#This Row],[cicilan_per_bulan]]/Raw_Data[[#This Row],[penghasilan_bulanan]]</f>
        <v>0.12051680590635322</v>
      </c>
      <c r="K1193" t="s">
        <v>70</v>
      </c>
      <c r="L1193" t="s">
        <v>71</v>
      </c>
      <c r="M1193" t="s">
        <v>55</v>
      </c>
      <c r="N1193" t="s">
        <v>56</v>
      </c>
      <c r="O1193" t="s">
        <v>57</v>
      </c>
      <c r="P1193" s="2">
        <v>18306000</v>
      </c>
      <c r="Q1193" s="2">
        <v>2746000</v>
      </c>
      <c r="R1193" t="str">
        <f>IF(Raw_Data[[#This Row],[persen_dp]]&lt;15%,"Low",IF(Raw_Data[[#This Row],[persen_dp]]&gt;25%,"High","Medium"))</f>
        <v>Medium</v>
      </c>
      <c r="S1193" s="3">
        <v>0.15</v>
      </c>
      <c r="T1193">
        <v>36</v>
      </c>
      <c r="U1193">
        <v>0.14499999999999999</v>
      </c>
      <c r="V1193" s="2">
        <v>620300</v>
      </c>
      <c r="W1193" s="2">
        <v>22329000</v>
      </c>
      <c r="X1193" t="str">
        <f>IF(OR(Raw_Data[[#This Row],[status_pembayaran]]="Macet",Raw_Data[[#This Row],[status_pembayaran]]="Kurang Lancar"),"Non Performing Loan","Performing")</f>
        <v>Performing</v>
      </c>
      <c r="Y1193" t="s">
        <v>47</v>
      </c>
      <c r="Z1193">
        <v>0</v>
      </c>
      <c r="AA1193">
        <v>0</v>
      </c>
      <c r="AB1193">
        <v>1</v>
      </c>
      <c r="AC1193" t="s">
        <v>74</v>
      </c>
      <c r="AD1193">
        <f>IF(Raw_Data[[#This Row],[rasio]]&lt;0.2,1,IF(Raw_Data[[#This Row],[rasio]]&lt;0.3,2,IF(Raw_Data[[#This Row],[rasio]]&lt;0.4,3,4)))</f>
        <v>1</v>
      </c>
      <c r="AE1193">
        <f>IF(Raw_Data[[#This Row],[kategori_dp]]="High",1,IF(Raw_Data[[#This Row],[kategori_dp]]="Medium",2,3))</f>
        <v>2</v>
      </c>
      <c r="AF1193">
        <f>IF(Raw_Data[[#This Row],[tenor_bulan]]&lt;=24,1,IF(Raw_Data[[#This Row],[tenor_bulan]]&lt;=36,2,IF(Raw_Data[[#This Row],[tenor_bulan]]&lt;=48,3,4)))</f>
        <v>2</v>
      </c>
      <c r="AG1193">
        <f>IF(Raw_Data[[#This Row],[jumlah_kali_telat]]=0,0,IF(Raw_Data[[#This Row],[jumlah_kali_telat]]&lt;=2,2,4))</f>
        <v>0</v>
      </c>
      <c r="AH1193">
        <f>Raw_Data[[#This Row],[Skor_Rasio]]+Raw_Data[[#This Row],[Skor_DP]]+Raw_Data[[#This Row],[Skor_Tenor]]+Raw_Data[[#This Row],[Skor_Telat]]</f>
        <v>5</v>
      </c>
      <c r="AI1193" t="str">
        <f>IF(Raw_Data[[#This Row],[Risk_Score]]&lt;=6,"Low Risk",IF(Raw_Data[[#This Row],[Risk_Score]]&lt;=8,"Medium Risk","High Risk"))</f>
        <v>Low Risk</v>
      </c>
      <c r="AJ1193">
        <f ca="1">IFERROR(DATEDIF(Raw_Data[[#This Row],[tanggal_pengajuan]],TODAY(),"m"),"N/A")</f>
        <v>8</v>
      </c>
      <c r="AK1193" t="str">
        <f ca="1">IF(ISNUMBER(Raw_Data[[#This Row],[MOB]]),IF(Raw_Data[[#This Row],[MOB]]&lt;6,"0-5 bulan",IF(Raw_Data[[#This Row],[MOB]]&lt;12,"6-11 bulan",IF(Raw_Data[[#This Row],[MOB]]&lt;24,"12-23 bulan","24+ bulan"))),"N/A")</f>
        <v>6-11 bulan</v>
      </c>
    </row>
    <row r="1194" spans="1:37" ht="14.25" customHeight="1" x14ac:dyDescent="0.45">
      <c r="A1194" t="s">
        <v>3006</v>
      </c>
      <c r="B1194" s="64">
        <v>46150</v>
      </c>
      <c r="C1194" s="1" t="str">
        <f t="shared" si="18"/>
        <v>May</v>
      </c>
      <c r="D1194" t="s">
        <v>390</v>
      </c>
      <c r="E1194" t="s">
        <v>3007</v>
      </c>
      <c r="F1194">
        <v>30</v>
      </c>
      <c r="G1194" t="s">
        <v>51</v>
      </c>
      <c r="H1194" t="s">
        <v>90</v>
      </c>
      <c r="I1194" s="2">
        <v>7290000</v>
      </c>
      <c r="J1194" s="3">
        <f>Raw_Data[[#This Row],[cicilan_per_bulan]]/Raw_Data[[#This Row],[penghasilan_bulanan]]</f>
        <v>7.2825788751714679E-2</v>
      </c>
      <c r="K1194" t="s">
        <v>53</v>
      </c>
      <c r="L1194" t="s">
        <v>54</v>
      </c>
      <c r="M1194" t="s">
        <v>249</v>
      </c>
      <c r="N1194" t="s">
        <v>250</v>
      </c>
      <c r="O1194" t="s">
        <v>57</v>
      </c>
      <c r="P1194" s="2">
        <v>15668000</v>
      </c>
      <c r="Q1194" s="2">
        <v>2350000</v>
      </c>
      <c r="R1194" t="str">
        <f>IF(Raw_Data[[#This Row],[persen_dp]]&lt;15%,"Low",IF(Raw_Data[[#This Row],[persen_dp]]&gt;25%,"High","Medium"))</f>
        <v>Medium</v>
      </c>
      <c r="S1194" s="3">
        <v>0.15</v>
      </c>
      <c r="T1194">
        <v>36</v>
      </c>
      <c r="U1194">
        <v>0.14499999999999999</v>
      </c>
      <c r="V1194" s="2">
        <v>530900</v>
      </c>
      <c r="W1194" s="2">
        <v>19112000</v>
      </c>
      <c r="X1194" t="str">
        <f>IF(OR(Raw_Data[[#This Row],[status_pembayaran]]="Macet",Raw_Data[[#This Row],[status_pembayaran]]="Kurang Lancar"),"Non Performing Loan","Performing")</f>
        <v>Performing</v>
      </c>
      <c r="Y1194" t="s">
        <v>47</v>
      </c>
      <c r="Z1194">
        <v>0</v>
      </c>
      <c r="AA1194">
        <v>0</v>
      </c>
      <c r="AB1194">
        <v>1</v>
      </c>
      <c r="AC1194" t="s">
        <v>137</v>
      </c>
      <c r="AD1194">
        <f>IF(Raw_Data[[#This Row],[rasio]]&lt;0.2,1,IF(Raw_Data[[#This Row],[rasio]]&lt;0.3,2,IF(Raw_Data[[#This Row],[rasio]]&lt;0.4,3,4)))</f>
        <v>1</v>
      </c>
      <c r="AE1194">
        <f>IF(Raw_Data[[#This Row],[kategori_dp]]="High",1,IF(Raw_Data[[#This Row],[kategori_dp]]="Medium",2,3))</f>
        <v>2</v>
      </c>
      <c r="AF1194">
        <f>IF(Raw_Data[[#This Row],[tenor_bulan]]&lt;=24,1,IF(Raw_Data[[#This Row],[tenor_bulan]]&lt;=36,2,IF(Raw_Data[[#This Row],[tenor_bulan]]&lt;=48,3,4)))</f>
        <v>2</v>
      </c>
      <c r="AG1194">
        <f>IF(Raw_Data[[#This Row],[jumlah_kali_telat]]=0,0,IF(Raw_Data[[#This Row],[jumlah_kali_telat]]&lt;=2,2,4))</f>
        <v>0</v>
      </c>
      <c r="AH1194">
        <f>Raw_Data[[#This Row],[Skor_Rasio]]+Raw_Data[[#This Row],[Skor_DP]]+Raw_Data[[#This Row],[Skor_Tenor]]+Raw_Data[[#This Row],[Skor_Telat]]</f>
        <v>5</v>
      </c>
      <c r="AI1194" t="str">
        <f>IF(Raw_Data[[#This Row],[Risk_Score]]&lt;=6,"Low Risk",IF(Raw_Data[[#This Row],[Risk_Score]]&lt;=8,"Medium Risk","High Risk"))</f>
        <v>Low Risk</v>
      </c>
      <c r="AJ1194">
        <f ca="1">IFERROR(DATEDIF(Raw_Data[[#This Row],[tanggal_pengajuan]],TODAY(),"m"),"N/A")</f>
        <v>5</v>
      </c>
      <c r="AK1194" t="str">
        <f ca="1">IF(ISNUMBER(Raw_Data[[#This Row],[MOB]]),IF(Raw_Data[[#This Row],[MOB]]&lt;6,"0-5 bulan",IF(Raw_Data[[#This Row],[MOB]]&lt;12,"6-11 bulan",IF(Raw_Data[[#This Row],[MOB]]&lt;24,"12-23 bulan","24+ bulan"))),"N/A")</f>
        <v>0-5 bulan</v>
      </c>
    </row>
    <row r="1195" spans="1:37" ht="14.25" customHeight="1" x14ac:dyDescent="0.45">
      <c r="A1195" t="s">
        <v>3008</v>
      </c>
      <c r="B1195" s="64">
        <v>46075</v>
      </c>
      <c r="C1195" s="1" t="str">
        <f t="shared" si="18"/>
        <v>February</v>
      </c>
      <c r="D1195" t="s">
        <v>235</v>
      </c>
      <c r="E1195" t="s">
        <v>3009</v>
      </c>
      <c r="F1195">
        <v>27</v>
      </c>
      <c r="G1195" t="s">
        <v>40</v>
      </c>
      <c r="H1195" t="s">
        <v>152</v>
      </c>
      <c r="I1195" s="2">
        <v>2744000</v>
      </c>
      <c r="J1195" s="3">
        <f>Raw_Data[[#This Row],[cicilan_per_bulan]]/Raw_Data[[#This Row],[penghasilan_bulanan]]</f>
        <v>0.27973760932944608</v>
      </c>
      <c r="K1195" t="s">
        <v>188</v>
      </c>
      <c r="L1195" t="s">
        <v>154</v>
      </c>
      <c r="M1195" t="s">
        <v>44</v>
      </c>
      <c r="N1195" t="s">
        <v>228</v>
      </c>
      <c r="O1195" t="s">
        <v>57</v>
      </c>
      <c r="P1195" s="2">
        <v>18914000</v>
      </c>
      <c r="Q1195" s="2">
        <v>7566000</v>
      </c>
      <c r="R1195" t="str">
        <f>IF(Raw_Data[[#This Row],[persen_dp]]&lt;15%,"Low",IF(Raw_Data[[#This Row],[persen_dp]]&gt;25%,"High","Medium"))</f>
        <v>High</v>
      </c>
      <c r="S1195" s="3">
        <v>0.4</v>
      </c>
      <c r="T1195">
        <v>18</v>
      </c>
      <c r="U1195">
        <v>0.14499999999999999</v>
      </c>
      <c r="V1195" s="2">
        <v>767600</v>
      </c>
      <c r="W1195" s="2">
        <v>13816000</v>
      </c>
      <c r="X1195" t="str">
        <f>IF(OR(Raw_Data[[#This Row],[status_pembayaran]]="Macet",Raw_Data[[#This Row],[status_pembayaran]]="Kurang Lancar"),"Non Performing Loan","Performing")</f>
        <v>Performing</v>
      </c>
      <c r="Y1195" t="s">
        <v>47</v>
      </c>
      <c r="Z1195">
        <v>0</v>
      </c>
      <c r="AA1195">
        <v>0</v>
      </c>
      <c r="AB1195">
        <v>1</v>
      </c>
      <c r="AC1195" t="s">
        <v>74</v>
      </c>
      <c r="AD1195">
        <f>IF(Raw_Data[[#This Row],[rasio]]&lt;0.2,1,IF(Raw_Data[[#This Row],[rasio]]&lt;0.3,2,IF(Raw_Data[[#This Row],[rasio]]&lt;0.4,3,4)))</f>
        <v>2</v>
      </c>
      <c r="AE1195">
        <f>IF(Raw_Data[[#This Row],[kategori_dp]]="High",1,IF(Raw_Data[[#This Row],[kategori_dp]]="Medium",2,3))</f>
        <v>1</v>
      </c>
      <c r="AF1195">
        <f>IF(Raw_Data[[#This Row],[tenor_bulan]]&lt;=24,1,IF(Raw_Data[[#This Row],[tenor_bulan]]&lt;=36,2,IF(Raw_Data[[#This Row],[tenor_bulan]]&lt;=48,3,4)))</f>
        <v>1</v>
      </c>
      <c r="AG1195">
        <f>IF(Raw_Data[[#This Row],[jumlah_kali_telat]]=0,0,IF(Raw_Data[[#This Row],[jumlah_kali_telat]]&lt;=2,2,4))</f>
        <v>0</v>
      </c>
      <c r="AH1195">
        <f>Raw_Data[[#This Row],[Skor_Rasio]]+Raw_Data[[#This Row],[Skor_DP]]+Raw_Data[[#This Row],[Skor_Tenor]]+Raw_Data[[#This Row],[Skor_Telat]]</f>
        <v>4</v>
      </c>
      <c r="AI1195" t="str">
        <f>IF(Raw_Data[[#This Row],[Risk_Score]]&lt;=6,"Low Risk",IF(Raw_Data[[#This Row],[Risk_Score]]&lt;=8,"Medium Risk","High Risk"))</f>
        <v>Low Risk</v>
      </c>
      <c r="AJ1195">
        <f ca="1">IFERROR(DATEDIF(Raw_Data[[#This Row],[tanggal_pengajuan]],TODAY(),"m"),"N/A")</f>
        <v>8</v>
      </c>
      <c r="AK1195" t="str">
        <f ca="1">IF(ISNUMBER(Raw_Data[[#This Row],[MOB]]),IF(Raw_Data[[#This Row],[MOB]]&lt;6,"0-5 bulan",IF(Raw_Data[[#This Row],[MOB]]&lt;12,"6-11 bulan",IF(Raw_Data[[#This Row],[MOB]]&lt;24,"12-23 bulan","24+ bulan"))),"N/A")</f>
        <v>6-11 bulan</v>
      </c>
    </row>
    <row r="1196" spans="1:37" ht="14.25" customHeight="1" x14ac:dyDescent="0.45">
      <c r="A1196" t="s">
        <v>3010</v>
      </c>
      <c r="B1196" s="64">
        <v>46114</v>
      </c>
      <c r="C1196" s="1" t="str">
        <f t="shared" si="18"/>
        <v>April</v>
      </c>
      <c r="D1196" t="s">
        <v>207</v>
      </c>
      <c r="E1196" t="s">
        <v>3011</v>
      </c>
      <c r="F1196">
        <v>25</v>
      </c>
      <c r="G1196" t="s">
        <v>40</v>
      </c>
      <c r="H1196" t="s">
        <v>41</v>
      </c>
      <c r="I1196" s="2">
        <v>7075000</v>
      </c>
      <c r="J1196" s="3">
        <f>Raw_Data[[#This Row],[cicilan_per_bulan]]/Raw_Data[[#This Row],[penghasilan_bulanan]]</f>
        <v>0.20024028268551236</v>
      </c>
      <c r="K1196" t="s">
        <v>91</v>
      </c>
      <c r="L1196" t="s">
        <v>92</v>
      </c>
      <c r="M1196" t="s">
        <v>55</v>
      </c>
      <c r="N1196" t="s">
        <v>147</v>
      </c>
      <c r="O1196" t="s">
        <v>148</v>
      </c>
      <c r="P1196" s="2">
        <v>31009000</v>
      </c>
      <c r="Q1196" s="2">
        <v>4651000</v>
      </c>
      <c r="R1196" t="str">
        <f>IF(Raw_Data[[#This Row],[persen_dp]]&lt;15%,"Low",IF(Raw_Data[[#This Row],[persen_dp]]&gt;25%,"High","Medium"))</f>
        <v>Medium</v>
      </c>
      <c r="S1196" s="3">
        <v>0.15</v>
      </c>
      <c r="T1196">
        <v>24</v>
      </c>
      <c r="U1196">
        <v>0.14499999999999999</v>
      </c>
      <c r="V1196" s="2">
        <v>1416700</v>
      </c>
      <c r="W1196" s="2">
        <v>34002000</v>
      </c>
      <c r="X1196" t="str">
        <f>IF(OR(Raw_Data[[#This Row],[status_pembayaran]]="Macet",Raw_Data[[#This Row],[status_pembayaran]]="Kurang Lancar"),"Non Performing Loan","Performing")</f>
        <v>Performing</v>
      </c>
      <c r="Y1196" t="s">
        <v>47</v>
      </c>
      <c r="Z1196">
        <v>0</v>
      </c>
      <c r="AA1196">
        <v>0</v>
      </c>
      <c r="AB1196">
        <v>1</v>
      </c>
      <c r="AD1196">
        <f>IF(Raw_Data[[#This Row],[rasio]]&lt;0.2,1,IF(Raw_Data[[#This Row],[rasio]]&lt;0.3,2,IF(Raw_Data[[#This Row],[rasio]]&lt;0.4,3,4)))</f>
        <v>2</v>
      </c>
      <c r="AE1196">
        <f>IF(Raw_Data[[#This Row],[kategori_dp]]="High",1,IF(Raw_Data[[#This Row],[kategori_dp]]="Medium",2,3))</f>
        <v>2</v>
      </c>
      <c r="AF1196">
        <f>IF(Raw_Data[[#This Row],[tenor_bulan]]&lt;=24,1,IF(Raw_Data[[#This Row],[tenor_bulan]]&lt;=36,2,IF(Raw_Data[[#This Row],[tenor_bulan]]&lt;=48,3,4)))</f>
        <v>1</v>
      </c>
      <c r="AG1196">
        <f>IF(Raw_Data[[#This Row],[jumlah_kali_telat]]=0,0,IF(Raw_Data[[#This Row],[jumlah_kali_telat]]&lt;=2,2,4))</f>
        <v>0</v>
      </c>
      <c r="AH1196">
        <f>Raw_Data[[#This Row],[Skor_Rasio]]+Raw_Data[[#This Row],[Skor_DP]]+Raw_Data[[#This Row],[Skor_Tenor]]+Raw_Data[[#This Row],[Skor_Telat]]</f>
        <v>5</v>
      </c>
      <c r="AI1196" t="str">
        <f>IF(Raw_Data[[#This Row],[Risk_Score]]&lt;=6,"Low Risk",IF(Raw_Data[[#This Row],[Risk_Score]]&lt;=8,"Medium Risk","High Risk"))</f>
        <v>Low Risk</v>
      </c>
      <c r="AJ1196">
        <f ca="1">IFERROR(DATEDIF(Raw_Data[[#This Row],[tanggal_pengajuan]],TODAY(),"m"),"N/A")</f>
        <v>6</v>
      </c>
      <c r="AK1196" t="str">
        <f ca="1">IF(ISNUMBER(Raw_Data[[#This Row],[MOB]]),IF(Raw_Data[[#This Row],[MOB]]&lt;6,"0-5 bulan",IF(Raw_Data[[#This Row],[MOB]]&lt;12,"6-11 bulan",IF(Raw_Data[[#This Row],[MOB]]&lt;24,"12-23 bulan","24+ bulan"))),"N/A")</f>
        <v>6-11 bulan</v>
      </c>
    </row>
    <row r="1197" spans="1:37" ht="14.25" customHeight="1" x14ac:dyDescent="0.45">
      <c r="A1197" t="s">
        <v>3012</v>
      </c>
      <c r="B1197" s="64">
        <v>46073</v>
      </c>
      <c r="C1197" s="1" t="str">
        <f t="shared" si="18"/>
        <v>February</v>
      </c>
      <c r="D1197" t="s">
        <v>3013</v>
      </c>
      <c r="E1197" t="s">
        <v>3014</v>
      </c>
      <c r="F1197">
        <v>53</v>
      </c>
      <c r="G1197" t="s">
        <v>51</v>
      </c>
      <c r="H1197" t="s">
        <v>41</v>
      </c>
      <c r="I1197" s="2">
        <v>7006000</v>
      </c>
      <c r="J1197" s="3">
        <f>Raw_Data[[#This Row],[cicilan_per_bulan]]/Raw_Data[[#This Row],[penghasilan_bulanan]]</f>
        <v>0.11752783328575507</v>
      </c>
      <c r="K1197" t="s">
        <v>42</v>
      </c>
      <c r="L1197" t="s">
        <v>43</v>
      </c>
      <c r="M1197" t="s">
        <v>44</v>
      </c>
      <c r="N1197" t="s">
        <v>273</v>
      </c>
      <c r="O1197" t="s">
        <v>274</v>
      </c>
      <c r="P1197" s="2">
        <v>17391000</v>
      </c>
      <c r="Q1197" s="2">
        <v>5217000</v>
      </c>
      <c r="R1197" t="str">
        <f>IF(Raw_Data[[#This Row],[persen_dp]]&lt;15%,"Low",IF(Raw_Data[[#This Row],[persen_dp]]&gt;25%,"High","Medium"))</f>
        <v>High</v>
      </c>
      <c r="S1197" s="3">
        <v>0.3</v>
      </c>
      <c r="T1197">
        <v>18</v>
      </c>
      <c r="U1197">
        <v>0.14499999999999999</v>
      </c>
      <c r="V1197" s="2">
        <v>823400</v>
      </c>
      <c r="W1197" s="2">
        <v>14822000</v>
      </c>
      <c r="X1197" t="str">
        <f>IF(OR(Raw_Data[[#This Row],[status_pembayaran]]="Macet",Raw_Data[[#This Row],[status_pembayaran]]="Kurang Lancar"),"Non Performing Loan","Performing")</f>
        <v>Performing</v>
      </c>
      <c r="Y1197" t="s">
        <v>47</v>
      </c>
      <c r="Z1197">
        <v>0</v>
      </c>
      <c r="AA1197">
        <v>0</v>
      </c>
      <c r="AB1197">
        <v>1</v>
      </c>
      <c r="AC1197" t="s">
        <v>137</v>
      </c>
      <c r="AD1197">
        <f>IF(Raw_Data[[#This Row],[rasio]]&lt;0.2,1,IF(Raw_Data[[#This Row],[rasio]]&lt;0.3,2,IF(Raw_Data[[#This Row],[rasio]]&lt;0.4,3,4)))</f>
        <v>1</v>
      </c>
      <c r="AE1197">
        <f>IF(Raw_Data[[#This Row],[kategori_dp]]="High",1,IF(Raw_Data[[#This Row],[kategori_dp]]="Medium",2,3))</f>
        <v>1</v>
      </c>
      <c r="AF1197">
        <f>IF(Raw_Data[[#This Row],[tenor_bulan]]&lt;=24,1,IF(Raw_Data[[#This Row],[tenor_bulan]]&lt;=36,2,IF(Raw_Data[[#This Row],[tenor_bulan]]&lt;=48,3,4)))</f>
        <v>1</v>
      </c>
      <c r="AG1197">
        <f>IF(Raw_Data[[#This Row],[jumlah_kali_telat]]=0,0,IF(Raw_Data[[#This Row],[jumlah_kali_telat]]&lt;=2,2,4))</f>
        <v>0</v>
      </c>
      <c r="AH1197">
        <f>Raw_Data[[#This Row],[Skor_Rasio]]+Raw_Data[[#This Row],[Skor_DP]]+Raw_Data[[#This Row],[Skor_Tenor]]+Raw_Data[[#This Row],[Skor_Telat]]</f>
        <v>3</v>
      </c>
      <c r="AI1197" t="str">
        <f>IF(Raw_Data[[#This Row],[Risk_Score]]&lt;=6,"Low Risk",IF(Raw_Data[[#This Row],[Risk_Score]]&lt;=8,"Medium Risk","High Risk"))</f>
        <v>Low Risk</v>
      </c>
      <c r="AJ1197">
        <f ca="1">IFERROR(DATEDIF(Raw_Data[[#This Row],[tanggal_pengajuan]],TODAY(),"m"),"N/A")</f>
        <v>8</v>
      </c>
      <c r="AK1197" t="str">
        <f ca="1">IF(ISNUMBER(Raw_Data[[#This Row],[MOB]]),IF(Raw_Data[[#This Row],[MOB]]&lt;6,"0-5 bulan",IF(Raw_Data[[#This Row],[MOB]]&lt;12,"6-11 bulan",IF(Raw_Data[[#This Row],[MOB]]&lt;24,"12-23 bulan","24+ bulan"))),"N/A")</f>
        <v>6-11 bulan</v>
      </c>
    </row>
    <row r="1198" spans="1:37" ht="14.25" customHeight="1" x14ac:dyDescent="0.45">
      <c r="A1198" t="s">
        <v>3015</v>
      </c>
      <c r="B1198" s="64">
        <v>46105</v>
      </c>
      <c r="C1198" s="1" t="str">
        <f t="shared" si="18"/>
        <v>March</v>
      </c>
      <c r="D1198" t="s">
        <v>1043</v>
      </c>
      <c r="E1198" t="s">
        <v>3016</v>
      </c>
      <c r="F1198">
        <v>27</v>
      </c>
      <c r="G1198" t="s">
        <v>51</v>
      </c>
      <c r="H1198" t="s">
        <v>52</v>
      </c>
      <c r="I1198" s="2">
        <v>7939000</v>
      </c>
      <c r="J1198" s="3">
        <f>Raw_Data[[#This Row],[cicilan_per_bulan]]/Raw_Data[[#This Row],[penghasilan_bulanan]]</f>
        <v>0.19062854263761178</v>
      </c>
      <c r="K1198" t="s">
        <v>53</v>
      </c>
      <c r="L1198" t="s">
        <v>54</v>
      </c>
      <c r="M1198" t="s">
        <v>44</v>
      </c>
      <c r="N1198" t="s">
        <v>273</v>
      </c>
      <c r="O1198" t="s">
        <v>274</v>
      </c>
      <c r="P1198" s="2">
        <v>17623000</v>
      </c>
      <c r="Q1198" s="2">
        <v>1762000</v>
      </c>
      <c r="R1198" t="str">
        <f>IF(Raw_Data[[#This Row],[persen_dp]]&lt;15%,"Low",IF(Raw_Data[[#This Row],[persen_dp]]&gt;25%,"High","Medium"))</f>
        <v>Low</v>
      </c>
      <c r="S1198" s="3">
        <v>0.1</v>
      </c>
      <c r="T1198">
        <v>12</v>
      </c>
      <c r="U1198">
        <v>0.14499999999999999</v>
      </c>
      <c r="V1198" s="2">
        <v>1513400</v>
      </c>
      <c r="W1198" s="2">
        <v>18161000</v>
      </c>
      <c r="X1198" t="str">
        <f>IF(OR(Raw_Data[[#This Row],[status_pembayaran]]="Macet",Raw_Data[[#This Row],[status_pembayaran]]="Kurang Lancar"),"Non Performing Loan","Performing")</f>
        <v>Performing</v>
      </c>
      <c r="Y1198" t="s">
        <v>47</v>
      </c>
      <c r="Z1198">
        <v>0</v>
      </c>
      <c r="AA1198">
        <v>0</v>
      </c>
      <c r="AB1198">
        <v>1</v>
      </c>
      <c r="AD1198">
        <f>IF(Raw_Data[[#This Row],[rasio]]&lt;0.2,1,IF(Raw_Data[[#This Row],[rasio]]&lt;0.3,2,IF(Raw_Data[[#This Row],[rasio]]&lt;0.4,3,4)))</f>
        <v>1</v>
      </c>
      <c r="AE1198">
        <f>IF(Raw_Data[[#This Row],[kategori_dp]]="High",1,IF(Raw_Data[[#This Row],[kategori_dp]]="Medium",2,3))</f>
        <v>3</v>
      </c>
      <c r="AF1198">
        <f>IF(Raw_Data[[#This Row],[tenor_bulan]]&lt;=24,1,IF(Raw_Data[[#This Row],[tenor_bulan]]&lt;=36,2,IF(Raw_Data[[#This Row],[tenor_bulan]]&lt;=48,3,4)))</f>
        <v>1</v>
      </c>
      <c r="AG1198">
        <f>IF(Raw_Data[[#This Row],[jumlah_kali_telat]]=0,0,IF(Raw_Data[[#This Row],[jumlah_kali_telat]]&lt;=2,2,4))</f>
        <v>0</v>
      </c>
      <c r="AH1198">
        <f>Raw_Data[[#This Row],[Skor_Rasio]]+Raw_Data[[#This Row],[Skor_DP]]+Raw_Data[[#This Row],[Skor_Tenor]]+Raw_Data[[#This Row],[Skor_Telat]]</f>
        <v>5</v>
      </c>
      <c r="AI1198" t="str">
        <f>IF(Raw_Data[[#This Row],[Risk_Score]]&lt;=6,"Low Risk",IF(Raw_Data[[#This Row],[Risk_Score]]&lt;=8,"Medium Risk","High Risk"))</f>
        <v>Low Risk</v>
      </c>
      <c r="AJ1198">
        <f ca="1">IFERROR(DATEDIF(Raw_Data[[#This Row],[tanggal_pengajuan]],TODAY(),"m"),"N/A")</f>
        <v>6</v>
      </c>
      <c r="AK1198" t="str">
        <f ca="1">IF(ISNUMBER(Raw_Data[[#This Row],[MOB]]),IF(Raw_Data[[#This Row],[MOB]]&lt;6,"0-5 bulan",IF(Raw_Data[[#This Row],[MOB]]&lt;12,"6-11 bulan",IF(Raw_Data[[#This Row],[MOB]]&lt;24,"12-23 bulan","24+ bulan"))),"N/A")</f>
        <v>6-11 bulan</v>
      </c>
    </row>
    <row r="1199" spans="1:37" ht="14.25" customHeight="1" x14ac:dyDescent="0.45">
      <c r="A1199" t="s">
        <v>3017</v>
      </c>
      <c r="B1199" s="64">
        <v>46191</v>
      </c>
      <c r="C1199" s="1" t="str">
        <f t="shared" si="18"/>
        <v>June</v>
      </c>
      <c r="D1199" t="s">
        <v>3018</v>
      </c>
      <c r="E1199" t="s">
        <v>3019</v>
      </c>
      <c r="F1199">
        <v>50</v>
      </c>
      <c r="G1199" t="s">
        <v>40</v>
      </c>
      <c r="H1199" t="s">
        <v>152</v>
      </c>
      <c r="I1199" s="2">
        <v>3020000</v>
      </c>
      <c r="J1199" s="3">
        <f>Raw_Data[[#This Row],[cicilan_per_bulan]]/Raw_Data[[#This Row],[penghasilan_bulanan]]</f>
        <v>0.33145695364238409</v>
      </c>
      <c r="K1199" t="s">
        <v>167</v>
      </c>
      <c r="L1199" t="s">
        <v>110</v>
      </c>
      <c r="M1199" t="s">
        <v>72</v>
      </c>
      <c r="N1199" t="s">
        <v>97</v>
      </c>
      <c r="O1199" t="s">
        <v>57</v>
      </c>
      <c r="P1199" s="2">
        <v>16443000</v>
      </c>
      <c r="Q1199" s="2">
        <v>1644000</v>
      </c>
      <c r="R1199" t="str">
        <f>IF(Raw_Data[[#This Row],[persen_dp]]&lt;15%,"Low",IF(Raw_Data[[#This Row],[persen_dp]]&gt;25%,"High","Medium"))</f>
        <v>Low</v>
      </c>
      <c r="S1199" s="3">
        <v>0.1</v>
      </c>
      <c r="T1199">
        <v>18</v>
      </c>
      <c r="U1199">
        <v>0.14499999999999999</v>
      </c>
      <c r="V1199" s="2">
        <v>1001000</v>
      </c>
      <c r="W1199" s="2">
        <v>18018000</v>
      </c>
      <c r="X1199" t="str">
        <f>IF(OR(Raw_Data[[#This Row],[status_pembayaran]]="Macet",Raw_Data[[#This Row],[status_pembayaran]]="Kurang Lancar"),"Non Performing Loan","Performing")</f>
        <v>Performing</v>
      </c>
      <c r="Y1199" t="s">
        <v>47</v>
      </c>
      <c r="Z1199">
        <v>0</v>
      </c>
      <c r="AA1199">
        <v>0</v>
      </c>
      <c r="AB1199">
        <v>1</v>
      </c>
      <c r="AC1199" t="s">
        <v>58</v>
      </c>
      <c r="AD1199">
        <f>IF(Raw_Data[[#This Row],[rasio]]&lt;0.2,1,IF(Raw_Data[[#This Row],[rasio]]&lt;0.3,2,IF(Raw_Data[[#This Row],[rasio]]&lt;0.4,3,4)))</f>
        <v>3</v>
      </c>
      <c r="AE1199">
        <f>IF(Raw_Data[[#This Row],[kategori_dp]]="High",1,IF(Raw_Data[[#This Row],[kategori_dp]]="Medium",2,3))</f>
        <v>3</v>
      </c>
      <c r="AF1199">
        <f>IF(Raw_Data[[#This Row],[tenor_bulan]]&lt;=24,1,IF(Raw_Data[[#This Row],[tenor_bulan]]&lt;=36,2,IF(Raw_Data[[#This Row],[tenor_bulan]]&lt;=48,3,4)))</f>
        <v>1</v>
      </c>
      <c r="AG1199">
        <f>IF(Raw_Data[[#This Row],[jumlah_kali_telat]]=0,0,IF(Raw_Data[[#This Row],[jumlah_kali_telat]]&lt;=2,2,4))</f>
        <v>0</v>
      </c>
      <c r="AH1199">
        <f>Raw_Data[[#This Row],[Skor_Rasio]]+Raw_Data[[#This Row],[Skor_DP]]+Raw_Data[[#This Row],[Skor_Tenor]]+Raw_Data[[#This Row],[Skor_Telat]]</f>
        <v>7</v>
      </c>
      <c r="AI1199" t="str">
        <f>IF(Raw_Data[[#This Row],[Risk_Score]]&lt;=6,"Low Risk",IF(Raw_Data[[#This Row],[Risk_Score]]&lt;=8,"Medium Risk","High Risk"))</f>
        <v>Medium Risk</v>
      </c>
      <c r="AJ1199">
        <f ca="1">IFERROR(DATEDIF(Raw_Data[[#This Row],[tanggal_pengajuan]],TODAY(),"m"),"N/A")</f>
        <v>4</v>
      </c>
      <c r="AK1199" t="str">
        <f ca="1">IF(ISNUMBER(Raw_Data[[#This Row],[MOB]]),IF(Raw_Data[[#This Row],[MOB]]&lt;6,"0-5 bulan",IF(Raw_Data[[#This Row],[MOB]]&lt;12,"6-11 bulan",IF(Raw_Data[[#This Row],[MOB]]&lt;24,"12-23 bulan","24+ bulan"))),"N/A")</f>
        <v>0-5 bulan</v>
      </c>
    </row>
    <row r="1200" spans="1:37" ht="14.25" customHeight="1" x14ac:dyDescent="0.45">
      <c r="A1200" t="s">
        <v>3020</v>
      </c>
      <c r="B1200" s="64">
        <v>46068</v>
      </c>
      <c r="C1200" s="1" t="str">
        <f t="shared" si="18"/>
        <v>February</v>
      </c>
      <c r="D1200" t="s">
        <v>956</v>
      </c>
      <c r="E1200" t="s">
        <v>3021</v>
      </c>
      <c r="F1200">
        <v>52</v>
      </c>
      <c r="G1200" t="s">
        <v>51</v>
      </c>
      <c r="H1200" t="s">
        <v>62</v>
      </c>
      <c r="I1200" s="2">
        <v>2609000</v>
      </c>
      <c r="J1200" s="3">
        <f>Raw_Data[[#This Row],[cicilan_per_bulan]]/Raw_Data[[#This Row],[penghasilan_bulanan]]</f>
        <v>0.65603679570716755</v>
      </c>
      <c r="K1200" t="s">
        <v>42</v>
      </c>
      <c r="L1200" t="s">
        <v>43</v>
      </c>
      <c r="M1200" t="s">
        <v>72</v>
      </c>
      <c r="N1200" t="s">
        <v>73</v>
      </c>
      <c r="O1200" t="s">
        <v>46</v>
      </c>
      <c r="P1200" s="2">
        <v>21104000</v>
      </c>
      <c r="Q1200" s="2">
        <v>3166000</v>
      </c>
      <c r="R1200" t="str">
        <f>IF(Raw_Data[[#This Row],[persen_dp]]&lt;15%,"Low",IF(Raw_Data[[#This Row],[persen_dp]]&gt;25%,"High","Medium"))</f>
        <v>Medium</v>
      </c>
      <c r="S1200" s="3">
        <v>0.15</v>
      </c>
      <c r="T1200">
        <v>12</v>
      </c>
      <c r="U1200">
        <v>0.14499999999999999</v>
      </c>
      <c r="V1200" s="2">
        <v>1711600</v>
      </c>
      <c r="W1200" s="2">
        <v>20539000</v>
      </c>
      <c r="X1200" t="str">
        <f>IF(OR(Raw_Data[[#This Row],[status_pembayaran]]="Macet",Raw_Data[[#This Row],[status_pembayaran]]="Kurang Lancar"),"Non Performing Loan","Performing")</f>
        <v>Performing</v>
      </c>
      <c r="Y1200" t="s">
        <v>47</v>
      </c>
      <c r="Z1200">
        <v>0</v>
      </c>
      <c r="AA1200">
        <v>0</v>
      </c>
      <c r="AB1200">
        <v>1</v>
      </c>
      <c r="AC1200" t="s">
        <v>104</v>
      </c>
      <c r="AD1200">
        <f>IF(Raw_Data[[#This Row],[rasio]]&lt;0.2,1,IF(Raw_Data[[#This Row],[rasio]]&lt;0.3,2,IF(Raw_Data[[#This Row],[rasio]]&lt;0.4,3,4)))</f>
        <v>4</v>
      </c>
      <c r="AE1200">
        <f>IF(Raw_Data[[#This Row],[kategori_dp]]="High",1,IF(Raw_Data[[#This Row],[kategori_dp]]="Medium",2,3))</f>
        <v>2</v>
      </c>
      <c r="AF1200">
        <f>IF(Raw_Data[[#This Row],[tenor_bulan]]&lt;=24,1,IF(Raw_Data[[#This Row],[tenor_bulan]]&lt;=36,2,IF(Raw_Data[[#This Row],[tenor_bulan]]&lt;=48,3,4)))</f>
        <v>1</v>
      </c>
      <c r="AG1200">
        <f>IF(Raw_Data[[#This Row],[jumlah_kali_telat]]=0,0,IF(Raw_Data[[#This Row],[jumlah_kali_telat]]&lt;=2,2,4))</f>
        <v>0</v>
      </c>
      <c r="AH1200">
        <f>Raw_Data[[#This Row],[Skor_Rasio]]+Raw_Data[[#This Row],[Skor_DP]]+Raw_Data[[#This Row],[Skor_Tenor]]+Raw_Data[[#This Row],[Skor_Telat]]</f>
        <v>7</v>
      </c>
      <c r="AI1200" t="str">
        <f>IF(Raw_Data[[#This Row],[Risk_Score]]&lt;=6,"Low Risk",IF(Raw_Data[[#This Row],[Risk_Score]]&lt;=8,"Medium Risk","High Risk"))</f>
        <v>Medium Risk</v>
      </c>
      <c r="AJ1200">
        <f ca="1">IFERROR(DATEDIF(Raw_Data[[#This Row],[tanggal_pengajuan]],TODAY(),"m"),"N/A")</f>
        <v>8</v>
      </c>
      <c r="AK1200" t="str">
        <f ca="1">IF(ISNUMBER(Raw_Data[[#This Row],[MOB]]),IF(Raw_Data[[#This Row],[MOB]]&lt;6,"0-5 bulan",IF(Raw_Data[[#This Row],[MOB]]&lt;12,"6-11 bulan",IF(Raw_Data[[#This Row],[MOB]]&lt;24,"12-23 bulan","24+ bulan"))),"N/A")</f>
        <v>6-11 bulan</v>
      </c>
    </row>
    <row r="1201" spans="1:37" ht="14.25" customHeight="1" x14ac:dyDescent="0.45">
      <c r="A1201" t="s">
        <v>3022</v>
      </c>
      <c r="B1201" s="64">
        <v>46087</v>
      </c>
      <c r="C1201" s="1" t="str">
        <f t="shared" si="18"/>
        <v>March</v>
      </c>
      <c r="D1201" t="s">
        <v>3023</v>
      </c>
      <c r="E1201" t="s">
        <v>3024</v>
      </c>
      <c r="F1201">
        <v>54</v>
      </c>
      <c r="G1201" t="s">
        <v>51</v>
      </c>
      <c r="H1201" t="s">
        <v>152</v>
      </c>
      <c r="I1201" s="2">
        <v>2914000</v>
      </c>
      <c r="J1201" s="3">
        <f>Raw_Data[[#This Row],[cicilan_per_bulan]]/Raw_Data[[#This Row],[penghasilan_bulanan]]</f>
        <v>0.69656829100892248</v>
      </c>
      <c r="K1201" t="s">
        <v>188</v>
      </c>
      <c r="L1201" t="s">
        <v>154</v>
      </c>
      <c r="M1201" t="s">
        <v>55</v>
      </c>
      <c r="N1201" t="s">
        <v>121</v>
      </c>
      <c r="O1201" t="s">
        <v>122</v>
      </c>
      <c r="P1201" s="2">
        <v>35305000</v>
      </c>
      <c r="Q1201" s="2">
        <v>5296000</v>
      </c>
      <c r="R1201" t="str">
        <f>IF(Raw_Data[[#This Row],[persen_dp]]&lt;15%,"Low",IF(Raw_Data[[#This Row],[persen_dp]]&gt;25%,"High","Medium"))</f>
        <v>Medium</v>
      </c>
      <c r="S1201" s="3">
        <v>0.15</v>
      </c>
      <c r="T1201">
        <v>18</v>
      </c>
      <c r="U1201">
        <v>0.14499999999999999</v>
      </c>
      <c r="V1201" s="2">
        <v>2029800</v>
      </c>
      <c r="W1201" s="2">
        <v>36536000</v>
      </c>
      <c r="X1201" t="str">
        <f>IF(OR(Raw_Data[[#This Row],[status_pembayaran]]="Macet",Raw_Data[[#This Row],[status_pembayaran]]="Kurang Lancar"),"Non Performing Loan","Performing")</f>
        <v>Performing</v>
      </c>
      <c r="Y1201" t="s">
        <v>47</v>
      </c>
      <c r="Z1201">
        <v>0</v>
      </c>
      <c r="AA1201">
        <v>0</v>
      </c>
      <c r="AB1201">
        <v>1</v>
      </c>
      <c r="AC1201" t="s">
        <v>66</v>
      </c>
      <c r="AD1201">
        <f>IF(Raw_Data[[#This Row],[rasio]]&lt;0.2,1,IF(Raw_Data[[#This Row],[rasio]]&lt;0.3,2,IF(Raw_Data[[#This Row],[rasio]]&lt;0.4,3,4)))</f>
        <v>4</v>
      </c>
      <c r="AE1201">
        <f>IF(Raw_Data[[#This Row],[kategori_dp]]="High",1,IF(Raw_Data[[#This Row],[kategori_dp]]="Medium",2,3))</f>
        <v>2</v>
      </c>
      <c r="AF1201">
        <f>IF(Raw_Data[[#This Row],[tenor_bulan]]&lt;=24,1,IF(Raw_Data[[#This Row],[tenor_bulan]]&lt;=36,2,IF(Raw_Data[[#This Row],[tenor_bulan]]&lt;=48,3,4)))</f>
        <v>1</v>
      </c>
      <c r="AG1201">
        <f>IF(Raw_Data[[#This Row],[jumlah_kali_telat]]=0,0,IF(Raw_Data[[#This Row],[jumlah_kali_telat]]&lt;=2,2,4))</f>
        <v>0</v>
      </c>
      <c r="AH1201">
        <f>Raw_Data[[#This Row],[Skor_Rasio]]+Raw_Data[[#This Row],[Skor_DP]]+Raw_Data[[#This Row],[Skor_Tenor]]+Raw_Data[[#This Row],[Skor_Telat]]</f>
        <v>7</v>
      </c>
      <c r="AI1201" t="str">
        <f>IF(Raw_Data[[#This Row],[Risk_Score]]&lt;=6,"Low Risk",IF(Raw_Data[[#This Row],[Risk_Score]]&lt;=8,"Medium Risk","High Risk"))</f>
        <v>Medium Risk</v>
      </c>
      <c r="AJ1201">
        <f ca="1">IFERROR(DATEDIF(Raw_Data[[#This Row],[tanggal_pengajuan]],TODAY(),"m"),"N/A")</f>
        <v>7</v>
      </c>
      <c r="AK1201" t="str">
        <f ca="1">IF(ISNUMBER(Raw_Data[[#This Row],[MOB]]),IF(Raw_Data[[#This Row],[MOB]]&lt;6,"0-5 bulan",IF(Raw_Data[[#This Row],[MOB]]&lt;12,"6-11 bulan",IF(Raw_Data[[#This Row],[MOB]]&lt;24,"12-23 bulan","24+ bulan"))),"N/A")</f>
        <v>6-11 bulan</v>
      </c>
    </row>
    <row r="1202" spans="1:37" ht="14.25" customHeight="1" x14ac:dyDescent="0.45">
      <c r="A1202" t="s">
        <v>3025</v>
      </c>
      <c r="B1202" s="64">
        <v>46330</v>
      </c>
      <c r="C1202" s="1" t="str">
        <f t="shared" si="18"/>
        <v>November</v>
      </c>
      <c r="D1202" t="s">
        <v>1406</v>
      </c>
      <c r="E1202" t="s">
        <v>3026</v>
      </c>
      <c r="F1202">
        <v>27</v>
      </c>
      <c r="G1202" t="s">
        <v>40</v>
      </c>
      <c r="H1202" t="s">
        <v>62</v>
      </c>
      <c r="I1202" s="2">
        <v>2385000</v>
      </c>
      <c r="J1202" s="3">
        <f>Raw_Data[[#This Row],[cicilan_per_bulan]]/Raw_Data[[#This Row],[penghasilan_bulanan]]</f>
        <v>0.81643605870020963</v>
      </c>
      <c r="K1202" t="s">
        <v>145</v>
      </c>
      <c r="L1202" t="s">
        <v>146</v>
      </c>
      <c r="M1202" t="s">
        <v>55</v>
      </c>
      <c r="N1202" t="s">
        <v>65</v>
      </c>
      <c r="O1202" t="s">
        <v>46</v>
      </c>
      <c r="P1202" s="2">
        <v>29153000</v>
      </c>
      <c r="Q1202" s="2">
        <v>8746000</v>
      </c>
      <c r="R1202" t="str">
        <f>IF(Raw_Data[[#This Row],[persen_dp]]&lt;15%,"Low",IF(Raw_Data[[#This Row],[persen_dp]]&gt;25%,"High","Medium"))</f>
        <v>High</v>
      </c>
      <c r="S1202" s="3">
        <v>0.3</v>
      </c>
      <c r="T1202">
        <v>12</v>
      </c>
      <c r="U1202">
        <v>0.14499999999999999</v>
      </c>
      <c r="V1202" s="2">
        <v>1947200</v>
      </c>
      <c r="W1202" s="2">
        <v>23366000</v>
      </c>
      <c r="X1202" t="str">
        <f>IF(OR(Raw_Data[[#This Row],[status_pembayaran]]="Macet",Raw_Data[[#This Row],[status_pembayaran]]="Kurang Lancar"),"Non Performing Loan","Performing")</f>
        <v>Performing</v>
      </c>
      <c r="Y1202" t="s">
        <v>47</v>
      </c>
      <c r="Z1202">
        <v>0</v>
      </c>
      <c r="AA1202">
        <v>0</v>
      </c>
      <c r="AB1202">
        <v>1</v>
      </c>
      <c r="AD1202">
        <f>IF(Raw_Data[[#This Row],[rasio]]&lt;0.2,1,IF(Raw_Data[[#This Row],[rasio]]&lt;0.3,2,IF(Raw_Data[[#This Row],[rasio]]&lt;0.4,3,4)))</f>
        <v>4</v>
      </c>
      <c r="AE1202">
        <f>IF(Raw_Data[[#This Row],[kategori_dp]]="High",1,IF(Raw_Data[[#This Row],[kategori_dp]]="Medium",2,3))</f>
        <v>1</v>
      </c>
      <c r="AF1202">
        <f>IF(Raw_Data[[#This Row],[tenor_bulan]]&lt;=24,1,IF(Raw_Data[[#This Row],[tenor_bulan]]&lt;=36,2,IF(Raw_Data[[#This Row],[tenor_bulan]]&lt;=48,3,4)))</f>
        <v>1</v>
      </c>
      <c r="AG1202">
        <f>IF(Raw_Data[[#This Row],[jumlah_kali_telat]]=0,0,IF(Raw_Data[[#This Row],[jumlah_kali_telat]]&lt;=2,2,4))</f>
        <v>0</v>
      </c>
      <c r="AH1202">
        <f>Raw_Data[[#This Row],[Skor_Rasio]]+Raw_Data[[#This Row],[Skor_DP]]+Raw_Data[[#This Row],[Skor_Tenor]]+Raw_Data[[#This Row],[Skor_Telat]]</f>
        <v>6</v>
      </c>
      <c r="AI1202" t="str">
        <f>IF(Raw_Data[[#This Row],[Risk_Score]]&lt;=6,"Low Risk",IF(Raw_Data[[#This Row],[Risk_Score]]&lt;=8,"Medium Risk","High Risk"))</f>
        <v>Low Risk</v>
      </c>
      <c r="AJ1202" t="str">
        <f ca="1">IFERROR(DATEDIF(Raw_Data[[#This Row],[tanggal_pengajuan]],TODAY(),"m"),"N/A")</f>
        <v>N/A</v>
      </c>
      <c r="AK1202" t="str">
        <f ca="1">IF(ISNUMBER(Raw_Data[[#This Row],[MOB]]),IF(Raw_Data[[#This Row],[MOB]]&lt;6,"0-5 bulan",IF(Raw_Data[[#This Row],[MOB]]&lt;12,"6-11 bulan",IF(Raw_Data[[#This Row],[MOB]]&lt;24,"12-23 bulan","24+ bulan"))),"N/A")</f>
        <v>N/A</v>
      </c>
    </row>
    <row r="1203" spans="1:37" ht="14.25" customHeight="1" x14ac:dyDescent="0.45">
      <c r="A1203" t="s">
        <v>3027</v>
      </c>
      <c r="B1203" s="64">
        <v>46063</v>
      </c>
      <c r="C1203" s="1" t="str">
        <f t="shared" si="18"/>
        <v>February</v>
      </c>
      <c r="D1203" t="s">
        <v>2254</v>
      </c>
      <c r="E1203" t="s">
        <v>3028</v>
      </c>
      <c r="F1203">
        <v>21</v>
      </c>
      <c r="G1203" t="s">
        <v>40</v>
      </c>
      <c r="H1203" t="s">
        <v>152</v>
      </c>
      <c r="I1203" s="2">
        <v>3924000</v>
      </c>
      <c r="J1203" s="3">
        <f>Raw_Data[[#This Row],[cicilan_per_bulan]]/Raw_Data[[#This Row],[penghasilan_bulanan]]</f>
        <v>0.12859327217125383</v>
      </c>
      <c r="K1203" t="s">
        <v>70</v>
      </c>
      <c r="L1203" t="s">
        <v>71</v>
      </c>
      <c r="M1203" t="s">
        <v>44</v>
      </c>
      <c r="N1203" t="s">
        <v>45</v>
      </c>
      <c r="O1203" t="s">
        <v>46</v>
      </c>
      <c r="P1203" s="2">
        <v>25551000</v>
      </c>
      <c r="Q1203" s="2">
        <v>10220000</v>
      </c>
      <c r="R1203" t="str">
        <f>IF(Raw_Data[[#This Row],[persen_dp]]&lt;15%,"Low",IF(Raw_Data[[#This Row],[persen_dp]]&gt;25%,"High","Medium"))</f>
        <v>High</v>
      </c>
      <c r="S1203" s="3">
        <v>0.4</v>
      </c>
      <c r="T1203">
        <v>48</v>
      </c>
      <c r="U1203">
        <v>0.14499999999999999</v>
      </c>
      <c r="V1203" s="2">
        <v>504600</v>
      </c>
      <c r="W1203" s="2">
        <v>24223000</v>
      </c>
      <c r="X1203" t="str">
        <f>IF(OR(Raw_Data[[#This Row],[status_pembayaran]]="Macet",Raw_Data[[#This Row],[status_pembayaran]]="Kurang Lancar"),"Non Performing Loan","Performing")</f>
        <v>Performing</v>
      </c>
      <c r="Y1203" t="s">
        <v>269</v>
      </c>
      <c r="Z1203">
        <v>51</v>
      </c>
      <c r="AA1203">
        <v>3</v>
      </c>
      <c r="AB1203">
        <v>2</v>
      </c>
      <c r="AC1203" t="s">
        <v>74</v>
      </c>
      <c r="AD1203">
        <f>IF(Raw_Data[[#This Row],[rasio]]&lt;0.2,1,IF(Raw_Data[[#This Row],[rasio]]&lt;0.3,2,IF(Raw_Data[[#This Row],[rasio]]&lt;0.4,3,4)))</f>
        <v>1</v>
      </c>
      <c r="AE1203">
        <f>IF(Raw_Data[[#This Row],[kategori_dp]]="High",1,IF(Raw_Data[[#This Row],[kategori_dp]]="Medium",2,3))</f>
        <v>1</v>
      </c>
      <c r="AF1203">
        <f>IF(Raw_Data[[#This Row],[tenor_bulan]]&lt;=24,1,IF(Raw_Data[[#This Row],[tenor_bulan]]&lt;=36,2,IF(Raw_Data[[#This Row],[tenor_bulan]]&lt;=48,3,4)))</f>
        <v>3</v>
      </c>
      <c r="AG1203">
        <f>IF(Raw_Data[[#This Row],[jumlah_kali_telat]]=0,0,IF(Raw_Data[[#This Row],[jumlah_kali_telat]]&lt;=2,2,4))</f>
        <v>4</v>
      </c>
      <c r="AH1203">
        <f>Raw_Data[[#This Row],[Skor_Rasio]]+Raw_Data[[#This Row],[Skor_DP]]+Raw_Data[[#This Row],[Skor_Tenor]]+Raw_Data[[#This Row],[Skor_Telat]]</f>
        <v>9</v>
      </c>
      <c r="AI1203" t="str">
        <f>IF(Raw_Data[[#This Row],[Risk_Score]]&lt;=6,"Low Risk",IF(Raw_Data[[#This Row],[Risk_Score]]&lt;=8,"Medium Risk","High Risk"))</f>
        <v>High Risk</v>
      </c>
      <c r="AJ1203">
        <f ca="1">IFERROR(DATEDIF(Raw_Data[[#This Row],[tanggal_pengajuan]],TODAY(),"m"),"N/A")</f>
        <v>8</v>
      </c>
      <c r="AK1203" t="str">
        <f ca="1">IF(ISNUMBER(Raw_Data[[#This Row],[MOB]]),IF(Raw_Data[[#This Row],[MOB]]&lt;6,"0-5 bulan",IF(Raw_Data[[#This Row],[MOB]]&lt;12,"6-11 bulan",IF(Raw_Data[[#This Row],[MOB]]&lt;24,"12-23 bulan","24+ bulan"))),"N/A")</f>
        <v>6-11 bulan</v>
      </c>
    </row>
    <row r="1204" spans="1:37" ht="14.25" customHeight="1" x14ac:dyDescent="0.45">
      <c r="A1204" t="s">
        <v>3029</v>
      </c>
      <c r="B1204" s="64">
        <v>46110</v>
      </c>
      <c r="C1204" s="1" t="str">
        <f t="shared" ref="C1204:C1267" si="19">TEXT(B1204,"mmmm")</f>
        <v>March</v>
      </c>
      <c r="D1204" t="s">
        <v>2438</v>
      </c>
      <c r="E1204" t="s">
        <v>3030</v>
      </c>
      <c r="F1204">
        <v>54</v>
      </c>
      <c r="G1204" t="s">
        <v>40</v>
      </c>
      <c r="H1204" t="s">
        <v>41</v>
      </c>
      <c r="I1204" s="2">
        <v>7479000</v>
      </c>
      <c r="J1204" s="3">
        <f>Raw_Data[[#This Row],[cicilan_per_bulan]]/Raw_Data[[#This Row],[penghasilan_bulanan]]</f>
        <v>0.29827517047733654</v>
      </c>
      <c r="K1204" t="s">
        <v>192</v>
      </c>
      <c r="L1204" t="s">
        <v>128</v>
      </c>
      <c r="M1204" t="s">
        <v>44</v>
      </c>
      <c r="N1204" t="s">
        <v>184</v>
      </c>
      <c r="O1204" t="s">
        <v>122</v>
      </c>
      <c r="P1204" s="2">
        <v>36646000</v>
      </c>
      <c r="Q1204" s="2">
        <v>3665000</v>
      </c>
      <c r="R1204" t="str">
        <f>IF(Raw_Data[[#This Row],[persen_dp]]&lt;15%,"Low",IF(Raw_Data[[#This Row],[persen_dp]]&gt;25%,"High","Medium"))</f>
        <v>Low</v>
      </c>
      <c r="S1204" s="3">
        <v>0.1</v>
      </c>
      <c r="T1204">
        <v>18</v>
      </c>
      <c r="U1204">
        <v>0.14499999999999999</v>
      </c>
      <c r="V1204" s="2">
        <v>2230800</v>
      </c>
      <c r="W1204" s="2">
        <v>40154000</v>
      </c>
      <c r="X1204" t="str">
        <f>IF(OR(Raw_Data[[#This Row],[status_pembayaran]]="Macet",Raw_Data[[#This Row],[status_pembayaran]]="Kurang Lancar"),"Non Performing Loan","Performing")</f>
        <v>Performing</v>
      </c>
      <c r="Y1204" t="s">
        <v>47</v>
      </c>
      <c r="Z1204">
        <v>0</v>
      </c>
      <c r="AA1204">
        <v>0</v>
      </c>
      <c r="AB1204">
        <v>1</v>
      </c>
      <c r="AC1204" t="s">
        <v>58</v>
      </c>
      <c r="AD1204">
        <f>IF(Raw_Data[[#This Row],[rasio]]&lt;0.2,1,IF(Raw_Data[[#This Row],[rasio]]&lt;0.3,2,IF(Raw_Data[[#This Row],[rasio]]&lt;0.4,3,4)))</f>
        <v>2</v>
      </c>
      <c r="AE1204">
        <f>IF(Raw_Data[[#This Row],[kategori_dp]]="High",1,IF(Raw_Data[[#This Row],[kategori_dp]]="Medium",2,3))</f>
        <v>3</v>
      </c>
      <c r="AF1204">
        <f>IF(Raw_Data[[#This Row],[tenor_bulan]]&lt;=24,1,IF(Raw_Data[[#This Row],[tenor_bulan]]&lt;=36,2,IF(Raw_Data[[#This Row],[tenor_bulan]]&lt;=48,3,4)))</f>
        <v>1</v>
      </c>
      <c r="AG1204">
        <f>IF(Raw_Data[[#This Row],[jumlah_kali_telat]]=0,0,IF(Raw_Data[[#This Row],[jumlah_kali_telat]]&lt;=2,2,4))</f>
        <v>0</v>
      </c>
      <c r="AH1204">
        <f>Raw_Data[[#This Row],[Skor_Rasio]]+Raw_Data[[#This Row],[Skor_DP]]+Raw_Data[[#This Row],[Skor_Tenor]]+Raw_Data[[#This Row],[Skor_Telat]]</f>
        <v>6</v>
      </c>
      <c r="AI1204" t="str">
        <f>IF(Raw_Data[[#This Row],[Risk_Score]]&lt;=6,"Low Risk",IF(Raw_Data[[#This Row],[Risk_Score]]&lt;=8,"Medium Risk","High Risk"))</f>
        <v>Low Risk</v>
      </c>
      <c r="AJ1204">
        <f ca="1">IFERROR(DATEDIF(Raw_Data[[#This Row],[tanggal_pengajuan]],TODAY(),"m"),"N/A")</f>
        <v>6</v>
      </c>
      <c r="AK1204" t="str">
        <f ca="1">IF(ISNUMBER(Raw_Data[[#This Row],[MOB]]),IF(Raw_Data[[#This Row],[MOB]]&lt;6,"0-5 bulan",IF(Raw_Data[[#This Row],[MOB]]&lt;12,"6-11 bulan",IF(Raw_Data[[#This Row],[MOB]]&lt;24,"12-23 bulan","24+ bulan"))),"N/A")</f>
        <v>6-11 bulan</v>
      </c>
    </row>
    <row r="1205" spans="1:37" ht="14.25" customHeight="1" x14ac:dyDescent="0.45">
      <c r="A1205" t="s">
        <v>3031</v>
      </c>
      <c r="B1205" s="64">
        <v>46076</v>
      </c>
      <c r="C1205" s="1" t="str">
        <f t="shared" si="19"/>
        <v>February</v>
      </c>
      <c r="D1205" t="s">
        <v>1306</v>
      </c>
      <c r="E1205" t="s">
        <v>3032</v>
      </c>
      <c r="F1205">
        <v>38</v>
      </c>
      <c r="G1205" t="s">
        <v>51</v>
      </c>
      <c r="H1205" t="s">
        <v>108</v>
      </c>
      <c r="I1205" s="2">
        <v>5078000</v>
      </c>
      <c r="J1205" s="3">
        <f>Raw_Data[[#This Row],[cicilan_per_bulan]]/Raw_Data[[#This Row],[penghasilan_bulanan]]</f>
        <v>0.15612445844820796</v>
      </c>
      <c r="K1205" t="s">
        <v>192</v>
      </c>
      <c r="L1205" t="s">
        <v>128</v>
      </c>
      <c r="M1205" t="s">
        <v>44</v>
      </c>
      <c r="N1205" t="s">
        <v>273</v>
      </c>
      <c r="O1205" t="s">
        <v>274</v>
      </c>
      <c r="P1205" s="2">
        <v>17352000</v>
      </c>
      <c r="Q1205" s="2">
        <v>2603000</v>
      </c>
      <c r="R1205" t="str">
        <f>IF(Raw_Data[[#This Row],[persen_dp]]&lt;15%,"Low",IF(Raw_Data[[#This Row],[persen_dp]]&gt;25%,"High","Medium"))</f>
        <v>Medium</v>
      </c>
      <c r="S1205" s="3">
        <v>0.15</v>
      </c>
      <c r="T1205">
        <v>24</v>
      </c>
      <c r="U1205">
        <v>0.14499999999999999</v>
      </c>
      <c r="V1205" s="2">
        <v>792800</v>
      </c>
      <c r="W1205" s="2">
        <v>19026000</v>
      </c>
      <c r="X1205" t="str">
        <f>IF(OR(Raw_Data[[#This Row],[status_pembayaran]]="Macet",Raw_Data[[#This Row],[status_pembayaran]]="Kurang Lancar"),"Non Performing Loan","Performing")</f>
        <v>Performing</v>
      </c>
      <c r="Y1205" t="s">
        <v>47</v>
      </c>
      <c r="Z1205">
        <v>0</v>
      </c>
      <c r="AA1205">
        <v>0</v>
      </c>
      <c r="AB1205">
        <v>1</v>
      </c>
      <c r="AD1205">
        <f>IF(Raw_Data[[#This Row],[rasio]]&lt;0.2,1,IF(Raw_Data[[#This Row],[rasio]]&lt;0.3,2,IF(Raw_Data[[#This Row],[rasio]]&lt;0.4,3,4)))</f>
        <v>1</v>
      </c>
      <c r="AE1205">
        <f>IF(Raw_Data[[#This Row],[kategori_dp]]="High",1,IF(Raw_Data[[#This Row],[kategori_dp]]="Medium",2,3))</f>
        <v>2</v>
      </c>
      <c r="AF1205">
        <f>IF(Raw_Data[[#This Row],[tenor_bulan]]&lt;=24,1,IF(Raw_Data[[#This Row],[tenor_bulan]]&lt;=36,2,IF(Raw_Data[[#This Row],[tenor_bulan]]&lt;=48,3,4)))</f>
        <v>1</v>
      </c>
      <c r="AG1205">
        <f>IF(Raw_Data[[#This Row],[jumlah_kali_telat]]=0,0,IF(Raw_Data[[#This Row],[jumlah_kali_telat]]&lt;=2,2,4))</f>
        <v>0</v>
      </c>
      <c r="AH1205">
        <f>Raw_Data[[#This Row],[Skor_Rasio]]+Raw_Data[[#This Row],[Skor_DP]]+Raw_Data[[#This Row],[Skor_Tenor]]+Raw_Data[[#This Row],[Skor_Telat]]</f>
        <v>4</v>
      </c>
      <c r="AI1205" t="str">
        <f>IF(Raw_Data[[#This Row],[Risk_Score]]&lt;=6,"Low Risk",IF(Raw_Data[[#This Row],[Risk_Score]]&lt;=8,"Medium Risk","High Risk"))</f>
        <v>Low Risk</v>
      </c>
      <c r="AJ1205">
        <f ca="1">IFERROR(DATEDIF(Raw_Data[[#This Row],[tanggal_pengajuan]],TODAY(),"m"),"N/A")</f>
        <v>8</v>
      </c>
      <c r="AK1205" t="str">
        <f ca="1">IF(ISNUMBER(Raw_Data[[#This Row],[MOB]]),IF(Raw_Data[[#This Row],[MOB]]&lt;6,"0-5 bulan",IF(Raw_Data[[#This Row],[MOB]]&lt;12,"6-11 bulan",IF(Raw_Data[[#This Row],[MOB]]&lt;24,"12-23 bulan","24+ bulan"))),"N/A")</f>
        <v>6-11 bulan</v>
      </c>
    </row>
    <row r="1206" spans="1:37" ht="14.25" customHeight="1" x14ac:dyDescent="0.45">
      <c r="A1206" t="s">
        <v>3033</v>
      </c>
      <c r="B1206" s="64">
        <v>46119</v>
      </c>
      <c r="C1206" s="1" t="str">
        <f t="shared" si="19"/>
        <v>April</v>
      </c>
      <c r="D1206" t="s">
        <v>3034</v>
      </c>
      <c r="E1206" t="s">
        <v>3035</v>
      </c>
      <c r="F1206">
        <v>42</v>
      </c>
      <c r="G1206" t="s">
        <v>51</v>
      </c>
      <c r="H1206" t="s">
        <v>176</v>
      </c>
      <c r="I1206" s="2">
        <v>6069000</v>
      </c>
      <c r="J1206" s="3">
        <f>Raw_Data[[#This Row],[cicilan_per_bulan]]/Raw_Data[[#This Row],[penghasilan_bulanan]]</f>
        <v>0.28701598286373375</v>
      </c>
      <c r="K1206" t="s">
        <v>81</v>
      </c>
      <c r="L1206" t="s">
        <v>82</v>
      </c>
      <c r="M1206" t="s">
        <v>55</v>
      </c>
      <c r="N1206" t="s">
        <v>65</v>
      </c>
      <c r="O1206" t="s">
        <v>46</v>
      </c>
      <c r="P1206" s="2">
        <v>28615000</v>
      </c>
      <c r="Q1206" s="2">
        <v>2861000</v>
      </c>
      <c r="R1206" t="str">
        <f>IF(Raw_Data[[#This Row],[persen_dp]]&lt;15%,"Low",IF(Raw_Data[[#This Row],[persen_dp]]&gt;25%,"High","Medium"))</f>
        <v>Low</v>
      </c>
      <c r="S1206" s="3">
        <v>0.1</v>
      </c>
      <c r="T1206">
        <v>18</v>
      </c>
      <c r="U1206">
        <v>0.14499999999999999</v>
      </c>
      <c r="V1206" s="2">
        <v>1741900</v>
      </c>
      <c r="W1206" s="2">
        <v>31355000</v>
      </c>
      <c r="X1206" t="str">
        <f>IF(OR(Raw_Data[[#This Row],[status_pembayaran]]="Macet",Raw_Data[[#This Row],[status_pembayaran]]="Kurang Lancar"),"Non Performing Loan","Performing")</f>
        <v>Performing</v>
      </c>
      <c r="Y1206" t="s">
        <v>47</v>
      </c>
      <c r="Z1206">
        <v>0</v>
      </c>
      <c r="AA1206">
        <v>0</v>
      </c>
      <c r="AB1206">
        <v>1</v>
      </c>
      <c r="AD1206">
        <f>IF(Raw_Data[[#This Row],[rasio]]&lt;0.2,1,IF(Raw_Data[[#This Row],[rasio]]&lt;0.3,2,IF(Raw_Data[[#This Row],[rasio]]&lt;0.4,3,4)))</f>
        <v>2</v>
      </c>
      <c r="AE1206">
        <f>IF(Raw_Data[[#This Row],[kategori_dp]]="High",1,IF(Raw_Data[[#This Row],[kategori_dp]]="Medium",2,3))</f>
        <v>3</v>
      </c>
      <c r="AF1206">
        <f>IF(Raw_Data[[#This Row],[tenor_bulan]]&lt;=24,1,IF(Raw_Data[[#This Row],[tenor_bulan]]&lt;=36,2,IF(Raw_Data[[#This Row],[tenor_bulan]]&lt;=48,3,4)))</f>
        <v>1</v>
      </c>
      <c r="AG1206">
        <f>IF(Raw_Data[[#This Row],[jumlah_kali_telat]]=0,0,IF(Raw_Data[[#This Row],[jumlah_kali_telat]]&lt;=2,2,4))</f>
        <v>0</v>
      </c>
      <c r="AH1206">
        <f>Raw_Data[[#This Row],[Skor_Rasio]]+Raw_Data[[#This Row],[Skor_DP]]+Raw_Data[[#This Row],[Skor_Tenor]]+Raw_Data[[#This Row],[Skor_Telat]]</f>
        <v>6</v>
      </c>
      <c r="AI1206" t="str">
        <f>IF(Raw_Data[[#This Row],[Risk_Score]]&lt;=6,"Low Risk",IF(Raw_Data[[#This Row],[Risk_Score]]&lt;=8,"Medium Risk","High Risk"))</f>
        <v>Low Risk</v>
      </c>
      <c r="AJ1206">
        <f ca="1">IFERROR(DATEDIF(Raw_Data[[#This Row],[tanggal_pengajuan]],TODAY(),"m"),"N/A")</f>
        <v>6</v>
      </c>
      <c r="AK1206" t="str">
        <f ca="1">IF(ISNUMBER(Raw_Data[[#This Row],[MOB]]),IF(Raw_Data[[#This Row],[MOB]]&lt;6,"0-5 bulan",IF(Raw_Data[[#This Row],[MOB]]&lt;12,"6-11 bulan",IF(Raw_Data[[#This Row],[MOB]]&lt;24,"12-23 bulan","24+ bulan"))),"N/A")</f>
        <v>6-11 bulan</v>
      </c>
    </row>
    <row r="1207" spans="1:37" ht="14.25" customHeight="1" x14ac:dyDescent="0.45">
      <c r="A1207" t="s">
        <v>3036</v>
      </c>
      <c r="B1207" s="64">
        <v>46110</v>
      </c>
      <c r="C1207" s="1" t="str">
        <f t="shared" si="19"/>
        <v>March</v>
      </c>
      <c r="D1207" t="s">
        <v>356</v>
      </c>
      <c r="E1207" t="s">
        <v>3037</v>
      </c>
      <c r="F1207">
        <v>53</v>
      </c>
      <c r="G1207" t="s">
        <v>40</v>
      </c>
      <c r="H1207" t="s">
        <v>62</v>
      </c>
      <c r="I1207" s="2">
        <v>2819000</v>
      </c>
      <c r="J1207" s="3">
        <f>Raw_Data[[#This Row],[cicilan_per_bulan]]/Raw_Data[[#This Row],[penghasilan_bulanan]]</f>
        <v>0.7085136573252927</v>
      </c>
      <c r="K1207" t="s">
        <v>81</v>
      </c>
      <c r="L1207" t="s">
        <v>82</v>
      </c>
      <c r="M1207" t="s">
        <v>55</v>
      </c>
      <c r="N1207" t="s">
        <v>231</v>
      </c>
      <c r="O1207" t="s">
        <v>232</v>
      </c>
      <c r="P1207" s="2">
        <v>36911000</v>
      </c>
      <c r="Q1207" s="2">
        <v>7382000</v>
      </c>
      <c r="R1207" t="str">
        <f>IF(Raw_Data[[#This Row],[persen_dp]]&lt;15%,"Low",IF(Raw_Data[[#This Row],[persen_dp]]&gt;25%,"High","Medium"))</f>
        <v>Medium</v>
      </c>
      <c r="S1207" s="3">
        <v>0.2</v>
      </c>
      <c r="T1207">
        <v>18</v>
      </c>
      <c r="U1207">
        <v>0.14499999999999999</v>
      </c>
      <c r="V1207" s="2">
        <v>1997300</v>
      </c>
      <c r="W1207" s="2">
        <v>35952000</v>
      </c>
      <c r="X1207" t="str">
        <f>IF(OR(Raw_Data[[#This Row],[status_pembayaran]]="Macet",Raw_Data[[#This Row],[status_pembayaran]]="Kurang Lancar"),"Non Performing Loan","Performing")</f>
        <v>Performing</v>
      </c>
      <c r="Y1207" t="s">
        <v>47</v>
      </c>
      <c r="Z1207">
        <v>0</v>
      </c>
      <c r="AA1207">
        <v>0</v>
      </c>
      <c r="AB1207">
        <v>1</v>
      </c>
      <c r="AC1207" t="s">
        <v>66</v>
      </c>
      <c r="AD1207">
        <f>IF(Raw_Data[[#This Row],[rasio]]&lt;0.2,1,IF(Raw_Data[[#This Row],[rasio]]&lt;0.3,2,IF(Raw_Data[[#This Row],[rasio]]&lt;0.4,3,4)))</f>
        <v>4</v>
      </c>
      <c r="AE1207">
        <f>IF(Raw_Data[[#This Row],[kategori_dp]]="High",1,IF(Raw_Data[[#This Row],[kategori_dp]]="Medium",2,3))</f>
        <v>2</v>
      </c>
      <c r="AF1207">
        <f>IF(Raw_Data[[#This Row],[tenor_bulan]]&lt;=24,1,IF(Raw_Data[[#This Row],[tenor_bulan]]&lt;=36,2,IF(Raw_Data[[#This Row],[tenor_bulan]]&lt;=48,3,4)))</f>
        <v>1</v>
      </c>
      <c r="AG1207">
        <f>IF(Raw_Data[[#This Row],[jumlah_kali_telat]]=0,0,IF(Raw_Data[[#This Row],[jumlah_kali_telat]]&lt;=2,2,4))</f>
        <v>0</v>
      </c>
      <c r="AH1207">
        <f>Raw_Data[[#This Row],[Skor_Rasio]]+Raw_Data[[#This Row],[Skor_DP]]+Raw_Data[[#This Row],[Skor_Tenor]]+Raw_Data[[#This Row],[Skor_Telat]]</f>
        <v>7</v>
      </c>
      <c r="AI1207" t="str">
        <f>IF(Raw_Data[[#This Row],[Risk_Score]]&lt;=6,"Low Risk",IF(Raw_Data[[#This Row],[Risk_Score]]&lt;=8,"Medium Risk","High Risk"))</f>
        <v>Medium Risk</v>
      </c>
      <c r="AJ1207">
        <f ca="1">IFERROR(DATEDIF(Raw_Data[[#This Row],[tanggal_pengajuan]],TODAY(),"m"),"N/A")</f>
        <v>6</v>
      </c>
      <c r="AK1207" t="str">
        <f ca="1">IF(ISNUMBER(Raw_Data[[#This Row],[MOB]]),IF(Raw_Data[[#This Row],[MOB]]&lt;6,"0-5 bulan",IF(Raw_Data[[#This Row],[MOB]]&lt;12,"6-11 bulan",IF(Raw_Data[[#This Row],[MOB]]&lt;24,"12-23 bulan","24+ bulan"))),"N/A")</f>
        <v>6-11 bulan</v>
      </c>
    </row>
    <row r="1208" spans="1:37" ht="14.25" customHeight="1" x14ac:dyDescent="0.45">
      <c r="A1208" t="s">
        <v>3038</v>
      </c>
      <c r="B1208" s="64">
        <v>46058</v>
      </c>
      <c r="C1208" s="1" t="str">
        <f t="shared" si="19"/>
        <v>February</v>
      </c>
      <c r="D1208" t="s">
        <v>3039</v>
      </c>
      <c r="E1208" t="s">
        <v>3040</v>
      </c>
      <c r="F1208">
        <v>57</v>
      </c>
      <c r="G1208" t="s">
        <v>40</v>
      </c>
      <c r="H1208" t="s">
        <v>41</v>
      </c>
      <c r="I1208" s="2">
        <v>5551000</v>
      </c>
      <c r="J1208" s="3">
        <f>Raw_Data[[#This Row],[cicilan_per_bulan]]/Raw_Data[[#This Row],[penghasilan_bulanan]]</f>
        <v>0.2226986128625473</v>
      </c>
      <c r="K1208" t="s">
        <v>119</v>
      </c>
      <c r="L1208" t="s">
        <v>120</v>
      </c>
      <c r="M1208" t="s">
        <v>44</v>
      </c>
      <c r="N1208" t="s">
        <v>171</v>
      </c>
      <c r="O1208" t="s">
        <v>172</v>
      </c>
      <c r="P1208" s="2">
        <v>44303000</v>
      </c>
      <c r="Q1208" s="2">
        <v>13291000</v>
      </c>
      <c r="R1208" t="str">
        <f>IF(Raw_Data[[#This Row],[persen_dp]]&lt;15%,"Low",IF(Raw_Data[[#This Row],[persen_dp]]&gt;25%,"High","Medium"))</f>
        <v>High</v>
      </c>
      <c r="S1208" s="3">
        <v>0.3</v>
      </c>
      <c r="T1208">
        <v>36</v>
      </c>
      <c r="U1208">
        <v>0.14499999999999999</v>
      </c>
      <c r="V1208" s="2">
        <v>1236200</v>
      </c>
      <c r="W1208" s="2">
        <v>44502000</v>
      </c>
      <c r="X1208" t="str">
        <f>IF(OR(Raw_Data[[#This Row],[status_pembayaran]]="Macet",Raw_Data[[#This Row],[status_pembayaran]]="Kurang Lancar"),"Non Performing Loan","Performing")</f>
        <v>Performing</v>
      </c>
      <c r="Y1208" t="s">
        <v>47</v>
      </c>
      <c r="Z1208">
        <v>0</v>
      </c>
      <c r="AA1208">
        <v>0</v>
      </c>
      <c r="AB1208">
        <v>1</v>
      </c>
      <c r="AC1208" t="s">
        <v>74</v>
      </c>
      <c r="AD1208">
        <f>IF(Raw_Data[[#This Row],[rasio]]&lt;0.2,1,IF(Raw_Data[[#This Row],[rasio]]&lt;0.3,2,IF(Raw_Data[[#This Row],[rasio]]&lt;0.4,3,4)))</f>
        <v>2</v>
      </c>
      <c r="AE1208">
        <f>IF(Raw_Data[[#This Row],[kategori_dp]]="High",1,IF(Raw_Data[[#This Row],[kategori_dp]]="Medium",2,3))</f>
        <v>1</v>
      </c>
      <c r="AF1208">
        <f>IF(Raw_Data[[#This Row],[tenor_bulan]]&lt;=24,1,IF(Raw_Data[[#This Row],[tenor_bulan]]&lt;=36,2,IF(Raw_Data[[#This Row],[tenor_bulan]]&lt;=48,3,4)))</f>
        <v>2</v>
      </c>
      <c r="AG1208">
        <f>IF(Raw_Data[[#This Row],[jumlah_kali_telat]]=0,0,IF(Raw_Data[[#This Row],[jumlah_kali_telat]]&lt;=2,2,4))</f>
        <v>0</v>
      </c>
      <c r="AH1208">
        <f>Raw_Data[[#This Row],[Skor_Rasio]]+Raw_Data[[#This Row],[Skor_DP]]+Raw_Data[[#This Row],[Skor_Tenor]]+Raw_Data[[#This Row],[Skor_Telat]]</f>
        <v>5</v>
      </c>
      <c r="AI1208" t="str">
        <f>IF(Raw_Data[[#This Row],[Risk_Score]]&lt;=6,"Low Risk",IF(Raw_Data[[#This Row],[Risk_Score]]&lt;=8,"Medium Risk","High Risk"))</f>
        <v>Low Risk</v>
      </c>
      <c r="AJ1208">
        <f ca="1">IFERROR(DATEDIF(Raw_Data[[#This Row],[tanggal_pengajuan]],TODAY(),"m"),"N/A")</f>
        <v>8</v>
      </c>
      <c r="AK1208" t="str">
        <f ca="1">IF(ISNUMBER(Raw_Data[[#This Row],[MOB]]),IF(Raw_Data[[#This Row],[MOB]]&lt;6,"0-5 bulan",IF(Raw_Data[[#This Row],[MOB]]&lt;12,"6-11 bulan",IF(Raw_Data[[#This Row],[MOB]]&lt;24,"12-23 bulan","24+ bulan"))),"N/A")</f>
        <v>6-11 bulan</v>
      </c>
    </row>
    <row r="1209" spans="1:37" ht="14.25" customHeight="1" x14ac:dyDescent="0.45">
      <c r="A1209" t="s">
        <v>3041</v>
      </c>
      <c r="B1209" s="64">
        <v>46081</v>
      </c>
      <c r="C1209" s="1" t="str">
        <f t="shared" si="19"/>
        <v>February</v>
      </c>
      <c r="D1209" t="s">
        <v>3042</v>
      </c>
      <c r="E1209" t="s">
        <v>3043</v>
      </c>
      <c r="F1209">
        <v>35</v>
      </c>
      <c r="G1209" t="s">
        <v>40</v>
      </c>
      <c r="H1209" t="s">
        <v>152</v>
      </c>
      <c r="I1209" s="2">
        <v>3772000</v>
      </c>
      <c r="J1209" s="3">
        <f>Raw_Data[[#This Row],[cicilan_per_bulan]]/Raw_Data[[#This Row],[penghasilan_bulanan]]</f>
        <v>0.63878579003181335</v>
      </c>
      <c r="K1209" t="s">
        <v>192</v>
      </c>
      <c r="L1209" t="s">
        <v>128</v>
      </c>
      <c r="M1209" t="s">
        <v>44</v>
      </c>
      <c r="N1209" t="s">
        <v>163</v>
      </c>
      <c r="O1209" t="s">
        <v>46</v>
      </c>
      <c r="P1209" s="2">
        <v>29709000</v>
      </c>
      <c r="Q1209" s="2">
        <v>4456000</v>
      </c>
      <c r="R1209" t="str">
        <f>IF(Raw_Data[[#This Row],[persen_dp]]&lt;15%,"Low",IF(Raw_Data[[#This Row],[persen_dp]]&gt;25%,"High","Medium"))</f>
        <v>Medium</v>
      </c>
      <c r="S1209" s="3">
        <v>0.15</v>
      </c>
      <c r="T1209">
        <v>12</v>
      </c>
      <c r="U1209">
        <v>0.14499999999999999</v>
      </c>
      <c r="V1209" s="2">
        <v>2409500</v>
      </c>
      <c r="W1209" s="2">
        <v>28914000</v>
      </c>
      <c r="X1209" t="str">
        <f>IF(OR(Raw_Data[[#This Row],[status_pembayaran]]="Macet",Raw_Data[[#This Row],[status_pembayaran]]="Kurang Lancar"),"Non Performing Loan","Performing")</f>
        <v>Performing</v>
      </c>
      <c r="Y1209" t="s">
        <v>47</v>
      </c>
      <c r="Z1209">
        <v>0</v>
      </c>
      <c r="AA1209">
        <v>0</v>
      </c>
      <c r="AB1209">
        <v>1</v>
      </c>
      <c r="AC1209" t="s">
        <v>74</v>
      </c>
      <c r="AD1209">
        <f>IF(Raw_Data[[#This Row],[rasio]]&lt;0.2,1,IF(Raw_Data[[#This Row],[rasio]]&lt;0.3,2,IF(Raw_Data[[#This Row],[rasio]]&lt;0.4,3,4)))</f>
        <v>4</v>
      </c>
      <c r="AE1209">
        <f>IF(Raw_Data[[#This Row],[kategori_dp]]="High",1,IF(Raw_Data[[#This Row],[kategori_dp]]="Medium",2,3))</f>
        <v>2</v>
      </c>
      <c r="AF1209">
        <f>IF(Raw_Data[[#This Row],[tenor_bulan]]&lt;=24,1,IF(Raw_Data[[#This Row],[tenor_bulan]]&lt;=36,2,IF(Raw_Data[[#This Row],[tenor_bulan]]&lt;=48,3,4)))</f>
        <v>1</v>
      </c>
      <c r="AG1209">
        <f>IF(Raw_Data[[#This Row],[jumlah_kali_telat]]=0,0,IF(Raw_Data[[#This Row],[jumlah_kali_telat]]&lt;=2,2,4))</f>
        <v>0</v>
      </c>
      <c r="AH1209">
        <f>Raw_Data[[#This Row],[Skor_Rasio]]+Raw_Data[[#This Row],[Skor_DP]]+Raw_Data[[#This Row],[Skor_Tenor]]+Raw_Data[[#This Row],[Skor_Telat]]</f>
        <v>7</v>
      </c>
      <c r="AI1209" t="str">
        <f>IF(Raw_Data[[#This Row],[Risk_Score]]&lt;=6,"Low Risk",IF(Raw_Data[[#This Row],[Risk_Score]]&lt;=8,"Medium Risk","High Risk"))</f>
        <v>Medium Risk</v>
      </c>
      <c r="AJ1209">
        <f ca="1">IFERROR(DATEDIF(Raw_Data[[#This Row],[tanggal_pengajuan]],TODAY(),"m"),"N/A")</f>
        <v>7</v>
      </c>
      <c r="AK1209" t="str">
        <f ca="1">IF(ISNUMBER(Raw_Data[[#This Row],[MOB]]),IF(Raw_Data[[#This Row],[MOB]]&lt;6,"0-5 bulan",IF(Raw_Data[[#This Row],[MOB]]&lt;12,"6-11 bulan",IF(Raw_Data[[#This Row],[MOB]]&lt;24,"12-23 bulan","24+ bulan"))),"N/A")</f>
        <v>6-11 bulan</v>
      </c>
    </row>
    <row r="1210" spans="1:37" ht="14.25" customHeight="1" x14ac:dyDescent="0.45">
      <c r="A1210" t="s">
        <v>3044</v>
      </c>
      <c r="B1210" s="64">
        <v>46103</v>
      </c>
      <c r="C1210" s="1" t="str">
        <f t="shared" si="19"/>
        <v>March</v>
      </c>
      <c r="D1210" t="s">
        <v>1670</v>
      </c>
      <c r="E1210" t="s">
        <v>3045</v>
      </c>
      <c r="F1210">
        <v>43</v>
      </c>
      <c r="G1210" t="s">
        <v>40</v>
      </c>
      <c r="H1210" t="s">
        <v>52</v>
      </c>
      <c r="I1210" s="2">
        <v>14682000</v>
      </c>
      <c r="J1210" s="3">
        <f>Raw_Data[[#This Row],[cicilan_per_bulan]]/Raw_Data[[#This Row],[penghasilan_bulanan]]</f>
        <v>5.7212913771965669E-2</v>
      </c>
      <c r="K1210" t="s">
        <v>205</v>
      </c>
      <c r="L1210" t="s">
        <v>110</v>
      </c>
      <c r="M1210" t="s">
        <v>44</v>
      </c>
      <c r="N1210" t="s">
        <v>184</v>
      </c>
      <c r="O1210" t="s">
        <v>122</v>
      </c>
      <c r="P1210" s="2">
        <v>36523000</v>
      </c>
      <c r="Q1210" s="2">
        <v>7305000</v>
      </c>
      <c r="R1210" t="str">
        <f>IF(Raw_Data[[#This Row],[persen_dp]]&lt;15%,"Low",IF(Raw_Data[[#This Row],[persen_dp]]&gt;25%,"High","Medium"))</f>
        <v>Medium</v>
      </c>
      <c r="S1210" s="3">
        <v>0.2</v>
      </c>
      <c r="T1210">
        <v>60</v>
      </c>
      <c r="U1210">
        <v>0.14499999999999999</v>
      </c>
      <c r="V1210" s="2">
        <v>840000</v>
      </c>
      <c r="W1210" s="2">
        <v>50401000</v>
      </c>
      <c r="X1210" t="str">
        <f>IF(OR(Raw_Data[[#This Row],[status_pembayaran]]="Macet",Raw_Data[[#This Row],[status_pembayaran]]="Kurang Lancar"),"Non Performing Loan","Performing")</f>
        <v>Performing</v>
      </c>
      <c r="Y1210" t="s">
        <v>47</v>
      </c>
      <c r="Z1210">
        <v>0</v>
      </c>
      <c r="AA1210">
        <v>0</v>
      </c>
      <c r="AB1210">
        <v>1</v>
      </c>
      <c r="AC1210" t="s">
        <v>66</v>
      </c>
      <c r="AD1210">
        <f>IF(Raw_Data[[#This Row],[rasio]]&lt;0.2,1,IF(Raw_Data[[#This Row],[rasio]]&lt;0.3,2,IF(Raw_Data[[#This Row],[rasio]]&lt;0.4,3,4)))</f>
        <v>1</v>
      </c>
      <c r="AE1210">
        <f>IF(Raw_Data[[#This Row],[kategori_dp]]="High",1,IF(Raw_Data[[#This Row],[kategori_dp]]="Medium",2,3))</f>
        <v>2</v>
      </c>
      <c r="AF1210">
        <f>IF(Raw_Data[[#This Row],[tenor_bulan]]&lt;=24,1,IF(Raw_Data[[#This Row],[tenor_bulan]]&lt;=36,2,IF(Raw_Data[[#This Row],[tenor_bulan]]&lt;=48,3,4)))</f>
        <v>4</v>
      </c>
      <c r="AG1210">
        <f>IF(Raw_Data[[#This Row],[jumlah_kali_telat]]=0,0,IF(Raw_Data[[#This Row],[jumlah_kali_telat]]&lt;=2,2,4))</f>
        <v>0</v>
      </c>
      <c r="AH1210">
        <f>Raw_Data[[#This Row],[Skor_Rasio]]+Raw_Data[[#This Row],[Skor_DP]]+Raw_Data[[#This Row],[Skor_Tenor]]+Raw_Data[[#This Row],[Skor_Telat]]</f>
        <v>7</v>
      </c>
      <c r="AI1210" t="str">
        <f>IF(Raw_Data[[#This Row],[Risk_Score]]&lt;=6,"Low Risk",IF(Raw_Data[[#This Row],[Risk_Score]]&lt;=8,"Medium Risk","High Risk"))</f>
        <v>Medium Risk</v>
      </c>
      <c r="AJ1210">
        <f ca="1">IFERROR(DATEDIF(Raw_Data[[#This Row],[tanggal_pengajuan]],TODAY(),"m"),"N/A")</f>
        <v>7</v>
      </c>
      <c r="AK1210" t="str">
        <f ca="1">IF(ISNUMBER(Raw_Data[[#This Row],[MOB]]),IF(Raw_Data[[#This Row],[MOB]]&lt;6,"0-5 bulan",IF(Raw_Data[[#This Row],[MOB]]&lt;12,"6-11 bulan",IF(Raw_Data[[#This Row],[MOB]]&lt;24,"12-23 bulan","24+ bulan"))),"N/A")</f>
        <v>6-11 bulan</v>
      </c>
    </row>
    <row r="1211" spans="1:37" ht="14.25" customHeight="1" x14ac:dyDescent="0.45">
      <c r="A1211" t="s">
        <v>3046</v>
      </c>
      <c r="B1211" s="64">
        <v>46144</v>
      </c>
      <c r="C1211" s="1" t="str">
        <f t="shared" si="19"/>
        <v>May</v>
      </c>
      <c r="D1211" t="s">
        <v>1732</v>
      </c>
      <c r="E1211" t="s">
        <v>3047</v>
      </c>
      <c r="F1211">
        <v>49</v>
      </c>
      <c r="G1211" t="s">
        <v>40</v>
      </c>
      <c r="H1211" t="s">
        <v>52</v>
      </c>
      <c r="I1211" s="2">
        <v>7246000</v>
      </c>
      <c r="J1211" s="3">
        <f>Raw_Data[[#This Row],[cicilan_per_bulan]]/Raw_Data[[#This Row],[penghasilan_bulanan]]</f>
        <v>7.9160916367651116E-2</v>
      </c>
      <c r="K1211" t="s">
        <v>127</v>
      </c>
      <c r="L1211" t="s">
        <v>128</v>
      </c>
      <c r="M1211" t="s">
        <v>44</v>
      </c>
      <c r="N1211" t="s">
        <v>129</v>
      </c>
      <c r="O1211" t="s">
        <v>130</v>
      </c>
      <c r="P1211" s="2">
        <v>23984000</v>
      </c>
      <c r="Q1211" s="2">
        <v>9594000</v>
      </c>
      <c r="R1211" t="str">
        <f>IF(Raw_Data[[#This Row],[persen_dp]]&lt;15%,"Low",IF(Raw_Data[[#This Row],[persen_dp]]&gt;25%,"High","Medium"))</f>
        <v>High</v>
      </c>
      <c r="S1211" s="3">
        <v>0.4</v>
      </c>
      <c r="T1211">
        <v>36</v>
      </c>
      <c r="U1211">
        <v>0.14499999999999999</v>
      </c>
      <c r="V1211" s="2">
        <v>573600</v>
      </c>
      <c r="W1211" s="2">
        <v>20650000</v>
      </c>
      <c r="X1211" t="str">
        <f>IF(OR(Raw_Data[[#This Row],[status_pembayaran]]="Macet",Raw_Data[[#This Row],[status_pembayaran]]="Kurang Lancar"),"Non Performing Loan","Performing")</f>
        <v>Performing</v>
      </c>
      <c r="Y1211" t="s">
        <v>47</v>
      </c>
      <c r="Z1211">
        <v>0</v>
      </c>
      <c r="AA1211">
        <v>0</v>
      </c>
      <c r="AB1211">
        <v>1</v>
      </c>
      <c r="AD1211">
        <f>IF(Raw_Data[[#This Row],[rasio]]&lt;0.2,1,IF(Raw_Data[[#This Row],[rasio]]&lt;0.3,2,IF(Raw_Data[[#This Row],[rasio]]&lt;0.4,3,4)))</f>
        <v>1</v>
      </c>
      <c r="AE1211">
        <f>IF(Raw_Data[[#This Row],[kategori_dp]]="High",1,IF(Raw_Data[[#This Row],[kategori_dp]]="Medium",2,3))</f>
        <v>1</v>
      </c>
      <c r="AF1211">
        <f>IF(Raw_Data[[#This Row],[tenor_bulan]]&lt;=24,1,IF(Raw_Data[[#This Row],[tenor_bulan]]&lt;=36,2,IF(Raw_Data[[#This Row],[tenor_bulan]]&lt;=48,3,4)))</f>
        <v>2</v>
      </c>
      <c r="AG1211">
        <f>IF(Raw_Data[[#This Row],[jumlah_kali_telat]]=0,0,IF(Raw_Data[[#This Row],[jumlah_kali_telat]]&lt;=2,2,4))</f>
        <v>0</v>
      </c>
      <c r="AH1211">
        <f>Raw_Data[[#This Row],[Skor_Rasio]]+Raw_Data[[#This Row],[Skor_DP]]+Raw_Data[[#This Row],[Skor_Tenor]]+Raw_Data[[#This Row],[Skor_Telat]]</f>
        <v>4</v>
      </c>
      <c r="AI1211" t="str">
        <f>IF(Raw_Data[[#This Row],[Risk_Score]]&lt;=6,"Low Risk",IF(Raw_Data[[#This Row],[Risk_Score]]&lt;=8,"Medium Risk","High Risk"))</f>
        <v>Low Risk</v>
      </c>
      <c r="AJ1211">
        <f ca="1">IFERROR(DATEDIF(Raw_Data[[#This Row],[tanggal_pengajuan]],TODAY(),"m"),"N/A")</f>
        <v>5</v>
      </c>
      <c r="AK1211" t="str">
        <f ca="1">IF(ISNUMBER(Raw_Data[[#This Row],[MOB]]),IF(Raw_Data[[#This Row],[MOB]]&lt;6,"0-5 bulan",IF(Raw_Data[[#This Row],[MOB]]&lt;12,"6-11 bulan",IF(Raw_Data[[#This Row],[MOB]]&lt;24,"12-23 bulan","24+ bulan"))),"N/A")</f>
        <v>0-5 bulan</v>
      </c>
    </row>
    <row r="1212" spans="1:37" ht="14.25" customHeight="1" x14ac:dyDescent="0.45">
      <c r="A1212" t="s">
        <v>3048</v>
      </c>
      <c r="B1212" s="64">
        <v>46064</v>
      </c>
      <c r="C1212" s="1" t="str">
        <f t="shared" si="19"/>
        <v>February</v>
      </c>
      <c r="D1212" t="s">
        <v>353</v>
      </c>
      <c r="E1212" t="s">
        <v>3049</v>
      </c>
      <c r="F1212">
        <v>51</v>
      </c>
      <c r="G1212" t="s">
        <v>51</v>
      </c>
      <c r="H1212" t="s">
        <v>52</v>
      </c>
      <c r="I1212" s="2">
        <v>14479000</v>
      </c>
      <c r="J1212" s="3">
        <f>Raw_Data[[#This Row],[cicilan_per_bulan]]/Raw_Data[[#This Row],[penghasilan_bulanan]]</f>
        <v>3.5416810553215002E-2</v>
      </c>
      <c r="K1212" t="s">
        <v>268</v>
      </c>
      <c r="L1212" t="s">
        <v>110</v>
      </c>
      <c r="M1212" t="s">
        <v>44</v>
      </c>
      <c r="N1212" t="s">
        <v>273</v>
      </c>
      <c r="O1212" t="s">
        <v>274</v>
      </c>
      <c r="P1212" s="2">
        <v>18380000</v>
      </c>
      <c r="Q1212" s="2">
        <v>5514000</v>
      </c>
      <c r="R1212" t="str">
        <f>IF(Raw_Data[[#This Row],[persen_dp]]&lt;15%,"Low",IF(Raw_Data[[#This Row],[persen_dp]]&gt;25%,"High","Medium"))</f>
        <v>High</v>
      </c>
      <c r="S1212" s="3">
        <v>0.3</v>
      </c>
      <c r="T1212">
        <v>36</v>
      </c>
      <c r="U1212">
        <v>0.14499999999999999</v>
      </c>
      <c r="V1212" s="2">
        <v>512800</v>
      </c>
      <c r="W1212" s="2">
        <v>18463000</v>
      </c>
      <c r="X1212" t="str">
        <f>IF(OR(Raw_Data[[#This Row],[status_pembayaran]]="Macet",Raw_Data[[#This Row],[status_pembayaran]]="Kurang Lancar"),"Non Performing Loan","Performing")</f>
        <v>Performing</v>
      </c>
      <c r="Y1212" t="s">
        <v>47</v>
      </c>
      <c r="Z1212">
        <v>0</v>
      </c>
      <c r="AA1212">
        <v>0</v>
      </c>
      <c r="AB1212">
        <v>1</v>
      </c>
      <c r="AC1212" t="s">
        <v>74</v>
      </c>
      <c r="AD1212">
        <f>IF(Raw_Data[[#This Row],[rasio]]&lt;0.2,1,IF(Raw_Data[[#This Row],[rasio]]&lt;0.3,2,IF(Raw_Data[[#This Row],[rasio]]&lt;0.4,3,4)))</f>
        <v>1</v>
      </c>
      <c r="AE1212">
        <f>IF(Raw_Data[[#This Row],[kategori_dp]]="High",1,IF(Raw_Data[[#This Row],[kategori_dp]]="Medium",2,3))</f>
        <v>1</v>
      </c>
      <c r="AF1212">
        <f>IF(Raw_Data[[#This Row],[tenor_bulan]]&lt;=24,1,IF(Raw_Data[[#This Row],[tenor_bulan]]&lt;=36,2,IF(Raw_Data[[#This Row],[tenor_bulan]]&lt;=48,3,4)))</f>
        <v>2</v>
      </c>
      <c r="AG1212">
        <f>IF(Raw_Data[[#This Row],[jumlah_kali_telat]]=0,0,IF(Raw_Data[[#This Row],[jumlah_kali_telat]]&lt;=2,2,4))</f>
        <v>0</v>
      </c>
      <c r="AH1212">
        <f>Raw_Data[[#This Row],[Skor_Rasio]]+Raw_Data[[#This Row],[Skor_DP]]+Raw_Data[[#This Row],[Skor_Tenor]]+Raw_Data[[#This Row],[Skor_Telat]]</f>
        <v>4</v>
      </c>
      <c r="AI1212" t="str">
        <f>IF(Raw_Data[[#This Row],[Risk_Score]]&lt;=6,"Low Risk",IF(Raw_Data[[#This Row],[Risk_Score]]&lt;=8,"Medium Risk","High Risk"))</f>
        <v>Low Risk</v>
      </c>
      <c r="AJ1212">
        <f ca="1">IFERROR(DATEDIF(Raw_Data[[#This Row],[tanggal_pengajuan]],TODAY(),"m"),"N/A")</f>
        <v>8</v>
      </c>
      <c r="AK1212" t="str">
        <f ca="1">IF(ISNUMBER(Raw_Data[[#This Row],[MOB]]),IF(Raw_Data[[#This Row],[MOB]]&lt;6,"0-5 bulan",IF(Raw_Data[[#This Row],[MOB]]&lt;12,"6-11 bulan",IF(Raw_Data[[#This Row],[MOB]]&lt;24,"12-23 bulan","24+ bulan"))),"N/A")</f>
        <v>6-11 bulan</v>
      </c>
    </row>
    <row r="1213" spans="1:37" ht="14.25" customHeight="1" x14ac:dyDescent="0.45">
      <c r="A1213" t="s">
        <v>3050</v>
      </c>
      <c r="B1213" s="64">
        <v>46039</v>
      </c>
      <c r="C1213" s="1" t="str">
        <f t="shared" si="19"/>
        <v>January</v>
      </c>
      <c r="D1213" t="s">
        <v>1487</v>
      </c>
      <c r="E1213" t="s">
        <v>3051</v>
      </c>
      <c r="F1213">
        <v>32</v>
      </c>
      <c r="G1213" t="s">
        <v>40</v>
      </c>
      <c r="H1213" t="s">
        <v>96</v>
      </c>
      <c r="I1213" s="2">
        <v>7494000</v>
      </c>
      <c r="J1213" s="3">
        <f>Raw_Data[[#This Row],[cicilan_per_bulan]]/Raw_Data[[#This Row],[penghasilan_bulanan]]</f>
        <v>0.10839338137176407</v>
      </c>
      <c r="K1213" t="s">
        <v>205</v>
      </c>
      <c r="L1213" t="s">
        <v>110</v>
      </c>
      <c r="M1213" t="s">
        <v>55</v>
      </c>
      <c r="N1213" t="s">
        <v>147</v>
      </c>
      <c r="O1213" t="s">
        <v>148</v>
      </c>
      <c r="P1213" s="2">
        <v>31352000</v>
      </c>
      <c r="Q1213" s="2">
        <v>10973000</v>
      </c>
      <c r="R1213" t="str">
        <f>IF(Raw_Data[[#This Row],[persen_dp]]&lt;15%,"Low",IF(Raw_Data[[#This Row],[persen_dp]]&gt;25%,"High","Medium"))</f>
        <v>High</v>
      </c>
      <c r="S1213" s="3">
        <v>0.35</v>
      </c>
      <c r="T1213">
        <v>36</v>
      </c>
      <c r="U1213">
        <v>0.14499999999999999</v>
      </c>
      <c r="V1213" s="2">
        <v>812300</v>
      </c>
      <c r="W1213" s="2">
        <v>29244000</v>
      </c>
      <c r="X1213" t="str">
        <f>IF(OR(Raw_Data[[#This Row],[status_pembayaran]]="Macet",Raw_Data[[#This Row],[status_pembayaran]]="Kurang Lancar"),"Non Performing Loan","Performing")</f>
        <v>Performing</v>
      </c>
      <c r="Y1213" t="s">
        <v>47</v>
      </c>
      <c r="Z1213">
        <v>0</v>
      </c>
      <c r="AA1213">
        <v>0</v>
      </c>
      <c r="AB1213">
        <v>1</v>
      </c>
      <c r="AC1213" t="s">
        <v>104</v>
      </c>
      <c r="AD1213">
        <f>IF(Raw_Data[[#This Row],[rasio]]&lt;0.2,1,IF(Raw_Data[[#This Row],[rasio]]&lt;0.3,2,IF(Raw_Data[[#This Row],[rasio]]&lt;0.4,3,4)))</f>
        <v>1</v>
      </c>
      <c r="AE1213">
        <f>IF(Raw_Data[[#This Row],[kategori_dp]]="High",1,IF(Raw_Data[[#This Row],[kategori_dp]]="Medium",2,3))</f>
        <v>1</v>
      </c>
      <c r="AF1213">
        <f>IF(Raw_Data[[#This Row],[tenor_bulan]]&lt;=24,1,IF(Raw_Data[[#This Row],[tenor_bulan]]&lt;=36,2,IF(Raw_Data[[#This Row],[tenor_bulan]]&lt;=48,3,4)))</f>
        <v>2</v>
      </c>
      <c r="AG1213">
        <f>IF(Raw_Data[[#This Row],[jumlah_kali_telat]]=0,0,IF(Raw_Data[[#This Row],[jumlah_kali_telat]]&lt;=2,2,4))</f>
        <v>0</v>
      </c>
      <c r="AH1213">
        <f>Raw_Data[[#This Row],[Skor_Rasio]]+Raw_Data[[#This Row],[Skor_DP]]+Raw_Data[[#This Row],[Skor_Tenor]]+Raw_Data[[#This Row],[Skor_Telat]]</f>
        <v>4</v>
      </c>
      <c r="AI1213" t="str">
        <f>IF(Raw_Data[[#This Row],[Risk_Score]]&lt;=6,"Low Risk",IF(Raw_Data[[#This Row],[Risk_Score]]&lt;=8,"Medium Risk","High Risk"))</f>
        <v>Low Risk</v>
      </c>
      <c r="AJ1213">
        <f ca="1">IFERROR(DATEDIF(Raw_Data[[#This Row],[tanggal_pengajuan]],TODAY(),"m"),"N/A")</f>
        <v>9</v>
      </c>
      <c r="AK1213" t="str">
        <f ca="1">IF(ISNUMBER(Raw_Data[[#This Row],[MOB]]),IF(Raw_Data[[#This Row],[MOB]]&lt;6,"0-5 bulan",IF(Raw_Data[[#This Row],[MOB]]&lt;12,"6-11 bulan",IF(Raw_Data[[#This Row],[MOB]]&lt;24,"12-23 bulan","24+ bulan"))),"N/A")</f>
        <v>6-11 bulan</v>
      </c>
    </row>
    <row r="1214" spans="1:37" ht="14.25" customHeight="1" x14ac:dyDescent="0.45">
      <c r="A1214" t="s">
        <v>3052</v>
      </c>
      <c r="B1214" s="64">
        <v>46096</v>
      </c>
      <c r="C1214" s="1" t="str">
        <f t="shared" si="19"/>
        <v>March</v>
      </c>
      <c r="D1214" t="s">
        <v>518</v>
      </c>
      <c r="E1214" t="s">
        <v>3053</v>
      </c>
      <c r="F1214">
        <v>55</v>
      </c>
      <c r="G1214" t="s">
        <v>51</v>
      </c>
      <c r="H1214" t="s">
        <v>90</v>
      </c>
      <c r="I1214" s="2">
        <v>7889000</v>
      </c>
      <c r="J1214" s="3">
        <f>Raw_Data[[#This Row],[cicilan_per_bulan]]/Raw_Data[[#This Row],[penghasilan_bulanan]]</f>
        <v>7.5472176448219033E-2</v>
      </c>
      <c r="K1214" t="s">
        <v>145</v>
      </c>
      <c r="L1214" t="s">
        <v>146</v>
      </c>
      <c r="M1214" t="s">
        <v>44</v>
      </c>
      <c r="N1214" t="s">
        <v>158</v>
      </c>
      <c r="O1214" t="s">
        <v>159</v>
      </c>
      <c r="P1214" s="2">
        <v>30146000</v>
      </c>
      <c r="Q1214" s="2">
        <v>12058000</v>
      </c>
      <c r="R1214" t="str">
        <f>IF(Raw_Data[[#This Row],[persen_dp]]&lt;15%,"Low",IF(Raw_Data[[#This Row],[persen_dp]]&gt;25%,"High","Medium"))</f>
        <v>High</v>
      </c>
      <c r="S1214" s="3">
        <v>0.4</v>
      </c>
      <c r="T1214">
        <v>48</v>
      </c>
      <c r="U1214">
        <v>0.14499999999999999</v>
      </c>
      <c r="V1214" s="2">
        <v>595400</v>
      </c>
      <c r="W1214" s="2">
        <v>28579000</v>
      </c>
      <c r="X1214" t="str">
        <f>IF(OR(Raw_Data[[#This Row],[status_pembayaran]]="Macet",Raw_Data[[#This Row],[status_pembayaran]]="Kurang Lancar"),"Non Performing Loan","Performing")</f>
        <v>Performing</v>
      </c>
      <c r="Y1214" t="s">
        <v>47</v>
      </c>
      <c r="Z1214">
        <v>0</v>
      </c>
      <c r="AA1214">
        <v>0</v>
      </c>
      <c r="AB1214">
        <v>1</v>
      </c>
      <c r="AD1214">
        <f>IF(Raw_Data[[#This Row],[rasio]]&lt;0.2,1,IF(Raw_Data[[#This Row],[rasio]]&lt;0.3,2,IF(Raw_Data[[#This Row],[rasio]]&lt;0.4,3,4)))</f>
        <v>1</v>
      </c>
      <c r="AE1214">
        <f>IF(Raw_Data[[#This Row],[kategori_dp]]="High",1,IF(Raw_Data[[#This Row],[kategori_dp]]="Medium",2,3))</f>
        <v>1</v>
      </c>
      <c r="AF1214">
        <f>IF(Raw_Data[[#This Row],[tenor_bulan]]&lt;=24,1,IF(Raw_Data[[#This Row],[tenor_bulan]]&lt;=36,2,IF(Raw_Data[[#This Row],[tenor_bulan]]&lt;=48,3,4)))</f>
        <v>3</v>
      </c>
      <c r="AG1214">
        <f>IF(Raw_Data[[#This Row],[jumlah_kali_telat]]=0,0,IF(Raw_Data[[#This Row],[jumlah_kali_telat]]&lt;=2,2,4))</f>
        <v>0</v>
      </c>
      <c r="AH1214">
        <f>Raw_Data[[#This Row],[Skor_Rasio]]+Raw_Data[[#This Row],[Skor_DP]]+Raw_Data[[#This Row],[Skor_Tenor]]+Raw_Data[[#This Row],[Skor_Telat]]</f>
        <v>5</v>
      </c>
      <c r="AI1214" t="str">
        <f>IF(Raw_Data[[#This Row],[Risk_Score]]&lt;=6,"Low Risk",IF(Raw_Data[[#This Row],[Risk_Score]]&lt;=8,"Medium Risk","High Risk"))</f>
        <v>Low Risk</v>
      </c>
      <c r="AJ1214">
        <f ca="1">IFERROR(DATEDIF(Raw_Data[[#This Row],[tanggal_pengajuan]],TODAY(),"m"),"N/A")</f>
        <v>7</v>
      </c>
      <c r="AK1214" t="str">
        <f ca="1">IF(ISNUMBER(Raw_Data[[#This Row],[MOB]]),IF(Raw_Data[[#This Row],[MOB]]&lt;6,"0-5 bulan",IF(Raw_Data[[#This Row],[MOB]]&lt;12,"6-11 bulan",IF(Raw_Data[[#This Row],[MOB]]&lt;24,"12-23 bulan","24+ bulan"))),"N/A")</f>
        <v>6-11 bulan</v>
      </c>
    </row>
    <row r="1215" spans="1:37" ht="14.25" customHeight="1" x14ac:dyDescent="0.45">
      <c r="A1215" t="s">
        <v>3054</v>
      </c>
      <c r="B1215" s="64">
        <v>46114</v>
      </c>
      <c r="C1215" s="1" t="str">
        <f t="shared" si="19"/>
        <v>April</v>
      </c>
      <c r="D1215" t="s">
        <v>1429</v>
      </c>
      <c r="E1215" t="s">
        <v>3055</v>
      </c>
      <c r="F1215">
        <v>38</v>
      </c>
      <c r="G1215" t="s">
        <v>40</v>
      </c>
      <c r="H1215" t="s">
        <v>101</v>
      </c>
      <c r="I1215" s="2">
        <v>4395000</v>
      </c>
      <c r="J1215" s="3">
        <f>Raw_Data[[#This Row],[cicilan_per_bulan]]/Raw_Data[[#This Row],[penghasilan_bulanan]]</f>
        <v>0.62332195676905577</v>
      </c>
      <c r="K1215" t="s">
        <v>53</v>
      </c>
      <c r="L1215" t="s">
        <v>54</v>
      </c>
      <c r="M1215" t="s">
        <v>44</v>
      </c>
      <c r="N1215" t="s">
        <v>171</v>
      </c>
      <c r="O1215" t="s">
        <v>172</v>
      </c>
      <c r="P1215" s="2">
        <v>44170000</v>
      </c>
      <c r="Q1215" s="2">
        <v>15459000</v>
      </c>
      <c r="R1215" t="str">
        <f>IF(Raw_Data[[#This Row],[persen_dp]]&lt;15%,"Low",IF(Raw_Data[[#This Row],[persen_dp]]&gt;25%,"High","Medium"))</f>
        <v>High</v>
      </c>
      <c r="S1215" s="3">
        <v>0.35</v>
      </c>
      <c r="T1215">
        <v>12</v>
      </c>
      <c r="U1215">
        <v>0.14499999999999999</v>
      </c>
      <c r="V1215" s="2">
        <v>2739500</v>
      </c>
      <c r="W1215" s="2">
        <v>32874000</v>
      </c>
      <c r="X1215" t="str">
        <f>IF(OR(Raw_Data[[#This Row],[status_pembayaran]]="Macet",Raw_Data[[#This Row],[status_pembayaran]]="Kurang Lancar"),"Non Performing Loan","Performing")</f>
        <v>Performing</v>
      </c>
      <c r="Y1215" t="s">
        <v>47</v>
      </c>
      <c r="Z1215">
        <v>0</v>
      </c>
      <c r="AA1215">
        <v>0</v>
      </c>
      <c r="AB1215">
        <v>1</v>
      </c>
      <c r="AC1215" t="s">
        <v>104</v>
      </c>
      <c r="AD1215">
        <f>IF(Raw_Data[[#This Row],[rasio]]&lt;0.2,1,IF(Raw_Data[[#This Row],[rasio]]&lt;0.3,2,IF(Raw_Data[[#This Row],[rasio]]&lt;0.4,3,4)))</f>
        <v>4</v>
      </c>
      <c r="AE1215">
        <f>IF(Raw_Data[[#This Row],[kategori_dp]]="High",1,IF(Raw_Data[[#This Row],[kategori_dp]]="Medium",2,3))</f>
        <v>1</v>
      </c>
      <c r="AF1215">
        <f>IF(Raw_Data[[#This Row],[tenor_bulan]]&lt;=24,1,IF(Raw_Data[[#This Row],[tenor_bulan]]&lt;=36,2,IF(Raw_Data[[#This Row],[tenor_bulan]]&lt;=48,3,4)))</f>
        <v>1</v>
      </c>
      <c r="AG1215">
        <f>IF(Raw_Data[[#This Row],[jumlah_kali_telat]]=0,0,IF(Raw_Data[[#This Row],[jumlah_kali_telat]]&lt;=2,2,4))</f>
        <v>0</v>
      </c>
      <c r="AH1215">
        <f>Raw_Data[[#This Row],[Skor_Rasio]]+Raw_Data[[#This Row],[Skor_DP]]+Raw_Data[[#This Row],[Skor_Tenor]]+Raw_Data[[#This Row],[Skor_Telat]]</f>
        <v>6</v>
      </c>
      <c r="AI1215" t="str">
        <f>IF(Raw_Data[[#This Row],[Risk_Score]]&lt;=6,"Low Risk",IF(Raw_Data[[#This Row],[Risk_Score]]&lt;=8,"Medium Risk","High Risk"))</f>
        <v>Low Risk</v>
      </c>
      <c r="AJ1215">
        <f ca="1">IFERROR(DATEDIF(Raw_Data[[#This Row],[tanggal_pengajuan]],TODAY(),"m"),"N/A")</f>
        <v>6</v>
      </c>
      <c r="AK1215" t="str">
        <f ca="1">IF(ISNUMBER(Raw_Data[[#This Row],[MOB]]),IF(Raw_Data[[#This Row],[MOB]]&lt;6,"0-5 bulan",IF(Raw_Data[[#This Row],[MOB]]&lt;12,"6-11 bulan",IF(Raw_Data[[#This Row],[MOB]]&lt;24,"12-23 bulan","24+ bulan"))),"N/A")</f>
        <v>6-11 bulan</v>
      </c>
    </row>
    <row r="1216" spans="1:37" ht="14.25" customHeight="1" x14ac:dyDescent="0.45">
      <c r="A1216" t="s">
        <v>3056</v>
      </c>
      <c r="B1216" s="64">
        <v>46132</v>
      </c>
      <c r="C1216" s="1" t="str">
        <f t="shared" si="19"/>
        <v>April</v>
      </c>
      <c r="D1216" t="s">
        <v>156</v>
      </c>
      <c r="E1216" t="s">
        <v>3057</v>
      </c>
      <c r="F1216">
        <v>29</v>
      </c>
      <c r="G1216" t="s">
        <v>40</v>
      </c>
      <c r="H1216" t="s">
        <v>126</v>
      </c>
      <c r="I1216" s="2">
        <v>2938000</v>
      </c>
      <c r="J1216" s="3">
        <f>Raw_Data[[#This Row],[cicilan_per_bulan]]/Raw_Data[[#This Row],[penghasilan_bulanan]]</f>
        <v>0.27042205582028589</v>
      </c>
      <c r="K1216" t="s">
        <v>102</v>
      </c>
      <c r="L1216" t="s">
        <v>103</v>
      </c>
      <c r="M1216" t="s">
        <v>55</v>
      </c>
      <c r="N1216" t="s">
        <v>65</v>
      </c>
      <c r="O1216" t="s">
        <v>46</v>
      </c>
      <c r="P1216" s="2">
        <v>28473000</v>
      </c>
      <c r="Q1216" s="2">
        <v>8542000</v>
      </c>
      <c r="R1216" t="str">
        <f>IF(Raw_Data[[#This Row],[persen_dp]]&lt;15%,"Low",IF(Raw_Data[[#This Row],[persen_dp]]&gt;25%,"High","Medium"))</f>
        <v>High</v>
      </c>
      <c r="S1216" s="3">
        <v>0.3</v>
      </c>
      <c r="T1216">
        <v>36</v>
      </c>
      <c r="U1216">
        <v>0.14499999999999999</v>
      </c>
      <c r="V1216" s="2">
        <v>794500</v>
      </c>
      <c r="W1216" s="2">
        <v>28601000</v>
      </c>
      <c r="X1216" t="str">
        <f>IF(OR(Raw_Data[[#This Row],[status_pembayaran]]="Macet",Raw_Data[[#This Row],[status_pembayaran]]="Kurang Lancar"),"Non Performing Loan","Performing")</f>
        <v>Performing</v>
      </c>
      <c r="Y1216" t="s">
        <v>47</v>
      </c>
      <c r="Z1216">
        <v>0</v>
      </c>
      <c r="AA1216">
        <v>0</v>
      </c>
      <c r="AB1216">
        <v>1</v>
      </c>
      <c r="AC1216" t="s">
        <v>104</v>
      </c>
      <c r="AD1216">
        <f>IF(Raw_Data[[#This Row],[rasio]]&lt;0.2,1,IF(Raw_Data[[#This Row],[rasio]]&lt;0.3,2,IF(Raw_Data[[#This Row],[rasio]]&lt;0.4,3,4)))</f>
        <v>2</v>
      </c>
      <c r="AE1216">
        <f>IF(Raw_Data[[#This Row],[kategori_dp]]="High",1,IF(Raw_Data[[#This Row],[kategori_dp]]="Medium",2,3))</f>
        <v>1</v>
      </c>
      <c r="AF1216">
        <f>IF(Raw_Data[[#This Row],[tenor_bulan]]&lt;=24,1,IF(Raw_Data[[#This Row],[tenor_bulan]]&lt;=36,2,IF(Raw_Data[[#This Row],[tenor_bulan]]&lt;=48,3,4)))</f>
        <v>2</v>
      </c>
      <c r="AG1216">
        <f>IF(Raw_Data[[#This Row],[jumlah_kali_telat]]=0,0,IF(Raw_Data[[#This Row],[jumlah_kali_telat]]&lt;=2,2,4))</f>
        <v>0</v>
      </c>
      <c r="AH1216">
        <f>Raw_Data[[#This Row],[Skor_Rasio]]+Raw_Data[[#This Row],[Skor_DP]]+Raw_Data[[#This Row],[Skor_Tenor]]+Raw_Data[[#This Row],[Skor_Telat]]</f>
        <v>5</v>
      </c>
      <c r="AI1216" t="str">
        <f>IF(Raw_Data[[#This Row],[Risk_Score]]&lt;=6,"Low Risk",IF(Raw_Data[[#This Row],[Risk_Score]]&lt;=8,"Medium Risk","High Risk"))</f>
        <v>Low Risk</v>
      </c>
      <c r="AJ1216">
        <f ca="1">IFERROR(DATEDIF(Raw_Data[[#This Row],[tanggal_pengajuan]],TODAY(),"m"),"N/A")</f>
        <v>6</v>
      </c>
      <c r="AK1216" t="str">
        <f ca="1">IF(ISNUMBER(Raw_Data[[#This Row],[MOB]]),IF(Raw_Data[[#This Row],[MOB]]&lt;6,"0-5 bulan",IF(Raw_Data[[#This Row],[MOB]]&lt;12,"6-11 bulan",IF(Raw_Data[[#This Row],[MOB]]&lt;24,"12-23 bulan","24+ bulan"))),"N/A")</f>
        <v>6-11 bulan</v>
      </c>
    </row>
    <row r="1217" spans="1:37" ht="14.25" customHeight="1" x14ac:dyDescent="0.45">
      <c r="A1217" t="s">
        <v>3058</v>
      </c>
      <c r="B1217" s="64">
        <v>46151</v>
      </c>
      <c r="C1217" s="1" t="str">
        <f t="shared" si="19"/>
        <v>May</v>
      </c>
      <c r="D1217" t="s">
        <v>632</v>
      </c>
      <c r="E1217" t="s">
        <v>3059</v>
      </c>
      <c r="F1217">
        <v>57</v>
      </c>
      <c r="G1217" t="s">
        <v>51</v>
      </c>
      <c r="H1217" t="s">
        <v>101</v>
      </c>
      <c r="I1217" s="2">
        <v>3809000</v>
      </c>
      <c r="J1217" s="3">
        <f>Raw_Data[[#This Row],[cicilan_per_bulan]]/Raw_Data[[#This Row],[penghasilan_bulanan]]</f>
        <v>0.21039642950905749</v>
      </c>
      <c r="K1217" t="s">
        <v>127</v>
      </c>
      <c r="L1217" t="s">
        <v>128</v>
      </c>
      <c r="M1217" t="s">
        <v>290</v>
      </c>
      <c r="N1217" t="s">
        <v>291</v>
      </c>
      <c r="O1217" t="s">
        <v>292</v>
      </c>
      <c r="P1217" s="2">
        <v>37167000</v>
      </c>
      <c r="Q1217" s="2">
        <v>9292000</v>
      </c>
      <c r="R1217" t="str">
        <f>IF(Raw_Data[[#This Row],[persen_dp]]&lt;15%,"Low",IF(Raw_Data[[#This Row],[persen_dp]]&gt;25%,"High","Medium"))</f>
        <v>Medium</v>
      </c>
      <c r="S1217" s="3">
        <v>0.25</v>
      </c>
      <c r="T1217">
        <v>60</v>
      </c>
      <c r="U1217">
        <v>0.14499999999999999</v>
      </c>
      <c r="V1217" s="2">
        <v>801400</v>
      </c>
      <c r="W1217" s="2">
        <v>48084000</v>
      </c>
      <c r="X1217" t="str">
        <f>IF(OR(Raw_Data[[#This Row],[status_pembayaran]]="Macet",Raw_Data[[#This Row],[status_pembayaran]]="Kurang Lancar"),"Non Performing Loan","Performing")</f>
        <v>Performing</v>
      </c>
      <c r="Y1217" t="s">
        <v>47</v>
      </c>
      <c r="Z1217">
        <v>0</v>
      </c>
      <c r="AA1217">
        <v>0</v>
      </c>
      <c r="AB1217">
        <v>1</v>
      </c>
      <c r="AC1217" t="s">
        <v>104</v>
      </c>
      <c r="AD1217">
        <f>IF(Raw_Data[[#This Row],[rasio]]&lt;0.2,1,IF(Raw_Data[[#This Row],[rasio]]&lt;0.3,2,IF(Raw_Data[[#This Row],[rasio]]&lt;0.4,3,4)))</f>
        <v>2</v>
      </c>
      <c r="AE1217">
        <f>IF(Raw_Data[[#This Row],[kategori_dp]]="High",1,IF(Raw_Data[[#This Row],[kategori_dp]]="Medium",2,3))</f>
        <v>2</v>
      </c>
      <c r="AF1217">
        <f>IF(Raw_Data[[#This Row],[tenor_bulan]]&lt;=24,1,IF(Raw_Data[[#This Row],[tenor_bulan]]&lt;=36,2,IF(Raw_Data[[#This Row],[tenor_bulan]]&lt;=48,3,4)))</f>
        <v>4</v>
      </c>
      <c r="AG1217">
        <f>IF(Raw_Data[[#This Row],[jumlah_kali_telat]]=0,0,IF(Raw_Data[[#This Row],[jumlah_kali_telat]]&lt;=2,2,4))</f>
        <v>0</v>
      </c>
      <c r="AH1217">
        <f>Raw_Data[[#This Row],[Skor_Rasio]]+Raw_Data[[#This Row],[Skor_DP]]+Raw_Data[[#This Row],[Skor_Tenor]]+Raw_Data[[#This Row],[Skor_Telat]]</f>
        <v>8</v>
      </c>
      <c r="AI1217" t="str">
        <f>IF(Raw_Data[[#This Row],[Risk_Score]]&lt;=6,"Low Risk",IF(Raw_Data[[#This Row],[Risk_Score]]&lt;=8,"Medium Risk","High Risk"))</f>
        <v>Medium Risk</v>
      </c>
      <c r="AJ1217">
        <f ca="1">IFERROR(DATEDIF(Raw_Data[[#This Row],[tanggal_pengajuan]],TODAY(),"m"),"N/A")</f>
        <v>5</v>
      </c>
      <c r="AK1217" t="str">
        <f ca="1">IF(ISNUMBER(Raw_Data[[#This Row],[MOB]]),IF(Raw_Data[[#This Row],[MOB]]&lt;6,"0-5 bulan",IF(Raw_Data[[#This Row],[MOB]]&lt;12,"6-11 bulan",IF(Raw_Data[[#This Row],[MOB]]&lt;24,"12-23 bulan","24+ bulan"))),"N/A")</f>
        <v>0-5 bulan</v>
      </c>
    </row>
    <row r="1218" spans="1:37" ht="14.25" customHeight="1" x14ac:dyDescent="0.45">
      <c r="A1218" t="s">
        <v>3060</v>
      </c>
      <c r="B1218" s="64">
        <v>46171</v>
      </c>
      <c r="C1218" s="1" t="str">
        <f t="shared" si="19"/>
        <v>May</v>
      </c>
      <c r="D1218" t="s">
        <v>3061</v>
      </c>
      <c r="E1218" t="s">
        <v>3062</v>
      </c>
      <c r="F1218">
        <v>37</v>
      </c>
      <c r="G1218" t="s">
        <v>40</v>
      </c>
      <c r="H1218" t="s">
        <v>41</v>
      </c>
      <c r="I1218" s="2">
        <v>7641000</v>
      </c>
      <c r="J1218" s="3">
        <f>Raw_Data[[#This Row],[cicilan_per_bulan]]/Raw_Data[[#This Row],[penghasilan_bulanan]]</f>
        <v>9.9437246433712864E-2</v>
      </c>
      <c r="K1218" t="s">
        <v>53</v>
      </c>
      <c r="L1218" t="s">
        <v>54</v>
      </c>
      <c r="M1218" t="s">
        <v>44</v>
      </c>
      <c r="N1218" t="s">
        <v>163</v>
      </c>
      <c r="O1218" t="s">
        <v>46</v>
      </c>
      <c r="P1218" s="2">
        <v>28855000</v>
      </c>
      <c r="Q1218" s="2">
        <v>5771000</v>
      </c>
      <c r="R1218" t="str">
        <f>IF(Raw_Data[[#This Row],[persen_dp]]&lt;15%,"Low",IF(Raw_Data[[#This Row],[persen_dp]]&gt;25%,"High","Medium"))</f>
        <v>Medium</v>
      </c>
      <c r="S1218" s="3">
        <v>0.2</v>
      </c>
      <c r="T1218">
        <v>48</v>
      </c>
      <c r="U1218">
        <v>0.14499999999999999</v>
      </c>
      <c r="V1218" s="2">
        <v>759800</v>
      </c>
      <c r="W1218" s="2">
        <v>36472000</v>
      </c>
      <c r="X1218" t="str">
        <f>IF(OR(Raw_Data[[#This Row],[status_pembayaran]]="Macet",Raw_Data[[#This Row],[status_pembayaran]]="Kurang Lancar"),"Non Performing Loan","Performing")</f>
        <v>Performing</v>
      </c>
      <c r="Y1218" t="s">
        <v>317</v>
      </c>
      <c r="Z1218">
        <v>0</v>
      </c>
      <c r="AA1218">
        <v>0</v>
      </c>
      <c r="AB1218">
        <v>0</v>
      </c>
      <c r="AD1218">
        <f>IF(Raw_Data[[#This Row],[rasio]]&lt;0.2,1,IF(Raw_Data[[#This Row],[rasio]]&lt;0.3,2,IF(Raw_Data[[#This Row],[rasio]]&lt;0.4,3,4)))</f>
        <v>1</v>
      </c>
      <c r="AE1218">
        <f>IF(Raw_Data[[#This Row],[kategori_dp]]="High",1,IF(Raw_Data[[#This Row],[kategori_dp]]="Medium",2,3))</f>
        <v>2</v>
      </c>
      <c r="AF1218">
        <f>IF(Raw_Data[[#This Row],[tenor_bulan]]&lt;=24,1,IF(Raw_Data[[#This Row],[tenor_bulan]]&lt;=36,2,IF(Raw_Data[[#This Row],[tenor_bulan]]&lt;=48,3,4)))</f>
        <v>3</v>
      </c>
      <c r="AG1218">
        <f>IF(Raw_Data[[#This Row],[jumlah_kali_telat]]=0,0,IF(Raw_Data[[#This Row],[jumlah_kali_telat]]&lt;=2,2,4))</f>
        <v>0</v>
      </c>
      <c r="AH1218">
        <f>Raw_Data[[#This Row],[Skor_Rasio]]+Raw_Data[[#This Row],[Skor_DP]]+Raw_Data[[#This Row],[Skor_Tenor]]+Raw_Data[[#This Row],[Skor_Telat]]</f>
        <v>6</v>
      </c>
      <c r="AI1218" t="str">
        <f>IF(Raw_Data[[#This Row],[Risk_Score]]&lt;=6,"Low Risk",IF(Raw_Data[[#This Row],[Risk_Score]]&lt;=8,"Medium Risk","High Risk"))</f>
        <v>Low Risk</v>
      </c>
      <c r="AJ1218">
        <f ca="1">IFERROR(DATEDIF(Raw_Data[[#This Row],[tanggal_pengajuan]],TODAY(),"m"),"N/A")</f>
        <v>4</v>
      </c>
      <c r="AK1218" t="str">
        <f ca="1">IF(ISNUMBER(Raw_Data[[#This Row],[MOB]]),IF(Raw_Data[[#This Row],[MOB]]&lt;6,"0-5 bulan",IF(Raw_Data[[#This Row],[MOB]]&lt;12,"6-11 bulan",IF(Raw_Data[[#This Row],[MOB]]&lt;24,"12-23 bulan","24+ bulan"))),"N/A")</f>
        <v>0-5 bulan</v>
      </c>
    </row>
    <row r="1219" spans="1:37" ht="14.25" customHeight="1" x14ac:dyDescent="0.45">
      <c r="A1219" t="s">
        <v>3063</v>
      </c>
      <c r="B1219" s="64">
        <v>46235</v>
      </c>
      <c r="C1219" s="1" t="str">
        <f t="shared" si="19"/>
        <v>August</v>
      </c>
      <c r="D1219" t="s">
        <v>845</v>
      </c>
      <c r="E1219" t="s">
        <v>3064</v>
      </c>
      <c r="F1219">
        <v>48</v>
      </c>
      <c r="G1219" t="s">
        <v>40</v>
      </c>
      <c r="H1219" t="s">
        <v>96</v>
      </c>
      <c r="I1219" s="2">
        <v>5941000</v>
      </c>
      <c r="J1219" s="3">
        <f>Raw_Data[[#This Row],[cicilan_per_bulan]]/Raw_Data[[#This Row],[penghasilan_bulanan]]</f>
        <v>0.18158559165123717</v>
      </c>
      <c r="K1219" t="s">
        <v>177</v>
      </c>
      <c r="L1219" t="s">
        <v>154</v>
      </c>
      <c r="M1219" t="s">
        <v>55</v>
      </c>
      <c r="N1219" t="s">
        <v>141</v>
      </c>
      <c r="O1219" t="s">
        <v>46</v>
      </c>
      <c r="P1219" s="2">
        <v>23613000</v>
      </c>
      <c r="Q1219" s="2">
        <v>3542000</v>
      </c>
      <c r="R1219" t="str">
        <f>IF(Raw_Data[[#This Row],[persen_dp]]&lt;15%,"Low",IF(Raw_Data[[#This Row],[persen_dp]]&gt;25%,"High","Medium"))</f>
        <v>Medium</v>
      </c>
      <c r="S1219" s="3">
        <v>0.15</v>
      </c>
      <c r="T1219">
        <v>24</v>
      </c>
      <c r="U1219">
        <v>0.14499999999999999</v>
      </c>
      <c r="V1219" s="2">
        <v>1078800</v>
      </c>
      <c r="W1219" s="2">
        <v>25891000</v>
      </c>
      <c r="X1219" t="str">
        <f>IF(OR(Raw_Data[[#This Row],[status_pembayaran]]="Macet",Raw_Data[[#This Row],[status_pembayaran]]="Kurang Lancar"),"Non Performing Loan","Performing")</f>
        <v>Performing</v>
      </c>
      <c r="Y1219" t="s">
        <v>47</v>
      </c>
      <c r="Z1219">
        <v>0</v>
      </c>
      <c r="AA1219">
        <v>0</v>
      </c>
      <c r="AB1219">
        <v>1</v>
      </c>
      <c r="AC1219" t="s">
        <v>58</v>
      </c>
      <c r="AD1219">
        <f>IF(Raw_Data[[#This Row],[rasio]]&lt;0.2,1,IF(Raw_Data[[#This Row],[rasio]]&lt;0.3,2,IF(Raw_Data[[#This Row],[rasio]]&lt;0.4,3,4)))</f>
        <v>1</v>
      </c>
      <c r="AE1219">
        <f>IF(Raw_Data[[#This Row],[kategori_dp]]="High",1,IF(Raw_Data[[#This Row],[kategori_dp]]="Medium",2,3))</f>
        <v>2</v>
      </c>
      <c r="AF1219">
        <f>IF(Raw_Data[[#This Row],[tenor_bulan]]&lt;=24,1,IF(Raw_Data[[#This Row],[tenor_bulan]]&lt;=36,2,IF(Raw_Data[[#This Row],[tenor_bulan]]&lt;=48,3,4)))</f>
        <v>1</v>
      </c>
      <c r="AG1219">
        <f>IF(Raw_Data[[#This Row],[jumlah_kali_telat]]=0,0,IF(Raw_Data[[#This Row],[jumlah_kali_telat]]&lt;=2,2,4))</f>
        <v>0</v>
      </c>
      <c r="AH1219">
        <f>Raw_Data[[#This Row],[Skor_Rasio]]+Raw_Data[[#This Row],[Skor_DP]]+Raw_Data[[#This Row],[Skor_Tenor]]+Raw_Data[[#This Row],[Skor_Telat]]</f>
        <v>4</v>
      </c>
      <c r="AI1219" t="str">
        <f>IF(Raw_Data[[#This Row],[Risk_Score]]&lt;=6,"Low Risk",IF(Raw_Data[[#This Row],[Risk_Score]]&lt;=8,"Medium Risk","High Risk"))</f>
        <v>Low Risk</v>
      </c>
      <c r="AJ1219">
        <f ca="1">IFERROR(DATEDIF(Raw_Data[[#This Row],[tanggal_pengajuan]],TODAY(),"m"),"N/A")</f>
        <v>2</v>
      </c>
      <c r="AK1219" t="str">
        <f ca="1">IF(ISNUMBER(Raw_Data[[#This Row],[MOB]]),IF(Raw_Data[[#This Row],[MOB]]&lt;6,"0-5 bulan",IF(Raw_Data[[#This Row],[MOB]]&lt;12,"6-11 bulan",IF(Raw_Data[[#This Row],[MOB]]&lt;24,"12-23 bulan","24+ bulan"))),"N/A")</f>
        <v>0-5 bulan</v>
      </c>
    </row>
    <row r="1220" spans="1:37" ht="14.25" customHeight="1" x14ac:dyDescent="0.45">
      <c r="A1220" t="s">
        <v>3065</v>
      </c>
      <c r="B1220" s="64">
        <v>46059</v>
      </c>
      <c r="C1220" s="1" t="str">
        <f t="shared" si="19"/>
        <v>February</v>
      </c>
      <c r="D1220" t="s">
        <v>1751</v>
      </c>
      <c r="E1220" t="s">
        <v>3066</v>
      </c>
      <c r="F1220">
        <v>38</v>
      </c>
      <c r="G1220" t="s">
        <v>51</v>
      </c>
      <c r="H1220" t="s">
        <v>52</v>
      </c>
      <c r="I1220" s="2">
        <v>13317000</v>
      </c>
      <c r="J1220" s="3">
        <f>Raw_Data[[#This Row],[cicilan_per_bulan]]/Raw_Data[[#This Row],[penghasilan_bulanan]]</f>
        <v>0.11196966283697529</v>
      </c>
      <c r="K1220" t="s">
        <v>177</v>
      </c>
      <c r="L1220" t="s">
        <v>154</v>
      </c>
      <c r="M1220" t="s">
        <v>44</v>
      </c>
      <c r="N1220" t="s">
        <v>163</v>
      </c>
      <c r="O1220" t="s">
        <v>46</v>
      </c>
      <c r="P1220" s="2">
        <v>30825000</v>
      </c>
      <c r="Q1220" s="2">
        <v>3083000</v>
      </c>
      <c r="R1220" t="str">
        <f>IF(Raw_Data[[#This Row],[persen_dp]]&lt;15%,"Low",IF(Raw_Data[[#This Row],[persen_dp]]&gt;25%,"High","Medium"))</f>
        <v>Low</v>
      </c>
      <c r="S1220" s="3">
        <v>0.1</v>
      </c>
      <c r="T1220">
        <v>24</v>
      </c>
      <c r="U1220">
        <v>0.14499999999999999</v>
      </c>
      <c r="V1220" s="2">
        <v>1491100</v>
      </c>
      <c r="W1220" s="2">
        <v>35787000</v>
      </c>
      <c r="X1220" t="str">
        <f>IF(OR(Raw_Data[[#This Row],[status_pembayaran]]="Macet",Raw_Data[[#This Row],[status_pembayaran]]="Kurang Lancar"),"Non Performing Loan","Performing")</f>
        <v>Performing</v>
      </c>
      <c r="Y1220" t="s">
        <v>47</v>
      </c>
      <c r="Z1220">
        <v>0</v>
      </c>
      <c r="AA1220">
        <v>0</v>
      </c>
      <c r="AB1220">
        <v>1</v>
      </c>
      <c r="AD1220">
        <f>IF(Raw_Data[[#This Row],[rasio]]&lt;0.2,1,IF(Raw_Data[[#This Row],[rasio]]&lt;0.3,2,IF(Raw_Data[[#This Row],[rasio]]&lt;0.4,3,4)))</f>
        <v>1</v>
      </c>
      <c r="AE1220">
        <f>IF(Raw_Data[[#This Row],[kategori_dp]]="High",1,IF(Raw_Data[[#This Row],[kategori_dp]]="Medium",2,3))</f>
        <v>3</v>
      </c>
      <c r="AF1220">
        <f>IF(Raw_Data[[#This Row],[tenor_bulan]]&lt;=24,1,IF(Raw_Data[[#This Row],[tenor_bulan]]&lt;=36,2,IF(Raw_Data[[#This Row],[tenor_bulan]]&lt;=48,3,4)))</f>
        <v>1</v>
      </c>
      <c r="AG1220">
        <f>IF(Raw_Data[[#This Row],[jumlah_kali_telat]]=0,0,IF(Raw_Data[[#This Row],[jumlah_kali_telat]]&lt;=2,2,4))</f>
        <v>0</v>
      </c>
      <c r="AH1220">
        <f>Raw_Data[[#This Row],[Skor_Rasio]]+Raw_Data[[#This Row],[Skor_DP]]+Raw_Data[[#This Row],[Skor_Tenor]]+Raw_Data[[#This Row],[Skor_Telat]]</f>
        <v>5</v>
      </c>
      <c r="AI1220" t="str">
        <f>IF(Raw_Data[[#This Row],[Risk_Score]]&lt;=6,"Low Risk",IF(Raw_Data[[#This Row],[Risk_Score]]&lt;=8,"Medium Risk","High Risk"))</f>
        <v>Low Risk</v>
      </c>
      <c r="AJ1220">
        <f ca="1">IFERROR(DATEDIF(Raw_Data[[#This Row],[tanggal_pengajuan]],TODAY(),"m"),"N/A")</f>
        <v>8</v>
      </c>
      <c r="AK1220" t="str">
        <f ca="1">IF(ISNUMBER(Raw_Data[[#This Row],[MOB]]),IF(Raw_Data[[#This Row],[MOB]]&lt;6,"0-5 bulan",IF(Raw_Data[[#This Row],[MOB]]&lt;12,"6-11 bulan",IF(Raw_Data[[#This Row],[MOB]]&lt;24,"12-23 bulan","24+ bulan"))),"N/A")</f>
        <v>6-11 bulan</v>
      </c>
    </row>
    <row r="1221" spans="1:37" ht="14.25" customHeight="1" x14ac:dyDescent="0.45">
      <c r="A1221" t="s">
        <v>3067</v>
      </c>
      <c r="B1221" s="64">
        <v>46023</v>
      </c>
      <c r="C1221" s="1" t="str">
        <f t="shared" si="19"/>
        <v>January</v>
      </c>
      <c r="D1221" t="s">
        <v>124</v>
      </c>
      <c r="E1221" t="s">
        <v>3068</v>
      </c>
      <c r="F1221">
        <v>32</v>
      </c>
      <c r="G1221" t="s">
        <v>40</v>
      </c>
      <c r="H1221" t="s">
        <v>152</v>
      </c>
      <c r="I1221" s="2">
        <v>3288000</v>
      </c>
      <c r="J1221" s="3">
        <f>Raw_Data[[#This Row],[cicilan_per_bulan]]/Raw_Data[[#This Row],[penghasilan_bulanan]]</f>
        <v>0.24817518248175183</v>
      </c>
      <c r="K1221" t="s">
        <v>153</v>
      </c>
      <c r="L1221" t="s">
        <v>154</v>
      </c>
      <c r="M1221" t="s">
        <v>55</v>
      </c>
      <c r="N1221" t="s">
        <v>231</v>
      </c>
      <c r="O1221" t="s">
        <v>232</v>
      </c>
      <c r="P1221" s="2">
        <v>38138000</v>
      </c>
      <c r="Q1221" s="2">
        <v>13348000</v>
      </c>
      <c r="R1221" t="str">
        <f>IF(Raw_Data[[#This Row],[persen_dp]]&lt;15%,"Low",IF(Raw_Data[[#This Row],[persen_dp]]&gt;25%,"High","Medium"))</f>
        <v>High</v>
      </c>
      <c r="S1221" s="3">
        <v>0.35</v>
      </c>
      <c r="T1221">
        <v>48</v>
      </c>
      <c r="U1221">
        <v>0.14499999999999999</v>
      </c>
      <c r="V1221" s="2">
        <v>816000</v>
      </c>
      <c r="W1221" s="2">
        <v>39169000</v>
      </c>
      <c r="X1221" t="str">
        <f>IF(OR(Raw_Data[[#This Row],[status_pembayaran]]="Macet",Raw_Data[[#This Row],[status_pembayaran]]="Kurang Lancar"),"Non Performing Loan","Performing")</f>
        <v>Non Performing Loan</v>
      </c>
      <c r="Y1221" t="s">
        <v>683</v>
      </c>
      <c r="Z1221">
        <v>259</v>
      </c>
      <c r="AA1221">
        <v>5</v>
      </c>
      <c r="AB1221">
        <v>5</v>
      </c>
      <c r="AC1221" t="s">
        <v>66</v>
      </c>
      <c r="AD1221">
        <f>IF(Raw_Data[[#This Row],[rasio]]&lt;0.2,1,IF(Raw_Data[[#This Row],[rasio]]&lt;0.3,2,IF(Raw_Data[[#This Row],[rasio]]&lt;0.4,3,4)))</f>
        <v>2</v>
      </c>
      <c r="AE1221">
        <f>IF(Raw_Data[[#This Row],[kategori_dp]]="High",1,IF(Raw_Data[[#This Row],[kategori_dp]]="Medium",2,3))</f>
        <v>1</v>
      </c>
      <c r="AF1221">
        <f>IF(Raw_Data[[#This Row],[tenor_bulan]]&lt;=24,1,IF(Raw_Data[[#This Row],[tenor_bulan]]&lt;=36,2,IF(Raw_Data[[#This Row],[tenor_bulan]]&lt;=48,3,4)))</f>
        <v>3</v>
      </c>
      <c r="AG1221">
        <f>IF(Raw_Data[[#This Row],[jumlah_kali_telat]]=0,0,IF(Raw_Data[[#This Row],[jumlah_kali_telat]]&lt;=2,2,4))</f>
        <v>4</v>
      </c>
      <c r="AH1221">
        <f>Raw_Data[[#This Row],[Skor_Rasio]]+Raw_Data[[#This Row],[Skor_DP]]+Raw_Data[[#This Row],[Skor_Tenor]]+Raw_Data[[#This Row],[Skor_Telat]]</f>
        <v>10</v>
      </c>
      <c r="AI1221" t="str">
        <f>IF(Raw_Data[[#This Row],[Risk_Score]]&lt;=6,"Low Risk",IF(Raw_Data[[#This Row],[Risk_Score]]&lt;=8,"Medium Risk","High Risk"))</f>
        <v>High Risk</v>
      </c>
      <c r="AJ1221">
        <f ca="1">IFERROR(DATEDIF(Raw_Data[[#This Row],[tanggal_pengajuan]],TODAY(),"m"),"N/A")</f>
        <v>9</v>
      </c>
      <c r="AK1221" t="str">
        <f ca="1">IF(ISNUMBER(Raw_Data[[#This Row],[MOB]]),IF(Raw_Data[[#This Row],[MOB]]&lt;6,"0-5 bulan",IF(Raw_Data[[#This Row],[MOB]]&lt;12,"6-11 bulan",IF(Raw_Data[[#This Row],[MOB]]&lt;24,"12-23 bulan","24+ bulan"))),"N/A")</f>
        <v>6-11 bulan</v>
      </c>
    </row>
    <row r="1222" spans="1:37" ht="14.25" customHeight="1" x14ac:dyDescent="0.45">
      <c r="A1222" t="s">
        <v>3069</v>
      </c>
      <c r="B1222" s="64">
        <v>46101</v>
      </c>
      <c r="C1222" s="1" t="str">
        <f t="shared" si="19"/>
        <v>March</v>
      </c>
      <c r="D1222" t="s">
        <v>1762</v>
      </c>
      <c r="E1222" t="s">
        <v>3070</v>
      </c>
      <c r="F1222">
        <v>28</v>
      </c>
      <c r="G1222" t="s">
        <v>51</v>
      </c>
      <c r="H1222" t="s">
        <v>41</v>
      </c>
      <c r="I1222" s="2">
        <v>7619000</v>
      </c>
      <c r="J1222" s="3">
        <f>Raw_Data[[#This Row],[cicilan_per_bulan]]/Raw_Data[[#This Row],[penghasilan_bulanan]]</f>
        <v>6.9037931487071796E-2</v>
      </c>
      <c r="K1222" t="s">
        <v>192</v>
      </c>
      <c r="L1222" t="s">
        <v>128</v>
      </c>
      <c r="M1222" t="s">
        <v>55</v>
      </c>
      <c r="N1222" t="s">
        <v>56</v>
      </c>
      <c r="O1222" t="s">
        <v>57</v>
      </c>
      <c r="P1222" s="2">
        <v>17595000</v>
      </c>
      <c r="Q1222" s="2">
        <v>4399000</v>
      </c>
      <c r="R1222" t="str">
        <f>IF(Raw_Data[[#This Row],[persen_dp]]&lt;15%,"Low",IF(Raw_Data[[#This Row],[persen_dp]]&gt;25%,"High","Medium"))</f>
        <v>Medium</v>
      </c>
      <c r="S1222" s="3">
        <v>0.25</v>
      </c>
      <c r="T1222">
        <v>36</v>
      </c>
      <c r="U1222">
        <v>0.14499999999999999</v>
      </c>
      <c r="V1222" s="2">
        <v>526000</v>
      </c>
      <c r="W1222" s="2">
        <v>18936000</v>
      </c>
      <c r="X1222" t="str">
        <f>IF(OR(Raw_Data[[#This Row],[status_pembayaran]]="Macet",Raw_Data[[#This Row],[status_pembayaran]]="Kurang Lancar"),"Non Performing Loan","Performing")</f>
        <v>Performing</v>
      </c>
      <c r="Y1222" t="s">
        <v>47</v>
      </c>
      <c r="Z1222">
        <v>0</v>
      </c>
      <c r="AA1222">
        <v>0</v>
      </c>
      <c r="AB1222">
        <v>1</v>
      </c>
      <c r="AD1222">
        <f>IF(Raw_Data[[#This Row],[rasio]]&lt;0.2,1,IF(Raw_Data[[#This Row],[rasio]]&lt;0.3,2,IF(Raw_Data[[#This Row],[rasio]]&lt;0.4,3,4)))</f>
        <v>1</v>
      </c>
      <c r="AE1222">
        <f>IF(Raw_Data[[#This Row],[kategori_dp]]="High",1,IF(Raw_Data[[#This Row],[kategori_dp]]="Medium",2,3))</f>
        <v>2</v>
      </c>
      <c r="AF1222">
        <f>IF(Raw_Data[[#This Row],[tenor_bulan]]&lt;=24,1,IF(Raw_Data[[#This Row],[tenor_bulan]]&lt;=36,2,IF(Raw_Data[[#This Row],[tenor_bulan]]&lt;=48,3,4)))</f>
        <v>2</v>
      </c>
      <c r="AG1222">
        <f>IF(Raw_Data[[#This Row],[jumlah_kali_telat]]=0,0,IF(Raw_Data[[#This Row],[jumlah_kali_telat]]&lt;=2,2,4))</f>
        <v>0</v>
      </c>
      <c r="AH1222">
        <f>Raw_Data[[#This Row],[Skor_Rasio]]+Raw_Data[[#This Row],[Skor_DP]]+Raw_Data[[#This Row],[Skor_Tenor]]+Raw_Data[[#This Row],[Skor_Telat]]</f>
        <v>5</v>
      </c>
      <c r="AI1222" t="str">
        <f>IF(Raw_Data[[#This Row],[Risk_Score]]&lt;=6,"Low Risk",IF(Raw_Data[[#This Row],[Risk_Score]]&lt;=8,"Medium Risk","High Risk"))</f>
        <v>Low Risk</v>
      </c>
      <c r="AJ1222">
        <f ca="1">IFERROR(DATEDIF(Raw_Data[[#This Row],[tanggal_pengajuan]],TODAY(),"m"),"N/A")</f>
        <v>7</v>
      </c>
      <c r="AK1222" t="str">
        <f ca="1">IF(ISNUMBER(Raw_Data[[#This Row],[MOB]]),IF(Raw_Data[[#This Row],[MOB]]&lt;6,"0-5 bulan",IF(Raw_Data[[#This Row],[MOB]]&lt;12,"6-11 bulan",IF(Raw_Data[[#This Row],[MOB]]&lt;24,"12-23 bulan","24+ bulan"))),"N/A")</f>
        <v>6-11 bulan</v>
      </c>
    </row>
    <row r="1223" spans="1:37" ht="14.25" customHeight="1" x14ac:dyDescent="0.45">
      <c r="A1223" t="s">
        <v>3071</v>
      </c>
      <c r="B1223" s="64">
        <v>46135</v>
      </c>
      <c r="C1223" s="1" t="str">
        <f t="shared" si="19"/>
        <v>April</v>
      </c>
      <c r="D1223" t="s">
        <v>1607</v>
      </c>
      <c r="E1223" t="s">
        <v>3072</v>
      </c>
      <c r="F1223">
        <v>29</v>
      </c>
      <c r="G1223" t="s">
        <v>51</v>
      </c>
      <c r="H1223" t="s">
        <v>62</v>
      </c>
      <c r="I1223" s="2">
        <v>3241000</v>
      </c>
      <c r="J1223" s="3">
        <f>Raw_Data[[#This Row],[cicilan_per_bulan]]/Raw_Data[[#This Row],[penghasilan_bulanan]]</f>
        <v>0.4494291885220611</v>
      </c>
      <c r="K1223" t="s">
        <v>188</v>
      </c>
      <c r="L1223" t="s">
        <v>154</v>
      </c>
      <c r="M1223" t="s">
        <v>55</v>
      </c>
      <c r="N1223" t="s">
        <v>147</v>
      </c>
      <c r="O1223" t="s">
        <v>148</v>
      </c>
      <c r="P1223" s="2">
        <v>31882000</v>
      </c>
      <c r="Q1223" s="2">
        <v>4782000</v>
      </c>
      <c r="R1223" t="str">
        <f>IF(Raw_Data[[#This Row],[persen_dp]]&lt;15%,"Low",IF(Raw_Data[[#This Row],[persen_dp]]&gt;25%,"High","Medium"))</f>
        <v>Medium</v>
      </c>
      <c r="S1223" s="3">
        <v>0.15</v>
      </c>
      <c r="T1223">
        <v>24</v>
      </c>
      <c r="U1223">
        <v>0.14499999999999999</v>
      </c>
      <c r="V1223" s="2">
        <v>1456600</v>
      </c>
      <c r="W1223" s="2">
        <v>34959000</v>
      </c>
      <c r="X1223" t="str">
        <f>IF(OR(Raw_Data[[#This Row],[status_pembayaran]]="Macet",Raw_Data[[#This Row],[status_pembayaran]]="Kurang Lancar"),"Non Performing Loan","Performing")</f>
        <v>Performing</v>
      </c>
      <c r="Y1223" t="s">
        <v>47</v>
      </c>
      <c r="Z1223">
        <v>0</v>
      </c>
      <c r="AA1223">
        <v>0</v>
      </c>
      <c r="AB1223">
        <v>1</v>
      </c>
      <c r="AC1223" t="s">
        <v>137</v>
      </c>
      <c r="AD1223">
        <f>IF(Raw_Data[[#This Row],[rasio]]&lt;0.2,1,IF(Raw_Data[[#This Row],[rasio]]&lt;0.3,2,IF(Raw_Data[[#This Row],[rasio]]&lt;0.4,3,4)))</f>
        <v>4</v>
      </c>
      <c r="AE1223">
        <f>IF(Raw_Data[[#This Row],[kategori_dp]]="High",1,IF(Raw_Data[[#This Row],[kategori_dp]]="Medium",2,3))</f>
        <v>2</v>
      </c>
      <c r="AF1223">
        <f>IF(Raw_Data[[#This Row],[tenor_bulan]]&lt;=24,1,IF(Raw_Data[[#This Row],[tenor_bulan]]&lt;=36,2,IF(Raw_Data[[#This Row],[tenor_bulan]]&lt;=48,3,4)))</f>
        <v>1</v>
      </c>
      <c r="AG1223">
        <f>IF(Raw_Data[[#This Row],[jumlah_kali_telat]]=0,0,IF(Raw_Data[[#This Row],[jumlah_kali_telat]]&lt;=2,2,4))</f>
        <v>0</v>
      </c>
      <c r="AH1223">
        <f>Raw_Data[[#This Row],[Skor_Rasio]]+Raw_Data[[#This Row],[Skor_DP]]+Raw_Data[[#This Row],[Skor_Tenor]]+Raw_Data[[#This Row],[Skor_Telat]]</f>
        <v>7</v>
      </c>
      <c r="AI1223" t="str">
        <f>IF(Raw_Data[[#This Row],[Risk_Score]]&lt;=6,"Low Risk",IF(Raw_Data[[#This Row],[Risk_Score]]&lt;=8,"Medium Risk","High Risk"))</f>
        <v>Medium Risk</v>
      </c>
      <c r="AJ1223">
        <f ca="1">IFERROR(DATEDIF(Raw_Data[[#This Row],[tanggal_pengajuan]],TODAY(),"m"),"N/A")</f>
        <v>6</v>
      </c>
      <c r="AK1223" t="str">
        <f ca="1">IF(ISNUMBER(Raw_Data[[#This Row],[MOB]]),IF(Raw_Data[[#This Row],[MOB]]&lt;6,"0-5 bulan",IF(Raw_Data[[#This Row],[MOB]]&lt;12,"6-11 bulan",IF(Raw_Data[[#This Row],[MOB]]&lt;24,"12-23 bulan","24+ bulan"))),"N/A")</f>
        <v>6-11 bulan</v>
      </c>
    </row>
    <row r="1224" spans="1:37" ht="14.25" customHeight="1" x14ac:dyDescent="0.45">
      <c r="A1224" t="s">
        <v>3073</v>
      </c>
      <c r="B1224" s="64">
        <v>46089</v>
      </c>
      <c r="C1224" s="1" t="str">
        <f t="shared" si="19"/>
        <v>March</v>
      </c>
      <c r="D1224" t="s">
        <v>3013</v>
      </c>
      <c r="E1224" t="s">
        <v>3074</v>
      </c>
      <c r="F1224">
        <v>46</v>
      </c>
      <c r="G1224" t="s">
        <v>40</v>
      </c>
      <c r="H1224" t="s">
        <v>52</v>
      </c>
      <c r="I1224" s="2">
        <v>7785000</v>
      </c>
      <c r="J1224" s="3">
        <f>Raw_Data[[#This Row],[cicilan_per_bulan]]/Raw_Data[[#This Row],[penghasilan_bulanan]]</f>
        <v>0.47242132305716122</v>
      </c>
      <c r="K1224" t="s">
        <v>177</v>
      </c>
      <c r="L1224" t="s">
        <v>154</v>
      </c>
      <c r="M1224" t="s">
        <v>55</v>
      </c>
      <c r="N1224" t="s">
        <v>395</v>
      </c>
      <c r="O1224" t="s">
        <v>396</v>
      </c>
      <c r="P1224" s="2">
        <v>59300000</v>
      </c>
      <c r="Q1224" s="2">
        <v>20755000</v>
      </c>
      <c r="R1224" t="str">
        <f>IF(Raw_Data[[#This Row],[persen_dp]]&lt;15%,"Low",IF(Raw_Data[[#This Row],[persen_dp]]&gt;25%,"High","Medium"))</f>
        <v>High</v>
      </c>
      <c r="S1224" s="3">
        <v>0.35</v>
      </c>
      <c r="T1224">
        <v>12</v>
      </c>
      <c r="U1224">
        <v>0.14499999999999999</v>
      </c>
      <c r="V1224" s="2">
        <v>3677800</v>
      </c>
      <c r="W1224" s="2">
        <v>44134000</v>
      </c>
      <c r="X1224" t="str">
        <f>IF(OR(Raw_Data[[#This Row],[status_pembayaran]]="Macet",Raw_Data[[#This Row],[status_pembayaran]]="Kurang Lancar"),"Non Performing Loan","Performing")</f>
        <v>Performing</v>
      </c>
      <c r="Y1224" t="s">
        <v>47</v>
      </c>
      <c r="Z1224">
        <v>0</v>
      </c>
      <c r="AA1224">
        <v>0</v>
      </c>
      <c r="AB1224">
        <v>1</v>
      </c>
      <c r="AC1224" t="s">
        <v>74</v>
      </c>
      <c r="AD1224">
        <f>IF(Raw_Data[[#This Row],[rasio]]&lt;0.2,1,IF(Raw_Data[[#This Row],[rasio]]&lt;0.3,2,IF(Raw_Data[[#This Row],[rasio]]&lt;0.4,3,4)))</f>
        <v>4</v>
      </c>
      <c r="AE1224">
        <f>IF(Raw_Data[[#This Row],[kategori_dp]]="High",1,IF(Raw_Data[[#This Row],[kategori_dp]]="Medium",2,3))</f>
        <v>1</v>
      </c>
      <c r="AF1224">
        <f>IF(Raw_Data[[#This Row],[tenor_bulan]]&lt;=24,1,IF(Raw_Data[[#This Row],[tenor_bulan]]&lt;=36,2,IF(Raw_Data[[#This Row],[tenor_bulan]]&lt;=48,3,4)))</f>
        <v>1</v>
      </c>
      <c r="AG1224">
        <f>IF(Raw_Data[[#This Row],[jumlah_kali_telat]]=0,0,IF(Raw_Data[[#This Row],[jumlah_kali_telat]]&lt;=2,2,4))</f>
        <v>0</v>
      </c>
      <c r="AH1224">
        <f>Raw_Data[[#This Row],[Skor_Rasio]]+Raw_Data[[#This Row],[Skor_DP]]+Raw_Data[[#This Row],[Skor_Tenor]]+Raw_Data[[#This Row],[Skor_Telat]]</f>
        <v>6</v>
      </c>
      <c r="AI1224" t="str">
        <f>IF(Raw_Data[[#This Row],[Risk_Score]]&lt;=6,"Low Risk",IF(Raw_Data[[#This Row],[Risk_Score]]&lt;=8,"Medium Risk","High Risk"))</f>
        <v>Low Risk</v>
      </c>
      <c r="AJ1224">
        <f ca="1">IFERROR(DATEDIF(Raw_Data[[#This Row],[tanggal_pengajuan]],TODAY(),"m"),"N/A")</f>
        <v>7</v>
      </c>
      <c r="AK1224" t="str">
        <f ca="1">IF(ISNUMBER(Raw_Data[[#This Row],[MOB]]),IF(Raw_Data[[#This Row],[MOB]]&lt;6,"0-5 bulan",IF(Raw_Data[[#This Row],[MOB]]&lt;12,"6-11 bulan",IF(Raw_Data[[#This Row],[MOB]]&lt;24,"12-23 bulan","24+ bulan"))),"N/A")</f>
        <v>6-11 bulan</v>
      </c>
    </row>
    <row r="1225" spans="1:37" ht="14.25" customHeight="1" x14ac:dyDescent="0.45">
      <c r="A1225" t="s">
        <v>3075</v>
      </c>
      <c r="B1225" s="64">
        <v>46060</v>
      </c>
      <c r="C1225" s="1" t="str">
        <f t="shared" si="19"/>
        <v>February</v>
      </c>
      <c r="D1225" t="s">
        <v>2189</v>
      </c>
      <c r="E1225" t="s">
        <v>3076</v>
      </c>
      <c r="F1225">
        <v>54</v>
      </c>
      <c r="G1225" t="s">
        <v>51</v>
      </c>
      <c r="H1225" t="s">
        <v>108</v>
      </c>
      <c r="I1225" s="2">
        <v>5586000</v>
      </c>
      <c r="J1225" s="3">
        <f>Raw_Data[[#This Row],[cicilan_per_bulan]]/Raw_Data[[#This Row],[penghasilan_bulanan]]</f>
        <v>0.18299319727891156</v>
      </c>
      <c r="K1225" t="s">
        <v>188</v>
      </c>
      <c r="L1225" t="s">
        <v>154</v>
      </c>
      <c r="M1225" t="s">
        <v>55</v>
      </c>
      <c r="N1225" t="s">
        <v>65</v>
      </c>
      <c r="O1225" t="s">
        <v>46</v>
      </c>
      <c r="P1225" s="2">
        <v>28494000</v>
      </c>
      <c r="Q1225" s="2">
        <v>2849000</v>
      </c>
      <c r="R1225" t="str">
        <f>IF(Raw_Data[[#This Row],[persen_dp]]&lt;15%,"Low",IF(Raw_Data[[#This Row],[persen_dp]]&gt;25%,"High","Medium"))</f>
        <v>Low</v>
      </c>
      <c r="S1225" s="3">
        <v>0.1</v>
      </c>
      <c r="T1225">
        <v>36</v>
      </c>
      <c r="U1225">
        <v>0.14499999999999999</v>
      </c>
      <c r="V1225" s="2">
        <v>1022200</v>
      </c>
      <c r="W1225" s="2">
        <v>36800000</v>
      </c>
      <c r="X1225" t="str">
        <f>IF(OR(Raw_Data[[#This Row],[status_pembayaran]]="Macet",Raw_Data[[#This Row],[status_pembayaran]]="Kurang Lancar"),"Non Performing Loan","Performing")</f>
        <v>Performing</v>
      </c>
      <c r="Y1225" t="s">
        <v>47</v>
      </c>
      <c r="Z1225">
        <v>0</v>
      </c>
      <c r="AA1225">
        <v>0</v>
      </c>
      <c r="AB1225">
        <v>1</v>
      </c>
      <c r="AD1225">
        <f>IF(Raw_Data[[#This Row],[rasio]]&lt;0.2,1,IF(Raw_Data[[#This Row],[rasio]]&lt;0.3,2,IF(Raw_Data[[#This Row],[rasio]]&lt;0.4,3,4)))</f>
        <v>1</v>
      </c>
      <c r="AE1225">
        <f>IF(Raw_Data[[#This Row],[kategori_dp]]="High",1,IF(Raw_Data[[#This Row],[kategori_dp]]="Medium",2,3))</f>
        <v>3</v>
      </c>
      <c r="AF1225">
        <f>IF(Raw_Data[[#This Row],[tenor_bulan]]&lt;=24,1,IF(Raw_Data[[#This Row],[tenor_bulan]]&lt;=36,2,IF(Raw_Data[[#This Row],[tenor_bulan]]&lt;=48,3,4)))</f>
        <v>2</v>
      </c>
      <c r="AG1225">
        <f>IF(Raw_Data[[#This Row],[jumlah_kali_telat]]=0,0,IF(Raw_Data[[#This Row],[jumlah_kali_telat]]&lt;=2,2,4))</f>
        <v>0</v>
      </c>
      <c r="AH1225">
        <f>Raw_Data[[#This Row],[Skor_Rasio]]+Raw_Data[[#This Row],[Skor_DP]]+Raw_Data[[#This Row],[Skor_Tenor]]+Raw_Data[[#This Row],[Skor_Telat]]</f>
        <v>6</v>
      </c>
      <c r="AI1225" t="str">
        <f>IF(Raw_Data[[#This Row],[Risk_Score]]&lt;=6,"Low Risk",IF(Raw_Data[[#This Row],[Risk_Score]]&lt;=8,"Medium Risk","High Risk"))</f>
        <v>Low Risk</v>
      </c>
      <c r="AJ1225">
        <f ca="1">IFERROR(DATEDIF(Raw_Data[[#This Row],[tanggal_pengajuan]],TODAY(),"m"),"N/A")</f>
        <v>8</v>
      </c>
      <c r="AK1225" t="str">
        <f ca="1">IF(ISNUMBER(Raw_Data[[#This Row],[MOB]]),IF(Raw_Data[[#This Row],[MOB]]&lt;6,"0-5 bulan",IF(Raw_Data[[#This Row],[MOB]]&lt;12,"6-11 bulan",IF(Raw_Data[[#This Row],[MOB]]&lt;24,"12-23 bulan","24+ bulan"))),"N/A")</f>
        <v>6-11 bulan</v>
      </c>
    </row>
    <row r="1226" spans="1:37" ht="14.25" customHeight="1" x14ac:dyDescent="0.45">
      <c r="A1226" t="s">
        <v>3077</v>
      </c>
      <c r="B1226" s="64">
        <v>46111</v>
      </c>
      <c r="C1226" s="1" t="str">
        <f t="shared" si="19"/>
        <v>March</v>
      </c>
      <c r="D1226" t="s">
        <v>2254</v>
      </c>
      <c r="E1226" t="s">
        <v>3078</v>
      </c>
      <c r="F1226">
        <v>47</v>
      </c>
      <c r="G1226" t="s">
        <v>40</v>
      </c>
      <c r="H1226" t="s">
        <v>41</v>
      </c>
      <c r="I1226" s="2">
        <v>4869000</v>
      </c>
      <c r="J1226" s="3">
        <f>Raw_Data[[#This Row],[cicilan_per_bulan]]/Raw_Data[[#This Row],[penghasilan_bulanan]]</f>
        <v>8.1618402135962206E-2</v>
      </c>
      <c r="K1226" t="s">
        <v>188</v>
      </c>
      <c r="L1226" t="s">
        <v>154</v>
      </c>
      <c r="M1226" t="s">
        <v>44</v>
      </c>
      <c r="N1226" t="s">
        <v>129</v>
      </c>
      <c r="O1226" t="s">
        <v>130</v>
      </c>
      <c r="P1226" s="2">
        <v>23035000</v>
      </c>
      <c r="Q1226" s="2">
        <v>9214000</v>
      </c>
      <c r="R1226" t="str">
        <f>IF(Raw_Data[[#This Row],[persen_dp]]&lt;15%,"Low",IF(Raw_Data[[#This Row],[persen_dp]]&gt;25%,"High","Medium"))</f>
        <v>High</v>
      </c>
      <c r="S1226" s="3">
        <v>0.4</v>
      </c>
      <c r="T1226">
        <v>60</v>
      </c>
      <c r="U1226">
        <v>0.14499999999999999</v>
      </c>
      <c r="V1226" s="2">
        <v>397400</v>
      </c>
      <c r="W1226" s="2">
        <v>23841000</v>
      </c>
      <c r="X1226" t="str">
        <f>IF(OR(Raw_Data[[#This Row],[status_pembayaran]]="Macet",Raw_Data[[#This Row],[status_pembayaran]]="Kurang Lancar"),"Non Performing Loan","Performing")</f>
        <v>Performing</v>
      </c>
      <c r="Y1226" t="s">
        <v>47</v>
      </c>
      <c r="Z1226">
        <v>0</v>
      </c>
      <c r="AA1226">
        <v>0</v>
      </c>
      <c r="AB1226">
        <v>1</v>
      </c>
      <c r="AC1226" t="s">
        <v>58</v>
      </c>
      <c r="AD1226">
        <f>IF(Raw_Data[[#This Row],[rasio]]&lt;0.2,1,IF(Raw_Data[[#This Row],[rasio]]&lt;0.3,2,IF(Raw_Data[[#This Row],[rasio]]&lt;0.4,3,4)))</f>
        <v>1</v>
      </c>
      <c r="AE1226">
        <f>IF(Raw_Data[[#This Row],[kategori_dp]]="High",1,IF(Raw_Data[[#This Row],[kategori_dp]]="Medium",2,3))</f>
        <v>1</v>
      </c>
      <c r="AF1226">
        <f>IF(Raw_Data[[#This Row],[tenor_bulan]]&lt;=24,1,IF(Raw_Data[[#This Row],[tenor_bulan]]&lt;=36,2,IF(Raw_Data[[#This Row],[tenor_bulan]]&lt;=48,3,4)))</f>
        <v>4</v>
      </c>
      <c r="AG1226">
        <f>IF(Raw_Data[[#This Row],[jumlah_kali_telat]]=0,0,IF(Raw_Data[[#This Row],[jumlah_kali_telat]]&lt;=2,2,4))</f>
        <v>0</v>
      </c>
      <c r="AH1226">
        <f>Raw_Data[[#This Row],[Skor_Rasio]]+Raw_Data[[#This Row],[Skor_DP]]+Raw_Data[[#This Row],[Skor_Tenor]]+Raw_Data[[#This Row],[Skor_Telat]]</f>
        <v>6</v>
      </c>
      <c r="AI1226" t="str">
        <f>IF(Raw_Data[[#This Row],[Risk_Score]]&lt;=6,"Low Risk",IF(Raw_Data[[#This Row],[Risk_Score]]&lt;=8,"Medium Risk","High Risk"))</f>
        <v>Low Risk</v>
      </c>
      <c r="AJ1226">
        <f ca="1">IFERROR(DATEDIF(Raw_Data[[#This Row],[tanggal_pengajuan]],TODAY(),"m"),"N/A")</f>
        <v>6</v>
      </c>
      <c r="AK1226" t="str">
        <f ca="1">IF(ISNUMBER(Raw_Data[[#This Row],[MOB]]),IF(Raw_Data[[#This Row],[MOB]]&lt;6,"0-5 bulan",IF(Raw_Data[[#This Row],[MOB]]&lt;12,"6-11 bulan",IF(Raw_Data[[#This Row],[MOB]]&lt;24,"12-23 bulan","24+ bulan"))),"N/A")</f>
        <v>6-11 bulan</v>
      </c>
    </row>
    <row r="1227" spans="1:37" ht="14.25" customHeight="1" x14ac:dyDescent="0.45">
      <c r="A1227" t="s">
        <v>3079</v>
      </c>
      <c r="B1227" s="64">
        <v>46164</v>
      </c>
      <c r="C1227" s="1" t="str">
        <f t="shared" si="19"/>
        <v>May</v>
      </c>
      <c r="D1227" t="s">
        <v>2522</v>
      </c>
      <c r="E1227" t="s">
        <v>3080</v>
      </c>
      <c r="F1227">
        <v>41</v>
      </c>
      <c r="G1227" t="s">
        <v>51</v>
      </c>
      <c r="H1227" t="s">
        <v>126</v>
      </c>
      <c r="I1227" s="2">
        <v>4050000</v>
      </c>
      <c r="J1227" s="3">
        <f>Raw_Data[[#This Row],[cicilan_per_bulan]]/Raw_Data[[#This Row],[penghasilan_bulanan]]</f>
        <v>0.68382716049382719</v>
      </c>
      <c r="K1227" t="s">
        <v>63</v>
      </c>
      <c r="L1227" t="s">
        <v>64</v>
      </c>
      <c r="M1227" t="s">
        <v>44</v>
      </c>
      <c r="N1227" t="s">
        <v>158</v>
      </c>
      <c r="O1227" t="s">
        <v>159</v>
      </c>
      <c r="P1227" s="2">
        <v>32251000</v>
      </c>
      <c r="Q1227" s="2">
        <v>3225000</v>
      </c>
      <c r="R1227" t="str">
        <f>IF(Raw_Data[[#This Row],[persen_dp]]&lt;15%,"Low",IF(Raw_Data[[#This Row],[persen_dp]]&gt;25%,"High","Medium"))</f>
        <v>Low</v>
      </c>
      <c r="S1227" s="3">
        <v>0.1</v>
      </c>
      <c r="T1227">
        <v>12</v>
      </c>
      <c r="U1227">
        <v>0.14499999999999999</v>
      </c>
      <c r="V1227" s="2">
        <v>2769500</v>
      </c>
      <c r="W1227" s="2">
        <v>33234000</v>
      </c>
      <c r="X1227" t="str">
        <f>IF(OR(Raw_Data[[#This Row],[status_pembayaran]]="Macet",Raw_Data[[#This Row],[status_pembayaran]]="Kurang Lancar"),"Non Performing Loan","Performing")</f>
        <v>Performing</v>
      </c>
      <c r="Y1227" t="s">
        <v>47</v>
      </c>
      <c r="Z1227">
        <v>0</v>
      </c>
      <c r="AA1227">
        <v>0</v>
      </c>
      <c r="AB1227">
        <v>1</v>
      </c>
      <c r="AC1227" t="s">
        <v>137</v>
      </c>
      <c r="AD1227">
        <f>IF(Raw_Data[[#This Row],[rasio]]&lt;0.2,1,IF(Raw_Data[[#This Row],[rasio]]&lt;0.3,2,IF(Raw_Data[[#This Row],[rasio]]&lt;0.4,3,4)))</f>
        <v>4</v>
      </c>
      <c r="AE1227">
        <f>IF(Raw_Data[[#This Row],[kategori_dp]]="High",1,IF(Raw_Data[[#This Row],[kategori_dp]]="Medium",2,3))</f>
        <v>3</v>
      </c>
      <c r="AF1227">
        <f>IF(Raw_Data[[#This Row],[tenor_bulan]]&lt;=24,1,IF(Raw_Data[[#This Row],[tenor_bulan]]&lt;=36,2,IF(Raw_Data[[#This Row],[tenor_bulan]]&lt;=48,3,4)))</f>
        <v>1</v>
      </c>
      <c r="AG1227">
        <f>IF(Raw_Data[[#This Row],[jumlah_kali_telat]]=0,0,IF(Raw_Data[[#This Row],[jumlah_kali_telat]]&lt;=2,2,4))</f>
        <v>0</v>
      </c>
      <c r="AH1227">
        <f>Raw_Data[[#This Row],[Skor_Rasio]]+Raw_Data[[#This Row],[Skor_DP]]+Raw_Data[[#This Row],[Skor_Tenor]]+Raw_Data[[#This Row],[Skor_Telat]]</f>
        <v>8</v>
      </c>
      <c r="AI1227" t="str">
        <f>IF(Raw_Data[[#This Row],[Risk_Score]]&lt;=6,"Low Risk",IF(Raw_Data[[#This Row],[Risk_Score]]&lt;=8,"Medium Risk","High Risk"))</f>
        <v>Medium Risk</v>
      </c>
      <c r="AJ1227">
        <f ca="1">IFERROR(DATEDIF(Raw_Data[[#This Row],[tanggal_pengajuan]],TODAY(),"m"),"N/A")</f>
        <v>5</v>
      </c>
      <c r="AK1227" t="str">
        <f ca="1">IF(ISNUMBER(Raw_Data[[#This Row],[MOB]]),IF(Raw_Data[[#This Row],[MOB]]&lt;6,"0-5 bulan",IF(Raw_Data[[#This Row],[MOB]]&lt;12,"6-11 bulan",IF(Raw_Data[[#This Row],[MOB]]&lt;24,"12-23 bulan","24+ bulan"))),"N/A")</f>
        <v>0-5 bulan</v>
      </c>
    </row>
    <row r="1228" spans="1:37" ht="14.25" customHeight="1" x14ac:dyDescent="0.45">
      <c r="A1228" t="s">
        <v>3081</v>
      </c>
      <c r="B1228" s="64">
        <v>46191</v>
      </c>
      <c r="C1228" s="1" t="str">
        <f t="shared" si="19"/>
        <v>June</v>
      </c>
      <c r="D1228" t="s">
        <v>776</v>
      </c>
      <c r="E1228" t="s">
        <v>3082</v>
      </c>
      <c r="F1228">
        <v>41</v>
      </c>
      <c r="G1228" t="s">
        <v>40</v>
      </c>
      <c r="H1228" t="s">
        <v>152</v>
      </c>
      <c r="I1228" s="2">
        <v>3947000</v>
      </c>
      <c r="J1228" s="3">
        <f>Raw_Data[[#This Row],[cicilan_per_bulan]]/Raw_Data[[#This Row],[penghasilan_bulanan]]</f>
        <v>0.47289080314162657</v>
      </c>
      <c r="K1228" t="s">
        <v>153</v>
      </c>
      <c r="L1228" t="s">
        <v>154</v>
      </c>
      <c r="M1228" t="s">
        <v>290</v>
      </c>
      <c r="N1228" t="s">
        <v>291</v>
      </c>
      <c r="O1228" t="s">
        <v>292</v>
      </c>
      <c r="P1228" s="2">
        <v>36793000</v>
      </c>
      <c r="Q1228" s="2">
        <v>9198000</v>
      </c>
      <c r="R1228" t="str">
        <f>IF(Raw_Data[[#This Row],[persen_dp]]&lt;15%,"Low",IF(Raw_Data[[#This Row],[persen_dp]]&gt;25%,"High","Medium"))</f>
        <v>Medium</v>
      </c>
      <c r="S1228" s="3">
        <v>0.25</v>
      </c>
      <c r="T1228">
        <v>18</v>
      </c>
      <c r="U1228">
        <v>0.14499999999999999</v>
      </c>
      <c r="V1228" s="2">
        <v>1866500</v>
      </c>
      <c r="W1228" s="2">
        <v>33597000</v>
      </c>
      <c r="X1228" t="str">
        <f>IF(OR(Raw_Data[[#This Row],[status_pembayaran]]="Macet",Raw_Data[[#This Row],[status_pembayaran]]="Kurang Lancar"),"Non Performing Loan","Performing")</f>
        <v>Performing</v>
      </c>
      <c r="Y1228" t="s">
        <v>47</v>
      </c>
      <c r="Z1228">
        <v>0</v>
      </c>
      <c r="AA1228">
        <v>0</v>
      </c>
      <c r="AB1228">
        <v>1</v>
      </c>
      <c r="AD1228">
        <f>IF(Raw_Data[[#This Row],[rasio]]&lt;0.2,1,IF(Raw_Data[[#This Row],[rasio]]&lt;0.3,2,IF(Raw_Data[[#This Row],[rasio]]&lt;0.4,3,4)))</f>
        <v>4</v>
      </c>
      <c r="AE1228">
        <f>IF(Raw_Data[[#This Row],[kategori_dp]]="High",1,IF(Raw_Data[[#This Row],[kategori_dp]]="Medium",2,3))</f>
        <v>2</v>
      </c>
      <c r="AF1228">
        <f>IF(Raw_Data[[#This Row],[tenor_bulan]]&lt;=24,1,IF(Raw_Data[[#This Row],[tenor_bulan]]&lt;=36,2,IF(Raw_Data[[#This Row],[tenor_bulan]]&lt;=48,3,4)))</f>
        <v>1</v>
      </c>
      <c r="AG1228">
        <f>IF(Raw_Data[[#This Row],[jumlah_kali_telat]]=0,0,IF(Raw_Data[[#This Row],[jumlah_kali_telat]]&lt;=2,2,4))</f>
        <v>0</v>
      </c>
      <c r="AH1228">
        <f>Raw_Data[[#This Row],[Skor_Rasio]]+Raw_Data[[#This Row],[Skor_DP]]+Raw_Data[[#This Row],[Skor_Tenor]]+Raw_Data[[#This Row],[Skor_Telat]]</f>
        <v>7</v>
      </c>
      <c r="AI1228" t="str">
        <f>IF(Raw_Data[[#This Row],[Risk_Score]]&lt;=6,"Low Risk",IF(Raw_Data[[#This Row],[Risk_Score]]&lt;=8,"Medium Risk","High Risk"))</f>
        <v>Medium Risk</v>
      </c>
      <c r="AJ1228">
        <f ca="1">IFERROR(DATEDIF(Raw_Data[[#This Row],[tanggal_pengajuan]],TODAY(),"m"),"N/A")</f>
        <v>4</v>
      </c>
      <c r="AK1228" t="str">
        <f ca="1">IF(ISNUMBER(Raw_Data[[#This Row],[MOB]]),IF(Raw_Data[[#This Row],[MOB]]&lt;6,"0-5 bulan",IF(Raw_Data[[#This Row],[MOB]]&lt;12,"6-11 bulan",IF(Raw_Data[[#This Row],[MOB]]&lt;24,"12-23 bulan","24+ bulan"))),"N/A")</f>
        <v>0-5 bulan</v>
      </c>
    </row>
    <row r="1229" spans="1:37" ht="14.25" customHeight="1" x14ac:dyDescent="0.45">
      <c r="A1229" t="s">
        <v>3083</v>
      </c>
      <c r="B1229" s="64">
        <v>46029</v>
      </c>
      <c r="C1229" s="1" t="str">
        <f t="shared" si="19"/>
        <v>January</v>
      </c>
      <c r="D1229" t="s">
        <v>891</v>
      </c>
      <c r="E1229" t="s">
        <v>3084</v>
      </c>
      <c r="F1229">
        <v>31</v>
      </c>
      <c r="G1229" t="s">
        <v>51</v>
      </c>
      <c r="H1229" t="s">
        <v>152</v>
      </c>
      <c r="I1229" s="2">
        <v>3118000</v>
      </c>
      <c r="J1229" s="3">
        <f>Raw_Data[[#This Row],[cicilan_per_bulan]]/Raw_Data[[#This Row],[penghasilan_bulanan]]</f>
        <v>0.32152020525978192</v>
      </c>
      <c r="K1229" t="s">
        <v>91</v>
      </c>
      <c r="L1229" t="s">
        <v>92</v>
      </c>
      <c r="M1229" t="s">
        <v>44</v>
      </c>
      <c r="N1229" t="s">
        <v>158</v>
      </c>
      <c r="O1229" t="s">
        <v>159</v>
      </c>
      <c r="P1229" s="2">
        <v>31086000</v>
      </c>
      <c r="Q1229" s="2">
        <v>12434000</v>
      </c>
      <c r="R1229" t="str">
        <f>IF(Raw_Data[[#This Row],[persen_dp]]&lt;15%,"Low",IF(Raw_Data[[#This Row],[persen_dp]]&gt;25%,"High","Medium"))</f>
        <v>High</v>
      </c>
      <c r="S1229" s="3">
        <v>0.4</v>
      </c>
      <c r="T1229">
        <v>24</v>
      </c>
      <c r="U1229">
        <v>0.14499999999999999</v>
      </c>
      <c r="V1229" s="2">
        <v>1002500</v>
      </c>
      <c r="W1229" s="2">
        <v>24061000</v>
      </c>
      <c r="X1229" t="str">
        <f>IF(OR(Raw_Data[[#This Row],[status_pembayaran]]="Macet",Raw_Data[[#This Row],[status_pembayaran]]="Kurang Lancar"),"Non Performing Loan","Performing")</f>
        <v>Performing</v>
      </c>
      <c r="Y1229" t="s">
        <v>47</v>
      </c>
      <c r="Z1229">
        <v>0</v>
      </c>
      <c r="AA1229">
        <v>0</v>
      </c>
      <c r="AB1229">
        <v>1</v>
      </c>
      <c r="AD1229">
        <f>IF(Raw_Data[[#This Row],[rasio]]&lt;0.2,1,IF(Raw_Data[[#This Row],[rasio]]&lt;0.3,2,IF(Raw_Data[[#This Row],[rasio]]&lt;0.4,3,4)))</f>
        <v>3</v>
      </c>
      <c r="AE1229">
        <f>IF(Raw_Data[[#This Row],[kategori_dp]]="High",1,IF(Raw_Data[[#This Row],[kategori_dp]]="Medium",2,3))</f>
        <v>1</v>
      </c>
      <c r="AF1229">
        <f>IF(Raw_Data[[#This Row],[tenor_bulan]]&lt;=24,1,IF(Raw_Data[[#This Row],[tenor_bulan]]&lt;=36,2,IF(Raw_Data[[#This Row],[tenor_bulan]]&lt;=48,3,4)))</f>
        <v>1</v>
      </c>
      <c r="AG1229">
        <f>IF(Raw_Data[[#This Row],[jumlah_kali_telat]]=0,0,IF(Raw_Data[[#This Row],[jumlah_kali_telat]]&lt;=2,2,4))</f>
        <v>0</v>
      </c>
      <c r="AH1229">
        <f>Raw_Data[[#This Row],[Skor_Rasio]]+Raw_Data[[#This Row],[Skor_DP]]+Raw_Data[[#This Row],[Skor_Tenor]]+Raw_Data[[#This Row],[Skor_Telat]]</f>
        <v>5</v>
      </c>
      <c r="AI1229" t="str">
        <f>IF(Raw_Data[[#This Row],[Risk_Score]]&lt;=6,"Low Risk",IF(Raw_Data[[#This Row],[Risk_Score]]&lt;=8,"Medium Risk","High Risk"))</f>
        <v>Low Risk</v>
      </c>
      <c r="AJ1229">
        <f ca="1">IFERROR(DATEDIF(Raw_Data[[#This Row],[tanggal_pengajuan]],TODAY(),"m"),"N/A")</f>
        <v>9</v>
      </c>
      <c r="AK1229" t="str">
        <f ca="1">IF(ISNUMBER(Raw_Data[[#This Row],[MOB]]),IF(Raw_Data[[#This Row],[MOB]]&lt;6,"0-5 bulan",IF(Raw_Data[[#This Row],[MOB]]&lt;12,"6-11 bulan",IF(Raw_Data[[#This Row],[MOB]]&lt;24,"12-23 bulan","24+ bulan"))),"N/A")</f>
        <v>6-11 bulan</v>
      </c>
    </row>
    <row r="1230" spans="1:37" ht="14.25" customHeight="1" x14ac:dyDescent="0.45">
      <c r="A1230" t="s">
        <v>3085</v>
      </c>
      <c r="B1230" s="64">
        <v>46107</v>
      </c>
      <c r="C1230" s="1" t="str">
        <f t="shared" si="19"/>
        <v>March</v>
      </c>
      <c r="D1230" t="s">
        <v>2564</v>
      </c>
      <c r="E1230" t="s">
        <v>3086</v>
      </c>
      <c r="F1230">
        <v>35</v>
      </c>
      <c r="G1230" t="s">
        <v>51</v>
      </c>
      <c r="H1230" t="s">
        <v>62</v>
      </c>
      <c r="I1230" s="2">
        <v>3173000</v>
      </c>
      <c r="J1230" s="3">
        <f>Raw_Data[[#This Row],[cicilan_per_bulan]]/Raw_Data[[#This Row],[penghasilan_bulanan]]</f>
        <v>0.17932555940750078</v>
      </c>
      <c r="K1230" t="s">
        <v>286</v>
      </c>
      <c r="L1230" t="s">
        <v>154</v>
      </c>
      <c r="M1230" t="s">
        <v>44</v>
      </c>
      <c r="N1230" t="s">
        <v>45</v>
      </c>
      <c r="O1230" t="s">
        <v>46</v>
      </c>
      <c r="P1230" s="2">
        <v>24739000</v>
      </c>
      <c r="Q1230" s="2">
        <v>4948000</v>
      </c>
      <c r="R1230" t="str">
        <f>IF(Raw_Data[[#This Row],[persen_dp]]&lt;15%,"Low",IF(Raw_Data[[#This Row],[persen_dp]]&gt;25%,"High","Medium"))</f>
        <v>Medium</v>
      </c>
      <c r="S1230" s="3">
        <v>0.2</v>
      </c>
      <c r="T1230">
        <v>60</v>
      </c>
      <c r="U1230">
        <v>0.14499999999999999</v>
      </c>
      <c r="V1230" s="2">
        <v>569000</v>
      </c>
      <c r="W1230" s="2">
        <v>34140000</v>
      </c>
      <c r="X1230" t="str">
        <f>IF(OR(Raw_Data[[#This Row],[status_pembayaran]]="Macet",Raw_Data[[#This Row],[status_pembayaran]]="Kurang Lancar"),"Non Performing Loan","Performing")</f>
        <v>Performing</v>
      </c>
      <c r="Y1230" t="s">
        <v>47</v>
      </c>
      <c r="Z1230">
        <v>0</v>
      </c>
      <c r="AA1230">
        <v>0</v>
      </c>
      <c r="AB1230">
        <v>1</v>
      </c>
      <c r="AD1230">
        <f>IF(Raw_Data[[#This Row],[rasio]]&lt;0.2,1,IF(Raw_Data[[#This Row],[rasio]]&lt;0.3,2,IF(Raw_Data[[#This Row],[rasio]]&lt;0.4,3,4)))</f>
        <v>1</v>
      </c>
      <c r="AE1230">
        <f>IF(Raw_Data[[#This Row],[kategori_dp]]="High",1,IF(Raw_Data[[#This Row],[kategori_dp]]="Medium",2,3))</f>
        <v>2</v>
      </c>
      <c r="AF1230">
        <f>IF(Raw_Data[[#This Row],[tenor_bulan]]&lt;=24,1,IF(Raw_Data[[#This Row],[tenor_bulan]]&lt;=36,2,IF(Raw_Data[[#This Row],[tenor_bulan]]&lt;=48,3,4)))</f>
        <v>4</v>
      </c>
      <c r="AG1230">
        <f>IF(Raw_Data[[#This Row],[jumlah_kali_telat]]=0,0,IF(Raw_Data[[#This Row],[jumlah_kali_telat]]&lt;=2,2,4))</f>
        <v>0</v>
      </c>
      <c r="AH1230">
        <f>Raw_Data[[#This Row],[Skor_Rasio]]+Raw_Data[[#This Row],[Skor_DP]]+Raw_Data[[#This Row],[Skor_Tenor]]+Raw_Data[[#This Row],[Skor_Telat]]</f>
        <v>7</v>
      </c>
      <c r="AI1230" t="str">
        <f>IF(Raw_Data[[#This Row],[Risk_Score]]&lt;=6,"Low Risk",IF(Raw_Data[[#This Row],[Risk_Score]]&lt;=8,"Medium Risk","High Risk"))</f>
        <v>Medium Risk</v>
      </c>
      <c r="AJ1230">
        <f ca="1">IFERROR(DATEDIF(Raw_Data[[#This Row],[tanggal_pengajuan]],TODAY(),"m"),"N/A")</f>
        <v>6</v>
      </c>
      <c r="AK1230" t="str">
        <f ca="1">IF(ISNUMBER(Raw_Data[[#This Row],[MOB]]),IF(Raw_Data[[#This Row],[MOB]]&lt;6,"0-5 bulan",IF(Raw_Data[[#This Row],[MOB]]&lt;12,"6-11 bulan",IF(Raw_Data[[#This Row],[MOB]]&lt;24,"12-23 bulan","24+ bulan"))),"N/A")</f>
        <v>6-11 bulan</v>
      </c>
    </row>
    <row r="1231" spans="1:37" ht="14.25" customHeight="1" x14ac:dyDescent="0.45">
      <c r="A1231" t="s">
        <v>3087</v>
      </c>
      <c r="B1231" s="64">
        <v>46032</v>
      </c>
      <c r="C1231" s="1" t="str">
        <f t="shared" si="19"/>
        <v>January</v>
      </c>
      <c r="D1231" t="s">
        <v>3088</v>
      </c>
      <c r="E1231" t="s">
        <v>3089</v>
      </c>
      <c r="F1231">
        <v>48</v>
      </c>
      <c r="G1231" t="s">
        <v>51</v>
      </c>
      <c r="H1231" t="s">
        <v>152</v>
      </c>
      <c r="I1231" s="2">
        <v>3289000</v>
      </c>
      <c r="J1231" s="3">
        <f>Raw_Data[[#This Row],[cicilan_per_bulan]]/Raw_Data[[#This Row],[penghasilan_bulanan]]</f>
        <v>0.17740954697476435</v>
      </c>
      <c r="K1231" t="s">
        <v>119</v>
      </c>
      <c r="L1231" t="s">
        <v>120</v>
      </c>
      <c r="M1231" t="s">
        <v>44</v>
      </c>
      <c r="N1231" t="s">
        <v>45</v>
      </c>
      <c r="O1231" t="s">
        <v>46</v>
      </c>
      <c r="P1231" s="2">
        <v>25325000</v>
      </c>
      <c r="Q1231" s="2">
        <v>7597000</v>
      </c>
      <c r="R1231" t="str">
        <f>IF(Raw_Data[[#This Row],[persen_dp]]&lt;15%,"Low",IF(Raw_Data[[#This Row],[persen_dp]]&gt;25%,"High","Medium"))</f>
        <v>High</v>
      </c>
      <c r="S1231" s="3">
        <v>0.3</v>
      </c>
      <c r="T1231">
        <v>48</v>
      </c>
      <c r="U1231">
        <v>0.14499999999999999</v>
      </c>
      <c r="V1231" s="2">
        <v>583500</v>
      </c>
      <c r="W1231" s="2">
        <v>28010000</v>
      </c>
      <c r="X1231" t="str">
        <f>IF(OR(Raw_Data[[#This Row],[status_pembayaran]]="Macet",Raw_Data[[#This Row],[status_pembayaran]]="Kurang Lancar"),"Non Performing Loan","Performing")</f>
        <v>Performing</v>
      </c>
      <c r="Y1231" t="s">
        <v>47</v>
      </c>
      <c r="Z1231">
        <v>0</v>
      </c>
      <c r="AA1231">
        <v>0</v>
      </c>
      <c r="AB1231">
        <v>1</v>
      </c>
      <c r="AD1231">
        <f>IF(Raw_Data[[#This Row],[rasio]]&lt;0.2,1,IF(Raw_Data[[#This Row],[rasio]]&lt;0.3,2,IF(Raw_Data[[#This Row],[rasio]]&lt;0.4,3,4)))</f>
        <v>1</v>
      </c>
      <c r="AE1231">
        <f>IF(Raw_Data[[#This Row],[kategori_dp]]="High",1,IF(Raw_Data[[#This Row],[kategori_dp]]="Medium",2,3))</f>
        <v>1</v>
      </c>
      <c r="AF1231">
        <f>IF(Raw_Data[[#This Row],[tenor_bulan]]&lt;=24,1,IF(Raw_Data[[#This Row],[tenor_bulan]]&lt;=36,2,IF(Raw_Data[[#This Row],[tenor_bulan]]&lt;=48,3,4)))</f>
        <v>3</v>
      </c>
      <c r="AG1231">
        <f>IF(Raw_Data[[#This Row],[jumlah_kali_telat]]=0,0,IF(Raw_Data[[#This Row],[jumlah_kali_telat]]&lt;=2,2,4))</f>
        <v>0</v>
      </c>
      <c r="AH1231">
        <f>Raw_Data[[#This Row],[Skor_Rasio]]+Raw_Data[[#This Row],[Skor_DP]]+Raw_Data[[#This Row],[Skor_Tenor]]+Raw_Data[[#This Row],[Skor_Telat]]</f>
        <v>5</v>
      </c>
      <c r="AI1231" t="str">
        <f>IF(Raw_Data[[#This Row],[Risk_Score]]&lt;=6,"Low Risk",IF(Raw_Data[[#This Row],[Risk_Score]]&lt;=8,"Medium Risk","High Risk"))</f>
        <v>Low Risk</v>
      </c>
      <c r="AJ1231">
        <f ca="1">IFERROR(DATEDIF(Raw_Data[[#This Row],[tanggal_pengajuan]],TODAY(),"m"),"N/A")</f>
        <v>9</v>
      </c>
      <c r="AK1231" t="str">
        <f ca="1">IF(ISNUMBER(Raw_Data[[#This Row],[MOB]]),IF(Raw_Data[[#This Row],[MOB]]&lt;6,"0-5 bulan",IF(Raw_Data[[#This Row],[MOB]]&lt;12,"6-11 bulan",IF(Raw_Data[[#This Row],[MOB]]&lt;24,"12-23 bulan","24+ bulan"))),"N/A")</f>
        <v>6-11 bulan</v>
      </c>
    </row>
    <row r="1232" spans="1:37" ht="14.25" customHeight="1" x14ac:dyDescent="0.45">
      <c r="A1232" t="s">
        <v>3090</v>
      </c>
      <c r="B1232" s="64">
        <v>46023</v>
      </c>
      <c r="C1232" s="1" t="str">
        <f t="shared" si="19"/>
        <v>January</v>
      </c>
      <c r="D1232" t="s">
        <v>3091</v>
      </c>
      <c r="E1232" t="s">
        <v>3092</v>
      </c>
      <c r="F1232">
        <v>43</v>
      </c>
      <c r="G1232" t="s">
        <v>51</v>
      </c>
      <c r="H1232" t="s">
        <v>108</v>
      </c>
      <c r="I1232" s="2">
        <v>5249000</v>
      </c>
      <c r="J1232" s="3">
        <f>Raw_Data[[#This Row],[cicilan_per_bulan]]/Raw_Data[[#This Row],[penghasilan_bulanan]]</f>
        <v>0.40026671746999426</v>
      </c>
      <c r="K1232" t="s">
        <v>102</v>
      </c>
      <c r="L1232" t="s">
        <v>103</v>
      </c>
      <c r="M1232" t="s">
        <v>55</v>
      </c>
      <c r="N1232" t="s">
        <v>147</v>
      </c>
      <c r="O1232" t="s">
        <v>148</v>
      </c>
      <c r="P1232" s="2">
        <v>31456000</v>
      </c>
      <c r="Q1232" s="2">
        <v>9437000</v>
      </c>
      <c r="R1232" t="str">
        <f>IF(Raw_Data[[#This Row],[persen_dp]]&lt;15%,"Low",IF(Raw_Data[[#This Row],[persen_dp]]&gt;25%,"High","Medium"))</f>
        <v>High</v>
      </c>
      <c r="S1232" s="3">
        <v>0.3</v>
      </c>
      <c r="T1232">
        <v>12</v>
      </c>
      <c r="U1232">
        <v>0.14499999999999999</v>
      </c>
      <c r="V1232" s="2">
        <v>2101000</v>
      </c>
      <c r="W1232" s="2">
        <v>25212000</v>
      </c>
      <c r="X1232" t="str">
        <f>IF(OR(Raw_Data[[#This Row],[status_pembayaran]]="Macet",Raw_Data[[#This Row],[status_pembayaran]]="Kurang Lancar"),"Non Performing Loan","Performing")</f>
        <v>Performing</v>
      </c>
      <c r="Y1232" t="s">
        <v>47</v>
      </c>
      <c r="Z1232">
        <v>0</v>
      </c>
      <c r="AA1232">
        <v>0</v>
      </c>
      <c r="AB1232">
        <v>1</v>
      </c>
      <c r="AC1232" t="s">
        <v>66</v>
      </c>
      <c r="AD1232">
        <f>IF(Raw_Data[[#This Row],[rasio]]&lt;0.2,1,IF(Raw_Data[[#This Row],[rasio]]&lt;0.3,2,IF(Raw_Data[[#This Row],[rasio]]&lt;0.4,3,4)))</f>
        <v>4</v>
      </c>
      <c r="AE1232">
        <f>IF(Raw_Data[[#This Row],[kategori_dp]]="High",1,IF(Raw_Data[[#This Row],[kategori_dp]]="Medium",2,3))</f>
        <v>1</v>
      </c>
      <c r="AF1232">
        <f>IF(Raw_Data[[#This Row],[tenor_bulan]]&lt;=24,1,IF(Raw_Data[[#This Row],[tenor_bulan]]&lt;=36,2,IF(Raw_Data[[#This Row],[tenor_bulan]]&lt;=48,3,4)))</f>
        <v>1</v>
      </c>
      <c r="AG1232">
        <f>IF(Raw_Data[[#This Row],[jumlah_kali_telat]]=0,0,IF(Raw_Data[[#This Row],[jumlah_kali_telat]]&lt;=2,2,4))</f>
        <v>0</v>
      </c>
      <c r="AH1232">
        <f>Raw_Data[[#This Row],[Skor_Rasio]]+Raw_Data[[#This Row],[Skor_DP]]+Raw_Data[[#This Row],[Skor_Tenor]]+Raw_Data[[#This Row],[Skor_Telat]]</f>
        <v>6</v>
      </c>
      <c r="AI1232" t="str">
        <f>IF(Raw_Data[[#This Row],[Risk_Score]]&lt;=6,"Low Risk",IF(Raw_Data[[#This Row],[Risk_Score]]&lt;=8,"Medium Risk","High Risk"))</f>
        <v>Low Risk</v>
      </c>
      <c r="AJ1232">
        <f ca="1">IFERROR(DATEDIF(Raw_Data[[#This Row],[tanggal_pengajuan]],TODAY(),"m"),"N/A")</f>
        <v>9</v>
      </c>
      <c r="AK1232" t="str">
        <f ca="1">IF(ISNUMBER(Raw_Data[[#This Row],[MOB]]),IF(Raw_Data[[#This Row],[MOB]]&lt;6,"0-5 bulan",IF(Raw_Data[[#This Row],[MOB]]&lt;12,"6-11 bulan",IF(Raw_Data[[#This Row],[MOB]]&lt;24,"12-23 bulan","24+ bulan"))),"N/A")</f>
        <v>6-11 bulan</v>
      </c>
    </row>
    <row r="1233" spans="1:37" ht="14.25" customHeight="1" x14ac:dyDescent="0.45">
      <c r="A1233" t="s">
        <v>3093</v>
      </c>
      <c r="B1233" s="64">
        <v>46037</v>
      </c>
      <c r="C1233" s="1" t="str">
        <f t="shared" si="19"/>
        <v>January</v>
      </c>
      <c r="D1233" t="s">
        <v>3094</v>
      </c>
      <c r="E1233" t="s">
        <v>3095</v>
      </c>
      <c r="F1233">
        <v>30</v>
      </c>
      <c r="G1233" t="s">
        <v>51</v>
      </c>
      <c r="H1233" t="s">
        <v>96</v>
      </c>
      <c r="I1233" s="2">
        <v>5821000</v>
      </c>
      <c r="J1233" s="3">
        <f>Raw_Data[[#This Row],[cicilan_per_bulan]]/Raw_Data[[#This Row],[penghasilan_bulanan]]</f>
        <v>0.10530836626009277</v>
      </c>
      <c r="K1233" t="s">
        <v>102</v>
      </c>
      <c r="L1233" t="s">
        <v>103</v>
      </c>
      <c r="M1233" t="s">
        <v>44</v>
      </c>
      <c r="N1233" t="s">
        <v>129</v>
      </c>
      <c r="O1233" t="s">
        <v>130</v>
      </c>
      <c r="P1233" s="2">
        <v>23279000</v>
      </c>
      <c r="Q1233" s="2">
        <v>4656000</v>
      </c>
      <c r="R1233" t="str">
        <f>IF(Raw_Data[[#This Row],[persen_dp]]&lt;15%,"Low",IF(Raw_Data[[#This Row],[persen_dp]]&gt;25%,"High","Medium"))</f>
        <v>Medium</v>
      </c>
      <c r="S1233" s="3">
        <v>0.2</v>
      </c>
      <c r="T1233">
        <v>48</v>
      </c>
      <c r="U1233">
        <v>0.14499999999999999</v>
      </c>
      <c r="V1233" s="2">
        <v>613000</v>
      </c>
      <c r="W1233" s="2">
        <v>29424000</v>
      </c>
      <c r="X1233" t="str">
        <f>IF(OR(Raw_Data[[#This Row],[status_pembayaran]]="Macet",Raw_Data[[#This Row],[status_pembayaran]]="Kurang Lancar"),"Non Performing Loan","Performing")</f>
        <v>Performing</v>
      </c>
      <c r="Y1233" t="s">
        <v>47</v>
      </c>
      <c r="Z1233">
        <v>0</v>
      </c>
      <c r="AA1233">
        <v>0</v>
      </c>
      <c r="AB1233">
        <v>1</v>
      </c>
      <c r="AC1233" t="s">
        <v>66</v>
      </c>
      <c r="AD1233">
        <f>IF(Raw_Data[[#This Row],[rasio]]&lt;0.2,1,IF(Raw_Data[[#This Row],[rasio]]&lt;0.3,2,IF(Raw_Data[[#This Row],[rasio]]&lt;0.4,3,4)))</f>
        <v>1</v>
      </c>
      <c r="AE1233">
        <f>IF(Raw_Data[[#This Row],[kategori_dp]]="High",1,IF(Raw_Data[[#This Row],[kategori_dp]]="Medium",2,3))</f>
        <v>2</v>
      </c>
      <c r="AF1233">
        <f>IF(Raw_Data[[#This Row],[tenor_bulan]]&lt;=24,1,IF(Raw_Data[[#This Row],[tenor_bulan]]&lt;=36,2,IF(Raw_Data[[#This Row],[tenor_bulan]]&lt;=48,3,4)))</f>
        <v>3</v>
      </c>
      <c r="AG1233">
        <f>IF(Raw_Data[[#This Row],[jumlah_kali_telat]]=0,0,IF(Raw_Data[[#This Row],[jumlah_kali_telat]]&lt;=2,2,4))</f>
        <v>0</v>
      </c>
      <c r="AH1233">
        <f>Raw_Data[[#This Row],[Skor_Rasio]]+Raw_Data[[#This Row],[Skor_DP]]+Raw_Data[[#This Row],[Skor_Tenor]]+Raw_Data[[#This Row],[Skor_Telat]]</f>
        <v>6</v>
      </c>
      <c r="AI1233" t="str">
        <f>IF(Raw_Data[[#This Row],[Risk_Score]]&lt;=6,"Low Risk",IF(Raw_Data[[#This Row],[Risk_Score]]&lt;=8,"Medium Risk","High Risk"))</f>
        <v>Low Risk</v>
      </c>
      <c r="AJ1233">
        <f ca="1">IFERROR(DATEDIF(Raw_Data[[#This Row],[tanggal_pengajuan]],TODAY(),"m"),"N/A")</f>
        <v>9</v>
      </c>
      <c r="AK1233" t="str">
        <f ca="1">IF(ISNUMBER(Raw_Data[[#This Row],[MOB]]),IF(Raw_Data[[#This Row],[MOB]]&lt;6,"0-5 bulan",IF(Raw_Data[[#This Row],[MOB]]&lt;12,"6-11 bulan",IF(Raw_Data[[#This Row],[MOB]]&lt;24,"12-23 bulan","24+ bulan"))),"N/A")</f>
        <v>6-11 bulan</v>
      </c>
    </row>
    <row r="1234" spans="1:37" ht="14.25" customHeight="1" x14ac:dyDescent="0.45">
      <c r="A1234" t="s">
        <v>3096</v>
      </c>
      <c r="B1234" s="64">
        <v>46123</v>
      </c>
      <c r="C1234" s="1" t="str">
        <f t="shared" si="19"/>
        <v>April</v>
      </c>
      <c r="D1234" t="s">
        <v>1216</v>
      </c>
      <c r="E1234" t="s">
        <v>3097</v>
      </c>
      <c r="F1234">
        <v>41</v>
      </c>
      <c r="G1234" t="s">
        <v>40</v>
      </c>
      <c r="H1234" t="s">
        <v>41</v>
      </c>
      <c r="I1234" s="2">
        <v>5810000</v>
      </c>
      <c r="J1234" s="3">
        <f>Raw_Data[[#This Row],[cicilan_per_bulan]]/Raw_Data[[#This Row],[penghasilan_bulanan]]</f>
        <v>0.22946643717728055</v>
      </c>
      <c r="K1234" t="s">
        <v>167</v>
      </c>
      <c r="L1234" t="s">
        <v>110</v>
      </c>
      <c r="M1234" t="s">
        <v>44</v>
      </c>
      <c r="N1234" t="s">
        <v>83</v>
      </c>
      <c r="O1234" t="s">
        <v>57</v>
      </c>
      <c r="P1234" s="2">
        <v>18629000</v>
      </c>
      <c r="Q1234" s="2">
        <v>4657000</v>
      </c>
      <c r="R1234" t="str">
        <f>IF(Raw_Data[[#This Row],[persen_dp]]&lt;15%,"Low",IF(Raw_Data[[#This Row],[persen_dp]]&gt;25%,"High","Medium"))</f>
        <v>Medium</v>
      </c>
      <c r="S1234" s="3">
        <v>0.25</v>
      </c>
      <c r="T1234">
        <v>12</v>
      </c>
      <c r="U1234">
        <v>0.14499999999999999</v>
      </c>
      <c r="V1234" s="2">
        <v>1333200</v>
      </c>
      <c r="W1234" s="2">
        <v>15998000</v>
      </c>
      <c r="X1234" t="str">
        <f>IF(OR(Raw_Data[[#This Row],[status_pembayaran]]="Macet",Raw_Data[[#This Row],[status_pembayaran]]="Kurang Lancar"),"Non Performing Loan","Performing")</f>
        <v>Performing</v>
      </c>
      <c r="Y1234" t="s">
        <v>47</v>
      </c>
      <c r="Z1234">
        <v>0</v>
      </c>
      <c r="AA1234">
        <v>0</v>
      </c>
      <c r="AB1234">
        <v>1</v>
      </c>
      <c r="AC1234" t="s">
        <v>74</v>
      </c>
      <c r="AD1234">
        <f>IF(Raw_Data[[#This Row],[rasio]]&lt;0.2,1,IF(Raw_Data[[#This Row],[rasio]]&lt;0.3,2,IF(Raw_Data[[#This Row],[rasio]]&lt;0.4,3,4)))</f>
        <v>2</v>
      </c>
      <c r="AE1234">
        <f>IF(Raw_Data[[#This Row],[kategori_dp]]="High",1,IF(Raw_Data[[#This Row],[kategori_dp]]="Medium",2,3))</f>
        <v>2</v>
      </c>
      <c r="AF1234">
        <f>IF(Raw_Data[[#This Row],[tenor_bulan]]&lt;=24,1,IF(Raw_Data[[#This Row],[tenor_bulan]]&lt;=36,2,IF(Raw_Data[[#This Row],[tenor_bulan]]&lt;=48,3,4)))</f>
        <v>1</v>
      </c>
      <c r="AG1234">
        <f>IF(Raw_Data[[#This Row],[jumlah_kali_telat]]=0,0,IF(Raw_Data[[#This Row],[jumlah_kali_telat]]&lt;=2,2,4))</f>
        <v>0</v>
      </c>
      <c r="AH1234">
        <f>Raw_Data[[#This Row],[Skor_Rasio]]+Raw_Data[[#This Row],[Skor_DP]]+Raw_Data[[#This Row],[Skor_Tenor]]+Raw_Data[[#This Row],[Skor_Telat]]</f>
        <v>5</v>
      </c>
      <c r="AI1234" t="str">
        <f>IF(Raw_Data[[#This Row],[Risk_Score]]&lt;=6,"Low Risk",IF(Raw_Data[[#This Row],[Risk_Score]]&lt;=8,"Medium Risk","High Risk"))</f>
        <v>Low Risk</v>
      </c>
      <c r="AJ1234">
        <f ca="1">IFERROR(DATEDIF(Raw_Data[[#This Row],[tanggal_pengajuan]],TODAY(),"m"),"N/A")</f>
        <v>6</v>
      </c>
      <c r="AK1234" t="str">
        <f ca="1">IF(ISNUMBER(Raw_Data[[#This Row],[MOB]]),IF(Raw_Data[[#This Row],[MOB]]&lt;6,"0-5 bulan",IF(Raw_Data[[#This Row],[MOB]]&lt;12,"6-11 bulan",IF(Raw_Data[[#This Row],[MOB]]&lt;24,"12-23 bulan","24+ bulan"))),"N/A")</f>
        <v>6-11 bulan</v>
      </c>
    </row>
    <row r="1235" spans="1:37" ht="14.25" customHeight="1" x14ac:dyDescent="0.45">
      <c r="A1235" t="s">
        <v>3098</v>
      </c>
      <c r="B1235" s="64">
        <v>46160</v>
      </c>
      <c r="C1235" s="1" t="str">
        <f t="shared" si="19"/>
        <v>May</v>
      </c>
      <c r="D1235" t="s">
        <v>719</v>
      </c>
      <c r="E1235" t="s">
        <v>3099</v>
      </c>
      <c r="F1235">
        <v>32</v>
      </c>
      <c r="G1235" t="s">
        <v>40</v>
      </c>
      <c r="H1235" t="s">
        <v>101</v>
      </c>
      <c r="I1235" s="2">
        <v>3435000</v>
      </c>
      <c r="J1235" s="3">
        <f>Raw_Data[[#This Row],[cicilan_per_bulan]]/Raw_Data[[#This Row],[penghasilan_bulanan]]</f>
        <v>0.23394468704512372</v>
      </c>
      <c r="K1235" t="s">
        <v>167</v>
      </c>
      <c r="L1235" t="s">
        <v>110</v>
      </c>
      <c r="M1235" t="s">
        <v>44</v>
      </c>
      <c r="N1235" t="s">
        <v>184</v>
      </c>
      <c r="O1235" t="s">
        <v>122</v>
      </c>
      <c r="P1235" s="2">
        <v>37560000</v>
      </c>
      <c r="Q1235" s="2">
        <v>13146000</v>
      </c>
      <c r="R1235" t="str">
        <f>IF(Raw_Data[[#This Row],[persen_dp]]&lt;15%,"Low",IF(Raw_Data[[#This Row],[persen_dp]]&gt;25%,"High","Medium"))</f>
        <v>High</v>
      </c>
      <c r="S1235" s="3">
        <v>0.35</v>
      </c>
      <c r="T1235">
        <v>48</v>
      </c>
      <c r="U1235">
        <v>0.14499999999999999</v>
      </c>
      <c r="V1235" s="2">
        <v>803600</v>
      </c>
      <c r="W1235" s="2">
        <v>38574000</v>
      </c>
      <c r="X1235" t="str">
        <f>IF(OR(Raw_Data[[#This Row],[status_pembayaran]]="Macet",Raw_Data[[#This Row],[status_pembayaran]]="Kurang Lancar"),"Non Performing Loan","Performing")</f>
        <v>Performing</v>
      </c>
      <c r="Y1235" t="s">
        <v>47</v>
      </c>
      <c r="Z1235">
        <v>0</v>
      </c>
      <c r="AA1235">
        <v>0</v>
      </c>
      <c r="AB1235">
        <v>1</v>
      </c>
      <c r="AC1235" t="s">
        <v>74</v>
      </c>
      <c r="AD1235">
        <f>IF(Raw_Data[[#This Row],[rasio]]&lt;0.2,1,IF(Raw_Data[[#This Row],[rasio]]&lt;0.3,2,IF(Raw_Data[[#This Row],[rasio]]&lt;0.4,3,4)))</f>
        <v>2</v>
      </c>
      <c r="AE1235">
        <f>IF(Raw_Data[[#This Row],[kategori_dp]]="High",1,IF(Raw_Data[[#This Row],[kategori_dp]]="Medium",2,3))</f>
        <v>1</v>
      </c>
      <c r="AF1235">
        <f>IF(Raw_Data[[#This Row],[tenor_bulan]]&lt;=24,1,IF(Raw_Data[[#This Row],[tenor_bulan]]&lt;=36,2,IF(Raw_Data[[#This Row],[tenor_bulan]]&lt;=48,3,4)))</f>
        <v>3</v>
      </c>
      <c r="AG1235">
        <f>IF(Raw_Data[[#This Row],[jumlah_kali_telat]]=0,0,IF(Raw_Data[[#This Row],[jumlah_kali_telat]]&lt;=2,2,4))</f>
        <v>0</v>
      </c>
      <c r="AH1235">
        <f>Raw_Data[[#This Row],[Skor_Rasio]]+Raw_Data[[#This Row],[Skor_DP]]+Raw_Data[[#This Row],[Skor_Tenor]]+Raw_Data[[#This Row],[Skor_Telat]]</f>
        <v>6</v>
      </c>
      <c r="AI1235" t="str">
        <f>IF(Raw_Data[[#This Row],[Risk_Score]]&lt;=6,"Low Risk",IF(Raw_Data[[#This Row],[Risk_Score]]&lt;=8,"Medium Risk","High Risk"))</f>
        <v>Low Risk</v>
      </c>
      <c r="AJ1235">
        <f ca="1">IFERROR(DATEDIF(Raw_Data[[#This Row],[tanggal_pengajuan]],TODAY(),"m"),"N/A")</f>
        <v>5</v>
      </c>
      <c r="AK1235" t="str">
        <f ca="1">IF(ISNUMBER(Raw_Data[[#This Row],[MOB]]),IF(Raw_Data[[#This Row],[MOB]]&lt;6,"0-5 bulan",IF(Raw_Data[[#This Row],[MOB]]&lt;12,"6-11 bulan",IF(Raw_Data[[#This Row],[MOB]]&lt;24,"12-23 bulan","24+ bulan"))),"N/A")</f>
        <v>0-5 bulan</v>
      </c>
    </row>
    <row r="1236" spans="1:37" ht="14.25" customHeight="1" x14ac:dyDescent="0.45">
      <c r="A1236" t="s">
        <v>3100</v>
      </c>
      <c r="B1236" s="64">
        <v>46143</v>
      </c>
      <c r="C1236" s="1" t="str">
        <f t="shared" si="19"/>
        <v>May</v>
      </c>
      <c r="D1236" t="s">
        <v>3101</v>
      </c>
      <c r="E1236" t="s">
        <v>3102</v>
      </c>
      <c r="F1236">
        <v>53</v>
      </c>
      <c r="G1236" t="s">
        <v>40</v>
      </c>
      <c r="H1236" t="s">
        <v>176</v>
      </c>
      <c r="I1236" s="2">
        <v>4424000</v>
      </c>
      <c r="J1236" s="3">
        <f>Raw_Data[[#This Row],[cicilan_per_bulan]]/Raw_Data[[#This Row],[penghasilan_bulanan]]</f>
        <v>0.18528481012658227</v>
      </c>
      <c r="K1236" t="s">
        <v>167</v>
      </c>
      <c r="L1236" t="s">
        <v>110</v>
      </c>
      <c r="M1236" t="s">
        <v>72</v>
      </c>
      <c r="N1236" t="s">
        <v>97</v>
      </c>
      <c r="O1236" t="s">
        <v>57</v>
      </c>
      <c r="P1236" s="2">
        <v>16945000</v>
      </c>
      <c r="Q1236" s="2">
        <v>1694000</v>
      </c>
      <c r="R1236" t="str">
        <f>IF(Raw_Data[[#This Row],[persen_dp]]&lt;15%,"Low",IF(Raw_Data[[#This Row],[persen_dp]]&gt;25%,"High","Medium"))</f>
        <v>Low</v>
      </c>
      <c r="S1236" s="3">
        <v>0.1</v>
      </c>
      <c r="T1236">
        <v>24</v>
      </c>
      <c r="U1236">
        <v>0.14499999999999999</v>
      </c>
      <c r="V1236" s="2">
        <v>819700</v>
      </c>
      <c r="W1236" s="2">
        <v>19674000</v>
      </c>
      <c r="X1236" t="str">
        <f>IF(OR(Raw_Data[[#This Row],[status_pembayaran]]="Macet",Raw_Data[[#This Row],[status_pembayaran]]="Kurang Lancar"),"Non Performing Loan","Performing")</f>
        <v>Performing</v>
      </c>
      <c r="Y1236" t="s">
        <v>47</v>
      </c>
      <c r="Z1236">
        <v>0</v>
      </c>
      <c r="AA1236">
        <v>0</v>
      </c>
      <c r="AB1236">
        <v>1</v>
      </c>
      <c r="AC1236" t="s">
        <v>74</v>
      </c>
      <c r="AD1236">
        <f>IF(Raw_Data[[#This Row],[rasio]]&lt;0.2,1,IF(Raw_Data[[#This Row],[rasio]]&lt;0.3,2,IF(Raw_Data[[#This Row],[rasio]]&lt;0.4,3,4)))</f>
        <v>1</v>
      </c>
      <c r="AE1236">
        <f>IF(Raw_Data[[#This Row],[kategori_dp]]="High",1,IF(Raw_Data[[#This Row],[kategori_dp]]="Medium",2,3))</f>
        <v>3</v>
      </c>
      <c r="AF1236">
        <f>IF(Raw_Data[[#This Row],[tenor_bulan]]&lt;=24,1,IF(Raw_Data[[#This Row],[tenor_bulan]]&lt;=36,2,IF(Raw_Data[[#This Row],[tenor_bulan]]&lt;=48,3,4)))</f>
        <v>1</v>
      </c>
      <c r="AG1236">
        <f>IF(Raw_Data[[#This Row],[jumlah_kali_telat]]=0,0,IF(Raw_Data[[#This Row],[jumlah_kali_telat]]&lt;=2,2,4))</f>
        <v>0</v>
      </c>
      <c r="AH1236">
        <f>Raw_Data[[#This Row],[Skor_Rasio]]+Raw_Data[[#This Row],[Skor_DP]]+Raw_Data[[#This Row],[Skor_Tenor]]+Raw_Data[[#This Row],[Skor_Telat]]</f>
        <v>5</v>
      </c>
      <c r="AI1236" t="str">
        <f>IF(Raw_Data[[#This Row],[Risk_Score]]&lt;=6,"Low Risk",IF(Raw_Data[[#This Row],[Risk_Score]]&lt;=8,"Medium Risk","High Risk"))</f>
        <v>Low Risk</v>
      </c>
      <c r="AJ1236">
        <f ca="1">IFERROR(DATEDIF(Raw_Data[[#This Row],[tanggal_pengajuan]],TODAY(),"m"),"N/A")</f>
        <v>5</v>
      </c>
      <c r="AK1236" t="str">
        <f ca="1">IF(ISNUMBER(Raw_Data[[#This Row],[MOB]]),IF(Raw_Data[[#This Row],[MOB]]&lt;6,"0-5 bulan",IF(Raw_Data[[#This Row],[MOB]]&lt;12,"6-11 bulan",IF(Raw_Data[[#This Row],[MOB]]&lt;24,"12-23 bulan","24+ bulan"))),"N/A")</f>
        <v>0-5 bulan</v>
      </c>
    </row>
    <row r="1237" spans="1:37" ht="14.25" customHeight="1" x14ac:dyDescent="0.45">
      <c r="A1237" t="s">
        <v>3103</v>
      </c>
      <c r="B1237" s="64">
        <v>46051</v>
      </c>
      <c r="C1237" s="1" t="str">
        <f t="shared" si="19"/>
        <v>January</v>
      </c>
      <c r="D1237" t="s">
        <v>1261</v>
      </c>
      <c r="E1237" t="s">
        <v>3104</v>
      </c>
      <c r="F1237">
        <v>28</v>
      </c>
      <c r="G1237" t="s">
        <v>40</v>
      </c>
      <c r="H1237" t="s">
        <v>152</v>
      </c>
      <c r="I1237" s="2">
        <v>3651000</v>
      </c>
      <c r="J1237" s="3">
        <f>Raw_Data[[#This Row],[cicilan_per_bulan]]/Raw_Data[[#This Row],[penghasilan_bulanan]]</f>
        <v>0.16422897836209258</v>
      </c>
      <c r="K1237" t="s">
        <v>205</v>
      </c>
      <c r="L1237" t="s">
        <v>110</v>
      </c>
      <c r="M1237" t="s">
        <v>44</v>
      </c>
      <c r="N1237" t="s">
        <v>83</v>
      </c>
      <c r="O1237" t="s">
        <v>57</v>
      </c>
      <c r="P1237" s="2">
        <v>18804000</v>
      </c>
      <c r="Q1237" s="2">
        <v>3761000</v>
      </c>
      <c r="R1237" t="str">
        <f>IF(Raw_Data[[#This Row],[persen_dp]]&lt;15%,"Low",IF(Raw_Data[[#This Row],[persen_dp]]&gt;25%,"High","Medium"))</f>
        <v>Medium</v>
      </c>
      <c r="S1237" s="3">
        <v>0.2</v>
      </c>
      <c r="T1237">
        <v>36</v>
      </c>
      <c r="U1237">
        <v>0.14499999999999999</v>
      </c>
      <c r="V1237" s="2">
        <v>599600</v>
      </c>
      <c r="W1237" s="2">
        <v>21587000</v>
      </c>
      <c r="X1237" t="str">
        <f>IF(OR(Raw_Data[[#This Row],[status_pembayaran]]="Macet",Raw_Data[[#This Row],[status_pembayaran]]="Kurang Lancar"),"Non Performing Loan","Performing")</f>
        <v>Performing</v>
      </c>
      <c r="Y1237" t="s">
        <v>47</v>
      </c>
      <c r="Z1237">
        <v>0</v>
      </c>
      <c r="AA1237">
        <v>0</v>
      </c>
      <c r="AB1237">
        <v>1</v>
      </c>
      <c r="AC1237" t="s">
        <v>137</v>
      </c>
      <c r="AD1237">
        <f>IF(Raw_Data[[#This Row],[rasio]]&lt;0.2,1,IF(Raw_Data[[#This Row],[rasio]]&lt;0.3,2,IF(Raw_Data[[#This Row],[rasio]]&lt;0.4,3,4)))</f>
        <v>1</v>
      </c>
      <c r="AE1237">
        <f>IF(Raw_Data[[#This Row],[kategori_dp]]="High",1,IF(Raw_Data[[#This Row],[kategori_dp]]="Medium",2,3))</f>
        <v>2</v>
      </c>
      <c r="AF1237">
        <f>IF(Raw_Data[[#This Row],[tenor_bulan]]&lt;=24,1,IF(Raw_Data[[#This Row],[tenor_bulan]]&lt;=36,2,IF(Raw_Data[[#This Row],[tenor_bulan]]&lt;=48,3,4)))</f>
        <v>2</v>
      </c>
      <c r="AG1237">
        <f>IF(Raw_Data[[#This Row],[jumlah_kali_telat]]=0,0,IF(Raw_Data[[#This Row],[jumlah_kali_telat]]&lt;=2,2,4))</f>
        <v>0</v>
      </c>
      <c r="AH1237">
        <f>Raw_Data[[#This Row],[Skor_Rasio]]+Raw_Data[[#This Row],[Skor_DP]]+Raw_Data[[#This Row],[Skor_Tenor]]+Raw_Data[[#This Row],[Skor_Telat]]</f>
        <v>5</v>
      </c>
      <c r="AI1237" t="str">
        <f>IF(Raw_Data[[#This Row],[Risk_Score]]&lt;=6,"Low Risk",IF(Raw_Data[[#This Row],[Risk_Score]]&lt;=8,"Medium Risk","High Risk"))</f>
        <v>Low Risk</v>
      </c>
      <c r="AJ1237">
        <f ca="1">IFERROR(DATEDIF(Raw_Data[[#This Row],[tanggal_pengajuan]],TODAY(),"m"),"N/A")</f>
        <v>8</v>
      </c>
      <c r="AK1237" t="str">
        <f ca="1">IF(ISNUMBER(Raw_Data[[#This Row],[MOB]]),IF(Raw_Data[[#This Row],[MOB]]&lt;6,"0-5 bulan",IF(Raw_Data[[#This Row],[MOB]]&lt;12,"6-11 bulan",IF(Raw_Data[[#This Row],[MOB]]&lt;24,"12-23 bulan","24+ bulan"))),"N/A")</f>
        <v>6-11 bulan</v>
      </c>
    </row>
    <row r="1238" spans="1:37" ht="14.25" customHeight="1" x14ac:dyDescent="0.45">
      <c r="A1238" t="s">
        <v>3105</v>
      </c>
      <c r="B1238" s="64">
        <v>46117</v>
      </c>
      <c r="C1238" s="1" t="str">
        <f t="shared" si="19"/>
        <v>April</v>
      </c>
      <c r="D1238" t="s">
        <v>1816</v>
      </c>
      <c r="E1238" t="s">
        <v>3106</v>
      </c>
      <c r="F1238">
        <v>38</v>
      </c>
      <c r="G1238" t="s">
        <v>40</v>
      </c>
      <c r="H1238" t="s">
        <v>176</v>
      </c>
      <c r="I1238" s="2">
        <v>5250000</v>
      </c>
      <c r="J1238" s="3">
        <f>Raw_Data[[#This Row],[cicilan_per_bulan]]/Raw_Data[[#This Row],[penghasilan_bulanan]]</f>
        <v>0.24339047619047618</v>
      </c>
      <c r="K1238" t="s">
        <v>119</v>
      </c>
      <c r="L1238" t="s">
        <v>120</v>
      </c>
      <c r="M1238" t="s">
        <v>44</v>
      </c>
      <c r="N1238" t="s">
        <v>273</v>
      </c>
      <c r="O1238" t="s">
        <v>274</v>
      </c>
      <c r="P1238" s="2">
        <v>17855000</v>
      </c>
      <c r="Q1238" s="2">
        <v>4464000</v>
      </c>
      <c r="R1238" t="str">
        <f>IF(Raw_Data[[#This Row],[persen_dp]]&lt;15%,"Low",IF(Raw_Data[[#This Row],[persen_dp]]&gt;25%,"High","Medium"))</f>
        <v>Medium</v>
      </c>
      <c r="S1238" s="3">
        <v>0.25</v>
      </c>
      <c r="T1238">
        <v>12</v>
      </c>
      <c r="U1238">
        <v>0.14499999999999999</v>
      </c>
      <c r="V1238" s="2">
        <v>1277800</v>
      </c>
      <c r="W1238" s="2">
        <v>15333000</v>
      </c>
      <c r="X1238" t="str">
        <f>IF(OR(Raw_Data[[#This Row],[status_pembayaran]]="Macet",Raw_Data[[#This Row],[status_pembayaran]]="Kurang Lancar"),"Non Performing Loan","Performing")</f>
        <v>Performing</v>
      </c>
      <c r="Y1238" t="s">
        <v>47</v>
      </c>
      <c r="Z1238">
        <v>0</v>
      </c>
      <c r="AA1238">
        <v>0</v>
      </c>
      <c r="AB1238">
        <v>1</v>
      </c>
      <c r="AC1238" t="s">
        <v>137</v>
      </c>
      <c r="AD1238">
        <f>IF(Raw_Data[[#This Row],[rasio]]&lt;0.2,1,IF(Raw_Data[[#This Row],[rasio]]&lt;0.3,2,IF(Raw_Data[[#This Row],[rasio]]&lt;0.4,3,4)))</f>
        <v>2</v>
      </c>
      <c r="AE1238">
        <f>IF(Raw_Data[[#This Row],[kategori_dp]]="High",1,IF(Raw_Data[[#This Row],[kategori_dp]]="Medium",2,3))</f>
        <v>2</v>
      </c>
      <c r="AF1238">
        <f>IF(Raw_Data[[#This Row],[tenor_bulan]]&lt;=24,1,IF(Raw_Data[[#This Row],[tenor_bulan]]&lt;=36,2,IF(Raw_Data[[#This Row],[tenor_bulan]]&lt;=48,3,4)))</f>
        <v>1</v>
      </c>
      <c r="AG1238">
        <f>IF(Raw_Data[[#This Row],[jumlah_kali_telat]]=0,0,IF(Raw_Data[[#This Row],[jumlah_kali_telat]]&lt;=2,2,4))</f>
        <v>0</v>
      </c>
      <c r="AH1238">
        <f>Raw_Data[[#This Row],[Skor_Rasio]]+Raw_Data[[#This Row],[Skor_DP]]+Raw_Data[[#This Row],[Skor_Tenor]]+Raw_Data[[#This Row],[Skor_Telat]]</f>
        <v>5</v>
      </c>
      <c r="AI1238" t="str">
        <f>IF(Raw_Data[[#This Row],[Risk_Score]]&lt;=6,"Low Risk",IF(Raw_Data[[#This Row],[Risk_Score]]&lt;=8,"Medium Risk","High Risk"))</f>
        <v>Low Risk</v>
      </c>
      <c r="AJ1238">
        <f ca="1">IFERROR(DATEDIF(Raw_Data[[#This Row],[tanggal_pengajuan]],TODAY(),"m"),"N/A")</f>
        <v>6</v>
      </c>
      <c r="AK1238" t="str">
        <f ca="1">IF(ISNUMBER(Raw_Data[[#This Row],[MOB]]),IF(Raw_Data[[#This Row],[MOB]]&lt;6,"0-5 bulan",IF(Raw_Data[[#This Row],[MOB]]&lt;12,"6-11 bulan",IF(Raw_Data[[#This Row],[MOB]]&lt;24,"12-23 bulan","24+ bulan"))),"N/A")</f>
        <v>6-11 bulan</v>
      </c>
    </row>
    <row r="1239" spans="1:37" ht="14.25" customHeight="1" x14ac:dyDescent="0.45">
      <c r="A1239" t="s">
        <v>3107</v>
      </c>
      <c r="B1239" s="64">
        <v>46130</v>
      </c>
      <c r="C1239" s="1" t="str">
        <f t="shared" si="19"/>
        <v>April</v>
      </c>
      <c r="D1239" t="s">
        <v>3108</v>
      </c>
      <c r="E1239" t="s">
        <v>3109</v>
      </c>
      <c r="F1239">
        <v>47</v>
      </c>
      <c r="G1239" t="s">
        <v>40</v>
      </c>
      <c r="H1239" t="s">
        <v>101</v>
      </c>
      <c r="I1239" s="2">
        <v>3405000</v>
      </c>
      <c r="J1239" s="3">
        <f>Raw_Data[[#This Row],[cicilan_per_bulan]]/Raw_Data[[#This Row],[penghasilan_bulanan]]</f>
        <v>0.63906020558002941</v>
      </c>
      <c r="K1239" t="s">
        <v>109</v>
      </c>
      <c r="L1239" t="s">
        <v>110</v>
      </c>
      <c r="M1239" t="s">
        <v>44</v>
      </c>
      <c r="N1239" t="s">
        <v>184</v>
      </c>
      <c r="O1239" t="s">
        <v>122</v>
      </c>
      <c r="P1239" s="2">
        <v>35085000</v>
      </c>
      <c r="Q1239" s="2">
        <v>12280000</v>
      </c>
      <c r="R1239" t="str">
        <f>IF(Raw_Data[[#This Row],[persen_dp]]&lt;15%,"Low",IF(Raw_Data[[#This Row],[persen_dp]]&gt;25%,"High","Medium"))</f>
        <v>High</v>
      </c>
      <c r="S1239" s="3">
        <v>0.35</v>
      </c>
      <c r="T1239">
        <v>12</v>
      </c>
      <c r="U1239">
        <v>0.14499999999999999</v>
      </c>
      <c r="V1239" s="2">
        <v>2176000</v>
      </c>
      <c r="W1239" s="2">
        <v>26112000</v>
      </c>
      <c r="X1239" t="str">
        <f>IF(OR(Raw_Data[[#This Row],[status_pembayaran]]="Macet",Raw_Data[[#This Row],[status_pembayaran]]="Kurang Lancar"),"Non Performing Loan","Performing")</f>
        <v>Performing</v>
      </c>
      <c r="Y1239" t="s">
        <v>47</v>
      </c>
      <c r="Z1239">
        <v>0</v>
      </c>
      <c r="AA1239">
        <v>0</v>
      </c>
      <c r="AB1239">
        <v>1</v>
      </c>
      <c r="AC1239" t="s">
        <v>137</v>
      </c>
      <c r="AD1239">
        <f>IF(Raw_Data[[#This Row],[rasio]]&lt;0.2,1,IF(Raw_Data[[#This Row],[rasio]]&lt;0.3,2,IF(Raw_Data[[#This Row],[rasio]]&lt;0.4,3,4)))</f>
        <v>4</v>
      </c>
      <c r="AE1239">
        <f>IF(Raw_Data[[#This Row],[kategori_dp]]="High",1,IF(Raw_Data[[#This Row],[kategori_dp]]="Medium",2,3))</f>
        <v>1</v>
      </c>
      <c r="AF1239">
        <f>IF(Raw_Data[[#This Row],[tenor_bulan]]&lt;=24,1,IF(Raw_Data[[#This Row],[tenor_bulan]]&lt;=36,2,IF(Raw_Data[[#This Row],[tenor_bulan]]&lt;=48,3,4)))</f>
        <v>1</v>
      </c>
      <c r="AG1239">
        <f>IF(Raw_Data[[#This Row],[jumlah_kali_telat]]=0,0,IF(Raw_Data[[#This Row],[jumlah_kali_telat]]&lt;=2,2,4))</f>
        <v>0</v>
      </c>
      <c r="AH1239">
        <f>Raw_Data[[#This Row],[Skor_Rasio]]+Raw_Data[[#This Row],[Skor_DP]]+Raw_Data[[#This Row],[Skor_Tenor]]+Raw_Data[[#This Row],[Skor_Telat]]</f>
        <v>6</v>
      </c>
      <c r="AI1239" t="str">
        <f>IF(Raw_Data[[#This Row],[Risk_Score]]&lt;=6,"Low Risk",IF(Raw_Data[[#This Row],[Risk_Score]]&lt;=8,"Medium Risk","High Risk"))</f>
        <v>Low Risk</v>
      </c>
      <c r="AJ1239">
        <f ca="1">IFERROR(DATEDIF(Raw_Data[[#This Row],[tanggal_pengajuan]],TODAY(),"m"),"N/A")</f>
        <v>6</v>
      </c>
      <c r="AK1239" t="str">
        <f ca="1">IF(ISNUMBER(Raw_Data[[#This Row],[MOB]]),IF(Raw_Data[[#This Row],[MOB]]&lt;6,"0-5 bulan",IF(Raw_Data[[#This Row],[MOB]]&lt;12,"6-11 bulan",IF(Raw_Data[[#This Row],[MOB]]&lt;24,"12-23 bulan","24+ bulan"))),"N/A")</f>
        <v>6-11 bulan</v>
      </c>
    </row>
    <row r="1240" spans="1:37" ht="14.25" customHeight="1" x14ac:dyDescent="0.45">
      <c r="A1240" t="s">
        <v>3110</v>
      </c>
      <c r="B1240" s="64">
        <v>46189</v>
      </c>
      <c r="C1240" s="1" t="str">
        <f t="shared" si="19"/>
        <v>June</v>
      </c>
      <c r="D1240" t="s">
        <v>3111</v>
      </c>
      <c r="E1240" t="s">
        <v>3112</v>
      </c>
      <c r="F1240">
        <v>24</v>
      </c>
      <c r="G1240" t="s">
        <v>40</v>
      </c>
      <c r="H1240" t="s">
        <v>62</v>
      </c>
      <c r="I1240" s="2">
        <v>3023000</v>
      </c>
      <c r="J1240" s="3">
        <f>Raw_Data[[#This Row],[cicilan_per_bulan]]/Raw_Data[[#This Row],[penghasilan_bulanan]]</f>
        <v>0.17290770757525636</v>
      </c>
      <c r="K1240" t="s">
        <v>102</v>
      </c>
      <c r="L1240" t="s">
        <v>103</v>
      </c>
      <c r="M1240" t="s">
        <v>44</v>
      </c>
      <c r="N1240" t="s">
        <v>273</v>
      </c>
      <c r="O1240" t="s">
        <v>274</v>
      </c>
      <c r="P1240" s="2">
        <v>17645000</v>
      </c>
      <c r="Q1240" s="2">
        <v>1764000</v>
      </c>
      <c r="R1240" t="str">
        <f>IF(Raw_Data[[#This Row],[persen_dp]]&lt;15%,"Low",IF(Raw_Data[[#This Row],[persen_dp]]&gt;25%,"High","Medium"))</f>
        <v>Low</v>
      </c>
      <c r="S1240" s="3">
        <v>0.1</v>
      </c>
      <c r="T1240">
        <v>48</v>
      </c>
      <c r="U1240">
        <v>0.14499999999999999</v>
      </c>
      <c r="V1240" s="2">
        <v>522700</v>
      </c>
      <c r="W1240" s="2">
        <v>25091000</v>
      </c>
      <c r="X1240" t="str">
        <f>IF(OR(Raw_Data[[#This Row],[status_pembayaran]]="Macet",Raw_Data[[#This Row],[status_pembayaran]]="Kurang Lancar"),"Non Performing Loan","Performing")</f>
        <v>Non Performing Loan</v>
      </c>
      <c r="Y1240" t="s">
        <v>488</v>
      </c>
      <c r="Z1240">
        <v>16</v>
      </c>
      <c r="AA1240">
        <v>2</v>
      </c>
      <c r="AB1240">
        <v>3</v>
      </c>
      <c r="AD1240">
        <f>IF(Raw_Data[[#This Row],[rasio]]&lt;0.2,1,IF(Raw_Data[[#This Row],[rasio]]&lt;0.3,2,IF(Raw_Data[[#This Row],[rasio]]&lt;0.4,3,4)))</f>
        <v>1</v>
      </c>
      <c r="AE1240">
        <f>IF(Raw_Data[[#This Row],[kategori_dp]]="High",1,IF(Raw_Data[[#This Row],[kategori_dp]]="Medium",2,3))</f>
        <v>3</v>
      </c>
      <c r="AF1240">
        <f>IF(Raw_Data[[#This Row],[tenor_bulan]]&lt;=24,1,IF(Raw_Data[[#This Row],[tenor_bulan]]&lt;=36,2,IF(Raw_Data[[#This Row],[tenor_bulan]]&lt;=48,3,4)))</f>
        <v>3</v>
      </c>
      <c r="AG1240">
        <f>IF(Raw_Data[[#This Row],[jumlah_kali_telat]]=0,0,IF(Raw_Data[[#This Row],[jumlah_kali_telat]]&lt;=2,2,4))</f>
        <v>2</v>
      </c>
      <c r="AH1240">
        <f>Raw_Data[[#This Row],[Skor_Rasio]]+Raw_Data[[#This Row],[Skor_DP]]+Raw_Data[[#This Row],[Skor_Tenor]]+Raw_Data[[#This Row],[Skor_Telat]]</f>
        <v>9</v>
      </c>
      <c r="AI1240" t="str">
        <f>IF(Raw_Data[[#This Row],[Risk_Score]]&lt;=6,"Low Risk",IF(Raw_Data[[#This Row],[Risk_Score]]&lt;=8,"Medium Risk","High Risk"))</f>
        <v>High Risk</v>
      </c>
      <c r="AJ1240">
        <f ca="1">IFERROR(DATEDIF(Raw_Data[[#This Row],[tanggal_pengajuan]],TODAY(),"m"),"N/A")</f>
        <v>4</v>
      </c>
      <c r="AK1240" t="str">
        <f ca="1">IF(ISNUMBER(Raw_Data[[#This Row],[MOB]]),IF(Raw_Data[[#This Row],[MOB]]&lt;6,"0-5 bulan",IF(Raw_Data[[#This Row],[MOB]]&lt;12,"6-11 bulan",IF(Raw_Data[[#This Row],[MOB]]&lt;24,"12-23 bulan","24+ bulan"))),"N/A")</f>
        <v>0-5 bulan</v>
      </c>
    </row>
    <row r="1241" spans="1:37" ht="14.25" customHeight="1" x14ac:dyDescent="0.45">
      <c r="A1241" t="s">
        <v>3113</v>
      </c>
      <c r="B1241" s="64">
        <v>46134</v>
      </c>
      <c r="C1241" s="1" t="str">
        <f t="shared" si="19"/>
        <v>April</v>
      </c>
      <c r="D1241" t="s">
        <v>3114</v>
      </c>
      <c r="E1241" t="s">
        <v>3115</v>
      </c>
      <c r="F1241">
        <v>23</v>
      </c>
      <c r="G1241" t="s">
        <v>40</v>
      </c>
      <c r="H1241" t="s">
        <v>108</v>
      </c>
      <c r="I1241" s="2">
        <v>6622000</v>
      </c>
      <c r="J1241" s="3">
        <f>Raw_Data[[#This Row],[cicilan_per_bulan]]/Raw_Data[[#This Row],[penghasilan_bulanan]]</f>
        <v>0.12946239806704923</v>
      </c>
      <c r="K1241" t="s">
        <v>286</v>
      </c>
      <c r="L1241" t="s">
        <v>154</v>
      </c>
      <c r="M1241" t="s">
        <v>72</v>
      </c>
      <c r="N1241" t="s">
        <v>97</v>
      </c>
      <c r="O1241" t="s">
        <v>57</v>
      </c>
      <c r="P1241" s="2">
        <v>16900000</v>
      </c>
      <c r="Q1241" s="2">
        <v>4225000</v>
      </c>
      <c r="R1241" t="str">
        <f>IF(Raw_Data[[#This Row],[persen_dp]]&lt;15%,"Low",IF(Raw_Data[[#This Row],[persen_dp]]&gt;25%,"High","Medium"))</f>
        <v>Medium</v>
      </c>
      <c r="S1241" s="3">
        <v>0.25</v>
      </c>
      <c r="T1241">
        <v>18</v>
      </c>
      <c r="U1241">
        <v>0.14499999999999999</v>
      </c>
      <c r="V1241" s="2">
        <v>857300</v>
      </c>
      <c r="W1241" s="2">
        <v>15431000</v>
      </c>
      <c r="X1241" t="str">
        <f>IF(OR(Raw_Data[[#This Row],[status_pembayaran]]="Macet",Raw_Data[[#This Row],[status_pembayaran]]="Kurang Lancar"),"Non Performing Loan","Performing")</f>
        <v>Performing</v>
      </c>
      <c r="Y1241" t="s">
        <v>47</v>
      </c>
      <c r="Z1241">
        <v>0</v>
      </c>
      <c r="AA1241">
        <v>0</v>
      </c>
      <c r="AB1241">
        <v>1</v>
      </c>
      <c r="AC1241" t="s">
        <v>104</v>
      </c>
      <c r="AD1241">
        <f>IF(Raw_Data[[#This Row],[rasio]]&lt;0.2,1,IF(Raw_Data[[#This Row],[rasio]]&lt;0.3,2,IF(Raw_Data[[#This Row],[rasio]]&lt;0.4,3,4)))</f>
        <v>1</v>
      </c>
      <c r="AE1241">
        <f>IF(Raw_Data[[#This Row],[kategori_dp]]="High",1,IF(Raw_Data[[#This Row],[kategori_dp]]="Medium",2,3))</f>
        <v>2</v>
      </c>
      <c r="AF1241">
        <f>IF(Raw_Data[[#This Row],[tenor_bulan]]&lt;=24,1,IF(Raw_Data[[#This Row],[tenor_bulan]]&lt;=36,2,IF(Raw_Data[[#This Row],[tenor_bulan]]&lt;=48,3,4)))</f>
        <v>1</v>
      </c>
      <c r="AG1241">
        <f>IF(Raw_Data[[#This Row],[jumlah_kali_telat]]=0,0,IF(Raw_Data[[#This Row],[jumlah_kali_telat]]&lt;=2,2,4))</f>
        <v>0</v>
      </c>
      <c r="AH1241">
        <f>Raw_Data[[#This Row],[Skor_Rasio]]+Raw_Data[[#This Row],[Skor_DP]]+Raw_Data[[#This Row],[Skor_Tenor]]+Raw_Data[[#This Row],[Skor_Telat]]</f>
        <v>4</v>
      </c>
      <c r="AI1241" t="str">
        <f>IF(Raw_Data[[#This Row],[Risk_Score]]&lt;=6,"Low Risk",IF(Raw_Data[[#This Row],[Risk_Score]]&lt;=8,"Medium Risk","High Risk"))</f>
        <v>Low Risk</v>
      </c>
      <c r="AJ1241">
        <f ca="1">IFERROR(DATEDIF(Raw_Data[[#This Row],[tanggal_pengajuan]],TODAY(),"m"),"N/A")</f>
        <v>6</v>
      </c>
      <c r="AK1241" t="str">
        <f ca="1">IF(ISNUMBER(Raw_Data[[#This Row],[MOB]]),IF(Raw_Data[[#This Row],[MOB]]&lt;6,"0-5 bulan",IF(Raw_Data[[#This Row],[MOB]]&lt;12,"6-11 bulan",IF(Raw_Data[[#This Row],[MOB]]&lt;24,"12-23 bulan","24+ bulan"))),"N/A")</f>
        <v>6-11 bulan</v>
      </c>
    </row>
    <row r="1242" spans="1:37" ht="14.25" customHeight="1" x14ac:dyDescent="0.45">
      <c r="A1242" t="s">
        <v>3116</v>
      </c>
      <c r="B1242" s="64">
        <v>46124</v>
      </c>
      <c r="C1242" s="1" t="str">
        <f t="shared" si="19"/>
        <v>April</v>
      </c>
      <c r="D1242" t="s">
        <v>3117</v>
      </c>
      <c r="E1242" t="s">
        <v>3118</v>
      </c>
      <c r="F1242">
        <v>37</v>
      </c>
      <c r="G1242" t="s">
        <v>40</v>
      </c>
      <c r="H1242" t="s">
        <v>90</v>
      </c>
      <c r="I1242" s="2">
        <v>4090000</v>
      </c>
      <c r="J1242" s="3">
        <f>Raw_Data[[#This Row],[cicilan_per_bulan]]/Raw_Data[[#This Row],[penghasilan_bulanan]]</f>
        <v>0.28322738386308066</v>
      </c>
      <c r="K1242" t="s">
        <v>70</v>
      </c>
      <c r="L1242" t="s">
        <v>71</v>
      </c>
      <c r="M1242" t="s">
        <v>44</v>
      </c>
      <c r="N1242" t="s">
        <v>83</v>
      </c>
      <c r="O1242" t="s">
        <v>57</v>
      </c>
      <c r="P1242" s="2">
        <v>19030000</v>
      </c>
      <c r="Q1242" s="2">
        <v>1903000</v>
      </c>
      <c r="R1242" t="str">
        <f>IF(Raw_Data[[#This Row],[persen_dp]]&lt;15%,"Low",IF(Raw_Data[[#This Row],[persen_dp]]&gt;25%,"High","Medium"))</f>
        <v>Low</v>
      </c>
      <c r="S1242" s="3">
        <v>0.1</v>
      </c>
      <c r="T1242">
        <v>18</v>
      </c>
      <c r="U1242">
        <v>0.14499999999999999</v>
      </c>
      <c r="V1242" s="2">
        <v>1158400</v>
      </c>
      <c r="W1242" s="2">
        <v>20852000</v>
      </c>
      <c r="X1242" t="str">
        <f>IF(OR(Raw_Data[[#This Row],[status_pembayaran]]="Macet",Raw_Data[[#This Row],[status_pembayaran]]="Kurang Lancar"),"Non Performing Loan","Performing")</f>
        <v>Performing</v>
      </c>
      <c r="Y1242" t="s">
        <v>47</v>
      </c>
      <c r="Z1242">
        <v>0</v>
      </c>
      <c r="AA1242">
        <v>0</v>
      </c>
      <c r="AB1242">
        <v>1</v>
      </c>
      <c r="AD1242">
        <f>IF(Raw_Data[[#This Row],[rasio]]&lt;0.2,1,IF(Raw_Data[[#This Row],[rasio]]&lt;0.3,2,IF(Raw_Data[[#This Row],[rasio]]&lt;0.4,3,4)))</f>
        <v>2</v>
      </c>
      <c r="AE1242">
        <f>IF(Raw_Data[[#This Row],[kategori_dp]]="High",1,IF(Raw_Data[[#This Row],[kategori_dp]]="Medium",2,3))</f>
        <v>3</v>
      </c>
      <c r="AF1242">
        <f>IF(Raw_Data[[#This Row],[tenor_bulan]]&lt;=24,1,IF(Raw_Data[[#This Row],[tenor_bulan]]&lt;=36,2,IF(Raw_Data[[#This Row],[tenor_bulan]]&lt;=48,3,4)))</f>
        <v>1</v>
      </c>
      <c r="AG1242">
        <f>IF(Raw_Data[[#This Row],[jumlah_kali_telat]]=0,0,IF(Raw_Data[[#This Row],[jumlah_kali_telat]]&lt;=2,2,4))</f>
        <v>0</v>
      </c>
      <c r="AH1242">
        <f>Raw_Data[[#This Row],[Skor_Rasio]]+Raw_Data[[#This Row],[Skor_DP]]+Raw_Data[[#This Row],[Skor_Tenor]]+Raw_Data[[#This Row],[Skor_Telat]]</f>
        <v>6</v>
      </c>
      <c r="AI1242" t="str">
        <f>IF(Raw_Data[[#This Row],[Risk_Score]]&lt;=6,"Low Risk",IF(Raw_Data[[#This Row],[Risk_Score]]&lt;=8,"Medium Risk","High Risk"))</f>
        <v>Low Risk</v>
      </c>
      <c r="AJ1242">
        <f ca="1">IFERROR(DATEDIF(Raw_Data[[#This Row],[tanggal_pengajuan]],TODAY(),"m"),"N/A")</f>
        <v>6</v>
      </c>
      <c r="AK1242" t="str">
        <f ca="1">IF(ISNUMBER(Raw_Data[[#This Row],[MOB]]),IF(Raw_Data[[#This Row],[MOB]]&lt;6,"0-5 bulan",IF(Raw_Data[[#This Row],[MOB]]&lt;12,"6-11 bulan",IF(Raw_Data[[#This Row],[MOB]]&lt;24,"12-23 bulan","24+ bulan"))),"N/A")</f>
        <v>6-11 bulan</v>
      </c>
    </row>
    <row r="1243" spans="1:37" ht="14.25" customHeight="1" x14ac:dyDescent="0.45">
      <c r="A1243" t="s">
        <v>3119</v>
      </c>
      <c r="B1243" s="64">
        <v>46047</v>
      </c>
      <c r="C1243" s="1" t="str">
        <f t="shared" si="19"/>
        <v>January</v>
      </c>
      <c r="D1243" t="s">
        <v>1273</v>
      </c>
      <c r="E1243" t="s">
        <v>3120</v>
      </c>
      <c r="F1243">
        <v>39</v>
      </c>
      <c r="G1243" t="s">
        <v>40</v>
      </c>
      <c r="H1243" t="s">
        <v>52</v>
      </c>
      <c r="I1243" s="2">
        <v>13642000</v>
      </c>
      <c r="J1243" s="3">
        <f>Raw_Data[[#This Row],[cicilan_per_bulan]]/Raw_Data[[#This Row],[penghasilan_bulanan]]</f>
        <v>6.874358598445976E-2</v>
      </c>
      <c r="K1243" t="s">
        <v>70</v>
      </c>
      <c r="L1243" t="s">
        <v>71</v>
      </c>
      <c r="M1243" t="s">
        <v>44</v>
      </c>
      <c r="N1243" t="s">
        <v>158</v>
      </c>
      <c r="O1243" t="s">
        <v>159</v>
      </c>
      <c r="P1243" s="2">
        <v>31656000</v>
      </c>
      <c r="Q1243" s="2">
        <v>3166000</v>
      </c>
      <c r="R1243" t="str">
        <f>IF(Raw_Data[[#This Row],[persen_dp]]&lt;15%,"Low",IF(Raw_Data[[#This Row],[persen_dp]]&gt;25%,"High","Medium"))</f>
        <v>Low</v>
      </c>
      <c r="S1243" s="3">
        <v>0.1</v>
      </c>
      <c r="T1243">
        <v>48</v>
      </c>
      <c r="U1243">
        <v>0.14499999999999999</v>
      </c>
      <c r="V1243" s="2">
        <v>937800</v>
      </c>
      <c r="W1243" s="2">
        <v>45014000</v>
      </c>
      <c r="X1243" t="str">
        <f>IF(OR(Raw_Data[[#This Row],[status_pembayaran]]="Macet",Raw_Data[[#This Row],[status_pembayaran]]="Kurang Lancar"),"Non Performing Loan","Performing")</f>
        <v>Performing</v>
      </c>
      <c r="Y1243" t="s">
        <v>47</v>
      </c>
      <c r="Z1243">
        <v>0</v>
      </c>
      <c r="AA1243">
        <v>0</v>
      </c>
      <c r="AB1243">
        <v>1</v>
      </c>
      <c r="AC1243" t="s">
        <v>104</v>
      </c>
      <c r="AD1243">
        <f>IF(Raw_Data[[#This Row],[rasio]]&lt;0.2,1,IF(Raw_Data[[#This Row],[rasio]]&lt;0.3,2,IF(Raw_Data[[#This Row],[rasio]]&lt;0.4,3,4)))</f>
        <v>1</v>
      </c>
      <c r="AE1243">
        <f>IF(Raw_Data[[#This Row],[kategori_dp]]="High",1,IF(Raw_Data[[#This Row],[kategori_dp]]="Medium",2,3))</f>
        <v>3</v>
      </c>
      <c r="AF1243">
        <f>IF(Raw_Data[[#This Row],[tenor_bulan]]&lt;=24,1,IF(Raw_Data[[#This Row],[tenor_bulan]]&lt;=36,2,IF(Raw_Data[[#This Row],[tenor_bulan]]&lt;=48,3,4)))</f>
        <v>3</v>
      </c>
      <c r="AG1243">
        <f>IF(Raw_Data[[#This Row],[jumlah_kali_telat]]=0,0,IF(Raw_Data[[#This Row],[jumlah_kali_telat]]&lt;=2,2,4))</f>
        <v>0</v>
      </c>
      <c r="AH1243">
        <f>Raw_Data[[#This Row],[Skor_Rasio]]+Raw_Data[[#This Row],[Skor_DP]]+Raw_Data[[#This Row],[Skor_Tenor]]+Raw_Data[[#This Row],[Skor_Telat]]</f>
        <v>7</v>
      </c>
      <c r="AI1243" t="str">
        <f>IF(Raw_Data[[#This Row],[Risk_Score]]&lt;=6,"Low Risk",IF(Raw_Data[[#This Row],[Risk_Score]]&lt;=8,"Medium Risk","High Risk"))</f>
        <v>Medium Risk</v>
      </c>
      <c r="AJ1243">
        <f ca="1">IFERROR(DATEDIF(Raw_Data[[#This Row],[tanggal_pengajuan]],TODAY(),"m"),"N/A")</f>
        <v>8</v>
      </c>
      <c r="AK1243" t="str">
        <f ca="1">IF(ISNUMBER(Raw_Data[[#This Row],[MOB]]),IF(Raw_Data[[#This Row],[MOB]]&lt;6,"0-5 bulan",IF(Raw_Data[[#This Row],[MOB]]&lt;12,"6-11 bulan",IF(Raw_Data[[#This Row],[MOB]]&lt;24,"12-23 bulan","24+ bulan"))),"N/A")</f>
        <v>6-11 bulan</v>
      </c>
    </row>
    <row r="1244" spans="1:37" ht="14.25" customHeight="1" x14ac:dyDescent="0.45">
      <c r="A1244" t="s">
        <v>3121</v>
      </c>
      <c r="B1244" s="64">
        <v>46164</v>
      </c>
      <c r="C1244" s="1" t="str">
        <f t="shared" si="19"/>
        <v>May</v>
      </c>
      <c r="D1244" t="s">
        <v>356</v>
      </c>
      <c r="E1244" t="s">
        <v>3122</v>
      </c>
      <c r="F1244">
        <v>36</v>
      </c>
      <c r="G1244" t="s">
        <v>51</v>
      </c>
      <c r="H1244" t="s">
        <v>176</v>
      </c>
      <c r="I1244" s="2">
        <v>4305000</v>
      </c>
      <c r="J1244" s="3">
        <f>Raw_Data[[#This Row],[cicilan_per_bulan]]/Raw_Data[[#This Row],[penghasilan_bulanan]]</f>
        <v>0.35521486643437861</v>
      </c>
      <c r="K1244" t="s">
        <v>114</v>
      </c>
      <c r="L1244" t="s">
        <v>115</v>
      </c>
      <c r="M1244" t="s">
        <v>44</v>
      </c>
      <c r="N1244" t="s">
        <v>158</v>
      </c>
      <c r="O1244" t="s">
        <v>159</v>
      </c>
      <c r="P1244" s="2">
        <v>32298000</v>
      </c>
      <c r="Q1244" s="2">
        <v>9689000</v>
      </c>
      <c r="R1244" t="str">
        <f>IF(Raw_Data[[#This Row],[persen_dp]]&lt;15%,"Low",IF(Raw_Data[[#This Row],[persen_dp]]&gt;25%,"High","Medium"))</f>
        <v>High</v>
      </c>
      <c r="S1244" s="3">
        <v>0.3</v>
      </c>
      <c r="T1244">
        <v>18</v>
      </c>
      <c r="U1244">
        <v>0.14499999999999999</v>
      </c>
      <c r="V1244" s="2">
        <v>1529200</v>
      </c>
      <c r="W1244" s="2">
        <v>27526000</v>
      </c>
      <c r="X1244" t="str">
        <f>IF(OR(Raw_Data[[#This Row],[status_pembayaran]]="Macet",Raw_Data[[#This Row],[status_pembayaran]]="Kurang Lancar"),"Non Performing Loan","Performing")</f>
        <v>Performing</v>
      </c>
      <c r="Y1244" t="s">
        <v>47</v>
      </c>
      <c r="Z1244">
        <v>0</v>
      </c>
      <c r="AA1244">
        <v>0</v>
      </c>
      <c r="AB1244">
        <v>1</v>
      </c>
      <c r="AD1244">
        <f>IF(Raw_Data[[#This Row],[rasio]]&lt;0.2,1,IF(Raw_Data[[#This Row],[rasio]]&lt;0.3,2,IF(Raw_Data[[#This Row],[rasio]]&lt;0.4,3,4)))</f>
        <v>3</v>
      </c>
      <c r="AE1244">
        <f>IF(Raw_Data[[#This Row],[kategori_dp]]="High",1,IF(Raw_Data[[#This Row],[kategori_dp]]="Medium",2,3))</f>
        <v>1</v>
      </c>
      <c r="AF1244">
        <f>IF(Raw_Data[[#This Row],[tenor_bulan]]&lt;=24,1,IF(Raw_Data[[#This Row],[tenor_bulan]]&lt;=36,2,IF(Raw_Data[[#This Row],[tenor_bulan]]&lt;=48,3,4)))</f>
        <v>1</v>
      </c>
      <c r="AG1244">
        <f>IF(Raw_Data[[#This Row],[jumlah_kali_telat]]=0,0,IF(Raw_Data[[#This Row],[jumlah_kali_telat]]&lt;=2,2,4))</f>
        <v>0</v>
      </c>
      <c r="AH1244">
        <f>Raw_Data[[#This Row],[Skor_Rasio]]+Raw_Data[[#This Row],[Skor_DP]]+Raw_Data[[#This Row],[Skor_Tenor]]+Raw_Data[[#This Row],[Skor_Telat]]</f>
        <v>5</v>
      </c>
      <c r="AI1244" t="str">
        <f>IF(Raw_Data[[#This Row],[Risk_Score]]&lt;=6,"Low Risk",IF(Raw_Data[[#This Row],[Risk_Score]]&lt;=8,"Medium Risk","High Risk"))</f>
        <v>Low Risk</v>
      </c>
      <c r="AJ1244">
        <f ca="1">IFERROR(DATEDIF(Raw_Data[[#This Row],[tanggal_pengajuan]],TODAY(),"m"),"N/A")</f>
        <v>5</v>
      </c>
      <c r="AK1244" t="str">
        <f ca="1">IF(ISNUMBER(Raw_Data[[#This Row],[MOB]]),IF(Raw_Data[[#This Row],[MOB]]&lt;6,"0-5 bulan",IF(Raw_Data[[#This Row],[MOB]]&lt;12,"6-11 bulan",IF(Raw_Data[[#This Row],[MOB]]&lt;24,"12-23 bulan","24+ bulan"))),"N/A")</f>
        <v>0-5 bulan</v>
      </c>
    </row>
    <row r="1245" spans="1:37" ht="14.25" customHeight="1" x14ac:dyDescent="0.45">
      <c r="A1245" t="s">
        <v>3123</v>
      </c>
      <c r="B1245" s="64">
        <v>46192</v>
      </c>
      <c r="C1245" s="1" t="str">
        <f t="shared" si="19"/>
        <v>June</v>
      </c>
      <c r="D1245" t="s">
        <v>2173</v>
      </c>
      <c r="E1245" t="s">
        <v>3124</v>
      </c>
      <c r="F1245">
        <v>36</v>
      </c>
      <c r="G1245" t="s">
        <v>40</v>
      </c>
      <c r="H1245" t="s">
        <v>126</v>
      </c>
      <c r="I1245" s="2">
        <v>3387000</v>
      </c>
      <c r="J1245" s="3">
        <f>Raw_Data[[#This Row],[cicilan_per_bulan]]/Raw_Data[[#This Row],[penghasilan_bulanan]]</f>
        <v>0.29173309713610868</v>
      </c>
      <c r="K1245" t="s">
        <v>153</v>
      </c>
      <c r="L1245" t="s">
        <v>154</v>
      </c>
      <c r="M1245" t="s">
        <v>44</v>
      </c>
      <c r="N1245" t="s">
        <v>184</v>
      </c>
      <c r="O1245" t="s">
        <v>122</v>
      </c>
      <c r="P1245" s="2">
        <v>37524000</v>
      </c>
      <c r="Q1245" s="2">
        <v>7505000</v>
      </c>
      <c r="R1245" t="str">
        <f>IF(Raw_Data[[#This Row],[persen_dp]]&lt;15%,"Low",IF(Raw_Data[[#This Row],[persen_dp]]&gt;25%,"High","Medium"))</f>
        <v>Medium</v>
      </c>
      <c r="S1245" s="3">
        <v>0.2</v>
      </c>
      <c r="T1245">
        <v>48</v>
      </c>
      <c r="U1245">
        <v>0.14499999999999999</v>
      </c>
      <c r="V1245" s="2">
        <v>988100</v>
      </c>
      <c r="W1245" s="2">
        <v>47431000</v>
      </c>
      <c r="X1245" t="str">
        <f>IF(OR(Raw_Data[[#This Row],[status_pembayaran]]="Macet",Raw_Data[[#This Row],[status_pembayaran]]="Kurang Lancar"),"Non Performing Loan","Performing")</f>
        <v>Performing</v>
      </c>
      <c r="Y1245" t="s">
        <v>47</v>
      </c>
      <c r="Z1245">
        <v>0</v>
      </c>
      <c r="AA1245">
        <v>0</v>
      </c>
      <c r="AB1245">
        <v>1</v>
      </c>
      <c r="AC1245" t="s">
        <v>66</v>
      </c>
      <c r="AD1245">
        <f>IF(Raw_Data[[#This Row],[rasio]]&lt;0.2,1,IF(Raw_Data[[#This Row],[rasio]]&lt;0.3,2,IF(Raw_Data[[#This Row],[rasio]]&lt;0.4,3,4)))</f>
        <v>2</v>
      </c>
      <c r="AE1245">
        <f>IF(Raw_Data[[#This Row],[kategori_dp]]="High",1,IF(Raw_Data[[#This Row],[kategori_dp]]="Medium",2,3))</f>
        <v>2</v>
      </c>
      <c r="AF1245">
        <f>IF(Raw_Data[[#This Row],[tenor_bulan]]&lt;=24,1,IF(Raw_Data[[#This Row],[tenor_bulan]]&lt;=36,2,IF(Raw_Data[[#This Row],[tenor_bulan]]&lt;=48,3,4)))</f>
        <v>3</v>
      </c>
      <c r="AG1245">
        <f>IF(Raw_Data[[#This Row],[jumlah_kali_telat]]=0,0,IF(Raw_Data[[#This Row],[jumlah_kali_telat]]&lt;=2,2,4))</f>
        <v>0</v>
      </c>
      <c r="AH1245">
        <f>Raw_Data[[#This Row],[Skor_Rasio]]+Raw_Data[[#This Row],[Skor_DP]]+Raw_Data[[#This Row],[Skor_Tenor]]+Raw_Data[[#This Row],[Skor_Telat]]</f>
        <v>7</v>
      </c>
      <c r="AI1245" t="str">
        <f>IF(Raw_Data[[#This Row],[Risk_Score]]&lt;=6,"Low Risk",IF(Raw_Data[[#This Row],[Risk_Score]]&lt;=8,"Medium Risk","High Risk"))</f>
        <v>Medium Risk</v>
      </c>
      <c r="AJ1245">
        <f ca="1">IFERROR(DATEDIF(Raw_Data[[#This Row],[tanggal_pengajuan]],TODAY(),"m"),"N/A")</f>
        <v>4</v>
      </c>
      <c r="AK1245" t="str">
        <f ca="1">IF(ISNUMBER(Raw_Data[[#This Row],[MOB]]),IF(Raw_Data[[#This Row],[MOB]]&lt;6,"0-5 bulan",IF(Raw_Data[[#This Row],[MOB]]&lt;12,"6-11 bulan",IF(Raw_Data[[#This Row],[MOB]]&lt;24,"12-23 bulan","24+ bulan"))),"N/A")</f>
        <v>0-5 bulan</v>
      </c>
    </row>
    <row r="1246" spans="1:37" ht="14.25" customHeight="1" x14ac:dyDescent="0.45">
      <c r="A1246" t="s">
        <v>3125</v>
      </c>
      <c r="B1246" s="64">
        <v>46086</v>
      </c>
      <c r="C1246" s="1" t="str">
        <f t="shared" si="19"/>
        <v>March</v>
      </c>
      <c r="D1246" t="s">
        <v>3126</v>
      </c>
      <c r="E1246" t="s">
        <v>3127</v>
      </c>
      <c r="F1246">
        <v>55</v>
      </c>
      <c r="G1246" t="s">
        <v>51</v>
      </c>
      <c r="H1246" t="s">
        <v>41</v>
      </c>
      <c r="I1246" s="2">
        <v>4640000</v>
      </c>
      <c r="J1246" s="3">
        <f>Raw_Data[[#This Row],[cicilan_per_bulan]]/Raw_Data[[#This Row],[penghasilan_bulanan]]</f>
        <v>0.23616379310344829</v>
      </c>
      <c r="K1246" t="s">
        <v>192</v>
      </c>
      <c r="L1246" t="s">
        <v>128</v>
      </c>
      <c r="M1246" t="s">
        <v>44</v>
      </c>
      <c r="N1246" t="s">
        <v>158</v>
      </c>
      <c r="O1246" t="s">
        <v>159</v>
      </c>
      <c r="P1246" s="2">
        <v>31366000</v>
      </c>
      <c r="Q1246" s="2">
        <v>10978000</v>
      </c>
      <c r="R1246" t="str">
        <f>IF(Raw_Data[[#This Row],[persen_dp]]&lt;15%,"Low",IF(Raw_Data[[#This Row],[persen_dp]]&gt;25%,"High","Medium"))</f>
        <v>High</v>
      </c>
      <c r="S1246" s="3">
        <v>0.35</v>
      </c>
      <c r="T1246">
        <v>24</v>
      </c>
      <c r="U1246">
        <v>0.14499999999999999</v>
      </c>
      <c r="V1246" s="2">
        <v>1095800</v>
      </c>
      <c r="W1246" s="2">
        <v>26300000</v>
      </c>
      <c r="X1246" t="str">
        <f>IF(OR(Raw_Data[[#This Row],[status_pembayaran]]="Macet",Raw_Data[[#This Row],[status_pembayaran]]="Kurang Lancar"),"Non Performing Loan","Performing")</f>
        <v>Performing</v>
      </c>
      <c r="Y1246" t="s">
        <v>47</v>
      </c>
      <c r="Z1246">
        <v>0</v>
      </c>
      <c r="AA1246">
        <v>0</v>
      </c>
      <c r="AB1246">
        <v>1</v>
      </c>
      <c r="AD1246">
        <f>IF(Raw_Data[[#This Row],[rasio]]&lt;0.2,1,IF(Raw_Data[[#This Row],[rasio]]&lt;0.3,2,IF(Raw_Data[[#This Row],[rasio]]&lt;0.4,3,4)))</f>
        <v>2</v>
      </c>
      <c r="AE1246">
        <f>IF(Raw_Data[[#This Row],[kategori_dp]]="High",1,IF(Raw_Data[[#This Row],[kategori_dp]]="Medium",2,3))</f>
        <v>1</v>
      </c>
      <c r="AF1246">
        <f>IF(Raw_Data[[#This Row],[tenor_bulan]]&lt;=24,1,IF(Raw_Data[[#This Row],[tenor_bulan]]&lt;=36,2,IF(Raw_Data[[#This Row],[tenor_bulan]]&lt;=48,3,4)))</f>
        <v>1</v>
      </c>
      <c r="AG1246">
        <f>IF(Raw_Data[[#This Row],[jumlah_kali_telat]]=0,0,IF(Raw_Data[[#This Row],[jumlah_kali_telat]]&lt;=2,2,4))</f>
        <v>0</v>
      </c>
      <c r="AH1246">
        <f>Raw_Data[[#This Row],[Skor_Rasio]]+Raw_Data[[#This Row],[Skor_DP]]+Raw_Data[[#This Row],[Skor_Tenor]]+Raw_Data[[#This Row],[Skor_Telat]]</f>
        <v>4</v>
      </c>
      <c r="AI1246" t="str">
        <f>IF(Raw_Data[[#This Row],[Risk_Score]]&lt;=6,"Low Risk",IF(Raw_Data[[#This Row],[Risk_Score]]&lt;=8,"Medium Risk","High Risk"))</f>
        <v>Low Risk</v>
      </c>
      <c r="AJ1246">
        <f ca="1">IFERROR(DATEDIF(Raw_Data[[#This Row],[tanggal_pengajuan]],TODAY(),"m"),"N/A")</f>
        <v>7</v>
      </c>
      <c r="AK1246" t="str">
        <f ca="1">IF(ISNUMBER(Raw_Data[[#This Row],[MOB]]),IF(Raw_Data[[#This Row],[MOB]]&lt;6,"0-5 bulan",IF(Raw_Data[[#This Row],[MOB]]&lt;12,"6-11 bulan",IF(Raw_Data[[#This Row],[MOB]]&lt;24,"12-23 bulan","24+ bulan"))),"N/A")</f>
        <v>6-11 bulan</v>
      </c>
    </row>
    <row r="1247" spans="1:37" ht="14.25" customHeight="1" x14ac:dyDescent="0.45">
      <c r="A1247" t="s">
        <v>3128</v>
      </c>
      <c r="B1247" s="64">
        <v>46029</v>
      </c>
      <c r="C1247" s="1" t="str">
        <f t="shared" si="19"/>
        <v>January</v>
      </c>
      <c r="D1247" t="s">
        <v>3129</v>
      </c>
      <c r="E1247" t="s">
        <v>3130</v>
      </c>
      <c r="F1247">
        <v>47</v>
      </c>
      <c r="G1247" t="s">
        <v>51</v>
      </c>
      <c r="H1247" t="s">
        <v>96</v>
      </c>
      <c r="I1247" s="2">
        <v>6828000</v>
      </c>
      <c r="J1247" s="3">
        <f>Raw_Data[[#This Row],[cicilan_per_bulan]]/Raw_Data[[#This Row],[penghasilan_bulanan]]</f>
        <v>0.13408025776215582</v>
      </c>
      <c r="K1247" t="s">
        <v>188</v>
      </c>
      <c r="L1247" t="s">
        <v>154</v>
      </c>
      <c r="M1247" t="s">
        <v>44</v>
      </c>
      <c r="N1247" t="s">
        <v>228</v>
      </c>
      <c r="O1247" t="s">
        <v>57</v>
      </c>
      <c r="P1247" s="2">
        <v>19336000</v>
      </c>
      <c r="Q1247" s="2">
        <v>5801000</v>
      </c>
      <c r="R1247" t="str">
        <f>IF(Raw_Data[[#This Row],[persen_dp]]&lt;15%,"Low",IF(Raw_Data[[#This Row],[persen_dp]]&gt;25%,"High","Medium"))</f>
        <v>High</v>
      </c>
      <c r="S1247" s="3">
        <v>0.3</v>
      </c>
      <c r="T1247">
        <v>18</v>
      </c>
      <c r="U1247">
        <v>0.14499999999999999</v>
      </c>
      <c r="V1247" s="2">
        <v>915500</v>
      </c>
      <c r="W1247" s="2">
        <v>16479000</v>
      </c>
      <c r="X1247" t="str">
        <f>IF(OR(Raw_Data[[#This Row],[status_pembayaran]]="Macet",Raw_Data[[#This Row],[status_pembayaran]]="Kurang Lancar"),"Non Performing Loan","Performing")</f>
        <v>Performing</v>
      </c>
      <c r="Y1247" t="s">
        <v>47</v>
      </c>
      <c r="Z1247">
        <v>0</v>
      </c>
      <c r="AA1247">
        <v>0</v>
      </c>
      <c r="AB1247">
        <v>1</v>
      </c>
      <c r="AC1247" t="s">
        <v>58</v>
      </c>
      <c r="AD1247">
        <f>IF(Raw_Data[[#This Row],[rasio]]&lt;0.2,1,IF(Raw_Data[[#This Row],[rasio]]&lt;0.3,2,IF(Raw_Data[[#This Row],[rasio]]&lt;0.4,3,4)))</f>
        <v>1</v>
      </c>
      <c r="AE1247">
        <f>IF(Raw_Data[[#This Row],[kategori_dp]]="High",1,IF(Raw_Data[[#This Row],[kategori_dp]]="Medium",2,3))</f>
        <v>1</v>
      </c>
      <c r="AF1247">
        <f>IF(Raw_Data[[#This Row],[tenor_bulan]]&lt;=24,1,IF(Raw_Data[[#This Row],[tenor_bulan]]&lt;=36,2,IF(Raw_Data[[#This Row],[tenor_bulan]]&lt;=48,3,4)))</f>
        <v>1</v>
      </c>
      <c r="AG1247">
        <f>IF(Raw_Data[[#This Row],[jumlah_kali_telat]]=0,0,IF(Raw_Data[[#This Row],[jumlah_kali_telat]]&lt;=2,2,4))</f>
        <v>0</v>
      </c>
      <c r="AH1247">
        <f>Raw_Data[[#This Row],[Skor_Rasio]]+Raw_Data[[#This Row],[Skor_DP]]+Raw_Data[[#This Row],[Skor_Tenor]]+Raw_Data[[#This Row],[Skor_Telat]]</f>
        <v>3</v>
      </c>
      <c r="AI1247" t="str">
        <f>IF(Raw_Data[[#This Row],[Risk_Score]]&lt;=6,"Low Risk",IF(Raw_Data[[#This Row],[Risk_Score]]&lt;=8,"Medium Risk","High Risk"))</f>
        <v>Low Risk</v>
      </c>
      <c r="AJ1247">
        <f ca="1">IFERROR(DATEDIF(Raw_Data[[#This Row],[tanggal_pengajuan]],TODAY(),"m"),"N/A")</f>
        <v>9</v>
      </c>
      <c r="AK1247" t="str">
        <f ca="1">IF(ISNUMBER(Raw_Data[[#This Row],[MOB]]),IF(Raw_Data[[#This Row],[MOB]]&lt;6,"0-5 bulan",IF(Raw_Data[[#This Row],[MOB]]&lt;12,"6-11 bulan",IF(Raw_Data[[#This Row],[MOB]]&lt;24,"12-23 bulan","24+ bulan"))),"N/A")</f>
        <v>6-11 bulan</v>
      </c>
    </row>
    <row r="1248" spans="1:37" ht="14.25" customHeight="1" x14ac:dyDescent="0.45">
      <c r="A1248" t="s">
        <v>3131</v>
      </c>
      <c r="B1248" s="64">
        <v>46050</v>
      </c>
      <c r="C1248" s="1" t="str">
        <f t="shared" si="19"/>
        <v>January</v>
      </c>
      <c r="D1248" t="s">
        <v>1550</v>
      </c>
      <c r="E1248" t="s">
        <v>3132</v>
      </c>
      <c r="F1248">
        <v>23</v>
      </c>
      <c r="G1248" t="s">
        <v>51</v>
      </c>
      <c r="H1248" t="s">
        <v>152</v>
      </c>
      <c r="I1248" s="2">
        <v>3040000</v>
      </c>
      <c r="J1248" s="3">
        <f>Raw_Data[[#This Row],[cicilan_per_bulan]]/Raw_Data[[#This Row],[penghasilan_bulanan]]</f>
        <v>0.7053947368421053</v>
      </c>
      <c r="K1248" t="s">
        <v>286</v>
      </c>
      <c r="L1248" t="s">
        <v>154</v>
      </c>
      <c r="M1248" t="s">
        <v>44</v>
      </c>
      <c r="N1248" t="s">
        <v>171</v>
      </c>
      <c r="O1248" t="s">
        <v>172</v>
      </c>
      <c r="P1248" s="2">
        <v>42272000</v>
      </c>
      <c r="Q1248" s="2">
        <v>10568000</v>
      </c>
      <c r="R1248" t="str">
        <f>IF(Raw_Data[[#This Row],[persen_dp]]&lt;15%,"Low",IF(Raw_Data[[#This Row],[persen_dp]]&gt;25%,"High","Medium"))</f>
        <v>Medium</v>
      </c>
      <c r="S1248" s="3">
        <v>0.25</v>
      </c>
      <c r="T1248">
        <v>18</v>
      </c>
      <c r="U1248">
        <v>0.14499999999999999</v>
      </c>
      <c r="V1248" s="2">
        <v>2144400</v>
      </c>
      <c r="W1248" s="2">
        <v>38600000</v>
      </c>
      <c r="X1248" t="str">
        <f>IF(OR(Raw_Data[[#This Row],[status_pembayaran]]="Macet",Raw_Data[[#This Row],[status_pembayaran]]="Kurang Lancar"),"Non Performing Loan","Performing")</f>
        <v>Performing</v>
      </c>
      <c r="Y1248" t="s">
        <v>47</v>
      </c>
      <c r="Z1248">
        <v>0</v>
      </c>
      <c r="AA1248">
        <v>0</v>
      </c>
      <c r="AB1248">
        <v>1</v>
      </c>
      <c r="AD1248">
        <f>IF(Raw_Data[[#This Row],[rasio]]&lt;0.2,1,IF(Raw_Data[[#This Row],[rasio]]&lt;0.3,2,IF(Raw_Data[[#This Row],[rasio]]&lt;0.4,3,4)))</f>
        <v>4</v>
      </c>
      <c r="AE1248">
        <f>IF(Raw_Data[[#This Row],[kategori_dp]]="High",1,IF(Raw_Data[[#This Row],[kategori_dp]]="Medium",2,3))</f>
        <v>2</v>
      </c>
      <c r="AF1248">
        <f>IF(Raw_Data[[#This Row],[tenor_bulan]]&lt;=24,1,IF(Raw_Data[[#This Row],[tenor_bulan]]&lt;=36,2,IF(Raw_Data[[#This Row],[tenor_bulan]]&lt;=48,3,4)))</f>
        <v>1</v>
      </c>
      <c r="AG1248">
        <f>IF(Raw_Data[[#This Row],[jumlah_kali_telat]]=0,0,IF(Raw_Data[[#This Row],[jumlah_kali_telat]]&lt;=2,2,4))</f>
        <v>0</v>
      </c>
      <c r="AH1248">
        <f>Raw_Data[[#This Row],[Skor_Rasio]]+Raw_Data[[#This Row],[Skor_DP]]+Raw_Data[[#This Row],[Skor_Tenor]]+Raw_Data[[#This Row],[Skor_Telat]]</f>
        <v>7</v>
      </c>
      <c r="AI1248" t="str">
        <f>IF(Raw_Data[[#This Row],[Risk_Score]]&lt;=6,"Low Risk",IF(Raw_Data[[#This Row],[Risk_Score]]&lt;=8,"Medium Risk","High Risk"))</f>
        <v>Medium Risk</v>
      </c>
      <c r="AJ1248">
        <f ca="1">IFERROR(DATEDIF(Raw_Data[[#This Row],[tanggal_pengajuan]],TODAY(),"m"),"N/A")</f>
        <v>8</v>
      </c>
      <c r="AK1248" t="str">
        <f ca="1">IF(ISNUMBER(Raw_Data[[#This Row],[MOB]]),IF(Raw_Data[[#This Row],[MOB]]&lt;6,"0-5 bulan",IF(Raw_Data[[#This Row],[MOB]]&lt;12,"6-11 bulan",IF(Raw_Data[[#This Row],[MOB]]&lt;24,"12-23 bulan","24+ bulan"))),"N/A")</f>
        <v>6-11 bulan</v>
      </c>
    </row>
    <row r="1249" spans="1:37" ht="14.25" customHeight="1" x14ac:dyDescent="0.45">
      <c r="A1249" t="s">
        <v>3133</v>
      </c>
      <c r="B1249" s="64">
        <v>46082</v>
      </c>
      <c r="C1249" s="1" t="str">
        <f t="shared" si="19"/>
        <v>March</v>
      </c>
      <c r="D1249" t="s">
        <v>1696</v>
      </c>
      <c r="E1249" t="s">
        <v>3134</v>
      </c>
      <c r="F1249">
        <v>50</v>
      </c>
      <c r="G1249" t="s">
        <v>40</v>
      </c>
      <c r="H1249" t="s">
        <v>108</v>
      </c>
      <c r="I1249" s="2">
        <v>4201000</v>
      </c>
      <c r="J1249" s="3">
        <f>Raw_Data[[#This Row],[cicilan_per_bulan]]/Raw_Data[[#This Row],[penghasilan_bulanan]]</f>
        <v>0.44855986669840514</v>
      </c>
      <c r="K1249" t="s">
        <v>109</v>
      </c>
      <c r="L1249" t="s">
        <v>110</v>
      </c>
      <c r="M1249" t="s">
        <v>44</v>
      </c>
      <c r="N1249" t="s">
        <v>158</v>
      </c>
      <c r="O1249" t="s">
        <v>159</v>
      </c>
      <c r="P1249" s="2">
        <v>30955000</v>
      </c>
      <c r="Q1249" s="2">
        <v>3095000</v>
      </c>
      <c r="R1249" t="str">
        <f>IF(Raw_Data[[#This Row],[persen_dp]]&lt;15%,"Low",IF(Raw_Data[[#This Row],[persen_dp]]&gt;25%,"High","Medium"))</f>
        <v>Low</v>
      </c>
      <c r="S1249" s="3">
        <v>0.1</v>
      </c>
      <c r="T1249">
        <v>18</v>
      </c>
      <c r="U1249">
        <v>0.14499999999999999</v>
      </c>
      <c r="V1249" s="2">
        <v>1884400</v>
      </c>
      <c r="W1249" s="2">
        <v>33919000</v>
      </c>
      <c r="X1249" t="str">
        <f>IF(OR(Raw_Data[[#This Row],[status_pembayaran]]="Macet",Raw_Data[[#This Row],[status_pembayaran]]="Kurang Lancar"),"Non Performing Loan","Performing")</f>
        <v>Performing</v>
      </c>
      <c r="Y1249" t="s">
        <v>47</v>
      </c>
      <c r="Z1249">
        <v>0</v>
      </c>
      <c r="AA1249">
        <v>0</v>
      </c>
      <c r="AB1249">
        <v>1</v>
      </c>
      <c r="AD1249">
        <f>IF(Raw_Data[[#This Row],[rasio]]&lt;0.2,1,IF(Raw_Data[[#This Row],[rasio]]&lt;0.3,2,IF(Raw_Data[[#This Row],[rasio]]&lt;0.4,3,4)))</f>
        <v>4</v>
      </c>
      <c r="AE1249">
        <f>IF(Raw_Data[[#This Row],[kategori_dp]]="High",1,IF(Raw_Data[[#This Row],[kategori_dp]]="Medium",2,3))</f>
        <v>3</v>
      </c>
      <c r="AF1249">
        <f>IF(Raw_Data[[#This Row],[tenor_bulan]]&lt;=24,1,IF(Raw_Data[[#This Row],[tenor_bulan]]&lt;=36,2,IF(Raw_Data[[#This Row],[tenor_bulan]]&lt;=48,3,4)))</f>
        <v>1</v>
      </c>
      <c r="AG1249">
        <f>IF(Raw_Data[[#This Row],[jumlah_kali_telat]]=0,0,IF(Raw_Data[[#This Row],[jumlah_kali_telat]]&lt;=2,2,4))</f>
        <v>0</v>
      </c>
      <c r="AH1249">
        <f>Raw_Data[[#This Row],[Skor_Rasio]]+Raw_Data[[#This Row],[Skor_DP]]+Raw_Data[[#This Row],[Skor_Tenor]]+Raw_Data[[#This Row],[Skor_Telat]]</f>
        <v>8</v>
      </c>
      <c r="AI1249" t="str">
        <f>IF(Raw_Data[[#This Row],[Risk_Score]]&lt;=6,"Low Risk",IF(Raw_Data[[#This Row],[Risk_Score]]&lt;=8,"Medium Risk","High Risk"))</f>
        <v>Medium Risk</v>
      </c>
      <c r="AJ1249">
        <f ca="1">IFERROR(DATEDIF(Raw_Data[[#This Row],[tanggal_pengajuan]],TODAY(),"m"),"N/A")</f>
        <v>7</v>
      </c>
      <c r="AK1249" t="str">
        <f ca="1">IF(ISNUMBER(Raw_Data[[#This Row],[MOB]]),IF(Raw_Data[[#This Row],[MOB]]&lt;6,"0-5 bulan",IF(Raw_Data[[#This Row],[MOB]]&lt;12,"6-11 bulan",IF(Raw_Data[[#This Row],[MOB]]&lt;24,"12-23 bulan","24+ bulan"))),"N/A")</f>
        <v>6-11 bulan</v>
      </c>
    </row>
    <row r="1250" spans="1:37" ht="14.25" customHeight="1" x14ac:dyDescent="0.45">
      <c r="A1250" t="s">
        <v>3135</v>
      </c>
      <c r="B1250" s="64">
        <v>46089</v>
      </c>
      <c r="C1250" s="1" t="str">
        <f t="shared" si="19"/>
        <v>March</v>
      </c>
      <c r="D1250" t="s">
        <v>1454</v>
      </c>
      <c r="E1250" t="s">
        <v>3136</v>
      </c>
      <c r="F1250">
        <v>57</v>
      </c>
      <c r="G1250" t="s">
        <v>51</v>
      </c>
      <c r="H1250" t="s">
        <v>41</v>
      </c>
      <c r="I1250" s="2">
        <v>4537000</v>
      </c>
      <c r="J1250" s="3">
        <f>Raw_Data[[#This Row],[cicilan_per_bulan]]/Raw_Data[[#This Row],[penghasilan_bulanan]]</f>
        <v>0.19687017853206965</v>
      </c>
      <c r="K1250" t="s">
        <v>102</v>
      </c>
      <c r="L1250" t="s">
        <v>103</v>
      </c>
      <c r="M1250" t="s">
        <v>44</v>
      </c>
      <c r="N1250" t="s">
        <v>171</v>
      </c>
      <c r="O1250" t="s">
        <v>172</v>
      </c>
      <c r="P1250" s="2">
        <v>41423000</v>
      </c>
      <c r="Q1250" s="2">
        <v>10356000</v>
      </c>
      <c r="R1250" t="str">
        <f>IF(Raw_Data[[#This Row],[persen_dp]]&lt;15%,"Low",IF(Raw_Data[[#This Row],[persen_dp]]&gt;25%,"High","Medium"))</f>
        <v>Medium</v>
      </c>
      <c r="S1250" s="3">
        <v>0.25</v>
      </c>
      <c r="T1250">
        <v>60</v>
      </c>
      <c r="U1250">
        <v>0.14499999999999999</v>
      </c>
      <c r="V1250" s="2">
        <v>893200</v>
      </c>
      <c r="W1250" s="2">
        <v>53591000</v>
      </c>
      <c r="X1250" t="str">
        <f>IF(OR(Raw_Data[[#This Row],[status_pembayaran]]="Macet",Raw_Data[[#This Row],[status_pembayaran]]="Kurang Lancar"),"Non Performing Loan","Performing")</f>
        <v>Performing</v>
      </c>
      <c r="Y1250" t="s">
        <v>47</v>
      </c>
      <c r="Z1250">
        <v>0</v>
      </c>
      <c r="AA1250">
        <v>0</v>
      </c>
      <c r="AB1250">
        <v>1</v>
      </c>
      <c r="AC1250" t="s">
        <v>66</v>
      </c>
      <c r="AD1250">
        <f>IF(Raw_Data[[#This Row],[rasio]]&lt;0.2,1,IF(Raw_Data[[#This Row],[rasio]]&lt;0.3,2,IF(Raw_Data[[#This Row],[rasio]]&lt;0.4,3,4)))</f>
        <v>1</v>
      </c>
      <c r="AE1250">
        <f>IF(Raw_Data[[#This Row],[kategori_dp]]="High",1,IF(Raw_Data[[#This Row],[kategori_dp]]="Medium",2,3))</f>
        <v>2</v>
      </c>
      <c r="AF1250">
        <f>IF(Raw_Data[[#This Row],[tenor_bulan]]&lt;=24,1,IF(Raw_Data[[#This Row],[tenor_bulan]]&lt;=36,2,IF(Raw_Data[[#This Row],[tenor_bulan]]&lt;=48,3,4)))</f>
        <v>4</v>
      </c>
      <c r="AG1250">
        <f>IF(Raw_Data[[#This Row],[jumlah_kali_telat]]=0,0,IF(Raw_Data[[#This Row],[jumlah_kali_telat]]&lt;=2,2,4))</f>
        <v>0</v>
      </c>
      <c r="AH1250">
        <f>Raw_Data[[#This Row],[Skor_Rasio]]+Raw_Data[[#This Row],[Skor_DP]]+Raw_Data[[#This Row],[Skor_Tenor]]+Raw_Data[[#This Row],[Skor_Telat]]</f>
        <v>7</v>
      </c>
      <c r="AI1250" t="str">
        <f>IF(Raw_Data[[#This Row],[Risk_Score]]&lt;=6,"Low Risk",IF(Raw_Data[[#This Row],[Risk_Score]]&lt;=8,"Medium Risk","High Risk"))</f>
        <v>Medium Risk</v>
      </c>
      <c r="AJ1250">
        <f ca="1">IFERROR(DATEDIF(Raw_Data[[#This Row],[tanggal_pengajuan]],TODAY(),"m"),"N/A")</f>
        <v>7</v>
      </c>
      <c r="AK1250" t="str">
        <f ca="1">IF(ISNUMBER(Raw_Data[[#This Row],[MOB]]),IF(Raw_Data[[#This Row],[MOB]]&lt;6,"0-5 bulan",IF(Raw_Data[[#This Row],[MOB]]&lt;12,"6-11 bulan",IF(Raw_Data[[#This Row],[MOB]]&lt;24,"12-23 bulan","24+ bulan"))),"N/A")</f>
        <v>6-11 bulan</v>
      </c>
    </row>
    <row r="1251" spans="1:37" ht="14.25" customHeight="1" x14ac:dyDescent="0.45">
      <c r="A1251" t="s">
        <v>3137</v>
      </c>
      <c r="B1251" s="64">
        <v>46062</v>
      </c>
      <c r="C1251" s="1" t="str">
        <f t="shared" si="19"/>
        <v>February</v>
      </c>
      <c r="D1251" t="s">
        <v>3138</v>
      </c>
      <c r="E1251" t="s">
        <v>3139</v>
      </c>
      <c r="F1251">
        <v>22</v>
      </c>
      <c r="G1251" t="s">
        <v>51</v>
      </c>
      <c r="H1251" t="s">
        <v>152</v>
      </c>
      <c r="I1251" s="2">
        <v>3370000</v>
      </c>
      <c r="J1251" s="3">
        <f>Raw_Data[[#This Row],[cicilan_per_bulan]]/Raw_Data[[#This Row],[penghasilan_bulanan]]</f>
        <v>0.67899109792284862</v>
      </c>
      <c r="K1251" t="s">
        <v>53</v>
      </c>
      <c r="L1251" t="s">
        <v>54</v>
      </c>
      <c r="M1251" t="s">
        <v>290</v>
      </c>
      <c r="N1251" t="s">
        <v>291</v>
      </c>
      <c r="O1251" t="s">
        <v>292</v>
      </c>
      <c r="P1251" s="2">
        <v>37588000</v>
      </c>
      <c r="Q1251" s="2">
        <v>3759000</v>
      </c>
      <c r="R1251" t="str">
        <f>IF(Raw_Data[[#This Row],[persen_dp]]&lt;15%,"Low",IF(Raw_Data[[#This Row],[persen_dp]]&gt;25%,"High","Medium"))</f>
        <v>Low</v>
      </c>
      <c r="S1251" s="3">
        <v>0.1</v>
      </c>
      <c r="T1251">
        <v>18</v>
      </c>
      <c r="U1251">
        <v>0.14499999999999999</v>
      </c>
      <c r="V1251" s="2">
        <v>2288200</v>
      </c>
      <c r="W1251" s="2">
        <v>41187000</v>
      </c>
      <c r="X1251" t="str">
        <f>IF(OR(Raw_Data[[#This Row],[status_pembayaran]]="Macet",Raw_Data[[#This Row],[status_pembayaran]]="Kurang Lancar"),"Non Performing Loan","Performing")</f>
        <v>Performing</v>
      </c>
      <c r="Y1251" t="s">
        <v>47</v>
      </c>
      <c r="Z1251">
        <v>0</v>
      </c>
      <c r="AA1251">
        <v>0</v>
      </c>
      <c r="AB1251">
        <v>1</v>
      </c>
      <c r="AD1251">
        <f>IF(Raw_Data[[#This Row],[rasio]]&lt;0.2,1,IF(Raw_Data[[#This Row],[rasio]]&lt;0.3,2,IF(Raw_Data[[#This Row],[rasio]]&lt;0.4,3,4)))</f>
        <v>4</v>
      </c>
      <c r="AE1251">
        <f>IF(Raw_Data[[#This Row],[kategori_dp]]="High",1,IF(Raw_Data[[#This Row],[kategori_dp]]="Medium",2,3))</f>
        <v>3</v>
      </c>
      <c r="AF1251">
        <f>IF(Raw_Data[[#This Row],[tenor_bulan]]&lt;=24,1,IF(Raw_Data[[#This Row],[tenor_bulan]]&lt;=36,2,IF(Raw_Data[[#This Row],[tenor_bulan]]&lt;=48,3,4)))</f>
        <v>1</v>
      </c>
      <c r="AG1251">
        <f>IF(Raw_Data[[#This Row],[jumlah_kali_telat]]=0,0,IF(Raw_Data[[#This Row],[jumlah_kali_telat]]&lt;=2,2,4))</f>
        <v>0</v>
      </c>
      <c r="AH1251">
        <f>Raw_Data[[#This Row],[Skor_Rasio]]+Raw_Data[[#This Row],[Skor_DP]]+Raw_Data[[#This Row],[Skor_Tenor]]+Raw_Data[[#This Row],[Skor_Telat]]</f>
        <v>8</v>
      </c>
      <c r="AI1251" t="str">
        <f>IF(Raw_Data[[#This Row],[Risk_Score]]&lt;=6,"Low Risk",IF(Raw_Data[[#This Row],[Risk_Score]]&lt;=8,"Medium Risk","High Risk"))</f>
        <v>Medium Risk</v>
      </c>
      <c r="AJ1251">
        <f ca="1">IFERROR(DATEDIF(Raw_Data[[#This Row],[tanggal_pengajuan]],TODAY(),"m"),"N/A")</f>
        <v>8</v>
      </c>
      <c r="AK1251" t="str">
        <f ca="1">IF(ISNUMBER(Raw_Data[[#This Row],[MOB]]),IF(Raw_Data[[#This Row],[MOB]]&lt;6,"0-5 bulan",IF(Raw_Data[[#This Row],[MOB]]&lt;12,"6-11 bulan",IF(Raw_Data[[#This Row],[MOB]]&lt;24,"12-23 bulan","24+ bulan"))),"N/A")</f>
        <v>6-11 bulan</v>
      </c>
    </row>
    <row r="1252" spans="1:37" ht="14.25" customHeight="1" x14ac:dyDescent="0.45">
      <c r="A1252" t="s">
        <v>3140</v>
      </c>
      <c r="B1252" s="64">
        <v>46070</v>
      </c>
      <c r="C1252" s="1" t="str">
        <f t="shared" si="19"/>
        <v>February</v>
      </c>
      <c r="D1252" t="s">
        <v>2542</v>
      </c>
      <c r="E1252" t="s">
        <v>3141</v>
      </c>
      <c r="F1252">
        <v>43</v>
      </c>
      <c r="G1252" t="s">
        <v>51</v>
      </c>
      <c r="H1252" t="s">
        <v>41</v>
      </c>
      <c r="I1252" s="2">
        <v>6668000</v>
      </c>
      <c r="J1252" s="3">
        <f>Raw_Data[[#This Row],[cicilan_per_bulan]]/Raw_Data[[#This Row],[penghasilan_bulanan]]</f>
        <v>0.23251349730053988</v>
      </c>
      <c r="K1252" t="s">
        <v>177</v>
      </c>
      <c r="L1252" t="s">
        <v>154</v>
      </c>
      <c r="M1252" t="s">
        <v>44</v>
      </c>
      <c r="N1252" t="s">
        <v>158</v>
      </c>
      <c r="O1252" t="s">
        <v>159</v>
      </c>
      <c r="P1252" s="2">
        <v>30563000</v>
      </c>
      <c r="Q1252" s="2">
        <v>7641000</v>
      </c>
      <c r="R1252" t="str">
        <f>IF(Raw_Data[[#This Row],[persen_dp]]&lt;15%,"Low",IF(Raw_Data[[#This Row],[persen_dp]]&gt;25%,"High","Medium"))</f>
        <v>Medium</v>
      </c>
      <c r="S1252" s="3">
        <v>0.25</v>
      </c>
      <c r="T1252">
        <v>18</v>
      </c>
      <c r="U1252">
        <v>0.14499999999999999</v>
      </c>
      <c r="V1252" s="2">
        <v>1550400</v>
      </c>
      <c r="W1252" s="2">
        <v>27907000</v>
      </c>
      <c r="X1252" t="str">
        <f>IF(OR(Raw_Data[[#This Row],[status_pembayaran]]="Macet",Raw_Data[[#This Row],[status_pembayaran]]="Kurang Lancar"),"Non Performing Loan","Performing")</f>
        <v>Performing</v>
      </c>
      <c r="Y1252" t="s">
        <v>47</v>
      </c>
      <c r="Z1252">
        <v>0</v>
      </c>
      <c r="AA1252">
        <v>0</v>
      </c>
      <c r="AB1252">
        <v>1</v>
      </c>
      <c r="AC1252" t="s">
        <v>74</v>
      </c>
      <c r="AD1252">
        <f>IF(Raw_Data[[#This Row],[rasio]]&lt;0.2,1,IF(Raw_Data[[#This Row],[rasio]]&lt;0.3,2,IF(Raw_Data[[#This Row],[rasio]]&lt;0.4,3,4)))</f>
        <v>2</v>
      </c>
      <c r="AE1252">
        <f>IF(Raw_Data[[#This Row],[kategori_dp]]="High",1,IF(Raw_Data[[#This Row],[kategori_dp]]="Medium",2,3))</f>
        <v>2</v>
      </c>
      <c r="AF1252">
        <f>IF(Raw_Data[[#This Row],[tenor_bulan]]&lt;=24,1,IF(Raw_Data[[#This Row],[tenor_bulan]]&lt;=36,2,IF(Raw_Data[[#This Row],[tenor_bulan]]&lt;=48,3,4)))</f>
        <v>1</v>
      </c>
      <c r="AG1252">
        <f>IF(Raw_Data[[#This Row],[jumlah_kali_telat]]=0,0,IF(Raw_Data[[#This Row],[jumlah_kali_telat]]&lt;=2,2,4))</f>
        <v>0</v>
      </c>
      <c r="AH1252">
        <f>Raw_Data[[#This Row],[Skor_Rasio]]+Raw_Data[[#This Row],[Skor_DP]]+Raw_Data[[#This Row],[Skor_Tenor]]+Raw_Data[[#This Row],[Skor_Telat]]</f>
        <v>5</v>
      </c>
      <c r="AI1252" t="str">
        <f>IF(Raw_Data[[#This Row],[Risk_Score]]&lt;=6,"Low Risk",IF(Raw_Data[[#This Row],[Risk_Score]]&lt;=8,"Medium Risk","High Risk"))</f>
        <v>Low Risk</v>
      </c>
      <c r="AJ1252">
        <f ca="1">IFERROR(DATEDIF(Raw_Data[[#This Row],[tanggal_pengajuan]],TODAY(),"m"),"N/A")</f>
        <v>8</v>
      </c>
      <c r="AK1252" t="str">
        <f ca="1">IF(ISNUMBER(Raw_Data[[#This Row],[MOB]]),IF(Raw_Data[[#This Row],[MOB]]&lt;6,"0-5 bulan",IF(Raw_Data[[#This Row],[MOB]]&lt;12,"6-11 bulan",IF(Raw_Data[[#This Row],[MOB]]&lt;24,"12-23 bulan","24+ bulan"))),"N/A")</f>
        <v>6-11 bulan</v>
      </c>
    </row>
    <row r="1253" spans="1:37" ht="14.25" customHeight="1" x14ac:dyDescent="0.45">
      <c r="A1253" t="s">
        <v>3142</v>
      </c>
      <c r="B1253" s="64">
        <v>46089</v>
      </c>
      <c r="C1253" s="1" t="str">
        <f t="shared" si="19"/>
        <v>March</v>
      </c>
      <c r="D1253" t="s">
        <v>750</v>
      </c>
      <c r="E1253" t="s">
        <v>3143</v>
      </c>
      <c r="F1253">
        <v>53</v>
      </c>
      <c r="G1253" t="s">
        <v>40</v>
      </c>
      <c r="H1253" t="s">
        <v>52</v>
      </c>
      <c r="I1253" s="2">
        <v>11492000</v>
      </c>
      <c r="J1253" s="3">
        <f>Raw_Data[[#This Row],[cicilan_per_bulan]]/Raw_Data[[#This Row],[penghasilan_bulanan]]</f>
        <v>4.7372084928646016E-2</v>
      </c>
      <c r="K1253" t="s">
        <v>53</v>
      </c>
      <c r="L1253" t="s">
        <v>54</v>
      </c>
      <c r="M1253" t="s">
        <v>44</v>
      </c>
      <c r="N1253" t="s">
        <v>129</v>
      </c>
      <c r="O1253" t="s">
        <v>130</v>
      </c>
      <c r="P1253" s="2">
        <v>23670000</v>
      </c>
      <c r="Q1253" s="2">
        <v>4734000</v>
      </c>
      <c r="R1253" t="str">
        <f>IF(Raw_Data[[#This Row],[persen_dp]]&lt;15%,"Low",IF(Raw_Data[[#This Row],[persen_dp]]&gt;25%,"High","Medium"))</f>
        <v>Medium</v>
      </c>
      <c r="S1253" s="3">
        <v>0.2</v>
      </c>
      <c r="T1253">
        <v>60</v>
      </c>
      <c r="U1253">
        <v>0.14499999999999999</v>
      </c>
      <c r="V1253" s="2">
        <v>544400</v>
      </c>
      <c r="W1253" s="2">
        <v>32664000</v>
      </c>
      <c r="X1253" t="str">
        <f>IF(OR(Raw_Data[[#This Row],[status_pembayaran]]="Macet",Raw_Data[[#This Row],[status_pembayaran]]="Kurang Lancar"),"Non Performing Loan","Performing")</f>
        <v>Performing</v>
      </c>
      <c r="Y1253" t="s">
        <v>47</v>
      </c>
      <c r="Z1253">
        <v>0</v>
      </c>
      <c r="AA1253">
        <v>0</v>
      </c>
      <c r="AB1253">
        <v>1</v>
      </c>
      <c r="AC1253" t="s">
        <v>74</v>
      </c>
      <c r="AD1253">
        <f>IF(Raw_Data[[#This Row],[rasio]]&lt;0.2,1,IF(Raw_Data[[#This Row],[rasio]]&lt;0.3,2,IF(Raw_Data[[#This Row],[rasio]]&lt;0.4,3,4)))</f>
        <v>1</v>
      </c>
      <c r="AE1253">
        <f>IF(Raw_Data[[#This Row],[kategori_dp]]="High",1,IF(Raw_Data[[#This Row],[kategori_dp]]="Medium",2,3))</f>
        <v>2</v>
      </c>
      <c r="AF1253">
        <f>IF(Raw_Data[[#This Row],[tenor_bulan]]&lt;=24,1,IF(Raw_Data[[#This Row],[tenor_bulan]]&lt;=36,2,IF(Raw_Data[[#This Row],[tenor_bulan]]&lt;=48,3,4)))</f>
        <v>4</v>
      </c>
      <c r="AG1253">
        <f>IF(Raw_Data[[#This Row],[jumlah_kali_telat]]=0,0,IF(Raw_Data[[#This Row],[jumlah_kali_telat]]&lt;=2,2,4))</f>
        <v>0</v>
      </c>
      <c r="AH1253">
        <f>Raw_Data[[#This Row],[Skor_Rasio]]+Raw_Data[[#This Row],[Skor_DP]]+Raw_Data[[#This Row],[Skor_Tenor]]+Raw_Data[[#This Row],[Skor_Telat]]</f>
        <v>7</v>
      </c>
      <c r="AI1253" t="str">
        <f>IF(Raw_Data[[#This Row],[Risk_Score]]&lt;=6,"Low Risk",IF(Raw_Data[[#This Row],[Risk_Score]]&lt;=8,"Medium Risk","High Risk"))</f>
        <v>Medium Risk</v>
      </c>
      <c r="AJ1253">
        <f ca="1">IFERROR(DATEDIF(Raw_Data[[#This Row],[tanggal_pengajuan]],TODAY(),"m"),"N/A")</f>
        <v>7</v>
      </c>
      <c r="AK1253" t="str">
        <f ca="1">IF(ISNUMBER(Raw_Data[[#This Row],[MOB]]),IF(Raw_Data[[#This Row],[MOB]]&lt;6,"0-5 bulan",IF(Raw_Data[[#This Row],[MOB]]&lt;12,"6-11 bulan",IF(Raw_Data[[#This Row],[MOB]]&lt;24,"12-23 bulan","24+ bulan"))),"N/A")</f>
        <v>6-11 bulan</v>
      </c>
    </row>
    <row r="1254" spans="1:37" ht="14.25" customHeight="1" x14ac:dyDescent="0.45">
      <c r="A1254" t="s">
        <v>3144</v>
      </c>
      <c r="B1254" s="64">
        <v>46035</v>
      </c>
      <c r="C1254" s="1" t="str">
        <f t="shared" si="19"/>
        <v>January</v>
      </c>
      <c r="D1254" t="s">
        <v>891</v>
      </c>
      <c r="E1254" t="s">
        <v>3145</v>
      </c>
      <c r="F1254">
        <v>57</v>
      </c>
      <c r="G1254" t="s">
        <v>40</v>
      </c>
      <c r="H1254" t="s">
        <v>41</v>
      </c>
      <c r="I1254" s="2">
        <v>5907000</v>
      </c>
      <c r="J1254" s="3">
        <f>Raw_Data[[#This Row],[cicilan_per_bulan]]/Raw_Data[[#This Row],[penghasilan_bulanan]]</f>
        <v>0.27878787878787881</v>
      </c>
      <c r="K1254" t="s">
        <v>268</v>
      </c>
      <c r="L1254" t="s">
        <v>110</v>
      </c>
      <c r="M1254" t="s">
        <v>44</v>
      </c>
      <c r="N1254" t="s">
        <v>129</v>
      </c>
      <c r="O1254" t="s">
        <v>130</v>
      </c>
      <c r="P1254" s="2">
        <v>23012000</v>
      </c>
      <c r="Q1254" s="2">
        <v>5753000</v>
      </c>
      <c r="R1254" t="str">
        <f>IF(Raw_Data[[#This Row],[persen_dp]]&lt;15%,"Low",IF(Raw_Data[[#This Row],[persen_dp]]&gt;25%,"High","Medium"))</f>
        <v>Medium</v>
      </c>
      <c r="S1254" s="3">
        <v>0.25</v>
      </c>
      <c r="T1254">
        <v>12</v>
      </c>
      <c r="U1254">
        <v>0.14499999999999999</v>
      </c>
      <c r="V1254" s="2">
        <v>1646800</v>
      </c>
      <c r="W1254" s="2">
        <v>19761000</v>
      </c>
      <c r="X1254" t="str">
        <f>IF(OR(Raw_Data[[#This Row],[status_pembayaran]]="Macet",Raw_Data[[#This Row],[status_pembayaran]]="Kurang Lancar"),"Non Performing Loan","Performing")</f>
        <v>Performing</v>
      </c>
      <c r="Y1254" t="s">
        <v>47</v>
      </c>
      <c r="Z1254">
        <v>0</v>
      </c>
      <c r="AA1254">
        <v>0</v>
      </c>
      <c r="AB1254">
        <v>1</v>
      </c>
      <c r="AC1254" t="s">
        <v>58</v>
      </c>
      <c r="AD1254">
        <f>IF(Raw_Data[[#This Row],[rasio]]&lt;0.2,1,IF(Raw_Data[[#This Row],[rasio]]&lt;0.3,2,IF(Raw_Data[[#This Row],[rasio]]&lt;0.4,3,4)))</f>
        <v>2</v>
      </c>
      <c r="AE1254">
        <f>IF(Raw_Data[[#This Row],[kategori_dp]]="High",1,IF(Raw_Data[[#This Row],[kategori_dp]]="Medium",2,3))</f>
        <v>2</v>
      </c>
      <c r="AF1254">
        <f>IF(Raw_Data[[#This Row],[tenor_bulan]]&lt;=24,1,IF(Raw_Data[[#This Row],[tenor_bulan]]&lt;=36,2,IF(Raw_Data[[#This Row],[tenor_bulan]]&lt;=48,3,4)))</f>
        <v>1</v>
      </c>
      <c r="AG1254">
        <f>IF(Raw_Data[[#This Row],[jumlah_kali_telat]]=0,0,IF(Raw_Data[[#This Row],[jumlah_kali_telat]]&lt;=2,2,4))</f>
        <v>0</v>
      </c>
      <c r="AH1254">
        <f>Raw_Data[[#This Row],[Skor_Rasio]]+Raw_Data[[#This Row],[Skor_DP]]+Raw_Data[[#This Row],[Skor_Tenor]]+Raw_Data[[#This Row],[Skor_Telat]]</f>
        <v>5</v>
      </c>
      <c r="AI1254" t="str">
        <f>IF(Raw_Data[[#This Row],[Risk_Score]]&lt;=6,"Low Risk",IF(Raw_Data[[#This Row],[Risk_Score]]&lt;=8,"Medium Risk","High Risk"))</f>
        <v>Low Risk</v>
      </c>
      <c r="AJ1254">
        <f ca="1">IFERROR(DATEDIF(Raw_Data[[#This Row],[tanggal_pengajuan]],TODAY(),"m"),"N/A")</f>
        <v>9</v>
      </c>
      <c r="AK1254" t="str">
        <f ca="1">IF(ISNUMBER(Raw_Data[[#This Row],[MOB]]),IF(Raw_Data[[#This Row],[MOB]]&lt;6,"0-5 bulan",IF(Raw_Data[[#This Row],[MOB]]&lt;12,"6-11 bulan",IF(Raw_Data[[#This Row],[MOB]]&lt;24,"12-23 bulan","24+ bulan"))),"N/A")</f>
        <v>6-11 bulan</v>
      </c>
    </row>
    <row r="1255" spans="1:37" ht="14.25" customHeight="1" x14ac:dyDescent="0.45">
      <c r="A1255" t="s">
        <v>3146</v>
      </c>
      <c r="B1255" s="64">
        <v>46181</v>
      </c>
      <c r="C1255" s="1" t="str">
        <f t="shared" si="19"/>
        <v>June</v>
      </c>
      <c r="D1255" t="s">
        <v>418</v>
      </c>
      <c r="E1255" t="s">
        <v>3147</v>
      </c>
      <c r="F1255">
        <v>29</v>
      </c>
      <c r="G1255" t="s">
        <v>40</v>
      </c>
      <c r="H1255" t="s">
        <v>52</v>
      </c>
      <c r="I1255" s="2">
        <v>5604000</v>
      </c>
      <c r="J1255" s="3">
        <f>Raw_Data[[#This Row],[cicilan_per_bulan]]/Raw_Data[[#This Row],[penghasilan_bulanan]]</f>
        <v>0.12321556031406139</v>
      </c>
      <c r="K1255" t="s">
        <v>177</v>
      </c>
      <c r="L1255" t="s">
        <v>154</v>
      </c>
      <c r="M1255" t="s">
        <v>72</v>
      </c>
      <c r="N1255" t="s">
        <v>97</v>
      </c>
      <c r="O1255" t="s">
        <v>57</v>
      </c>
      <c r="P1255" s="2">
        <v>17128000</v>
      </c>
      <c r="Q1255" s="2">
        <v>4282000</v>
      </c>
      <c r="R1255" t="str">
        <f>IF(Raw_Data[[#This Row],[persen_dp]]&lt;15%,"Low",IF(Raw_Data[[#This Row],[persen_dp]]&gt;25%,"High","Medium"))</f>
        <v>Medium</v>
      </c>
      <c r="S1255" s="3">
        <v>0.25</v>
      </c>
      <c r="T1255">
        <v>24</v>
      </c>
      <c r="U1255">
        <v>0.14499999999999999</v>
      </c>
      <c r="V1255" s="2">
        <v>690500</v>
      </c>
      <c r="W1255" s="2">
        <v>16571000</v>
      </c>
      <c r="X1255" t="str">
        <f>IF(OR(Raw_Data[[#This Row],[status_pembayaran]]="Macet",Raw_Data[[#This Row],[status_pembayaran]]="Kurang Lancar"),"Non Performing Loan","Performing")</f>
        <v>Performing</v>
      </c>
      <c r="Y1255" t="s">
        <v>47</v>
      </c>
      <c r="Z1255">
        <v>0</v>
      </c>
      <c r="AA1255">
        <v>0</v>
      </c>
      <c r="AB1255">
        <v>1</v>
      </c>
      <c r="AD1255">
        <f>IF(Raw_Data[[#This Row],[rasio]]&lt;0.2,1,IF(Raw_Data[[#This Row],[rasio]]&lt;0.3,2,IF(Raw_Data[[#This Row],[rasio]]&lt;0.4,3,4)))</f>
        <v>1</v>
      </c>
      <c r="AE1255">
        <f>IF(Raw_Data[[#This Row],[kategori_dp]]="High",1,IF(Raw_Data[[#This Row],[kategori_dp]]="Medium",2,3))</f>
        <v>2</v>
      </c>
      <c r="AF1255">
        <f>IF(Raw_Data[[#This Row],[tenor_bulan]]&lt;=24,1,IF(Raw_Data[[#This Row],[tenor_bulan]]&lt;=36,2,IF(Raw_Data[[#This Row],[tenor_bulan]]&lt;=48,3,4)))</f>
        <v>1</v>
      </c>
      <c r="AG1255">
        <f>IF(Raw_Data[[#This Row],[jumlah_kali_telat]]=0,0,IF(Raw_Data[[#This Row],[jumlah_kali_telat]]&lt;=2,2,4))</f>
        <v>0</v>
      </c>
      <c r="AH1255">
        <f>Raw_Data[[#This Row],[Skor_Rasio]]+Raw_Data[[#This Row],[Skor_DP]]+Raw_Data[[#This Row],[Skor_Tenor]]+Raw_Data[[#This Row],[Skor_Telat]]</f>
        <v>4</v>
      </c>
      <c r="AI1255" t="str">
        <f>IF(Raw_Data[[#This Row],[Risk_Score]]&lt;=6,"Low Risk",IF(Raw_Data[[#This Row],[Risk_Score]]&lt;=8,"Medium Risk","High Risk"))</f>
        <v>Low Risk</v>
      </c>
      <c r="AJ1255">
        <f ca="1">IFERROR(DATEDIF(Raw_Data[[#This Row],[tanggal_pengajuan]],TODAY(),"m"),"N/A")</f>
        <v>4</v>
      </c>
      <c r="AK1255" t="str">
        <f ca="1">IF(ISNUMBER(Raw_Data[[#This Row],[MOB]]),IF(Raw_Data[[#This Row],[MOB]]&lt;6,"0-5 bulan",IF(Raw_Data[[#This Row],[MOB]]&lt;12,"6-11 bulan",IF(Raw_Data[[#This Row],[MOB]]&lt;24,"12-23 bulan","24+ bulan"))),"N/A")</f>
        <v>0-5 bulan</v>
      </c>
    </row>
    <row r="1256" spans="1:37" ht="14.25" customHeight="1" x14ac:dyDescent="0.45">
      <c r="A1256" t="s">
        <v>3148</v>
      </c>
      <c r="B1256" s="64">
        <v>46106</v>
      </c>
      <c r="C1256" s="1" t="str">
        <f t="shared" si="19"/>
        <v>March</v>
      </c>
      <c r="D1256" t="s">
        <v>548</v>
      </c>
      <c r="E1256" t="s">
        <v>3149</v>
      </c>
      <c r="F1256">
        <v>42</v>
      </c>
      <c r="G1256" t="s">
        <v>40</v>
      </c>
      <c r="H1256" t="s">
        <v>176</v>
      </c>
      <c r="I1256" s="2">
        <v>4637000</v>
      </c>
      <c r="J1256" s="3">
        <f>Raw_Data[[#This Row],[cicilan_per_bulan]]/Raw_Data[[#This Row],[penghasilan_bulanan]]</f>
        <v>7.0153116238947599E-2</v>
      </c>
      <c r="K1256" t="s">
        <v>53</v>
      </c>
      <c r="L1256" t="s">
        <v>54</v>
      </c>
      <c r="M1256" t="s">
        <v>72</v>
      </c>
      <c r="N1256" t="s">
        <v>97</v>
      </c>
      <c r="O1256" t="s">
        <v>57</v>
      </c>
      <c r="P1256" s="2">
        <v>16165000</v>
      </c>
      <c r="Q1256" s="2">
        <v>4849000</v>
      </c>
      <c r="R1256" t="str">
        <f>IF(Raw_Data[[#This Row],[persen_dp]]&lt;15%,"Low",IF(Raw_Data[[#This Row],[persen_dp]]&gt;25%,"High","Medium"))</f>
        <v>High</v>
      </c>
      <c r="S1256" s="3">
        <v>0.3</v>
      </c>
      <c r="T1256">
        <v>60</v>
      </c>
      <c r="U1256">
        <v>0.14499999999999999</v>
      </c>
      <c r="V1256" s="2">
        <v>325300</v>
      </c>
      <c r="W1256" s="2">
        <v>19519000</v>
      </c>
      <c r="X1256" t="str">
        <f>IF(OR(Raw_Data[[#This Row],[status_pembayaran]]="Macet",Raw_Data[[#This Row],[status_pembayaran]]="Kurang Lancar"),"Non Performing Loan","Performing")</f>
        <v>Performing</v>
      </c>
      <c r="Y1256" t="s">
        <v>47</v>
      </c>
      <c r="Z1256">
        <v>0</v>
      </c>
      <c r="AA1256">
        <v>0</v>
      </c>
      <c r="AB1256">
        <v>1</v>
      </c>
      <c r="AC1256" t="s">
        <v>104</v>
      </c>
      <c r="AD1256">
        <f>IF(Raw_Data[[#This Row],[rasio]]&lt;0.2,1,IF(Raw_Data[[#This Row],[rasio]]&lt;0.3,2,IF(Raw_Data[[#This Row],[rasio]]&lt;0.4,3,4)))</f>
        <v>1</v>
      </c>
      <c r="AE1256">
        <f>IF(Raw_Data[[#This Row],[kategori_dp]]="High",1,IF(Raw_Data[[#This Row],[kategori_dp]]="Medium",2,3))</f>
        <v>1</v>
      </c>
      <c r="AF1256">
        <f>IF(Raw_Data[[#This Row],[tenor_bulan]]&lt;=24,1,IF(Raw_Data[[#This Row],[tenor_bulan]]&lt;=36,2,IF(Raw_Data[[#This Row],[tenor_bulan]]&lt;=48,3,4)))</f>
        <v>4</v>
      </c>
      <c r="AG1256">
        <f>IF(Raw_Data[[#This Row],[jumlah_kali_telat]]=0,0,IF(Raw_Data[[#This Row],[jumlah_kali_telat]]&lt;=2,2,4))</f>
        <v>0</v>
      </c>
      <c r="AH1256">
        <f>Raw_Data[[#This Row],[Skor_Rasio]]+Raw_Data[[#This Row],[Skor_DP]]+Raw_Data[[#This Row],[Skor_Tenor]]+Raw_Data[[#This Row],[Skor_Telat]]</f>
        <v>6</v>
      </c>
      <c r="AI1256" t="str">
        <f>IF(Raw_Data[[#This Row],[Risk_Score]]&lt;=6,"Low Risk",IF(Raw_Data[[#This Row],[Risk_Score]]&lt;=8,"Medium Risk","High Risk"))</f>
        <v>Low Risk</v>
      </c>
      <c r="AJ1256">
        <f ca="1">IFERROR(DATEDIF(Raw_Data[[#This Row],[tanggal_pengajuan]],TODAY(),"m"),"N/A")</f>
        <v>6</v>
      </c>
      <c r="AK1256" t="str">
        <f ca="1">IF(ISNUMBER(Raw_Data[[#This Row],[MOB]]),IF(Raw_Data[[#This Row],[MOB]]&lt;6,"0-5 bulan",IF(Raw_Data[[#This Row],[MOB]]&lt;12,"6-11 bulan",IF(Raw_Data[[#This Row],[MOB]]&lt;24,"12-23 bulan","24+ bulan"))),"N/A")</f>
        <v>6-11 bulan</v>
      </c>
    </row>
    <row r="1257" spans="1:37" ht="14.25" customHeight="1" x14ac:dyDescent="0.45">
      <c r="A1257" t="s">
        <v>3150</v>
      </c>
      <c r="B1257" s="64">
        <v>46100</v>
      </c>
      <c r="C1257" s="1" t="str">
        <f t="shared" si="19"/>
        <v>March</v>
      </c>
      <c r="D1257" t="s">
        <v>870</v>
      </c>
      <c r="E1257" t="s">
        <v>3151</v>
      </c>
      <c r="F1257">
        <v>35</v>
      </c>
      <c r="G1257" t="s">
        <v>40</v>
      </c>
      <c r="H1257" t="s">
        <v>176</v>
      </c>
      <c r="I1257" s="2">
        <v>4164000</v>
      </c>
      <c r="J1257" s="3">
        <f>Raw_Data[[#This Row],[cicilan_per_bulan]]/Raw_Data[[#This Row],[penghasilan_bulanan]]</f>
        <v>0.13496637848222862</v>
      </c>
      <c r="K1257" t="s">
        <v>102</v>
      </c>
      <c r="L1257" t="s">
        <v>103</v>
      </c>
      <c r="M1257" t="s">
        <v>55</v>
      </c>
      <c r="N1257" t="s">
        <v>56</v>
      </c>
      <c r="O1257" t="s">
        <v>57</v>
      </c>
      <c r="P1257" s="2">
        <v>17426000</v>
      </c>
      <c r="Q1257" s="2">
        <v>6970000</v>
      </c>
      <c r="R1257" t="str">
        <f>IF(Raw_Data[[#This Row],[persen_dp]]&lt;15%,"Low",IF(Raw_Data[[#This Row],[persen_dp]]&gt;25%,"High","Medium"))</f>
        <v>High</v>
      </c>
      <c r="S1257" s="3">
        <v>0.4</v>
      </c>
      <c r="T1257">
        <v>24</v>
      </c>
      <c r="U1257">
        <v>0.14499999999999999</v>
      </c>
      <c r="V1257" s="2">
        <v>562000</v>
      </c>
      <c r="W1257" s="2">
        <v>13489000</v>
      </c>
      <c r="X1257" t="str">
        <f>IF(OR(Raw_Data[[#This Row],[status_pembayaran]]="Macet",Raw_Data[[#This Row],[status_pembayaran]]="Kurang Lancar"),"Non Performing Loan","Performing")</f>
        <v>Non Performing Loan</v>
      </c>
      <c r="Y1257" t="s">
        <v>683</v>
      </c>
      <c r="Z1257">
        <v>252</v>
      </c>
      <c r="AA1257">
        <v>6</v>
      </c>
      <c r="AB1257">
        <v>5</v>
      </c>
      <c r="AD1257">
        <f>IF(Raw_Data[[#This Row],[rasio]]&lt;0.2,1,IF(Raw_Data[[#This Row],[rasio]]&lt;0.3,2,IF(Raw_Data[[#This Row],[rasio]]&lt;0.4,3,4)))</f>
        <v>1</v>
      </c>
      <c r="AE1257">
        <f>IF(Raw_Data[[#This Row],[kategori_dp]]="High",1,IF(Raw_Data[[#This Row],[kategori_dp]]="Medium",2,3))</f>
        <v>1</v>
      </c>
      <c r="AF1257">
        <f>IF(Raw_Data[[#This Row],[tenor_bulan]]&lt;=24,1,IF(Raw_Data[[#This Row],[tenor_bulan]]&lt;=36,2,IF(Raw_Data[[#This Row],[tenor_bulan]]&lt;=48,3,4)))</f>
        <v>1</v>
      </c>
      <c r="AG1257">
        <f>IF(Raw_Data[[#This Row],[jumlah_kali_telat]]=0,0,IF(Raw_Data[[#This Row],[jumlah_kali_telat]]&lt;=2,2,4))</f>
        <v>4</v>
      </c>
      <c r="AH1257">
        <f>Raw_Data[[#This Row],[Skor_Rasio]]+Raw_Data[[#This Row],[Skor_DP]]+Raw_Data[[#This Row],[Skor_Tenor]]+Raw_Data[[#This Row],[Skor_Telat]]</f>
        <v>7</v>
      </c>
      <c r="AI1257" t="str">
        <f>IF(Raw_Data[[#This Row],[Risk_Score]]&lt;=6,"Low Risk",IF(Raw_Data[[#This Row],[Risk_Score]]&lt;=8,"Medium Risk","High Risk"))</f>
        <v>Medium Risk</v>
      </c>
      <c r="AJ1257">
        <f ca="1">IFERROR(DATEDIF(Raw_Data[[#This Row],[tanggal_pengajuan]],TODAY(),"m"),"N/A")</f>
        <v>7</v>
      </c>
      <c r="AK1257" t="str">
        <f ca="1">IF(ISNUMBER(Raw_Data[[#This Row],[MOB]]),IF(Raw_Data[[#This Row],[MOB]]&lt;6,"0-5 bulan",IF(Raw_Data[[#This Row],[MOB]]&lt;12,"6-11 bulan",IF(Raw_Data[[#This Row],[MOB]]&lt;24,"12-23 bulan","24+ bulan"))),"N/A")</f>
        <v>6-11 bulan</v>
      </c>
    </row>
    <row r="1258" spans="1:37" ht="14.25" customHeight="1" x14ac:dyDescent="0.45">
      <c r="A1258" t="s">
        <v>3152</v>
      </c>
      <c r="B1258" s="64">
        <v>46113</v>
      </c>
      <c r="C1258" s="1" t="str">
        <f t="shared" si="19"/>
        <v>April</v>
      </c>
      <c r="D1258" t="s">
        <v>210</v>
      </c>
      <c r="E1258" t="s">
        <v>211</v>
      </c>
      <c r="F1258">
        <v>37</v>
      </c>
      <c r="G1258" t="s">
        <v>40</v>
      </c>
      <c r="H1258" t="s">
        <v>101</v>
      </c>
      <c r="I1258" s="2">
        <v>4113000</v>
      </c>
      <c r="J1258" s="3">
        <f>Raw_Data[[#This Row],[cicilan_per_bulan]]/Raw_Data[[#This Row],[penghasilan_bulanan]]</f>
        <v>0.24096766350595672</v>
      </c>
      <c r="K1258" t="s">
        <v>177</v>
      </c>
      <c r="L1258" t="s">
        <v>154</v>
      </c>
      <c r="M1258" t="s">
        <v>44</v>
      </c>
      <c r="N1258" t="s">
        <v>184</v>
      </c>
      <c r="O1258" t="s">
        <v>122</v>
      </c>
      <c r="P1258" s="2">
        <v>35423000</v>
      </c>
      <c r="Q1258" s="2">
        <v>5313000</v>
      </c>
      <c r="R1258" t="str">
        <f>IF(Raw_Data[[#This Row],[persen_dp]]&lt;15%,"Low",IF(Raw_Data[[#This Row],[persen_dp]]&gt;25%,"High","Medium"))</f>
        <v>Medium</v>
      </c>
      <c r="S1258" s="3">
        <v>0.15</v>
      </c>
      <c r="T1258">
        <v>48</v>
      </c>
      <c r="U1258">
        <v>0.14499999999999999</v>
      </c>
      <c r="V1258" s="2">
        <v>991100</v>
      </c>
      <c r="W1258" s="2">
        <v>47573000</v>
      </c>
      <c r="X1258" t="str">
        <f>IF(OR(Raw_Data[[#This Row],[status_pembayaran]]="Macet",Raw_Data[[#This Row],[status_pembayaran]]="Kurang Lancar"),"Non Performing Loan","Performing")</f>
        <v>Performing</v>
      </c>
      <c r="Y1258" t="s">
        <v>47</v>
      </c>
      <c r="Z1258">
        <v>0</v>
      </c>
      <c r="AA1258">
        <v>0</v>
      </c>
      <c r="AB1258">
        <v>1</v>
      </c>
      <c r="AC1258" t="s">
        <v>66</v>
      </c>
      <c r="AD1258">
        <f>IF(Raw_Data[[#This Row],[rasio]]&lt;0.2,1,IF(Raw_Data[[#This Row],[rasio]]&lt;0.3,2,IF(Raw_Data[[#This Row],[rasio]]&lt;0.4,3,4)))</f>
        <v>2</v>
      </c>
      <c r="AE1258">
        <f>IF(Raw_Data[[#This Row],[kategori_dp]]="High",1,IF(Raw_Data[[#This Row],[kategori_dp]]="Medium",2,3))</f>
        <v>2</v>
      </c>
      <c r="AF1258">
        <f>IF(Raw_Data[[#This Row],[tenor_bulan]]&lt;=24,1,IF(Raw_Data[[#This Row],[tenor_bulan]]&lt;=36,2,IF(Raw_Data[[#This Row],[tenor_bulan]]&lt;=48,3,4)))</f>
        <v>3</v>
      </c>
      <c r="AG1258">
        <f>IF(Raw_Data[[#This Row],[jumlah_kali_telat]]=0,0,IF(Raw_Data[[#This Row],[jumlah_kali_telat]]&lt;=2,2,4))</f>
        <v>0</v>
      </c>
      <c r="AH1258">
        <f>Raw_Data[[#This Row],[Skor_Rasio]]+Raw_Data[[#This Row],[Skor_DP]]+Raw_Data[[#This Row],[Skor_Tenor]]+Raw_Data[[#This Row],[Skor_Telat]]</f>
        <v>7</v>
      </c>
      <c r="AI1258" t="str">
        <f>IF(Raw_Data[[#This Row],[Risk_Score]]&lt;=6,"Low Risk",IF(Raw_Data[[#This Row],[Risk_Score]]&lt;=8,"Medium Risk","High Risk"))</f>
        <v>Medium Risk</v>
      </c>
      <c r="AJ1258">
        <f ca="1">IFERROR(DATEDIF(Raw_Data[[#This Row],[tanggal_pengajuan]],TODAY(),"m"),"N/A")</f>
        <v>6</v>
      </c>
      <c r="AK1258" t="str">
        <f ca="1">IF(ISNUMBER(Raw_Data[[#This Row],[MOB]]),IF(Raw_Data[[#This Row],[MOB]]&lt;6,"0-5 bulan",IF(Raw_Data[[#This Row],[MOB]]&lt;12,"6-11 bulan",IF(Raw_Data[[#This Row],[MOB]]&lt;24,"12-23 bulan","24+ bulan"))),"N/A")</f>
        <v>6-11 bulan</v>
      </c>
    </row>
    <row r="1259" spans="1:37" ht="14.25" customHeight="1" x14ac:dyDescent="0.45">
      <c r="A1259" t="s">
        <v>3153</v>
      </c>
      <c r="B1259" s="64">
        <v>46111</v>
      </c>
      <c r="C1259" s="1" t="str">
        <f t="shared" si="19"/>
        <v>March</v>
      </c>
      <c r="D1259" t="s">
        <v>3154</v>
      </c>
      <c r="E1259" t="s">
        <v>3155</v>
      </c>
      <c r="F1259">
        <v>52</v>
      </c>
      <c r="G1259" t="s">
        <v>40</v>
      </c>
      <c r="H1259" t="s">
        <v>52</v>
      </c>
      <c r="I1259" s="2">
        <v>10245000</v>
      </c>
      <c r="J1259" s="3">
        <f>Raw_Data[[#This Row],[cicilan_per_bulan]]/Raw_Data[[#This Row],[penghasilan_bulanan]]</f>
        <v>7.3821376281112738E-2</v>
      </c>
      <c r="K1259" t="s">
        <v>42</v>
      </c>
      <c r="L1259" t="s">
        <v>43</v>
      </c>
      <c r="M1259" t="s">
        <v>72</v>
      </c>
      <c r="N1259" t="s">
        <v>97</v>
      </c>
      <c r="O1259" t="s">
        <v>57</v>
      </c>
      <c r="P1259" s="2">
        <v>17202000</v>
      </c>
      <c r="Q1259" s="2">
        <v>6021000</v>
      </c>
      <c r="R1259" t="str">
        <f>IF(Raw_Data[[#This Row],[persen_dp]]&lt;15%,"Low",IF(Raw_Data[[#This Row],[persen_dp]]&gt;25%,"High","Medium"))</f>
        <v>High</v>
      </c>
      <c r="S1259" s="3">
        <v>0.35</v>
      </c>
      <c r="T1259">
        <v>18</v>
      </c>
      <c r="U1259">
        <v>0.14499999999999999</v>
      </c>
      <c r="V1259" s="2">
        <v>756300</v>
      </c>
      <c r="W1259" s="2">
        <v>13613000</v>
      </c>
      <c r="X1259" t="str">
        <f>IF(OR(Raw_Data[[#This Row],[status_pembayaran]]="Macet",Raw_Data[[#This Row],[status_pembayaran]]="Kurang Lancar"),"Non Performing Loan","Performing")</f>
        <v>Performing</v>
      </c>
      <c r="Y1259" t="s">
        <v>47</v>
      </c>
      <c r="Z1259">
        <v>0</v>
      </c>
      <c r="AA1259">
        <v>0</v>
      </c>
      <c r="AB1259">
        <v>1</v>
      </c>
      <c r="AC1259" t="s">
        <v>74</v>
      </c>
      <c r="AD1259">
        <f>IF(Raw_Data[[#This Row],[rasio]]&lt;0.2,1,IF(Raw_Data[[#This Row],[rasio]]&lt;0.3,2,IF(Raw_Data[[#This Row],[rasio]]&lt;0.4,3,4)))</f>
        <v>1</v>
      </c>
      <c r="AE1259">
        <f>IF(Raw_Data[[#This Row],[kategori_dp]]="High",1,IF(Raw_Data[[#This Row],[kategori_dp]]="Medium",2,3))</f>
        <v>1</v>
      </c>
      <c r="AF1259">
        <f>IF(Raw_Data[[#This Row],[tenor_bulan]]&lt;=24,1,IF(Raw_Data[[#This Row],[tenor_bulan]]&lt;=36,2,IF(Raw_Data[[#This Row],[tenor_bulan]]&lt;=48,3,4)))</f>
        <v>1</v>
      </c>
      <c r="AG1259">
        <f>IF(Raw_Data[[#This Row],[jumlah_kali_telat]]=0,0,IF(Raw_Data[[#This Row],[jumlah_kali_telat]]&lt;=2,2,4))</f>
        <v>0</v>
      </c>
      <c r="AH1259">
        <f>Raw_Data[[#This Row],[Skor_Rasio]]+Raw_Data[[#This Row],[Skor_DP]]+Raw_Data[[#This Row],[Skor_Tenor]]+Raw_Data[[#This Row],[Skor_Telat]]</f>
        <v>3</v>
      </c>
      <c r="AI1259" t="str">
        <f>IF(Raw_Data[[#This Row],[Risk_Score]]&lt;=6,"Low Risk",IF(Raw_Data[[#This Row],[Risk_Score]]&lt;=8,"Medium Risk","High Risk"))</f>
        <v>Low Risk</v>
      </c>
      <c r="AJ1259">
        <f ca="1">IFERROR(DATEDIF(Raw_Data[[#This Row],[tanggal_pengajuan]],TODAY(),"m"),"N/A")</f>
        <v>6</v>
      </c>
      <c r="AK1259" t="str">
        <f ca="1">IF(ISNUMBER(Raw_Data[[#This Row],[MOB]]),IF(Raw_Data[[#This Row],[MOB]]&lt;6,"0-5 bulan",IF(Raw_Data[[#This Row],[MOB]]&lt;12,"6-11 bulan",IF(Raw_Data[[#This Row],[MOB]]&lt;24,"12-23 bulan","24+ bulan"))),"N/A")</f>
        <v>6-11 bulan</v>
      </c>
    </row>
    <row r="1260" spans="1:37" ht="14.25" customHeight="1" x14ac:dyDescent="0.45">
      <c r="A1260" t="s">
        <v>3156</v>
      </c>
      <c r="B1260" s="64">
        <v>46027</v>
      </c>
      <c r="C1260" s="1" t="str">
        <f t="shared" si="19"/>
        <v>January</v>
      </c>
      <c r="D1260" t="s">
        <v>3157</v>
      </c>
      <c r="E1260" t="s">
        <v>3158</v>
      </c>
      <c r="F1260">
        <v>52</v>
      </c>
      <c r="G1260" t="s">
        <v>51</v>
      </c>
      <c r="H1260" t="s">
        <v>52</v>
      </c>
      <c r="I1260" s="2">
        <v>6641000</v>
      </c>
      <c r="J1260" s="3">
        <f>Raw_Data[[#This Row],[cicilan_per_bulan]]/Raw_Data[[#This Row],[penghasilan_bulanan]]</f>
        <v>0.1716458364704111</v>
      </c>
      <c r="K1260" t="s">
        <v>53</v>
      </c>
      <c r="L1260" t="s">
        <v>54</v>
      </c>
      <c r="M1260" t="s">
        <v>55</v>
      </c>
      <c r="N1260" t="s">
        <v>147</v>
      </c>
      <c r="O1260" t="s">
        <v>148</v>
      </c>
      <c r="P1260" s="2">
        <v>31773000</v>
      </c>
      <c r="Q1260" s="2">
        <v>3177000</v>
      </c>
      <c r="R1260" t="str">
        <f>IF(Raw_Data[[#This Row],[persen_dp]]&lt;15%,"Low",IF(Raw_Data[[#This Row],[persen_dp]]&gt;25%,"High","Medium"))</f>
        <v>Low</v>
      </c>
      <c r="S1260" s="3">
        <v>0.1</v>
      </c>
      <c r="T1260">
        <v>36</v>
      </c>
      <c r="U1260">
        <v>0.14499999999999999</v>
      </c>
      <c r="V1260" s="2">
        <v>1139900</v>
      </c>
      <c r="W1260" s="2">
        <v>41036000</v>
      </c>
      <c r="X1260" t="str">
        <f>IF(OR(Raw_Data[[#This Row],[status_pembayaran]]="Macet",Raw_Data[[#This Row],[status_pembayaran]]="Kurang Lancar"),"Non Performing Loan","Performing")</f>
        <v>Performing</v>
      </c>
      <c r="Y1260" t="s">
        <v>47</v>
      </c>
      <c r="Z1260">
        <v>0</v>
      </c>
      <c r="AA1260">
        <v>0</v>
      </c>
      <c r="AB1260">
        <v>1</v>
      </c>
      <c r="AC1260" t="s">
        <v>104</v>
      </c>
      <c r="AD1260">
        <f>IF(Raw_Data[[#This Row],[rasio]]&lt;0.2,1,IF(Raw_Data[[#This Row],[rasio]]&lt;0.3,2,IF(Raw_Data[[#This Row],[rasio]]&lt;0.4,3,4)))</f>
        <v>1</v>
      </c>
      <c r="AE1260">
        <f>IF(Raw_Data[[#This Row],[kategori_dp]]="High",1,IF(Raw_Data[[#This Row],[kategori_dp]]="Medium",2,3))</f>
        <v>3</v>
      </c>
      <c r="AF1260">
        <f>IF(Raw_Data[[#This Row],[tenor_bulan]]&lt;=24,1,IF(Raw_Data[[#This Row],[tenor_bulan]]&lt;=36,2,IF(Raw_Data[[#This Row],[tenor_bulan]]&lt;=48,3,4)))</f>
        <v>2</v>
      </c>
      <c r="AG1260">
        <f>IF(Raw_Data[[#This Row],[jumlah_kali_telat]]=0,0,IF(Raw_Data[[#This Row],[jumlah_kali_telat]]&lt;=2,2,4))</f>
        <v>0</v>
      </c>
      <c r="AH1260">
        <f>Raw_Data[[#This Row],[Skor_Rasio]]+Raw_Data[[#This Row],[Skor_DP]]+Raw_Data[[#This Row],[Skor_Tenor]]+Raw_Data[[#This Row],[Skor_Telat]]</f>
        <v>6</v>
      </c>
      <c r="AI1260" t="str">
        <f>IF(Raw_Data[[#This Row],[Risk_Score]]&lt;=6,"Low Risk",IF(Raw_Data[[#This Row],[Risk_Score]]&lt;=8,"Medium Risk","High Risk"))</f>
        <v>Low Risk</v>
      </c>
      <c r="AJ1260">
        <f ca="1">IFERROR(DATEDIF(Raw_Data[[#This Row],[tanggal_pengajuan]],TODAY(),"m"),"N/A")</f>
        <v>9</v>
      </c>
      <c r="AK1260" t="str">
        <f ca="1">IF(ISNUMBER(Raw_Data[[#This Row],[MOB]]),IF(Raw_Data[[#This Row],[MOB]]&lt;6,"0-5 bulan",IF(Raw_Data[[#This Row],[MOB]]&lt;12,"6-11 bulan",IF(Raw_Data[[#This Row],[MOB]]&lt;24,"12-23 bulan","24+ bulan"))),"N/A")</f>
        <v>6-11 bulan</v>
      </c>
    </row>
    <row r="1261" spans="1:37" ht="14.25" customHeight="1" x14ac:dyDescent="0.45">
      <c r="A1261" t="s">
        <v>3159</v>
      </c>
      <c r="B1261" s="64">
        <v>46028</v>
      </c>
      <c r="C1261" s="1" t="str">
        <f t="shared" si="19"/>
        <v>January</v>
      </c>
      <c r="D1261" t="s">
        <v>1077</v>
      </c>
      <c r="E1261" t="s">
        <v>3160</v>
      </c>
      <c r="F1261">
        <v>33</v>
      </c>
      <c r="G1261" t="s">
        <v>51</v>
      </c>
      <c r="H1261" t="s">
        <v>52</v>
      </c>
      <c r="I1261" s="2">
        <v>10068000</v>
      </c>
      <c r="J1261" s="3">
        <f>Raw_Data[[#This Row],[cicilan_per_bulan]]/Raw_Data[[#This Row],[penghasilan_bulanan]]</f>
        <v>7.9747715534366312E-2</v>
      </c>
      <c r="K1261" t="s">
        <v>109</v>
      </c>
      <c r="L1261" t="s">
        <v>110</v>
      </c>
      <c r="M1261" t="s">
        <v>72</v>
      </c>
      <c r="N1261" t="s">
        <v>73</v>
      </c>
      <c r="O1261" t="s">
        <v>46</v>
      </c>
      <c r="P1261" s="2">
        <v>19917000</v>
      </c>
      <c r="Q1261" s="2">
        <v>4979000</v>
      </c>
      <c r="R1261" t="str">
        <f>IF(Raw_Data[[#This Row],[persen_dp]]&lt;15%,"Low",IF(Raw_Data[[#This Row],[persen_dp]]&gt;25%,"High","Medium"))</f>
        <v>Medium</v>
      </c>
      <c r="S1261" s="3">
        <v>0.25</v>
      </c>
      <c r="T1261">
        <v>24</v>
      </c>
      <c r="U1261">
        <v>0.14499999999999999</v>
      </c>
      <c r="V1261" s="2">
        <v>802900</v>
      </c>
      <c r="W1261" s="2">
        <v>19270000</v>
      </c>
      <c r="X1261" t="str">
        <f>IF(OR(Raw_Data[[#This Row],[status_pembayaran]]="Macet",Raw_Data[[#This Row],[status_pembayaran]]="Kurang Lancar"),"Non Performing Loan","Performing")</f>
        <v>Performing</v>
      </c>
      <c r="Y1261" t="s">
        <v>47</v>
      </c>
      <c r="Z1261">
        <v>0</v>
      </c>
      <c r="AA1261">
        <v>0</v>
      </c>
      <c r="AB1261">
        <v>1</v>
      </c>
      <c r="AD1261">
        <f>IF(Raw_Data[[#This Row],[rasio]]&lt;0.2,1,IF(Raw_Data[[#This Row],[rasio]]&lt;0.3,2,IF(Raw_Data[[#This Row],[rasio]]&lt;0.4,3,4)))</f>
        <v>1</v>
      </c>
      <c r="AE1261">
        <f>IF(Raw_Data[[#This Row],[kategori_dp]]="High",1,IF(Raw_Data[[#This Row],[kategori_dp]]="Medium",2,3))</f>
        <v>2</v>
      </c>
      <c r="AF1261">
        <f>IF(Raw_Data[[#This Row],[tenor_bulan]]&lt;=24,1,IF(Raw_Data[[#This Row],[tenor_bulan]]&lt;=36,2,IF(Raw_Data[[#This Row],[tenor_bulan]]&lt;=48,3,4)))</f>
        <v>1</v>
      </c>
      <c r="AG1261">
        <f>IF(Raw_Data[[#This Row],[jumlah_kali_telat]]=0,0,IF(Raw_Data[[#This Row],[jumlah_kali_telat]]&lt;=2,2,4))</f>
        <v>0</v>
      </c>
      <c r="AH1261">
        <f>Raw_Data[[#This Row],[Skor_Rasio]]+Raw_Data[[#This Row],[Skor_DP]]+Raw_Data[[#This Row],[Skor_Tenor]]+Raw_Data[[#This Row],[Skor_Telat]]</f>
        <v>4</v>
      </c>
      <c r="AI1261" t="str">
        <f>IF(Raw_Data[[#This Row],[Risk_Score]]&lt;=6,"Low Risk",IF(Raw_Data[[#This Row],[Risk_Score]]&lt;=8,"Medium Risk","High Risk"))</f>
        <v>Low Risk</v>
      </c>
      <c r="AJ1261">
        <f ca="1">IFERROR(DATEDIF(Raw_Data[[#This Row],[tanggal_pengajuan]],TODAY(),"m"),"N/A")</f>
        <v>9</v>
      </c>
      <c r="AK1261" t="str">
        <f ca="1">IF(ISNUMBER(Raw_Data[[#This Row],[MOB]]),IF(Raw_Data[[#This Row],[MOB]]&lt;6,"0-5 bulan",IF(Raw_Data[[#This Row],[MOB]]&lt;12,"6-11 bulan",IF(Raw_Data[[#This Row],[MOB]]&lt;24,"12-23 bulan","24+ bulan"))),"N/A")</f>
        <v>6-11 bulan</v>
      </c>
    </row>
    <row r="1262" spans="1:37" ht="14.25" customHeight="1" x14ac:dyDescent="0.45">
      <c r="A1262" t="s">
        <v>3161</v>
      </c>
      <c r="B1262" s="64">
        <v>46209</v>
      </c>
      <c r="C1262" s="1" t="str">
        <f t="shared" si="19"/>
        <v>July</v>
      </c>
      <c r="D1262" t="s">
        <v>1542</v>
      </c>
      <c r="E1262" t="s">
        <v>3162</v>
      </c>
      <c r="F1262">
        <v>44</v>
      </c>
      <c r="G1262" t="s">
        <v>40</v>
      </c>
      <c r="H1262" t="s">
        <v>108</v>
      </c>
      <c r="I1262" s="2">
        <v>6162000</v>
      </c>
      <c r="J1262" s="3">
        <f>Raw_Data[[#This Row],[cicilan_per_bulan]]/Raw_Data[[#This Row],[penghasilan_bulanan]]</f>
        <v>0.14115546900357026</v>
      </c>
      <c r="K1262" t="s">
        <v>119</v>
      </c>
      <c r="L1262" t="s">
        <v>120</v>
      </c>
      <c r="M1262" t="s">
        <v>44</v>
      </c>
      <c r="N1262" t="s">
        <v>45</v>
      </c>
      <c r="O1262" t="s">
        <v>46</v>
      </c>
      <c r="P1262" s="2">
        <v>24245000</v>
      </c>
      <c r="Q1262" s="2">
        <v>2425000</v>
      </c>
      <c r="R1262" t="str">
        <f>IF(Raw_Data[[#This Row],[persen_dp]]&lt;15%,"Low",IF(Raw_Data[[#This Row],[persen_dp]]&gt;25%,"High","Medium"))</f>
        <v>Low</v>
      </c>
      <c r="S1262" s="3">
        <v>0.1</v>
      </c>
      <c r="T1262">
        <v>36</v>
      </c>
      <c r="U1262">
        <v>0.14499999999999999</v>
      </c>
      <c r="V1262" s="2">
        <v>869800</v>
      </c>
      <c r="W1262" s="2">
        <v>31312000</v>
      </c>
      <c r="X1262" t="str">
        <f>IF(OR(Raw_Data[[#This Row],[status_pembayaran]]="Macet",Raw_Data[[#This Row],[status_pembayaran]]="Kurang Lancar"),"Non Performing Loan","Performing")</f>
        <v>Performing</v>
      </c>
      <c r="Y1262" t="s">
        <v>47</v>
      </c>
      <c r="Z1262">
        <v>0</v>
      </c>
      <c r="AA1262">
        <v>0</v>
      </c>
      <c r="AB1262">
        <v>1</v>
      </c>
      <c r="AD1262">
        <f>IF(Raw_Data[[#This Row],[rasio]]&lt;0.2,1,IF(Raw_Data[[#This Row],[rasio]]&lt;0.3,2,IF(Raw_Data[[#This Row],[rasio]]&lt;0.4,3,4)))</f>
        <v>1</v>
      </c>
      <c r="AE1262">
        <f>IF(Raw_Data[[#This Row],[kategori_dp]]="High",1,IF(Raw_Data[[#This Row],[kategori_dp]]="Medium",2,3))</f>
        <v>3</v>
      </c>
      <c r="AF1262">
        <f>IF(Raw_Data[[#This Row],[tenor_bulan]]&lt;=24,1,IF(Raw_Data[[#This Row],[tenor_bulan]]&lt;=36,2,IF(Raw_Data[[#This Row],[tenor_bulan]]&lt;=48,3,4)))</f>
        <v>2</v>
      </c>
      <c r="AG1262">
        <f>IF(Raw_Data[[#This Row],[jumlah_kali_telat]]=0,0,IF(Raw_Data[[#This Row],[jumlah_kali_telat]]&lt;=2,2,4))</f>
        <v>0</v>
      </c>
      <c r="AH1262">
        <f>Raw_Data[[#This Row],[Skor_Rasio]]+Raw_Data[[#This Row],[Skor_DP]]+Raw_Data[[#This Row],[Skor_Tenor]]+Raw_Data[[#This Row],[Skor_Telat]]</f>
        <v>6</v>
      </c>
      <c r="AI1262" t="str">
        <f>IF(Raw_Data[[#This Row],[Risk_Score]]&lt;=6,"Low Risk",IF(Raw_Data[[#This Row],[Risk_Score]]&lt;=8,"Medium Risk","High Risk"))</f>
        <v>Low Risk</v>
      </c>
      <c r="AJ1262">
        <f ca="1">IFERROR(DATEDIF(Raw_Data[[#This Row],[tanggal_pengajuan]],TODAY(),"m"),"N/A")</f>
        <v>3</v>
      </c>
      <c r="AK1262" t="str">
        <f ca="1">IF(ISNUMBER(Raw_Data[[#This Row],[MOB]]),IF(Raw_Data[[#This Row],[MOB]]&lt;6,"0-5 bulan",IF(Raw_Data[[#This Row],[MOB]]&lt;12,"6-11 bulan",IF(Raw_Data[[#This Row],[MOB]]&lt;24,"12-23 bulan","24+ bulan"))),"N/A")</f>
        <v>0-5 bulan</v>
      </c>
    </row>
    <row r="1263" spans="1:37" ht="14.25" customHeight="1" x14ac:dyDescent="0.45">
      <c r="A1263" t="s">
        <v>3163</v>
      </c>
      <c r="B1263" s="64">
        <v>46147</v>
      </c>
      <c r="C1263" s="1" t="str">
        <f t="shared" si="19"/>
        <v>May</v>
      </c>
      <c r="D1263" t="s">
        <v>515</v>
      </c>
      <c r="E1263" t="s">
        <v>3164</v>
      </c>
      <c r="F1263">
        <v>35</v>
      </c>
      <c r="G1263" t="s">
        <v>40</v>
      </c>
      <c r="H1263" t="s">
        <v>41</v>
      </c>
      <c r="I1263" s="2">
        <v>5387000</v>
      </c>
      <c r="J1263" s="3">
        <f>Raw_Data[[#This Row],[cicilan_per_bulan]]/Raw_Data[[#This Row],[penghasilan_bulanan]]</f>
        <v>0.17852236866530535</v>
      </c>
      <c r="K1263" t="s">
        <v>70</v>
      </c>
      <c r="L1263" t="s">
        <v>71</v>
      </c>
      <c r="M1263" t="s">
        <v>249</v>
      </c>
      <c r="N1263" t="s">
        <v>250</v>
      </c>
      <c r="O1263" t="s">
        <v>57</v>
      </c>
      <c r="P1263" s="2">
        <v>15507000</v>
      </c>
      <c r="Q1263" s="2">
        <v>5428000</v>
      </c>
      <c r="R1263" t="str">
        <f>IF(Raw_Data[[#This Row],[persen_dp]]&lt;15%,"Low",IF(Raw_Data[[#This Row],[persen_dp]]&gt;25%,"High","Medium"))</f>
        <v>High</v>
      </c>
      <c r="S1263" s="3">
        <v>0.35</v>
      </c>
      <c r="T1263">
        <v>12</v>
      </c>
      <c r="U1263">
        <v>0.14499999999999999</v>
      </c>
      <c r="V1263" s="2">
        <v>961700</v>
      </c>
      <c r="W1263" s="2">
        <v>11541000</v>
      </c>
      <c r="X1263" t="str">
        <f>IF(OR(Raw_Data[[#This Row],[status_pembayaran]]="Macet",Raw_Data[[#This Row],[status_pembayaran]]="Kurang Lancar"),"Non Performing Loan","Performing")</f>
        <v>Performing</v>
      </c>
      <c r="Y1263" t="s">
        <v>47</v>
      </c>
      <c r="Z1263">
        <v>0</v>
      </c>
      <c r="AA1263">
        <v>0</v>
      </c>
      <c r="AB1263">
        <v>1</v>
      </c>
      <c r="AC1263" t="s">
        <v>66</v>
      </c>
      <c r="AD1263">
        <f>IF(Raw_Data[[#This Row],[rasio]]&lt;0.2,1,IF(Raw_Data[[#This Row],[rasio]]&lt;0.3,2,IF(Raw_Data[[#This Row],[rasio]]&lt;0.4,3,4)))</f>
        <v>1</v>
      </c>
      <c r="AE1263">
        <f>IF(Raw_Data[[#This Row],[kategori_dp]]="High",1,IF(Raw_Data[[#This Row],[kategori_dp]]="Medium",2,3))</f>
        <v>1</v>
      </c>
      <c r="AF1263">
        <f>IF(Raw_Data[[#This Row],[tenor_bulan]]&lt;=24,1,IF(Raw_Data[[#This Row],[tenor_bulan]]&lt;=36,2,IF(Raw_Data[[#This Row],[tenor_bulan]]&lt;=48,3,4)))</f>
        <v>1</v>
      </c>
      <c r="AG1263">
        <f>IF(Raw_Data[[#This Row],[jumlah_kali_telat]]=0,0,IF(Raw_Data[[#This Row],[jumlah_kali_telat]]&lt;=2,2,4))</f>
        <v>0</v>
      </c>
      <c r="AH1263">
        <f>Raw_Data[[#This Row],[Skor_Rasio]]+Raw_Data[[#This Row],[Skor_DP]]+Raw_Data[[#This Row],[Skor_Tenor]]+Raw_Data[[#This Row],[Skor_Telat]]</f>
        <v>3</v>
      </c>
      <c r="AI1263" t="str">
        <f>IF(Raw_Data[[#This Row],[Risk_Score]]&lt;=6,"Low Risk",IF(Raw_Data[[#This Row],[Risk_Score]]&lt;=8,"Medium Risk","High Risk"))</f>
        <v>Low Risk</v>
      </c>
      <c r="AJ1263">
        <f ca="1">IFERROR(DATEDIF(Raw_Data[[#This Row],[tanggal_pengajuan]],TODAY(),"m"),"N/A")</f>
        <v>5</v>
      </c>
      <c r="AK1263" t="str">
        <f ca="1">IF(ISNUMBER(Raw_Data[[#This Row],[MOB]]),IF(Raw_Data[[#This Row],[MOB]]&lt;6,"0-5 bulan",IF(Raw_Data[[#This Row],[MOB]]&lt;12,"6-11 bulan",IF(Raw_Data[[#This Row],[MOB]]&lt;24,"12-23 bulan","24+ bulan"))),"N/A")</f>
        <v>0-5 bulan</v>
      </c>
    </row>
    <row r="1264" spans="1:37" ht="14.25" customHeight="1" x14ac:dyDescent="0.45">
      <c r="A1264" t="s">
        <v>3165</v>
      </c>
      <c r="B1264" s="64">
        <v>46169</v>
      </c>
      <c r="C1264" s="1" t="str">
        <f t="shared" si="19"/>
        <v>May</v>
      </c>
      <c r="D1264" t="s">
        <v>3034</v>
      </c>
      <c r="E1264" t="s">
        <v>3166</v>
      </c>
      <c r="F1264">
        <v>32</v>
      </c>
      <c r="G1264" t="s">
        <v>51</v>
      </c>
      <c r="H1264" t="s">
        <v>52</v>
      </c>
      <c r="I1264" s="2">
        <v>14780000</v>
      </c>
      <c r="J1264" s="3">
        <f>Raw_Data[[#This Row],[cicilan_per_bulan]]/Raw_Data[[#This Row],[penghasilan_bulanan]]</f>
        <v>2.8064952638700947E-2</v>
      </c>
      <c r="K1264" t="s">
        <v>119</v>
      </c>
      <c r="L1264" t="s">
        <v>120</v>
      </c>
      <c r="M1264" t="s">
        <v>72</v>
      </c>
      <c r="N1264" t="s">
        <v>73</v>
      </c>
      <c r="O1264" t="s">
        <v>46</v>
      </c>
      <c r="P1264" s="2">
        <v>20612000</v>
      </c>
      <c r="Q1264" s="2">
        <v>6184000</v>
      </c>
      <c r="R1264" t="str">
        <f>IF(Raw_Data[[#This Row],[persen_dp]]&lt;15%,"Low",IF(Raw_Data[[#This Row],[persen_dp]]&gt;25%,"High","Medium"))</f>
        <v>High</v>
      </c>
      <c r="S1264" s="3">
        <v>0.3</v>
      </c>
      <c r="T1264">
        <v>60</v>
      </c>
      <c r="U1264">
        <v>0.14499999999999999</v>
      </c>
      <c r="V1264" s="2">
        <v>414800</v>
      </c>
      <c r="W1264" s="2">
        <v>24888000</v>
      </c>
      <c r="X1264" t="str">
        <f>IF(OR(Raw_Data[[#This Row],[status_pembayaran]]="Macet",Raw_Data[[#This Row],[status_pembayaran]]="Kurang Lancar"),"Non Performing Loan","Performing")</f>
        <v>Performing</v>
      </c>
      <c r="Y1264" t="s">
        <v>47</v>
      </c>
      <c r="Z1264">
        <v>0</v>
      </c>
      <c r="AA1264">
        <v>0</v>
      </c>
      <c r="AB1264">
        <v>1</v>
      </c>
      <c r="AC1264" t="s">
        <v>74</v>
      </c>
      <c r="AD1264">
        <f>IF(Raw_Data[[#This Row],[rasio]]&lt;0.2,1,IF(Raw_Data[[#This Row],[rasio]]&lt;0.3,2,IF(Raw_Data[[#This Row],[rasio]]&lt;0.4,3,4)))</f>
        <v>1</v>
      </c>
      <c r="AE1264">
        <f>IF(Raw_Data[[#This Row],[kategori_dp]]="High",1,IF(Raw_Data[[#This Row],[kategori_dp]]="Medium",2,3))</f>
        <v>1</v>
      </c>
      <c r="AF1264">
        <f>IF(Raw_Data[[#This Row],[tenor_bulan]]&lt;=24,1,IF(Raw_Data[[#This Row],[tenor_bulan]]&lt;=36,2,IF(Raw_Data[[#This Row],[tenor_bulan]]&lt;=48,3,4)))</f>
        <v>4</v>
      </c>
      <c r="AG1264">
        <f>IF(Raw_Data[[#This Row],[jumlah_kali_telat]]=0,0,IF(Raw_Data[[#This Row],[jumlah_kali_telat]]&lt;=2,2,4))</f>
        <v>0</v>
      </c>
      <c r="AH1264">
        <f>Raw_Data[[#This Row],[Skor_Rasio]]+Raw_Data[[#This Row],[Skor_DP]]+Raw_Data[[#This Row],[Skor_Tenor]]+Raw_Data[[#This Row],[Skor_Telat]]</f>
        <v>6</v>
      </c>
      <c r="AI1264" t="str">
        <f>IF(Raw_Data[[#This Row],[Risk_Score]]&lt;=6,"Low Risk",IF(Raw_Data[[#This Row],[Risk_Score]]&lt;=8,"Medium Risk","High Risk"))</f>
        <v>Low Risk</v>
      </c>
      <c r="AJ1264">
        <f ca="1">IFERROR(DATEDIF(Raw_Data[[#This Row],[tanggal_pengajuan]],TODAY(),"m"),"N/A")</f>
        <v>4</v>
      </c>
      <c r="AK1264" t="str">
        <f ca="1">IF(ISNUMBER(Raw_Data[[#This Row],[MOB]]),IF(Raw_Data[[#This Row],[MOB]]&lt;6,"0-5 bulan",IF(Raw_Data[[#This Row],[MOB]]&lt;12,"6-11 bulan",IF(Raw_Data[[#This Row],[MOB]]&lt;24,"12-23 bulan","24+ bulan"))),"N/A")</f>
        <v>0-5 bulan</v>
      </c>
    </row>
    <row r="1265" spans="1:37" ht="14.25" customHeight="1" x14ac:dyDescent="0.45">
      <c r="A1265" t="s">
        <v>3167</v>
      </c>
      <c r="B1265" s="64">
        <v>46204</v>
      </c>
      <c r="C1265" s="1" t="str">
        <f t="shared" si="19"/>
        <v>July</v>
      </c>
      <c r="D1265" t="s">
        <v>1306</v>
      </c>
      <c r="E1265" t="s">
        <v>3168</v>
      </c>
      <c r="F1265">
        <v>50</v>
      </c>
      <c r="G1265" t="s">
        <v>40</v>
      </c>
      <c r="H1265" t="s">
        <v>152</v>
      </c>
      <c r="I1265" s="2">
        <v>3414000</v>
      </c>
      <c r="J1265" s="3">
        <f>Raw_Data[[#This Row],[cicilan_per_bulan]]/Raw_Data[[#This Row],[penghasilan_bulanan]]</f>
        <v>0.4889279437609842</v>
      </c>
      <c r="K1265" t="s">
        <v>53</v>
      </c>
      <c r="L1265" t="s">
        <v>54</v>
      </c>
      <c r="M1265" t="s">
        <v>72</v>
      </c>
      <c r="N1265" t="s">
        <v>73</v>
      </c>
      <c r="O1265" t="s">
        <v>46</v>
      </c>
      <c r="P1265" s="2">
        <v>20581000</v>
      </c>
      <c r="Q1265" s="2">
        <v>3087000</v>
      </c>
      <c r="R1265" t="str">
        <f>IF(Raw_Data[[#This Row],[persen_dp]]&lt;15%,"Low",IF(Raw_Data[[#This Row],[persen_dp]]&gt;25%,"High","Medium"))</f>
        <v>Medium</v>
      </c>
      <c r="S1265" s="3">
        <v>0.15</v>
      </c>
      <c r="T1265">
        <v>12</v>
      </c>
      <c r="U1265">
        <v>0.14499999999999999</v>
      </c>
      <c r="V1265" s="2">
        <v>1669200</v>
      </c>
      <c r="W1265" s="2">
        <v>20030000</v>
      </c>
      <c r="X1265" t="str">
        <f>IF(OR(Raw_Data[[#This Row],[status_pembayaran]]="Macet",Raw_Data[[#This Row],[status_pembayaran]]="Kurang Lancar"),"Non Performing Loan","Performing")</f>
        <v>Performing</v>
      </c>
      <c r="Y1265" t="s">
        <v>47</v>
      </c>
      <c r="Z1265">
        <v>0</v>
      </c>
      <c r="AA1265">
        <v>0</v>
      </c>
      <c r="AB1265">
        <v>1</v>
      </c>
      <c r="AD1265">
        <f>IF(Raw_Data[[#This Row],[rasio]]&lt;0.2,1,IF(Raw_Data[[#This Row],[rasio]]&lt;0.3,2,IF(Raw_Data[[#This Row],[rasio]]&lt;0.4,3,4)))</f>
        <v>4</v>
      </c>
      <c r="AE1265">
        <f>IF(Raw_Data[[#This Row],[kategori_dp]]="High",1,IF(Raw_Data[[#This Row],[kategori_dp]]="Medium",2,3))</f>
        <v>2</v>
      </c>
      <c r="AF1265">
        <f>IF(Raw_Data[[#This Row],[tenor_bulan]]&lt;=24,1,IF(Raw_Data[[#This Row],[tenor_bulan]]&lt;=36,2,IF(Raw_Data[[#This Row],[tenor_bulan]]&lt;=48,3,4)))</f>
        <v>1</v>
      </c>
      <c r="AG1265">
        <f>IF(Raw_Data[[#This Row],[jumlah_kali_telat]]=0,0,IF(Raw_Data[[#This Row],[jumlah_kali_telat]]&lt;=2,2,4))</f>
        <v>0</v>
      </c>
      <c r="AH1265">
        <f>Raw_Data[[#This Row],[Skor_Rasio]]+Raw_Data[[#This Row],[Skor_DP]]+Raw_Data[[#This Row],[Skor_Tenor]]+Raw_Data[[#This Row],[Skor_Telat]]</f>
        <v>7</v>
      </c>
      <c r="AI1265" t="str">
        <f>IF(Raw_Data[[#This Row],[Risk_Score]]&lt;=6,"Low Risk",IF(Raw_Data[[#This Row],[Risk_Score]]&lt;=8,"Medium Risk","High Risk"))</f>
        <v>Medium Risk</v>
      </c>
      <c r="AJ1265">
        <f ca="1">IFERROR(DATEDIF(Raw_Data[[#This Row],[tanggal_pengajuan]],TODAY(),"m"),"N/A")</f>
        <v>3</v>
      </c>
      <c r="AK1265" t="str">
        <f ca="1">IF(ISNUMBER(Raw_Data[[#This Row],[MOB]]),IF(Raw_Data[[#This Row],[MOB]]&lt;6,"0-5 bulan",IF(Raw_Data[[#This Row],[MOB]]&lt;12,"6-11 bulan",IF(Raw_Data[[#This Row],[MOB]]&lt;24,"12-23 bulan","24+ bulan"))),"N/A")</f>
        <v>0-5 bulan</v>
      </c>
    </row>
    <row r="1266" spans="1:37" ht="14.25" customHeight="1" x14ac:dyDescent="0.45">
      <c r="A1266" t="s">
        <v>3169</v>
      </c>
      <c r="B1266" s="64">
        <v>46141</v>
      </c>
      <c r="C1266" s="1" t="str">
        <f t="shared" si="19"/>
        <v>April</v>
      </c>
      <c r="D1266" t="s">
        <v>506</v>
      </c>
      <c r="E1266" t="s">
        <v>3170</v>
      </c>
      <c r="F1266">
        <v>46</v>
      </c>
      <c r="G1266" t="s">
        <v>51</v>
      </c>
      <c r="H1266" t="s">
        <v>90</v>
      </c>
      <c r="I1266" s="2">
        <v>7432000</v>
      </c>
      <c r="J1266" s="3">
        <f>Raw_Data[[#This Row],[cicilan_per_bulan]]/Raw_Data[[#This Row],[penghasilan_bulanan]]</f>
        <v>0.22327771797631862</v>
      </c>
      <c r="K1266" t="s">
        <v>153</v>
      </c>
      <c r="L1266" t="s">
        <v>154</v>
      </c>
      <c r="M1266" t="s">
        <v>290</v>
      </c>
      <c r="N1266" t="s">
        <v>291</v>
      </c>
      <c r="O1266" t="s">
        <v>292</v>
      </c>
      <c r="P1266" s="2">
        <v>36320000</v>
      </c>
      <c r="Q1266" s="2">
        <v>5448000</v>
      </c>
      <c r="R1266" t="str">
        <f>IF(Raw_Data[[#This Row],[persen_dp]]&lt;15%,"Low",IF(Raw_Data[[#This Row],[persen_dp]]&gt;25%,"High","Medium"))</f>
        <v>Medium</v>
      </c>
      <c r="S1266" s="3">
        <v>0.15</v>
      </c>
      <c r="T1266">
        <v>24</v>
      </c>
      <c r="U1266">
        <v>0.14499999999999999</v>
      </c>
      <c r="V1266" s="2">
        <v>1659400</v>
      </c>
      <c r="W1266" s="2">
        <v>39825000</v>
      </c>
      <c r="X1266" t="str">
        <f>IF(OR(Raw_Data[[#This Row],[status_pembayaran]]="Macet",Raw_Data[[#This Row],[status_pembayaran]]="Kurang Lancar"),"Non Performing Loan","Performing")</f>
        <v>Performing</v>
      </c>
      <c r="Y1266" t="s">
        <v>47</v>
      </c>
      <c r="Z1266">
        <v>0</v>
      </c>
      <c r="AA1266">
        <v>0</v>
      </c>
      <c r="AB1266">
        <v>1</v>
      </c>
      <c r="AC1266" t="s">
        <v>74</v>
      </c>
      <c r="AD1266">
        <f>IF(Raw_Data[[#This Row],[rasio]]&lt;0.2,1,IF(Raw_Data[[#This Row],[rasio]]&lt;0.3,2,IF(Raw_Data[[#This Row],[rasio]]&lt;0.4,3,4)))</f>
        <v>2</v>
      </c>
      <c r="AE1266">
        <f>IF(Raw_Data[[#This Row],[kategori_dp]]="High",1,IF(Raw_Data[[#This Row],[kategori_dp]]="Medium",2,3))</f>
        <v>2</v>
      </c>
      <c r="AF1266">
        <f>IF(Raw_Data[[#This Row],[tenor_bulan]]&lt;=24,1,IF(Raw_Data[[#This Row],[tenor_bulan]]&lt;=36,2,IF(Raw_Data[[#This Row],[tenor_bulan]]&lt;=48,3,4)))</f>
        <v>1</v>
      </c>
      <c r="AG1266">
        <f>IF(Raw_Data[[#This Row],[jumlah_kali_telat]]=0,0,IF(Raw_Data[[#This Row],[jumlah_kali_telat]]&lt;=2,2,4))</f>
        <v>0</v>
      </c>
      <c r="AH1266">
        <f>Raw_Data[[#This Row],[Skor_Rasio]]+Raw_Data[[#This Row],[Skor_DP]]+Raw_Data[[#This Row],[Skor_Tenor]]+Raw_Data[[#This Row],[Skor_Telat]]</f>
        <v>5</v>
      </c>
      <c r="AI1266" t="str">
        <f>IF(Raw_Data[[#This Row],[Risk_Score]]&lt;=6,"Low Risk",IF(Raw_Data[[#This Row],[Risk_Score]]&lt;=8,"Medium Risk","High Risk"))</f>
        <v>Low Risk</v>
      </c>
      <c r="AJ1266">
        <f ca="1">IFERROR(DATEDIF(Raw_Data[[#This Row],[tanggal_pengajuan]],TODAY(),"m"),"N/A")</f>
        <v>5</v>
      </c>
      <c r="AK1266" t="str">
        <f ca="1">IF(ISNUMBER(Raw_Data[[#This Row],[MOB]]),IF(Raw_Data[[#This Row],[MOB]]&lt;6,"0-5 bulan",IF(Raw_Data[[#This Row],[MOB]]&lt;12,"6-11 bulan",IF(Raw_Data[[#This Row],[MOB]]&lt;24,"12-23 bulan","24+ bulan"))),"N/A")</f>
        <v>0-5 bulan</v>
      </c>
    </row>
    <row r="1267" spans="1:37" ht="14.25" customHeight="1" x14ac:dyDescent="0.45">
      <c r="A1267" t="s">
        <v>3171</v>
      </c>
      <c r="B1267" s="64">
        <v>46117</v>
      </c>
      <c r="C1267" s="1" t="str">
        <f t="shared" si="19"/>
        <v>April</v>
      </c>
      <c r="D1267" t="s">
        <v>3172</v>
      </c>
      <c r="E1267" t="s">
        <v>3173</v>
      </c>
      <c r="F1267">
        <v>25</v>
      </c>
      <c r="G1267" t="s">
        <v>51</v>
      </c>
      <c r="H1267" t="s">
        <v>96</v>
      </c>
      <c r="I1267" s="2">
        <v>7342000</v>
      </c>
      <c r="J1267" s="3">
        <f>Raw_Data[[#This Row],[cicilan_per_bulan]]/Raw_Data[[#This Row],[penghasilan_bulanan]]</f>
        <v>0.15636066466902751</v>
      </c>
      <c r="K1267" t="s">
        <v>81</v>
      </c>
      <c r="L1267" t="s">
        <v>82</v>
      </c>
      <c r="M1267" t="s">
        <v>290</v>
      </c>
      <c r="N1267" t="s">
        <v>291</v>
      </c>
      <c r="O1267" t="s">
        <v>292</v>
      </c>
      <c r="P1267" s="2">
        <v>38751000</v>
      </c>
      <c r="Q1267" s="2">
        <v>3875000</v>
      </c>
      <c r="R1267" t="str">
        <f>IF(Raw_Data[[#This Row],[persen_dp]]&lt;15%,"Low",IF(Raw_Data[[#This Row],[persen_dp]]&gt;25%,"High","Medium"))</f>
        <v>Low</v>
      </c>
      <c r="S1267" s="3">
        <v>0.1</v>
      </c>
      <c r="T1267">
        <v>48</v>
      </c>
      <c r="U1267">
        <v>0.14499999999999999</v>
      </c>
      <c r="V1267" s="2">
        <v>1148000</v>
      </c>
      <c r="W1267" s="2">
        <v>55105000</v>
      </c>
      <c r="X1267" t="str">
        <f>IF(OR(Raw_Data[[#This Row],[status_pembayaran]]="Macet",Raw_Data[[#This Row],[status_pembayaran]]="Kurang Lancar"),"Non Performing Loan","Performing")</f>
        <v>Performing</v>
      </c>
      <c r="Y1267" t="s">
        <v>47</v>
      </c>
      <c r="Z1267">
        <v>0</v>
      </c>
      <c r="AA1267">
        <v>0</v>
      </c>
      <c r="AB1267">
        <v>1</v>
      </c>
      <c r="AC1267" t="s">
        <v>74</v>
      </c>
      <c r="AD1267">
        <f>IF(Raw_Data[[#This Row],[rasio]]&lt;0.2,1,IF(Raw_Data[[#This Row],[rasio]]&lt;0.3,2,IF(Raw_Data[[#This Row],[rasio]]&lt;0.4,3,4)))</f>
        <v>1</v>
      </c>
      <c r="AE1267">
        <f>IF(Raw_Data[[#This Row],[kategori_dp]]="High",1,IF(Raw_Data[[#This Row],[kategori_dp]]="Medium",2,3))</f>
        <v>3</v>
      </c>
      <c r="AF1267">
        <f>IF(Raw_Data[[#This Row],[tenor_bulan]]&lt;=24,1,IF(Raw_Data[[#This Row],[tenor_bulan]]&lt;=36,2,IF(Raw_Data[[#This Row],[tenor_bulan]]&lt;=48,3,4)))</f>
        <v>3</v>
      </c>
      <c r="AG1267">
        <f>IF(Raw_Data[[#This Row],[jumlah_kali_telat]]=0,0,IF(Raw_Data[[#This Row],[jumlah_kali_telat]]&lt;=2,2,4))</f>
        <v>0</v>
      </c>
      <c r="AH1267">
        <f>Raw_Data[[#This Row],[Skor_Rasio]]+Raw_Data[[#This Row],[Skor_DP]]+Raw_Data[[#This Row],[Skor_Tenor]]+Raw_Data[[#This Row],[Skor_Telat]]</f>
        <v>7</v>
      </c>
      <c r="AI1267" t="str">
        <f>IF(Raw_Data[[#This Row],[Risk_Score]]&lt;=6,"Low Risk",IF(Raw_Data[[#This Row],[Risk_Score]]&lt;=8,"Medium Risk","High Risk"))</f>
        <v>Medium Risk</v>
      </c>
      <c r="AJ1267">
        <f ca="1">IFERROR(DATEDIF(Raw_Data[[#This Row],[tanggal_pengajuan]],TODAY(),"m"),"N/A")</f>
        <v>6</v>
      </c>
      <c r="AK1267" t="str">
        <f ca="1">IF(ISNUMBER(Raw_Data[[#This Row],[MOB]]),IF(Raw_Data[[#This Row],[MOB]]&lt;6,"0-5 bulan",IF(Raw_Data[[#This Row],[MOB]]&lt;12,"6-11 bulan",IF(Raw_Data[[#This Row],[MOB]]&lt;24,"12-23 bulan","24+ bulan"))),"N/A")</f>
        <v>6-11 bulan</v>
      </c>
    </row>
    <row r="1268" spans="1:37" ht="14.25" customHeight="1" x14ac:dyDescent="0.45">
      <c r="A1268" t="s">
        <v>3174</v>
      </c>
      <c r="B1268" s="64">
        <v>46029</v>
      </c>
      <c r="C1268" s="1" t="str">
        <f t="shared" ref="C1268:C1331" si="20">TEXT(B1268,"mmmm")</f>
        <v>January</v>
      </c>
      <c r="D1268" t="s">
        <v>412</v>
      </c>
      <c r="E1268" t="s">
        <v>3175</v>
      </c>
      <c r="F1268">
        <v>35</v>
      </c>
      <c r="G1268" t="s">
        <v>40</v>
      </c>
      <c r="H1268" t="s">
        <v>52</v>
      </c>
      <c r="I1268" s="2">
        <v>3744000</v>
      </c>
      <c r="J1268" s="3">
        <f>Raw_Data[[#This Row],[cicilan_per_bulan]]/Raw_Data[[#This Row],[penghasilan_bulanan]]</f>
        <v>0.21965811965811965</v>
      </c>
      <c r="K1268" t="s">
        <v>70</v>
      </c>
      <c r="L1268" t="s">
        <v>71</v>
      </c>
      <c r="M1268" t="s">
        <v>44</v>
      </c>
      <c r="N1268" t="s">
        <v>158</v>
      </c>
      <c r="O1268" t="s">
        <v>159</v>
      </c>
      <c r="P1268" s="2">
        <v>31229000</v>
      </c>
      <c r="Q1268" s="2">
        <v>6246000</v>
      </c>
      <c r="R1268" t="str">
        <f>IF(Raw_Data[[#This Row],[persen_dp]]&lt;15%,"Low",IF(Raw_Data[[#This Row],[persen_dp]]&gt;25%,"High","Medium"))</f>
        <v>Medium</v>
      </c>
      <c r="S1268" s="3">
        <v>0.2</v>
      </c>
      <c r="T1268">
        <v>48</v>
      </c>
      <c r="U1268">
        <v>0.14499999999999999</v>
      </c>
      <c r="V1268" s="2">
        <v>822400</v>
      </c>
      <c r="W1268" s="2">
        <v>39473000</v>
      </c>
      <c r="X1268" t="str">
        <f>IF(OR(Raw_Data[[#This Row],[status_pembayaran]]="Macet",Raw_Data[[#This Row],[status_pembayaran]]="Kurang Lancar"),"Non Performing Loan","Performing")</f>
        <v>Performing</v>
      </c>
      <c r="Y1268" t="s">
        <v>47</v>
      </c>
      <c r="Z1268">
        <v>0</v>
      </c>
      <c r="AA1268">
        <v>0</v>
      </c>
      <c r="AB1268">
        <v>1</v>
      </c>
      <c r="AD1268">
        <f>IF(Raw_Data[[#This Row],[rasio]]&lt;0.2,1,IF(Raw_Data[[#This Row],[rasio]]&lt;0.3,2,IF(Raw_Data[[#This Row],[rasio]]&lt;0.4,3,4)))</f>
        <v>2</v>
      </c>
      <c r="AE1268">
        <f>IF(Raw_Data[[#This Row],[kategori_dp]]="High",1,IF(Raw_Data[[#This Row],[kategori_dp]]="Medium",2,3))</f>
        <v>2</v>
      </c>
      <c r="AF1268">
        <f>IF(Raw_Data[[#This Row],[tenor_bulan]]&lt;=24,1,IF(Raw_Data[[#This Row],[tenor_bulan]]&lt;=36,2,IF(Raw_Data[[#This Row],[tenor_bulan]]&lt;=48,3,4)))</f>
        <v>3</v>
      </c>
      <c r="AG1268">
        <f>IF(Raw_Data[[#This Row],[jumlah_kali_telat]]=0,0,IF(Raw_Data[[#This Row],[jumlah_kali_telat]]&lt;=2,2,4))</f>
        <v>0</v>
      </c>
      <c r="AH1268">
        <f>Raw_Data[[#This Row],[Skor_Rasio]]+Raw_Data[[#This Row],[Skor_DP]]+Raw_Data[[#This Row],[Skor_Tenor]]+Raw_Data[[#This Row],[Skor_Telat]]</f>
        <v>7</v>
      </c>
      <c r="AI1268" t="str">
        <f>IF(Raw_Data[[#This Row],[Risk_Score]]&lt;=6,"Low Risk",IF(Raw_Data[[#This Row],[Risk_Score]]&lt;=8,"Medium Risk","High Risk"))</f>
        <v>Medium Risk</v>
      </c>
      <c r="AJ1268">
        <f ca="1">IFERROR(DATEDIF(Raw_Data[[#This Row],[tanggal_pengajuan]],TODAY(),"m"),"N/A")</f>
        <v>9</v>
      </c>
      <c r="AK1268" t="str">
        <f ca="1">IF(ISNUMBER(Raw_Data[[#This Row],[MOB]]),IF(Raw_Data[[#This Row],[MOB]]&lt;6,"0-5 bulan",IF(Raw_Data[[#This Row],[MOB]]&lt;12,"6-11 bulan",IF(Raw_Data[[#This Row],[MOB]]&lt;24,"12-23 bulan","24+ bulan"))),"N/A")</f>
        <v>6-11 bulan</v>
      </c>
    </row>
    <row r="1269" spans="1:37" ht="14.25" customHeight="1" x14ac:dyDescent="0.45">
      <c r="A1269" t="s">
        <v>3176</v>
      </c>
      <c r="B1269" s="64">
        <v>46059</v>
      </c>
      <c r="C1269" s="1" t="str">
        <f t="shared" si="20"/>
        <v>February</v>
      </c>
      <c r="D1269" t="s">
        <v>3177</v>
      </c>
      <c r="E1269" t="s">
        <v>3178</v>
      </c>
      <c r="F1269">
        <v>26</v>
      </c>
      <c r="G1269" t="s">
        <v>51</v>
      </c>
      <c r="H1269" t="s">
        <v>52</v>
      </c>
      <c r="I1269" s="2">
        <v>13946000</v>
      </c>
      <c r="J1269" s="3">
        <f>Raw_Data[[#This Row],[cicilan_per_bulan]]/Raw_Data[[#This Row],[penghasilan_bulanan]]</f>
        <v>2.9843682776423346E-2</v>
      </c>
      <c r="K1269" t="s">
        <v>114</v>
      </c>
      <c r="L1269" t="s">
        <v>115</v>
      </c>
      <c r="M1269" t="s">
        <v>44</v>
      </c>
      <c r="N1269" t="s">
        <v>273</v>
      </c>
      <c r="O1269" t="s">
        <v>274</v>
      </c>
      <c r="P1269" s="2">
        <v>17403000</v>
      </c>
      <c r="Q1269" s="2">
        <v>6961000</v>
      </c>
      <c r="R1269" t="str">
        <f>IF(Raw_Data[[#This Row],[persen_dp]]&lt;15%,"Low",IF(Raw_Data[[#This Row],[persen_dp]]&gt;25%,"High","Medium"))</f>
        <v>High</v>
      </c>
      <c r="S1269" s="3">
        <v>0.4</v>
      </c>
      <c r="T1269">
        <v>36</v>
      </c>
      <c r="U1269">
        <v>0.14499999999999999</v>
      </c>
      <c r="V1269" s="2">
        <v>416200</v>
      </c>
      <c r="W1269" s="2">
        <v>14985000</v>
      </c>
      <c r="X1269" t="str">
        <f>IF(OR(Raw_Data[[#This Row],[status_pembayaran]]="Macet",Raw_Data[[#This Row],[status_pembayaran]]="Kurang Lancar"),"Non Performing Loan","Performing")</f>
        <v>Performing</v>
      </c>
      <c r="Y1269" t="s">
        <v>47</v>
      </c>
      <c r="Z1269">
        <v>0</v>
      </c>
      <c r="AA1269">
        <v>0</v>
      </c>
      <c r="AB1269">
        <v>1</v>
      </c>
      <c r="AD1269">
        <f>IF(Raw_Data[[#This Row],[rasio]]&lt;0.2,1,IF(Raw_Data[[#This Row],[rasio]]&lt;0.3,2,IF(Raw_Data[[#This Row],[rasio]]&lt;0.4,3,4)))</f>
        <v>1</v>
      </c>
      <c r="AE1269">
        <f>IF(Raw_Data[[#This Row],[kategori_dp]]="High",1,IF(Raw_Data[[#This Row],[kategori_dp]]="Medium",2,3))</f>
        <v>1</v>
      </c>
      <c r="AF1269">
        <f>IF(Raw_Data[[#This Row],[tenor_bulan]]&lt;=24,1,IF(Raw_Data[[#This Row],[tenor_bulan]]&lt;=36,2,IF(Raw_Data[[#This Row],[tenor_bulan]]&lt;=48,3,4)))</f>
        <v>2</v>
      </c>
      <c r="AG1269">
        <f>IF(Raw_Data[[#This Row],[jumlah_kali_telat]]=0,0,IF(Raw_Data[[#This Row],[jumlah_kali_telat]]&lt;=2,2,4))</f>
        <v>0</v>
      </c>
      <c r="AH1269">
        <f>Raw_Data[[#This Row],[Skor_Rasio]]+Raw_Data[[#This Row],[Skor_DP]]+Raw_Data[[#This Row],[Skor_Tenor]]+Raw_Data[[#This Row],[Skor_Telat]]</f>
        <v>4</v>
      </c>
      <c r="AI1269" t="str">
        <f>IF(Raw_Data[[#This Row],[Risk_Score]]&lt;=6,"Low Risk",IF(Raw_Data[[#This Row],[Risk_Score]]&lt;=8,"Medium Risk","High Risk"))</f>
        <v>Low Risk</v>
      </c>
      <c r="AJ1269">
        <f ca="1">IFERROR(DATEDIF(Raw_Data[[#This Row],[tanggal_pengajuan]],TODAY(),"m"),"N/A")</f>
        <v>8</v>
      </c>
      <c r="AK1269" t="str">
        <f ca="1">IF(ISNUMBER(Raw_Data[[#This Row],[MOB]]),IF(Raw_Data[[#This Row],[MOB]]&lt;6,"0-5 bulan",IF(Raw_Data[[#This Row],[MOB]]&lt;12,"6-11 bulan",IF(Raw_Data[[#This Row],[MOB]]&lt;24,"12-23 bulan","24+ bulan"))),"N/A")</f>
        <v>6-11 bulan</v>
      </c>
    </row>
    <row r="1270" spans="1:37" ht="14.25" customHeight="1" x14ac:dyDescent="0.45">
      <c r="A1270" t="s">
        <v>3179</v>
      </c>
      <c r="B1270" s="64">
        <v>46123</v>
      </c>
      <c r="C1270" s="1" t="str">
        <f t="shared" si="20"/>
        <v>April</v>
      </c>
      <c r="D1270" t="s">
        <v>161</v>
      </c>
      <c r="E1270" t="s">
        <v>3180</v>
      </c>
      <c r="F1270">
        <v>45</v>
      </c>
      <c r="G1270" t="s">
        <v>40</v>
      </c>
      <c r="H1270" t="s">
        <v>41</v>
      </c>
      <c r="I1270" s="2">
        <v>7791000</v>
      </c>
      <c r="J1270" s="3">
        <f>Raw_Data[[#This Row],[cicilan_per_bulan]]/Raw_Data[[#This Row],[penghasilan_bulanan]]</f>
        <v>0.19516108330124501</v>
      </c>
      <c r="K1270" t="s">
        <v>63</v>
      </c>
      <c r="L1270" t="s">
        <v>64</v>
      </c>
      <c r="M1270" t="s">
        <v>44</v>
      </c>
      <c r="N1270" t="s">
        <v>129</v>
      </c>
      <c r="O1270" t="s">
        <v>130</v>
      </c>
      <c r="P1270" s="2">
        <v>24516000</v>
      </c>
      <c r="Q1270" s="2">
        <v>8581000</v>
      </c>
      <c r="R1270" t="str">
        <f>IF(Raw_Data[[#This Row],[persen_dp]]&lt;15%,"Low",IF(Raw_Data[[#This Row],[persen_dp]]&gt;25%,"High","Medium"))</f>
        <v>High</v>
      </c>
      <c r="S1270" s="3">
        <v>0.35</v>
      </c>
      <c r="T1270">
        <v>12</v>
      </c>
      <c r="U1270">
        <v>0.14499999999999999</v>
      </c>
      <c r="V1270" s="2">
        <v>1520500</v>
      </c>
      <c r="W1270" s="2">
        <v>18246000</v>
      </c>
      <c r="X1270" t="str">
        <f>IF(OR(Raw_Data[[#This Row],[status_pembayaran]]="Macet",Raw_Data[[#This Row],[status_pembayaran]]="Kurang Lancar"),"Non Performing Loan","Performing")</f>
        <v>Performing</v>
      </c>
      <c r="Y1270" t="s">
        <v>47</v>
      </c>
      <c r="Z1270">
        <v>0</v>
      </c>
      <c r="AA1270">
        <v>0</v>
      </c>
      <c r="AB1270">
        <v>1</v>
      </c>
      <c r="AC1270" t="s">
        <v>137</v>
      </c>
      <c r="AD1270">
        <f>IF(Raw_Data[[#This Row],[rasio]]&lt;0.2,1,IF(Raw_Data[[#This Row],[rasio]]&lt;0.3,2,IF(Raw_Data[[#This Row],[rasio]]&lt;0.4,3,4)))</f>
        <v>1</v>
      </c>
      <c r="AE1270">
        <f>IF(Raw_Data[[#This Row],[kategori_dp]]="High",1,IF(Raw_Data[[#This Row],[kategori_dp]]="Medium",2,3))</f>
        <v>1</v>
      </c>
      <c r="AF1270">
        <f>IF(Raw_Data[[#This Row],[tenor_bulan]]&lt;=24,1,IF(Raw_Data[[#This Row],[tenor_bulan]]&lt;=36,2,IF(Raw_Data[[#This Row],[tenor_bulan]]&lt;=48,3,4)))</f>
        <v>1</v>
      </c>
      <c r="AG1270">
        <f>IF(Raw_Data[[#This Row],[jumlah_kali_telat]]=0,0,IF(Raw_Data[[#This Row],[jumlah_kali_telat]]&lt;=2,2,4))</f>
        <v>0</v>
      </c>
      <c r="AH1270">
        <f>Raw_Data[[#This Row],[Skor_Rasio]]+Raw_Data[[#This Row],[Skor_DP]]+Raw_Data[[#This Row],[Skor_Tenor]]+Raw_Data[[#This Row],[Skor_Telat]]</f>
        <v>3</v>
      </c>
      <c r="AI1270" t="str">
        <f>IF(Raw_Data[[#This Row],[Risk_Score]]&lt;=6,"Low Risk",IF(Raw_Data[[#This Row],[Risk_Score]]&lt;=8,"Medium Risk","High Risk"))</f>
        <v>Low Risk</v>
      </c>
      <c r="AJ1270">
        <f ca="1">IFERROR(DATEDIF(Raw_Data[[#This Row],[tanggal_pengajuan]],TODAY(),"m"),"N/A")</f>
        <v>6</v>
      </c>
      <c r="AK1270" t="str">
        <f ca="1">IF(ISNUMBER(Raw_Data[[#This Row],[MOB]]),IF(Raw_Data[[#This Row],[MOB]]&lt;6,"0-5 bulan",IF(Raw_Data[[#This Row],[MOB]]&lt;12,"6-11 bulan",IF(Raw_Data[[#This Row],[MOB]]&lt;24,"12-23 bulan","24+ bulan"))),"N/A")</f>
        <v>6-11 bulan</v>
      </c>
    </row>
    <row r="1271" spans="1:37" ht="14.25" customHeight="1" x14ac:dyDescent="0.45">
      <c r="A1271" t="s">
        <v>3181</v>
      </c>
      <c r="B1271" s="64">
        <v>46041</v>
      </c>
      <c r="C1271" s="1" t="str">
        <f t="shared" si="20"/>
        <v>January</v>
      </c>
      <c r="D1271" t="s">
        <v>909</v>
      </c>
      <c r="E1271" t="s">
        <v>3182</v>
      </c>
      <c r="F1271">
        <v>33</v>
      </c>
      <c r="G1271" t="s">
        <v>40</v>
      </c>
      <c r="H1271" t="s">
        <v>62</v>
      </c>
      <c r="I1271" s="2">
        <v>3405000</v>
      </c>
      <c r="J1271" s="3">
        <f>Raw_Data[[#This Row],[cicilan_per_bulan]]/Raw_Data[[#This Row],[penghasilan_bulanan]]</f>
        <v>0.46214390602055799</v>
      </c>
      <c r="K1271" t="s">
        <v>286</v>
      </c>
      <c r="L1271" t="s">
        <v>154</v>
      </c>
      <c r="M1271" t="s">
        <v>44</v>
      </c>
      <c r="N1271" t="s">
        <v>158</v>
      </c>
      <c r="O1271" t="s">
        <v>159</v>
      </c>
      <c r="P1271" s="2">
        <v>31020000</v>
      </c>
      <c r="Q1271" s="2">
        <v>7755000</v>
      </c>
      <c r="R1271" t="str">
        <f>IF(Raw_Data[[#This Row],[persen_dp]]&lt;15%,"Low",IF(Raw_Data[[#This Row],[persen_dp]]&gt;25%,"High","Medium"))</f>
        <v>Medium</v>
      </c>
      <c r="S1271" s="3">
        <v>0.25</v>
      </c>
      <c r="T1271">
        <v>18</v>
      </c>
      <c r="U1271">
        <v>0.14499999999999999</v>
      </c>
      <c r="V1271" s="2">
        <v>1573600</v>
      </c>
      <c r="W1271" s="2">
        <v>28326000</v>
      </c>
      <c r="X1271" t="str">
        <f>IF(OR(Raw_Data[[#This Row],[status_pembayaran]]="Macet",Raw_Data[[#This Row],[status_pembayaran]]="Kurang Lancar"),"Non Performing Loan","Performing")</f>
        <v>Performing</v>
      </c>
      <c r="Y1271" t="s">
        <v>47</v>
      </c>
      <c r="Z1271">
        <v>0</v>
      </c>
      <c r="AA1271">
        <v>0</v>
      </c>
      <c r="AB1271">
        <v>1</v>
      </c>
      <c r="AC1271" t="s">
        <v>74</v>
      </c>
      <c r="AD1271">
        <f>IF(Raw_Data[[#This Row],[rasio]]&lt;0.2,1,IF(Raw_Data[[#This Row],[rasio]]&lt;0.3,2,IF(Raw_Data[[#This Row],[rasio]]&lt;0.4,3,4)))</f>
        <v>4</v>
      </c>
      <c r="AE1271">
        <f>IF(Raw_Data[[#This Row],[kategori_dp]]="High",1,IF(Raw_Data[[#This Row],[kategori_dp]]="Medium",2,3))</f>
        <v>2</v>
      </c>
      <c r="AF1271">
        <f>IF(Raw_Data[[#This Row],[tenor_bulan]]&lt;=24,1,IF(Raw_Data[[#This Row],[tenor_bulan]]&lt;=36,2,IF(Raw_Data[[#This Row],[tenor_bulan]]&lt;=48,3,4)))</f>
        <v>1</v>
      </c>
      <c r="AG1271">
        <f>IF(Raw_Data[[#This Row],[jumlah_kali_telat]]=0,0,IF(Raw_Data[[#This Row],[jumlah_kali_telat]]&lt;=2,2,4))</f>
        <v>0</v>
      </c>
      <c r="AH1271">
        <f>Raw_Data[[#This Row],[Skor_Rasio]]+Raw_Data[[#This Row],[Skor_DP]]+Raw_Data[[#This Row],[Skor_Tenor]]+Raw_Data[[#This Row],[Skor_Telat]]</f>
        <v>7</v>
      </c>
      <c r="AI1271" t="str">
        <f>IF(Raw_Data[[#This Row],[Risk_Score]]&lt;=6,"Low Risk",IF(Raw_Data[[#This Row],[Risk_Score]]&lt;=8,"Medium Risk","High Risk"))</f>
        <v>Medium Risk</v>
      </c>
      <c r="AJ1271">
        <f ca="1">IFERROR(DATEDIF(Raw_Data[[#This Row],[tanggal_pengajuan]],TODAY(),"m"),"N/A")</f>
        <v>9</v>
      </c>
      <c r="AK1271" t="str">
        <f ca="1">IF(ISNUMBER(Raw_Data[[#This Row],[MOB]]),IF(Raw_Data[[#This Row],[MOB]]&lt;6,"0-5 bulan",IF(Raw_Data[[#This Row],[MOB]]&lt;12,"6-11 bulan",IF(Raw_Data[[#This Row],[MOB]]&lt;24,"12-23 bulan","24+ bulan"))),"N/A")</f>
        <v>6-11 bulan</v>
      </c>
    </row>
    <row r="1272" spans="1:37" ht="14.25" customHeight="1" x14ac:dyDescent="0.45">
      <c r="A1272" t="s">
        <v>3183</v>
      </c>
      <c r="B1272" s="64">
        <v>46137</v>
      </c>
      <c r="C1272" s="1" t="str">
        <f t="shared" si="20"/>
        <v>April</v>
      </c>
      <c r="D1272" t="s">
        <v>3184</v>
      </c>
      <c r="E1272" t="s">
        <v>3185</v>
      </c>
      <c r="F1272">
        <v>28</v>
      </c>
      <c r="G1272" t="s">
        <v>51</v>
      </c>
      <c r="H1272" t="s">
        <v>52</v>
      </c>
      <c r="I1272" s="2">
        <v>6119000</v>
      </c>
      <c r="J1272" s="3">
        <f>Raw_Data[[#This Row],[cicilan_per_bulan]]/Raw_Data[[#This Row],[penghasilan_bulanan]]</f>
        <v>0.18241542735741134</v>
      </c>
      <c r="K1272" t="s">
        <v>70</v>
      </c>
      <c r="L1272" t="s">
        <v>71</v>
      </c>
      <c r="M1272" t="s">
        <v>55</v>
      </c>
      <c r="N1272" t="s">
        <v>147</v>
      </c>
      <c r="O1272" t="s">
        <v>148</v>
      </c>
      <c r="P1272" s="2">
        <v>31113000</v>
      </c>
      <c r="Q1272" s="2">
        <v>3111000</v>
      </c>
      <c r="R1272" t="str">
        <f>IF(Raw_Data[[#This Row],[persen_dp]]&lt;15%,"Low",IF(Raw_Data[[#This Row],[persen_dp]]&gt;25%,"High","Medium"))</f>
        <v>Low</v>
      </c>
      <c r="S1272" s="3">
        <v>0.1</v>
      </c>
      <c r="T1272">
        <v>36</v>
      </c>
      <c r="U1272">
        <v>0.14499999999999999</v>
      </c>
      <c r="V1272" s="2">
        <v>1116200</v>
      </c>
      <c r="W1272" s="2">
        <v>40183000</v>
      </c>
      <c r="X1272" t="str">
        <f>IF(OR(Raw_Data[[#This Row],[status_pembayaran]]="Macet",Raw_Data[[#This Row],[status_pembayaran]]="Kurang Lancar"),"Non Performing Loan","Performing")</f>
        <v>Performing</v>
      </c>
      <c r="Y1272" t="s">
        <v>47</v>
      </c>
      <c r="Z1272">
        <v>0</v>
      </c>
      <c r="AA1272">
        <v>0</v>
      </c>
      <c r="AB1272">
        <v>1</v>
      </c>
      <c r="AD1272">
        <f>IF(Raw_Data[[#This Row],[rasio]]&lt;0.2,1,IF(Raw_Data[[#This Row],[rasio]]&lt;0.3,2,IF(Raw_Data[[#This Row],[rasio]]&lt;0.4,3,4)))</f>
        <v>1</v>
      </c>
      <c r="AE1272">
        <f>IF(Raw_Data[[#This Row],[kategori_dp]]="High",1,IF(Raw_Data[[#This Row],[kategori_dp]]="Medium",2,3))</f>
        <v>3</v>
      </c>
      <c r="AF1272">
        <f>IF(Raw_Data[[#This Row],[tenor_bulan]]&lt;=24,1,IF(Raw_Data[[#This Row],[tenor_bulan]]&lt;=36,2,IF(Raw_Data[[#This Row],[tenor_bulan]]&lt;=48,3,4)))</f>
        <v>2</v>
      </c>
      <c r="AG1272">
        <f>IF(Raw_Data[[#This Row],[jumlah_kali_telat]]=0,0,IF(Raw_Data[[#This Row],[jumlah_kali_telat]]&lt;=2,2,4))</f>
        <v>0</v>
      </c>
      <c r="AH1272">
        <f>Raw_Data[[#This Row],[Skor_Rasio]]+Raw_Data[[#This Row],[Skor_DP]]+Raw_Data[[#This Row],[Skor_Tenor]]+Raw_Data[[#This Row],[Skor_Telat]]</f>
        <v>6</v>
      </c>
      <c r="AI1272" t="str">
        <f>IF(Raw_Data[[#This Row],[Risk_Score]]&lt;=6,"Low Risk",IF(Raw_Data[[#This Row],[Risk_Score]]&lt;=8,"Medium Risk","High Risk"))</f>
        <v>Low Risk</v>
      </c>
      <c r="AJ1272">
        <f ca="1">IFERROR(DATEDIF(Raw_Data[[#This Row],[tanggal_pengajuan]],TODAY(),"m"),"N/A")</f>
        <v>5</v>
      </c>
      <c r="AK1272" t="str">
        <f ca="1">IF(ISNUMBER(Raw_Data[[#This Row],[MOB]]),IF(Raw_Data[[#This Row],[MOB]]&lt;6,"0-5 bulan",IF(Raw_Data[[#This Row],[MOB]]&lt;12,"6-11 bulan",IF(Raw_Data[[#This Row],[MOB]]&lt;24,"12-23 bulan","24+ bulan"))),"N/A")</f>
        <v>0-5 bulan</v>
      </c>
    </row>
    <row r="1273" spans="1:37" ht="14.25" customHeight="1" x14ac:dyDescent="0.45">
      <c r="A1273" t="s">
        <v>3186</v>
      </c>
      <c r="B1273" s="64">
        <v>46160</v>
      </c>
      <c r="C1273" s="1" t="str">
        <f t="shared" si="20"/>
        <v>May</v>
      </c>
      <c r="D1273" t="s">
        <v>3187</v>
      </c>
      <c r="E1273" t="s">
        <v>3188</v>
      </c>
      <c r="F1273">
        <v>25</v>
      </c>
      <c r="G1273" t="s">
        <v>40</v>
      </c>
      <c r="H1273" t="s">
        <v>52</v>
      </c>
      <c r="I1273" s="2">
        <v>8207000</v>
      </c>
      <c r="J1273" s="3">
        <f>Raw_Data[[#This Row],[cicilan_per_bulan]]/Raw_Data[[#This Row],[penghasilan_bulanan]]</f>
        <v>6.9879371268429386E-2</v>
      </c>
      <c r="K1273" t="s">
        <v>119</v>
      </c>
      <c r="L1273" t="s">
        <v>120</v>
      </c>
      <c r="M1273" t="s">
        <v>55</v>
      </c>
      <c r="N1273" t="s">
        <v>65</v>
      </c>
      <c r="O1273" t="s">
        <v>46</v>
      </c>
      <c r="P1273" s="2">
        <v>28499000</v>
      </c>
      <c r="Q1273" s="2">
        <v>8550000</v>
      </c>
      <c r="R1273" t="str">
        <f>IF(Raw_Data[[#This Row],[persen_dp]]&lt;15%,"Low",IF(Raw_Data[[#This Row],[persen_dp]]&gt;25%,"High","Medium"))</f>
        <v>High</v>
      </c>
      <c r="S1273" s="3">
        <v>0.3</v>
      </c>
      <c r="T1273">
        <v>60</v>
      </c>
      <c r="U1273">
        <v>0.14499999999999999</v>
      </c>
      <c r="V1273" s="2">
        <v>573500</v>
      </c>
      <c r="W1273" s="2">
        <v>34412000</v>
      </c>
      <c r="X1273" t="str">
        <f>IF(OR(Raw_Data[[#This Row],[status_pembayaran]]="Macet",Raw_Data[[#This Row],[status_pembayaran]]="Kurang Lancar"),"Non Performing Loan","Performing")</f>
        <v>Performing</v>
      </c>
      <c r="Y1273" t="s">
        <v>47</v>
      </c>
      <c r="Z1273">
        <v>0</v>
      </c>
      <c r="AA1273">
        <v>0</v>
      </c>
      <c r="AB1273">
        <v>1</v>
      </c>
      <c r="AD1273">
        <f>IF(Raw_Data[[#This Row],[rasio]]&lt;0.2,1,IF(Raw_Data[[#This Row],[rasio]]&lt;0.3,2,IF(Raw_Data[[#This Row],[rasio]]&lt;0.4,3,4)))</f>
        <v>1</v>
      </c>
      <c r="AE1273">
        <f>IF(Raw_Data[[#This Row],[kategori_dp]]="High",1,IF(Raw_Data[[#This Row],[kategori_dp]]="Medium",2,3))</f>
        <v>1</v>
      </c>
      <c r="AF1273">
        <f>IF(Raw_Data[[#This Row],[tenor_bulan]]&lt;=24,1,IF(Raw_Data[[#This Row],[tenor_bulan]]&lt;=36,2,IF(Raw_Data[[#This Row],[tenor_bulan]]&lt;=48,3,4)))</f>
        <v>4</v>
      </c>
      <c r="AG1273">
        <f>IF(Raw_Data[[#This Row],[jumlah_kali_telat]]=0,0,IF(Raw_Data[[#This Row],[jumlah_kali_telat]]&lt;=2,2,4))</f>
        <v>0</v>
      </c>
      <c r="AH1273">
        <f>Raw_Data[[#This Row],[Skor_Rasio]]+Raw_Data[[#This Row],[Skor_DP]]+Raw_Data[[#This Row],[Skor_Tenor]]+Raw_Data[[#This Row],[Skor_Telat]]</f>
        <v>6</v>
      </c>
      <c r="AI1273" t="str">
        <f>IF(Raw_Data[[#This Row],[Risk_Score]]&lt;=6,"Low Risk",IF(Raw_Data[[#This Row],[Risk_Score]]&lt;=8,"Medium Risk","High Risk"))</f>
        <v>Low Risk</v>
      </c>
      <c r="AJ1273">
        <f ca="1">IFERROR(DATEDIF(Raw_Data[[#This Row],[tanggal_pengajuan]],TODAY(),"m"),"N/A")</f>
        <v>5</v>
      </c>
      <c r="AK1273" t="str">
        <f ca="1">IF(ISNUMBER(Raw_Data[[#This Row],[MOB]]),IF(Raw_Data[[#This Row],[MOB]]&lt;6,"0-5 bulan",IF(Raw_Data[[#This Row],[MOB]]&lt;12,"6-11 bulan",IF(Raw_Data[[#This Row],[MOB]]&lt;24,"12-23 bulan","24+ bulan"))),"N/A")</f>
        <v>0-5 bulan</v>
      </c>
    </row>
    <row r="1274" spans="1:37" ht="14.25" customHeight="1" x14ac:dyDescent="0.45">
      <c r="A1274" t="s">
        <v>3189</v>
      </c>
      <c r="B1274" s="64">
        <v>46112</v>
      </c>
      <c r="C1274" s="1" t="str">
        <f t="shared" si="20"/>
        <v>March</v>
      </c>
      <c r="D1274" t="s">
        <v>210</v>
      </c>
      <c r="E1274" t="s">
        <v>211</v>
      </c>
      <c r="F1274">
        <v>33</v>
      </c>
      <c r="G1274" t="s">
        <v>51</v>
      </c>
      <c r="H1274" t="s">
        <v>176</v>
      </c>
      <c r="I1274" s="2">
        <v>5141000</v>
      </c>
      <c r="J1274" s="3">
        <f>Raw_Data[[#This Row],[cicilan_per_bulan]]/Raw_Data[[#This Row],[penghasilan_bulanan]]</f>
        <v>7.3837774751993782E-2</v>
      </c>
      <c r="K1274" t="s">
        <v>70</v>
      </c>
      <c r="L1274" t="s">
        <v>71</v>
      </c>
      <c r="M1274" t="s">
        <v>249</v>
      </c>
      <c r="N1274" t="s">
        <v>250</v>
      </c>
      <c r="O1274" t="s">
        <v>57</v>
      </c>
      <c r="P1274" s="2">
        <v>16503464</v>
      </c>
      <c r="Q1274" s="2">
        <v>3301000</v>
      </c>
      <c r="R1274" t="str">
        <f>IF(Raw_Data[[#This Row],[persen_dp]]&lt;15%,"Low",IF(Raw_Data[[#This Row],[persen_dp]]&gt;25%,"High","Medium"))</f>
        <v>Medium</v>
      </c>
      <c r="S1274" s="3">
        <v>0.2</v>
      </c>
      <c r="T1274">
        <v>60</v>
      </c>
      <c r="U1274">
        <v>0.14499999999999999</v>
      </c>
      <c r="V1274" s="2">
        <v>379600</v>
      </c>
      <c r="W1274" s="2">
        <v>22774000</v>
      </c>
      <c r="X1274" t="str">
        <f>IF(OR(Raw_Data[[#This Row],[status_pembayaran]]="Macet",Raw_Data[[#This Row],[status_pembayaran]]="Kurang Lancar"),"Non Performing Loan","Performing")</f>
        <v>Performing</v>
      </c>
      <c r="Y1274" t="s">
        <v>47</v>
      </c>
      <c r="Z1274">
        <v>0</v>
      </c>
      <c r="AA1274">
        <v>0</v>
      </c>
      <c r="AB1274">
        <v>1</v>
      </c>
      <c r="AC1274" t="s">
        <v>66</v>
      </c>
      <c r="AD1274">
        <f>IF(Raw_Data[[#This Row],[rasio]]&lt;0.2,1,IF(Raw_Data[[#This Row],[rasio]]&lt;0.3,2,IF(Raw_Data[[#This Row],[rasio]]&lt;0.4,3,4)))</f>
        <v>1</v>
      </c>
      <c r="AE1274">
        <f>IF(Raw_Data[[#This Row],[kategori_dp]]="High",1,IF(Raw_Data[[#This Row],[kategori_dp]]="Medium",2,3))</f>
        <v>2</v>
      </c>
      <c r="AF1274">
        <f>IF(Raw_Data[[#This Row],[tenor_bulan]]&lt;=24,1,IF(Raw_Data[[#This Row],[tenor_bulan]]&lt;=36,2,IF(Raw_Data[[#This Row],[tenor_bulan]]&lt;=48,3,4)))</f>
        <v>4</v>
      </c>
      <c r="AG1274">
        <f>IF(Raw_Data[[#This Row],[jumlah_kali_telat]]=0,0,IF(Raw_Data[[#This Row],[jumlah_kali_telat]]&lt;=2,2,4))</f>
        <v>0</v>
      </c>
      <c r="AH1274">
        <f>Raw_Data[[#This Row],[Skor_Rasio]]+Raw_Data[[#This Row],[Skor_DP]]+Raw_Data[[#This Row],[Skor_Tenor]]+Raw_Data[[#This Row],[Skor_Telat]]</f>
        <v>7</v>
      </c>
      <c r="AI1274" t="str">
        <f>IF(Raw_Data[[#This Row],[Risk_Score]]&lt;=6,"Low Risk",IF(Raw_Data[[#This Row],[Risk_Score]]&lt;=8,"Medium Risk","High Risk"))</f>
        <v>Medium Risk</v>
      </c>
      <c r="AJ1274">
        <f ca="1">IFERROR(DATEDIF(Raw_Data[[#This Row],[tanggal_pengajuan]],TODAY(),"m"),"N/A")</f>
        <v>6</v>
      </c>
      <c r="AK1274" t="str">
        <f ca="1">IF(ISNUMBER(Raw_Data[[#This Row],[MOB]]),IF(Raw_Data[[#This Row],[MOB]]&lt;6,"0-5 bulan",IF(Raw_Data[[#This Row],[MOB]]&lt;12,"6-11 bulan",IF(Raw_Data[[#This Row],[MOB]]&lt;24,"12-23 bulan","24+ bulan"))),"N/A")</f>
        <v>6-11 bulan</v>
      </c>
    </row>
    <row r="1275" spans="1:37" ht="14.25" customHeight="1" x14ac:dyDescent="0.45">
      <c r="A1275" t="s">
        <v>3190</v>
      </c>
      <c r="B1275" s="64">
        <v>46078</v>
      </c>
      <c r="C1275" s="1" t="str">
        <f t="shared" si="20"/>
        <v>February</v>
      </c>
      <c r="D1275" t="s">
        <v>1124</v>
      </c>
      <c r="E1275" t="s">
        <v>3191</v>
      </c>
      <c r="F1275">
        <v>32</v>
      </c>
      <c r="G1275" t="s">
        <v>40</v>
      </c>
      <c r="H1275" t="s">
        <v>52</v>
      </c>
      <c r="I1275" s="2">
        <v>9769000</v>
      </c>
      <c r="J1275" s="3">
        <f>Raw_Data[[#This Row],[cicilan_per_bulan]]/Raw_Data[[#This Row],[penghasilan_bulanan]]</f>
        <v>3.4619715426348653E-2</v>
      </c>
      <c r="K1275" t="s">
        <v>91</v>
      </c>
      <c r="L1275" t="s">
        <v>92</v>
      </c>
      <c r="M1275" t="s">
        <v>72</v>
      </c>
      <c r="N1275" t="s">
        <v>97</v>
      </c>
      <c r="O1275" t="s">
        <v>57</v>
      </c>
      <c r="P1275" s="2">
        <v>16804000</v>
      </c>
      <c r="Q1275" s="2">
        <v>5041000</v>
      </c>
      <c r="R1275" t="str">
        <f>IF(Raw_Data[[#This Row],[persen_dp]]&lt;15%,"Low",IF(Raw_Data[[#This Row],[persen_dp]]&gt;25%,"High","Medium"))</f>
        <v>High</v>
      </c>
      <c r="S1275" s="3">
        <v>0.3</v>
      </c>
      <c r="T1275">
        <v>60</v>
      </c>
      <c r="U1275">
        <v>0.14499999999999999</v>
      </c>
      <c r="V1275" s="2">
        <v>338200</v>
      </c>
      <c r="W1275" s="2">
        <v>20291000</v>
      </c>
      <c r="X1275" t="str">
        <f>IF(OR(Raw_Data[[#This Row],[status_pembayaran]]="Macet",Raw_Data[[#This Row],[status_pembayaran]]="Kurang Lancar"),"Non Performing Loan","Performing")</f>
        <v>Performing</v>
      </c>
      <c r="Y1275" t="s">
        <v>47</v>
      </c>
      <c r="Z1275">
        <v>0</v>
      </c>
      <c r="AA1275">
        <v>0</v>
      </c>
      <c r="AB1275">
        <v>1</v>
      </c>
      <c r="AD1275">
        <f>IF(Raw_Data[[#This Row],[rasio]]&lt;0.2,1,IF(Raw_Data[[#This Row],[rasio]]&lt;0.3,2,IF(Raw_Data[[#This Row],[rasio]]&lt;0.4,3,4)))</f>
        <v>1</v>
      </c>
      <c r="AE1275">
        <f>IF(Raw_Data[[#This Row],[kategori_dp]]="High",1,IF(Raw_Data[[#This Row],[kategori_dp]]="Medium",2,3))</f>
        <v>1</v>
      </c>
      <c r="AF1275">
        <f>IF(Raw_Data[[#This Row],[tenor_bulan]]&lt;=24,1,IF(Raw_Data[[#This Row],[tenor_bulan]]&lt;=36,2,IF(Raw_Data[[#This Row],[tenor_bulan]]&lt;=48,3,4)))</f>
        <v>4</v>
      </c>
      <c r="AG1275">
        <f>IF(Raw_Data[[#This Row],[jumlah_kali_telat]]=0,0,IF(Raw_Data[[#This Row],[jumlah_kali_telat]]&lt;=2,2,4))</f>
        <v>0</v>
      </c>
      <c r="AH1275">
        <f>Raw_Data[[#This Row],[Skor_Rasio]]+Raw_Data[[#This Row],[Skor_DP]]+Raw_Data[[#This Row],[Skor_Tenor]]+Raw_Data[[#This Row],[Skor_Telat]]</f>
        <v>6</v>
      </c>
      <c r="AI1275" t="str">
        <f>IF(Raw_Data[[#This Row],[Risk_Score]]&lt;=6,"Low Risk",IF(Raw_Data[[#This Row],[Risk_Score]]&lt;=8,"Medium Risk","High Risk"))</f>
        <v>Low Risk</v>
      </c>
      <c r="AJ1275">
        <f ca="1">IFERROR(DATEDIF(Raw_Data[[#This Row],[tanggal_pengajuan]],TODAY(),"m"),"N/A")</f>
        <v>7</v>
      </c>
      <c r="AK1275" t="str">
        <f ca="1">IF(ISNUMBER(Raw_Data[[#This Row],[MOB]]),IF(Raw_Data[[#This Row],[MOB]]&lt;6,"0-5 bulan",IF(Raw_Data[[#This Row],[MOB]]&lt;12,"6-11 bulan",IF(Raw_Data[[#This Row],[MOB]]&lt;24,"12-23 bulan","24+ bulan"))),"N/A")</f>
        <v>6-11 bulan</v>
      </c>
    </row>
    <row r="1276" spans="1:37" ht="14.25" customHeight="1" x14ac:dyDescent="0.45">
      <c r="A1276" t="s">
        <v>3192</v>
      </c>
      <c r="B1276" s="64">
        <v>46058</v>
      </c>
      <c r="C1276" s="1" t="str">
        <f t="shared" si="20"/>
        <v>February</v>
      </c>
      <c r="D1276" t="s">
        <v>436</v>
      </c>
      <c r="E1276" t="s">
        <v>3193</v>
      </c>
      <c r="F1276">
        <v>48</v>
      </c>
      <c r="G1276" t="s">
        <v>51</v>
      </c>
      <c r="H1276" t="s">
        <v>62</v>
      </c>
      <c r="I1276" s="2">
        <v>3427000</v>
      </c>
      <c r="J1276" s="3">
        <f>Raw_Data[[#This Row],[cicilan_per_bulan]]/Raw_Data[[#This Row],[penghasilan_bulanan]]</f>
        <v>0.22836299970819959</v>
      </c>
      <c r="K1276" t="s">
        <v>192</v>
      </c>
      <c r="L1276" t="s">
        <v>128</v>
      </c>
      <c r="M1276" t="s">
        <v>44</v>
      </c>
      <c r="N1276" t="s">
        <v>158</v>
      </c>
      <c r="O1276" t="s">
        <v>159</v>
      </c>
      <c r="P1276" s="2">
        <v>30205000</v>
      </c>
      <c r="Q1276" s="2">
        <v>10572000</v>
      </c>
      <c r="R1276" t="str">
        <f>IF(Raw_Data[[#This Row],[persen_dp]]&lt;15%,"Low",IF(Raw_Data[[#This Row],[persen_dp]]&gt;25%,"High","Medium"))</f>
        <v>High</v>
      </c>
      <c r="S1276" s="3">
        <v>0.35</v>
      </c>
      <c r="T1276">
        <v>36</v>
      </c>
      <c r="U1276">
        <v>0.14499999999999999</v>
      </c>
      <c r="V1276" s="2">
        <v>782600</v>
      </c>
      <c r="W1276" s="2">
        <v>28173000</v>
      </c>
      <c r="X1276" t="str">
        <f>IF(OR(Raw_Data[[#This Row],[status_pembayaran]]="Macet",Raw_Data[[#This Row],[status_pembayaran]]="Kurang Lancar"),"Non Performing Loan","Performing")</f>
        <v>Performing</v>
      </c>
      <c r="Y1276" t="s">
        <v>47</v>
      </c>
      <c r="Z1276">
        <v>0</v>
      </c>
      <c r="AA1276">
        <v>0</v>
      </c>
      <c r="AB1276">
        <v>1</v>
      </c>
      <c r="AC1276" t="s">
        <v>104</v>
      </c>
      <c r="AD1276">
        <f>IF(Raw_Data[[#This Row],[rasio]]&lt;0.2,1,IF(Raw_Data[[#This Row],[rasio]]&lt;0.3,2,IF(Raw_Data[[#This Row],[rasio]]&lt;0.4,3,4)))</f>
        <v>2</v>
      </c>
      <c r="AE1276">
        <f>IF(Raw_Data[[#This Row],[kategori_dp]]="High",1,IF(Raw_Data[[#This Row],[kategori_dp]]="Medium",2,3))</f>
        <v>1</v>
      </c>
      <c r="AF1276">
        <f>IF(Raw_Data[[#This Row],[tenor_bulan]]&lt;=24,1,IF(Raw_Data[[#This Row],[tenor_bulan]]&lt;=36,2,IF(Raw_Data[[#This Row],[tenor_bulan]]&lt;=48,3,4)))</f>
        <v>2</v>
      </c>
      <c r="AG1276">
        <f>IF(Raw_Data[[#This Row],[jumlah_kali_telat]]=0,0,IF(Raw_Data[[#This Row],[jumlah_kali_telat]]&lt;=2,2,4))</f>
        <v>0</v>
      </c>
      <c r="AH1276">
        <f>Raw_Data[[#This Row],[Skor_Rasio]]+Raw_Data[[#This Row],[Skor_DP]]+Raw_Data[[#This Row],[Skor_Tenor]]+Raw_Data[[#This Row],[Skor_Telat]]</f>
        <v>5</v>
      </c>
      <c r="AI1276" t="str">
        <f>IF(Raw_Data[[#This Row],[Risk_Score]]&lt;=6,"Low Risk",IF(Raw_Data[[#This Row],[Risk_Score]]&lt;=8,"Medium Risk","High Risk"))</f>
        <v>Low Risk</v>
      </c>
      <c r="AJ1276">
        <f ca="1">IFERROR(DATEDIF(Raw_Data[[#This Row],[tanggal_pengajuan]],TODAY(),"m"),"N/A")</f>
        <v>8</v>
      </c>
      <c r="AK1276" t="str">
        <f ca="1">IF(ISNUMBER(Raw_Data[[#This Row],[MOB]]),IF(Raw_Data[[#This Row],[MOB]]&lt;6,"0-5 bulan",IF(Raw_Data[[#This Row],[MOB]]&lt;12,"6-11 bulan",IF(Raw_Data[[#This Row],[MOB]]&lt;24,"12-23 bulan","24+ bulan"))),"N/A")</f>
        <v>6-11 bulan</v>
      </c>
    </row>
    <row r="1277" spans="1:37" ht="14.25" customHeight="1" x14ac:dyDescent="0.45">
      <c r="A1277" t="s">
        <v>3194</v>
      </c>
      <c r="B1277" s="64">
        <v>46127</v>
      </c>
      <c r="C1277" s="1" t="str">
        <f t="shared" si="20"/>
        <v>April</v>
      </c>
      <c r="D1277" t="s">
        <v>2132</v>
      </c>
      <c r="E1277" t="s">
        <v>3195</v>
      </c>
      <c r="F1277">
        <v>50</v>
      </c>
      <c r="G1277" t="s">
        <v>51</v>
      </c>
      <c r="H1277" t="s">
        <v>41</v>
      </c>
      <c r="I1277" s="2">
        <v>6699000</v>
      </c>
      <c r="J1277" s="3">
        <f>Raw_Data[[#This Row],[cicilan_per_bulan]]/Raw_Data[[#This Row],[penghasilan_bulanan]]</f>
        <v>5.2336169577548886E-2</v>
      </c>
      <c r="K1277" t="s">
        <v>192</v>
      </c>
      <c r="L1277" t="s">
        <v>128</v>
      </c>
      <c r="M1277" t="s">
        <v>55</v>
      </c>
      <c r="N1277" t="s">
        <v>56</v>
      </c>
      <c r="O1277" t="s">
        <v>57</v>
      </c>
      <c r="P1277" s="2">
        <v>18763000</v>
      </c>
      <c r="Q1277" s="2">
        <v>6567000</v>
      </c>
      <c r="R1277" t="str">
        <f>IF(Raw_Data[[#This Row],[persen_dp]]&lt;15%,"Low",IF(Raw_Data[[#This Row],[persen_dp]]&gt;25%,"High","Medium"))</f>
        <v>High</v>
      </c>
      <c r="S1277" s="3">
        <v>0.35</v>
      </c>
      <c r="T1277">
        <v>60</v>
      </c>
      <c r="U1277">
        <v>0.14499999999999999</v>
      </c>
      <c r="V1277" s="2">
        <v>350600</v>
      </c>
      <c r="W1277" s="2">
        <v>21038000</v>
      </c>
      <c r="X1277" t="str">
        <f>IF(OR(Raw_Data[[#This Row],[status_pembayaran]]="Macet",Raw_Data[[#This Row],[status_pembayaran]]="Kurang Lancar"),"Non Performing Loan","Performing")</f>
        <v>Performing</v>
      </c>
      <c r="Y1277" t="s">
        <v>47</v>
      </c>
      <c r="Z1277">
        <v>0</v>
      </c>
      <c r="AA1277">
        <v>0</v>
      </c>
      <c r="AB1277">
        <v>1</v>
      </c>
      <c r="AD1277">
        <f>IF(Raw_Data[[#This Row],[rasio]]&lt;0.2,1,IF(Raw_Data[[#This Row],[rasio]]&lt;0.3,2,IF(Raw_Data[[#This Row],[rasio]]&lt;0.4,3,4)))</f>
        <v>1</v>
      </c>
      <c r="AE1277">
        <f>IF(Raw_Data[[#This Row],[kategori_dp]]="High",1,IF(Raw_Data[[#This Row],[kategori_dp]]="Medium",2,3))</f>
        <v>1</v>
      </c>
      <c r="AF1277">
        <f>IF(Raw_Data[[#This Row],[tenor_bulan]]&lt;=24,1,IF(Raw_Data[[#This Row],[tenor_bulan]]&lt;=36,2,IF(Raw_Data[[#This Row],[tenor_bulan]]&lt;=48,3,4)))</f>
        <v>4</v>
      </c>
      <c r="AG1277">
        <f>IF(Raw_Data[[#This Row],[jumlah_kali_telat]]=0,0,IF(Raw_Data[[#This Row],[jumlah_kali_telat]]&lt;=2,2,4))</f>
        <v>0</v>
      </c>
      <c r="AH1277">
        <f>Raw_Data[[#This Row],[Skor_Rasio]]+Raw_Data[[#This Row],[Skor_DP]]+Raw_Data[[#This Row],[Skor_Tenor]]+Raw_Data[[#This Row],[Skor_Telat]]</f>
        <v>6</v>
      </c>
      <c r="AI1277" t="str">
        <f>IF(Raw_Data[[#This Row],[Risk_Score]]&lt;=6,"Low Risk",IF(Raw_Data[[#This Row],[Risk_Score]]&lt;=8,"Medium Risk","High Risk"))</f>
        <v>Low Risk</v>
      </c>
      <c r="AJ1277">
        <f ca="1">IFERROR(DATEDIF(Raw_Data[[#This Row],[tanggal_pengajuan]],TODAY(),"m"),"N/A")</f>
        <v>6</v>
      </c>
      <c r="AK1277" t="str">
        <f ca="1">IF(ISNUMBER(Raw_Data[[#This Row],[MOB]]),IF(Raw_Data[[#This Row],[MOB]]&lt;6,"0-5 bulan",IF(Raw_Data[[#This Row],[MOB]]&lt;12,"6-11 bulan",IF(Raw_Data[[#This Row],[MOB]]&lt;24,"12-23 bulan","24+ bulan"))),"N/A")</f>
        <v>6-11 bulan</v>
      </c>
    </row>
    <row r="1278" spans="1:37" ht="14.25" customHeight="1" x14ac:dyDescent="0.45">
      <c r="A1278" t="s">
        <v>3196</v>
      </c>
      <c r="B1278" s="64">
        <v>46077</v>
      </c>
      <c r="C1278" s="1" t="str">
        <f t="shared" si="20"/>
        <v>February</v>
      </c>
      <c r="D1278" t="s">
        <v>3187</v>
      </c>
      <c r="E1278" t="s">
        <v>3197</v>
      </c>
      <c r="F1278">
        <v>32</v>
      </c>
      <c r="G1278" t="s">
        <v>40</v>
      </c>
      <c r="H1278" t="s">
        <v>41</v>
      </c>
      <c r="I1278" s="2">
        <v>6909000</v>
      </c>
      <c r="J1278" s="3">
        <f>Raw_Data[[#This Row],[cicilan_per_bulan]]/Raw_Data[[#This Row],[penghasilan_bulanan]]</f>
        <v>0.19377623389781445</v>
      </c>
      <c r="K1278" t="s">
        <v>192</v>
      </c>
      <c r="L1278" t="s">
        <v>128</v>
      </c>
      <c r="M1278" t="s">
        <v>55</v>
      </c>
      <c r="N1278" t="s">
        <v>147</v>
      </c>
      <c r="O1278" t="s">
        <v>148</v>
      </c>
      <c r="P1278" s="2">
        <v>31135000</v>
      </c>
      <c r="Q1278" s="2">
        <v>6227000</v>
      </c>
      <c r="R1278" t="str">
        <f>IF(Raw_Data[[#This Row],[persen_dp]]&lt;15%,"Low",IF(Raw_Data[[#This Row],[persen_dp]]&gt;25%,"High","Medium"))</f>
        <v>Medium</v>
      </c>
      <c r="S1278" s="3">
        <v>0.2</v>
      </c>
      <c r="T1278">
        <v>24</v>
      </c>
      <c r="U1278">
        <v>0.14499999999999999</v>
      </c>
      <c r="V1278" s="2">
        <v>1338800</v>
      </c>
      <c r="W1278" s="2">
        <v>32131000</v>
      </c>
      <c r="X1278" t="str">
        <f>IF(OR(Raw_Data[[#This Row],[status_pembayaran]]="Macet",Raw_Data[[#This Row],[status_pembayaran]]="Kurang Lancar"),"Non Performing Loan","Performing")</f>
        <v>Performing</v>
      </c>
      <c r="Y1278" t="s">
        <v>47</v>
      </c>
      <c r="Z1278">
        <v>0</v>
      </c>
      <c r="AA1278">
        <v>0</v>
      </c>
      <c r="AB1278">
        <v>1</v>
      </c>
      <c r="AC1278" t="s">
        <v>66</v>
      </c>
      <c r="AD1278">
        <f>IF(Raw_Data[[#This Row],[rasio]]&lt;0.2,1,IF(Raw_Data[[#This Row],[rasio]]&lt;0.3,2,IF(Raw_Data[[#This Row],[rasio]]&lt;0.4,3,4)))</f>
        <v>1</v>
      </c>
      <c r="AE1278">
        <f>IF(Raw_Data[[#This Row],[kategori_dp]]="High",1,IF(Raw_Data[[#This Row],[kategori_dp]]="Medium",2,3))</f>
        <v>2</v>
      </c>
      <c r="AF1278">
        <f>IF(Raw_Data[[#This Row],[tenor_bulan]]&lt;=24,1,IF(Raw_Data[[#This Row],[tenor_bulan]]&lt;=36,2,IF(Raw_Data[[#This Row],[tenor_bulan]]&lt;=48,3,4)))</f>
        <v>1</v>
      </c>
      <c r="AG1278">
        <f>IF(Raw_Data[[#This Row],[jumlah_kali_telat]]=0,0,IF(Raw_Data[[#This Row],[jumlah_kali_telat]]&lt;=2,2,4))</f>
        <v>0</v>
      </c>
      <c r="AH1278">
        <f>Raw_Data[[#This Row],[Skor_Rasio]]+Raw_Data[[#This Row],[Skor_DP]]+Raw_Data[[#This Row],[Skor_Tenor]]+Raw_Data[[#This Row],[Skor_Telat]]</f>
        <v>4</v>
      </c>
      <c r="AI1278" t="str">
        <f>IF(Raw_Data[[#This Row],[Risk_Score]]&lt;=6,"Low Risk",IF(Raw_Data[[#This Row],[Risk_Score]]&lt;=8,"Medium Risk","High Risk"))</f>
        <v>Low Risk</v>
      </c>
      <c r="AJ1278">
        <f ca="1">IFERROR(DATEDIF(Raw_Data[[#This Row],[tanggal_pengajuan]],TODAY(),"m"),"N/A")</f>
        <v>7</v>
      </c>
      <c r="AK1278" t="str">
        <f ca="1">IF(ISNUMBER(Raw_Data[[#This Row],[MOB]]),IF(Raw_Data[[#This Row],[MOB]]&lt;6,"0-5 bulan",IF(Raw_Data[[#This Row],[MOB]]&lt;12,"6-11 bulan",IF(Raw_Data[[#This Row],[MOB]]&lt;24,"12-23 bulan","24+ bulan"))),"N/A")</f>
        <v>6-11 bulan</v>
      </c>
    </row>
    <row r="1279" spans="1:37" ht="14.25" customHeight="1" x14ac:dyDescent="0.45">
      <c r="A1279" t="s">
        <v>3198</v>
      </c>
      <c r="B1279" s="64">
        <v>46043</v>
      </c>
      <c r="C1279" s="1" t="str">
        <f t="shared" si="20"/>
        <v>January</v>
      </c>
      <c r="D1279" t="s">
        <v>2070</v>
      </c>
      <c r="E1279" t="s">
        <v>3199</v>
      </c>
      <c r="F1279">
        <v>52</v>
      </c>
      <c r="G1279" t="s">
        <v>40</v>
      </c>
      <c r="H1279" t="s">
        <v>152</v>
      </c>
      <c r="I1279" s="2">
        <v>3543000</v>
      </c>
      <c r="J1279" s="3">
        <f>Raw_Data[[#This Row],[cicilan_per_bulan]]/Raw_Data[[#This Row],[penghasilan_bulanan]]</f>
        <v>0.2083262771662433</v>
      </c>
      <c r="K1279" t="s">
        <v>63</v>
      </c>
      <c r="L1279" t="s">
        <v>64</v>
      </c>
      <c r="M1279" t="s">
        <v>44</v>
      </c>
      <c r="N1279" t="s">
        <v>163</v>
      </c>
      <c r="O1279" t="s">
        <v>46</v>
      </c>
      <c r="P1279" s="2">
        <v>30203000</v>
      </c>
      <c r="Q1279" s="2">
        <v>4530000</v>
      </c>
      <c r="R1279" t="str">
        <f>IF(Raw_Data[[#This Row],[persen_dp]]&lt;15%,"Low",IF(Raw_Data[[#This Row],[persen_dp]]&gt;25%,"High","Medium"))</f>
        <v>Medium</v>
      </c>
      <c r="S1279" s="3">
        <v>0.15</v>
      </c>
      <c r="T1279">
        <v>60</v>
      </c>
      <c r="U1279">
        <v>0.14499999999999999</v>
      </c>
      <c r="V1279" s="2">
        <v>738100</v>
      </c>
      <c r="W1279" s="2">
        <v>44286000</v>
      </c>
      <c r="X1279" t="str">
        <f>IF(OR(Raw_Data[[#This Row],[status_pembayaran]]="Macet",Raw_Data[[#This Row],[status_pembayaran]]="Kurang Lancar"),"Non Performing Loan","Performing")</f>
        <v>Performing</v>
      </c>
      <c r="Y1279" t="s">
        <v>47</v>
      </c>
      <c r="Z1279">
        <v>0</v>
      </c>
      <c r="AA1279">
        <v>0</v>
      </c>
      <c r="AB1279">
        <v>1</v>
      </c>
      <c r="AD1279">
        <f>IF(Raw_Data[[#This Row],[rasio]]&lt;0.2,1,IF(Raw_Data[[#This Row],[rasio]]&lt;0.3,2,IF(Raw_Data[[#This Row],[rasio]]&lt;0.4,3,4)))</f>
        <v>2</v>
      </c>
      <c r="AE1279">
        <f>IF(Raw_Data[[#This Row],[kategori_dp]]="High",1,IF(Raw_Data[[#This Row],[kategori_dp]]="Medium",2,3))</f>
        <v>2</v>
      </c>
      <c r="AF1279">
        <f>IF(Raw_Data[[#This Row],[tenor_bulan]]&lt;=24,1,IF(Raw_Data[[#This Row],[tenor_bulan]]&lt;=36,2,IF(Raw_Data[[#This Row],[tenor_bulan]]&lt;=48,3,4)))</f>
        <v>4</v>
      </c>
      <c r="AG1279">
        <f>IF(Raw_Data[[#This Row],[jumlah_kali_telat]]=0,0,IF(Raw_Data[[#This Row],[jumlah_kali_telat]]&lt;=2,2,4))</f>
        <v>0</v>
      </c>
      <c r="AH1279">
        <f>Raw_Data[[#This Row],[Skor_Rasio]]+Raw_Data[[#This Row],[Skor_DP]]+Raw_Data[[#This Row],[Skor_Tenor]]+Raw_Data[[#This Row],[Skor_Telat]]</f>
        <v>8</v>
      </c>
      <c r="AI1279" t="str">
        <f>IF(Raw_Data[[#This Row],[Risk_Score]]&lt;=6,"Low Risk",IF(Raw_Data[[#This Row],[Risk_Score]]&lt;=8,"Medium Risk","High Risk"))</f>
        <v>Medium Risk</v>
      </c>
      <c r="AJ1279">
        <f ca="1">IFERROR(DATEDIF(Raw_Data[[#This Row],[tanggal_pengajuan]],TODAY(),"m"),"N/A")</f>
        <v>9</v>
      </c>
      <c r="AK1279" t="str">
        <f ca="1">IF(ISNUMBER(Raw_Data[[#This Row],[MOB]]),IF(Raw_Data[[#This Row],[MOB]]&lt;6,"0-5 bulan",IF(Raw_Data[[#This Row],[MOB]]&lt;12,"6-11 bulan",IF(Raw_Data[[#This Row],[MOB]]&lt;24,"12-23 bulan","24+ bulan"))),"N/A")</f>
        <v>6-11 bulan</v>
      </c>
    </row>
    <row r="1280" spans="1:37" ht="14.25" customHeight="1" x14ac:dyDescent="0.45">
      <c r="A1280" t="s">
        <v>3200</v>
      </c>
      <c r="B1280" s="64">
        <v>46131</v>
      </c>
      <c r="C1280" s="1" t="str">
        <f t="shared" si="20"/>
        <v>April</v>
      </c>
      <c r="D1280" t="s">
        <v>989</v>
      </c>
      <c r="E1280" t="s">
        <v>3201</v>
      </c>
      <c r="F1280">
        <v>35</v>
      </c>
      <c r="G1280" t="s">
        <v>51</v>
      </c>
      <c r="H1280" t="s">
        <v>41</v>
      </c>
      <c r="I1280" s="2">
        <v>6637000</v>
      </c>
      <c r="J1280" s="3">
        <f>Raw_Data[[#This Row],[cicilan_per_bulan]]/Raw_Data[[#This Row],[penghasilan_bulanan]]</f>
        <v>4.9660991411782429E-2</v>
      </c>
      <c r="K1280" t="s">
        <v>205</v>
      </c>
      <c r="L1280" t="s">
        <v>110</v>
      </c>
      <c r="M1280" t="s">
        <v>44</v>
      </c>
      <c r="N1280" t="s">
        <v>228</v>
      </c>
      <c r="O1280" t="s">
        <v>57</v>
      </c>
      <c r="P1280" s="2">
        <v>19107000</v>
      </c>
      <c r="Q1280" s="2">
        <v>7643000</v>
      </c>
      <c r="R1280" t="str">
        <f>IF(Raw_Data[[#This Row],[persen_dp]]&lt;15%,"Low",IF(Raw_Data[[#This Row],[persen_dp]]&gt;25%,"High","Medium"))</f>
        <v>High</v>
      </c>
      <c r="S1280" s="3">
        <v>0.4</v>
      </c>
      <c r="T1280">
        <v>60</v>
      </c>
      <c r="U1280">
        <v>0.14499999999999999</v>
      </c>
      <c r="V1280" s="2">
        <v>329600</v>
      </c>
      <c r="W1280" s="2">
        <v>19775000</v>
      </c>
      <c r="X1280" t="str">
        <f>IF(OR(Raw_Data[[#This Row],[status_pembayaran]]="Macet",Raw_Data[[#This Row],[status_pembayaran]]="Kurang Lancar"),"Non Performing Loan","Performing")</f>
        <v>Performing</v>
      </c>
      <c r="Y1280" t="s">
        <v>47</v>
      </c>
      <c r="Z1280">
        <v>0</v>
      </c>
      <c r="AA1280">
        <v>0</v>
      </c>
      <c r="AB1280">
        <v>1</v>
      </c>
      <c r="AC1280" t="s">
        <v>58</v>
      </c>
      <c r="AD1280">
        <f>IF(Raw_Data[[#This Row],[rasio]]&lt;0.2,1,IF(Raw_Data[[#This Row],[rasio]]&lt;0.3,2,IF(Raw_Data[[#This Row],[rasio]]&lt;0.4,3,4)))</f>
        <v>1</v>
      </c>
      <c r="AE1280">
        <f>IF(Raw_Data[[#This Row],[kategori_dp]]="High",1,IF(Raw_Data[[#This Row],[kategori_dp]]="Medium",2,3))</f>
        <v>1</v>
      </c>
      <c r="AF1280">
        <f>IF(Raw_Data[[#This Row],[tenor_bulan]]&lt;=24,1,IF(Raw_Data[[#This Row],[tenor_bulan]]&lt;=36,2,IF(Raw_Data[[#This Row],[tenor_bulan]]&lt;=48,3,4)))</f>
        <v>4</v>
      </c>
      <c r="AG1280">
        <f>IF(Raw_Data[[#This Row],[jumlah_kali_telat]]=0,0,IF(Raw_Data[[#This Row],[jumlah_kali_telat]]&lt;=2,2,4))</f>
        <v>0</v>
      </c>
      <c r="AH1280">
        <f>Raw_Data[[#This Row],[Skor_Rasio]]+Raw_Data[[#This Row],[Skor_DP]]+Raw_Data[[#This Row],[Skor_Tenor]]+Raw_Data[[#This Row],[Skor_Telat]]</f>
        <v>6</v>
      </c>
      <c r="AI1280" t="str">
        <f>IF(Raw_Data[[#This Row],[Risk_Score]]&lt;=6,"Low Risk",IF(Raw_Data[[#This Row],[Risk_Score]]&lt;=8,"Medium Risk","High Risk"))</f>
        <v>Low Risk</v>
      </c>
      <c r="AJ1280">
        <f ca="1">IFERROR(DATEDIF(Raw_Data[[#This Row],[tanggal_pengajuan]],TODAY(),"m"),"N/A")</f>
        <v>6</v>
      </c>
      <c r="AK1280" t="str">
        <f ca="1">IF(ISNUMBER(Raw_Data[[#This Row],[MOB]]),IF(Raw_Data[[#This Row],[MOB]]&lt;6,"0-5 bulan",IF(Raw_Data[[#This Row],[MOB]]&lt;12,"6-11 bulan",IF(Raw_Data[[#This Row],[MOB]]&lt;24,"12-23 bulan","24+ bulan"))),"N/A")</f>
        <v>6-11 bulan</v>
      </c>
    </row>
    <row r="1281" spans="1:37" ht="14.25" customHeight="1" x14ac:dyDescent="0.45">
      <c r="A1281" t="s">
        <v>3202</v>
      </c>
      <c r="B1281" s="64">
        <v>46123</v>
      </c>
      <c r="C1281" s="1" t="str">
        <f t="shared" si="20"/>
        <v>April</v>
      </c>
      <c r="D1281" t="s">
        <v>3203</v>
      </c>
      <c r="E1281" t="s">
        <v>3204</v>
      </c>
      <c r="F1281">
        <v>51</v>
      </c>
      <c r="G1281" t="s">
        <v>51</v>
      </c>
      <c r="H1281" t="s">
        <v>41</v>
      </c>
      <c r="I1281" s="2">
        <v>6341000</v>
      </c>
      <c r="J1281" s="3">
        <f>Raw_Data[[#This Row],[cicilan_per_bulan]]/Raw_Data[[#This Row],[penghasilan_bulanan]]</f>
        <v>0.12647847342690427</v>
      </c>
      <c r="K1281" t="s">
        <v>63</v>
      </c>
      <c r="L1281" t="s">
        <v>64</v>
      </c>
      <c r="M1281" t="s">
        <v>55</v>
      </c>
      <c r="N1281" t="s">
        <v>56</v>
      </c>
      <c r="O1281" t="s">
        <v>57</v>
      </c>
      <c r="P1281" s="2">
        <v>18650000</v>
      </c>
      <c r="Q1281" s="2">
        <v>3730000</v>
      </c>
      <c r="R1281" t="str">
        <f>IF(Raw_Data[[#This Row],[persen_dp]]&lt;15%,"Low",IF(Raw_Data[[#This Row],[persen_dp]]&gt;25%,"High","Medium"))</f>
        <v>Medium</v>
      </c>
      <c r="S1281" s="3">
        <v>0.2</v>
      </c>
      <c r="T1281">
        <v>24</v>
      </c>
      <c r="U1281">
        <v>0.14499999999999999</v>
      </c>
      <c r="V1281" s="2">
        <v>802000</v>
      </c>
      <c r="W1281" s="2">
        <v>19247000</v>
      </c>
      <c r="X1281" t="str">
        <f>IF(OR(Raw_Data[[#This Row],[status_pembayaran]]="Macet",Raw_Data[[#This Row],[status_pembayaran]]="Kurang Lancar"),"Non Performing Loan","Performing")</f>
        <v>Performing</v>
      </c>
      <c r="Y1281" t="s">
        <v>47</v>
      </c>
      <c r="Z1281">
        <v>0</v>
      </c>
      <c r="AA1281">
        <v>0</v>
      </c>
      <c r="AB1281">
        <v>1</v>
      </c>
      <c r="AC1281" t="s">
        <v>137</v>
      </c>
      <c r="AD1281">
        <f>IF(Raw_Data[[#This Row],[rasio]]&lt;0.2,1,IF(Raw_Data[[#This Row],[rasio]]&lt;0.3,2,IF(Raw_Data[[#This Row],[rasio]]&lt;0.4,3,4)))</f>
        <v>1</v>
      </c>
      <c r="AE1281">
        <f>IF(Raw_Data[[#This Row],[kategori_dp]]="High",1,IF(Raw_Data[[#This Row],[kategori_dp]]="Medium",2,3))</f>
        <v>2</v>
      </c>
      <c r="AF1281">
        <f>IF(Raw_Data[[#This Row],[tenor_bulan]]&lt;=24,1,IF(Raw_Data[[#This Row],[tenor_bulan]]&lt;=36,2,IF(Raw_Data[[#This Row],[tenor_bulan]]&lt;=48,3,4)))</f>
        <v>1</v>
      </c>
      <c r="AG1281">
        <f>IF(Raw_Data[[#This Row],[jumlah_kali_telat]]=0,0,IF(Raw_Data[[#This Row],[jumlah_kali_telat]]&lt;=2,2,4))</f>
        <v>0</v>
      </c>
      <c r="AH1281">
        <f>Raw_Data[[#This Row],[Skor_Rasio]]+Raw_Data[[#This Row],[Skor_DP]]+Raw_Data[[#This Row],[Skor_Tenor]]+Raw_Data[[#This Row],[Skor_Telat]]</f>
        <v>4</v>
      </c>
      <c r="AI1281" t="str">
        <f>IF(Raw_Data[[#This Row],[Risk_Score]]&lt;=6,"Low Risk",IF(Raw_Data[[#This Row],[Risk_Score]]&lt;=8,"Medium Risk","High Risk"))</f>
        <v>Low Risk</v>
      </c>
      <c r="AJ1281">
        <f ca="1">IFERROR(DATEDIF(Raw_Data[[#This Row],[tanggal_pengajuan]],TODAY(),"m"),"N/A")</f>
        <v>6</v>
      </c>
      <c r="AK1281" t="str">
        <f ca="1">IF(ISNUMBER(Raw_Data[[#This Row],[MOB]]),IF(Raw_Data[[#This Row],[MOB]]&lt;6,"0-5 bulan",IF(Raw_Data[[#This Row],[MOB]]&lt;12,"6-11 bulan",IF(Raw_Data[[#This Row],[MOB]]&lt;24,"12-23 bulan","24+ bulan"))),"N/A")</f>
        <v>6-11 bulan</v>
      </c>
    </row>
    <row r="1282" spans="1:37" ht="14.25" customHeight="1" x14ac:dyDescent="0.45">
      <c r="A1282" t="s">
        <v>3205</v>
      </c>
      <c r="B1282" s="64">
        <v>46270</v>
      </c>
      <c r="C1282" s="1" t="str">
        <f t="shared" si="20"/>
        <v>September</v>
      </c>
      <c r="D1282" t="s">
        <v>769</v>
      </c>
      <c r="E1282" t="s">
        <v>3206</v>
      </c>
      <c r="F1282">
        <v>46</v>
      </c>
      <c r="G1282" t="s">
        <v>51</v>
      </c>
      <c r="H1282" t="s">
        <v>108</v>
      </c>
      <c r="I1282" s="2">
        <v>4973000</v>
      </c>
      <c r="J1282" s="3">
        <f>Raw_Data[[#This Row],[cicilan_per_bulan]]/Raw_Data[[#This Row],[penghasilan_bulanan]]</f>
        <v>0.18910114618942289</v>
      </c>
      <c r="K1282" t="s">
        <v>145</v>
      </c>
      <c r="L1282" t="s">
        <v>146</v>
      </c>
      <c r="M1282" t="s">
        <v>55</v>
      </c>
      <c r="N1282" t="s">
        <v>147</v>
      </c>
      <c r="O1282" t="s">
        <v>148</v>
      </c>
      <c r="P1282" s="2">
        <v>31457000</v>
      </c>
      <c r="Q1282" s="2">
        <v>7864000</v>
      </c>
      <c r="R1282" t="str">
        <f>IF(Raw_Data[[#This Row],[persen_dp]]&lt;15%,"Low",IF(Raw_Data[[#This Row],[persen_dp]]&gt;25%,"High","Medium"))</f>
        <v>Medium</v>
      </c>
      <c r="S1282" s="3">
        <v>0.25</v>
      </c>
      <c r="T1282">
        <v>36</v>
      </c>
      <c r="U1282">
        <v>0.14499999999999999</v>
      </c>
      <c r="V1282" s="2">
        <v>940400</v>
      </c>
      <c r="W1282" s="2">
        <v>33856000</v>
      </c>
      <c r="X1282" t="str">
        <f>IF(OR(Raw_Data[[#This Row],[status_pembayaran]]="Macet",Raw_Data[[#This Row],[status_pembayaran]]="Kurang Lancar"),"Non Performing Loan","Performing")</f>
        <v>Performing</v>
      </c>
      <c r="Y1282" t="s">
        <v>47</v>
      </c>
      <c r="Z1282">
        <v>0</v>
      </c>
      <c r="AA1282">
        <v>0</v>
      </c>
      <c r="AB1282">
        <v>1</v>
      </c>
      <c r="AC1282" t="s">
        <v>66</v>
      </c>
      <c r="AD1282">
        <f>IF(Raw_Data[[#This Row],[rasio]]&lt;0.2,1,IF(Raw_Data[[#This Row],[rasio]]&lt;0.3,2,IF(Raw_Data[[#This Row],[rasio]]&lt;0.4,3,4)))</f>
        <v>1</v>
      </c>
      <c r="AE1282">
        <f>IF(Raw_Data[[#This Row],[kategori_dp]]="High",1,IF(Raw_Data[[#This Row],[kategori_dp]]="Medium",2,3))</f>
        <v>2</v>
      </c>
      <c r="AF1282">
        <f>IF(Raw_Data[[#This Row],[tenor_bulan]]&lt;=24,1,IF(Raw_Data[[#This Row],[tenor_bulan]]&lt;=36,2,IF(Raw_Data[[#This Row],[tenor_bulan]]&lt;=48,3,4)))</f>
        <v>2</v>
      </c>
      <c r="AG1282">
        <f>IF(Raw_Data[[#This Row],[jumlah_kali_telat]]=0,0,IF(Raw_Data[[#This Row],[jumlah_kali_telat]]&lt;=2,2,4))</f>
        <v>0</v>
      </c>
      <c r="AH1282">
        <f>Raw_Data[[#This Row],[Skor_Rasio]]+Raw_Data[[#This Row],[Skor_DP]]+Raw_Data[[#This Row],[Skor_Tenor]]+Raw_Data[[#This Row],[Skor_Telat]]</f>
        <v>5</v>
      </c>
      <c r="AI1282" t="str">
        <f>IF(Raw_Data[[#This Row],[Risk_Score]]&lt;=6,"Low Risk",IF(Raw_Data[[#This Row],[Risk_Score]]&lt;=8,"Medium Risk","High Risk"))</f>
        <v>Low Risk</v>
      </c>
      <c r="AJ1282">
        <f ca="1">IFERROR(DATEDIF(Raw_Data[[#This Row],[tanggal_pengajuan]],TODAY(),"m"),"N/A")</f>
        <v>1</v>
      </c>
      <c r="AK1282" t="str">
        <f ca="1">IF(ISNUMBER(Raw_Data[[#This Row],[MOB]]),IF(Raw_Data[[#This Row],[MOB]]&lt;6,"0-5 bulan",IF(Raw_Data[[#This Row],[MOB]]&lt;12,"6-11 bulan",IF(Raw_Data[[#This Row],[MOB]]&lt;24,"12-23 bulan","24+ bulan"))),"N/A")</f>
        <v>0-5 bulan</v>
      </c>
    </row>
    <row r="1283" spans="1:37" ht="14.25" customHeight="1" x14ac:dyDescent="0.45">
      <c r="A1283" t="s">
        <v>3207</v>
      </c>
      <c r="B1283" s="64">
        <v>46066</v>
      </c>
      <c r="C1283" s="1" t="str">
        <f t="shared" si="20"/>
        <v>February</v>
      </c>
      <c r="D1283" t="s">
        <v>3208</v>
      </c>
      <c r="E1283" t="s">
        <v>3209</v>
      </c>
      <c r="F1283">
        <v>31</v>
      </c>
      <c r="G1283" t="s">
        <v>51</v>
      </c>
      <c r="H1283" t="s">
        <v>101</v>
      </c>
      <c r="I1283" s="2">
        <v>3900000</v>
      </c>
      <c r="J1283" s="3">
        <f>Raw_Data[[#This Row],[cicilan_per_bulan]]/Raw_Data[[#This Row],[penghasilan_bulanan]]</f>
        <v>0.99261538461538457</v>
      </c>
      <c r="K1283" t="s">
        <v>70</v>
      </c>
      <c r="L1283" t="s">
        <v>71</v>
      </c>
      <c r="M1283" t="s">
        <v>55</v>
      </c>
      <c r="N1283" t="s">
        <v>395</v>
      </c>
      <c r="O1283" t="s">
        <v>396</v>
      </c>
      <c r="P1283" s="2">
        <v>62418000</v>
      </c>
      <c r="Q1283" s="2">
        <v>21846000</v>
      </c>
      <c r="R1283" t="str">
        <f>IF(Raw_Data[[#This Row],[persen_dp]]&lt;15%,"Low",IF(Raw_Data[[#This Row],[persen_dp]]&gt;25%,"High","Medium"))</f>
        <v>High</v>
      </c>
      <c r="S1283" s="3">
        <v>0.35</v>
      </c>
      <c r="T1283">
        <v>12</v>
      </c>
      <c r="U1283">
        <v>0.14499999999999999</v>
      </c>
      <c r="V1283" s="2">
        <v>3871200</v>
      </c>
      <c r="W1283" s="2">
        <v>46455000</v>
      </c>
      <c r="X1283" t="str">
        <f>IF(OR(Raw_Data[[#This Row],[status_pembayaran]]="Macet",Raw_Data[[#This Row],[status_pembayaran]]="Kurang Lancar"),"Non Performing Loan","Performing")</f>
        <v>Performing</v>
      </c>
      <c r="Y1283" t="s">
        <v>47</v>
      </c>
      <c r="Z1283">
        <v>0</v>
      </c>
      <c r="AA1283">
        <v>0</v>
      </c>
      <c r="AB1283">
        <v>1</v>
      </c>
      <c r="AD1283">
        <f>IF(Raw_Data[[#This Row],[rasio]]&lt;0.2,1,IF(Raw_Data[[#This Row],[rasio]]&lt;0.3,2,IF(Raw_Data[[#This Row],[rasio]]&lt;0.4,3,4)))</f>
        <v>4</v>
      </c>
      <c r="AE1283">
        <f>IF(Raw_Data[[#This Row],[kategori_dp]]="High",1,IF(Raw_Data[[#This Row],[kategori_dp]]="Medium",2,3))</f>
        <v>1</v>
      </c>
      <c r="AF1283">
        <f>IF(Raw_Data[[#This Row],[tenor_bulan]]&lt;=24,1,IF(Raw_Data[[#This Row],[tenor_bulan]]&lt;=36,2,IF(Raw_Data[[#This Row],[tenor_bulan]]&lt;=48,3,4)))</f>
        <v>1</v>
      </c>
      <c r="AG1283">
        <f>IF(Raw_Data[[#This Row],[jumlah_kali_telat]]=0,0,IF(Raw_Data[[#This Row],[jumlah_kali_telat]]&lt;=2,2,4))</f>
        <v>0</v>
      </c>
      <c r="AH1283">
        <f>Raw_Data[[#This Row],[Skor_Rasio]]+Raw_Data[[#This Row],[Skor_DP]]+Raw_Data[[#This Row],[Skor_Tenor]]+Raw_Data[[#This Row],[Skor_Telat]]</f>
        <v>6</v>
      </c>
      <c r="AI1283" t="str">
        <f>IF(Raw_Data[[#This Row],[Risk_Score]]&lt;=6,"Low Risk",IF(Raw_Data[[#This Row],[Risk_Score]]&lt;=8,"Medium Risk","High Risk"))</f>
        <v>Low Risk</v>
      </c>
      <c r="AJ1283">
        <f ca="1">IFERROR(DATEDIF(Raw_Data[[#This Row],[tanggal_pengajuan]],TODAY(),"m"),"N/A")</f>
        <v>8</v>
      </c>
      <c r="AK1283" t="str">
        <f ca="1">IF(ISNUMBER(Raw_Data[[#This Row],[MOB]]),IF(Raw_Data[[#This Row],[MOB]]&lt;6,"0-5 bulan",IF(Raw_Data[[#This Row],[MOB]]&lt;12,"6-11 bulan",IF(Raw_Data[[#This Row],[MOB]]&lt;24,"12-23 bulan","24+ bulan"))),"N/A")</f>
        <v>6-11 bulan</v>
      </c>
    </row>
    <row r="1284" spans="1:37" ht="14.25" customHeight="1" x14ac:dyDescent="0.45">
      <c r="A1284" t="s">
        <v>3210</v>
      </c>
      <c r="B1284" s="64">
        <v>46049</v>
      </c>
      <c r="C1284" s="1" t="str">
        <f t="shared" si="20"/>
        <v>January</v>
      </c>
      <c r="D1284" t="s">
        <v>3211</v>
      </c>
      <c r="E1284" t="s">
        <v>3212</v>
      </c>
      <c r="F1284">
        <v>43</v>
      </c>
      <c r="G1284" t="s">
        <v>40</v>
      </c>
      <c r="H1284" t="s">
        <v>176</v>
      </c>
      <c r="I1284" s="2">
        <v>6358000</v>
      </c>
      <c r="J1284" s="3">
        <f>Raw_Data[[#This Row],[cicilan_per_bulan]]/Raw_Data[[#This Row],[penghasilan_bulanan]]</f>
        <v>7.393834539163259E-2</v>
      </c>
      <c r="K1284" t="s">
        <v>109</v>
      </c>
      <c r="L1284" t="s">
        <v>110</v>
      </c>
      <c r="M1284" t="s">
        <v>44</v>
      </c>
      <c r="N1284" t="s">
        <v>273</v>
      </c>
      <c r="O1284" t="s">
        <v>274</v>
      </c>
      <c r="P1284" s="2">
        <v>18167000</v>
      </c>
      <c r="Q1284" s="2">
        <v>1817000</v>
      </c>
      <c r="R1284" t="str">
        <f>IF(Raw_Data[[#This Row],[persen_dp]]&lt;15%,"Low",IF(Raw_Data[[#This Row],[persen_dp]]&gt;25%,"High","Medium"))</f>
        <v>Low</v>
      </c>
      <c r="S1284" s="3">
        <v>0.1</v>
      </c>
      <c r="T1284">
        <v>60</v>
      </c>
      <c r="U1284">
        <v>0.14499999999999999</v>
      </c>
      <c r="V1284" s="2">
        <v>470100</v>
      </c>
      <c r="W1284" s="2">
        <v>28204000</v>
      </c>
      <c r="X1284" t="str">
        <f>IF(OR(Raw_Data[[#This Row],[status_pembayaran]]="Macet",Raw_Data[[#This Row],[status_pembayaran]]="Kurang Lancar"),"Non Performing Loan","Performing")</f>
        <v>Performing</v>
      </c>
      <c r="Y1284" t="s">
        <v>47</v>
      </c>
      <c r="Z1284">
        <v>0</v>
      </c>
      <c r="AA1284">
        <v>0</v>
      </c>
      <c r="AB1284">
        <v>1</v>
      </c>
      <c r="AC1284" t="s">
        <v>104</v>
      </c>
      <c r="AD1284">
        <f>IF(Raw_Data[[#This Row],[rasio]]&lt;0.2,1,IF(Raw_Data[[#This Row],[rasio]]&lt;0.3,2,IF(Raw_Data[[#This Row],[rasio]]&lt;0.4,3,4)))</f>
        <v>1</v>
      </c>
      <c r="AE1284">
        <f>IF(Raw_Data[[#This Row],[kategori_dp]]="High",1,IF(Raw_Data[[#This Row],[kategori_dp]]="Medium",2,3))</f>
        <v>3</v>
      </c>
      <c r="AF1284">
        <f>IF(Raw_Data[[#This Row],[tenor_bulan]]&lt;=24,1,IF(Raw_Data[[#This Row],[tenor_bulan]]&lt;=36,2,IF(Raw_Data[[#This Row],[tenor_bulan]]&lt;=48,3,4)))</f>
        <v>4</v>
      </c>
      <c r="AG1284">
        <f>IF(Raw_Data[[#This Row],[jumlah_kali_telat]]=0,0,IF(Raw_Data[[#This Row],[jumlah_kali_telat]]&lt;=2,2,4))</f>
        <v>0</v>
      </c>
      <c r="AH1284">
        <f>Raw_Data[[#This Row],[Skor_Rasio]]+Raw_Data[[#This Row],[Skor_DP]]+Raw_Data[[#This Row],[Skor_Tenor]]+Raw_Data[[#This Row],[Skor_Telat]]</f>
        <v>8</v>
      </c>
      <c r="AI1284" t="str">
        <f>IF(Raw_Data[[#This Row],[Risk_Score]]&lt;=6,"Low Risk",IF(Raw_Data[[#This Row],[Risk_Score]]&lt;=8,"Medium Risk","High Risk"))</f>
        <v>Medium Risk</v>
      </c>
      <c r="AJ1284">
        <f ca="1">IFERROR(DATEDIF(Raw_Data[[#This Row],[tanggal_pengajuan]],TODAY(),"m"),"N/A")</f>
        <v>8</v>
      </c>
      <c r="AK1284" t="str">
        <f ca="1">IF(ISNUMBER(Raw_Data[[#This Row],[MOB]]),IF(Raw_Data[[#This Row],[MOB]]&lt;6,"0-5 bulan",IF(Raw_Data[[#This Row],[MOB]]&lt;12,"6-11 bulan",IF(Raw_Data[[#This Row],[MOB]]&lt;24,"12-23 bulan","24+ bulan"))),"N/A")</f>
        <v>6-11 bulan</v>
      </c>
    </row>
    <row r="1285" spans="1:37" ht="14.25" customHeight="1" x14ac:dyDescent="0.45">
      <c r="A1285" t="s">
        <v>3213</v>
      </c>
      <c r="B1285" s="64">
        <v>46072</v>
      </c>
      <c r="C1285" s="1" t="str">
        <f t="shared" si="20"/>
        <v>February</v>
      </c>
      <c r="D1285" t="s">
        <v>156</v>
      </c>
      <c r="E1285" t="s">
        <v>3214</v>
      </c>
      <c r="F1285">
        <v>21</v>
      </c>
      <c r="G1285" t="s">
        <v>51</v>
      </c>
      <c r="H1285" t="s">
        <v>108</v>
      </c>
      <c r="I1285" s="2">
        <v>5050000</v>
      </c>
      <c r="J1285" s="3">
        <f>Raw_Data[[#This Row],[cicilan_per_bulan]]/Raw_Data[[#This Row],[penghasilan_bulanan]]</f>
        <v>0.18954455445544555</v>
      </c>
      <c r="K1285" t="s">
        <v>268</v>
      </c>
      <c r="L1285" t="s">
        <v>110</v>
      </c>
      <c r="M1285" t="s">
        <v>44</v>
      </c>
      <c r="N1285" t="s">
        <v>184</v>
      </c>
      <c r="O1285" t="s">
        <v>122</v>
      </c>
      <c r="P1285" s="2">
        <v>36944000</v>
      </c>
      <c r="Q1285" s="2">
        <v>12931000</v>
      </c>
      <c r="R1285" t="str">
        <f>IF(Raw_Data[[#This Row],[persen_dp]]&lt;15%,"Low",IF(Raw_Data[[#This Row],[persen_dp]]&gt;25%,"High","Medium"))</f>
        <v>High</v>
      </c>
      <c r="S1285" s="3">
        <v>0.35</v>
      </c>
      <c r="T1285">
        <v>36</v>
      </c>
      <c r="U1285">
        <v>0.14499999999999999</v>
      </c>
      <c r="V1285" s="2">
        <v>957200</v>
      </c>
      <c r="W1285" s="2">
        <v>34459000</v>
      </c>
      <c r="X1285" t="str">
        <f>IF(OR(Raw_Data[[#This Row],[status_pembayaran]]="Macet",Raw_Data[[#This Row],[status_pembayaran]]="Kurang Lancar"),"Non Performing Loan","Performing")</f>
        <v>Performing</v>
      </c>
      <c r="Y1285" t="s">
        <v>47</v>
      </c>
      <c r="Z1285">
        <v>0</v>
      </c>
      <c r="AA1285">
        <v>0</v>
      </c>
      <c r="AB1285">
        <v>1</v>
      </c>
      <c r="AC1285" t="s">
        <v>74</v>
      </c>
      <c r="AD1285">
        <f>IF(Raw_Data[[#This Row],[rasio]]&lt;0.2,1,IF(Raw_Data[[#This Row],[rasio]]&lt;0.3,2,IF(Raw_Data[[#This Row],[rasio]]&lt;0.4,3,4)))</f>
        <v>1</v>
      </c>
      <c r="AE1285">
        <f>IF(Raw_Data[[#This Row],[kategori_dp]]="High",1,IF(Raw_Data[[#This Row],[kategori_dp]]="Medium",2,3))</f>
        <v>1</v>
      </c>
      <c r="AF1285">
        <f>IF(Raw_Data[[#This Row],[tenor_bulan]]&lt;=24,1,IF(Raw_Data[[#This Row],[tenor_bulan]]&lt;=36,2,IF(Raw_Data[[#This Row],[tenor_bulan]]&lt;=48,3,4)))</f>
        <v>2</v>
      </c>
      <c r="AG1285">
        <f>IF(Raw_Data[[#This Row],[jumlah_kali_telat]]=0,0,IF(Raw_Data[[#This Row],[jumlah_kali_telat]]&lt;=2,2,4))</f>
        <v>0</v>
      </c>
      <c r="AH1285">
        <f>Raw_Data[[#This Row],[Skor_Rasio]]+Raw_Data[[#This Row],[Skor_DP]]+Raw_Data[[#This Row],[Skor_Tenor]]+Raw_Data[[#This Row],[Skor_Telat]]</f>
        <v>4</v>
      </c>
      <c r="AI1285" t="str">
        <f>IF(Raw_Data[[#This Row],[Risk_Score]]&lt;=6,"Low Risk",IF(Raw_Data[[#This Row],[Risk_Score]]&lt;=8,"Medium Risk","High Risk"))</f>
        <v>Low Risk</v>
      </c>
      <c r="AJ1285">
        <f ca="1">IFERROR(DATEDIF(Raw_Data[[#This Row],[tanggal_pengajuan]],TODAY(),"m"),"N/A")</f>
        <v>8</v>
      </c>
      <c r="AK1285" t="str">
        <f ca="1">IF(ISNUMBER(Raw_Data[[#This Row],[MOB]]),IF(Raw_Data[[#This Row],[MOB]]&lt;6,"0-5 bulan",IF(Raw_Data[[#This Row],[MOB]]&lt;12,"6-11 bulan",IF(Raw_Data[[#This Row],[MOB]]&lt;24,"12-23 bulan","24+ bulan"))),"N/A")</f>
        <v>6-11 bulan</v>
      </c>
    </row>
    <row r="1286" spans="1:37" ht="14.25" customHeight="1" x14ac:dyDescent="0.45">
      <c r="A1286" t="s">
        <v>3215</v>
      </c>
      <c r="B1286" s="64">
        <v>46180</v>
      </c>
      <c r="C1286" s="1" t="str">
        <f t="shared" si="20"/>
        <v>June</v>
      </c>
      <c r="D1286" t="s">
        <v>909</v>
      </c>
      <c r="E1286" t="s">
        <v>3216</v>
      </c>
      <c r="F1286">
        <v>37</v>
      </c>
      <c r="G1286" t="s">
        <v>51</v>
      </c>
      <c r="H1286" t="s">
        <v>41</v>
      </c>
      <c r="I1286" s="2">
        <v>5457000</v>
      </c>
      <c r="J1286" s="3">
        <f>Raw_Data[[#This Row],[cicilan_per_bulan]]/Raw_Data[[#This Row],[penghasilan_bulanan]]</f>
        <v>0.37309877221916804</v>
      </c>
      <c r="K1286" t="s">
        <v>145</v>
      </c>
      <c r="L1286" t="s">
        <v>146</v>
      </c>
      <c r="M1286" t="s">
        <v>44</v>
      </c>
      <c r="N1286" t="s">
        <v>129</v>
      </c>
      <c r="O1286" t="s">
        <v>130</v>
      </c>
      <c r="P1286" s="2">
        <v>23709000</v>
      </c>
      <c r="Q1286" s="2">
        <v>2371000</v>
      </c>
      <c r="R1286" t="str">
        <f>IF(Raw_Data[[#This Row],[persen_dp]]&lt;15%,"Low",IF(Raw_Data[[#This Row],[persen_dp]]&gt;25%,"High","Medium"))</f>
        <v>Low</v>
      </c>
      <c r="S1286" s="3">
        <v>0.1</v>
      </c>
      <c r="T1286">
        <v>12</v>
      </c>
      <c r="U1286">
        <v>0.14499999999999999</v>
      </c>
      <c r="V1286" s="2">
        <v>2036000</v>
      </c>
      <c r="W1286" s="2">
        <v>24432000</v>
      </c>
      <c r="X1286" t="str">
        <f>IF(OR(Raw_Data[[#This Row],[status_pembayaran]]="Macet",Raw_Data[[#This Row],[status_pembayaran]]="Kurang Lancar"),"Non Performing Loan","Performing")</f>
        <v>Performing</v>
      </c>
      <c r="Y1286" t="s">
        <v>47</v>
      </c>
      <c r="Z1286">
        <v>0</v>
      </c>
      <c r="AA1286">
        <v>0</v>
      </c>
      <c r="AB1286">
        <v>1</v>
      </c>
      <c r="AD1286">
        <f>IF(Raw_Data[[#This Row],[rasio]]&lt;0.2,1,IF(Raw_Data[[#This Row],[rasio]]&lt;0.3,2,IF(Raw_Data[[#This Row],[rasio]]&lt;0.4,3,4)))</f>
        <v>3</v>
      </c>
      <c r="AE1286">
        <f>IF(Raw_Data[[#This Row],[kategori_dp]]="High",1,IF(Raw_Data[[#This Row],[kategori_dp]]="Medium",2,3))</f>
        <v>3</v>
      </c>
      <c r="AF1286">
        <f>IF(Raw_Data[[#This Row],[tenor_bulan]]&lt;=24,1,IF(Raw_Data[[#This Row],[tenor_bulan]]&lt;=36,2,IF(Raw_Data[[#This Row],[tenor_bulan]]&lt;=48,3,4)))</f>
        <v>1</v>
      </c>
      <c r="AG1286">
        <f>IF(Raw_Data[[#This Row],[jumlah_kali_telat]]=0,0,IF(Raw_Data[[#This Row],[jumlah_kali_telat]]&lt;=2,2,4))</f>
        <v>0</v>
      </c>
      <c r="AH1286">
        <f>Raw_Data[[#This Row],[Skor_Rasio]]+Raw_Data[[#This Row],[Skor_DP]]+Raw_Data[[#This Row],[Skor_Tenor]]+Raw_Data[[#This Row],[Skor_Telat]]</f>
        <v>7</v>
      </c>
      <c r="AI1286" t="str">
        <f>IF(Raw_Data[[#This Row],[Risk_Score]]&lt;=6,"Low Risk",IF(Raw_Data[[#This Row],[Risk_Score]]&lt;=8,"Medium Risk","High Risk"))</f>
        <v>Medium Risk</v>
      </c>
      <c r="AJ1286">
        <f ca="1">IFERROR(DATEDIF(Raw_Data[[#This Row],[tanggal_pengajuan]],TODAY(),"m"),"N/A")</f>
        <v>4</v>
      </c>
      <c r="AK1286" t="str">
        <f ca="1">IF(ISNUMBER(Raw_Data[[#This Row],[MOB]]),IF(Raw_Data[[#This Row],[MOB]]&lt;6,"0-5 bulan",IF(Raw_Data[[#This Row],[MOB]]&lt;12,"6-11 bulan",IF(Raw_Data[[#This Row],[MOB]]&lt;24,"12-23 bulan","24+ bulan"))),"N/A")</f>
        <v>0-5 bulan</v>
      </c>
    </row>
    <row r="1287" spans="1:37" ht="14.25" customHeight="1" x14ac:dyDescent="0.45">
      <c r="A1287" t="s">
        <v>3217</v>
      </c>
      <c r="B1287" s="64">
        <v>46186</v>
      </c>
      <c r="C1287" s="1" t="str">
        <f t="shared" si="20"/>
        <v>June</v>
      </c>
      <c r="D1287" t="s">
        <v>2162</v>
      </c>
      <c r="E1287" t="s">
        <v>3218</v>
      </c>
      <c r="F1287">
        <v>27</v>
      </c>
      <c r="G1287" t="s">
        <v>51</v>
      </c>
      <c r="H1287" t="s">
        <v>52</v>
      </c>
      <c r="I1287" s="2">
        <v>4164000</v>
      </c>
      <c r="J1287" s="3">
        <f>Raw_Data[[#This Row],[cicilan_per_bulan]]/Raw_Data[[#This Row],[penghasilan_bulanan]]</f>
        <v>0.2557396733909702</v>
      </c>
      <c r="K1287" t="s">
        <v>81</v>
      </c>
      <c r="L1287" t="s">
        <v>82</v>
      </c>
      <c r="M1287" t="s">
        <v>290</v>
      </c>
      <c r="N1287" t="s">
        <v>291</v>
      </c>
      <c r="O1287" t="s">
        <v>292</v>
      </c>
      <c r="P1287" s="2">
        <v>38062000</v>
      </c>
      <c r="Q1287" s="2">
        <v>5709000</v>
      </c>
      <c r="R1287" t="str">
        <f>IF(Raw_Data[[#This Row],[persen_dp]]&lt;15%,"Low",IF(Raw_Data[[#This Row],[persen_dp]]&gt;25%,"High","Medium"))</f>
        <v>Medium</v>
      </c>
      <c r="S1287" s="3">
        <v>0.15</v>
      </c>
      <c r="T1287">
        <v>48</v>
      </c>
      <c r="U1287">
        <v>0.14499999999999999</v>
      </c>
      <c r="V1287" s="2">
        <v>1064900</v>
      </c>
      <c r="W1287" s="2">
        <v>51118000</v>
      </c>
      <c r="X1287" t="str">
        <f>IF(OR(Raw_Data[[#This Row],[status_pembayaran]]="Macet",Raw_Data[[#This Row],[status_pembayaran]]="Kurang Lancar"),"Non Performing Loan","Performing")</f>
        <v>Performing</v>
      </c>
      <c r="Y1287" t="s">
        <v>47</v>
      </c>
      <c r="Z1287">
        <v>0</v>
      </c>
      <c r="AA1287">
        <v>0</v>
      </c>
      <c r="AB1287">
        <v>1</v>
      </c>
      <c r="AC1287" t="s">
        <v>58</v>
      </c>
      <c r="AD1287">
        <f>IF(Raw_Data[[#This Row],[rasio]]&lt;0.2,1,IF(Raw_Data[[#This Row],[rasio]]&lt;0.3,2,IF(Raw_Data[[#This Row],[rasio]]&lt;0.4,3,4)))</f>
        <v>2</v>
      </c>
      <c r="AE1287">
        <f>IF(Raw_Data[[#This Row],[kategori_dp]]="High",1,IF(Raw_Data[[#This Row],[kategori_dp]]="Medium",2,3))</f>
        <v>2</v>
      </c>
      <c r="AF1287">
        <f>IF(Raw_Data[[#This Row],[tenor_bulan]]&lt;=24,1,IF(Raw_Data[[#This Row],[tenor_bulan]]&lt;=36,2,IF(Raw_Data[[#This Row],[tenor_bulan]]&lt;=48,3,4)))</f>
        <v>3</v>
      </c>
      <c r="AG1287">
        <f>IF(Raw_Data[[#This Row],[jumlah_kali_telat]]=0,0,IF(Raw_Data[[#This Row],[jumlah_kali_telat]]&lt;=2,2,4))</f>
        <v>0</v>
      </c>
      <c r="AH1287">
        <f>Raw_Data[[#This Row],[Skor_Rasio]]+Raw_Data[[#This Row],[Skor_DP]]+Raw_Data[[#This Row],[Skor_Tenor]]+Raw_Data[[#This Row],[Skor_Telat]]</f>
        <v>7</v>
      </c>
      <c r="AI1287" t="str">
        <f>IF(Raw_Data[[#This Row],[Risk_Score]]&lt;=6,"Low Risk",IF(Raw_Data[[#This Row],[Risk_Score]]&lt;=8,"Medium Risk","High Risk"))</f>
        <v>Medium Risk</v>
      </c>
      <c r="AJ1287">
        <f ca="1">IFERROR(DATEDIF(Raw_Data[[#This Row],[tanggal_pengajuan]],TODAY(),"m"),"N/A")</f>
        <v>4</v>
      </c>
      <c r="AK1287" t="str">
        <f ca="1">IF(ISNUMBER(Raw_Data[[#This Row],[MOB]]),IF(Raw_Data[[#This Row],[MOB]]&lt;6,"0-5 bulan",IF(Raw_Data[[#This Row],[MOB]]&lt;12,"6-11 bulan",IF(Raw_Data[[#This Row],[MOB]]&lt;24,"12-23 bulan","24+ bulan"))),"N/A")</f>
        <v>0-5 bulan</v>
      </c>
    </row>
    <row r="1288" spans="1:37" ht="14.25" customHeight="1" x14ac:dyDescent="0.45">
      <c r="A1288" t="s">
        <v>3219</v>
      </c>
      <c r="B1288" s="64">
        <v>46058</v>
      </c>
      <c r="C1288" s="1" t="str">
        <f t="shared" si="20"/>
        <v>February</v>
      </c>
      <c r="D1288" t="s">
        <v>948</v>
      </c>
      <c r="E1288" t="s">
        <v>3220</v>
      </c>
      <c r="F1288">
        <v>36</v>
      </c>
      <c r="G1288" t="s">
        <v>40</v>
      </c>
      <c r="H1288" t="s">
        <v>52</v>
      </c>
      <c r="I1288" s="2">
        <v>5933000</v>
      </c>
      <c r="J1288" s="3">
        <f>Raw_Data[[#This Row],[cicilan_per_bulan]]/Raw_Data[[#This Row],[penghasilan_bulanan]]</f>
        <v>0.15634586212708579</v>
      </c>
      <c r="K1288" t="s">
        <v>167</v>
      </c>
      <c r="L1288" t="s">
        <v>110</v>
      </c>
      <c r="M1288" t="s">
        <v>44</v>
      </c>
      <c r="N1288" t="s">
        <v>273</v>
      </c>
      <c r="O1288" t="s">
        <v>274</v>
      </c>
      <c r="P1288" s="2">
        <v>18286000</v>
      </c>
      <c r="Q1288" s="2">
        <v>4572000</v>
      </c>
      <c r="R1288" t="str">
        <f>IF(Raw_Data[[#This Row],[persen_dp]]&lt;15%,"Low",IF(Raw_Data[[#This Row],[persen_dp]]&gt;25%,"High","Medium"))</f>
        <v>Medium</v>
      </c>
      <c r="S1288" s="3">
        <v>0.25</v>
      </c>
      <c r="T1288">
        <v>18</v>
      </c>
      <c r="U1288">
        <v>0.14499999999999999</v>
      </c>
      <c r="V1288" s="2">
        <v>927600</v>
      </c>
      <c r="W1288" s="2">
        <v>16697000</v>
      </c>
      <c r="X1288" t="str">
        <f>IF(OR(Raw_Data[[#This Row],[status_pembayaran]]="Macet",Raw_Data[[#This Row],[status_pembayaran]]="Kurang Lancar"),"Non Performing Loan","Performing")</f>
        <v>Performing</v>
      </c>
      <c r="Y1288" t="s">
        <v>47</v>
      </c>
      <c r="Z1288">
        <v>0</v>
      </c>
      <c r="AA1288">
        <v>0</v>
      </c>
      <c r="AB1288">
        <v>1</v>
      </c>
      <c r="AD1288">
        <f>IF(Raw_Data[[#This Row],[rasio]]&lt;0.2,1,IF(Raw_Data[[#This Row],[rasio]]&lt;0.3,2,IF(Raw_Data[[#This Row],[rasio]]&lt;0.4,3,4)))</f>
        <v>1</v>
      </c>
      <c r="AE1288">
        <f>IF(Raw_Data[[#This Row],[kategori_dp]]="High",1,IF(Raw_Data[[#This Row],[kategori_dp]]="Medium",2,3))</f>
        <v>2</v>
      </c>
      <c r="AF1288">
        <f>IF(Raw_Data[[#This Row],[tenor_bulan]]&lt;=24,1,IF(Raw_Data[[#This Row],[tenor_bulan]]&lt;=36,2,IF(Raw_Data[[#This Row],[tenor_bulan]]&lt;=48,3,4)))</f>
        <v>1</v>
      </c>
      <c r="AG1288">
        <f>IF(Raw_Data[[#This Row],[jumlah_kali_telat]]=0,0,IF(Raw_Data[[#This Row],[jumlah_kali_telat]]&lt;=2,2,4))</f>
        <v>0</v>
      </c>
      <c r="AH1288">
        <f>Raw_Data[[#This Row],[Skor_Rasio]]+Raw_Data[[#This Row],[Skor_DP]]+Raw_Data[[#This Row],[Skor_Tenor]]+Raw_Data[[#This Row],[Skor_Telat]]</f>
        <v>4</v>
      </c>
      <c r="AI1288" t="str">
        <f>IF(Raw_Data[[#This Row],[Risk_Score]]&lt;=6,"Low Risk",IF(Raw_Data[[#This Row],[Risk_Score]]&lt;=8,"Medium Risk","High Risk"))</f>
        <v>Low Risk</v>
      </c>
      <c r="AJ1288">
        <f ca="1">IFERROR(DATEDIF(Raw_Data[[#This Row],[tanggal_pengajuan]],TODAY(),"m"),"N/A")</f>
        <v>8</v>
      </c>
      <c r="AK1288" t="str">
        <f ca="1">IF(ISNUMBER(Raw_Data[[#This Row],[MOB]]),IF(Raw_Data[[#This Row],[MOB]]&lt;6,"0-5 bulan",IF(Raw_Data[[#This Row],[MOB]]&lt;12,"6-11 bulan",IF(Raw_Data[[#This Row],[MOB]]&lt;24,"12-23 bulan","24+ bulan"))),"N/A")</f>
        <v>6-11 bulan</v>
      </c>
    </row>
    <row r="1289" spans="1:37" ht="14.25" customHeight="1" x14ac:dyDescent="0.45">
      <c r="A1289" t="s">
        <v>3221</v>
      </c>
      <c r="B1289" s="64">
        <v>46192</v>
      </c>
      <c r="C1289" s="1" t="str">
        <f t="shared" si="20"/>
        <v>June</v>
      </c>
      <c r="D1289" t="s">
        <v>468</v>
      </c>
      <c r="E1289" t="s">
        <v>3222</v>
      </c>
      <c r="F1289">
        <v>49</v>
      </c>
      <c r="G1289" t="s">
        <v>40</v>
      </c>
      <c r="H1289" t="s">
        <v>176</v>
      </c>
      <c r="I1289" s="2">
        <v>5240000</v>
      </c>
      <c r="J1289" s="3">
        <f>Raw_Data[[#This Row],[cicilan_per_bulan]]/Raw_Data[[#This Row],[penghasilan_bulanan]]</f>
        <v>0.33303435114503815</v>
      </c>
      <c r="K1289" t="s">
        <v>70</v>
      </c>
      <c r="L1289" t="s">
        <v>71</v>
      </c>
      <c r="M1289" t="s">
        <v>44</v>
      </c>
      <c r="N1289" t="s">
        <v>171</v>
      </c>
      <c r="O1289" t="s">
        <v>172</v>
      </c>
      <c r="P1289" s="2">
        <v>43288000</v>
      </c>
      <c r="Q1289" s="2">
        <v>10822000</v>
      </c>
      <c r="R1289" t="str">
        <f>IF(Raw_Data[[#This Row],[persen_dp]]&lt;15%,"Low",IF(Raw_Data[[#This Row],[persen_dp]]&gt;25%,"High","Medium"))</f>
        <v>Medium</v>
      </c>
      <c r="S1289" s="3">
        <v>0.25</v>
      </c>
      <c r="T1289">
        <v>24</v>
      </c>
      <c r="U1289">
        <v>0.14499999999999999</v>
      </c>
      <c r="V1289" s="2">
        <v>1745100</v>
      </c>
      <c r="W1289" s="2">
        <v>41882000</v>
      </c>
      <c r="X1289" t="str">
        <f>IF(OR(Raw_Data[[#This Row],[status_pembayaran]]="Macet",Raw_Data[[#This Row],[status_pembayaran]]="Kurang Lancar"),"Non Performing Loan","Performing")</f>
        <v>Performing</v>
      </c>
      <c r="Y1289" t="s">
        <v>47</v>
      </c>
      <c r="Z1289">
        <v>0</v>
      </c>
      <c r="AA1289">
        <v>0</v>
      </c>
      <c r="AB1289">
        <v>1</v>
      </c>
      <c r="AC1289" t="s">
        <v>58</v>
      </c>
      <c r="AD1289">
        <f>IF(Raw_Data[[#This Row],[rasio]]&lt;0.2,1,IF(Raw_Data[[#This Row],[rasio]]&lt;0.3,2,IF(Raw_Data[[#This Row],[rasio]]&lt;0.4,3,4)))</f>
        <v>3</v>
      </c>
      <c r="AE1289">
        <f>IF(Raw_Data[[#This Row],[kategori_dp]]="High",1,IF(Raw_Data[[#This Row],[kategori_dp]]="Medium",2,3))</f>
        <v>2</v>
      </c>
      <c r="AF1289">
        <f>IF(Raw_Data[[#This Row],[tenor_bulan]]&lt;=24,1,IF(Raw_Data[[#This Row],[tenor_bulan]]&lt;=36,2,IF(Raw_Data[[#This Row],[tenor_bulan]]&lt;=48,3,4)))</f>
        <v>1</v>
      </c>
      <c r="AG1289">
        <f>IF(Raw_Data[[#This Row],[jumlah_kali_telat]]=0,0,IF(Raw_Data[[#This Row],[jumlah_kali_telat]]&lt;=2,2,4))</f>
        <v>0</v>
      </c>
      <c r="AH1289">
        <f>Raw_Data[[#This Row],[Skor_Rasio]]+Raw_Data[[#This Row],[Skor_DP]]+Raw_Data[[#This Row],[Skor_Tenor]]+Raw_Data[[#This Row],[Skor_Telat]]</f>
        <v>6</v>
      </c>
      <c r="AI1289" t="str">
        <f>IF(Raw_Data[[#This Row],[Risk_Score]]&lt;=6,"Low Risk",IF(Raw_Data[[#This Row],[Risk_Score]]&lt;=8,"Medium Risk","High Risk"))</f>
        <v>Low Risk</v>
      </c>
      <c r="AJ1289">
        <f ca="1">IFERROR(DATEDIF(Raw_Data[[#This Row],[tanggal_pengajuan]],TODAY(),"m"),"N/A")</f>
        <v>4</v>
      </c>
      <c r="AK1289" t="str">
        <f ca="1">IF(ISNUMBER(Raw_Data[[#This Row],[MOB]]),IF(Raw_Data[[#This Row],[MOB]]&lt;6,"0-5 bulan",IF(Raw_Data[[#This Row],[MOB]]&lt;12,"6-11 bulan",IF(Raw_Data[[#This Row],[MOB]]&lt;24,"12-23 bulan","24+ bulan"))),"N/A")</f>
        <v>0-5 bulan</v>
      </c>
    </row>
    <row r="1290" spans="1:37" ht="14.25" customHeight="1" x14ac:dyDescent="0.45">
      <c r="A1290" t="s">
        <v>3223</v>
      </c>
      <c r="B1290" s="64">
        <v>46056</v>
      </c>
      <c r="C1290" s="1" t="str">
        <f t="shared" si="20"/>
        <v>February</v>
      </c>
      <c r="D1290" t="s">
        <v>1923</v>
      </c>
      <c r="E1290" t="s">
        <v>3224</v>
      </c>
      <c r="F1290">
        <v>35</v>
      </c>
      <c r="G1290" t="s">
        <v>51</v>
      </c>
      <c r="H1290" t="s">
        <v>108</v>
      </c>
      <c r="I1290" s="2">
        <v>4832000</v>
      </c>
      <c r="J1290" s="3">
        <f>Raw_Data[[#This Row],[cicilan_per_bulan]]/Raw_Data[[#This Row],[penghasilan_bulanan]]</f>
        <v>0.28712748344370859</v>
      </c>
      <c r="K1290" t="s">
        <v>286</v>
      </c>
      <c r="L1290" t="s">
        <v>154</v>
      </c>
      <c r="M1290" t="s">
        <v>44</v>
      </c>
      <c r="N1290" t="s">
        <v>163</v>
      </c>
      <c r="O1290" t="s">
        <v>46</v>
      </c>
      <c r="P1290" s="2">
        <v>28681000</v>
      </c>
      <c r="Q1290" s="2">
        <v>2868000</v>
      </c>
      <c r="R1290" t="str">
        <f>IF(Raw_Data[[#This Row],[persen_dp]]&lt;15%,"Low",IF(Raw_Data[[#This Row],[persen_dp]]&gt;25%,"High","Medium"))</f>
        <v>Low</v>
      </c>
      <c r="S1290" s="3">
        <v>0.1</v>
      </c>
      <c r="T1290">
        <v>24</v>
      </c>
      <c r="U1290">
        <v>0.14499999999999999</v>
      </c>
      <c r="V1290" s="2">
        <v>1387400</v>
      </c>
      <c r="W1290" s="2">
        <v>33299000</v>
      </c>
      <c r="X1290" t="str">
        <f>IF(OR(Raw_Data[[#This Row],[status_pembayaran]]="Macet",Raw_Data[[#This Row],[status_pembayaran]]="Kurang Lancar"),"Non Performing Loan","Performing")</f>
        <v>Performing</v>
      </c>
      <c r="Y1290" t="s">
        <v>47</v>
      </c>
      <c r="Z1290">
        <v>0</v>
      </c>
      <c r="AA1290">
        <v>0</v>
      </c>
      <c r="AB1290">
        <v>1</v>
      </c>
      <c r="AD1290">
        <f>IF(Raw_Data[[#This Row],[rasio]]&lt;0.2,1,IF(Raw_Data[[#This Row],[rasio]]&lt;0.3,2,IF(Raw_Data[[#This Row],[rasio]]&lt;0.4,3,4)))</f>
        <v>2</v>
      </c>
      <c r="AE1290">
        <f>IF(Raw_Data[[#This Row],[kategori_dp]]="High",1,IF(Raw_Data[[#This Row],[kategori_dp]]="Medium",2,3))</f>
        <v>3</v>
      </c>
      <c r="AF1290">
        <f>IF(Raw_Data[[#This Row],[tenor_bulan]]&lt;=24,1,IF(Raw_Data[[#This Row],[tenor_bulan]]&lt;=36,2,IF(Raw_Data[[#This Row],[tenor_bulan]]&lt;=48,3,4)))</f>
        <v>1</v>
      </c>
      <c r="AG1290">
        <f>IF(Raw_Data[[#This Row],[jumlah_kali_telat]]=0,0,IF(Raw_Data[[#This Row],[jumlah_kali_telat]]&lt;=2,2,4))</f>
        <v>0</v>
      </c>
      <c r="AH1290">
        <f>Raw_Data[[#This Row],[Skor_Rasio]]+Raw_Data[[#This Row],[Skor_DP]]+Raw_Data[[#This Row],[Skor_Tenor]]+Raw_Data[[#This Row],[Skor_Telat]]</f>
        <v>6</v>
      </c>
      <c r="AI1290" t="str">
        <f>IF(Raw_Data[[#This Row],[Risk_Score]]&lt;=6,"Low Risk",IF(Raw_Data[[#This Row],[Risk_Score]]&lt;=8,"Medium Risk","High Risk"))</f>
        <v>Low Risk</v>
      </c>
      <c r="AJ1290">
        <f ca="1">IFERROR(DATEDIF(Raw_Data[[#This Row],[tanggal_pengajuan]],TODAY(),"m"),"N/A")</f>
        <v>8</v>
      </c>
      <c r="AK1290" t="str">
        <f ca="1">IF(ISNUMBER(Raw_Data[[#This Row],[MOB]]),IF(Raw_Data[[#This Row],[MOB]]&lt;6,"0-5 bulan",IF(Raw_Data[[#This Row],[MOB]]&lt;12,"6-11 bulan",IF(Raw_Data[[#This Row],[MOB]]&lt;24,"12-23 bulan","24+ bulan"))),"N/A")</f>
        <v>6-11 bulan</v>
      </c>
    </row>
    <row r="1291" spans="1:37" ht="14.25" customHeight="1" x14ac:dyDescent="0.45">
      <c r="A1291" t="s">
        <v>3225</v>
      </c>
      <c r="B1291" s="64">
        <v>46124</v>
      </c>
      <c r="C1291" s="1" t="str">
        <f t="shared" si="20"/>
        <v>April</v>
      </c>
      <c r="D1291" t="s">
        <v>3226</v>
      </c>
      <c r="E1291" t="s">
        <v>3227</v>
      </c>
      <c r="F1291">
        <v>26</v>
      </c>
      <c r="G1291" t="s">
        <v>51</v>
      </c>
      <c r="H1291" t="s">
        <v>101</v>
      </c>
      <c r="I1291" s="2">
        <v>3775000</v>
      </c>
      <c r="J1291" s="3">
        <f>Raw_Data[[#This Row],[cicilan_per_bulan]]/Raw_Data[[#This Row],[penghasilan_bulanan]]</f>
        <v>0.28222516556291388</v>
      </c>
      <c r="K1291" t="s">
        <v>268</v>
      </c>
      <c r="L1291" t="s">
        <v>110</v>
      </c>
      <c r="M1291" t="s">
        <v>55</v>
      </c>
      <c r="N1291" t="s">
        <v>121</v>
      </c>
      <c r="O1291" t="s">
        <v>122</v>
      </c>
      <c r="P1291" s="2">
        <v>35962000</v>
      </c>
      <c r="Q1291" s="2">
        <v>3596000</v>
      </c>
      <c r="R1291" t="str">
        <f>IF(Raw_Data[[#This Row],[persen_dp]]&lt;15%,"Low",IF(Raw_Data[[#This Row],[persen_dp]]&gt;25%,"High","Medium"))</f>
        <v>Low</v>
      </c>
      <c r="S1291" s="3">
        <v>0.1</v>
      </c>
      <c r="T1291">
        <v>48</v>
      </c>
      <c r="U1291">
        <v>0.14499999999999999</v>
      </c>
      <c r="V1291" s="2">
        <v>1065400</v>
      </c>
      <c r="W1291" s="2">
        <v>51139000</v>
      </c>
      <c r="X1291" t="str">
        <f>IF(OR(Raw_Data[[#This Row],[status_pembayaran]]="Macet",Raw_Data[[#This Row],[status_pembayaran]]="Kurang Lancar"),"Non Performing Loan","Performing")</f>
        <v>Performing</v>
      </c>
      <c r="Y1291" t="s">
        <v>47</v>
      </c>
      <c r="Z1291">
        <v>0</v>
      </c>
      <c r="AA1291">
        <v>0</v>
      </c>
      <c r="AB1291">
        <v>1</v>
      </c>
      <c r="AC1291" t="s">
        <v>104</v>
      </c>
      <c r="AD1291">
        <f>IF(Raw_Data[[#This Row],[rasio]]&lt;0.2,1,IF(Raw_Data[[#This Row],[rasio]]&lt;0.3,2,IF(Raw_Data[[#This Row],[rasio]]&lt;0.4,3,4)))</f>
        <v>2</v>
      </c>
      <c r="AE1291">
        <f>IF(Raw_Data[[#This Row],[kategori_dp]]="High",1,IF(Raw_Data[[#This Row],[kategori_dp]]="Medium",2,3))</f>
        <v>3</v>
      </c>
      <c r="AF1291">
        <f>IF(Raw_Data[[#This Row],[tenor_bulan]]&lt;=24,1,IF(Raw_Data[[#This Row],[tenor_bulan]]&lt;=36,2,IF(Raw_Data[[#This Row],[tenor_bulan]]&lt;=48,3,4)))</f>
        <v>3</v>
      </c>
      <c r="AG1291">
        <f>IF(Raw_Data[[#This Row],[jumlah_kali_telat]]=0,0,IF(Raw_Data[[#This Row],[jumlah_kali_telat]]&lt;=2,2,4))</f>
        <v>0</v>
      </c>
      <c r="AH1291">
        <f>Raw_Data[[#This Row],[Skor_Rasio]]+Raw_Data[[#This Row],[Skor_DP]]+Raw_Data[[#This Row],[Skor_Tenor]]+Raw_Data[[#This Row],[Skor_Telat]]</f>
        <v>8</v>
      </c>
      <c r="AI1291" t="str">
        <f>IF(Raw_Data[[#This Row],[Risk_Score]]&lt;=6,"Low Risk",IF(Raw_Data[[#This Row],[Risk_Score]]&lt;=8,"Medium Risk","High Risk"))</f>
        <v>Medium Risk</v>
      </c>
      <c r="AJ1291">
        <f ca="1">IFERROR(DATEDIF(Raw_Data[[#This Row],[tanggal_pengajuan]],TODAY(),"m"),"N/A")</f>
        <v>6</v>
      </c>
      <c r="AK1291" t="str">
        <f ca="1">IF(ISNUMBER(Raw_Data[[#This Row],[MOB]]),IF(Raw_Data[[#This Row],[MOB]]&lt;6,"0-5 bulan",IF(Raw_Data[[#This Row],[MOB]]&lt;12,"6-11 bulan",IF(Raw_Data[[#This Row],[MOB]]&lt;24,"12-23 bulan","24+ bulan"))),"N/A")</f>
        <v>6-11 bulan</v>
      </c>
    </row>
    <row r="1292" spans="1:37" ht="14.25" customHeight="1" x14ac:dyDescent="0.45">
      <c r="A1292" t="s">
        <v>3228</v>
      </c>
      <c r="B1292" s="64">
        <v>46071</v>
      </c>
      <c r="C1292" s="1" t="str">
        <f t="shared" si="20"/>
        <v>February</v>
      </c>
      <c r="D1292" t="s">
        <v>1600</v>
      </c>
      <c r="E1292" t="s">
        <v>3229</v>
      </c>
      <c r="F1292">
        <v>45</v>
      </c>
      <c r="G1292" t="s">
        <v>40</v>
      </c>
      <c r="H1292" t="s">
        <v>52</v>
      </c>
      <c r="I1292" s="2">
        <v>12847000</v>
      </c>
      <c r="J1292" s="3">
        <f>Raw_Data[[#This Row],[cicilan_per_bulan]]/Raw_Data[[#This Row],[penghasilan_bulanan]]</f>
        <v>9.9478477465556159E-2</v>
      </c>
      <c r="K1292" t="s">
        <v>153</v>
      </c>
      <c r="L1292" t="s">
        <v>154</v>
      </c>
      <c r="M1292" t="s">
        <v>44</v>
      </c>
      <c r="N1292" t="s">
        <v>171</v>
      </c>
      <c r="O1292" t="s">
        <v>172</v>
      </c>
      <c r="P1292" s="2">
        <v>43139000</v>
      </c>
      <c r="Q1292" s="2">
        <v>4314000</v>
      </c>
      <c r="R1292" t="str">
        <f>IF(Raw_Data[[#This Row],[persen_dp]]&lt;15%,"Low",IF(Raw_Data[[#This Row],[persen_dp]]&gt;25%,"High","Medium"))</f>
        <v>Low</v>
      </c>
      <c r="S1292" s="3">
        <v>0.1</v>
      </c>
      <c r="T1292">
        <v>48</v>
      </c>
      <c r="U1292">
        <v>0.14499999999999999</v>
      </c>
      <c r="V1292" s="2">
        <v>1278000</v>
      </c>
      <c r="W1292" s="2">
        <v>61344000</v>
      </c>
      <c r="X1292" t="str">
        <f>IF(OR(Raw_Data[[#This Row],[status_pembayaran]]="Macet",Raw_Data[[#This Row],[status_pembayaran]]="Kurang Lancar"),"Non Performing Loan","Performing")</f>
        <v>Performing</v>
      </c>
      <c r="Y1292" t="s">
        <v>47</v>
      </c>
      <c r="Z1292">
        <v>0</v>
      </c>
      <c r="AA1292">
        <v>0</v>
      </c>
      <c r="AB1292">
        <v>1</v>
      </c>
      <c r="AC1292" t="s">
        <v>66</v>
      </c>
      <c r="AD1292">
        <f>IF(Raw_Data[[#This Row],[rasio]]&lt;0.2,1,IF(Raw_Data[[#This Row],[rasio]]&lt;0.3,2,IF(Raw_Data[[#This Row],[rasio]]&lt;0.4,3,4)))</f>
        <v>1</v>
      </c>
      <c r="AE1292">
        <f>IF(Raw_Data[[#This Row],[kategori_dp]]="High",1,IF(Raw_Data[[#This Row],[kategori_dp]]="Medium",2,3))</f>
        <v>3</v>
      </c>
      <c r="AF1292">
        <f>IF(Raw_Data[[#This Row],[tenor_bulan]]&lt;=24,1,IF(Raw_Data[[#This Row],[tenor_bulan]]&lt;=36,2,IF(Raw_Data[[#This Row],[tenor_bulan]]&lt;=48,3,4)))</f>
        <v>3</v>
      </c>
      <c r="AG1292">
        <f>IF(Raw_Data[[#This Row],[jumlah_kali_telat]]=0,0,IF(Raw_Data[[#This Row],[jumlah_kali_telat]]&lt;=2,2,4))</f>
        <v>0</v>
      </c>
      <c r="AH1292">
        <f>Raw_Data[[#This Row],[Skor_Rasio]]+Raw_Data[[#This Row],[Skor_DP]]+Raw_Data[[#This Row],[Skor_Tenor]]+Raw_Data[[#This Row],[Skor_Telat]]</f>
        <v>7</v>
      </c>
      <c r="AI1292" t="str">
        <f>IF(Raw_Data[[#This Row],[Risk_Score]]&lt;=6,"Low Risk",IF(Raw_Data[[#This Row],[Risk_Score]]&lt;=8,"Medium Risk","High Risk"))</f>
        <v>Medium Risk</v>
      </c>
      <c r="AJ1292">
        <f ca="1">IFERROR(DATEDIF(Raw_Data[[#This Row],[tanggal_pengajuan]],TODAY(),"m"),"N/A")</f>
        <v>8</v>
      </c>
      <c r="AK1292" t="str">
        <f ca="1">IF(ISNUMBER(Raw_Data[[#This Row],[MOB]]),IF(Raw_Data[[#This Row],[MOB]]&lt;6,"0-5 bulan",IF(Raw_Data[[#This Row],[MOB]]&lt;12,"6-11 bulan",IF(Raw_Data[[#This Row],[MOB]]&lt;24,"12-23 bulan","24+ bulan"))),"N/A")</f>
        <v>6-11 bulan</v>
      </c>
    </row>
    <row r="1293" spans="1:37" ht="14.25" customHeight="1" x14ac:dyDescent="0.45">
      <c r="A1293" t="s">
        <v>3230</v>
      </c>
      <c r="B1293" s="64">
        <v>46104</v>
      </c>
      <c r="C1293" s="1" t="str">
        <f t="shared" si="20"/>
        <v>March</v>
      </c>
      <c r="D1293" t="s">
        <v>2371</v>
      </c>
      <c r="E1293" t="s">
        <v>3231</v>
      </c>
      <c r="F1293">
        <v>58</v>
      </c>
      <c r="G1293" t="s">
        <v>40</v>
      </c>
      <c r="H1293" t="s">
        <v>101</v>
      </c>
      <c r="I1293" s="2">
        <v>3366000</v>
      </c>
      <c r="J1293" s="3">
        <f>Raw_Data[[#This Row],[cicilan_per_bulan]]/Raw_Data[[#This Row],[penghasilan_bulanan]]</f>
        <v>0.17959001782531195</v>
      </c>
      <c r="K1293" t="s">
        <v>91</v>
      </c>
      <c r="L1293" t="s">
        <v>92</v>
      </c>
      <c r="M1293" t="s">
        <v>55</v>
      </c>
      <c r="N1293" t="s">
        <v>141</v>
      </c>
      <c r="O1293" t="s">
        <v>46</v>
      </c>
      <c r="P1293" s="2">
        <v>23332000</v>
      </c>
      <c r="Q1293" s="2">
        <v>8166000</v>
      </c>
      <c r="R1293" t="str">
        <f>IF(Raw_Data[[#This Row],[persen_dp]]&lt;15%,"Low",IF(Raw_Data[[#This Row],[persen_dp]]&gt;25%,"High","Medium"))</f>
        <v>High</v>
      </c>
      <c r="S1293" s="3">
        <v>0.35</v>
      </c>
      <c r="T1293">
        <v>36</v>
      </c>
      <c r="U1293">
        <v>0.14499999999999999</v>
      </c>
      <c r="V1293" s="2">
        <v>604500</v>
      </c>
      <c r="W1293" s="2">
        <v>21763000</v>
      </c>
      <c r="X1293" t="str">
        <f>IF(OR(Raw_Data[[#This Row],[status_pembayaran]]="Macet",Raw_Data[[#This Row],[status_pembayaran]]="Kurang Lancar"),"Non Performing Loan","Performing")</f>
        <v>Performing</v>
      </c>
      <c r="Y1293" t="s">
        <v>47</v>
      </c>
      <c r="Z1293">
        <v>0</v>
      </c>
      <c r="AA1293">
        <v>0</v>
      </c>
      <c r="AB1293">
        <v>1</v>
      </c>
      <c r="AC1293" t="s">
        <v>58</v>
      </c>
      <c r="AD1293">
        <f>IF(Raw_Data[[#This Row],[rasio]]&lt;0.2,1,IF(Raw_Data[[#This Row],[rasio]]&lt;0.3,2,IF(Raw_Data[[#This Row],[rasio]]&lt;0.4,3,4)))</f>
        <v>1</v>
      </c>
      <c r="AE1293">
        <f>IF(Raw_Data[[#This Row],[kategori_dp]]="High",1,IF(Raw_Data[[#This Row],[kategori_dp]]="Medium",2,3))</f>
        <v>1</v>
      </c>
      <c r="AF1293">
        <f>IF(Raw_Data[[#This Row],[tenor_bulan]]&lt;=24,1,IF(Raw_Data[[#This Row],[tenor_bulan]]&lt;=36,2,IF(Raw_Data[[#This Row],[tenor_bulan]]&lt;=48,3,4)))</f>
        <v>2</v>
      </c>
      <c r="AG1293">
        <f>IF(Raw_Data[[#This Row],[jumlah_kali_telat]]=0,0,IF(Raw_Data[[#This Row],[jumlah_kali_telat]]&lt;=2,2,4))</f>
        <v>0</v>
      </c>
      <c r="AH1293">
        <f>Raw_Data[[#This Row],[Skor_Rasio]]+Raw_Data[[#This Row],[Skor_DP]]+Raw_Data[[#This Row],[Skor_Tenor]]+Raw_Data[[#This Row],[Skor_Telat]]</f>
        <v>4</v>
      </c>
      <c r="AI1293" t="str">
        <f>IF(Raw_Data[[#This Row],[Risk_Score]]&lt;=6,"Low Risk",IF(Raw_Data[[#This Row],[Risk_Score]]&lt;=8,"Medium Risk","High Risk"))</f>
        <v>Low Risk</v>
      </c>
      <c r="AJ1293">
        <f ca="1">IFERROR(DATEDIF(Raw_Data[[#This Row],[tanggal_pengajuan]],TODAY(),"m"),"N/A")</f>
        <v>7</v>
      </c>
      <c r="AK1293" t="str">
        <f ca="1">IF(ISNUMBER(Raw_Data[[#This Row],[MOB]]),IF(Raw_Data[[#This Row],[MOB]]&lt;6,"0-5 bulan",IF(Raw_Data[[#This Row],[MOB]]&lt;12,"6-11 bulan",IF(Raw_Data[[#This Row],[MOB]]&lt;24,"12-23 bulan","24+ bulan"))),"N/A")</f>
        <v>6-11 bulan</v>
      </c>
    </row>
    <row r="1294" spans="1:37" ht="14.25" customHeight="1" x14ac:dyDescent="0.45">
      <c r="A1294" t="s">
        <v>3232</v>
      </c>
      <c r="B1294" s="64">
        <v>46097</v>
      </c>
      <c r="C1294" s="1" t="str">
        <f t="shared" si="20"/>
        <v>March</v>
      </c>
      <c r="D1294" t="s">
        <v>1085</v>
      </c>
      <c r="E1294" t="s">
        <v>3233</v>
      </c>
      <c r="F1294">
        <v>27</v>
      </c>
      <c r="G1294" t="s">
        <v>51</v>
      </c>
      <c r="H1294" t="s">
        <v>41</v>
      </c>
      <c r="I1294" s="2">
        <v>5791000</v>
      </c>
      <c r="J1294" s="3">
        <f>Raw_Data[[#This Row],[cicilan_per_bulan]]/Raw_Data[[#This Row],[penghasilan_bulanan]]</f>
        <v>0.12550509411155242</v>
      </c>
      <c r="K1294" t="s">
        <v>188</v>
      </c>
      <c r="L1294" t="s">
        <v>154</v>
      </c>
      <c r="M1294" t="s">
        <v>55</v>
      </c>
      <c r="N1294" t="s">
        <v>141</v>
      </c>
      <c r="O1294" t="s">
        <v>46</v>
      </c>
      <c r="P1294" s="2">
        <v>22538000</v>
      </c>
      <c r="Q1294" s="2">
        <v>9015000</v>
      </c>
      <c r="R1294" t="str">
        <f>IF(Raw_Data[[#This Row],[persen_dp]]&lt;15%,"Low",IF(Raw_Data[[#This Row],[persen_dp]]&gt;25%,"High","Medium"))</f>
        <v>High</v>
      </c>
      <c r="S1294" s="3">
        <v>0.4</v>
      </c>
      <c r="T1294">
        <v>24</v>
      </c>
      <c r="U1294">
        <v>0.14499999999999999</v>
      </c>
      <c r="V1294" s="2">
        <v>726800</v>
      </c>
      <c r="W1294" s="2">
        <v>17444000</v>
      </c>
      <c r="X1294" t="str">
        <f>IF(OR(Raw_Data[[#This Row],[status_pembayaran]]="Macet",Raw_Data[[#This Row],[status_pembayaran]]="Kurang Lancar"),"Non Performing Loan","Performing")</f>
        <v>Performing</v>
      </c>
      <c r="Y1294" t="s">
        <v>47</v>
      </c>
      <c r="Z1294">
        <v>0</v>
      </c>
      <c r="AA1294">
        <v>0</v>
      </c>
      <c r="AB1294">
        <v>1</v>
      </c>
      <c r="AC1294" t="s">
        <v>104</v>
      </c>
      <c r="AD1294">
        <f>IF(Raw_Data[[#This Row],[rasio]]&lt;0.2,1,IF(Raw_Data[[#This Row],[rasio]]&lt;0.3,2,IF(Raw_Data[[#This Row],[rasio]]&lt;0.4,3,4)))</f>
        <v>1</v>
      </c>
      <c r="AE1294">
        <f>IF(Raw_Data[[#This Row],[kategori_dp]]="High",1,IF(Raw_Data[[#This Row],[kategori_dp]]="Medium",2,3))</f>
        <v>1</v>
      </c>
      <c r="AF1294">
        <f>IF(Raw_Data[[#This Row],[tenor_bulan]]&lt;=24,1,IF(Raw_Data[[#This Row],[tenor_bulan]]&lt;=36,2,IF(Raw_Data[[#This Row],[tenor_bulan]]&lt;=48,3,4)))</f>
        <v>1</v>
      </c>
      <c r="AG1294">
        <f>IF(Raw_Data[[#This Row],[jumlah_kali_telat]]=0,0,IF(Raw_Data[[#This Row],[jumlah_kali_telat]]&lt;=2,2,4))</f>
        <v>0</v>
      </c>
      <c r="AH1294">
        <f>Raw_Data[[#This Row],[Skor_Rasio]]+Raw_Data[[#This Row],[Skor_DP]]+Raw_Data[[#This Row],[Skor_Tenor]]+Raw_Data[[#This Row],[Skor_Telat]]</f>
        <v>3</v>
      </c>
      <c r="AI1294" t="str">
        <f>IF(Raw_Data[[#This Row],[Risk_Score]]&lt;=6,"Low Risk",IF(Raw_Data[[#This Row],[Risk_Score]]&lt;=8,"Medium Risk","High Risk"))</f>
        <v>Low Risk</v>
      </c>
      <c r="AJ1294">
        <f ca="1">IFERROR(DATEDIF(Raw_Data[[#This Row],[tanggal_pengajuan]],TODAY(),"m"),"N/A")</f>
        <v>7</v>
      </c>
      <c r="AK1294" t="str">
        <f ca="1">IF(ISNUMBER(Raw_Data[[#This Row],[MOB]]),IF(Raw_Data[[#This Row],[MOB]]&lt;6,"0-5 bulan",IF(Raw_Data[[#This Row],[MOB]]&lt;12,"6-11 bulan",IF(Raw_Data[[#This Row],[MOB]]&lt;24,"12-23 bulan","24+ bulan"))),"N/A")</f>
        <v>6-11 bulan</v>
      </c>
    </row>
    <row r="1295" spans="1:37" ht="14.25" customHeight="1" x14ac:dyDescent="0.45">
      <c r="A1295" t="s">
        <v>3234</v>
      </c>
      <c r="B1295" s="64">
        <v>46082</v>
      </c>
      <c r="C1295" s="1" t="str">
        <f t="shared" si="20"/>
        <v>March</v>
      </c>
      <c r="D1295" t="s">
        <v>3235</v>
      </c>
      <c r="E1295" t="s">
        <v>3236</v>
      </c>
      <c r="F1295">
        <v>56</v>
      </c>
      <c r="G1295" t="s">
        <v>40</v>
      </c>
      <c r="H1295" t="s">
        <v>52</v>
      </c>
      <c r="I1295" s="2">
        <v>10253000</v>
      </c>
      <c r="J1295" s="3">
        <f>Raw_Data[[#This Row],[cicilan_per_bulan]]/Raw_Data[[#This Row],[penghasilan_bulanan]]</f>
        <v>0.13072271530283819</v>
      </c>
      <c r="K1295" t="s">
        <v>177</v>
      </c>
      <c r="L1295" t="s">
        <v>154</v>
      </c>
      <c r="M1295" t="s">
        <v>290</v>
      </c>
      <c r="N1295" t="s">
        <v>291</v>
      </c>
      <c r="O1295" t="s">
        <v>292</v>
      </c>
      <c r="P1295" s="2">
        <v>37359000</v>
      </c>
      <c r="Q1295" s="2">
        <v>3736000</v>
      </c>
      <c r="R1295" t="str">
        <f>IF(Raw_Data[[#This Row],[persen_dp]]&lt;15%,"Low",IF(Raw_Data[[#This Row],[persen_dp]]&gt;25%,"High","Medium"))</f>
        <v>Low</v>
      </c>
      <c r="S1295" s="3">
        <v>0.1</v>
      </c>
      <c r="T1295">
        <v>36</v>
      </c>
      <c r="U1295">
        <v>0.14499999999999999</v>
      </c>
      <c r="V1295" s="2">
        <v>1340300</v>
      </c>
      <c r="W1295" s="2">
        <v>48250000</v>
      </c>
      <c r="X1295" t="str">
        <f>IF(OR(Raw_Data[[#This Row],[status_pembayaran]]="Macet",Raw_Data[[#This Row],[status_pembayaran]]="Kurang Lancar"),"Non Performing Loan","Performing")</f>
        <v>Performing</v>
      </c>
      <c r="Y1295" t="s">
        <v>47</v>
      </c>
      <c r="Z1295">
        <v>0</v>
      </c>
      <c r="AA1295">
        <v>0</v>
      </c>
      <c r="AB1295">
        <v>1</v>
      </c>
      <c r="AD1295">
        <f>IF(Raw_Data[[#This Row],[rasio]]&lt;0.2,1,IF(Raw_Data[[#This Row],[rasio]]&lt;0.3,2,IF(Raw_Data[[#This Row],[rasio]]&lt;0.4,3,4)))</f>
        <v>1</v>
      </c>
      <c r="AE1295">
        <f>IF(Raw_Data[[#This Row],[kategori_dp]]="High",1,IF(Raw_Data[[#This Row],[kategori_dp]]="Medium",2,3))</f>
        <v>3</v>
      </c>
      <c r="AF1295">
        <f>IF(Raw_Data[[#This Row],[tenor_bulan]]&lt;=24,1,IF(Raw_Data[[#This Row],[tenor_bulan]]&lt;=36,2,IF(Raw_Data[[#This Row],[tenor_bulan]]&lt;=48,3,4)))</f>
        <v>2</v>
      </c>
      <c r="AG1295">
        <f>IF(Raw_Data[[#This Row],[jumlah_kali_telat]]=0,0,IF(Raw_Data[[#This Row],[jumlah_kali_telat]]&lt;=2,2,4))</f>
        <v>0</v>
      </c>
      <c r="AH1295">
        <f>Raw_Data[[#This Row],[Skor_Rasio]]+Raw_Data[[#This Row],[Skor_DP]]+Raw_Data[[#This Row],[Skor_Tenor]]+Raw_Data[[#This Row],[Skor_Telat]]</f>
        <v>6</v>
      </c>
      <c r="AI1295" t="str">
        <f>IF(Raw_Data[[#This Row],[Risk_Score]]&lt;=6,"Low Risk",IF(Raw_Data[[#This Row],[Risk_Score]]&lt;=8,"Medium Risk","High Risk"))</f>
        <v>Low Risk</v>
      </c>
      <c r="AJ1295">
        <f ca="1">IFERROR(DATEDIF(Raw_Data[[#This Row],[tanggal_pengajuan]],TODAY(),"m"),"N/A")</f>
        <v>7</v>
      </c>
      <c r="AK1295" t="str">
        <f ca="1">IF(ISNUMBER(Raw_Data[[#This Row],[MOB]]),IF(Raw_Data[[#This Row],[MOB]]&lt;6,"0-5 bulan",IF(Raw_Data[[#This Row],[MOB]]&lt;12,"6-11 bulan",IF(Raw_Data[[#This Row],[MOB]]&lt;24,"12-23 bulan","24+ bulan"))),"N/A")</f>
        <v>6-11 bulan</v>
      </c>
    </row>
    <row r="1296" spans="1:37" ht="14.25" customHeight="1" x14ac:dyDescent="0.45">
      <c r="A1296" t="s">
        <v>3237</v>
      </c>
      <c r="B1296" s="64">
        <v>46143</v>
      </c>
      <c r="C1296" s="1" t="str">
        <f t="shared" si="20"/>
        <v>May</v>
      </c>
      <c r="D1296" t="s">
        <v>294</v>
      </c>
      <c r="E1296" t="s">
        <v>3238</v>
      </c>
      <c r="F1296">
        <v>55</v>
      </c>
      <c r="G1296" t="s">
        <v>51</v>
      </c>
      <c r="H1296" t="s">
        <v>52</v>
      </c>
      <c r="I1296" s="2">
        <v>14015000</v>
      </c>
      <c r="J1296" s="3">
        <f>Raw_Data[[#This Row],[cicilan_per_bulan]]/Raw_Data[[#This Row],[penghasilan_bulanan]]</f>
        <v>9.7174455940064214E-2</v>
      </c>
      <c r="K1296" t="s">
        <v>192</v>
      </c>
      <c r="L1296" t="s">
        <v>128</v>
      </c>
      <c r="M1296" t="s">
        <v>72</v>
      </c>
      <c r="N1296" t="s">
        <v>97</v>
      </c>
      <c r="O1296" t="s">
        <v>57</v>
      </c>
      <c r="P1296" s="2">
        <v>16792000</v>
      </c>
      <c r="Q1296" s="2">
        <v>2519000</v>
      </c>
      <c r="R1296" t="str">
        <f>IF(Raw_Data[[#This Row],[persen_dp]]&lt;15%,"Low",IF(Raw_Data[[#This Row],[persen_dp]]&gt;25%,"High","Medium"))</f>
        <v>Medium</v>
      </c>
      <c r="S1296" s="3">
        <v>0.15</v>
      </c>
      <c r="T1296">
        <v>12</v>
      </c>
      <c r="U1296">
        <v>0.14499999999999999</v>
      </c>
      <c r="V1296" s="2">
        <v>1361900</v>
      </c>
      <c r="W1296" s="2">
        <v>16343000</v>
      </c>
      <c r="X1296" t="str">
        <f>IF(OR(Raw_Data[[#This Row],[status_pembayaran]]="Macet",Raw_Data[[#This Row],[status_pembayaran]]="Kurang Lancar"),"Non Performing Loan","Performing")</f>
        <v>Performing</v>
      </c>
      <c r="Y1296" t="s">
        <v>47</v>
      </c>
      <c r="Z1296">
        <v>0</v>
      </c>
      <c r="AA1296">
        <v>0</v>
      </c>
      <c r="AB1296">
        <v>1</v>
      </c>
      <c r="AC1296" t="s">
        <v>66</v>
      </c>
      <c r="AD1296">
        <f>IF(Raw_Data[[#This Row],[rasio]]&lt;0.2,1,IF(Raw_Data[[#This Row],[rasio]]&lt;0.3,2,IF(Raw_Data[[#This Row],[rasio]]&lt;0.4,3,4)))</f>
        <v>1</v>
      </c>
      <c r="AE1296">
        <f>IF(Raw_Data[[#This Row],[kategori_dp]]="High",1,IF(Raw_Data[[#This Row],[kategori_dp]]="Medium",2,3))</f>
        <v>2</v>
      </c>
      <c r="AF1296">
        <f>IF(Raw_Data[[#This Row],[tenor_bulan]]&lt;=24,1,IF(Raw_Data[[#This Row],[tenor_bulan]]&lt;=36,2,IF(Raw_Data[[#This Row],[tenor_bulan]]&lt;=48,3,4)))</f>
        <v>1</v>
      </c>
      <c r="AG1296">
        <f>IF(Raw_Data[[#This Row],[jumlah_kali_telat]]=0,0,IF(Raw_Data[[#This Row],[jumlah_kali_telat]]&lt;=2,2,4))</f>
        <v>0</v>
      </c>
      <c r="AH1296">
        <f>Raw_Data[[#This Row],[Skor_Rasio]]+Raw_Data[[#This Row],[Skor_DP]]+Raw_Data[[#This Row],[Skor_Tenor]]+Raw_Data[[#This Row],[Skor_Telat]]</f>
        <v>4</v>
      </c>
      <c r="AI1296" t="str">
        <f>IF(Raw_Data[[#This Row],[Risk_Score]]&lt;=6,"Low Risk",IF(Raw_Data[[#This Row],[Risk_Score]]&lt;=8,"Medium Risk","High Risk"))</f>
        <v>Low Risk</v>
      </c>
      <c r="AJ1296">
        <f ca="1">IFERROR(DATEDIF(Raw_Data[[#This Row],[tanggal_pengajuan]],TODAY(),"m"),"N/A")</f>
        <v>5</v>
      </c>
      <c r="AK1296" t="str">
        <f ca="1">IF(ISNUMBER(Raw_Data[[#This Row],[MOB]]),IF(Raw_Data[[#This Row],[MOB]]&lt;6,"0-5 bulan",IF(Raw_Data[[#This Row],[MOB]]&lt;12,"6-11 bulan",IF(Raw_Data[[#This Row],[MOB]]&lt;24,"12-23 bulan","24+ bulan"))),"N/A")</f>
        <v>0-5 bulan</v>
      </c>
    </row>
    <row r="1297" spans="1:37" ht="14.25" customHeight="1" x14ac:dyDescent="0.45">
      <c r="A1297" t="s">
        <v>3239</v>
      </c>
      <c r="B1297" s="64">
        <v>46092</v>
      </c>
      <c r="C1297" s="1" t="str">
        <f t="shared" si="20"/>
        <v>March</v>
      </c>
      <c r="D1297" t="s">
        <v>1185</v>
      </c>
      <c r="E1297" t="s">
        <v>3240</v>
      </c>
      <c r="F1297">
        <v>26</v>
      </c>
      <c r="G1297" t="s">
        <v>40</v>
      </c>
      <c r="H1297" t="s">
        <v>52</v>
      </c>
      <c r="I1297" s="2">
        <v>3736000</v>
      </c>
      <c r="J1297" s="3">
        <f>Raw_Data[[#This Row],[cicilan_per_bulan]]/Raw_Data[[#This Row],[penghasilan_bulanan]]</f>
        <v>0.74922376873661667</v>
      </c>
      <c r="K1297" t="s">
        <v>63</v>
      </c>
      <c r="L1297" t="s">
        <v>64</v>
      </c>
      <c r="M1297" t="s">
        <v>55</v>
      </c>
      <c r="N1297" t="s">
        <v>147</v>
      </c>
      <c r="O1297" t="s">
        <v>148</v>
      </c>
      <c r="P1297" s="2">
        <v>32595000</v>
      </c>
      <c r="Q1297" s="2">
        <v>3260000</v>
      </c>
      <c r="R1297" t="str">
        <f>IF(Raw_Data[[#This Row],[persen_dp]]&lt;15%,"Low",IF(Raw_Data[[#This Row],[persen_dp]]&gt;25%,"High","Medium"))</f>
        <v>Low</v>
      </c>
      <c r="S1297" s="3">
        <v>0.1</v>
      </c>
      <c r="T1297">
        <v>12</v>
      </c>
      <c r="U1297">
        <v>0.14499999999999999</v>
      </c>
      <c r="V1297" s="2">
        <v>2799100</v>
      </c>
      <c r="W1297" s="2">
        <v>33589000</v>
      </c>
      <c r="X1297" t="str">
        <f>IF(OR(Raw_Data[[#This Row],[status_pembayaran]]="Macet",Raw_Data[[#This Row],[status_pembayaran]]="Kurang Lancar"),"Non Performing Loan","Performing")</f>
        <v>Performing</v>
      </c>
      <c r="Y1297" t="s">
        <v>47</v>
      </c>
      <c r="Z1297">
        <v>0</v>
      </c>
      <c r="AA1297">
        <v>0</v>
      </c>
      <c r="AB1297">
        <v>1</v>
      </c>
      <c r="AC1297" t="s">
        <v>137</v>
      </c>
      <c r="AD1297">
        <f>IF(Raw_Data[[#This Row],[rasio]]&lt;0.2,1,IF(Raw_Data[[#This Row],[rasio]]&lt;0.3,2,IF(Raw_Data[[#This Row],[rasio]]&lt;0.4,3,4)))</f>
        <v>4</v>
      </c>
      <c r="AE1297">
        <f>IF(Raw_Data[[#This Row],[kategori_dp]]="High",1,IF(Raw_Data[[#This Row],[kategori_dp]]="Medium",2,3))</f>
        <v>3</v>
      </c>
      <c r="AF1297">
        <f>IF(Raw_Data[[#This Row],[tenor_bulan]]&lt;=24,1,IF(Raw_Data[[#This Row],[tenor_bulan]]&lt;=36,2,IF(Raw_Data[[#This Row],[tenor_bulan]]&lt;=48,3,4)))</f>
        <v>1</v>
      </c>
      <c r="AG1297">
        <f>IF(Raw_Data[[#This Row],[jumlah_kali_telat]]=0,0,IF(Raw_Data[[#This Row],[jumlah_kali_telat]]&lt;=2,2,4))</f>
        <v>0</v>
      </c>
      <c r="AH1297">
        <f>Raw_Data[[#This Row],[Skor_Rasio]]+Raw_Data[[#This Row],[Skor_DP]]+Raw_Data[[#This Row],[Skor_Tenor]]+Raw_Data[[#This Row],[Skor_Telat]]</f>
        <v>8</v>
      </c>
      <c r="AI1297" t="str">
        <f>IF(Raw_Data[[#This Row],[Risk_Score]]&lt;=6,"Low Risk",IF(Raw_Data[[#This Row],[Risk_Score]]&lt;=8,"Medium Risk","High Risk"))</f>
        <v>Medium Risk</v>
      </c>
      <c r="AJ1297">
        <f ca="1">IFERROR(DATEDIF(Raw_Data[[#This Row],[tanggal_pengajuan]],TODAY(),"m"),"N/A")</f>
        <v>7</v>
      </c>
      <c r="AK1297" t="str">
        <f ca="1">IF(ISNUMBER(Raw_Data[[#This Row],[MOB]]),IF(Raw_Data[[#This Row],[MOB]]&lt;6,"0-5 bulan",IF(Raw_Data[[#This Row],[MOB]]&lt;12,"6-11 bulan",IF(Raw_Data[[#This Row],[MOB]]&lt;24,"12-23 bulan","24+ bulan"))),"N/A")</f>
        <v>6-11 bulan</v>
      </c>
    </row>
    <row r="1298" spans="1:37" ht="14.25" customHeight="1" x14ac:dyDescent="0.45">
      <c r="A1298" t="s">
        <v>3241</v>
      </c>
      <c r="B1298" s="64">
        <v>46053</v>
      </c>
      <c r="C1298" s="1" t="str">
        <f t="shared" si="20"/>
        <v>January</v>
      </c>
      <c r="D1298" t="s">
        <v>271</v>
      </c>
      <c r="E1298" t="s">
        <v>3242</v>
      </c>
      <c r="F1298">
        <v>30</v>
      </c>
      <c r="G1298" t="s">
        <v>51</v>
      </c>
      <c r="H1298" t="s">
        <v>176</v>
      </c>
      <c r="I1298" s="2">
        <v>3871000</v>
      </c>
      <c r="J1298" s="3">
        <f>Raw_Data[[#This Row],[cicilan_per_bulan]]/Raw_Data[[#This Row],[penghasilan_bulanan]]</f>
        <v>0.17434771376905192</v>
      </c>
      <c r="K1298" t="s">
        <v>268</v>
      </c>
      <c r="L1298" t="s">
        <v>110</v>
      </c>
      <c r="M1298" t="s">
        <v>55</v>
      </c>
      <c r="N1298" t="s">
        <v>141</v>
      </c>
      <c r="O1298" t="s">
        <v>46</v>
      </c>
      <c r="P1298" s="2">
        <v>22576000</v>
      </c>
      <c r="Q1298" s="2">
        <v>5644000</v>
      </c>
      <c r="R1298" t="str">
        <f>IF(Raw_Data[[#This Row],[persen_dp]]&lt;15%,"Low",IF(Raw_Data[[#This Row],[persen_dp]]&gt;25%,"High","Medium"))</f>
        <v>Medium</v>
      </c>
      <c r="S1298" s="3">
        <v>0.25</v>
      </c>
      <c r="T1298">
        <v>36</v>
      </c>
      <c r="U1298">
        <v>0.14499999999999999</v>
      </c>
      <c r="V1298" s="2">
        <v>674900</v>
      </c>
      <c r="W1298" s="2">
        <v>24297000</v>
      </c>
      <c r="X1298" t="str">
        <f>IF(OR(Raw_Data[[#This Row],[status_pembayaran]]="Macet",Raw_Data[[#This Row],[status_pembayaran]]="Kurang Lancar"),"Non Performing Loan","Performing")</f>
        <v>Performing</v>
      </c>
      <c r="Y1298" t="s">
        <v>47</v>
      </c>
      <c r="Z1298">
        <v>0</v>
      </c>
      <c r="AA1298">
        <v>0</v>
      </c>
      <c r="AB1298">
        <v>1</v>
      </c>
      <c r="AC1298" t="s">
        <v>66</v>
      </c>
      <c r="AD1298">
        <f>IF(Raw_Data[[#This Row],[rasio]]&lt;0.2,1,IF(Raw_Data[[#This Row],[rasio]]&lt;0.3,2,IF(Raw_Data[[#This Row],[rasio]]&lt;0.4,3,4)))</f>
        <v>1</v>
      </c>
      <c r="AE1298">
        <f>IF(Raw_Data[[#This Row],[kategori_dp]]="High",1,IF(Raw_Data[[#This Row],[kategori_dp]]="Medium",2,3))</f>
        <v>2</v>
      </c>
      <c r="AF1298">
        <f>IF(Raw_Data[[#This Row],[tenor_bulan]]&lt;=24,1,IF(Raw_Data[[#This Row],[tenor_bulan]]&lt;=36,2,IF(Raw_Data[[#This Row],[tenor_bulan]]&lt;=48,3,4)))</f>
        <v>2</v>
      </c>
      <c r="AG1298">
        <f>IF(Raw_Data[[#This Row],[jumlah_kali_telat]]=0,0,IF(Raw_Data[[#This Row],[jumlah_kali_telat]]&lt;=2,2,4))</f>
        <v>0</v>
      </c>
      <c r="AH1298">
        <f>Raw_Data[[#This Row],[Skor_Rasio]]+Raw_Data[[#This Row],[Skor_DP]]+Raw_Data[[#This Row],[Skor_Tenor]]+Raw_Data[[#This Row],[Skor_Telat]]</f>
        <v>5</v>
      </c>
      <c r="AI1298" t="str">
        <f>IF(Raw_Data[[#This Row],[Risk_Score]]&lt;=6,"Low Risk",IF(Raw_Data[[#This Row],[Risk_Score]]&lt;=8,"Medium Risk","High Risk"))</f>
        <v>Low Risk</v>
      </c>
      <c r="AJ1298">
        <f ca="1">IFERROR(DATEDIF(Raw_Data[[#This Row],[tanggal_pengajuan]],TODAY(),"m"),"N/A")</f>
        <v>8</v>
      </c>
      <c r="AK1298" t="str">
        <f ca="1">IF(ISNUMBER(Raw_Data[[#This Row],[MOB]]),IF(Raw_Data[[#This Row],[MOB]]&lt;6,"0-5 bulan",IF(Raw_Data[[#This Row],[MOB]]&lt;12,"6-11 bulan",IF(Raw_Data[[#This Row],[MOB]]&lt;24,"12-23 bulan","24+ bulan"))),"N/A")</f>
        <v>6-11 bulan</v>
      </c>
    </row>
    <row r="1299" spans="1:37" ht="14.25" customHeight="1" x14ac:dyDescent="0.45">
      <c r="A1299" t="s">
        <v>3243</v>
      </c>
      <c r="B1299" s="64">
        <v>46177</v>
      </c>
      <c r="C1299" s="1" t="str">
        <f t="shared" si="20"/>
        <v>June</v>
      </c>
      <c r="D1299" t="s">
        <v>862</v>
      </c>
      <c r="E1299" t="s">
        <v>3244</v>
      </c>
      <c r="F1299">
        <v>57</v>
      </c>
      <c r="G1299" t="s">
        <v>40</v>
      </c>
      <c r="H1299" t="s">
        <v>108</v>
      </c>
      <c r="I1299" s="2">
        <v>5628000</v>
      </c>
      <c r="J1299" s="3">
        <f>Raw_Data[[#This Row],[cicilan_per_bulan]]/Raw_Data[[#This Row],[penghasilan_bulanan]]</f>
        <v>0.38823738450604123</v>
      </c>
      <c r="K1299" t="s">
        <v>167</v>
      </c>
      <c r="L1299" t="s">
        <v>110</v>
      </c>
      <c r="M1299" t="s">
        <v>55</v>
      </c>
      <c r="N1299" t="s">
        <v>395</v>
      </c>
      <c r="O1299" t="s">
        <v>396</v>
      </c>
      <c r="P1299" s="2">
        <v>62542000</v>
      </c>
      <c r="Q1299" s="2">
        <v>21890000</v>
      </c>
      <c r="R1299" t="str">
        <f>IF(Raw_Data[[#This Row],[persen_dp]]&lt;15%,"Low",IF(Raw_Data[[#This Row],[persen_dp]]&gt;25%,"High","Medium"))</f>
        <v>High</v>
      </c>
      <c r="S1299" s="3">
        <v>0.35</v>
      </c>
      <c r="T1299">
        <v>24</v>
      </c>
      <c r="U1299">
        <v>0.14499999999999999</v>
      </c>
      <c r="V1299" s="2">
        <v>2185000</v>
      </c>
      <c r="W1299" s="2">
        <v>52441000</v>
      </c>
      <c r="X1299" t="str">
        <f>IF(OR(Raw_Data[[#This Row],[status_pembayaran]]="Macet",Raw_Data[[#This Row],[status_pembayaran]]="Kurang Lancar"),"Non Performing Loan","Performing")</f>
        <v>Performing</v>
      </c>
      <c r="Y1299" t="s">
        <v>47</v>
      </c>
      <c r="Z1299">
        <v>0</v>
      </c>
      <c r="AA1299">
        <v>0</v>
      </c>
      <c r="AB1299">
        <v>1</v>
      </c>
      <c r="AC1299" t="s">
        <v>58</v>
      </c>
      <c r="AD1299">
        <f>IF(Raw_Data[[#This Row],[rasio]]&lt;0.2,1,IF(Raw_Data[[#This Row],[rasio]]&lt;0.3,2,IF(Raw_Data[[#This Row],[rasio]]&lt;0.4,3,4)))</f>
        <v>3</v>
      </c>
      <c r="AE1299">
        <f>IF(Raw_Data[[#This Row],[kategori_dp]]="High",1,IF(Raw_Data[[#This Row],[kategori_dp]]="Medium",2,3))</f>
        <v>1</v>
      </c>
      <c r="AF1299">
        <f>IF(Raw_Data[[#This Row],[tenor_bulan]]&lt;=24,1,IF(Raw_Data[[#This Row],[tenor_bulan]]&lt;=36,2,IF(Raw_Data[[#This Row],[tenor_bulan]]&lt;=48,3,4)))</f>
        <v>1</v>
      </c>
      <c r="AG1299">
        <f>IF(Raw_Data[[#This Row],[jumlah_kali_telat]]=0,0,IF(Raw_Data[[#This Row],[jumlah_kali_telat]]&lt;=2,2,4))</f>
        <v>0</v>
      </c>
      <c r="AH1299">
        <f>Raw_Data[[#This Row],[Skor_Rasio]]+Raw_Data[[#This Row],[Skor_DP]]+Raw_Data[[#This Row],[Skor_Tenor]]+Raw_Data[[#This Row],[Skor_Telat]]</f>
        <v>5</v>
      </c>
      <c r="AI1299" t="str">
        <f>IF(Raw_Data[[#This Row],[Risk_Score]]&lt;=6,"Low Risk",IF(Raw_Data[[#This Row],[Risk_Score]]&lt;=8,"Medium Risk","High Risk"))</f>
        <v>Low Risk</v>
      </c>
      <c r="AJ1299">
        <f ca="1">IFERROR(DATEDIF(Raw_Data[[#This Row],[tanggal_pengajuan]],TODAY(),"m"),"N/A")</f>
        <v>4</v>
      </c>
      <c r="AK1299" t="str">
        <f ca="1">IF(ISNUMBER(Raw_Data[[#This Row],[MOB]]),IF(Raw_Data[[#This Row],[MOB]]&lt;6,"0-5 bulan",IF(Raw_Data[[#This Row],[MOB]]&lt;12,"6-11 bulan",IF(Raw_Data[[#This Row],[MOB]]&lt;24,"12-23 bulan","24+ bulan"))),"N/A")</f>
        <v>0-5 bulan</v>
      </c>
    </row>
    <row r="1300" spans="1:37" ht="14.25" customHeight="1" x14ac:dyDescent="0.45">
      <c r="A1300" t="s">
        <v>3245</v>
      </c>
      <c r="B1300" s="64">
        <v>46066</v>
      </c>
      <c r="C1300" s="1" t="str">
        <f t="shared" si="20"/>
        <v>February</v>
      </c>
      <c r="D1300" t="s">
        <v>247</v>
      </c>
      <c r="E1300" t="s">
        <v>3246</v>
      </c>
      <c r="F1300">
        <v>23</v>
      </c>
      <c r="G1300" t="s">
        <v>51</v>
      </c>
      <c r="H1300" t="s">
        <v>108</v>
      </c>
      <c r="I1300" s="2">
        <v>4862000</v>
      </c>
      <c r="J1300" s="3">
        <f>Raw_Data[[#This Row],[cicilan_per_bulan]]/Raw_Data[[#This Row],[penghasilan_bulanan]]</f>
        <v>0.11890168654874538</v>
      </c>
      <c r="K1300" t="s">
        <v>177</v>
      </c>
      <c r="L1300" t="s">
        <v>154</v>
      </c>
      <c r="M1300" t="s">
        <v>72</v>
      </c>
      <c r="N1300" t="s">
        <v>73</v>
      </c>
      <c r="O1300" t="s">
        <v>46</v>
      </c>
      <c r="P1300" s="2">
        <v>20719000</v>
      </c>
      <c r="Q1300" s="2">
        <v>6216000</v>
      </c>
      <c r="R1300" t="str">
        <f>IF(Raw_Data[[#This Row],[persen_dp]]&lt;15%,"Low",IF(Raw_Data[[#This Row],[persen_dp]]&gt;25%,"High","Medium"))</f>
        <v>High</v>
      </c>
      <c r="S1300" s="3">
        <v>0.3</v>
      </c>
      <c r="T1300">
        <v>36</v>
      </c>
      <c r="U1300">
        <v>0.14499999999999999</v>
      </c>
      <c r="V1300" s="2">
        <v>578100</v>
      </c>
      <c r="W1300" s="2">
        <v>20811000</v>
      </c>
      <c r="X1300" t="str">
        <f>IF(OR(Raw_Data[[#This Row],[status_pembayaran]]="Macet",Raw_Data[[#This Row],[status_pembayaran]]="Kurang Lancar"),"Non Performing Loan","Performing")</f>
        <v>Performing</v>
      </c>
      <c r="Y1300" t="s">
        <v>47</v>
      </c>
      <c r="Z1300">
        <v>0</v>
      </c>
      <c r="AA1300">
        <v>0</v>
      </c>
      <c r="AB1300">
        <v>1</v>
      </c>
      <c r="AC1300" t="s">
        <v>137</v>
      </c>
      <c r="AD1300">
        <f>IF(Raw_Data[[#This Row],[rasio]]&lt;0.2,1,IF(Raw_Data[[#This Row],[rasio]]&lt;0.3,2,IF(Raw_Data[[#This Row],[rasio]]&lt;0.4,3,4)))</f>
        <v>1</v>
      </c>
      <c r="AE1300">
        <f>IF(Raw_Data[[#This Row],[kategori_dp]]="High",1,IF(Raw_Data[[#This Row],[kategori_dp]]="Medium",2,3))</f>
        <v>1</v>
      </c>
      <c r="AF1300">
        <f>IF(Raw_Data[[#This Row],[tenor_bulan]]&lt;=24,1,IF(Raw_Data[[#This Row],[tenor_bulan]]&lt;=36,2,IF(Raw_Data[[#This Row],[tenor_bulan]]&lt;=48,3,4)))</f>
        <v>2</v>
      </c>
      <c r="AG1300">
        <f>IF(Raw_Data[[#This Row],[jumlah_kali_telat]]=0,0,IF(Raw_Data[[#This Row],[jumlah_kali_telat]]&lt;=2,2,4))</f>
        <v>0</v>
      </c>
      <c r="AH1300">
        <f>Raw_Data[[#This Row],[Skor_Rasio]]+Raw_Data[[#This Row],[Skor_DP]]+Raw_Data[[#This Row],[Skor_Tenor]]+Raw_Data[[#This Row],[Skor_Telat]]</f>
        <v>4</v>
      </c>
      <c r="AI1300" t="str">
        <f>IF(Raw_Data[[#This Row],[Risk_Score]]&lt;=6,"Low Risk",IF(Raw_Data[[#This Row],[Risk_Score]]&lt;=8,"Medium Risk","High Risk"))</f>
        <v>Low Risk</v>
      </c>
      <c r="AJ1300">
        <f ca="1">IFERROR(DATEDIF(Raw_Data[[#This Row],[tanggal_pengajuan]],TODAY(),"m"),"N/A")</f>
        <v>8</v>
      </c>
      <c r="AK1300" t="str">
        <f ca="1">IF(ISNUMBER(Raw_Data[[#This Row],[MOB]]),IF(Raw_Data[[#This Row],[MOB]]&lt;6,"0-5 bulan",IF(Raw_Data[[#This Row],[MOB]]&lt;12,"6-11 bulan",IF(Raw_Data[[#This Row],[MOB]]&lt;24,"12-23 bulan","24+ bulan"))),"N/A")</f>
        <v>6-11 bulan</v>
      </c>
    </row>
    <row r="1301" spans="1:37" ht="14.25" customHeight="1" x14ac:dyDescent="0.45">
      <c r="A1301" t="s">
        <v>3247</v>
      </c>
      <c r="B1301" s="64">
        <v>46085</v>
      </c>
      <c r="C1301" s="1" t="str">
        <f t="shared" si="20"/>
        <v>March</v>
      </c>
      <c r="D1301" t="s">
        <v>312</v>
      </c>
      <c r="E1301" t="s">
        <v>3248</v>
      </c>
      <c r="F1301">
        <v>27</v>
      </c>
      <c r="G1301" t="s">
        <v>51</v>
      </c>
      <c r="H1301" t="s">
        <v>90</v>
      </c>
      <c r="I1301" s="2">
        <v>7702000</v>
      </c>
      <c r="J1301" s="3">
        <f>Raw_Data[[#This Row],[cicilan_per_bulan]]/Raw_Data[[#This Row],[penghasilan_bulanan]]</f>
        <v>9.0223318618540632E-2</v>
      </c>
      <c r="K1301" t="s">
        <v>286</v>
      </c>
      <c r="L1301" t="s">
        <v>154</v>
      </c>
      <c r="M1301" t="s">
        <v>44</v>
      </c>
      <c r="N1301" t="s">
        <v>45</v>
      </c>
      <c r="O1301" t="s">
        <v>46</v>
      </c>
      <c r="P1301" s="2">
        <v>24905000</v>
      </c>
      <c r="Q1301" s="2">
        <v>7471000</v>
      </c>
      <c r="R1301" t="str">
        <f>IF(Raw_Data[[#This Row],[persen_dp]]&lt;15%,"Low",IF(Raw_Data[[#This Row],[persen_dp]]&gt;25%,"High","Medium"))</f>
        <v>High</v>
      </c>
      <c r="S1301" s="3">
        <v>0.3</v>
      </c>
      <c r="T1301">
        <v>36</v>
      </c>
      <c r="U1301">
        <v>0.14499999999999999</v>
      </c>
      <c r="V1301" s="2">
        <v>694900</v>
      </c>
      <c r="W1301" s="2">
        <v>25017000</v>
      </c>
      <c r="X1301" t="str">
        <f>IF(OR(Raw_Data[[#This Row],[status_pembayaran]]="Macet",Raw_Data[[#This Row],[status_pembayaran]]="Kurang Lancar"),"Non Performing Loan","Performing")</f>
        <v>Performing</v>
      </c>
      <c r="Y1301" t="s">
        <v>47</v>
      </c>
      <c r="Z1301">
        <v>0</v>
      </c>
      <c r="AA1301">
        <v>0</v>
      </c>
      <c r="AB1301">
        <v>1</v>
      </c>
      <c r="AD1301">
        <f>IF(Raw_Data[[#This Row],[rasio]]&lt;0.2,1,IF(Raw_Data[[#This Row],[rasio]]&lt;0.3,2,IF(Raw_Data[[#This Row],[rasio]]&lt;0.4,3,4)))</f>
        <v>1</v>
      </c>
      <c r="AE1301">
        <f>IF(Raw_Data[[#This Row],[kategori_dp]]="High",1,IF(Raw_Data[[#This Row],[kategori_dp]]="Medium",2,3))</f>
        <v>1</v>
      </c>
      <c r="AF1301">
        <f>IF(Raw_Data[[#This Row],[tenor_bulan]]&lt;=24,1,IF(Raw_Data[[#This Row],[tenor_bulan]]&lt;=36,2,IF(Raw_Data[[#This Row],[tenor_bulan]]&lt;=48,3,4)))</f>
        <v>2</v>
      </c>
      <c r="AG1301">
        <f>IF(Raw_Data[[#This Row],[jumlah_kali_telat]]=0,0,IF(Raw_Data[[#This Row],[jumlah_kali_telat]]&lt;=2,2,4))</f>
        <v>0</v>
      </c>
      <c r="AH1301">
        <f>Raw_Data[[#This Row],[Skor_Rasio]]+Raw_Data[[#This Row],[Skor_DP]]+Raw_Data[[#This Row],[Skor_Tenor]]+Raw_Data[[#This Row],[Skor_Telat]]</f>
        <v>4</v>
      </c>
      <c r="AI1301" t="str">
        <f>IF(Raw_Data[[#This Row],[Risk_Score]]&lt;=6,"Low Risk",IF(Raw_Data[[#This Row],[Risk_Score]]&lt;=8,"Medium Risk","High Risk"))</f>
        <v>Low Risk</v>
      </c>
      <c r="AJ1301">
        <f ca="1">IFERROR(DATEDIF(Raw_Data[[#This Row],[tanggal_pengajuan]],TODAY(),"m"),"N/A")</f>
        <v>7</v>
      </c>
      <c r="AK1301" t="str">
        <f ca="1">IF(ISNUMBER(Raw_Data[[#This Row],[MOB]]),IF(Raw_Data[[#This Row],[MOB]]&lt;6,"0-5 bulan",IF(Raw_Data[[#This Row],[MOB]]&lt;12,"6-11 bulan",IF(Raw_Data[[#This Row],[MOB]]&lt;24,"12-23 bulan","24+ bulan"))),"N/A")</f>
        <v>6-11 bulan</v>
      </c>
    </row>
    <row r="1302" spans="1:37" ht="14.25" customHeight="1" x14ac:dyDescent="0.45">
      <c r="A1302" t="s">
        <v>3249</v>
      </c>
      <c r="B1302" s="64">
        <v>46063</v>
      </c>
      <c r="C1302" s="1" t="str">
        <f t="shared" si="20"/>
        <v>February</v>
      </c>
      <c r="D1302" t="s">
        <v>1052</v>
      </c>
      <c r="E1302" t="s">
        <v>3250</v>
      </c>
      <c r="F1302">
        <v>41</v>
      </c>
      <c r="G1302" t="s">
        <v>40</v>
      </c>
      <c r="H1302" t="s">
        <v>41</v>
      </c>
      <c r="I1302" s="2">
        <v>6933000</v>
      </c>
      <c r="J1302" s="3">
        <f>Raw_Data[[#This Row],[cicilan_per_bulan]]/Raw_Data[[#This Row],[penghasilan_bulanan]]</f>
        <v>0.18769652387133998</v>
      </c>
      <c r="K1302" t="s">
        <v>145</v>
      </c>
      <c r="L1302" t="s">
        <v>146</v>
      </c>
      <c r="M1302" t="s">
        <v>44</v>
      </c>
      <c r="N1302" t="s">
        <v>129</v>
      </c>
      <c r="O1302" t="s">
        <v>130</v>
      </c>
      <c r="P1302" s="2">
        <v>24049000</v>
      </c>
      <c r="Q1302" s="2">
        <v>4810000</v>
      </c>
      <c r="R1302" t="str">
        <f>IF(Raw_Data[[#This Row],[persen_dp]]&lt;15%,"Low",IF(Raw_Data[[#This Row],[persen_dp]]&gt;25%,"High","Medium"))</f>
        <v>Medium</v>
      </c>
      <c r="S1302" s="3">
        <v>0.2</v>
      </c>
      <c r="T1302">
        <v>18</v>
      </c>
      <c r="U1302">
        <v>0.14499999999999999</v>
      </c>
      <c r="V1302" s="2">
        <v>1301300</v>
      </c>
      <c r="W1302" s="2">
        <v>23424000</v>
      </c>
      <c r="X1302" t="str">
        <f>IF(OR(Raw_Data[[#This Row],[status_pembayaran]]="Macet",Raw_Data[[#This Row],[status_pembayaran]]="Kurang Lancar"),"Non Performing Loan","Performing")</f>
        <v>Performing</v>
      </c>
      <c r="Y1302" t="s">
        <v>47</v>
      </c>
      <c r="Z1302">
        <v>0</v>
      </c>
      <c r="AA1302">
        <v>0</v>
      </c>
      <c r="AB1302">
        <v>1</v>
      </c>
      <c r="AC1302" t="s">
        <v>58</v>
      </c>
      <c r="AD1302">
        <f>IF(Raw_Data[[#This Row],[rasio]]&lt;0.2,1,IF(Raw_Data[[#This Row],[rasio]]&lt;0.3,2,IF(Raw_Data[[#This Row],[rasio]]&lt;0.4,3,4)))</f>
        <v>1</v>
      </c>
      <c r="AE1302">
        <f>IF(Raw_Data[[#This Row],[kategori_dp]]="High",1,IF(Raw_Data[[#This Row],[kategori_dp]]="Medium",2,3))</f>
        <v>2</v>
      </c>
      <c r="AF1302">
        <f>IF(Raw_Data[[#This Row],[tenor_bulan]]&lt;=24,1,IF(Raw_Data[[#This Row],[tenor_bulan]]&lt;=36,2,IF(Raw_Data[[#This Row],[tenor_bulan]]&lt;=48,3,4)))</f>
        <v>1</v>
      </c>
      <c r="AG1302">
        <f>IF(Raw_Data[[#This Row],[jumlah_kali_telat]]=0,0,IF(Raw_Data[[#This Row],[jumlah_kali_telat]]&lt;=2,2,4))</f>
        <v>0</v>
      </c>
      <c r="AH1302">
        <f>Raw_Data[[#This Row],[Skor_Rasio]]+Raw_Data[[#This Row],[Skor_DP]]+Raw_Data[[#This Row],[Skor_Tenor]]+Raw_Data[[#This Row],[Skor_Telat]]</f>
        <v>4</v>
      </c>
      <c r="AI1302" t="str">
        <f>IF(Raw_Data[[#This Row],[Risk_Score]]&lt;=6,"Low Risk",IF(Raw_Data[[#This Row],[Risk_Score]]&lt;=8,"Medium Risk","High Risk"))</f>
        <v>Low Risk</v>
      </c>
      <c r="AJ1302">
        <f ca="1">IFERROR(DATEDIF(Raw_Data[[#This Row],[tanggal_pengajuan]],TODAY(),"m"),"N/A")</f>
        <v>8</v>
      </c>
      <c r="AK1302" t="str">
        <f ca="1">IF(ISNUMBER(Raw_Data[[#This Row],[MOB]]),IF(Raw_Data[[#This Row],[MOB]]&lt;6,"0-5 bulan",IF(Raw_Data[[#This Row],[MOB]]&lt;12,"6-11 bulan",IF(Raw_Data[[#This Row],[MOB]]&lt;24,"12-23 bulan","24+ bulan"))),"N/A")</f>
        <v>6-11 bulan</v>
      </c>
    </row>
    <row r="1303" spans="1:37" ht="14.25" customHeight="1" x14ac:dyDescent="0.45">
      <c r="A1303" t="s">
        <v>3251</v>
      </c>
      <c r="B1303" s="64">
        <v>46026</v>
      </c>
      <c r="C1303" s="1" t="str">
        <f t="shared" si="20"/>
        <v>January</v>
      </c>
      <c r="D1303" t="s">
        <v>3252</v>
      </c>
      <c r="E1303" t="s">
        <v>3253</v>
      </c>
      <c r="F1303">
        <v>32</v>
      </c>
      <c r="G1303" t="s">
        <v>40</v>
      </c>
      <c r="H1303" t="s">
        <v>152</v>
      </c>
      <c r="I1303" s="2">
        <v>3147000</v>
      </c>
      <c r="J1303" s="3">
        <f>Raw_Data[[#This Row],[cicilan_per_bulan]]/Raw_Data[[#This Row],[penghasilan_bulanan]]</f>
        <v>0.29644105497299017</v>
      </c>
      <c r="K1303" t="s">
        <v>91</v>
      </c>
      <c r="L1303" t="s">
        <v>92</v>
      </c>
      <c r="M1303" t="s">
        <v>55</v>
      </c>
      <c r="N1303" t="s">
        <v>231</v>
      </c>
      <c r="O1303" t="s">
        <v>232</v>
      </c>
      <c r="P1303" s="2">
        <v>37788000</v>
      </c>
      <c r="Q1303" s="2">
        <v>9447000</v>
      </c>
      <c r="R1303" t="str">
        <f>IF(Raw_Data[[#This Row],[persen_dp]]&lt;15%,"Low",IF(Raw_Data[[#This Row],[persen_dp]]&gt;25%,"High","Medium"))</f>
        <v>Medium</v>
      </c>
      <c r="S1303" s="3">
        <v>0.25</v>
      </c>
      <c r="T1303">
        <v>48</v>
      </c>
      <c r="U1303">
        <v>0.14499999999999999</v>
      </c>
      <c r="V1303" s="2">
        <v>932900</v>
      </c>
      <c r="W1303" s="2">
        <v>44779000</v>
      </c>
      <c r="X1303" t="str">
        <f>IF(OR(Raw_Data[[#This Row],[status_pembayaran]]="Macet",Raw_Data[[#This Row],[status_pembayaran]]="Kurang Lancar"),"Non Performing Loan","Performing")</f>
        <v>Non Performing Loan</v>
      </c>
      <c r="Y1303" t="s">
        <v>488</v>
      </c>
      <c r="Z1303">
        <v>25</v>
      </c>
      <c r="AA1303">
        <v>1</v>
      </c>
      <c r="AB1303">
        <v>3</v>
      </c>
      <c r="AC1303" t="s">
        <v>66</v>
      </c>
      <c r="AD1303">
        <f>IF(Raw_Data[[#This Row],[rasio]]&lt;0.2,1,IF(Raw_Data[[#This Row],[rasio]]&lt;0.3,2,IF(Raw_Data[[#This Row],[rasio]]&lt;0.4,3,4)))</f>
        <v>2</v>
      </c>
      <c r="AE1303">
        <f>IF(Raw_Data[[#This Row],[kategori_dp]]="High",1,IF(Raw_Data[[#This Row],[kategori_dp]]="Medium",2,3))</f>
        <v>2</v>
      </c>
      <c r="AF1303">
        <f>IF(Raw_Data[[#This Row],[tenor_bulan]]&lt;=24,1,IF(Raw_Data[[#This Row],[tenor_bulan]]&lt;=36,2,IF(Raw_Data[[#This Row],[tenor_bulan]]&lt;=48,3,4)))</f>
        <v>3</v>
      </c>
      <c r="AG1303">
        <f>IF(Raw_Data[[#This Row],[jumlah_kali_telat]]=0,0,IF(Raw_Data[[#This Row],[jumlah_kali_telat]]&lt;=2,2,4))</f>
        <v>2</v>
      </c>
      <c r="AH1303">
        <f>Raw_Data[[#This Row],[Skor_Rasio]]+Raw_Data[[#This Row],[Skor_DP]]+Raw_Data[[#This Row],[Skor_Tenor]]+Raw_Data[[#This Row],[Skor_Telat]]</f>
        <v>9</v>
      </c>
      <c r="AI1303" t="str">
        <f>IF(Raw_Data[[#This Row],[Risk_Score]]&lt;=6,"Low Risk",IF(Raw_Data[[#This Row],[Risk_Score]]&lt;=8,"Medium Risk","High Risk"))</f>
        <v>High Risk</v>
      </c>
      <c r="AJ1303">
        <f ca="1">IFERROR(DATEDIF(Raw_Data[[#This Row],[tanggal_pengajuan]],TODAY(),"m"),"N/A")</f>
        <v>9</v>
      </c>
      <c r="AK1303" t="str">
        <f ca="1">IF(ISNUMBER(Raw_Data[[#This Row],[MOB]]),IF(Raw_Data[[#This Row],[MOB]]&lt;6,"0-5 bulan",IF(Raw_Data[[#This Row],[MOB]]&lt;12,"6-11 bulan",IF(Raw_Data[[#This Row],[MOB]]&lt;24,"12-23 bulan","24+ bulan"))),"N/A")</f>
        <v>6-11 bulan</v>
      </c>
    </row>
    <row r="1304" spans="1:37" ht="14.25" customHeight="1" x14ac:dyDescent="0.45">
      <c r="A1304" t="s">
        <v>3254</v>
      </c>
      <c r="B1304" s="64">
        <v>46205</v>
      </c>
      <c r="C1304" s="1" t="str">
        <f t="shared" si="20"/>
        <v>July</v>
      </c>
      <c r="D1304" t="s">
        <v>297</v>
      </c>
      <c r="E1304" t="s">
        <v>3255</v>
      </c>
      <c r="F1304">
        <v>58</v>
      </c>
      <c r="G1304" t="s">
        <v>51</v>
      </c>
      <c r="H1304" t="s">
        <v>96</v>
      </c>
      <c r="I1304" s="2">
        <v>7086000</v>
      </c>
      <c r="J1304" s="3">
        <f>Raw_Data[[#This Row],[cicilan_per_bulan]]/Raw_Data[[#This Row],[penghasilan_bulanan]]</f>
        <v>0.1321337849280271</v>
      </c>
      <c r="K1304" t="s">
        <v>268</v>
      </c>
      <c r="L1304" t="s">
        <v>110</v>
      </c>
      <c r="M1304" t="s">
        <v>55</v>
      </c>
      <c r="N1304" t="s">
        <v>231</v>
      </c>
      <c r="O1304" t="s">
        <v>232</v>
      </c>
      <c r="P1304" s="2">
        <v>38313000</v>
      </c>
      <c r="Q1304" s="2">
        <v>5747000</v>
      </c>
      <c r="R1304" t="str">
        <f>IF(Raw_Data[[#This Row],[persen_dp]]&lt;15%,"Low",IF(Raw_Data[[#This Row],[persen_dp]]&gt;25%,"High","Medium"))</f>
        <v>Medium</v>
      </c>
      <c r="S1304" s="3">
        <v>0.15</v>
      </c>
      <c r="T1304">
        <v>60</v>
      </c>
      <c r="U1304">
        <v>0.14499999999999999</v>
      </c>
      <c r="V1304" s="2">
        <v>936300</v>
      </c>
      <c r="W1304" s="2">
        <v>56176000</v>
      </c>
      <c r="X1304" t="str">
        <f>IF(OR(Raw_Data[[#This Row],[status_pembayaran]]="Macet",Raw_Data[[#This Row],[status_pembayaran]]="Kurang Lancar"),"Non Performing Loan","Performing")</f>
        <v>Performing</v>
      </c>
      <c r="Y1304" t="s">
        <v>47</v>
      </c>
      <c r="Z1304">
        <v>0</v>
      </c>
      <c r="AA1304">
        <v>0</v>
      </c>
      <c r="AB1304">
        <v>1</v>
      </c>
      <c r="AC1304" t="s">
        <v>74</v>
      </c>
      <c r="AD1304">
        <f>IF(Raw_Data[[#This Row],[rasio]]&lt;0.2,1,IF(Raw_Data[[#This Row],[rasio]]&lt;0.3,2,IF(Raw_Data[[#This Row],[rasio]]&lt;0.4,3,4)))</f>
        <v>1</v>
      </c>
      <c r="AE1304">
        <f>IF(Raw_Data[[#This Row],[kategori_dp]]="High",1,IF(Raw_Data[[#This Row],[kategori_dp]]="Medium",2,3))</f>
        <v>2</v>
      </c>
      <c r="AF1304">
        <f>IF(Raw_Data[[#This Row],[tenor_bulan]]&lt;=24,1,IF(Raw_Data[[#This Row],[tenor_bulan]]&lt;=36,2,IF(Raw_Data[[#This Row],[tenor_bulan]]&lt;=48,3,4)))</f>
        <v>4</v>
      </c>
      <c r="AG1304">
        <f>IF(Raw_Data[[#This Row],[jumlah_kali_telat]]=0,0,IF(Raw_Data[[#This Row],[jumlah_kali_telat]]&lt;=2,2,4))</f>
        <v>0</v>
      </c>
      <c r="AH1304">
        <f>Raw_Data[[#This Row],[Skor_Rasio]]+Raw_Data[[#This Row],[Skor_DP]]+Raw_Data[[#This Row],[Skor_Tenor]]+Raw_Data[[#This Row],[Skor_Telat]]</f>
        <v>7</v>
      </c>
      <c r="AI1304" t="str">
        <f>IF(Raw_Data[[#This Row],[Risk_Score]]&lt;=6,"Low Risk",IF(Raw_Data[[#This Row],[Risk_Score]]&lt;=8,"Medium Risk","High Risk"))</f>
        <v>Medium Risk</v>
      </c>
      <c r="AJ1304">
        <f ca="1">IFERROR(DATEDIF(Raw_Data[[#This Row],[tanggal_pengajuan]],TODAY(),"m"),"N/A")</f>
        <v>3</v>
      </c>
      <c r="AK1304" t="str">
        <f ca="1">IF(ISNUMBER(Raw_Data[[#This Row],[MOB]]),IF(Raw_Data[[#This Row],[MOB]]&lt;6,"0-5 bulan",IF(Raw_Data[[#This Row],[MOB]]&lt;12,"6-11 bulan",IF(Raw_Data[[#This Row],[MOB]]&lt;24,"12-23 bulan","24+ bulan"))),"N/A")</f>
        <v>0-5 bulan</v>
      </c>
    </row>
    <row r="1305" spans="1:37" ht="14.25" customHeight="1" x14ac:dyDescent="0.45">
      <c r="A1305" t="s">
        <v>3256</v>
      </c>
      <c r="B1305" s="64">
        <v>46094</v>
      </c>
      <c r="C1305" s="1" t="str">
        <f t="shared" si="20"/>
        <v>March</v>
      </c>
      <c r="D1305" t="s">
        <v>900</v>
      </c>
      <c r="E1305" t="s">
        <v>3257</v>
      </c>
      <c r="F1305">
        <v>30</v>
      </c>
      <c r="G1305" t="s">
        <v>40</v>
      </c>
      <c r="H1305" t="s">
        <v>152</v>
      </c>
      <c r="I1305" s="2">
        <v>2605000</v>
      </c>
      <c r="J1305" s="3">
        <f>Raw_Data[[#This Row],[cicilan_per_bulan]]/Raw_Data[[#This Row],[penghasilan_bulanan]]</f>
        <v>0.68145873320537431</v>
      </c>
      <c r="K1305" t="s">
        <v>177</v>
      </c>
      <c r="L1305" t="s">
        <v>154</v>
      </c>
      <c r="M1305" t="s">
        <v>55</v>
      </c>
      <c r="N1305" t="s">
        <v>147</v>
      </c>
      <c r="O1305" t="s">
        <v>148</v>
      </c>
      <c r="P1305" s="2">
        <v>31008000</v>
      </c>
      <c r="Q1305" s="2">
        <v>12403000</v>
      </c>
      <c r="R1305" t="str">
        <f>IF(Raw_Data[[#This Row],[persen_dp]]&lt;15%,"Low",IF(Raw_Data[[#This Row],[persen_dp]]&gt;25%,"High","Medium"))</f>
        <v>High</v>
      </c>
      <c r="S1305" s="3">
        <v>0.4</v>
      </c>
      <c r="T1305">
        <v>12</v>
      </c>
      <c r="U1305">
        <v>0.14499999999999999</v>
      </c>
      <c r="V1305" s="2">
        <v>1775200</v>
      </c>
      <c r="W1305" s="2">
        <v>21303000</v>
      </c>
      <c r="X1305" t="str">
        <f>IF(OR(Raw_Data[[#This Row],[status_pembayaran]]="Macet",Raw_Data[[#This Row],[status_pembayaran]]="Kurang Lancar"),"Non Performing Loan","Performing")</f>
        <v>Performing</v>
      </c>
      <c r="Y1305" t="s">
        <v>47</v>
      </c>
      <c r="Z1305">
        <v>0</v>
      </c>
      <c r="AA1305">
        <v>0</v>
      </c>
      <c r="AB1305">
        <v>1</v>
      </c>
      <c r="AC1305" t="s">
        <v>58</v>
      </c>
      <c r="AD1305">
        <f>IF(Raw_Data[[#This Row],[rasio]]&lt;0.2,1,IF(Raw_Data[[#This Row],[rasio]]&lt;0.3,2,IF(Raw_Data[[#This Row],[rasio]]&lt;0.4,3,4)))</f>
        <v>4</v>
      </c>
      <c r="AE1305">
        <f>IF(Raw_Data[[#This Row],[kategori_dp]]="High",1,IF(Raw_Data[[#This Row],[kategori_dp]]="Medium",2,3))</f>
        <v>1</v>
      </c>
      <c r="AF1305">
        <f>IF(Raw_Data[[#This Row],[tenor_bulan]]&lt;=24,1,IF(Raw_Data[[#This Row],[tenor_bulan]]&lt;=36,2,IF(Raw_Data[[#This Row],[tenor_bulan]]&lt;=48,3,4)))</f>
        <v>1</v>
      </c>
      <c r="AG1305">
        <f>IF(Raw_Data[[#This Row],[jumlah_kali_telat]]=0,0,IF(Raw_Data[[#This Row],[jumlah_kali_telat]]&lt;=2,2,4))</f>
        <v>0</v>
      </c>
      <c r="AH1305">
        <f>Raw_Data[[#This Row],[Skor_Rasio]]+Raw_Data[[#This Row],[Skor_DP]]+Raw_Data[[#This Row],[Skor_Tenor]]+Raw_Data[[#This Row],[Skor_Telat]]</f>
        <v>6</v>
      </c>
      <c r="AI1305" t="str">
        <f>IF(Raw_Data[[#This Row],[Risk_Score]]&lt;=6,"Low Risk",IF(Raw_Data[[#This Row],[Risk_Score]]&lt;=8,"Medium Risk","High Risk"))</f>
        <v>Low Risk</v>
      </c>
      <c r="AJ1305">
        <f ca="1">IFERROR(DATEDIF(Raw_Data[[#This Row],[tanggal_pengajuan]],TODAY(),"m"),"N/A")</f>
        <v>7</v>
      </c>
      <c r="AK1305" t="str">
        <f ca="1">IF(ISNUMBER(Raw_Data[[#This Row],[MOB]]),IF(Raw_Data[[#This Row],[MOB]]&lt;6,"0-5 bulan",IF(Raw_Data[[#This Row],[MOB]]&lt;12,"6-11 bulan",IF(Raw_Data[[#This Row],[MOB]]&lt;24,"12-23 bulan","24+ bulan"))),"N/A")</f>
        <v>6-11 bulan</v>
      </c>
    </row>
    <row r="1306" spans="1:37" ht="14.25" customHeight="1" x14ac:dyDescent="0.45">
      <c r="A1306" t="s">
        <v>3258</v>
      </c>
      <c r="B1306" s="64">
        <v>46172</v>
      </c>
      <c r="C1306" s="1" t="str">
        <f t="shared" si="20"/>
        <v>May</v>
      </c>
      <c r="D1306" t="s">
        <v>1983</v>
      </c>
      <c r="E1306" t="s">
        <v>3259</v>
      </c>
      <c r="F1306">
        <v>43</v>
      </c>
      <c r="G1306" t="s">
        <v>51</v>
      </c>
      <c r="H1306" t="s">
        <v>41</v>
      </c>
      <c r="I1306" s="2">
        <v>5865000</v>
      </c>
      <c r="J1306" s="3">
        <f>Raw_Data[[#This Row],[cicilan_per_bulan]]/Raw_Data[[#This Row],[penghasilan_bulanan]]</f>
        <v>0.16180733162830349</v>
      </c>
      <c r="K1306" t="s">
        <v>119</v>
      </c>
      <c r="L1306" t="s">
        <v>120</v>
      </c>
      <c r="M1306" t="s">
        <v>44</v>
      </c>
      <c r="N1306" t="s">
        <v>184</v>
      </c>
      <c r="O1306" t="s">
        <v>122</v>
      </c>
      <c r="P1306" s="2">
        <v>36040000</v>
      </c>
      <c r="Q1306" s="2">
        <v>7208000</v>
      </c>
      <c r="R1306" t="str">
        <f>IF(Raw_Data[[#This Row],[persen_dp]]&lt;15%,"Low",IF(Raw_Data[[#This Row],[persen_dp]]&gt;25%,"High","Medium"))</f>
        <v>Medium</v>
      </c>
      <c r="S1306" s="3">
        <v>0.2</v>
      </c>
      <c r="T1306">
        <v>48</v>
      </c>
      <c r="U1306">
        <v>0.14499999999999999</v>
      </c>
      <c r="V1306" s="2">
        <v>949000</v>
      </c>
      <c r="W1306" s="2">
        <v>45554000</v>
      </c>
      <c r="X1306" t="str">
        <f>IF(OR(Raw_Data[[#This Row],[status_pembayaran]]="Macet",Raw_Data[[#This Row],[status_pembayaran]]="Kurang Lancar"),"Non Performing Loan","Performing")</f>
        <v>Performing</v>
      </c>
      <c r="Y1306" t="s">
        <v>47</v>
      </c>
      <c r="Z1306">
        <v>0</v>
      </c>
      <c r="AA1306">
        <v>0</v>
      </c>
      <c r="AB1306">
        <v>1</v>
      </c>
      <c r="AC1306" t="s">
        <v>66</v>
      </c>
      <c r="AD1306">
        <f>IF(Raw_Data[[#This Row],[rasio]]&lt;0.2,1,IF(Raw_Data[[#This Row],[rasio]]&lt;0.3,2,IF(Raw_Data[[#This Row],[rasio]]&lt;0.4,3,4)))</f>
        <v>1</v>
      </c>
      <c r="AE1306">
        <f>IF(Raw_Data[[#This Row],[kategori_dp]]="High",1,IF(Raw_Data[[#This Row],[kategori_dp]]="Medium",2,3))</f>
        <v>2</v>
      </c>
      <c r="AF1306">
        <f>IF(Raw_Data[[#This Row],[tenor_bulan]]&lt;=24,1,IF(Raw_Data[[#This Row],[tenor_bulan]]&lt;=36,2,IF(Raw_Data[[#This Row],[tenor_bulan]]&lt;=48,3,4)))</f>
        <v>3</v>
      </c>
      <c r="AG1306">
        <f>IF(Raw_Data[[#This Row],[jumlah_kali_telat]]=0,0,IF(Raw_Data[[#This Row],[jumlah_kali_telat]]&lt;=2,2,4))</f>
        <v>0</v>
      </c>
      <c r="AH1306">
        <f>Raw_Data[[#This Row],[Skor_Rasio]]+Raw_Data[[#This Row],[Skor_DP]]+Raw_Data[[#This Row],[Skor_Tenor]]+Raw_Data[[#This Row],[Skor_Telat]]</f>
        <v>6</v>
      </c>
      <c r="AI1306" t="str">
        <f>IF(Raw_Data[[#This Row],[Risk_Score]]&lt;=6,"Low Risk",IF(Raw_Data[[#This Row],[Risk_Score]]&lt;=8,"Medium Risk","High Risk"))</f>
        <v>Low Risk</v>
      </c>
      <c r="AJ1306">
        <f ca="1">IFERROR(DATEDIF(Raw_Data[[#This Row],[tanggal_pengajuan]],TODAY(),"m"),"N/A")</f>
        <v>4</v>
      </c>
      <c r="AK1306" t="str">
        <f ca="1">IF(ISNUMBER(Raw_Data[[#This Row],[MOB]]),IF(Raw_Data[[#This Row],[MOB]]&lt;6,"0-5 bulan",IF(Raw_Data[[#This Row],[MOB]]&lt;12,"6-11 bulan",IF(Raw_Data[[#This Row],[MOB]]&lt;24,"12-23 bulan","24+ bulan"))),"N/A")</f>
        <v>0-5 bulan</v>
      </c>
    </row>
    <row r="1307" spans="1:37" ht="14.25" customHeight="1" x14ac:dyDescent="0.45">
      <c r="A1307" t="s">
        <v>3260</v>
      </c>
      <c r="B1307" s="64">
        <v>46182</v>
      </c>
      <c r="C1307" s="1" t="str">
        <f t="shared" si="20"/>
        <v>June</v>
      </c>
      <c r="D1307" t="s">
        <v>1437</v>
      </c>
      <c r="E1307" t="s">
        <v>3261</v>
      </c>
      <c r="F1307">
        <v>56</v>
      </c>
      <c r="G1307" t="s">
        <v>40</v>
      </c>
      <c r="H1307" t="s">
        <v>41</v>
      </c>
      <c r="I1307" s="2">
        <v>6285000</v>
      </c>
      <c r="J1307" s="3">
        <f>Raw_Data[[#This Row],[cicilan_per_bulan]]/Raw_Data[[#This Row],[penghasilan_bulanan]]</f>
        <v>8.1877486077963399E-2</v>
      </c>
      <c r="K1307" t="s">
        <v>145</v>
      </c>
      <c r="L1307" t="s">
        <v>146</v>
      </c>
      <c r="M1307" t="s">
        <v>72</v>
      </c>
      <c r="N1307" t="s">
        <v>73</v>
      </c>
      <c r="O1307" t="s">
        <v>46</v>
      </c>
      <c r="P1307" s="2">
        <v>21057000</v>
      </c>
      <c r="Q1307" s="2">
        <v>3159000</v>
      </c>
      <c r="R1307" t="str">
        <f>IF(Raw_Data[[#This Row],[persen_dp]]&lt;15%,"Low",IF(Raw_Data[[#This Row],[persen_dp]]&gt;25%,"High","Medium"))</f>
        <v>Medium</v>
      </c>
      <c r="S1307" s="3">
        <v>0.15</v>
      </c>
      <c r="T1307">
        <v>60</v>
      </c>
      <c r="U1307">
        <v>0.14499999999999999</v>
      </c>
      <c r="V1307" s="2">
        <v>514600</v>
      </c>
      <c r="W1307" s="2">
        <v>30874000</v>
      </c>
      <c r="X1307" t="str">
        <f>IF(OR(Raw_Data[[#This Row],[status_pembayaran]]="Macet",Raw_Data[[#This Row],[status_pembayaran]]="Kurang Lancar"),"Non Performing Loan","Performing")</f>
        <v>Performing</v>
      </c>
      <c r="Y1307" t="s">
        <v>47</v>
      </c>
      <c r="Z1307">
        <v>0</v>
      </c>
      <c r="AA1307">
        <v>0</v>
      </c>
      <c r="AB1307">
        <v>1</v>
      </c>
      <c r="AC1307" t="s">
        <v>137</v>
      </c>
      <c r="AD1307">
        <f>IF(Raw_Data[[#This Row],[rasio]]&lt;0.2,1,IF(Raw_Data[[#This Row],[rasio]]&lt;0.3,2,IF(Raw_Data[[#This Row],[rasio]]&lt;0.4,3,4)))</f>
        <v>1</v>
      </c>
      <c r="AE1307">
        <f>IF(Raw_Data[[#This Row],[kategori_dp]]="High",1,IF(Raw_Data[[#This Row],[kategori_dp]]="Medium",2,3))</f>
        <v>2</v>
      </c>
      <c r="AF1307">
        <f>IF(Raw_Data[[#This Row],[tenor_bulan]]&lt;=24,1,IF(Raw_Data[[#This Row],[tenor_bulan]]&lt;=36,2,IF(Raw_Data[[#This Row],[tenor_bulan]]&lt;=48,3,4)))</f>
        <v>4</v>
      </c>
      <c r="AG1307">
        <f>IF(Raw_Data[[#This Row],[jumlah_kali_telat]]=0,0,IF(Raw_Data[[#This Row],[jumlah_kali_telat]]&lt;=2,2,4))</f>
        <v>0</v>
      </c>
      <c r="AH1307">
        <f>Raw_Data[[#This Row],[Skor_Rasio]]+Raw_Data[[#This Row],[Skor_DP]]+Raw_Data[[#This Row],[Skor_Tenor]]+Raw_Data[[#This Row],[Skor_Telat]]</f>
        <v>7</v>
      </c>
      <c r="AI1307" t="str">
        <f>IF(Raw_Data[[#This Row],[Risk_Score]]&lt;=6,"Low Risk",IF(Raw_Data[[#This Row],[Risk_Score]]&lt;=8,"Medium Risk","High Risk"))</f>
        <v>Medium Risk</v>
      </c>
      <c r="AJ1307">
        <f ca="1">IFERROR(DATEDIF(Raw_Data[[#This Row],[tanggal_pengajuan]],TODAY(),"m"),"N/A")</f>
        <v>4</v>
      </c>
      <c r="AK1307" t="str">
        <f ca="1">IF(ISNUMBER(Raw_Data[[#This Row],[MOB]]),IF(Raw_Data[[#This Row],[MOB]]&lt;6,"0-5 bulan",IF(Raw_Data[[#This Row],[MOB]]&lt;12,"6-11 bulan",IF(Raw_Data[[#This Row],[MOB]]&lt;24,"12-23 bulan","24+ bulan"))),"N/A")</f>
        <v>0-5 bulan</v>
      </c>
    </row>
    <row r="1308" spans="1:37" ht="14.25" customHeight="1" x14ac:dyDescent="0.45">
      <c r="A1308" t="s">
        <v>3262</v>
      </c>
      <c r="B1308" s="64">
        <v>46159</v>
      </c>
      <c r="C1308" s="1" t="str">
        <f t="shared" si="20"/>
        <v>May</v>
      </c>
      <c r="D1308" t="s">
        <v>2415</v>
      </c>
      <c r="E1308" t="s">
        <v>3263</v>
      </c>
      <c r="F1308">
        <v>56</v>
      </c>
      <c r="G1308" t="s">
        <v>51</v>
      </c>
      <c r="H1308" t="s">
        <v>41</v>
      </c>
      <c r="I1308" s="2">
        <v>5096000</v>
      </c>
      <c r="J1308" s="3">
        <f>Raw_Data[[#This Row],[cicilan_per_bulan]]/Raw_Data[[#This Row],[penghasilan_bulanan]]</f>
        <v>0.11567896389324961</v>
      </c>
      <c r="K1308" t="s">
        <v>286</v>
      </c>
      <c r="L1308" t="s">
        <v>154</v>
      </c>
      <c r="M1308" t="s">
        <v>72</v>
      </c>
      <c r="N1308" t="s">
        <v>73</v>
      </c>
      <c r="O1308" t="s">
        <v>46</v>
      </c>
      <c r="P1308" s="2">
        <v>19900000</v>
      </c>
      <c r="Q1308" s="2">
        <v>1990000</v>
      </c>
      <c r="R1308" t="str">
        <f>IF(Raw_Data[[#This Row],[persen_dp]]&lt;15%,"Low",IF(Raw_Data[[#This Row],[persen_dp]]&gt;25%,"High","Medium"))</f>
        <v>Low</v>
      </c>
      <c r="S1308" s="3">
        <v>0.1</v>
      </c>
      <c r="T1308">
        <v>48</v>
      </c>
      <c r="U1308">
        <v>0.14499999999999999</v>
      </c>
      <c r="V1308" s="2">
        <v>589500</v>
      </c>
      <c r="W1308" s="2">
        <v>28298000</v>
      </c>
      <c r="X1308" t="str">
        <f>IF(OR(Raw_Data[[#This Row],[status_pembayaran]]="Macet",Raw_Data[[#This Row],[status_pembayaran]]="Kurang Lancar"),"Non Performing Loan","Performing")</f>
        <v>Performing</v>
      </c>
      <c r="Y1308" t="s">
        <v>47</v>
      </c>
      <c r="Z1308">
        <v>0</v>
      </c>
      <c r="AA1308">
        <v>0</v>
      </c>
      <c r="AB1308">
        <v>1</v>
      </c>
      <c r="AD1308">
        <f>IF(Raw_Data[[#This Row],[rasio]]&lt;0.2,1,IF(Raw_Data[[#This Row],[rasio]]&lt;0.3,2,IF(Raw_Data[[#This Row],[rasio]]&lt;0.4,3,4)))</f>
        <v>1</v>
      </c>
      <c r="AE1308">
        <f>IF(Raw_Data[[#This Row],[kategori_dp]]="High",1,IF(Raw_Data[[#This Row],[kategori_dp]]="Medium",2,3))</f>
        <v>3</v>
      </c>
      <c r="AF1308">
        <f>IF(Raw_Data[[#This Row],[tenor_bulan]]&lt;=24,1,IF(Raw_Data[[#This Row],[tenor_bulan]]&lt;=36,2,IF(Raw_Data[[#This Row],[tenor_bulan]]&lt;=48,3,4)))</f>
        <v>3</v>
      </c>
      <c r="AG1308">
        <f>IF(Raw_Data[[#This Row],[jumlah_kali_telat]]=0,0,IF(Raw_Data[[#This Row],[jumlah_kali_telat]]&lt;=2,2,4))</f>
        <v>0</v>
      </c>
      <c r="AH1308">
        <f>Raw_Data[[#This Row],[Skor_Rasio]]+Raw_Data[[#This Row],[Skor_DP]]+Raw_Data[[#This Row],[Skor_Tenor]]+Raw_Data[[#This Row],[Skor_Telat]]</f>
        <v>7</v>
      </c>
      <c r="AI1308" t="str">
        <f>IF(Raw_Data[[#This Row],[Risk_Score]]&lt;=6,"Low Risk",IF(Raw_Data[[#This Row],[Risk_Score]]&lt;=8,"Medium Risk","High Risk"))</f>
        <v>Medium Risk</v>
      </c>
      <c r="AJ1308">
        <f ca="1">IFERROR(DATEDIF(Raw_Data[[#This Row],[tanggal_pengajuan]],TODAY(),"m"),"N/A")</f>
        <v>5</v>
      </c>
      <c r="AK1308" t="str">
        <f ca="1">IF(ISNUMBER(Raw_Data[[#This Row],[MOB]]),IF(Raw_Data[[#This Row],[MOB]]&lt;6,"0-5 bulan",IF(Raw_Data[[#This Row],[MOB]]&lt;12,"6-11 bulan",IF(Raw_Data[[#This Row],[MOB]]&lt;24,"12-23 bulan","24+ bulan"))),"N/A")</f>
        <v>0-5 bulan</v>
      </c>
    </row>
    <row r="1309" spans="1:37" ht="14.25" customHeight="1" x14ac:dyDescent="0.45">
      <c r="A1309" t="s">
        <v>3264</v>
      </c>
      <c r="B1309" s="64">
        <v>46151</v>
      </c>
      <c r="C1309" s="1" t="str">
        <f t="shared" si="20"/>
        <v>May</v>
      </c>
      <c r="D1309" t="s">
        <v>2223</v>
      </c>
      <c r="E1309" t="s">
        <v>3265</v>
      </c>
      <c r="F1309">
        <v>42</v>
      </c>
      <c r="G1309" t="s">
        <v>51</v>
      </c>
      <c r="H1309" t="s">
        <v>52</v>
      </c>
      <c r="I1309" s="2">
        <v>8651000</v>
      </c>
      <c r="J1309" s="3">
        <f>Raw_Data[[#This Row],[cicilan_per_bulan]]/Raw_Data[[#This Row],[penghasilan_bulanan]]</f>
        <v>0.17009594266558781</v>
      </c>
      <c r="K1309" t="s">
        <v>70</v>
      </c>
      <c r="L1309" t="s">
        <v>71</v>
      </c>
      <c r="M1309" t="s">
        <v>44</v>
      </c>
      <c r="N1309" t="s">
        <v>163</v>
      </c>
      <c r="O1309" t="s">
        <v>46</v>
      </c>
      <c r="P1309" s="2">
        <v>29007000</v>
      </c>
      <c r="Q1309" s="2">
        <v>7252000</v>
      </c>
      <c r="R1309" t="str">
        <f>IF(Raw_Data[[#This Row],[persen_dp]]&lt;15%,"Low",IF(Raw_Data[[#This Row],[persen_dp]]&gt;25%,"High","Medium"))</f>
        <v>Medium</v>
      </c>
      <c r="S1309" s="3">
        <v>0.25</v>
      </c>
      <c r="T1309">
        <v>18</v>
      </c>
      <c r="U1309">
        <v>0.14499999999999999</v>
      </c>
      <c r="V1309" s="2">
        <v>1471500</v>
      </c>
      <c r="W1309" s="2">
        <v>26486000</v>
      </c>
      <c r="X1309" t="str">
        <f>IF(OR(Raw_Data[[#This Row],[status_pembayaran]]="Macet",Raw_Data[[#This Row],[status_pembayaran]]="Kurang Lancar"),"Non Performing Loan","Performing")</f>
        <v>Performing</v>
      </c>
      <c r="Y1309" t="s">
        <v>47</v>
      </c>
      <c r="Z1309">
        <v>0</v>
      </c>
      <c r="AA1309">
        <v>0</v>
      </c>
      <c r="AB1309">
        <v>1</v>
      </c>
      <c r="AC1309" t="s">
        <v>58</v>
      </c>
      <c r="AD1309">
        <f>IF(Raw_Data[[#This Row],[rasio]]&lt;0.2,1,IF(Raw_Data[[#This Row],[rasio]]&lt;0.3,2,IF(Raw_Data[[#This Row],[rasio]]&lt;0.4,3,4)))</f>
        <v>1</v>
      </c>
      <c r="AE1309">
        <f>IF(Raw_Data[[#This Row],[kategori_dp]]="High",1,IF(Raw_Data[[#This Row],[kategori_dp]]="Medium",2,3))</f>
        <v>2</v>
      </c>
      <c r="AF1309">
        <f>IF(Raw_Data[[#This Row],[tenor_bulan]]&lt;=24,1,IF(Raw_Data[[#This Row],[tenor_bulan]]&lt;=36,2,IF(Raw_Data[[#This Row],[tenor_bulan]]&lt;=48,3,4)))</f>
        <v>1</v>
      </c>
      <c r="AG1309">
        <f>IF(Raw_Data[[#This Row],[jumlah_kali_telat]]=0,0,IF(Raw_Data[[#This Row],[jumlah_kali_telat]]&lt;=2,2,4))</f>
        <v>0</v>
      </c>
      <c r="AH1309">
        <f>Raw_Data[[#This Row],[Skor_Rasio]]+Raw_Data[[#This Row],[Skor_DP]]+Raw_Data[[#This Row],[Skor_Tenor]]+Raw_Data[[#This Row],[Skor_Telat]]</f>
        <v>4</v>
      </c>
      <c r="AI1309" t="str">
        <f>IF(Raw_Data[[#This Row],[Risk_Score]]&lt;=6,"Low Risk",IF(Raw_Data[[#This Row],[Risk_Score]]&lt;=8,"Medium Risk","High Risk"))</f>
        <v>Low Risk</v>
      </c>
      <c r="AJ1309">
        <f ca="1">IFERROR(DATEDIF(Raw_Data[[#This Row],[tanggal_pengajuan]],TODAY(),"m"),"N/A")</f>
        <v>5</v>
      </c>
      <c r="AK1309" t="str">
        <f ca="1">IF(ISNUMBER(Raw_Data[[#This Row],[MOB]]),IF(Raw_Data[[#This Row],[MOB]]&lt;6,"0-5 bulan",IF(Raw_Data[[#This Row],[MOB]]&lt;12,"6-11 bulan",IF(Raw_Data[[#This Row],[MOB]]&lt;24,"12-23 bulan","24+ bulan"))),"N/A")</f>
        <v>0-5 bulan</v>
      </c>
    </row>
    <row r="1310" spans="1:37" ht="14.25" customHeight="1" x14ac:dyDescent="0.45">
      <c r="A1310" t="s">
        <v>3266</v>
      </c>
      <c r="B1310" s="64">
        <v>46140</v>
      </c>
      <c r="C1310" s="1" t="str">
        <f t="shared" si="20"/>
        <v>April</v>
      </c>
      <c r="D1310" t="s">
        <v>1536</v>
      </c>
      <c r="E1310" t="s">
        <v>3267</v>
      </c>
      <c r="F1310">
        <v>46</v>
      </c>
      <c r="G1310" t="s">
        <v>40</v>
      </c>
      <c r="H1310" t="s">
        <v>62</v>
      </c>
      <c r="I1310" s="2">
        <v>3154000</v>
      </c>
      <c r="J1310" s="3">
        <f>Raw_Data[[#This Row],[cicilan_per_bulan]]/Raw_Data[[#This Row],[penghasilan_bulanan]]</f>
        <v>0.27790107799619529</v>
      </c>
      <c r="K1310" t="s">
        <v>167</v>
      </c>
      <c r="L1310" t="s">
        <v>110</v>
      </c>
      <c r="M1310" t="s">
        <v>44</v>
      </c>
      <c r="N1310" t="s">
        <v>83</v>
      </c>
      <c r="O1310" t="s">
        <v>57</v>
      </c>
      <c r="P1310" s="2">
        <v>19185000</v>
      </c>
      <c r="Q1310" s="2">
        <v>2878000</v>
      </c>
      <c r="R1310" t="str">
        <f>IF(Raw_Data[[#This Row],[persen_dp]]&lt;15%,"Low",IF(Raw_Data[[#This Row],[persen_dp]]&gt;25%,"High","Medium"))</f>
        <v>Medium</v>
      </c>
      <c r="S1310" s="3">
        <v>0.15</v>
      </c>
      <c r="T1310">
        <v>24</v>
      </c>
      <c r="U1310">
        <v>0.14499999999999999</v>
      </c>
      <c r="V1310" s="2">
        <v>876500</v>
      </c>
      <c r="W1310" s="2">
        <v>21037000</v>
      </c>
      <c r="X1310" t="str">
        <f>IF(OR(Raw_Data[[#This Row],[status_pembayaran]]="Macet",Raw_Data[[#This Row],[status_pembayaran]]="Kurang Lancar"),"Non Performing Loan","Performing")</f>
        <v>Performing</v>
      </c>
      <c r="Y1310" t="s">
        <v>47</v>
      </c>
      <c r="Z1310">
        <v>0</v>
      </c>
      <c r="AA1310">
        <v>0</v>
      </c>
      <c r="AB1310">
        <v>1</v>
      </c>
      <c r="AC1310" t="s">
        <v>137</v>
      </c>
      <c r="AD1310">
        <f>IF(Raw_Data[[#This Row],[rasio]]&lt;0.2,1,IF(Raw_Data[[#This Row],[rasio]]&lt;0.3,2,IF(Raw_Data[[#This Row],[rasio]]&lt;0.4,3,4)))</f>
        <v>2</v>
      </c>
      <c r="AE1310">
        <f>IF(Raw_Data[[#This Row],[kategori_dp]]="High",1,IF(Raw_Data[[#This Row],[kategori_dp]]="Medium",2,3))</f>
        <v>2</v>
      </c>
      <c r="AF1310">
        <f>IF(Raw_Data[[#This Row],[tenor_bulan]]&lt;=24,1,IF(Raw_Data[[#This Row],[tenor_bulan]]&lt;=36,2,IF(Raw_Data[[#This Row],[tenor_bulan]]&lt;=48,3,4)))</f>
        <v>1</v>
      </c>
      <c r="AG1310">
        <f>IF(Raw_Data[[#This Row],[jumlah_kali_telat]]=0,0,IF(Raw_Data[[#This Row],[jumlah_kali_telat]]&lt;=2,2,4))</f>
        <v>0</v>
      </c>
      <c r="AH1310">
        <f>Raw_Data[[#This Row],[Skor_Rasio]]+Raw_Data[[#This Row],[Skor_DP]]+Raw_Data[[#This Row],[Skor_Tenor]]+Raw_Data[[#This Row],[Skor_Telat]]</f>
        <v>5</v>
      </c>
      <c r="AI1310" t="str">
        <f>IF(Raw_Data[[#This Row],[Risk_Score]]&lt;=6,"Low Risk",IF(Raw_Data[[#This Row],[Risk_Score]]&lt;=8,"Medium Risk","High Risk"))</f>
        <v>Low Risk</v>
      </c>
      <c r="AJ1310">
        <f ca="1">IFERROR(DATEDIF(Raw_Data[[#This Row],[tanggal_pengajuan]],TODAY(),"m"),"N/A")</f>
        <v>5</v>
      </c>
      <c r="AK1310" t="str">
        <f ca="1">IF(ISNUMBER(Raw_Data[[#This Row],[MOB]]),IF(Raw_Data[[#This Row],[MOB]]&lt;6,"0-5 bulan",IF(Raw_Data[[#This Row],[MOB]]&lt;12,"6-11 bulan",IF(Raw_Data[[#This Row],[MOB]]&lt;24,"12-23 bulan","24+ bulan"))),"N/A")</f>
        <v>0-5 bulan</v>
      </c>
    </row>
    <row r="1311" spans="1:37" ht="14.25" customHeight="1" x14ac:dyDescent="0.45">
      <c r="A1311" t="s">
        <v>3268</v>
      </c>
      <c r="B1311" s="64">
        <v>46134</v>
      </c>
      <c r="C1311" s="1" t="str">
        <f t="shared" si="20"/>
        <v>April</v>
      </c>
      <c r="D1311" t="s">
        <v>944</v>
      </c>
      <c r="E1311" t="s">
        <v>3269</v>
      </c>
      <c r="F1311">
        <v>38</v>
      </c>
      <c r="G1311" t="s">
        <v>40</v>
      </c>
      <c r="H1311" t="s">
        <v>108</v>
      </c>
      <c r="I1311" s="2">
        <v>6306000</v>
      </c>
      <c r="J1311" s="3">
        <f>Raw_Data[[#This Row],[cicilan_per_bulan]]/Raw_Data[[#This Row],[penghasilan_bulanan]]</f>
        <v>0.27526165556612747</v>
      </c>
      <c r="K1311" t="s">
        <v>153</v>
      </c>
      <c r="L1311" t="s">
        <v>154</v>
      </c>
      <c r="M1311" t="s">
        <v>44</v>
      </c>
      <c r="N1311" t="s">
        <v>158</v>
      </c>
      <c r="O1311" t="s">
        <v>159</v>
      </c>
      <c r="P1311" s="2">
        <v>30319000</v>
      </c>
      <c r="Q1311" s="2">
        <v>12128000</v>
      </c>
      <c r="R1311" t="str">
        <f>IF(Raw_Data[[#This Row],[persen_dp]]&lt;15%,"Low",IF(Raw_Data[[#This Row],[persen_dp]]&gt;25%,"High","Medium"))</f>
        <v>High</v>
      </c>
      <c r="S1311" s="3">
        <v>0.4</v>
      </c>
      <c r="T1311">
        <v>12</v>
      </c>
      <c r="U1311">
        <v>0.14499999999999999</v>
      </c>
      <c r="V1311" s="2">
        <v>1735800</v>
      </c>
      <c r="W1311" s="2">
        <v>20829000</v>
      </c>
      <c r="X1311" t="str">
        <f>IF(OR(Raw_Data[[#This Row],[status_pembayaran]]="Macet",Raw_Data[[#This Row],[status_pembayaran]]="Kurang Lancar"),"Non Performing Loan","Performing")</f>
        <v>Performing</v>
      </c>
      <c r="Y1311" t="s">
        <v>47</v>
      </c>
      <c r="Z1311">
        <v>0</v>
      </c>
      <c r="AA1311">
        <v>0</v>
      </c>
      <c r="AB1311">
        <v>1</v>
      </c>
      <c r="AC1311" t="s">
        <v>74</v>
      </c>
      <c r="AD1311">
        <f>IF(Raw_Data[[#This Row],[rasio]]&lt;0.2,1,IF(Raw_Data[[#This Row],[rasio]]&lt;0.3,2,IF(Raw_Data[[#This Row],[rasio]]&lt;0.4,3,4)))</f>
        <v>2</v>
      </c>
      <c r="AE1311">
        <f>IF(Raw_Data[[#This Row],[kategori_dp]]="High",1,IF(Raw_Data[[#This Row],[kategori_dp]]="Medium",2,3))</f>
        <v>1</v>
      </c>
      <c r="AF1311">
        <f>IF(Raw_Data[[#This Row],[tenor_bulan]]&lt;=24,1,IF(Raw_Data[[#This Row],[tenor_bulan]]&lt;=36,2,IF(Raw_Data[[#This Row],[tenor_bulan]]&lt;=48,3,4)))</f>
        <v>1</v>
      </c>
      <c r="AG1311">
        <f>IF(Raw_Data[[#This Row],[jumlah_kali_telat]]=0,0,IF(Raw_Data[[#This Row],[jumlah_kali_telat]]&lt;=2,2,4))</f>
        <v>0</v>
      </c>
      <c r="AH1311">
        <f>Raw_Data[[#This Row],[Skor_Rasio]]+Raw_Data[[#This Row],[Skor_DP]]+Raw_Data[[#This Row],[Skor_Tenor]]+Raw_Data[[#This Row],[Skor_Telat]]</f>
        <v>4</v>
      </c>
      <c r="AI1311" t="str">
        <f>IF(Raw_Data[[#This Row],[Risk_Score]]&lt;=6,"Low Risk",IF(Raw_Data[[#This Row],[Risk_Score]]&lt;=8,"Medium Risk","High Risk"))</f>
        <v>Low Risk</v>
      </c>
      <c r="AJ1311">
        <f ca="1">IFERROR(DATEDIF(Raw_Data[[#This Row],[tanggal_pengajuan]],TODAY(),"m"),"N/A")</f>
        <v>6</v>
      </c>
      <c r="AK1311" t="str">
        <f ca="1">IF(ISNUMBER(Raw_Data[[#This Row],[MOB]]),IF(Raw_Data[[#This Row],[MOB]]&lt;6,"0-5 bulan",IF(Raw_Data[[#This Row],[MOB]]&lt;12,"6-11 bulan",IF(Raw_Data[[#This Row],[MOB]]&lt;24,"12-23 bulan","24+ bulan"))),"N/A")</f>
        <v>6-11 bulan</v>
      </c>
    </row>
    <row r="1312" spans="1:37" ht="14.25" customHeight="1" x14ac:dyDescent="0.45">
      <c r="A1312" t="s">
        <v>3270</v>
      </c>
      <c r="B1312" s="64">
        <v>46126</v>
      </c>
      <c r="C1312" s="1" t="str">
        <f t="shared" si="20"/>
        <v>April</v>
      </c>
      <c r="D1312" t="s">
        <v>210</v>
      </c>
      <c r="E1312" t="s">
        <v>211</v>
      </c>
      <c r="F1312">
        <v>42</v>
      </c>
      <c r="G1312" t="s">
        <v>40</v>
      </c>
      <c r="H1312" t="s">
        <v>176</v>
      </c>
      <c r="I1312" s="2">
        <v>5141000</v>
      </c>
      <c r="J1312" s="3">
        <f>Raw_Data[[#This Row],[cicilan_per_bulan]]/Raw_Data[[#This Row],[penghasilan_bulanan]]</f>
        <v>0.11451079556506516</v>
      </c>
      <c r="K1312" t="s">
        <v>70</v>
      </c>
      <c r="L1312" t="s">
        <v>71</v>
      </c>
      <c r="M1312" t="s">
        <v>55</v>
      </c>
      <c r="N1312" t="s">
        <v>65</v>
      </c>
      <c r="O1312" t="s">
        <v>46</v>
      </c>
      <c r="P1312" s="2">
        <v>29251491</v>
      </c>
      <c r="Q1312" s="2">
        <v>8775000</v>
      </c>
      <c r="R1312" t="str">
        <f>IF(Raw_Data[[#This Row],[persen_dp]]&lt;15%,"Low",IF(Raw_Data[[#This Row],[persen_dp]]&gt;25%,"High","Medium"))</f>
        <v>High</v>
      </c>
      <c r="S1312" s="3">
        <v>0.3</v>
      </c>
      <c r="T1312">
        <v>60</v>
      </c>
      <c r="U1312">
        <v>0.14499999999999999</v>
      </c>
      <c r="V1312" s="2">
        <v>588700</v>
      </c>
      <c r="W1312" s="2">
        <v>35322000</v>
      </c>
      <c r="X1312" t="str">
        <f>IF(OR(Raw_Data[[#This Row],[status_pembayaran]]="Macet",Raw_Data[[#This Row],[status_pembayaran]]="Kurang Lancar"),"Non Performing Loan","Performing")</f>
        <v>Performing</v>
      </c>
      <c r="Y1312" t="s">
        <v>47</v>
      </c>
      <c r="Z1312">
        <v>0</v>
      </c>
      <c r="AA1312">
        <v>0</v>
      </c>
      <c r="AB1312">
        <v>1</v>
      </c>
      <c r="AC1312" t="s">
        <v>66</v>
      </c>
      <c r="AD1312">
        <f>IF(Raw_Data[[#This Row],[rasio]]&lt;0.2,1,IF(Raw_Data[[#This Row],[rasio]]&lt;0.3,2,IF(Raw_Data[[#This Row],[rasio]]&lt;0.4,3,4)))</f>
        <v>1</v>
      </c>
      <c r="AE1312">
        <f>IF(Raw_Data[[#This Row],[kategori_dp]]="High",1,IF(Raw_Data[[#This Row],[kategori_dp]]="Medium",2,3))</f>
        <v>1</v>
      </c>
      <c r="AF1312">
        <f>IF(Raw_Data[[#This Row],[tenor_bulan]]&lt;=24,1,IF(Raw_Data[[#This Row],[tenor_bulan]]&lt;=36,2,IF(Raw_Data[[#This Row],[tenor_bulan]]&lt;=48,3,4)))</f>
        <v>4</v>
      </c>
      <c r="AG1312">
        <f>IF(Raw_Data[[#This Row],[jumlah_kali_telat]]=0,0,IF(Raw_Data[[#This Row],[jumlah_kali_telat]]&lt;=2,2,4))</f>
        <v>0</v>
      </c>
      <c r="AH1312">
        <f>Raw_Data[[#This Row],[Skor_Rasio]]+Raw_Data[[#This Row],[Skor_DP]]+Raw_Data[[#This Row],[Skor_Tenor]]+Raw_Data[[#This Row],[Skor_Telat]]</f>
        <v>6</v>
      </c>
      <c r="AI1312" t="str">
        <f>IF(Raw_Data[[#This Row],[Risk_Score]]&lt;=6,"Low Risk",IF(Raw_Data[[#This Row],[Risk_Score]]&lt;=8,"Medium Risk","High Risk"))</f>
        <v>Low Risk</v>
      </c>
      <c r="AJ1312">
        <f ca="1">IFERROR(DATEDIF(Raw_Data[[#This Row],[tanggal_pengajuan]],TODAY(),"m"),"N/A")</f>
        <v>6</v>
      </c>
      <c r="AK1312" t="str">
        <f ca="1">IF(ISNUMBER(Raw_Data[[#This Row],[MOB]]),IF(Raw_Data[[#This Row],[MOB]]&lt;6,"0-5 bulan",IF(Raw_Data[[#This Row],[MOB]]&lt;12,"6-11 bulan",IF(Raw_Data[[#This Row],[MOB]]&lt;24,"12-23 bulan","24+ bulan"))),"N/A")</f>
        <v>6-11 bulan</v>
      </c>
    </row>
    <row r="1313" spans="1:37" ht="14.25" customHeight="1" x14ac:dyDescent="0.45">
      <c r="A1313" t="s">
        <v>3271</v>
      </c>
      <c r="B1313" s="64">
        <v>46091</v>
      </c>
      <c r="C1313" s="1" t="str">
        <f t="shared" si="20"/>
        <v>March</v>
      </c>
      <c r="D1313" t="s">
        <v>2998</v>
      </c>
      <c r="E1313" t="s">
        <v>3272</v>
      </c>
      <c r="F1313">
        <v>46</v>
      </c>
      <c r="G1313" t="s">
        <v>51</v>
      </c>
      <c r="H1313" t="s">
        <v>41</v>
      </c>
      <c r="I1313" s="2">
        <v>6264000</v>
      </c>
      <c r="J1313" s="3">
        <f>Raw_Data[[#This Row],[cicilan_per_bulan]]/Raw_Data[[#This Row],[penghasilan_bulanan]]</f>
        <v>0.25640166028097061</v>
      </c>
      <c r="K1313" t="s">
        <v>192</v>
      </c>
      <c r="L1313" t="s">
        <v>128</v>
      </c>
      <c r="M1313" t="s">
        <v>55</v>
      </c>
      <c r="N1313" t="s">
        <v>231</v>
      </c>
      <c r="O1313" t="s">
        <v>232</v>
      </c>
      <c r="P1313" s="2">
        <v>37350000</v>
      </c>
      <c r="Q1313" s="2">
        <v>7470000</v>
      </c>
      <c r="R1313" t="str">
        <f>IF(Raw_Data[[#This Row],[persen_dp]]&lt;15%,"Low",IF(Raw_Data[[#This Row],[persen_dp]]&gt;25%,"High","Medium"))</f>
        <v>Medium</v>
      </c>
      <c r="S1313" s="3">
        <v>0.2</v>
      </c>
      <c r="T1313">
        <v>24</v>
      </c>
      <c r="U1313">
        <v>0.14499999999999999</v>
      </c>
      <c r="V1313" s="2">
        <v>1606100</v>
      </c>
      <c r="W1313" s="2">
        <v>38546000</v>
      </c>
      <c r="X1313" t="str">
        <f>IF(OR(Raw_Data[[#This Row],[status_pembayaran]]="Macet",Raw_Data[[#This Row],[status_pembayaran]]="Kurang Lancar"),"Non Performing Loan","Performing")</f>
        <v>Performing</v>
      </c>
      <c r="Y1313" t="s">
        <v>47</v>
      </c>
      <c r="Z1313">
        <v>0</v>
      </c>
      <c r="AA1313">
        <v>0</v>
      </c>
      <c r="AB1313">
        <v>1</v>
      </c>
      <c r="AC1313" t="s">
        <v>137</v>
      </c>
      <c r="AD1313">
        <f>IF(Raw_Data[[#This Row],[rasio]]&lt;0.2,1,IF(Raw_Data[[#This Row],[rasio]]&lt;0.3,2,IF(Raw_Data[[#This Row],[rasio]]&lt;0.4,3,4)))</f>
        <v>2</v>
      </c>
      <c r="AE1313">
        <f>IF(Raw_Data[[#This Row],[kategori_dp]]="High",1,IF(Raw_Data[[#This Row],[kategori_dp]]="Medium",2,3))</f>
        <v>2</v>
      </c>
      <c r="AF1313">
        <f>IF(Raw_Data[[#This Row],[tenor_bulan]]&lt;=24,1,IF(Raw_Data[[#This Row],[tenor_bulan]]&lt;=36,2,IF(Raw_Data[[#This Row],[tenor_bulan]]&lt;=48,3,4)))</f>
        <v>1</v>
      </c>
      <c r="AG1313">
        <f>IF(Raw_Data[[#This Row],[jumlah_kali_telat]]=0,0,IF(Raw_Data[[#This Row],[jumlah_kali_telat]]&lt;=2,2,4))</f>
        <v>0</v>
      </c>
      <c r="AH1313">
        <f>Raw_Data[[#This Row],[Skor_Rasio]]+Raw_Data[[#This Row],[Skor_DP]]+Raw_Data[[#This Row],[Skor_Tenor]]+Raw_Data[[#This Row],[Skor_Telat]]</f>
        <v>5</v>
      </c>
      <c r="AI1313" t="str">
        <f>IF(Raw_Data[[#This Row],[Risk_Score]]&lt;=6,"Low Risk",IF(Raw_Data[[#This Row],[Risk_Score]]&lt;=8,"Medium Risk","High Risk"))</f>
        <v>Low Risk</v>
      </c>
      <c r="AJ1313">
        <f ca="1">IFERROR(DATEDIF(Raw_Data[[#This Row],[tanggal_pengajuan]],TODAY(),"m"),"N/A")</f>
        <v>7</v>
      </c>
      <c r="AK1313" t="str">
        <f ca="1">IF(ISNUMBER(Raw_Data[[#This Row],[MOB]]),IF(Raw_Data[[#This Row],[MOB]]&lt;6,"0-5 bulan",IF(Raw_Data[[#This Row],[MOB]]&lt;12,"6-11 bulan",IF(Raw_Data[[#This Row],[MOB]]&lt;24,"12-23 bulan","24+ bulan"))),"N/A")</f>
        <v>6-11 bulan</v>
      </c>
    </row>
    <row r="1314" spans="1:37" ht="14.25" customHeight="1" x14ac:dyDescent="0.45">
      <c r="A1314" t="s">
        <v>3273</v>
      </c>
      <c r="B1314" s="64">
        <v>46300</v>
      </c>
      <c r="C1314" s="1" t="str">
        <f t="shared" si="20"/>
        <v>October</v>
      </c>
      <c r="D1314" t="s">
        <v>673</v>
      </c>
      <c r="E1314" t="s">
        <v>3274</v>
      </c>
      <c r="F1314">
        <v>25</v>
      </c>
      <c r="G1314" t="s">
        <v>40</v>
      </c>
      <c r="H1314" t="s">
        <v>52</v>
      </c>
      <c r="I1314" s="2">
        <v>9211000</v>
      </c>
      <c r="J1314" s="3">
        <f>Raw_Data[[#This Row],[cicilan_per_bulan]]/Raw_Data[[#This Row],[penghasilan_bulanan]]</f>
        <v>7.3119096732168057E-2</v>
      </c>
      <c r="K1314" t="s">
        <v>81</v>
      </c>
      <c r="L1314" t="s">
        <v>82</v>
      </c>
      <c r="M1314" t="s">
        <v>55</v>
      </c>
      <c r="N1314" t="s">
        <v>231</v>
      </c>
      <c r="O1314" t="s">
        <v>232</v>
      </c>
      <c r="P1314" s="2">
        <v>39042000</v>
      </c>
      <c r="Q1314" s="2">
        <v>15617000</v>
      </c>
      <c r="R1314" t="str">
        <f>IF(Raw_Data[[#This Row],[persen_dp]]&lt;15%,"Low",IF(Raw_Data[[#This Row],[persen_dp]]&gt;25%,"High","Medium"))</f>
        <v>High</v>
      </c>
      <c r="S1314" s="3">
        <v>0.4</v>
      </c>
      <c r="T1314">
        <v>60</v>
      </c>
      <c r="U1314">
        <v>0.14499999999999999</v>
      </c>
      <c r="V1314" s="2">
        <v>673500</v>
      </c>
      <c r="W1314" s="2">
        <v>40408000</v>
      </c>
      <c r="X1314" t="str">
        <f>IF(OR(Raw_Data[[#This Row],[status_pembayaran]]="Macet",Raw_Data[[#This Row],[status_pembayaran]]="Kurang Lancar"),"Non Performing Loan","Performing")</f>
        <v>Performing</v>
      </c>
      <c r="Y1314" t="s">
        <v>47</v>
      </c>
      <c r="Z1314">
        <v>0</v>
      </c>
      <c r="AA1314">
        <v>0</v>
      </c>
      <c r="AB1314">
        <v>1</v>
      </c>
      <c r="AC1314" t="s">
        <v>58</v>
      </c>
      <c r="AD1314">
        <f>IF(Raw_Data[[#This Row],[rasio]]&lt;0.2,1,IF(Raw_Data[[#This Row],[rasio]]&lt;0.3,2,IF(Raw_Data[[#This Row],[rasio]]&lt;0.4,3,4)))</f>
        <v>1</v>
      </c>
      <c r="AE1314">
        <f>IF(Raw_Data[[#This Row],[kategori_dp]]="High",1,IF(Raw_Data[[#This Row],[kategori_dp]]="Medium",2,3))</f>
        <v>1</v>
      </c>
      <c r="AF1314">
        <f>IF(Raw_Data[[#This Row],[tenor_bulan]]&lt;=24,1,IF(Raw_Data[[#This Row],[tenor_bulan]]&lt;=36,2,IF(Raw_Data[[#This Row],[tenor_bulan]]&lt;=48,3,4)))</f>
        <v>4</v>
      </c>
      <c r="AG1314">
        <f>IF(Raw_Data[[#This Row],[jumlah_kali_telat]]=0,0,IF(Raw_Data[[#This Row],[jumlah_kali_telat]]&lt;=2,2,4))</f>
        <v>0</v>
      </c>
      <c r="AH1314">
        <f>Raw_Data[[#This Row],[Skor_Rasio]]+Raw_Data[[#This Row],[Skor_DP]]+Raw_Data[[#This Row],[Skor_Tenor]]+Raw_Data[[#This Row],[Skor_Telat]]</f>
        <v>6</v>
      </c>
      <c r="AI1314" t="str">
        <f>IF(Raw_Data[[#This Row],[Risk_Score]]&lt;=6,"Low Risk",IF(Raw_Data[[#This Row],[Risk_Score]]&lt;=8,"Medium Risk","High Risk"))</f>
        <v>Low Risk</v>
      </c>
      <c r="AJ1314">
        <f ca="1">IFERROR(DATEDIF(Raw_Data[[#This Row],[tanggal_pengajuan]],TODAY(),"m"),"N/A")</f>
        <v>0</v>
      </c>
      <c r="AK1314" t="str">
        <f ca="1">IF(ISNUMBER(Raw_Data[[#This Row],[MOB]]),IF(Raw_Data[[#This Row],[MOB]]&lt;6,"0-5 bulan",IF(Raw_Data[[#This Row],[MOB]]&lt;12,"6-11 bulan",IF(Raw_Data[[#This Row],[MOB]]&lt;24,"12-23 bulan","24+ bulan"))),"N/A")</f>
        <v>0-5 bulan</v>
      </c>
    </row>
    <row r="1315" spans="1:37" ht="14.25" customHeight="1" x14ac:dyDescent="0.45">
      <c r="A1315" t="s">
        <v>3275</v>
      </c>
      <c r="B1315" s="64">
        <v>46049</v>
      </c>
      <c r="C1315" s="1" t="str">
        <f t="shared" si="20"/>
        <v>January</v>
      </c>
      <c r="D1315" t="s">
        <v>3276</v>
      </c>
      <c r="E1315" t="s">
        <v>3277</v>
      </c>
      <c r="F1315">
        <v>41</v>
      </c>
      <c r="G1315" t="s">
        <v>40</v>
      </c>
      <c r="H1315" t="s">
        <v>52</v>
      </c>
      <c r="I1315" s="2">
        <v>13712000</v>
      </c>
      <c r="J1315" s="3">
        <f>Raw_Data[[#This Row],[cicilan_per_bulan]]/Raw_Data[[#This Row],[penghasilan_bulanan]]</f>
        <v>3.4086931155192533E-2</v>
      </c>
      <c r="K1315" t="s">
        <v>188</v>
      </c>
      <c r="L1315" t="s">
        <v>154</v>
      </c>
      <c r="M1315" t="s">
        <v>249</v>
      </c>
      <c r="N1315" t="s">
        <v>250</v>
      </c>
      <c r="O1315" t="s">
        <v>57</v>
      </c>
      <c r="P1315" s="2">
        <v>15779000</v>
      </c>
      <c r="Q1315" s="2">
        <v>1578000</v>
      </c>
      <c r="R1315" t="str">
        <f>IF(Raw_Data[[#This Row],[persen_dp]]&lt;15%,"Low",IF(Raw_Data[[#This Row],[persen_dp]]&gt;25%,"High","Medium"))</f>
        <v>Low</v>
      </c>
      <c r="S1315" s="3">
        <v>0.1</v>
      </c>
      <c r="T1315">
        <v>48</v>
      </c>
      <c r="U1315">
        <v>0.14499999999999999</v>
      </c>
      <c r="V1315" s="2">
        <v>467400</v>
      </c>
      <c r="W1315" s="2">
        <v>22437000</v>
      </c>
      <c r="X1315" t="str">
        <f>IF(OR(Raw_Data[[#This Row],[status_pembayaran]]="Macet",Raw_Data[[#This Row],[status_pembayaran]]="Kurang Lancar"),"Non Performing Loan","Performing")</f>
        <v>Performing</v>
      </c>
      <c r="Y1315" t="s">
        <v>47</v>
      </c>
      <c r="Z1315">
        <v>0</v>
      </c>
      <c r="AA1315">
        <v>0</v>
      </c>
      <c r="AB1315">
        <v>1</v>
      </c>
      <c r="AC1315" t="s">
        <v>74</v>
      </c>
      <c r="AD1315">
        <f>IF(Raw_Data[[#This Row],[rasio]]&lt;0.2,1,IF(Raw_Data[[#This Row],[rasio]]&lt;0.3,2,IF(Raw_Data[[#This Row],[rasio]]&lt;0.4,3,4)))</f>
        <v>1</v>
      </c>
      <c r="AE1315">
        <f>IF(Raw_Data[[#This Row],[kategori_dp]]="High",1,IF(Raw_Data[[#This Row],[kategori_dp]]="Medium",2,3))</f>
        <v>3</v>
      </c>
      <c r="AF1315">
        <f>IF(Raw_Data[[#This Row],[tenor_bulan]]&lt;=24,1,IF(Raw_Data[[#This Row],[tenor_bulan]]&lt;=36,2,IF(Raw_Data[[#This Row],[tenor_bulan]]&lt;=48,3,4)))</f>
        <v>3</v>
      </c>
      <c r="AG1315">
        <f>IF(Raw_Data[[#This Row],[jumlah_kali_telat]]=0,0,IF(Raw_Data[[#This Row],[jumlah_kali_telat]]&lt;=2,2,4))</f>
        <v>0</v>
      </c>
      <c r="AH1315">
        <f>Raw_Data[[#This Row],[Skor_Rasio]]+Raw_Data[[#This Row],[Skor_DP]]+Raw_Data[[#This Row],[Skor_Tenor]]+Raw_Data[[#This Row],[Skor_Telat]]</f>
        <v>7</v>
      </c>
      <c r="AI1315" t="str">
        <f>IF(Raw_Data[[#This Row],[Risk_Score]]&lt;=6,"Low Risk",IF(Raw_Data[[#This Row],[Risk_Score]]&lt;=8,"Medium Risk","High Risk"))</f>
        <v>Medium Risk</v>
      </c>
      <c r="AJ1315">
        <f ca="1">IFERROR(DATEDIF(Raw_Data[[#This Row],[tanggal_pengajuan]],TODAY(),"m"),"N/A")</f>
        <v>8</v>
      </c>
      <c r="AK1315" t="str">
        <f ca="1">IF(ISNUMBER(Raw_Data[[#This Row],[MOB]]),IF(Raw_Data[[#This Row],[MOB]]&lt;6,"0-5 bulan",IF(Raw_Data[[#This Row],[MOB]]&lt;12,"6-11 bulan",IF(Raw_Data[[#This Row],[MOB]]&lt;24,"12-23 bulan","24+ bulan"))),"N/A")</f>
        <v>6-11 bulan</v>
      </c>
    </row>
    <row r="1316" spans="1:37" ht="14.25" customHeight="1" x14ac:dyDescent="0.45">
      <c r="A1316" t="s">
        <v>3278</v>
      </c>
      <c r="B1316" s="64">
        <v>46037</v>
      </c>
      <c r="C1316" s="1" t="str">
        <f t="shared" si="20"/>
        <v>January</v>
      </c>
      <c r="D1316" t="s">
        <v>2184</v>
      </c>
      <c r="E1316" t="s">
        <v>3279</v>
      </c>
      <c r="F1316">
        <v>22</v>
      </c>
      <c r="G1316" t="s">
        <v>51</v>
      </c>
      <c r="H1316" t="s">
        <v>52</v>
      </c>
      <c r="I1316" s="2">
        <v>7886000</v>
      </c>
      <c r="J1316" s="3">
        <f>Raw_Data[[#This Row],[cicilan_per_bulan]]/Raw_Data[[#This Row],[penghasilan_bulanan]]</f>
        <v>0.22560233324879533</v>
      </c>
      <c r="K1316" t="s">
        <v>153</v>
      </c>
      <c r="L1316" t="s">
        <v>154</v>
      </c>
      <c r="M1316" t="s">
        <v>55</v>
      </c>
      <c r="N1316" t="s">
        <v>147</v>
      </c>
      <c r="O1316" t="s">
        <v>148</v>
      </c>
      <c r="P1316" s="2">
        <v>30945000</v>
      </c>
      <c r="Q1316" s="2">
        <v>4642000</v>
      </c>
      <c r="R1316" t="str">
        <f>IF(Raw_Data[[#This Row],[persen_dp]]&lt;15%,"Low",IF(Raw_Data[[#This Row],[persen_dp]]&gt;25%,"High","Medium"))</f>
        <v>Medium</v>
      </c>
      <c r="S1316" s="3">
        <v>0.15</v>
      </c>
      <c r="T1316">
        <v>18</v>
      </c>
      <c r="U1316">
        <v>0.14499999999999999</v>
      </c>
      <c r="V1316" s="2">
        <v>1779100</v>
      </c>
      <c r="W1316" s="2">
        <v>32024000</v>
      </c>
      <c r="X1316" t="str">
        <f>IF(OR(Raw_Data[[#This Row],[status_pembayaran]]="Macet",Raw_Data[[#This Row],[status_pembayaran]]="Kurang Lancar"),"Non Performing Loan","Performing")</f>
        <v>Performing</v>
      </c>
      <c r="Y1316" t="s">
        <v>269</v>
      </c>
      <c r="Z1316">
        <v>56</v>
      </c>
      <c r="AA1316">
        <v>2</v>
      </c>
      <c r="AB1316">
        <v>2</v>
      </c>
      <c r="AC1316" t="s">
        <v>104</v>
      </c>
      <c r="AD1316">
        <f>IF(Raw_Data[[#This Row],[rasio]]&lt;0.2,1,IF(Raw_Data[[#This Row],[rasio]]&lt;0.3,2,IF(Raw_Data[[#This Row],[rasio]]&lt;0.4,3,4)))</f>
        <v>2</v>
      </c>
      <c r="AE1316">
        <f>IF(Raw_Data[[#This Row],[kategori_dp]]="High",1,IF(Raw_Data[[#This Row],[kategori_dp]]="Medium",2,3))</f>
        <v>2</v>
      </c>
      <c r="AF1316">
        <f>IF(Raw_Data[[#This Row],[tenor_bulan]]&lt;=24,1,IF(Raw_Data[[#This Row],[tenor_bulan]]&lt;=36,2,IF(Raw_Data[[#This Row],[tenor_bulan]]&lt;=48,3,4)))</f>
        <v>1</v>
      </c>
      <c r="AG1316">
        <f>IF(Raw_Data[[#This Row],[jumlah_kali_telat]]=0,0,IF(Raw_Data[[#This Row],[jumlah_kali_telat]]&lt;=2,2,4))</f>
        <v>2</v>
      </c>
      <c r="AH1316">
        <f>Raw_Data[[#This Row],[Skor_Rasio]]+Raw_Data[[#This Row],[Skor_DP]]+Raw_Data[[#This Row],[Skor_Tenor]]+Raw_Data[[#This Row],[Skor_Telat]]</f>
        <v>7</v>
      </c>
      <c r="AI1316" t="str">
        <f>IF(Raw_Data[[#This Row],[Risk_Score]]&lt;=6,"Low Risk",IF(Raw_Data[[#This Row],[Risk_Score]]&lt;=8,"Medium Risk","High Risk"))</f>
        <v>Medium Risk</v>
      </c>
      <c r="AJ1316">
        <f ca="1">IFERROR(DATEDIF(Raw_Data[[#This Row],[tanggal_pengajuan]],TODAY(),"m"),"N/A")</f>
        <v>9</v>
      </c>
      <c r="AK1316" t="str">
        <f ca="1">IF(ISNUMBER(Raw_Data[[#This Row],[MOB]]),IF(Raw_Data[[#This Row],[MOB]]&lt;6,"0-5 bulan",IF(Raw_Data[[#This Row],[MOB]]&lt;12,"6-11 bulan",IF(Raw_Data[[#This Row],[MOB]]&lt;24,"12-23 bulan","24+ bulan"))),"N/A")</f>
        <v>6-11 bulan</v>
      </c>
    </row>
    <row r="1317" spans="1:37" ht="14.25" customHeight="1" x14ac:dyDescent="0.45">
      <c r="A1317" t="s">
        <v>3280</v>
      </c>
      <c r="B1317" s="64">
        <v>46083</v>
      </c>
      <c r="C1317" s="1" t="str">
        <f t="shared" si="20"/>
        <v>March</v>
      </c>
      <c r="D1317" t="s">
        <v>210</v>
      </c>
      <c r="E1317" t="s">
        <v>211</v>
      </c>
      <c r="F1317">
        <v>38</v>
      </c>
      <c r="G1317" t="s">
        <v>51</v>
      </c>
      <c r="H1317" t="s">
        <v>152</v>
      </c>
      <c r="I1317" s="2">
        <v>3902000</v>
      </c>
      <c r="J1317" s="3">
        <f>Raw_Data[[#This Row],[cicilan_per_bulan]]/Raw_Data[[#This Row],[penghasilan_bulanan]]</f>
        <v>0.22870322911327523</v>
      </c>
      <c r="K1317" t="s">
        <v>70</v>
      </c>
      <c r="L1317" t="s">
        <v>71</v>
      </c>
      <c r="M1317" t="s">
        <v>55</v>
      </c>
      <c r="N1317" t="s">
        <v>121</v>
      </c>
      <c r="O1317" t="s">
        <v>122</v>
      </c>
      <c r="P1317" s="2">
        <v>34443000</v>
      </c>
      <c r="Q1317" s="2">
        <v>12055000</v>
      </c>
      <c r="R1317" t="str">
        <f>IF(Raw_Data[[#This Row],[persen_dp]]&lt;15%,"Low",IF(Raw_Data[[#This Row],[persen_dp]]&gt;25%,"High","Medium"))</f>
        <v>High</v>
      </c>
      <c r="S1317" s="3">
        <v>0.35</v>
      </c>
      <c r="T1317">
        <v>36</v>
      </c>
      <c r="U1317">
        <v>0.14499999999999999</v>
      </c>
      <c r="V1317" s="2">
        <v>892400</v>
      </c>
      <c r="W1317" s="2">
        <v>32127000</v>
      </c>
      <c r="X1317" t="str">
        <f>IF(OR(Raw_Data[[#This Row],[status_pembayaran]]="Macet",Raw_Data[[#This Row],[status_pembayaran]]="Kurang Lancar"),"Non Performing Loan","Performing")</f>
        <v>Performing</v>
      </c>
      <c r="Y1317" t="s">
        <v>47</v>
      </c>
      <c r="Z1317">
        <v>0</v>
      </c>
      <c r="AA1317">
        <v>0</v>
      </c>
      <c r="AB1317">
        <v>1</v>
      </c>
      <c r="AC1317" t="s">
        <v>66</v>
      </c>
      <c r="AD1317">
        <f>IF(Raw_Data[[#This Row],[rasio]]&lt;0.2,1,IF(Raw_Data[[#This Row],[rasio]]&lt;0.3,2,IF(Raw_Data[[#This Row],[rasio]]&lt;0.4,3,4)))</f>
        <v>2</v>
      </c>
      <c r="AE1317">
        <f>IF(Raw_Data[[#This Row],[kategori_dp]]="High",1,IF(Raw_Data[[#This Row],[kategori_dp]]="Medium",2,3))</f>
        <v>1</v>
      </c>
      <c r="AF1317">
        <f>IF(Raw_Data[[#This Row],[tenor_bulan]]&lt;=24,1,IF(Raw_Data[[#This Row],[tenor_bulan]]&lt;=36,2,IF(Raw_Data[[#This Row],[tenor_bulan]]&lt;=48,3,4)))</f>
        <v>2</v>
      </c>
      <c r="AG1317">
        <f>IF(Raw_Data[[#This Row],[jumlah_kali_telat]]=0,0,IF(Raw_Data[[#This Row],[jumlah_kali_telat]]&lt;=2,2,4))</f>
        <v>0</v>
      </c>
      <c r="AH1317">
        <f>Raw_Data[[#This Row],[Skor_Rasio]]+Raw_Data[[#This Row],[Skor_DP]]+Raw_Data[[#This Row],[Skor_Tenor]]+Raw_Data[[#This Row],[Skor_Telat]]</f>
        <v>5</v>
      </c>
      <c r="AI1317" t="str">
        <f>IF(Raw_Data[[#This Row],[Risk_Score]]&lt;=6,"Low Risk",IF(Raw_Data[[#This Row],[Risk_Score]]&lt;=8,"Medium Risk","High Risk"))</f>
        <v>Low Risk</v>
      </c>
      <c r="AJ1317">
        <f ca="1">IFERROR(DATEDIF(Raw_Data[[#This Row],[tanggal_pengajuan]],TODAY(),"m"),"N/A")</f>
        <v>7</v>
      </c>
      <c r="AK1317" t="str">
        <f ca="1">IF(ISNUMBER(Raw_Data[[#This Row],[MOB]]),IF(Raw_Data[[#This Row],[MOB]]&lt;6,"0-5 bulan",IF(Raw_Data[[#This Row],[MOB]]&lt;12,"6-11 bulan",IF(Raw_Data[[#This Row],[MOB]]&lt;24,"12-23 bulan","24+ bulan"))),"N/A")</f>
        <v>6-11 bulan</v>
      </c>
    </row>
    <row r="1318" spans="1:37" ht="14.25" customHeight="1" x14ac:dyDescent="0.45">
      <c r="A1318" t="s">
        <v>3281</v>
      </c>
      <c r="B1318" s="64">
        <v>46173</v>
      </c>
      <c r="C1318" s="1" t="str">
        <f t="shared" si="20"/>
        <v>May</v>
      </c>
      <c r="D1318" t="s">
        <v>641</v>
      </c>
      <c r="E1318" t="s">
        <v>3282</v>
      </c>
      <c r="F1318">
        <v>27</v>
      </c>
      <c r="G1318" t="s">
        <v>40</v>
      </c>
      <c r="H1318" t="s">
        <v>108</v>
      </c>
      <c r="I1318" s="2">
        <v>6861000</v>
      </c>
      <c r="J1318" s="3">
        <f>Raw_Data[[#This Row],[cicilan_per_bulan]]/Raw_Data[[#This Row],[penghasilan_bulanan]]</f>
        <v>0.1255356362046349</v>
      </c>
      <c r="K1318" t="s">
        <v>70</v>
      </c>
      <c r="L1318" t="s">
        <v>71</v>
      </c>
      <c r="M1318" t="s">
        <v>290</v>
      </c>
      <c r="N1318" t="s">
        <v>291</v>
      </c>
      <c r="O1318" t="s">
        <v>292</v>
      </c>
      <c r="P1318" s="2">
        <v>36013000</v>
      </c>
      <c r="Q1318" s="2">
        <v>14405000</v>
      </c>
      <c r="R1318" t="str">
        <f>IF(Raw_Data[[#This Row],[persen_dp]]&lt;15%,"Low",IF(Raw_Data[[#This Row],[persen_dp]]&gt;25%,"High","Medium"))</f>
        <v>High</v>
      </c>
      <c r="S1318" s="3">
        <v>0.4</v>
      </c>
      <c r="T1318">
        <v>36</v>
      </c>
      <c r="U1318">
        <v>0.14499999999999999</v>
      </c>
      <c r="V1318" s="2">
        <v>861300</v>
      </c>
      <c r="W1318" s="2">
        <v>31007000</v>
      </c>
      <c r="X1318" t="str">
        <f>IF(OR(Raw_Data[[#This Row],[status_pembayaran]]="Macet",Raw_Data[[#This Row],[status_pembayaran]]="Kurang Lancar"),"Non Performing Loan","Performing")</f>
        <v>Performing</v>
      </c>
      <c r="Y1318" t="s">
        <v>47</v>
      </c>
      <c r="Z1318">
        <v>0</v>
      </c>
      <c r="AA1318">
        <v>0</v>
      </c>
      <c r="AB1318">
        <v>1</v>
      </c>
      <c r="AC1318" t="s">
        <v>66</v>
      </c>
      <c r="AD1318">
        <f>IF(Raw_Data[[#This Row],[rasio]]&lt;0.2,1,IF(Raw_Data[[#This Row],[rasio]]&lt;0.3,2,IF(Raw_Data[[#This Row],[rasio]]&lt;0.4,3,4)))</f>
        <v>1</v>
      </c>
      <c r="AE1318">
        <f>IF(Raw_Data[[#This Row],[kategori_dp]]="High",1,IF(Raw_Data[[#This Row],[kategori_dp]]="Medium",2,3))</f>
        <v>1</v>
      </c>
      <c r="AF1318">
        <f>IF(Raw_Data[[#This Row],[tenor_bulan]]&lt;=24,1,IF(Raw_Data[[#This Row],[tenor_bulan]]&lt;=36,2,IF(Raw_Data[[#This Row],[tenor_bulan]]&lt;=48,3,4)))</f>
        <v>2</v>
      </c>
      <c r="AG1318">
        <f>IF(Raw_Data[[#This Row],[jumlah_kali_telat]]=0,0,IF(Raw_Data[[#This Row],[jumlah_kali_telat]]&lt;=2,2,4))</f>
        <v>0</v>
      </c>
      <c r="AH1318">
        <f>Raw_Data[[#This Row],[Skor_Rasio]]+Raw_Data[[#This Row],[Skor_DP]]+Raw_Data[[#This Row],[Skor_Tenor]]+Raw_Data[[#This Row],[Skor_Telat]]</f>
        <v>4</v>
      </c>
      <c r="AI1318" t="str">
        <f>IF(Raw_Data[[#This Row],[Risk_Score]]&lt;=6,"Low Risk",IF(Raw_Data[[#This Row],[Risk_Score]]&lt;=8,"Medium Risk","High Risk"))</f>
        <v>Low Risk</v>
      </c>
      <c r="AJ1318">
        <f ca="1">IFERROR(DATEDIF(Raw_Data[[#This Row],[tanggal_pengajuan]],TODAY(),"m"),"N/A")</f>
        <v>4</v>
      </c>
      <c r="AK1318" t="str">
        <f ca="1">IF(ISNUMBER(Raw_Data[[#This Row],[MOB]]),IF(Raw_Data[[#This Row],[MOB]]&lt;6,"0-5 bulan",IF(Raw_Data[[#This Row],[MOB]]&lt;12,"6-11 bulan",IF(Raw_Data[[#This Row],[MOB]]&lt;24,"12-23 bulan","24+ bulan"))),"N/A")</f>
        <v>0-5 bulan</v>
      </c>
    </row>
    <row r="1319" spans="1:37" ht="14.25" customHeight="1" x14ac:dyDescent="0.45">
      <c r="A1319" t="s">
        <v>3283</v>
      </c>
      <c r="B1319" s="64">
        <v>46059</v>
      </c>
      <c r="C1319" s="1" t="str">
        <f t="shared" si="20"/>
        <v>February</v>
      </c>
      <c r="D1319" t="s">
        <v>297</v>
      </c>
      <c r="E1319" t="s">
        <v>3284</v>
      </c>
      <c r="F1319">
        <v>37</v>
      </c>
      <c r="G1319" t="s">
        <v>51</v>
      </c>
      <c r="H1319" t="s">
        <v>41</v>
      </c>
      <c r="I1319" s="2">
        <v>4935000</v>
      </c>
      <c r="J1319" s="3">
        <f>Raw_Data[[#This Row],[cicilan_per_bulan]]/Raw_Data[[#This Row],[penghasilan_bulanan]]</f>
        <v>0.46301925025329282</v>
      </c>
      <c r="K1319" t="s">
        <v>70</v>
      </c>
      <c r="L1319" t="s">
        <v>71</v>
      </c>
      <c r="M1319" t="s">
        <v>55</v>
      </c>
      <c r="N1319" t="s">
        <v>147</v>
      </c>
      <c r="O1319" t="s">
        <v>148</v>
      </c>
      <c r="P1319" s="2">
        <v>31930000</v>
      </c>
      <c r="Q1319" s="2">
        <v>7983000</v>
      </c>
      <c r="R1319" t="str">
        <f>IF(Raw_Data[[#This Row],[persen_dp]]&lt;15%,"Low",IF(Raw_Data[[#This Row],[persen_dp]]&gt;25%,"High","Medium"))</f>
        <v>Medium</v>
      </c>
      <c r="S1319" s="3">
        <v>0.25</v>
      </c>
      <c r="T1319">
        <v>12</v>
      </c>
      <c r="U1319">
        <v>0.14499999999999999</v>
      </c>
      <c r="V1319" s="2">
        <v>2285000</v>
      </c>
      <c r="W1319" s="2">
        <v>27420000</v>
      </c>
      <c r="X1319" t="str">
        <f>IF(OR(Raw_Data[[#This Row],[status_pembayaran]]="Macet",Raw_Data[[#This Row],[status_pembayaran]]="Kurang Lancar"),"Non Performing Loan","Performing")</f>
        <v>Performing</v>
      </c>
      <c r="Y1319" t="s">
        <v>47</v>
      </c>
      <c r="Z1319">
        <v>0</v>
      </c>
      <c r="AA1319">
        <v>0</v>
      </c>
      <c r="AB1319">
        <v>1</v>
      </c>
      <c r="AD1319">
        <f>IF(Raw_Data[[#This Row],[rasio]]&lt;0.2,1,IF(Raw_Data[[#This Row],[rasio]]&lt;0.3,2,IF(Raw_Data[[#This Row],[rasio]]&lt;0.4,3,4)))</f>
        <v>4</v>
      </c>
      <c r="AE1319">
        <f>IF(Raw_Data[[#This Row],[kategori_dp]]="High",1,IF(Raw_Data[[#This Row],[kategori_dp]]="Medium",2,3))</f>
        <v>2</v>
      </c>
      <c r="AF1319">
        <f>IF(Raw_Data[[#This Row],[tenor_bulan]]&lt;=24,1,IF(Raw_Data[[#This Row],[tenor_bulan]]&lt;=36,2,IF(Raw_Data[[#This Row],[tenor_bulan]]&lt;=48,3,4)))</f>
        <v>1</v>
      </c>
      <c r="AG1319">
        <f>IF(Raw_Data[[#This Row],[jumlah_kali_telat]]=0,0,IF(Raw_Data[[#This Row],[jumlah_kali_telat]]&lt;=2,2,4))</f>
        <v>0</v>
      </c>
      <c r="AH1319">
        <f>Raw_Data[[#This Row],[Skor_Rasio]]+Raw_Data[[#This Row],[Skor_DP]]+Raw_Data[[#This Row],[Skor_Tenor]]+Raw_Data[[#This Row],[Skor_Telat]]</f>
        <v>7</v>
      </c>
      <c r="AI1319" t="str">
        <f>IF(Raw_Data[[#This Row],[Risk_Score]]&lt;=6,"Low Risk",IF(Raw_Data[[#This Row],[Risk_Score]]&lt;=8,"Medium Risk","High Risk"))</f>
        <v>Medium Risk</v>
      </c>
      <c r="AJ1319">
        <f ca="1">IFERROR(DATEDIF(Raw_Data[[#This Row],[tanggal_pengajuan]],TODAY(),"m"),"N/A")</f>
        <v>8</v>
      </c>
      <c r="AK1319" t="str">
        <f ca="1">IF(ISNUMBER(Raw_Data[[#This Row],[MOB]]),IF(Raw_Data[[#This Row],[MOB]]&lt;6,"0-5 bulan",IF(Raw_Data[[#This Row],[MOB]]&lt;12,"6-11 bulan",IF(Raw_Data[[#This Row],[MOB]]&lt;24,"12-23 bulan","24+ bulan"))),"N/A")</f>
        <v>6-11 bulan</v>
      </c>
    </row>
    <row r="1320" spans="1:37" ht="14.25" customHeight="1" x14ac:dyDescent="0.45">
      <c r="A1320" t="s">
        <v>3285</v>
      </c>
      <c r="B1320" s="64">
        <v>46080</v>
      </c>
      <c r="C1320" s="1" t="str">
        <f t="shared" si="20"/>
        <v>February</v>
      </c>
      <c r="D1320" t="s">
        <v>716</v>
      </c>
      <c r="E1320" t="s">
        <v>3286</v>
      </c>
      <c r="F1320">
        <v>56</v>
      </c>
      <c r="G1320" t="s">
        <v>51</v>
      </c>
      <c r="H1320" t="s">
        <v>52</v>
      </c>
      <c r="I1320" s="2">
        <v>12205000</v>
      </c>
      <c r="J1320" s="3">
        <f>Raw_Data[[#This Row],[cicilan_per_bulan]]/Raw_Data[[#This Row],[penghasilan_bulanan]]</f>
        <v>5.1503482179434658E-2</v>
      </c>
      <c r="K1320" t="s">
        <v>70</v>
      </c>
      <c r="L1320" t="s">
        <v>71</v>
      </c>
      <c r="M1320" t="s">
        <v>55</v>
      </c>
      <c r="N1320" t="s">
        <v>56</v>
      </c>
      <c r="O1320" t="s">
        <v>57</v>
      </c>
      <c r="P1320" s="2">
        <v>17523000</v>
      </c>
      <c r="Q1320" s="2">
        <v>1752000</v>
      </c>
      <c r="R1320" t="str">
        <f>IF(Raw_Data[[#This Row],[persen_dp]]&lt;15%,"Low",IF(Raw_Data[[#This Row],[persen_dp]]&gt;25%,"High","Medium"))</f>
        <v>Low</v>
      </c>
      <c r="S1320" s="3">
        <v>0.1</v>
      </c>
      <c r="T1320">
        <v>36</v>
      </c>
      <c r="U1320">
        <v>0.14499999999999999</v>
      </c>
      <c r="V1320" s="2">
        <v>628600</v>
      </c>
      <c r="W1320" s="2">
        <v>22631000</v>
      </c>
      <c r="X1320" t="str">
        <f>IF(OR(Raw_Data[[#This Row],[status_pembayaran]]="Macet",Raw_Data[[#This Row],[status_pembayaran]]="Kurang Lancar"),"Non Performing Loan","Performing")</f>
        <v>Performing</v>
      </c>
      <c r="Y1320" t="s">
        <v>47</v>
      </c>
      <c r="Z1320">
        <v>0</v>
      </c>
      <c r="AA1320">
        <v>0</v>
      </c>
      <c r="AB1320">
        <v>1</v>
      </c>
      <c r="AC1320" t="s">
        <v>74</v>
      </c>
      <c r="AD1320">
        <f>IF(Raw_Data[[#This Row],[rasio]]&lt;0.2,1,IF(Raw_Data[[#This Row],[rasio]]&lt;0.3,2,IF(Raw_Data[[#This Row],[rasio]]&lt;0.4,3,4)))</f>
        <v>1</v>
      </c>
      <c r="AE1320">
        <f>IF(Raw_Data[[#This Row],[kategori_dp]]="High",1,IF(Raw_Data[[#This Row],[kategori_dp]]="Medium",2,3))</f>
        <v>3</v>
      </c>
      <c r="AF1320">
        <f>IF(Raw_Data[[#This Row],[tenor_bulan]]&lt;=24,1,IF(Raw_Data[[#This Row],[tenor_bulan]]&lt;=36,2,IF(Raw_Data[[#This Row],[tenor_bulan]]&lt;=48,3,4)))</f>
        <v>2</v>
      </c>
      <c r="AG1320">
        <f>IF(Raw_Data[[#This Row],[jumlah_kali_telat]]=0,0,IF(Raw_Data[[#This Row],[jumlah_kali_telat]]&lt;=2,2,4))</f>
        <v>0</v>
      </c>
      <c r="AH1320">
        <f>Raw_Data[[#This Row],[Skor_Rasio]]+Raw_Data[[#This Row],[Skor_DP]]+Raw_Data[[#This Row],[Skor_Tenor]]+Raw_Data[[#This Row],[Skor_Telat]]</f>
        <v>6</v>
      </c>
      <c r="AI1320" t="str">
        <f>IF(Raw_Data[[#This Row],[Risk_Score]]&lt;=6,"Low Risk",IF(Raw_Data[[#This Row],[Risk_Score]]&lt;=8,"Medium Risk","High Risk"))</f>
        <v>Low Risk</v>
      </c>
      <c r="AJ1320">
        <f ca="1">IFERROR(DATEDIF(Raw_Data[[#This Row],[tanggal_pengajuan]],TODAY(),"m"),"N/A")</f>
        <v>7</v>
      </c>
      <c r="AK1320" t="str">
        <f ca="1">IF(ISNUMBER(Raw_Data[[#This Row],[MOB]]),IF(Raw_Data[[#This Row],[MOB]]&lt;6,"0-5 bulan",IF(Raw_Data[[#This Row],[MOB]]&lt;12,"6-11 bulan",IF(Raw_Data[[#This Row],[MOB]]&lt;24,"12-23 bulan","24+ bulan"))),"N/A")</f>
        <v>6-11 bulan</v>
      </c>
    </row>
    <row r="1321" spans="1:37" ht="14.25" customHeight="1" x14ac:dyDescent="0.45">
      <c r="A1321" t="s">
        <v>3287</v>
      </c>
      <c r="B1321" s="64">
        <v>46151</v>
      </c>
      <c r="C1321" s="1" t="str">
        <f t="shared" si="20"/>
        <v>May</v>
      </c>
      <c r="D1321" t="s">
        <v>836</v>
      </c>
      <c r="E1321" t="s">
        <v>3288</v>
      </c>
      <c r="F1321">
        <v>53</v>
      </c>
      <c r="G1321" t="s">
        <v>40</v>
      </c>
      <c r="H1321" t="s">
        <v>90</v>
      </c>
      <c r="I1321" s="2">
        <v>5826000</v>
      </c>
      <c r="J1321" s="3">
        <f>Raw_Data[[#This Row],[cicilan_per_bulan]]/Raw_Data[[#This Row],[penghasilan_bulanan]]</f>
        <v>0.24711637487126673</v>
      </c>
      <c r="K1321" t="s">
        <v>153</v>
      </c>
      <c r="L1321" t="s">
        <v>154</v>
      </c>
      <c r="M1321" t="s">
        <v>55</v>
      </c>
      <c r="N1321" t="s">
        <v>395</v>
      </c>
      <c r="O1321" t="s">
        <v>396</v>
      </c>
      <c r="P1321" s="2">
        <v>58316000</v>
      </c>
      <c r="Q1321" s="2">
        <v>14579000</v>
      </c>
      <c r="R1321" t="str">
        <f>IF(Raw_Data[[#This Row],[persen_dp]]&lt;15%,"Low",IF(Raw_Data[[#This Row],[persen_dp]]&gt;25%,"High","Medium"))</f>
        <v>Medium</v>
      </c>
      <c r="S1321" s="3">
        <v>0.25</v>
      </c>
      <c r="T1321">
        <v>48</v>
      </c>
      <c r="U1321">
        <v>0.14499999999999999</v>
      </c>
      <c r="V1321" s="2">
        <v>1439700</v>
      </c>
      <c r="W1321" s="2">
        <v>69105000</v>
      </c>
      <c r="X1321" t="str">
        <f>IF(OR(Raw_Data[[#This Row],[status_pembayaran]]="Macet",Raw_Data[[#This Row],[status_pembayaran]]="Kurang Lancar"),"Non Performing Loan","Performing")</f>
        <v>Performing</v>
      </c>
      <c r="Y1321" t="s">
        <v>47</v>
      </c>
      <c r="Z1321">
        <v>0</v>
      </c>
      <c r="AA1321">
        <v>0</v>
      </c>
      <c r="AB1321">
        <v>1</v>
      </c>
      <c r="AC1321" t="s">
        <v>58</v>
      </c>
      <c r="AD1321">
        <f>IF(Raw_Data[[#This Row],[rasio]]&lt;0.2,1,IF(Raw_Data[[#This Row],[rasio]]&lt;0.3,2,IF(Raw_Data[[#This Row],[rasio]]&lt;0.4,3,4)))</f>
        <v>2</v>
      </c>
      <c r="AE1321">
        <f>IF(Raw_Data[[#This Row],[kategori_dp]]="High",1,IF(Raw_Data[[#This Row],[kategori_dp]]="Medium",2,3))</f>
        <v>2</v>
      </c>
      <c r="AF1321">
        <f>IF(Raw_Data[[#This Row],[tenor_bulan]]&lt;=24,1,IF(Raw_Data[[#This Row],[tenor_bulan]]&lt;=36,2,IF(Raw_Data[[#This Row],[tenor_bulan]]&lt;=48,3,4)))</f>
        <v>3</v>
      </c>
      <c r="AG1321">
        <f>IF(Raw_Data[[#This Row],[jumlah_kali_telat]]=0,0,IF(Raw_Data[[#This Row],[jumlah_kali_telat]]&lt;=2,2,4))</f>
        <v>0</v>
      </c>
      <c r="AH1321">
        <f>Raw_Data[[#This Row],[Skor_Rasio]]+Raw_Data[[#This Row],[Skor_DP]]+Raw_Data[[#This Row],[Skor_Tenor]]+Raw_Data[[#This Row],[Skor_Telat]]</f>
        <v>7</v>
      </c>
      <c r="AI1321" t="str">
        <f>IF(Raw_Data[[#This Row],[Risk_Score]]&lt;=6,"Low Risk",IF(Raw_Data[[#This Row],[Risk_Score]]&lt;=8,"Medium Risk","High Risk"))</f>
        <v>Medium Risk</v>
      </c>
      <c r="AJ1321">
        <f ca="1">IFERROR(DATEDIF(Raw_Data[[#This Row],[tanggal_pengajuan]],TODAY(),"m"),"N/A")</f>
        <v>5</v>
      </c>
      <c r="AK1321" t="str">
        <f ca="1">IF(ISNUMBER(Raw_Data[[#This Row],[MOB]]),IF(Raw_Data[[#This Row],[MOB]]&lt;6,"0-5 bulan",IF(Raw_Data[[#This Row],[MOB]]&lt;12,"6-11 bulan",IF(Raw_Data[[#This Row],[MOB]]&lt;24,"12-23 bulan","24+ bulan"))),"N/A")</f>
        <v>0-5 bulan</v>
      </c>
    </row>
    <row r="1322" spans="1:37" ht="14.25" customHeight="1" x14ac:dyDescent="0.45">
      <c r="A1322" t="s">
        <v>3289</v>
      </c>
      <c r="B1322" s="64">
        <v>46111</v>
      </c>
      <c r="C1322" s="1" t="str">
        <f t="shared" si="20"/>
        <v>March</v>
      </c>
      <c r="D1322" t="s">
        <v>1434</v>
      </c>
      <c r="E1322" t="s">
        <v>3290</v>
      </c>
      <c r="F1322">
        <v>38</v>
      </c>
      <c r="G1322" t="s">
        <v>51</v>
      </c>
      <c r="H1322" t="s">
        <v>176</v>
      </c>
      <c r="I1322" s="2">
        <v>4944000</v>
      </c>
      <c r="J1322" s="3">
        <f>Raw_Data[[#This Row],[cicilan_per_bulan]]/Raw_Data[[#This Row],[penghasilan_bulanan]]</f>
        <v>0.23889563106796116</v>
      </c>
      <c r="K1322" t="s">
        <v>145</v>
      </c>
      <c r="L1322" t="s">
        <v>146</v>
      </c>
      <c r="M1322" t="s">
        <v>290</v>
      </c>
      <c r="N1322" t="s">
        <v>291</v>
      </c>
      <c r="O1322" t="s">
        <v>292</v>
      </c>
      <c r="P1322" s="2">
        <v>37037000</v>
      </c>
      <c r="Q1322" s="2">
        <v>7407000</v>
      </c>
      <c r="R1322" t="str">
        <f>IF(Raw_Data[[#This Row],[persen_dp]]&lt;15%,"Low",IF(Raw_Data[[#This Row],[persen_dp]]&gt;25%,"High","Medium"))</f>
        <v>Medium</v>
      </c>
      <c r="S1322" s="3">
        <v>0.2</v>
      </c>
      <c r="T1322">
        <v>36</v>
      </c>
      <c r="U1322">
        <v>0.14499999999999999</v>
      </c>
      <c r="V1322" s="2">
        <v>1181100</v>
      </c>
      <c r="W1322" s="2">
        <v>42520000</v>
      </c>
      <c r="X1322" t="str">
        <f>IF(OR(Raw_Data[[#This Row],[status_pembayaran]]="Macet",Raw_Data[[#This Row],[status_pembayaran]]="Kurang Lancar"),"Non Performing Loan","Performing")</f>
        <v>Performing</v>
      </c>
      <c r="Y1322" t="s">
        <v>47</v>
      </c>
      <c r="Z1322">
        <v>0</v>
      </c>
      <c r="AA1322">
        <v>0</v>
      </c>
      <c r="AB1322">
        <v>1</v>
      </c>
      <c r="AD1322">
        <f>IF(Raw_Data[[#This Row],[rasio]]&lt;0.2,1,IF(Raw_Data[[#This Row],[rasio]]&lt;0.3,2,IF(Raw_Data[[#This Row],[rasio]]&lt;0.4,3,4)))</f>
        <v>2</v>
      </c>
      <c r="AE1322">
        <f>IF(Raw_Data[[#This Row],[kategori_dp]]="High",1,IF(Raw_Data[[#This Row],[kategori_dp]]="Medium",2,3))</f>
        <v>2</v>
      </c>
      <c r="AF1322">
        <f>IF(Raw_Data[[#This Row],[tenor_bulan]]&lt;=24,1,IF(Raw_Data[[#This Row],[tenor_bulan]]&lt;=36,2,IF(Raw_Data[[#This Row],[tenor_bulan]]&lt;=48,3,4)))</f>
        <v>2</v>
      </c>
      <c r="AG1322">
        <f>IF(Raw_Data[[#This Row],[jumlah_kali_telat]]=0,0,IF(Raw_Data[[#This Row],[jumlah_kali_telat]]&lt;=2,2,4))</f>
        <v>0</v>
      </c>
      <c r="AH1322">
        <f>Raw_Data[[#This Row],[Skor_Rasio]]+Raw_Data[[#This Row],[Skor_DP]]+Raw_Data[[#This Row],[Skor_Tenor]]+Raw_Data[[#This Row],[Skor_Telat]]</f>
        <v>6</v>
      </c>
      <c r="AI1322" t="str">
        <f>IF(Raw_Data[[#This Row],[Risk_Score]]&lt;=6,"Low Risk",IF(Raw_Data[[#This Row],[Risk_Score]]&lt;=8,"Medium Risk","High Risk"))</f>
        <v>Low Risk</v>
      </c>
      <c r="AJ1322">
        <f ca="1">IFERROR(DATEDIF(Raw_Data[[#This Row],[tanggal_pengajuan]],TODAY(),"m"),"N/A")</f>
        <v>6</v>
      </c>
      <c r="AK1322" t="str">
        <f ca="1">IF(ISNUMBER(Raw_Data[[#This Row],[MOB]]),IF(Raw_Data[[#This Row],[MOB]]&lt;6,"0-5 bulan",IF(Raw_Data[[#This Row],[MOB]]&lt;12,"6-11 bulan",IF(Raw_Data[[#This Row],[MOB]]&lt;24,"12-23 bulan","24+ bulan"))),"N/A")</f>
        <v>6-11 bulan</v>
      </c>
    </row>
    <row r="1323" spans="1:37" ht="14.25" customHeight="1" x14ac:dyDescent="0.45">
      <c r="A1323" t="s">
        <v>3291</v>
      </c>
      <c r="B1323" s="64">
        <v>46084</v>
      </c>
      <c r="C1323" s="1" t="str">
        <f t="shared" si="20"/>
        <v>March</v>
      </c>
      <c r="D1323" t="s">
        <v>3292</v>
      </c>
      <c r="E1323" t="s">
        <v>3293</v>
      </c>
      <c r="F1323">
        <v>37</v>
      </c>
      <c r="G1323" t="s">
        <v>40</v>
      </c>
      <c r="H1323" t="s">
        <v>126</v>
      </c>
      <c r="I1323" s="2">
        <v>2072000</v>
      </c>
      <c r="J1323" s="3">
        <f>Raw_Data[[#This Row],[cicilan_per_bulan]]/Raw_Data[[#This Row],[penghasilan_bulanan]]</f>
        <v>1.5841216216216216</v>
      </c>
      <c r="K1323" t="s">
        <v>63</v>
      </c>
      <c r="L1323" t="s">
        <v>64</v>
      </c>
      <c r="M1323" t="s">
        <v>55</v>
      </c>
      <c r="N1323" t="s">
        <v>221</v>
      </c>
      <c r="O1323" t="s">
        <v>159</v>
      </c>
      <c r="P1323" s="2">
        <v>42999000</v>
      </c>
      <c r="Q1323" s="2">
        <v>8600000</v>
      </c>
      <c r="R1323" t="str">
        <f>IF(Raw_Data[[#This Row],[persen_dp]]&lt;15%,"Low",IF(Raw_Data[[#This Row],[persen_dp]]&gt;25%,"High","Medium"))</f>
        <v>Medium</v>
      </c>
      <c r="S1323" s="3">
        <v>0.2</v>
      </c>
      <c r="T1323">
        <v>12</v>
      </c>
      <c r="U1323">
        <v>0.14499999999999999</v>
      </c>
      <c r="V1323" s="2">
        <v>3282300</v>
      </c>
      <c r="W1323" s="2">
        <v>39387000</v>
      </c>
      <c r="X1323" t="str">
        <f>IF(OR(Raw_Data[[#This Row],[status_pembayaran]]="Macet",Raw_Data[[#This Row],[status_pembayaran]]="Kurang Lancar"),"Non Performing Loan","Performing")</f>
        <v>Performing</v>
      </c>
      <c r="Y1323" t="s">
        <v>47</v>
      </c>
      <c r="Z1323">
        <v>0</v>
      </c>
      <c r="AA1323">
        <v>0</v>
      </c>
      <c r="AB1323">
        <v>1</v>
      </c>
      <c r="AC1323" t="s">
        <v>104</v>
      </c>
      <c r="AD1323">
        <f>IF(Raw_Data[[#This Row],[rasio]]&lt;0.2,1,IF(Raw_Data[[#This Row],[rasio]]&lt;0.3,2,IF(Raw_Data[[#This Row],[rasio]]&lt;0.4,3,4)))</f>
        <v>4</v>
      </c>
      <c r="AE1323">
        <f>IF(Raw_Data[[#This Row],[kategori_dp]]="High",1,IF(Raw_Data[[#This Row],[kategori_dp]]="Medium",2,3))</f>
        <v>2</v>
      </c>
      <c r="AF1323">
        <f>IF(Raw_Data[[#This Row],[tenor_bulan]]&lt;=24,1,IF(Raw_Data[[#This Row],[tenor_bulan]]&lt;=36,2,IF(Raw_Data[[#This Row],[tenor_bulan]]&lt;=48,3,4)))</f>
        <v>1</v>
      </c>
      <c r="AG1323">
        <f>IF(Raw_Data[[#This Row],[jumlah_kali_telat]]=0,0,IF(Raw_Data[[#This Row],[jumlah_kali_telat]]&lt;=2,2,4))</f>
        <v>0</v>
      </c>
      <c r="AH1323">
        <f>Raw_Data[[#This Row],[Skor_Rasio]]+Raw_Data[[#This Row],[Skor_DP]]+Raw_Data[[#This Row],[Skor_Tenor]]+Raw_Data[[#This Row],[Skor_Telat]]</f>
        <v>7</v>
      </c>
      <c r="AI1323" t="str">
        <f>IF(Raw_Data[[#This Row],[Risk_Score]]&lt;=6,"Low Risk",IF(Raw_Data[[#This Row],[Risk_Score]]&lt;=8,"Medium Risk","High Risk"))</f>
        <v>Medium Risk</v>
      </c>
      <c r="AJ1323">
        <f ca="1">IFERROR(DATEDIF(Raw_Data[[#This Row],[tanggal_pengajuan]],TODAY(),"m"),"N/A")</f>
        <v>7</v>
      </c>
      <c r="AK1323" t="str">
        <f ca="1">IF(ISNUMBER(Raw_Data[[#This Row],[MOB]]),IF(Raw_Data[[#This Row],[MOB]]&lt;6,"0-5 bulan",IF(Raw_Data[[#This Row],[MOB]]&lt;12,"6-11 bulan",IF(Raw_Data[[#This Row],[MOB]]&lt;24,"12-23 bulan","24+ bulan"))),"N/A")</f>
        <v>6-11 bulan</v>
      </c>
    </row>
    <row r="1324" spans="1:37" ht="14.25" customHeight="1" x14ac:dyDescent="0.45">
      <c r="A1324" t="s">
        <v>3294</v>
      </c>
      <c r="B1324" s="64">
        <v>46061</v>
      </c>
      <c r="C1324" s="1" t="str">
        <f t="shared" si="20"/>
        <v>February</v>
      </c>
      <c r="D1324" t="s">
        <v>3295</v>
      </c>
      <c r="E1324" t="s">
        <v>3296</v>
      </c>
      <c r="F1324">
        <v>31</v>
      </c>
      <c r="G1324" t="s">
        <v>51</v>
      </c>
      <c r="H1324" t="s">
        <v>108</v>
      </c>
      <c r="I1324" s="2">
        <v>4561000</v>
      </c>
      <c r="J1324" s="3">
        <f>Raw_Data[[#This Row],[cicilan_per_bulan]]/Raw_Data[[#This Row],[penghasilan_bulanan]]</f>
        <v>0.43744792808594607</v>
      </c>
      <c r="K1324" t="s">
        <v>114</v>
      </c>
      <c r="L1324" t="s">
        <v>115</v>
      </c>
      <c r="M1324" t="s">
        <v>55</v>
      </c>
      <c r="N1324" t="s">
        <v>221</v>
      </c>
      <c r="O1324" t="s">
        <v>159</v>
      </c>
      <c r="P1324" s="2">
        <v>43671000</v>
      </c>
      <c r="Q1324" s="2">
        <v>6551000</v>
      </c>
      <c r="R1324" t="str">
        <f>IF(Raw_Data[[#This Row],[persen_dp]]&lt;15%,"Low",IF(Raw_Data[[#This Row],[persen_dp]]&gt;25%,"High","Medium"))</f>
        <v>Medium</v>
      </c>
      <c r="S1324" s="3">
        <v>0.15</v>
      </c>
      <c r="T1324">
        <v>24</v>
      </c>
      <c r="U1324">
        <v>0.14499999999999999</v>
      </c>
      <c r="V1324" s="2">
        <v>1995200</v>
      </c>
      <c r="W1324" s="2">
        <v>47885000</v>
      </c>
      <c r="X1324" t="str">
        <f>IF(OR(Raw_Data[[#This Row],[status_pembayaran]]="Macet",Raw_Data[[#This Row],[status_pembayaran]]="Kurang Lancar"),"Non Performing Loan","Performing")</f>
        <v>Performing</v>
      </c>
      <c r="Y1324" t="s">
        <v>47</v>
      </c>
      <c r="Z1324">
        <v>0</v>
      </c>
      <c r="AA1324">
        <v>0</v>
      </c>
      <c r="AB1324">
        <v>1</v>
      </c>
      <c r="AC1324" t="s">
        <v>58</v>
      </c>
      <c r="AD1324">
        <f>IF(Raw_Data[[#This Row],[rasio]]&lt;0.2,1,IF(Raw_Data[[#This Row],[rasio]]&lt;0.3,2,IF(Raw_Data[[#This Row],[rasio]]&lt;0.4,3,4)))</f>
        <v>4</v>
      </c>
      <c r="AE1324">
        <f>IF(Raw_Data[[#This Row],[kategori_dp]]="High",1,IF(Raw_Data[[#This Row],[kategori_dp]]="Medium",2,3))</f>
        <v>2</v>
      </c>
      <c r="AF1324">
        <f>IF(Raw_Data[[#This Row],[tenor_bulan]]&lt;=24,1,IF(Raw_Data[[#This Row],[tenor_bulan]]&lt;=36,2,IF(Raw_Data[[#This Row],[tenor_bulan]]&lt;=48,3,4)))</f>
        <v>1</v>
      </c>
      <c r="AG1324">
        <f>IF(Raw_Data[[#This Row],[jumlah_kali_telat]]=0,0,IF(Raw_Data[[#This Row],[jumlah_kali_telat]]&lt;=2,2,4))</f>
        <v>0</v>
      </c>
      <c r="AH1324">
        <f>Raw_Data[[#This Row],[Skor_Rasio]]+Raw_Data[[#This Row],[Skor_DP]]+Raw_Data[[#This Row],[Skor_Tenor]]+Raw_Data[[#This Row],[Skor_Telat]]</f>
        <v>7</v>
      </c>
      <c r="AI1324" t="str">
        <f>IF(Raw_Data[[#This Row],[Risk_Score]]&lt;=6,"Low Risk",IF(Raw_Data[[#This Row],[Risk_Score]]&lt;=8,"Medium Risk","High Risk"))</f>
        <v>Medium Risk</v>
      </c>
      <c r="AJ1324">
        <f ca="1">IFERROR(DATEDIF(Raw_Data[[#This Row],[tanggal_pengajuan]],TODAY(),"m"),"N/A")</f>
        <v>8</v>
      </c>
      <c r="AK1324" t="str">
        <f ca="1">IF(ISNUMBER(Raw_Data[[#This Row],[MOB]]),IF(Raw_Data[[#This Row],[MOB]]&lt;6,"0-5 bulan",IF(Raw_Data[[#This Row],[MOB]]&lt;12,"6-11 bulan",IF(Raw_Data[[#This Row],[MOB]]&lt;24,"12-23 bulan","24+ bulan"))),"N/A")</f>
        <v>6-11 bulan</v>
      </c>
    </row>
    <row r="1325" spans="1:37" ht="14.25" customHeight="1" x14ac:dyDescent="0.45">
      <c r="A1325" t="s">
        <v>3297</v>
      </c>
      <c r="B1325" s="64">
        <v>46192</v>
      </c>
      <c r="C1325" s="1" t="str">
        <f t="shared" si="20"/>
        <v>June</v>
      </c>
      <c r="D1325" t="s">
        <v>68</v>
      </c>
      <c r="E1325" t="s">
        <v>3298</v>
      </c>
      <c r="F1325">
        <v>52</v>
      </c>
      <c r="G1325" t="s">
        <v>51</v>
      </c>
      <c r="H1325" t="s">
        <v>176</v>
      </c>
      <c r="I1325" s="2">
        <v>6086000</v>
      </c>
      <c r="J1325" s="3">
        <f>Raw_Data[[#This Row],[cicilan_per_bulan]]/Raw_Data[[#This Row],[penghasilan_bulanan]]</f>
        <v>0.13026618468616497</v>
      </c>
      <c r="K1325" t="s">
        <v>268</v>
      </c>
      <c r="L1325" t="s">
        <v>110</v>
      </c>
      <c r="M1325" t="s">
        <v>44</v>
      </c>
      <c r="N1325" t="s">
        <v>163</v>
      </c>
      <c r="O1325" t="s">
        <v>46</v>
      </c>
      <c r="P1325" s="2">
        <v>30105000</v>
      </c>
      <c r="Q1325" s="2">
        <v>6021000</v>
      </c>
      <c r="R1325" t="str">
        <f>IF(Raw_Data[[#This Row],[persen_dp]]&lt;15%,"Low",IF(Raw_Data[[#This Row],[persen_dp]]&gt;25%,"High","Medium"))</f>
        <v>Medium</v>
      </c>
      <c r="S1325" s="3">
        <v>0.2</v>
      </c>
      <c r="T1325">
        <v>48</v>
      </c>
      <c r="U1325">
        <v>0.14499999999999999</v>
      </c>
      <c r="V1325" s="2">
        <v>792800</v>
      </c>
      <c r="W1325" s="2">
        <v>38053000</v>
      </c>
      <c r="X1325" t="str">
        <f>IF(OR(Raw_Data[[#This Row],[status_pembayaran]]="Macet",Raw_Data[[#This Row],[status_pembayaran]]="Kurang Lancar"),"Non Performing Loan","Performing")</f>
        <v>Performing</v>
      </c>
      <c r="Y1325" t="s">
        <v>47</v>
      </c>
      <c r="Z1325">
        <v>0</v>
      </c>
      <c r="AA1325">
        <v>0</v>
      </c>
      <c r="AB1325">
        <v>1</v>
      </c>
      <c r="AC1325" t="s">
        <v>66</v>
      </c>
      <c r="AD1325">
        <f>IF(Raw_Data[[#This Row],[rasio]]&lt;0.2,1,IF(Raw_Data[[#This Row],[rasio]]&lt;0.3,2,IF(Raw_Data[[#This Row],[rasio]]&lt;0.4,3,4)))</f>
        <v>1</v>
      </c>
      <c r="AE1325">
        <f>IF(Raw_Data[[#This Row],[kategori_dp]]="High",1,IF(Raw_Data[[#This Row],[kategori_dp]]="Medium",2,3))</f>
        <v>2</v>
      </c>
      <c r="AF1325">
        <f>IF(Raw_Data[[#This Row],[tenor_bulan]]&lt;=24,1,IF(Raw_Data[[#This Row],[tenor_bulan]]&lt;=36,2,IF(Raw_Data[[#This Row],[tenor_bulan]]&lt;=48,3,4)))</f>
        <v>3</v>
      </c>
      <c r="AG1325">
        <f>IF(Raw_Data[[#This Row],[jumlah_kali_telat]]=0,0,IF(Raw_Data[[#This Row],[jumlah_kali_telat]]&lt;=2,2,4))</f>
        <v>0</v>
      </c>
      <c r="AH1325">
        <f>Raw_Data[[#This Row],[Skor_Rasio]]+Raw_Data[[#This Row],[Skor_DP]]+Raw_Data[[#This Row],[Skor_Tenor]]+Raw_Data[[#This Row],[Skor_Telat]]</f>
        <v>6</v>
      </c>
      <c r="AI1325" t="str">
        <f>IF(Raw_Data[[#This Row],[Risk_Score]]&lt;=6,"Low Risk",IF(Raw_Data[[#This Row],[Risk_Score]]&lt;=8,"Medium Risk","High Risk"))</f>
        <v>Low Risk</v>
      </c>
      <c r="AJ1325">
        <f ca="1">IFERROR(DATEDIF(Raw_Data[[#This Row],[tanggal_pengajuan]],TODAY(),"m"),"N/A")</f>
        <v>4</v>
      </c>
      <c r="AK1325" t="str">
        <f ca="1">IF(ISNUMBER(Raw_Data[[#This Row],[MOB]]),IF(Raw_Data[[#This Row],[MOB]]&lt;6,"0-5 bulan",IF(Raw_Data[[#This Row],[MOB]]&lt;12,"6-11 bulan",IF(Raw_Data[[#This Row],[MOB]]&lt;24,"12-23 bulan","24+ bulan"))),"N/A")</f>
        <v>0-5 bulan</v>
      </c>
    </row>
    <row r="1326" spans="1:37" ht="14.25" customHeight="1" x14ac:dyDescent="0.45">
      <c r="A1326" t="s">
        <v>3299</v>
      </c>
      <c r="B1326" s="64">
        <v>46119</v>
      </c>
      <c r="C1326" s="1" t="str">
        <f t="shared" si="20"/>
        <v>April</v>
      </c>
      <c r="D1326" t="s">
        <v>909</v>
      </c>
      <c r="E1326" t="s">
        <v>3300</v>
      </c>
      <c r="F1326">
        <v>30</v>
      </c>
      <c r="G1326" t="s">
        <v>51</v>
      </c>
      <c r="H1326" t="s">
        <v>41</v>
      </c>
      <c r="I1326" s="2">
        <v>5465000</v>
      </c>
      <c r="J1326" s="3">
        <f>Raw_Data[[#This Row],[cicilan_per_bulan]]/Raw_Data[[#This Row],[penghasilan_bulanan]]</f>
        <v>0.22093321134492222</v>
      </c>
      <c r="K1326" t="s">
        <v>127</v>
      </c>
      <c r="L1326" t="s">
        <v>128</v>
      </c>
      <c r="M1326" t="s">
        <v>44</v>
      </c>
      <c r="N1326" t="s">
        <v>163</v>
      </c>
      <c r="O1326" t="s">
        <v>46</v>
      </c>
      <c r="P1326" s="2">
        <v>29750000</v>
      </c>
      <c r="Q1326" s="2">
        <v>11900000</v>
      </c>
      <c r="R1326" t="str">
        <f>IF(Raw_Data[[#This Row],[persen_dp]]&lt;15%,"Low",IF(Raw_Data[[#This Row],[persen_dp]]&gt;25%,"High","Medium"))</f>
        <v>High</v>
      </c>
      <c r="S1326" s="3">
        <v>0.4</v>
      </c>
      <c r="T1326">
        <v>18</v>
      </c>
      <c r="U1326">
        <v>0.14499999999999999</v>
      </c>
      <c r="V1326" s="2">
        <v>1207400</v>
      </c>
      <c r="W1326" s="2">
        <v>21732000</v>
      </c>
      <c r="X1326" t="str">
        <f>IF(OR(Raw_Data[[#This Row],[status_pembayaran]]="Macet",Raw_Data[[#This Row],[status_pembayaran]]="Kurang Lancar"),"Non Performing Loan","Performing")</f>
        <v>Performing</v>
      </c>
      <c r="Y1326" t="s">
        <v>47</v>
      </c>
      <c r="Z1326">
        <v>0</v>
      </c>
      <c r="AA1326">
        <v>0</v>
      </c>
      <c r="AB1326">
        <v>1</v>
      </c>
      <c r="AC1326" t="s">
        <v>104</v>
      </c>
      <c r="AD1326">
        <f>IF(Raw_Data[[#This Row],[rasio]]&lt;0.2,1,IF(Raw_Data[[#This Row],[rasio]]&lt;0.3,2,IF(Raw_Data[[#This Row],[rasio]]&lt;0.4,3,4)))</f>
        <v>2</v>
      </c>
      <c r="AE1326">
        <f>IF(Raw_Data[[#This Row],[kategori_dp]]="High",1,IF(Raw_Data[[#This Row],[kategori_dp]]="Medium",2,3))</f>
        <v>1</v>
      </c>
      <c r="AF1326">
        <f>IF(Raw_Data[[#This Row],[tenor_bulan]]&lt;=24,1,IF(Raw_Data[[#This Row],[tenor_bulan]]&lt;=36,2,IF(Raw_Data[[#This Row],[tenor_bulan]]&lt;=48,3,4)))</f>
        <v>1</v>
      </c>
      <c r="AG1326">
        <f>IF(Raw_Data[[#This Row],[jumlah_kali_telat]]=0,0,IF(Raw_Data[[#This Row],[jumlah_kali_telat]]&lt;=2,2,4))</f>
        <v>0</v>
      </c>
      <c r="AH1326">
        <f>Raw_Data[[#This Row],[Skor_Rasio]]+Raw_Data[[#This Row],[Skor_DP]]+Raw_Data[[#This Row],[Skor_Tenor]]+Raw_Data[[#This Row],[Skor_Telat]]</f>
        <v>4</v>
      </c>
      <c r="AI1326" t="str">
        <f>IF(Raw_Data[[#This Row],[Risk_Score]]&lt;=6,"Low Risk",IF(Raw_Data[[#This Row],[Risk_Score]]&lt;=8,"Medium Risk","High Risk"))</f>
        <v>Low Risk</v>
      </c>
      <c r="AJ1326">
        <f ca="1">IFERROR(DATEDIF(Raw_Data[[#This Row],[tanggal_pengajuan]],TODAY(),"m"),"N/A")</f>
        <v>6</v>
      </c>
      <c r="AK1326" t="str">
        <f ca="1">IF(ISNUMBER(Raw_Data[[#This Row],[MOB]]),IF(Raw_Data[[#This Row],[MOB]]&lt;6,"0-5 bulan",IF(Raw_Data[[#This Row],[MOB]]&lt;12,"6-11 bulan",IF(Raw_Data[[#This Row],[MOB]]&lt;24,"12-23 bulan","24+ bulan"))),"N/A")</f>
        <v>6-11 bulan</v>
      </c>
    </row>
    <row r="1327" spans="1:37" ht="14.25" customHeight="1" x14ac:dyDescent="0.45">
      <c r="A1327" t="s">
        <v>3301</v>
      </c>
      <c r="B1327" s="64">
        <v>46130</v>
      </c>
      <c r="C1327" s="1" t="str">
        <f t="shared" si="20"/>
        <v>April</v>
      </c>
      <c r="D1327" t="s">
        <v>891</v>
      </c>
      <c r="E1327" t="s">
        <v>3302</v>
      </c>
      <c r="F1327">
        <v>40</v>
      </c>
      <c r="G1327" t="s">
        <v>40</v>
      </c>
      <c r="H1327" t="s">
        <v>90</v>
      </c>
      <c r="I1327" s="2">
        <v>3271000</v>
      </c>
      <c r="J1327" s="3">
        <f>Raw_Data[[#This Row],[cicilan_per_bulan]]/Raw_Data[[#This Row],[penghasilan_bulanan]]</f>
        <v>0.40204830327117091</v>
      </c>
      <c r="K1327" t="s">
        <v>91</v>
      </c>
      <c r="L1327" t="s">
        <v>92</v>
      </c>
      <c r="M1327" t="s">
        <v>290</v>
      </c>
      <c r="N1327" t="s">
        <v>291</v>
      </c>
      <c r="O1327" t="s">
        <v>292</v>
      </c>
      <c r="P1327" s="2">
        <v>38815000</v>
      </c>
      <c r="Q1327" s="2">
        <v>5822000</v>
      </c>
      <c r="R1327" t="str">
        <f>IF(Raw_Data[[#This Row],[persen_dp]]&lt;15%,"Low",IF(Raw_Data[[#This Row],[persen_dp]]&gt;25%,"High","Medium"))</f>
        <v>Medium</v>
      </c>
      <c r="S1327" s="3">
        <v>0.15</v>
      </c>
      <c r="T1327">
        <v>36</v>
      </c>
      <c r="U1327">
        <v>0.14499999999999999</v>
      </c>
      <c r="V1327" s="2">
        <v>1315100</v>
      </c>
      <c r="W1327" s="2">
        <v>47345000</v>
      </c>
      <c r="X1327" t="str">
        <f>IF(OR(Raw_Data[[#This Row],[status_pembayaran]]="Macet",Raw_Data[[#This Row],[status_pembayaran]]="Kurang Lancar"),"Non Performing Loan","Performing")</f>
        <v>Performing</v>
      </c>
      <c r="Y1327" t="s">
        <v>47</v>
      </c>
      <c r="Z1327">
        <v>0</v>
      </c>
      <c r="AA1327">
        <v>0</v>
      </c>
      <c r="AB1327">
        <v>1</v>
      </c>
      <c r="AC1327" t="s">
        <v>104</v>
      </c>
      <c r="AD1327">
        <f>IF(Raw_Data[[#This Row],[rasio]]&lt;0.2,1,IF(Raw_Data[[#This Row],[rasio]]&lt;0.3,2,IF(Raw_Data[[#This Row],[rasio]]&lt;0.4,3,4)))</f>
        <v>4</v>
      </c>
      <c r="AE1327">
        <f>IF(Raw_Data[[#This Row],[kategori_dp]]="High",1,IF(Raw_Data[[#This Row],[kategori_dp]]="Medium",2,3))</f>
        <v>2</v>
      </c>
      <c r="AF1327">
        <f>IF(Raw_Data[[#This Row],[tenor_bulan]]&lt;=24,1,IF(Raw_Data[[#This Row],[tenor_bulan]]&lt;=36,2,IF(Raw_Data[[#This Row],[tenor_bulan]]&lt;=48,3,4)))</f>
        <v>2</v>
      </c>
      <c r="AG1327">
        <f>IF(Raw_Data[[#This Row],[jumlah_kali_telat]]=0,0,IF(Raw_Data[[#This Row],[jumlah_kali_telat]]&lt;=2,2,4))</f>
        <v>0</v>
      </c>
      <c r="AH1327">
        <f>Raw_Data[[#This Row],[Skor_Rasio]]+Raw_Data[[#This Row],[Skor_DP]]+Raw_Data[[#This Row],[Skor_Tenor]]+Raw_Data[[#This Row],[Skor_Telat]]</f>
        <v>8</v>
      </c>
      <c r="AI1327" t="str">
        <f>IF(Raw_Data[[#This Row],[Risk_Score]]&lt;=6,"Low Risk",IF(Raw_Data[[#This Row],[Risk_Score]]&lt;=8,"Medium Risk","High Risk"))</f>
        <v>Medium Risk</v>
      </c>
      <c r="AJ1327">
        <f ca="1">IFERROR(DATEDIF(Raw_Data[[#This Row],[tanggal_pengajuan]],TODAY(),"m"),"N/A")</f>
        <v>6</v>
      </c>
      <c r="AK1327" t="str">
        <f ca="1">IF(ISNUMBER(Raw_Data[[#This Row],[MOB]]),IF(Raw_Data[[#This Row],[MOB]]&lt;6,"0-5 bulan",IF(Raw_Data[[#This Row],[MOB]]&lt;12,"6-11 bulan",IF(Raw_Data[[#This Row],[MOB]]&lt;24,"12-23 bulan","24+ bulan"))),"N/A")</f>
        <v>6-11 bulan</v>
      </c>
    </row>
    <row r="1328" spans="1:37" ht="14.25" customHeight="1" x14ac:dyDescent="0.45">
      <c r="A1328" t="s">
        <v>3303</v>
      </c>
      <c r="B1328" s="64">
        <v>46159</v>
      </c>
      <c r="C1328" s="1" t="str">
        <f t="shared" si="20"/>
        <v>May</v>
      </c>
      <c r="D1328" t="s">
        <v>1701</v>
      </c>
      <c r="E1328" t="s">
        <v>3304</v>
      </c>
      <c r="F1328">
        <v>51</v>
      </c>
      <c r="G1328" t="s">
        <v>40</v>
      </c>
      <c r="H1328" t="s">
        <v>52</v>
      </c>
      <c r="I1328" s="2">
        <v>7432000</v>
      </c>
      <c r="J1328" s="3">
        <f>Raw_Data[[#This Row],[cicilan_per_bulan]]/Raw_Data[[#This Row],[penghasilan_bulanan]]</f>
        <v>0.16681916038751346</v>
      </c>
      <c r="K1328" t="s">
        <v>145</v>
      </c>
      <c r="L1328" t="s">
        <v>146</v>
      </c>
      <c r="M1328" t="s">
        <v>44</v>
      </c>
      <c r="N1328" t="s">
        <v>171</v>
      </c>
      <c r="O1328" t="s">
        <v>172</v>
      </c>
      <c r="P1328" s="2">
        <v>41469000</v>
      </c>
      <c r="Q1328" s="2">
        <v>10367000</v>
      </c>
      <c r="R1328" t="str">
        <f>IF(Raw_Data[[#This Row],[persen_dp]]&lt;15%,"Low",IF(Raw_Data[[#This Row],[persen_dp]]&gt;25%,"High","Medium"))</f>
        <v>Medium</v>
      </c>
      <c r="S1328" s="3">
        <v>0.25</v>
      </c>
      <c r="T1328">
        <v>36</v>
      </c>
      <c r="U1328">
        <v>0.14499999999999999</v>
      </c>
      <c r="V1328" s="2">
        <v>1239800</v>
      </c>
      <c r="W1328" s="2">
        <v>44631000</v>
      </c>
      <c r="X1328" t="str">
        <f>IF(OR(Raw_Data[[#This Row],[status_pembayaran]]="Macet",Raw_Data[[#This Row],[status_pembayaran]]="Kurang Lancar"),"Non Performing Loan","Performing")</f>
        <v>Performing</v>
      </c>
      <c r="Y1328" t="s">
        <v>47</v>
      </c>
      <c r="Z1328">
        <v>0</v>
      </c>
      <c r="AA1328">
        <v>0</v>
      </c>
      <c r="AB1328">
        <v>1</v>
      </c>
      <c r="AC1328" t="s">
        <v>104</v>
      </c>
      <c r="AD1328">
        <f>IF(Raw_Data[[#This Row],[rasio]]&lt;0.2,1,IF(Raw_Data[[#This Row],[rasio]]&lt;0.3,2,IF(Raw_Data[[#This Row],[rasio]]&lt;0.4,3,4)))</f>
        <v>1</v>
      </c>
      <c r="AE1328">
        <f>IF(Raw_Data[[#This Row],[kategori_dp]]="High",1,IF(Raw_Data[[#This Row],[kategori_dp]]="Medium",2,3))</f>
        <v>2</v>
      </c>
      <c r="AF1328">
        <f>IF(Raw_Data[[#This Row],[tenor_bulan]]&lt;=24,1,IF(Raw_Data[[#This Row],[tenor_bulan]]&lt;=36,2,IF(Raw_Data[[#This Row],[tenor_bulan]]&lt;=48,3,4)))</f>
        <v>2</v>
      </c>
      <c r="AG1328">
        <f>IF(Raw_Data[[#This Row],[jumlah_kali_telat]]=0,0,IF(Raw_Data[[#This Row],[jumlah_kali_telat]]&lt;=2,2,4))</f>
        <v>0</v>
      </c>
      <c r="AH1328">
        <f>Raw_Data[[#This Row],[Skor_Rasio]]+Raw_Data[[#This Row],[Skor_DP]]+Raw_Data[[#This Row],[Skor_Tenor]]+Raw_Data[[#This Row],[Skor_Telat]]</f>
        <v>5</v>
      </c>
      <c r="AI1328" t="str">
        <f>IF(Raw_Data[[#This Row],[Risk_Score]]&lt;=6,"Low Risk",IF(Raw_Data[[#This Row],[Risk_Score]]&lt;=8,"Medium Risk","High Risk"))</f>
        <v>Low Risk</v>
      </c>
      <c r="AJ1328">
        <f ca="1">IFERROR(DATEDIF(Raw_Data[[#This Row],[tanggal_pengajuan]],TODAY(),"m"),"N/A")</f>
        <v>5</v>
      </c>
      <c r="AK1328" t="str">
        <f ca="1">IF(ISNUMBER(Raw_Data[[#This Row],[MOB]]),IF(Raw_Data[[#This Row],[MOB]]&lt;6,"0-5 bulan",IF(Raw_Data[[#This Row],[MOB]]&lt;12,"6-11 bulan",IF(Raw_Data[[#This Row],[MOB]]&lt;24,"12-23 bulan","24+ bulan"))),"N/A")</f>
        <v>0-5 bulan</v>
      </c>
    </row>
    <row r="1329" spans="1:37" ht="14.25" customHeight="1" x14ac:dyDescent="0.45">
      <c r="A1329" t="s">
        <v>3305</v>
      </c>
      <c r="B1329" s="64">
        <v>46164</v>
      </c>
      <c r="C1329" s="1" t="str">
        <f t="shared" si="20"/>
        <v>May</v>
      </c>
      <c r="D1329" t="s">
        <v>1058</v>
      </c>
      <c r="E1329" t="s">
        <v>3306</v>
      </c>
      <c r="F1329">
        <v>40</v>
      </c>
      <c r="G1329" t="s">
        <v>51</v>
      </c>
      <c r="H1329" t="s">
        <v>90</v>
      </c>
      <c r="I1329" s="2">
        <v>4887000</v>
      </c>
      <c r="J1329" s="3">
        <f>Raw_Data[[#This Row],[cicilan_per_bulan]]/Raw_Data[[#This Row],[penghasilan_bulanan]]</f>
        <v>7.5792919991815019E-2</v>
      </c>
      <c r="K1329" t="s">
        <v>114</v>
      </c>
      <c r="L1329" t="s">
        <v>115</v>
      </c>
      <c r="M1329" t="s">
        <v>72</v>
      </c>
      <c r="N1329" t="s">
        <v>73</v>
      </c>
      <c r="O1329" t="s">
        <v>46</v>
      </c>
      <c r="P1329" s="2">
        <v>21470000</v>
      </c>
      <c r="Q1329" s="2">
        <v>8588000</v>
      </c>
      <c r="R1329" t="str">
        <f>IF(Raw_Data[[#This Row],[persen_dp]]&lt;15%,"Low",IF(Raw_Data[[#This Row],[persen_dp]]&gt;25%,"High","Medium"))</f>
        <v>High</v>
      </c>
      <c r="S1329" s="3">
        <v>0.4</v>
      </c>
      <c r="T1329">
        <v>60</v>
      </c>
      <c r="U1329">
        <v>0.14499999999999999</v>
      </c>
      <c r="V1329" s="2">
        <v>370400</v>
      </c>
      <c r="W1329" s="2">
        <v>22222000</v>
      </c>
      <c r="X1329" t="str">
        <f>IF(OR(Raw_Data[[#This Row],[status_pembayaran]]="Macet",Raw_Data[[#This Row],[status_pembayaran]]="Kurang Lancar"),"Non Performing Loan","Performing")</f>
        <v>Performing</v>
      </c>
      <c r="Y1329" t="s">
        <v>47</v>
      </c>
      <c r="Z1329">
        <v>0</v>
      </c>
      <c r="AA1329">
        <v>0</v>
      </c>
      <c r="AB1329">
        <v>1</v>
      </c>
      <c r="AC1329" t="s">
        <v>104</v>
      </c>
      <c r="AD1329">
        <f>IF(Raw_Data[[#This Row],[rasio]]&lt;0.2,1,IF(Raw_Data[[#This Row],[rasio]]&lt;0.3,2,IF(Raw_Data[[#This Row],[rasio]]&lt;0.4,3,4)))</f>
        <v>1</v>
      </c>
      <c r="AE1329">
        <f>IF(Raw_Data[[#This Row],[kategori_dp]]="High",1,IF(Raw_Data[[#This Row],[kategori_dp]]="Medium",2,3))</f>
        <v>1</v>
      </c>
      <c r="AF1329">
        <f>IF(Raw_Data[[#This Row],[tenor_bulan]]&lt;=24,1,IF(Raw_Data[[#This Row],[tenor_bulan]]&lt;=36,2,IF(Raw_Data[[#This Row],[tenor_bulan]]&lt;=48,3,4)))</f>
        <v>4</v>
      </c>
      <c r="AG1329">
        <f>IF(Raw_Data[[#This Row],[jumlah_kali_telat]]=0,0,IF(Raw_Data[[#This Row],[jumlah_kali_telat]]&lt;=2,2,4))</f>
        <v>0</v>
      </c>
      <c r="AH1329">
        <f>Raw_Data[[#This Row],[Skor_Rasio]]+Raw_Data[[#This Row],[Skor_DP]]+Raw_Data[[#This Row],[Skor_Tenor]]+Raw_Data[[#This Row],[Skor_Telat]]</f>
        <v>6</v>
      </c>
      <c r="AI1329" t="str">
        <f>IF(Raw_Data[[#This Row],[Risk_Score]]&lt;=6,"Low Risk",IF(Raw_Data[[#This Row],[Risk_Score]]&lt;=8,"Medium Risk","High Risk"))</f>
        <v>Low Risk</v>
      </c>
      <c r="AJ1329">
        <f ca="1">IFERROR(DATEDIF(Raw_Data[[#This Row],[tanggal_pengajuan]],TODAY(),"m"),"N/A")</f>
        <v>5</v>
      </c>
      <c r="AK1329" t="str">
        <f ca="1">IF(ISNUMBER(Raw_Data[[#This Row],[MOB]]),IF(Raw_Data[[#This Row],[MOB]]&lt;6,"0-5 bulan",IF(Raw_Data[[#This Row],[MOB]]&lt;12,"6-11 bulan",IF(Raw_Data[[#This Row],[MOB]]&lt;24,"12-23 bulan","24+ bulan"))),"N/A")</f>
        <v>0-5 bulan</v>
      </c>
    </row>
    <row r="1330" spans="1:37" ht="14.25" customHeight="1" x14ac:dyDescent="0.45">
      <c r="A1330" t="s">
        <v>3307</v>
      </c>
      <c r="B1330" s="64">
        <v>46208</v>
      </c>
      <c r="C1330" s="1" t="str">
        <f t="shared" si="20"/>
        <v>July</v>
      </c>
      <c r="D1330" t="s">
        <v>378</v>
      </c>
      <c r="E1330" t="s">
        <v>3308</v>
      </c>
      <c r="F1330">
        <v>28</v>
      </c>
      <c r="G1330" t="s">
        <v>40</v>
      </c>
      <c r="H1330" t="s">
        <v>152</v>
      </c>
      <c r="I1330" s="2">
        <v>3002000</v>
      </c>
      <c r="J1330" s="3">
        <f>Raw_Data[[#This Row],[cicilan_per_bulan]]/Raw_Data[[#This Row],[penghasilan_bulanan]]</f>
        <v>0.51432378414390412</v>
      </c>
      <c r="K1330" t="s">
        <v>91</v>
      </c>
      <c r="L1330" t="s">
        <v>92</v>
      </c>
      <c r="M1330" t="s">
        <v>55</v>
      </c>
      <c r="N1330" t="s">
        <v>231</v>
      </c>
      <c r="O1330" t="s">
        <v>232</v>
      </c>
      <c r="P1330" s="2">
        <v>38046000</v>
      </c>
      <c r="Q1330" s="2">
        <v>15218000</v>
      </c>
      <c r="R1330" t="str">
        <f>IF(Raw_Data[[#This Row],[persen_dp]]&lt;15%,"Low",IF(Raw_Data[[#This Row],[persen_dp]]&gt;25%,"High","Medium"))</f>
        <v>High</v>
      </c>
      <c r="S1330" s="3">
        <v>0.4</v>
      </c>
      <c r="T1330">
        <v>18</v>
      </c>
      <c r="U1330">
        <v>0.14499999999999999</v>
      </c>
      <c r="V1330" s="2">
        <v>1544000</v>
      </c>
      <c r="W1330" s="2">
        <v>27793000</v>
      </c>
      <c r="X1330" t="str">
        <f>IF(OR(Raw_Data[[#This Row],[status_pembayaran]]="Macet",Raw_Data[[#This Row],[status_pembayaran]]="Kurang Lancar"),"Non Performing Loan","Performing")</f>
        <v>Performing</v>
      </c>
      <c r="Y1330" t="s">
        <v>47</v>
      </c>
      <c r="Z1330">
        <v>0</v>
      </c>
      <c r="AA1330">
        <v>0</v>
      </c>
      <c r="AB1330">
        <v>1</v>
      </c>
      <c r="AD1330">
        <f>IF(Raw_Data[[#This Row],[rasio]]&lt;0.2,1,IF(Raw_Data[[#This Row],[rasio]]&lt;0.3,2,IF(Raw_Data[[#This Row],[rasio]]&lt;0.4,3,4)))</f>
        <v>4</v>
      </c>
      <c r="AE1330">
        <f>IF(Raw_Data[[#This Row],[kategori_dp]]="High",1,IF(Raw_Data[[#This Row],[kategori_dp]]="Medium",2,3))</f>
        <v>1</v>
      </c>
      <c r="AF1330">
        <f>IF(Raw_Data[[#This Row],[tenor_bulan]]&lt;=24,1,IF(Raw_Data[[#This Row],[tenor_bulan]]&lt;=36,2,IF(Raw_Data[[#This Row],[tenor_bulan]]&lt;=48,3,4)))</f>
        <v>1</v>
      </c>
      <c r="AG1330">
        <f>IF(Raw_Data[[#This Row],[jumlah_kali_telat]]=0,0,IF(Raw_Data[[#This Row],[jumlah_kali_telat]]&lt;=2,2,4))</f>
        <v>0</v>
      </c>
      <c r="AH1330">
        <f>Raw_Data[[#This Row],[Skor_Rasio]]+Raw_Data[[#This Row],[Skor_DP]]+Raw_Data[[#This Row],[Skor_Tenor]]+Raw_Data[[#This Row],[Skor_Telat]]</f>
        <v>6</v>
      </c>
      <c r="AI1330" t="str">
        <f>IF(Raw_Data[[#This Row],[Risk_Score]]&lt;=6,"Low Risk",IF(Raw_Data[[#This Row],[Risk_Score]]&lt;=8,"Medium Risk","High Risk"))</f>
        <v>Low Risk</v>
      </c>
      <c r="AJ1330">
        <f ca="1">IFERROR(DATEDIF(Raw_Data[[#This Row],[tanggal_pengajuan]],TODAY(),"m"),"N/A")</f>
        <v>3</v>
      </c>
      <c r="AK1330" t="str">
        <f ca="1">IF(ISNUMBER(Raw_Data[[#This Row],[MOB]]),IF(Raw_Data[[#This Row],[MOB]]&lt;6,"0-5 bulan",IF(Raw_Data[[#This Row],[MOB]]&lt;12,"6-11 bulan",IF(Raw_Data[[#This Row],[MOB]]&lt;24,"12-23 bulan","24+ bulan"))),"N/A")</f>
        <v>0-5 bulan</v>
      </c>
    </row>
    <row r="1331" spans="1:37" ht="14.25" customHeight="1" x14ac:dyDescent="0.45">
      <c r="A1331" t="s">
        <v>3309</v>
      </c>
      <c r="B1331" s="64">
        <v>46107</v>
      </c>
      <c r="C1331" s="1" t="str">
        <f t="shared" si="20"/>
        <v>March</v>
      </c>
      <c r="D1331" t="s">
        <v>281</v>
      </c>
      <c r="E1331" t="s">
        <v>3310</v>
      </c>
      <c r="F1331">
        <v>50</v>
      </c>
      <c r="G1331" t="s">
        <v>40</v>
      </c>
      <c r="H1331" t="s">
        <v>90</v>
      </c>
      <c r="I1331" s="2">
        <v>6650000</v>
      </c>
      <c r="J1331" s="3">
        <f>Raw_Data[[#This Row],[cicilan_per_bulan]]/Raw_Data[[#This Row],[penghasilan_bulanan]]</f>
        <v>0.29356390977443608</v>
      </c>
      <c r="K1331" t="s">
        <v>91</v>
      </c>
      <c r="L1331" t="s">
        <v>92</v>
      </c>
      <c r="M1331" t="s">
        <v>55</v>
      </c>
      <c r="N1331" t="s">
        <v>221</v>
      </c>
      <c r="O1331" t="s">
        <v>159</v>
      </c>
      <c r="P1331" s="2">
        <v>41232000</v>
      </c>
      <c r="Q1331" s="2">
        <v>12370000</v>
      </c>
      <c r="R1331" t="str">
        <f>IF(Raw_Data[[#This Row],[persen_dp]]&lt;15%,"Low",IF(Raw_Data[[#This Row],[persen_dp]]&gt;25%,"High","Medium"))</f>
        <v>High</v>
      </c>
      <c r="S1331" s="3">
        <v>0.3</v>
      </c>
      <c r="T1331">
        <v>18</v>
      </c>
      <c r="U1331">
        <v>0.14499999999999999</v>
      </c>
      <c r="V1331" s="2">
        <v>1952200</v>
      </c>
      <c r="W1331" s="2">
        <v>35140000</v>
      </c>
      <c r="X1331" t="str">
        <f>IF(OR(Raw_Data[[#This Row],[status_pembayaran]]="Macet",Raw_Data[[#This Row],[status_pembayaran]]="Kurang Lancar"),"Non Performing Loan","Performing")</f>
        <v>Performing</v>
      </c>
      <c r="Y1331" t="s">
        <v>47</v>
      </c>
      <c r="Z1331">
        <v>0</v>
      </c>
      <c r="AA1331">
        <v>0</v>
      </c>
      <c r="AB1331">
        <v>1</v>
      </c>
      <c r="AD1331">
        <f>IF(Raw_Data[[#This Row],[rasio]]&lt;0.2,1,IF(Raw_Data[[#This Row],[rasio]]&lt;0.3,2,IF(Raw_Data[[#This Row],[rasio]]&lt;0.4,3,4)))</f>
        <v>2</v>
      </c>
      <c r="AE1331">
        <f>IF(Raw_Data[[#This Row],[kategori_dp]]="High",1,IF(Raw_Data[[#This Row],[kategori_dp]]="Medium",2,3))</f>
        <v>1</v>
      </c>
      <c r="AF1331">
        <f>IF(Raw_Data[[#This Row],[tenor_bulan]]&lt;=24,1,IF(Raw_Data[[#This Row],[tenor_bulan]]&lt;=36,2,IF(Raw_Data[[#This Row],[tenor_bulan]]&lt;=48,3,4)))</f>
        <v>1</v>
      </c>
      <c r="AG1331">
        <f>IF(Raw_Data[[#This Row],[jumlah_kali_telat]]=0,0,IF(Raw_Data[[#This Row],[jumlah_kali_telat]]&lt;=2,2,4))</f>
        <v>0</v>
      </c>
      <c r="AH1331">
        <f>Raw_Data[[#This Row],[Skor_Rasio]]+Raw_Data[[#This Row],[Skor_DP]]+Raw_Data[[#This Row],[Skor_Tenor]]+Raw_Data[[#This Row],[Skor_Telat]]</f>
        <v>4</v>
      </c>
      <c r="AI1331" t="str">
        <f>IF(Raw_Data[[#This Row],[Risk_Score]]&lt;=6,"Low Risk",IF(Raw_Data[[#This Row],[Risk_Score]]&lt;=8,"Medium Risk","High Risk"))</f>
        <v>Low Risk</v>
      </c>
      <c r="AJ1331">
        <f ca="1">IFERROR(DATEDIF(Raw_Data[[#This Row],[tanggal_pengajuan]],TODAY(),"m"),"N/A")</f>
        <v>6</v>
      </c>
      <c r="AK1331" t="str">
        <f ca="1">IF(ISNUMBER(Raw_Data[[#This Row],[MOB]]),IF(Raw_Data[[#This Row],[MOB]]&lt;6,"0-5 bulan",IF(Raw_Data[[#This Row],[MOB]]&lt;12,"6-11 bulan",IF(Raw_Data[[#This Row],[MOB]]&lt;24,"12-23 bulan","24+ bulan"))),"N/A")</f>
        <v>6-11 bulan</v>
      </c>
    </row>
    <row r="1332" spans="1:37" ht="14.25" customHeight="1" x14ac:dyDescent="0.45">
      <c r="A1332" t="s">
        <v>3311</v>
      </c>
      <c r="B1332" s="64">
        <v>46105</v>
      </c>
      <c r="C1332" s="1" t="str">
        <f t="shared" ref="C1332:C1395" si="21">TEXT(B1332,"mmmm")</f>
        <v>March</v>
      </c>
      <c r="D1332" t="s">
        <v>1530</v>
      </c>
      <c r="E1332" t="s">
        <v>3312</v>
      </c>
      <c r="F1332">
        <v>52</v>
      </c>
      <c r="G1332" t="s">
        <v>51</v>
      </c>
      <c r="H1332" t="s">
        <v>52</v>
      </c>
      <c r="I1332" s="2">
        <v>9412000</v>
      </c>
      <c r="J1332" s="3">
        <f>Raw_Data[[#This Row],[cicilan_per_bulan]]/Raw_Data[[#This Row],[penghasilan_bulanan]]</f>
        <v>6.3971525711857199E-2</v>
      </c>
      <c r="K1332" t="s">
        <v>192</v>
      </c>
      <c r="L1332" t="s">
        <v>128</v>
      </c>
      <c r="M1332" t="s">
        <v>55</v>
      </c>
      <c r="N1332" t="s">
        <v>141</v>
      </c>
      <c r="O1332" t="s">
        <v>46</v>
      </c>
      <c r="P1332" s="2">
        <v>23271000</v>
      </c>
      <c r="Q1332" s="2">
        <v>2327000</v>
      </c>
      <c r="R1332" t="str">
        <f>IF(Raw_Data[[#This Row],[persen_dp]]&lt;15%,"Low",IF(Raw_Data[[#This Row],[persen_dp]]&gt;25%,"High","Medium"))</f>
        <v>Low</v>
      </c>
      <c r="S1332" s="3">
        <v>0.1</v>
      </c>
      <c r="T1332">
        <v>60</v>
      </c>
      <c r="U1332">
        <v>0.14499999999999999</v>
      </c>
      <c r="V1332" s="2">
        <v>602100</v>
      </c>
      <c r="W1332" s="2">
        <v>36129000</v>
      </c>
      <c r="X1332" t="str">
        <f>IF(OR(Raw_Data[[#This Row],[status_pembayaran]]="Macet",Raw_Data[[#This Row],[status_pembayaran]]="Kurang Lancar"),"Non Performing Loan","Performing")</f>
        <v>Performing</v>
      </c>
      <c r="Y1332" t="s">
        <v>47</v>
      </c>
      <c r="Z1332">
        <v>0</v>
      </c>
      <c r="AA1332">
        <v>0</v>
      </c>
      <c r="AB1332">
        <v>1</v>
      </c>
      <c r="AC1332" t="s">
        <v>137</v>
      </c>
      <c r="AD1332">
        <f>IF(Raw_Data[[#This Row],[rasio]]&lt;0.2,1,IF(Raw_Data[[#This Row],[rasio]]&lt;0.3,2,IF(Raw_Data[[#This Row],[rasio]]&lt;0.4,3,4)))</f>
        <v>1</v>
      </c>
      <c r="AE1332">
        <f>IF(Raw_Data[[#This Row],[kategori_dp]]="High",1,IF(Raw_Data[[#This Row],[kategori_dp]]="Medium",2,3))</f>
        <v>3</v>
      </c>
      <c r="AF1332">
        <f>IF(Raw_Data[[#This Row],[tenor_bulan]]&lt;=24,1,IF(Raw_Data[[#This Row],[tenor_bulan]]&lt;=36,2,IF(Raw_Data[[#This Row],[tenor_bulan]]&lt;=48,3,4)))</f>
        <v>4</v>
      </c>
      <c r="AG1332">
        <f>IF(Raw_Data[[#This Row],[jumlah_kali_telat]]=0,0,IF(Raw_Data[[#This Row],[jumlah_kali_telat]]&lt;=2,2,4))</f>
        <v>0</v>
      </c>
      <c r="AH1332">
        <f>Raw_Data[[#This Row],[Skor_Rasio]]+Raw_Data[[#This Row],[Skor_DP]]+Raw_Data[[#This Row],[Skor_Tenor]]+Raw_Data[[#This Row],[Skor_Telat]]</f>
        <v>8</v>
      </c>
      <c r="AI1332" t="str">
        <f>IF(Raw_Data[[#This Row],[Risk_Score]]&lt;=6,"Low Risk",IF(Raw_Data[[#This Row],[Risk_Score]]&lt;=8,"Medium Risk","High Risk"))</f>
        <v>Medium Risk</v>
      </c>
      <c r="AJ1332">
        <f ca="1">IFERROR(DATEDIF(Raw_Data[[#This Row],[tanggal_pengajuan]],TODAY(),"m"),"N/A")</f>
        <v>6</v>
      </c>
      <c r="AK1332" t="str">
        <f ca="1">IF(ISNUMBER(Raw_Data[[#This Row],[MOB]]),IF(Raw_Data[[#This Row],[MOB]]&lt;6,"0-5 bulan",IF(Raw_Data[[#This Row],[MOB]]&lt;12,"6-11 bulan",IF(Raw_Data[[#This Row],[MOB]]&lt;24,"12-23 bulan","24+ bulan"))),"N/A")</f>
        <v>6-11 bulan</v>
      </c>
    </row>
    <row r="1333" spans="1:37" ht="14.25" customHeight="1" x14ac:dyDescent="0.45">
      <c r="A1333" t="s">
        <v>3313</v>
      </c>
      <c r="B1333" s="64">
        <v>46119</v>
      </c>
      <c r="C1333" s="1" t="str">
        <f t="shared" si="21"/>
        <v>April</v>
      </c>
      <c r="D1333" t="s">
        <v>3114</v>
      </c>
      <c r="E1333" t="s">
        <v>3314</v>
      </c>
      <c r="F1333">
        <v>53</v>
      </c>
      <c r="G1333" t="s">
        <v>51</v>
      </c>
      <c r="H1333" t="s">
        <v>152</v>
      </c>
      <c r="I1333" s="2">
        <v>2946000</v>
      </c>
      <c r="J1333" s="3">
        <f>Raw_Data[[#This Row],[cicilan_per_bulan]]/Raw_Data[[#This Row],[penghasilan_bulanan]]</f>
        <v>0.75627970128988464</v>
      </c>
      <c r="K1333" t="s">
        <v>81</v>
      </c>
      <c r="L1333" t="s">
        <v>82</v>
      </c>
      <c r="M1333" t="s">
        <v>55</v>
      </c>
      <c r="N1333" t="s">
        <v>65</v>
      </c>
      <c r="O1333" t="s">
        <v>46</v>
      </c>
      <c r="P1333" s="2">
        <v>29188000</v>
      </c>
      <c r="Q1333" s="2">
        <v>5838000</v>
      </c>
      <c r="R1333" t="str">
        <f>IF(Raw_Data[[#This Row],[persen_dp]]&lt;15%,"Low",IF(Raw_Data[[#This Row],[persen_dp]]&gt;25%,"High","Medium"))</f>
        <v>Medium</v>
      </c>
      <c r="S1333" s="3">
        <v>0.2</v>
      </c>
      <c r="T1333">
        <v>12</v>
      </c>
      <c r="U1333">
        <v>0.14499999999999999</v>
      </c>
      <c r="V1333" s="2">
        <v>2228000</v>
      </c>
      <c r="W1333" s="2">
        <v>26736000</v>
      </c>
      <c r="X1333" t="str">
        <f>IF(OR(Raw_Data[[#This Row],[status_pembayaran]]="Macet",Raw_Data[[#This Row],[status_pembayaran]]="Kurang Lancar"),"Non Performing Loan","Performing")</f>
        <v>Performing</v>
      </c>
      <c r="Y1333" t="s">
        <v>47</v>
      </c>
      <c r="Z1333">
        <v>0</v>
      </c>
      <c r="AA1333">
        <v>0</v>
      </c>
      <c r="AB1333">
        <v>1</v>
      </c>
      <c r="AC1333" t="s">
        <v>104</v>
      </c>
      <c r="AD1333">
        <f>IF(Raw_Data[[#This Row],[rasio]]&lt;0.2,1,IF(Raw_Data[[#This Row],[rasio]]&lt;0.3,2,IF(Raw_Data[[#This Row],[rasio]]&lt;0.4,3,4)))</f>
        <v>4</v>
      </c>
      <c r="AE1333">
        <f>IF(Raw_Data[[#This Row],[kategori_dp]]="High",1,IF(Raw_Data[[#This Row],[kategori_dp]]="Medium",2,3))</f>
        <v>2</v>
      </c>
      <c r="AF1333">
        <f>IF(Raw_Data[[#This Row],[tenor_bulan]]&lt;=24,1,IF(Raw_Data[[#This Row],[tenor_bulan]]&lt;=36,2,IF(Raw_Data[[#This Row],[tenor_bulan]]&lt;=48,3,4)))</f>
        <v>1</v>
      </c>
      <c r="AG1333">
        <f>IF(Raw_Data[[#This Row],[jumlah_kali_telat]]=0,0,IF(Raw_Data[[#This Row],[jumlah_kali_telat]]&lt;=2,2,4))</f>
        <v>0</v>
      </c>
      <c r="AH1333">
        <f>Raw_Data[[#This Row],[Skor_Rasio]]+Raw_Data[[#This Row],[Skor_DP]]+Raw_Data[[#This Row],[Skor_Tenor]]+Raw_Data[[#This Row],[Skor_Telat]]</f>
        <v>7</v>
      </c>
      <c r="AI1333" t="str">
        <f>IF(Raw_Data[[#This Row],[Risk_Score]]&lt;=6,"Low Risk",IF(Raw_Data[[#This Row],[Risk_Score]]&lt;=8,"Medium Risk","High Risk"))</f>
        <v>Medium Risk</v>
      </c>
      <c r="AJ1333">
        <f ca="1">IFERROR(DATEDIF(Raw_Data[[#This Row],[tanggal_pengajuan]],TODAY(),"m"),"N/A")</f>
        <v>6</v>
      </c>
      <c r="AK1333" t="str">
        <f ca="1">IF(ISNUMBER(Raw_Data[[#This Row],[MOB]]),IF(Raw_Data[[#This Row],[MOB]]&lt;6,"0-5 bulan",IF(Raw_Data[[#This Row],[MOB]]&lt;12,"6-11 bulan",IF(Raw_Data[[#This Row],[MOB]]&lt;24,"12-23 bulan","24+ bulan"))),"N/A")</f>
        <v>6-11 bulan</v>
      </c>
    </row>
    <row r="1334" spans="1:37" ht="14.25" customHeight="1" x14ac:dyDescent="0.45">
      <c r="A1334" t="s">
        <v>3315</v>
      </c>
      <c r="B1334" s="64">
        <v>46081</v>
      </c>
      <c r="C1334" s="1" t="str">
        <f t="shared" si="21"/>
        <v>February</v>
      </c>
      <c r="D1334" t="s">
        <v>468</v>
      </c>
      <c r="E1334" t="s">
        <v>3316</v>
      </c>
      <c r="F1334">
        <v>49</v>
      </c>
      <c r="G1334" t="s">
        <v>51</v>
      </c>
      <c r="H1334" t="s">
        <v>41</v>
      </c>
      <c r="I1334" s="2">
        <v>5172000</v>
      </c>
      <c r="J1334" s="3">
        <f>Raw_Data[[#This Row],[cicilan_per_bulan]]/Raw_Data[[#This Row],[penghasilan_bulanan]]</f>
        <v>0.12151972157772621</v>
      </c>
      <c r="K1334" t="s">
        <v>192</v>
      </c>
      <c r="L1334" t="s">
        <v>128</v>
      </c>
      <c r="M1334" t="s">
        <v>44</v>
      </c>
      <c r="N1334" t="s">
        <v>163</v>
      </c>
      <c r="O1334" t="s">
        <v>46</v>
      </c>
      <c r="P1334" s="2">
        <v>29372000</v>
      </c>
      <c r="Q1334" s="2">
        <v>10280000</v>
      </c>
      <c r="R1334" t="str">
        <f>IF(Raw_Data[[#This Row],[persen_dp]]&lt;15%,"Low",IF(Raw_Data[[#This Row],[persen_dp]]&gt;25%,"High","Medium"))</f>
        <v>High</v>
      </c>
      <c r="S1334" s="3">
        <v>0.35</v>
      </c>
      <c r="T1334">
        <v>48</v>
      </c>
      <c r="U1334">
        <v>0.14499999999999999</v>
      </c>
      <c r="V1334" s="2">
        <v>628500</v>
      </c>
      <c r="W1334" s="2">
        <v>30166000</v>
      </c>
      <c r="X1334" t="str">
        <f>IF(OR(Raw_Data[[#This Row],[status_pembayaran]]="Macet",Raw_Data[[#This Row],[status_pembayaran]]="Kurang Lancar"),"Non Performing Loan","Performing")</f>
        <v>Performing</v>
      </c>
      <c r="Y1334" t="s">
        <v>47</v>
      </c>
      <c r="Z1334">
        <v>0</v>
      </c>
      <c r="AA1334">
        <v>0</v>
      </c>
      <c r="AB1334">
        <v>1</v>
      </c>
      <c r="AD1334">
        <f>IF(Raw_Data[[#This Row],[rasio]]&lt;0.2,1,IF(Raw_Data[[#This Row],[rasio]]&lt;0.3,2,IF(Raw_Data[[#This Row],[rasio]]&lt;0.4,3,4)))</f>
        <v>1</v>
      </c>
      <c r="AE1334">
        <f>IF(Raw_Data[[#This Row],[kategori_dp]]="High",1,IF(Raw_Data[[#This Row],[kategori_dp]]="Medium",2,3))</f>
        <v>1</v>
      </c>
      <c r="AF1334">
        <f>IF(Raw_Data[[#This Row],[tenor_bulan]]&lt;=24,1,IF(Raw_Data[[#This Row],[tenor_bulan]]&lt;=36,2,IF(Raw_Data[[#This Row],[tenor_bulan]]&lt;=48,3,4)))</f>
        <v>3</v>
      </c>
      <c r="AG1334">
        <f>IF(Raw_Data[[#This Row],[jumlah_kali_telat]]=0,0,IF(Raw_Data[[#This Row],[jumlah_kali_telat]]&lt;=2,2,4))</f>
        <v>0</v>
      </c>
      <c r="AH1334">
        <f>Raw_Data[[#This Row],[Skor_Rasio]]+Raw_Data[[#This Row],[Skor_DP]]+Raw_Data[[#This Row],[Skor_Tenor]]+Raw_Data[[#This Row],[Skor_Telat]]</f>
        <v>5</v>
      </c>
      <c r="AI1334" t="str">
        <f>IF(Raw_Data[[#This Row],[Risk_Score]]&lt;=6,"Low Risk",IF(Raw_Data[[#This Row],[Risk_Score]]&lt;=8,"Medium Risk","High Risk"))</f>
        <v>Low Risk</v>
      </c>
      <c r="AJ1334">
        <f ca="1">IFERROR(DATEDIF(Raw_Data[[#This Row],[tanggal_pengajuan]],TODAY(),"m"),"N/A")</f>
        <v>7</v>
      </c>
      <c r="AK1334" t="str">
        <f ca="1">IF(ISNUMBER(Raw_Data[[#This Row],[MOB]]),IF(Raw_Data[[#This Row],[MOB]]&lt;6,"0-5 bulan",IF(Raw_Data[[#This Row],[MOB]]&lt;12,"6-11 bulan",IF(Raw_Data[[#This Row],[MOB]]&lt;24,"12-23 bulan","24+ bulan"))),"N/A")</f>
        <v>6-11 bulan</v>
      </c>
    </row>
    <row r="1335" spans="1:37" ht="14.25" customHeight="1" x14ac:dyDescent="0.45">
      <c r="A1335" t="s">
        <v>3317</v>
      </c>
      <c r="B1335" s="64">
        <v>46159</v>
      </c>
      <c r="C1335" s="1" t="str">
        <f t="shared" si="21"/>
        <v>May</v>
      </c>
      <c r="D1335" t="s">
        <v>1539</v>
      </c>
      <c r="E1335" t="s">
        <v>3318</v>
      </c>
      <c r="F1335">
        <v>55</v>
      </c>
      <c r="G1335" t="s">
        <v>51</v>
      </c>
      <c r="H1335" t="s">
        <v>41</v>
      </c>
      <c r="I1335" s="2">
        <v>6825000</v>
      </c>
      <c r="J1335" s="3">
        <f>Raw_Data[[#This Row],[cicilan_per_bulan]]/Raw_Data[[#This Row],[penghasilan_bulanan]]</f>
        <v>0.1186959706959707</v>
      </c>
      <c r="K1335" t="s">
        <v>109</v>
      </c>
      <c r="L1335" t="s">
        <v>110</v>
      </c>
      <c r="M1335" t="s">
        <v>44</v>
      </c>
      <c r="N1335" t="s">
        <v>184</v>
      </c>
      <c r="O1335" t="s">
        <v>122</v>
      </c>
      <c r="P1335" s="2">
        <v>35158000</v>
      </c>
      <c r="Q1335" s="2">
        <v>10547000</v>
      </c>
      <c r="R1335" t="str">
        <f>IF(Raw_Data[[#This Row],[persen_dp]]&lt;15%,"Low",IF(Raw_Data[[#This Row],[persen_dp]]&gt;25%,"High","Medium"))</f>
        <v>High</v>
      </c>
      <c r="S1335" s="3">
        <v>0.3</v>
      </c>
      <c r="T1335">
        <v>48</v>
      </c>
      <c r="U1335">
        <v>0.14499999999999999</v>
      </c>
      <c r="V1335" s="2">
        <v>810100</v>
      </c>
      <c r="W1335" s="2">
        <v>38885000</v>
      </c>
      <c r="X1335" t="str">
        <f>IF(OR(Raw_Data[[#This Row],[status_pembayaran]]="Macet",Raw_Data[[#This Row],[status_pembayaran]]="Kurang Lancar"),"Non Performing Loan","Performing")</f>
        <v>Performing</v>
      </c>
      <c r="Y1335" t="s">
        <v>47</v>
      </c>
      <c r="Z1335">
        <v>0</v>
      </c>
      <c r="AA1335">
        <v>0</v>
      </c>
      <c r="AB1335">
        <v>1</v>
      </c>
      <c r="AC1335" t="s">
        <v>137</v>
      </c>
      <c r="AD1335">
        <f>IF(Raw_Data[[#This Row],[rasio]]&lt;0.2,1,IF(Raw_Data[[#This Row],[rasio]]&lt;0.3,2,IF(Raw_Data[[#This Row],[rasio]]&lt;0.4,3,4)))</f>
        <v>1</v>
      </c>
      <c r="AE1335">
        <f>IF(Raw_Data[[#This Row],[kategori_dp]]="High",1,IF(Raw_Data[[#This Row],[kategori_dp]]="Medium",2,3))</f>
        <v>1</v>
      </c>
      <c r="AF1335">
        <f>IF(Raw_Data[[#This Row],[tenor_bulan]]&lt;=24,1,IF(Raw_Data[[#This Row],[tenor_bulan]]&lt;=36,2,IF(Raw_Data[[#This Row],[tenor_bulan]]&lt;=48,3,4)))</f>
        <v>3</v>
      </c>
      <c r="AG1335">
        <f>IF(Raw_Data[[#This Row],[jumlah_kali_telat]]=0,0,IF(Raw_Data[[#This Row],[jumlah_kali_telat]]&lt;=2,2,4))</f>
        <v>0</v>
      </c>
      <c r="AH1335">
        <f>Raw_Data[[#This Row],[Skor_Rasio]]+Raw_Data[[#This Row],[Skor_DP]]+Raw_Data[[#This Row],[Skor_Tenor]]+Raw_Data[[#This Row],[Skor_Telat]]</f>
        <v>5</v>
      </c>
      <c r="AI1335" t="str">
        <f>IF(Raw_Data[[#This Row],[Risk_Score]]&lt;=6,"Low Risk",IF(Raw_Data[[#This Row],[Risk_Score]]&lt;=8,"Medium Risk","High Risk"))</f>
        <v>Low Risk</v>
      </c>
      <c r="AJ1335">
        <f ca="1">IFERROR(DATEDIF(Raw_Data[[#This Row],[tanggal_pengajuan]],TODAY(),"m"),"N/A")</f>
        <v>5</v>
      </c>
      <c r="AK1335" t="str">
        <f ca="1">IF(ISNUMBER(Raw_Data[[#This Row],[MOB]]),IF(Raw_Data[[#This Row],[MOB]]&lt;6,"0-5 bulan",IF(Raw_Data[[#This Row],[MOB]]&lt;12,"6-11 bulan",IF(Raw_Data[[#This Row],[MOB]]&lt;24,"12-23 bulan","24+ bulan"))),"N/A")</f>
        <v>0-5 bulan</v>
      </c>
    </row>
    <row r="1336" spans="1:37" ht="14.25" customHeight="1" x14ac:dyDescent="0.45">
      <c r="A1336" t="s">
        <v>3319</v>
      </c>
      <c r="B1336" s="64">
        <v>46153</v>
      </c>
      <c r="C1336" s="1" t="str">
        <f t="shared" si="21"/>
        <v>May</v>
      </c>
      <c r="D1336" t="s">
        <v>350</v>
      </c>
      <c r="E1336" t="s">
        <v>3320</v>
      </c>
      <c r="F1336">
        <v>23</v>
      </c>
      <c r="G1336" t="s">
        <v>51</v>
      </c>
      <c r="H1336" t="s">
        <v>108</v>
      </c>
      <c r="I1336" s="2">
        <v>6456000</v>
      </c>
      <c r="J1336" s="3">
        <f>Raw_Data[[#This Row],[cicilan_per_bulan]]/Raw_Data[[#This Row],[penghasilan_bulanan]]</f>
        <v>6.2747831474597268E-2</v>
      </c>
      <c r="K1336" t="s">
        <v>167</v>
      </c>
      <c r="L1336" t="s">
        <v>110</v>
      </c>
      <c r="M1336" t="s">
        <v>44</v>
      </c>
      <c r="N1336" t="s">
        <v>228</v>
      </c>
      <c r="O1336" t="s">
        <v>57</v>
      </c>
      <c r="P1336" s="2">
        <v>18932000</v>
      </c>
      <c r="Q1336" s="2">
        <v>6626000</v>
      </c>
      <c r="R1336" t="str">
        <f>IF(Raw_Data[[#This Row],[persen_dp]]&lt;15%,"Low",IF(Raw_Data[[#This Row],[persen_dp]]&gt;25%,"High","Medium"))</f>
        <v>High</v>
      </c>
      <c r="S1336" s="3">
        <v>0.35</v>
      </c>
      <c r="T1336">
        <v>48</v>
      </c>
      <c r="U1336">
        <v>0.14499999999999999</v>
      </c>
      <c r="V1336" s="2">
        <v>405100</v>
      </c>
      <c r="W1336" s="2">
        <v>19443000</v>
      </c>
      <c r="X1336" t="str">
        <f>IF(OR(Raw_Data[[#This Row],[status_pembayaran]]="Macet",Raw_Data[[#This Row],[status_pembayaran]]="Kurang Lancar"),"Non Performing Loan","Performing")</f>
        <v>Performing</v>
      </c>
      <c r="Y1336" t="s">
        <v>47</v>
      </c>
      <c r="Z1336">
        <v>0</v>
      </c>
      <c r="AA1336">
        <v>0</v>
      </c>
      <c r="AB1336">
        <v>1</v>
      </c>
      <c r="AC1336" t="s">
        <v>58</v>
      </c>
      <c r="AD1336">
        <f>IF(Raw_Data[[#This Row],[rasio]]&lt;0.2,1,IF(Raw_Data[[#This Row],[rasio]]&lt;0.3,2,IF(Raw_Data[[#This Row],[rasio]]&lt;0.4,3,4)))</f>
        <v>1</v>
      </c>
      <c r="AE1336">
        <f>IF(Raw_Data[[#This Row],[kategori_dp]]="High",1,IF(Raw_Data[[#This Row],[kategori_dp]]="Medium",2,3))</f>
        <v>1</v>
      </c>
      <c r="AF1336">
        <f>IF(Raw_Data[[#This Row],[tenor_bulan]]&lt;=24,1,IF(Raw_Data[[#This Row],[tenor_bulan]]&lt;=36,2,IF(Raw_Data[[#This Row],[tenor_bulan]]&lt;=48,3,4)))</f>
        <v>3</v>
      </c>
      <c r="AG1336">
        <f>IF(Raw_Data[[#This Row],[jumlah_kali_telat]]=0,0,IF(Raw_Data[[#This Row],[jumlah_kali_telat]]&lt;=2,2,4))</f>
        <v>0</v>
      </c>
      <c r="AH1336">
        <f>Raw_Data[[#This Row],[Skor_Rasio]]+Raw_Data[[#This Row],[Skor_DP]]+Raw_Data[[#This Row],[Skor_Tenor]]+Raw_Data[[#This Row],[Skor_Telat]]</f>
        <v>5</v>
      </c>
      <c r="AI1336" t="str">
        <f>IF(Raw_Data[[#This Row],[Risk_Score]]&lt;=6,"Low Risk",IF(Raw_Data[[#This Row],[Risk_Score]]&lt;=8,"Medium Risk","High Risk"))</f>
        <v>Low Risk</v>
      </c>
      <c r="AJ1336">
        <f ca="1">IFERROR(DATEDIF(Raw_Data[[#This Row],[tanggal_pengajuan]],TODAY(),"m"),"N/A")</f>
        <v>5</v>
      </c>
      <c r="AK1336" t="str">
        <f ca="1">IF(ISNUMBER(Raw_Data[[#This Row],[MOB]]),IF(Raw_Data[[#This Row],[MOB]]&lt;6,"0-5 bulan",IF(Raw_Data[[#This Row],[MOB]]&lt;12,"6-11 bulan",IF(Raw_Data[[#This Row],[MOB]]&lt;24,"12-23 bulan","24+ bulan"))),"N/A")</f>
        <v>0-5 bulan</v>
      </c>
    </row>
    <row r="1337" spans="1:37" ht="14.25" customHeight="1" x14ac:dyDescent="0.45">
      <c r="A1337" t="s">
        <v>3321</v>
      </c>
      <c r="B1337" s="64">
        <v>46191</v>
      </c>
      <c r="C1337" s="1" t="str">
        <f t="shared" si="21"/>
        <v>June</v>
      </c>
      <c r="D1337" t="s">
        <v>3322</v>
      </c>
      <c r="E1337" t="s">
        <v>3323</v>
      </c>
      <c r="F1337">
        <v>57</v>
      </c>
      <c r="G1337" t="s">
        <v>51</v>
      </c>
      <c r="H1337" t="s">
        <v>41</v>
      </c>
      <c r="I1337" s="2">
        <v>4944000</v>
      </c>
      <c r="J1337" s="3">
        <f>Raw_Data[[#This Row],[cicilan_per_bulan]]/Raw_Data[[#This Row],[penghasilan_bulanan]]</f>
        <v>0.22930825242718447</v>
      </c>
      <c r="K1337" t="s">
        <v>192</v>
      </c>
      <c r="L1337" t="s">
        <v>128</v>
      </c>
      <c r="M1337" t="s">
        <v>55</v>
      </c>
      <c r="N1337" t="s">
        <v>231</v>
      </c>
      <c r="O1337" t="s">
        <v>232</v>
      </c>
      <c r="P1337" s="2">
        <v>37923000</v>
      </c>
      <c r="Q1337" s="2">
        <v>9481000</v>
      </c>
      <c r="R1337" t="str">
        <f>IF(Raw_Data[[#This Row],[persen_dp]]&lt;15%,"Low",IF(Raw_Data[[#This Row],[persen_dp]]&gt;25%,"High","Medium"))</f>
        <v>Medium</v>
      </c>
      <c r="S1337" s="3">
        <v>0.25</v>
      </c>
      <c r="T1337">
        <v>36</v>
      </c>
      <c r="U1337">
        <v>0.14499999999999999</v>
      </c>
      <c r="V1337" s="2">
        <v>1133700</v>
      </c>
      <c r="W1337" s="2">
        <v>40815000</v>
      </c>
      <c r="X1337" t="str">
        <f>IF(OR(Raw_Data[[#This Row],[status_pembayaran]]="Macet",Raw_Data[[#This Row],[status_pembayaran]]="Kurang Lancar"),"Non Performing Loan","Performing")</f>
        <v>Performing</v>
      </c>
      <c r="Y1337" t="s">
        <v>47</v>
      </c>
      <c r="Z1337">
        <v>0</v>
      </c>
      <c r="AA1337">
        <v>0</v>
      </c>
      <c r="AB1337">
        <v>1</v>
      </c>
      <c r="AD1337">
        <f>IF(Raw_Data[[#This Row],[rasio]]&lt;0.2,1,IF(Raw_Data[[#This Row],[rasio]]&lt;0.3,2,IF(Raw_Data[[#This Row],[rasio]]&lt;0.4,3,4)))</f>
        <v>2</v>
      </c>
      <c r="AE1337">
        <f>IF(Raw_Data[[#This Row],[kategori_dp]]="High",1,IF(Raw_Data[[#This Row],[kategori_dp]]="Medium",2,3))</f>
        <v>2</v>
      </c>
      <c r="AF1337">
        <f>IF(Raw_Data[[#This Row],[tenor_bulan]]&lt;=24,1,IF(Raw_Data[[#This Row],[tenor_bulan]]&lt;=36,2,IF(Raw_Data[[#This Row],[tenor_bulan]]&lt;=48,3,4)))</f>
        <v>2</v>
      </c>
      <c r="AG1337">
        <f>IF(Raw_Data[[#This Row],[jumlah_kali_telat]]=0,0,IF(Raw_Data[[#This Row],[jumlah_kali_telat]]&lt;=2,2,4))</f>
        <v>0</v>
      </c>
      <c r="AH1337">
        <f>Raw_Data[[#This Row],[Skor_Rasio]]+Raw_Data[[#This Row],[Skor_DP]]+Raw_Data[[#This Row],[Skor_Tenor]]+Raw_Data[[#This Row],[Skor_Telat]]</f>
        <v>6</v>
      </c>
      <c r="AI1337" t="str">
        <f>IF(Raw_Data[[#This Row],[Risk_Score]]&lt;=6,"Low Risk",IF(Raw_Data[[#This Row],[Risk_Score]]&lt;=8,"Medium Risk","High Risk"))</f>
        <v>Low Risk</v>
      </c>
      <c r="AJ1337">
        <f ca="1">IFERROR(DATEDIF(Raw_Data[[#This Row],[tanggal_pengajuan]],TODAY(),"m"),"N/A")</f>
        <v>4</v>
      </c>
      <c r="AK1337" t="str">
        <f ca="1">IF(ISNUMBER(Raw_Data[[#This Row],[MOB]]),IF(Raw_Data[[#This Row],[MOB]]&lt;6,"0-5 bulan",IF(Raw_Data[[#This Row],[MOB]]&lt;12,"6-11 bulan",IF(Raw_Data[[#This Row],[MOB]]&lt;24,"12-23 bulan","24+ bulan"))),"N/A")</f>
        <v>0-5 bulan</v>
      </c>
    </row>
    <row r="1338" spans="1:37" ht="14.25" customHeight="1" x14ac:dyDescent="0.45">
      <c r="A1338" t="s">
        <v>3324</v>
      </c>
      <c r="B1338" s="64">
        <v>46107</v>
      </c>
      <c r="C1338" s="1" t="str">
        <f t="shared" si="21"/>
        <v>March</v>
      </c>
      <c r="D1338" t="s">
        <v>900</v>
      </c>
      <c r="E1338" t="s">
        <v>3325</v>
      </c>
      <c r="F1338">
        <v>32</v>
      </c>
      <c r="G1338" t="s">
        <v>51</v>
      </c>
      <c r="H1338" t="s">
        <v>62</v>
      </c>
      <c r="I1338" s="2">
        <v>3384000</v>
      </c>
      <c r="J1338" s="3">
        <f>Raw_Data[[#This Row],[cicilan_per_bulan]]/Raw_Data[[#This Row],[penghasilan_bulanan]]</f>
        <v>0.30599881796690309</v>
      </c>
      <c r="K1338" t="s">
        <v>188</v>
      </c>
      <c r="L1338" t="s">
        <v>154</v>
      </c>
      <c r="M1338" t="s">
        <v>44</v>
      </c>
      <c r="N1338" t="s">
        <v>158</v>
      </c>
      <c r="O1338" t="s">
        <v>159</v>
      </c>
      <c r="P1338" s="2">
        <v>32472000</v>
      </c>
      <c r="Q1338" s="2">
        <v>6494000</v>
      </c>
      <c r="R1338" t="str">
        <f>IF(Raw_Data[[#This Row],[persen_dp]]&lt;15%,"Low",IF(Raw_Data[[#This Row],[persen_dp]]&gt;25%,"High","Medium"))</f>
        <v>Medium</v>
      </c>
      <c r="S1338" s="3">
        <v>0.2</v>
      </c>
      <c r="T1338">
        <v>36</v>
      </c>
      <c r="U1338">
        <v>0.14499999999999999</v>
      </c>
      <c r="V1338" s="2">
        <v>1035500</v>
      </c>
      <c r="W1338" s="2">
        <v>37278000</v>
      </c>
      <c r="X1338" t="str">
        <f>IF(OR(Raw_Data[[#This Row],[status_pembayaran]]="Macet",Raw_Data[[#This Row],[status_pembayaran]]="Kurang Lancar"),"Non Performing Loan","Performing")</f>
        <v>Performing</v>
      </c>
      <c r="Y1338" t="s">
        <v>47</v>
      </c>
      <c r="Z1338">
        <v>0</v>
      </c>
      <c r="AA1338">
        <v>0</v>
      </c>
      <c r="AB1338">
        <v>1</v>
      </c>
      <c r="AC1338" t="s">
        <v>58</v>
      </c>
      <c r="AD1338">
        <f>IF(Raw_Data[[#This Row],[rasio]]&lt;0.2,1,IF(Raw_Data[[#This Row],[rasio]]&lt;0.3,2,IF(Raw_Data[[#This Row],[rasio]]&lt;0.4,3,4)))</f>
        <v>3</v>
      </c>
      <c r="AE1338">
        <f>IF(Raw_Data[[#This Row],[kategori_dp]]="High",1,IF(Raw_Data[[#This Row],[kategori_dp]]="Medium",2,3))</f>
        <v>2</v>
      </c>
      <c r="AF1338">
        <f>IF(Raw_Data[[#This Row],[tenor_bulan]]&lt;=24,1,IF(Raw_Data[[#This Row],[tenor_bulan]]&lt;=36,2,IF(Raw_Data[[#This Row],[tenor_bulan]]&lt;=48,3,4)))</f>
        <v>2</v>
      </c>
      <c r="AG1338">
        <f>IF(Raw_Data[[#This Row],[jumlah_kali_telat]]=0,0,IF(Raw_Data[[#This Row],[jumlah_kali_telat]]&lt;=2,2,4))</f>
        <v>0</v>
      </c>
      <c r="AH1338">
        <f>Raw_Data[[#This Row],[Skor_Rasio]]+Raw_Data[[#This Row],[Skor_DP]]+Raw_Data[[#This Row],[Skor_Tenor]]+Raw_Data[[#This Row],[Skor_Telat]]</f>
        <v>7</v>
      </c>
      <c r="AI1338" t="str">
        <f>IF(Raw_Data[[#This Row],[Risk_Score]]&lt;=6,"Low Risk",IF(Raw_Data[[#This Row],[Risk_Score]]&lt;=8,"Medium Risk","High Risk"))</f>
        <v>Medium Risk</v>
      </c>
      <c r="AJ1338">
        <f ca="1">IFERROR(DATEDIF(Raw_Data[[#This Row],[tanggal_pengajuan]],TODAY(),"m"),"N/A")</f>
        <v>6</v>
      </c>
      <c r="AK1338" t="str">
        <f ca="1">IF(ISNUMBER(Raw_Data[[#This Row],[MOB]]),IF(Raw_Data[[#This Row],[MOB]]&lt;6,"0-5 bulan",IF(Raw_Data[[#This Row],[MOB]]&lt;12,"6-11 bulan",IF(Raw_Data[[#This Row],[MOB]]&lt;24,"12-23 bulan","24+ bulan"))),"N/A")</f>
        <v>6-11 bulan</v>
      </c>
    </row>
    <row r="1339" spans="1:37" ht="14.25" customHeight="1" x14ac:dyDescent="0.45">
      <c r="A1339" t="s">
        <v>3326</v>
      </c>
      <c r="B1339" s="64">
        <v>46112</v>
      </c>
      <c r="C1339" s="1" t="str">
        <f t="shared" si="21"/>
        <v>March</v>
      </c>
      <c r="D1339" t="s">
        <v>1508</v>
      </c>
      <c r="E1339" t="s">
        <v>3327</v>
      </c>
      <c r="F1339">
        <v>24</v>
      </c>
      <c r="G1339" t="s">
        <v>51</v>
      </c>
      <c r="H1339" t="s">
        <v>52</v>
      </c>
      <c r="I1339" s="2">
        <v>8629000</v>
      </c>
      <c r="J1339" s="3">
        <f>Raw_Data[[#This Row],[cicilan_per_bulan]]/Raw_Data[[#This Row],[penghasilan_bulanan]]</f>
        <v>0.12313130142542589</v>
      </c>
      <c r="K1339" t="s">
        <v>153</v>
      </c>
      <c r="L1339" t="s">
        <v>154</v>
      </c>
      <c r="M1339" t="s">
        <v>55</v>
      </c>
      <c r="N1339" t="s">
        <v>221</v>
      </c>
      <c r="O1339" t="s">
        <v>159</v>
      </c>
      <c r="P1339" s="2">
        <v>43476000</v>
      </c>
      <c r="Q1339" s="2">
        <v>6521000</v>
      </c>
      <c r="R1339" t="str">
        <f>IF(Raw_Data[[#This Row],[persen_dp]]&lt;15%,"Low",IF(Raw_Data[[#This Row],[persen_dp]]&gt;25%,"High","Medium"))</f>
        <v>Medium</v>
      </c>
      <c r="S1339" s="3">
        <v>0.15</v>
      </c>
      <c r="T1339">
        <v>60</v>
      </c>
      <c r="U1339">
        <v>0.14499999999999999</v>
      </c>
      <c r="V1339" s="2">
        <v>1062500</v>
      </c>
      <c r="W1339" s="2">
        <v>63747000</v>
      </c>
      <c r="X1339" t="str">
        <f>IF(OR(Raw_Data[[#This Row],[status_pembayaran]]="Macet",Raw_Data[[#This Row],[status_pembayaran]]="Kurang Lancar"),"Non Performing Loan","Performing")</f>
        <v>Performing</v>
      </c>
      <c r="Y1339" t="s">
        <v>47</v>
      </c>
      <c r="Z1339">
        <v>0</v>
      </c>
      <c r="AA1339">
        <v>0</v>
      </c>
      <c r="AB1339">
        <v>1</v>
      </c>
      <c r="AC1339" t="s">
        <v>58</v>
      </c>
      <c r="AD1339">
        <f>IF(Raw_Data[[#This Row],[rasio]]&lt;0.2,1,IF(Raw_Data[[#This Row],[rasio]]&lt;0.3,2,IF(Raw_Data[[#This Row],[rasio]]&lt;0.4,3,4)))</f>
        <v>1</v>
      </c>
      <c r="AE1339">
        <f>IF(Raw_Data[[#This Row],[kategori_dp]]="High",1,IF(Raw_Data[[#This Row],[kategori_dp]]="Medium",2,3))</f>
        <v>2</v>
      </c>
      <c r="AF1339">
        <f>IF(Raw_Data[[#This Row],[tenor_bulan]]&lt;=24,1,IF(Raw_Data[[#This Row],[tenor_bulan]]&lt;=36,2,IF(Raw_Data[[#This Row],[tenor_bulan]]&lt;=48,3,4)))</f>
        <v>4</v>
      </c>
      <c r="AG1339">
        <f>IF(Raw_Data[[#This Row],[jumlah_kali_telat]]=0,0,IF(Raw_Data[[#This Row],[jumlah_kali_telat]]&lt;=2,2,4))</f>
        <v>0</v>
      </c>
      <c r="AH1339">
        <f>Raw_Data[[#This Row],[Skor_Rasio]]+Raw_Data[[#This Row],[Skor_DP]]+Raw_Data[[#This Row],[Skor_Tenor]]+Raw_Data[[#This Row],[Skor_Telat]]</f>
        <v>7</v>
      </c>
      <c r="AI1339" t="str">
        <f>IF(Raw_Data[[#This Row],[Risk_Score]]&lt;=6,"Low Risk",IF(Raw_Data[[#This Row],[Risk_Score]]&lt;=8,"Medium Risk","High Risk"))</f>
        <v>Medium Risk</v>
      </c>
      <c r="AJ1339">
        <f ca="1">IFERROR(DATEDIF(Raw_Data[[#This Row],[tanggal_pengajuan]],TODAY(),"m"),"N/A")</f>
        <v>6</v>
      </c>
      <c r="AK1339" t="str">
        <f ca="1">IF(ISNUMBER(Raw_Data[[#This Row],[MOB]]),IF(Raw_Data[[#This Row],[MOB]]&lt;6,"0-5 bulan",IF(Raw_Data[[#This Row],[MOB]]&lt;12,"6-11 bulan",IF(Raw_Data[[#This Row],[MOB]]&lt;24,"12-23 bulan","24+ bulan"))),"N/A")</f>
        <v>6-11 bulan</v>
      </c>
    </row>
    <row r="1340" spans="1:37" ht="14.25" customHeight="1" x14ac:dyDescent="0.45">
      <c r="A1340" t="s">
        <v>3328</v>
      </c>
      <c r="B1340" s="64">
        <v>46106</v>
      </c>
      <c r="C1340" s="1" t="str">
        <f t="shared" si="21"/>
        <v>March</v>
      </c>
      <c r="D1340" t="s">
        <v>210</v>
      </c>
      <c r="E1340" t="s">
        <v>211</v>
      </c>
      <c r="F1340">
        <v>21</v>
      </c>
      <c r="G1340" t="s">
        <v>40</v>
      </c>
      <c r="H1340" t="s">
        <v>52</v>
      </c>
      <c r="I1340" s="2">
        <v>5228000</v>
      </c>
      <c r="J1340" s="3">
        <f>Raw_Data[[#This Row],[cicilan_per_bulan]]/Raw_Data[[#This Row],[penghasilan_bulanan]]</f>
        <v>0.81725325172149965</v>
      </c>
      <c r="K1340" t="s">
        <v>119</v>
      </c>
      <c r="L1340" t="s">
        <v>120</v>
      </c>
      <c r="M1340" t="s">
        <v>55</v>
      </c>
      <c r="N1340" t="s">
        <v>395</v>
      </c>
      <c r="O1340" t="s">
        <v>396</v>
      </c>
      <c r="P1340" s="2">
        <v>59705000</v>
      </c>
      <c r="Q1340" s="2">
        <v>14926000</v>
      </c>
      <c r="R1340" t="str">
        <f>IF(Raw_Data[[#This Row],[persen_dp]]&lt;15%,"Low",IF(Raw_Data[[#This Row],[persen_dp]]&gt;25%,"High","Medium"))</f>
        <v>Medium</v>
      </c>
      <c r="S1340" s="3">
        <v>0.25</v>
      </c>
      <c r="T1340">
        <v>12</v>
      </c>
      <c r="U1340">
        <v>0.14499999999999999</v>
      </c>
      <c r="V1340" s="2">
        <v>4272600</v>
      </c>
      <c r="W1340" s="2">
        <v>51272000</v>
      </c>
      <c r="X1340" t="str">
        <f>IF(OR(Raw_Data[[#This Row],[status_pembayaran]]="Macet",Raw_Data[[#This Row],[status_pembayaran]]="Kurang Lancar"),"Non Performing Loan","Performing")</f>
        <v>Performing</v>
      </c>
      <c r="Y1340" t="s">
        <v>47</v>
      </c>
      <c r="Z1340">
        <v>0</v>
      </c>
      <c r="AA1340">
        <v>0</v>
      </c>
      <c r="AB1340">
        <v>1</v>
      </c>
      <c r="AD1340">
        <f>IF(Raw_Data[[#This Row],[rasio]]&lt;0.2,1,IF(Raw_Data[[#This Row],[rasio]]&lt;0.3,2,IF(Raw_Data[[#This Row],[rasio]]&lt;0.4,3,4)))</f>
        <v>4</v>
      </c>
      <c r="AE1340">
        <f>IF(Raw_Data[[#This Row],[kategori_dp]]="High",1,IF(Raw_Data[[#This Row],[kategori_dp]]="Medium",2,3))</f>
        <v>2</v>
      </c>
      <c r="AF1340">
        <f>IF(Raw_Data[[#This Row],[tenor_bulan]]&lt;=24,1,IF(Raw_Data[[#This Row],[tenor_bulan]]&lt;=36,2,IF(Raw_Data[[#This Row],[tenor_bulan]]&lt;=48,3,4)))</f>
        <v>1</v>
      </c>
      <c r="AG1340">
        <f>IF(Raw_Data[[#This Row],[jumlah_kali_telat]]=0,0,IF(Raw_Data[[#This Row],[jumlah_kali_telat]]&lt;=2,2,4))</f>
        <v>0</v>
      </c>
      <c r="AH1340">
        <f>Raw_Data[[#This Row],[Skor_Rasio]]+Raw_Data[[#This Row],[Skor_DP]]+Raw_Data[[#This Row],[Skor_Tenor]]+Raw_Data[[#This Row],[Skor_Telat]]</f>
        <v>7</v>
      </c>
      <c r="AI1340" t="str">
        <f>IF(Raw_Data[[#This Row],[Risk_Score]]&lt;=6,"Low Risk",IF(Raw_Data[[#This Row],[Risk_Score]]&lt;=8,"Medium Risk","High Risk"))</f>
        <v>Medium Risk</v>
      </c>
      <c r="AJ1340">
        <f ca="1">IFERROR(DATEDIF(Raw_Data[[#This Row],[tanggal_pengajuan]],TODAY(),"m"),"N/A")</f>
        <v>6</v>
      </c>
      <c r="AK1340" t="str">
        <f ca="1">IF(ISNUMBER(Raw_Data[[#This Row],[MOB]]),IF(Raw_Data[[#This Row],[MOB]]&lt;6,"0-5 bulan",IF(Raw_Data[[#This Row],[MOB]]&lt;12,"6-11 bulan",IF(Raw_Data[[#This Row],[MOB]]&lt;24,"12-23 bulan","24+ bulan"))),"N/A")</f>
        <v>6-11 bulan</v>
      </c>
    </row>
    <row r="1341" spans="1:37" ht="14.25" customHeight="1" x14ac:dyDescent="0.45">
      <c r="A1341" t="s">
        <v>3329</v>
      </c>
      <c r="B1341" s="64">
        <v>46110</v>
      </c>
      <c r="C1341" s="1" t="str">
        <f t="shared" si="21"/>
        <v>March</v>
      </c>
      <c r="D1341" t="s">
        <v>2132</v>
      </c>
      <c r="E1341" t="s">
        <v>3330</v>
      </c>
      <c r="F1341">
        <v>39</v>
      </c>
      <c r="G1341" t="s">
        <v>51</v>
      </c>
      <c r="H1341" t="s">
        <v>41</v>
      </c>
      <c r="I1341" s="2">
        <v>6342000</v>
      </c>
      <c r="J1341" s="3">
        <f>Raw_Data[[#This Row],[cicilan_per_bulan]]/Raw_Data[[#This Row],[penghasilan_bulanan]]</f>
        <v>0.22611163670766321</v>
      </c>
      <c r="K1341" t="s">
        <v>286</v>
      </c>
      <c r="L1341" t="s">
        <v>154</v>
      </c>
      <c r="M1341" t="s">
        <v>72</v>
      </c>
      <c r="N1341" t="s">
        <v>73</v>
      </c>
      <c r="O1341" t="s">
        <v>46</v>
      </c>
      <c r="P1341" s="2">
        <v>21469000</v>
      </c>
      <c r="Q1341" s="2">
        <v>6441000</v>
      </c>
      <c r="R1341" t="str">
        <f>IF(Raw_Data[[#This Row],[persen_dp]]&lt;15%,"Low",IF(Raw_Data[[#This Row],[persen_dp]]&gt;25%,"High","Medium"))</f>
        <v>High</v>
      </c>
      <c r="S1341" s="3">
        <v>0.3</v>
      </c>
      <c r="T1341">
        <v>12</v>
      </c>
      <c r="U1341">
        <v>0.14499999999999999</v>
      </c>
      <c r="V1341" s="2">
        <v>1434000</v>
      </c>
      <c r="W1341" s="2">
        <v>17207000</v>
      </c>
      <c r="X1341" t="str">
        <f>IF(OR(Raw_Data[[#This Row],[status_pembayaran]]="Macet",Raw_Data[[#This Row],[status_pembayaran]]="Kurang Lancar"),"Non Performing Loan","Performing")</f>
        <v>Performing</v>
      </c>
      <c r="Y1341" t="s">
        <v>47</v>
      </c>
      <c r="Z1341">
        <v>0</v>
      </c>
      <c r="AA1341">
        <v>0</v>
      </c>
      <c r="AB1341">
        <v>1</v>
      </c>
      <c r="AD1341">
        <f>IF(Raw_Data[[#This Row],[rasio]]&lt;0.2,1,IF(Raw_Data[[#This Row],[rasio]]&lt;0.3,2,IF(Raw_Data[[#This Row],[rasio]]&lt;0.4,3,4)))</f>
        <v>2</v>
      </c>
      <c r="AE1341">
        <f>IF(Raw_Data[[#This Row],[kategori_dp]]="High",1,IF(Raw_Data[[#This Row],[kategori_dp]]="Medium",2,3))</f>
        <v>1</v>
      </c>
      <c r="AF1341">
        <f>IF(Raw_Data[[#This Row],[tenor_bulan]]&lt;=24,1,IF(Raw_Data[[#This Row],[tenor_bulan]]&lt;=36,2,IF(Raw_Data[[#This Row],[tenor_bulan]]&lt;=48,3,4)))</f>
        <v>1</v>
      </c>
      <c r="AG1341">
        <f>IF(Raw_Data[[#This Row],[jumlah_kali_telat]]=0,0,IF(Raw_Data[[#This Row],[jumlah_kali_telat]]&lt;=2,2,4))</f>
        <v>0</v>
      </c>
      <c r="AH1341">
        <f>Raw_Data[[#This Row],[Skor_Rasio]]+Raw_Data[[#This Row],[Skor_DP]]+Raw_Data[[#This Row],[Skor_Tenor]]+Raw_Data[[#This Row],[Skor_Telat]]</f>
        <v>4</v>
      </c>
      <c r="AI1341" t="str">
        <f>IF(Raw_Data[[#This Row],[Risk_Score]]&lt;=6,"Low Risk",IF(Raw_Data[[#This Row],[Risk_Score]]&lt;=8,"Medium Risk","High Risk"))</f>
        <v>Low Risk</v>
      </c>
      <c r="AJ1341">
        <f ca="1">IFERROR(DATEDIF(Raw_Data[[#This Row],[tanggal_pengajuan]],TODAY(),"m"),"N/A")</f>
        <v>6</v>
      </c>
      <c r="AK1341" t="str">
        <f ca="1">IF(ISNUMBER(Raw_Data[[#This Row],[MOB]]),IF(Raw_Data[[#This Row],[MOB]]&lt;6,"0-5 bulan",IF(Raw_Data[[#This Row],[MOB]]&lt;12,"6-11 bulan",IF(Raw_Data[[#This Row],[MOB]]&lt;24,"12-23 bulan","24+ bulan"))),"N/A")</f>
        <v>6-11 bulan</v>
      </c>
    </row>
    <row r="1342" spans="1:37" ht="14.25" customHeight="1" x14ac:dyDescent="0.45">
      <c r="A1342" t="s">
        <v>3331</v>
      </c>
      <c r="B1342" s="64">
        <v>46186</v>
      </c>
      <c r="C1342" s="1" t="str">
        <f t="shared" si="21"/>
        <v>June</v>
      </c>
      <c r="D1342" t="s">
        <v>1200</v>
      </c>
      <c r="E1342" t="s">
        <v>3332</v>
      </c>
      <c r="F1342">
        <v>50</v>
      </c>
      <c r="G1342" t="s">
        <v>51</v>
      </c>
      <c r="H1342" t="s">
        <v>152</v>
      </c>
      <c r="I1342" s="2">
        <v>3122000</v>
      </c>
      <c r="J1342" s="3">
        <f>Raw_Data[[#This Row],[cicilan_per_bulan]]/Raw_Data[[#This Row],[penghasilan_bulanan]]</f>
        <v>0.13238308776425367</v>
      </c>
      <c r="K1342" t="s">
        <v>167</v>
      </c>
      <c r="L1342" t="s">
        <v>110</v>
      </c>
      <c r="M1342" t="s">
        <v>44</v>
      </c>
      <c r="N1342" t="s">
        <v>273</v>
      </c>
      <c r="O1342" t="s">
        <v>274</v>
      </c>
      <c r="P1342" s="2">
        <v>17282000</v>
      </c>
      <c r="Q1342" s="2">
        <v>6913000</v>
      </c>
      <c r="R1342" t="str">
        <f>IF(Raw_Data[[#This Row],[persen_dp]]&lt;15%,"Low",IF(Raw_Data[[#This Row],[persen_dp]]&gt;25%,"High","Medium"))</f>
        <v>High</v>
      </c>
      <c r="S1342" s="3">
        <v>0.4</v>
      </c>
      <c r="T1342">
        <v>36</v>
      </c>
      <c r="U1342">
        <v>0.14499999999999999</v>
      </c>
      <c r="V1342" s="2">
        <v>413300</v>
      </c>
      <c r="W1342" s="2">
        <v>14880000</v>
      </c>
      <c r="X1342" t="str">
        <f>IF(OR(Raw_Data[[#This Row],[status_pembayaran]]="Macet",Raw_Data[[#This Row],[status_pembayaran]]="Kurang Lancar"),"Non Performing Loan","Performing")</f>
        <v>Performing</v>
      </c>
      <c r="Y1342" t="s">
        <v>47</v>
      </c>
      <c r="Z1342">
        <v>0</v>
      </c>
      <c r="AA1342">
        <v>0</v>
      </c>
      <c r="AB1342">
        <v>1</v>
      </c>
      <c r="AC1342" t="s">
        <v>66</v>
      </c>
      <c r="AD1342">
        <f>IF(Raw_Data[[#This Row],[rasio]]&lt;0.2,1,IF(Raw_Data[[#This Row],[rasio]]&lt;0.3,2,IF(Raw_Data[[#This Row],[rasio]]&lt;0.4,3,4)))</f>
        <v>1</v>
      </c>
      <c r="AE1342">
        <f>IF(Raw_Data[[#This Row],[kategori_dp]]="High",1,IF(Raw_Data[[#This Row],[kategori_dp]]="Medium",2,3))</f>
        <v>1</v>
      </c>
      <c r="AF1342">
        <f>IF(Raw_Data[[#This Row],[tenor_bulan]]&lt;=24,1,IF(Raw_Data[[#This Row],[tenor_bulan]]&lt;=36,2,IF(Raw_Data[[#This Row],[tenor_bulan]]&lt;=48,3,4)))</f>
        <v>2</v>
      </c>
      <c r="AG1342">
        <f>IF(Raw_Data[[#This Row],[jumlah_kali_telat]]=0,0,IF(Raw_Data[[#This Row],[jumlah_kali_telat]]&lt;=2,2,4))</f>
        <v>0</v>
      </c>
      <c r="AH1342">
        <f>Raw_Data[[#This Row],[Skor_Rasio]]+Raw_Data[[#This Row],[Skor_DP]]+Raw_Data[[#This Row],[Skor_Tenor]]+Raw_Data[[#This Row],[Skor_Telat]]</f>
        <v>4</v>
      </c>
      <c r="AI1342" t="str">
        <f>IF(Raw_Data[[#This Row],[Risk_Score]]&lt;=6,"Low Risk",IF(Raw_Data[[#This Row],[Risk_Score]]&lt;=8,"Medium Risk","High Risk"))</f>
        <v>Low Risk</v>
      </c>
      <c r="AJ1342">
        <f ca="1">IFERROR(DATEDIF(Raw_Data[[#This Row],[tanggal_pengajuan]],TODAY(),"m"),"N/A")</f>
        <v>4</v>
      </c>
      <c r="AK1342" t="str">
        <f ca="1">IF(ISNUMBER(Raw_Data[[#This Row],[MOB]]),IF(Raw_Data[[#This Row],[MOB]]&lt;6,"0-5 bulan",IF(Raw_Data[[#This Row],[MOB]]&lt;12,"6-11 bulan",IF(Raw_Data[[#This Row],[MOB]]&lt;24,"12-23 bulan","24+ bulan"))),"N/A")</f>
        <v>0-5 bulan</v>
      </c>
    </row>
    <row r="1343" spans="1:37" ht="14.25" customHeight="1" x14ac:dyDescent="0.45">
      <c r="A1343" t="s">
        <v>3333</v>
      </c>
      <c r="B1343" s="64">
        <v>46168</v>
      </c>
      <c r="C1343" s="1" t="str">
        <f t="shared" si="21"/>
        <v>May</v>
      </c>
      <c r="D1343" t="s">
        <v>210</v>
      </c>
      <c r="E1343" t="s">
        <v>211</v>
      </c>
      <c r="F1343">
        <v>50</v>
      </c>
      <c r="G1343" t="s">
        <v>40</v>
      </c>
      <c r="H1343" t="s">
        <v>52</v>
      </c>
      <c r="I1343" s="2">
        <v>8936000</v>
      </c>
      <c r="J1343" s="3">
        <f>Raw_Data[[#This Row],[cicilan_per_bulan]]/Raw_Data[[#This Row],[penghasilan_bulanan]]</f>
        <v>0.14194270367054609</v>
      </c>
      <c r="K1343" t="s">
        <v>177</v>
      </c>
      <c r="L1343" t="s">
        <v>154</v>
      </c>
      <c r="M1343" t="s">
        <v>55</v>
      </c>
      <c r="N1343" t="s">
        <v>121</v>
      </c>
      <c r="O1343" t="s">
        <v>122</v>
      </c>
      <c r="P1343" s="2">
        <v>36305863</v>
      </c>
      <c r="Q1343" s="2">
        <v>12707000</v>
      </c>
      <c r="R1343" t="str">
        <f>IF(Raw_Data[[#This Row],[persen_dp]]&lt;15%,"Low",IF(Raw_Data[[#This Row],[persen_dp]]&gt;25%,"High","Medium"))</f>
        <v>High</v>
      </c>
      <c r="S1343" s="3">
        <v>0.35</v>
      </c>
      <c r="T1343">
        <v>24</v>
      </c>
      <c r="U1343">
        <v>0.14499999999999999</v>
      </c>
      <c r="V1343" s="2">
        <v>1268400</v>
      </c>
      <c r="W1343" s="2">
        <v>30443000</v>
      </c>
      <c r="X1343" t="str">
        <f>IF(OR(Raw_Data[[#This Row],[status_pembayaran]]="Macet",Raw_Data[[#This Row],[status_pembayaran]]="Kurang Lancar"),"Non Performing Loan","Performing")</f>
        <v>Performing</v>
      </c>
      <c r="Y1343" t="s">
        <v>47</v>
      </c>
      <c r="Z1343">
        <v>0</v>
      </c>
      <c r="AA1343">
        <v>0</v>
      </c>
      <c r="AB1343">
        <v>1</v>
      </c>
      <c r="AC1343" t="s">
        <v>104</v>
      </c>
      <c r="AD1343">
        <f>IF(Raw_Data[[#This Row],[rasio]]&lt;0.2,1,IF(Raw_Data[[#This Row],[rasio]]&lt;0.3,2,IF(Raw_Data[[#This Row],[rasio]]&lt;0.4,3,4)))</f>
        <v>1</v>
      </c>
      <c r="AE1343">
        <f>IF(Raw_Data[[#This Row],[kategori_dp]]="High",1,IF(Raw_Data[[#This Row],[kategori_dp]]="Medium",2,3))</f>
        <v>1</v>
      </c>
      <c r="AF1343">
        <f>IF(Raw_Data[[#This Row],[tenor_bulan]]&lt;=24,1,IF(Raw_Data[[#This Row],[tenor_bulan]]&lt;=36,2,IF(Raw_Data[[#This Row],[tenor_bulan]]&lt;=48,3,4)))</f>
        <v>1</v>
      </c>
      <c r="AG1343">
        <f>IF(Raw_Data[[#This Row],[jumlah_kali_telat]]=0,0,IF(Raw_Data[[#This Row],[jumlah_kali_telat]]&lt;=2,2,4))</f>
        <v>0</v>
      </c>
      <c r="AH1343">
        <f>Raw_Data[[#This Row],[Skor_Rasio]]+Raw_Data[[#This Row],[Skor_DP]]+Raw_Data[[#This Row],[Skor_Tenor]]+Raw_Data[[#This Row],[Skor_Telat]]</f>
        <v>3</v>
      </c>
      <c r="AI1343" t="str">
        <f>IF(Raw_Data[[#This Row],[Risk_Score]]&lt;=6,"Low Risk",IF(Raw_Data[[#This Row],[Risk_Score]]&lt;=8,"Medium Risk","High Risk"))</f>
        <v>Low Risk</v>
      </c>
      <c r="AJ1343">
        <f ca="1">IFERROR(DATEDIF(Raw_Data[[#This Row],[tanggal_pengajuan]],TODAY(),"m"),"N/A")</f>
        <v>4</v>
      </c>
      <c r="AK1343" t="str">
        <f ca="1">IF(ISNUMBER(Raw_Data[[#This Row],[MOB]]),IF(Raw_Data[[#This Row],[MOB]]&lt;6,"0-5 bulan",IF(Raw_Data[[#This Row],[MOB]]&lt;12,"6-11 bulan",IF(Raw_Data[[#This Row],[MOB]]&lt;24,"12-23 bulan","24+ bulan"))),"N/A")</f>
        <v>0-5 bulan</v>
      </c>
    </row>
    <row r="1344" spans="1:37" ht="14.25" customHeight="1" x14ac:dyDescent="0.45">
      <c r="A1344" t="s">
        <v>3334</v>
      </c>
      <c r="B1344" s="64">
        <v>46080</v>
      </c>
      <c r="C1344" s="1" t="str">
        <f t="shared" si="21"/>
        <v>February</v>
      </c>
      <c r="D1344" t="s">
        <v>2668</v>
      </c>
      <c r="E1344" t="s">
        <v>3335</v>
      </c>
      <c r="F1344">
        <v>46</v>
      </c>
      <c r="G1344" t="s">
        <v>51</v>
      </c>
      <c r="H1344" t="s">
        <v>52</v>
      </c>
      <c r="I1344" s="2">
        <v>9081000</v>
      </c>
      <c r="J1344" s="3">
        <f>Raw_Data[[#This Row],[cicilan_per_bulan]]/Raw_Data[[#This Row],[penghasilan_bulanan]]</f>
        <v>8.9450501046140288E-2</v>
      </c>
      <c r="K1344" t="s">
        <v>205</v>
      </c>
      <c r="L1344" t="s">
        <v>110</v>
      </c>
      <c r="M1344" t="s">
        <v>249</v>
      </c>
      <c r="N1344" t="s">
        <v>250</v>
      </c>
      <c r="O1344" t="s">
        <v>57</v>
      </c>
      <c r="P1344" s="2">
        <v>16013000</v>
      </c>
      <c r="Q1344" s="2">
        <v>4003000</v>
      </c>
      <c r="R1344" t="str">
        <f>IF(Raw_Data[[#This Row],[persen_dp]]&lt;15%,"Low",IF(Raw_Data[[#This Row],[persen_dp]]&gt;25%,"High","Medium"))</f>
        <v>Medium</v>
      </c>
      <c r="S1344" s="3">
        <v>0.25</v>
      </c>
      <c r="T1344">
        <v>18</v>
      </c>
      <c r="U1344">
        <v>0.14499999999999999</v>
      </c>
      <c r="V1344" s="2">
        <v>812300</v>
      </c>
      <c r="W1344" s="2">
        <v>14622000</v>
      </c>
      <c r="X1344" t="str">
        <f>IF(OR(Raw_Data[[#This Row],[status_pembayaran]]="Macet",Raw_Data[[#This Row],[status_pembayaran]]="Kurang Lancar"),"Non Performing Loan","Performing")</f>
        <v>Performing</v>
      </c>
      <c r="Y1344" t="s">
        <v>47</v>
      </c>
      <c r="Z1344">
        <v>0</v>
      </c>
      <c r="AA1344">
        <v>0</v>
      </c>
      <c r="AB1344">
        <v>1</v>
      </c>
      <c r="AD1344">
        <f>IF(Raw_Data[[#This Row],[rasio]]&lt;0.2,1,IF(Raw_Data[[#This Row],[rasio]]&lt;0.3,2,IF(Raw_Data[[#This Row],[rasio]]&lt;0.4,3,4)))</f>
        <v>1</v>
      </c>
      <c r="AE1344">
        <f>IF(Raw_Data[[#This Row],[kategori_dp]]="High",1,IF(Raw_Data[[#This Row],[kategori_dp]]="Medium",2,3))</f>
        <v>2</v>
      </c>
      <c r="AF1344">
        <f>IF(Raw_Data[[#This Row],[tenor_bulan]]&lt;=24,1,IF(Raw_Data[[#This Row],[tenor_bulan]]&lt;=36,2,IF(Raw_Data[[#This Row],[tenor_bulan]]&lt;=48,3,4)))</f>
        <v>1</v>
      </c>
      <c r="AG1344">
        <f>IF(Raw_Data[[#This Row],[jumlah_kali_telat]]=0,0,IF(Raw_Data[[#This Row],[jumlah_kali_telat]]&lt;=2,2,4))</f>
        <v>0</v>
      </c>
      <c r="AH1344">
        <f>Raw_Data[[#This Row],[Skor_Rasio]]+Raw_Data[[#This Row],[Skor_DP]]+Raw_Data[[#This Row],[Skor_Tenor]]+Raw_Data[[#This Row],[Skor_Telat]]</f>
        <v>4</v>
      </c>
      <c r="AI1344" t="str">
        <f>IF(Raw_Data[[#This Row],[Risk_Score]]&lt;=6,"Low Risk",IF(Raw_Data[[#This Row],[Risk_Score]]&lt;=8,"Medium Risk","High Risk"))</f>
        <v>Low Risk</v>
      </c>
      <c r="AJ1344">
        <f ca="1">IFERROR(DATEDIF(Raw_Data[[#This Row],[tanggal_pengajuan]],TODAY(),"m"),"N/A")</f>
        <v>7</v>
      </c>
      <c r="AK1344" t="str">
        <f ca="1">IF(ISNUMBER(Raw_Data[[#This Row],[MOB]]),IF(Raw_Data[[#This Row],[MOB]]&lt;6,"0-5 bulan",IF(Raw_Data[[#This Row],[MOB]]&lt;12,"6-11 bulan",IF(Raw_Data[[#This Row],[MOB]]&lt;24,"12-23 bulan","24+ bulan"))),"N/A")</f>
        <v>6-11 bulan</v>
      </c>
    </row>
    <row r="1345" spans="1:37" ht="14.25" customHeight="1" x14ac:dyDescent="0.45">
      <c r="A1345" t="s">
        <v>3336</v>
      </c>
      <c r="B1345" s="64">
        <v>46162</v>
      </c>
      <c r="C1345" s="1" t="str">
        <f t="shared" si="21"/>
        <v>May</v>
      </c>
      <c r="D1345" t="s">
        <v>2299</v>
      </c>
      <c r="E1345" t="s">
        <v>3337</v>
      </c>
      <c r="F1345">
        <v>52</v>
      </c>
      <c r="G1345" t="s">
        <v>40</v>
      </c>
      <c r="H1345" t="s">
        <v>108</v>
      </c>
      <c r="I1345" s="2">
        <v>4099000</v>
      </c>
      <c r="J1345" s="3">
        <f>Raw_Data[[#This Row],[cicilan_per_bulan]]/Raw_Data[[#This Row],[penghasilan_bulanan]]</f>
        <v>0.22890949011954134</v>
      </c>
      <c r="K1345" t="s">
        <v>153</v>
      </c>
      <c r="L1345" t="s">
        <v>154</v>
      </c>
      <c r="M1345" t="s">
        <v>44</v>
      </c>
      <c r="N1345" t="s">
        <v>184</v>
      </c>
      <c r="O1345" t="s">
        <v>122</v>
      </c>
      <c r="P1345" s="2">
        <v>36216000</v>
      </c>
      <c r="Q1345" s="2">
        <v>12676000</v>
      </c>
      <c r="R1345" t="str">
        <f>IF(Raw_Data[[#This Row],[persen_dp]]&lt;15%,"Low",IF(Raw_Data[[#This Row],[persen_dp]]&gt;25%,"High","Medium"))</f>
        <v>High</v>
      </c>
      <c r="S1345" s="3">
        <v>0.35</v>
      </c>
      <c r="T1345">
        <v>36</v>
      </c>
      <c r="U1345">
        <v>0.14499999999999999</v>
      </c>
      <c r="V1345" s="2">
        <v>938300</v>
      </c>
      <c r="W1345" s="2">
        <v>33780000</v>
      </c>
      <c r="X1345" t="str">
        <f>IF(OR(Raw_Data[[#This Row],[status_pembayaran]]="Macet",Raw_Data[[#This Row],[status_pembayaran]]="Kurang Lancar"),"Non Performing Loan","Performing")</f>
        <v>Performing</v>
      </c>
      <c r="Y1345" t="s">
        <v>47</v>
      </c>
      <c r="Z1345">
        <v>0</v>
      </c>
      <c r="AA1345">
        <v>0</v>
      </c>
      <c r="AB1345">
        <v>1</v>
      </c>
      <c r="AD1345">
        <f>IF(Raw_Data[[#This Row],[rasio]]&lt;0.2,1,IF(Raw_Data[[#This Row],[rasio]]&lt;0.3,2,IF(Raw_Data[[#This Row],[rasio]]&lt;0.4,3,4)))</f>
        <v>2</v>
      </c>
      <c r="AE1345">
        <f>IF(Raw_Data[[#This Row],[kategori_dp]]="High",1,IF(Raw_Data[[#This Row],[kategori_dp]]="Medium",2,3))</f>
        <v>1</v>
      </c>
      <c r="AF1345">
        <f>IF(Raw_Data[[#This Row],[tenor_bulan]]&lt;=24,1,IF(Raw_Data[[#This Row],[tenor_bulan]]&lt;=36,2,IF(Raw_Data[[#This Row],[tenor_bulan]]&lt;=48,3,4)))</f>
        <v>2</v>
      </c>
      <c r="AG1345">
        <f>IF(Raw_Data[[#This Row],[jumlah_kali_telat]]=0,0,IF(Raw_Data[[#This Row],[jumlah_kali_telat]]&lt;=2,2,4))</f>
        <v>0</v>
      </c>
      <c r="AH1345">
        <f>Raw_Data[[#This Row],[Skor_Rasio]]+Raw_Data[[#This Row],[Skor_DP]]+Raw_Data[[#This Row],[Skor_Tenor]]+Raw_Data[[#This Row],[Skor_Telat]]</f>
        <v>5</v>
      </c>
      <c r="AI1345" t="str">
        <f>IF(Raw_Data[[#This Row],[Risk_Score]]&lt;=6,"Low Risk",IF(Raw_Data[[#This Row],[Risk_Score]]&lt;=8,"Medium Risk","High Risk"))</f>
        <v>Low Risk</v>
      </c>
      <c r="AJ1345">
        <f ca="1">IFERROR(DATEDIF(Raw_Data[[#This Row],[tanggal_pengajuan]],TODAY(),"m"),"N/A")</f>
        <v>5</v>
      </c>
      <c r="AK1345" t="str">
        <f ca="1">IF(ISNUMBER(Raw_Data[[#This Row],[MOB]]),IF(Raw_Data[[#This Row],[MOB]]&lt;6,"0-5 bulan",IF(Raw_Data[[#This Row],[MOB]]&lt;12,"6-11 bulan",IF(Raw_Data[[#This Row],[MOB]]&lt;24,"12-23 bulan","24+ bulan"))),"N/A")</f>
        <v>0-5 bulan</v>
      </c>
    </row>
    <row r="1346" spans="1:37" ht="14.25" customHeight="1" x14ac:dyDescent="0.45">
      <c r="A1346" t="s">
        <v>3338</v>
      </c>
      <c r="B1346" s="64">
        <v>46026</v>
      </c>
      <c r="C1346" s="1" t="str">
        <f t="shared" si="21"/>
        <v>January</v>
      </c>
      <c r="D1346" t="s">
        <v>468</v>
      </c>
      <c r="E1346" t="s">
        <v>3339</v>
      </c>
      <c r="F1346">
        <v>26</v>
      </c>
      <c r="G1346" t="s">
        <v>40</v>
      </c>
      <c r="H1346" t="s">
        <v>126</v>
      </c>
      <c r="I1346" s="2">
        <v>3914000</v>
      </c>
      <c r="J1346" s="3">
        <f>Raw_Data[[#This Row],[cicilan_per_bulan]]/Raw_Data[[#This Row],[penghasilan_bulanan]]</f>
        <v>0.14371486969851813</v>
      </c>
      <c r="K1346" t="s">
        <v>102</v>
      </c>
      <c r="L1346" t="s">
        <v>103</v>
      </c>
      <c r="M1346" t="s">
        <v>44</v>
      </c>
      <c r="N1346" t="s">
        <v>129</v>
      </c>
      <c r="O1346" t="s">
        <v>130</v>
      </c>
      <c r="P1346" s="2">
        <v>23520000</v>
      </c>
      <c r="Q1346" s="2">
        <v>9408000</v>
      </c>
      <c r="R1346" t="str">
        <f>IF(Raw_Data[[#This Row],[persen_dp]]&lt;15%,"Low",IF(Raw_Data[[#This Row],[persen_dp]]&gt;25%,"High","Medium"))</f>
        <v>High</v>
      </c>
      <c r="S1346" s="3">
        <v>0.4</v>
      </c>
      <c r="T1346">
        <v>36</v>
      </c>
      <c r="U1346">
        <v>0.14499999999999999</v>
      </c>
      <c r="V1346" s="2">
        <v>562500</v>
      </c>
      <c r="W1346" s="2">
        <v>20251000</v>
      </c>
      <c r="X1346" t="str">
        <f>IF(OR(Raw_Data[[#This Row],[status_pembayaran]]="Macet",Raw_Data[[#This Row],[status_pembayaran]]="Kurang Lancar"),"Non Performing Loan","Performing")</f>
        <v>Performing</v>
      </c>
      <c r="Y1346" t="s">
        <v>47</v>
      </c>
      <c r="Z1346">
        <v>0</v>
      </c>
      <c r="AA1346">
        <v>0</v>
      </c>
      <c r="AB1346">
        <v>1</v>
      </c>
      <c r="AC1346" t="s">
        <v>58</v>
      </c>
      <c r="AD1346">
        <f>IF(Raw_Data[[#This Row],[rasio]]&lt;0.2,1,IF(Raw_Data[[#This Row],[rasio]]&lt;0.3,2,IF(Raw_Data[[#This Row],[rasio]]&lt;0.4,3,4)))</f>
        <v>1</v>
      </c>
      <c r="AE1346">
        <f>IF(Raw_Data[[#This Row],[kategori_dp]]="High",1,IF(Raw_Data[[#This Row],[kategori_dp]]="Medium",2,3))</f>
        <v>1</v>
      </c>
      <c r="AF1346">
        <f>IF(Raw_Data[[#This Row],[tenor_bulan]]&lt;=24,1,IF(Raw_Data[[#This Row],[tenor_bulan]]&lt;=36,2,IF(Raw_Data[[#This Row],[tenor_bulan]]&lt;=48,3,4)))</f>
        <v>2</v>
      </c>
      <c r="AG1346">
        <f>IF(Raw_Data[[#This Row],[jumlah_kali_telat]]=0,0,IF(Raw_Data[[#This Row],[jumlah_kali_telat]]&lt;=2,2,4))</f>
        <v>0</v>
      </c>
      <c r="AH1346">
        <f>Raw_Data[[#This Row],[Skor_Rasio]]+Raw_Data[[#This Row],[Skor_DP]]+Raw_Data[[#This Row],[Skor_Tenor]]+Raw_Data[[#This Row],[Skor_Telat]]</f>
        <v>4</v>
      </c>
      <c r="AI1346" t="str">
        <f>IF(Raw_Data[[#This Row],[Risk_Score]]&lt;=6,"Low Risk",IF(Raw_Data[[#This Row],[Risk_Score]]&lt;=8,"Medium Risk","High Risk"))</f>
        <v>Low Risk</v>
      </c>
      <c r="AJ1346">
        <f ca="1">IFERROR(DATEDIF(Raw_Data[[#This Row],[tanggal_pengajuan]],TODAY(),"m"),"N/A")</f>
        <v>9</v>
      </c>
      <c r="AK1346" t="str">
        <f ca="1">IF(ISNUMBER(Raw_Data[[#This Row],[MOB]]),IF(Raw_Data[[#This Row],[MOB]]&lt;6,"0-5 bulan",IF(Raw_Data[[#This Row],[MOB]]&lt;12,"6-11 bulan",IF(Raw_Data[[#This Row],[MOB]]&lt;24,"12-23 bulan","24+ bulan"))),"N/A")</f>
        <v>6-11 bulan</v>
      </c>
    </row>
    <row r="1347" spans="1:37" ht="14.25" customHeight="1" x14ac:dyDescent="0.45">
      <c r="A1347" t="s">
        <v>3340</v>
      </c>
      <c r="B1347" s="64">
        <v>46064</v>
      </c>
      <c r="C1347" s="1" t="str">
        <f t="shared" si="21"/>
        <v>February</v>
      </c>
      <c r="D1347" t="s">
        <v>3322</v>
      </c>
      <c r="E1347" t="s">
        <v>3341</v>
      </c>
      <c r="F1347">
        <v>44</v>
      </c>
      <c r="G1347" t="s">
        <v>40</v>
      </c>
      <c r="H1347" t="s">
        <v>52</v>
      </c>
      <c r="I1347" s="2">
        <v>8339000</v>
      </c>
      <c r="J1347" s="3">
        <f>Raw_Data[[#This Row],[cicilan_per_bulan]]/Raw_Data[[#This Row],[penghasilan_bulanan]]</f>
        <v>0.14968221609305671</v>
      </c>
      <c r="K1347" t="s">
        <v>188</v>
      </c>
      <c r="L1347" t="s">
        <v>154</v>
      </c>
      <c r="M1347" t="s">
        <v>44</v>
      </c>
      <c r="N1347" t="s">
        <v>129</v>
      </c>
      <c r="O1347" t="s">
        <v>130</v>
      </c>
      <c r="P1347" s="2">
        <v>23068000</v>
      </c>
      <c r="Q1347" s="2">
        <v>4614000</v>
      </c>
      <c r="R1347" t="str">
        <f>IF(Raw_Data[[#This Row],[persen_dp]]&lt;15%,"Low",IF(Raw_Data[[#This Row],[persen_dp]]&gt;25%,"High","Medium"))</f>
        <v>Medium</v>
      </c>
      <c r="S1347" s="3">
        <v>0.2</v>
      </c>
      <c r="T1347">
        <v>18</v>
      </c>
      <c r="U1347">
        <v>0.14499999999999999</v>
      </c>
      <c r="V1347" s="2">
        <v>1248200</v>
      </c>
      <c r="W1347" s="2">
        <v>22467000</v>
      </c>
      <c r="X1347" t="str">
        <f>IF(OR(Raw_Data[[#This Row],[status_pembayaran]]="Macet",Raw_Data[[#This Row],[status_pembayaran]]="Kurang Lancar"),"Non Performing Loan","Performing")</f>
        <v>Performing</v>
      </c>
      <c r="Y1347" t="s">
        <v>47</v>
      </c>
      <c r="Z1347">
        <v>0</v>
      </c>
      <c r="AA1347">
        <v>0</v>
      </c>
      <c r="AB1347">
        <v>1</v>
      </c>
      <c r="AC1347" t="s">
        <v>66</v>
      </c>
      <c r="AD1347">
        <f>IF(Raw_Data[[#This Row],[rasio]]&lt;0.2,1,IF(Raw_Data[[#This Row],[rasio]]&lt;0.3,2,IF(Raw_Data[[#This Row],[rasio]]&lt;0.4,3,4)))</f>
        <v>1</v>
      </c>
      <c r="AE1347">
        <f>IF(Raw_Data[[#This Row],[kategori_dp]]="High",1,IF(Raw_Data[[#This Row],[kategori_dp]]="Medium",2,3))</f>
        <v>2</v>
      </c>
      <c r="AF1347">
        <f>IF(Raw_Data[[#This Row],[tenor_bulan]]&lt;=24,1,IF(Raw_Data[[#This Row],[tenor_bulan]]&lt;=36,2,IF(Raw_Data[[#This Row],[tenor_bulan]]&lt;=48,3,4)))</f>
        <v>1</v>
      </c>
      <c r="AG1347">
        <f>IF(Raw_Data[[#This Row],[jumlah_kali_telat]]=0,0,IF(Raw_Data[[#This Row],[jumlah_kali_telat]]&lt;=2,2,4))</f>
        <v>0</v>
      </c>
      <c r="AH1347">
        <f>Raw_Data[[#This Row],[Skor_Rasio]]+Raw_Data[[#This Row],[Skor_DP]]+Raw_Data[[#This Row],[Skor_Tenor]]+Raw_Data[[#This Row],[Skor_Telat]]</f>
        <v>4</v>
      </c>
      <c r="AI1347" t="str">
        <f>IF(Raw_Data[[#This Row],[Risk_Score]]&lt;=6,"Low Risk",IF(Raw_Data[[#This Row],[Risk_Score]]&lt;=8,"Medium Risk","High Risk"))</f>
        <v>Low Risk</v>
      </c>
      <c r="AJ1347">
        <f ca="1">IFERROR(DATEDIF(Raw_Data[[#This Row],[tanggal_pengajuan]],TODAY(),"m"),"N/A")</f>
        <v>8</v>
      </c>
      <c r="AK1347" t="str">
        <f ca="1">IF(ISNUMBER(Raw_Data[[#This Row],[MOB]]),IF(Raw_Data[[#This Row],[MOB]]&lt;6,"0-5 bulan",IF(Raw_Data[[#This Row],[MOB]]&lt;12,"6-11 bulan",IF(Raw_Data[[#This Row],[MOB]]&lt;24,"12-23 bulan","24+ bulan"))),"N/A")</f>
        <v>6-11 bulan</v>
      </c>
    </row>
    <row r="1348" spans="1:37" ht="14.25" customHeight="1" x14ac:dyDescent="0.45">
      <c r="A1348" t="s">
        <v>3342</v>
      </c>
      <c r="B1348" s="64">
        <v>46135</v>
      </c>
      <c r="C1348" s="1" t="str">
        <f t="shared" si="21"/>
        <v>April</v>
      </c>
      <c r="D1348" t="s">
        <v>3343</v>
      </c>
      <c r="E1348" t="s">
        <v>211</v>
      </c>
      <c r="F1348">
        <v>33</v>
      </c>
      <c r="G1348" t="s">
        <v>40</v>
      </c>
      <c r="H1348" t="s">
        <v>41</v>
      </c>
      <c r="I1348" s="2">
        <v>7268000</v>
      </c>
      <c r="J1348" s="3">
        <f>Raw_Data[[#This Row],[cicilan_per_bulan]]/Raw_Data[[#This Row],[penghasilan_bulanan]]</f>
        <v>7.3335167859108416E-2</v>
      </c>
      <c r="K1348" t="s">
        <v>53</v>
      </c>
      <c r="L1348" t="s">
        <v>54</v>
      </c>
      <c r="M1348" t="s">
        <v>55</v>
      </c>
      <c r="N1348" t="s">
        <v>56</v>
      </c>
      <c r="O1348" t="s">
        <v>57</v>
      </c>
      <c r="P1348" s="2">
        <v>17991000</v>
      </c>
      <c r="Q1348" s="2">
        <v>1799000</v>
      </c>
      <c r="R1348" t="str">
        <f>IF(Raw_Data[[#This Row],[persen_dp]]&lt;15%,"Low",IF(Raw_Data[[#This Row],[persen_dp]]&gt;25%,"High","Medium"))</f>
        <v>Low</v>
      </c>
      <c r="S1348" s="3">
        <v>0.1</v>
      </c>
      <c r="T1348">
        <v>48</v>
      </c>
      <c r="U1348">
        <v>0.14499999999999999</v>
      </c>
      <c r="V1348" s="2">
        <v>533000</v>
      </c>
      <c r="W1348" s="2">
        <v>25583000</v>
      </c>
      <c r="X1348" t="str">
        <f>IF(OR(Raw_Data[[#This Row],[status_pembayaran]]="Macet",Raw_Data[[#This Row],[status_pembayaran]]="Kurang Lancar"),"Non Performing Loan","Performing")</f>
        <v>Performing</v>
      </c>
      <c r="Y1348" t="s">
        <v>47</v>
      </c>
      <c r="Z1348">
        <v>0</v>
      </c>
      <c r="AA1348">
        <v>0</v>
      </c>
      <c r="AB1348">
        <v>1</v>
      </c>
      <c r="AD1348">
        <f>IF(Raw_Data[[#This Row],[rasio]]&lt;0.2,1,IF(Raw_Data[[#This Row],[rasio]]&lt;0.3,2,IF(Raw_Data[[#This Row],[rasio]]&lt;0.4,3,4)))</f>
        <v>1</v>
      </c>
      <c r="AE1348">
        <f>IF(Raw_Data[[#This Row],[kategori_dp]]="High",1,IF(Raw_Data[[#This Row],[kategori_dp]]="Medium",2,3))</f>
        <v>3</v>
      </c>
      <c r="AF1348">
        <f>IF(Raw_Data[[#This Row],[tenor_bulan]]&lt;=24,1,IF(Raw_Data[[#This Row],[tenor_bulan]]&lt;=36,2,IF(Raw_Data[[#This Row],[tenor_bulan]]&lt;=48,3,4)))</f>
        <v>3</v>
      </c>
      <c r="AG1348">
        <f>IF(Raw_Data[[#This Row],[jumlah_kali_telat]]=0,0,IF(Raw_Data[[#This Row],[jumlah_kali_telat]]&lt;=2,2,4))</f>
        <v>0</v>
      </c>
      <c r="AH1348">
        <f>Raw_Data[[#This Row],[Skor_Rasio]]+Raw_Data[[#This Row],[Skor_DP]]+Raw_Data[[#This Row],[Skor_Tenor]]+Raw_Data[[#This Row],[Skor_Telat]]</f>
        <v>7</v>
      </c>
      <c r="AI1348" t="str">
        <f>IF(Raw_Data[[#This Row],[Risk_Score]]&lt;=6,"Low Risk",IF(Raw_Data[[#This Row],[Risk_Score]]&lt;=8,"Medium Risk","High Risk"))</f>
        <v>Medium Risk</v>
      </c>
      <c r="AJ1348">
        <f ca="1">IFERROR(DATEDIF(Raw_Data[[#This Row],[tanggal_pengajuan]],TODAY(),"m"),"N/A")</f>
        <v>6</v>
      </c>
      <c r="AK1348" t="str">
        <f ca="1">IF(ISNUMBER(Raw_Data[[#This Row],[MOB]]),IF(Raw_Data[[#This Row],[MOB]]&lt;6,"0-5 bulan",IF(Raw_Data[[#This Row],[MOB]]&lt;12,"6-11 bulan",IF(Raw_Data[[#This Row],[MOB]]&lt;24,"12-23 bulan","24+ bulan"))),"N/A")</f>
        <v>6-11 bulan</v>
      </c>
    </row>
    <row r="1349" spans="1:37" ht="14.25" customHeight="1" x14ac:dyDescent="0.45">
      <c r="A1349" t="s">
        <v>3344</v>
      </c>
      <c r="B1349" s="64">
        <v>46071</v>
      </c>
      <c r="C1349" s="1" t="str">
        <f t="shared" si="21"/>
        <v>February</v>
      </c>
      <c r="D1349" t="s">
        <v>210</v>
      </c>
      <c r="E1349" t="s">
        <v>211</v>
      </c>
      <c r="F1349">
        <v>57</v>
      </c>
      <c r="G1349" t="s">
        <v>51</v>
      </c>
      <c r="H1349" t="s">
        <v>41</v>
      </c>
      <c r="I1349" s="2">
        <v>6150000</v>
      </c>
      <c r="J1349" s="3">
        <f>Raw_Data[[#This Row],[cicilan_per_bulan]]/Raw_Data[[#This Row],[penghasilan_bulanan]]</f>
        <v>7.9691056910569102E-2</v>
      </c>
      <c r="K1349" t="s">
        <v>188</v>
      </c>
      <c r="L1349" t="s">
        <v>154</v>
      </c>
      <c r="M1349" t="s">
        <v>249</v>
      </c>
      <c r="N1349" t="s">
        <v>250</v>
      </c>
      <c r="O1349" t="s">
        <v>57</v>
      </c>
      <c r="P1349" s="2">
        <v>16395000</v>
      </c>
      <c r="Q1349" s="2">
        <v>4099000</v>
      </c>
      <c r="R1349" t="str">
        <f>IF(Raw_Data[[#This Row],[persen_dp]]&lt;15%,"Low",IF(Raw_Data[[#This Row],[persen_dp]]&gt;25%,"High","Medium"))</f>
        <v>Medium</v>
      </c>
      <c r="S1349" s="3">
        <v>0.25</v>
      </c>
      <c r="T1349">
        <v>36</v>
      </c>
      <c r="U1349">
        <v>0.14499999999999999</v>
      </c>
      <c r="V1349" s="2">
        <v>490100</v>
      </c>
      <c r="W1349" s="2">
        <v>17645000</v>
      </c>
      <c r="X1349" t="str">
        <f>IF(OR(Raw_Data[[#This Row],[status_pembayaran]]="Macet",Raw_Data[[#This Row],[status_pembayaran]]="Kurang Lancar"),"Non Performing Loan","Performing")</f>
        <v>Performing</v>
      </c>
      <c r="Y1349" t="s">
        <v>47</v>
      </c>
      <c r="Z1349">
        <v>0</v>
      </c>
      <c r="AA1349">
        <v>0</v>
      </c>
      <c r="AB1349">
        <v>1</v>
      </c>
      <c r="AD1349">
        <f>IF(Raw_Data[[#This Row],[rasio]]&lt;0.2,1,IF(Raw_Data[[#This Row],[rasio]]&lt;0.3,2,IF(Raw_Data[[#This Row],[rasio]]&lt;0.4,3,4)))</f>
        <v>1</v>
      </c>
      <c r="AE1349">
        <f>IF(Raw_Data[[#This Row],[kategori_dp]]="High",1,IF(Raw_Data[[#This Row],[kategori_dp]]="Medium",2,3))</f>
        <v>2</v>
      </c>
      <c r="AF1349">
        <f>IF(Raw_Data[[#This Row],[tenor_bulan]]&lt;=24,1,IF(Raw_Data[[#This Row],[tenor_bulan]]&lt;=36,2,IF(Raw_Data[[#This Row],[tenor_bulan]]&lt;=48,3,4)))</f>
        <v>2</v>
      </c>
      <c r="AG1349">
        <f>IF(Raw_Data[[#This Row],[jumlah_kali_telat]]=0,0,IF(Raw_Data[[#This Row],[jumlah_kali_telat]]&lt;=2,2,4))</f>
        <v>0</v>
      </c>
      <c r="AH1349">
        <f>Raw_Data[[#This Row],[Skor_Rasio]]+Raw_Data[[#This Row],[Skor_DP]]+Raw_Data[[#This Row],[Skor_Tenor]]+Raw_Data[[#This Row],[Skor_Telat]]</f>
        <v>5</v>
      </c>
      <c r="AI1349" t="str">
        <f>IF(Raw_Data[[#This Row],[Risk_Score]]&lt;=6,"Low Risk",IF(Raw_Data[[#This Row],[Risk_Score]]&lt;=8,"Medium Risk","High Risk"))</f>
        <v>Low Risk</v>
      </c>
      <c r="AJ1349">
        <f ca="1">IFERROR(DATEDIF(Raw_Data[[#This Row],[tanggal_pengajuan]],TODAY(),"m"),"N/A")</f>
        <v>8</v>
      </c>
      <c r="AK1349" t="str">
        <f ca="1">IF(ISNUMBER(Raw_Data[[#This Row],[MOB]]),IF(Raw_Data[[#This Row],[MOB]]&lt;6,"0-5 bulan",IF(Raw_Data[[#This Row],[MOB]]&lt;12,"6-11 bulan",IF(Raw_Data[[#This Row],[MOB]]&lt;24,"12-23 bulan","24+ bulan"))),"N/A")</f>
        <v>6-11 bulan</v>
      </c>
    </row>
    <row r="1350" spans="1:37" ht="14.25" customHeight="1" x14ac:dyDescent="0.45">
      <c r="A1350" t="s">
        <v>3345</v>
      </c>
      <c r="B1350" s="64">
        <v>46237</v>
      </c>
      <c r="C1350" s="1" t="str">
        <f t="shared" si="21"/>
        <v>August</v>
      </c>
      <c r="D1350" t="s">
        <v>3346</v>
      </c>
      <c r="E1350" t="s">
        <v>3347</v>
      </c>
      <c r="F1350">
        <v>24</v>
      </c>
      <c r="G1350" t="s">
        <v>51</v>
      </c>
      <c r="H1350" t="s">
        <v>41</v>
      </c>
      <c r="I1350" s="2">
        <v>7620000</v>
      </c>
      <c r="J1350" s="3">
        <f>Raw_Data[[#This Row],[cicilan_per_bulan]]/Raw_Data[[#This Row],[penghasilan_bulanan]]</f>
        <v>0.2748031496062992</v>
      </c>
      <c r="K1350" t="s">
        <v>91</v>
      </c>
      <c r="L1350" t="s">
        <v>92</v>
      </c>
      <c r="M1350" t="s">
        <v>290</v>
      </c>
      <c r="N1350" t="s">
        <v>291</v>
      </c>
      <c r="O1350" t="s">
        <v>292</v>
      </c>
      <c r="P1350" s="2">
        <v>38697000</v>
      </c>
      <c r="Q1350" s="2">
        <v>7739000</v>
      </c>
      <c r="R1350" t="str">
        <f>IF(Raw_Data[[#This Row],[persen_dp]]&lt;15%,"Low",IF(Raw_Data[[#This Row],[persen_dp]]&gt;25%,"High","Medium"))</f>
        <v>Medium</v>
      </c>
      <c r="S1350" s="3">
        <v>0.2</v>
      </c>
      <c r="T1350">
        <v>18</v>
      </c>
      <c r="U1350">
        <v>0.14499999999999999</v>
      </c>
      <c r="V1350" s="2">
        <v>2094000</v>
      </c>
      <c r="W1350" s="2">
        <v>37692000</v>
      </c>
      <c r="X1350" t="str">
        <f>IF(OR(Raw_Data[[#This Row],[status_pembayaran]]="Macet",Raw_Data[[#This Row],[status_pembayaran]]="Kurang Lancar"),"Non Performing Loan","Performing")</f>
        <v>Performing</v>
      </c>
      <c r="Y1350" t="s">
        <v>47</v>
      </c>
      <c r="Z1350">
        <v>0</v>
      </c>
      <c r="AA1350">
        <v>0</v>
      </c>
      <c r="AB1350">
        <v>1</v>
      </c>
      <c r="AC1350" t="s">
        <v>137</v>
      </c>
      <c r="AD1350">
        <f>IF(Raw_Data[[#This Row],[rasio]]&lt;0.2,1,IF(Raw_Data[[#This Row],[rasio]]&lt;0.3,2,IF(Raw_Data[[#This Row],[rasio]]&lt;0.4,3,4)))</f>
        <v>2</v>
      </c>
      <c r="AE1350">
        <f>IF(Raw_Data[[#This Row],[kategori_dp]]="High",1,IF(Raw_Data[[#This Row],[kategori_dp]]="Medium",2,3))</f>
        <v>2</v>
      </c>
      <c r="AF1350">
        <f>IF(Raw_Data[[#This Row],[tenor_bulan]]&lt;=24,1,IF(Raw_Data[[#This Row],[tenor_bulan]]&lt;=36,2,IF(Raw_Data[[#This Row],[tenor_bulan]]&lt;=48,3,4)))</f>
        <v>1</v>
      </c>
      <c r="AG1350">
        <f>IF(Raw_Data[[#This Row],[jumlah_kali_telat]]=0,0,IF(Raw_Data[[#This Row],[jumlah_kali_telat]]&lt;=2,2,4))</f>
        <v>0</v>
      </c>
      <c r="AH1350">
        <f>Raw_Data[[#This Row],[Skor_Rasio]]+Raw_Data[[#This Row],[Skor_DP]]+Raw_Data[[#This Row],[Skor_Tenor]]+Raw_Data[[#This Row],[Skor_Telat]]</f>
        <v>5</v>
      </c>
      <c r="AI1350" t="str">
        <f>IF(Raw_Data[[#This Row],[Risk_Score]]&lt;=6,"Low Risk",IF(Raw_Data[[#This Row],[Risk_Score]]&lt;=8,"Medium Risk","High Risk"))</f>
        <v>Low Risk</v>
      </c>
      <c r="AJ1350">
        <f ca="1">IFERROR(DATEDIF(Raw_Data[[#This Row],[tanggal_pengajuan]],TODAY(),"m"),"N/A")</f>
        <v>2</v>
      </c>
      <c r="AK1350" t="str">
        <f ca="1">IF(ISNUMBER(Raw_Data[[#This Row],[MOB]]),IF(Raw_Data[[#This Row],[MOB]]&lt;6,"0-5 bulan",IF(Raw_Data[[#This Row],[MOB]]&lt;12,"6-11 bulan",IF(Raw_Data[[#This Row],[MOB]]&lt;24,"12-23 bulan","24+ bulan"))),"N/A")</f>
        <v>0-5 bulan</v>
      </c>
    </row>
    <row r="1351" spans="1:37" ht="14.25" customHeight="1" x14ac:dyDescent="0.45">
      <c r="A1351" t="s">
        <v>3348</v>
      </c>
      <c r="B1351" s="64">
        <v>46066</v>
      </c>
      <c r="C1351" s="1" t="str">
        <f t="shared" si="21"/>
        <v>February</v>
      </c>
      <c r="D1351" t="s">
        <v>2790</v>
      </c>
      <c r="E1351" t="s">
        <v>3349</v>
      </c>
      <c r="F1351">
        <v>44</v>
      </c>
      <c r="G1351" t="s">
        <v>40</v>
      </c>
      <c r="H1351" t="s">
        <v>41</v>
      </c>
      <c r="I1351" s="2">
        <v>6503000</v>
      </c>
      <c r="J1351" s="3">
        <f>Raw_Data[[#This Row],[cicilan_per_bulan]]/Raw_Data[[#This Row],[penghasilan_bulanan]]</f>
        <v>0.22159003536829155</v>
      </c>
      <c r="K1351" t="s">
        <v>109</v>
      </c>
      <c r="L1351" t="s">
        <v>110</v>
      </c>
      <c r="M1351" t="s">
        <v>55</v>
      </c>
      <c r="N1351" t="s">
        <v>395</v>
      </c>
      <c r="O1351" t="s">
        <v>396</v>
      </c>
      <c r="P1351" s="2">
        <v>58968000</v>
      </c>
      <c r="Q1351" s="2">
        <v>8845000</v>
      </c>
      <c r="R1351" t="str">
        <f>IF(Raw_Data[[#This Row],[persen_dp]]&lt;15%,"Low",IF(Raw_Data[[#This Row],[persen_dp]]&gt;25%,"High","Medium"))</f>
        <v>Medium</v>
      </c>
      <c r="S1351" s="3">
        <v>0.15</v>
      </c>
      <c r="T1351">
        <v>60</v>
      </c>
      <c r="U1351">
        <v>0.14499999999999999</v>
      </c>
      <c r="V1351" s="2">
        <v>1441000</v>
      </c>
      <c r="W1351" s="2">
        <v>86462000</v>
      </c>
      <c r="X1351" t="str">
        <f>IF(OR(Raw_Data[[#This Row],[status_pembayaran]]="Macet",Raw_Data[[#This Row],[status_pembayaran]]="Kurang Lancar"),"Non Performing Loan","Performing")</f>
        <v>Performing</v>
      </c>
      <c r="Y1351" t="s">
        <v>47</v>
      </c>
      <c r="Z1351">
        <v>0</v>
      </c>
      <c r="AA1351">
        <v>0</v>
      </c>
      <c r="AB1351">
        <v>1</v>
      </c>
      <c r="AC1351" t="s">
        <v>104</v>
      </c>
      <c r="AD1351">
        <f>IF(Raw_Data[[#This Row],[rasio]]&lt;0.2,1,IF(Raw_Data[[#This Row],[rasio]]&lt;0.3,2,IF(Raw_Data[[#This Row],[rasio]]&lt;0.4,3,4)))</f>
        <v>2</v>
      </c>
      <c r="AE1351">
        <f>IF(Raw_Data[[#This Row],[kategori_dp]]="High",1,IF(Raw_Data[[#This Row],[kategori_dp]]="Medium",2,3))</f>
        <v>2</v>
      </c>
      <c r="AF1351">
        <f>IF(Raw_Data[[#This Row],[tenor_bulan]]&lt;=24,1,IF(Raw_Data[[#This Row],[tenor_bulan]]&lt;=36,2,IF(Raw_Data[[#This Row],[tenor_bulan]]&lt;=48,3,4)))</f>
        <v>4</v>
      </c>
      <c r="AG1351">
        <f>IF(Raw_Data[[#This Row],[jumlah_kali_telat]]=0,0,IF(Raw_Data[[#This Row],[jumlah_kali_telat]]&lt;=2,2,4))</f>
        <v>0</v>
      </c>
      <c r="AH1351">
        <f>Raw_Data[[#This Row],[Skor_Rasio]]+Raw_Data[[#This Row],[Skor_DP]]+Raw_Data[[#This Row],[Skor_Tenor]]+Raw_Data[[#This Row],[Skor_Telat]]</f>
        <v>8</v>
      </c>
      <c r="AI1351" t="str">
        <f>IF(Raw_Data[[#This Row],[Risk_Score]]&lt;=6,"Low Risk",IF(Raw_Data[[#This Row],[Risk_Score]]&lt;=8,"Medium Risk","High Risk"))</f>
        <v>Medium Risk</v>
      </c>
      <c r="AJ1351">
        <f ca="1">IFERROR(DATEDIF(Raw_Data[[#This Row],[tanggal_pengajuan]],TODAY(),"m"),"N/A")</f>
        <v>8</v>
      </c>
      <c r="AK1351" t="str">
        <f ca="1">IF(ISNUMBER(Raw_Data[[#This Row],[MOB]]),IF(Raw_Data[[#This Row],[MOB]]&lt;6,"0-5 bulan",IF(Raw_Data[[#This Row],[MOB]]&lt;12,"6-11 bulan",IF(Raw_Data[[#This Row],[MOB]]&lt;24,"12-23 bulan","24+ bulan"))),"N/A")</f>
        <v>6-11 bulan</v>
      </c>
    </row>
    <row r="1352" spans="1:37" ht="14.25" customHeight="1" x14ac:dyDescent="0.45">
      <c r="A1352" t="s">
        <v>3350</v>
      </c>
      <c r="B1352" s="64">
        <v>46150</v>
      </c>
      <c r="C1352" s="1" t="str">
        <f t="shared" si="21"/>
        <v>May</v>
      </c>
      <c r="D1352" t="s">
        <v>779</v>
      </c>
      <c r="E1352" t="s">
        <v>3351</v>
      </c>
      <c r="F1352">
        <v>51</v>
      </c>
      <c r="G1352" t="s">
        <v>51</v>
      </c>
      <c r="H1352" t="s">
        <v>108</v>
      </c>
      <c r="I1352" s="2">
        <v>4253000</v>
      </c>
      <c r="J1352" s="3">
        <f>Raw_Data[[#This Row],[cicilan_per_bulan]]/Raw_Data[[#This Row],[penghasilan_bulanan]]</f>
        <v>0.11225017634610863</v>
      </c>
      <c r="K1352" t="s">
        <v>53</v>
      </c>
      <c r="L1352" t="s">
        <v>54</v>
      </c>
      <c r="M1352" t="s">
        <v>44</v>
      </c>
      <c r="N1352" t="s">
        <v>273</v>
      </c>
      <c r="O1352" t="s">
        <v>274</v>
      </c>
      <c r="P1352" s="2">
        <v>18129000</v>
      </c>
      <c r="Q1352" s="2">
        <v>3626000</v>
      </c>
      <c r="R1352" t="str">
        <f>IF(Raw_Data[[#This Row],[persen_dp]]&lt;15%,"Low",IF(Raw_Data[[#This Row],[persen_dp]]&gt;25%,"High","Medium"))</f>
        <v>Medium</v>
      </c>
      <c r="S1352" s="3">
        <v>0.2</v>
      </c>
      <c r="T1352">
        <v>48</v>
      </c>
      <c r="U1352">
        <v>0.14499999999999999</v>
      </c>
      <c r="V1352" s="2">
        <v>477400</v>
      </c>
      <c r="W1352" s="2">
        <v>22915000</v>
      </c>
      <c r="X1352" t="str">
        <f>IF(OR(Raw_Data[[#This Row],[status_pembayaran]]="Macet",Raw_Data[[#This Row],[status_pembayaran]]="Kurang Lancar"),"Non Performing Loan","Performing")</f>
        <v>Performing</v>
      </c>
      <c r="Y1352" t="s">
        <v>47</v>
      </c>
      <c r="Z1352">
        <v>0</v>
      </c>
      <c r="AA1352">
        <v>0</v>
      </c>
      <c r="AB1352">
        <v>1</v>
      </c>
      <c r="AD1352">
        <f>IF(Raw_Data[[#This Row],[rasio]]&lt;0.2,1,IF(Raw_Data[[#This Row],[rasio]]&lt;0.3,2,IF(Raw_Data[[#This Row],[rasio]]&lt;0.4,3,4)))</f>
        <v>1</v>
      </c>
      <c r="AE1352">
        <f>IF(Raw_Data[[#This Row],[kategori_dp]]="High",1,IF(Raw_Data[[#This Row],[kategori_dp]]="Medium",2,3))</f>
        <v>2</v>
      </c>
      <c r="AF1352">
        <f>IF(Raw_Data[[#This Row],[tenor_bulan]]&lt;=24,1,IF(Raw_Data[[#This Row],[tenor_bulan]]&lt;=36,2,IF(Raw_Data[[#This Row],[tenor_bulan]]&lt;=48,3,4)))</f>
        <v>3</v>
      </c>
      <c r="AG1352">
        <f>IF(Raw_Data[[#This Row],[jumlah_kali_telat]]=0,0,IF(Raw_Data[[#This Row],[jumlah_kali_telat]]&lt;=2,2,4))</f>
        <v>0</v>
      </c>
      <c r="AH1352">
        <f>Raw_Data[[#This Row],[Skor_Rasio]]+Raw_Data[[#This Row],[Skor_DP]]+Raw_Data[[#This Row],[Skor_Tenor]]+Raw_Data[[#This Row],[Skor_Telat]]</f>
        <v>6</v>
      </c>
      <c r="AI1352" t="str">
        <f>IF(Raw_Data[[#This Row],[Risk_Score]]&lt;=6,"Low Risk",IF(Raw_Data[[#This Row],[Risk_Score]]&lt;=8,"Medium Risk","High Risk"))</f>
        <v>Low Risk</v>
      </c>
      <c r="AJ1352">
        <f ca="1">IFERROR(DATEDIF(Raw_Data[[#This Row],[tanggal_pengajuan]],TODAY(),"m"),"N/A")</f>
        <v>5</v>
      </c>
      <c r="AK1352" t="str">
        <f ca="1">IF(ISNUMBER(Raw_Data[[#This Row],[MOB]]),IF(Raw_Data[[#This Row],[MOB]]&lt;6,"0-5 bulan",IF(Raw_Data[[#This Row],[MOB]]&lt;12,"6-11 bulan",IF(Raw_Data[[#This Row],[MOB]]&lt;24,"12-23 bulan","24+ bulan"))),"N/A")</f>
        <v>0-5 bulan</v>
      </c>
    </row>
    <row r="1353" spans="1:37" ht="14.25" customHeight="1" x14ac:dyDescent="0.45">
      <c r="A1353" t="s">
        <v>3352</v>
      </c>
      <c r="B1353" s="64">
        <v>46066</v>
      </c>
      <c r="C1353" s="1" t="str">
        <f t="shared" si="21"/>
        <v>February</v>
      </c>
      <c r="D1353" t="s">
        <v>967</v>
      </c>
      <c r="E1353" t="s">
        <v>3353</v>
      </c>
      <c r="F1353">
        <v>23</v>
      </c>
      <c r="G1353" t="s">
        <v>40</v>
      </c>
      <c r="H1353" t="s">
        <v>52</v>
      </c>
      <c r="I1353" s="2">
        <v>8240000</v>
      </c>
      <c r="J1353" s="3">
        <f>Raw_Data[[#This Row],[cicilan_per_bulan]]/Raw_Data[[#This Row],[penghasilan_bulanan]]</f>
        <v>0.12770631067961166</v>
      </c>
      <c r="K1353" t="s">
        <v>63</v>
      </c>
      <c r="L1353" t="s">
        <v>64</v>
      </c>
      <c r="M1353" t="s">
        <v>55</v>
      </c>
      <c r="N1353" t="s">
        <v>121</v>
      </c>
      <c r="O1353" t="s">
        <v>122</v>
      </c>
      <c r="P1353" s="2">
        <v>35200000</v>
      </c>
      <c r="Q1353" s="2">
        <v>8800000</v>
      </c>
      <c r="R1353" t="str">
        <f>IF(Raw_Data[[#This Row],[persen_dp]]&lt;15%,"Low",IF(Raw_Data[[#This Row],[persen_dp]]&gt;25%,"High","Medium"))</f>
        <v>Medium</v>
      </c>
      <c r="S1353" s="3">
        <v>0.25</v>
      </c>
      <c r="T1353">
        <v>36</v>
      </c>
      <c r="U1353">
        <v>0.14499999999999999</v>
      </c>
      <c r="V1353" s="2">
        <v>1052300</v>
      </c>
      <c r="W1353" s="2">
        <v>37883000</v>
      </c>
      <c r="X1353" t="str">
        <f>IF(OR(Raw_Data[[#This Row],[status_pembayaran]]="Macet",Raw_Data[[#This Row],[status_pembayaran]]="Kurang Lancar"),"Non Performing Loan","Performing")</f>
        <v>Performing</v>
      </c>
      <c r="Y1353" t="s">
        <v>47</v>
      </c>
      <c r="Z1353">
        <v>0</v>
      </c>
      <c r="AA1353">
        <v>0</v>
      </c>
      <c r="AB1353">
        <v>1</v>
      </c>
      <c r="AC1353" t="s">
        <v>58</v>
      </c>
      <c r="AD1353">
        <f>IF(Raw_Data[[#This Row],[rasio]]&lt;0.2,1,IF(Raw_Data[[#This Row],[rasio]]&lt;0.3,2,IF(Raw_Data[[#This Row],[rasio]]&lt;0.4,3,4)))</f>
        <v>1</v>
      </c>
      <c r="AE1353">
        <f>IF(Raw_Data[[#This Row],[kategori_dp]]="High",1,IF(Raw_Data[[#This Row],[kategori_dp]]="Medium",2,3))</f>
        <v>2</v>
      </c>
      <c r="AF1353">
        <f>IF(Raw_Data[[#This Row],[tenor_bulan]]&lt;=24,1,IF(Raw_Data[[#This Row],[tenor_bulan]]&lt;=36,2,IF(Raw_Data[[#This Row],[tenor_bulan]]&lt;=48,3,4)))</f>
        <v>2</v>
      </c>
      <c r="AG1353">
        <f>IF(Raw_Data[[#This Row],[jumlah_kali_telat]]=0,0,IF(Raw_Data[[#This Row],[jumlah_kali_telat]]&lt;=2,2,4))</f>
        <v>0</v>
      </c>
      <c r="AH1353">
        <f>Raw_Data[[#This Row],[Skor_Rasio]]+Raw_Data[[#This Row],[Skor_DP]]+Raw_Data[[#This Row],[Skor_Tenor]]+Raw_Data[[#This Row],[Skor_Telat]]</f>
        <v>5</v>
      </c>
      <c r="AI1353" t="str">
        <f>IF(Raw_Data[[#This Row],[Risk_Score]]&lt;=6,"Low Risk",IF(Raw_Data[[#This Row],[Risk_Score]]&lt;=8,"Medium Risk","High Risk"))</f>
        <v>Low Risk</v>
      </c>
      <c r="AJ1353">
        <f ca="1">IFERROR(DATEDIF(Raw_Data[[#This Row],[tanggal_pengajuan]],TODAY(),"m"),"N/A")</f>
        <v>8</v>
      </c>
      <c r="AK1353" t="str">
        <f ca="1">IF(ISNUMBER(Raw_Data[[#This Row],[MOB]]),IF(Raw_Data[[#This Row],[MOB]]&lt;6,"0-5 bulan",IF(Raw_Data[[#This Row],[MOB]]&lt;12,"6-11 bulan",IF(Raw_Data[[#This Row],[MOB]]&lt;24,"12-23 bulan","24+ bulan"))),"N/A")</f>
        <v>6-11 bulan</v>
      </c>
    </row>
    <row r="1354" spans="1:37" ht="14.25" customHeight="1" x14ac:dyDescent="0.45">
      <c r="A1354" t="s">
        <v>3354</v>
      </c>
      <c r="B1354" s="64">
        <v>46147</v>
      </c>
      <c r="C1354" s="1" t="str">
        <f t="shared" si="21"/>
        <v>May</v>
      </c>
      <c r="D1354" t="s">
        <v>365</v>
      </c>
      <c r="E1354" t="s">
        <v>3355</v>
      </c>
      <c r="F1354">
        <v>29</v>
      </c>
      <c r="G1354" t="s">
        <v>40</v>
      </c>
      <c r="H1354" t="s">
        <v>108</v>
      </c>
      <c r="I1354" s="2">
        <v>6878000</v>
      </c>
      <c r="J1354" s="3">
        <f>Raw_Data[[#This Row],[cicilan_per_bulan]]/Raw_Data[[#This Row],[penghasilan_bulanan]]</f>
        <v>0.17359697586507705</v>
      </c>
      <c r="K1354" t="s">
        <v>102</v>
      </c>
      <c r="L1354" t="s">
        <v>103</v>
      </c>
      <c r="M1354" t="s">
        <v>44</v>
      </c>
      <c r="N1354" t="s">
        <v>184</v>
      </c>
      <c r="O1354" t="s">
        <v>122</v>
      </c>
      <c r="P1354" s="2">
        <v>37025000</v>
      </c>
      <c r="Q1354" s="2">
        <v>14810000</v>
      </c>
      <c r="R1354" t="str">
        <f>IF(Raw_Data[[#This Row],[persen_dp]]&lt;15%,"Low",IF(Raw_Data[[#This Row],[persen_dp]]&gt;25%,"High","Medium"))</f>
        <v>High</v>
      </c>
      <c r="S1354" s="3">
        <v>0.4</v>
      </c>
      <c r="T1354">
        <v>24</v>
      </c>
      <c r="U1354">
        <v>0.14499999999999999</v>
      </c>
      <c r="V1354" s="2">
        <v>1194000</v>
      </c>
      <c r="W1354" s="2">
        <v>28657000</v>
      </c>
      <c r="X1354" t="str">
        <f>IF(OR(Raw_Data[[#This Row],[status_pembayaran]]="Macet",Raw_Data[[#This Row],[status_pembayaran]]="Kurang Lancar"),"Non Performing Loan","Performing")</f>
        <v>Performing</v>
      </c>
      <c r="Y1354" t="s">
        <v>47</v>
      </c>
      <c r="Z1354">
        <v>0</v>
      </c>
      <c r="AA1354">
        <v>0</v>
      </c>
      <c r="AB1354">
        <v>1</v>
      </c>
      <c r="AC1354" t="s">
        <v>74</v>
      </c>
      <c r="AD1354">
        <f>IF(Raw_Data[[#This Row],[rasio]]&lt;0.2,1,IF(Raw_Data[[#This Row],[rasio]]&lt;0.3,2,IF(Raw_Data[[#This Row],[rasio]]&lt;0.4,3,4)))</f>
        <v>1</v>
      </c>
      <c r="AE1354">
        <f>IF(Raw_Data[[#This Row],[kategori_dp]]="High",1,IF(Raw_Data[[#This Row],[kategori_dp]]="Medium",2,3))</f>
        <v>1</v>
      </c>
      <c r="AF1354">
        <f>IF(Raw_Data[[#This Row],[tenor_bulan]]&lt;=24,1,IF(Raw_Data[[#This Row],[tenor_bulan]]&lt;=36,2,IF(Raw_Data[[#This Row],[tenor_bulan]]&lt;=48,3,4)))</f>
        <v>1</v>
      </c>
      <c r="AG1354">
        <f>IF(Raw_Data[[#This Row],[jumlah_kali_telat]]=0,0,IF(Raw_Data[[#This Row],[jumlah_kali_telat]]&lt;=2,2,4))</f>
        <v>0</v>
      </c>
      <c r="AH1354">
        <f>Raw_Data[[#This Row],[Skor_Rasio]]+Raw_Data[[#This Row],[Skor_DP]]+Raw_Data[[#This Row],[Skor_Tenor]]+Raw_Data[[#This Row],[Skor_Telat]]</f>
        <v>3</v>
      </c>
      <c r="AI1354" t="str">
        <f>IF(Raw_Data[[#This Row],[Risk_Score]]&lt;=6,"Low Risk",IF(Raw_Data[[#This Row],[Risk_Score]]&lt;=8,"Medium Risk","High Risk"))</f>
        <v>Low Risk</v>
      </c>
      <c r="AJ1354">
        <f ca="1">IFERROR(DATEDIF(Raw_Data[[#This Row],[tanggal_pengajuan]],TODAY(),"m"),"N/A")</f>
        <v>5</v>
      </c>
      <c r="AK1354" t="str">
        <f ca="1">IF(ISNUMBER(Raw_Data[[#This Row],[MOB]]),IF(Raw_Data[[#This Row],[MOB]]&lt;6,"0-5 bulan",IF(Raw_Data[[#This Row],[MOB]]&lt;12,"6-11 bulan",IF(Raw_Data[[#This Row],[MOB]]&lt;24,"12-23 bulan","24+ bulan"))),"N/A")</f>
        <v>0-5 bulan</v>
      </c>
    </row>
    <row r="1355" spans="1:37" ht="14.25" customHeight="1" x14ac:dyDescent="0.45">
      <c r="A1355" t="s">
        <v>3356</v>
      </c>
      <c r="B1355" s="64">
        <v>46066</v>
      </c>
      <c r="C1355" s="1" t="str">
        <f t="shared" si="21"/>
        <v>February</v>
      </c>
      <c r="D1355" t="s">
        <v>641</v>
      </c>
      <c r="E1355" t="s">
        <v>3357</v>
      </c>
      <c r="F1355">
        <v>29</v>
      </c>
      <c r="G1355" t="s">
        <v>40</v>
      </c>
      <c r="H1355" t="s">
        <v>41</v>
      </c>
      <c r="I1355" s="2">
        <v>5451000</v>
      </c>
      <c r="J1355" s="3">
        <f>Raw_Data[[#This Row],[cicilan_per_bulan]]/Raw_Data[[#This Row],[penghasilan_bulanan]]</f>
        <v>7.3601174096496053E-2</v>
      </c>
      <c r="K1355" t="s">
        <v>63</v>
      </c>
      <c r="L1355" t="s">
        <v>64</v>
      </c>
      <c r="M1355" t="s">
        <v>55</v>
      </c>
      <c r="N1355" t="s">
        <v>56</v>
      </c>
      <c r="O1355" t="s">
        <v>57</v>
      </c>
      <c r="P1355" s="2">
        <v>18605000</v>
      </c>
      <c r="Q1355" s="2">
        <v>4651000</v>
      </c>
      <c r="R1355" t="str">
        <f>IF(Raw_Data[[#This Row],[persen_dp]]&lt;15%,"Low",IF(Raw_Data[[#This Row],[persen_dp]]&gt;25%,"High","Medium"))</f>
        <v>Medium</v>
      </c>
      <c r="S1355" s="3">
        <v>0.25</v>
      </c>
      <c r="T1355">
        <v>60</v>
      </c>
      <c r="U1355">
        <v>0.14499999999999999</v>
      </c>
      <c r="V1355" s="2">
        <v>401200</v>
      </c>
      <c r="W1355" s="2">
        <v>24071000</v>
      </c>
      <c r="X1355" t="str">
        <f>IF(OR(Raw_Data[[#This Row],[status_pembayaran]]="Macet",Raw_Data[[#This Row],[status_pembayaran]]="Kurang Lancar"),"Non Performing Loan","Performing")</f>
        <v>Performing</v>
      </c>
      <c r="Y1355" t="s">
        <v>47</v>
      </c>
      <c r="Z1355">
        <v>0</v>
      </c>
      <c r="AA1355">
        <v>0</v>
      </c>
      <c r="AB1355">
        <v>1</v>
      </c>
      <c r="AD1355">
        <f>IF(Raw_Data[[#This Row],[rasio]]&lt;0.2,1,IF(Raw_Data[[#This Row],[rasio]]&lt;0.3,2,IF(Raw_Data[[#This Row],[rasio]]&lt;0.4,3,4)))</f>
        <v>1</v>
      </c>
      <c r="AE1355">
        <f>IF(Raw_Data[[#This Row],[kategori_dp]]="High",1,IF(Raw_Data[[#This Row],[kategori_dp]]="Medium",2,3))</f>
        <v>2</v>
      </c>
      <c r="AF1355">
        <f>IF(Raw_Data[[#This Row],[tenor_bulan]]&lt;=24,1,IF(Raw_Data[[#This Row],[tenor_bulan]]&lt;=36,2,IF(Raw_Data[[#This Row],[tenor_bulan]]&lt;=48,3,4)))</f>
        <v>4</v>
      </c>
      <c r="AG1355">
        <f>IF(Raw_Data[[#This Row],[jumlah_kali_telat]]=0,0,IF(Raw_Data[[#This Row],[jumlah_kali_telat]]&lt;=2,2,4))</f>
        <v>0</v>
      </c>
      <c r="AH1355">
        <f>Raw_Data[[#This Row],[Skor_Rasio]]+Raw_Data[[#This Row],[Skor_DP]]+Raw_Data[[#This Row],[Skor_Tenor]]+Raw_Data[[#This Row],[Skor_Telat]]</f>
        <v>7</v>
      </c>
      <c r="AI1355" t="str">
        <f>IF(Raw_Data[[#This Row],[Risk_Score]]&lt;=6,"Low Risk",IF(Raw_Data[[#This Row],[Risk_Score]]&lt;=8,"Medium Risk","High Risk"))</f>
        <v>Medium Risk</v>
      </c>
      <c r="AJ1355">
        <f ca="1">IFERROR(DATEDIF(Raw_Data[[#This Row],[tanggal_pengajuan]],TODAY(),"m"),"N/A")</f>
        <v>8</v>
      </c>
      <c r="AK1355" t="str">
        <f ca="1">IF(ISNUMBER(Raw_Data[[#This Row],[MOB]]),IF(Raw_Data[[#This Row],[MOB]]&lt;6,"0-5 bulan",IF(Raw_Data[[#This Row],[MOB]]&lt;12,"6-11 bulan",IF(Raw_Data[[#This Row],[MOB]]&lt;24,"12-23 bulan","24+ bulan"))),"N/A")</f>
        <v>6-11 bulan</v>
      </c>
    </row>
    <row r="1356" spans="1:37" ht="14.25" customHeight="1" x14ac:dyDescent="0.45">
      <c r="A1356" t="s">
        <v>3358</v>
      </c>
      <c r="B1356" s="64">
        <v>46041</v>
      </c>
      <c r="C1356" s="1" t="str">
        <f t="shared" si="21"/>
        <v>January</v>
      </c>
      <c r="D1356" t="s">
        <v>3203</v>
      </c>
      <c r="E1356" t="s">
        <v>3359</v>
      </c>
      <c r="F1356">
        <v>25</v>
      </c>
      <c r="G1356" t="s">
        <v>40</v>
      </c>
      <c r="H1356" t="s">
        <v>152</v>
      </c>
      <c r="I1356" s="2">
        <v>3545000</v>
      </c>
      <c r="J1356" s="3">
        <f>Raw_Data[[#This Row],[cicilan_per_bulan]]/Raw_Data[[#This Row],[penghasilan_bulanan]]</f>
        <v>0.56118476727785616</v>
      </c>
      <c r="K1356" t="s">
        <v>205</v>
      </c>
      <c r="L1356" t="s">
        <v>110</v>
      </c>
      <c r="M1356" t="s">
        <v>55</v>
      </c>
      <c r="N1356" t="s">
        <v>395</v>
      </c>
      <c r="O1356" t="s">
        <v>396</v>
      </c>
      <c r="P1356" s="2">
        <v>62385000</v>
      </c>
      <c r="Q1356" s="2">
        <v>12477000</v>
      </c>
      <c r="R1356" t="str">
        <f>IF(Raw_Data[[#This Row],[persen_dp]]&lt;15%,"Low",IF(Raw_Data[[#This Row],[persen_dp]]&gt;25%,"High","Medium"))</f>
        <v>Medium</v>
      </c>
      <c r="S1356" s="3">
        <v>0.2</v>
      </c>
      <c r="T1356">
        <v>36</v>
      </c>
      <c r="U1356">
        <v>0.14499999999999999</v>
      </c>
      <c r="V1356" s="2">
        <v>1989400</v>
      </c>
      <c r="W1356" s="2">
        <v>71618000</v>
      </c>
      <c r="X1356" t="str">
        <f>IF(OR(Raw_Data[[#This Row],[status_pembayaran]]="Macet",Raw_Data[[#This Row],[status_pembayaran]]="Kurang Lancar"),"Non Performing Loan","Performing")</f>
        <v>Performing</v>
      </c>
      <c r="Y1356" t="s">
        <v>47</v>
      </c>
      <c r="Z1356">
        <v>0</v>
      </c>
      <c r="AA1356">
        <v>0</v>
      </c>
      <c r="AB1356">
        <v>1</v>
      </c>
      <c r="AD1356">
        <f>IF(Raw_Data[[#This Row],[rasio]]&lt;0.2,1,IF(Raw_Data[[#This Row],[rasio]]&lt;0.3,2,IF(Raw_Data[[#This Row],[rasio]]&lt;0.4,3,4)))</f>
        <v>4</v>
      </c>
      <c r="AE1356">
        <f>IF(Raw_Data[[#This Row],[kategori_dp]]="High",1,IF(Raw_Data[[#This Row],[kategori_dp]]="Medium",2,3))</f>
        <v>2</v>
      </c>
      <c r="AF1356">
        <f>IF(Raw_Data[[#This Row],[tenor_bulan]]&lt;=24,1,IF(Raw_Data[[#This Row],[tenor_bulan]]&lt;=36,2,IF(Raw_Data[[#This Row],[tenor_bulan]]&lt;=48,3,4)))</f>
        <v>2</v>
      </c>
      <c r="AG1356">
        <f>IF(Raw_Data[[#This Row],[jumlah_kali_telat]]=0,0,IF(Raw_Data[[#This Row],[jumlah_kali_telat]]&lt;=2,2,4))</f>
        <v>0</v>
      </c>
      <c r="AH1356">
        <f>Raw_Data[[#This Row],[Skor_Rasio]]+Raw_Data[[#This Row],[Skor_DP]]+Raw_Data[[#This Row],[Skor_Tenor]]+Raw_Data[[#This Row],[Skor_Telat]]</f>
        <v>8</v>
      </c>
      <c r="AI1356" t="str">
        <f>IF(Raw_Data[[#This Row],[Risk_Score]]&lt;=6,"Low Risk",IF(Raw_Data[[#This Row],[Risk_Score]]&lt;=8,"Medium Risk","High Risk"))</f>
        <v>Medium Risk</v>
      </c>
      <c r="AJ1356">
        <f ca="1">IFERROR(DATEDIF(Raw_Data[[#This Row],[tanggal_pengajuan]],TODAY(),"m"),"N/A")</f>
        <v>9</v>
      </c>
      <c r="AK1356" t="str">
        <f ca="1">IF(ISNUMBER(Raw_Data[[#This Row],[MOB]]),IF(Raw_Data[[#This Row],[MOB]]&lt;6,"0-5 bulan",IF(Raw_Data[[#This Row],[MOB]]&lt;12,"6-11 bulan",IF(Raw_Data[[#This Row],[MOB]]&lt;24,"12-23 bulan","24+ bulan"))),"N/A")</f>
        <v>6-11 bulan</v>
      </c>
    </row>
    <row r="1357" spans="1:37" ht="14.25" customHeight="1" x14ac:dyDescent="0.45">
      <c r="A1357" t="s">
        <v>3360</v>
      </c>
      <c r="B1357" s="64">
        <v>46173</v>
      </c>
      <c r="C1357" s="1" t="str">
        <f t="shared" si="21"/>
        <v>May</v>
      </c>
      <c r="D1357" t="s">
        <v>842</v>
      </c>
      <c r="E1357" t="s">
        <v>3361</v>
      </c>
      <c r="F1357">
        <v>48</v>
      </c>
      <c r="G1357" t="s">
        <v>40</v>
      </c>
      <c r="H1357" t="s">
        <v>41</v>
      </c>
      <c r="I1357" s="2">
        <v>6288000</v>
      </c>
      <c r="J1357" s="3">
        <f>Raw_Data[[#This Row],[cicilan_per_bulan]]/Raw_Data[[#This Row],[penghasilan_bulanan]]</f>
        <v>0.26055979643765903</v>
      </c>
      <c r="K1357" t="s">
        <v>127</v>
      </c>
      <c r="L1357" t="s">
        <v>128</v>
      </c>
      <c r="M1357" t="s">
        <v>55</v>
      </c>
      <c r="N1357" t="s">
        <v>231</v>
      </c>
      <c r="O1357" t="s">
        <v>232</v>
      </c>
      <c r="P1357" s="2">
        <v>38102000</v>
      </c>
      <c r="Q1357" s="2">
        <v>7620000</v>
      </c>
      <c r="R1357" t="str">
        <f>IF(Raw_Data[[#This Row],[persen_dp]]&lt;15%,"Low",IF(Raw_Data[[#This Row],[persen_dp]]&gt;25%,"High","Medium"))</f>
        <v>Medium</v>
      </c>
      <c r="S1357" s="3">
        <v>0.2</v>
      </c>
      <c r="T1357">
        <v>24</v>
      </c>
      <c r="U1357">
        <v>0.14499999999999999</v>
      </c>
      <c r="V1357" s="2">
        <v>1638400</v>
      </c>
      <c r="W1357" s="2">
        <v>39321000</v>
      </c>
      <c r="X1357" t="str">
        <f>IF(OR(Raw_Data[[#This Row],[status_pembayaran]]="Macet",Raw_Data[[#This Row],[status_pembayaran]]="Kurang Lancar"),"Non Performing Loan","Performing")</f>
        <v>Performing</v>
      </c>
      <c r="Y1357" t="s">
        <v>47</v>
      </c>
      <c r="Z1357">
        <v>0</v>
      </c>
      <c r="AA1357">
        <v>0</v>
      </c>
      <c r="AB1357">
        <v>1</v>
      </c>
      <c r="AD1357">
        <f>IF(Raw_Data[[#This Row],[rasio]]&lt;0.2,1,IF(Raw_Data[[#This Row],[rasio]]&lt;0.3,2,IF(Raw_Data[[#This Row],[rasio]]&lt;0.4,3,4)))</f>
        <v>2</v>
      </c>
      <c r="AE1357">
        <f>IF(Raw_Data[[#This Row],[kategori_dp]]="High",1,IF(Raw_Data[[#This Row],[kategori_dp]]="Medium",2,3))</f>
        <v>2</v>
      </c>
      <c r="AF1357">
        <f>IF(Raw_Data[[#This Row],[tenor_bulan]]&lt;=24,1,IF(Raw_Data[[#This Row],[tenor_bulan]]&lt;=36,2,IF(Raw_Data[[#This Row],[tenor_bulan]]&lt;=48,3,4)))</f>
        <v>1</v>
      </c>
      <c r="AG1357">
        <f>IF(Raw_Data[[#This Row],[jumlah_kali_telat]]=0,0,IF(Raw_Data[[#This Row],[jumlah_kali_telat]]&lt;=2,2,4))</f>
        <v>0</v>
      </c>
      <c r="AH1357">
        <f>Raw_Data[[#This Row],[Skor_Rasio]]+Raw_Data[[#This Row],[Skor_DP]]+Raw_Data[[#This Row],[Skor_Tenor]]+Raw_Data[[#This Row],[Skor_Telat]]</f>
        <v>5</v>
      </c>
      <c r="AI1357" t="str">
        <f>IF(Raw_Data[[#This Row],[Risk_Score]]&lt;=6,"Low Risk",IF(Raw_Data[[#This Row],[Risk_Score]]&lt;=8,"Medium Risk","High Risk"))</f>
        <v>Low Risk</v>
      </c>
      <c r="AJ1357">
        <f ca="1">IFERROR(DATEDIF(Raw_Data[[#This Row],[tanggal_pengajuan]],TODAY(),"m"),"N/A")</f>
        <v>4</v>
      </c>
      <c r="AK1357" t="str">
        <f ca="1">IF(ISNUMBER(Raw_Data[[#This Row],[MOB]]),IF(Raw_Data[[#This Row],[MOB]]&lt;6,"0-5 bulan",IF(Raw_Data[[#This Row],[MOB]]&lt;12,"6-11 bulan",IF(Raw_Data[[#This Row],[MOB]]&lt;24,"12-23 bulan","24+ bulan"))),"N/A")</f>
        <v>0-5 bulan</v>
      </c>
    </row>
    <row r="1358" spans="1:37" ht="14.25" customHeight="1" x14ac:dyDescent="0.45">
      <c r="A1358" t="s">
        <v>3362</v>
      </c>
      <c r="B1358" s="64">
        <v>46069</v>
      </c>
      <c r="C1358" s="1" t="str">
        <f t="shared" si="21"/>
        <v>February</v>
      </c>
      <c r="D1358" t="s">
        <v>2496</v>
      </c>
      <c r="E1358" t="s">
        <v>3363</v>
      </c>
      <c r="F1358">
        <v>22</v>
      </c>
      <c r="G1358" t="s">
        <v>51</v>
      </c>
      <c r="H1358" t="s">
        <v>108</v>
      </c>
      <c r="I1358" s="2">
        <v>6447000</v>
      </c>
      <c r="J1358" s="3">
        <f>Raw_Data[[#This Row],[cicilan_per_bulan]]/Raw_Data[[#This Row],[penghasilan_bulanan]]</f>
        <v>0.11146269582751668</v>
      </c>
      <c r="K1358" t="s">
        <v>205</v>
      </c>
      <c r="L1358" t="s">
        <v>110</v>
      </c>
      <c r="M1358" t="s">
        <v>55</v>
      </c>
      <c r="N1358" t="s">
        <v>221</v>
      </c>
      <c r="O1358" t="s">
        <v>159</v>
      </c>
      <c r="P1358" s="2">
        <v>41660000</v>
      </c>
      <c r="Q1358" s="2">
        <v>16664000</v>
      </c>
      <c r="R1358" t="str">
        <f>IF(Raw_Data[[#This Row],[persen_dp]]&lt;15%,"Low",IF(Raw_Data[[#This Row],[persen_dp]]&gt;25%,"High","Medium"))</f>
        <v>High</v>
      </c>
      <c r="S1358" s="3">
        <v>0.4</v>
      </c>
      <c r="T1358">
        <v>60</v>
      </c>
      <c r="U1358">
        <v>0.14499999999999999</v>
      </c>
      <c r="V1358" s="2">
        <v>718600</v>
      </c>
      <c r="W1358" s="2">
        <v>43118000</v>
      </c>
      <c r="X1358" t="str">
        <f>IF(OR(Raw_Data[[#This Row],[status_pembayaran]]="Macet",Raw_Data[[#This Row],[status_pembayaran]]="Kurang Lancar"),"Non Performing Loan","Performing")</f>
        <v>Performing</v>
      </c>
      <c r="Y1358" t="s">
        <v>47</v>
      </c>
      <c r="Z1358">
        <v>0</v>
      </c>
      <c r="AA1358">
        <v>0</v>
      </c>
      <c r="AB1358">
        <v>1</v>
      </c>
      <c r="AD1358">
        <f>IF(Raw_Data[[#This Row],[rasio]]&lt;0.2,1,IF(Raw_Data[[#This Row],[rasio]]&lt;0.3,2,IF(Raw_Data[[#This Row],[rasio]]&lt;0.4,3,4)))</f>
        <v>1</v>
      </c>
      <c r="AE1358">
        <f>IF(Raw_Data[[#This Row],[kategori_dp]]="High",1,IF(Raw_Data[[#This Row],[kategori_dp]]="Medium",2,3))</f>
        <v>1</v>
      </c>
      <c r="AF1358">
        <f>IF(Raw_Data[[#This Row],[tenor_bulan]]&lt;=24,1,IF(Raw_Data[[#This Row],[tenor_bulan]]&lt;=36,2,IF(Raw_Data[[#This Row],[tenor_bulan]]&lt;=48,3,4)))</f>
        <v>4</v>
      </c>
      <c r="AG1358">
        <f>IF(Raw_Data[[#This Row],[jumlah_kali_telat]]=0,0,IF(Raw_Data[[#This Row],[jumlah_kali_telat]]&lt;=2,2,4))</f>
        <v>0</v>
      </c>
      <c r="AH1358">
        <f>Raw_Data[[#This Row],[Skor_Rasio]]+Raw_Data[[#This Row],[Skor_DP]]+Raw_Data[[#This Row],[Skor_Tenor]]+Raw_Data[[#This Row],[Skor_Telat]]</f>
        <v>6</v>
      </c>
      <c r="AI1358" t="str">
        <f>IF(Raw_Data[[#This Row],[Risk_Score]]&lt;=6,"Low Risk",IF(Raw_Data[[#This Row],[Risk_Score]]&lt;=8,"Medium Risk","High Risk"))</f>
        <v>Low Risk</v>
      </c>
      <c r="AJ1358">
        <f ca="1">IFERROR(DATEDIF(Raw_Data[[#This Row],[tanggal_pengajuan]],TODAY(),"m"),"N/A")</f>
        <v>8</v>
      </c>
      <c r="AK1358" t="str">
        <f ca="1">IF(ISNUMBER(Raw_Data[[#This Row],[MOB]]),IF(Raw_Data[[#This Row],[MOB]]&lt;6,"0-5 bulan",IF(Raw_Data[[#This Row],[MOB]]&lt;12,"6-11 bulan",IF(Raw_Data[[#This Row],[MOB]]&lt;24,"12-23 bulan","24+ bulan"))),"N/A")</f>
        <v>6-11 bulan</v>
      </c>
    </row>
    <row r="1359" spans="1:37" ht="14.25" customHeight="1" x14ac:dyDescent="0.45">
      <c r="A1359" t="s">
        <v>3364</v>
      </c>
      <c r="B1359" s="64">
        <v>46056</v>
      </c>
      <c r="C1359" s="1" t="str">
        <f t="shared" si="21"/>
        <v>February</v>
      </c>
      <c r="D1359" t="s">
        <v>1188</v>
      </c>
      <c r="E1359" t="s">
        <v>3365</v>
      </c>
      <c r="F1359">
        <v>21</v>
      </c>
      <c r="G1359" t="s">
        <v>40</v>
      </c>
      <c r="H1359" t="s">
        <v>96</v>
      </c>
      <c r="I1359" s="2">
        <v>6878000</v>
      </c>
      <c r="J1359" s="3">
        <f>Raw_Data[[#This Row],[cicilan_per_bulan]]/Raw_Data[[#This Row],[penghasilan_bulanan]]</f>
        <v>0.14982553067752252</v>
      </c>
      <c r="K1359" t="s">
        <v>119</v>
      </c>
      <c r="L1359" t="s">
        <v>120</v>
      </c>
      <c r="M1359" t="s">
        <v>55</v>
      </c>
      <c r="N1359" t="s">
        <v>141</v>
      </c>
      <c r="O1359" t="s">
        <v>46</v>
      </c>
      <c r="P1359" s="2">
        <v>23439000</v>
      </c>
      <c r="Q1359" s="2">
        <v>8204000</v>
      </c>
      <c r="R1359" t="str">
        <f>IF(Raw_Data[[#This Row],[persen_dp]]&lt;15%,"Low",IF(Raw_Data[[#This Row],[persen_dp]]&gt;25%,"High","Medium"))</f>
        <v>High</v>
      </c>
      <c r="S1359" s="3">
        <v>0.35</v>
      </c>
      <c r="T1359">
        <v>18</v>
      </c>
      <c r="U1359">
        <v>0.14499999999999999</v>
      </c>
      <c r="V1359" s="2">
        <v>1030500</v>
      </c>
      <c r="W1359" s="2">
        <v>18549000</v>
      </c>
      <c r="X1359" t="str">
        <f>IF(OR(Raw_Data[[#This Row],[status_pembayaran]]="Macet",Raw_Data[[#This Row],[status_pembayaran]]="Kurang Lancar"),"Non Performing Loan","Performing")</f>
        <v>Performing</v>
      </c>
      <c r="Y1359" t="s">
        <v>47</v>
      </c>
      <c r="Z1359">
        <v>0</v>
      </c>
      <c r="AA1359">
        <v>0</v>
      </c>
      <c r="AB1359">
        <v>1</v>
      </c>
      <c r="AC1359" t="s">
        <v>58</v>
      </c>
      <c r="AD1359">
        <f>IF(Raw_Data[[#This Row],[rasio]]&lt;0.2,1,IF(Raw_Data[[#This Row],[rasio]]&lt;0.3,2,IF(Raw_Data[[#This Row],[rasio]]&lt;0.4,3,4)))</f>
        <v>1</v>
      </c>
      <c r="AE1359">
        <f>IF(Raw_Data[[#This Row],[kategori_dp]]="High",1,IF(Raw_Data[[#This Row],[kategori_dp]]="Medium",2,3))</f>
        <v>1</v>
      </c>
      <c r="AF1359">
        <f>IF(Raw_Data[[#This Row],[tenor_bulan]]&lt;=24,1,IF(Raw_Data[[#This Row],[tenor_bulan]]&lt;=36,2,IF(Raw_Data[[#This Row],[tenor_bulan]]&lt;=48,3,4)))</f>
        <v>1</v>
      </c>
      <c r="AG1359">
        <f>IF(Raw_Data[[#This Row],[jumlah_kali_telat]]=0,0,IF(Raw_Data[[#This Row],[jumlah_kali_telat]]&lt;=2,2,4))</f>
        <v>0</v>
      </c>
      <c r="AH1359">
        <f>Raw_Data[[#This Row],[Skor_Rasio]]+Raw_Data[[#This Row],[Skor_DP]]+Raw_Data[[#This Row],[Skor_Tenor]]+Raw_Data[[#This Row],[Skor_Telat]]</f>
        <v>3</v>
      </c>
      <c r="AI1359" t="str">
        <f>IF(Raw_Data[[#This Row],[Risk_Score]]&lt;=6,"Low Risk",IF(Raw_Data[[#This Row],[Risk_Score]]&lt;=8,"Medium Risk","High Risk"))</f>
        <v>Low Risk</v>
      </c>
      <c r="AJ1359">
        <f ca="1">IFERROR(DATEDIF(Raw_Data[[#This Row],[tanggal_pengajuan]],TODAY(),"m"),"N/A")</f>
        <v>8</v>
      </c>
      <c r="AK1359" t="str">
        <f ca="1">IF(ISNUMBER(Raw_Data[[#This Row],[MOB]]),IF(Raw_Data[[#This Row],[MOB]]&lt;6,"0-5 bulan",IF(Raw_Data[[#This Row],[MOB]]&lt;12,"6-11 bulan",IF(Raw_Data[[#This Row],[MOB]]&lt;24,"12-23 bulan","24+ bulan"))),"N/A")</f>
        <v>6-11 bulan</v>
      </c>
    </row>
    <row r="1360" spans="1:37" ht="14.25" customHeight="1" x14ac:dyDescent="0.45">
      <c r="A1360" t="s">
        <v>3366</v>
      </c>
      <c r="B1360" s="64">
        <v>46120</v>
      </c>
      <c r="C1360" s="1" t="str">
        <f t="shared" si="21"/>
        <v>April</v>
      </c>
      <c r="D1360" t="s">
        <v>1286</v>
      </c>
      <c r="E1360" t="s">
        <v>3367</v>
      </c>
      <c r="F1360">
        <v>56</v>
      </c>
      <c r="G1360" t="s">
        <v>40</v>
      </c>
      <c r="H1360" t="s">
        <v>101</v>
      </c>
      <c r="I1360" s="2">
        <v>3939000</v>
      </c>
      <c r="J1360" s="3">
        <f>Raw_Data[[#This Row],[cicilan_per_bulan]]/Raw_Data[[#This Row],[penghasilan_bulanan]]</f>
        <v>0.44640771769484638</v>
      </c>
      <c r="K1360" t="s">
        <v>286</v>
      </c>
      <c r="L1360" t="s">
        <v>154</v>
      </c>
      <c r="M1360" t="s">
        <v>55</v>
      </c>
      <c r="N1360" t="s">
        <v>221</v>
      </c>
      <c r="O1360" t="s">
        <v>159</v>
      </c>
      <c r="P1360" s="2">
        <v>40893000</v>
      </c>
      <c r="Q1360" s="2">
        <v>8179000</v>
      </c>
      <c r="R1360" t="str">
        <f>IF(Raw_Data[[#This Row],[persen_dp]]&lt;15%,"Low",IF(Raw_Data[[#This Row],[persen_dp]]&gt;25%,"High","Medium"))</f>
        <v>Medium</v>
      </c>
      <c r="S1360" s="3">
        <v>0.2</v>
      </c>
      <c r="T1360">
        <v>24</v>
      </c>
      <c r="U1360">
        <v>0.14499999999999999</v>
      </c>
      <c r="V1360" s="2">
        <v>1758400</v>
      </c>
      <c r="W1360" s="2">
        <v>42201000</v>
      </c>
      <c r="X1360" t="str">
        <f>IF(OR(Raw_Data[[#This Row],[status_pembayaran]]="Macet",Raw_Data[[#This Row],[status_pembayaran]]="Kurang Lancar"),"Non Performing Loan","Performing")</f>
        <v>Performing</v>
      </c>
      <c r="Y1360" t="s">
        <v>47</v>
      </c>
      <c r="Z1360">
        <v>0</v>
      </c>
      <c r="AA1360">
        <v>0</v>
      </c>
      <c r="AB1360">
        <v>1</v>
      </c>
      <c r="AC1360" t="s">
        <v>66</v>
      </c>
      <c r="AD1360">
        <f>IF(Raw_Data[[#This Row],[rasio]]&lt;0.2,1,IF(Raw_Data[[#This Row],[rasio]]&lt;0.3,2,IF(Raw_Data[[#This Row],[rasio]]&lt;0.4,3,4)))</f>
        <v>4</v>
      </c>
      <c r="AE1360">
        <f>IF(Raw_Data[[#This Row],[kategori_dp]]="High",1,IF(Raw_Data[[#This Row],[kategori_dp]]="Medium",2,3))</f>
        <v>2</v>
      </c>
      <c r="AF1360">
        <f>IF(Raw_Data[[#This Row],[tenor_bulan]]&lt;=24,1,IF(Raw_Data[[#This Row],[tenor_bulan]]&lt;=36,2,IF(Raw_Data[[#This Row],[tenor_bulan]]&lt;=48,3,4)))</f>
        <v>1</v>
      </c>
      <c r="AG1360">
        <f>IF(Raw_Data[[#This Row],[jumlah_kali_telat]]=0,0,IF(Raw_Data[[#This Row],[jumlah_kali_telat]]&lt;=2,2,4))</f>
        <v>0</v>
      </c>
      <c r="AH1360">
        <f>Raw_Data[[#This Row],[Skor_Rasio]]+Raw_Data[[#This Row],[Skor_DP]]+Raw_Data[[#This Row],[Skor_Tenor]]+Raw_Data[[#This Row],[Skor_Telat]]</f>
        <v>7</v>
      </c>
      <c r="AI1360" t="str">
        <f>IF(Raw_Data[[#This Row],[Risk_Score]]&lt;=6,"Low Risk",IF(Raw_Data[[#This Row],[Risk_Score]]&lt;=8,"Medium Risk","High Risk"))</f>
        <v>Medium Risk</v>
      </c>
      <c r="AJ1360">
        <f ca="1">IFERROR(DATEDIF(Raw_Data[[#This Row],[tanggal_pengajuan]],TODAY(),"m"),"N/A")</f>
        <v>6</v>
      </c>
      <c r="AK1360" t="str">
        <f ca="1">IF(ISNUMBER(Raw_Data[[#This Row],[MOB]]),IF(Raw_Data[[#This Row],[MOB]]&lt;6,"0-5 bulan",IF(Raw_Data[[#This Row],[MOB]]&lt;12,"6-11 bulan",IF(Raw_Data[[#This Row],[MOB]]&lt;24,"12-23 bulan","24+ bulan"))),"N/A")</f>
        <v>6-11 bulan</v>
      </c>
    </row>
    <row r="1361" spans="1:37" ht="14.25" customHeight="1" x14ac:dyDescent="0.45">
      <c r="A1361" t="s">
        <v>3368</v>
      </c>
      <c r="B1361" s="64">
        <v>46049</v>
      </c>
      <c r="C1361" s="1" t="str">
        <f t="shared" si="21"/>
        <v>January</v>
      </c>
      <c r="D1361" t="s">
        <v>1069</v>
      </c>
      <c r="E1361" t="s">
        <v>3369</v>
      </c>
      <c r="F1361">
        <v>34</v>
      </c>
      <c r="G1361" t="s">
        <v>51</v>
      </c>
      <c r="H1361" t="s">
        <v>52</v>
      </c>
      <c r="I1361" s="2">
        <v>3888000</v>
      </c>
      <c r="J1361" s="3">
        <f>Raw_Data[[#This Row],[cicilan_per_bulan]]/Raw_Data[[#This Row],[penghasilan_bulanan]]</f>
        <v>0.43379629629629629</v>
      </c>
      <c r="K1361" t="s">
        <v>286</v>
      </c>
      <c r="L1361" t="s">
        <v>154</v>
      </c>
      <c r="M1361" t="s">
        <v>44</v>
      </c>
      <c r="N1361" t="s">
        <v>228</v>
      </c>
      <c r="O1361" t="s">
        <v>57</v>
      </c>
      <c r="P1361" s="2">
        <v>19640000</v>
      </c>
      <c r="Q1361" s="2">
        <v>1964000</v>
      </c>
      <c r="R1361" t="str">
        <f>IF(Raw_Data[[#This Row],[persen_dp]]&lt;15%,"Low",IF(Raw_Data[[#This Row],[persen_dp]]&gt;25%,"High","Medium"))</f>
        <v>Low</v>
      </c>
      <c r="S1361" s="3">
        <v>0.1</v>
      </c>
      <c r="T1361">
        <v>12</v>
      </c>
      <c r="U1361">
        <v>0.14499999999999999</v>
      </c>
      <c r="V1361" s="2">
        <v>1686600</v>
      </c>
      <c r="W1361" s="2">
        <v>20239000</v>
      </c>
      <c r="X1361" t="str">
        <f>IF(OR(Raw_Data[[#This Row],[status_pembayaran]]="Macet",Raw_Data[[#This Row],[status_pembayaran]]="Kurang Lancar"),"Non Performing Loan","Performing")</f>
        <v>Performing</v>
      </c>
      <c r="Y1361" t="s">
        <v>47</v>
      </c>
      <c r="Z1361">
        <v>0</v>
      </c>
      <c r="AA1361">
        <v>0</v>
      </c>
      <c r="AB1361">
        <v>1</v>
      </c>
      <c r="AC1361" t="s">
        <v>74</v>
      </c>
      <c r="AD1361">
        <f>IF(Raw_Data[[#This Row],[rasio]]&lt;0.2,1,IF(Raw_Data[[#This Row],[rasio]]&lt;0.3,2,IF(Raw_Data[[#This Row],[rasio]]&lt;0.4,3,4)))</f>
        <v>4</v>
      </c>
      <c r="AE1361">
        <f>IF(Raw_Data[[#This Row],[kategori_dp]]="High",1,IF(Raw_Data[[#This Row],[kategori_dp]]="Medium",2,3))</f>
        <v>3</v>
      </c>
      <c r="AF1361">
        <f>IF(Raw_Data[[#This Row],[tenor_bulan]]&lt;=24,1,IF(Raw_Data[[#This Row],[tenor_bulan]]&lt;=36,2,IF(Raw_Data[[#This Row],[tenor_bulan]]&lt;=48,3,4)))</f>
        <v>1</v>
      </c>
      <c r="AG1361">
        <f>IF(Raw_Data[[#This Row],[jumlah_kali_telat]]=0,0,IF(Raw_Data[[#This Row],[jumlah_kali_telat]]&lt;=2,2,4))</f>
        <v>0</v>
      </c>
      <c r="AH1361">
        <f>Raw_Data[[#This Row],[Skor_Rasio]]+Raw_Data[[#This Row],[Skor_DP]]+Raw_Data[[#This Row],[Skor_Tenor]]+Raw_Data[[#This Row],[Skor_Telat]]</f>
        <v>8</v>
      </c>
      <c r="AI1361" t="str">
        <f>IF(Raw_Data[[#This Row],[Risk_Score]]&lt;=6,"Low Risk",IF(Raw_Data[[#This Row],[Risk_Score]]&lt;=8,"Medium Risk","High Risk"))</f>
        <v>Medium Risk</v>
      </c>
      <c r="AJ1361">
        <f ca="1">IFERROR(DATEDIF(Raw_Data[[#This Row],[tanggal_pengajuan]],TODAY(),"m"),"N/A")</f>
        <v>8</v>
      </c>
      <c r="AK1361" t="str">
        <f ca="1">IF(ISNUMBER(Raw_Data[[#This Row],[MOB]]),IF(Raw_Data[[#This Row],[MOB]]&lt;6,"0-5 bulan",IF(Raw_Data[[#This Row],[MOB]]&lt;12,"6-11 bulan",IF(Raw_Data[[#This Row],[MOB]]&lt;24,"12-23 bulan","24+ bulan"))),"N/A")</f>
        <v>6-11 bulan</v>
      </c>
    </row>
    <row r="1362" spans="1:37" ht="14.25" customHeight="1" x14ac:dyDescent="0.45">
      <c r="A1362" t="s">
        <v>3370</v>
      </c>
      <c r="B1362" s="64">
        <v>46125</v>
      </c>
      <c r="C1362" s="1" t="str">
        <f t="shared" si="21"/>
        <v>April</v>
      </c>
      <c r="D1362" t="s">
        <v>2845</v>
      </c>
      <c r="E1362" t="s">
        <v>3371</v>
      </c>
      <c r="F1362">
        <v>46</v>
      </c>
      <c r="G1362" t="s">
        <v>40</v>
      </c>
      <c r="H1362" t="s">
        <v>41</v>
      </c>
      <c r="I1362" s="2">
        <v>6529000</v>
      </c>
      <c r="J1362" s="3">
        <f>Raw_Data[[#This Row],[cicilan_per_bulan]]/Raw_Data[[#This Row],[penghasilan_bulanan]]</f>
        <v>0.13495175371419818</v>
      </c>
      <c r="K1362" t="s">
        <v>286</v>
      </c>
      <c r="L1362" t="s">
        <v>154</v>
      </c>
      <c r="M1362" t="s">
        <v>72</v>
      </c>
      <c r="N1362" t="s">
        <v>73</v>
      </c>
      <c r="O1362" t="s">
        <v>46</v>
      </c>
      <c r="P1362" s="2">
        <v>20491000</v>
      </c>
      <c r="Q1362" s="2">
        <v>4098000</v>
      </c>
      <c r="R1362" t="str">
        <f>IF(Raw_Data[[#This Row],[persen_dp]]&lt;15%,"Low",IF(Raw_Data[[#This Row],[persen_dp]]&gt;25%,"High","Medium"))</f>
        <v>Medium</v>
      </c>
      <c r="S1362" s="3">
        <v>0.2</v>
      </c>
      <c r="T1362">
        <v>24</v>
      </c>
      <c r="U1362">
        <v>0.14499999999999999</v>
      </c>
      <c r="V1362" s="2">
        <v>881100</v>
      </c>
      <c r="W1362" s="2">
        <v>21148000</v>
      </c>
      <c r="X1362" t="str">
        <f>IF(OR(Raw_Data[[#This Row],[status_pembayaran]]="Macet",Raw_Data[[#This Row],[status_pembayaran]]="Kurang Lancar"),"Non Performing Loan","Performing")</f>
        <v>Performing</v>
      </c>
      <c r="Y1362" t="s">
        <v>47</v>
      </c>
      <c r="Z1362">
        <v>0</v>
      </c>
      <c r="AA1362">
        <v>0</v>
      </c>
      <c r="AB1362">
        <v>1</v>
      </c>
      <c r="AC1362" t="s">
        <v>137</v>
      </c>
      <c r="AD1362">
        <f>IF(Raw_Data[[#This Row],[rasio]]&lt;0.2,1,IF(Raw_Data[[#This Row],[rasio]]&lt;0.3,2,IF(Raw_Data[[#This Row],[rasio]]&lt;0.4,3,4)))</f>
        <v>1</v>
      </c>
      <c r="AE1362">
        <f>IF(Raw_Data[[#This Row],[kategori_dp]]="High",1,IF(Raw_Data[[#This Row],[kategori_dp]]="Medium",2,3))</f>
        <v>2</v>
      </c>
      <c r="AF1362">
        <f>IF(Raw_Data[[#This Row],[tenor_bulan]]&lt;=24,1,IF(Raw_Data[[#This Row],[tenor_bulan]]&lt;=36,2,IF(Raw_Data[[#This Row],[tenor_bulan]]&lt;=48,3,4)))</f>
        <v>1</v>
      </c>
      <c r="AG1362">
        <f>IF(Raw_Data[[#This Row],[jumlah_kali_telat]]=0,0,IF(Raw_Data[[#This Row],[jumlah_kali_telat]]&lt;=2,2,4))</f>
        <v>0</v>
      </c>
      <c r="AH1362">
        <f>Raw_Data[[#This Row],[Skor_Rasio]]+Raw_Data[[#This Row],[Skor_DP]]+Raw_Data[[#This Row],[Skor_Tenor]]+Raw_Data[[#This Row],[Skor_Telat]]</f>
        <v>4</v>
      </c>
      <c r="AI1362" t="str">
        <f>IF(Raw_Data[[#This Row],[Risk_Score]]&lt;=6,"Low Risk",IF(Raw_Data[[#This Row],[Risk_Score]]&lt;=8,"Medium Risk","High Risk"))</f>
        <v>Low Risk</v>
      </c>
      <c r="AJ1362">
        <f ca="1">IFERROR(DATEDIF(Raw_Data[[#This Row],[tanggal_pengajuan]],TODAY(),"m"),"N/A")</f>
        <v>6</v>
      </c>
      <c r="AK1362" t="str">
        <f ca="1">IF(ISNUMBER(Raw_Data[[#This Row],[MOB]]),IF(Raw_Data[[#This Row],[MOB]]&lt;6,"0-5 bulan",IF(Raw_Data[[#This Row],[MOB]]&lt;12,"6-11 bulan",IF(Raw_Data[[#This Row],[MOB]]&lt;24,"12-23 bulan","24+ bulan"))),"N/A")</f>
        <v>6-11 bulan</v>
      </c>
    </row>
    <row r="1363" spans="1:37" ht="14.25" customHeight="1" x14ac:dyDescent="0.45">
      <c r="A1363" t="s">
        <v>3372</v>
      </c>
      <c r="B1363" s="64">
        <v>46113</v>
      </c>
      <c r="C1363" s="1" t="str">
        <f t="shared" si="21"/>
        <v>April</v>
      </c>
      <c r="D1363" t="s">
        <v>2869</v>
      </c>
      <c r="E1363" t="s">
        <v>3373</v>
      </c>
      <c r="F1363">
        <v>50</v>
      </c>
      <c r="G1363" t="s">
        <v>51</v>
      </c>
      <c r="H1363" t="s">
        <v>101</v>
      </c>
      <c r="I1363" s="2">
        <v>4695000</v>
      </c>
      <c r="J1363" s="3">
        <f>Raw_Data[[#This Row],[cicilan_per_bulan]]/Raw_Data[[#This Row],[penghasilan_bulanan]]</f>
        <v>0.21171458998935036</v>
      </c>
      <c r="K1363" t="s">
        <v>53</v>
      </c>
      <c r="L1363" t="s">
        <v>54</v>
      </c>
      <c r="M1363" t="s">
        <v>44</v>
      </c>
      <c r="N1363" t="s">
        <v>273</v>
      </c>
      <c r="O1363" t="s">
        <v>274</v>
      </c>
      <c r="P1363" s="2">
        <v>17290000</v>
      </c>
      <c r="Q1363" s="2">
        <v>2594000</v>
      </c>
      <c r="R1363" t="str">
        <f>IF(Raw_Data[[#This Row],[persen_dp]]&lt;15%,"Low",IF(Raw_Data[[#This Row],[persen_dp]]&gt;25%,"High","Medium"))</f>
        <v>Medium</v>
      </c>
      <c r="S1363" s="3">
        <v>0.15</v>
      </c>
      <c r="T1363">
        <v>18</v>
      </c>
      <c r="U1363">
        <v>0.14499999999999999</v>
      </c>
      <c r="V1363" s="2">
        <v>994000</v>
      </c>
      <c r="W1363" s="2">
        <v>17893000</v>
      </c>
      <c r="X1363" t="str">
        <f>IF(OR(Raw_Data[[#This Row],[status_pembayaran]]="Macet",Raw_Data[[#This Row],[status_pembayaran]]="Kurang Lancar"),"Non Performing Loan","Performing")</f>
        <v>Performing</v>
      </c>
      <c r="Y1363" t="s">
        <v>47</v>
      </c>
      <c r="Z1363">
        <v>0</v>
      </c>
      <c r="AA1363">
        <v>0</v>
      </c>
      <c r="AB1363">
        <v>1</v>
      </c>
      <c r="AC1363" t="s">
        <v>137</v>
      </c>
      <c r="AD1363">
        <f>IF(Raw_Data[[#This Row],[rasio]]&lt;0.2,1,IF(Raw_Data[[#This Row],[rasio]]&lt;0.3,2,IF(Raw_Data[[#This Row],[rasio]]&lt;0.4,3,4)))</f>
        <v>2</v>
      </c>
      <c r="AE1363">
        <f>IF(Raw_Data[[#This Row],[kategori_dp]]="High",1,IF(Raw_Data[[#This Row],[kategori_dp]]="Medium",2,3))</f>
        <v>2</v>
      </c>
      <c r="AF1363">
        <f>IF(Raw_Data[[#This Row],[tenor_bulan]]&lt;=24,1,IF(Raw_Data[[#This Row],[tenor_bulan]]&lt;=36,2,IF(Raw_Data[[#This Row],[tenor_bulan]]&lt;=48,3,4)))</f>
        <v>1</v>
      </c>
      <c r="AG1363">
        <f>IF(Raw_Data[[#This Row],[jumlah_kali_telat]]=0,0,IF(Raw_Data[[#This Row],[jumlah_kali_telat]]&lt;=2,2,4))</f>
        <v>0</v>
      </c>
      <c r="AH1363">
        <f>Raw_Data[[#This Row],[Skor_Rasio]]+Raw_Data[[#This Row],[Skor_DP]]+Raw_Data[[#This Row],[Skor_Tenor]]+Raw_Data[[#This Row],[Skor_Telat]]</f>
        <v>5</v>
      </c>
      <c r="AI1363" t="str">
        <f>IF(Raw_Data[[#This Row],[Risk_Score]]&lt;=6,"Low Risk",IF(Raw_Data[[#This Row],[Risk_Score]]&lt;=8,"Medium Risk","High Risk"))</f>
        <v>Low Risk</v>
      </c>
      <c r="AJ1363">
        <f ca="1">IFERROR(DATEDIF(Raw_Data[[#This Row],[tanggal_pengajuan]],TODAY(),"m"),"N/A")</f>
        <v>6</v>
      </c>
      <c r="AK1363" t="str">
        <f ca="1">IF(ISNUMBER(Raw_Data[[#This Row],[MOB]]),IF(Raw_Data[[#This Row],[MOB]]&lt;6,"0-5 bulan",IF(Raw_Data[[#This Row],[MOB]]&lt;12,"6-11 bulan",IF(Raw_Data[[#This Row],[MOB]]&lt;24,"12-23 bulan","24+ bulan"))),"N/A")</f>
        <v>6-11 bulan</v>
      </c>
    </row>
    <row r="1364" spans="1:37" ht="14.25" customHeight="1" x14ac:dyDescent="0.45">
      <c r="A1364" t="s">
        <v>3374</v>
      </c>
      <c r="B1364" s="64">
        <v>46144</v>
      </c>
      <c r="C1364" s="1" t="str">
        <f t="shared" si="21"/>
        <v>May</v>
      </c>
      <c r="D1364" t="s">
        <v>597</v>
      </c>
      <c r="E1364" t="s">
        <v>3375</v>
      </c>
      <c r="F1364">
        <v>30</v>
      </c>
      <c r="G1364" t="s">
        <v>40</v>
      </c>
      <c r="H1364" t="s">
        <v>52</v>
      </c>
      <c r="I1364" s="2">
        <v>4147000</v>
      </c>
      <c r="J1364" s="3">
        <f>Raw_Data[[#This Row],[cicilan_per_bulan]]/Raw_Data[[#This Row],[penghasilan_bulanan]]</f>
        <v>0.1150229081263564</v>
      </c>
      <c r="K1364" t="s">
        <v>42</v>
      </c>
      <c r="L1364" t="s">
        <v>43</v>
      </c>
      <c r="M1364" t="s">
        <v>44</v>
      </c>
      <c r="N1364" t="s">
        <v>45</v>
      </c>
      <c r="O1364" t="s">
        <v>46</v>
      </c>
      <c r="P1364" s="2">
        <v>24154000</v>
      </c>
      <c r="Q1364" s="2">
        <v>9661000</v>
      </c>
      <c r="R1364" t="str">
        <f>IF(Raw_Data[[#This Row],[persen_dp]]&lt;15%,"Low",IF(Raw_Data[[#This Row],[persen_dp]]&gt;25%,"High","Medium"))</f>
        <v>High</v>
      </c>
      <c r="S1364" s="3">
        <v>0.4</v>
      </c>
      <c r="T1364">
        <v>48</v>
      </c>
      <c r="U1364">
        <v>0.14499999999999999</v>
      </c>
      <c r="V1364" s="2">
        <v>477000</v>
      </c>
      <c r="W1364" s="2">
        <v>22898000</v>
      </c>
      <c r="X1364" t="str">
        <f>IF(OR(Raw_Data[[#This Row],[status_pembayaran]]="Macet",Raw_Data[[#This Row],[status_pembayaran]]="Kurang Lancar"),"Non Performing Loan","Performing")</f>
        <v>Performing</v>
      </c>
      <c r="Y1364" t="s">
        <v>47</v>
      </c>
      <c r="Z1364">
        <v>0</v>
      </c>
      <c r="AA1364">
        <v>0</v>
      </c>
      <c r="AB1364">
        <v>1</v>
      </c>
      <c r="AD1364">
        <f>IF(Raw_Data[[#This Row],[rasio]]&lt;0.2,1,IF(Raw_Data[[#This Row],[rasio]]&lt;0.3,2,IF(Raw_Data[[#This Row],[rasio]]&lt;0.4,3,4)))</f>
        <v>1</v>
      </c>
      <c r="AE1364">
        <f>IF(Raw_Data[[#This Row],[kategori_dp]]="High",1,IF(Raw_Data[[#This Row],[kategori_dp]]="Medium",2,3))</f>
        <v>1</v>
      </c>
      <c r="AF1364">
        <f>IF(Raw_Data[[#This Row],[tenor_bulan]]&lt;=24,1,IF(Raw_Data[[#This Row],[tenor_bulan]]&lt;=36,2,IF(Raw_Data[[#This Row],[tenor_bulan]]&lt;=48,3,4)))</f>
        <v>3</v>
      </c>
      <c r="AG1364">
        <f>IF(Raw_Data[[#This Row],[jumlah_kali_telat]]=0,0,IF(Raw_Data[[#This Row],[jumlah_kali_telat]]&lt;=2,2,4))</f>
        <v>0</v>
      </c>
      <c r="AH1364">
        <f>Raw_Data[[#This Row],[Skor_Rasio]]+Raw_Data[[#This Row],[Skor_DP]]+Raw_Data[[#This Row],[Skor_Tenor]]+Raw_Data[[#This Row],[Skor_Telat]]</f>
        <v>5</v>
      </c>
      <c r="AI1364" t="str">
        <f>IF(Raw_Data[[#This Row],[Risk_Score]]&lt;=6,"Low Risk",IF(Raw_Data[[#This Row],[Risk_Score]]&lt;=8,"Medium Risk","High Risk"))</f>
        <v>Low Risk</v>
      </c>
      <c r="AJ1364">
        <f ca="1">IFERROR(DATEDIF(Raw_Data[[#This Row],[tanggal_pengajuan]],TODAY(),"m"),"N/A")</f>
        <v>5</v>
      </c>
      <c r="AK1364" t="str">
        <f ca="1">IF(ISNUMBER(Raw_Data[[#This Row],[MOB]]),IF(Raw_Data[[#This Row],[MOB]]&lt;6,"0-5 bulan",IF(Raw_Data[[#This Row],[MOB]]&lt;12,"6-11 bulan",IF(Raw_Data[[#This Row],[MOB]]&lt;24,"12-23 bulan","24+ bulan"))),"N/A")</f>
        <v>0-5 bulan</v>
      </c>
    </row>
    <row r="1365" spans="1:37" ht="14.25" customHeight="1" x14ac:dyDescent="0.45">
      <c r="A1365" t="s">
        <v>3376</v>
      </c>
      <c r="B1365" s="64">
        <v>46148</v>
      </c>
      <c r="C1365" s="1" t="str">
        <f t="shared" si="21"/>
        <v>May</v>
      </c>
      <c r="D1365" t="s">
        <v>448</v>
      </c>
      <c r="E1365" t="s">
        <v>3377</v>
      </c>
      <c r="F1365">
        <v>50</v>
      </c>
      <c r="G1365" t="s">
        <v>51</v>
      </c>
      <c r="H1365" t="s">
        <v>41</v>
      </c>
      <c r="I1365" s="2">
        <v>7417000</v>
      </c>
      <c r="J1365" s="3">
        <f>Raw_Data[[#This Row],[cicilan_per_bulan]]/Raw_Data[[#This Row],[penghasilan_bulanan]]</f>
        <v>6.8653094242955376E-2</v>
      </c>
      <c r="K1365" t="s">
        <v>167</v>
      </c>
      <c r="L1365" t="s">
        <v>110</v>
      </c>
      <c r="M1365" t="s">
        <v>44</v>
      </c>
      <c r="N1365" t="s">
        <v>83</v>
      </c>
      <c r="O1365" t="s">
        <v>57</v>
      </c>
      <c r="P1365" s="2">
        <v>18200000</v>
      </c>
      <c r="Q1365" s="2">
        <v>2730000</v>
      </c>
      <c r="R1365" t="str">
        <f>IF(Raw_Data[[#This Row],[persen_dp]]&lt;15%,"Low",IF(Raw_Data[[#This Row],[persen_dp]]&gt;25%,"High","Medium"))</f>
        <v>Medium</v>
      </c>
      <c r="S1365" s="3">
        <v>0.15</v>
      </c>
      <c r="T1365">
        <v>48</v>
      </c>
      <c r="U1365">
        <v>0.14499999999999999</v>
      </c>
      <c r="V1365" s="2">
        <v>509200</v>
      </c>
      <c r="W1365" s="2">
        <v>24442000</v>
      </c>
      <c r="X1365" t="str">
        <f>IF(OR(Raw_Data[[#This Row],[status_pembayaran]]="Macet",Raw_Data[[#This Row],[status_pembayaran]]="Kurang Lancar"),"Non Performing Loan","Performing")</f>
        <v>Performing</v>
      </c>
      <c r="Y1365" t="s">
        <v>47</v>
      </c>
      <c r="Z1365">
        <v>0</v>
      </c>
      <c r="AA1365">
        <v>0</v>
      </c>
      <c r="AB1365">
        <v>1</v>
      </c>
      <c r="AC1365" t="s">
        <v>74</v>
      </c>
      <c r="AD1365">
        <f>IF(Raw_Data[[#This Row],[rasio]]&lt;0.2,1,IF(Raw_Data[[#This Row],[rasio]]&lt;0.3,2,IF(Raw_Data[[#This Row],[rasio]]&lt;0.4,3,4)))</f>
        <v>1</v>
      </c>
      <c r="AE1365">
        <f>IF(Raw_Data[[#This Row],[kategori_dp]]="High",1,IF(Raw_Data[[#This Row],[kategori_dp]]="Medium",2,3))</f>
        <v>2</v>
      </c>
      <c r="AF1365">
        <f>IF(Raw_Data[[#This Row],[tenor_bulan]]&lt;=24,1,IF(Raw_Data[[#This Row],[tenor_bulan]]&lt;=36,2,IF(Raw_Data[[#This Row],[tenor_bulan]]&lt;=48,3,4)))</f>
        <v>3</v>
      </c>
      <c r="AG1365">
        <f>IF(Raw_Data[[#This Row],[jumlah_kali_telat]]=0,0,IF(Raw_Data[[#This Row],[jumlah_kali_telat]]&lt;=2,2,4))</f>
        <v>0</v>
      </c>
      <c r="AH1365">
        <f>Raw_Data[[#This Row],[Skor_Rasio]]+Raw_Data[[#This Row],[Skor_DP]]+Raw_Data[[#This Row],[Skor_Tenor]]+Raw_Data[[#This Row],[Skor_Telat]]</f>
        <v>6</v>
      </c>
      <c r="AI1365" t="str">
        <f>IF(Raw_Data[[#This Row],[Risk_Score]]&lt;=6,"Low Risk",IF(Raw_Data[[#This Row],[Risk_Score]]&lt;=8,"Medium Risk","High Risk"))</f>
        <v>Low Risk</v>
      </c>
      <c r="AJ1365">
        <f ca="1">IFERROR(DATEDIF(Raw_Data[[#This Row],[tanggal_pengajuan]],TODAY(),"m"),"N/A")</f>
        <v>5</v>
      </c>
      <c r="AK1365" t="str">
        <f ca="1">IF(ISNUMBER(Raw_Data[[#This Row],[MOB]]),IF(Raw_Data[[#This Row],[MOB]]&lt;6,"0-5 bulan",IF(Raw_Data[[#This Row],[MOB]]&lt;12,"6-11 bulan",IF(Raw_Data[[#This Row],[MOB]]&lt;24,"12-23 bulan","24+ bulan"))),"N/A")</f>
        <v>0-5 bulan</v>
      </c>
    </row>
    <row r="1366" spans="1:37" ht="14.25" customHeight="1" x14ac:dyDescent="0.45">
      <c r="A1366" t="s">
        <v>3378</v>
      </c>
      <c r="B1366" s="64">
        <v>46124</v>
      </c>
      <c r="C1366" s="1" t="str">
        <f t="shared" si="21"/>
        <v>April</v>
      </c>
      <c r="D1366" t="s">
        <v>1210</v>
      </c>
      <c r="E1366" t="s">
        <v>3379</v>
      </c>
      <c r="F1366">
        <v>33</v>
      </c>
      <c r="G1366" t="s">
        <v>40</v>
      </c>
      <c r="H1366" t="s">
        <v>176</v>
      </c>
      <c r="I1366" s="2">
        <v>5370000</v>
      </c>
      <c r="J1366" s="3">
        <f>Raw_Data[[#This Row],[cicilan_per_bulan]]/Raw_Data[[#This Row],[penghasilan_bulanan]]</f>
        <v>0.12625698324022347</v>
      </c>
      <c r="K1366" t="s">
        <v>286</v>
      </c>
      <c r="L1366" t="s">
        <v>154</v>
      </c>
      <c r="M1366" t="s">
        <v>55</v>
      </c>
      <c r="N1366" t="s">
        <v>141</v>
      </c>
      <c r="O1366" t="s">
        <v>46</v>
      </c>
      <c r="P1366" s="2">
        <v>22679000</v>
      </c>
      <c r="Q1366" s="2">
        <v>5670000</v>
      </c>
      <c r="R1366" t="str">
        <f>IF(Raw_Data[[#This Row],[persen_dp]]&lt;15%,"Low",IF(Raw_Data[[#This Row],[persen_dp]]&gt;25%,"High","Medium"))</f>
        <v>Medium</v>
      </c>
      <c r="S1366" s="3">
        <v>0.25</v>
      </c>
      <c r="T1366">
        <v>36</v>
      </c>
      <c r="U1366">
        <v>0.14499999999999999</v>
      </c>
      <c r="V1366" s="2">
        <v>678000</v>
      </c>
      <c r="W1366" s="2">
        <v>24408000</v>
      </c>
      <c r="X1366" t="str">
        <f>IF(OR(Raw_Data[[#This Row],[status_pembayaran]]="Macet",Raw_Data[[#This Row],[status_pembayaran]]="Kurang Lancar"),"Non Performing Loan","Performing")</f>
        <v>Performing</v>
      </c>
      <c r="Y1366" t="s">
        <v>47</v>
      </c>
      <c r="Z1366">
        <v>0</v>
      </c>
      <c r="AA1366">
        <v>0</v>
      </c>
      <c r="AB1366">
        <v>1</v>
      </c>
      <c r="AC1366" t="s">
        <v>137</v>
      </c>
      <c r="AD1366">
        <f>IF(Raw_Data[[#This Row],[rasio]]&lt;0.2,1,IF(Raw_Data[[#This Row],[rasio]]&lt;0.3,2,IF(Raw_Data[[#This Row],[rasio]]&lt;0.4,3,4)))</f>
        <v>1</v>
      </c>
      <c r="AE1366">
        <f>IF(Raw_Data[[#This Row],[kategori_dp]]="High",1,IF(Raw_Data[[#This Row],[kategori_dp]]="Medium",2,3))</f>
        <v>2</v>
      </c>
      <c r="AF1366">
        <f>IF(Raw_Data[[#This Row],[tenor_bulan]]&lt;=24,1,IF(Raw_Data[[#This Row],[tenor_bulan]]&lt;=36,2,IF(Raw_Data[[#This Row],[tenor_bulan]]&lt;=48,3,4)))</f>
        <v>2</v>
      </c>
      <c r="AG1366">
        <f>IF(Raw_Data[[#This Row],[jumlah_kali_telat]]=0,0,IF(Raw_Data[[#This Row],[jumlah_kali_telat]]&lt;=2,2,4))</f>
        <v>0</v>
      </c>
      <c r="AH1366">
        <f>Raw_Data[[#This Row],[Skor_Rasio]]+Raw_Data[[#This Row],[Skor_DP]]+Raw_Data[[#This Row],[Skor_Tenor]]+Raw_Data[[#This Row],[Skor_Telat]]</f>
        <v>5</v>
      </c>
      <c r="AI1366" t="str">
        <f>IF(Raw_Data[[#This Row],[Risk_Score]]&lt;=6,"Low Risk",IF(Raw_Data[[#This Row],[Risk_Score]]&lt;=8,"Medium Risk","High Risk"))</f>
        <v>Low Risk</v>
      </c>
      <c r="AJ1366">
        <f ca="1">IFERROR(DATEDIF(Raw_Data[[#This Row],[tanggal_pengajuan]],TODAY(),"m"),"N/A")</f>
        <v>6</v>
      </c>
      <c r="AK1366" t="str">
        <f ca="1">IF(ISNUMBER(Raw_Data[[#This Row],[MOB]]),IF(Raw_Data[[#This Row],[MOB]]&lt;6,"0-5 bulan",IF(Raw_Data[[#This Row],[MOB]]&lt;12,"6-11 bulan",IF(Raw_Data[[#This Row],[MOB]]&lt;24,"12-23 bulan","24+ bulan"))),"N/A")</f>
        <v>6-11 bulan</v>
      </c>
    </row>
    <row r="1367" spans="1:37" ht="14.25" customHeight="1" x14ac:dyDescent="0.45">
      <c r="A1367" t="s">
        <v>3380</v>
      </c>
      <c r="B1367" s="64">
        <v>46080</v>
      </c>
      <c r="C1367" s="1" t="str">
        <f t="shared" si="21"/>
        <v>February</v>
      </c>
      <c r="D1367" t="s">
        <v>3381</v>
      </c>
      <c r="E1367" t="s">
        <v>3382</v>
      </c>
      <c r="F1367">
        <v>30</v>
      </c>
      <c r="G1367" t="s">
        <v>40</v>
      </c>
      <c r="H1367" t="s">
        <v>176</v>
      </c>
      <c r="I1367" s="2">
        <v>5868000</v>
      </c>
      <c r="J1367" s="3">
        <f>Raw_Data[[#This Row],[cicilan_per_bulan]]/Raw_Data[[#This Row],[penghasilan_bulanan]]</f>
        <v>0.32501704158145878</v>
      </c>
      <c r="K1367" t="s">
        <v>81</v>
      </c>
      <c r="L1367" t="s">
        <v>82</v>
      </c>
      <c r="M1367" t="s">
        <v>55</v>
      </c>
      <c r="N1367" t="s">
        <v>65</v>
      </c>
      <c r="O1367" t="s">
        <v>46</v>
      </c>
      <c r="P1367" s="2">
        <v>28554000</v>
      </c>
      <c r="Q1367" s="2">
        <v>8566000</v>
      </c>
      <c r="R1367" t="str">
        <f>IF(Raw_Data[[#This Row],[persen_dp]]&lt;15%,"Low",IF(Raw_Data[[#This Row],[persen_dp]]&gt;25%,"High","Medium"))</f>
        <v>High</v>
      </c>
      <c r="S1367" s="3">
        <v>0.3</v>
      </c>
      <c r="T1367">
        <v>12</v>
      </c>
      <c r="U1367">
        <v>0.14499999999999999</v>
      </c>
      <c r="V1367" s="2">
        <v>1907200</v>
      </c>
      <c r="W1367" s="2">
        <v>22887000</v>
      </c>
      <c r="X1367" t="str">
        <f>IF(OR(Raw_Data[[#This Row],[status_pembayaran]]="Macet",Raw_Data[[#This Row],[status_pembayaran]]="Kurang Lancar"),"Non Performing Loan","Performing")</f>
        <v>Performing</v>
      </c>
      <c r="Y1367" t="s">
        <v>47</v>
      </c>
      <c r="Z1367">
        <v>0</v>
      </c>
      <c r="AA1367">
        <v>0</v>
      </c>
      <c r="AB1367">
        <v>1</v>
      </c>
      <c r="AC1367" t="s">
        <v>66</v>
      </c>
      <c r="AD1367">
        <f>IF(Raw_Data[[#This Row],[rasio]]&lt;0.2,1,IF(Raw_Data[[#This Row],[rasio]]&lt;0.3,2,IF(Raw_Data[[#This Row],[rasio]]&lt;0.4,3,4)))</f>
        <v>3</v>
      </c>
      <c r="AE1367">
        <f>IF(Raw_Data[[#This Row],[kategori_dp]]="High",1,IF(Raw_Data[[#This Row],[kategori_dp]]="Medium",2,3))</f>
        <v>1</v>
      </c>
      <c r="AF1367">
        <f>IF(Raw_Data[[#This Row],[tenor_bulan]]&lt;=24,1,IF(Raw_Data[[#This Row],[tenor_bulan]]&lt;=36,2,IF(Raw_Data[[#This Row],[tenor_bulan]]&lt;=48,3,4)))</f>
        <v>1</v>
      </c>
      <c r="AG1367">
        <f>IF(Raw_Data[[#This Row],[jumlah_kali_telat]]=0,0,IF(Raw_Data[[#This Row],[jumlah_kali_telat]]&lt;=2,2,4))</f>
        <v>0</v>
      </c>
      <c r="AH1367">
        <f>Raw_Data[[#This Row],[Skor_Rasio]]+Raw_Data[[#This Row],[Skor_DP]]+Raw_Data[[#This Row],[Skor_Tenor]]+Raw_Data[[#This Row],[Skor_Telat]]</f>
        <v>5</v>
      </c>
      <c r="AI1367" t="str">
        <f>IF(Raw_Data[[#This Row],[Risk_Score]]&lt;=6,"Low Risk",IF(Raw_Data[[#This Row],[Risk_Score]]&lt;=8,"Medium Risk","High Risk"))</f>
        <v>Low Risk</v>
      </c>
      <c r="AJ1367">
        <f ca="1">IFERROR(DATEDIF(Raw_Data[[#This Row],[tanggal_pengajuan]],TODAY(),"m"),"N/A")</f>
        <v>7</v>
      </c>
      <c r="AK1367" t="str">
        <f ca="1">IF(ISNUMBER(Raw_Data[[#This Row],[MOB]]),IF(Raw_Data[[#This Row],[MOB]]&lt;6,"0-5 bulan",IF(Raw_Data[[#This Row],[MOB]]&lt;12,"6-11 bulan",IF(Raw_Data[[#This Row],[MOB]]&lt;24,"12-23 bulan","24+ bulan"))),"N/A")</f>
        <v>6-11 bulan</v>
      </c>
    </row>
    <row r="1368" spans="1:37" ht="14.25" customHeight="1" x14ac:dyDescent="0.45">
      <c r="A1368" t="s">
        <v>3383</v>
      </c>
      <c r="B1368" s="64">
        <v>46051</v>
      </c>
      <c r="C1368" s="1" t="str">
        <f t="shared" si="21"/>
        <v>January</v>
      </c>
      <c r="D1368" t="s">
        <v>2821</v>
      </c>
      <c r="E1368" t="s">
        <v>3384</v>
      </c>
      <c r="F1368">
        <v>49</v>
      </c>
      <c r="G1368" t="s">
        <v>40</v>
      </c>
      <c r="H1368" t="s">
        <v>126</v>
      </c>
      <c r="I1368" s="2">
        <v>3129000</v>
      </c>
      <c r="J1368" s="3">
        <f>Raw_Data[[#This Row],[cicilan_per_bulan]]/Raw_Data[[#This Row],[penghasilan_bulanan]]</f>
        <v>0.35199744327261107</v>
      </c>
      <c r="K1368" t="s">
        <v>91</v>
      </c>
      <c r="L1368" t="s">
        <v>92</v>
      </c>
      <c r="M1368" t="s">
        <v>44</v>
      </c>
      <c r="N1368" t="s">
        <v>171</v>
      </c>
      <c r="O1368" t="s">
        <v>172</v>
      </c>
      <c r="P1368" s="2">
        <v>41826000</v>
      </c>
      <c r="Q1368" s="2">
        <v>8365000</v>
      </c>
      <c r="R1368" t="str">
        <f>IF(Raw_Data[[#This Row],[persen_dp]]&lt;15%,"Low",IF(Raw_Data[[#This Row],[persen_dp]]&gt;25%,"High","Medium"))</f>
        <v>Medium</v>
      </c>
      <c r="S1368" s="3">
        <v>0.2</v>
      </c>
      <c r="T1368">
        <v>48</v>
      </c>
      <c r="U1368">
        <v>0.14499999999999999</v>
      </c>
      <c r="V1368" s="2">
        <v>1101400</v>
      </c>
      <c r="W1368" s="2">
        <v>52868000</v>
      </c>
      <c r="X1368" t="str">
        <f>IF(OR(Raw_Data[[#This Row],[status_pembayaran]]="Macet",Raw_Data[[#This Row],[status_pembayaran]]="Kurang Lancar"),"Non Performing Loan","Performing")</f>
        <v>Performing</v>
      </c>
      <c r="Y1368" t="s">
        <v>47</v>
      </c>
      <c r="Z1368">
        <v>0</v>
      </c>
      <c r="AA1368">
        <v>0</v>
      </c>
      <c r="AB1368">
        <v>1</v>
      </c>
      <c r="AC1368" t="s">
        <v>137</v>
      </c>
      <c r="AD1368">
        <f>IF(Raw_Data[[#This Row],[rasio]]&lt;0.2,1,IF(Raw_Data[[#This Row],[rasio]]&lt;0.3,2,IF(Raw_Data[[#This Row],[rasio]]&lt;0.4,3,4)))</f>
        <v>3</v>
      </c>
      <c r="AE1368">
        <f>IF(Raw_Data[[#This Row],[kategori_dp]]="High",1,IF(Raw_Data[[#This Row],[kategori_dp]]="Medium",2,3))</f>
        <v>2</v>
      </c>
      <c r="AF1368">
        <f>IF(Raw_Data[[#This Row],[tenor_bulan]]&lt;=24,1,IF(Raw_Data[[#This Row],[tenor_bulan]]&lt;=36,2,IF(Raw_Data[[#This Row],[tenor_bulan]]&lt;=48,3,4)))</f>
        <v>3</v>
      </c>
      <c r="AG1368">
        <f>IF(Raw_Data[[#This Row],[jumlah_kali_telat]]=0,0,IF(Raw_Data[[#This Row],[jumlah_kali_telat]]&lt;=2,2,4))</f>
        <v>0</v>
      </c>
      <c r="AH1368">
        <f>Raw_Data[[#This Row],[Skor_Rasio]]+Raw_Data[[#This Row],[Skor_DP]]+Raw_Data[[#This Row],[Skor_Tenor]]+Raw_Data[[#This Row],[Skor_Telat]]</f>
        <v>8</v>
      </c>
      <c r="AI1368" t="str">
        <f>IF(Raw_Data[[#This Row],[Risk_Score]]&lt;=6,"Low Risk",IF(Raw_Data[[#This Row],[Risk_Score]]&lt;=8,"Medium Risk","High Risk"))</f>
        <v>Medium Risk</v>
      </c>
      <c r="AJ1368">
        <f ca="1">IFERROR(DATEDIF(Raw_Data[[#This Row],[tanggal_pengajuan]],TODAY(),"m"),"N/A")</f>
        <v>8</v>
      </c>
      <c r="AK1368" t="str">
        <f ca="1">IF(ISNUMBER(Raw_Data[[#This Row],[MOB]]),IF(Raw_Data[[#This Row],[MOB]]&lt;6,"0-5 bulan",IF(Raw_Data[[#This Row],[MOB]]&lt;12,"6-11 bulan",IF(Raw_Data[[#This Row],[MOB]]&lt;24,"12-23 bulan","24+ bulan"))),"N/A")</f>
        <v>6-11 bulan</v>
      </c>
    </row>
    <row r="1369" spans="1:37" ht="14.25" customHeight="1" x14ac:dyDescent="0.45">
      <c r="A1369" t="s">
        <v>3385</v>
      </c>
      <c r="B1369" s="64">
        <v>46103</v>
      </c>
      <c r="C1369" s="1" t="str">
        <f t="shared" si="21"/>
        <v>March</v>
      </c>
      <c r="D1369" t="s">
        <v>2002</v>
      </c>
      <c r="E1369" t="s">
        <v>3386</v>
      </c>
      <c r="F1369">
        <v>23</v>
      </c>
      <c r="G1369" t="s">
        <v>40</v>
      </c>
      <c r="H1369" t="s">
        <v>52</v>
      </c>
      <c r="I1369" s="2">
        <v>7399000</v>
      </c>
      <c r="J1369" s="3">
        <f>Raw_Data[[#This Row],[cicilan_per_bulan]]/Raw_Data[[#This Row],[penghasilan_bulanan]]</f>
        <v>4.4952020543316665E-2</v>
      </c>
      <c r="K1369" t="s">
        <v>102</v>
      </c>
      <c r="L1369" t="s">
        <v>103</v>
      </c>
      <c r="M1369" t="s">
        <v>55</v>
      </c>
      <c r="N1369" t="s">
        <v>56</v>
      </c>
      <c r="O1369" t="s">
        <v>57</v>
      </c>
      <c r="P1369" s="2">
        <v>17795000</v>
      </c>
      <c r="Q1369" s="2">
        <v>6228000</v>
      </c>
      <c r="R1369" t="str">
        <f>IF(Raw_Data[[#This Row],[persen_dp]]&lt;15%,"Low",IF(Raw_Data[[#This Row],[persen_dp]]&gt;25%,"High","Medium"))</f>
        <v>High</v>
      </c>
      <c r="S1369" s="3">
        <v>0.35</v>
      </c>
      <c r="T1369">
        <v>60</v>
      </c>
      <c r="U1369">
        <v>0.14499999999999999</v>
      </c>
      <c r="V1369" s="2">
        <v>332600</v>
      </c>
      <c r="W1369" s="2">
        <v>19953000</v>
      </c>
      <c r="X1369" t="str">
        <f>IF(OR(Raw_Data[[#This Row],[status_pembayaran]]="Macet",Raw_Data[[#This Row],[status_pembayaran]]="Kurang Lancar"),"Non Performing Loan","Performing")</f>
        <v>Performing</v>
      </c>
      <c r="Y1369" t="s">
        <v>47</v>
      </c>
      <c r="Z1369">
        <v>0</v>
      </c>
      <c r="AA1369">
        <v>0</v>
      </c>
      <c r="AB1369">
        <v>1</v>
      </c>
      <c r="AD1369">
        <f>IF(Raw_Data[[#This Row],[rasio]]&lt;0.2,1,IF(Raw_Data[[#This Row],[rasio]]&lt;0.3,2,IF(Raw_Data[[#This Row],[rasio]]&lt;0.4,3,4)))</f>
        <v>1</v>
      </c>
      <c r="AE1369">
        <f>IF(Raw_Data[[#This Row],[kategori_dp]]="High",1,IF(Raw_Data[[#This Row],[kategori_dp]]="Medium",2,3))</f>
        <v>1</v>
      </c>
      <c r="AF1369">
        <f>IF(Raw_Data[[#This Row],[tenor_bulan]]&lt;=24,1,IF(Raw_Data[[#This Row],[tenor_bulan]]&lt;=36,2,IF(Raw_Data[[#This Row],[tenor_bulan]]&lt;=48,3,4)))</f>
        <v>4</v>
      </c>
      <c r="AG1369">
        <f>IF(Raw_Data[[#This Row],[jumlah_kali_telat]]=0,0,IF(Raw_Data[[#This Row],[jumlah_kali_telat]]&lt;=2,2,4))</f>
        <v>0</v>
      </c>
      <c r="AH1369">
        <f>Raw_Data[[#This Row],[Skor_Rasio]]+Raw_Data[[#This Row],[Skor_DP]]+Raw_Data[[#This Row],[Skor_Tenor]]+Raw_Data[[#This Row],[Skor_Telat]]</f>
        <v>6</v>
      </c>
      <c r="AI1369" t="str">
        <f>IF(Raw_Data[[#This Row],[Risk_Score]]&lt;=6,"Low Risk",IF(Raw_Data[[#This Row],[Risk_Score]]&lt;=8,"Medium Risk","High Risk"))</f>
        <v>Low Risk</v>
      </c>
      <c r="AJ1369">
        <f ca="1">IFERROR(DATEDIF(Raw_Data[[#This Row],[tanggal_pengajuan]],TODAY(),"m"),"N/A")</f>
        <v>7</v>
      </c>
      <c r="AK1369" t="str">
        <f ca="1">IF(ISNUMBER(Raw_Data[[#This Row],[MOB]]),IF(Raw_Data[[#This Row],[MOB]]&lt;6,"0-5 bulan",IF(Raw_Data[[#This Row],[MOB]]&lt;12,"6-11 bulan",IF(Raw_Data[[#This Row],[MOB]]&lt;24,"12-23 bulan","24+ bulan"))),"N/A")</f>
        <v>6-11 bulan</v>
      </c>
    </row>
    <row r="1370" spans="1:37" ht="14.25" customHeight="1" x14ac:dyDescent="0.45">
      <c r="A1370" t="s">
        <v>3387</v>
      </c>
      <c r="B1370" s="64">
        <v>46171</v>
      </c>
      <c r="C1370" s="1" t="str">
        <f t="shared" si="21"/>
        <v>May</v>
      </c>
      <c r="D1370" t="s">
        <v>3388</v>
      </c>
      <c r="E1370" t="s">
        <v>3389</v>
      </c>
      <c r="F1370">
        <v>57</v>
      </c>
      <c r="G1370" t="s">
        <v>40</v>
      </c>
      <c r="H1370" t="s">
        <v>96</v>
      </c>
      <c r="I1370" s="2">
        <v>4979000</v>
      </c>
      <c r="J1370" s="3">
        <f>Raw_Data[[#This Row],[cicilan_per_bulan]]/Raw_Data[[#This Row],[penghasilan_bulanan]]</f>
        <v>0.16752359911628842</v>
      </c>
      <c r="K1370" t="s">
        <v>167</v>
      </c>
      <c r="L1370" t="s">
        <v>110</v>
      </c>
      <c r="M1370" t="s">
        <v>55</v>
      </c>
      <c r="N1370" t="s">
        <v>141</v>
      </c>
      <c r="O1370" t="s">
        <v>46</v>
      </c>
      <c r="P1370" s="2">
        <v>22169000</v>
      </c>
      <c r="Q1370" s="2">
        <v>6651000</v>
      </c>
      <c r="R1370" t="str">
        <f>IF(Raw_Data[[#This Row],[persen_dp]]&lt;15%,"Low",IF(Raw_Data[[#This Row],[persen_dp]]&gt;25%,"High","Medium"))</f>
        <v>High</v>
      </c>
      <c r="S1370" s="3">
        <v>0.3</v>
      </c>
      <c r="T1370">
        <v>24</v>
      </c>
      <c r="U1370">
        <v>0.14499999999999999</v>
      </c>
      <c r="V1370" s="2">
        <v>834100</v>
      </c>
      <c r="W1370" s="2">
        <v>20018000</v>
      </c>
      <c r="X1370" t="str">
        <f>IF(OR(Raw_Data[[#This Row],[status_pembayaran]]="Macet",Raw_Data[[#This Row],[status_pembayaran]]="Kurang Lancar"),"Non Performing Loan","Performing")</f>
        <v>Performing</v>
      </c>
      <c r="Y1370" t="s">
        <v>47</v>
      </c>
      <c r="Z1370">
        <v>0</v>
      </c>
      <c r="AA1370">
        <v>0</v>
      </c>
      <c r="AB1370">
        <v>1</v>
      </c>
      <c r="AC1370" t="s">
        <v>74</v>
      </c>
      <c r="AD1370">
        <f>IF(Raw_Data[[#This Row],[rasio]]&lt;0.2,1,IF(Raw_Data[[#This Row],[rasio]]&lt;0.3,2,IF(Raw_Data[[#This Row],[rasio]]&lt;0.4,3,4)))</f>
        <v>1</v>
      </c>
      <c r="AE1370">
        <f>IF(Raw_Data[[#This Row],[kategori_dp]]="High",1,IF(Raw_Data[[#This Row],[kategori_dp]]="Medium",2,3))</f>
        <v>1</v>
      </c>
      <c r="AF1370">
        <f>IF(Raw_Data[[#This Row],[tenor_bulan]]&lt;=24,1,IF(Raw_Data[[#This Row],[tenor_bulan]]&lt;=36,2,IF(Raw_Data[[#This Row],[tenor_bulan]]&lt;=48,3,4)))</f>
        <v>1</v>
      </c>
      <c r="AG1370">
        <f>IF(Raw_Data[[#This Row],[jumlah_kali_telat]]=0,0,IF(Raw_Data[[#This Row],[jumlah_kali_telat]]&lt;=2,2,4))</f>
        <v>0</v>
      </c>
      <c r="AH1370">
        <f>Raw_Data[[#This Row],[Skor_Rasio]]+Raw_Data[[#This Row],[Skor_DP]]+Raw_Data[[#This Row],[Skor_Tenor]]+Raw_Data[[#This Row],[Skor_Telat]]</f>
        <v>3</v>
      </c>
      <c r="AI1370" t="str">
        <f>IF(Raw_Data[[#This Row],[Risk_Score]]&lt;=6,"Low Risk",IF(Raw_Data[[#This Row],[Risk_Score]]&lt;=8,"Medium Risk","High Risk"))</f>
        <v>Low Risk</v>
      </c>
      <c r="AJ1370">
        <f ca="1">IFERROR(DATEDIF(Raw_Data[[#This Row],[tanggal_pengajuan]],TODAY(),"m"),"N/A")</f>
        <v>4</v>
      </c>
      <c r="AK1370" t="str">
        <f ca="1">IF(ISNUMBER(Raw_Data[[#This Row],[MOB]]),IF(Raw_Data[[#This Row],[MOB]]&lt;6,"0-5 bulan",IF(Raw_Data[[#This Row],[MOB]]&lt;12,"6-11 bulan",IF(Raw_Data[[#This Row],[MOB]]&lt;24,"12-23 bulan","24+ bulan"))),"N/A")</f>
        <v>0-5 bulan</v>
      </c>
    </row>
    <row r="1371" spans="1:37" ht="14.25" customHeight="1" x14ac:dyDescent="0.45">
      <c r="A1371" t="s">
        <v>3390</v>
      </c>
      <c r="B1371" s="64">
        <v>46112</v>
      </c>
      <c r="C1371" s="1" t="str">
        <f t="shared" si="21"/>
        <v>March</v>
      </c>
      <c r="D1371" t="s">
        <v>312</v>
      </c>
      <c r="E1371" t="s">
        <v>3391</v>
      </c>
      <c r="F1371">
        <v>49</v>
      </c>
      <c r="G1371" t="s">
        <v>40</v>
      </c>
      <c r="H1371" t="s">
        <v>41</v>
      </c>
      <c r="I1371" s="2">
        <v>7463000</v>
      </c>
      <c r="J1371" s="3">
        <f>Raw_Data[[#This Row],[cicilan_per_bulan]]/Raw_Data[[#This Row],[penghasilan_bulanan]]</f>
        <v>0.1117111081334584</v>
      </c>
      <c r="K1371" t="s">
        <v>192</v>
      </c>
      <c r="L1371" t="s">
        <v>128</v>
      </c>
      <c r="M1371" t="s">
        <v>290</v>
      </c>
      <c r="N1371" t="s">
        <v>291</v>
      </c>
      <c r="O1371" t="s">
        <v>292</v>
      </c>
      <c r="P1371" s="2">
        <v>36182000</v>
      </c>
      <c r="Q1371" s="2">
        <v>10854000</v>
      </c>
      <c r="R1371" t="str">
        <f>IF(Raw_Data[[#This Row],[persen_dp]]&lt;15%,"Low",IF(Raw_Data[[#This Row],[persen_dp]]&gt;25%,"High","Medium"))</f>
        <v>High</v>
      </c>
      <c r="S1371" s="3">
        <v>0.3</v>
      </c>
      <c r="T1371">
        <v>48</v>
      </c>
      <c r="U1371">
        <v>0.14499999999999999</v>
      </c>
      <c r="V1371" s="2">
        <v>833700</v>
      </c>
      <c r="W1371" s="2">
        <v>40018000</v>
      </c>
      <c r="X1371" t="str">
        <f>IF(OR(Raw_Data[[#This Row],[status_pembayaran]]="Macet",Raw_Data[[#This Row],[status_pembayaran]]="Kurang Lancar"),"Non Performing Loan","Performing")</f>
        <v>Performing</v>
      </c>
      <c r="Y1371" t="s">
        <v>47</v>
      </c>
      <c r="Z1371">
        <v>0</v>
      </c>
      <c r="AA1371">
        <v>0</v>
      </c>
      <c r="AB1371">
        <v>1</v>
      </c>
      <c r="AC1371" t="s">
        <v>74</v>
      </c>
      <c r="AD1371">
        <f>IF(Raw_Data[[#This Row],[rasio]]&lt;0.2,1,IF(Raw_Data[[#This Row],[rasio]]&lt;0.3,2,IF(Raw_Data[[#This Row],[rasio]]&lt;0.4,3,4)))</f>
        <v>1</v>
      </c>
      <c r="AE1371">
        <f>IF(Raw_Data[[#This Row],[kategori_dp]]="High",1,IF(Raw_Data[[#This Row],[kategori_dp]]="Medium",2,3))</f>
        <v>1</v>
      </c>
      <c r="AF1371">
        <f>IF(Raw_Data[[#This Row],[tenor_bulan]]&lt;=24,1,IF(Raw_Data[[#This Row],[tenor_bulan]]&lt;=36,2,IF(Raw_Data[[#This Row],[tenor_bulan]]&lt;=48,3,4)))</f>
        <v>3</v>
      </c>
      <c r="AG1371">
        <f>IF(Raw_Data[[#This Row],[jumlah_kali_telat]]=0,0,IF(Raw_Data[[#This Row],[jumlah_kali_telat]]&lt;=2,2,4))</f>
        <v>0</v>
      </c>
      <c r="AH1371">
        <f>Raw_Data[[#This Row],[Skor_Rasio]]+Raw_Data[[#This Row],[Skor_DP]]+Raw_Data[[#This Row],[Skor_Tenor]]+Raw_Data[[#This Row],[Skor_Telat]]</f>
        <v>5</v>
      </c>
      <c r="AI1371" t="str">
        <f>IF(Raw_Data[[#This Row],[Risk_Score]]&lt;=6,"Low Risk",IF(Raw_Data[[#This Row],[Risk_Score]]&lt;=8,"Medium Risk","High Risk"))</f>
        <v>Low Risk</v>
      </c>
      <c r="AJ1371">
        <f ca="1">IFERROR(DATEDIF(Raw_Data[[#This Row],[tanggal_pengajuan]],TODAY(),"m"),"N/A")</f>
        <v>6</v>
      </c>
      <c r="AK1371" t="str">
        <f ca="1">IF(ISNUMBER(Raw_Data[[#This Row],[MOB]]),IF(Raw_Data[[#This Row],[MOB]]&lt;6,"0-5 bulan",IF(Raw_Data[[#This Row],[MOB]]&lt;12,"6-11 bulan",IF(Raw_Data[[#This Row],[MOB]]&lt;24,"12-23 bulan","24+ bulan"))),"N/A")</f>
        <v>6-11 bulan</v>
      </c>
    </row>
    <row r="1372" spans="1:37" ht="14.25" customHeight="1" x14ac:dyDescent="0.45">
      <c r="A1372" t="s">
        <v>3392</v>
      </c>
      <c r="B1372" s="64">
        <v>46066</v>
      </c>
      <c r="C1372" s="1" t="str">
        <f t="shared" si="21"/>
        <v>February</v>
      </c>
      <c r="D1372" t="s">
        <v>557</v>
      </c>
      <c r="E1372" t="s">
        <v>3393</v>
      </c>
      <c r="F1372">
        <v>25</v>
      </c>
      <c r="G1372" t="s">
        <v>51</v>
      </c>
      <c r="H1372" t="s">
        <v>41</v>
      </c>
      <c r="I1372" s="2">
        <v>5093000</v>
      </c>
      <c r="J1372" s="3">
        <f>Raw_Data[[#This Row],[cicilan_per_bulan]]/Raw_Data[[#This Row],[penghasilan_bulanan]]</f>
        <v>8.5725505595915963E-2</v>
      </c>
      <c r="K1372" t="s">
        <v>167</v>
      </c>
      <c r="L1372" t="s">
        <v>110</v>
      </c>
      <c r="M1372" t="s">
        <v>44</v>
      </c>
      <c r="N1372" t="s">
        <v>83</v>
      </c>
      <c r="O1372" t="s">
        <v>57</v>
      </c>
      <c r="P1372" s="2">
        <v>18950000</v>
      </c>
      <c r="Q1372" s="2">
        <v>5685000</v>
      </c>
      <c r="R1372" t="str">
        <f>IF(Raw_Data[[#This Row],[persen_dp]]&lt;15%,"Low",IF(Raw_Data[[#This Row],[persen_dp]]&gt;25%,"High","Medium"))</f>
        <v>High</v>
      </c>
      <c r="S1372" s="3">
        <v>0.3</v>
      </c>
      <c r="T1372">
        <v>48</v>
      </c>
      <c r="U1372">
        <v>0.14499999999999999</v>
      </c>
      <c r="V1372" s="2">
        <v>436600</v>
      </c>
      <c r="W1372" s="2">
        <v>20959000</v>
      </c>
      <c r="X1372" t="str">
        <f>IF(OR(Raw_Data[[#This Row],[status_pembayaran]]="Macet",Raw_Data[[#This Row],[status_pembayaran]]="Kurang Lancar"),"Non Performing Loan","Performing")</f>
        <v>Performing</v>
      </c>
      <c r="Y1372" t="s">
        <v>47</v>
      </c>
      <c r="Z1372">
        <v>0</v>
      </c>
      <c r="AA1372">
        <v>0</v>
      </c>
      <c r="AB1372">
        <v>1</v>
      </c>
      <c r="AD1372">
        <f>IF(Raw_Data[[#This Row],[rasio]]&lt;0.2,1,IF(Raw_Data[[#This Row],[rasio]]&lt;0.3,2,IF(Raw_Data[[#This Row],[rasio]]&lt;0.4,3,4)))</f>
        <v>1</v>
      </c>
      <c r="AE1372">
        <f>IF(Raw_Data[[#This Row],[kategori_dp]]="High",1,IF(Raw_Data[[#This Row],[kategori_dp]]="Medium",2,3))</f>
        <v>1</v>
      </c>
      <c r="AF1372">
        <f>IF(Raw_Data[[#This Row],[tenor_bulan]]&lt;=24,1,IF(Raw_Data[[#This Row],[tenor_bulan]]&lt;=36,2,IF(Raw_Data[[#This Row],[tenor_bulan]]&lt;=48,3,4)))</f>
        <v>3</v>
      </c>
      <c r="AG1372">
        <f>IF(Raw_Data[[#This Row],[jumlah_kali_telat]]=0,0,IF(Raw_Data[[#This Row],[jumlah_kali_telat]]&lt;=2,2,4))</f>
        <v>0</v>
      </c>
      <c r="AH1372">
        <f>Raw_Data[[#This Row],[Skor_Rasio]]+Raw_Data[[#This Row],[Skor_DP]]+Raw_Data[[#This Row],[Skor_Tenor]]+Raw_Data[[#This Row],[Skor_Telat]]</f>
        <v>5</v>
      </c>
      <c r="AI1372" t="str">
        <f>IF(Raw_Data[[#This Row],[Risk_Score]]&lt;=6,"Low Risk",IF(Raw_Data[[#This Row],[Risk_Score]]&lt;=8,"Medium Risk","High Risk"))</f>
        <v>Low Risk</v>
      </c>
      <c r="AJ1372">
        <f ca="1">IFERROR(DATEDIF(Raw_Data[[#This Row],[tanggal_pengajuan]],TODAY(),"m"),"N/A")</f>
        <v>8</v>
      </c>
      <c r="AK1372" t="str">
        <f ca="1">IF(ISNUMBER(Raw_Data[[#This Row],[MOB]]),IF(Raw_Data[[#This Row],[MOB]]&lt;6,"0-5 bulan",IF(Raw_Data[[#This Row],[MOB]]&lt;12,"6-11 bulan",IF(Raw_Data[[#This Row],[MOB]]&lt;24,"12-23 bulan","24+ bulan"))),"N/A")</f>
        <v>6-11 bulan</v>
      </c>
    </row>
    <row r="1373" spans="1:37" ht="14.25" customHeight="1" x14ac:dyDescent="0.45">
      <c r="A1373" t="s">
        <v>3394</v>
      </c>
      <c r="B1373" s="64">
        <v>46136</v>
      </c>
      <c r="C1373" s="1" t="str">
        <f t="shared" si="21"/>
        <v>April</v>
      </c>
      <c r="D1373" t="s">
        <v>112</v>
      </c>
      <c r="E1373" t="s">
        <v>3395</v>
      </c>
      <c r="F1373">
        <v>43</v>
      </c>
      <c r="G1373" t="s">
        <v>40</v>
      </c>
      <c r="H1373" t="s">
        <v>176</v>
      </c>
      <c r="I1373" s="2">
        <v>5974000</v>
      </c>
      <c r="J1373" s="3">
        <f>Raw_Data[[#This Row],[cicilan_per_bulan]]/Raw_Data[[#This Row],[penghasilan_bulanan]]</f>
        <v>0.11039504519584868</v>
      </c>
      <c r="K1373" t="s">
        <v>268</v>
      </c>
      <c r="L1373" t="s">
        <v>110</v>
      </c>
      <c r="M1373" t="s">
        <v>44</v>
      </c>
      <c r="N1373" t="s">
        <v>45</v>
      </c>
      <c r="O1373" t="s">
        <v>46</v>
      </c>
      <c r="P1373" s="2">
        <v>25044000</v>
      </c>
      <c r="Q1373" s="2">
        <v>5009000</v>
      </c>
      <c r="R1373" t="str">
        <f>IF(Raw_Data[[#This Row],[persen_dp]]&lt;15%,"Low",IF(Raw_Data[[#This Row],[persen_dp]]&gt;25%,"High","Medium"))</f>
        <v>Medium</v>
      </c>
      <c r="S1373" s="3">
        <v>0.2</v>
      </c>
      <c r="T1373">
        <v>48</v>
      </c>
      <c r="U1373">
        <v>0.14499999999999999</v>
      </c>
      <c r="V1373" s="2">
        <v>659500</v>
      </c>
      <c r="W1373" s="2">
        <v>31656000</v>
      </c>
      <c r="X1373" t="str">
        <f>IF(OR(Raw_Data[[#This Row],[status_pembayaran]]="Macet",Raw_Data[[#This Row],[status_pembayaran]]="Kurang Lancar"),"Non Performing Loan","Performing")</f>
        <v>Performing</v>
      </c>
      <c r="Y1373" t="s">
        <v>47</v>
      </c>
      <c r="Z1373">
        <v>0</v>
      </c>
      <c r="AA1373">
        <v>0</v>
      </c>
      <c r="AB1373">
        <v>1</v>
      </c>
      <c r="AD1373">
        <f>IF(Raw_Data[[#This Row],[rasio]]&lt;0.2,1,IF(Raw_Data[[#This Row],[rasio]]&lt;0.3,2,IF(Raw_Data[[#This Row],[rasio]]&lt;0.4,3,4)))</f>
        <v>1</v>
      </c>
      <c r="AE1373">
        <f>IF(Raw_Data[[#This Row],[kategori_dp]]="High",1,IF(Raw_Data[[#This Row],[kategori_dp]]="Medium",2,3))</f>
        <v>2</v>
      </c>
      <c r="AF1373">
        <f>IF(Raw_Data[[#This Row],[tenor_bulan]]&lt;=24,1,IF(Raw_Data[[#This Row],[tenor_bulan]]&lt;=36,2,IF(Raw_Data[[#This Row],[tenor_bulan]]&lt;=48,3,4)))</f>
        <v>3</v>
      </c>
      <c r="AG1373">
        <f>IF(Raw_Data[[#This Row],[jumlah_kali_telat]]=0,0,IF(Raw_Data[[#This Row],[jumlah_kali_telat]]&lt;=2,2,4))</f>
        <v>0</v>
      </c>
      <c r="AH1373">
        <f>Raw_Data[[#This Row],[Skor_Rasio]]+Raw_Data[[#This Row],[Skor_DP]]+Raw_Data[[#This Row],[Skor_Tenor]]+Raw_Data[[#This Row],[Skor_Telat]]</f>
        <v>6</v>
      </c>
      <c r="AI1373" t="str">
        <f>IF(Raw_Data[[#This Row],[Risk_Score]]&lt;=6,"Low Risk",IF(Raw_Data[[#This Row],[Risk_Score]]&lt;=8,"Medium Risk","High Risk"))</f>
        <v>Low Risk</v>
      </c>
      <c r="AJ1373">
        <f ca="1">IFERROR(DATEDIF(Raw_Data[[#This Row],[tanggal_pengajuan]],TODAY(),"m"),"N/A")</f>
        <v>5</v>
      </c>
      <c r="AK1373" t="str">
        <f ca="1">IF(ISNUMBER(Raw_Data[[#This Row],[MOB]]),IF(Raw_Data[[#This Row],[MOB]]&lt;6,"0-5 bulan",IF(Raw_Data[[#This Row],[MOB]]&lt;12,"6-11 bulan",IF(Raw_Data[[#This Row],[MOB]]&lt;24,"12-23 bulan","24+ bulan"))),"N/A")</f>
        <v>0-5 bulan</v>
      </c>
    </row>
    <row r="1374" spans="1:37" ht="14.25" customHeight="1" x14ac:dyDescent="0.45">
      <c r="A1374" t="s">
        <v>3396</v>
      </c>
      <c r="B1374" s="64">
        <v>46133</v>
      </c>
      <c r="C1374" s="1" t="str">
        <f t="shared" si="21"/>
        <v>April</v>
      </c>
      <c r="D1374" t="s">
        <v>418</v>
      </c>
      <c r="E1374" t="s">
        <v>3397</v>
      </c>
      <c r="F1374">
        <v>43</v>
      </c>
      <c r="G1374" t="s">
        <v>51</v>
      </c>
      <c r="H1374" t="s">
        <v>101</v>
      </c>
      <c r="I1374" s="2">
        <v>3184000</v>
      </c>
      <c r="J1374" s="3">
        <f>Raw_Data[[#This Row],[cicilan_per_bulan]]/Raw_Data[[#This Row],[penghasilan_bulanan]]</f>
        <v>0.33062185929648241</v>
      </c>
      <c r="K1374" t="s">
        <v>192</v>
      </c>
      <c r="L1374" t="s">
        <v>128</v>
      </c>
      <c r="M1374" t="s">
        <v>55</v>
      </c>
      <c r="N1374" t="s">
        <v>147</v>
      </c>
      <c r="O1374" t="s">
        <v>148</v>
      </c>
      <c r="P1374" s="2">
        <v>33011000</v>
      </c>
      <c r="Q1374" s="2">
        <v>6602000</v>
      </c>
      <c r="R1374" t="str">
        <f>IF(Raw_Data[[#This Row],[persen_dp]]&lt;15%,"Low",IF(Raw_Data[[#This Row],[persen_dp]]&gt;25%,"High","Medium"))</f>
        <v>Medium</v>
      </c>
      <c r="S1374" s="3">
        <v>0.2</v>
      </c>
      <c r="T1374">
        <v>36</v>
      </c>
      <c r="U1374">
        <v>0.14499999999999999</v>
      </c>
      <c r="V1374" s="2">
        <v>1052700</v>
      </c>
      <c r="W1374" s="2">
        <v>37897000</v>
      </c>
      <c r="X1374" t="str">
        <f>IF(OR(Raw_Data[[#This Row],[status_pembayaran]]="Macet",Raw_Data[[#This Row],[status_pembayaran]]="Kurang Lancar"),"Non Performing Loan","Performing")</f>
        <v>Performing</v>
      </c>
      <c r="Y1374" t="s">
        <v>47</v>
      </c>
      <c r="Z1374">
        <v>0</v>
      </c>
      <c r="AA1374">
        <v>0</v>
      </c>
      <c r="AB1374">
        <v>1</v>
      </c>
      <c r="AD1374">
        <f>IF(Raw_Data[[#This Row],[rasio]]&lt;0.2,1,IF(Raw_Data[[#This Row],[rasio]]&lt;0.3,2,IF(Raw_Data[[#This Row],[rasio]]&lt;0.4,3,4)))</f>
        <v>3</v>
      </c>
      <c r="AE1374">
        <f>IF(Raw_Data[[#This Row],[kategori_dp]]="High",1,IF(Raw_Data[[#This Row],[kategori_dp]]="Medium",2,3))</f>
        <v>2</v>
      </c>
      <c r="AF1374">
        <f>IF(Raw_Data[[#This Row],[tenor_bulan]]&lt;=24,1,IF(Raw_Data[[#This Row],[tenor_bulan]]&lt;=36,2,IF(Raw_Data[[#This Row],[tenor_bulan]]&lt;=48,3,4)))</f>
        <v>2</v>
      </c>
      <c r="AG1374">
        <f>IF(Raw_Data[[#This Row],[jumlah_kali_telat]]=0,0,IF(Raw_Data[[#This Row],[jumlah_kali_telat]]&lt;=2,2,4))</f>
        <v>0</v>
      </c>
      <c r="AH1374">
        <f>Raw_Data[[#This Row],[Skor_Rasio]]+Raw_Data[[#This Row],[Skor_DP]]+Raw_Data[[#This Row],[Skor_Tenor]]+Raw_Data[[#This Row],[Skor_Telat]]</f>
        <v>7</v>
      </c>
      <c r="AI1374" t="str">
        <f>IF(Raw_Data[[#This Row],[Risk_Score]]&lt;=6,"Low Risk",IF(Raw_Data[[#This Row],[Risk_Score]]&lt;=8,"Medium Risk","High Risk"))</f>
        <v>Medium Risk</v>
      </c>
      <c r="AJ1374">
        <f ca="1">IFERROR(DATEDIF(Raw_Data[[#This Row],[tanggal_pengajuan]],TODAY(),"m"),"N/A")</f>
        <v>6</v>
      </c>
      <c r="AK1374" t="str">
        <f ca="1">IF(ISNUMBER(Raw_Data[[#This Row],[MOB]]),IF(Raw_Data[[#This Row],[MOB]]&lt;6,"0-5 bulan",IF(Raw_Data[[#This Row],[MOB]]&lt;12,"6-11 bulan",IF(Raw_Data[[#This Row],[MOB]]&lt;24,"12-23 bulan","24+ bulan"))),"N/A")</f>
        <v>6-11 bulan</v>
      </c>
    </row>
    <row r="1375" spans="1:37" ht="14.25" customHeight="1" x14ac:dyDescent="0.45">
      <c r="A1375" t="s">
        <v>3398</v>
      </c>
      <c r="B1375" s="64">
        <v>46082</v>
      </c>
      <c r="C1375" s="1" t="str">
        <f t="shared" si="21"/>
        <v>March</v>
      </c>
      <c r="D1375" t="s">
        <v>537</v>
      </c>
      <c r="E1375" t="s">
        <v>3399</v>
      </c>
      <c r="F1375">
        <v>25</v>
      </c>
      <c r="G1375" t="s">
        <v>40</v>
      </c>
      <c r="H1375" t="s">
        <v>62</v>
      </c>
      <c r="I1375" s="2">
        <v>3102000</v>
      </c>
      <c r="J1375" s="3">
        <f>Raw_Data[[#This Row],[cicilan_per_bulan]]/Raw_Data[[#This Row],[penghasilan_bulanan]]</f>
        <v>0.41976144422952932</v>
      </c>
      <c r="K1375" t="s">
        <v>119</v>
      </c>
      <c r="L1375" t="s">
        <v>120</v>
      </c>
      <c r="M1375" t="s">
        <v>55</v>
      </c>
      <c r="N1375" t="s">
        <v>65</v>
      </c>
      <c r="O1375" t="s">
        <v>46</v>
      </c>
      <c r="P1375" s="2">
        <v>27501000</v>
      </c>
      <c r="Q1375" s="2">
        <v>8250000</v>
      </c>
      <c r="R1375" t="str">
        <f>IF(Raw_Data[[#This Row],[persen_dp]]&lt;15%,"Low",IF(Raw_Data[[#This Row],[persen_dp]]&gt;25%,"High","Medium"))</f>
        <v>High</v>
      </c>
      <c r="S1375" s="3">
        <v>0.3</v>
      </c>
      <c r="T1375">
        <v>18</v>
      </c>
      <c r="U1375">
        <v>0.14499999999999999</v>
      </c>
      <c r="V1375" s="2">
        <v>1302100</v>
      </c>
      <c r="W1375" s="2">
        <v>23438000</v>
      </c>
      <c r="X1375" t="str">
        <f>IF(OR(Raw_Data[[#This Row],[status_pembayaran]]="Macet",Raw_Data[[#This Row],[status_pembayaran]]="Kurang Lancar"),"Non Performing Loan","Performing")</f>
        <v>Performing</v>
      </c>
      <c r="Y1375" t="s">
        <v>47</v>
      </c>
      <c r="Z1375">
        <v>0</v>
      </c>
      <c r="AA1375">
        <v>0</v>
      </c>
      <c r="AB1375">
        <v>1</v>
      </c>
      <c r="AD1375">
        <f>IF(Raw_Data[[#This Row],[rasio]]&lt;0.2,1,IF(Raw_Data[[#This Row],[rasio]]&lt;0.3,2,IF(Raw_Data[[#This Row],[rasio]]&lt;0.4,3,4)))</f>
        <v>4</v>
      </c>
      <c r="AE1375">
        <f>IF(Raw_Data[[#This Row],[kategori_dp]]="High",1,IF(Raw_Data[[#This Row],[kategori_dp]]="Medium",2,3))</f>
        <v>1</v>
      </c>
      <c r="AF1375">
        <f>IF(Raw_Data[[#This Row],[tenor_bulan]]&lt;=24,1,IF(Raw_Data[[#This Row],[tenor_bulan]]&lt;=36,2,IF(Raw_Data[[#This Row],[tenor_bulan]]&lt;=48,3,4)))</f>
        <v>1</v>
      </c>
      <c r="AG1375">
        <f>IF(Raw_Data[[#This Row],[jumlah_kali_telat]]=0,0,IF(Raw_Data[[#This Row],[jumlah_kali_telat]]&lt;=2,2,4))</f>
        <v>0</v>
      </c>
      <c r="AH1375">
        <f>Raw_Data[[#This Row],[Skor_Rasio]]+Raw_Data[[#This Row],[Skor_DP]]+Raw_Data[[#This Row],[Skor_Tenor]]+Raw_Data[[#This Row],[Skor_Telat]]</f>
        <v>6</v>
      </c>
      <c r="AI1375" t="str">
        <f>IF(Raw_Data[[#This Row],[Risk_Score]]&lt;=6,"Low Risk",IF(Raw_Data[[#This Row],[Risk_Score]]&lt;=8,"Medium Risk","High Risk"))</f>
        <v>Low Risk</v>
      </c>
      <c r="AJ1375">
        <f ca="1">IFERROR(DATEDIF(Raw_Data[[#This Row],[tanggal_pengajuan]],TODAY(),"m"),"N/A")</f>
        <v>7</v>
      </c>
      <c r="AK1375" t="str">
        <f ca="1">IF(ISNUMBER(Raw_Data[[#This Row],[MOB]]),IF(Raw_Data[[#This Row],[MOB]]&lt;6,"0-5 bulan",IF(Raw_Data[[#This Row],[MOB]]&lt;12,"6-11 bulan",IF(Raw_Data[[#This Row],[MOB]]&lt;24,"12-23 bulan","24+ bulan"))),"N/A")</f>
        <v>6-11 bulan</v>
      </c>
    </row>
    <row r="1376" spans="1:37" ht="14.25" customHeight="1" x14ac:dyDescent="0.45">
      <c r="A1376" t="s">
        <v>3400</v>
      </c>
      <c r="B1376" s="64">
        <v>46101</v>
      </c>
      <c r="C1376" s="1" t="str">
        <f t="shared" si="21"/>
        <v>March</v>
      </c>
      <c r="D1376" t="s">
        <v>1490</v>
      </c>
      <c r="E1376" t="s">
        <v>3401</v>
      </c>
      <c r="F1376">
        <v>58</v>
      </c>
      <c r="G1376" t="s">
        <v>40</v>
      </c>
      <c r="H1376" t="s">
        <v>101</v>
      </c>
      <c r="I1376" s="2">
        <v>4535000</v>
      </c>
      <c r="J1376" s="3">
        <f>Raw_Data[[#This Row],[cicilan_per_bulan]]/Raw_Data[[#This Row],[penghasilan_bulanan]]</f>
        <v>0.43896361631753034</v>
      </c>
      <c r="K1376" t="s">
        <v>286</v>
      </c>
      <c r="L1376" t="s">
        <v>154</v>
      </c>
      <c r="M1376" t="s">
        <v>290</v>
      </c>
      <c r="N1376" t="s">
        <v>291</v>
      </c>
      <c r="O1376" t="s">
        <v>292</v>
      </c>
      <c r="P1376" s="2">
        <v>36790000</v>
      </c>
      <c r="Q1376" s="2">
        <v>7358000</v>
      </c>
      <c r="R1376" t="str">
        <f>IF(Raw_Data[[#This Row],[persen_dp]]&lt;15%,"Low",IF(Raw_Data[[#This Row],[persen_dp]]&gt;25%,"High","Medium"))</f>
        <v>Medium</v>
      </c>
      <c r="S1376" s="3">
        <v>0.2</v>
      </c>
      <c r="T1376">
        <v>18</v>
      </c>
      <c r="U1376">
        <v>0.14499999999999999</v>
      </c>
      <c r="V1376" s="2">
        <v>1990700</v>
      </c>
      <c r="W1376" s="2">
        <v>35833000</v>
      </c>
      <c r="X1376" t="str">
        <f>IF(OR(Raw_Data[[#This Row],[status_pembayaran]]="Macet",Raw_Data[[#This Row],[status_pembayaran]]="Kurang Lancar"),"Non Performing Loan","Performing")</f>
        <v>Performing</v>
      </c>
      <c r="Y1376" t="s">
        <v>47</v>
      </c>
      <c r="Z1376">
        <v>0</v>
      </c>
      <c r="AA1376">
        <v>0</v>
      </c>
      <c r="AB1376">
        <v>1</v>
      </c>
      <c r="AC1376" t="s">
        <v>66</v>
      </c>
      <c r="AD1376">
        <f>IF(Raw_Data[[#This Row],[rasio]]&lt;0.2,1,IF(Raw_Data[[#This Row],[rasio]]&lt;0.3,2,IF(Raw_Data[[#This Row],[rasio]]&lt;0.4,3,4)))</f>
        <v>4</v>
      </c>
      <c r="AE1376">
        <f>IF(Raw_Data[[#This Row],[kategori_dp]]="High",1,IF(Raw_Data[[#This Row],[kategori_dp]]="Medium",2,3))</f>
        <v>2</v>
      </c>
      <c r="AF1376">
        <f>IF(Raw_Data[[#This Row],[tenor_bulan]]&lt;=24,1,IF(Raw_Data[[#This Row],[tenor_bulan]]&lt;=36,2,IF(Raw_Data[[#This Row],[tenor_bulan]]&lt;=48,3,4)))</f>
        <v>1</v>
      </c>
      <c r="AG1376">
        <f>IF(Raw_Data[[#This Row],[jumlah_kali_telat]]=0,0,IF(Raw_Data[[#This Row],[jumlah_kali_telat]]&lt;=2,2,4))</f>
        <v>0</v>
      </c>
      <c r="AH1376">
        <f>Raw_Data[[#This Row],[Skor_Rasio]]+Raw_Data[[#This Row],[Skor_DP]]+Raw_Data[[#This Row],[Skor_Tenor]]+Raw_Data[[#This Row],[Skor_Telat]]</f>
        <v>7</v>
      </c>
      <c r="AI1376" t="str">
        <f>IF(Raw_Data[[#This Row],[Risk_Score]]&lt;=6,"Low Risk",IF(Raw_Data[[#This Row],[Risk_Score]]&lt;=8,"Medium Risk","High Risk"))</f>
        <v>Medium Risk</v>
      </c>
      <c r="AJ1376">
        <f ca="1">IFERROR(DATEDIF(Raw_Data[[#This Row],[tanggal_pengajuan]],TODAY(),"m"),"N/A")</f>
        <v>7</v>
      </c>
      <c r="AK1376" t="str">
        <f ca="1">IF(ISNUMBER(Raw_Data[[#This Row],[MOB]]),IF(Raw_Data[[#This Row],[MOB]]&lt;6,"0-5 bulan",IF(Raw_Data[[#This Row],[MOB]]&lt;12,"6-11 bulan",IF(Raw_Data[[#This Row],[MOB]]&lt;24,"12-23 bulan","24+ bulan"))),"N/A")</f>
        <v>6-11 bulan</v>
      </c>
    </row>
    <row r="1377" spans="1:37" ht="14.25" customHeight="1" x14ac:dyDescent="0.45">
      <c r="A1377" t="s">
        <v>3402</v>
      </c>
      <c r="B1377" s="64">
        <v>46111</v>
      </c>
      <c r="C1377" s="1" t="str">
        <f t="shared" si="21"/>
        <v>March</v>
      </c>
      <c r="D1377" t="s">
        <v>3403</v>
      </c>
      <c r="E1377" t="s">
        <v>3404</v>
      </c>
      <c r="F1377">
        <v>46</v>
      </c>
      <c r="G1377" t="s">
        <v>40</v>
      </c>
      <c r="H1377" t="s">
        <v>52</v>
      </c>
      <c r="I1377" s="2">
        <v>3860000</v>
      </c>
      <c r="J1377" s="3">
        <f>Raw_Data[[#This Row],[cicilan_per_bulan]]/Raw_Data[[#This Row],[penghasilan_bulanan]]</f>
        <v>0.37937823834196893</v>
      </c>
      <c r="K1377" t="s">
        <v>153</v>
      </c>
      <c r="L1377" t="s">
        <v>154</v>
      </c>
      <c r="M1377" t="s">
        <v>55</v>
      </c>
      <c r="N1377" t="s">
        <v>147</v>
      </c>
      <c r="O1377" t="s">
        <v>148</v>
      </c>
      <c r="P1377" s="2">
        <v>30930000</v>
      </c>
      <c r="Q1377" s="2">
        <v>9279000</v>
      </c>
      <c r="R1377" t="str">
        <f>IF(Raw_Data[[#This Row],[persen_dp]]&lt;15%,"Low",IF(Raw_Data[[#This Row],[persen_dp]]&gt;25%,"High","Medium"))</f>
        <v>High</v>
      </c>
      <c r="S1377" s="3">
        <v>0.3</v>
      </c>
      <c r="T1377">
        <v>18</v>
      </c>
      <c r="U1377">
        <v>0.14499999999999999</v>
      </c>
      <c r="V1377" s="2">
        <v>1464400</v>
      </c>
      <c r="W1377" s="2">
        <v>26360000</v>
      </c>
      <c r="X1377" t="str">
        <f>IF(OR(Raw_Data[[#This Row],[status_pembayaran]]="Macet",Raw_Data[[#This Row],[status_pembayaran]]="Kurang Lancar"),"Non Performing Loan","Performing")</f>
        <v>Performing</v>
      </c>
      <c r="Y1377" t="s">
        <v>47</v>
      </c>
      <c r="Z1377">
        <v>0</v>
      </c>
      <c r="AA1377">
        <v>0</v>
      </c>
      <c r="AB1377">
        <v>1</v>
      </c>
      <c r="AD1377">
        <f>IF(Raw_Data[[#This Row],[rasio]]&lt;0.2,1,IF(Raw_Data[[#This Row],[rasio]]&lt;0.3,2,IF(Raw_Data[[#This Row],[rasio]]&lt;0.4,3,4)))</f>
        <v>3</v>
      </c>
      <c r="AE1377">
        <f>IF(Raw_Data[[#This Row],[kategori_dp]]="High",1,IF(Raw_Data[[#This Row],[kategori_dp]]="Medium",2,3))</f>
        <v>1</v>
      </c>
      <c r="AF1377">
        <f>IF(Raw_Data[[#This Row],[tenor_bulan]]&lt;=24,1,IF(Raw_Data[[#This Row],[tenor_bulan]]&lt;=36,2,IF(Raw_Data[[#This Row],[tenor_bulan]]&lt;=48,3,4)))</f>
        <v>1</v>
      </c>
      <c r="AG1377">
        <f>IF(Raw_Data[[#This Row],[jumlah_kali_telat]]=0,0,IF(Raw_Data[[#This Row],[jumlah_kali_telat]]&lt;=2,2,4))</f>
        <v>0</v>
      </c>
      <c r="AH1377">
        <f>Raw_Data[[#This Row],[Skor_Rasio]]+Raw_Data[[#This Row],[Skor_DP]]+Raw_Data[[#This Row],[Skor_Tenor]]+Raw_Data[[#This Row],[Skor_Telat]]</f>
        <v>5</v>
      </c>
      <c r="AI1377" t="str">
        <f>IF(Raw_Data[[#This Row],[Risk_Score]]&lt;=6,"Low Risk",IF(Raw_Data[[#This Row],[Risk_Score]]&lt;=8,"Medium Risk","High Risk"))</f>
        <v>Low Risk</v>
      </c>
      <c r="AJ1377">
        <f ca="1">IFERROR(DATEDIF(Raw_Data[[#This Row],[tanggal_pengajuan]],TODAY(),"m"),"N/A")</f>
        <v>6</v>
      </c>
      <c r="AK1377" t="str">
        <f ca="1">IF(ISNUMBER(Raw_Data[[#This Row],[MOB]]),IF(Raw_Data[[#This Row],[MOB]]&lt;6,"0-5 bulan",IF(Raw_Data[[#This Row],[MOB]]&lt;12,"6-11 bulan",IF(Raw_Data[[#This Row],[MOB]]&lt;24,"12-23 bulan","24+ bulan"))),"N/A")</f>
        <v>6-11 bulan</v>
      </c>
    </row>
    <row r="1378" spans="1:37" ht="14.25" customHeight="1" x14ac:dyDescent="0.45">
      <c r="A1378" t="s">
        <v>3405</v>
      </c>
      <c r="B1378" s="64">
        <v>46024</v>
      </c>
      <c r="C1378" s="1" t="str">
        <f t="shared" si="21"/>
        <v>January</v>
      </c>
      <c r="D1378" t="s">
        <v>406</v>
      </c>
      <c r="E1378" t="s">
        <v>3406</v>
      </c>
      <c r="F1378">
        <v>29</v>
      </c>
      <c r="G1378" t="s">
        <v>51</v>
      </c>
      <c r="H1378" t="s">
        <v>152</v>
      </c>
      <c r="I1378" s="2">
        <v>3081000</v>
      </c>
      <c r="J1378" s="3">
        <f>Raw_Data[[#This Row],[cicilan_per_bulan]]/Raw_Data[[#This Row],[penghasilan_bulanan]]</f>
        <v>0.27500811424862059</v>
      </c>
      <c r="K1378" t="s">
        <v>188</v>
      </c>
      <c r="L1378" t="s">
        <v>154</v>
      </c>
      <c r="M1378" t="s">
        <v>44</v>
      </c>
      <c r="N1378" t="s">
        <v>129</v>
      </c>
      <c r="O1378" t="s">
        <v>130</v>
      </c>
      <c r="P1378" s="2">
        <v>23619000</v>
      </c>
      <c r="Q1378" s="2">
        <v>2362000</v>
      </c>
      <c r="R1378" t="str">
        <f>IF(Raw_Data[[#This Row],[persen_dp]]&lt;15%,"Low",IF(Raw_Data[[#This Row],[persen_dp]]&gt;25%,"High","Medium"))</f>
        <v>Low</v>
      </c>
      <c r="S1378" s="3">
        <v>0.1</v>
      </c>
      <c r="T1378">
        <v>36</v>
      </c>
      <c r="U1378">
        <v>0.14499999999999999</v>
      </c>
      <c r="V1378" s="2">
        <v>847300</v>
      </c>
      <c r="W1378" s="2">
        <v>30504000</v>
      </c>
      <c r="X1378" t="str">
        <f>IF(OR(Raw_Data[[#This Row],[status_pembayaran]]="Macet",Raw_Data[[#This Row],[status_pembayaran]]="Kurang Lancar"),"Non Performing Loan","Performing")</f>
        <v>Performing</v>
      </c>
      <c r="Y1378" t="s">
        <v>47</v>
      </c>
      <c r="Z1378">
        <v>0</v>
      </c>
      <c r="AA1378">
        <v>0</v>
      </c>
      <c r="AB1378">
        <v>1</v>
      </c>
      <c r="AD1378">
        <f>IF(Raw_Data[[#This Row],[rasio]]&lt;0.2,1,IF(Raw_Data[[#This Row],[rasio]]&lt;0.3,2,IF(Raw_Data[[#This Row],[rasio]]&lt;0.4,3,4)))</f>
        <v>2</v>
      </c>
      <c r="AE1378">
        <f>IF(Raw_Data[[#This Row],[kategori_dp]]="High",1,IF(Raw_Data[[#This Row],[kategori_dp]]="Medium",2,3))</f>
        <v>3</v>
      </c>
      <c r="AF1378">
        <f>IF(Raw_Data[[#This Row],[tenor_bulan]]&lt;=24,1,IF(Raw_Data[[#This Row],[tenor_bulan]]&lt;=36,2,IF(Raw_Data[[#This Row],[tenor_bulan]]&lt;=48,3,4)))</f>
        <v>2</v>
      </c>
      <c r="AG1378">
        <f>IF(Raw_Data[[#This Row],[jumlah_kali_telat]]=0,0,IF(Raw_Data[[#This Row],[jumlah_kali_telat]]&lt;=2,2,4))</f>
        <v>0</v>
      </c>
      <c r="AH1378">
        <f>Raw_Data[[#This Row],[Skor_Rasio]]+Raw_Data[[#This Row],[Skor_DP]]+Raw_Data[[#This Row],[Skor_Tenor]]+Raw_Data[[#This Row],[Skor_Telat]]</f>
        <v>7</v>
      </c>
      <c r="AI1378" t="str">
        <f>IF(Raw_Data[[#This Row],[Risk_Score]]&lt;=6,"Low Risk",IF(Raw_Data[[#This Row],[Risk_Score]]&lt;=8,"Medium Risk","High Risk"))</f>
        <v>Medium Risk</v>
      </c>
      <c r="AJ1378">
        <f ca="1">IFERROR(DATEDIF(Raw_Data[[#This Row],[tanggal_pengajuan]],TODAY(),"m"),"N/A")</f>
        <v>9</v>
      </c>
      <c r="AK1378" t="str">
        <f ca="1">IF(ISNUMBER(Raw_Data[[#This Row],[MOB]]),IF(Raw_Data[[#This Row],[MOB]]&lt;6,"0-5 bulan",IF(Raw_Data[[#This Row],[MOB]]&lt;12,"6-11 bulan",IF(Raw_Data[[#This Row],[MOB]]&lt;24,"12-23 bulan","24+ bulan"))),"N/A")</f>
        <v>6-11 bulan</v>
      </c>
    </row>
    <row r="1379" spans="1:37" ht="14.25" customHeight="1" x14ac:dyDescent="0.45">
      <c r="A1379" t="s">
        <v>3407</v>
      </c>
      <c r="B1379" s="64">
        <v>46129</v>
      </c>
      <c r="C1379" s="1" t="str">
        <f t="shared" si="21"/>
        <v>April</v>
      </c>
      <c r="D1379" t="s">
        <v>739</v>
      </c>
      <c r="E1379" t="s">
        <v>3408</v>
      </c>
      <c r="F1379">
        <v>22</v>
      </c>
      <c r="G1379" t="s">
        <v>51</v>
      </c>
      <c r="H1379" t="s">
        <v>52</v>
      </c>
      <c r="I1379" s="2">
        <v>5562000</v>
      </c>
      <c r="J1379" s="3">
        <f>Raw_Data[[#This Row],[cicilan_per_bulan]]/Raw_Data[[#This Row],[penghasilan_bulanan]]</f>
        <v>0.52727436174038111</v>
      </c>
      <c r="K1379" t="s">
        <v>286</v>
      </c>
      <c r="L1379" t="s">
        <v>154</v>
      </c>
      <c r="M1379" t="s">
        <v>290</v>
      </c>
      <c r="N1379" t="s">
        <v>291</v>
      </c>
      <c r="O1379" t="s">
        <v>292</v>
      </c>
      <c r="P1379" s="2">
        <v>36160000</v>
      </c>
      <c r="Q1379" s="2">
        <v>5424000</v>
      </c>
      <c r="R1379" t="str">
        <f>IF(Raw_Data[[#This Row],[persen_dp]]&lt;15%,"Low",IF(Raw_Data[[#This Row],[persen_dp]]&gt;25%,"High","Medium"))</f>
        <v>Medium</v>
      </c>
      <c r="S1379" s="3">
        <v>0.15</v>
      </c>
      <c r="T1379">
        <v>12</v>
      </c>
      <c r="U1379">
        <v>0.14499999999999999</v>
      </c>
      <c r="V1379" s="2">
        <v>2932700</v>
      </c>
      <c r="W1379" s="2">
        <v>35192000</v>
      </c>
      <c r="X1379" t="str">
        <f>IF(OR(Raw_Data[[#This Row],[status_pembayaran]]="Macet",Raw_Data[[#This Row],[status_pembayaran]]="Kurang Lancar"),"Non Performing Loan","Performing")</f>
        <v>Performing</v>
      </c>
      <c r="Y1379" t="s">
        <v>47</v>
      </c>
      <c r="Z1379">
        <v>0</v>
      </c>
      <c r="AA1379">
        <v>0</v>
      </c>
      <c r="AB1379">
        <v>1</v>
      </c>
      <c r="AC1379" t="s">
        <v>66</v>
      </c>
      <c r="AD1379">
        <f>IF(Raw_Data[[#This Row],[rasio]]&lt;0.2,1,IF(Raw_Data[[#This Row],[rasio]]&lt;0.3,2,IF(Raw_Data[[#This Row],[rasio]]&lt;0.4,3,4)))</f>
        <v>4</v>
      </c>
      <c r="AE1379">
        <f>IF(Raw_Data[[#This Row],[kategori_dp]]="High",1,IF(Raw_Data[[#This Row],[kategori_dp]]="Medium",2,3))</f>
        <v>2</v>
      </c>
      <c r="AF1379">
        <f>IF(Raw_Data[[#This Row],[tenor_bulan]]&lt;=24,1,IF(Raw_Data[[#This Row],[tenor_bulan]]&lt;=36,2,IF(Raw_Data[[#This Row],[tenor_bulan]]&lt;=48,3,4)))</f>
        <v>1</v>
      </c>
      <c r="AG1379">
        <f>IF(Raw_Data[[#This Row],[jumlah_kali_telat]]=0,0,IF(Raw_Data[[#This Row],[jumlah_kali_telat]]&lt;=2,2,4))</f>
        <v>0</v>
      </c>
      <c r="AH1379">
        <f>Raw_Data[[#This Row],[Skor_Rasio]]+Raw_Data[[#This Row],[Skor_DP]]+Raw_Data[[#This Row],[Skor_Tenor]]+Raw_Data[[#This Row],[Skor_Telat]]</f>
        <v>7</v>
      </c>
      <c r="AI1379" t="str">
        <f>IF(Raw_Data[[#This Row],[Risk_Score]]&lt;=6,"Low Risk",IF(Raw_Data[[#This Row],[Risk_Score]]&lt;=8,"Medium Risk","High Risk"))</f>
        <v>Medium Risk</v>
      </c>
      <c r="AJ1379">
        <f ca="1">IFERROR(DATEDIF(Raw_Data[[#This Row],[tanggal_pengajuan]],TODAY(),"m"),"N/A")</f>
        <v>6</v>
      </c>
      <c r="AK1379" t="str">
        <f ca="1">IF(ISNUMBER(Raw_Data[[#This Row],[MOB]]),IF(Raw_Data[[#This Row],[MOB]]&lt;6,"0-5 bulan",IF(Raw_Data[[#This Row],[MOB]]&lt;12,"6-11 bulan",IF(Raw_Data[[#This Row],[MOB]]&lt;24,"12-23 bulan","24+ bulan"))),"N/A")</f>
        <v>6-11 bulan</v>
      </c>
    </row>
    <row r="1380" spans="1:37" ht="14.25" customHeight="1" x14ac:dyDescent="0.45">
      <c r="A1380" t="s">
        <v>3409</v>
      </c>
      <c r="B1380" s="64">
        <v>46153</v>
      </c>
      <c r="C1380" s="1" t="str">
        <f t="shared" si="21"/>
        <v>May</v>
      </c>
      <c r="D1380" t="s">
        <v>2706</v>
      </c>
      <c r="E1380" t="s">
        <v>3410</v>
      </c>
      <c r="F1380">
        <v>46</v>
      </c>
      <c r="G1380" t="s">
        <v>51</v>
      </c>
      <c r="H1380" t="s">
        <v>41</v>
      </c>
      <c r="I1380" s="2">
        <v>6633000</v>
      </c>
      <c r="J1380" s="3">
        <f>Raw_Data[[#This Row],[cicilan_per_bulan]]/Raw_Data[[#This Row],[penghasilan_bulanan]]</f>
        <v>5.775667118950701E-2</v>
      </c>
      <c r="K1380" t="s">
        <v>268</v>
      </c>
      <c r="L1380" t="s">
        <v>110</v>
      </c>
      <c r="M1380" t="s">
        <v>72</v>
      </c>
      <c r="N1380" t="s">
        <v>97</v>
      </c>
      <c r="O1380" t="s">
        <v>57</v>
      </c>
      <c r="P1380" s="2">
        <v>16626000</v>
      </c>
      <c r="Q1380" s="2">
        <v>4988000</v>
      </c>
      <c r="R1380" t="str">
        <f>IF(Raw_Data[[#This Row],[persen_dp]]&lt;15%,"Low",IF(Raw_Data[[#This Row],[persen_dp]]&gt;25%,"High","Medium"))</f>
        <v>High</v>
      </c>
      <c r="S1380" s="3">
        <v>0.3</v>
      </c>
      <c r="T1380">
        <v>48</v>
      </c>
      <c r="U1380">
        <v>0.14499999999999999</v>
      </c>
      <c r="V1380" s="2">
        <v>383100</v>
      </c>
      <c r="W1380" s="2">
        <v>18387000</v>
      </c>
      <c r="X1380" t="str">
        <f>IF(OR(Raw_Data[[#This Row],[status_pembayaran]]="Macet",Raw_Data[[#This Row],[status_pembayaran]]="Kurang Lancar"),"Non Performing Loan","Performing")</f>
        <v>Performing</v>
      </c>
      <c r="Y1380" t="s">
        <v>47</v>
      </c>
      <c r="Z1380">
        <v>0</v>
      </c>
      <c r="AA1380">
        <v>0</v>
      </c>
      <c r="AB1380">
        <v>1</v>
      </c>
      <c r="AC1380" t="s">
        <v>137</v>
      </c>
      <c r="AD1380">
        <f>IF(Raw_Data[[#This Row],[rasio]]&lt;0.2,1,IF(Raw_Data[[#This Row],[rasio]]&lt;0.3,2,IF(Raw_Data[[#This Row],[rasio]]&lt;0.4,3,4)))</f>
        <v>1</v>
      </c>
      <c r="AE1380">
        <f>IF(Raw_Data[[#This Row],[kategori_dp]]="High",1,IF(Raw_Data[[#This Row],[kategori_dp]]="Medium",2,3))</f>
        <v>1</v>
      </c>
      <c r="AF1380">
        <f>IF(Raw_Data[[#This Row],[tenor_bulan]]&lt;=24,1,IF(Raw_Data[[#This Row],[tenor_bulan]]&lt;=36,2,IF(Raw_Data[[#This Row],[tenor_bulan]]&lt;=48,3,4)))</f>
        <v>3</v>
      </c>
      <c r="AG1380">
        <f>IF(Raw_Data[[#This Row],[jumlah_kali_telat]]=0,0,IF(Raw_Data[[#This Row],[jumlah_kali_telat]]&lt;=2,2,4))</f>
        <v>0</v>
      </c>
      <c r="AH1380">
        <f>Raw_Data[[#This Row],[Skor_Rasio]]+Raw_Data[[#This Row],[Skor_DP]]+Raw_Data[[#This Row],[Skor_Tenor]]+Raw_Data[[#This Row],[Skor_Telat]]</f>
        <v>5</v>
      </c>
      <c r="AI1380" t="str">
        <f>IF(Raw_Data[[#This Row],[Risk_Score]]&lt;=6,"Low Risk",IF(Raw_Data[[#This Row],[Risk_Score]]&lt;=8,"Medium Risk","High Risk"))</f>
        <v>Low Risk</v>
      </c>
      <c r="AJ1380">
        <f ca="1">IFERROR(DATEDIF(Raw_Data[[#This Row],[tanggal_pengajuan]],TODAY(),"m"),"N/A")</f>
        <v>5</v>
      </c>
      <c r="AK1380" t="str">
        <f ca="1">IF(ISNUMBER(Raw_Data[[#This Row],[MOB]]),IF(Raw_Data[[#This Row],[MOB]]&lt;6,"0-5 bulan",IF(Raw_Data[[#This Row],[MOB]]&lt;12,"6-11 bulan",IF(Raw_Data[[#This Row],[MOB]]&lt;24,"12-23 bulan","24+ bulan"))),"N/A")</f>
        <v>0-5 bulan</v>
      </c>
    </row>
    <row r="1381" spans="1:37" ht="14.25" customHeight="1" x14ac:dyDescent="0.45">
      <c r="A1381" t="s">
        <v>3411</v>
      </c>
      <c r="B1381" s="64">
        <v>46152</v>
      </c>
      <c r="C1381" s="1" t="str">
        <f t="shared" si="21"/>
        <v>May</v>
      </c>
      <c r="D1381" t="s">
        <v>2766</v>
      </c>
      <c r="E1381" t="s">
        <v>3412</v>
      </c>
      <c r="F1381">
        <v>50</v>
      </c>
      <c r="G1381" t="s">
        <v>40</v>
      </c>
      <c r="H1381" t="s">
        <v>108</v>
      </c>
      <c r="I1381" s="2">
        <v>4695000</v>
      </c>
      <c r="J1381" s="3">
        <f>Raw_Data[[#This Row],[cicilan_per_bulan]]/Raw_Data[[#This Row],[penghasilan_bulanan]]</f>
        <v>0.30879659211927585</v>
      </c>
      <c r="K1381" t="s">
        <v>127</v>
      </c>
      <c r="L1381" t="s">
        <v>128</v>
      </c>
      <c r="M1381" t="s">
        <v>55</v>
      </c>
      <c r="N1381" t="s">
        <v>395</v>
      </c>
      <c r="O1381" t="s">
        <v>396</v>
      </c>
      <c r="P1381" s="2">
        <v>59328000</v>
      </c>
      <c r="Q1381" s="2">
        <v>8899000</v>
      </c>
      <c r="R1381" t="str">
        <f>IF(Raw_Data[[#This Row],[persen_dp]]&lt;15%,"Low",IF(Raw_Data[[#This Row],[persen_dp]]&gt;25%,"High","Medium"))</f>
        <v>Medium</v>
      </c>
      <c r="S1381" s="3">
        <v>0.15</v>
      </c>
      <c r="T1381">
        <v>60</v>
      </c>
      <c r="U1381">
        <v>0.14499999999999999</v>
      </c>
      <c r="V1381" s="2">
        <v>1449800</v>
      </c>
      <c r="W1381" s="2">
        <v>86991000</v>
      </c>
      <c r="X1381" t="str">
        <f>IF(OR(Raw_Data[[#This Row],[status_pembayaran]]="Macet",Raw_Data[[#This Row],[status_pembayaran]]="Kurang Lancar"),"Non Performing Loan","Performing")</f>
        <v>Performing</v>
      </c>
      <c r="Y1381" t="s">
        <v>47</v>
      </c>
      <c r="Z1381">
        <v>0</v>
      </c>
      <c r="AA1381">
        <v>0</v>
      </c>
      <c r="AB1381">
        <v>1</v>
      </c>
      <c r="AD1381">
        <f>IF(Raw_Data[[#This Row],[rasio]]&lt;0.2,1,IF(Raw_Data[[#This Row],[rasio]]&lt;0.3,2,IF(Raw_Data[[#This Row],[rasio]]&lt;0.4,3,4)))</f>
        <v>3</v>
      </c>
      <c r="AE1381">
        <f>IF(Raw_Data[[#This Row],[kategori_dp]]="High",1,IF(Raw_Data[[#This Row],[kategori_dp]]="Medium",2,3))</f>
        <v>2</v>
      </c>
      <c r="AF1381">
        <f>IF(Raw_Data[[#This Row],[tenor_bulan]]&lt;=24,1,IF(Raw_Data[[#This Row],[tenor_bulan]]&lt;=36,2,IF(Raw_Data[[#This Row],[tenor_bulan]]&lt;=48,3,4)))</f>
        <v>4</v>
      </c>
      <c r="AG1381">
        <f>IF(Raw_Data[[#This Row],[jumlah_kali_telat]]=0,0,IF(Raw_Data[[#This Row],[jumlah_kali_telat]]&lt;=2,2,4))</f>
        <v>0</v>
      </c>
      <c r="AH1381">
        <f>Raw_Data[[#This Row],[Skor_Rasio]]+Raw_Data[[#This Row],[Skor_DP]]+Raw_Data[[#This Row],[Skor_Tenor]]+Raw_Data[[#This Row],[Skor_Telat]]</f>
        <v>9</v>
      </c>
      <c r="AI1381" t="str">
        <f>IF(Raw_Data[[#This Row],[Risk_Score]]&lt;=6,"Low Risk",IF(Raw_Data[[#This Row],[Risk_Score]]&lt;=8,"Medium Risk","High Risk"))</f>
        <v>High Risk</v>
      </c>
      <c r="AJ1381">
        <f ca="1">IFERROR(DATEDIF(Raw_Data[[#This Row],[tanggal_pengajuan]],TODAY(),"m"),"N/A")</f>
        <v>5</v>
      </c>
      <c r="AK1381" t="str">
        <f ca="1">IF(ISNUMBER(Raw_Data[[#This Row],[MOB]]),IF(Raw_Data[[#This Row],[MOB]]&lt;6,"0-5 bulan",IF(Raw_Data[[#This Row],[MOB]]&lt;12,"6-11 bulan",IF(Raw_Data[[#This Row],[MOB]]&lt;24,"12-23 bulan","24+ bulan"))),"N/A")</f>
        <v>0-5 bulan</v>
      </c>
    </row>
    <row r="1382" spans="1:37" ht="14.25" customHeight="1" x14ac:dyDescent="0.45">
      <c r="A1382" t="s">
        <v>3413</v>
      </c>
      <c r="B1382" s="64">
        <v>46067</v>
      </c>
      <c r="C1382" s="1" t="str">
        <f t="shared" si="21"/>
        <v>February</v>
      </c>
      <c r="D1382" t="s">
        <v>3414</v>
      </c>
      <c r="E1382" t="s">
        <v>3415</v>
      </c>
      <c r="F1382">
        <v>26</v>
      </c>
      <c r="G1382" t="s">
        <v>40</v>
      </c>
      <c r="H1382" t="s">
        <v>152</v>
      </c>
      <c r="I1382" s="2">
        <v>2630000</v>
      </c>
      <c r="J1382" s="3">
        <f>Raw_Data[[#This Row],[cicilan_per_bulan]]/Raw_Data[[#This Row],[penghasilan_bulanan]]</f>
        <v>0.28193916349809883</v>
      </c>
      <c r="K1382" t="s">
        <v>53</v>
      </c>
      <c r="L1382" t="s">
        <v>54</v>
      </c>
      <c r="M1382" t="s">
        <v>72</v>
      </c>
      <c r="N1382" t="s">
        <v>97</v>
      </c>
      <c r="O1382" t="s">
        <v>57</v>
      </c>
      <c r="P1382" s="2">
        <v>16866000</v>
      </c>
      <c r="Q1382" s="2">
        <v>5903000</v>
      </c>
      <c r="R1382" t="str">
        <f>IF(Raw_Data[[#This Row],[persen_dp]]&lt;15%,"Low",IF(Raw_Data[[#This Row],[persen_dp]]&gt;25%,"High","Medium"))</f>
        <v>High</v>
      </c>
      <c r="S1382" s="3">
        <v>0.35</v>
      </c>
      <c r="T1382">
        <v>18</v>
      </c>
      <c r="U1382">
        <v>0.14499999999999999</v>
      </c>
      <c r="V1382" s="2">
        <v>741500</v>
      </c>
      <c r="W1382" s="2">
        <v>13347000</v>
      </c>
      <c r="X1382" t="str">
        <f>IF(OR(Raw_Data[[#This Row],[status_pembayaran]]="Macet",Raw_Data[[#This Row],[status_pembayaran]]="Kurang Lancar"),"Non Performing Loan","Performing")</f>
        <v>Performing</v>
      </c>
      <c r="Y1382" t="s">
        <v>47</v>
      </c>
      <c r="Z1382">
        <v>0</v>
      </c>
      <c r="AA1382">
        <v>0</v>
      </c>
      <c r="AB1382">
        <v>1</v>
      </c>
      <c r="AC1382" t="s">
        <v>66</v>
      </c>
      <c r="AD1382">
        <f>IF(Raw_Data[[#This Row],[rasio]]&lt;0.2,1,IF(Raw_Data[[#This Row],[rasio]]&lt;0.3,2,IF(Raw_Data[[#This Row],[rasio]]&lt;0.4,3,4)))</f>
        <v>2</v>
      </c>
      <c r="AE1382">
        <f>IF(Raw_Data[[#This Row],[kategori_dp]]="High",1,IF(Raw_Data[[#This Row],[kategori_dp]]="Medium",2,3))</f>
        <v>1</v>
      </c>
      <c r="AF1382">
        <f>IF(Raw_Data[[#This Row],[tenor_bulan]]&lt;=24,1,IF(Raw_Data[[#This Row],[tenor_bulan]]&lt;=36,2,IF(Raw_Data[[#This Row],[tenor_bulan]]&lt;=48,3,4)))</f>
        <v>1</v>
      </c>
      <c r="AG1382">
        <f>IF(Raw_Data[[#This Row],[jumlah_kali_telat]]=0,0,IF(Raw_Data[[#This Row],[jumlah_kali_telat]]&lt;=2,2,4))</f>
        <v>0</v>
      </c>
      <c r="AH1382">
        <f>Raw_Data[[#This Row],[Skor_Rasio]]+Raw_Data[[#This Row],[Skor_DP]]+Raw_Data[[#This Row],[Skor_Tenor]]+Raw_Data[[#This Row],[Skor_Telat]]</f>
        <v>4</v>
      </c>
      <c r="AI1382" t="str">
        <f>IF(Raw_Data[[#This Row],[Risk_Score]]&lt;=6,"Low Risk",IF(Raw_Data[[#This Row],[Risk_Score]]&lt;=8,"Medium Risk","High Risk"))</f>
        <v>Low Risk</v>
      </c>
      <c r="AJ1382">
        <f ca="1">IFERROR(DATEDIF(Raw_Data[[#This Row],[tanggal_pengajuan]],TODAY(),"m"),"N/A")</f>
        <v>8</v>
      </c>
      <c r="AK1382" t="str">
        <f ca="1">IF(ISNUMBER(Raw_Data[[#This Row],[MOB]]),IF(Raw_Data[[#This Row],[MOB]]&lt;6,"0-5 bulan",IF(Raw_Data[[#This Row],[MOB]]&lt;12,"6-11 bulan",IF(Raw_Data[[#This Row],[MOB]]&lt;24,"12-23 bulan","24+ bulan"))),"N/A")</f>
        <v>6-11 bulan</v>
      </c>
    </row>
    <row r="1383" spans="1:37" ht="14.25" customHeight="1" x14ac:dyDescent="0.45">
      <c r="A1383" t="s">
        <v>3416</v>
      </c>
      <c r="B1383" s="64">
        <v>46155</v>
      </c>
      <c r="C1383" s="1" t="str">
        <f t="shared" si="21"/>
        <v>May</v>
      </c>
      <c r="D1383" t="s">
        <v>1353</v>
      </c>
      <c r="E1383" t="s">
        <v>3417</v>
      </c>
      <c r="F1383">
        <v>41</v>
      </c>
      <c r="G1383" t="s">
        <v>51</v>
      </c>
      <c r="H1383" t="s">
        <v>41</v>
      </c>
      <c r="I1383" s="2">
        <v>7955000</v>
      </c>
      <c r="J1383" s="3">
        <f>Raw_Data[[#This Row],[cicilan_per_bulan]]/Raw_Data[[#This Row],[penghasilan_bulanan]]</f>
        <v>0.37357636706473918</v>
      </c>
      <c r="K1383" t="s">
        <v>153</v>
      </c>
      <c r="L1383" t="s">
        <v>154</v>
      </c>
      <c r="M1383" t="s">
        <v>44</v>
      </c>
      <c r="N1383" t="s">
        <v>171</v>
      </c>
      <c r="O1383" t="s">
        <v>172</v>
      </c>
      <c r="P1383" s="2">
        <v>41528000</v>
      </c>
      <c r="Q1383" s="2">
        <v>10382000</v>
      </c>
      <c r="R1383" t="str">
        <f>IF(Raw_Data[[#This Row],[persen_dp]]&lt;15%,"Low",IF(Raw_Data[[#This Row],[persen_dp]]&gt;25%,"High","Medium"))</f>
        <v>Medium</v>
      </c>
      <c r="S1383" s="3">
        <v>0.25</v>
      </c>
      <c r="T1383">
        <v>12</v>
      </c>
      <c r="U1383">
        <v>0.14499999999999999</v>
      </c>
      <c r="V1383" s="2">
        <v>2971800</v>
      </c>
      <c r="W1383" s="2">
        <v>35662000</v>
      </c>
      <c r="X1383" t="str">
        <f>IF(OR(Raw_Data[[#This Row],[status_pembayaran]]="Macet",Raw_Data[[#This Row],[status_pembayaran]]="Kurang Lancar"),"Non Performing Loan","Performing")</f>
        <v>Performing</v>
      </c>
      <c r="Y1383" t="s">
        <v>47</v>
      </c>
      <c r="Z1383">
        <v>0</v>
      </c>
      <c r="AA1383">
        <v>0</v>
      </c>
      <c r="AB1383">
        <v>1</v>
      </c>
      <c r="AC1383" t="s">
        <v>104</v>
      </c>
      <c r="AD1383">
        <f>IF(Raw_Data[[#This Row],[rasio]]&lt;0.2,1,IF(Raw_Data[[#This Row],[rasio]]&lt;0.3,2,IF(Raw_Data[[#This Row],[rasio]]&lt;0.4,3,4)))</f>
        <v>3</v>
      </c>
      <c r="AE1383">
        <f>IF(Raw_Data[[#This Row],[kategori_dp]]="High",1,IF(Raw_Data[[#This Row],[kategori_dp]]="Medium",2,3))</f>
        <v>2</v>
      </c>
      <c r="AF1383">
        <f>IF(Raw_Data[[#This Row],[tenor_bulan]]&lt;=24,1,IF(Raw_Data[[#This Row],[tenor_bulan]]&lt;=36,2,IF(Raw_Data[[#This Row],[tenor_bulan]]&lt;=48,3,4)))</f>
        <v>1</v>
      </c>
      <c r="AG1383">
        <f>IF(Raw_Data[[#This Row],[jumlah_kali_telat]]=0,0,IF(Raw_Data[[#This Row],[jumlah_kali_telat]]&lt;=2,2,4))</f>
        <v>0</v>
      </c>
      <c r="AH1383">
        <f>Raw_Data[[#This Row],[Skor_Rasio]]+Raw_Data[[#This Row],[Skor_DP]]+Raw_Data[[#This Row],[Skor_Tenor]]+Raw_Data[[#This Row],[Skor_Telat]]</f>
        <v>6</v>
      </c>
      <c r="AI1383" t="str">
        <f>IF(Raw_Data[[#This Row],[Risk_Score]]&lt;=6,"Low Risk",IF(Raw_Data[[#This Row],[Risk_Score]]&lt;=8,"Medium Risk","High Risk"))</f>
        <v>Low Risk</v>
      </c>
      <c r="AJ1383">
        <f ca="1">IFERROR(DATEDIF(Raw_Data[[#This Row],[tanggal_pengajuan]],TODAY(),"m"),"N/A")</f>
        <v>5</v>
      </c>
      <c r="AK1383" t="str">
        <f ca="1">IF(ISNUMBER(Raw_Data[[#This Row],[MOB]]),IF(Raw_Data[[#This Row],[MOB]]&lt;6,"0-5 bulan",IF(Raw_Data[[#This Row],[MOB]]&lt;12,"6-11 bulan",IF(Raw_Data[[#This Row],[MOB]]&lt;24,"12-23 bulan","24+ bulan"))),"N/A")</f>
        <v>0-5 bulan</v>
      </c>
    </row>
    <row r="1384" spans="1:37" ht="14.25" customHeight="1" x14ac:dyDescent="0.45">
      <c r="A1384" t="s">
        <v>3418</v>
      </c>
      <c r="B1384" s="64">
        <v>46086</v>
      </c>
      <c r="C1384" s="1" t="str">
        <f t="shared" si="21"/>
        <v>March</v>
      </c>
      <c r="D1384" t="s">
        <v>3419</v>
      </c>
      <c r="E1384" t="s">
        <v>3420</v>
      </c>
      <c r="F1384">
        <v>42</v>
      </c>
      <c r="G1384" t="s">
        <v>51</v>
      </c>
      <c r="H1384" t="s">
        <v>176</v>
      </c>
      <c r="I1384" s="2">
        <v>5749000</v>
      </c>
      <c r="J1384" s="3">
        <f>Raw_Data[[#This Row],[cicilan_per_bulan]]/Raw_Data[[#This Row],[penghasilan_bulanan]]</f>
        <v>0.1002087319533832</v>
      </c>
      <c r="K1384" t="s">
        <v>268</v>
      </c>
      <c r="L1384" t="s">
        <v>110</v>
      </c>
      <c r="M1384" t="s">
        <v>55</v>
      </c>
      <c r="N1384" t="s">
        <v>56</v>
      </c>
      <c r="O1384" t="s">
        <v>57</v>
      </c>
      <c r="P1384" s="2">
        <v>17865000</v>
      </c>
      <c r="Q1384" s="2">
        <v>7146000</v>
      </c>
      <c r="R1384" t="str">
        <f>IF(Raw_Data[[#This Row],[persen_dp]]&lt;15%,"Low",IF(Raw_Data[[#This Row],[persen_dp]]&gt;25%,"High","Medium"))</f>
        <v>High</v>
      </c>
      <c r="S1384" s="3">
        <v>0.4</v>
      </c>
      <c r="T1384">
        <v>24</v>
      </c>
      <c r="U1384">
        <v>0.14499999999999999</v>
      </c>
      <c r="V1384" s="2">
        <v>576100</v>
      </c>
      <c r="W1384" s="2">
        <v>13827000</v>
      </c>
      <c r="X1384" t="str">
        <f>IF(OR(Raw_Data[[#This Row],[status_pembayaran]]="Macet",Raw_Data[[#This Row],[status_pembayaran]]="Kurang Lancar"),"Non Performing Loan","Performing")</f>
        <v>Performing</v>
      </c>
      <c r="Y1384" t="s">
        <v>47</v>
      </c>
      <c r="Z1384">
        <v>0</v>
      </c>
      <c r="AA1384">
        <v>0</v>
      </c>
      <c r="AB1384">
        <v>1</v>
      </c>
      <c r="AC1384" t="s">
        <v>58</v>
      </c>
      <c r="AD1384">
        <f>IF(Raw_Data[[#This Row],[rasio]]&lt;0.2,1,IF(Raw_Data[[#This Row],[rasio]]&lt;0.3,2,IF(Raw_Data[[#This Row],[rasio]]&lt;0.4,3,4)))</f>
        <v>1</v>
      </c>
      <c r="AE1384">
        <f>IF(Raw_Data[[#This Row],[kategori_dp]]="High",1,IF(Raw_Data[[#This Row],[kategori_dp]]="Medium",2,3))</f>
        <v>1</v>
      </c>
      <c r="AF1384">
        <f>IF(Raw_Data[[#This Row],[tenor_bulan]]&lt;=24,1,IF(Raw_Data[[#This Row],[tenor_bulan]]&lt;=36,2,IF(Raw_Data[[#This Row],[tenor_bulan]]&lt;=48,3,4)))</f>
        <v>1</v>
      </c>
      <c r="AG1384">
        <f>IF(Raw_Data[[#This Row],[jumlah_kali_telat]]=0,0,IF(Raw_Data[[#This Row],[jumlah_kali_telat]]&lt;=2,2,4))</f>
        <v>0</v>
      </c>
      <c r="AH1384">
        <f>Raw_Data[[#This Row],[Skor_Rasio]]+Raw_Data[[#This Row],[Skor_DP]]+Raw_Data[[#This Row],[Skor_Tenor]]+Raw_Data[[#This Row],[Skor_Telat]]</f>
        <v>3</v>
      </c>
      <c r="AI1384" t="str">
        <f>IF(Raw_Data[[#This Row],[Risk_Score]]&lt;=6,"Low Risk",IF(Raw_Data[[#This Row],[Risk_Score]]&lt;=8,"Medium Risk","High Risk"))</f>
        <v>Low Risk</v>
      </c>
      <c r="AJ1384">
        <f ca="1">IFERROR(DATEDIF(Raw_Data[[#This Row],[tanggal_pengajuan]],TODAY(),"m"),"N/A")</f>
        <v>7</v>
      </c>
      <c r="AK1384" t="str">
        <f ca="1">IF(ISNUMBER(Raw_Data[[#This Row],[MOB]]),IF(Raw_Data[[#This Row],[MOB]]&lt;6,"0-5 bulan",IF(Raw_Data[[#This Row],[MOB]]&lt;12,"6-11 bulan",IF(Raw_Data[[#This Row],[MOB]]&lt;24,"12-23 bulan","24+ bulan"))),"N/A")</f>
        <v>6-11 bulan</v>
      </c>
    </row>
    <row r="1385" spans="1:37" ht="14.25" customHeight="1" x14ac:dyDescent="0.45">
      <c r="A1385" t="s">
        <v>3421</v>
      </c>
      <c r="B1385" s="64">
        <v>46154</v>
      </c>
      <c r="C1385" s="1" t="str">
        <f t="shared" si="21"/>
        <v>May</v>
      </c>
      <c r="D1385" t="s">
        <v>1255</v>
      </c>
      <c r="E1385" t="s">
        <v>3422</v>
      </c>
      <c r="F1385">
        <v>34</v>
      </c>
      <c r="G1385" t="s">
        <v>51</v>
      </c>
      <c r="H1385" t="s">
        <v>52</v>
      </c>
      <c r="I1385" s="2">
        <v>10845000</v>
      </c>
      <c r="J1385" s="3">
        <f>Raw_Data[[#This Row],[cicilan_per_bulan]]/Raw_Data[[#This Row],[penghasilan_bulanan]]</f>
        <v>8.5624711848778234E-2</v>
      </c>
      <c r="K1385" t="s">
        <v>70</v>
      </c>
      <c r="L1385" t="s">
        <v>71</v>
      </c>
      <c r="M1385" t="s">
        <v>55</v>
      </c>
      <c r="N1385" t="s">
        <v>147</v>
      </c>
      <c r="O1385" t="s">
        <v>148</v>
      </c>
      <c r="P1385" s="2">
        <v>31060000</v>
      </c>
      <c r="Q1385" s="2">
        <v>7765000</v>
      </c>
      <c r="R1385" t="str">
        <f>IF(Raw_Data[[#This Row],[persen_dp]]&lt;15%,"Low",IF(Raw_Data[[#This Row],[persen_dp]]&gt;25%,"High","Medium"))</f>
        <v>Medium</v>
      </c>
      <c r="S1385" s="3">
        <v>0.25</v>
      </c>
      <c r="T1385">
        <v>36</v>
      </c>
      <c r="U1385">
        <v>0.14499999999999999</v>
      </c>
      <c r="V1385" s="2">
        <v>928600</v>
      </c>
      <c r="W1385" s="2">
        <v>33428000</v>
      </c>
      <c r="X1385" t="str">
        <f>IF(OR(Raw_Data[[#This Row],[status_pembayaran]]="Macet",Raw_Data[[#This Row],[status_pembayaran]]="Kurang Lancar"),"Non Performing Loan","Performing")</f>
        <v>Performing</v>
      </c>
      <c r="Y1385" t="s">
        <v>47</v>
      </c>
      <c r="Z1385">
        <v>0</v>
      </c>
      <c r="AA1385">
        <v>0</v>
      </c>
      <c r="AB1385">
        <v>1</v>
      </c>
      <c r="AD1385">
        <f>IF(Raw_Data[[#This Row],[rasio]]&lt;0.2,1,IF(Raw_Data[[#This Row],[rasio]]&lt;0.3,2,IF(Raw_Data[[#This Row],[rasio]]&lt;0.4,3,4)))</f>
        <v>1</v>
      </c>
      <c r="AE1385">
        <f>IF(Raw_Data[[#This Row],[kategori_dp]]="High",1,IF(Raw_Data[[#This Row],[kategori_dp]]="Medium",2,3))</f>
        <v>2</v>
      </c>
      <c r="AF1385">
        <f>IF(Raw_Data[[#This Row],[tenor_bulan]]&lt;=24,1,IF(Raw_Data[[#This Row],[tenor_bulan]]&lt;=36,2,IF(Raw_Data[[#This Row],[tenor_bulan]]&lt;=48,3,4)))</f>
        <v>2</v>
      </c>
      <c r="AG1385">
        <f>IF(Raw_Data[[#This Row],[jumlah_kali_telat]]=0,0,IF(Raw_Data[[#This Row],[jumlah_kali_telat]]&lt;=2,2,4))</f>
        <v>0</v>
      </c>
      <c r="AH1385">
        <f>Raw_Data[[#This Row],[Skor_Rasio]]+Raw_Data[[#This Row],[Skor_DP]]+Raw_Data[[#This Row],[Skor_Tenor]]+Raw_Data[[#This Row],[Skor_Telat]]</f>
        <v>5</v>
      </c>
      <c r="AI1385" t="str">
        <f>IF(Raw_Data[[#This Row],[Risk_Score]]&lt;=6,"Low Risk",IF(Raw_Data[[#This Row],[Risk_Score]]&lt;=8,"Medium Risk","High Risk"))</f>
        <v>Low Risk</v>
      </c>
      <c r="AJ1385">
        <f ca="1">IFERROR(DATEDIF(Raw_Data[[#This Row],[tanggal_pengajuan]],TODAY(),"m"),"N/A")</f>
        <v>5</v>
      </c>
      <c r="AK1385" t="str">
        <f ca="1">IF(ISNUMBER(Raw_Data[[#This Row],[MOB]]),IF(Raw_Data[[#This Row],[MOB]]&lt;6,"0-5 bulan",IF(Raw_Data[[#This Row],[MOB]]&lt;12,"6-11 bulan",IF(Raw_Data[[#This Row],[MOB]]&lt;24,"12-23 bulan","24+ bulan"))),"N/A")</f>
        <v>0-5 bulan</v>
      </c>
    </row>
    <row r="1386" spans="1:37" ht="14.25" customHeight="1" x14ac:dyDescent="0.45">
      <c r="A1386" t="s">
        <v>3423</v>
      </c>
      <c r="B1386" s="64">
        <v>46052</v>
      </c>
      <c r="C1386" s="1" t="str">
        <f t="shared" si="21"/>
        <v>January</v>
      </c>
      <c r="D1386" t="s">
        <v>673</v>
      </c>
      <c r="E1386" t="s">
        <v>3424</v>
      </c>
      <c r="F1386">
        <v>53</v>
      </c>
      <c r="G1386" t="s">
        <v>40</v>
      </c>
      <c r="H1386" t="s">
        <v>41</v>
      </c>
      <c r="I1386" s="2">
        <v>5079000</v>
      </c>
      <c r="J1386" s="3">
        <f>Raw_Data[[#This Row],[cicilan_per_bulan]]/Raw_Data[[#This Row],[penghasilan_bulanan]]</f>
        <v>0.42805670407560542</v>
      </c>
      <c r="K1386" t="s">
        <v>42</v>
      </c>
      <c r="L1386" t="s">
        <v>43</v>
      </c>
      <c r="M1386" t="s">
        <v>55</v>
      </c>
      <c r="N1386" t="s">
        <v>65</v>
      </c>
      <c r="O1386" t="s">
        <v>46</v>
      </c>
      <c r="P1386" s="2">
        <v>28481000</v>
      </c>
      <c r="Q1386" s="2">
        <v>5696000</v>
      </c>
      <c r="R1386" t="str">
        <f>IF(Raw_Data[[#This Row],[persen_dp]]&lt;15%,"Low",IF(Raw_Data[[#This Row],[persen_dp]]&gt;25%,"High","Medium"))</f>
        <v>Medium</v>
      </c>
      <c r="S1386" s="3">
        <v>0.2</v>
      </c>
      <c r="T1386">
        <v>12</v>
      </c>
      <c r="U1386">
        <v>0.14499999999999999</v>
      </c>
      <c r="V1386" s="2">
        <v>2174100</v>
      </c>
      <c r="W1386" s="2">
        <v>26089000</v>
      </c>
      <c r="X1386" t="str">
        <f>IF(OR(Raw_Data[[#This Row],[status_pembayaran]]="Macet",Raw_Data[[#This Row],[status_pembayaran]]="Kurang Lancar"),"Non Performing Loan","Performing")</f>
        <v>Performing</v>
      </c>
      <c r="Y1386" t="s">
        <v>47</v>
      </c>
      <c r="Z1386">
        <v>0</v>
      </c>
      <c r="AA1386">
        <v>0</v>
      </c>
      <c r="AB1386">
        <v>1</v>
      </c>
      <c r="AC1386" t="s">
        <v>104</v>
      </c>
      <c r="AD1386">
        <f>IF(Raw_Data[[#This Row],[rasio]]&lt;0.2,1,IF(Raw_Data[[#This Row],[rasio]]&lt;0.3,2,IF(Raw_Data[[#This Row],[rasio]]&lt;0.4,3,4)))</f>
        <v>4</v>
      </c>
      <c r="AE1386">
        <f>IF(Raw_Data[[#This Row],[kategori_dp]]="High",1,IF(Raw_Data[[#This Row],[kategori_dp]]="Medium",2,3))</f>
        <v>2</v>
      </c>
      <c r="AF1386">
        <f>IF(Raw_Data[[#This Row],[tenor_bulan]]&lt;=24,1,IF(Raw_Data[[#This Row],[tenor_bulan]]&lt;=36,2,IF(Raw_Data[[#This Row],[tenor_bulan]]&lt;=48,3,4)))</f>
        <v>1</v>
      </c>
      <c r="AG1386">
        <f>IF(Raw_Data[[#This Row],[jumlah_kali_telat]]=0,0,IF(Raw_Data[[#This Row],[jumlah_kali_telat]]&lt;=2,2,4))</f>
        <v>0</v>
      </c>
      <c r="AH1386">
        <f>Raw_Data[[#This Row],[Skor_Rasio]]+Raw_Data[[#This Row],[Skor_DP]]+Raw_Data[[#This Row],[Skor_Tenor]]+Raw_Data[[#This Row],[Skor_Telat]]</f>
        <v>7</v>
      </c>
      <c r="AI1386" t="str">
        <f>IF(Raw_Data[[#This Row],[Risk_Score]]&lt;=6,"Low Risk",IF(Raw_Data[[#This Row],[Risk_Score]]&lt;=8,"Medium Risk","High Risk"))</f>
        <v>Medium Risk</v>
      </c>
      <c r="AJ1386">
        <f ca="1">IFERROR(DATEDIF(Raw_Data[[#This Row],[tanggal_pengajuan]],TODAY(),"m"),"N/A")</f>
        <v>8</v>
      </c>
      <c r="AK1386" t="str">
        <f ca="1">IF(ISNUMBER(Raw_Data[[#This Row],[MOB]]),IF(Raw_Data[[#This Row],[MOB]]&lt;6,"0-5 bulan",IF(Raw_Data[[#This Row],[MOB]]&lt;12,"6-11 bulan",IF(Raw_Data[[#This Row],[MOB]]&lt;24,"12-23 bulan","24+ bulan"))),"N/A")</f>
        <v>6-11 bulan</v>
      </c>
    </row>
    <row r="1387" spans="1:37" ht="14.25" customHeight="1" x14ac:dyDescent="0.45">
      <c r="A1387" t="s">
        <v>3425</v>
      </c>
      <c r="B1387" s="64">
        <v>46098</v>
      </c>
      <c r="C1387" s="1" t="str">
        <f t="shared" si="21"/>
        <v>March</v>
      </c>
      <c r="D1387" t="s">
        <v>2056</v>
      </c>
      <c r="E1387" t="s">
        <v>3426</v>
      </c>
      <c r="F1387">
        <v>42</v>
      </c>
      <c r="G1387" t="s">
        <v>51</v>
      </c>
      <c r="H1387" t="s">
        <v>41</v>
      </c>
      <c r="I1387" s="2">
        <v>6729000</v>
      </c>
      <c r="J1387" s="3">
        <f>Raw_Data[[#This Row],[cicilan_per_bulan]]/Raw_Data[[#This Row],[penghasilan_bulanan]]</f>
        <v>0.19803834150691038</v>
      </c>
      <c r="K1387" t="s">
        <v>145</v>
      </c>
      <c r="L1387" t="s">
        <v>146</v>
      </c>
      <c r="M1387" t="s">
        <v>44</v>
      </c>
      <c r="N1387" t="s">
        <v>158</v>
      </c>
      <c r="O1387" t="s">
        <v>159</v>
      </c>
      <c r="P1387" s="2">
        <v>30990000</v>
      </c>
      <c r="Q1387" s="2">
        <v>6198000</v>
      </c>
      <c r="R1387" t="str">
        <f>IF(Raw_Data[[#This Row],[persen_dp]]&lt;15%,"Low",IF(Raw_Data[[#This Row],[persen_dp]]&gt;25%,"High","Medium"))</f>
        <v>Medium</v>
      </c>
      <c r="S1387" s="3">
        <v>0.2</v>
      </c>
      <c r="T1387">
        <v>24</v>
      </c>
      <c r="U1387">
        <v>0.14499999999999999</v>
      </c>
      <c r="V1387" s="2">
        <v>1332600</v>
      </c>
      <c r="W1387" s="2">
        <v>31981000</v>
      </c>
      <c r="X1387" t="str">
        <f>IF(OR(Raw_Data[[#This Row],[status_pembayaran]]="Macet",Raw_Data[[#This Row],[status_pembayaran]]="Kurang Lancar"),"Non Performing Loan","Performing")</f>
        <v>Performing</v>
      </c>
      <c r="Y1387" t="s">
        <v>47</v>
      </c>
      <c r="Z1387">
        <v>0</v>
      </c>
      <c r="AA1387">
        <v>0</v>
      </c>
      <c r="AB1387">
        <v>1</v>
      </c>
      <c r="AC1387" t="s">
        <v>66</v>
      </c>
      <c r="AD1387">
        <f>IF(Raw_Data[[#This Row],[rasio]]&lt;0.2,1,IF(Raw_Data[[#This Row],[rasio]]&lt;0.3,2,IF(Raw_Data[[#This Row],[rasio]]&lt;0.4,3,4)))</f>
        <v>1</v>
      </c>
      <c r="AE1387">
        <f>IF(Raw_Data[[#This Row],[kategori_dp]]="High",1,IF(Raw_Data[[#This Row],[kategori_dp]]="Medium",2,3))</f>
        <v>2</v>
      </c>
      <c r="AF1387">
        <f>IF(Raw_Data[[#This Row],[tenor_bulan]]&lt;=24,1,IF(Raw_Data[[#This Row],[tenor_bulan]]&lt;=36,2,IF(Raw_Data[[#This Row],[tenor_bulan]]&lt;=48,3,4)))</f>
        <v>1</v>
      </c>
      <c r="AG1387">
        <f>IF(Raw_Data[[#This Row],[jumlah_kali_telat]]=0,0,IF(Raw_Data[[#This Row],[jumlah_kali_telat]]&lt;=2,2,4))</f>
        <v>0</v>
      </c>
      <c r="AH1387">
        <f>Raw_Data[[#This Row],[Skor_Rasio]]+Raw_Data[[#This Row],[Skor_DP]]+Raw_Data[[#This Row],[Skor_Tenor]]+Raw_Data[[#This Row],[Skor_Telat]]</f>
        <v>4</v>
      </c>
      <c r="AI1387" t="str">
        <f>IF(Raw_Data[[#This Row],[Risk_Score]]&lt;=6,"Low Risk",IF(Raw_Data[[#This Row],[Risk_Score]]&lt;=8,"Medium Risk","High Risk"))</f>
        <v>Low Risk</v>
      </c>
      <c r="AJ1387">
        <f ca="1">IFERROR(DATEDIF(Raw_Data[[#This Row],[tanggal_pengajuan]],TODAY(),"m"),"N/A")</f>
        <v>7</v>
      </c>
      <c r="AK1387" t="str">
        <f ca="1">IF(ISNUMBER(Raw_Data[[#This Row],[MOB]]),IF(Raw_Data[[#This Row],[MOB]]&lt;6,"0-5 bulan",IF(Raw_Data[[#This Row],[MOB]]&lt;12,"6-11 bulan",IF(Raw_Data[[#This Row],[MOB]]&lt;24,"12-23 bulan","24+ bulan"))),"N/A")</f>
        <v>6-11 bulan</v>
      </c>
    </row>
    <row r="1388" spans="1:37" ht="14.25" customHeight="1" x14ac:dyDescent="0.45">
      <c r="A1388" t="s">
        <v>3427</v>
      </c>
      <c r="B1388" s="64">
        <v>46181</v>
      </c>
      <c r="C1388" s="1" t="str">
        <f t="shared" si="21"/>
        <v>June</v>
      </c>
      <c r="D1388" t="s">
        <v>909</v>
      </c>
      <c r="E1388" t="s">
        <v>3428</v>
      </c>
      <c r="F1388">
        <v>25</v>
      </c>
      <c r="G1388" t="s">
        <v>51</v>
      </c>
      <c r="H1388" t="s">
        <v>41</v>
      </c>
      <c r="I1388" s="2">
        <v>5754000</v>
      </c>
      <c r="J1388" s="3">
        <f>Raw_Data[[#This Row],[cicilan_per_bulan]]/Raw_Data[[#This Row],[penghasilan_bulanan]]</f>
        <v>0.62057698992005561</v>
      </c>
      <c r="K1388" t="s">
        <v>63</v>
      </c>
      <c r="L1388" t="s">
        <v>64</v>
      </c>
      <c r="M1388" t="s">
        <v>55</v>
      </c>
      <c r="N1388" t="s">
        <v>221</v>
      </c>
      <c r="O1388" t="s">
        <v>159</v>
      </c>
      <c r="P1388" s="2">
        <v>41582000</v>
      </c>
      <c r="Q1388" s="2">
        <v>4158000</v>
      </c>
      <c r="R1388" t="str">
        <f>IF(Raw_Data[[#This Row],[persen_dp]]&lt;15%,"Low",IF(Raw_Data[[#This Row],[persen_dp]]&gt;25%,"High","Medium"))</f>
        <v>Low</v>
      </c>
      <c r="S1388" s="3">
        <v>0.1</v>
      </c>
      <c r="T1388">
        <v>12</v>
      </c>
      <c r="U1388">
        <v>0.14499999999999999</v>
      </c>
      <c r="V1388" s="2">
        <v>3570800</v>
      </c>
      <c r="W1388" s="2">
        <v>42850000</v>
      </c>
      <c r="X1388" t="str">
        <f>IF(OR(Raw_Data[[#This Row],[status_pembayaran]]="Macet",Raw_Data[[#This Row],[status_pembayaran]]="Kurang Lancar"),"Non Performing Loan","Performing")</f>
        <v>Performing</v>
      </c>
      <c r="Y1388" t="s">
        <v>47</v>
      </c>
      <c r="Z1388">
        <v>0</v>
      </c>
      <c r="AA1388">
        <v>0</v>
      </c>
      <c r="AB1388">
        <v>1</v>
      </c>
      <c r="AC1388" t="s">
        <v>74</v>
      </c>
      <c r="AD1388">
        <f>IF(Raw_Data[[#This Row],[rasio]]&lt;0.2,1,IF(Raw_Data[[#This Row],[rasio]]&lt;0.3,2,IF(Raw_Data[[#This Row],[rasio]]&lt;0.4,3,4)))</f>
        <v>4</v>
      </c>
      <c r="AE1388">
        <f>IF(Raw_Data[[#This Row],[kategori_dp]]="High",1,IF(Raw_Data[[#This Row],[kategori_dp]]="Medium",2,3))</f>
        <v>3</v>
      </c>
      <c r="AF1388">
        <f>IF(Raw_Data[[#This Row],[tenor_bulan]]&lt;=24,1,IF(Raw_Data[[#This Row],[tenor_bulan]]&lt;=36,2,IF(Raw_Data[[#This Row],[tenor_bulan]]&lt;=48,3,4)))</f>
        <v>1</v>
      </c>
      <c r="AG1388">
        <f>IF(Raw_Data[[#This Row],[jumlah_kali_telat]]=0,0,IF(Raw_Data[[#This Row],[jumlah_kali_telat]]&lt;=2,2,4))</f>
        <v>0</v>
      </c>
      <c r="AH1388">
        <f>Raw_Data[[#This Row],[Skor_Rasio]]+Raw_Data[[#This Row],[Skor_DP]]+Raw_Data[[#This Row],[Skor_Tenor]]+Raw_Data[[#This Row],[Skor_Telat]]</f>
        <v>8</v>
      </c>
      <c r="AI1388" t="str">
        <f>IF(Raw_Data[[#This Row],[Risk_Score]]&lt;=6,"Low Risk",IF(Raw_Data[[#This Row],[Risk_Score]]&lt;=8,"Medium Risk","High Risk"))</f>
        <v>Medium Risk</v>
      </c>
      <c r="AJ1388">
        <f ca="1">IFERROR(DATEDIF(Raw_Data[[#This Row],[tanggal_pengajuan]],TODAY(),"m"),"N/A")</f>
        <v>4</v>
      </c>
      <c r="AK1388" t="str">
        <f ca="1">IF(ISNUMBER(Raw_Data[[#This Row],[MOB]]),IF(Raw_Data[[#This Row],[MOB]]&lt;6,"0-5 bulan",IF(Raw_Data[[#This Row],[MOB]]&lt;12,"6-11 bulan",IF(Raw_Data[[#This Row],[MOB]]&lt;24,"12-23 bulan","24+ bulan"))),"N/A")</f>
        <v>0-5 bulan</v>
      </c>
    </row>
    <row r="1389" spans="1:37" ht="14.25" customHeight="1" x14ac:dyDescent="0.45">
      <c r="A1389" t="s">
        <v>3429</v>
      </c>
      <c r="B1389" s="64">
        <v>46070</v>
      </c>
      <c r="C1389" s="1" t="str">
        <f t="shared" si="21"/>
        <v>February</v>
      </c>
      <c r="D1389" t="s">
        <v>254</v>
      </c>
      <c r="E1389" t="s">
        <v>3430</v>
      </c>
      <c r="F1389">
        <v>24</v>
      </c>
      <c r="G1389" t="s">
        <v>51</v>
      </c>
      <c r="H1389" t="s">
        <v>108</v>
      </c>
      <c r="I1389" s="2">
        <v>5549000</v>
      </c>
      <c r="J1389" s="3">
        <f>Raw_Data[[#This Row],[cicilan_per_bulan]]/Raw_Data[[#This Row],[penghasilan_bulanan]]</f>
        <v>0.38585330690214453</v>
      </c>
      <c r="K1389" t="s">
        <v>153</v>
      </c>
      <c r="L1389" t="s">
        <v>154</v>
      </c>
      <c r="M1389" t="s">
        <v>55</v>
      </c>
      <c r="N1389" t="s">
        <v>147</v>
      </c>
      <c r="O1389" t="s">
        <v>148</v>
      </c>
      <c r="P1389" s="2">
        <v>32056000</v>
      </c>
      <c r="Q1389" s="2">
        <v>9617000</v>
      </c>
      <c r="R1389" t="str">
        <f>IF(Raw_Data[[#This Row],[persen_dp]]&lt;15%,"Low",IF(Raw_Data[[#This Row],[persen_dp]]&gt;25%,"High","Medium"))</f>
        <v>High</v>
      </c>
      <c r="S1389" s="3">
        <v>0.3</v>
      </c>
      <c r="T1389">
        <v>12</v>
      </c>
      <c r="U1389">
        <v>0.14499999999999999</v>
      </c>
      <c r="V1389" s="2">
        <v>2141100</v>
      </c>
      <c r="W1389" s="2">
        <v>25693000</v>
      </c>
      <c r="X1389" t="str">
        <f>IF(OR(Raw_Data[[#This Row],[status_pembayaran]]="Macet",Raw_Data[[#This Row],[status_pembayaran]]="Kurang Lancar"),"Non Performing Loan","Performing")</f>
        <v>Performing</v>
      </c>
      <c r="Y1389" t="s">
        <v>47</v>
      </c>
      <c r="Z1389">
        <v>0</v>
      </c>
      <c r="AA1389">
        <v>0</v>
      </c>
      <c r="AB1389">
        <v>1</v>
      </c>
      <c r="AD1389">
        <f>IF(Raw_Data[[#This Row],[rasio]]&lt;0.2,1,IF(Raw_Data[[#This Row],[rasio]]&lt;0.3,2,IF(Raw_Data[[#This Row],[rasio]]&lt;0.4,3,4)))</f>
        <v>3</v>
      </c>
      <c r="AE1389">
        <f>IF(Raw_Data[[#This Row],[kategori_dp]]="High",1,IF(Raw_Data[[#This Row],[kategori_dp]]="Medium",2,3))</f>
        <v>1</v>
      </c>
      <c r="AF1389">
        <f>IF(Raw_Data[[#This Row],[tenor_bulan]]&lt;=24,1,IF(Raw_Data[[#This Row],[tenor_bulan]]&lt;=36,2,IF(Raw_Data[[#This Row],[tenor_bulan]]&lt;=48,3,4)))</f>
        <v>1</v>
      </c>
      <c r="AG1389">
        <f>IF(Raw_Data[[#This Row],[jumlah_kali_telat]]=0,0,IF(Raw_Data[[#This Row],[jumlah_kali_telat]]&lt;=2,2,4))</f>
        <v>0</v>
      </c>
      <c r="AH1389">
        <f>Raw_Data[[#This Row],[Skor_Rasio]]+Raw_Data[[#This Row],[Skor_DP]]+Raw_Data[[#This Row],[Skor_Tenor]]+Raw_Data[[#This Row],[Skor_Telat]]</f>
        <v>5</v>
      </c>
      <c r="AI1389" t="str">
        <f>IF(Raw_Data[[#This Row],[Risk_Score]]&lt;=6,"Low Risk",IF(Raw_Data[[#This Row],[Risk_Score]]&lt;=8,"Medium Risk","High Risk"))</f>
        <v>Low Risk</v>
      </c>
      <c r="AJ1389">
        <f ca="1">IFERROR(DATEDIF(Raw_Data[[#This Row],[tanggal_pengajuan]],TODAY(),"m"),"N/A")</f>
        <v>8</v>
      </c>
      <c r="AK1389" t="str">
        <f ca="1">IF(ISNUMBER(Raw_Data[[#This Row],[MOB]]),IF(Raw_Data[[#This Row],[MOB]]&lt;6,"0-5 bulan",IF(Raw_Data[[#This Row],[MOB]]&lt;12,"6-11 bulan",IF(Raw_Data[[#This Row],[MOB]]&lt;24,"12-23 bulan","24+ bulan"))),"N/A")</f>
        <v>6-11 bulan</v>
      </c>
    </row>
    <row r="1390" spans="1:37" ht="14.25" customHeight="1" x14ac:dyDescent="0.45">
      <c r="A1390" t="s">
        <v>3431</v>
      </c>
      <c r="B1390" s="64">
        <v>46044</v>
      </c>
      <c r="C1390" s="1" t="str">
        <f t="shared" si="21"/>
        <v>January</v>
      </c>
      <c r="D1390" t="s">
        <v>870</v>
      </c>
      <c r="E1390" t="s">
        <v>3432</v>
      </c>
      <c r="F1390">
        <v>26</v>
      </c>
      <c r="G1390" t="s">
        <v>51</v>
      </c>
      <c r="H1390" t="s">
        <v>90</v>
      </c>
      <c r="I1390" s="2">
        <v>4392000</v>
      </c>
      <c r="J1390" s="3">
        <f>Raw_Data[[#This Row],[cicilan_per_bulan]]/Raw_Data[[#This Row],[penghasilan_bulanan]]</f>
        <v>0.24055100182149364</v>
      </c>
      <c r="K1390" t="s">
        <v>70</v>
      </c>
      <c r="L1390" t="s">
        <v>71</v>
      </c>
      <c r="M1390" t="s">
        <v>44</v>
      </c>
      <c r="N1390" t="s">
        <v>184</v>
      </c>
      <c r="O1390" t="s">
        <v>122</v>
      </c>
      <c r="P1390" s="2">
        <v>35340000</v>
      </c>
      <c r="Q1390" s="2">
        <v>8835000</v>
      </c>
      <c r="R1390" t="str">
        <f>IF(Raw_Data[[#This Row],[persen_dp]]&lt;15%,"Low",IF(Raw_Data[[#This Row],[persen_dp]]&gt;25%,"High","Medium"))</f>
        <v>Medium</v>
      </c>
      <c r="S1390" s="3">
        <v>0.25</v>
      </c>
      <c r="T1390">
        <v>36</v>
      </c>
      <c r="U1390">
        <v>0.14499999999999999</v>
      </c>
      <c r="V1390" s="2">
        <v>1056500</v>
      </c>
      <c r="W1390" s="2">
        <v>38035000</v>
      </c>
      <c r="X1390" t="str">
        <f>IF(OR(Raw_Data[[#This Row],[status_pembayaran]]="Macet",Raw_Data[[#This Row],[status_pembayaran]]="Kurang Lancar"),"Non Performing Loan","Performing")</f>
        <v>Performing</v>
      </c>
      <c r="Y1390" t="s">
        <v>47</v>
      </c>
      <c r="Z1390">
        <v>0</v>
      </c>
      <c r="AA1390">
        <v>0</v>
      </c>
      <c r="AB1390">
        <v>1</v>
      </c>
      <c r="AD1390">
        <f>IF(Raw_Data[[#This Row],[rasio]]&lt;0.2,1,IF(Raw_Data[[#This Row],[rasio]]&lt;0.3,2,IF(Raw_Data[[#This Row],[rasio]]&lt;0.4,3,4)))</f>
        <v>2</v>
      </c>
      <c r="AE1390">
        <f>IF(Raw_Data[[#This Row],[kategori_dp]]="High",1,IF(Raw_Data[[#This Row],[kategori_dp]]="Medium",2,3))</f>
        <v>2</v>
      </c>
      <c r="AF1390">
        <f>IF(Raw_Data[[#This Row],[tenor_bulan]]&lt;=24,1,IF(Raw_Data[[#This Row],[tenor_bulan]]&lt;=36,2,IF(Raw_Data[[#This Row],[tenor_bulan]]&lt;=48,3,4)))</f>
        <v>2</v>
      </c>
      <c r="AG1390">
        <f>IF(Raw_Data[[#This Row],[jumlah_kali_telat]]=0,0,IF(Raw_Data[[#This Row],[jumlah_kali_telat]]&lt;=2,2,4))</f>
        <v>0</v>
      </c>
      <c r="AH1390">
        <f>Raw_Data[[#This Row],[Skor_Rasio]]+Raw_Data[[#This Row],[Skor_DP]]+Raw_Data[[#This Row],[Skor_Tenor]]+Raw_Data[[#This Row],[Skor_Telat]]</f>
        <v>6</v>
      </c>
      <c r="AI1390" t="str">
        <f>IF(Raw_Data[[#This Row],[Risk_Score]]&lt;=6,"Low Risk",IF(Raw_Data[[#This Row],[Risk_Score]]&lt;=8,"Medium Risk","High Risk"))</f>
        <v>Low Risk</v>
      </c>
      <c r="AJ1390">
        <f ca="1">IFERROR(DATEDIF(Raw_Data[[#This Row],[tanggal_pengajuan]],TODAY(),"m"),"N/A")</f>
        <v>9</v>
      </c>
      <c r="AK1390" t="str">
        <f ca="1">IF(ISNUMBER(Raw_Data[[#This Row],[MOB]]),IF(Raw_Data[[#This Row],[MOB]]&lt;6,"0-5 bulan",IF(Raw_Data[[#This Row],[MOB]]&lt;12,"6-11 bulan",IF(Raw_Data[[#This Row],[MOB]]&lt;24,"12-23 bulan","24+ bulan"))),"N/A")</f>
        <v>6-11 bulan</v>
      </c>
    </row>
    <row r="1391" spans="1:37" ht="14.25" customHeight="1" x14ac:dyDescent="0.45">
      <c r="A1391" t="s">
        <v>3433</v>
      </c>
      <c r="B1391" s="64">
        <v>46064</v>
      </c>
      <c r="C1391" s="1" t="str">
        <f t="shared" si="21"/>
        <v>February</v>
      </c>
      <c r="D1391" t="s">
        <v>3434</v>
      </c>
      <c r="E1391" t="s">
        <v>3435</v>
      </c>
      <c r="F1391">
        <v>42</v>
      </c>
      <c r="G1391" t="s">
        <v>51</v>
      </c>
      <c r="H1391" t="s">
        <v>41</v>
      </c>
      <c r="I1391" s="2">
        <v>5231000</v>
      </c>
      <c r="J1391" s="3">
        <f>Raw_Data[[#This Row],[cicilan_per_bulan]]/Raw_Data[[#This Row],[penghasilan_bulanan]]</f>
        <v>8.5719747658191556E-2</v>
      </c>
      <c r="K1391" t="s">
        <v>177</v>
      </c>
      <c r="L1391" t="s">
        <v>154</v>
      </c>
      <c r="M1391" t="s">
        <v>44</v>
      </c>
      <c r="N1391" t="s">
        <v>273</v>
      </c>
      <c r="O1391" t="s">
        <v>274</v>
      </c>
      <c r="P1391" s="2">
        <v>17306000</v>
      </c>
      <c r="Q1391" s="2">
        <v>6057000</v>
      </c>
      <c r="R1391" t="str">
        <f>IF(Raw_Data[[#This Row],[persen_dp]]&lt;15%,"Low",IF(Raw_Data[[#This Row],[persen_dp]]&gt;25%,"High","Medium"))</f>
        <v>High</v>
      </c>
      <c r="S1391" s="3">
        <v>0.35</v>
      </c>
      <c r="T1391">
        <v>36</v>
      </c>
      <c r="U1391">
        <v>0.14499999999999999</v>
      </c>
      <c r="V1391" s="2">
        <v>448400</v>
      </c>
      <c r="W1391" s="2">
        <v>16143000</v>
      </c>
      <c r="X1391" t="str">
        <f>IF(OR(Raw_Data[[#This Row],[status_pembayaran]]="Macet",Raw_Data[[#This Row],[status_pembayaran]]="Kurang Lancar"),"Non Performing Loan","Performing")</f>
        <v>Performing</v>
      </c>
      <c r="Y1391" t="s">
        <v>47</v>
      </c>
      <c r="Z1391">
        <v>0</v>
      </c>
      <c r="AA1391">
        <v>0</v>
      </c>
      <c r="AB1391">
        <v>1</v>
      </c>
      <c r="AC1391" t="s">
        <v>74</v>
      </c>
      <c r="AD1391">
        <f>IF(Raw_Data[[#This Row],[rasio]]&lt;0.2,1,IF(Raw_Data[[#This Row],[rasio]]&lt;0.3,2,IF(Raw_Data[[#This Row],[rasio]]&lt;0.4,3,4)))</f>
        <v>1</v>
      </c>
      <c r="AE1391">
        <f>IF(Raw_Data[[#This Row],[kategori_dp]]="High",1,IF(Raw_Data[[#This Row],[kategori_dp]]="Medium",2,3))</f>
        <v>1</v>
      </c>
      <c r="AF1391">
        <f>IF(Raw_Data[[#This Row],[tenor_bulan]]&lt;=24,1,IF(Raw_Data[[#This Row],[tenor_bulan]]&lt;=36,2,IF(Raw_Data[[#This Row],[tenor_bulan]]&lt;=48,3,4)))</f>
        <v>2</v>
      </c>
      <c r="AG1391">
        <f>IF(Raw_Data[[#This Row],[jumlah_kali_telat]]=0,0,IF(Raw_Data[[#This Row],[jumlah_kali_telat]]&lt;=2,2,4))</f>
        <v>0</v>
      </c>
      <c r="AH1391">
        <f>Raw_Data[[#This Row],[Skor_Rasio]]+Raw_Data[[#This Row],[Skor_DP]]+Raw_Data[[#This Row],[Skor_Tenor]]+Raw_Data[[#This Row],[Skor_Telat]]</f>
        <v>4</v>
      </c>
      <c r="AI1391" t="str">
        <f>IF(Raw_Data[[#This Row],[Risk_Score]]&lt;=6,"Low Risk",IF(Raw_Data[[#This Row],[Risk_Score]]&lt;=8,"Medium Risk","High Risk"))</f>
        <v>Low Risk</v>
      </c>
      <c r="AJ1391">
        <f ca="1">IFERROR(DATEDIF(Raw_Data[[#This Row],[tanggal_pengajuan]],TODAY(),"m"),"N/A")</f>
        <v>8</v>
      </c>
      <c r="AK1391" t="str">
        <f ca="1">IF(ISNUMBER(Raw_Data[[#This Row],[MOB]]),IF(Raw_Data[[#This Row],[MOB]]&lt;6,"0-5 bulan",IF(Raw_Data[[#This Row],[MOB]]&lt;12,"6-11 bulan",IF(Raw_Data[[#This Row],[MOB]]&lt;24,"12-23 bulan","24+ bulan"))),"N/A")</f>
        <v>6-11 bulan</v>
      </c>
    </row>
    <row r="1392" spans="1:37" ht="14.25" customHeight="1" x14ac:dyDescent="0.45">
      <c r="A1392" t="s">
        <v>3436</v>
      </c>
      <c r="B1392" s="64">
        <v>46141</v>
      </c>
      <c r="C1392" s="1" t="str">
        <f t="shared" si="21"/>
        <v>April</v>
      </c>
      <c r="D1392" t="s">
        <v>3437</v>
      </c>
      <c r="E1392" t="s">
        <v>3438</v>
      </c>
      <c r="F1392">
        <v>46</v>
      </c>
      <c r="G1392" t="s">
        <v>40</v>
      </c>
      <c r="H1392" t="s">
        <v>176</v>
      </c>
      <c r="I1392" s="2">
        <v>5571000</v>
      </c>
      <c r="J1392" s="3">
        <f>Raw_Data[[#This Row],[cicilan_per_bulan]]/Raw_Data[[#This Row],[penghasilan_bulanan]]</f>
        <v>0.19680488242685334</v>
      </c>
      <c r="K1392" t="s">
        <v>109</v>
      </c>
      <c r="L1392" t="s">
        <v>110</v>
      </c>
      <c r="M1392" t="s">
        <v>55</v>
      </c>
      <c r="N1392" t="s">
        <v>231</v>
      </c>
      <c r="O1392" t="s">
        <v>232</v>
      </c>
      <c r="P1392" s="2">
        <v>39294000</v>
      </c>
      <c r="Q1392" s="2">
        <v>11788000</v>
      </c>
      <c r="R1392" t="str">
        <f>IF(Raw_Data[[#This Row],[persen_dp]]&lt;15%,"Low",IF(Raw_Data[[#This Row],[persen_dp]]&gt;25%,"High","Medium"))</f>
        <v>High</v>
      </c>
      <c r="S1392" s="3">
        <v>0.3</v>
      </c>
      <c r="T1392">
        <v>36</v>
      </c>
      <c r="U1392">
        <v>0.14499999999999999</v>
      </c>
      <c r="V1392" s="2">
        <v>1096400</v>
      </c>
      <c r="W1392" s="2">
        <v>39472000</v>
      </c>
      <c r="X1392" t="str">
        <f>IF(OR(Raw_Data[[#This Row],[status_pembayaran]]="Macet",Raw_Data[[#This Row],[status_pembayaran]]="Kurang Lancar"),"Non Performing Loan","Performing")</f>
        <v>Performing</v>
      </c>
      <c r="Y1392" t="s">
        <v>47</v>
      </c>
      <c r="Z1392">
        <v>0</v>
      </c>
      <c r="AA1392">
        <v>0</v>
      </c>
      <c r="AB1392">
        <v>1</v>
      </c>
      <c r="AC1392" t="s">
        <v>66</v>
      </c>
      <c r="AD1392">
        <f>IF(Raw_Data[[#This Row],[rasio]]&lt;0.2,1,IF(Raw_Data[[#This Row],[rasio]]&lt;0.3,2,IF(Raw_Data[[#This Row],[rasio]]&lt;0.4,3,4)))</f>
        <v>1</v>
      </c>
      <c r="AE1392">
        <f>IF(Raw_Data[[#This Row],[kategori_dp]]="High",1,IF(Raw_Data[[#This Row],[kategori_dp]]="Medium",2,3))</f>
        <v>1</v>
      </c>
      <c r="AF1392">
        <f>IF(Raw_Data[[#This Row],[tenor_bulan]]&lt;=24,1,IF(Raw_Data[[#This Row],[tenor_bulan]]&lt;=36,2,IF(Raw_Data[[#This Row],[tenor_bulan]]&lt;=48,3,4)))</f>
        <v>2</v>
      </c>
      <c r="AG1392">
        <f>IF(Raw_Data[[#This Row],[jumlah_kali_telat]]=0,0,IF(Raw_Data[[#This Row],[jumlah_kali_telat]]&lt;=2,2,4))</f>
        <v>0</v>
      </c>
      <c r="AH1392">
        <f>Raw_Data[[#This Row],[Skor_Rasio]]+Raw_Data[[#This Row],[Skor_DP]]+Raw_Data[[#This Row],[Skor_Tenor]]+Raw_Data[[#This Row],[Skor_Telat]]</f>
        <v>4</v>
      </c>
      <c r="AI1392" t="str">
        <f>IF(Raw_Data[[#This Row],[Risk_Score]]&lt;=6,"Low Risk",IF(Raw_Data[[#This Row],[Risk_Score]]&lt;=8,"Medium Risk","High Risk"))</f>
        <v>Low Risk</v>
      </c>
      <c r="AJ1392">
        <f ca="1">IFERROR(DATEDIF(Raw_Data[[#This Row],[tanggal_pengajuan]],TODAY(),"m"),"N/A")</f>
        <v>5</v>
      </c>
      <c r="AK1392" t="str">
        <f ca="1">IF(ISNUMBER(Raw_Data[[#This Row],[MOB]]),IF(Raw_Data[[#This Row],[MOB]]&lt;6,"0-5 bulan",IF(Raw_Data[[#This Row],[MOB]]&lt;12,"6-11 bulan",IF(Raw_Data[[#This Row],[MOB]]&lt;24,"12-23 bulan","24+ bulan"))),"N/A")</f>
        <v>0-5 bulan</v>
      </c>
    </row>
    <row r="1393" spans="1:37" ht="14.25" customHeight="1" x14ac:dyDescent="0.45">
      <c r="A1393" t="s">
        <v>3439</v>
      </c>
      <c r="B1393" s="64">
        <v>46184</v>
      </c>
      <c r="C1393" s="1" t="str">
        <f t="shared" si="21"/>
        <v>June</v>
      </c>
      <c r="D1393" t="s">
        <v>3440</v>
      </c>
      <c r="E1393" t="s">
        <v>3441</v>
      </c>
      <c r="F1393">
        <v>52</v>
      </c>
      <c r="G1393" t="s">
        <v>40</v>
      </c>
      <c r="H1393" t="s">
        <v>41</v>
      </c>
      <c r="I1393" s="2">
        <v>5588000</v>
      </c>
      <c r="J1393" s="3">
        <f>Raw_Data[[#This Row],[cicilan_per_bulan]]/Raw_Data[[#This Row],[penghasilan_bulanan]]</f>
        <v>0.16522906227630638</v>
      </c>
      <c r="K1393" t="s">
        <v>192</v>
      </c>
      <c r="L1393" t="s">
        <v>128</v>
      </c>
      <c r="M1393" t="s">
        <v>249</v>
      </c>
      <c r="N1393" t="s">
        <v>250</v>
      </c>
      <c r="O1393" t="s">
        <v>57</v>
      </c>
      <c r="P1393" s="2">
        <v>16059000</v>
      </c>
      <c r="Q1393" s="2">
        <v>2409000</v>
      </c>
      <c r="R1393" t="str">
        <f>IF(Raw_Data[[#This Row],[persen_dp]]&lt;15%,"Low",IF(Raw_Data[[#This Row],[persen_dp]]&gt;25%,"High","Medium"))</f>
        <v>Medium</v>
      </c>
      <c r="S1393" s="3">
        <v>0.15</v>
      </c>
      <c r="T1393">
        <v>18</v>
      </c>
      <c r="U1393">
        <v>0.14499999999999999</v>
      </c>
      <c r="V1393" s="2">
        <v>923300</v>
      </c>
      <c r="W1393" s="2">
        <v>16619000</v>
      </c>
      <c r="X1393" t="str">
        <f>IF(OR(Raw_Data[[#This Row],[status_pembayaran]]="Macet",Raw_Data[[#This Row],[status_pembayaran]]="Kurang Lancar"),"Non Performing Loan","Performing")</f>
        <v>Performing</v>
      </c>
      <c r="Y1393" t="s">
        <v>47</v>
      </c>
      <c r="Z1393">
        <v>0</v>
      </c>
      <c r="AA1393">
        <v>0</v>
      </c>
      <c r="AB1393">
        <v>1</v>
      </c>
      <c r="AD1393">
        <f>IF(Raw_Data[[#This Row],[rasio]]&lt;0.2,1,IF(Raw_Data[[#This Row],[rasio]]&lt;0.3,2,IF(Raw_Data[[#This Row],[rasio]]&lt;0.4,3,4)))</f>
        <v>1</v>
      </c>
      <c r="AE1393">
        <f>IF(Raw_Data[[#This Row],[kategori_dp]]="High",1,IF(Raw_Data[[#This Row],[kategori_dp]]="Medium",2,3))</f>
        <v>2</v>
      </c>
      <c r="AF1393">
        <f>IF(Raw_Data[[#This Row],[tenor_bulan]]&lt;=24,1,IF(Raw_Data[[#This Row],[tenor_bulan]]&lt;=36,2,IF(Raw_Data[[#This Row],[tenor_bulan]]&lt;=48,3,4)))</f>
        <v>1</v>
      </c>
      <c r="AG1393">
        <f>IF(Raw_Data[[#This Row],[jumlah_kali_telat]]=0,0,IF(Raw_Data[[#This Row],[jumlah_kali_telat]]&lt;=2,2,4))</f>
        <v>0</v>
      </c>
      <c r="AH1393">
        <f>Raw_Data[[#This Row],[Skor_Rasio]]+Raw_Data[[#This Row],[Skor_DP]]+Raw_Data[[#This Row],[Skor_Tenor]]+Raw_Data[[#This Row],[Skor_Telat]]</f>
        <v>4</v>
      </c>
      <c r="AI1393" t="str">
        <f>IF(Raw_Data[[#This Row],[Risk_Score]]&lt;=6,"Low Risk",IF(Raw_Data[[#This Row],[Risk_Score]]&lt;=8,"Medium Risk","High Risk"))</f>
        <v>Low Risk</v>
      </c>
      <c r="AJ1393">
        <f ca="1">IFERROR(DATEDIF(Raw_Data[[#This Row],[tanggal_pengajuan]],TODAY(),"m"),"N/A")</f>
        <v>4</v>
      </c>
      <c r="AK1393" t="str">
        <f ca="1">IF(ISNUMBER(Raw_Data[[#This Row],[MOB]]),IF(Raw_Data[[#This Row],[MOB]]&lt;6,"0-5 bulan",IF(Raw_Data[[#This Row],[MOB]]&lt;12,"6-11 bulan",IF(Raw_Data[[#This Row],[MOB]]&lt;24,"12-23 bulan","24+ bulan"))),"N/A")</f>
        <v>0-5 bulan</v>
      </c>
    </row>
    <row r="1394" spans="1:37" ht="14.25" customHeight="1" x14ac:dyDescent="0.45">
      <c r="A1394" t="s">
        <v>3442</v>
      </c>
      <c r="B1394" s="64">
        <v>46127</v>
      </c>
      <c r="C1394" s="1" t="str">
        <f t="shared" si="21"/>
        <v>April</v>
      </c>
      <c r="D1394" t="s">
        <v>1006</v>
      </c>
      <c r="E1394" t="s">
        <v>3443</v>
      </c>
      <c r="F1394">
        <v>38</v>
      </c>
      <c r="G1394" t="s">
        <v>40</v>
      </c>
      <c r="H1394" t="s">
        <v>152</v>
      </c>
      <c r="I1394" s="2">
        <v>2822000</v>
      </c>
      <c r="J1394" s="3">
        <f>Raw_Data[[#This Row],[cicilan_per_bulan]]/Raw_Data[[#This Row],[penghasilan_bulanan]]</f>
        <v>1.3393338058114812</v>
      </c>
      <c r="K1394" t="s">
        <v>102</v>
      </c>
      <c r="L1394" t="s">
        <v>103</v>
      </c>
      <c r="M1394" t="s">
        <v>55</v>
      </c>
      <c r="N1394" t="s">
        <v>221</v>
      </c>
      <c r="O1394" t="s">
        <v>159</v>
      </c>
      <c r="P1394" s="2">
        <v>44013000</v>
      </c>
      <c r="Q1394" s="2">
        <v>4401000</v>
      </c>
      <c r="R1394" t="str">
        <f>IF(Raw_Data[[#This Row],[persen_dp]]&lt;15%,"Low",IF(Raw_Data[[#This Row],[persen_dp]]&gt;25%,"High","Medium"))</f>
        <v>Low</v>
      </c>
      <c r="S1394" s="3">
        <v>0.1</v>
      </c>
      <c r="T1394">
        <v>12</v>
      </c>
      <c r="U1394">
        <v>0.14499999999999999</v>
      </c>
      <c r="V1394" s="2">
        <v>3779600</v>
      </c>
      <c r="W1394" s="2">
        <v>45355000</v>
      </c>
      <c r="X1394" t="str">
        <f>IF(OR(Raw_Data[[#This Row],[status_pembayaran]]="Macet",Raw_Data[[#This Row],[status_pembayaran]]="Kurang Lancar"),"Non Performing Loan","Performing")</f>
        <v>Performing</v>
      </c>
      <c r="Y1394" t="s">
        <v>47</v>
      </c>
      <c r="Z1394">
        <v>0</v>
      </c>
      <c r="AA1394">
        <v>0</v>
      </c>
      <c r="AB1394">
        <v>1</v>
      </c>
      <c r="AD1394">
        <f>IF(Raw_Data[[#This Row],[rasio]]&lt;0.2,1,IF(Raw_Data[[#This Row],[rasio]]&lt;0.3,2,IF(Raw_Data[[#This Row],[rasio]]&lt;0.4,3,4)))</f>
        <v>4</v>
      </c>
      <c r="AE1394">
        <f>IF(Raw_Data[[#This Row],[kategori_dp]]="High",1,IF(Raw_Data[[#This Row],[kategori_dp]]="Medium",2,3))</f>
        <v>3</v>
      </c>
      <c r="AF1394">
        <f>IF(Raw_Data[[#This Row],[tenor_bulan]]&lt;=24,1,IF(Raw_Data[[#This Row],[tenor_bulan]]&lt;=36,2,IF(Raw_Data[[#This Row],[tenor_bulan]]&lt;=48,3,4)))</f>
        <v>1</v>
      </c>
      <c r="AG1394">
        <f>IF(Raw_Data[[#This Row],[jumlah_kali_telat]]=0,0,IF(Raw_Data[[#This Row],[jumlah_kali_telat]]&lt;=2,2,4))</f>
        <v>0</v>
      </c>
      <c r="AH1394">
        <f>Raw_Data[[#This Row],[Skor_Rasio]]+Raw_Data[[#This Row],[Skor_DP]]+Raw_Data[[#This Row],[Skor_Tenor]]+Raw_Data[[#This Row],[Skor_Telat]]</f>
        <v>8</v>
      </c>
      <c r="AI1394" t="str">
        <f>IF(Raw_Data[[#This Row],[Risk_Score]]&lt;=6,"Low Risk",IF(Raw_Data[[#This Row],[Risk_Score]]&lt;=8,"Medium Risk","High Risk"))</f>
        <v>Medium Risk</v>
      </c>
      <c r="AJ1394">
        <f ca="1">IFERROR(DATEDIF(Raw_Data[[#This Row],[tanggal_pengajuan]],TODAY(),"m"),"N/A")</f>
        <v>6</v>
      </c>
      <c r="AK1394" t="str">
        <f ca="1">IF(ISNUMBER(Raw_Data[[#This Row],[MOB]]),IF(Raw_Data[[#This Row],[MOB]]&lt;6,"0-5 bulan",IF(Raw_Data[[#This Row],[MOB]]&lt;12,"6-11 bulan",IF(Raw_Data[[#This Row],[MOB]]&lt;24,"12-23 bulan","24+ bulan"))),"N/A")</f>
        <v>6-11 bulan</v>
      </c>
    </row>
    <row r="1395" spans="1:37" ht="14.25" customHeight="1" x14ac:dyDescent="0.45">
      <c r="A1395" t="s">
        <v>3444</v>
      </c>
      <c r="B1395" s="64">
        <v>46050</v>
      </c>
      <c r="C1395" s="1" t="str">
        <f t="shared" si="21"/>
        <v>January</v>
      </c>
      <c r="D1395" t="s">
        <v>1735</v>
      </c>
      <c r="E1395" t="s">
        <v>3445</v>
      </c>
      <c r="F1395">
        <v>30</v>
      </c>
      <c r="G1395" t="s">
        <v>51</v>
      </c>
      <c r="H1395" t="s">
        <v>152</v>
      </c>
      <c r="I1395" s="2">
        <v>2703000</v>
      </c>
      <c r="J1395" s="3">
        <f>Raw_Data[[#This Row],[cicilan_per_bulan]]/Raw_Data[[#This Row],[penghasilan_bulanan]]</f>
        <v>0.37232704402515721</v>
      </c>
      <c r="K1395" t="s">
        <v>268</v>
      </c>
      <c r="L1395" t="s">
        <v>110</v>
      </c>
      <c r="M1395" t="s">
        <v>249</v>
      </c>
      <c r="N1395" t="s">
        <v>250</v>
      </c>
      <c r="O1395" t="s">
        <v>57</v>
      </c>
      <c r="P1395" s="2">
        <v>16226000</v>
      </c>
      <c r="Q1395" s="2">
        <v>5679000</v>
      </c>
      <c r="R1395" t="str">
        <f>IF(Raw_Data[[#This Row],[persen_dp]]&lt;15%,"Low",IF(Raw_Data[[#This Row],[persen_dp]]&gt;25%,"High","Medium"))</f>
        <v>High</v>
      </c>
      <c r="S1395" s="3">
        <v>0.35</v>
      </c>
      <c r="T1395">
        <v>12</v>
      </c>
      <c r="U1395">
        <v>0.14499999999999999</v>
      </c>
      <c r="V1395" s="2">
        <v>1006400</v>
      </c>
      <c r="W1395" s="2">
        <v>12076000</v>
      </c>
      <c r="X1395" t="str">
        <f>IF(OR(Raw_Data[[#This Row],[status_pembayaran]]="Macet",Raw_Data[[#This Row],[status_pembayaran]]="Kurang Lancar"),"Non Performing Loan","Performing")</f>
        <v>Performing</v>
      </c>
      <c r="Y1395" t="s">
        <v>47</v>
      </c>
      <c r="Z1395">
        <v>0</v>
      </c>
      <c r="AA1395">
        <v>0</v>
      </c>
      <c r="AB1395">
        <v>1</v>
      </c>
      <c r="AC1395" t="s">
        <v>74</v>
      </c>
      <c r="AD1395">
        <f>IF(Raw_Data[[#This Row],[rasio]]&lt;0.2,1,IF(Raw_Data[[#This Row],[rasio]]&lt;0.3,2,IF(Raw_Data[[#This Row],[rasio]]&lt;0.4,3,4)))</f>
        <v>3</v>
      </c>
      <c r="AE1395">
        <f>IF(Raw_Data[[#This Row],[kategori_dp]]="High",1,IF(Raw_Data[[#This Row],[kategori_dp]]="Medium",2,3))</f>
        <v>1</v>
      </c>
      <c r="AF1395">
        <f>IF(Raw_Data[[#This Row],[tenor_bulan]]&lt;=24,1,IF(Raw_Data[[#This Row],[tenor_bulan]]&lt;=36,2,IF(Raw_Data[[#This Row],[tenor_bulan]]&lt;=48,3,4)))</f>
        <v>1</v>
      </c>
      <c r="AG1395">
        <f>IF(Raw_Data[[#This Row],[jumlah_kali_telat]]=0,0,IF(Raw_Data[[#This Row],[jumlah_kali_telat]]&lt;=2,2,4))</f>
        <v>0</v>
      </c>
      <c r="AH1395">
        <f>Raw_Data[[#This Row],[Skor_Rasio]]+Raw_Data[[#This Row],[Skor_DP]]+Raw_Data[[#This Row],[Skor_Tenor]]+Raw_Data[[#This Row],[Skor_Telat]]</f>
        <v>5</v>
      </c>
      <c r="AI1395" t="str">
        <f>IF(Raw_Data[[#This Row],[Risk_Score]]&lt;=6,"Low Risk",IF(Raw_Data[[#This Row],[Risk_Score]]&lt;=8,"Medium Risk","High Risk"))</f>
        <v>Low Risk</v>
      </c>
      <c r="AJ1395">
        <f ca="1">IFERROR(DATEDIF(Raw_Data[[#This Row],[tanggal_pengajuan]],TODAY(),"m"),"N/A")</f>
        <v>8</v>
      </c>
      <c r="AK1395" t="str">
        <f ca="1">IF(ISNUMBER(Raw_Data[[#This Row],[MOB]]),IF(Raw_Data[[#This Row],[MOB]]&lt;6,"0-5 bulan",IF(Raw_Data[[#This Row],[MOB]]&lt;12,"6-11 bulan",IF(Raw_Data[[#This Row],[MOB]]&lt;24,"12-23 bulan","24+ bulan"))),"N/A")</f>
        <v>6-11 bulan</v>
      </c>
    </row>
    <row r="1396" spans="1:37" ht="14.25" customHeight="1" x14ac:dyDescent="0.45">
      <c r="A1396" t="s">
        <v>3446</v>
      </c>
      <c r="B1396" s="64">
        <v>46026</v>
      </c>
      <c r="C1396" s="1" t="str">
        <f t="shared" ref="C1396:C1459" si="22">TEXT(B1396,"mmmm")</f>
        <v>January</v>
      </c>
      <c r="D1396" t="s">
        <v>1821</v>
      </c>
      <c r="E1396" t="s">
        <v>3447</v>
      </c>
      <c r="F1396">
        <v>37</v>
      </c>
      <c r="G1396" t="s">
        <v>51</v>
      </c>
      <c r="H1396" t="s">
        <v>152</v>
      </c>
      <c r="I1396" s="2">
        <v>3865000</v>
      </c>
      <c r="J1396" s="3">
        <f>Raw_Data[[#This Row],[cicilan_per_bulan]]/Raw_Data[[#This Row],[penghasilan_bulanan]]</f>
        <v>0.19880983182406209</v>
      </c>
      <c r="K1396" t="s">
        <v>91</v>
      </c>
      <c r="L1396" t="s">
        <v>92</v>
      </c>
      <c r="M1396" t="s">
        <v>249</v>
      </c>
      <c r="N1396" t="s">
        <v>250</v>
      </c>
      <c r="O1396" t="s">
        <v>57</v>
      </c>
      <c r="P1396" s="2">
        <v>16229000</v>
      </c>
      <c r="Q1396" s="2">
        <v>4869000</v>
      </c>
      <c r="R1396" t="str">
        <f>IF(Raw_Data[[#This Row],[persen_dp]]&lt;15%,"Low",IF(Raw_Data[[#This Row],[persen_dp]]&gt;25%,"High","Medium"))</f>
        <v>High</v>
      </c>
      <c r="S1396" s="3">
        <v>0.3</v>
      </c>
      <c r="T1396">
        <v>18</v>
      </c>
      <c r="U1396">
        <v>0.14499999999999999</v>
      </c>
      <c r="V1396" s="2">
        <v>768400</v>
      </c>
      <c r="W1396" s="2">
        <v>13830000</v>
      </c>
      <c r="X1396" t="str">
        <f>IF(OR(Raw_Data[[#This Row],[status_pembayaran]]="Macet",Raw_Data[[#This Row],[status_pembayaran]]="Kurang Lancar"),"Non Performing Loan","Performing")</f>
        <v>Performing</v>
      </c>
      <c r="Y1396" t="s">
        <v>47</v>
      </c>
      <c r="Z1396">
        <v>0</v>
      </c>
      <c r="AA1396">
        <v>0</v>
      </c>
      <c r="AB1396">
        <v>1</v>
      </c>
      <c r="AD1396">
        <f>IF(Raw_Data[[#This Row],[rasio]]&lt;0.2,1,IF(Raw_Data[[#This Row],[rasio]]&lt;0.3,2,IF(Raw_Data[[#This Row],[rasio]]&lt;0.4,3,4)))</f>
        <v>1</v>
      </c>
      <c r="AE1396">
        <f>IF(Raw_Data[[#This Row],[kategori_dp]]="High",1,IF(Raw_Data[[#This Row],[kategori_dp]]="Medium",2,3))</f>
        <v>1</v>
      </c>
      <c r="AF1396">
        <f>IF(Raw_Data[[#This Row],[tenor_bulan]]&lt;=24,1,IF(Raw_Data[[#This Row],[tenor_bulan]]&lt;=36,2,IF(Raw_Data[[#This Row],[tenor_bulan]]&lt;=48,3,4)))</f>
        <v>1</v>
      </c>
      <c r="AG1396">
        <f>IF(Raw_Data[[#This Row],[jumlah_kali_telat]]=0,0,IF(Raw_Data[[#This Row],[jumlah_kali_telat]]&lt;=2,2,4))</f>
        <v>0</v>
      </c>
      <c r="AH1396">
        <f>Raw_Data[[#This Row],[Skor_Rasio]]+Raw_Data[[#This Row],[Skor_DP]]+Raw_Data[[#This Row],[Skor_Tenor]]+Raw_Data[[#This Row],[Skor_Telat]]</f>
        <v>3</v>
      </c>
      <c r="AI1396" t="str">
        <f>IF(Raw_Data[[#This Row],[Risk_Score]]&lt;=6,"Low Risk",IF(Raw_Data[[#This Row],[Risk_Score]]&lt;=8,"Medium Risk","High Risk"))</f>
        <v>Low Risk</v>
      </c>
      <c r="AJ1396">
        <f ca="1">IFERROR(DATEDIF(Raw_Data[[#This Row],[tanggal_pengajuan]],TODAY(),"m"),"N/A")</f>
        <v>9</v>
      </c>
      <c r="AK1396" t="str">
        <f ca="1">IF(ISNUMBER(Raw_Data[[#This Row],[MOB]]),IF(Raw_Data[[#This Row],[MOB]]&lt;6,"0-5 bulan",IF(Raw_Data[[#This Row],[MOB]]&lt;12,"6-11 bulan",IF(Raw_Data[[#This Row],[MOB]]&lt;24,"12-23 bulan","24+ bulan"))),"N/A")</f>
        <v>6-11 bulan</v>
      </c>
    </row>
    <row r="1397" spans="1:37" ht="14.25" customHeight="1" x14ac:dyDescent="0.45">
      <c r="A1397" t="s">
        <v>3448</v>
      </c>
      <c r="B1397" s="64">
        <v>46027</v>
      </c>
      <c r="C1397" s="1" t="str">
        <f t="shared" si="22"/>
        <v>January</v>
      </c>
      <c r="D1397" t="s">
        <v>3449</v>
      </c>
      <c r="E1397" t="s">
        <v>3450</v>
      </c>
      <c r="F1397">
        <v>41</v>
      </c>
      <c r="G1397" t="s">
        <v>40</v>
      </c>
      <c r="H1397" t="s">
        <v>41</v>
      </c>
      <c r="I1397" s="2">
        <v>6728000</v>
      </c>
      <c r="J1397" s="3">
        <f>Raw_Data[[#This Row],[cicilan_per_bulan]]/Raw_Data[[#This Row],[penghasilan_bulanan]]</f>
        <v>0.15258620689655172</v>
      </c>
      <c r="K1397" t="s">
        <v>188</v>
      </c>
      <c r="L1397" t="s">
        <v>154</v>
      </c>
      <c r="M1397" t="s">
        <v>44</v>
      </c>
      <c r="N1397" t="s">
        <v>158</v>
      </c>
      <c r="O1397" t="s">
        <v>159</v>
      </c>
      <c r="P1397" s="2">
        <v>30300000</v>
      </c>
      <c r="Q1397" s="2">
        <v>4545000</v>
      </c>
      <c r="R1397" t="str">
        <f>IF(Raw_Data[[#This Row],[persen_dp]]&lt;15%,"Low",IF(Raw_Data[[#This Row],[persen_dp]]&gt;25%,"High","Medium"))</f>
        <v>Medium</v>
      </c>
      <c r="S1397" s="3">
        <v>0.15</v>
      </c>
      <c r="T1397">
        <v>36</v>
      </c>
      <c r="U1397">
        <v>0.14499999999999999</v>
      </c>
      <c r="V1397" s="2">
        <v>1026600</v>
      </c>
      <c r="W1397" s="2">
        <v>36959000</v>
      </c>
      <c r="X1397" t="str">
        <f>IF(OR(Raw_Data[[#This Row],[status_pembayaran]]="Macet",Raw_Data[[#This Row],[status_pembayaran]]="Kurang Lancar"),"Non Performing Loan","Performing")</f>
        <v>Performing</v>
      </c>
      <c r="Y1397" t="s">
        <v>47</v>
      </c>
      <c r="Z1397">
        <v>0</v>
      </c>
      <c r="AA1397">
        <v>0</v>
      </c>
      <c r="AB1397">
        <v>1</v>
      </c>
      <c r="AC1397" t="s">
        <v>58</v>
      </c>
      <c r="AD1397">
        <f>IF(Raw_Data[[#This Row],[rasio]]&lt;0.2,1,IF(Raw_Data[[#This Row],[rasio]]&lt;0.3,2,IF(Raw_Data[[#This Row],[rasio]]&lt;0.4,3,4)))</f>
        <v>1</v>
      </c>
      <c r="AE1397">
        <f>IF(Raw_Data[[#This Row],[kategori_dp]]="High",1,IF(Raw_Data[[#This Row],[kategori_dp]]="Medium",2,3))</f>
        <v>2</v>
      </c>
      <c r="AF1397">
        <f>IF(Raw_Data[[#This Row],[tenor_bulan]]&lt;=24,1,IF(Raw_Data[[#This Row],[tenor_bulan]]&lt;=36,2,IF(Raw_Data[[#This Row],[tenor_bulan]]&lt;=48,3,4)))</f>
        <v>2</v>
      </c>
      <c r="AG1397">
        <f>IF(Raw_Data[[#This Row],[jumlah_kali_telat]]=0,0,IF(Raw_Data[[#This Row],[jumlah_kali_telat]]&lt;=2,2,4))</f>
        <v>0</v>
      </c>
      <c r="AH1397">
        <f>Raw_Data[[#This Row],[Skor_Rasio]]+Raw_Data[[#This Row],[Skor_DP]]+Raw_Data[[#This Row],[Skor_Tenor]]+Raw_Data[[#This Row],[Skor_Telat]]</f>
        <v>5</v>
      </c>
      <c r="AI1397" t="str">
        <f>IF(Raw_Data[[#This Row],[Risk_Score]]&lt;=6,"Low Risk",IF(Raw_Data[[#This Row],[Risk_Score]]&lt;=8,"Medium Risk","High Risk"))</f>
        <v>Low Risk</v>
      </c>
      <c r="AJ1397">
        <f ca="1">IFERROR(DATEDIF(Raw_Data[[#This Row],[tanggal_pengajuan]],TODAY(),"m"),"N/A")</f>
        <v>9</v>
      </c>
      <c r="AK1397" t="str">
        <f ca="1">IF(ISNUMBER(Raw_Data[[#This Row],[MOB]]),IF(Raw_Data[[#This Row],[MOB]]&lt;6,"0-5 bulan",IF(Raw_Data[[#This Row],[MOB]]&lt;12,"6-11 bulan",IF(Raw_Data[[#This Row],[MOB]]&lt;24,"12-23 bulan","24+ bulan"))),"N/A")</f>
        <v>6-11 bulan</v>
      </c>
    </row>
    <row r="1398" spans="1:37" ht="14.25" customHeight="1" x14ac:dyDescent="0.45">
      <c r="A1398" t="s">
        <v>3451</v>
      </c>
      <c r="B1398" s="64">
        <v>46144</v>
      </c>
      <c r="C1398" s="1" t="str">
        <f t="shared" si="22"/>
        <v>May</v>
      </c>
      <c r="D1398" t="s">
        <v>1866</v>
      </c>
      <c r="E1398" t="s">
        <v>3452</v>
      </c>
      <c r="F1398">
        <v>32</v>
      </c>
      <c r="G1398" t="s">
        <v>40</v>
      </c>
      <c r="H1398" t="s">
        <v>52</v>
      </c>
      <c r="I1398" s="2">
        <v>12732000</v>
      </c>
      <c r="J1398" s="3">
        <f>Raw_Data[[#This Row],[cicilan_per_bulan]]/Raw_Data[[#This Row],[penghasilan_bulanan]]</f>
        <v>5.405278039585297E-2</v>
      </c>
      <c r="K1398" t="s">
        <v>91</v>
      </c>
      <c r="L1398" t="s">
        <v>92</v>
      </c>
      <c r="M1398" t="s">
        <v>55</v>
      </c>
      <c r="N1398" t="s">
        <v>231</v>
      </c>
      <c r="O1398" t="s">
        <v>232</v>
      </c>
      <c r="P1398" s="2">
        <v>39895000</v>
      </c>
      <c r="Q1398" s="2">
        <v>15958000</v>
      </c>
      <c r="R1398" t="str">
        <f>IF(Raw_Data[[#This Row],[persen_dp]]&lt;15%,"Low",IF(Raw_Data[[#This Row],[persen_dp]]&gt;25%,"High","Medium"))</f>
        <v>High</v>
      </c>
      <c r="S1398" s="3">
        <v>0.4</v>
      </c>
      <c r="T1398">
        <v>60</v>
      </c>
      <c r="U1398">
        <v>0.14499999999999999</v>
      </c>
      <c r="V1398" s="2">
        <v>688200</v>
      </c>
      <c r="W1398" s="2">
        <v>41291000</v>
      </c>
      <c r="X1398" t="str">
        <f>IF(OR(Raw_Data[[#This Row],[status_pembayaran]]="Macet",Raw_Data[[#This Row],[status_pembayaran]]="Kurang Lancar"),"Non Performing Loan","Performing")</f>
        <v>Performing</v>
      </c>
      <c r="Y1398" t="s">
        <v>47</v>
      </c>
      <c r="Z1398">
        <v>0</v>
      </c>
      <c r="AA1398">
        <v>0</v>
      </c>
      <c r="AB1398">
        <v>1</v>
      </c>
      <c r="AC1398" t="s">
        <v>66</v>
      </c>
      <c r="AD1398">
        <f>IF(Raw_Data[[#This Row],[rasio]]&lt;0.2,1,IF(Raw_Data[[#This Row],[rasio]]&lt;0.3,2,IF(Raw_Data[[#This Row],[rasio]]&lt;0.4,3,4)))</f>
        <v>1</v>
      </c>
      <c r="AE1398">
        <f>IF(Raw_Data[[#This Row],[kategori_dp]]="High",1,IF(Raw_Data[[#This Row],[kategori_dp]]="Medium",2,3))</f>
        <v>1</v>
      </c>
      <c r="AF1398">
        <f>IF(Raw_Data[[#This Row],[tenor_bulan]]&lt;=24,1,IF(Raw_Data[[#This Row],[tenor_bulan]]&lt;=36,2,IF(Raw_Data[[#This Row],[tenor_bulan]]&lt;=48,3,4)))</f>
        <v>4</v>
      </c>
      <c r="AG1398">
        <f>IF(Raw_Data[[#This Row],[jumlah_kali_telat]]=0,0,IF(Raw_Data[[#This Row],[jumlah_kali_telat]]&lt;=2,2,4))</f>
        <v>0</v>
      </c>
      <c r="AH1398">
        <f>Raw_Data[[#This Row],[Skor_Rasio]]+Raw_Data[[#This Row],[Skor_DP]]+Raw_Data[[#This Row],[Skor_Tenor]]+Raw_Data[[#This Row],[Skor_Telat]]</f>
        <v>6</v>
      </c>
      <c r="AI1398" t="str">
        <f>IF(Raw_Data[[#This Row],[Risk_Score]]&lt;=6,"Low Risk",IF(Raw_Data[[#This Row],[Risk_Score]]&lt;=8,"Medium Risk","High Risk"))</f>
        <v>Low Risk</v>
      </c>
      <c r="AJ1398">
        <f ca="1">IFERROR(DATEDIF(Raw_Data[[#This Row],[tanggal_pengajuan]],TODAY(),"m"),"N/A")</f>
        <v>5</v>
      </c>
      <c r="AK1398" t="str">
        <f ca="1">IF(ISNUMBER(Raw_Data[[#This Row],[MOB]]),IF(Raw_Data[[#This Row],[MOB]]&lt;6,"0-5 bulan",IF(Raw_Data[[#This Row],[MOB]]&lt;12,"6-11 bulan",IF(Raw_Data[[#This Row],[MOB]]&lt;24,"12-23 bulan","24+ bulan"))),"N/A")</f>
        <v>0-5 bulan</v>
      </c>
    </row>
    <row r="1399" spans="1:37" ht="14.25" customHeight="1" x14ac:dyDescent="0.45">
      <c r="A1399" t="s">
        <v>3453</v>
      </c>
      <c r="B1399" s="64">
        <v>46027</v>
      </c>
      <c r="C1399" s="1" t="str">
        <f t="shared" si="22"/>
        <v>January</v>
      </c>
      <c r="D1399" t="s">
        <v>210</v>
      </c>
      <c r="E1399" t="s">
        <v>211</v>
      </c>
      <c r="F1399">
        <v>46</v>
      </c>
      <c r="G1399" t="s">
        <v>40</v>
      </c>
      <c r="H1399" t="s">
        <v>52</v>
      </c>
      <c r="I1399" s="2">
        <v>7716000</v>
      </c>
      <c r="J1399" s="3">
        <f>Raw_Data[[#This Row],[cicilan_per_bulan]]/Raw_Data[[#This Row],[penghasilan_bulanan]]</f>
        <v>0.11546137895282529</v>
      </c>
      <c r="K1399" t="s">
        <v>119</v>
      </c>
      <c r="L1399" t="s">
        <v>120</v>
      </c>
      <c r="M1399" t="s">
        <v>249</v>
      </c>
      <c r="N1399" t="s">
        <v>250</v>
      </c>
      <c r="O1399" t="s">
        <v>57</v>
      </c>
      <c r="P1399" s="2">
        <v>15495000</v>
      </c>
      <c r="Q1399" s="2">
        <v>2324000</v>
      </c>
      <c r="R1399" t="str">
        <f>IF(Raw_Data[[#This Row],[persen_dp]]&lt;15%,"Low",IF(Raw_Data[[#This Row],[persen_dp]]&gt;25%,"High","Medium"))</f>
        <v>Medium</v>
      </c>
      <c r="S1399" s="3">
        <v>0.15</v>
      </c>
      <c r="T1399">
        <v>18</v>
      </c>
      <c r="U1399">
        <v>0.14499999999999999</v>
      </c>
      <c r="V1399" s="2">
        <v>890900</v>
      </c>
      <c r="W1399" s="2">
        <v>16036000</v>
      </c>
      <c r="X1399" t="str">
        <f>IF(OR(Raw_Data[[#This Row],[status_pembayaran]]="Macet",Raw_Data[[#This Row],[status_pembayaran]]="Kurang Lancar"),"Non Performing Loan","Performing")</f>
        <v>Performing</v>
      </c>
      <c r="Y1399" t="s">
        <v>47</v>
      </c>
      <c r="Z1399">
        <v>0</v>
      </c>
      <c r="AA1399">
        <v>0</v>
      </c>
      <c r="AB1399">
        <v>1</v>
      </c>
      <c r="AC1399" t="s">
        <v>137</v>
      </c>
      <c r="AD1399">
        <f>IF(Raw_Data[[#This Row],[rasio]]&lt;0.2,1,IF(Raw_Data[[#This Row],[rasio]]&lt;0.3,2,IF(Raw_Data[[#This Row],[rasio]]&lt;0.4,3,4)))</f>
        <v>1</v>
      </c>
      <c r="AE1399">
        <f>IF(Raw_Data[[#This Row],[kategori_dp]]="High",1,IF(Raw_Data[[#This Row],[kategori_dp]]="Medium",2,3))</f>
        <v>2</v>
      </c>
      <c r="AF1399">
        <f>IF(Raw_Data[[#This Row],[tenor_bulan]]&lt;=24,1,IF(Raw_Data[[#This Row],[tenor_bulan]]&lt;=36,2,IF(Raw_Data[[#This Row],[tenor_bulan]]&lt;=48,3,4)))</f>
        <v>1</v>
      </c>
      <c r="AG1399">
        <f>IF(Raw_Data[[#This Row],[jumlah_kali_telat]]=0,0,IF(Raw_Data[[#This Row],[jumlah_kali_telat]]&lt;=2,2,4))</f>
        <v>0</v>
      </c>
      <c r="AH1399">
        <f>Raw_Data[[#This Row],[Skor_Rasio]]+Raw_Data[[#This Row],[Skor_DP]]+Raw_Data[[#This Row],[Skor_Tenor]]+Raw_Data[[#This Row],[Skor_Telat]]</f>
        <v>4</v>
      </c>
      <c r="AI1399" t="str">
        <f>IF(Raw_Data[[#This Row],[Risk_Score]]&lt;=6,"Low Risk",IF(Raw_Data[[#This Row],[Risk_Score]]&lt;=8,"Medium Risk","High Risk"))</f>
        <v>Low Risk</v>
      </c>
      <c r="AJ1399">
        <f ca="1">IFERROR(DATEDIF(Raw_Data[[#This Row],[tanggal_pengajuan]],TODAY(),"m"),"N/A")</f>
        <v>9</v>
      </c>
      <c r="AK1399" t="str">
        <f ca="1">IF(ISNUMBER(Raw_Data[[#This Row],[MOB]]),IF(Raw_Data[[#This Row],[MOB]]&lt;6,"0-5 bulan",IF(Raw_Data[[#This Row],[MOB]]&lt;12,"6-11 bulan",IF(Raw_Data[[#This Row],[MOB]]&lt;24,"12-23 bulan","24+ bulan"))),"N/A")</f>
        <v>6-11 bulan</v>
      </c>
    </row>
    <row r="1400" spans="1:37" ht="14.25" customHeight="1" x14ac:dyDescent="0.45">
      <c r="A1400" t="s">
        <v>3454</v>
      </c>
      <c r="B1400" s="64">
        <v>46094</v>
      </c>
      <c r="C1400" s="1" t="str">
        <f t="shared" si="22"/>
        <v>March</v>
      </c>
      <c r="D1400" t="s">
        <v>1003</v>
      </c>
      <c r="E1400" t="s">
        <v>3455</v>
      </c>
      <c r="F1400">
        <v>23</v>
      </c>
      <c r="G1400" t="s">
        <v>40</v>
      </c>
      <c r="H1400" t="s">
        <v>52</v>
      </c>
      <c r="I1400" s="2">
        <v>10820000</v>
      </c>
      <c r="J1400" s="3">
        <f>Raw_Data[[#This Row],[cicilan_per_bulan]]/Raw_Data[[#This Row],[penghasilan_bulanan]]</f>
        <v>6.1857670979667281E-2</v>
      </c>
      <c r="K1400" t="s">
        <v>63</v>
      </c>
      <c r="L1400" t="s">
        <v>64</v>
      </c>
      <c r="M1400" t="s">
        <v>72</v>
      </c>
      <c r="N1400" t="s">
        <v>73</v>
      </c>
      <c r="O1400" t="s">
        <v>46</v>
      </c>
      <c r="P1400" s="2">
        <v>20752000</v>
      </c>
      <c r="Q1400" s="2">
        <v>8301000</v>
      </c>
      <c r="R1400" t="str">
        <f>IF(Raw_Data[[#This Row],[persen_dp]]&lt;15%,"Low",IF(Raw_Data[[#This Row],[persen_dp]]&gt;25%,"High","Medium"))</f>
        <v>High</v>
      </c>
      <c r="S1400" s="3">
        <v>0.4</v>
      </c>
      <c r="T1400">
        <v>24</v>
      </c>
      <c r="U1400">
        <v>0.14499999999999999</v>
      </c>
      <c r="V1400" s="2">
        <v>669300</v>
      </c>
      <c r="W1400" s="2">
        <v>16062000</v>
      </c>
      <c r="X1400" t="str">
        <f>IF(OR(Raw_Data[[#This Row],[status_pembayaran]]="Macet",Raw_Data[[#This Row],[status_pembayaran]]="Kurang Lancar"),"Non Performing Loan","Performing")</f>
        <v>Performing</v>
      </c>
      <c r="Y1400" t="s">
        <v>47</v>
      </c>
      <c r="Z1400">
        <v>0</v>
      </c>
      <c r="AA1400">
        <v>0</v>
      </c>
      <c r="AB1400">
        <v>1</v>
      </c>
      <c r="AD1400">
        <f>IF(Raw_Data[[#This Row],[rasio]]&lt;0.2,1,IF(Raw_Data[[#This Row],[rasio]]&lt;0.3,2,IF(Raw_Data[[#This Row],[rasio]]&lt;0.4,3,4)))</f>
        <v>1</v>
      </c>
      <c r="AE1400">
        <f>IF(Raw_Data[[#This Row],[kategori_dp]]="High",1,IF(Raw_Data[[#This Row],[kategori_dp]]="Medium",2,3))</f>
        <v>1</v>
      </c>
      <c r="AF1400">
        <f>IF(Raw_Data[[#This Row],[tenor_bulan]]&lt;=24,1,IF(Raw_Data[[#This Row],[tenor_bulan]]&lt;=36,2,IF(Raw_Data[[#This Row],[tenor_bulan]]&lt;=48,3,4)))</f>
        <v>1</v>
      </c>
      <c r="AG1400">
        <f>IF(Raw_Data[[#This Row],[jumlah_kali_telat]]=0,0,IF(Raw_Data[[#This Row],[jumlah_kali_telat]]&lt;=2,2,4))</f>
        <v>0</v>
      </c>
      <c r="AH1400">
        <f>Raw_Data[[#This Row],[Skor_Rasio]]+Raw_Data[[#This Row],[Skor_DP]]+Raw_Data[[#This Row],[Skor_Tenor]]+Raw_Data[[#This Row],[Skor_Telat]]</f>
        <v>3</v>
      </c>
      <c r="AI1400" t="str">
        <f>IF(Raw_Data[[#This Row],[Risk_Score]]&lt;=6,"Low Risk",IF(Raw_Data[[#This Row],[Risk_Score]]&lt;=8,"Medium Risk","High Risk"))</f>
        <v>Low Risk</v>
      </c>
      <c r="AJ1400">
        <f ca="1">IFERROR(DATEDIF(Raw_Data[[#This Row],[tanggal_pengajuan]],TODAY(),"m"),"N/A")</f>
        <v>7</v>
      </c>
      <c r="AK1400" t="str">
        <f ca="1">IF(ISNUMBER(Raw_Data[[#This Row],[MOB]]),IF(Raw_Data[[#This Row],[MOB]]&lt;6,"0-5 bulan",IF(Raw_Data[[#This Row],[MOB]]&lt;12,"6-11 bulan",IF(Raw_Data[[#This Row],[MOB]]&lt;24,"12-23 bulan","24+ bulan"))),"N/A")</f>
        <v>6-11 bulan</v>
      </c>
    </row>
    <row r="1401" spans="1:37" ht="14.25" customHeight="1" x14ac:dyDescent="0.45">
      <c r="A1401" t="s">
        <v>3456</v>
      </c>
      <c r="B1401" s="64">
        <v>46048</v>
      </c>
      <c r="C1401" s="1" t="str">
        <f t="shared" si="22"/>
        <v>January</v>
      </c>
      <c r="D1401" t="s">
        <v>727</v>
      </c>
      <c r="E1401" t="s">
        <v>3457</v>
      </c>
      <c r="F1401">
        <v>33</v>
      </c>
      <c r="G1401" t="s">
        <v>40</v>
      </c>
      <c r="H1401" t="s">
        <v>101</v>
      </c>
      <c r="I1401" s="2">
        <v>3890000</v>
      </c>
      <c r="J1401" s="3">
        <f>Raw_Data[[#This Row],[cicilan_per_bulan]]/Raw_Data[[#This Row],[penghasilan_bulanan]]</f>
        <v>0.10899742930591259</v>
      </c>
      <c r="K1401" t="s">
        <v>268</v>
      </c>
      <c r="L1401" t="s">
        <v>110</v>
      </c>
      <c r="M1401" t="s">
        <v>72</v>
      </c>
      <c r="N1401" t="s">
        <v>97</v>
      </c>
      <c r="O1401" t="s">
        <v>57</v>
      </c>
      <c r="P1401" s="2">
        <v>16102000</v>
      </c>
      <c r="Q1401" s="2">
        <v>3220000</v>
      </c>
      <c r="R1401" t="str">
        <f>IF(Raw_Data[[#This Row],[persen_dp]]&lt;15%,"Low",IF(Raw_Data[[#This Row],[persen_dp]]&gt;25%,"High","Medium"))</f>
        <v>Medium</v>
      </c>
      <c r="S1401" s="3">
        <v>0.2</v>
      </c>
      <c r="T1401">
        <v>48</v>
      </c>
      <c r="U1401">
        <v>0.14499999999999999</v>
      </c>
      <c r="V1401" s="2">
        <v>424000</v>
      </c>
      <c r="W1401" s="2">
        <v>20354000</v>
      </c>
      <c r="X1401" t="str">
        <f>IF(OR(Raw_Data[[#This Row],[status_pembayaran]]="Macet",Raw_Data[[#This Row],[status_pembayaran]]="Kurang Lancar"),"Non Performing Loan","Performing")</f>
        <v>Performing</v>
      </c>
      <c r="Y1401" t="s">
        <v>47</v>
      </c>
      <c r="Z1401">
        <v>0</v>
      </c>
      <c r="AA1401">
        <v>0</v>
      </c>
      <c r="AB1401">
        <v>1</v>
      </c>
      <c r="AC1401" t="s">
        <v>137</v>
      </c>
      <c r="AD1401">
        <f>IF(Raw_Data[[#This Row],[rasio]]&lt;0.2,1,IF(Raw_Data[[#This Row],[rasio]]&lt;0.3,2,IF(Raw_Data[[#This Row],[rasio]]&lt;0.4,3,4)))</f>
        <v>1</v>
      </c>
      <c r="AE1401">
        <f>IF(Raw_Data[[#This Row],[kategori_dp]]="High",1,IF(Raw_Data[[#This Row],[kategori_dp]]="Medium",2,3))</f>
        <v>2</v>
      </c>
      <c r="AF1401">
        <f>IF(Raw_Data[[#This Row],[tenor_bulan]]&lt;=24,1,IF(Raw_Data[[#This Row],[tenor_bulan]]&lt;=36,2,IF(Raw_Data[[#This Row],[tenor_bulan]]&lt;=48,3,4)))</f>
        <v>3</v>
      </c>
      <c r="AG1401">
        <f>IF(Raw_Data[[#This Row],[jumlah_kali_telat]]=0,0,IF(Raw_Data[[#This Row],[jumlah_kali_telat]]&lt;=2,2,4))</f>
        <v>0</v>
      </c>
      <c r="AH1401">
        <f>Raw_Data[[#This Row],[Skor_Rasio]]+Raw_Data[[#This Row],[Skor_DP]]+Raw_Data[[#This Row],[Skor_Tenor]]+Raw_Data[[#This Row],[Skor_Telat]]</f>
        <v>6</v>
      </c>
      <c r="AI1401" t="str">
        <f>IF(Raw_Data[[#This Row],[Risk_Score]]&lt;=6,"Low Risk",IF(Raw_Data[[#This Row],[Risk_Score]]&lt;=8,"Medium Risk","High Risk"))</f>
        <v>Low Risk</v>
      </c>
      <c r="AJ1401">
        <f ca="1">IFERROR(DATEDIF(Raw_Data[[#This Row],[tanggal_pengajuan]],TODAY(),"m"),"N/A")</f>
        <v>8</v>
      </c>
      <c r="AK1401" t="str">
        <f ca="1">IF(ISNUMBER(Raw_Data[[#This Row],[MOB]]),IF(Raw_Data[[#This Row],[MOB]]&lt;6,"0-5 bulan",IF(Raw_Data[[#This Row],[MOB]]&lt;12,"6-11 bulan",IF(Raw_Data[[#This Row],[MOB]]&lt;24,"12-23 bulan","24+ bulan"))),"N/A")</f>
        <v>6-11 bulan</v>
      </c>
    </row>
    <row r="1402" spans="1:37" ht="14.25" customHeight="1" x14ac:dyDescent="0.45">
      <c r="A1402" t="s">
        <v>3458</v>
      </c>
      <c r="B1402" s="64">
        <v>46179</v>
      </c>
      <c r="C1402" s="1" t="str">
        <f t="shared" si="22"/>
        <v>June</v>
      </c>
      <c r="D1402" t="s">
        <v>3177</v>
      </c>
      <c r="E1402" t="s">
        <v>3459</v>
      </c>
      <c r="F1402">
        <v>46</v>
      </c>
      <c r="G1402" t="s">
        <v>40</v>
      </c>
      <c r="H1402" t="s">
        <v>41</v>
      </c>
      <c r="I1402" s="2">
        <v>6322000</v>
      </c>
      <c r="J1402" s="3">
        <f>Raw_Data[[#This Row],[cicilan_per_bulan]]/Raw_Data[[#This Row],[penghasilan_bulanan]]</f>
        <v>0.18818411894969947</v>
      </c>
      <c r="K1402" t="s">
        <v>286</v>
      </c>
      <c r="L1402" t="s">
        <v>154</v>
      </c>
      <c r="M1402" t="s">
        <v>44</v>
      </c>
      <c r="N1402" t="s">
        <v>184</v>
      </c>
      <c r="O1402" t="s">
        <v>122</v>
      </c>
      <c r="P1402" s="2">
        <v>37309000</v>
      </c>
      <c r="Q1402" s="2">
        <v>7462000</v>
      </c>
      <c r="R1402" t="str">
        <f>IF(Raw_Data[[#This Row],[persen_dp]]&lt;15%,"Low",IF(Raw_Data[[#This Row],[persen_dp]]&gt;25%,"High","Medium"))</f>
        <v>Medium</v>
      </c>
      <c r="S1402" s="3">
        <v>0.2</v>
      </c>
      <c r="T1402">
        <v>36</v>
      </c>
      <c r="U1402">
        <v>0.14499999999999999</v>
      </c>
      <c r="V1402" s="2">
        <v>1189700</v>
      </c>
      <c r="W1402" s="2">
        <v>42830000</v>
      </c>
      <c r="X1402" t="str">
        <f>IF(OR(Raw_Data[[#This Row],[status_pembayaran]]="Macet",Raw_Data[[#This Row],[status_pembayaran]]="Kurang Lancar"),"Non Performing Loan","Performing")</f>
        <v>Performing</v>
      </c>
      <c r="Y1402" t="s">
        <v>47</v>
      </c>
      <c r="Z1402">
        <v>0</v>
      </c>
      <c r="AA1402">
        <v>0</v>
      </c>
      <c r="AB1402">
        <v>1</v>
      </c>
      <c r="AD1402">
        <f>IF(Raw_Data[[#This Row],[rasio]]&lt;0.2,1,IF(Raw_Data[[#This Row],[rasio]]&lt;0.3,2,IF(Raw_Data[[#This Row],[rasio]]&lt;0.4,3,4)))</f>
        <v>1</v>
      </c>
      <c r="AE1402">
        <f>IF(Raw_Data[[#This Row],[kategori_dp]]="High",1,IF(Raw_Data[[#This Row],[kategori_dp]]="Medium",2,3))</f>
        <v>2</v>
      </c>
      <c r="AF1402">
        <f>IF(Raw_Data[[#This Row],[tenor_bulan]]&lt;=24,1,IF(Raw_Data[[#This Row],[tenor_bulan]]&lt;=36,2,IF(Raw_Data[[#This Row],[tenor_bulan]]&lt;=48,3,4)))</f>
        <v>2</v>
      </c>
      <c r="AG1402">
        <f>IF(Raw_Data[[#This Row],[jumlah_kali_telat]]=0,0,IF(Raw_Data[[#This Row],[jumlah_kali_telat]]&lt;=2,2,4))</f>
        <v>0</v>
      </c>
      <c r="AH1402">
        <f>Raw_Data[[#This Row],[Skor_Rasio]]+Raw_Data[[#This Row],[Skor_DP]]+Raw_Data[[#This Row],[Skor_Tenor]]+Raw_Data[[#This Row],[Skor_Telat]]</f>
        <v>5</v>
      </c>
      <c r="AI1402" t="str">
        <f>IF(Raw_Data[[#This Row],[Risk_Score]]&lt;=6,"Low Risk",IF(Raw_Data[[#This Row],[Risk_Score]]&lt;=8,"Medium Risk","High Risk"))</f>
        <v>Low Risk</v>
      </c>
      <c r="AJ1402">
        <f ca="1">IFERROR(DATEDIF(Raw_Data[[#This Row],[tanggal_pengajuan]],TODAY(),"m"),"N/A")</f>
        <v>4</v>
      </c>
      <c r="AK1402" t="str">
        <f ca="1">IF(ISNUMBER(Raw_Data[[#This Row],[MOB]]),IF(Raw_Data[[#This Row],[MOB]]&lt;6,"0-5 bulan",IF(Raw_Data[[#This Row],[MOB]]&lt;12,"6-11 bulan",IF(Raw_Data[[#This Row],[MOB]]&lt;24,"12-23 bulan","24+ bulan"))),"N/A")</f>
        <v>0-5 bulan</v>
      </c>
    </row>
    <row r="1403" spans="1:37" ht="14.25" customHeight="1" x14ac:dyDescent="0.45">
      <c r="A1403" t="s">
        <v>3460</v>
      </c>
      <c r="B1403" s="64" t="s">
        <v>230</v>
      </c>
      <c r="C1403" s="1" t="str">
        <f t="shared" si="22"/>
        <v>Data Tidak Lengkap</v>
      </c>
      <c r="D1403" t="s">
        <v>210</v>
      </c>
      <c r="E1403" t="s">
        <v>230</v>
      </c>
      <c r="F1403">
        <v>27</v>
      </c>
      <c r="G1403" t="s">
        <v>51</v>
      </c>
      <c r="H1403" t="s">
        <v>41</v>
      </c>
      <c r="I1403" s="2">
        <v>6111000</v>
      </c>
      <c r="J1403" s="3">
        <f>Raw_Data[[#This Row],[cicilan_per_bulan]]/Raw_Data[[#This Row],[penghasilan_bulanan]]</f>
        <v>0.12598592701685485</v>
      </c>
      <c r="K1403" t="s">
        <v>210</v>
      </c>
      <c r="L1403" t="s">
        <v>120</v>
      </c>
      <c r="M1403" t="s">
        <v>44</v>
      </c>
      <c r="N1403" t="s">
        <v>163</v>
      </c>
      <c r="O1403" t="s">
        <v>46</v>
      </c>
      <c r="P1403" s="2">
        <v>29235908</v>
      </c>
      <c r="Q1403" s="2">
        <v>5847000</v>
      </c>
      <c r="R1403" t="str">
        <f>IF(Raw_Data[[#This Row],[persen_dp]]&lt;15%,"Low",IF(Raw_Data[[#This Row],[persen_dp]]&gt;25%,"High","Medium"))</f>
        <v>Medium</v>
      </c>
      <c r="S1403" s="3">
        <v>0.2</v>
      </c>
      <c r="T1403">
        <v>48</v>
      </c>
      <c r="U1403">
        <v>0.14499999999999999</v>
      </c>
      <c r="V1403" s="2">
        <v>769900</v>
      </c>
      <c r="W1403" s="2">
        <v>36954000</v>
      </c>
      <c r="X1403" t="str">
        <f>IF(OR(Raw_Data[[#This Row],[status_pembayaran]]="Macet",Raw_Data[[#This Row],[status_pembayaran]]="Kurang Lancar"),"Non Performing Loan","Performing")</f>
        <v>Performing</v>
      </c>
      <c r="Y1403" t="s">
        <v>3461</v>
      </c>
      <c r="Z1403">
        <v>39</v>
      </c>
      <c r="AA1403">
        <v>3</v>
      </c>
      <c r="AB1403">
        <v>2</v>
      </c>
      <c r="AC1403" t="s">
        <v>58</v>
      </c>
      <c r="AD1403">
        <f>IF(Raw_Data[[#This Row],[rasio]]&lt;0.2,1,IF(Raw_Data[[#This Row],[rasio]]&lt;0.3,2,IF(Raw_Data[[#This Row],[rasio]]&lt;0.4,3,4)))</f>
        <v>1</v>
      </c>
      <c r="AE1403">
        <f>IF(Raw_Data[[#This Row],[kategori_dp]]="High",1,IF(Raw_Data[[#This Row],[kategori_dp]]="Medium",2,3))</f>
        <v>2</v>
      </c>
      <c r="AF1403">
        <f>IF(Raw_Data[[#This Row],[tenor_bulan]]&lt;=24,1,IF(Raw_Data[[#This Row],[tenor_bulan]]&lt;=36,2,IF(Raw_Data[[#This Row],[tenor_bulan]]&lt;=48,3,4)))</f>
        <v>3</v>
      </c>
      <c r="AG1403">
        <f>IF(Raw_Data[[#This Row],[jumlah_kali_telat]]=0,0,IF(Raw_Data[[#This Row],[jumlah_kali_telat]]&lt;=2,2,4))</f>
        <v>4</v>
      </c>
      <c r="AH1403">
        <f>Raw_Data[[#This Row],[Skor_Rasio]]+Raw_Data[[#This Row],[Skor_DP]]+Raw_Data[[#This Row],[Skor_Tenor]]+Raw_Data[[#This Row],[Skor_Telat]]</f>
        <v>10</v>
      </c>
      <c r="AI1403" t="str">
        <f>IF(Raw_Data[[#This Row],[Risk_Score]]&lt;=6,"Low Risk",IF(Raw_Data[[#This Row],[Risk_Score]]&lt;=8,"Medium Risk","High Risk"))</f>
        <v>High Risk</v>
      </c>
      <c r="AJ1403" t="str">
        <f ca="1">IFERROR(DATEDIF(Raw_Data[[#This Row],[tanggal_pengajuan]],TODAY(),"m"),"N/A")</f>
        <v>N/A</v>
      </c>
      <c r="AK1403" t="str">
        <f ca="1">IF(ISNUMBER(Raw_Data[[#This Row],[MOB]]),IF(Raw_Data[[#This Row],[MOB]]&lt;6,"0-5 bulan",IF(Raw_Data[[#This Row],[MOB]]&lt;12,"6-11 bulan",IF(Raw_Data[[#This Row],[MOB]]&lt;24,"12-23 bulan","24+ bulan"))),"N/A")</f>
        <v>N/A</v>
      </c>
    </row>
    <row r="1404" spans="1:37" ht="14.25" customHeight="1" x14ac:dyDescent="0.45">
      <c r="A1404" t="s">
        <v>3462</v>
      </c>
      <c r="B1404" s="64">
        <v>46125</v>
      </c>
      <c r="C1404" s="1" t="str">
        <f t="shared" si="22"/>
        <v>April</v>
      </c>
      <c r="D1404" t="s">
        <v>3463</v>
      </c>
      <c r="E1404" t="s">
        <v>3464</v>
      </c>
      <c r="F1404">
        <v>44</v>
      </c>
      <c r="G1404" t="s">
        <v>51</v>
      </c>
      <c r="H1404" t="s">
        <v>62</v>
      </c>
      <c r="I1404" s="2">
        <v>2004000</v>
      </c>
      <c r="J1404" s="3">
        <f>Raw_Data[[#This Row],[cicilan_per_bulan]]/Raw_Data[[#This Row],[penghasilan_bulanan]]</f>
        <v>0.87170658682634727</v>
      </c>
      <c r="K1404" t="s">
        <v>109</v>
      </c>
      <c r="L1404" t="s">
        <v>110</v>
      </c>
      <c r="M1404" t="s">
        <v>44</v>
      </c>
      <c r="N1404" t="s">
        <v>163</v>
      </c>
      <c r="O1404" t="s">
        <v>46</v>
      </c>
      <c r="P1404" s="2">
        <v>30514000</v>
      </c>
      <c r="Q1404" s="2">
        <v>12206000</v>
      </c>
      <c r="R1404" t="str">
        <f>IF(Raw_Data[[#This Row],[persen_dp]]&lt;15%,"Low",IF(Raw_Data[[#This Row],[persen_dp]]&gt;25%,"High","Medium"))</f>
        <v>High</v>
      </c>
      <c r="S1404" s="3">
        <v>0.4</v>
      </c>
      <c r="T1404">
        <v>12</v>
      </c>
      <c r="U1404">
        <v>0.14499999999999999</v>
      </c>
      <c r="V1404" s="2">
        <v>1746900</v>
      </c>
      <c r="W1404" s="2">
        <v>20963000</v>
      </c>
      <c r="X1404" t="str">
        <f>IF(OR(Raw_Data[[#This Row],[status_pembayaran]]="Macet",Raw_Data[[#This Row],[status_pembayaran]]="Kurang Lancar"),"Non Performing Loan","Performing")</f>
        <v>Performing</v>
      </c>
      <c r="Y1404" t="s">
        <v>47</v>
      </c>
      <c r="Z1404">
        <v>0</v>
      </c>
      <c r="AA1404">
        <v>0</v>
      </c>
      <c r="AB1404">
        <v>1</v>
      </c>
      <c r="AD1404">
        <f>IF(Raw_Data[[#This Row],[rasio]]&lt;0.2,1,IF(Raw_Data[[#This Row],[rasio]]&lt;0.3,2,IF(Raw_Data[[#This Row],[rasio]]&lt;0.4,3,4)))</f>
        <v>4</v>
      </c>
      <c r="AE1404">
        <f>IF(Raw_Data[[#This Row],[kategori_dp]]="High",1,IF(Raw_Data[[#This Row],[kategori_dp]]="Medium",2,3))</f>
        <v>1</v>
      </c>
      <c r="AF1404">
        <f>IF(Raw_Data[[#This Row],[tenor_bulan]]&lt;=24,1,IF(Raw_Data[[#This Row],[tenor_bulan]]&lt;=36,2,IF(Raw_Data[[#This Row],[tenor_bulan]]&lt;=48,3,4)))</f>
        <v>1</v>
      </c>
      <c r="AG1404">
        <f>IF(Raw_Data[[#This Row],[jumlah_kali_telat]]=0,0,IF(Raw_Data[[#This Row],[jumlah_kali_telat]]&lt;=2,2,4))</f>
        <v>0</v>
      </c>
      <c r="AH1404">
        <f>Raw_Data[[#This Row],[Skor_Rasio]]+Raw_Data[[#This Row],[Skor_DP]]+Raw_Data[[#This Row],[Skor_Tenor]]+Raw_Data[[#This Row],[Skor_Telat]]</f>
        <v>6</v>
      </c>
      <c r="AI1404" t="str">
        <f>IF(Raw_Data[[#This Row],[Risk_Score]]&lt;=6,"Low Risk",IF(Raw_Data[[#This Row],[Risk_Score]]&lt;=8,"Medium Risk","High Risk"))</f>
        <v>Low Risk</v>
      </c>
      <c r="AJ1404">
        <f ca="1">IFERROR(DATEDIF(Raw_Data[[#This Row],[tanggal_pengajuan]],TODAY(),"m"),"N/A")</f>
        <v>6</v>
      </c>
      <c r="AK1404" t="str">
        <f ca="1">IF(ISNUMBER(Raw_Data[[#This Row],[MOB]]),IF(Raw_Data[[#This Row],[MOB]]&lt;6,"0-5 bulan",IF(Raw_Data[[#This Row],[MOB]]&lt;12,"6-11 bulan",IF(Raw_Data[[#This Row],[MOB]]&lt;24,"12-23 bulan","24+ bulan"))),"N/A")</f>
        <v>6-11 bulan</v>
      </c>
    </row>
    <row r="1405" spans="1:37" ht="14.25" customHeight="1" x14ac:dyDescent="0.45">
      <c r="A1405" t="s">
        <v>3465</v>
      </c>
      <c r="B1405" s="64">
        <v>46050</v>
      </c>
      <c r="C1405" s="1" t="str">
        <f t="shared" si="22"/>
        <v>January</v>
      </c>
      <c r="D1405" t="s">
        <v>1185</v>
      </c>
      <c r="E1405" t="s">
        <v>3466</v>
      </c>
      <c r="F1405">
        <v>44</v>
      </c>
      <c r="G1405" t="s">
        <v>51</v>
      </c>
      <c r="H1405" t="s">
        <v>90</v>
      </c>
      <c r="I1405" s="2">
        <v>3372000</v>
      </c>
      <c r="J1405" s="3">
        <f>Raw_Data[[#This Row],[cicilan_per_bulan]]/Raw_Data[[#This Row],[penghasilan_bulanan]]</f>
        <v>0.24151838671411624</v>
      </c>
      <c r="K1405" t="s">
        <v>114</v>
      </c>
      <c r="L1405" t="s">
        <v>115</v>
      </c>
      <c r="M1405" t="s">
        <v>72</v>
      </c>
      <c r="N1405" t="s">
        <v>97</v>
      </c>
      <c r="O1405" t="s">
        <v>57</v>
      </c>
      <c r="P1405" s="2">
        <v>17200000</v>
      </c>
      <c r="Q1405" s="2">
        <v>5160000</v>
      </c>
      <c r="R1405" t="str">
        <f>IF(Raw_Data[[#This Row],[persen_dp]]&lt;15%,"Low",IF(Raw_Data[[#This Row],[persen_dp]]&gt;25%,"High","Medium"))</f>
        <v>High</v>
      </c>
      <c r="S1405" s="3">
        <v>0.3</v>
      </c>
      <c r="T1405">
        <v>18</v>
      </c>
      <c r="U1405">
        <v>0.14499999999999999</v>
      </c>
      <c r="V1405" s="2">
        <v>814400</v>
      </c>
      <c r="W1405" s="2">
        <v>14658000</v>
      </c>
      <c r="X1405" t="str">
        <f>IF(OR(Raw_Data[[#This Row],[status_pembayaran]]="Macet",Raw_Data[[#This Row],[status_pembayaran]]="Kurang Lancar"),"Non Performing Loan","Performing")</f>
        <v>Performing</v>
      </c>
      <c r="Y1405" t="s">
        <v>47</v>
      </c>
      <c r="Z1405">
        <v>0</v>
      </c>
      <c r="AA1405">
        <v>0</v>
      </c>
      <c r="AB1405">
        <v>1</v>
      </c>
      <c r="AD1405">
        <f>IF(Raw_Data[[#This Row],[rasio]]&lt;0.2,1,IF(Raw_Data[[#This Row],[rasio]]&lt;0.3,2,IF(Raw_Data[[#This Row],[rasio]]&lt;0.4,3,4)))</f>
        <v>2</v>
      </c>
      <c r="AE1405">
        <f>IF(Raw_Data[[#This Row],[kategori_dp]]="High",1,IF(Raw_Data[[#This Row],[kategori_dp]]="Medium",2,3))</f>
        <v>1</v>
      </c>
      <c r="AF1405">
        <f>IF(Raw_Data[[#This Row],[tenor_bulan]]&lt;=24,1,IF(Raw_Data[[#This Row],[tenor_bulan]]&lt;=36,2,IF(Raw_Data[[#This Row],[tenor_bulan]]&lt;=48,3,4)))</f>
        <v>1</v>
      </c>
      <c r="AG1405">
        <f>IF(Raw_Data[[#This Row],[jumlah_kali_telat]]=0,0,IF(Raw_Data[[#This Row],[jumlah_kali_telat]]&lt;=2,2,4))</f>
        <v>0</v>
      </c>
      <c r="AH1405">
        <f>Raw_Data[[#This Row],[Skor_Rasio]]+Raw_Data[[#This Row],[Skor_DP]]+Raw_Data[[#This Row],[Skor_Tenor]]+Raw_Data[[#This Row],[Skor_Telat]]</f>
        <v>4</v>
      </c>
      <c r="AI1405" t="str">
        <f>IF(Raw_Data[[#This Row],[Risk_Score]]&lt;=6,"Low Risk",IF(Raw_Data[[#This Row],[Risk_Score]]&lt;=8,"Medium Risk","High Risk"))</f>
        <v>Low Risk</v>
      </c>
      <c r="AJ1405">
        <f ca="1">IFERROR(DATEDIF(Raw_Data[[#This Row],[tanggal_pengajuan]],TODAY(),"m"),"N/A")</f>
        <v>8</v>
      </c>
      <c r="AK1405" t="str">
        <f ca="1">IF(ISNUMBER(Raw_Data[[#This Row],[MOB]]),IF(Raw_Data[[#This Row],[MOB]]&lt;6,"0-5 bulan",IF(Raw_Data[[#This Row],[MOB]]&lt;12,"6-11 bulan",IF(Raw_Data[[#This Row],[MOB]]&lt;24,"12-23 bulan","24+ bulan"))),"N/A")</f>
        <v>6-11 bulan</v>
      </c>
    </row>
    <row r="1406" spans="1:37" ht="14.25" customHeight="1" x14ac:dyDescent="0.45">
      <c r="A1406" t="s">
        <v>3467</v>
      </c>
      <c r="B1406" s="64">
        <v>46044</v>
      </c>
      <c r="C1406" s="1" t="str">
        <f t="shared" si="22"/>
        <v>January</v>
      </c>
      <c r="D1406" t="s">
        <v>3468</v>
      </c>
      <c r="E1406" t="s">
        <v>3469</v>
      </c>
      <c r="F1406">
        <v>43</v>
      </c>
      <c r="G1406" t="s">
        <v>51</v>
      </c>
      <c r="H1406" t="s">
        <v>90</v>
      </c>
      <c r="I1406" s="2">
        <v>3587000</v>
      </c>
      <c r="J1406" s="3">
        <f>Raw_Data[[#This Row],[cicilan_per_bulan]]/Raw_Data[[#This Row],[penghasilan_bulanan]]</f>
        <v>0.28360747142458881</v>
      </c>
      <c r="K1406" t="s">
        <v>70</v>
      </c>
      <c r="L1406" t="s">
        <v>71</v>
      </c>
      <c r="M1406" t="s">
        <v>55</v>
      </c>
      <c r="N1406" t="s">
        <v>65</v>
      </c>
      <c r="O1406" t="s">
        <v>46</v>
      </c>
      <c r="P1406" s="2">
        <v>28357000</v>
      </c>
      <c r="Q1406" s="2">
        <v>2836000</v>
      </c>
      <c r="R1406" t="str">
        <f>IF(Raw_Data[[#This Row],[persen_dp]]&lt;15%,"Low",IF(Raw_Data[[#This Row],[persen_dp]]&gt;25%,"High","Medium"))</f>
        <v>Low</v>
      </c>
      <c r="S1406" s="3">
        <v>0.1</v>
      </c>
      <c r="T1406">
        <v>36</v>
      </c>
      <c r="U1406">
        <v>0.14499999999999999</v>
      </c>
      <c r="V1406" s="2">
        <v>1017300</v>
      </c>
      <c r="W1406" s="2">
        <v>36622000</v>
      </c>
      <c r="X1406" t="str">
        <f>IF(OR(Raw_Data[[#This Row],[status_pembayaran]]="Macet",Raw_Data[[#This Row],[status_pembayaran]]="Kurang Lancar"),"Non Performing Loan","Performing")</f>
        <v>Performing</v>
      </c>
      <c r="Y1406" t="s">
        <v>47</v>
      </c>
      <c r="Z1406">
        <v>0</v>
      </c>
      <c r="AA1406">
        <v>0</v>
      </c>
      <c r="AB1406">
        <v>1</v>
      </c>
      <c r="AD1406">
        <f>IF(Raw_Data[[#This Row],[rasio]]&lt;0.2,1,IF(Raw_Data[[#This Row],[rasio]]&lt;0.3,2,IF(Raw_Data[[#This Row],[rasio]]&lt;0.4,3,4)))</f>
        <v>2</v>
      </c>
      <c r="AE1406">
        <f>IF(Raw_Data[[#This Row],[kategori_dp]]="High",1,IF(Raw_Data[[#This Row],[kategori_dp]]="Medium",2,3))</f>
        <v>3</v>
      </c>
      <c r="AF1406">
        <f>IF(Raw_Data[[#This Row],[tenor_bulan]]&lt;=24,1,IF(Raw_Data[[#This Row],[tenor_bulan]]&lt;=36,2,IF(Raw_Data[[#This Row],[tenor_bulan]]&lt;=48,3,4)))</f>
        <v>2</v>
      </c>
      <c r="AG1406">
        <f>IF(Raw_Data[[#This Row],[jumlah_kali_telat]]=0,0,IF(Raw_Data[[#This Row],[jumlah_kali_telat]]&lt;=2,2,4))</f>
        <v>0</v>
      </c>
      <c r="AH1406">
        <f>Raw_Data[[#This Row],[Skor_Rasio]]+Raw_Data[[#This Row],[Skor_DP]]+Raw_Data[[#This Row],[Skor_Tenor]]+Raw_Data[[#This Row],[Skor_Telat]]</f>
        <v>7</v>
      </c>
      <c r="AI1406" t="str">
        <f>IF(Raw_Data[[#This Row],[Risk_Score]]&lt;=6,"Low Risk",IF(Raw_Data[[#This Row],[Risk_Score]]&lt;=8,"Medium Risk","High Risk"))</f>
        <v>Medium Risk</v>
      </c>
      <c r="AJ1406">
        <f ca="1">IFERROR(DATEDIF(Raw_Data[[#This Row],[tanggal_pengajuan]],TODAY(),"m"),"N/A")</f>
        <v>9</v>
      </c>
      <c r="AK1406" t="str">
        <f ca="1">IF(ISNUMBER(Raw_Data[[#This Row],[MOB]]),IF(Raw_Data[[#This Row],[MOB]]&lt;6,"0-5 bulan",IF(Raw_Data[[#This Row],[MOB]]&lt;12,"6-11 bulan",IF(Raw_Data[[#This Row],[MOB]]&lt;24,"12-23 bulan","24+ bulan"))),"N/A")</f>
        <v>6-11 bulan</v>
      </c>
    </row>
    <row r="1407" spans="1:37" ht="14.25" customHeight="1" x14ac:dyDescent="0.45">
      <c r="A1407" t="s">
        <v>3470</v>
      </c>
      <c r="B1407" s="64">
        <v>46159</v>
      </c>
      <c r="C1407" s="1" t="str">
        <f t="shared" si="22"/>
        <v>May</v>
      </c>
      <c r="D1407" t="s">
        <v>1832</v>
      </c>
      <c r="E1407" t="s">
        <v>3471</v>
      </c>
      <c r="F1407">
        <v>52</v>
      </c>
      <c r="G1407" t="s">
        <v>40</v>
      </c>
      <c r="H1407" t="s">
        <v>108</v>
      </c>
      <c r="I1407" s="2">
        <v>4660000</v>
      </c>
      <c r="J1407" s="3">
        <f>Raw_Data[[#This Row],[cicilan_per_bulan]]/Raw_Data[[#This Row],[penghasilan_bulanan]]</f>
        <v>0.62521459227467813</v>
      </c>
      <c r="K1407" t="s">
        <v>70</v>
      </c>
      <c r="L1407" t="s">
        <v>71</v>
      </c>
      <c r="M1407" t="s">
        <v>55</v>
      </c>
      <c r="N1407" t="s">
        <v>121</v>
      </c>
      <c r="O1407" t="s">
        <v>122</v>
      </c>
      <c r="P1407" s="2">
        <v>35923000</v>
      </c>
      <c r="Q1407" s="2">
        <v>5389000</v>
      </c>
      <c r="R1407" t="str">
        <f>IF(Raw_Data[[#This Row],[persen_dp]]&lt;15%,"Low",IF(Raw_Data[[#This Row],[persen_dp]]&gt;25%,"High","Medium"))</f>
        <v>Medium</v>
      </c>
      <c r="S1407" s="3">
        <v>0.15</v>
      </c>
      <c r="T1407">
        <v>12</v>
      </c>
      <c r="U1407">
        <v>0.14499999999999999</v>
      </c>
      <c r="V1407" s="2">
        <v>2913500</v>
      </c>
      <c r="W1407" s="2">
        <v>34962000</v>
      </c>
      <c r="X1407" t="str">
        <f>IF(OR(Raw_Data[[#This Row],[status_pembayaran]]="Macet",Raw_Data[[#This Row],[status_pembayaran]]="Kurang Lancar"),"Non Performing Loan","Performing")</f>
        <v>Performing</v>
      </c>
      <c r="Y1407" t="s">
        <v>47</v>
      </c>
      <c r="Z1407">
        <v>0</v>
      </c>
      <c r="AA1407">
        <v>0</v>
      </c>
      <c r="AB1407">
        <v>1</v>
      </c>
      <c r="AC1407" t="s">
        <v>58</v>
      </c>
      <c r="AD1407">
        <f>IF(Raw_Data[[#This Row],[rasio]]&lt;0.2,1,IF(Raw_Data[[#This Row],[rasio]]&lt;0.3,2,IF(Raw_Data[[#This Row],[rasio]]&lt;0.4,3,4)))</f>
        <v>4</v>
      </c>
      <c r="AE1407">
        <f>IF(Raw_Data[[#This Row],[kategori_dp]]="High",1,IF(Raw_Data[[#This Row],[kategori_dp]]="Medium",2,3))</f>
        <v>2</v>
      </c>
      <c r="AF1407">
        <f>IF(Raw_Data[[#This Row],[tenor_bulan]]&lt;=24,1,IF(Raw_Data[[#This Row],[tenor_bulan]]&lt;=36,2,IF(Raw_Data[[#This Row],[tenor_bulan]]&lt;=48,3,4)))</f>
        <v>1</v>
      </c>
      <c r="AG1407">
        <f>IF(Raw_Data[[#This Row],[jumlah_kali_telat]]=0,0,IF(Raw_Data[[#This Row],[jumlah_kali_telat]]&lt;=2,2,4))</f>
        <v>0</v>
      </c>
      <c r="AH1407">
        <f>Raw_Data[[#This Row],[Skor_Rasio]]+Raw_Data[[#This Row],[Skor_DP]]+Raw_Data[[#This Row],[Skor_Tenor]]+Raw_Data[[#This Row],[Skor_Telat]]</f>
        <v>7</v>
      </c>
      <c r="AI1407" t="str">
        <f>IF(Raw_Data[[#This Row],[Risk_Score]]&lt;=6,"Low Risk",IF(Raw_Data[[#This Row],[Risk_Score]]&lt;=8,"Medium Risk","High Risk"))</f>
        <v>Medium Risk</v>
      </c>
      <c r="AJ1407">
        <f ca="1">IFERROR(DATEDIF(Raw_Data[[#This Row],[tanggal_pengajuan]],TODAY(),"m"),"N/A")</f>
        <v>5</v>
      </c>
      <c r="AK1407" t="str">
        <f ca="1">IF(ISNUMBER(Raw_Data[[#This Row],[MOB]]),IF(Raw_Data[[#This Row],[MOB]]&lt;6,"0-5 bulan",IF(Raw_Data[[#This Row],[MOB]]&lt;12,"6-11 bulan",IF(Raw_Data[[#This Row],[MOB]]&lt;24,"12-23 bulan","24+ bulan"))),"N/A")</f>
        <v>0-5 bulan</v>
      </c>
    </row>
    <row r="1408" spans="1:37" ht="14.25" customHeight="1" x14ac:dyDescent="0.45">
      <c r="A1408" t="s">
        <v>3472</v>
      </c>
      <c r="B1408" s="64">
        <v>46192</v>
      </c>
      <c r="C1408" s="1" t="str">
        <f t="shared" si="22"/>
        <v>June</v>
      </c>
      <c r="D1408" t="s">
        <v>823</v>
      </c>
      <c r="E1408" t="s">
        <v>3473</v>
      </c>
      <c r="F1408">
        <v>34</v>
      </c>
      <c r="G1408" t="s">
        <v>51</v>
      </c>
      <c r="H1408" t="s">
        <v>52</v>
      </c>
      <c r="I1408" s="2">
        <v>5513000</v>
      </c>
      <c r="J1408" s="3">
        <f>Raw_Data[[#This Row],[cicilan_per_bulan]]/Raw_Data[[#This Row],[penghasilan_bulanan]]</f>
        <v>0.26052965717395249</v>
      </c>
      <c r="K1408" t="s">
        <v>114</v>
      </c>
      <c r="L1408" t="s">
        <v>115</v>
      </c>
      <c r="M1408" t="s">
        <v>72</v>
      </c>
      <c r="N1408" t="s">
        <v>73</v>
      </c>
      <c r="O1408" t="s">
        <v>46</v>
      </c>
      <c r="P1408" s="2">
        <v>20071000</v>
      </c>
      <c r="Q1408" s="2">
        <v>5018000</v>
      </c>
      <c r="R1408" t="str">
        <f>IF(Raw_Data[[#This Row],[persen_dp]]&lt;15%,"Low",IF(Raw_Data[[#This Row],[persen_dp]]&gt;25%,"High","Medium"))</f>
        <v>Medium</v>
      </c>
      <c r="S1408" s="3">
        <v>0.25</v>
      </c>
      <c r="T1408">
        <v>12</v>
      </c>
      <c r="U1408">
        <v>0.14499999999999999</v>
      </c>
      <c r="V1408" s="2">
        <v>1436300</v>
      </c>
      <c r="W1408" s="2">
        <v>17235000</v>
      </c>
      <c r="X1408" t="str">
        <f>IF(OR(Raw_Data[[#This Row],[status_pembayaran]]="Macet",Raw_Data[[#This Row],[status_pembayaran]]="Kurang Lancar"),"Non Performing Loan","Performing")</f>
        <v>Performing</v>
      </c>
      <c r="Y1408" t="s">
        <v>47</v>
      </c>
      <c r="Z1408">
        <v>0</v>
      </c>
      <c r="AA1408">
        <v>0</v>
      </c>
      <c r="AB1408">
        <v>1</v>
      </c>
      <c r="AD1408">
        <f>IF(Raw_Data[[#This Row],[rasio]]&lt;0.2,1,IF(Raw_Data[[#This Row],[rasio]]&lt;0.3,2,IF(Raw_Data[[#This Row],[rasio]]&lt;0.4,3,4)))</f>
        <v>2</v>
      </c>
      <c r="AE1408">
        <f>IF(Raw_Data[[#This Row],[kategori_dp]]="High",1,IF(Raw_Data[[#This Row],[kategori_dp]]="Medium",2,3))</f>
        <v>2</v>
      </c>
      <c r="AF1408">
        <f>IF(Raw_Data[[#This Row],[tenor_bulan]]&lt;=24,1,IF(Raw_Data[[#This Row],[tenor_bulan]]&lt;=36,2,IF(Raw_Data[[#This Row],[tenor_bulan]]&lt;=48,3,4)))</f>
        <v>1</v>
      </c>
      <c r="AG1408">
        <f>IF(Raw_Data[[#This Row],[jumlah_kali_telat]]=0,0,IF(Raw_Data[[#This Row],[jumlah_kali_telat]]&lt;=2,2,4))</f>
        <v>0</v>
      </c>
      <c r="AH1408">
        <f>Raw_Data[[#This Row],[Skor_Rasio]]+Raw_Data[[#This Row],[Skor_DP]]+Raw_Data[[#This Row],[Skor_Tenor]]+Raw_Data[[#This Row],[Skor_Telat]]</f>
        <v>5</v>
      </c>
      <c r="AI1408" t="str">
        <f>IF(Raw_Data[[#This Row],[Risk_Score]]&lt;=6,"Low Risk",IF(Raw_Data[[#This Row],[Risk_Score]]&lt;=8,"Medium Risk","High Risk"))</f>
        <v>Low Risk</v>
      </c>
      <c r="AJ1408">
        <f ca="1">IFERROR(DATEDIF(Raw_Data[[#This Row],[tanggal_pengajuan]],TODAY(),"m"),"N/A")</f>
        <v>4</v>
      </c>
      <c r="AK1408" t="str">
        <f ca="1">IF(ISNUMBER(Raw_Data[[#This Row],[MOB]]),IF(Raw_Data[[#This Row],[MOB]]&lt;6,"0-5 bulan",IF(Raw_Data[[#This Row],[MOB]]&lt;12,"6-11 bulan",IF(Raw_Data[[#This Row],[MOB]]&lt;24,"12-23 bulan","24+ bulan"))),"N/A")</f>
        <v>0-5 bulan</v>
      </c>
    </row>
    <row r="1409" spans="1:37" ht="14.25" customHeight="1" x14ac:dyDescent="0.45">
      <c r="A1409" t="s">
        <v>3474</v>
      </c>
      <c r="B1409" s="64">
        <v>46098</v>
      </c>
      <c r="C1409" s="1" t="str">
        <f t="shared" si="22"/>
        <v>March</v>
      </c>
      <c r="D1409" t="s">
        <v>518</v>
      </c>
      <c r="E1409" t="s">
        <v>3475</v>
      </c>
      <c r="F1409">
        <v>38</v>
      </c>
      <c r="G1409" t="s">
        <v>51</v>
      </c>
      <c r="H1409" t="s">
        <v>41</v>
      </c>
      <c r="I1409" s="2">
        <v>7369000</v>
      </c>
      <c r="J1409" s="3">
        <f>Raw_Data[[#This Row],[cicilan_per_bulan]]/Raw_Data[[#This Row],[penghasilan_bulanan]]</f>
        <v>0.10804722486090379</v>
      </c>
      <c r="K1409" t="s">
        <v>81</v>
      </c>
      <c r="L1409" t="s">
        <v>82</v>
      </c>
      <c r="M1409" t="s">
        <v>44</v>
      </c>
      <c r="N1409" t="s">
        <v>158</v>
      </c>
      <c r="O1409" t="s">
        <v>159</v>
      </c>
      <c r="P1409" s="2">
        <v>30771000</v>
      </c>
      <c r="Q1409" s="2">
        <v>3077000</v>
      </c>
      <c r="R1409" t="str">
        <f>IF(Raw_Data[[#This Row],[persen_dp]]&lt;15%,"Low",IF(Raw_Data[[#This Row],[persen_dp]]&gt;25%,"High","Medium"))</f>
        <v>Low</v>
      </c>
      <c r="S1409" s="3">
        <v>0.1</v>
      </c>
      <c r="T1409">
        <v>60</v>
      </c>
      <c r="U1409">
        <v>0.14499999999999999</v>
      </c>
      <c r="V1409" s="2">
        <v>796200</v>
      </c>
      <c r="W1409" s="2">
        <v>47772000</v>
      </c>
      <c r="X1409" t="str">
        <f>IF(OR(Raw_Data[[#This Row],[status_pembayaran]]="Macet",Raw_Data[[#This Row],[status_pembayaran]]="Kurang Lancar"),"Non Performing Loan","Performing")</f>
        <v>Performing</v>
      </c>
      <c r="Y1409" t="s">
        <v>47</v>
      </c>
      <c r="Z1409">
        <v>0</v>
      </c>
      <c r="AA1409">
        <v>0</v>
      </c>
      <c r="AB1409">
        <v>1</v>
      </c>
      <c r="AC1409" t="s">
        <v>58</v>
      </c>
      <c r="AD1409">
        <f>IF(Raw_Data[[#This Row],[rasio]]&lt;0.2,1,IF(Raw_Data[[#This Row],[rasio]]&lt;0.3,2,IF(Raw_Data[[#This Row],[rasio]]&lt;0.4,3,4)))</f>
        <v>1</v>
      </c>
      <c r="AE1409">
        <f>IF(Raw_Data[[#This Row],[kategori_dp]]="High",1,IF(Raw_Data[[#This Row],[kategori_dp]]="Medium",2,3))</f>
        <v>3</v>
      </c>
      <c r="AF1409">
        <f>IF(Raw_Data[[#This Row],[tenor_bulan]]&lt;=24,1,IF(Raw_Data[[#This Row],[tenor_bulan]]&lt;=36,2,IF(Raw_Data[[#This Row],[tenor_bulan]]&lt;=48,3,4)))</f>
        <v>4</v>
      </c>
      <c r="AG1409">
        <f>IF(Raw_Data[[#This Row],[jumlah_kali_telat]]=0,0,IF(Raw_Data[[#This Row],[jumlah_kali_telat]]&lt;=2,2,4))</f>
        <v>0</v>
      </c>
      <c r="AH1409">
        <f>Raw_Data[[#This Row],[Skor_Rasio]]+Raw_Data[[#This Row],[Skor_DP]]+Raw_Data[[#This Row],[Skor_Tenor]]+Raw_Data[[#This Row],[Skor_Telat]]</f>
        <v>8</v>
      </c>
      <c r="AI1409" t="str">
        <f>IF(Raw_Data[[#This Row],[Risk_Score]]&lt;=6,"Low Risk",IF(Raw_Data[[#This Row],[Risk_Score]]&lt;=8,"Medium Risk","High Risk"))</f>
        <v>Medium Risk</v>
      </c>
      <c r="AJ1409">
        <f ca="1">IFERROR(DATEDIF(Raw_Data[[#This Row],[tanggal_pengajuan]],TODAY(),"m"),"N/A")</f>
        <v>7</v>
      </c>
      <c r="AK1409" t="str">
        <f ca="1">IF(ISNUMBER(Raw_Data[[#This Row],[MOB]]),IF(Raw_Data[[#This Row],[MOB]]&lt;6,"0-5 bulan",IF(Raw_Data[[#This Row],[MOB]]&lt;12,"6-11 bulan",IF(Raw_Data[[#This Row],[MOB]]&lt;24,"12-23 bulan","24+ bulan"))),"N/A")</f>
        <v>6-11 bulan</v>
      </c>
    </row>
    <row r="1410" spans="1:37" ht="14.25" customHeight="1" x14ac:dyDescent="0.45">
      <c r="A1410" t="s">
        <v>3476</v>
      </c>
      <c r="B1410" s="64">
        <v>46165</v>
      </c>
      <c r="C1410" s="1" t="str">
        <f t="shared" si="22"/>
        <v>May</v>
      </c>
      <c r="D1410" t="s">
        <v>2665</v>
      </c>
      <c r="E1410" t="s">
        <v>3477</v>
      </c>
      <c r="F1410">
        <v>42</v>
      </c>
      <c r="G1410" t="s">
        <v>51</v>
      </c>
      <c r="H1410" t="s">
        <v>41</v>
      </c>
      <c r="I1410" s="2">
        <v>4762000</v>
      </c>
      <c r="J1410" s="3">
        <f>Raw_Data[[#This Row],[cicilan_per_bulan]]/Raw_Data[[#This Row],[penghasilan_bulanan]]</f>
        <v>0.23055438891222177</v>
      </c>
      <c r="K1410" t="s">
        <v>127</v>
      </c>
      <c r="L1410" t="s">
        <v>128</v>
      </c>
      <c r="M1410" t="s">
        <v>44</v>
      </c>
      <c r="N1410" t="s">
        <v>171</v>
      </c>
      <c r="O1410" t="s">
        <v>172</v>
      </c>
      <c r="P1410" s="2">
        <v>42373000</v>
      </c>
      <c r="Q1410" s="2">
        <v>14831000</v>
      </c>
      <c r="R1410" t="str">
        <f>IF(Raw_Data[[#This Row],[persen_dp]]&lt;15%,"Low",IF(Raw_Data[[#This Row],[persen_dp]]&gt;25%,"High","Medium"))</f>
        <v>High</v>
      </c>
      <c r="S1410" s="3">
        <v>0.35</v>
      </c>
      <c r="T1410">
        <v>36</v>
      </c>
      <c r="U1410">
        <v>0.14499999999999999</v>
      </c>
      <c r="V1410" s="2">
        <v>1097900</v>
      </c>
      <c r="W1410" s="2">
        <v>39523000</v>
      </c>
      <c r="X1410" t="str">
        <f>IF(OR(Raw_Data[[#This Row],[status_pembayaran]]="Macet",Raw_Data[[#This Row],[status_pembayaran]]="Kurang Lancar"),"Non Performing Loan","Performing")</f>
        <v>Performing</v>
      </c>
      <c r="Y1410" t="s">
        <v>47</v>
      </c>
      <c r="Z1410">
        <v>0</v>
      </c>
      <c r="AA1410">
        <v>0</v>
      </c>
      <c r="AB1410">
        <v>1</v>
      </c>
      <c r="AD1410">
        <f>IF(Raw_Data[[#This Row],[rasio]]&lt;0.2,1,IF(Raw_Data[[#This Row],[rasio]]&lt;0.3,2,IF(Raw_Data[[#This Row],[rasio]]&lt;0.4,3,4)))</f>
        <v>2</v>
      </c>
      <c r="AE1410">
        <f>IF(Raw_Data[[#This Row],[kategori_dp]]="High",1,IF(Raw_Data[[#This Row],[kategori_dp]]="Medium",2,3))</f>
        <v>1</v>
      </c>
      <c r="AF1410">
        <f>IF(Raw_Data[[#This Row],[tenor_bulan]]&lt;=24,1,IF(Raw_Data[[#This Row],[tenor_bulan]]&lt;=36,2,IF(Raw_Data[[#This Row],[tenor_bulan]]&lt;=48,3,4)))</f>
        <v>2</v>
      </c>
      <c r="AG1410">
        <f>IF(Raw_Data[[#This Row],[jumlah_kali_telat]]=0,0,IF(Raw_Data[[#This Row],[jumlah_kali_telat]]&lt;=2,2,4))</f>
        <v>0</v>
      </c>
      <c r="AH1410">
        <f>Raw_Data[[#This Row],[Skor_Rasio]]+Raw_Data[[#This Row],[Skor_DP]]+Raw_Data[[#This Row],[Skor_Tenor]]+Raw_Data[[#This Row],[Skor_Telat]]</f>
        <v>5</v>
      </c>
      <c r="AI1410" t="str">
        <f>IF(Raw_Data[[#This Row],[Risk_Score]]&lt;=6,"Low Risk",IF(Raw_Data[[#This Row],[Risk_Score]]&lt;=8,"Medium Risk","High Risk"))</f>
        <v>Low Risk</v>
      </c>
      <c r="AJ1410">
        <f ca="1">IFERROR(DATEDIF(Raw_Data[[#This Row],[tanggal_pengajuan]],TODAY(),"m"),"N/A")</f>
        <v>5</v>
      </c>
      <c r="AK1410" t="str">
        <f ca="1">IF(ISNUMBER(Raw_Data[[#This Row],[MOB]]),IF(Raw_Data[[#This Row],[MOB]]&lt;6,"0-5 bulan",IF(Raw_Data[[#This Row],[MOB]]&lt;12,"6-11 bulan",IF(Raw_Data[[#This Row],[MOB]]&lt;24,"12-23 bulan","24+ bulan"))),"N/A")</f>
        <v>0-5 bulan</v>
      </c>
    </row>
    <row r="1411" spans="1:37" ht="14.25" customHeight="1" x14ac:dyDescent="0.45">
      <c r="A1411" t="s">
        <v>3478</v>
      </c>
      <c r="B1411" s="64">
        <v>46119</v>
      </c>
      <c r="C1411" s="1" t="str">
        <f t="shared" si="22"/>
        <v>April</v>
      </c>
      <c r="D1411" t="s">
        <v>1842</v>
      </c>
      <c r="E1411" t="s">
        <v>3479</v>
      </c>
      <c r="F1411">
        <v>31</v>
      </c>
      <c r="G1411" t="s">
        <v>40</v>
      </c>
      <c r="H1411" t="s">
        <v>52</v>
      </c>
      <c r="I1411" s="2">
        <v>13938000</v>
      </c>
      <c r="J1411" s="3">
        <f>Raw_Data[[#This Row],[cicilan_per_bulan]]/Raw_Data[[#This Row],[penghasilan_bulanan]]</f>
        <v>7.4400918352704834E-2</v>
      </c>
      <c r="K1411" t="s">
        <v>119</v>
      </c>
      <c r="L1411" t="s">
        <v>120</v>
      </c>
      <c r="M1411" t="s">
        <v>44</v>
      </c>
      <c r="N1411" t="s">
        <v>163</v>
      </c>
      <c r="O1411" t="s">
        <v>46</v>
      </c>
      <c r="P1411" s="2">
        <v>28906000</v>
      </c>
      <c r="Q1411" s="2">
        <v>2891000</v>
      </c>
      <c r="R1411" t="str">
        <f>IF(Raw_Data[[#This Row],[persen_dp]]&lt;15%,"Low",IF(Raw_Data[[#This Row],[persen_dp]]&gt;25%,"High","Medium"))</f>
        <v>Low</v>
      </c>
      <c r="S1411" s="3">
        <v>0.1</v>
      </c>
      <c r="T1411">
        <v>36</v>
      </c>
      <c r="U1411">
        <v>0.14499999999999999</v>
      </c>
      <c r="V1411" s="2">
        <v>1037000</v>
      </c>
      <c r="W1411" s="2">
        <v>37332000</v>
      </c>
      <c r="X1411" t="str">
        <f>IF(OR(Raw_Data[[#This Row],[status_pembayaran]]="Macet",Raw_Data[[#This Row],[status_pembayaran]]="Kurang Lancar"),"Non Performing Loan","Performing")</f>
        <v>Performing</v>
      </c>
      <c r="Y1411" t="s">
        <v>47</v>
      </c>
      <c r="Z1411">
        <v>0</v>
      </c>
      <c r="AA1411">
        <v>0</v>
      </c>
      <c r="AB1411">
        <v>1</v>
      </c>
      <c r="AD1411">
        <f>IF(Raw_Data[[#This Row],[rasio]]&lt;0.2,1,IF(Raw_Data[[#This Row],[rasio]]&lt;0.3,2,IF(Raw_Data[[#This Row],[rasio]]&lt;0.4,3,4)))</f>
        <v>1</v>
      </c>
      <c r="AE1411">
        <f>IF(Raw_Data[[#This Row],[kategori_dp]]="High",1,IF(Raw_Data[[#This Row],[kategori_dp]]="Medium",2,3))</f>
        <v>3</v>
      </c>
      <c r="AF1411">
        <f>IF(Raw_Data[[#This Row],[tenor_bulan]]&lt;=24,1,IF(Raw_Data[[#This Row],[tenor_bulan]]&lt;=36,2,IF(Raw_Data[[#This Row],[tenor_bulan]]&lt;=48,3,4)))</f>
        <v>2</v>
      </c>
      <c r="AG1411">
        <f>IF(Raw_Data[[#This Row],[jumlah_kali_telat]]=0,0,IF(Raw_Data[[#This Row],[jumlah_kali_telat]]&lt;=2,2,4))</f>
        <v>0</v>
      </c>
      <c r="AH1411">
        <f>Raw_Data[[#This Row],[Skor_Rasio]]+Raw_Data[[#This Row],[Skor_DP]]+Raw_Data[[#This Row],[Skor_Tenor]]+Raw_Data[[#This Row],[Skor_Telat]]</f>
        <v>6</v>
      </c>
      <c r="AI1411" t="str">
        <f>IF(Raw_Data[[#This Row],[Risk_Score]]&lt;=6,"Low Risk",IF(Raw_Data[[#This Row],[Risk_Score]]&lt;=8,"Medium Risk","High Risk"))</f>
        <v>Low Risk</v>
      </c>
      <c r="AJ1411">
        <f ca="1">IFERROR(DATEDIF(Raw_Data[[#This Row],[tanggal_pengajuan]],TODAY(),"m"),"N/A")</f>
        <v>6</v>
      </c>
      <c r="AK1411" t="str">
        <f ca="1">IF(ISNUMBER(Raw_Data[[#This Row],[MOB]]),IF(Raw_Data[[#This Row],[MOB]]&lt;6,"0-5 bulan",IF(Raw_Data[[#This Row],[MOB]]&lt;12,"6-11 bulan",IF(Raw_Data[[#This Row],[MOB]]&lt;24,"12-23 bulan","24+ bulan"))),"N/A")</f>
        <v>6-11 bulan</v>
      </c>
    </row>
    <row r="1412" spans="1:37" ht="14.25" customHeight="1" x14ac:dyDescent="0.45">
      <c r="A1412" t="s">
        <v>3480</v>
      </c>
      <c r="B1412" s="64">
        <v>46052</v>
      </c>
      <c r="C1412" s="1" t="str">
        <f t="shared" si="22"/>
        <v>January</v>
      </c>
      <c r="D1412" t="s">
        <v>1052</v>
      </c>
      <c r="E1412" t="s">
        <v>3481</v>
      </c>
      <c r="F1412">
        <v>22</v>
      </c>
      <c r="G1412" t="s">
        <v>40</v>
      </c>
      <c r="H1412" t="s">
        <v>41</v>
      </c>
      <c r="I1412" s="2">
        <v>5475000</v>
      </c>
      <c r="J1412" s="3">
        <f>Raw_Data[[#This Row],[cicilan_per_bulan]]/Raw_Data[[#This Row],[penghasilan_bulanan]]</f>
        <v>0.11010045662100457</v>
      </c>
      <c r="K1412" t="s">
        <v>268</v>
      </c>
      <c r="L1412" t="s">
        <v>110</v>
      </c>
      <c r="M1412" t="s">
        <v>55</v>
      </c>
      <c r="N1412" t="s">
        <v>141</v>
      </c>
      <c r="O1412" t="s">
        <v>46</v>
      </c>
      <c r="P1412" s="2">
        <v>22891000</v>
      </c>
      <c r="Q1412" s="2">
        <v>4578000</v>
      </c>
      <c r="R1412" t="str">
        <f>IF(Raw_Data[[#This Row],[persen_dp]]&lt;15%,"Low",IF(Raw_Data[[#This Row],[persen_dp]]&gt;25%,"High","Medium"))</f>
        <v>Medium</v>
      </c>
      <c r="S1412" s="3">
        <v>0.2</v>
      </c>
      <c r="T1412">
        <v>48</v>
      </c>
      <c r="U1412">
        <v>0.14499999999999999</v>
      </c>
      <c r="V1412" s="2">
        <v>602800</v>
      </c>
      <c r="W1412" s="2">
        <v>28934000</v>
      </c>
      <c r="X1412" t="str">
        <f>IF(OR(Raw_Data[[#This Row],[status_pembayaran]]="Macet",Raw_Data[[#This Row],[status_pembayaran]]="Kurang Lancar"),"Non Performing Loan","Performing")</f>
        <v>Performing</v>
      </c>
      <c r="Y1412" t="s">
        <v>47</v>
      </c>
      <c r="Z1412">
        <v>0</v>
      </c>
      <c r="AA1412">
        <v>0</v>
      </c>
      <c r="AB1412">
        <v>1</v>
      </c>
      <c r="AD1412">
        <f>IF(Raw_Data[[#This Row],[rasio]]&lt;0.2,1,IF(Raw_Data[[#This Row],[rasio]]&lt;0.3,2,IF(Raw_Data[[#This Row],[rasio]]&lt;0.4,3,4)))</f>
        <v>1</v>
      </c>
      <c r="AE1412">
        <f>IF(Raw_Data[[#This Row],[kategori_dp]]="High",1,IF(Raw_Data[[#This Row],[kategori_dp]]="Medium",2,3))</f>
        <v>2</v>
      </c>
      <c r="AF1412">
        <f>IF(Raw_Data[[#This Row],[tenor_bulan]]&lt;=24,1,IF(Raw_Data[[#This Row],[tenor_bulan]]&lt;=36,2,IF(Raw_Data[[#This Row],[tenor_bulan]]&lt;=48,3,4)))</f>
        <v>3</v>
      </c>
      <c r="AG1412">
        <f>IF(Raw_Data[[#This Row],[jumlah_kali_telat]]=0,0,IF(Raw_Data[[#This Row],[jumlah_kali_telat]]&lt;=2,2,4))</f>
        <v>0</v>
      </c>
      <c r="AH1412">
        <f>Raw_Data[[#This Row],[Skor_Rasio]]+Raw_Data[[#This Row],[Skor_DP]]+Raw_Data[[#This Row],[Skor_Tenor]]+Raw_Data[[#This Row],[Skor_Telat]]</f>
        <v>6</v>
      </c>
      <c r="AI1412" t="str">
        <f>IF(Raw_Data[[#This Row],[Risk_Score]]&lt;=6,"Low Risk",IF(Raw_Data[[#This Row],[Risk_Score]]&lt;=8,"Medium Risk","High Risk"))</f>
        <v>Low Risk</v>
      </c>
      <c r="AJ1412">
        <f ca="1">IFERROR(DATEDIF(Raw_Data[[#This Row],[tanggal_pengajuan]],TODAY(),"m"),"N/A")</f>
        <v>8</v>
      </c>
      <c r="AK1412" t="str">
        <f ca="1">IF(ISNUMBER(Raw_Data[[#This Row],[MOB]]),IF(Raw_Data[[#This Row],[MOB]]&lt;6,"0-5 bulan",IF(Raw_Data[[#This Row],[MOB]]&lt;12,"6-11 bulan",IF(Raw_Data[[#This Row],[MOB]]&lt;24,"12-23 bulan","24+ bulan"))),"N/A")</f>
        <v>6-11 bulan</v>
      </c>
    </row>
    <row r="1413" spans="1:37" ht="14.25" customHeight="1" x14ac:dyDescent="0.45">
      <c r="A1413" t="s">
        <v>3482</v>
      </c>
      <c r="B1413" s="64">
        <v>46035</v>
      </c>
      <c r="C1413" s="1" t="str">
        <f t="shared" si="22"/>
        <v>January</v>
      </c>
      <c r="D1413" t="s">
        <v>150</v>
      </c>
      <c r="E1413" t="s">
        <v>3483</v>
      </c>
      <c r="F1413">
        <v>40</v>
      </c>
      <c r="G1413" t="s">
        <v>40</v>
      </c>
      <c r="H1413" t="s">
        <v>41</v>
      </c>
      <c r="I1413" s="2">
        <v>6357000</v>
      </c>
      <c r="J1413" s="3">
        <f>Raw_Data[[#This Row],[cicilan_per_bulan]]/Raw_Data[[#This Row],[penghasilan_bulanan]]</f>
        <v>0.54934717634104135</v>
      </c>
      <c r="K1413" t="s">
        <v>167</v>
      </c>
      <c r="L1413" t="s">
        <v>110</v>
      </c>
      <c r="M1413" t="s">
        <v>55</v>
      </c>
      <c r="N1413" t="s">
        <v>221</v>
      </c>
      <c r="O1413" t="s">
        <v>159</v>
      </c>
      <c r="P1413" s="2">
        <v>43058000</v>
      </c>
      <c r="Q1413" s="2">
        <v>6459000</v>
      </c>
      <c r="R1413" t="str">
        <f>IF(Raw_Data[[#This Row],[persen_dp]]&lt;15%,"Low",IF(Raw_Data[[#This Row],[persen_dp]]&gt;25%,"High","Medium"))</f>
        <v>Medium</v>
      </c>
      <c r="S1413" s="3">
        <v>0.15</v>
      </c>
      <c r="T1413">
        <v>12</v>
      </c>
      <c r="U1413">
        <v>0.14499999999999999</v>
      </c>
      <c r="V1413" s="2">
        <v>3492200</v>
      </c>
      <c r="W1413" s="2">
        <v>41906000</v>
      </c>
      <c r="X1413" t="str">
        <f>IF(OR(Raw_Data[[#This Row],[status_pembayaran]]="Macet",Raw_Data[[#This Row],[status_pembayaran]]="Kurang Lancar"),"Non Performing Loan","Performing")</f>
        <v>Performing</v>
      </c>
      <c r="Y1413" t="s">
        <v>317</v>
      </c>
      <c r="Z1413">
        <v>0</v>
      </c>
      <c r="AA1413">
        <v>0</v>
      </c>
      <c r="AB1413">
        <v>0</v>
      </c>
      <c r="AC1413" t="s">
        <v>104</v>
      </c>
      <c r="AD1413">
        <f>IF(Raw_Data[[#This Row],[rasio]]&lt;0.2,1,IF(Raw_Data[[#This Row],[rasio]]&lt;0.3,2,IF(Raw_Data[[#This Row],[rasio]]&lt;0.4,3,4)))</f>
        <v>4</v>
      </c>
      <c r="AE1413">
        <f>IF(Raw_Data[[#This Row],[kategori_dp]]="High",1,IF(Raw_Data[[#This Row],[kategori_dp]]="Medium",2,3))</f>
        <v>2</v>
      </c>
      <c r="AF1413">
        <f>IF(Raw_Data[[#This Row],[tenor_bulan]]&lt;=24,1,IF(Raw_Data[[#This Row],[tenor_bulan]]&lt;=36,2,IF(Raw_Data[[#This Row],[tenor_bulan]]&lt;=48,3,4)))</f>
        <v>1</v>
      </c>
      <c r="AG1413">
        <f>IF(Raw_Data[[#This Row],[jumlah_kali_telat]]=0,0,IF(Raw_Data[[#This Row],[jumlah_kali_telat]]&lt;=2,2,4))</f>
        <v>0</v>
      </c>
      <c r="AH1413">
        <f>Raw_Data[[#This Row],[Skor_Rasio]]+Raw_Data[[#This Row],[Skor_DP]]+Raw_Data[[#This Row],[Skor_Tenor]]+Raw_Data[[#This Row],[Skor_Telat]]</f>
        <v>7</v>
      </c>
      <c r="AI1413" t="str">
        <f>IF(Raw_Data[[#This Row],[Risk_Score]]&lt;=6,"Low Risk",IF(Raw_Data[[#This Row],[Risk_Score]]&lt;=8,"Medium Risk","High Risk"))</f>
        <v>Medium Risk</v>
      </c>
      <c r="AJ1413">
        <f ca="1">IFERROR(DATEDIF(Raw_Data[[#This Row],[tanggal_pengajuan]],TODAY(),"m"),"N/A")</f>
        <v>9</v>
      </c>
      <c r="AK1413" t="str">
        <f ca="1">IF(ISNUMBER(Raw_Data[[#This Row],[MOB]]),IF(Raw_Data[[#This Row],[MOB]]&lt;6,"0-5 bulan",IF(Raw_Data[[#This Row],[MOB]]&lt;12,"6-11 bulan",IF(Raw_Data[[#This Row],[MOB]]&lt;24,"12-23 bulan","24+ bulan"))),"N/A")</f>
        <v>6-11 bulan</v>
      </c>
    </row>
    <row r="1414" spans="1:37" ht="14.25" customHeight="1" x14ac:dyDescent="0.45">
      <c r="A1414" t="s">
        <v>3484</v>
      </c>
      <c r="B1414" s="64" t="s">
        <v>230</v>
      </c>
      <c r="C1414" s="1" t="str">
        <f t="shared" si="22"/>
        <v>Data Tidak Lengkap</v>
      </c>
      <c r="D1414" t="s">
        <v>210</v>
      </c>
      <c r="E1414" t="s">
        <v>230</v>
      </c>
      <c r="F1414">
        <v>32</v>
      </c>
      <c r="G1414" t="s">
        <v>51</v>
      </c>
      <c r="H1414" t="s">
        <v>41</v>
      </c>
      <c r="I1414" s="2">
        <v>6111000</v>
      </c>
      <c r="J1414" s="3">
        <f>Raw_Data[[#This Row],[cicilan_per_bulan]]/Raw_Data[[#This Row],[penghasilan_bulanan]]</f>
        <v>0.19783996072655866</v>
      </c>
      <c r="K1414" t="s">
        <v>210</v>
      </c>
      <c r="L1414" t="s">
        <v>54</v>
      </c>
      <c r="M1414" t="s">
        <v>72</v>
      </c>
      <c r="N1414" t="s">
        <v>73</v>
      </c>
      <c r="O1414" t="s">
        <v>46</v>
      </c>
      <c r="P1414" s="2">
        <v>21028441</v>
      </c>
      <c r="Q1414" s="2">
        <v>3154000</v>
      </c>
      <c r="R1414" t="str">
        <f>IF(Raw_Data[[#This Row],[persen_dp]]&lt;15%,"Low",IF(Raw_Data[[#This Row],[persen_dp]]&gt;25%,"High","Medium"))</f>
        <v>Medium</v>
      </c>
      <c r="S1414" s="3">
        <v>0.15</v>
      </c>
      <c r="T1414">
        <v>18</v>
      </c>
      <c r="U1414">
        <v>0.14499999999999999</v>
      </c>
      <c r="V1414" s="2">
        <v>1209000</v>
      </c>
      <c r="W1414" s="2">
        <v>21762000</v>
      </c>
      <c r="X1414" t="str">
        <f>IF(OR(Raw_Data[[#This Row],[status_pembayaran]]="Macet",Raw_Data[[#This Row],[status_pembayaran]]="Kurang Lancar"),"Non Performing Loan","Performing")</f>
        <v>Performing</v>
      </c>
      <c r="Y1414" t="s">
        <v>233</v>
      </c>
      <c r="Z1414">
        <v>0</v>
      </c>
      <c r="AA1414">
        <v>0</v>
      </c>
      <c r="AB1414">
        <v>1</v>
      </c>
      <c r="AD1414">
        <f>IF(Raw_Data[[#This Row],[rasio]]&lt;0.2,1,IF(Raw_Data[[#This Row],[rasio]]&lt;0.3,2,IF(Raw_Data[[#This Row],[rasio]]&lt;0.4,3,4)))</f>
        <v>1</v>
      </c>
      <c r="AE1414">
        <f>IF(Raw_Data[[#This Row],[kategori_dp]]="High",1,IF(Raw_Data[[#This Row],[kategori_dp]]="Medium",2,3))</f>
        <v>2</v>
      </c>
      <c r="AF1414">
        <f>IF(Raw_Data[[#This Row],[tenor_bulan]]&lt;=24,1,IF(Raw_Data[[#This Row],[tenor_bulan]]&lt;=36,2,IF(Raw_Data[[#This Row],[tenor_bulan]]&lt;=48,3,4)))</f>
        <v>1</v>
      </c>
      <c r="AG1414">
        <f>IF(Raw_Data[[#This Row],[jumlah_kali_telat]]=0,0,IF(Raw_Data[[#This Row],[jumlah_kali_telat]]&lt;=2,2,4))</f>
        <v>0</v>
      </c>
      <c r="AH1414">
        <f>Raw_Data[[#This Row],[Skor_Rasio]]+Raw_Data[[#This Row],[Skor_DP]]+Raw_Data[[#This Row],[Skor_Tenor]]+Raw_Data[[#This Row],[Skor_Telat]]</f>
        <v>4</v>
      </c>
      <c r="AI1414" t="str">
        <f>IF(Raw_Data[[#This Row],[Risk_Score]]&lt;=6,"Low Risk",IF(Raw_Data[[#This Row],[Risk_Score]]&lt;=8,"Medium Risk","High Risk"))</f>
        <v>Low Risk</v>
      </c>
      <c r="AJ1414" t="str">
        <f ca="1">IFERROR(DATEDIF(Raw_Data[[#This Row],[tanggal_pengajuan]],TODAY(),"m"),"N/A")</f>
        <v>N/A</v>
      </c>
      <c r="AK1414" t="str">
        <f ca="1">IF(ISNUMBER(Raw_Data[[#This Row],[MOB]]),IF(Raw_Data[[#This Row],[MOB]]&lt;6,"0-5 bulan",IF(Raw_Data[[#This Row],[MOB]]&lt;12,"6-11 bulan",IF(Raw_Data[[#This Row],[MOB]]&lt;24,"12-23 bulan","24+ bulan"))),"N/A")</f>
        <v>N/A</v>
      </c>
    </row>
    <row r="1415" spans="1:37" ht="14.25" customHeight="1" x14ac:dyDescent="0.45">
      <c r="A1415" t="s">
        <v>3485</v>
      </c>
      <c r="B1415" s="64">
        <v>46047</v>
      </c>
      <c r="C1415" s="1" t="str">
        <f t="shared" si="22"/>
        <v>January</v>
      </c>
      <c r="D1415" t="s">
        <v>281</v>
      </c>
      <c r="E1415" t="s">
        <v>3486</v>
      </c>
      <c r="F1415">
        <v>44</v>
      </c>
      <c r="G1415" t="s">
        <v>51</v>
      </c>
      <c r="H1415" t="s">
        <v>52</v>
      </c>
      <c r="I1415" s="2">
        <v>8692000</v>
      </c>
      <c r="J1415" s="3">
        <f>Raw_Data[[#This Row],[cicilan_per_bulan]]/Raw_Data[[#This Row],[penghasilan_bulanan]]</f>
        <v>0.11105614358030373</v>
      </c>
      <c r="K1415" t="s">
        <v>286</v>
      </c>
      <c r="L1415" t="s">
        <v>154</v>
      </c>
      <c r="M1415" t="s">
        <v>55</v>
      </c>
      <c r="N1415" t="s">
        <v>231</v>
      </c>
      <c r="O1415" t="s">
        <v>232</v>
      </c>
      <c r="P1415" s="2">
        <v>39499000</v>
      </c>
      <c r="Q1415" s="2">
        <v>5925000</v>
      </c>
      <c r="R1415" t="str">
        <f>IF(Raw_Data[[#This Row],[persen_dp]]&lt;15%,"Low",IF(Raw_Data[[#This Row],[persen_dp]]&gt;25%,"High","Medium"))</f>
        <v>Medium</v>
      </c>
      <c r="S1415" s="3">
        <v>0.15</v>
      </c>
      <c r="T1415">
        <v>60</v>
      </c>
      <c r="U1415">
        <v>0.14499999999999999</v>
      </c>
      <c r="V1415" s="2">
        <v>965300</v>
      </c>
      <c r="W1415" s="2">
        <v>57915000</v>
      </c>
      <c r="X1415" t="str">
        <f>IF(OR(Raw_Data[[#This Row],[status_pembayaran]]="Macet",Raw_Data[[#This Row],[status_pembayaran]]="Kurang Lancar"),"Non Performing Loan","Performing")</f>
        <v>Performing</v>
      </c>
      <c r="Y1415" t="s">
        <v>47</v>
      </c>
      <c r="Z1415">
        <v>0</v>
      </c>
      <c r="AA1415">
        <v>0</v>
      </c>
      <c r="AB1415">
        <v>1</v>
      </c>
      <c r="AC1415" t="s">
        <v>74</v>
      </c>
      <c r="AD1415">
        <f>IF(Raw_Data[[#This Row],[rasio]]&lt;0.2,1,IF(Raw_Data[[#This Row],[rasio]]&lt;0.3,2,IF(Raw_Data[[#This Row],[rasio]]&lt;0.4,3,4)))</f>
        <v>1</v>
      </c>
      <c r="AE1415">
        <f>IF(Raw_Data[[#This Row],[kategori_dp]]="High",1,IF(Raw_Data[[#This Row],[kategori_dp]]="Medium",2,3))</f>
        <v>2</v>
      </c>
      <c r="AF1415">
        <f>IF(Raw_Data[[#This Row],[tenor_bulan]]&lt;=24,1,IF(Raw_Data[[#This Row],[tenor_bulan]]&lt;=36,2,IF(Raw_Data[[#This Row],[tenor_bulan]]&lt;=48,3,4)))</f>
        <v>4</v>
      </c>
      <c r="AG1415">
        <f>IF(Raw_Data[[#This Row],[jumlah_kali_telat]]=0,0,IF(Raw_Data[[#This Row],[jumlah_kali_telat]]&lt;=2,2,4))</f>
        <v>0</v>
      </c>
      <c r="AH1415">
        <f>Raw_Data[[#This Row],[Skor_Rasio]]+Raw_Data[[#This Row],[Skor_DP]]+Raw_Data[[#This Row],[Skor_Tenor]]+Raw_Data[[#This Row],[Skor_Telat]]</f>
        <v>7</v>
      </c>
      <c r="AI1415" t="str">
        <f>IF(Raw_Data[[#This Row],[Risk_Score]]&lt;=6,"Low Risk",IF(Raw_Data[[#This Row],[Risk_Score]]&lt;=8,"Medium Risk","High Risk"))</f>
        <v>Medium Risk</v>
      </c>
      <c r="AJ1415">
        <f ca="1">IFERROR(DATEDIF(Raw_Data[[#This Row],[tanggal_pengajuan]],TODAY(),"m"),"N/A")</f>
        <v>8</v>
      </c>
      <c r="AK1415" t="str">
        <f ca="1">IF(ISNUMBER(Raw_Data[[#This Row],[MOB]]),IF(Raw_Data[[#This Row],[MOB]]&lt;6,"0-5 bulan",IF(Raw_Data[[#This Row],[MOB]]&lt;12,"6-11 bulan",IF(Raw_Data[[#This Row],[MOB]]&lt;24,"12-23 bulan","24+ bulan"))),"N/A")</f>
        <v>6-11 bulan</v>
      </c>
    </row>
    <row r="1416" spans="1:37" ht="14.25" customHeight="1" x14ac:dyDescent="0.45">
      <c r="A1416" t="s">
        <v>3487</v>
      </c>
      <c r="B1416" s="64">
        <v>46176</v>
      </c>
      <c r="C1416" s="1" t="str">
        <f t="shared" si="22"/>
        <v>June</v>
      </c>
      <c r="D1416" t="s">
        <v>3138</v>
      </c>
      <c r="E1416" t="s">
        <v>3488</v>
      </c>
      <c r="F1416">
        <v>22</v>
      </c>
      <c r="G1416" t="s">
        <v>40</v>
      </c>
      <c r="H1416" t="s">
        <v>41</v>
      </c>
      <c r="I1416" s="2">
        <v>7519000</v>
      </c>
      <c r="J1416" s="3">
        <f>Raw_Data[[#This Row],[cicilan_per_bulan]]/Raw_Data[[#This Row],[penghasilan_bulanan]]</f>
        <v>0.16192312807554196</v>
      </c>
      <c r="K1416" t="s">
        <v>109</v>
      </c>
      <c r="L1416" t="s">
        <v>110</v>
      </c>
      <c r="M1416" t="s">
        <v>72</v>
      </c>
      <c r="N1416" t="s">
        <v>73</v>
      </c>
      <c r="O1416" t="s">
        <v>46</v>
      </c>
      <c r="P1416" s="2">
        <v>21177000</v>
      </c>
      <c r="Q1416" s="2">
        <v>3177000</v>
      </c>
      <c r="R1416" t="str">
        <f>IF(Raw_Data[[#This Row],[persen_dp]]&lt;15%,"Low",IF(Raw_Data[[#This Row],[persen_dp]]&gt;25%,"High","Medium"))</f>
        <v>Medium</v>
      </c>
      <c r="S1416" s="3">
        <v>0.15</v>
      </c>
      <c r="T1416">
        <v>18</v>
      </c>
      <c r="U1416">
        <v>0.14499999999999999</v>
      </c>
      <c r="V1416" s="2">
        <v>1217500</v>
      </c>
      <c r="W1416" s="2">
        <v>21916000</v>
      </c>
      <c r="X1416" t="str">
        <f>IF(OR(Raw_Data[[#This Row],[status_pembayaran]]="Macet",Raw_Data[[#This Row],[status_pembayaran]]="Kurang Lancar"),"Non Performing Loan","Performing")</f>
        <v>Performing</v>
      </c>
      <c r="Y1416" t="s">
        <v>47</v>
      </c>
      <c r="Z1416">
        <v>0</v>
      </c>
      <c r="AA1416">
        <v>0</v>
      </c>
      <c r="AB1416">
        <v>1</v>
      </c>
      <c r="AC1416" t="s">
        <v>74</v>
      </c>
      <c r="AD1416">
        <f>IF(Raw_Data[[#This Row],[rasio]]&lt;0.2,1,IF(Raw_Data[[#This Row],[rasio]]&lt;0.3,2,IF(Raw_Data[[#This Row],[rasio]]&lt;0.4,3,4)))</f>
        <v>1</v>
      </c>
      <c r="AE1416">
        <f>IF(Raw_Data[[#This Row],[kategori_dp]]="High",1,IF(Raw_Data[[#This Row],[kategori_dp]]="Medium",2,3))</f>
        <v>2</v>
      </c>
      <c r="AF1416">
        <f>IF(Raw_Data[[#This Row],[tenor_bulan]]&lt;=24,1,IF(Raw_Data[[#This Row],[tenor_bulan]]&lt;=36,2,IF(Raw_Data[[#This Row],[tenor_bulan]]&lt;=48,3,4)))</f>
        <v>1</v>
      </c>
      <c r="AG1416">
        <f>IF(Raw_Data[[#This Row],[jumlah_kali_telat]]=0,0,IF(Raw_Data[[#This Row],[jumlah_kali_telat]]&lt;=2,2,4))</f>
        <v>0</v>
      </c>
      <c r="AH1416">
        <f>Raw_Data[[#This Row],[Skor_Rasio]]+Raw_Data[[#This Row],[Skor_DP]]+Raw_Data[[#This Row],[Skor_Tenor]]+Raw_Data[[#This Row],[Skor_Telat]]</f>
        <v>4</v>
      </c>
      <c r="AI1416" t="str">
        <f>IF(Raw_Data[[#This Row],[Risk_Score]]&lt;=6,"Low Risk",IF(Raw_Data[[#This Row],[Risk_Score]]&lt;=8,"Medium Risk","High Risk"))</f>
        <v>Low Risk</v>
      </c>
      <c r="AJ1416">
        <f ca="1">IFERROR(DATEDIF(Raw_Data[[#This Row],[tanggal_pengajuan]],TODAY(),"m"),"N/A")</f>
        <v>4</v>
      </c>
      <c r="AK1416" t="str">
        <f ca="1">IF(ISNUMBER(Raw_Data[[#This Row],[MOB]]),IF(Raw_Data[[#This Row],[MOB]]&lt;6,"0-5 bulan",IF(Raw_Data[[#This Row],[MOB]]&lt;12,"6-11 bulan",IF(Raw_Data[[#This Row],[MOB]]&lt;24,"12-23 bulan","24+ bulan"))),"N/A")</f>
        <v>0-5 bulan</v>
      </c>
    </row>
    <row r="1417" spans="1:37" ht="14.25" customHeight="1" x14ac:dyDescent="0.45">
      <c r="A1417" t="s">
        <v>3489</v>
      </c>
      <c r="B1417" s="64">
        <v>46048</v>
      </c>
      <c r="C1417" s="1" t="str">
        <f t="shared" si="22"/>
        <v>January</v>
      </c>
      <c r="D1417" t="s">
        <v>977</v>
      </c>
      <c r="E1417" t="s">
        <v>3490</v>
      </c>
      <c r="F1417">
        <v>51</v>
      </c>
      <c r="G1417" t="s">
        <v>51</v>
      </c>
      <c r="H1417" t="s">
        <v>62</v>
      </c>
      <c r="I1417" s="2">
        <v>3090000</v>
      </c>
      <c r="J1417" s="3">
        <f>Raw_Data[[#This Row],[cicilan_per_bulan]]/Raw_Data[[#This Row],[penghasilan_bulanan]]</f>
        <v>0.3016181229773463</v>
      </c>
      <c r="K1417" t="s">
        <v>119</v>
      </c>
      <c r="L1417" t="s">
        <v>120</v>
      </c>
      <c r="M1417" t="s">
        <v>44</v>
      </c>
      <c r="N1417" t="s">
        <v>228</v>
      </c>
      <c r="O1417" t="s">
        <v>57</v>
      </c>
      <c r="P1417" s="2">
        <v>19266000</v>
      </c>
      <c r="Q1417" s="2">
        <v>1927000</v>
      </c>
      <c r="R1417" t="str">
        <f>IF(Raw_Data[[#This Row],[persen_dp]]&lt;15%,"Low",IF(Raw_Data[[#This Row],[persen_dp]]&gt;25%,"High","Medium"))</f>
        <v>Low</v>
      </c>
      <c r="S1417" s="3">
        <v>0.1</v>
      </c>
      <c r="T1417">
        <v>24</v>
      </c>
      <c r="U1417">
        <v>0.14499999999999999</v>
      </c>
      <c r="V1417" s="2">
        <v>932000</v>
      </c>
      <c r="W1417" s="2">
        <v>22368000</v>
      </c>
      <c r="X1417" t="str">
        <f>IF(OR(Raw_Data[[#This Row],[status_pembayaran]]="Macet",Raw_Data[[#This Row],[status_pembayaran]]="Kurang Lancar"),"Non Performing Loan","Performing")</f>
        <v>Performing</v>
      </c>
      <c r="Y1417" t="s">
        <v>47</v>
      </c>
      <c r="Z1417">
        <v>0</v>
      </c>
      <c r="AA1417">
        <v>0</v>
      </c>
      <c r="AB1417">
        <v>1</v>
      </c>
      <c r="AC1417" t="s">
        <v>74</v>
      </c>
      <c r="AD1417">
        <f>IF(Raw_Data[[#This Row],[rasio]]&lt;0.2,1,IF(Raw_Data[[#This Row],[rasio]]&lt;0.3,2,IF(Raw_Data[[#This Row],[rasio]]&lt;0.4,3,4)))</f>
        <v>3</v>
      </c>
      <c r="AE1417">
        <f>IF(Raw_Data[[#This Row],[kategori_dp]]="High",1,IF(Raw_Data[[#This Row],[kategori_dp]]="Medium",2,3))</f>
        <v>3</v>
      </c>
      <c r="AF1417">
        <f>IF(Raw_Data[[#This Row],[tenor_bulan]]&lt;=24,1,IF(Raw_Data[[#This Row],[tenor_bulan]]&lt;=36,2,IF(Raw_Data[[#This Row],[tenor_bulan]]&lt;=48,3,4)))</f>
        <v>1</v>
      </c>
      <c r="AG1417">
        <f>IF(Raw_Data[[#This Row],[jumlah_kali_telat]]=0,0,IF(Raw_Data[[#This Row],[jumlah_kali_telat]]&lt;=2,2,4))</f>
        <v>0</v>
      </c>
      <c r="AH1417">
        <f>Raw_Data[[#This Row],[Skor_Rasio]]+Raw_Data[[#This Row],[Skor_DP]]+Raw_Data[[#This Row],[Skor_Tenor]]+Raw_Data[[#This Row],[Skor_Telat]]</f>
        <v>7</v>
      </c>
      <c r="AI1417" t="str">
        <f>IF(Raw_Data[[#This Row],[Risk_Score]]&lt;=6,"Low Risk",IF(Raw_Data[[#This Row],[Risk_Score]]&lt;=8,"Medium Risk","High Risk"))</f>
        <v>Medium Risk</v>
      </c>
      <c r="AJ1417">
        <f ca="1">IFERROR(DATEDIF(Raw_Data[[#This Row],[tanggal_pengajuan]],TODAY(),"m"),"N/A")</f>
        <v>8</v>
      </c>
      <c r="AK1417" t="str">
        <f ca="1">IF(ISNUMBER(Raw_Data[[#This Row],[MOB]]),IF(Raw_Data[[#This Row],[MOB]]&lt;6,"0-5 bulan",IF(Raw_Data[[#This Row],[MOB]]&lt;12,"6-11 bulan",IF(Raw_Data[[#This Row],[MOB]]&lt;24,"12-23 bulan","24+ bulan"))),"N/A")</f>
        <v>6-11 bulan</v>
      </c>
    </row>
    <row r="1418" spans="1:37" ht="14.25" customHeight="1" x14ac:dyDescent="0.45">
      <c r="A1418" t="s">
        <v>3491</v>
      </c>
      <c r="B1418" s="64">
        <v>46164</v>
      </c>
      <c r="C1418" s="1" t="str">
        <f t="shared" si="22"/>
        <v>May</v>
      </c>
      <c r="D1418" t="s">
        <v>3492</v>
      </c>
      <c r="E1418" t="s">
        <v>3493</v>
      </c>
      <c r="F1418">
        <v>40</v>
      </c>
      <c r="G1418" t="s">
        <v>40</v>
      </c>
      <c r="H1418" t="s">
        <v>52</v>
      </c>
      <c r="I1418" s="2">
        <v>12561000</v>
      </c>
      <c r="J1418" s="3">
        <f>Raw_Data[[#This Row],[cicilan_per_bulan]]/Raw_Data[[#This Row],[penghasilan_bulanan]]</f>
        <v>0.1249422816654725</v>
      </c>
      <c r="K1418" t="s">
        <v>205</v>
      </c>
      <c r="L1418" t="s">
        <v>110</v>
      </c>
      <c r="M1418" t="s">
        <v>44</v>
      </c>
      <c r="N1418" t="s">
        <v>129</v>
      </c>
      <c r="O1418" t="s">
        <v>130</v>
      </c>
      <c r="P1418" s="2">
        <v>23497000</v>
      </c>
      <c r="Q1418" s="2">
        <v>7049000</v>
      </c>
      <c r="R1418" t="str">
        <f>IF(Raw_Data[[#This Row],[persen_dp]]&lt;15%,"Low",IF(Raw_Data[[#This Row],[persen_dp]]&gt;25%,"High","Medium"))</f>
        <v>High</v>
      </c>
      <c r="S1418" s="3">
        <v>0.3</v>
      </c>
      <c r="T1418">
        <v>12</v>
      </c>
      <c r="U1418">
        <v>0.14499999999999999</v>
      </c>
      <c r="V1418" s="2">
        <v>1569400</v>
      </c>
      <c r="W1418" s="2">
        <v>18833000</v>
      </c>
      <c r="X1418" t="str">
        <f>IF(OR(Raw_Data[[#This Row],[status_pembayaran]]="Macet",Raw_Data[[#This Row],[status_pembayaran]]="Kurang Lancar"),"Non Performing Loan","Performing")</f>
        <v>Performing</v>
      </c>
      <c r="Y1418" t="s">
        <v>47</v>
      </c>
      <c r="Z1418">
        <v>0</v>
      </c>
      <c r="AA1418">
        <v>0</v>
      </c>
      <c r="AB1418">
        <v>1</v>
      </c>
      <c r="AD1418">
        <f>IF(Raw_Data[[#This Row],[rasio]]&lt;0.2,1,IF(Raw_Data[[#This Row],[rasio]]&lt;0.3,2,IF(Raw_Data[[#This Row],[rasio]]&lt;0.4,3,4)))</f>
        <v>1</v>
      </c>
      <c r="AE1418">
        <f>IF(Raw_Data[[#This Row],[kategori_dp]]="High",1,IF(Raw_Data[[#This Row],[kategori_dp]]="Medium",2,3))</f>
        <v>1</v>
      </c>
      <c r="AF1418">
        <f>IF(Raw_Data[[#This Row],[tenor_bulan]]&lt;=24,1,IF(Raw_Data[[#This Row],[tenor_bulan]]&lt;=36,2,IF(Raw_Data[[#This Row],[tenor_bulan]]&lt;=48,3,4)))</f>
        <v>1</v>
      </c>
      <c r="AG1418">
        <f>IF(Raw_Data[[#This Row],[jumlah_kali_telat]]=0,0,IF(Raw_Data[[#This Row],[jumlah_kali_telat]]&lt;=2,2,4))</f>
        <v>0</v>
      </c>
      <c r="AH1418">
        <f>Raw_Data[[#This Row],[Skor_Rasio]]+Raw_Data[[#This Row],[Skor_DP]]+Raw_Data[[#This Row],[Skor_Tenor]]+Raw_Data[[#This Row],[Skor_Telat]]</f>
        <v>3</v>
      </c>
      <c r="AI1418" t="str">
        <f>IF(Raw_Data[[#This Row],[Risk_Score]]&lt;=6,"Low Risk",IF(Raw_Data[[#This Row],[Risk_Score]]&lt;=8,"Medium Risk","High Risk"))</f>
        <v>Low Risk</v>
      </c>
      <c r="AJ1418">
        <f ca="1">IFERROR(DATEDIF(Raw_Data[[#This Row],[tanggal_pengajuan]],TODAY(),"m"),"N/A")</f>
        <v>5</v>
      </c>
      <c r="AK1418" t="str">
        <f ca="1">IF(ISNUMBER(Raw_Data[[#This Row],[MOB]]),IF(Raw_Data[[#This Row],[MOB]]&lt;6,"0-5 bulan",IF(Raw_Data[[#This Row],[MOB]]&lt;12,"6-11 bulan",IF(Raw_Data[[#This Row],[MOB]]&lt;24,"12-23 bulan","24+ bulan"))),"N/A")</f>
        <v>0-5 bulan</v>
      </c>
    </row>
    <row r="1419" spans="1:37" ht="14.25" customHeight="1" x14ac:dyDescent="0.45">
      <c r="A1419" t="s">
        <v>3494</v>
      </c>
      <c r="B1419" s="64">
        <v>46080</v>
      </c>
      <c r="C1419" s="1" t="str">
        <f t="shared" si="22"/>
        <v>February</v>
      </c>
      <c r="D1419" t="s">
        <v>842</v>
      </c>
      <c r="E1419" t="s">
        <v>3495</v>
      </c>
      <c r="F1419">
        <v>24</v>
      </c>
      <c r="G1419" t="s">
        <v>51</v>
      </c>
      <c r="H1419" t="s">
        <v>101</v>
      </c>
      <c r="I1419" s="2">
        <v>4072000</v>
      </c>
      <c r="J1419" s="3">
        <f>Raw_Data[[#This Row],[cicilan_per_bulan]]/Raw_Data[[#This Row],[penghasilan_bulanan]]</f>
        <v>0.13501964636542241</v>
      </c>
      <c r="K1419" t="s">
        <v>63</v>
      </c>
      <c r="L1419" t="s">
        <v>64</v>
      </c>
      <c r="M1419" t="s">
        <v>44</v>
      </c>
      <c r="N1419" t="s">
        <v>273</v>
      </c>
      <c r="O1419" t="s">
        <v>274</v>
      </c>
      <c r="P1419" s="2">
        <v>18559000</v>
      </c>
      <c r="Q1419" s="2">
        <v>1856000</v>
      </c>
      <c r="R1419" t="str">
        <f>IF(Raw_Data[[#This Row],[persen_dp]]&lt;15%,"Low",IF(Raw_Data[[#This Row],[persen_dp]]&gt;25%,"High","Medium"))</f>
        <v>Low</v>
      </c>
      <c r="S1419" s="3">
        <v>0.1</v>
      </c>
      <c r="T1419">
        <v>48</v>
      </c>
      <c r="U1419">
        <v>0.14499999999999999</v>
      </c>
      <c r="V1419" s="2">
        <v>549800</v>
      </c>
      <c r="W1419" s="2">
        <v>26391000</v>
      </c>
      <c r="X1419" t="str">
        <f>IF(OR(Raw_Data[[#This Row],[status_pembayaran]]="Macet",Raw_Data[[#This Row],[status_pembayaran]]="Kurang Lancar"),"Non Performing Loan","Performing")</f>
        <v>Performing</v>
      </c>
      <c r="Y1419" t="s">
        <v>47</v>
      </c>
      <c r="Z1419">
        <v>0</v>
      </c>
      <c r="AA1419">
        <v>0</v>
      </c>
      <c r="AB1419">
        <v>1</v>
      </c>
      <c r="AC1419" t="s">
        <v>74</v>
      </c>
      <c r="AD1419">
        <f>IF(Raw_Data[[#This Row],[rasio]]&lt;0.2,1,IF(Raw_Data[[#This Row],[rasio]]&lt;0.3,2,IF(Raw_Data[[#This Row],[rasio]]&lt;0.4,3,4)))</f>
        <v>1</v>
      </c>
      <c r="AE1419">
        <f>IF(Raw_Data[[#This Row],[kategori_dp]]="High",1,IF(Raw_Data[[#This Row],[kategori_dp]]="Medium",2,3))</f>
        <v>3</v>
      </c>
      <c r="AF1419">
        <f>IF(Raw_Data[[#This Row],[tenor_bulan]]&lt;=24,1,IF(Raw_Data[[#This Row],[tenor_bulan]]&lt;=36,2,IF(Raw_Data[[#This Row],[tenor_bulan]]&lt;=48,3,4)))</f>
        <v>3</v>
      </c>
      <c r="AG1419">
        <f>IF(Raw_Data[[#This Row],[jumlah_kali_telat]]=0,0,IF(Raw_Data[[#This Row],[jumlah_kali_telat]]&lt;=2,2,4))</f>
        <v>0</v>
      </c>
      <c r="AH1419">
        <f>Raw_Data[[#This Row],[Skor_Rasio]]+Raw_Data[[#This Row],[Skor_DP]]+Raw_Data[[#This Row],[Skor_Tenor]]+Raw_Data[[#This Row],[Skor_Telat]]</f>
        <v>7</v>
      </c>
      <c r="AI1419" t="str">
        <f>IF(Raw_Data[[#This Row],[Risk_Score]]&lt;=6,"Low Risk",IF(Raw_Data[[#This Row],[Risk_Score]]&lt;=8,"Medium Risk","High Risk"))</f>
        <v>Medium Risk</v>
      </c>
      <c r="AJ1419">
        <f ca="1">IFERROR(DATEDIF(Raw_Data[[#This Row],[tanggal_pengajuan]],TODAY(),"m"),"N/A")</f>
        <v>7</v>
      </c>
      <c r="AK1419" t="str">
        <f ca="1">IF(ISNUMBER(Raw_Data[[#This Row],[MOB]]),IF(Raw_Data[[#This Row],[MOB]]&lt;6,"0-5 bulan",IF(Raw_Data[[#This Row],[MOB]]&lt;12,"6-11 bulan",IF(Raw_Data[[#This Row],[MOB]]&lt;24,"12-23 bulan","24+ bulan"))),"N/A")</f>
        <v>6-11 bulan</v>
      </c>
    </row>
    <row r="1420" spans="1:37" ht="14.25" customHeight="1" x14ac:dyDescent="0.45">
      <c r="A1420" t="s">
        <v>3496</v>
      </c>
      <c r="B1420" s="64">
        <v>46182</v>
      </c>
      <c r="C1420" s="1" t="str">
        <f t="shared" si="22"/>
        <v>June</v>
      </c>
      <c r="D1420" t="s">
        <v>531</v>
      </c>
      <c r="E1420" t="s">
        <v>3497</v>
      </c>
      <c r="F1420">
        <v>40</v>
      </c>
      <c r="G1420" t="s">
        <v>40</v>
      </c>
      <c r="H1420" t="s">
        <v>62</v>
      </c>
      <c r="I1420" s="2">
        <v>2440000</v>
      </c>
      <c r="J1420" s="3">
        <f>Raw_Data[[#This Row],[cicilan_per_bulan]]/Raw_Data[[#This Row],[penghasilan_bulanan]]</f>
        <v>0.34479508196721309</v>
      </c>
      <c r="K1420" t="s">
        <v>70</v>
      </c>
      <c r="L1420" t="s">
        <v>71</v>
      </c>
      <c r="M1420" t="s">
        <v>55</v>
      </c>
      <c r="N1420" t="s">
        <v>221</v>
      </c>
      <c r="O1420" t="s">
        <v>159</v>
      </c>
      <c r="P1420" s="2">
        <v>42595000</v>
      </c>
      <c r="Q1420" s="2">
        <v>17038000</v>
      </c>
      <c r="R1420" t="str">
        <f>IF(Raw_Data[[#This Row],[persen_dp]]&lt;15%,"Low",IF(Raw_Data[[#This Row],[persen_dp]]&gt;25%,"High","Medium"))</f>
        <v>High</v>
      </c>
      <c r="S1420" s="3">
        <v>0.4</v>
      </c>
      <c r="T1420">
        <v>48</v>
      </c>
      <c r="U1420">
        <v>0.14499999999999999</v>
      </c>
      <c r="V1420" s="2">
        <v>841300</v>
      </c>
      <c r="W1420" s="2">
        <v>40381000</v>
      </c>
      <c r="X1420" t="str">
        <f>IF(OR(Raw_Data[[#This Row],[status_pembayaran]]="Macet",Raw_Data[[#This Row],[status_pembayaran]]="Kurang Lancar"),"Non Performing Loan","Performing")</f>
        <v>Performing</v>
      </c>
      <c r="Y1420" t="s">
        <v>47</v>
      </c>
      <c r="Z1420">
        <v>0</v>
      </c>
      <c r="AA1420">
        <v>0</v>
      </c>
      <c r="AB1420">
        <v>1</v>
      </c>
      <c r="AC1420" t="s">
        <v>58</v>
      </c>
      <c r="AD1420">
        <f>IF(Raw_Data[[#This Row],[rasio]]&lt;0.2,1,IF(Raw_Data[[#This Row],[rasio]]&lt;0.3,2,IF(Raw_Data[[#This Row],[rasio]]&lt;0.4,3,4)))</f>
        <v>3</v>
      </c>
      <c r="AE1420">
        <f>IF(Raw_Data[[#This Row],[kategori_dp]]="High",1,IF(Raw_Data[[#This Row],[kategori_dp]]="Medium",2,3))</f>
        <v>1</v>
      </c>
      <c r="AF1420">
        <f>IF(Raw_Data[[#This Row],[tenor_bulan]]&lt;=24,1,IF(Raw_Data[[#This Row],[tenor_bulan]]&lt;=36,2,IF(Raw_Data[[#This Row],[tenor_bulan]]&lt;=48,3,4)))</f>
        <v>3</v>
      </c>
      <c r="AG1420">
        <f>IF(Raw_Data[[#This Row],[jumlah_kali_telat]]=0,0,IF(Raw_Data[[#This Row],[jumlah_kali_telat]]&lt;=2,2,4))</f>
        <v>0</v>
      </c>
      <c r="AH1420">
        <f>Raw_Data[[#This Row],[Skor_Rasio]]+Raw_Data[[#This Row],[Skor_DP]]+Raw_Data[[#This Row],[Skor_Tenor]]+Raw_Data[[#This Row],[Skor_Telat]]</f>
        <v>7</v>
      </c>
      <c r="AI1420" t="str">
        <f>IF(Raw_Data[[#This Row],[Risk_Score]]&lt;=6,"Low Risk",IF(Raw_Data[[#This Row],[Risk_Score]]&lt;=8,"Medium Risk","High Risk"))</f>
        <v>Medium Risk</v>
      </c>
      <c r="AJ1420">
        <f ca="1">IFERROR(DATEDIF(Raw_Data[[#This Row],[tanggal_pengajuan]],TODAY(),"m"),"N/A")</f>
        <v>4</v>
      </c>
      <c r="AK1420" t="str">
        <f ca="1">IF(ISNUMBER(Raw_Data[[#This Row],[MOB]]),IF(Raw_Data[[#This Row],[MOB]]&lt;6,"0-5 bulan",IF(Raw_Data[[#This Row],[MOB]]&lt;12,"6-11 bulan",IF(Raw_Data[[#This Row],[MOB]]&lt;24,"12-23 bulan","24+ bulan"))),"N/A")</f>
        <v>0-5 bulan</v>
      </c>
    </row>
    <row r="1421" spans="1:37" ht="14.25" customHeight="1" x14ac:dyDescent="0.45">
      <c r="A1421" t="s">
        <v>3498</v>
      </c>
      <c r="B1421" s="64">
        <v>46071</v>
      </c>
      <c r="C1421" s="1" t="str">
        <f t="shared" si="22"/>
        <v>February</v>
      </c>
      <c r="D1421" t="s">
        <v>524</v>
      </c>
      <c r="E1421" t="s">
        <v>3499</v>
      </c>
      <c r="F1421">
        <v>38</v>
      </c>
      <c r="G1421" t="s">
        <v>51</v>
      </c>
      <c r="H1421" t="s">
        <v>41</v>
      </c>
      <c r="I1421" s="2">
        <v>5596000</v>
      </c>
      <c r="J1421" s="3">
        <f>Raw_Data[[#This Row],[cicilan_per_bulan]]/Raw_Data[[#This Row],[penghasilan_bulanan]]</f>
        <v>0.19749821300929235</v>
      </c>
      <c r="K1421" t="s">
        <v>102</v>
      </c>
      <c r="L1421" t="s">
        <v>103</v>
      </c>
      <c r="M1421" t="s">
        <v>44</v>
      </c>
      <c r="N1421" t="s">
        <v>184</v>
      </c>
      <c r="O1421" t="s">
        <v>122</v>
      </c>
      <c r="P1421" s="2">
        <v>36969000</v>
      </c>
      <c r="Q1421" s="2">
        <v>9242000</v>
      </c>
      <c r="R1421" t="str">
        <f>IF(Raw_Data[[#This Row],[persen_dp]]&lt;15%,"Low",IF(Raw_Data[[#This Row],[persen_dp]]&gt;25%,"High","Medium"))</f>
        <v>Medium</v>
      </c>
      <c r="S1421" s="3">
        <v>0.25</v>
      </c>
      <c r="T1421">
        <v>36</v>
      </c>
      <c r="U1421">
        <v>0.14499999999999999</v>
      </c>
      <c r="V1421" s="2">
        <v>1105200</v>
      </c>
      <c r="W1421" s="2">
        <v>39789000</v>
      </c>
      <c r="X1421" t="str">
        <f>IF(OR(Raw_Data[[#This Row],[status_pembayaran]]="Macet",Raw_Data[[#This Row],[status_pembayaran]]="Kurang Lancar"),"Non Performing Loan","Performing")</f>
        <v>Performing</v>
      </c>
      <c r="Y1421" t="s">
        <v>47</v>
      </c>
      <c r="Z1421">
        <v>0</v>
      </c>
      <c r="AA1421">
        <v>0</v>
      </c>
      <c r="AB1421">
        <v>1</v>
      </c>
      <c r="AC1421" t="s">
        <v>137</v>
      </c>
      <c r="AD1421">
        <f>IF(Raw_Data[[#This Row],[rasio]]&lt;0.2,1,IF(Raw_Data[[#This Row],[rasio]]&lt;0.3,2,IF(Raw_Data[[#This Row],[rasio]]&lt;0.4,3,4)))</f>
        <v>1</v>
      </c>
      <c r="AE1421">
        <f>IF(Raw_Data[[#This Row],[kategori_dp]]="High",1,IF(Raw_Data[[#This Row],[kategori_dp]]="Medium",2,3))</f>
        <v>2</v>
      </c>
      <c r="AF1421">
        <f>IF(Raw_Data[[#This Row],[tenor_bulan]]&lt;=24,1,IF(Raw_Data[[#This Row],[tenor_bulan]]&lt;=36,2,IF(Raw_Data[[#This Row],[tenor_bulan]]&lt;=48,3,4)))</f>
        <v>2</v>
      </c>
      <c r="AG1421">
        <f>IF(Raw_Data[[#This Row],[jumlah_kali_telat]]=0,0,IF(Raw_Data[[#This Row],[jumlah_kali_telat]]&lt;=2,2,4))</f>
        <v>0</v>
      </c>
      <c r="AH1421">
        <f>Raw_Data[[#This Row],[Skor_Rasio]]+Raw_Data[[#This Row],[Skor_DP]]+Raw_Data[[#This Row],[Skor_Tenor]]+Raw_Data[[#This Row],[Skor_Telat]]</f>
        <v>5</v>
      </c>
      <c r="AI1421" t="str">
        <f>IF(Raw_Data[[#This Row],[Risk_Score]]&lt;=6,"Low Risk",IF(Raw_Data[[#This Row],[Risk_Score]]&lt;=8,"Medium Risk","High Risk"))</f>
        <v>Low Risk</v>
      </c>
      <c r="AJ1421">
        <f ca="1">IFERROR(DATEDIF(Raw_Data[[#This Row],[tanggal_pengajuan]],TODAY(),"m"),"N/A")</f>
        <v>8</v>
      </c>
      <c r="AK1421" t="str">
        <f ca="1">IF(ISNUMBER(Raw_Data[[#This Row],[MOB]]),IF(Raw_Data[[#This Row],[MOB]]&lt;6,"0-5 bulan",IF(Raw_Data[[#This Row],[MOB]]&lt;12,"6-11 bulan",IF(Raw_Data[[#This Row],[MOB]]&lt;24,"12-23 bulan","24+ bulan"))),"N/A")</f>
        <v>6-11 bulan</v>
      </c>
    </row>
    <row r="1422" spans="1:37" ht="14.25" customHeight="1" x14ac:dyDescent="0.45">
      <c r="A1422" t="s">
        <v>3500</v>
      </c>
      <c r="B1422" s="64">
        <v>46134</v>
      </c>
      <c r="C1422" s="1" t="str">
        <f t="shared" si="22"/>
        <v>April</v>
      </c>
      <c r="D1422" t="s">
        <v>304</v>
      </c>
      <c r="E1422" t="s">
        <v>3501</v>
      </c>
      <c r="F1422">
        <v>51</v>
      </c>
      <c r="G1422" t="s">
        <v>51</v>
      </c>
      <c r="H1422" t="s">
        <v>126</v>
      </c>
      <c r="I1422" s="2">
        <v>2409000</v>
      </c>
      <c r="J1422" s="3">
        <f>Raw_Data[[#This Row],[cicilan_per_bulan]]/Raw_Data[[#This Row],[penghasilan_bulanan]]</f>
        <v>0.46151930261519303</v>
      </c>
      <c r="K1422" t="s">
        <v>81</v>
      </c>
      <c r="L1422" t="s">
        <v>82</v>
      </c>
      <c r="M1422" t="s">
        <v>55</v>
      </c>
      <c r="N1422" t="s">
        <v>65</v>
      </c>
      <c r="O1422" t="s">
        <v>46</v>
      </c>
      <c r="P1422" s="2">
        <v>27394000</v>
      </c>
      <c r="Q1422" s="2">
        <v>10957000</v>
      </c>
      <c r="R1422" t="str">
        <f>IF(Raw_Data[[#This Row],[persen_dp]]&lt;15%,"Low",IF(Raw_Data[[#This Row],[persen_dp]]&gt;25%,"High","Medium"))</f>
        <v>High</v>
      </c>
      <c r="S1422" s="3">
        <v>0.4</v>
      </c>
      <c r="T1422">
        <v>18</v>
      </c>
      <c r="U1422">
        <v>0.14499999999999999</v>
      </c>
      <c r="V1422" s="2">
        <v>1111800</v>
      </c>
      <c r="W1422" s="2">
        <v>20012000</v>
      </c>
      <c r="X1422" t="str">
        <f>IF(OR(Raw_Data[[#This Row],[status_pembayaran]]="Macet",Raw_Data[[#This Row],[status_pembayaran]]="Kurang Lancar"),"Non Performing Loan","Performing")</f>
        <v>Performing</v>
      </c>
      <c r="Y1422" t="s">
        <v>47</v>
      </c>
      <c r="Z1422">
        <v>0</v>
      </c>
      <c r="AA1422">
        <v>0</v>
      </c>
      <c r="AB1422">
        <v>1</v>
      </c>
      <c r="AC1422" t="s">
        <v>137</v>
      </c>
      <c r="AD1422">
        <f>IF(Raw_Data[[#This Row],[rasio]]&lt;0.2,1,IF(Raw_Data[[#This Row],[rasio]]&lt;0.3,2,IF(Raw_Data[[#This Row],[rasio]]&lt;0.4,3,4)))</f>
        <v>4</v>
      </c>
      <c r="AE1422">
        <f>IF(Raw_Data[[#This Row],[kategori_dp]]="High",1,IF(Raw_Data[[#This Row],[kategori_dp]]="Medium",2,3))</f>
        <v>1</v>
      </c>
      <c r="AF1422">
        <f>IF(Raw_Data[[#This Row],[tenor_bulan]]&lt;=24,1,IF(Raw_Data[[#This Row],[tenor_bulan]]&lt;=36,2,IF(Raw_Data[[#This Row],[tenor_bulan]]&lt;=48,3,4)))</f>
        <v>1</v>
      </c>
      <c r="AG1422">
        <f>IF(Raw_Data[[#This Row],[jumlah_kali_telat]]=0,0,IF(Raw_Data[[#This Row],[jumlah_kali_telat]]&lt;=2,2,4))</f>
        <v>0</v>
      </c>
      <c r="AH1422">
        <f>Raw_Data[[#This Row],[Skor_Rasio]]+Raw_Data[[#This Row],[Skor_DP]]+Raw_Data[[#This Row],[Skor_Tenor]]+Raw_Data[[#This Row],[Skor_Telat]]</f>
        <v>6</v>
      </c>
      <c r="AI1422" t="str">
        <f>IF(Raw_Data[[#This Row],[Risk_Score]]&lt;=6,"Low Risk",IF(Raw_Data[[#This Row],[Risk_Score]]&lt;=8,"Medium Risk","High Risk"))</f>
        <v>Low Risk</v>
      </c>
      <c r="AJ1422">
        <f ca="1">IFERROR(DATEDIF(Raw_Data[[#This Row],[tanggal_pengajuan]],TODAY(),"m"),"N/A")</f>
        <v>6</v>
      </c>
      <c r="AK1422" t="str">
        <f ca="1">IF(ISNUMBER(Raw_Data[[#This Row],[MOB]]),IF(Raw_Data[[#This Row],[MOB]]&lt;6,"0-5 bulan",IF(Raw_Data[[#This Row],[MOB]]&lt;12,"6-11 bulan",IF(Raw_Data[[#This Row],[MOB]]&lt;24,"12-23 bulan","24+ bulan"))),"N/A")</f>
        <v>6-11 bulan</v>
      </c>
    </row>
    <row r="1423" spans="1:37" ht="14.25" customHeight="1" x14ac:dyDescent="0.45">
      <c r="A1423" t="s">
        <v>3502</v>
      </c>
      <c r="B1423" s="64">
        <v>46148</v>
      </c>
      <c r="C1423" s="1" t="str">
        <f t="shared" si="22"/>
        <v>May</v>
      </c>
      <c r="D1423" t="s">
        <v>2075</v>
      </c>
      <c r="E1423" t="s">
        <v>3503</v>
      </c>
      <c r="F1423">
        <v>29</v>
      </c>
      <c r="G1423" t="s">
        <v>51</v>
      </c>
      <c r="H1423" t="s">
        <v>90</v>
      </c>
      <c r="I1423" s="2">
        <v>4432000</v>
      </c>
      <c r="J1423" s="3">
        <f>Raw_Data[[#This Row],[cicilan_per_bulan]]/Raw_Data[[#This Row],[penghasilan_bulanan]]</f>
        <v>0.3398014440433213</v>
      </c>
      <c r="K1423" t="s">
        <v>177</v>
      </c>
      <c r="L1423" t="s">
        <v>154</v>
      </c>
      <c r="M1423" t="s">
        <v>55</v>
      </c>
      <c r="N1423" t="s">
        <v>395</v>
      </c>
      <c r="O1423" t="s">
        <v>396</v>
      </c>
      <c r="P1423" s="2">
        <v>62966000</v>
      </c>
      <c r="Q1423" s="2">
        <v>25186000</v>
      </c>
      <c r="R1423" t="str">
        <f>IF(Raw_Data[[#This Row],[persen_dp]]&lt;15%,"Low",IF(Raw_Data[[#This Row],[persen_dp]]&gt;25%,"High","Medium"))</f>
        <v>High</v>
      </c>
      <c r="S1423" s="3">
        <v>0.4</v>
      </c>
      <c r="T1423">
        <v>36</v>
      </c>
      <c r="U1423">
        <v>0.14499999999999999</v>
      </c>
      <c r="V1423" s="2">
        <v>1506000</v>
      </c>
      <c r="W1423" s="2">
        <v>54214000</v>
      </c>
      <c r="X1423" t="str">
        <f>IF(OR(Raw_Data[[#This Row],[status_pembayaran]]="Macet",Raw_Data[[#This Row],[status_pembayaran]]="Kurang Lancar"),"Non Performing Loan","Performing")</f>
        <v>Performing</v>
      </c>
      <c r="Y1423" t="s">
        <v>47</v>
      </c>
      <c r="Z1423">
        <v>0</v>
      </c>
      <c r="AA1423">
        <v>0</v>
      </c>
      <c r="AB1423">
        <v>1</v>
      </c>
      <c r="AC1423" t="s">
        <v>104</v>
      </c>
      <c r="AD1423">
        <f>IF(Raw_Data[[#This Row],[rasio]]&lt;0.2,1,IF(Raw_Data[[#This Row],[rasio]]&lt;0.3,2,IF(Raw_Data[[#This Row],[rasio]]&lt;0.4,3,4)))</f>
        <v>3</v>
      </c>
      <c r="AE1423">
        <f>IF(Raw_Data[[#This Row],[kategori_dp]]="High",1,IF(Raw_Data[[#This Row],[kategori_dp]]="Medium",2,3))</f>
        <v>1</v>
      </c>
      <c r="AF1423">
        <f>IF(Raw_Data[[#This Row],[tenor_bulan]]&lt;=24,1,IF(Raw_Data[[#This Row],[tenor_bulan]]&lt;=36,2,IF(Raw_Data[[#This Row],[tenor_bulan]]&lt;=48,3,4)))</f>
        <v>2</v>
      </c>
      <c r="AG1423">
        <f>IF(Raw_Data[[#This Row],[jumlah_kali_telat]]=0,0,IF(Raw_Data[[#This Row],[jumlah_kali_telat]]&lt;=2,2,4))</f>
        <v>0</v>
      </c>
      <c r="AH1423">
        <f>Raw_Data[[#This Row],[Skor_Rasio]]+Raw_Data[[#This Row],[Skor_DP]]+Raw_Data[[#This Row],[Skor_Tenor]]+Raw_Data[[#This Row],[Skor_Telat]]</f>
        <v>6</v>
      </c>
      <c r="AI1423" t="str">
        <f>IF(Raw_Data[[#This Row],[Risk_Score]]&lt;=6,"Low Risk",IF(Raw_Data[[#This Row],[Risk_Score]]&lt;=8,"Medium Risk","High Risk"))</f>
        <v>Low Risk</v>
      </c>
      <c r="AJ1423">
        <f ca="1">IFERROR(DATEDIF(Raw_Data[[#This Row],[tanggal_pengajuan]],TODAY(),"m"),"N/A")</f>
        <v>5</v>
      </c>
      <c r="AK1423" t="str">
        <f ca="1">IF(ISNUMBER(Raw_Data[[#This Row],[MOB]]),IF(Raw_Data[[#This Row],[MOB]]&lt;6,"0-5 bulan",IF(Raw_Data[[#This Row],[MOB]]&lt;12,"6-11 bulan",IF(Raw_Data[[#This Row],[MOB]]&lt;24,"12-23 bulan","24+ bulan"))),"N/A")</f>
        <v>0-5 bulan</v>
      </c>
    </row>
    <row r="1424" spans="1:37" ht="14.25" customHeight="1" x14ac:dyDescent="0.45">
      <c r="A1424" t="s">
        <v>3504</v>
      </c>
      <c r="B1424" s="64">
        <v>46093</v>
      </c>
      <c r="C1424" s="1" t="str">
        <f t="shared" si="22"/>
        <v>March</v>
      </c>
      <c r="D1424" t="s">
        <v>1127</v>
      </c>
      <c r="E1424" t="s">
        <v>3505</v>
      </c>
      <c r="F1424">
        <v>42</v>
      </c>
      <c r="G1424" t="s">
        <v>51</v>
      </c>
      <c r="H1424" t="s">
        <v>101</v>
      </c>
      <c r="I1424" s="2">
        <v>4934000</v>
      </c>
      <c r="J1424" s="3">
        <f>Raw_Data[[#This Row],[cicilan_per_bulan]]/Raw_Data[[#This Row],[penghasilan_bulanan]]</f>
        <v>0.59775030401297125</v>
      </c>
      <c r="K1424" t="s">
        <v>119</v>
      </c>
      <c r="L1424" t="s">
        <v>120</v>
      </c>
      <c r="M1424" t="s">
        <v>44</v>
      </c>
      <c r="N1424" t="s">
        <v>184</v>
      </c>
      <c r="O1424" t="s">
        <v>122</v>
      </c>
      <c r="P1424" s="2">
        <v>36365000</v>
      </c>
      <c r="Q1424" s="2">
        <v>5455000</v>
      </c>
      <c r="R1424" t="str">
        <f>IF(Raw_Data[[#This Row],[persen_dp]]&lt;15%,"Low",IF(Raw_Data[[#This Row],[persen_dp]]&gt;25%,"High","Medium"))</f>
        <v>Medium</v>
      </c>
      <c r="S1424" s="3">
        <v>0.15</v>
      </c>
      <c r="T1424">
        <v>12</v>
      </c>
      <c r="U1424">
        <v>0.14499999999999999</v>
      </c>
      <c r="V1424" s="2">
        <v>2949300</v>
      </c>
      <c r="W1424" s="2">
        <v>35391000</v>
      </c>
      <c r="X1424" t="str">
        <f>IF(OR(Raw_Data[[#This Row],[status_pembayaran]]="Macet",Raw_Data[[#This Row],[status_pembayaran]]="Kurang Lancar"),"Non Performing Loan","Performing")</f>
        <v>Performing</v>
      </c>
      <c r="Y1424" t="s">
        <v>47</v>
      </c>
      <c r="Z1424">
        <v>0</v>
      </c>
      <c r="AA1424">
        <v>0</v>
      </c>
      <c r="AB1424">
        <v>1</v>
      </c>
      <c r="AC1424" t="s">
        <v>137</v>
      </c>
      <c r="AD1424">
        <f>IF(Raw_Data[[#This Row],[rasio]]&lt;0.2,1,IF(Raw_Data[[#This Row],[rasio]]&lt;0.3,2,IF(Raw_Data[[#This Row],[rasio]]&lt;0.4,3,4)))</f>
        <v>4</v>
      </c>
      <c r="AE1424">
        <f>IF(Raw_Data[[#This Row],[kategori_dp]]="High",1,IF(Raw_Data[[#This Row],[kategori_dp]]="Medium",2,3))</f>
        <v>2</v>
      </c>
      <c r="AF1424">
        <f>IF(Raw_Data[[#This Row],[tenor_bulan]]&lt;=24,1,IF(Raw_Data[[#This Row],[tenor_bulan]]&lt;=36,2,IF(Raw_Data[[#This Row],[tenor_bulan]]&lt;=48,3,4)))</f>
        <v>1</v>
      </c>
      <c r="AG1424">
        <f>IF(Raw_Data[[#This Row],[jumlah_kali_telat]]=0,0,IF(Raw_Data[[#This Row],[jumlah_kali_telat]]&lt;=2,2,4))</f>
        <v>0</v>
      </c>
      <c r="AH1424">
        <f>Raw_Data[[#This Row],[Skor_Rasio]]+Raw_Data[[#This Row],[Skor_DP]]+Raw_Data[[#This Row],[Skor_Tenor]]+Raw_Data[[#This Row],[Skor_Telat]]</f>
        <v>7</v>
      </c>
      <c r="AI1424" t="str">
        <f>IF(Raw_Data[[#This Row],[Risk_Score]]&lt;=6,"Low Risk",IF(Raw_Data[[#This Row],[Risk_Score]]&lt;=8,"Medium Risk","High Risk"))</f>
        <v>Medium Risk</v>
      </c>
      <c r="AJ1424">
        <f ca="1">IFERROR(DATEDIF(Raw_Data[[#This Row],[tanggal_pengajuan]],TODAY(),"m"),"N/A")</f>
        <v>7</v>
      </c>
      <c r="AK1424" t="str">
        <f ca="1">IF(ISNUMBER(Raw_Data[[#This Row],[MOB]]),IF(Raw_Data[[#This Row],[MOB]]&lt;6,"0-5 bulan",IF(Raw_Data[[#This Row],[MOB]]&lt;12,"6-11 bulan",IF(Raw_Data[[#This Row],[MOB]]&lt;24,"12-23 bulan","24+ bulan"))),"N/A")</f>
        <v>6-11 bulan</v>
      </c>
    </row>
    <row r="1425" spans="1:37" ht="14.25" customHeight="1" x14ac:dyDescent="0.45">
      <c r="A1425" t="s">
        <v>3506</v>
      </c>
      <c r="B1425" s="64">
        <v>46094</v>
      </c>
      <c r="C1425" s="1" t="str">
        <f t="shared" si="22"/>
        <v>March</v>
      </c>
      <c r="D1425" t="s">
        <v>76</v>
      </c>
      <c r="E1425" t="s">
        <v>3507</v>
      </c>
      <c r="F1425">
        <v>41</v>
      </c>
      <c r="G1425" t="s">
        <v>51</v>
      </c>
      <c r="H1425" t="s">
        <v>41</v>
      </c>
      <c r="I1425" s="2">
        <v>6010000</v>
      </c>
      <c r="J1425" s="3">
        <f>Raw_Data[[#This Row],[cicilan_per_bulan]]/Raw_Data[[#This Row],[penghasilan_bulanan]]</f>
        <v>0.27161397670549087</v>
      </c>
      <c r="K1425" t="s">
        <v>70</v>
      </c>
      <c r="L1425" t="s">
        <v>71</v>
      </c>
      <c r="M1425" t="s">
        <v>290</v>
      </c>
      <c r="N1425" t="s">
        <v>291</v>
      </c>
      <c r="O1425" t="s">
        <v>292</v>
      </c>
      <c r="P1425" s="2">
        <v>37964000</v>
      </c>
      <c r="Q1425" s="2">
        <v>7593000</v>
      </c>
      <c r="R1425" t="str">
        <f>IF(Raw_Data[[#This Row],[persen_dp]]&lt;15%,"Low",IF(Raw_Data[[#This Row],[persen_dp]]&gt;25%,"High","Medium"))</f>
        <v>Medium</v>
      </c>
      <c r="S1425" s="3">
        <v>0.2</v>
      </c>
      <c r="T1425">
        <v>24</v>
      </c>
      <c r="U1425">
        <v>0.14499999999999999</v>
      </c>
      <c r="V1425" s="2">
        <v>1632400</v>
      </c>
      <c r="W1425" s="2">
        <v>39179000</v>
      </c>
      <c r="X1425" t="str">
        <f>IF(OR(Raw_Data[[#This Row],[status_pembayaran]]="Macet",Raw_Data[[#This Row],[status_pembayaran]]="Kurang Lancar"),"Non Performing Loan","Performing")</f>
        <v>Performing</v>
      </c>
      <c r="Y1425" t="s">
        <v>47</v>
      </c>
      <c r="Z1425">
        <v>0</v>
      </c>
      <c r="AA1425">
        <v>0</v>
      </c>
      <c r="AB1425">
        <v>1</v>
      </c>
      <c r="AC1425" t="s">
        <v>104</v>
      </c>
      <c r="AD1425">
        <f>IF(Raw_Data[[#This Row],[rasio]]&lt;0.2,1,IF(Raw_Data[[#This Row],[rasio]]&lt;0.3,2,IF(Raw_Data[[#This Row],[rasio]]&lt;0.4,3,4)))</f>
        <v>2</v>
      </c>
      <c r="AE1425">
        <f>IF(Raw_Data[[#This Row],[kategori_dp]]="High",1,IF(Raw_Data[[#This Row],[kategori_dp]]="Medium",2,3))</f>
        <v>2</v>
      </c>
      <c r="AF1425">
        <f>IF(Raw_Data[[#This Row],[tenor_bulan]]&lt;=24,1,IF(Raw_Data[[#This Row],[tenor_bulan]]&lt;=36,2,IF(Raw_Data[[#This Row],[tenor_bulan]]&lt;=48,3,4)))</f>
        <v>1</v>
      </c>
      <c r="AG1425">
        <f>IF(Raw_Data[[#This Row],[jumlah_kali_telat]]=0,0,IF(Raw_Data[[#This Row],[jumlah_kali_telat]]&lt;=2,2,4))</f>
        <v>0</v>
      </c>
      <c r="AH1425">
        <f>Raw_Data[[#This Row],[Skor_Rasio]]+Raw_Data[[#This Row],[Skor_DP]]+Raw_Data[[#This Row],[Skor_Tenor]]+Raw_Data[[#This Row],[Skor_Telat]]</f>
        <v>5</v>
      </c>
      <c r="AI1425" t="str">
        <f>IF(Raw_Data[[#This Row],[Risk_Score]]&lt;=6,"Low Risk",IF(Raw_Data[[#This Row],[Risk_Score]]&lt;=8,"Medium Risk","High Risk"))</f>
        <v>Low Risk</v>
      </c>
      <c r="AJ1425">
        <f ca="1">IFERROR(DATEDIF(Raw_Data[[#This Row],[tanggal_pengajuan]],TODAY(),"m"),"N/A")</f>
        <v>7</v>
      </c>
      <c r="AK1425" t="str">
        <f ca="1">IF(ISNUMBER(Raw_Data[[#This Row],[MOB]]),IF(Raw_Data[[#This Row],[MOB]]&lt;6,"0-5 bulan",IF(Raw_Data[[#This Row],[MOB]]&lt;12,"6-11 bulan",IF(Raw_Data[[#This Row],[MOB]]&lt;24,"12-23 bulan","24+ bulan"))),"N/A")</f>
        <v>6-11 bulan</v>
      </c>
    </row>
    <row r="1426" spans="1:37" ht="14.25" customHeight="1" x14ac:dyDescent="0.45">
      <c r="A1426" t="s">
        <v>3508</v>
      </c>
      <c r="B1426" s="64">
        <v>46184</v>
      </c>
      <c r="C1426" s="1" t="str">
        <f t="shared" si="22"/>
        <v>June</v>
      </c>
      <c r="D1426" t="s">
        <v>1028</v>
      </c>
      <c r="E1426" t="s">
        <v>3509</v>
      </c>
      <c r="F1426">
        <v>54</v>
      </c>
      <c r="G1426" t="s">
        <v>51</v>
      </c>
      <c r="H1426" t="s">
        <v>96</v>
      </c>
      <c r="I1426" s="2">
        <v>5664000</v>
      </c>
      <c r="J1426" s="3">
        <f>Raw_Data[[#This Row],[cicilan_per_bulan]]/Raw_Data[[#This Row],[penghasilan_bulanan]]</f>
        <v>7.0956920903954807E-2</v>
      </c>
      <c r="K1426" t="s">
        <v>286</v>
      </c>
      <c r="L1426" t="s">
        <v>154</v>
      </c>
      <c r="M1426" t="s">
        <v>44</v>
      </c>
      <c r="N1426" t="s">
        <v>273</v>
      </c>
      <c r="O1426" t="s">
        <v>274</v>
      </c>
      <c r="P1426" s="2">
        <v>17443000</v>
      </c>
      <c r="Q1426" s="2">
        <v>5233000</v>
      </c>
      <c r="R1426" t="str">
        <f>IF(Raw_Data[[#This Row],[persen_dp]]&lt;15%,"Low",IF(Raw_Data[[#This Row],[persen_dp]]&gt;25%,"High","Medium"))</f>
        <v>High</v>
      </c>
      <c r="S1426" s="3">
        <v>0.3</v>
      </c>
      <c r="T1426">
        <v>48</v>
      </c>
      <c r="U1426">
        <v>0.14499999999999999</v>
      </c>
      <c r="V1426" s="2">
        <v>401900</v>
      </c>
      <c r="W1426" s="2">
        <v>19292000</v>
      </c>
      <c r="X1426" t="str">
        <f>IF(OR(Raw_Data[[#This Row],[status_pembayaran]]="Macet",Raw_Data[[#This Row],[status_pembayaran]]="Kurang Lancar"),"Non Performing Loan","Performing")</f>
        <v>Performing</v>
      </c>
      <c r="Y1426" t="s">
        <v>47</v>
      </c>
      <c r="Z1426">
        <v>0</v>
      </c>
      <c r="AA1426">
        <v>0</v>
      </c>
      <c r="AB1426">
        <v>1</v>
      </c>
      <c r="AC1426" t="s">
        <v>137</v>
      </c>
      <c r="AD1426">
        <f>IF(Raw_Data[[#This Row],[rasio]]&lt;0.2,1,IF(Raw_Data[[#This Row],[rasio]]&lt;0.3,2,IF(Raw_Data[[#This Row],[rasio]]&lt;0.4,3,4)))</f>
        <v>1</v>
      </c>
      <c r="AE1426">
        <f>IF(Raw_Data[[#This Row],[kategori_dp]]="High",1,IF(Raw_Data[[#This Row],[kategori_dp]]="Medium",2,3))</f>
        <v>1</v>
      </c>
      <c r="AF1426">
        <f>IF(Raw_Data[[#This Row],[tenor_bulan]]&lt;=24,1,IF(Raw_Data[[#This Row],[tenor_bulan]]&lt;=36,2,IF(Raw_Data[[#This Row],[tenor_bulan]]&lt;=48,3,4)))</f>
        <v>3</v>
      </c>
      <c r="AG1426">
        <f>IF(Raw_Data[[#This Row],[jumlah_kali_telat]]=0,0,IF(Raw_Data[[#This Row],[jumlah_kali_telat]]&lt;=2,2,4))</f>
        <v>0</v>
      </c>
      <c r="AH1426">
        <f>Raw_Data[[#This Row],[Skor_Rasio]]+Raw_Data[[#This Row],[Skor_DP]]+Raw_Data[[#This Row],[Skor_Tenor]]+Raw_Data[[#This Row],[Skor_Telat]]</f>
        <v>5</v>
      </c>
      <c r="AI1426" t="str">
        <f>IF(Raw_Data[[#This Row],[Risk_Score]]&lt;=6,"Low Risk",IF(Raw_Data[[#This Row],[Risk_Score]]&lt;=8,"Medium Risk","High Risk"))</f>
        <v>Low Risk</v>
      </c>
      <c r="AJ1426">
        <f ca="1">IFERROR(DATEDIF(Raw_Data[[#This Row],[tanggal_pengajuan]],TODAY(),"m"),"N/A")</f>
        <v>4</v>
      </c>
      <c r="AK1426" t="str">
        <f ca="1">IF(ISNUMBER(Raw_Data[[#This Row],[MOB]]),IF(Raw_Data[[#This Row],[MOB]]&lt;6,"0-5 bulan",IF(Raw_Data[[#This Row],[MOB]]&lt;12,"6-11 bulan",IF(Raw_Data[[#This Row],[MOB]]&lt;24,"12-23 bulan","24+ bulan"))),"N/A")</f>
        <v>0-5 bulan</v>
      </c>
    </row>
    <row r="1427" spans="1:37" ht="14.25" customHeight="1" x14ac:dyDescent="0.45">
      <c r="A1427" t="s">
        <v>3510</v>
      </c>
      <c r="B1427" s="64">
        <v>46143</v>
      </c>
      <c r="C1427" s="1" t="str">
        <f t="shared" si="22"/>
        <v>May</v>
      </c>
      <c r="D1427" t="s">
        <v>812</v>
      </c>
      <c r="E1427" t="s">
        <v>3511</v>
      </c>
      <c r="F1427">
        <v>57</v>
      </c>
      <c r="G1427" t="s">
        <v>40</v>
      </c>
      <c r="H1427" t="s">
        <v>90</v>
      </c>
      <c r="I1427" s="2">
        <v>7182000</v>
      </c>
      <c r="J1427" s="3">
        <f>Raw_Data[[#This Row],[cicilan_per_bulan]]/Raw_Data[[#This Row],[penghasilan_bulanan]]</f>
        <v>0.16443887496519075</v>
      </c>
      <c r="K1427" t="s">
        <v>109</v>
      </c>
      <c r="L1427" t="s">
        <v>110</v>
      </c>
      <c r="M1427" t="s">
        <v>55</v>
      </c>
      <c r="N1427" t="s">
        <v>65</v>
      </c>
      <c r="O1427" t="s">
        <v>46</v>
      </c>
      <c r="P1427" s="2">
        <v>27465000</v>
      </c>
      <c r="Q1427" s="2">
        <v>5493000</v>
      </c>
      <c r="R1427" t="str">
        <f>IF(Raw_Data[[#This Row],[persen_dp]]&lt;15%,"Low",IF(Raw_Data[[#This Row],[persen_dp]]&gt;25%,"High","Medium"))</f>
        <v>Medium</v>
      </c>
      <c r="S1427" s="3">
        <v>0.2</v>
      </c>
      <c r="T1427">
        <v>24</v>
      </c>
      <c r="U1427">
        <v>0.14499999999999999</v>
      </c>
      <c r="V1427" s="2">
        <v>1181000</v>
      </c>
      <c r="W1427" s="2">
        <v>28344000</v>
      </c>
      <c r="X1427" t="str">
        <f>IF(OR(Raw_Data[[#This Row],[status_pembayaran]]="Macet",Raw_Data[[#This Row],[status_pembayaran]]="Kurang Lancar"),"Non Performing Loan","Performing")</f>
        <v>Performing</v>
      </c>
      <c r="Y1427" t="s">
        <v>47</v>
      </c>
      <c r="Z1427">
        <v>0</v>
      </c>
      <c r="AA1427">
        <v>0</v>
      </c>
      <c r="AB1427">
        <v>1</v>
      </c>
      <c r="AD1427">
        <f>IF(Raw_Data[[#This Row],[rasio]]&lt;0.2,1,IF(Raw_Data[[#This Row],[rasio]]&lt;0.3,2,IF(Raw_Data[[#This Row],[rasio]]&lt;0.4,3,4)))</f>
        <v>1</v>
      </c>
      <c r="AE1427">
        <f>IF(Raw_Data[[#This Row],[kategori_dp]]="High",1,IF(Raw_Data[[#This Row],[kategori_dp]]="Medium",2,3))</f>
        <v>2</v>
      </c>
      <c r="AF1427">
        <f>IF(Raw_Data[[#This Row],[tenor_bulan]]&lt;=24,1,IF(Raw_Data[[#This Row],[tenor_bulan]]&lt;=36,2,IF(Raw_Data[[#This Row],[tenor_bulan]]&lt;=48,3,4)))</f>
        <v>1</v>
      </c>
      <c r="AG1427">
        <f>IF(Raw_Data[[#This Row],[jumlah_kali_telat]]=0,0,IF(Raw_Data[[#This Row],[jumlah_kali_telat]]&lt;=2,2,4))</f>
        <v>0</v>
      </c>
      <c r="AH1427">
        <f>Raw_Data[[#This Row],[Skor_Rasio]]+Raw_Data[[#This Row],[Skor_DP]]+Raw_Data[[#This Row],[Skor_Tenor]]+Raw_Data[[#This Row],[Skor_Telat]]</f>
        <v>4</v>
      </c>
      <c r="AI1427" t="str">
        <f>IF(Raw_Data[[#This Row],[Risk_Score]]&lt;=6,"Low Risk",IF(Raw_Data[[#This Row],[Risk_Score]]&lt;=8,"Medium Risk","High Risk"))</f>
        <v>Low Risk</v>
      </c>
      <c r="AJ1427">
        <f ca="1">IFERROR(DATEDIF(Raw_Data[[#This Row],[tanggal_pengajuan]],TODAY(),"m"),"N/A")</f>
        <v>5</v>
      </c>
      <c r="AK1427" t="str">
        <f ca="1">IF(ISNUMBER(Raw_Data[[#This Row],[MOB]]),IF(Raw_Data[[#This Row],[MOB]]&lt;6,"0-5 bulan",IF(Raw_Data[[#This Row],[MOB]]&lt;12,"6-11 bulan",IF(Raw_Data[[#This Row],[MOB]]&lt;24,"12-23 bulan","24+ bulan"))),"N/A")</f>
        <v>0-5 bulan</v>
      </c>
    </row>
    <row r="1428" spans="1:37" ht="14.25" customHeight="1" x14ac:dyDescent="0.45">
      <c r="A1428" t="s">
        <v>3512</v>
      </c>
      <c r="B1428" s="64">
        <v>46075</v>
      </c>
      <c r="C1428" s="1" t="str">
        <f t="shared" si="22"/>
        <v>February</v>
      </c>
      <c r="D1428" t="s">
        <v>2238</v>
      </c>
      <c r="E1428" t="s">
        <v>3513</v>
      </c>
      <c r="F1428">
        <v>34</v>
      </c>
      <c r="G1428" t="s">
        <v>40</v>
      </c>
      <c r="H1428" t="s">
        <v>126</v>
      </c>
      <c r="I1428" s="2">
        <v>4121000</v>
      </c>
      <c r="J1428" s="3">
        <f>Raw_Data[[#This Row],[cicilan_per_bulan]]/Raw_Data[[#This Row],[penghasilan_bulanan]]</f>
        <v>0.91880611502062604</v>
      </c>
      <c r="K1428" t="s">
        <v>286</v>
      </c>
      <c r="L1428" t="s">
        <v>154</v>
      </c>
      <c r="M1428" t="s">
        <v>55</v>
      </c>
      <c r="N1428" t="s">
        <v>395</v>
      </c>
      <c r="O1428" t="s">
        <v>396</v>
      </c>
      <c r="P1428" s="2">
        <v>61049000</v>
      </c>
      <c r="Q1428" s="2">
        <v>21367000</v>
      </c>
      <c r="R1428" t="str">
        <f>IF(Raw_Data[[#This Row],[persen_dp]]&lt;15%,"Low",IF(Raw_Data[[#This Row],[persen_dp]]&gt;25%,"High","Medium"))</f>
        <v>High</v>
      </c>
      <c r="S1428" s="3">
        <v>0.35</v>
      </c>
      <c r="T1428">
        <v>12</v>
      </c>
      <c r="U1428">
        <v>0.14499999999999999</v>
      </c>
      <c r="V1428" s="2">
        <v>3786400</v>
      </c>
      <c r="W1428" s="2">
        <v>45436000</v>
      </c>
      <c r="X1428" t="str">
        <f>IF(OR(Raw_Data[[#This Row],[status_pembayaran]]="Macet",Raw_Data[[#This Row],[status_pembayaran]]="Kurang Lancar"),"Non Performing Loan","Performing")</f>
        <v>Performing</v>
      </c>
      <c r="Y1428" t="s">
        <v>47</v>
      </c>
      <c r="Z1428">
        <v>0</v>
      </c>
      <c r="AA1428">
        <v>0</v>
      </c>
      <c r="AB1428">
        <v>1</v>
      </c>
      <c r="AC1428" t="s">
        <v>104</v>
      </c>
      <c r="AD1428">
        <f>IF(Raw_Data[[#This Row],[rasio]]&lt;0.2,1,IF(Raw_Data[[#This Row],[rasio]]&lt;0.3,2,IF(Raw_Data[[#This Row],[rasio]]&lt;0.4,3,4)))</f>
        <v>4</v>
      </c>
      <c r="AE1428">
        <f>IF(Raw_Data[[#This Row],[kategori_dp]]="High",1,IF(Raw_Data[[#This Row],[kategori_dp]]="Medium",2,3))</f>
        <v>1</v>
      </c>
      <c r="AF1428">
        <f>IF(Raw_Data[[#This Row],[tenor_bulan]]&lt;=24,1,IF(Raw_Data[[#This Row],[tenor_bulan]]&lt;=36,2,IF(Raw_Data[[#This Row],[tenor_bulan]]&lt;=48,3,4)))</f>
        <v>1</v>
      </c>
      <c r="AG1428">
        <f>IF(Raw_Data[[#This Row],[jumlah_kali_telat]]=0,0,IF(Raw_Data[[#This Row],[jumlah_kali_telat]]&lt;=2,2,4))</f>
        <v>0</v>
      </c>
      <c r="AH1428">
        <f>Raw_Data[[#This Row],[Skor_Rasio]]+Raw_Data[[#This Row],[Skor_DP]]+Raw_Data[[#This Row],[Skor_Tenor]]+Raw_Data[[#This Row],[Skor_Telat]]</f>
        <v>6</v>
      </c>
      <c r="AI1428" t="str">
        <f>IF(Raw_Data[[#This Row],[Risk_Score]]&lt;=6,"Low Risk",IF(Raw_Data[[#This Row],[Risk_Score]]&lt;=8,"Medium Risk","High Risk"))</f>
        <v>Low Risk</v>
      </c>
      <c r="AJ1428">
        <f ca="1">IFERROR(DATEDIF(Raw_Data[[#This Row],[tanggal_pengajuan]],TODAY(),"m"),"N/A")</f>
        <v>8</v>
      </c>
      <c r="AK1428" t="str">
        <f ca="1">IF(ISNUMBER(Raw_Data[[#This Row],[MOB]]),IF(Raw_Data[[#This Row],[MOB]]&lt;6,"0-5 bulan",IF(Raw_Data[[#This Row],[MOB]]&lt;12,"6-11 bulan",IF(Raw_Data[[#This Row],[MOB]]&lt;24,"12-23 bulan","24+ bulan"))),"N/A")</f>
        <v>6-11 bulan</v>
      </c>
    </row>
    <row r="1429" spans="1:37" ht="14.25" customHeight="1" x14ac:dyDescent="0.45">
      <c r="A1429" t="s">
        <v>3514</v>
      </c>
      <c r="B1429" s="64">
        <v>46176</v>
      </c>
      <c r="C1429" s="1" t="str">
        <f t="shared" si="22"/>
        <v>June</v>
      </c>
      <c r="D1429" t="s">
        <v>2508</v>
      </c>
      <c r="E1429" t="s">
        <v>3515</v>
      </c>
      <c r="F1429">
        <v>50</v>
      </c>
      <c r="G1429" t="s">
        <v>40</v>
      </c>
      <c r="H1429" t="s">
        <v>152</v>
      </c>
      <c r="I1429" s="2">
        <v>3955000</v>
      </c>
      <c r="J1429" s="3">
        <f>Raw_Data[[#This Row],[cicilan_per_bulan]]/Raw_Data[[#This Row],[penghasilan_bulanan]]</f>
        <v>0.25805309734513276</v>
      </c>
      <c r="K1429" t="s">
        <v>91</v>
      </c>
      <c r="L1429" t="s">
        <v>92</v>
      </c>
      <c r="M1429" t="s">
        <v>44</v>
      </c>
      <c r="N1429" t="s">
        <v>129</v>
      </c>
      <c r="O1429" t="s">
        <v>130</v>
      </c>
      <c r="P1429" s="2">
        <v>23214000</v>
      </c>
      <c r="Q1429" s="2">
        <v>8125000</v>
      </c>
      <c r="R1429" t="str">
        <f>IF(Raw_Data[[#This Row],[persen_dp]]&lt;15%,"Low",IF(Raw_Data[[#This Row],[persen_dp]]&gt;25%,"High","Medium"))</f>
        <v>High</v>
      </c>
      <c r="S1429" s="3">
        <v>0.35</v>
      </c>
      <c r="T1429">
        <v>18</v>
      </c>
      <c r="U1429">
        <v>0.14499999999999999</v>
      </c>
      <c r="V1429" s="2">
        <v>1020600</v>
      </c>
      <c r="W1429" s="2">
        <v>18371000</v>
      </c>
      <c r="X1429" t="str">
        <f>IF(OR(Raw_Data[[#This Row],[status_pembayaran]]="Macet",Raw_Data[[#This Row],[status_pembayaran]]="Kurang Lancar"),"Non Performing Loan","Performing")</f>
        <v>Performing</v>
      </c>
      <c r="Y1429" t="s">
        <v>47</v>
      </c>
      <c r="Z1429">
        <v>0</v>
      </c>
      <c r="AA1429">
        <v>0</v>
      </c>
      <c r="AB1429">
        <v>1</v>
      </c>
      <c r="AC1429" t="s">
        <v>137</v>
      </c>
      <c r="AD1429">
        <f>IF(Raw_Data[[#This Row],[rasio]]&lt;0.2,1,IF(Raw_Data[[#This Row],[rasio]]&lt;0.3,2,IF(Raw_Data[[#This Row],[rasio]]&lt;0.4,3,4)))</f>
        <v>2</v>
      </c>
      <c r="AE1429">
        <f>IF(Raw_Data[[#This Row],[kategori_dp]]="High",1,IF(Raw_Data[[#This Row],[kategori_dp]]="Medium",2,3))</f>
        <v>1</v>
      </c>
      <c r="AF1429">
        <f>IF(Raw_Data[[#This Row],[tenor_bulan]]&lt;=24,1,IF(Raw_Data[[#This Row],[tenor_bulan]]&lt;=36,2,IF(Raw_Data[[#This Row],[tenor_bulan]]&lt;=48,3,4)))</f>
        <v>1</v>
      </c>
      <c r="AG1429">
        <f>IF(Raw_Data[[#This Row],[jumlah_kali_telat]]=0,0,IF(Raw_Data[[#This Row],[jumlah_kali_telat]]&lt;=2,2,4))</f>
        <v>0</v>
      </c>
      <c r="AH1429">
        <f>Raw_Data[[#This Row],[Skor_Rasio]]+Raw_Data[[#This Row],[Skor_DP]]+Raw_Data[[#This Row],[Skor_Tenor]]+Raw_Data[[#This Row],[Skor_Telat]]</f>
        <v>4</v>
      </c>
      <c r="AI1429" t="str">
        <f>IF(Raw_Data[[#This Row],[Risk_Score]]&lt;=6,"Low Risk",IF(Raw_Data[[#This Row],[Risk_Score]]&lt;=8,"Medium Risk","High Risk"))</f>
        <v>Low Risk</v>
      </c>
      <c r="AJ1429">
        <f ca="1">IFERROR(DATEDIF(Raw_Data[[#This Row],[tanggal_pengajuan]],TODAY(),"m"),"N/A")</f>
        <v>4</v>
      </c>
      <c r="AK1429" t="str">
        <f ca="1">IF(ISNUMBER(Raw_Data[[#This Row],[MOB]]),IF(Raw_Data[[#This Row],[MOB]]&lt;6,"0-5 bulan",IF(Raw_Data[[#This Row],[MOB]]&lt;12,"6-11 bulan",IF(Raw_Data[[#This Row],[MOB]]&lt;24,"12-23 bulan","24+ bulan"))),"N/A")</f>
        <v>0-5 bulan</v>
      </c>
    </row>
    <row r="1430" spans="1:37" ht="14.25" customHeight="1" x14ac:dyDescent="0.45">
      <c r="A1430" t="s">
        <v>3516</v>
      </c>
      <c r="B1430" s="64">
        <v>46042</v>
      </c>
      <c r="C1430" s="1" t="str">
        <f t="shared" si="22"/>
        <v>January</v>
      </c>
      <c r="D1430" t="s">
        <v>3517</v>
      </c>
      <c r="E1430" t="s">
        <v>3518</v>
      </c>
      <c r="F1430">
        <v>26</v>
      </c>
      <c r="G1430" t="s">
        <v>51</v>
      </c>
      <c r="H1430" t="s">
        <v>101</v>
      </c>
      <c r="I1430" s="2">
        <v>3712000</v>
      </c>
      <c r="J1430" s="3">
        <f>Raw_Data[[#This Row],[cicilan_per_bulan]]/Raw_Data[[#This Row],[penghasilan_bulanan]]</f>
        <v>0.17817887931034482</v>
      </c>
      <c r="K1430" t="s">
        <v>188</v>
      </c>
      <c r="L1430" t="s">
        <v>154</v>
      </c>
      <c r="M1430" t="s">
        <v>44</v>
      </c>
      <c r="N1430" t="s">
        <v>228</v>
      </c>
      <c r="O1430" t="s">
        <v>57</v>
      </c>
      <c r="P1430" s="2">
        <v>18930000</v>
      </c>
      <c r="Q1430" s="2">
        <v>6625000</v>
      </c>
      <c r="R1430" t="str">
        <f>IF(Raw_Data[[#This Row],[persen_dp]]&lt;15%,"Low",IF(Raw_Data[[#This Row],[persen_dp]]&gt;25%,"High","Medium"))</f>
        <v>High</v>
      </c>
      <c r="S1430" s="3">
        <v>0.35</v>
      </c>
      <c r="T1430">
        <v>24</v>
      </c>
      <c r="U1430">
        <v>0.14499999999999999</v>
      </c>
      <c r="V1430" s="2">
        <v>661400</v>
      </c>
      <c r="W1430" s="2">
        <v>15873000</v>
      </c>
      <c r="X1430" t="str">
        <f>IF(OR(Raw_Data[[#This Row],[status_pembayaran]]="Macet",Raw_Data[[#This Row],[status_pembayaran]]="Kurang Lancar"),"Non Performing Loan","Performing")</f>
        <v>Performing</v>
      </c>
      <c r="Y1430" t="s">
        <v>47</v>
      </c>
      <c r="Z1430">
        <v>0</v>
      </c>
      <c r="AA1430">
        <v>0</v>
      </c>
      <c r="AB1430">
        <v>1</v>
      </c>
      <c r="AC1430" t="s">
        <v>58</v>
      </c>
      <c r="AD1430">
        <f>IF(Raw_Data[[#This Row],[rasio]]&lt;0.2,1,IF(Raw_Data[[#This Row],[rasio]]&lt;0.3,2,IF(Raw_Data[[#This Row],[rasio]]&lt;0.4,3,4)))</f>
        <v>1</v>
      </c>
      <c r="AE1430">
        <f>IF(Raw_Data[[#This Row],[kategori_dp]]="High",1,IF(Raw_Data[[#This Row],[kategori_dp]]="Medium",2,3))</f>
        <v>1</v>
      </c>
      <c r="AF1430">
        <f>IF(Raw_Data[[#This Row],[tenor_bulan]]&lt;=24,1,IF(Raw_Data[[#This Row],[tenor_bulan]]&lt;=36,2,IF(Raw_Data[[#This Row],[tenor_bulan]]&lt;=48,3,4)))</f>
        <v>1</v>
      </c>
      <c r="AG1430">
        <f>IF(Raw_Data[[#This Row],[jumlah_kali_telat]]=0,0,IF(Raw_Data[[#This Row],[jumlah_kali_telat]]&lt;=2,2,4))</f>
        <v>0</v>
      </c>
      <c r="AH1430">
        <f>Raw_Data[[#This Row],[Skor_Rasio]]+Raw_Data[[#This Row],[Skor_DP]]+Raw_Data[[#This Row],[Skor_Tenor]]+Raw_Data[[#This Row],[Skor_Telat]]</f>
        <v>3</v>
      </c>
      <c r="AI1430" t="str">
        <f>IF(Raw_Data[[#This Row],[Risk_Score]]&lt;=6,"Low Risk",IF(Raw_Data[[#This Row],[Risk_Score]]&lt;=8,"Medium Risk","High Risk"))</f>
        <v>Low Risk</v>
      </c>
      <c r="AJ1430">
        <f ca="1">IFERROR(DATEDIF(Raw_Data[[#This Row],[tanggal_pengajuan]],TODAY(),"m"),"N/A")</f>
        <v>9</v>
      </c>
      <c r="AK1430" t="str">
        <f ca="1">IF(ISNUMBER(Raw_Data[[#This Row],[MOB]]),IF(Raw_Data[[#This Row],[MOB]]&lt;6,"0-5 bulan",IF(Raw_Data[[#This Row],[MOB]]&lt;12,"6-11 bulan",IF(Raw_Data[[#This Row],[MOB]]&lt;24,"12-23 bulan","24+ bulan"))),"N/A")</f>
        <v>6-11 bulan</v>
      </c>
    </row>
    <row r="1431" spans="1:37" ht="14.25" customHeight="1" x14ac:dyDescent="0.45">
      <c r="A1431" t="s">
        <v>3519</v>
      </c>
      <c r="B1431" s="64">
        <v>46188</v>
      </c>
      <c r="C1431" s="1" t="str">
        <f t="shared" si="22"/>
        <v>June</v>
      </c>
      <c r="D1431" t="s">
        <v>1224</v>
      </c>
      <c r="E1431" t="s">
        <v>3520</v>
      </c>
      <c r="F1431">
        <v>40</v>
      </c>
      <c r="G1431" t="s">
        <v>51</v>
      </c>
      <c r="H1431" t="s">
        <v>108</v>
      </c>
      <c r="I1431" s="2">
        <v>4872000</v>
      </c>
      <c r="J1431" s="3">
        <f>Raw_Data[[#This Row],[cicilan_per_bulan]]/Raw_Data[[#This Row],[penghasilan_bulanan]]</f>
        <v>8.5981116584564865E-2</v>
      </c>
      <c r="K1431" t="s">
        <v>102</v>
      </c>
      <c r="L1431" t="s">
        <v>103</v>
      </c>
      <c r="M1431" t="s">
        <v>249</v>
      </c>
      <c r="N1431" t="s">
        <v>250</v>
      </c>
      <c r="O1431" t="s">
        <v>57</v>
      </c>
      <c r="P1431" s="2">
        <v>16190000</v>
      </c>
      <c r="Q1431" s="2">
        <v>1619000</v>
      </c>
      <c r="R1431" t="str">
        <f>IF(Raw_Data[[#This Row],[persen_dp]]&lt;15%,"Low",IF(Raw_Data[[#This Row],[persen_dp]]&gt;25%,"High","Medium"))</f>
        <v>Low</v>
      </c>
      <c r="S1431" s="3">
        <v>0.1</v>
      </c>
      <c r="T1431">
        <v>60</v>
      </c>
      <c r="U1431">
        <v>0.14499999999999999</v>
      </c>
      <c r="V1431" s="2">
        <v>418900</v>
      </c>
      <c r="W1431" s="2">
        <v>25134000</v>
      </c>
      <c r="X1431" t="str">
        <f>IF(OR(Raw_Data[[#This Row],[status_pembayaran]]="Macet",Raw_Data[[#This Row],[status_pembayaran]]="Kurang Lancar"),"Non Performing Loan","Performing")</f>
        <v>Performing</v>
      </c>
      <c r="Y1431" t="s">
        <v>47</v>
      </c>
      <c r="Z1431">
        <v>0</v>
      </c>
      <c r="AA1431">
        <v>0</v>
      </c>
      <c r="AB1431">
        <v>1</v>
      </c>
      <c r="AC1431" t="s">
        <v>74</v>
      </c>
      <c r="AD1431">
        <f>IF(Raw_Data[[#This Row],[rasio]]&lt;0.2,1,IF(Raw_Data[[#This Row],[rasio]]&lt;0.3,2,IF(Raw_Data[[#This Row],[rasio]]&lt;0.4,3,4)))</f>
        <v>1</v>
      </c>
      <c r="AE1431">
        <f>IF(Raw_Data[[#This Row],[kategori_dp]]="High",1,IF(Raw_Data[[#This Row],[kategori_dp]]="Medium",2,3))</f>
        <v>3</v>
      </c>
      <c r="AF1431">
        <f>IF(Raw_Data[[#This Row],[tenor_bulan]]&lt;=24,1,IF(Raw_Data[[#This Row],[tenor_bulan]]&lt;=36,2,IF(Raw_Data[[#This Row],[tenor_bulan]]&lt;=48,3,4)))</f>
        <v>4</v>
      </c>
      <c r="AG1431">
        <f>IF(Raw_Data[[#This Row],[jumlah_kali_telat]]=0,0,IF(Raw_Data[[#This Row],[jumlah_kali_telat]]&lt;=2,2,4))</f>
        <v>0</v>
      </c>
      <c r="AH1431">
        <f>Raw_Data[[#This Row],[Skor_Rasio]]+Raw_Data[[#This Row],[Skor_DP]]+Raw_Data[[#This Row],[Skor_Tenor]]+Raw_Data[[#This Row],[Skor_Telat]]</f>
        <v>8</v>
      </c>
      <c r="AI1431" t="str">
        <f>IF(Raw_Data[[#This Row],[Risk_Score]]&lt;=6,"Low Risk",IF(Raw_Data[[#This Row],[Risk_Score]]&lt;=8,"Medium Risk","High Risk"))</f>
        <v>Medium Risk</v>
      </c>
      <c r="AJ1431">
        <f ca="1">IFERROR(DATEDIF(Raw_Data[[#This Row],[tanggal_pengajuan]],TODAY(),"m"),"N/A")</f>
        <v>4</v>
      </c>
      <c r="AK1431" t="str">
        <f ca="1">IF(ISNUMBER(Raw_Data[[#This Row],[MOB]]),IF(Raw_Data[[#This Row],[MOB]]&lt;6,"0-5 bulan",IF(Raw_Data[[#This Row],[MOB]]&lt;12,"6-11 bulan",IF(Raw_Data[[#This Row],[MOB]]&lt;24,"12-23 bulan","24+ bulan"))),"N/A")</f>
        <v>0-5 bulan</v>
      </c>
    </row>
    <row r="1432" spans="1:37" ht="14.25" customHeight="1" x14ac:dyDescent="0.45">
      <c r="A1432" t="s">
        <v>3521</v>
      </c>
      <c r="B1432" s="64">
        <v>46296</v>
      </c>
      <c r="C1432" s="1" t="str">
        <f t="shared" si="22"/>
        <v>October</v>
      </c>
      <c r="D1432" t="s">
        <v>3522</v>
      </c>
      <c r="E1432" t="s">
        <v>3523</v>
      </c>
      <c r="F1432">
        <v>25</v>
      </c>
      <c r="G1432" t="s">
        <v>40</v>
      </c>
      <c r="H1432" t="s">
        <v>52</v>
      </c>
      <c r="I1432" s="2">
        <v>4555000</v>
      </c>
      <c r="J1432" s="3">
        <f>Raw_Data[[#This Row],[cicilan_per_bulan]]/Raw_Data[[#This Row],[penghasilan_bulanan]]</f>
        <v>0.53705817782656418</v>
      </c>
      <c r="K1432" t="s">
        <v>114</v>
      </c>
      <c r="L1432" t="s">
        <v>115</v>
      </c>
      <c r="M1432" t="s">
        <v>44</v>
      </c>
      <c r="N1432" t="s">
        <v>171</v>
      </c>
      <c r="O1432" t="s">
        <v>172</v>
      </c>
      <c r="P1432" s="2">
        <v>42550000</v>
      </c>
      <c r="Q1432" s="2">
        <v>6383000</v>
      </c>
      <c r="R1432" t="str">
        <f>IF(Raw_Data[[#This Row],[persen_dp]]&lt;15%,"Low",IF(Raw_Data[[#This Row],[persen_dp]]&gt;25%,"High","Medium"))</f>
        <v>Medium</v>
      </c>
      <c r="S1432" s="3">
        <v>0.15</v>
      </c>
      <c r="T1432">
        <v>18</v>
      </c>
      <c r="U1432">
        <v>0.14499999999999999</v>
      </c>
      <c r="V1432" s="2">
        <v>2446300</v>
      </c>
      <c r="W1432" s="2">
        <v>44034000</v>
      </c>
      <c r="X1432" t="str">
        <f>IF(OR(Raw_Data[[#This Row],[status_pembayaran]]="Macet",Raw_Data[[#This Row],[status_pembayaran]]="Kurang Lancar"),"Non Performing Loan","Performing")</f>
        <v>Performing</v>
      </c>
      <c r="Y1432" t="s">
        <v>47</v>
      </c>
      <c r="Z1432">
        <v>0</v>
      </c>
      <c r="AA1432">
        <v>0</v>
      </c>
      <c r="AB1432">
        <v>1</v>
      </c>
      <c r="AC1432" t="s">
        <v>104</v>
      </c>
      <c r="AD1432">
        <f>IF(Raw_Data[[#This Row],[rasio]]&lt;0.2,1,IF(Raw_Data[[#This Row],[rasio]]&lt;0.3,2,IF(Raw_Data[[#This Row],[rasio]]&lt;0.4,3,4)))</f>
        <v>4</v>
      </c>
      <c r="AE1432">
        <f>IF(Raw_Data[[#This Row],[kategori_dp]]="High",1,IF(Raw_Data[[#This Row],[kategori_dp]]="Medium",2,3))</f>
        <v>2</v>
      </c>
      <c r="AF1432">
        <f>IF(Raw_Data[[#This Row],[tenor_bulan]]&lt;=24,1,IF(Raw_Data[[#This Row],[tenor_bulan]]&lt;=36,2,IF(Raw_Data[[#This Row],[tenor_bulan]]&lt;=48,3,4)))</f>
        <v>1</v>
      </c>
      <c r="AG1432">
        <f>IF(Raw_Data[[#This Row],[jumlah_kali_telat]]=0,0,IF(Raw_Data[[#This Row],[jumlah_kali_telat]]&lt;=2,2,4))</f>
        <v>0</v>
      </c>
      <c r="AH1432">
        <f>Raw_Data[[#This Row],[Skor_Rasio]]+Raw_Data[[#This Row],[Skor_DP]]+Raw_Data[[#This Row],[Skor_Tenor]]+Raw_Data[[#This Row],[Skor_Telat]]</f>
        <v>7</v>
      </c>
      <c r="AI1432" t="str">
        <f>IF(Raw_Data[[#This Row],[Risk_Score]]&lt;=6,"Low Risk",IF(Raw_Data[[#This Row],[Risk_Score]]&lt;=8,"Medium Risk","High Risk"))</f>
        <v>Medium Risk</v>
      </c>
      <c r="AJ1432">
        <f ca="1">IFERROR(DATEDIF(Raw_Data[[#This Row],[tanggal_pengajuan]],TODAY(),"m"),"N/A")</f>
        <v>0</v>
      </c>
      <c r="AK1432" t="str">
        <f ca="1">IF(ISNUMBER(Raw_Data[[#This Row],[MOB]]),IF(Raw_Data[[#This Row],[MOB]]&lt;6,"0-5 bulan",IF(Raw_Data[[#This Row],[MOB]]&lt;12,"6-11 bulan",IF(Raw_Data[[#This Row],[MOB]]&lt;24,"12-23 bulan","24+ bulan"))),"N/A")</f>
        <v>0-5 bulan</v>
      </c>
    </row>
    <row r="1433" spans="1:37" ht="14.25" customHeight="1" x14ac:dyDescent="0.45">
      <c r="A1433" t="s">
        <v>3524</v>
      </c>
      <c r="B1433" s="64">
        <v>46180</v>
      </c>
      <c r="C1433" s="1" t="str">
        <f t="shared" si="22"/>
        <v>June</v>
      </c>
      <c r="D1433" t="s">
        <v>670</v>
      </c>
      <c r="E1433" t="s">
        <v>3525</v>
      </c>
      <c r="F1433">
        <v>52</v>
      </c>
      <c r="G1433" t="s">
        <v>40</v>
      </c>
      <c r="H1433" t="s">
        <v>41</v>
      </c>
      <c r="I1433" s="2">
        <v>7705000</v>
      </c>
      <c r="J1433" s="3">
        <f>Raw_Data[[#This Row],[cicilan_per_bulan]]/Raw_Data[[#This Row],[penghasilan_bulanan]]</f>
        <v>0.22891628812459441</v>
      </c>
      <c r="K1433" t="s">
        <v>268</v>
      </c>
      <c r="L1433" t="s">
        <v>110</v>
      </c>
      <c r="M1433" t="s">
        <v>290</v>
      </c>
      <c r="N1433" t="s">
        <v>291</v>
      </c>
      <c r="O1433" t="s">
        <v>292</v>
      </c>
      <c r="P1433" s="2">
        <v>37253000</v>
      </c>
      <c r="Q1433" s="2">
        <v>11176000</v>
      </c>
      <c r="R1433" t="str">
        <f>IF(Raw_Data[[#This Row],[persen_dp]]&lt;15%,"Low",IF(Raw_Data[[#This Row],[persen_dp]]&gt;25%,"High","Medium"))</f>
        <v>High</v>
      </c>
      <c r="S1433" s="3">
        <v>0.3</v>
      </c>
      <c r="T1433">
        <v>18</v>
      </c>
      <c r="U1433">
        <v>0.14499999999999999</v>
      </c>
      <c r="V1433" s="2">
        <v>1763800</v>
      </c>
      <c r="W1433" s="2">
        <v>31749000</v>
      </c>
      <c r="X1433" t="str">
        <f>IF(OR(Raw_Data[[#This Row],[status_pembayaran]]="Macet",Raw_Data[[#This Row],[status_pembayaran]]="Kurang Lancar"),"Non Performing Loan","Performing")</f>
        <v>Performing</v>
      </c>
      <c r="Y1433" t="s">
        <v>47</v>
      </c>
      <c r="Z1433">
        <v>0</v>
      </c>
      <c r="AA1433">
        <v>0</v>
      </c>
      <c r="AB1433">
        <v>1</v>
      </c>
      <c r="AC1433" t="s">
        <v>58</v>
      </c>
      <c r="AD1433">
        <f>IF(Raw_Data[[#This Row],[rasio]]&lt;0.2,1,IF(Raw_Data[[#This Row],[rasio]]&lt;0.3,2,IF(Raw_Data[[#This Row],[rasio]]&lt;0.4,3,4)))</f>
        <v>2</v>
      </c>
      <c r="AE1433">
        <f>IF(Raw_Data[[#This Row],[kategori_dp]]="High",1,IF(Raw_Data[[#This Row],[kategori_dp]]="Medium",2,3))</f>
        <v>1</v>
      </c>
      <c r="AF1433">
        <f>IF(Raw_Data[[#This Row],[tenor_bulan]]&lt;=24,1,IF(Raw_Data[[#This Row],[tenor_bulan]]&lt;=36,2,IF(Raw_Data[[#This Row],[tenor_bulan]]&lt;=48,3,4)))</f>
        <v>1</v>
      </c>
      <c r="AG1433">
        <f>IF(Raw_Data[[#This Row],[jumlah_kali_telat]]=0,0,IF(Raw_Data[[#This Row],[jumlah_kali_telat]]&lt;=2,2,4))</f>
        <v>0</v>
      </c>
      <c r="AH1433">
        <f>Raw_Data[[#This Row],[Skor_Rasio]]+Raw_Data[[#This Row],[Skor_DP]]+Raw_Data[[#This Row],[Skor_Tenor]]+Raw_Data[[#This Row],[Skor_Telat]]</f>
        <v>4</v>
      </c>
      <c r="AI1433" t="str">
        <f>IF(Raw_Data[[#This Row],[Risk_Score]]&lt;=6,"Low Risk",IF(Raw_Data[[#This Row],[Risk_Score]]&lt;=8,"Medium Risk","High Risk"))</f>
        <v>Low Risk</v>
      </c>
      <c r="AJ1433">
        <f ca="1">IFERROR(DATEDIF(Raw_Data[[#This Row],[tanggal_pengajuan]],TODAY(),"m"),"N/A")</f>
        <v>4</v>
      </c>
      <c r="AK1433" t="str">
        <f ca="1">IF(ISNUMBER(Raw_Data[[#This Row],[MOB]]),IF(Raw_Data[[#This Row],[MOB]]&lt;6,"0-5 bulan",IF(Raw_Data[[#This Row],[MOB]]&lt;12,"6-11 bulan",IF(Raw_Data[[#This Row],[MOB]]&lt;24,"12-23 bulan","24+ bulan"))),"N/A")</f>
        <v>0-5 bulan</v>
      </c>
    </row>
    <row r="1434" spans="1:37" ht="14.25" customHeight="1" x14ac:dyDescent="0.45">
      <c r="A1434" t="s">
        <v>3526</v>
      </c>
      <c r="B1434" s="64">
        <v>46047</v>
      </c>
      <c r="C1434" s="1" t="str">
        <f t="shared" si="22"/>
        <v>January</v>
      </c>
      <c r="D1434" t="s">
        <v>2371</v>
      </c>
      <c r="E1434" t="s">
        <v>3527</v>
      </c>
      <c r="F1434">
        <v>22</v>
      </c>
      <c r="G1434" t="s">
        <v>51</v>
      </c>
      <c r="H1434" t="s">
        <v>52</v>
      </c>
      <c r="I1434" s="2">
        <v>12223000</v>
      </c>
      <c r="J1434" s="3">
        <f>Raw_Data[[#This Row],[cicilan_per_bulan]]/Raw_Data[[#This Row],[penghasilan_bulanan]]</f>
        <v>0.18801439908369466</v>
      </c>
      <c r="K1434" t="s">
        <v>42</v>
      </c>
      <c r="L1434" t="s">
        <v>43</v>
      </c>
      <c r="M1434" t="s">
        <v>55</v>
      </c>
      <c r="N1434" t="s">
        <v>395</v>
      </c>
      <c r="O1434" t="s">
        <v>396</v>
      </c>
      <c r="P1434" s="2">
        <v>61078000</v>
      </c>
      <c r="Q1434" s="2">
        <v>18323000</v>
      </c>
      <c r="R1434" t="str">
        <f>IF(Raw_Data[[#This Row],[persen_dp]]&lt;15%,"Low",IF(Raw_Data[[#This Row],[persen_dp]]&gt;25%,"High","Medium"))</f>
        <v>High</v>
      </c>
      <c r="S1434" s="3">
        <v>0.3</v>
      </c>
      <c r="T1434">
        <v>24</v>
      </c>
      <c r="U1434">
        <v>0.14499999999999999</v>
      </c>
      <c r="V1434" s="2">
        <v>2298100</v>
      </c>
      <c r="W1434" s="2">
        <v>55154000</v>
      </c>
      <c r="X1434" t="str">
        <f>IF(OR(Raw_Data[[#This Row],[status_pembayaran]]="Macet",Raw_Data[[#This Row],[status_pembayaran]]="Kurang Lancar"),"Non Performing Loan","Performing")</f>
        <v>Performing</v>
      </c>
      <c r="Y1434" t="s">
        <v>47</v>
      </c>
      <c r="Z1434">
        <v>0</v>
      </c>
      <c r="AA1434">
        <v>0</v>
      </c>
      <c r="AB1434">
        <v>1</v>
      </c>
      <c r="AD1434">
        <f>IF(Raw_Data[[#This Row],[rasio]]&lt;0.2,1,IF(Raw_Data[[#This Row],[rasio]]&lt;0.3,2,IF(Raw_Data[[#This Row],[rasio]]&lt;0.4,3,4)))</f>
        <v>1</v>
      </c>
      <c r="AE1434">
        <f>IF(Raw_Data[[#This Row],[kategori_dp]]="High",1,IF(Raw_Data[[#This Row],[kategori_dp]]="Medium",2,3))</f>
        <v>1</v>
      </c>
      <c r="AF1434">
        <f>IF(Raw_Data[[#This Row],[tenor_bulan]]&lt;=24,1,IF(Raw_Data[[#This Row],[tenor_bulan]]&lt;=36,2,IF(Raw_Data[[#This Row],[tenor_bulan]]&lt;=48,3,4)))</f>
        <v>1</v>
      </c>
      <c r="AG1434">
        <f>IF(Raw_Data[[#This Row],[jumlah_kali_telat]]=0,0,IF(Raw_Data[[#This Row],[jumlah_kali_telat]]&lt;=2,2,4))</f>
        <v>0</v>
      </c>
      <c r="AH1434">
        <f>Raw_Data[[#This Row],[Skor_Rasio]]+Raw_Data[[#This Row],[Skor_DP]]+Raw_Data[[#This Row],[Skor_Tenor]]+Raw_Data[[#This Row],[Skor_Telat]]</f>
        <v>3</v>
      </c>
      <c r="AI1434" t="str">
        <f>IF(Raw_Data[[#This Row],[Risk_Score]]&lt;=6,"Low Risk",IF(Raw_Data[[#This Row],[Risk_Score]]&lt;=8,"Medium Risk","High Risk"))</f>
        <v>Low Risk</v>
      </c>
      <c r="AJ1434">
        <f ca="1">IFERROR(DATEDIF(Raw_Data[[#This Row],[tanggal_pengajuan]],TODAY(),"m"),"N/A")</f>
        <v>8</v>
      </c>
      <c r="AK1434" t="str">
        <f ca="1">IF(ISNUMBER(Raw_Data[[#This Row],[MOB]]),IF(Raw_Data[[#This Row],[MOB]]&lt;6,"0-5 bulan",IF(Raw_Data[[#This Row],[MOB]]&lt;12,"6-11 bulan",IF(Raw_Data[[#This Row],[MOB]]&lt;24,"12-23 bulan","24+ bulan"))),"N/A")</f>
        <v>6-11 bulan</v>
      </c>
    </row>
    <row r="1435" spans="1:37" ht="14.25" customHeight="1" x14ac:dyDescent="0.45">
      <c r="A1435" t="s">
        <v>3528</v>
      </c>
      <c r="B1435" s="64">
        <v>46101</v>
      </c>
      <c r="C1435" s="1" t="str">
        <f t="shared" si="22"/>
        <v>March</v>
      </c>
      <c r="D1435" t="s">
        <v>381</v>
      </c>
      <c r="E1435" t="s">
        <v>3529</v>
      </c>
      <c r="F1435">
        <v>42</v>
      </c>
      <c r="G1435" t="s">
        <v>40</v>
      </c>
      <c r="H1435" t="s">
        <v>41</v>
      </c>
      <c r="I1435" s="2">
        <v>4981000</v>
      </c>
      <c r="J1435" s="3">
        <f>Raw_Data[[#This Row],[cicilan_per_bulan]]/Raw_Data[[#This Row],[penghasilan_bulanan]]</f>
        <v>0.16522786589038346</v>
      </c>
      <c r="K1435" t="s">
        <v>114</v>
      </c>
      <c r="L1435" t="s">
        <v>115</v>
      </c>
      <c r="M1435" t="s">
        <v>55</v>
      </c>
      <c r="N1435" t="s">
        <v>141</v>
      </c>
      <c r="O1435" t="s">
        <v>46</v>
      </c>
      <c r="P1435" s="2">
        <v>22941000</v>
      </c>
      <c r="Q1435" s="2">
        <v>2294000</v>
      </c>
      <c r="R1435" t="str">
        <f>IF(Raw_Data[[#This Row],[persen_dp]]&lt;15%,"Low",IF(Raw_Data[[#This Row],[persen_dp]]&gt;25%,"High","Medium"))</f>
        <v>Low</v>
      </c>
      <c r="S1435" s="3">
        <v>0.1</v>
      </c>
      <c r="T1435">
        <v>36</v>
      </c>
      <c r="U1435">
        <v>0.14499999999999999</v>
      </c>
      <c r="V1435" s="2">
        <v>823000</v>
      </c>
      <c r="W1435" s="2">
        <v>29628000</v>
      </c>
      <c r="X1435" t="str">
        <f>IF(OR(Raw_Data[[#This Row],[status_pembayaran]]="Macet",Raw_Data[[#This Row],[status_pembayaran]]="Kurang Lancar"),"Non Performing Loan","Performing")</f>
        <v>Performing</v>
      </c>
      <c r="Y1435" t="s">
        <v>47</v>
      </c>
      <c r="Z1435">
        <v>0</v>
      </c>
      <c r="AA1435">
        <v>0</v>
      </c>
      <c r="AB1435">
        <v>1</v>
      </c>
      <c r="AD1435">
        <f>IF(Raw_Data[[#This Row],[rasio]]&lt;0.2,1,IF(Raw_Data[[#This Row],[rasio]]&lt;0.3,2,IF(Raw_Data[[#This Row],[rasio]]&lt;0.4,3,4)))</f>
        <v>1</v>
      </c>
      <c r="AE1435">
        <f>IF(Raw_Data[[#This Row],[kategori_dp]]="High",1,IF(Raw_Data[[#This Row],[kategori_dp]]="Medium",2,3))</f>
        <v>3</v>
      </c>
      <c r="AF1435">
        <f>IF(Raw_Data[[#This Row],[tenor_bulan]]&lt;=24,1,IF(Raw_Data[[#This Row],[tenor_bulan]]&lt;=36,2,IF(Raw_Data[[#This Row],[tenor_bulan]]&lt;=48,3,4)))</f>
        <v>2</v>
      </c>
      <c r="AG1435">
        <f>IF(Raw_Data[[#This Row],[jumlah_kali_telat]]=0,0,IF(Raw_Data[[#This Row],[jumlah_kali_telat]]&lt;=2,2,4))</f>
        <v>0</v>
      </c>
      <c r="AH1435">
        <f>Raw_Data[[#This Row],[Skor_Rasio]]+Raw_Data[[#This Row],[Skor_DP]]+Raw_Data[[#This Row],[Skor_Tenor]]+Raw_Data[[#This Row],[Skor_Telat]]</f>
        <v>6</v>
      </c>
      <c r="AI1435" t="str">
        <f>IF(Raw_Data[[#This Row],[Risk_Score]]&lt;=6,"Low Risk",IF(Raw_Data[[#This Row],[Risk_Score]]&lt;=8,"Medium Risk","High Risk"))</f>
        <v>Low Risk</v>
      </c>
      <c r="AJ1435">
        <f ca="1">IFERROR(DATEDIF(Raw_Data[[#This Row],[tanggal_pengajuan]],TODAY(),"m"),"N/A")</f>
        <v>7</v>
      </c>
      <c r="AK1435" t="str">
        <f ca="1">IF(ISNUMBER(Raw_Data[[#This Row],[MOB]]),IF(Raw_Data[[#This Row],[MOB]]&lt;6,"0-5 bulan",IF(Raw_Data[[#This Row],[MOB]]&lt;12,"6-11 bulan",IF(Raw_Data[[#This Row],[MOB]]&lt;24,"12-23 bulan","24+ bulan"))),"N/A")</f>
        <v>6-11 bulan</v>
      </c>
    </row>
    <row r="1436" spans="1:37" ht="14.25" customHeight="1" x14ac:dyDescent="0.45">
      <c r="A1436" t="s">
        <v>3530</v>
      </c>
      <c r="B1436" s="64">
        <v>46068</v>
      </c>
      <c r="C1436" s="1" t="str">
        <f t="shared" si="22"/>
        <v>February</v>
      </c>
      <c r="D1436" t="s">
        <v>3531</v>
      </c>
      <c r="E1436" t="s">
        <v>3532</v>
      </c>
      <c r="F1436">
        <v>23</v>
      </c>
      <c r="G1436" t="s">
        <v>40</v>
      </c>
      <c r="H1436" t="s">
        <v>176</v>
      </c>
      <c r="I1436" s="2">
        <v>5057000</v>
      </c>
      <c r="J1436" s="3">
        <f>Raw_Data[[#This Row],[cicilan_per_bulan]]/Raw_Data[[#This Row],[penghasilan_bulanan]]</f>
        <v>0.24298991496934941</v>
      </c>
      <c r="K1436" t="s">
        <v>81</v>
      </c>
      <c r="L1436" t="s">
        <v>82</v>
      </c>
      <c r="M1436" t="s">
        <v>55</v>
      </c>
      <c r="N1436" t="s">
        <v>221</v>
      </c>
      <c r="O1436" t="s">
        <v>159</v>
      </c>
      <c r="P1436" s="2">
        <v>43919000</v>
      </c>
      <c r="Q1436" s="2">
        <v>6588000</v>
      </c>
      <c r="R1436" t="str">
        <f>IF(Raw_Data[[#This Row],[persen_dp]]&lt;15%,"Low",IF(Raw_Data[[#This Row],[persen_dp]]&gt;25%,"High","Medium"))</f>
        <v>Medium</v>
      </c>
      <c r="S1436" s="3">
        <v>0.15</v>
      </c>
      <c r="T1436">
        <v>48</v>
      </c>
      <c r="U1436">
        <v>0.14499999999999999</v>
      </c>
      <c r="V1436" s="2">
        <v>1228800</v>
      </c>
      <c r="W1436" s="2">
        <v>58983000</v>
      </c>
      <c r="X1436" t="str">
        <f>IF(OR(Raw_Data[[#This Row],[status_pembayaran]]="Macet",Raw_Data[[#This Row],[status_pembayaran]]="Kurang Lancar"),"Non Performing Loan","Performing")</f>
        <v>Performing</v>
      </c>
      <c r="Y1436" t="s">
        <v>47</v>
      </c>
      <c r="Z1436">
        <v>0</v>
      </c>
      <c r="AA1436">
        <v>0</v>
      </c>
      <c r="AB1436">
        <v>1</v>
      </c>
      <c r="AC1436" t="s">
        <v>137</v>
      </c>
      <c r="AD1436">
        <f>IF(Raw_Data[[#This Row],[rasio]]&lt;0.2,1,IF(Raw_Data[[#This Row],[rasio]]&lt;0.3,2,IF(Raw_Data[[#This Row],[rasio]]&lt;0.4,3,4)))</f>
        <v>2</v>
      </c>
      <c r="AE1436">
        <f>IF(Raw_Data[[#This Row],[kategori_dp]]="High",1,IF(Raw_Data[[#This Row],[kategori_dp]]="Medium",2,3))</f>
        <v>2</v>
      </c>
      <c r="AF1436">
        <f>IF(Raw_Data[[#This Row],[tenor_bulan]]&lt;=24,1,IF(Raw_Data[[#This Row],[tenor_bulan]]&lt;=36,2,IF(Raw_Data[[#This Row],[tenor_bulan]]&lt;=48,3,4)))</f>
        <v>3</v>
      </c>
      <c r="AG1436">
        <f>IF(Raw_Data[[#This Row],[jumlah_kali_telat]]=0,0,IF(Raw_Data[[#This Row],[jumlah_kali_telat]]&lt;=2,2,4))</f>
        <v>0</v>
      </c>
      <c r="AH1436">
        <f>Raw_Data[[#This Row],[Skor_Rasio]]+Raw_Data[[#This Row],[Skor_DP]]+Raw_Data[[#This Row],[Skor_Tenor]]+Raw_Data[[#This Row],[Skor_Telat]]</f>
        <v>7</v>
      </c>
      <c r="AI1436" t="str">
        <f>IF(Raw_Data[[#This Row],[Risk_Score]]&lt;=6,"Low Risk",IF(Raw_Data[[#This Row],[Risk_Score]]&lt;=8,"Medium Risk","High Risk"))</f>
        <v>Medium Risk</v>
      </c>
      <c r="AJ1436">
        <f ca="1">IFERROR(DATEDIF(Raw_Data[[#This Row],[tanggal_pengajuan]],TODAY(),"m"),"N/A")</f>
        <v>8</v>
      </c>
      <c r="AK1436" t="str">
        <f ca="1">IF(ISNUMBER(Raw_Data[[#This Row],[MOB]]),IF(Raw_Data[[#This Row],[MOB]]&lt;6,"0-5 bulan",IF(Raw_Data[[#This Row],[MOB]]&lt;12,"6-11 bulan",IF(Raw_Data[[#This Row],[MOB]]&lt;24,"12-23 bulan","24+ bulan"))),"N/A")</f>
        <v>6-11 bulan</v>
      </c>
    </row>
    <row r="1437" spans="1:37" ht="14.25" customHeight="1" x14ac:dyDescent="0.45">
      <c r="A1437" t="s">
        <v>3533</v>
      </c>
      <c r="B1437" s="64">
        <v>46075</v>
      </c>
      <c r="C1437" s="1" t="str">
        <f t="shared" si="22"/>
        <v>February</v>
      </c>
      <c r="D1437" t="s">
        <v>3534</v>
      </c>
      <c r="E1437" t="s">
        <v>3535</v>
      </c>
      <c r="F1437">
        <v>27</v>
      </c>
      <c r="G1437" t="s">
        <v>40</v>
      </c>
      <c r="H1437" t="s">
        <v>90</v>
      </c>
      <c r="I1437" s="2">
        <v>4362000</v>
      </c>
      <c r="J1437" s="3">
        <f>Raw_Data[[#This Row],[cicilan_per_bulan]]/Raw_Data[[#This Row],[penghasilan_bulanan]]</f>
        <v>0.10055020632737277</v>
      </c>
      <c r="K1437" t="s">
        <v>70</v>
      </c>
      <c r="L1437" t="s">
        <v>71</v>
      </c>
      <c r="M1437" t="s">
        <v>55</v>
      </c>
      <c r="N1437" t="s">
        <v>56</v>
      </c>
      <c r="O1437" t="s">
        <v>57</v>
      </c>
      <c r="P1437" s="2">
        <v>18338000</v>
      </c>
      <c r="Q1437" s="2">
        <v>7335000</v>
      </c>
      <c r="R1437" t="str">
        <f>IF(Raw_Data[[#This Row],[persen_dp]]&lt;15%,"Low",IF(Raw_Data[[#This Row],[persen_dp]]&gt;25%,"High","Medium"))</f>
        <v>High</v>
      </c>
      <c r="S1437" s="3">
        <v>0.4</v>
      </c>
      <c r="T1437">
        <v>36</v>
      </c>
      <c r="U1437">
        <v>0.14499999999999999</v>
      </c>
      <c r="V1437" s="2">
        <v>438600</v>
      </c>
      <c r="W1437" s="2">
        <v>15789000</v>
      </c>
      <c r="X1437" t="str">
        <f>IF(OR(Raw_Data[[#This Row],[status_pembayaran]]="Macet",Raw_Data[[#This Row],[status_pembayaran]]="Kurang Lancar"),"Non Performing Loan","Performing")</f>
        <v>Performing</v>
      </c>
      <c r="Y1437" t="s">
        <v>47</v>
      </c>
      <c r="Z1437">
        <v>0</v>
      </c>
      <c r="AA1437">
        <v>0</v>
      </c>
      <c r="AB1437">
        <v>1</v>
      </c>
      <c r="AD1437">
        <f>IF(Raw_Data[[#This Row],[rasio]]&lt;0.2,1,IF(Raw_Data[[#This Row],[rasio]]&lt;0.3,2,IF(Raw_Data[[#This Row],[rasio]]&lt;0.4,3,4)))</f>
        <v>1</v>
      </c>
      <c r="AE1437">
        <f>IF(Raw_Data[[#This Row],[kategori_dp]]="High",1,IF(Raw_Data[[#This Row],[kategori_dp]]="Medium",2,3))</f>
        <v>1</v>
      </c>
      <c r="AF1437">
        <f>IF(Raw_Data[[#This Row],[tenor_bulan]]&lt;=24,1,IF(Raw_Data[[#This Row],[tenor_bulan]]&lt;=36,2,IF(Raw_Data[[#This Row],[tenor_bulan]]&lt;=48,3,4)))</f>
        <v>2</v>
      </c>
      <c r="AG1437">
        <f>IF(Raw_Data[[#This Row],[jumlah_kali_telat]]=0,0,IF(Raw_Data[[#This Row],[jumlah_kali_telat]]&lt;=2,2,4))</f>
        <v>0</v>
      </c>
      <c r="AH1437">
        <f>Raw_Data[[#This Row],[Skor_Rasio]]+Raw_Data[[#This Row],[Skor_DP]]+Raw_Data[[#This Row],[Skor_Tenor]]+Raw_Data[[#This Row],[Skor_Telat]]</f>
        <v>4</v>
      </c>
      <c r="AI1437" t="str">
        <f>IF(Raw_Data[[#This Row],[Risk_Score]]&lt;=6,"Low Risk",IF(Raw_Data[[#This Row],[Risk_Score]]&lt;=8,"Medium Risk","High Risk"))</f>
        <v>Low Risk</v>
      </c>
      <c r="AJ1437">
        <f ca="1">IFERROR(DATEDIF(Raw_Data[[#This Row],[tanggal_pengajuan]],TODAY(),"m"),"N/A")</f>
        <v>8</v>
      </c>
      <c r="AK1437" t="str">
        <f ca="1">IF(ISNUMBER(Raw_Data[[#This Row],[MOB]]),IF(Raw_Data[[#This Row],[MOB]]&lt;6,"0-5 bulan",IF(Raw_Data[[#This Row],[MOB]]&lt;12,"6-11 bulan",IF(Raw_Data[[#This Row],[MOB]]&lt;24,"12-23 bulan","24+ bulan"))),"N/A")</f>
        <v>6-11 bulan</v>
      </c>
    </row>
    <row r="1438" spans="1:37" ht="14.25" customHeight="1" x14ac:dyDescent="0.45">
      <c r="A1438" t="s">
        <v>3536</v>
      </c>
      <c r="B1438" s="64">
        <v>46053</v>
      </c>
      <c r="C1438" s="1" t="str">
        <f t="shared" si="22"/>
        <v>January</v>
      </c>
      <c r="D1438" t="s">
        <v>3537</v>
      </c>
      <c r="E1438" t="s">
        <v>3538</v>
      </c>
      <c r="F1438">
        <v>30</v>
      </c>
      <c r="G1438" t="s">
        <v>40</v>
      </c>
      <c r="H1438" t="s">
        <v>96</v>
      </c>
      <c r="I1438" s="2">
        <v>6163000</v>
      </c>
      <c r="J1438" s="3">
        <f>Raw_Data[[#This Row],[cicilan_per_bulan]]/Raw_Data[[#This Row],[penghasilan_bulanan]]</f>
        <v>0.41926010060035696</v>
      </c>
      <c r="K1438" t="s">
        <v>53</v>
      </c>
      <c r="L1438" t="s">
        <v>54</v>
      </c>
      <c r="M1438" t="s">
        <v>290</v>
      </c>
      <c r="N1438" t="s">
        <v>291</v>
      </c>
      <c r="O1438" t="s">
        <v>292</v>
      </c>
      <c r="P1438" s="2">
        <v>38686000</v>
      </c>
      <c r="Q1438" s="2">
        <v>11606000</v>
      </c>
      <c r="R1438" t="str">
        <f>IF(Raw_Data[[#This Row],[persen_dp]]&lt;15%,"Low",IF(Raw_Data[[#This Row],[persen_dp]]&gt;25%,"High","Medium"))</f>
        <v>High</v>
      </c>
      <c r="S1438" s="3">
        <v>0.3</v>
      </c>
      <c r="T1438">
        <v>12</v>
      </c>
      <c r="U1438">
        <v>0.14499999999999999</v>
      </c>
      <c r="V1438" s="2">
        <v>2583900</v>
      </c>
      <c r="W1438" s="2">
        <v>31006000</v>
      </c>
      <c r="X1438" t="str">
        <f>IF(OR(Raw_Data[[#This Row],[status_pembayaran]]="Macet",Raw_Data[[#This Row],[status_pembayaran]]="Kurang Lancar"),"Non Performing Loan","Performing")</f>
        <v>Performing</v>
      </c>
      <c r="Y1438" t="s">
        <v>47</v>
      </c>
      <c r="Z1438">
        <v>0</v>
      </c>
      <c r="AA1438">
        <v>0</v>
      </c>
      <c r="AB1438">
        <v>1</v>
      </c>
      <c r="AC1438" t="s">
        <v>66</v>
      </c>
      <c r="AD1438">
        <f>IF(Raw_Data[[#This Row],[rasio]]&lt;0.2,1,IF(Raw_Data[[#This Row],[rasio]]&lt;0.3,2,IF(Raw_Data[[#This Row],[rasio]]&lt;0.4,3,4)))</f>
        <v>4</v>
      </c>
      <c r="AE1438">
        <f>IF(Raw_Data[[#This Row],[kategori_dp]]="High",1,IF(Raw_Data[[#This Row],[kategori_dp]]="Medium",2,3))</f>
        <v>1</v>
      </c>
      <c r="AF1438">
        <f>IF(Raw_Data[[#This Row],[tenor_bulan]]&lt;=24,1,IF(Raw_Data[[#This Row],[tenor_bulan]]&lt;=36,2,IF(Raw_Data[[#This Row],[tenor_bulan]]&lt;=48,3,4)))</f>
        <v>1</v>
      </c>
      <c r="AG1438">
        <f>IF(Raw_Data[[#This Row],[jumlah_kali_telat]]=0,0,IF(Raw_Data[[#This Row],[jumlah_kali_telat]]&lt;=2,2,4))</f>
        <v>0</v>
      </c>
      <c r="AH1438">
        <f>Raw_Data[[#This Row],[Skor_Rasio]]+Raw_Data[[#This Row],[Skor_DP]]+Raw_Data[[#This Row],[Skor_Tenor]]+Raw_Data[[#This Row],[Skor_Telat]]</f>
        <v>6</v>
      </c>
      <c r="AI1438" t="str">
        <f>IF(Raw_Data[[#This Row],[Risk_Score]]&lt;=6,"Low Risk",IF(Raw_Data[[#This Row],[Risk_Score]]&lt;=8,"Medium Risk","High Risk"))</f>
        <v>Low Risk</v>
      </c>
      <c r="AJ1438">
        <f ca="1">IFERROR(DATEDIF(Raw_Data[[#This Row],[tanggal_pengajuan]],TODAY(),"m"),"N/A")</f>
        <v>8</v>
      </c>
      <c r="AK1438" t="str">
        <f ca="1">IF(ISNUMBER(Raw_Data[[#This Row],[MOB]]),IF(Raw_Data[[#This Row],[MOB]]&lt;6,"0-5 bulan",IF(Raw_Data[[#This Row],[MOB]]&lt;12,"6-11 bulan",IF(Raw_Data[[#This Row],[MOB]]&lt;24,"12-23 bulan","24+ bulan"))),"N/A")</f>
        <v>6-11 bulan</v>
      </c>
    </row>
    <row r="1439" spans="1:37" ht="14.25" customHeight="1" x14ac:dyDescent="0.45">
      <c r="A1439" t="s">
        <v>3539</v>
      </c>
      <c r="B1439" s="64">
        <v>46043</v>
      </c>
      <c r="C1439" s="1" t="str">
        <f t="shared" si="22"/>
        <v>January</v>
      </c>
      <c r="D1439" t="s">
        <v>3129</v>
      </c>
      <c r="E1439" t="s">
        <v>3540</v>
      </c>
      <c r="F1439">
        <v>40</v>
      </c>
      <c r="G1439" t="s">
        <v>40</v>
      </c>
      <c r="H1439" t="s">
        <v>176</v>
      </c>
      <c r="I1439" s="2">
        <v>4832000</v>
      </c>
      <c r="J1439" s="3">
        <f>Raw_Data[[#This Row],[cicilan_per_bulan]]/Raw_Data[[#This Row],[penghasilan_bulanan]]</f>
        <v>0.23104304635761588</v>
      </c>
      <c r="K1439" t="s">
        <v>188</v>
      </c>
      <c r="L1439" t="s">
        <v>154</v>
      </c>
      <c r="M1439" t="s">
        <v>55</v>
      </c>
      <c r="N1439" t="s">
        <v>141</v>
      </c>
      <c r="O1439" t="s">
        <v>46</v>
      </c>
      <c r="P1439" s="2">
        <v>22007000</v>
      </c>
      <c r="Q1439" s="2">
        <v>5502000</v>
      </c>
      <c r="R1439" t="str">
        <f>IF(Raw_Data[[#This Row],[persen_dp]]&lt;15%,"Low",IF(Raw_Data[[#This Row],[persen_dp]]&gt;25%,"High","Medium"))</f>
        <v>Medium</v>
      </c>
      <c r="S1439" s="3">
        <v>0.25</v>
      </c>
      <c r="T1439">
        <v>18</v>
      </c>
      <c r="U1439">
        <v>0.14499999999999999</v>
      </c>
      <c r="V1439" s="2">
        <v>1116400</v>
      </c>
      <c r="W1439" s="2">
        <v>20095000</v>
      </c>
      <c r="X1439" t="str">
        <f>IF(OR(Raw_Data[[#This Row],[status_pembayaran]]="Macet",Raw_Data[[#This Row],[status_pembayaran]]="Kurang Lancar"),"Non Performing Loan","Performing")</f>
        <v>Performing</v>
      </c>
      <c r="Y1439" t="s">
        <v>47</v>
      </c>
      <c r="Z1439">
        <v>0</v>
      </c>
      <c r="AA1439">
        <v>0</v>
      </c>
      <c r="AB1439">
        <v>1</v>
      </c>
      <c r="AC1439" t="s">
        <v>137</v>
      </c>
      <c r="AD1439">
        <f>IF(Raw_Data[[#This Row],[rasio]]&lt;0.2,1,IF(Raw_Data[[#This Row],[rasio]]&lt;0.3,2,IF(Raw_Data[[#This Row],[rasio]]&lt;0.4,3,4)))</f>
        <v>2</v>
      </c>
      <c r="AE1439">
        <f>IF(Raw_Data[[#This Row],[kategori_dp]]="High",1,IF(Raw_Data[[#This Row],[kategori_dp]]="Medium",2,3))</f>
        <v>2</v>
      </c>
      <c r="AF1439">
        <f>IF(Raw_Data[[#This Row],[tenor_bulan]]&lt;=24,1,IF(Raw_Data[[#This Row],[tenor_bulan]]&lt;=36,2,IF(Raw_Data[[#This Row],[tenor_bulan]]&lt;=48,3,4)))</f>
        <v>1</v>
      </c>
      <c r="AG1439">
        <f>IF(Raw_Data[[#This Row],[jumlah_kali_telat]]=0,0,IF(Raw_Data[[#This Row],[jumlah_kali_telat]]&lt;=2,2,4))</f>
        <v>0</v>
      </c>
      <c r="AH1439">
        <f>Raw_Data[[#This Row],[Skor_Rasio]]+Raw_Data[[#This Row],[Skor_DP]]+Raw_Data[[#This Row],[Skor_Tenor]]+Raw_Data[[#This Row],[Skor_Telat]]</f>
        <v>5</v>
      </c>
      <c r="AI1439" t="str">
        <f>IF(Raw_Data[[#This Row],[Risk_Score]]&lt;=6,"Low Risk",IF(Raw_Data[[#This Row],[Risk_Score]]&lt;=8,"Medium Risk","High Risk"))</f>
        <v>Low Risk</v>
      </c>
      <c r="AJ1439">
        <f ca="1">IFERROR(DATEDIF(Raw_Data[[#This Row],[tanggal_pengajuan]],TODAY(),"m"),"N/A")</f>
        <v>9</v>
      </c>
      <c r="AK1439" t="str">
        <f ca="1">IF(ISNUMBER(Raw_Data[[#This Row],[MOB]]),IF(Raw_Data[[#This Row],[MOB]]&lt;6,"0-5 bulan",IF(Raw_Data[[#This Row],[MOB]]&lt;12,"6-11 bulan",IF(Raw_Data[[#This Row],[MOB]]&lt;24,"12-23 bulan","24+ bulan"))),"N/A")</f>
        <v>6-11 bulan</v>
      </c>
    </row>
    <row r="1440" spans="1:37" ht="14.25" customHeight="1" x14ac:dyDescent="0.45">
      <c r="A1440" t="s">
        <v>3541</v>
      </c>
      <c r="B1440" s="64">
        <v>46114</v>
      </c>
      <c r="C1440" s="1" t="str">
        <f t="shared" si="22"/>
        <v>April</v>
      </c>
      <c r="D1440" t="s">
        <v>1751</v>
      </c>
      <c r="E1440" t="s">
        <v>3542</v>
      </c>
      <c r="F1440">
        <v>26</v>
      </c>
      <c r="G1440" t="s">
        <v>51</v>
      </c>
      <c r="H1440" t="s">
        <v>41</v>
      </c>
      <c r="I1440" s="2">
        <v>6636000</v>
      </c>
      <c r="J1440" s="3">
        <f>Raw_Data[[#This Row],[cicilan_per_bulan]]/Raw_Data[[#This Row],[penghasilan_bulanan]]</f>
        <v>0.20857444243520193</v>
      </c>
      <c r="K1440" t="s">
        <v>91</v>
      </c>
      <c r="L1440" t="s">
        <v>92</v>
      </c>
      <c r="M1440" t="s">
        <v>44</v>
      </c>
      <c r="N1440" t="s">
        <v>273</v>
      </c>
      <c r="O1440" t="s">
        <v>274</v>
      </c>
      <c r="P1440" s="2">
        <v>18133000</v>
      </c>
      <c r="Q1440" s="2">
        <v>3627000</v>
      </c>
      <c r="R1440" t="str">
        <f>IF(Raw_Data[[#This Row],[persen_dp]]&lt;15%,"Low",IF(Raw_Data[[#This Row],[persen_dp]]&gt;25%,"High","Medium"))</f>
        <v>Medium</v>
      </c>
      <c r="S1440" s="3">
        <v>0.2</v>
      </c>
      <c r="T1440">
        <v>12</v>
      </c>
      <c r="U1440">
        <v>0.14499999999999999</v>
      </c>
      <c r="V1440" s="2">
        <v>1384100</v>
      </c>
      <c r="W1440" s="2">
        <v>16609000</v>
      </c>
      <c r="X1440" t="str">
        <f>IF(OR(Raw_Data[[#This Row],[status_pembayaran]]="Macet",Raw_Data[[#This Row],[status_pembayaran]]="Kurang Lancar"),"Non Performing Loan","Performing")</f>
        <v>Performing</v>
      </c>
      <c r="Y1440" t="s">
        <v>47</v>
      </c>
      <c r="Z1440">
        <v>0</v>
      </c>
      <c r="AA1440">
        <v>0</v>
      </c>
      <c r="AB1440">
        <v>1</v>
      </c>
      <c r="AD1440">
        <f>IF(Raw_Data[[#This Row],[rasio]]&lt;0.2,1,IF(Raw_Data[[#This Row],[rasio]]&lt;0.3,2,IF(Raw_Data[[#This Row],[rasio]]&lt;0.4,3,4)))</f>
        <v>2</v>
      </c>
      <c r="AE1440">
        <f>IF(Raw_Data[[#This Row],[kategori_dp]]="High",1,IF(Raw_Data[[#This Row],[kategori_dp]]="Medium",2,3))</f>
        <v>2</v>
      </c>
      <c r="AF1440">
        <f>IF(Raw_Data[[#This Row],[tenor_bulan]]&lt;=24,1,IF(Raw_Data[[#This Row],[tenor_bulan]]&lt;=36,2,IF(Raw_Data[[#This Row],[tenor_bulan]]&lt;=48,3,4)))</f>
        <v>1</v>
      </c>
      <c r="AG1440">
        <f>IF(Raw_Data[[#This Row],[jumlah_kali_telat]]=0,0,IF(Raw_Data[[#This Row],[jumlah_kali_telat]]&lt;=2,2,4))</f>
        <v>0</v>
      </c>
      <c r="AH1440">
        <f>Raw_Data[[#This Row],[Skor_Rasio]]+Raw_Data[[#This Row],[Skor_DP]]+Raw_Data[[#This Row],[Skor_Tenor]]+Raw_Data[[#This Row],[Skor_Telat]]</f>
        <v>5</v>
      </c>
      <c r="AI1440" t="str">
        <f>IF(Raw_Data[[#This Row],[Risk_Score]]&lt;=6,"Low Risk",IF(Raw_Data[[#This Row],[Risk_Score]]&lt;=8,"Medium Risk","High Risk"))</f>
        <v>Low Risk</v>
      </c>
      <c r="AJ1440">
        <f ca="1">IFERROR(DATEDIF(Raw_Data[[#This Row],[tanggal_pengajuan]],TODAY(),"m"),"N/A")</f>
        <v>6</v>
      </c>
      <c r="AK1440" t="str">
        <f ca="1">IF(ISNUMBER(Raw_Data[[#This Row],[MOB]]),IF(Raw_Data[[#This Row],[MOB]]&lt;6,"0-5 bulan",IF(Raw_Data[[#This Row],[MOB]]&lt;12,"6-11 bulan",IF(Raw_Data[[#This Row],[MOB]]&lt;24,"12-23 bulan","24+ bulan"))),"N/A")</f>
        <v>6-11 bulan</v>
      </c>
    </row>
    <row r="1441" spans="1:37" ht="14.25" customHeight="1" x14ac:dyDescent="0.45">
      <c r="A1441" t="s">
        <v>3543</v>
      </c>
      <c r="B1441" s="64">
        <v>46185</v>
      </c>
      <c r="C1441" s="1" t="str">
        <f t="shared" si="22"/>
        <v>June</v>
      </c>
      <c r="D1441" t="s">
        <v>3544</v>
      </c>
      <c r="E1441" t="s">
        <v>3545</v>
      </c>
      <c r="F1441">
        <v>53</v>
      </c>
      <c r="G1441" t="s">
        <v>40</v>
      </c>
      <c r="H1441" t="s">
        <v>152</v>
      </c>
      <c r="I1441" s="2">
        <v>2670000</v>
      </c>
      <c r="J1441" s="3">
        <f>Raw_Data[[#This Row],[cicilan_per_bulan]]/Raw_Data[[#This Row],[penghasilan_bulanan]]</f>
        <v>0.42273408239700372</v>
      </c>
      <c r="K1441" t="s">
        <v>91</v>
      </c>
      <c r="L1441" t="s">
        <v>92</v>
      </c>
      <c r="M1441" t="s">
        <v>55</v>
      </c>
      <c r="N1441" t="s">
        <v>141</v>
      </c>
      <c r="O1441" t="s">
        <v>46</v>
      </c>
      <c r="P1441" s="2">
        <v>22250000</v>
      </c>
      <c r="Q1441" s="2">
        <v>5562000</v>
      </c>
      <c r="R1441" t="str">
        <f>IF(Raw_Data[[#This Row],[persen_dp]]&lt;15%,"Low",IF(Raw_Data[[#This Row],[persen_dp]]&gt;25%,"High","Medium"))</f>
        <v>Medium</v>
      </c>
      <c r="S1441" s="3">
        <v>0.25</v>
      </c>
      <c r="T1441">
        <v>18</v>
      </c>
      <c r="U1441">
        <v>0.14499999999999999</v>
      </c>
      <c r="V1441" s="2">
        <v>1128700</v>
      </c>
      <c r="W1441" s="2">
        <v>20317000</v>
      </c>
      <c r="X1441" t="str">
        <f>IF(OR(Raw_Data[[#This Row],[status_pembayaran]]="Macet",Raw_Data[[#This Row],[status_pembayaran]]="Kurang Lancar"),"Non Performing Loan","Performing")</f>
        <v>Performing</v>
      </c>
      <c r="Y1441" t="s">
        <v>47</v>
      </c>
      <c r="Z1441">
        <v>0</v>
      </c>
      <c r="AA1441">
        <v>0</v>
      </c>
      <c r="AB1441">
        <v>1</v>
      </c>
      <c r="AC1441" t="s">
        <v>74</v>
      </c>
      <c r="AD1441">
        <f>IF(Raw_Data[[#This Row],[rasio]]&lt;0.2,1,IF(Raw_Data[[#This Row],[rasio]]&lt;0.3,2,IF(Raw_Data[[#This Row],[rasio]]&lt;0.4,3,4)))</f>
        <v>4</v>
      </c>
      <c r="AE1441">
        <f>IF(Raw_Data[[#This Row],[kategori_dp]]="High",1,IF(Raw_Data[[#This Row],[kategori_dp]]="Medium",2,3))</f>
        <v>2</v>
      </c>
      <c r="AF1441">
        <f>IF(Raw_Data[[#This Row],[tenor_bulan]]&lt;=24,1,IF(Raw_Data[[#This Row],[tenor_bulan]]&lt;=36,2,IF(Raw_Data[[#This Row],[tenor_bulan]]&lt;=48,3,4)))</f>
        <v>1</v>
      </c>
      <c r="AG1441">
        <f>IF(Raw_Data[[#This Row],[jumlah_kali_telat]]=0,0,IF(Raw_Data[[#This Row],[jumlah_kali_telat]]&lt;=2,2,4))</f>
        <v>0</v>
      </c>
      <c r="AH1441">
        <f>Raw_Data[[#This Row],[Skor_Rasio]]+Raw_Data[[#This Row],[Skor_DP]]+Raw_Data[[#This Row],[Skor_Tenor]]+Raw_Data[[#This Row],[Skor_Telat]]</f>
        <v>7</v>
      </c>
      <c r="AI1441" t="str">
        <f>IF(Raw_Data[[#This Row],[Risk_Score]]&lt;=6,"Low Risk",IF(Raw_Data[[#This Row],[Risk_Score]]&lt;=8,"Medium Risk","High Risk"))</f>
        <v>Medium Risk</v>
      </c>
      <c r="AJ1441">
        <f ca="1">IFERROR(DATEDIF(Raw_Data[[#This Row],[tanggal_pengajuan]],TODAY(),"m"),"N/A")</f>
        <v>4</v>
      </c>
      <c r="AK1441" t="str">
        <f ca="1">IF(ISNUMBER(Raw_Data[[#This Row],[MOB]]),IF(Raw_Data[[#This Row],[MOB]]&lt;6,"0-5 bulan",IF(Raw_Data[[#This Row],[MOB]]&lt;12,"6-11 bulan",IF(Raw_Data[[#This Row],[MOB]]&lt;24,"12-23 bulan","24+ bulan"))),"N/A")</f>
        <v>0-5 bulan</v>
      </c>
    </row>
    <row r="1442" spans="1:37" ht="14.25" customHeight="1" x14ac:dyDescent="0.45">
      <c r="A1442" t="s">
        <v>3546</v>
      </c>
      <c r="B1442" s="64">
        <v>46104</v>
      </c>
      <c r="C1442" s="1" t="str">
        <f t="shared" si="22"/>
        <v>March</v>
      </c>
      <c r="D1442" t="s">
        <v>1464</v>
      </c>
      <c r="E1442" t="s">
        <v>3547</v>
      </c>
      <c r="F1442">
        <v>27</v>
      </c>
      <c r="G1442" t="s">
        <v>51</v>
      </c>
      <c r="H1442" t="s">
        <v>90</v>
      </c>
      <c r="I1442" s="2">
        <v>6468000</v>
      </c>
      <c r="J1442" s="3">
        <f>Raw_Data[[#This Row],[cicilan_per_bulan]]/Raw_Data[[#This Row],[penghasilan_bulanan]]</f>
        <v>0.36391465677179963</v>
      </c>
      <c r="K1442" t="s">
        <v>114</v>
      </c>
      <c r="L1442" t="s">
        <v>115</v>
      </c>
      <c r="M1442" t="s">
        <v>55</v>
      </c>
      <c r="N1442" t="s">
        <v>221</v>
      </c>
      <c r="O1442" t="s">
        <v>159</v>
      </c>
      <c r="P1442" s="2">
        <v>43499000</v>
      </c>
      <c r="Q1442" s="2">
        <v>8700000</v>
      </c>
      <c r="R1442" t="str">
        <f>IF(Raw_Data[[#This Row],[persen_dp]]&lt;15%,"Low",IF(Raw_Data[[#This Row],[persen_dp]]&gt;25%,"High","Medium"))</f>
        <v>Medium</v>
      </c>
      <c r="S1442" s="3">
        <v>0.2</v>
      </c>
      <c r="T1442">
        <v>18</v>
      </c>
      <c r="U1442">
        <v>0.14499999999999999</v>
      </c>
      <c r="V1442" s="2">
        <v>2353800</v>
      </c>
      <c r="W1442" s="2">
        <v>42368000</v>
      </c>
      <c r="X1442" t="str">
        <f>IF(OR(Raw_Data[[#This Row],[status_pembayaran]]="Macet",Raw_Data[[#This Row],[status_pembayaran]]="Kurang Lancar"),"Non Performing Loan","Performing")</f>
        <v>Performing</v>
      </c>
      <c r="Y1442" t="s">
        <v>47</v>
      </c>
      <c r="Z1442">
        <v>0</v>
      </c>
      <c r="AA1442">
        <v>0</v>
      </c>
      <c r="AB1442">
        <v>1</v>
      </c>
      <c r="AC1442" t="s">
        <v>104</v>
      </c>
      <c r="AD1442">
        <f>IF(Raw_Data[[#This Row],[rasio]]&lt;0.2,1,IF(Raw_Data[[#This Row],[rasio]]&lt;0.3,2,IF(Raw_Data[[#This Row],[rasio]]&lt;0.4,3,4)))</f>
        <v>3</v>
      </c>
      <c r="AE1442">
        <f>IF(Raw_Data[[#This Row],[kategori_dp]]="High",1,IF(Raw_Data[[#This Row],[kategori_dp]]="Medium",2,3))</f>
        <v>2</v>
      </c>
      <c r="AF1442">
        <f>IF(Raw_Data[[#This Row],[tenor_bulan]]&lt;=24,1,IF(Raw_Data[[#This Row],[tenor_bulan]]&lt;=36,2,IF(Raw_Data[[#This Row],[tenor_bulan]]&lt;=48,3,4)))</f>
        <v>1</v>
      </c>
      <c r="AG1442">
        <f>IF(Raw_Data[[#This Row],[jumlah_kali_telat]]=0,0,IF(Raw_Data[[#This Row],[jumlah_kali_telat]]&lt;=2,2,4))</f>
        <v>0</v>
      </c>
      <c r="AH1442">
        <f>Raw_Data[[#This Row],[Skor_Rasio]]+Raw_Data[[#This Row],[Skor_DP]]+Raw_Data[[#This Row],[Skor_Tenor]]+Raw_Data[[#This Row],[Skor_Telat]]</f>
        <v>6</v>
      </c>
      <c r="AI1442" t="str">
        <f>IF(Raw_Data[[#This Row],[Risk_Score]]&lt;=6,"Low Risk",IF(Raw_Data[[#This Row],[Risk_Score]]&lt;=8,"Medium Risk","High Risk"))</f>
        <v>Low Risk</v>
      </c>
      <c r="AJ1442">
        <f ca="1">IFERROR(DATEDIF(Raw_Data[[#This Row],[tanggal_pengajuan]],TODAY(),"m"),"N/A")</f>
        <v>7</v>
      </c>
      <c r="AK1442" t="str">
        <f ca="1">IF(ISNUMBER(Raw_Data[[#This Row],[MOB]]),IF(Raw_Data[[#This Row],[MOB]]&lt;6,"0-5 bulan",IF(Raw_Data[[#This Row],[MOB]]&lt;12,"6-11 bulan",IF(Raw_Data[[#This Row],[MOB]]&lt;24,"12-23 bulan","24+ bulan"))),"N/A")</f>
        <v>6-11 bulan</v>
      </c>
    </row>
    <row r="1443" spans="1:37" ht="14.25" customHeight="1" x14ac:dyDescent="0.45">
      <c r="A1443" t="s">
        <v>3548</v>
      </c>
      <c r="B1443" s="64">
        <v>46084</v>
      </c>
      <c r="C1443" s="1" t="str">
        <f t="shared" si="22"/>
        <v>March</v>
      </c>
      <c r="D1443" t="s">
        <v>3549</v>
      </c>
      <c r="E1443" t="s">
        <v>3550</v>
      </c>
      <c r="F1443">
        <v>33</v>
      </c>
      <c r="G1443" t="s">
        <v>51</v>
      </c>
      <c r="H1443" t="s">
        <v>108</v>
      </c>
      <c r="I1443" s="2">
        <v>4078000</v>
      </c>
      <c r="J1443" s="3">
        <f>Raw_Data[[#This Row],[cicilan_per_bulan]]/Raw_Data[[#This Row],[penghasilan_bulanan]]</f>
        <v>0.24860225600784699</v>
      </c>
      <c r="K1443" t="s">
        <v>205</v>
      </c>
      <c r="L1443" t="s">
        <v>110</v>
      </c>
      <c r="M1443" t="s">
        <v>72</v>
      </c>
      <c r="N1443" t="s">
        <v>73</v>
      </c>
      <c r="O1443" t="s">
        <v>46</v>
      </c>
      <c r="P1443" s="2">
        <v>20957000</v>
      </c>
      <c r="Q1443" s="2">
        <v>2096000</v>
      </c>
      <c r="R1443" t="str">
        <f>IF(Raw_Data[[#This Row],[persen_dp]]&lt;15%,"Low",IF(Raw_Data[[#This Row],[persen_dp]]&gt;25%,"High","Medium"))</f>
        <v>Low</v>
      </c>
      <c r="S1443" s="3">
        <v>0.1</v>
      </c>
      <c r="T1443">
        <v>24</v>
      </c>
      <c r="U1443">
        <v>0.14499999999999999</v>
      </c>
      <c r="V1443" s="2">
        <v>1013800</v>
      </c>
      <c r="W1443" s="2">
        <v>24331000</v>
      </c>
      <c r="X1443" t="str">
        <f>IF(OR(Raw_Data[[#This Row],[status_pembayaran]]="Macet",Raw_Data[[#This Row],[status_pembayaran]]="Kurang Lancar"),"Non Performing Loan","Performing")</f>
        <v>Performing</v>
      </c>
      <c r="Y1443" t="s">
        <v>47</v>
      </c>
      <c r="Z1443">
        <v>0</v>
      </c>
      <c r="AA1443">
        <v>0</v>
      </c>
      <c r="AB1443">
        <v>1</v>
      </c>
      <c r="AC1443" t="s">
        <v>58</v>
      </c>
      <c r="AD1443">
        <f>IF(Raw_Data[[#This Row],[rasio]]&lt;0.2,1,IF(Raw_Data[[#This Row],[rasio]]&lt;0.3,2,IF(Raw_Data[[#This Row],[rasio]]&lt;0.4,3,4)))</f>
        <v>2</v>
      </c>
      <c r="AE1443">
        <f>IF(Raw_Data[[#This Row],[kategori_dp]]="High",1,IF(Raw_Data[[#This Row],[kategori_dp]]="Medium",2,3))</f>
        <v>3</v>
      </c>
      <c r="AF1443">
        <f>IF(Raw_Data[[#This Row],[tenor_bulan]]&lt;=24,1,IF(Raw_Data[[#This Row],[tenor_bulan]]&lt;=36,2,IF(Raw_Data[[#This Row],[tenor_bulan]]&lt;=48,3,4)))</f>
        <v>1</v>
      </c>
      <c r="AG1443">
        <f>IF(Raw_Data[[#This Row],[jumlah_kali_telat]]=0,0,IF(Raw_Data[[#This Row],[jumlah_kali_telat]]&lt;=2,2,4))</f>
        <v>0</v>
      </c>
      <c r="AH1443">
        <f>Raw_Data[[#This Row],[Skor_Rasio]]+Raw_Data[[#This Row],[Skor_DP]]+Raw_Data[[#This Row],[Skor_Tenor]]+Raw_Data[[#This Row],[Skor_Telat]]</f>
        <v>6</v>
      </c>
      <c r="AI1443" t="str">
        <f>IF(Raw_Data[[#This Row],[Risk_Score]]&lt;=6,"Low Risk",IF(Raw_Data[[#This Row],[Risk_Score]]&lt;=8,"Medium Risk","High Risk"))</f>
        <v>Low Risk</v>
      </c>
      <c r="AJ1443">
        <f ca="1">IFERROR(DATEDIF(Raw_Data[[#This Row],[tanggal_pengajuan]],TODAY(),"m"),"N/A")</f>
        <v>7</v>
      </c>
      <c r="AK1443" t="str">
        <f ca="1">IF(ISNUMBER(Raw_Data[[#This Row],[MOB]]),IF(Raw_Data[[#This Row],[MOB]]&lt;6,"0-5 bulan",IF(Raw_Data[[#This Row],[MOB]]&lt;12,"6-11 bulan",IF(Raw_Data[[#This Row],[MOB]]&lt;24,"12-23 bulan","24+ bulan"))),"N/A")</f>
        <v>6-11 bulan</v>
      </c>
    </row>
    <row r="1444" spans="1:37" ht="14.25" customHeight="1" x14ac:dyDescent="0.45">
      <c r="A1444" t="s">
        <v>3551</v>
      </c>
      <c r="B1444" s="64">
        <v>46035</v>
      </c>
      <c r="C1444" s="1" t="str">
        <f t="shared" si="22"/>
        <v>January</v>
      </c>
      <c r="D1444" t="s">
        <v>210</v>
      </c>
      <c r="E1444" t="s">
        <v>211</v>
      </c>
      <c r="F1444">
        <v>36</v>
      </c>
      <c r="G1444" t="s">
        <v>51</v>
      </c>
      <c r="H1444" t="s">
        <v>41</v>
      </c>
      <c r="I1444" s="2">
        <v>5151000</v>
      </c>
      <c r="J1444" s="3">
        <f>Raw_Data[[#This Row],[cicilan_per_bulan]]/Raw_Data[[#This Row],[penghasilan_bulanan]]</f>
        <v>0.2170646476412347</v>
      </c>
      <c r="K1444" t="s">
        <v>177</v>
      </c>
      <c r="L1444" t="s">
        <v>154</v>
      </c>
      <c r="M1444" t="s">
        <v>72</v>
      </c>
      <c r="N1444" t="s">
        <v>73</v>
      </c>
      <c r="O1444" t="s">
        <v>46</v>
      </c>
      <c r="P1444" s="2">
        <v>20662000</v>
      </c>
      <c r="Q1444" s="2">
        <v>4132000</v>
      </c>
      <c r="R1444" t="str">
        <f>IF(Raw_Data[[#This Row],[persen_dp]]&lt;15%,"Low",IF(Raw_Data[[#This Row],[persen_dp]]&gt;25%,"High","Medium"))</f>
        <v>Medium</v>
      </c>
      <c r="S1444" s="3">
        <v>0.2</v>
      </c>
      <c r="T1444">
        <v>18</v>
      </c>
      <c r="U1444">
        <v>0.14499999999999999</v>
      </c>
      <c r="V1444" s="2">
        <v>1118100</v>
      </c>
      <c r="W1444" s="2">
        <v>20126000</v>
      </c>
      <c r="X1444" t="str">
        <f>IF(OR(Raw_Data[[#This Row],[status_pembayaran]]="Macet",Raw_Data[[#This Row],[status_pembayaran]]="Kurang Lancar"),"Non Performing Loan","Performing")</f>
        <v>Performing</v>
      </c>
      <c r="Y1444" t="s">
        <v>47</v>
      </c>
      <c r="Z1444">
        <v>0</v>
      </c>
      <c r="AA1444">
        <v>0</v>
      </c>
      <c r="AB1444">
        <v>1</v>
      </c>
      <c r="AC1444" t="s">
        <v>104</v>
      </c>
      <c r="AD1444">
        <f>IF(Raw_Data[[#This Row],[rasio]]&lt;0.2,1,IF(Raw_Data[[#This Row],[rasio]]&lt;0.3,2,IF(Raw_Data[[#This Row],[rasio]]&lt;0.4,3,4)))</f>
        <v>2</v>
      </c>
      <c r="AE1444">
        <f>IF(Raw_Data[[#This Row],[kategori_dp]]="High",1,IF(Raw_Data[[#This Row],[kategori_dp]]="Medium",2,3))</f>
        <v>2</v>
      </c>
      <c r="AF1444">
        <f>IF(Raw_Data[[#This Row],[tenor_bulan]]&lt;=24,1,IF(Raw_Data[[#This Row],[tenor_bulan]]&lt;=36,2,IF(Raw_Data[[#This Row],[tenor_bulan]]&lt;=48,3,4)))</f>
        <v>1</v>
      </c>
      <c r="AG1444">
        <f>IF(Raw_Data[[#This Row],[jumlah_kali_telat]]=0,0,IF(Raw_Data[[#This Row],[jumlah_kali_telat]]&lt;=2,2,4))</f>
        <v>0</v>
      </c>
      <c r="AH1444">
        <f>Raw_Data[[#This Row],[Skor_Rasio]]+Raw_Data[[#This Row],[Skor_DP]]+Raw_Data[[#This Row],[Skor_Tenor]]+Raw_Data[[#This Row],[Skor_Telat]]</f>
        <v>5</v>
      </c>
      <c r="AI1444" t="str">
        <f>IF(Raw_Data[[#This Row],[Risk_Score]]&lt;=6,"Low Risk",IF(Raw_Data[[#This Row],[Risk_Score]]&lt;=8,"Medium Risk","High Risk"))</f>
        <v>Low Risk</v>
      </c>
      <c r="AJ1444">
        <f ca="1">IFERROR(DATEDIF(Raw_Data[[#This Row],[tanggal_pengajuan]],TODAY(),"m"),"N/A")</f>
        <v>9</v>
      </c>
      <c r="AK1444" t="str">
        <f ca="1">IF(ISNUMBER(Raw_Data[[#This Row],[MOB]]),IF(Raw_Data[[#This Row],[MOB]]&lt;6,"0-5 bulan",IF(Raw_Data[[#This Row],[MOB]]&lt;12,"6-11 bulan",IF(Raw_Data[[#This Row],[MOB]]&lt;24,"12-23 bulan","24+ bulan"))),"N/A")</f>
        <v>6-11 bulan</v>
      </c>
    </row>
    <row r="1445" spans="1:37" ht="14.25" customHeight="1" x14ac:dyDescent="0.45">
      <c r="A1445" t="s">
        <v>3552</v>
      </c>
      <c r="B1445" s="64">
        <v>46088</v>
      </c>
      <c r="C1445" s="1" t="str">
        <f t="shared" si="22"/>
        <v>March</v>
      </c>
      <c r="D1445" t="s">
        <v>3091</v>
      </c>
      <c r="E1445" t="s">
        <v>3553</v>
      </c>
      <c r="F1445">
        <v>58</v>
      </c>
      <c r="G1445" t="s">
        <v>40</v>
      </c>
      <c r="H1445" t="s">
        <v>152</v>
      </c>
      <c r="I1445" s="2">
        <v>3026000</v>
      </c>
      <c r="J1445" s="3">
        <f>Raw_Data[[#This Row],[cicilan_per_bulan]]/Raw_Data[[#This Row],[penghasilan_bulanan]]</f>
        <v>0.48638466622604098</v>
      </c>
      <c r="K1445" t="s">
        <v>127</v>
      </c>
      <c r="L1445" t="s">
        <v>128</v>
      </c>
      <c r="M1445" t="s">
        <v>44</v>
      </c>
      <c r="N1445" t="s">
        <v>171</v>
      </c>
      <c r="O1445" t="s">
        <v>172</v>
      </c>
      <c r="P1445" s="2">
        <v>43438000</v>
      </c>
      <c r="Q1445" s="2">
        <v>6516000</v>
      </c>
      <c r="R1445" t="str">
        <f>IF(Raw_Data[[#This Row],[persen_dp]]&lt;15%,"Low",IF(Raw_Data[[#This Row],[persen_dp]]&gt;25%,"High","Medium"))</f>
        <v>Medium</v>
      </c>
      <c r="S1445" s="3">
        <v>0.15</v>
      </c>
      <c r="T1445">
        <v>36</v>
      </c>
      <c r="U1445">
        <v>0.14499999999999999</v>
      </c>
      <c r="V1445" s="2">
        <v>1471800</v>
      </c>
      <c r="W1445" s="2">
        <v>52983000</v>
      </c>
      <c r="X1445" t="str">
        <f>IF(OR(Raw_Data[[#This Row],[status_pembayaran]]="Macet",Raw_Data[[#This Row],[status_pembayaran]]="Kurang Lancar"),"Non Performing Loan","Performing")</f>
        <v>Performing</v>
      </c>
      <c r="Y1445" t="s">
        <v>47</v>
      </c>
      <c r="Z1445">
        <v>0</v>
      </c>
      <c r="AA1445">
        <v>0</v>
      </c>
      <c r="AB1445">
        <v>1</v>
      </c>
      <c r="AC1445" t="s">
        <v>58</v>
      </c>
      <c r="AD1445">
        <f>IF(Raw_Data[[#This Row],[rasio]]&lt;0.2,1,IF(Raw_Data[[#This Row],[rasio]]&lt;0.3,2,IF(Raw_Data[[#This Row],[rasio]]&lt;0.4,3,4)))</f>
        <v>4</v>
      </c>
      <c r="AE1445">
        <f>IF(Raw_Data[[#This Row],[kategori_dp]]="High",1,IF(Raw_Data[[#This Row],[kategori_dp]]="Medium",2,3))</f>
        <v>2</v>
      </c>
      <c r="AF1445">
        <f>IF(Raw_Data[[#This Row],[tenor_bulan]]&lt;=24,1,IF(Raw_Data[[#This Row],[tenor_bulan]]&lt;=36,2,IF(Raw_Data[[#This Row],[tenor_bulan]]&lt;=48,3,4)))</f>
        <v>2</v>
      </c>
      <c r="AG1445">
        <f>IF(Raw_Data[[#This Row],[jumlah_kali_telat]]=0,0,IF(Raw_Data[[#This Row],[jumlah_kali_telat]]&lt;=2,2,4))</f>
        <v>0</v>
      </c>
      <c r="AH1445">
        <f>Raw_Data[[#This Row],[Skor_Rasio]]+Raw_Data[[#This Row],[Skor_DP]]+Raw_Data[[#This Row],[Skor_Tenor]]+Raw_Data[[#This Row],[Skor_Telat]]</f>
        <v>8</v>
      </c>
      <c r="AI1445" t="str">
        <f>IF(Raw_Data[[#This Row],[Risk_Score]]&lt;=6,"Low Risk",IF(Raw_Data[[#This Row],[Risk_Score]]&lt;=8,"Medium Risk","High Risk"))</f>
        <v>Medium Risk</v>
      </c>
      <c r="AJ1445">
        <f ca="1">IFERROR(DATEDIF(Raw_Data[[#This Row],[tanggal_pengajuan]],TODAY(),"m"),"N/A")</f>
        <v>7</v>
      </c>
      <c r="AK1445" t="str">
        <f ca="1">IF(ISNUMBER(Raw_Data[[#This Row],[MOB]]),IF(Raw_Data[[#This Row],[MOB]]&lt;6,"0-5 bulan",IF(Raw_Data[[#This Row],[MOB]]&lt;12,"6-11 bulan",IF(Raw_Data[[#This Row],[MOB]]&lt;24,"12-23 bulan","24+ bulan"))),"N/A")</f>
        <v>6-11 bulan</v>
      </c>
    </row>
    <row r="1446" spans="1:37" ht="14.25" customHeight="1" x14ac:dyDescent="0.45">
      <c r="A1446" t="s">
        <v>3554</v>
      </c>
      <c r="B1446" s="64">
        <v>46128</v>
      </c>
      <c r="C1446" s="1" t="str">
        <f t="shared" si="22"/>
        <v>April</v>
      </c>
      <c r="D1446" t="s">
        <v>2022</v>
      </c>
      <c r="E1446" t="s">
        <v>3555</v>
      </c>
      <c r="F1446">
        <v>29</v>
      </c>
      <c r="G1446" t="s">
        <v>51</v>
      </c>
      <c r="H1446" t="s">
        <v>152</v>
      </c>
      <c r="I1446" s="2">
        <v>2952000</v>
      </c>
      <c r="J1446" s="3">
        <f>Raw_Data[[#This Row],[cicilan_per_bulan]]/Raw_Data[[#This Row],[penghasilan_bulanan]]</f>
        <v>0.22391598915989161</v>
      </c>
      <c r="K1446" t="s">
        <v>119</v>
      </c>
      <c r="L1446" t="s">
        <v>120</v>
      </c>
      <c r="M1446" t="s">
        <v>44</v>
      </c>
      <c r="N1446" t="s">
        <v>45</v>
      </c>
      <c r="O1446" t="s">
        <v>46</v>
      </c>
      <c r="P1446" s="2">
        <v>25511000</v>
      </c>
      <c r="Q1446" s="2">
        <v>8929000</v>
      </c>
      <c r="R1446" t="str">
        <f>IF(Raw_Data[[#This Row],[persen_dp]]&lt;15%,"Low",IF(Raw_Data[[#This Row],[persen_dp]]&gt;25%,"High","Medium"))</f>
        <v>High</v>
      </c>
      <c r="S1446" s="3">
        <v>0.35</v>
      </c>
      <c r="T1446">
        <v>36</v>
      </c>
      <c r="U1446">
        <v>0.14499999999999999</v>
      </c>
      <c r="V1446" s="2">
        <v>661000</v>
      </c>
      <c r="W1446" s="2">
        <v>23795000</v>
      </c>
      <c r="X1446" t="str">
        <f>IF(OR(Raw_Data[[#This Row],[status_pembayaran]]="Macet",Raw_Data[[#This Row],[status_pembayaran]]="Kurang Lancar"),"Non Performing Loan","Performing")</f>
        <v>Performing</v>
      </c>
      <c r="Y1446" t="s">
        <v>47</v>
      </c>
      <c r="Z1446">
        <v>0</v>
      </c>
      <c r="AA1446">
        <v>0</v>
      </c>
      <c r="AB1446">
        <v>1</v>
      </c>
      <c r="AC1446" t="s">
        <v>104</v>
      </c>
      <c r="AD1446">
        <f>IF(Raw_Data[[#This Row],[rasio]]&lt;0.2,1,IF(Raw_Data[[#This Row],[rasio]]&lt;0.3,2,IF(Raw_Data[[#This Row],[rasio]]&lt;0.4,3,4)))</f>
        <v>2</v>
      </c>
      <c r="AE1446">
        <f>IF(Raw_Data[[#This Row],[kategori_dp]]="High",1,IF(Raw_Data[[#This Row],[kategori_dp]]="Medium",2,3))</f>
        <v>1</v>
      </c>
      <c r="AF1446">
        <f>IF(Raw_Data[[#This Row],[tenor_bulan]]&lt;=24,1,IF(Raw_Data[[#This Row],[tenor_bulan]]&lt;=36,2,IF(Raw_Data[[#This Row],[tenor_bulan]]&lt;=48,3,4)))</f>
        <v>2</v>
      </c>
      <c r="AG1446">
        <f>IF(Raw_Data[[#This Row],[jumlah_kali_telat]]=0,0,IF(Raw_Data[[#This Row],[jumlah_kali_telat]]&lt;=2,2,4))</f>
        <v>0</v>
      </c>
      <c r="AH1446">
        <f>Raw_Data[[#This Row],[Skor_Rasio]]+Raw_Data[[#This Row],[Skor_DP]]+Raw_Data[[#This Row],[Skor_Tenor]]+Raw_Data[[#This Row],[Skor_Telat]]</f>
        <v>5</v>
      </c>
      <c r="AI1446" t="str">
        <f>IF(Raw_Data[[#This Row],[Risk_Score]]&lt;=6,"Low Risk",IF(Raw_Data[[#This Row],[Risk_Score]]&lt;=8,"Medium Risk","High Risk"))</f>
        <v>Low Risk</v>
      </c>
      <c r="AJ1446">
        <f ca="1">IFERROR(DATEDIF(Raw_Data[[#This Row],[tanggal_pengajuan]],TODAY(),"m"),"N/A")</f>
        <v>6</v>
      </c>
      <c r="AK1446" t="str">
        <f ca="1">IF(ISNUMBER(Raw_Data[[#This Row],[MOB]]),IF(Raw_Data[[#This Row],[MOB]]&lt;6,"0-5 bulan",IF(Raw_Data[[#This Row],[MOB]]&lt;12,"6-11 bulan",IF(Raw_Data[[#This Row],[MOB]]&lt;24,"12-23 bulan","24+ bulan"))),"N/A")</f>
        <v>6-11 bulan</v>
      </c>
    </row>
    <row r="1447" spans="1:37" ht="14.25" customHeight="1" x14ac:dyDescent="0.45">
      <c r="A1447" t="s">
        <v>3556</v>
      </c>
      <c r="B1447" s="64">
        <v>46106</v>
      </c>
      <c r="C1447" s="1" t="str">
        <f t="shared" si="22"/>
        <v>March</v>
      </c>
      <c r="D1447" t="s">
        <v>3557</v>
      </c>
      <c r="E1447" t="s">
        <v>3558</v>
      </c>
      <c r="F1447">
        <v>35</v>
      </c>
      <c r="G1447" t="s">
        <v>40</v>
      </c>
      <c r="H1447" t="s">
        <v>176</v>
      </c>
      <c r="I1447" s="2">
        <v>3912000</v>
      </c>
      <c r="J1447" s="3">
        <f>Raw_Data[[#This Row],[cicilan_per_bulan]]/Raw_Data[[#This Row],[penghasilan_bulanan]]</f>
        <v>0.13384458077709613</v>
      </c>
      <c r="K1447" t="s">
        <v>102</v>
      </c>
      <c r="L1447" t="s">
        <v>103</v>
      </c>
      <c r="M1447" t="s">
        <v>44</v>
      </c>
      <c r="N1447" t="s">
        <v>129</v>
      </c>
      <c r="O1447" t="s">
        <v>130</v>
      </c>
      <c r="P1447" s="2">
        <v>24283000</v>
      </c>
      <c r="Q1447" s="2">
        <v>6071000</v>
      </c>
      <c r="R1447" t="str">
        <f>IF(Raw_Data[[#This Row],[persen_dp]]&lt;15%,"Low",IF(Raw_Data[[#This Row],[persen_dp]]&gt;25%,"High","Medium"))</f>
        <v>Medium</v>
      </c>
      <c r="S1447" s="3">
        <v>0.25</v>
      </c>
      <c r="T1447">
        <v>60</v>
      </c>
      <c r="U1447">
        <v>0.14499999999999999</v>
      </c>
      <c r="V1447" s="2">
        <v>523600</v>
      </c>
      <c r="W1447" s="2">
        <v>31415000</v>
      </c>
      <c r="X1447" t="str">
        <f>IF(OR(Raw_Data[[#This Row],[status_pembayaran]]="Macet",Raw_Data[[#This Row],[status_pembayaran]]="Kurang Lancar"),"Non Performing Loan","Performing")</f>
        <v>Performing</v>
      </c>
      <c r="Y1447" t="s">
        <v>47</v>
      </c>
      <c r="Z1447">
        <v>0</v>
      </c>
      <c r="AA1447">
        <v>0</v>
      </c>
      <c r="AB1447">
        <v>1</v>
      </c>
      <c r="AD1447">
        <f>IF(Raw_Data[[#This Row],[rasio]]&lt;0.2,1,IF(Raw_Data[[#This Row],[rasio]]&lt;0.3,2,IF(Raw_Data[[#This Row],[rasio]]&lt;0.4,3,4)))</f>
        <v>1</v>
      </c>
      <c r="AE1447">
        <f>IF(Raw_Data[[#This Row],[kategori_dp]]="High",1,IF(Raw_Data[[#This Row],[kategori_dp]]="Medium",2,3))</f>
        <v>2</v>
      </c>
      <c r="AF1447">
        <f>IF(Raw_Data[[#This Row],[tenor_bulan]]&lt;=24,1,IF(Raw_Data[[#This Row],[tenor_bulan]]&lt;=36,2,IF(Raw_Data[[#This Row],[tenor_bulan]]&lt;=48,3,4)))</f>
        <v>4</v>
      </c>
      <c r="AG1447">
        <f>IF(Raw_Data[[#This Row],[jumlah_kali_telat]]=0,0,IF(Raw_Data[[#This Row],[jumlah_kali_telat]]&lt;=2,2,4))</f>
        <v>0</v>
      </c>
      <c r="AH1447">
        <f>Raw_Data[[#This Row],[Skor_Rasio]]+Raw_Data[[#This Row],[Skor_DP]]+Raw_Data[[#This Row],[Skor_Tenor]]+Raw_Data[[#This Row],[Skor_Telat]]</f>
        <v>7</v>
      </c>
      <c r="AI1447" t="str">
        <f>IF(Raw_Data[[#This Row],[Risk_Score]]&lt;=6,"Low Risk",IF(Raw_Data[[#This Row],[Risk_Score]]&lt;=8,"Medium Risk","High Risk"))</f>
        <v>Medium Risk</v>
      </c>
      <c r="AJ1447">
        <f ca="1">IFERROR(DATEDIF(Raw_Data[[#This Row],[tanggal_pengajuan]],TODAY(),"m"),"N/A")</f>
        <v>6</v>
      </c>
      <c r="AK1447" t="str">
        <f ca="1">IF(ISNUMBER(Raw_Data[[#This Row],[MOB]]),IF(Raw_Data[[#This Row],[MOB]]&lt;6,"0-5 bulan",IF(Raw_Data[[#This Row],[MOB]]&lt;12,"6-11 bulan",IF(Raw_Data[[#This Row],[MOB]]&lt;24,"12-23 bulan","24+ bulan"))),"N/A")</f>
        <v>6-11 bulan</v>
      </c>
    </row>
    <row r="1448" spans="1:37" ht="14.25" customHeight="1" x14ac:dyDescent="0.45">
      <c r="A1448" t="s">
        <v>3559</v>
      </c>
      <c r="B1448" s="64">
        <v>46109</v>
      </c>
      <c r="C1448" s="1" t="str">
        <f t="shared" si="22"/>
        <v>March</v>
      </c>
      <c r="D1448" t="s">
        <v>1641</v>
      </c>
      <c r="E1448" t="s">
        <v>3560</v>
      </c>
      <c r="F1448">
        <v>46</v>
      </c>
      <c r="G1448" t="s">
        <v>40</v>
      </c>
      <c r="H1448" t="s">
        <v>176</v>
      </c>
      <c r="I1448" s="2">
        <v>6365000</v>
      </c>
      <c r="J1448" s="3">
        <f>Raw_Data[[#This Row],[cicilan_per_bulan]]/Raw_Data[[#This Row],[penghasilan_bulanan]]</f>
        <v>6.1539670070699139E-2</v>
      </c>
      <c r="K1448" t="s">
        <v>188</v>
      </c>
      <c r="L1448" t="s">
        <v>154</v>
      </c>
      <c r="M1448" t="s">
        <v>44</v>
      </c>
      <c r="N1448" t="s">
        <v>228</v>
      </c>
      <c r="O1448" t="s">
        <v>57</v>
      </c>
      <c r="P1448" s="2">
        <v>19832000</v>
      </c>
      <c r="Q1448" s="2">
        <v>7933000</v>
      </c>
      <c r="R1448" t="str">
        <f>IF(Raw_Data[[#This Row],[persen_dp]]&lt;15%,"Low",IF(Raw_Data[[#This Row],[persen_dp]]&gt;25%,"High","Medium"))</f>
        <v>High</v>
      </c>
      <c r="S1448" s="3">
        <v>0.4</v>
      </c>
      <c r="T1448">
        <v>48</v>
      </c>
      <c r="U1448">
        <v>0.14499999999999999</v>
      </c>
      <c r="V1448" s="2">
        <v>391700</v>
      </c>
      <c r="W1448" s="2">
        <v>18801000</v>
      </c>
      <c r="X1448" t="str">
        <f>IF(OR(Raw_Data[[#This Row],[status_pembayaran]]="Macet",Raw_Data[[#This Row],[status_pembayaran]]="Kurang Lancar"),"Non Performing Loan","Performing")</f>
        <v>Performing</v>
      </c>
      <c r="Y1448" t="s">
        <v>47</v>
      </c>
      <c r="Z1448">
        <v>0</v>
      </c>
      <c r="AA1448">
        <v>0</v>
      </c>
      <c r="AB1448">
        <v>1</v>
      </c>
      <c r="AC1448" t="s">
        <v>58</v>
      </c>
      <c r="AD1448">
        <f>IF(Raw_Data[[#This Row],[rasio]]&lt;0.2,1,IF(Raw_Data[[#This Row],[rasio]]&lt;0.3,2,IF(Raw_Data[[#This Row],[rasio]]&lt;0.4,3,4)))</f>
        <v>1</v>
      </c>
      <c r="AE1448">
        <f>IF(Raw_Data[[#This Row],[kategori_dp]]="High",1,IF(Raw_Data[[#This Row],[kategori_dp]]="Medium",2,3))</f>
        <v>1</v>
      </c>
      <c r="AF1448">
        <f>IF(Raw_Data[[#This Row],[tenor_bulan]]&lt;=24,1,IF(Raw_Data[[#This Row],[tenor_bulan]]&lt;=36,2,IF(Raw_Data[[#This Row],[tenor_bulan]]&lt;=48,3,4)))</f>
        <v>3</v>
      </c>
      <c r="AG1448">
        <f>IF(Raw_Data[[#This Row],[jumlah_kali_telat]]=0,0,IF(Raw_Data[[#This Row],[jumlah_kali_telat]]&lt;=2,2,4))</f>
        <v>0</v>
      </c>
      <c r="AH1448">
        <f>Raw_Data[[#This Row],[Skor_Rasio]]+Raw_Data[[#This Row],[Skor_DP]]+Raw_Data[[#This Row],[Skor_Tenor]]+Raw_Data[[#This Row],[Skor_Telat]]</f>
        <v>5</v>
      </c>
      <c r="AI1448" t="str">
        <f>IF(Raw_Data[[#This Row],[Risk_Score]]&lt;=6,"Low Risk",IF(Raw_Data[[#This Row],[Risk_Score]]&lt;=8,"Medium Risk","High Risk"))</f>
        <v>Low Risk</v>
      </c>
      <c r="AJ1448">
        <f ca="1">IFERROR(DATEDIF(Raw_Data[[#This Row],[tanggal_pengajuan]],TODAY(),"m"),"N/A")</f>
        <v>6</v>
      </c>
      <c r="AK1448" t="str">
        <f ca="1">IF(ISNUMBER(Raw_Data[[#This Row],[MOB]]),IF(Raw_Data[[#This Row],[MOB]]&lt;6,"0-5 bulan",IF(Raw_Data[[#This Row],[MOB]]&lt;12,"6-11 bulan",IF(Raw_Data[[#This Row],[MOB]]&lt;24,"12-23 bulan","24+ bulan"))),"N/A")</f>
        <v>6-11 bulan</v>
      </c>
    </row>
    <row r="1449" spans="1:37" ht="14.25" customHeight="1" x14ac:dyDescent="0.45">
      <c r="A1449" t="s">
        <v>3561</v>
      </c>
      <c r="B1449" s="64">
        <v>46086</v>
      </c>
      <c r="C1449" s="1" t="str">
        <f t="shared" si="22"/>
        <v>March</v>
      </c>
      <c r="D1449" t="s">
        <v>2496</v>
      </c>
      <c r="E1449" t="s">
        <v>3562</v>
      </c>
      <c r="F1449">
        <v>34</v>
      </c>
      <c r="G1449" t="s">
        <v>51</v>
      </c>
      <c r="H1449" t="s">
        <v>52</v>
      </c>
      <c r="I1449" s="2">
        <v>3845000</v>
      </c>
      <c r="J1449" s="3">
        <f>Raw_Data[[#This Row],[cicilan_per_bulan]]/Raw_Data[[#This Row],[penghasilan_bulanan]]</f>
        <v>0.50790637191157351</v>
      </c>
      <c r="K1449" t="s">
        <v>188</v>
      </c>
      <c r="L1449" t="s">
        <v>154</v>
      </c>
      <c r="M1449" t="s">
        <v>55</v>
      </c>
      <c r="N1449" t="s">
        <v>121</v>
      </c>
      <c r="O1449" t="s">
        <v>122</v>
      </c>
      <c r="P1449" s="2">
        <v>36090000</v>
      </c>
      <c r="Q1449" s="2">
        <v>7218000</v>
      </c>
      <c r="R1449" t="str">
        <f>IF(Raw_Data[[#This Row],[persen_dp]]&lt;15%,"Low",IF(Raw_Data[[#This Row],[persen_dp]]&gt;25%,"High","Medium"))</f>
        <v>Medium</v>
      </c>
      <c r="S1449" s="3">
        <v>0.2</v>
      </c>
      <c r="T1449">
        <v>18</v>
      </c>
      <c r="U1449">
        <v>0.14499999999999999</v>
      </c>
      <c r="V1449" s="2">
        <v>1952900</v>
      </c>
      <c r="W1449" s="2">
        <v>35152000</v>
      </c>
      <c r="X1449" t="str">
        <f>IF(OR(Raw_Data[[#This Row],[status_pembayaran]]="Macet",Raw_Data[[#This Row],[status_pembayaran]]="Kurang Lancar"),"Non Performing Loan","Performing")</f>
        <v>Performing</v>
      </c>
      <c r="Y1449" t="s">
        <v>47</v>
      </c>
      <c r="Z1449">
        <v>0</v>
      </c>
      <c r="AA1449">
        <v>0</v>
      </c>
      <c r="AB1449">
        <v>1</v>
      </c>
      <c r="AD1449">
        <f>IF(Raw_Data[[#This Row],[rasio]]&lt;0.2,1,IF(Raw_Data[[#This Row],[rasio]]&lt;0.3,2,IF(Raw_Data[[#This Row],[rasio]]&lt;0.4,3,4)))</f>
        <v>4</v>
      </c>
      <c r="AE1449">
        <f>IF(Raw_Data[[#This Row],[kategori_dp]]="High",1,IF(Raw_Data[[#This Row],[kategori_dp]]="Medium",2,3))</f>
        <v>2</v>
      </c>
      <c r="AF1449">
        <f>IF(Raw_Data[[#This Row],[tenor_bulan]]&lt;=24,1,IF(Raw_Data[[#This Row],[tenor_bulan]]&lt;=36,2,IF(Raw_Data[[#This Row],[tenor_bulan]]&lt;=48,3,4)))</f>
        <v>1</v>
      </c>
      <c r="AG1449">
        <f>IF(Raw_Data[[#This Row],[jumlah_kali_telat]]=0,0,IF(Raw_Data[[#This Row],[jumlah_kali_telat]]&lt;=2,2,4))</f>
        <v>0</v>
      </c>
      <c r="AH1449">
        <f>Raw_Data[[#This Row],[Skor_Rasio]]+Raw_Data[[#This Row],[Skor_DP]]+Raw_Data[[#This Row],[Skor_Tenor]]+Raw_Data[[#This Row],[Skor_Telat]]</f>
        <v>7</v>
      </c>
      <c r="AI1449" t="str">
        <f>IF(Raw_Data[[#This Row],[Risk_Score]]&lt;=6,"Low Risk",IF(Raw_Data[[#This Row],[Risk_Score]]&lt;=8,"Medium Risk","High Risk"))</f>
        <v>Medium Risk</v>
      </c>
      <c r="AJ1449">
        <f ca="1">IFERROR(DATEDIF(Raw_Data[[#This Row],[tanggal_pengajuan]],TODAY(),"m"),"N/A")</f>
        <v>7</v>
      </c>
      <c r="AK1449" t="str">
        <f ca="1">IF(ISNUMBER(Raw_Data[[#This Row],[MOB]]),IF(Raw_Data[[#This Row],[MOB]]&lt;6,"0-5 bulan",IF(Raw_Data[[#This Row],[MOB]]&lt;12,"6-11 bulan",IF(Raw_Data[[#This Row],[MOB]]&lt;24,"12-23 bulan","24+ bulan"))),"N/A")</f>
        <v>6-11 bulan</v>
      </c>
    </row>
    <row r="1450" spans="1:37" ht="14.25" customHeight="1" x14ac:dyDescent="0.45">
      <c r="A1450" t="s">
        <v>3563</v>
      </c>
      <c r="B1450" s="64">
        <v>46188</v>
      </c>
      <c r="C1450" s="1" t="str">
        <f t="shared" si="22"/>
        <v>June</v>
      </c>
      <c r="D1450" t="s">
        <v>3252</v>
      </c>
      <c r="E1450" t="s">
        <v>3564</v>
      </c>
      <c r="F1450">
        <v>52</v>
      </c>
      <c r="G1450" t="s">
        <v>51</v>
      </c>
      <c r="H1450" t="s">
        <v>62</v>
      </c>
      <c r="I1450" s="2">
        <v>1925000</v>
      </c>
      <c r="J1450" s="3">
        <f>Raw_Data[[#This Row],[cicilan_per_bulan]]/Raw_Data[[#This Row],[penghasilan_bulanan]]</f>
        <v>0.34072727272727271</v>
      </c>
      <c r="K1450" t="s">
        <v>91</v>
      </c>
      <c r="L1450" t="s">
        <v>92</v>
      </c>
      <c r="M1450" t="s">
        <v>55</v>
      </c>
      <c r="N1450" t="s">
        <v>65</v>
      </c>
      <c r="O1450" t="s">
        <v>46</v>
      </c>
      <c r="P1450" s="2">
        <v>28466000</v>
      </c>
      <c r="Q1450" s="2">
        <v>8540000</v>
      </c>
      <c r="R1450" t="str">
        <f>IF(Raw_Data[[#This Row],[persen_dp]]&lt;15%,"Low",IF(Raw_Data[[#This Row],[persen_dp]]&gt;25%,"High","Medium"))</f>
        <v>High</v>
      </c>
      <c r="S1450" s="3">
        <v>0.3</v>
      </c>
      <c r="T1450">
        <v>48</v>
      </c>
      <c r="U1450">
        <v>0.14499999999999999</v>
      </c>
      <c r="V1450" s="2">
        <v>655900</v>
      </c>
      <c r="W1450" s="2">
        <v>31483000</v>
      </c>
      <c r="X1450" t="str">
        <f>IF(OR(Raw_Data[[#This Row],[status_pembayaran]]="Macet",Raw_Data[[#This Row],[status_pembayaran]]="Kurang Lancar"),"Non Performing Loan","Performing")</f>
        <v>Performing</v>
      </c>
      <c r="Y1450" t="s">
        <v>47</v>
      </c>
      <c r="Z1450">
        <v>0</v>
      </c>
      <c r="AA1450">
        <v>0</v>
      </c>
      <c r="AB1450">
        <v>1</v>
      </c>
      <c r="AC1450" t="s">
        <v>137</v>
      </c>
      <c r="AD1450">
        <f>IF(Raw_Data[[#This Row],[rasio]]&lt;0.2,1,IF(Raw_Data[[#This Row],[rasio]]&lt;0.3,2,IF(Raw_Data[[#This Row],[rasio]]&lt;0.4,3,4)))</f>
        <v>3</v>
      </c>
      <c r="AE1450">
        <f>IF(Raw_Data[[#This Row],[kategori_dp]]="High",1,IF(Raw_Data[[#This Row],[kategori_dp]]="Medium",2,3))</f>
        <v>1</v>
      </c>
      <c r="AF1450">
        <f>IF(Raw_Data[[#This Row],[tenor_bulan]]&lt;=24,1,IF(Raw_Data[[#This Row],[tenor_bulan]]&lt;=36,2,IF(Raw_Data[[#This Row],[tenor_bulan]]&lt;=48,3,4)))</f>
        <v>3</v>
      </c>
      <c r="AG1450">
        <f>IF(Raw_Data[[#This Row],[jumlah_kali_telat]]=0,0,IF(Raw_Data[[#This Row],[jumlah_kali_telat]]&lt;=2,2,4))</f>
        <v>0</v>
      </c>
      <c r="AH1450">
        <f>Raw_Data[[#This Row],[Skor_Rasio]]+Raw_Data[[#This Row],[Skor_DP]]+Raw_Data[[#This Row],[Skor_Tenor]]+Raw_Data[[#This Row],[Skor_Telat]]</f>
        <v>7</v>
      </c>
      <c r="AI1450" t="str">
        <f>IF(Raw_Data[[#This Row],[Risk_Score]]&lt;=6,"Low Risk",IF(Raw_Data[[#This Row],[Risk_Score]]&lt;=8,"Medium Risk","High Risk"))</f>
        <v>Medium Risk</v>
      </c>
      <c r="AJ1450">
        <f ca="1">IFERROR(DATEDIF(Raw_Data[[#This Row],[tanggal_pengajuan]],TODAY(),"m"),"N/A")</f>
        <v>4</v>
      </c>
      <c r="AK1450" t="str">
        <f ca="1">IF(ISNUMBER(Raw_Data[[#This Row],[MOB]]),IF(Raw_Data[[#This Row],[MOB]]&lt;6,"0-5 bulan",IF(Raw_Data[[#This Row],[MOB]]&lt;12,"6-11 bulan",IF(Raw_Data[[#This Row],[MOB]]&lt;24,"12-23 bulan","24+ bulan"))),"N/A")</f>
        <v>0-5 bulan</v>
      </c>
    </row>
    <row r="1451" spans="1:37" ht="14.25" customHeight="1" x14ac:dyDescent="0.45">
      <c r="A1451" t="s">
        <v>3565</v>
      </c>
      <c r="B1451" s="64">
        <v>46141</v>
      </c>
      <c r="C1451" s="1" t="str">
        <f t="shared" si="22"/>
        <v>April</v>
      </c>
      <c r="D1451" t="s">
        <v>1181</v>
      </c>
      <c r="E1451" t="s">
        <v>3566</v>
      </c>
      <c r="F1451">
        <v>31</v>
      </c>
      <c r="G1451" t="s">
        <v>40</v>
      </c>
      <c r="H1451" t="s">
        <v>152</v>
      </c>
      <c r="I1451" s="2">
        <v>2626000</v>
      </c>
      <c r="J1451" s="3">
        <f>Raw_Data[[#This Row],[cicilan_per_bulan]]/Raw_Data[[#This Row],[penghasilan_bulanan]]</f>
        <v>0.68434881949733439</v>
      </c>
      <c r="K1451" t="s">
        <v>205</v>
      </c>
      <c r="L1451" t="s">
        <v>110</v>
      </c>
      <c r="M1451" t="s">
        <v>44</v>
      </c>
      <c r="N1451" t="s">
        <v>184</v>
      </c>
      <c r="O1451" t="s">
        <v>122</v>
      </c>
      <c r="P1451" s="2">
        <v>37150000</v>
      </c>
      <c r="Q1451" s="2">
        <v>3715000</v>
      </c>
      <c r="R1451" t="str">
        <f>IF(Raw_Data[[#This Row],[persen_dp]]&lt;15%,"Low",IF(Raw_Data[[#This Row],[persen_dp]]&gt;25%,"High","Medium"))</f>
        <v>Low</v>
      </c>
      <c r="S1451" s="3">
        <v>0.1</v>
      </c>
      <c r="T1451">
        <v>24</v>
      </c>
      <c r="U1451">
        <v>0.14499999999999999</v>
      </c>
      <c r="V1451" s="2">
        <v>1797100</v>
      </c>
      <c r="W1451" s="2">
        <v>43131000</v>
      </c>
      <c r="X1451" t="str">
        <f>IF(OR(Raw_Data[[#This Row],[status_pembayaran]]="Macet",Raw_Data[[#This Row],[status_pembayaran]]="Kurang Lancar"),"Non Performing Loan","Performing")</f>
        <v>Performing</v>
      </c>
      <c r="Y1451" t="s">
        <v>47</v>
      </c>
      <c r="Z1451">
        <v>0</v>
      </c>
      <c r="AA1451">
        <v>0</v>
      </c>
      <c r="AB1451">
        <v>1</v>
      </c>
      <c r="AC1451" t="s">
        <v>58</v>
      </c>
      <c r="AD1451">
        <f>IF(Raw_Data[[#This Row],[rasio]]&lt;0.2,1,IF(Raw_Data[[#This Row],[rasio]]&lt;0.3,2,IF(Raw_Data[[#This Row],[rasio]]&lt;0.4,3,4)))</f>
        <v>4</v>
      </c>
      <c r="AE1451">
        <f>IF(Raw_Data[[#This Row],[kategori_dp]]="High",1,IF(Raw_Data[[#This Row],[kategori_dp]]="Medium",2,3))</f>
        <v>3</v>
      </c>
      <c r="AF1451">
        <f>IF(Raw_Data[[#This Row],[tenor_bulan]]&lt;=24,1,IF(Raw_Data[[#This Row],[tenor_bulan]]&lt;=36,2,IF(Raw_Data[[#This Row],[tenor_bulan]]&lt;=48,3,4)))</f>
        <v>1</v>
      </c>
      <c r="AG1451">
        <f>IF(Raw_Data[[#This Row],[jumlah_kali_telat]]=0,0,IF(Raw_Data[[#This Row],[jumlah_kali_telat]]&lt;=2,2,4))</f>
        <v>0</v>
      </c>
      <c r="AH1451">
        <f>Raw_Data[[#This Row],[Skor_Rasio]]+Raw_Data[[#This Row],[Skor_DP]]+Raw_Data[[#This Row],[Skor_Tenor]]+Raw_Data[[#This Row],[Skor_Telat]]</f>
        <v>8</v>
      </c>
      <c r="AI1451" t="str">
        <f>IF(Raw_Data[[#This Row],[Risk_Score]]&lt;=6,"Low Risk",IF(Raw_Data[[#This Row],[Risk_Score]]&lt;=8,"Medium Risk","High Risk"))</f>
        <v>Medium Risk</v>
      </c>
      <c r="AJ1451">
        <f ca="1">IFERROR(DATEDIF(Raw_Data[[#This Row],[tanggal_pengajuan]],TODAY(),"m"),"N/A")</f>
        <v>5</v>
      </c>
      <c r="AK1451" t="str">
        <f ca="1">IF(ISNUMBER(Raw_Data[[#This Row],[MOB]]),IF(Raw_Data[[#This Row],[MOB]]&lt;6,"0-5 bulan",IF(Raw_Data[[#This Row],[MOB]]&lt;12,"6-11 bulan",IF(Raw_Data[[#This Row],[MOB]]&lt;24,"12-23 bulan","24+ bulan"))),"N/A")</f>
        <v>0-5 bulan</v>
      </c>
    </row>
    <row r="1452" spans="1:37" ht="14.25" customHeight="1" x14ac:dyDescent="0.45">
      <c r="A1452" t="s">
        <v>3567</v>
      </c>
      <c r="B1452" s="64">
        <v>46118</v>
      </c>
      <c r="C1452" s="1" t="str">
        <f t="shared" si="22"/>
        <v>April</v>
      </c>
      <c r="D1452" t="s">
        <v>2137</v>
      </c>
      <c r="E1452" t="s">
        <v>3568</v>
      </c>
      <c r="F1452">
        <v>52</v>
      </c>
      <c r="G1452" t="s">
        <v>51</v>
      </c>
      <c r="H1452" t="s">
        <v>62</v>
      </c>
      <c r="I1452" s="2">
        <v>2877000</v>
      </c>
      <c r="J1452" s="3">
        <f>Raw_Data[[#This Row],[cicilan_per_bulan]]/Raw_Data[[#This Row],[penghasilan_bulanan]]</f>
        <v>0.72314911366006251</v>
      </c>
      <c r="K1452" t="s">
        <v>53</v>
      </c>
      <c r="L1452" t="s">
        <v>54</v>
      </c>
      <c r="M1452" t="s">
        <v>44</v>
      </c>
      <c r="N1452" t="s">
        <v>171</v>
      </c>
      <c r="O1452" t="s">
        <v>172</v>
      </c>
      <c r="P1452" s="2">
        <v>43942000</v>
      </c>
      <c r="Q1452" s="2">
        <v>13183000</v>
      </c>
      <c r="R1452" t="str">
        <f>IF(Raw_Data[[#This Row],[persen_dp]]&lt;15%,"Low",IF(Raw_Data[[#This Row],[persen_dp]]&gt;25%,"High","Medium"))</f>
        <v>High</v>
      </c>
      <c r="S1452" s="3">
        <v>0.3</v>
      </c>
      <c r="T1452">
        <v>18</v>
      </c>
      <c r="U1452">
        <v>0.14499999999999999</v>
      </c>
      <c r="V1452" s="2">
        <v>2080500</v>
      </c>
      <c r="W1452" s="2">
        <v>37449000</v>
      </c>
      <c r="X1452" t="str">
        <f>IF(OR(Raw_Data[[#This Row],[status_pembayaran]]="Macet",Raw_Data[[#This Row],[status_pembayaran]]="Kurang Lancar"),"Non Performing Loan","Performing")</f>
        <v>Performing</v>
      </c>
      <c r="Y1452" t="s">
        <v>47</v>
      </c>
      <c r="Z1452">
        <v>0</v>
      </c>
      <c r="AA1452">
        <v>0</v>
      </c>
      <c r="AB1452">
        <v>1</v>
      </c>
      <c r="AC1452" t="s">
        <v>58</v>
      </c>
      <c r="AD1452">
        <f>IF(Raw_Data[[#This Row],[rasio]]&lt;0.2,1,IF(Raw_Data[[#This Row],[rasio]]&lt;0.3,2,IF(Raw_Data[[#This Row],[rasio]]&lt;0.4,3,4)))</f>
        <v>4</v>
      </c>
      <c r="AE1452">
        <f>IF(Raw_Data[[#This Row],[kategori_dp]]="High",1,IF(Raw_Data[[#This Row],[kategori_dp]]="Medium",2,3))</f>
        <v>1</v>
      </c>
      <c r="AF1452">
        <f>IF(Raw_Data[[#This Row],[tenor_bulan]]&lt;=24,1,IF(Raw_Data[[#This Row],[tenor_bulan]]&lt;=36,2,IF(Raw_Data[[#This Row],[tenor_bulan]]&lt;=48,3,4)))</f>
        <v>1</v>
      </c>
      <c r="AG1452">
        <f>IF(Raw_Data[[#This Row],[jumlah_kali_telat]]=0,0,IF(Raw_Data[[#This Row],[jumlah_kali_telat]]&lt;=2,2,4))</f>
        <v>0</v>
      </c>
      <c r="AH1452">
        <f>Raw_Data[[#This Row],[Skor_Rasio]]+Raw_Data[[#This Row],[Skor_DP]]+Raw_Data[[#This Row],[Skor_Tenor]]+Raw_Data[[#This Row],[Skor_Telat]]</f>
        <v>6</v>
      </c>
      <c r="AI1452" t="str">
        <f>IF(Raw_Data[[#This Row],[Risk_Score]]&lt;=6,"Low Risk",IF(Raw_Data[[#This Row],[Risk_Score]]&lt;=8,"Medium Risk","High Risk"))</f>
        <v>Low Risk</v>
      </c>
      <c r="AJ1452">
        <f ca="1">IFERROR(DATEDIF(Raw_Data[[#This Row],[tanggal_pengajuan]],TODAY(),"m"),"N/A")</f>
        <v>6</v>
      </c>
      <c r="AK1452" t="str">
        <f ca="1">IF(ISNUMBER(Raw_Data[[#This Row],[MOB]]),IF(Raw_Data[[#This Row],[MOB]]&lt;6,"0-5 bulan",IF(Raw_Data[[#This Row],[MOB]]&lt;12,"6-11 bulan",IF(Raw_Data[[#This Row],[MOB]]&lt;24,"12-23 bulan","24+ bulan"))),"N/A")</f>
        <v>6-11 bulan</v>
      </c>
    </row>
    <row r="1453" spans="1:37" ht="14.25" customHeight="1" x14ac:dyDescent="0.45">
      <c r="A1453" t="s">
        <v>3569</v>
      </c>
      <c r="B1453" s="64">
        <v>46123</v>
      </c>
      <c r="C1453" s="1" t="str">
        <f t="shared" si="22"/>
        <v>April</v>
      </c>
      <c r="D1453" t="s">
        <v>2508</v>
      </c>
      <c r="E1453" t="s">
        <v>3570</v>
      </c>
      <c r="F1453">
        <v>46</v>
      </c>
      <c r="G1453" t="s">
        <v>51</v>
      </c>
      <c r="H1453" t="s">
        <v>41</v>
      </c>
      <c r="I1453" s="2">
        <v>7707000</v>
      </c>
      <c r="J1453" s="3">
        <f>Raw_Data[[#This Row],[cicilan_per_bulan]]/Raw_Data[[#This Row],[penghasilan_bulanan]]</f>
        <v>0.32327753989879332</v>
      </c>
      <c r="K1453" t="s">
        <v>109</v>
      </c>
      <c r="L1453" t="s">
        <v>110</v>
      </c>
      <c r="M1453" t="s">
        <v>55</v>
      </c>
      <c r="N1453" t="s">
        <v>65</v>
      </c>
      <c r="O1453" t="s">
        <v>46</v>
      </c>
      <c r="P1453" s="2">
        <v>29012000</v>
      </c>
      <c r="Q1453" s="2">
        <v>2901000</v>
      </c>
      <c r="R1453" t="str">
        <f>IF(Raw_Data[[#This Row],[persen_dp]]&lt;15%,"Low",IF(Raw_Data[[#This Row],[persen_dp]]&gt;25%,"High","Medium"))</f>
        <v>Low</v>
      </c>
      <c r="S1453" s="3">
        <v>0.1</v>
      </c>
      <c r="T1453">
        <v>12</v>
      </c>
      <c r="U1453">
        <v>0.14499999999999999</v>
      </c>
      <c r="V1453" s="2">
        <v>2491500</v>
      </c>
      <c r="W1453" s="2">
        <v>29897000</v>
      </c>
      <c r="X1453" t="str">
        <f>IF(OR(Raw_Data[[#This Row],[status_pembayaran]]="Macet",Raw_Data[[#This Row],[status_pembayaran]]="Kurang Lancar"),"Non Performing Loan","Performing")</f>
        <v>Performing</v>
      </c>
      <c r="Y1453" t="s">
        <v>47</v>
      </c>
      <c r="Z1453">
        <v>0</v>
      </c>
      <c r="AA1453">
        <v>0</v>
      </c>
      <c r="AB1453">
        <v>1</v>
      </c>
      <c r="AC1453" t="s">
        <v>58</v>
      </c>
      <c r="AD1453">
        <f>IF(Raw_Data[[#This Row],[rasio]]&lt;0.2,1,IF(Raw_Data[[#This Row],[rasio]]&lt;0.3,2,IF(Raw_Data[[#This Row],[rasio]]&lt;0.4,3,4)))</f>
        <v>3</v>
      </c>
      <c r="AE1453">
        <f>IF(Raw_Data[[#This Row],[kategori_dp]]="High",1,IF(Raw_Data[[#This Row],[kategori_dp]]="Medium",2,3))</f>
        <v>3</v>
      </c>
      <c r="AF1453">
        <f>IF(Raw_Data[[#This Row],[tenor_bulan]]&lt;=24,1,IF(Raw_Data[[#This Row],[tenor_bulan]]&lt;=36,2,IF(Raw_Data[[#This Row],[tenor_bulan]]&lt;=48,3,4)))</f>
        <v>1</v>
      </c>
      <c r="AG1453">
        <f>IF(Raw_Data[[#This Row],[jumlah_kali_telat]]=0,0,IF(Raw_Data[[#This Row],[jumlah_kali_telat]]&lt;=2,2,4))</f>
        <v>0</v>
      </c>
      <c r="AH1453">
        <f>Raw_Data[[#This Row],[Skor_Rasio]]+Raw_Data[[#This Row],[Skor_DP]]+Raw_Data[[#This Row],[Skor_Tenor]]+Raw_Data[[#This Row],[Skor_Telat]]</f>
        <v>7</v>
      </c>
      <c r="AI1453" t="str">
        <f>IF(Raw_Data[[#This Row],[Risk_Score]]&lt;=6,"Low Risk",IF(Raw_Data[[#This Row],[Risk_Score]]&lt;=8,"Medium Risk","High Risk"))</f>
        <v>Medium Risk</v>
      </c>
      <c r="AJ1453">
        <f ca="1">IFERROR(DATEDIF(Raw_Data[[#This Row],[tanggal_pengajuan]],TODAY(),"m"),"N/A")</f>
        <v>6</v>
      </c>
      <c r="AK1453" t="str">
        <f ca="1">IF(ISNUMBER(Raw_Data[[#This Row],[MOB]]),IF(Raw_Data[[#This Row],[MOB]]&lt;6,"0-5 bulan",IF(Raw_Data[[#This Row],[MOB]]&lt;12,"6-11 bulan",IF(Raw_Data[[#This Row],[MOB]]&lt;24,"12-23 bulan","24+ bulan"))),"N/A")</f>
        <v>6-11 bulan</v>
      </c>
    </row>
    <row r="1454" spans="1:37" ht="14.25" customHeight="1" x14ac:dyDescent="0.45">
      <c r="A1454" t="s">
        <v>3571</v>
      </c>
      <c r="B1454" s="64">
        <v>46126</v>
      </c>
      <c r="C1454" s="1" t="str">
        <f t="shared" si="22"/>
        <v>April</v>
      </c>
      <c r="D1454" t="s">
        <v>3572</v>
      </c>
      <c r="E1454" t="s">
        <v>3573</v>
      </c>
      <c r="F1454">
        <v>42</v>
      </c>
      <c r="G1454" t="s">
        <v>40</v>
      </c>
      <c r="H1454" t="s">
        <v>41</v>
      </c>
      <c r="I1454" s="2">
        <v>7281000</v>
      </c>
      <c r="J1454" s="3">
        <f>Raw_Data[[#This Row],[cicilan_per_bulan]]/Raw_Data[[#This Row],[penghasilan_bulanan]]</f>
        <v>4.7630819942315619E-2</v>
      </c>
      <c r="K1454" t="s">
        <v>70</v>
      </c>
      <c r="L1454" t="s">
        <v>71</v>
      </c>
      <c r="M1454" t="s">
        <v>72</v>
      </c>
      <c r="N1454" t="s">
        <v>97</v>
      </c>
      <c r="O1454" t="s">
        <v>57</v>
      </c>
      <c r="P1454" s="2">
        <v>16206000</v>
      </c>
      <c r="Q1454" s="2">
        <v>5672000</v>
      </c>
      <c r="R1454" t="str">
        <f>IF(Raw_Data[[#This Row],[persen_dp]]&lt;15%,"Low",IF(Raw_Data[[#This Row],[persen_dp]]&gt;25%,"High","Medium"))</f>
        <v>High</v>
      </c>
      <c r="S1454" s="3">
        <v>0.35</v>
      </c>
      <c r="T1454">
        <v>48</v>
      </c>
      <c r="U1454">
        <v>0.14499999999999999</v>
      </c>
      <c r="V1454" s="2">
        <v>346800</v>
      </c>
      <c r="W1454" s="2">
        <v>16644000</v>
      </c>
      <c r="X1454" t="str">
        <f>IF(OR(Raw_Data[[#This Row],[status_pembayaran]]="Macet",Raw_Data[[#This Row],[status_pembayaran]]="Kurang Lancar"),"Non Performing Loan","Performing")</f>
        <v>Performing</v>
      </c>
      <c r="Y1454" t="s">
        <v>269</v>
      </c>
      <c r="Z1454">
        <v>57</v>
      </c>
      <c r="AA1454">
        <v>1</v>
      </c>
      <c r="AB1454">
        <v>2</v>
      </c>
      <c r="AC1454" t="s">
        <v>74</v>
      </c>
      <c r="AD1454">
        <f>IF(Raw_Data[[#This Row],[rasio]]&lt;0.2,1,IF(Raw_Data[[#This Row],[rasio]]&lt;0.3,2,IF(Raw_Data[[#This Row],[rasio]]&lt;0.4,3,4)))</f>
        <v>1</v>
      </c>
      <c r="AE1454">
        <f>IF(Raw_Data[[#This Row],[kategori_dp]]="High",1,IF(Raw_Data[[#This Row],[kategori_dp]]="Medium",2,3))</f>
        <v>1</v>
      </c>
      <c r="AF1454">
        <f>IF(Raw_Data[[#This Row],[tenor_bulan]]&lt;=24,1,IF(Raw_Data[[#This Row],[tenor_bulan]]&lt;=36,2,IF(Raw_Data[[#This Row],[tenor_bulan]]&lt;=48,3,4)))</f>
        <v>3</v>
      </c>
      <c r="AG1454">
        <f>IF(Raw_Data[[#This Row],[jumlah_kali_telat]]=0,0,IF(Raw_Data[[#This Row],[jumlah_kali_telat]]&lt;=2,2,4))</f>
        <v>2</v>
      </c>
      <c r="AH1454">
        <f>Raw_Data[[#This Row],[Skor_Rasio]]+Raw_Data[[#This Row],[Skor_DP]]+Raw_Data[[#This Row],[Skor_Tenor]]+Raw_Data[[#This Row],[Skor_Telat]]</f>
        <v>7</v>
      </c>
      <c r="AI1454" t="str">
        <f>IF(Raw_Data[[#This Row],[Risk_Score]]&lt;=6,"Low Risk",IF(Raw_Data[[#This Row],[Risk_Score]]&lt;=8,"Medium Risk","High Risk"))</f>
        <v>Medium Risk</v>
      </c>
      <c r="AJ1454">
        <f ca="1">IFERROR(DATEDIF(Raw_Data[[#This Row],[tanggal_pengajuan]],TODAY(),"m"),"N/A")</f>
        <v>6</v>
      </c>
      <c r="AK1454" t="str">
        <f ca="1">IF(ISNUMBER(Raw_Data[[#This Row],[MOB]]),IF(Raw_Data[[#This Row],[MOB]]&lt;6,"0-5 bulan",IF(Raw_Data[[#This Row],[MOB]]&lt;12,"6-11 bulan",IF(Raw_Data[[#This Row],[MOB]]&lt;24,"12-23 bulan","24+ bulan"))),"N/A")</f>
        <v>6-11 bulan</v>
      </c>
    </row>
    <row r="1455" spans="1:37" ht="14.25" customHeight="1" x14ac:dyDescent="0.45">
      <c r="A1455" t="s">
        <v>3574</v>
      </c>
      <c r="B1455" s="64">
        <v>46128</v>
      </c>
      <c r="C1455" s="1" t="str">
        <f t="shared" si="22"/>
        <v>April</v>
      </c>
      <c r="D1455" t="s">
        <v>393</v>
      </c>
      <c r="E1455" t="s">
        <v>3575</v>
      </c>
      <c r="F1455">
        <v>46</v>
      </c>
      <c r="G1455" t="s">
        <v>40</v>
      </c>
      <c r="H1455" t="s">
        <v>41</v>
      </c>
      <c r="I1455" s="2">
        <v>7948000</v>
      </c>
      <c r="J1455" s="3">
        <f>Raw_Data[[#This Row],[cicilan_per_bulan]]/Raw_Data[[#This Row],[penghasilan_bulanan]]</f>
        <v>0.16030447911424259</v>
      </c>
      <c r="K1455" t="s">
        <v>102</v>
      </c>
      <c r="L1455" t="s">
        <v>103</v>
      </c>
      <c r="M1455" t="s">
        <v>55</v>
      </c>
      <c r="N1455" t="s">
        <v>141</v>
      </c>
      <c r="O1455" t="s">
        <v>46</v>
      </c>
      <c r="P1455" s="2">
        <v>22160000</v>
      </c>
      <c r="Q1455" s="2">
        <v>3324000</v>
      </c>
      <c r="R1455" t="str">
        <f>IF(Raw_Data[[#This Row],[persen_dp]]&lt;15%,"Low",IF(Raw_Data[[#This Row],[persen_dp]]&gt;25%,"High","Medium"))</f>
        <v>Medium</v>
      </c>
      <c r="S1455" s="3">
        <v>0.15</v>
      </c>
      <c r="T1455">
        <v>18</v>
      </c>
      <c r="U1455">
        <v>0.14499999999999999</v>
      </c>
      <c r="V1455" s="2">
        <v>1274100</v>
      </c>
      <c r="W1455" s="2">
        <v>22933000</v>
      </c>
      <c r="X1455" t="str">
        <f>IF(OR(Raw_Data[[#This Row],[status_pembayaran]]="Macet",Raw_Data[[#This Row],[status_pembayaran]]="Kurang Lancar"),"Non Performing Loan","Performing")</f>
        <v>Performing</v>
      </c>
      <c r="Y1455" t="s">
        <v>47</v>
      </c>
      <c r="Z1455">
        <v>0</v>
      </c>
      <c r="AA1455">
        <v>0</v>
      </c>
      <c r="AB1455">
        <v>1</v>
      </c>
      <c r="AD1455">
        <f>IF(Raw_Data[[#This Row],[rasio]]&lt;0.2,1,IF(Raw_Data[[#This Row],[rasio]]&lt;0.3,2,IF(Raw_Data[[#This Row],[rasio]]&lt;0.4,3,4)))</f>
        <v>1</v>
      </c>
      <c r="AE1455">
        <f>IF(Raw_Data[[#This Row],[kategori_dp]]="High",1,IF(Raw_Data[[#This Row],[kategori_dp]]="Medium",2,3))</f>
        <v>2</v>
      </c>
      <c r="AF1455">
        <f>IF(Raw_Data[[#This Row],[tenor_bulan]]&lt;=24,1,IF(Raw_Data[[#This Row],[tenor_bulan]]&lt;=36,2,IF(Raw_Data[[#This Row],[tenor_bulan]]&lt;=48,3,4)))</f>
        <v>1</v>
      </c>
      <c r="AG1455">
        <f>IF(Raw_Data[[#This Row],[jumlah_kali_telat]]=0,0,IF(Raw_Data[[#This Row],[jumlah_kali_telat]]&lt;=2,2,4))</f>
        <v>0</v>
      </c>
      <c r="AH1455">
        <f>Raw_Data[[#This Row],[Skor_Rasio]]+Raw_Data[[#This Row],[Skor_DP]]+Raw_Data[[#This Row],[Skor_Tenor]]+Raw_Data[[#This Row],[Skor_Telat]]</f>
        <v>4</v>
      </c>
      <c r="AI1455" t="str">
        <f>IF(Raw_Data[[#This Row],[Risk_Score]]&lt;=6,"Low Risk",IF(Raw_Data[[#This Row],[Risk_Score]]&lt;=8,"Medium Risk","High Risk"))</f>
        <v>Low Risk</v>
      </c>
      <c r="AJ1455">
        <f ca="1">IFERROR(DATEDIF(Raw_Data[[#This Row],[tanggal_pengajuan]],TODAY(),"m"),"N/A")</f>
        <v>6</v>
      </c>
      <c r="AK1455" t="str">
        <f ca="1">IF(ISNUMBER(Raw_Data[[#This Row],[MOB]]),IF(Raw_Data[[#This Row],[MOB]]&lt;6,"0-5 bulan",IF(Raw_Data[[#This Row],[MOB]]&lt;12,"6-11 bulan",IF(Raw_Data[[#This Row],[MOB]]&lt;24,"12-23 bulan","24+ bulan"))),"N/A")</f>
        <v>6-11 bulan</v>
      </c>
    </row>
    <row r="1456" spans="1:37" ht="14.25" customHeight="1" x14ac:dyDescent="0.45">
      <c r="A1456" t="s">
        <v>3576</v>
      </c>
      <c r="B1456" s="64">
        <v>46190</v>
      </c>
      <c r="C1456" s="1" t="str">
        <f t="shared" si="22"/>
        <v>June</v>
      </c>
      <c r="D1456" t="s">
        <v>1448</v>
      </c>
      <c r="E1456" t="s">
        <v>3577</v>
      </c>
      <c r="F1456">
        <v>28</v>
      </c>
      <c r="G1456" t="s">
        <v>40</v>
      </c>
      <c r="H1456" t="s">
        <v>41</v>
      </c>
      <c r="I1456" s="2">
        <v>4962000</v>
      </c>
      <c r="J1456" s="3">
        <f>Raw_Data[[#This Row],[cicilan_per_bulan]]/Raw_Data[[#This Row],[penghasilan_bulanan]]</f>
        <v>0.19713825070536073</v>
      </c>
      <c r="K1456" t="s">
        <v>153</v>
      </c>
      <c r="L1456" t="s">
        <v>154</v>
      </c>
      <c r="M1456" t="s">
        <v>290</v>
      </c>
      <c r="N1456" t="s">
        <v>291</v>
      </c>
      <c r="O1456" t="s">
        <v>292</v>
      </c>
      <c r="P1456" s="2">
        <v>37807000</v>
      </c>
      <c r="Q1456" s="2">
        <v>3781000</v>
      </c>
      <c r="R1456" t="str">
        <f>IF(Raw_Data[[#This Row],[persen_dp]]&lt;15%,"Low",IF(Raw_Data[[#This Row],[persen_dp]]&gt;25%,"High","Medium"))</f>
        <v>Low</v>
      </c>
      <c r="S1456" s="3">
        <v>0.1</v>
      </c>
      <c r="T1456">
        <v>60</v>
      </c>
      <c r="U1456">
        <v>0.14499999999999999</v>
      </c>
      <c r="V1456" s="2">
        <v>978200</v>
      </c>
      <c r="W1456" s="2">
        <v>58694000</v>
      </c>
      <c r="X1456" t="str">
        <f>IF(OR(Raw_Data[[#This Row],[status_pembayaran]]="Macet",Raw_Data[[#This Row],[status_pembayaran]]="Kurang Lancar"),"Non Performing Loan","Performing")</f>
        <v>Performing</v>
      </c>
      <c r="Y1456" t="s">
        <v>47</v>
      </c>
      <c r="Z1456">
        <v>0</v>
      </c>
      <c r="AA1456">
        <v>0</v>
      </c>
      <c r="AB1456">
        <v>1</v>
      </c>
      <c r="AC1456" t="s">
        <v>66</v>
      </c>
      <c r="AD1456">
        <f>IF(Raw_Data[[#This Row],[rasio]]&lt;0.2,1,IF(Raw_Data[[#This Row],[rasio]]&lt;0.3,2,IF(Raw_Data[[#This Row],[rasio]]&lt;0.4,3,4)))</f>
        <v>1</v>
      </c>
      <c r="AE1456">
        <f>IF(Raw_Data[[#This Row],[kategori_dp]]="High",1,IF(Raw_Data[[#This Row],[kategori_dp]]="Medium",2,3))</f>
        <v>3</v>
      </c>
      <c r="AF1456">
        <f>IF(Raw_Data[[#This Row],[tenor_bulan]]&lt;=24,1,IF(Raw_Data[[#This Row],[tenor_bulan]]&lt;=36,2,IF(Raw_Data[[#This Row],[tenor_bulan]]&lt;=48,3,4)))</f>
        <v>4</v>
      </c>
      <c r="AG1456">
        <f>IF(Raw_Data[[#This Row],[jumlah_kali_telat]]=0,0,IF(Raw_Data[[#This Row],[jumlah_kali_telat]]&lt;=2,2,4))</f>
        <v>0</v>
      </c>
      <c r="AH1456">
        <f>Raw_Data[[#This Row],[Skor_Rasio]]+Raw_Data[[#This Row],[Skor_DP]]+Raw_Data[[#This Row],[Skor_Tenor]]+Raw_Data[[#This Row],[Skor_Telat]]</f>
        <v>8</v>
      </c>
      <c r="AI1456" t="str">
        <f>IF(Raw_Data[[#This Row],[Risk_Score]]&lt;=6,"Low Risk",IF(Raw_Data[[#This Row],[Risk_Score]]&lt;=8,"Medium Risk","High Risk"))</f>
        <v>Medium Risk</v>
      </c>
      <c r="AJ1456">
        <f ca="1">IFERROR(DATEDIF(Raw_Data[[#This Row],[tanggal_pengajuan]],TODAY(),"m"),"N/A")</f>
        <v>4</v>
      </c>
      <c r="AK1456" t="str">
        <f ca="1">IF(ISNUMBER(Raw_Data[[#This Row],[MOB]]),IF(Raw_Data[[#This Row],[MOB]]&lt;6,"0-5 bulan",IF(Raw_Data[[#This Row],[MOB]]&lt;12,"6-11 bulan",IF(Raw_Data[[#This Row],[MOB]]&lt;24,"12-23 bulan","24+ bulan"))),"N/A")</f>
        <v>0-5 bulan</v>
      </c>
    </row>
    <row r="1457" spans="1:37" ht="14.25" customHeight="1" x14ac:dyDescent="0.45">
      <c r="A1457" t="s">
        <v>3578</v>
      </c>
      <c r="B1457" s="64">
        <v>46029</v>
      </c>
      <c r="C1457" s="1" t="str">
        <f t="shared" si="22"/>
        <v>January</v>
      </c>
      <c r="D1457" t="s">
        <v>3579</v>
      </c>
      <c r="E1457" t="s">
        <v>3580</v>
      </c>
      <c r="F1457">
        <v>51</v>
      </c>
      <c r="G1457" t="s">
        <v>40</v>
      </c>
      <c r="H1457" t="s">
        <v>101</v>
      </c>
      <c r="I1457" s="2">
        <v>3803000</v>
      </c>
      <c r="J1457" s="3">
        <f>Raw_Data[[#This Row],[cicilan_per_bulan]]/Raw_Data[[#This Row],[penghasilan_bulanan]]</f>
        <v>0.17717591375230082</v>
      </c>
      <c r="K1457" t="s">
        <v>119</v>
      </c>
      <c r="L1457" t="s">
        <v>120</v>
      </c>
      <c r="M1457" t="s">
        <v>44</v>
      </c>
      <c r="N1457" t="s">
        <v>228</v>
      </c>
      <c r="O1457" t="s">
        <v>57</v>
      </c>
      <c r="P1457" s="2">
        <v>19886000</v>
      </c>
      <c r="Q1457" s="2">
        <v>2983000</v>
      </c>
      <c r="R1457" t="str">
        <f>IF(Raw_Data[[#This Row],[persen_dp]]&lt;15%,"Low",IF(Raw_Data[[#This Row],[persen_dp]]&gt;25%,"High","Medium"))</f>
        <v>Medium</v>
      </c>
      <c r="S1457" s="3">
        <v>0.15</v>
      </c>
      <c r="T1457">
        <v>36</v>
      </c>
      <c r="U1457">
        <v>0.14499999999999999</v>
      </c>
      <c r="V1457" s="2">
        <v>673800</v>
      </c>
      <c r="W1457" s="2">
        <v>24256000</v>
      </c>
      <c r="X1457" t="str">
        <f>IF(OR(Raw_Data[[#This Row],[status_pembayaran]]="Macet",Raw_Data[[#This Row],[status_pembayaran]]="Kurang Lancar"),"Non Performing Loan","Performing")</f>
        <v>Performing</v>
      </c>
      <c r="Y1457" t="s">
        <v>47</v>
      </c>
      <c r="Z1457">
        <v>0</v>
      </c>
      <c r="AA1457">
        <v>0</v>
      </c>
      <c r="AB1457">
        <v>1</v>
      </c>
      <c r="AD1457">
        <f>IF(Raw_Data[[#This Row],[rasio]]&lt;0.2,1,IF(Raw_Data[[#This Row],[rasio]]&lt;0.3,2,IF(Raw_Data[[#This Row],[rasio]]&lt;0.4,3,4)))</f>
        <v>1</v>
      </c>
      <c r="AE1457">
        <f>IF(Raw_Data[[#This Row],[kategori_dp]]="High",1,IF(Raw_Data[[#This Row],[kategori_dp]]="Medium",2,3))</f>
        <v>2</v>
      </c>
      <c r="AF1457">
        <f>IF(Raw_Data[[#This Row],[tenor_bulan]]&lt;=24,1,IF(Raw_Data[[#This Row],[tenor_bulan]]&lt;=36,2,IF(Raw_Data[[#This Row],[tenor_bulan]]&lt;=48,3,4)))</f>
        <v>2</v>
      </c>
      <c r="AG1457">
        <f>IF(Raw_Data[[#This Row],[jumlah_kali_telat]]=0,0,IF(Raw_Data[[#This Row],[jumlah_kali_telat]]&lt;=2,2,4))</f>
        <v>0</v>
      </c>
      <c r="AH1457">
        <f>Raw_Data[[#This Row],[Skor_Rasio]]+Raw_Data[[#This Row],[Skor_DP]]+Raw_Data[[#This Row],[Skor_Tenor]]+Raw_Data[[#This Row],[Skor_Telat]]</f>
        <v>5</v>
      </c>
      <c r="AI1457" t="str">
        <f>IF(Raw_Data[[#This Row],[Risk_Score]]&lt;=6,"Low Risk",IF(Raw_Data[[#This Row],[Risk_Score]]&lt;=8,"Medium Risk","High Risk"))</f>
        <v>Low Risk</v>
      </c>
      <c r="AJ1457">
        <f ca="1">IFERROR(DATEDIF(Raw_Data[[#This Row],[tanggal_pengajuan]],TODAY(),"m"),"N/A")</f>
        <v>9</v>
      </c>
      <c r="AK1457" t="str">
        <f ca="1">IF(ISNUMBER(Raw_Data[[#This Row],[MOB]]),IF(Raw_Data[[#This Row],[MOB]]&lt;6,"0-5 bulan",IF(Raw_Data[[#This Row],[MOB]]&lt;12,"6-11 bulan",IF(Raw_Data[[#This Row],[MOB]]&lt;24,"12-23 bulan","24+ bulan"))),"N/A")</f>
        <v>6-11 bulan</v>
      </c>
    </row>
    <row r="1458" spans="1:37" ht="14.25" customHeight="1" x14ac:dyDescent="0.45">
      <c r="A1458" t="s">
        <v>3581</v>
      </c>
      <c r="B1458" s="64">
        <v>46153</v>
      </c>
      <c r="C1458" s="1" t="str">
        <f t="shared" si="22"/>
        <v>May</v>
      </c>
      <c r="D1458" t="s">
        <v>537</v>
      </c>
      <c r="E1458" t="s">
        <v>3582</v>
      </c>
      <c r="F1458">
        <v>21</v>
      </c>
      <c r="G1458" t="s">
        <v>40</v>
      </c>
      <c r="H1458" t="s">
        <v>108</v>
      </c>
      <c r="I1458" s="2">
        <v>6703000</v>
      </c>
      <c r="J1458" s="3">
        <f>Raw_Data[[#This Row],[cicilan_per_bulan]]/Raw_Data[[#This Row],[penghasilan_bulanan]]</f>
        <v>5.0783231388930331E-2</v>
      </c>
      <c r="K1458" t="s">
        <v>91</v>
      </c>
      <c r="L1458" t="s">
        <v>92</v>
      </c>
      <c r="M1458" t="s">
        <v>55</v>
      </c>
      <c r="N1458" t="s">
        <v>56</v>
      </c>
      <c r="O1458" t="s">
        <v>57</v>
      </c>
      <c r="P1458" s="2">
        <v>18217000</v>
      </c>
      <c r="Q1458" s="2">
        <v>6376000</v>
      </c>
      <c r="R1458" t="str">
        <f>IF(Raw_Data[[#This Row],[persen_dp]]&lt;15%,"Low",IF(Raw_Data[[#This Row],[persen_dp]]&gt;25%,"High","Medium"))</f>
        <v>High</v>
      </c>
      <c r="S1458" s="3">
        <v>0.35</v>
      </c>
      <c r="T1458">
        <v>60</v>
      </c>
      <c r="U1458">
        <v>0.14499999999999999</v>
      </c>
      <c r="V1458" s="2">
        <v>340400</v>
      </c>
      <c r="W1458" s="2">
        <v>20425000</v>
      </c>
      <c r="X1458" t="str">
        <f>IF(OR(Raw_Data[[#This Row],[status_pembayaran]]="Macet",Raw_Data[[#This Row],[status_pembayaran]]="Kurang Lancar"),"Non Performing Loan","Performing")</f>
        <v>Performing</v>
      </c>
      <c r="Y1458" t="s">
        <v>47</v>
      </c>
      <c r="Z1458">
        <v>0</v>
      </c>
      <c r="AA1458">
        <v>0</v>
      </c>
      <c r="AB1458">
        <v>1</v>
      </c>
      <c r="AC1458" t="s">
        <v>104</v>
      </c>
      <c r="AD1458">
        <f>IF(Raw_Data[[#This Row],[rasio]]&lt;0.2,1,IF(Raw_Data[[#This Row],[rasio]]&lt;0.3,2,IF(Raw_Data[[#This Row],[rasio]]&lt;0.4,3,4)))</f>
        <v>1</v>
      </c>
      <c r="AE1458">
        <f>IF(Raw_Data[[#This Row],[kategori_dp]]="High",1,IF(Raw_Data[[#This Row],[kategori_dp]]="Medium",2,3))</f>
        <v>1</v>
      </c>
      <c r="AF1458">
        <f>IF(Raw_Data[[#This Row],[tenor_bulan]]&lt;=24,1,IF(Raw_Data[[#This Row],[tenor_bulan]]&lt;=36,2,IF(Raw_Data[[#This Row],[tenor_bulan]]&lt;=48,3,4)))</f>
        <v>4</v>
      </c>
      <c r="AG1458">
        <f>IF(Raw_Data[[#This Row],[jumlah_kali_telat]]=0,0,IF(Raw_Data[[#This Row],[jumlah_kali_telat]]&lt;=2,2,4))</f>
        <v>0</v>
      </c>
      <c r="AH1458">
        <f>Raw_Data[[#This Row],[Skor_Rasio]]+Raw_Data[[#This Row],[Skor_DP]]+Raw_Data[[#This Row],[Skor_Tenor]]+Raw_Data[[#This Row],[Skor_Telat]]</f>
        <v>6</v>
      </c>
      <c r="AI1458" t="str">
        <f>IF(Raw_Data[[#This Row],[Risk_Score]]&lt;=6,"Low Risk",IF(Raw_Data[[#This Row],[Risk_Score]]&lt;=8,"Medium Risk","High Risk"))</f>
        <v>Low Risk</v>
      </c>
      <c r="AJ1458">
        <f ca="1">IFERROR(DATEDIF(Raw_Data[[#This Row],[tanggal_pengajuan]],TODAY(),"m"),"N/A")</f>
        <v>5</v>
      </c>
      <c r="AK1458" t="str">
        <f ca="1">IF(ISNUMBER(Raw_Data[[#This Row],[MOB]]),IF(Raw_Data[[#This Row],[MOB]]&lt;6,"0-5 bulan",IF(Raw_Data[[#This Row],[MOB]]&lt;12,"6-11 bulan",IF(Raw_Data[[#This Row],[MOB]]&lt;24,"12-23 bulan","24+ bulan"))),"N/A")</f>
        <v>0-5 bulan</v>
      </c>
    </row>
    <row r="1459" spans="1:37" ht="14.25" customHeight="1" x14ac:dyDescent="0.45">
      <c r="A1459" t="s">
        <v>3583</v>
      </c>
      <c r="B1459" s="64">
        <v>46181</v>
      </c>
      <c r="C1459" s="1" t="str">
        <f t="shared" si="22"/>
        <v>June</v>
      </c>
      <c r="D1459" t="s">
        <v>2371</v>
      </c>
      <c r="E1459" t="s">
        <v>3584</v>
      </c>
      <c r="F1459">
        <v>44</v>
      </c>
      <c r="G1459" t="s">
        <v>40</v>
      </c>
      <c r="H1459" t="s">
        <v>41</v>
      </c>
      <c r="I1459" s="2">
        <v>7425000</v>
      </c>
      <c r="J1459" s="3">
        <f>Raw_Data[[#This Row],[cicilan_per_bulan]]/Raw_Data[[#This Row],[penghasilan_bulanan]]</f>
        <v>0.11051851851851852</v>
      </c>
      <c r="K1459" t="s">
        <v>63</v>
      </c>
      <c r="L1459" t="s">
        <v>64</v>
      </c>
      <c r="M1459" t="s">
        <v>290</v>
      </c>
      <c r="N1459" t="s">
        <v>291</v>
      </c>
      <c r="O1459" t="s">
        <v>292</v>
      </c>
      <c r="P1459" s="2">
        <v>38056000</v>
      </c>
      <c r="Q1459" s="2">
        <v>9514000</v>
      </c>
      <c r="R1459" t="str">
        <f>IF(Raw_Data[[#This Row],[persen_dp]]&lt;15%,"Low",IF(Raw_Data[[#This Row],[persen_dp]]&gt;25%,"High","Medium"))</f>
        <v>Medium</v>
      </c>
      <c r="S1459" s="3">
        <v>0.25</v>
      </c>
      <c r="T1459">
        <v>60</v>
      </c>
      <c r="U1459">
        <v>0.14499999999999999</v>
      </c>
      <c r="V1459" s="2">
        <v>820600</v>
      </c>
      <c r="W1459" s="2">
        <v>49235000</v>
      </c>
      <c r="X1459" t="str">
        <f>IF(OR(Raw_Data[[#This Row],[status_pembayaran]]="Macet",Raw_Data[[#This Row],[status_pembayaran]]="Kurang Lancar"),"Non Performing Loan","Performing")</f>
        <v>Performing</v>
      </c>
      <c r="Y1459" t="s">
        <v>47</v>
      </c>
      <c r="Z1459">
        <v>0</v>
      </c>
      <c r="AA1459">
        <v>0</v>
      </c>
      <c r="AB1459">
        <v>1</v>
      </c>
      <c r="AD1459">
        <f>IF(Raw_Data[[#This Row],[rasio]]&lt;0.2,1,IF(Raw_Data[[#This Row],[rasio]]&lt;0.3,2,IF(Raw_Data[[#This Row],[rasio]]&lt;0.4,3,4)))</f>
        <v>1</v>
      </c>
      <c r="AE1459">
        <f>IF(Raw_Data[[#This Row],[kategori_dp]]="High",1,IF(Raw_Data[[#This Row],[kategori_dp]]="Medium",2,3))</f>
        <v>2</v>
      </c>
      <c r="AF1459">
        <f>IF(Raw_Data[[#This Row],[tenor_bulan]]&lt;=24,1,IF(Raw_Data[[#This Row],[tenor_bulan]]&lt;=36,2,IF(Raw_Data[[#This Row],[tenor_bulan]]&lt;=48,3,4)))</f>
        <v>4</v>
      </c>
      <c r="AG1459">
        <f>IF(Raw_Data[[#This Row],[jumlah_kali_telat]]=0,0,IF(Raw_Data[[#This Row],[jumlah_kali_telat]]&lt;=2,2,4))</f>
        <v>0</v>
      </c>
      <c r="AH1459">
        <f>Raw_Data[[#This Row],[Skor_Rasio]]+Raw_Data[[#This Row],[Skor_DP]]+Raw_Data[[#This Row],[Skor_Tenor]]+Raw_Data[[#This Row],[Skor_Telat]]</f>
        <v>7</v>
      </c>
      <c r="AI1459" t="str">
        <f>IF(Raw_Data[[#This Row],[Risk_Score]]&lt;=6,"Low Risk",IF(Raw_Data[[#This Row],[Risk_Score]]&lt;=8,"Medium Risk","High Risk"))</f>
        <v>Medium Risk</v>
      </c>
      <c r="AJ1459">
        <f ca="1">IFERROR(DATEDIF(Raw_Data[[#This Row],[tanggal_pengajuan]],TODAY(),"m"),"N/A")</f>
        <v>4</v>
      </c>
      <c r="AK1459" t="str">
        <f ca="1">IF(ISNUMBER(Raw_Data[[#This Row],[MOB]]),IF(Raw_Data[[#This Row],[MOB]]&lt;6,"0-5 bulan",IF(Raw_Data[[#This Row],[MOB]]&lt;12,"6-11 bulan",IF(Raw_Data[[#This Row],[MOB]]&lt;24,"12-23 bulan","24+ bulan"))),"N/A")</f>
        <v>0-5 bulan</v>
      </c>
    </row>
    <row r="1460" spans="1:37" ht="14.25" customHeight="1" x14ac:dyDescent="0.45">
      <c r="A1460" t="s">
        <v>3585</v>
      </c>
      <c r="B1460" s="64">
        <v>46130</v>
      </c>
      <c r="C1460" s="1" t="str">
        <f t="shared" ref="C1460:C1523" si="23">TEXT(B1460,"mmmm")</f>
        <v>April</v>
      </c>
      <c r="D1460" t="s">
        <v>1505</v>
      </c>
      <c r="E1460" t="s">
        <v>3586</v>
      </c>
      <c r="F1460">
        <v>29</v>
      </c>
      <c r="G1460" t="s">
        <v>40</v>
      </c>
      <c r="H1460" t="s">
        <v>62</v>
      </c>
      <c r="I1460" s="2">
        <v>2340000</v>
      </c>
      <c r="J1460" s="3">
        <f>Raw_Data[[#This Row],[cicilan_per_bulan]]/Raw_Data[[#This Row],[penghasilan_bulanan]]</f>
        <v>0.18166666666666667</v>
      </c>
      <c r="K1460" t="s">
        <v>192</v>
      </c>
      <c r="L1460" t="s">
        <v>128</v>
      </c>
      <c r="M1460" t="s">
        <v>44</v>
      </c>
      <c r="N1460" t="s">
        <v>228</v>
      </c>
      <c r="O1460" t="s">
        <v>57</v>
      </c>
      <c r="P1460" s="2">
        <v>19714000</v>
      </c>
      <c r="Q1460" s="2">
        <v>4928000</v>
      </c>
      <c r="R1460" t="str">
        <f>IF(Raw_Data[[#This Row],[persen_dp]]&lt;15%,"Low",IF(Raw_Data[[#This Row],[persen_dp]]&gt;25%,"High","Medium"))</f>
        <v>Medium</v>
      </c>
      <c r="S1460" s="3">
        <v>0.25</v>
      </c>
      <c r="T1460">
        <v>60</v>
      </c>
      <c r="U1460">
        <v>0.14499999999999999</v>
      </c>
      <c r="V1460" s="2">
        <v>425100</v>
      </c>
      <c r="W1460" s="2">
        <v>25505000</v>
      </c>
      <c r="X1460" t="str">
        <f>IF(OR(Raw_Data[[#This Row],[status_pembayaran]]="Macet",Raw_Data[[#This Row],[status_pembayaran]]="Kurang Lancar"),"Non Performing Loan","Performing")</f>
        <v>Performing</v>
      </c>
      <c r="Y1460" t="s">
        <v>47</v>
      </c>
      <c r="Z1460">
        <v>0</v>
      </c>
      <c r="AA1460">
        <v>0</v>
      </c>
      <c r="AB1460">
        <v>1</v>
      </c>
      <c r="AC1460" t="s">
        <v>74</v>
      </c>
      <c r="AD1460">
        <f>IF(Raw_Data[[#This Row],[rasio]]&lt;0.2,1,IF(Raw_Data[[#This Row],[rasio]]&lt;0.3,2,IF(Raw_Data[[#This Row],[rasio]]&lt;0.4,3,4)))</f>
        <v>1</v>
      </c>
      <c r="AE1460">
        <f>IF(Raw_Data[[#This Row],[kategori_dp]]="High",1,IF(Raw_Data[[#This Row],[kategori_dp]]="Medium",2,3))</f>
        <v>2</v>
      </c>
      <c r="AF1460">
        <f>IF(Raw_Data[[#This Row],[tenor_bulan]]&lt;=24,1,IF(Raw_Data[[#This Row],[tenor_bulan]]&lt;=36,2,IF(Raw_Data[[#This Row],[tenor_bulan]]&lt;=48,3,4)))</f>
        <v>4</v>
      </c>
      <c r="AG1460">
        <f>IF(Raw_Data[[#This Row],[jumlah_kali_telat]]=0,0,IF(Raw_Data[[#This Row],[jumlah_kali_telat]]&lt;=2,2,4))</f>
        <v>0</v>
      </c>
      <c r="AH1460">
        <f>Raw_Data[[#This Row],[Skor_Rasio]]+Raw_Data[[#This Row],[Skor_DP]]+Raw_Data[[#This Row],[Skor_Tenor]]+Raw_Data[[#This Row],[Skor_Telat]]</f>
        <v>7</v>
      </c>
      <c r="AI1460" t="str">
        <f>IF(Raw_Data[[#This Row],[Risk_Score]]&lt;=6,"Low Risk",IF(Raw_Data[[#This Row],[Risk_Score]]&lt;=8,"Medium Risk","High Risk"))</f>
        <v>Medium Risk</v>
      </c>
      <c r="AJ1460">
        <f ca="1">IFERROR(DATEDIF(Raw_Data[[#This Row],[tanggal_pengajuan]],TODAY(),"m"),"N/A")</f>
        <v>6</v>
      </c>
      <c r="AK1460" t="str">
        <f ca="1">IF(ISNUMBER(Raw_Data[[#This Row],[MOB]]),IF(Raw_Data[[#This Row],[MOB]]&lt;6,"0-5 bulan",IF(Raw_Data[[#This Row],[MOB]]&lt;12,"6-11 bulan",IF(Raw_Data[[#This Row],[MOB]]&lt;24,"12-23 bulan","24+ bulan"))),"N/A")</f>
        <v>6-11 bulan</v>
      </c>
    </row>
    <row r="1461" spans="1:37" ht="14.25" customHeight="1" x14ac:dyDescent="0.45">
      <c r="A1461" t="s">
        <v>3587</v>
      </c>
      <c r="B1461" s="64">
        <v>46030</v>
      </c>
      <c r="C1461" s="1" t="str">
        <f t="shared" si="23"/>
        <v>January</v>
      </c>
      <c r="D1461" t="s">
        <v>1163</v>
      </c>
      <c r="E1461" t="s">
        <v>3588</v>
      </c>
      <c r="F1461">
        <v>22</v>
      </c>
      <c r="G1461" t="s">
        <v>40</v>
      </c>
      <c r="H1461" t="s">
        <v>62</v>
      </c>
      <c r="I1461" s="2">
        <v>3475000</v>
      </c>
      <c r="J1461" s="3">
        <f>Raw_Data[[#This Row],[cicilan_per_bulan]]/Raw_Data[[#This Row],[penghasilan_bulanan]]</f>
        <v>0.10926618705035972</v>
      </c>
      <c r="K1461" t="s">
        <v>188</v>
      </c>
      <c r="L1461" t="s">
        <v>154</v>
      </c>
      <c r="M1461" t="s">
        <v>55</v>
      </c>
      <c r="N1461" t="s">
        <v>56</v>
      </c>
      <c r="O1461" t="s">
        <v>57</v>
      </c>
      <c r="P1461" s="2">
        <v>17749000</v>
      </c>
      <c r="Q1461" s="2">
        <v>6212000</v>
      </c>
      <c r="R1461" t="str">
        <f>IF(Raw_Data[[#This Row],[persen_dp]]&lt;15%,"Low",IF(Raw_Data[[#This Row],[persen_dp]]&gt;25%,"High","Medium"))</f>
        <v>High</v>
      </c>
      <c r="S1461" s="3">
        <v>0.35</v>
      </c>
      <c r="T1461">
        <v>48</v>
      </c>
      <c r="U1461">
        <v>0.14499999999999999</v>
      </c>
      <c r="V1461" s="2">
        <v>379700</v>
      </c>
      <c r="W1461" s="2">
        <v>18228000</v>
      </c>
      <c r="X1461" t="str">
        <f>IF(OR(Raw_Data[[#This Row],[status_pembayaran]]="Macet",Raw_Data[[#This Row],[status_pembayaran]]="Kurang Lancar"),"Non Performing Loan","Performing")</f>
        <v>Performing</v>
      </c>
      <c r="Y1461" t="s">
        <v>47</v>
      </c>
      <c r="Z1461">
        <v>0</v>
      </c>
      <c r="AA1461">
        <v>0</v>
      </c>
      <c r="AB1461">
        <v>1</v>
      </c>
      <c r="AD1461">
        <f>IF(Raw_Data[[#This Row],[rasio]]&lt;0.2,1,IF(Raw_Data[[#This Row],[rasio]]&lt;0.3,2,IF(Raw_Data[[#This Row],[rasio]]&lt;0.4,3,4)))</f>
        <v>1</v>
      </c>
      <c r="AE1461">
        <f>IF(Raw_Data[[#This Row],[kategori_dp]]="High",1,IF(Raw_Data[[#This Row],[kategori_dp]]="Medium",2,3))</f>
        <v>1</v>
      </c>
      <c r="AF1461">
        <f>IF(Raw_Data[[#This Row],[tenor_bulan]]&lt;=24,1,IF(Raw_Data[[#This Row],[tenor_bulan]]&lt;=36,2,IF(Raw_Data[[#This Row],[tenor_bulan]]&lt;=48,3,4)))</f>
        <v>3</v>
      </c>
      <c r="AG1461">
        <f>IF(Raw_Data[[#This Row],[jumlah_kali_telat]]=0,0,IF(Raw_Data[[#This Row],[jumlah_kali_telat]]&lt;=2,2,4))</f>
        <v>0</v>
      </c>
      <c r="AH1461">
        <f>Raw_Data[[#This Row],[Skor_Rasio]]+Raw_Data[[#This Row],[Skor_DP]]+Raw_Data[[#This Row],[Skor_Tenor]]+Raw_Data[[#This Row],[Skor_Telat]]</f>
        <v>5</v>
      </c>
      <c r="AI1461" t="str">
        <f>IF(Raw_Data[[#This Row],[Risk_Score]]&lt;=6,"Low Risk",IF(Raw_Data[[#This Row],[Risk_Score]]&lt;=8,"Medium Risk","High Risk"))</f>
        <v>Low Risk</v>
      </c>
      <c r="AJ1461">
        <f ca="1">IFERROR(DATEDIF(Raw_Data[[#This Row],[tanggal_pengajuan]],TODAY(),"m"),"N/A")</f>
        <v>9</v>
      </c>
      <c r="AK1461" t="str">
        <f ca="1">IF(ISNUMBER(Raw_Data[[#This Row],[MOB]]),IF(Raw_Data[[#This Row],[MOB]]&lt;6,"0-5 bulan",IF(Raw_Data[[#This Row],[MOB]]&lt;12,"6-11 bulan",IF(Raw_Data[[#This Row],[MOB]]&lt;24,"12-23 bulan","24+ bulan"))),"N/A")</f>
        <v>6-11 bulan</v>
      </c>
    </row>
    <row r="1462" spans="1:37" ht="14.25" customHeight="1" x14ac:dyDescent="0.45">
      <c r="A1462" t="s">
        <v>3589</v>
      </c>
      <c r="B1462" s="64">
        <v>46045</v>
      </c>
      <c r="C1462" s="1" t="str">
        <f t="shared" si="23"/>
        <v>January</v>
      </c>
      <c r="D1462" t="s">
        <v>1415</v>
      </c>
      <c r="E1462" t="s">
        <v>3590</v>
      </c>
      <c r="F1462">
        <v>31</v>
      </c>
      <c r="G1462" t="s">
        <v>40</v>
      </c>
      <c r="H1462" t="s">
        <v>101</v>
      </c>
      <c r="I1462" s="2">
        <v>3582000</v>
      </c>
      <c r="J1462" s="3">
        <f>Raw_Data[[#This Row],[cicilan_per_bulan]]/Raw_Data[[#This Row],[penghasilan_bulanan]]</f>
        <v>0.29885538805136797</v>
      </c>
      <c r="K1462" t="s">
        <v>70</v>
      </c>
      <c r="L1462" t="s">
        <v>71</v>
      </c>
      <c r="M1462" t="s">
        <v>55</v>
      </c>
      <c r="N1462" t="s">
        <v>221</v>
      </c>
      <c r="O1462" t="s">
        <v>159</v>
      </c>
      <c r="P1462" s="2">
        <v>43364000</v>
      </c>
      <c r="Q1462" s="2">
        <v>10841000</v>
      </c>
      <c r="R1462" t="str">
        <f>IF(Raw_Data[[#This Row],[persen_dp]]&lt;15%,"Low",IF(Raw_Data[[#This Row],[persen_dp]]&gt;25%,"High","Medium"))</f>
        <v>Medium</v>
      </c>
      <c r="S1462" s="3">
        <v>0.25</v>
      </c>
      <c r="T1462">
        <v>48</v>
      </c>
      <c r="U1462">
        <v>0.14499999999999999</v>
      </c>
      <c r="V1462" s="2">
        <v>1070500</v>
      </c>
      <c r="W1462" s="2">
        <v>51386000</v>
      </c>
      <c r="X1462" t="str">
        <f>IF(OR(Raw_Data[[#This Row],[status_pembayaran]]="Macet",Raw_Data[[#This Row],[status_pembayaran]]="Kurang Lancar"),"Non Performing Loan","Performing")</f>
        <v>Performing</v>
      </c>
      <c r="Y1462" t="s">
        <v>47</v>
      </c>
      <c r="Z1462">
        <v>0</v>
      </c>
      <c r="AA1462">
        <v>0</v>
      </c>
      <c r="AB1462">
        <v>1</v>
      </c>
      <c r="AD1462">
        <f>IF(Raw_Data[[#This Row],[rasio]]&lt;0.2,1,IF(Raw_Data[[#This Row],[rasio]]&lt;0.3,2,IF(Raw_Data[[#This Row],[rasio]]&lt;0.4,3,4)))</f>
        <v>2</v>
      </c>
      <c r="AE1462">
        <f>IF(Raw_Data[[#This Row],[kategori_dp]]="High",1,IF(Raw_Data[[#This Row],[kategori_dp]]="Medium",2,3))</f>
        <v>2</v>
      </c>
      <c r="AF1462">
        <f>IF(Raw_Data[[#This Row],[tenor_bulan]]&lt;=24,1,IF(Raw_Data[[#This Row],[tenor_bulan]]&lt;=36,2,IF(Raw_Data[[#This Row],[tenor_bulan]]&lt;=48,3,4)))</f>
        <v>3</v>
      </c>
      <c r="AG1462">
        <f>IF(Raw_Data[[#This Row],[jumlah_kali_telat]]=0,0,IF(Raw_Data[[#This Row],[jumlah_kali_telat]]&lt;=2,2,4))</f>
        <v>0</v>
      </c>
      <c r="AH1462">
        <f>Raw_Data[[#This Row],[Skor_Rasio]]+Raw_Data[[#This Row],[Skor_DP]]+Raw_Data[[#This Row],[Skor_Tenor]]+Raw_Data[[#This Row],[Skor_Telat]]</f>
        <v>7</v>
      </c>
      <c r="AI1462" t="str">
        <f>IF(Raw_Data[[#This Row],[Risk_Score]]&lt;=6,"Low Risk",IF(Raw_Data[[#This Row],[Risk_Score]]&lt;=8,"Medium Risk","High Risk"))</f>
        <v>Medium Risk</v>
      </c>
      <c r="AJ1462">
        <f ca="1">IFERROR(DATEDIF(Raw_Data[[#This Row],[tanggal_pengajuan]],TODAY(),"m"),"N/A")</f>
        <v>9</v>
      </c>
      <c r="AK1462" t="str">
        <f ca="1">IF(ISNUMBER(Raw_Data[[#This Row],[MOB]]),IF(Raw_Data[[#This Row],[MOB]]&lt;6,"0-5 bulan",IF(Raw_Data[[#This Row],[MOB]]&lt;12,"6-11 bulan",IF(Raw_Data[[#This Row],[MOB]]&lt;24,"12-23 bulan","24+ bulan"))),"N/A")</f>
        <v>6-11 bulan</v>
      </c>
    </row>
    <row r="1463" spans="1:37" ht="14.25" customHeight="1" x14ac:dyDescent="0.45">
      <c r="A1463" t="s">
        <v>3591</v>
      </c>
      <c r="B1463" s="64">
        <v>46089</v>
      </c>
      <c r="C1463" s="1" t="str">
        <f t="shared" si="23"/>
        <v>March</v>
      </c>
      <c r="D1463" t="s">
        <v>1267</v>
      </c>
      <c r="E1463" t="s">
        <v>3592</v>
      </c>
      <c r="F1463">
        <v>55</v>
      </c>
      <c r="G1463" t="s">
        <v>40</v>
      </c>
      <c r="H1463" t="s">
        <v>108</v>
      </c>
      <c r="I1463" s="2">
        <v>6850000</v>
      </c>
      <c r="J1463" s="3">
        <f>Raw_Data[[#This Row],[cicilan_per_bulan]]/Raw_Data[[#This Row],[penghasilan_bulanan]]</f>
        <v>7.2116788321167885E-2</v>
      </c>
      <c r="K1463" t="s">
        <v>63</v>
      </c>
      <c r="L1463" t="s">
        <v>64</v>
      </c>
      <c r="M1463" t="s">
        <v>55</v>
      </c>
      <c r="N1463" t="s">
        <v>56</v>
      </c>
      <c r="O1463" t="s">
        <v>57</v>
      </c>
      <c r="P1463" s="2">
        <v>18760000</v>
      </c>
      <c r="Q1463" s="2">
        <v>3752000</v>
      </c>
      <c r="R1463" t="str">
        <f>IF(Raw_Data[[#This Row],[persen_dp]]&lt;15%,"Low",IF(Raw_Data[[#This Row],[persen_dp]]&gt;25%,"High","Medium"))</f>
        <v>Medium</v>
      </c>
      <c r="S1463" s="3">
        <v>0.2</v>
      </c>
      <c r="T1463">
        <v>48</v>
      </c>
      <c r="U1463">
        <v>0.14499999999999999</v>
      </c>
      <c r="V1463" s="2">
        <v>494000</v>
      </c>
      <c r="W1463" s="2">
        <v>23713000</v>
      </c>
      <c r="X1463" t="str">
        <f>IF(OR(Raw_Data[[#This Row],[status_pembayaran]]="Macet",Raw_Data[[#This Row],[status_pembayaran]]="Kurang Lancar"),"Non Performing Loan","Performing")</f>
        <v>Performing</v>
      </c>
      <c r="Y1463" t="s">
        <v>47</v>
      </c>
      <c r="Z1463">
        <v>0</v>
      </c>
      <c r="AA1463">
        <v>0</v>
      </c>
      <c r="AB1463">
        <v>1</v>
      </c>
      <c r="AD1463">
        <f>IF(Raw_Data[[#This Row],[rasio]]&lt;0.2,1,IF(Raw_Data[[#This Row],[rasio]]&lt;0.3,2,IF(Raw_Data[[#This Row],[rasio]]&lt;0.4,3,4)))</f>
        <v>1</v>
      </c>
      <c r="AE1463">
        <f>IF(Raw_Data[[#This Row],[kategori_dp]]="High",1,IF(Raw_Data[[#This Row],[kategori_dp]]="Medium",2,3))</f>
        <v>2</v>
      </c>
      <c r="AF1463">
        <f>IF(Raw_Data[[#This Row],[tenor_bulan]]&lt;=24,1,IF(Raw_Data[[#This Row],[tenor_bulan]]&lt;=36,2,IF(Raw_Data[[#This Row],[tenor_bulan]]&lt;=48,3,4)))</f>
        <v>3</v>
      </c>
      <c r="AG1463">
        <f>IF(Raw_Data[[#This Row],[jumlah_kali_telat]]=0,0,IF(Raw_Data[[#This Row],[jumlah_kali_telat]]&lt;=2,2,4))</f>
        <v>0</v>
      </c>
      <c r="AH1463">
        <f>Raw_Data[[#This Row],[Skor_Rasio]]+Raw_Data[[#This Row],[Skor_DP]]+Raw_Data[[#This Row],[Skor_Tenor]]+Raw_Data[[#This Row],[Skor_Telat]]</f>
        <v>6</v>
      </c>
      <c r="AI1463" t="str">
        <f>IF(Raw_Data[[#This Row],[Risk_Score]]&lt;=6,"Low Risk",IF(Raw_Data[[#This Row],[Risk_Score]]&lt;=8,"Medium Risk","High Risk"))</f>
        <v>Low Risk</v>
      </c>
      <c r="AJ1463">
        <f ca="1">IFERROR(DATEDIF(Raw_Data[[#This Row],[tanggal_pengajuan]],TODAY(),"m"),"N/A")</f>
        <v>7</v>
      </c>
      <c r="AK1463" t="str">
        <f ca="1">IF(ISNUMBER(Raw_Data[[#This Row],[MOB]]),IF(Raw_Data[[#This Row],[MOB]]&lt;6,"0-5 bulan",IF(Raw_Data[[#This Row],[MOB]]&lt;12,"6-11 bulan",IF(Raw_Data[[#This Row],[MOB]]&lt;24,"12-23 bulan","24+ bulan"))),"N/A")</f>
        <v>6-11 bulan</v>
      </c>
    </row>
    <row r="1464" spans="1:37" ht="14.25" customHeight="1" x14ac:dyDescent="0.45">
      <c r="A1464" t="s">
        <v>3593</v>
      </c>
      <c r="B1464" s="64">
        <v>46133</v>
      </c>
      <c r="C1464" s="1" t="str">
        <f t="shared" si="23"/>
        <v>April</v>
      </c>
      <c r="D1464" t="s">
        <v>1185</v>
      </c>
      <c r="E1464" t="s">
        <v>3594</v>
      </c>
      <c r="F1464">
        <v>46</v>
      </c>
      <c r="G1464" t="s">
        <v>51</v>
      </c>
      <c r="H1464" t="s">
        <v>62</v>
      </c>
      <c r="I1464" s="2">
        <v>1605000</v>
      </c>
      <c r="J1464" s="3">
        <f>Raw_Data[[#This Row],[cicilan_per_bulan]]/Raw_Data[[#This Row],[penghasilan_bulanan]]</f>
        <v>1.0048598130841122</v>
      </c>
      <c r="K1464" t="s">
        <v>63</v>
      </c>
      <c r="L1464" t="s">
        <v>64</v>
      </c>
      <c r="M1464" t="s">
        <v>44</v>
      </c>
      <c r="N1464" t="s">
        <v>45</v>
      </c>
      <c r="O1464" t="s">
        <v>46</v>
      </c>
      <c r="P1464" s="2">
        <v>26005000</v>
      </c>
      <c r="Q1464" s="2">
        <v>9102000</v>
      </c>
      <c r="R1464" t="str">
        <f>IF(Raw_Data[[#This Row],[persen_dp]]&lt;15%,"Low",IF(Raw_Data[[#This Row],[persen_dp]]&gt;25%,"High","Medium"))</f>
        <v>High</v>
      </c>
      <c r="S1464" s="3">
        <v>0.35</v>
      </c>
      <c r="T1464">
        <v>12</v>
      </c>
      <c r="U1464">
        <v>0.14499999999999999</v>
      </c>
      <c r="V1464" s="2">
        <v>1612800</v>
      </c>
      <c r="W1464" s="2">
        <v>19354000</v>
      </c>
      <c r="X1464" t="str">
        <f>IF(OR(Raw_Data[[#This Row],[status_pembayaran]]="Macet",Raw_Data[[#This Row],[status_pembayaran]]="Kurang Lancar"),"Non Performing Loan","Performing")</f>
        <v>Performing</v>
      </c>
      <c r="Y1464" t="s">
        <v>47</v>
      </c>
      <c r="Z1464">
        <v>0</v>
      </c>
      <c r="AA1464">
        <v>0</v>
      </c>
      <c r="AB1464">
        <v>1</v>
      </c>
      <c r="AD1464">
        <f>IF(Raw_Data[[#This Row],[rasio]]&lt;0.2,1,IF(Raw_Data[[#This Row],[rasio]]&lt;0.3,2,IF(Raw_Data[[#This Row],[rasio]]&lt;0.4,3,4)))</f>
        <v>4</v>
      </c>
      <c r="AE1464">
        <f>IF(Raw_Data[[#This Row],[kategori_dp]]="High",1,IF(Raw_Data[[#This Row],[kategori_dp]]="Medium",2,3))</f>
        <v>1</v>
      </c>
      <c r="AF1464">
        <f>IF(Raw_Data[[#This Row],[tenor_bulan]]&lt;=24,1,IF(Raw_Data[[#This Row],[tenor_bulan]]&lt;=36,2,IF(Raw_Data[[#This Row],[tenor_bulan]]&lt;=48,3,4)))</f>
        <v>1</v>
      </c>
      <c r="AG1464">
        <f>IF(Raw_Data[[#This Row],[jumlah_kali_telat]]=0,0,IF(Raw_Data[[#This Row],[jumlah_kali_telat]]&lt;=2,2,4))</f>
        <v>0</v>
      </c>
      <c r="AH1464">
        <f>Raw_Data[[#This Row],[Skor_Rasio]]+Raw_Data[[#This Row],[Skor_DP]]+Raw_Data[[#This Row],[Skor_Tenor]]+Raw_Data[[#This Row],[Skor_Telat]]</f>
        <v>6</v>
      </c>
      <c r="AI1464" t="str">
        <f>IF(Raw_Data[[#This Row],[Risk_Score]]&lt;=6,"Low Risk",IF(Raw_Data[[#This Row],[Risk_Score]]&lt;=8,"Medium Risk","High Risk"))</f>
        <v>Low Risk</v>
      </c>
      <c r="AJ1464">
        <f ca="1">IFERROR(DATEDIF(Raw_Data[[#This Row],[tanggal_pengajuan]],TODAY(),"m"),"N/A")</f>
        <v>6</v>
      </c>
      <c r="AK1464" t="str">
        <f ca="1">IF(ISNUMBER(Raw_Data[[#This Row],[MOB]]),IF(Raw_Data[[#This Row],[MOB]]&lt;6,"0-5 bulan",IF(Raw_Data[[#This Row],[MOB]]&lt;12,"6-11 bulan",IF(Raw_Data[[#This Row],[MOB]]&lt;24,"12-23 bulan","24+ bulan"))),"N/A")</f>
        <v>6-11 bulan</v>
      </c>
    </row>
    <row r="1465" spans="1:37" ht="14.25" customHeight="1" x14ac:dyDescent="0.45">
      <c r="A1465" t="s">
        <v>3595</v>
      </c>
      <c r="B1465" s="64">
        <v>46114</v>
      </c>
      <c r="C1465" s="1" t="str">
        <f t="shared" si="23"/>
        <v>April</v>
      </c>
      <c r="D1465" t="s">
        <v>626</v>
      </c>
      <c r="E1465" t="s">
        <v>3596</v>
      </c>
      <c r="F1465">
        <v>39</v>
      </c>
      <c r="G1465" t="s">
        <v>51</v>
      </c>
      <c r="H1465" t="s">
        <v>176</v>
      </c>
      <c r="I1465" s="2">
        <v>5713000</v>
      </c>
      <c r="J1465" s="3">
        <f>Raw_Data[[#This Row],[cicilan_per_bulan]]/Raw_Data[[#This Row],[penghasilan_bulanan]]</f>
        <v>0.1656397689480133</v>
      </c>
      <c r="K1465" t="s">
        <v>177</v>
      </c>
      <c r="L1465" t="s">
        <v>154</v>
      </c>
      <c r="M1465" t="s">
        <v>55</v>
      </c>
      <c r="N1465" t="s">
        <v>147</v>
      </c>
      <c r="O1465" t="s">
        <v>148</v>
      </c>
      <c r="P1465" s="2">
        <v>31655000</v>
      </c>
      <c r="Q1465" s="2">
        <v>7914000</v>
      </c>
      <c r="R1465" t="str">
        <f>IF(Raw_Data[[#This Row],[persen_dp]]&lt;15%,"Low",IF(Raw_Data[[#This Row],[persen_dp]]&gt;25%,"High","Medium"))</f>
        <v>Medium</v>
      </c>
      <c r="S1465" s="3">
        <v>0.25</v>
      </c>
      <c r="T1465">
        <v>36</v>
      </c>
      <c r="U1465">
        <v>0.14499999999999999</v>
      </c>
      <c r="V1465" s="2">
        <v>946300</v>
      </c>
      <c r="W1465" s="2">
        <v>34068000</v>
      </c>
      <c r="X1465" t="str">
        <f>IF(OR(Raw_Data[[#This Row],[status_pembayaran]]="Macet",Raw_Data[[#This Row],[status_pembayaran]]="Kurang Lancar"),"Non Performing Loan","Performing")</f>
        <v>Performing</v>
      </c>
      <c r="Y1465" t="s">
        <v>47</v>
      </c>
      <c r="Z1465">
        <v>0</v>
      </c>
      <c r="AA1465">
        <v>0</v>
      </c>
      <c r="AB1465">
        <v>1</v>
      </c>
      <c r="AD1465">
        <f>IF(Raw_Data[[#This Row],[rasio]]&lt;0.2,1,IF(Raw_Data[[#This Row],[rasio]]&lt;0.3,2,IF(Raw_Data[[#This Row],[rasio]]&lt;0.4,3,4)))</f>
        <v>1</v>
      </c>
      <c r="AE1465">
        <f>IF(Raw_Data[[#This Row],[kategori_dp]]="High",1,IF(Raw_Data[[#This Row],[kategori_dp]]="Medium",2,3))</f>
        <v>2</v>
      </c>
      <c r="AF1465">
        <f>IF(Raw_Data[[#This Row],[tenor_bulan]]&lt;=24,1,IF(Raw_Data[[#This Row],[tenor_bulan]]&lt;=36,2,IF(Raw_Data[[#This Row],[tenor_bulan]]&lt;=48,3,4)))</f>
        <v>2</v>
      </c>
      <c r="AG1465">
        <f>IF(Raw_Data[[#This Row],[jumlah_kali_telat]]=0,0,IF(Raw_Data[[#This Row],[jumlah_kali_telat]]&lt;=2,2,4))</f>
        <v>0</v>
      </c>
      <c r="AH1465">
        <f>Raw_Data[[#This Row],[Skor_Rasio]]+Raw_Data[[#This Row],[Skor_DP]]+Raw_Data[[#This Row],[Skor_Tenor]]+Raw_Data[[#This Row],[Skor_Telat]]</f>
        <v>5</v>
      </c>
      <c r="AI1465" t="str">
        <f>IF(Raw_Data[[#This Row],[Risk_Score]]&lt;=6,"Low Risk",IF(Raw_Data[[#This Row],[Risk_Score]]&lt;=8,"Medium Risk","High Risk"))</f>
        <v>Low Risk</v>
      </c>
      <c r="AJ1465">
        <f ca="1">IFERROR(DATEDIF(Raw_Data[[#This Row],[tanggal_pengajuan]],TODAY(),"m"),"N/A")</f>
        <v>6</v>
      </c>
      <c r="AK1465" t="str">
        <f ca="1">IF(ISNUMBER(Raw_Data[[#This Row],[MOB]]),IF(Raw_Data[[#This Row],[MOB]]&lt;6,"0-5 bulan",IF(Raw_Data[[#This Row],[MOB]]&lt;12,"6-11 bulan",IF(Raw_Data[[#This Row],[MOB]]&lt;24,"12-23 bulan","24+ bulan"))),"N/A")</f>
        <v>6-11 bulan</v>
      </c>
    </row>
    <row r="1466" spans="1:37" ht="14.25" customHeight="1" x14ac:dyDescent="0.45">
      <c r="A1466" t="s">
        <v>3597</v>
      </c>
      <c r="B1466" s="64">
        <v>46146</v>
      </c>
      <c r="C1466" s="1" t="str">
        <f t="shared" si="23"/>
        <v>May</v>
      </c>
      <c r="D1466" t="s">
        <v>2305</v>
      </c>
      <c r="E1466" t="s">
        <v>3598</v>
      </c>
      <c r="F1466">
        <v>53</v>
      </c>
      <c r="G1466" t="s">
        <v>51</v>
      </c>
      <c r="H1466" t="s">
        <v>126</v>
      </c>
      <c r="I1466" s="2">
        <v>2333000</v>
      </c>
      <c r="J1466" s="3">
        <f>Raw_Data[[#This Row],[cicilan_per_bulan]]/Raw_Data[[#This Row],[penghasilan_bulanan]]</f>
        <v>1.6079725675096441</v>
      </c>
      <c r="K1466" t="s">
        <v>268</v>
      </c>
      <c r="L1466" t="s">
        <v>110</v>
      </c>
      <c r="M1466" t="s">
        <v>55</v>
      </c>
      <c r="N1466" t="s">
        <v>395</v>
      </c>
      <c r="O1466" t="s">
        <v>396</v>
      </c>
      <c r="P1466" s="2">
        <v>61626000</v>
      </c>
      <c r="Q1466" s="2">
        <v>6163000</v>
      </c>
      <c r="R1466" t="str">
        <f>IF(Raw_Data[[#This Row],[persen_dp]]&lt;15%,"Low",IF(Raw_Data[[#This Row],[persen_dp]]&gt;25%,"High","Medium"))</f>
        <v>Low</v>
      </c>
      <c r="S1466" s="3">
        <v>0.1</v>
      </c>
      <c r="T1466">
        <v>18</v>
      </c>
      <c r="U1466">
        <v>0.14499999999999999</v>
      </c>
      <c r="V1466" s="2">
        <v>3751400</v>
      </c>
      <c r="W1466" s="2">
        <v>67526000</v>
      </c>
      <c r="X1466" t="str">
        <f>IF(OR(Raw_Data[[#This Row],[status_pembayaran]]="Macet",Raw_Data[[#This Row],[status_pembayaran]]="Kurang Lancar"),"Non Performing Loan","Performing")</f>
        <v>Performing</v>
      </c>
      <c r="Y1466" t="s">
        <v>47</v>
      </c>
      <c r="Z1466">
        <v>0</v>
      </c>
      <c r="AA1466">
        <v>0</v>
      </c>
      <c r="AB1466">
        <v>1</v>
      </c>
      <c r="AC1466" t="s">
        <v>74</v>
      </c>
      <c r="AD1466">
        <f>IF(Raw_Data[[#This Row],[rasio]]&lt;0.2,1,IF(Raw_Data[[#This Row],[rasio]]&lt;0.3,2,IF(Raw_Data[[#This Row],[rasio]]&lt;0.4,3,4)))</f>
        <v>4</v>
      </c>
      <c r="AE1466">
        <f>IF(Raw_Data[[#This Row],[kategori_dp]]="High",1,IF(Raw_Data[[#This Row],[kategori_dp]]="Medium",2,3))</f>
        <v>3</v>
      </c>
      <c r="AF1466">
        <f>IF(Raw_Data[[#This Row],[tenor_bulan]]&lt;=24,1,IF(Raw_Data[[#This Row],[tenor_bulan]]&lt;=36,2,IF(Raw_Data[[#This Row],[tenor_bulan]]&lt;=48,3,4)))</f>
        <v>1</v>
      </c>
      <c r="AG1466">
        <f>IF(Raw_Data[[#This Row],[jumlah_kali_telat]]=0,0,IF(Raw_Data[[#This Row],[jumlah_kali_telat]]&lt;=2,2,4))</f>
        <v>0</v>
      </c>
      <c r="AH1466">
        <f>Raw_Data[[#This Row],[Skor_Rasio]]+Raw_Data[[#This Row],[Skor_DP]]+Raw_Data[[#This Row],[Skor_Tenor]]+Raw_Data[[#This Row],[Skor_Telat]]</f>
        <v>8</v>
      </c>
      <c r="AI1466" t="str">
        <f>IF(Raw_Data[[#This Row],[Risk_Score]]&lt;=6,"Low Risk",IF(Raw_Data[[#This Row],[Risk_Score]]&lt;=8,"Medium Risk","High Risk"))</f>
        <v>Medium Risk</v>
      </c>
      <c r="AJ1466">
        <f ca="1">IFERROR(DATEDIF(Raw_Data[[#This Row],[tanggal_pengajuan]],TODAY(),"m"),"N/A")</f>
        <v>5</v>
      </c>
      <c r="AK1466" t="str">
        <f ca="1">IF(ISNUMBER(Raw_Data[[#This Row],[MOB]]),IF(Raw_Data[[#This Row],[MOB]]&lt;6,"0-5 bulan",IF(Raw_Data[[#This Row],[MOB]]&lt;12,"6-11 bulan",IF(Raw_Data[[#This Row],[MOB]]&lt;24,"12-23 bulan","24+ bulan"))),"N/A")</f>
        <v>0-5 bulan</v>
      </c>
    </row>
    <row r="1467" spans="1:37" ht="14.25" customHeight="1" x14ac:dyDescent="0.45">
      <c r="A1467" t="s">
        <v>3599</v>
      </c>
      <c r="B1467" s="64">
        <v>46150</v>
      </c>
      <c r="C1467" s="1" t="str">
        <f t="shared" si="23"/>
        <v>May</v>
      </c>
      <c r="D1467" t="s">
        <v>207</v>
      </c>
      <c r="E1467" t="s">
        <v>3600</v>
      </c>
      <c r="F1467">
        <v>51</v>
      </c>
      <c r="G1467" t="s">
        <v>40</v>
      </c>
      <c r="H1467" t="s">
        <v>62</v>
      </c>
      <c r="I1467" s="2">
        <v>2480000</v>
      </c>
      <c r="J1467" s="3">
        <f>Raw_Data[[#This Row],[cicilan_per_bulan]]/Raw_Data[[#This Row],[penghasilan_bulanan]]</f>
        <v>1.135</v>
      </c>
      <c r="K1467" t="s">
        <v>53</v>
      </c>
      <c r="L1467" t="s">
        <v>54</v>
      </c>
      <c r="M1467" t="s">
        <v>55</v>
      </c>
      <c r="N1467" t="s">
        <v>221</v>
      </c>
      <c r="O1467" t="s">
        <v>159</v>
      </c>
      <c r="P1467" s="2">
        <v>42143000</v>
      </c>
      <c r="Q1467" s="2">
        <v>12643000</v>
      </c>
      <c r="R1467" t="str">
        <f>IF(Raw_Data[[#This Row],[persen_dp]]&lt;15%,"Low",IF(Raw_Data[[#This Row],[persen_dp]]&gt;25%,"High","Medium"))</f>
        <v>High</v>
      </c>
      <c r="S1467" s="3">
        <v>0.3</v>
      </c>
      <c r="T1467">
        <v>12</v>
      </c>
      <c r="U1467">
        <v>0.14499999999999999</v>
      </c>
      <c r="V1467" s="2">
        <v>2814800</v>
      </c>
      <c r="W1467" s="2">
        <v>33778000</v>
      </c>
      <c r="X1467" t="str">
        <f>IF(OR(Raw_Data[[#This Row],[status_pembayaran]]="Macet",Raw_Data[[#This Row],[status_pembayaran]]="Kurang Lancar"),"Non Performing Loan","Performing")</f>
        <v>Performing</v>
      </c>
      <c r="Y1467" t="s">
        <v>47</v>
      </c>
      <c r="Z1467">
        <v>0</v>
      </c>
      <c r="AA1467">
        <v>0</v>
      </c>
      <c r="AB1467">
        <v>1</v>
      </c>
      <c r="AD1467">
        <f>IF(Raw_Data[[#This Row],[rasio]]&lt;0.2,1,IF(Raw_Data[[#This Row],[rasio]]&lt;0.3,2,IF(Raw_Data[[#This Row],[rasio]]&lt;0.4,3,4)))</f>
        <v>4</v>
      </c>
      <c r="AE1467">
        <f>IF(Raw_Data[[#This Row],[kategori_dp]]="High",1,IF(Raw_Data[[#This Row],[kategori_dp]]="Medium",2,3))</f>
        <v>1</v>
      </c>
      <c r="AF1467">
        <f>IF(Raw_Data[[#This Row],[tenor_bulan]]&lt;=24,1,IF(Raw_Data[[#This Row],[tenor_bulan]]&lt;=36,2,IF(Raw_Data[[#This Row],[tenor_bulan]]&lt;=48,3,4)))</f>
        <v>1</v>
      </c>
      <c r="AG1467">
        <f>IF(Raw_Data[[#This Row],[jumlah_kali_telat]]=0,0,IF(Raw_Data[[#This Row],[jumlah_kali_telat]]&lt;=2,2,4))</f>
        <v>0</v>
      </c>
      <c r="AH1467">
        <f>Raw_Data[[#This Row],[Skor_Rasio]]+Raw_Data[[#This Row],[Skor_DP]]+Raw_Data[[#This Row],[Skor_Tenor]]+Raw_Data[[#This Row],[Skor_Telat]]</f>
        <v>6</v>
      </c>
      <c r="AI1467" t="str">
        <f>IF(Raw_Data[[#This Row],[Risk_Score]]&lt;=6,"Low Risk",IF(Raw_Data[[#This Row],[Risk_Score]]&lt;=8,"Medium Risk","High Risk"))</f>
        <v>Low Risk</v>
      </c>
      <c r="AJ1467">
        <f ca="1">IFERROR(DATEDIF(Raw_Data[[#This Row],[tanggal_pengajuan]],TODAY(),"m"),"N/A")</f>
        <v>5</v>
      </c>
      <c r="AK1467" t="str">
        <f ca="1">IF(ISNUMBER(Raw_Data[[#This Row],[MOB]]),IF(Raw_Data[[#This Row],[MOB]]&lt;6,"0-5 bulan",IF(Raw_Data[[#This Row],[MOB]]&lt;12,"6-11 bulan",IF(Raw_Data[[#This Row],[MOB]]&lt;24,"12-23 bulan","24+ bulan"))),"N/A")</f>
        <v>0-5 bulan</v>
      </c>
    </row>
    <row r="1468" spans="1:37" ht="14.25" customHeight="1" x14ac:dyDescent="0.45">
      <c r="A1468" t="s">
        <v>3601</v>
      </c>
      <c r="B1468" s="64">
        <v>46184</v>
      </c>
      <c r="C1468" s="1" t="str">
        <f t="shared" si="23"/>
        <v>June</v>
      </c>
      <c r="D1468" t="s">
        <v>359</v>
      </c>
      <c r="E1468" t="s">
        <v>3602</v>
      </c>
      <c r="F1468">
        <v>36</v>
      </c>
      <c r="G1468" t="s">
        <v>51</v>
      </c>
      <c r="H1468" t="s">
        <v>90</v>
      </c>
      <c r="I1468" s="2">
        <v>6314000</v>
      </c>
      <c r="J1468" s="3">
        <f>Raw_Data[[#This Row],[cicilan_per_bulan]]/Raw_Data[[#This Row],[penghasilan_bulanan]]</f>
        <v>0.17321824516946469</v>
      </c>
      <c r="K1468" t="s">
        <v>167</v>
      </c>
      <c r="L1468" t="s">
        <v>110</v>
      </c>
      <c r="M1468" t="s">
        <v>55</v>
      </c>
      <c r="N1468" t="s">
        <v>65</v>
      </c>
      <c r="O1468" t="s">
        <v>46</v>
      </c>
      <c r="P1468" s="2">
        <v>29067000</v>
      </c>
      <c r="Q1468" s="2">
        <v>8720000</v>
      </c>
      <c r="R1468" t="str">
        <f>IF(Raw_Data[[#This Row],[persen_dp]]&lt;15%,"Low",IF(Raw_Data[[#This Row],[persen_dp]]&gt;25%,"High","Medium"))</f>
        <v>High</v>
      </c>
      <c r="S1468" s="3">
        <v>0.3</v>
      </c>
      <c r="T1468">
        <v>24</v>
      </c>
      <c r="U1468">
        <v>0.14499999999999999</v>
      </c>
      <c r="V1468" s="2">
        <v>1093700</v>
      </c>
      <c r="W1468" s="2">
        <v>26248000</v>
      </c>
      <c r="X1468" t="str">
        <f>IF(OR(Raw_Data[[#This Row],[status_pembayaran]]="Macet",Raw_Data[[#This Row],[status_pembayaran]]="Kurang Lancar"),"Non Performing Loan","Performing")</f>
        <v>Performing</v>
      </c>
      <c r="Y1468" t="s">
        <v>47</v>
      </c>
      <c r="Z1468">
        <v>0</v>
      </c>
      <c r="AA1468">
        <v>0</v>
      </c>
      <c r="AB1468">
        <v>1</v>
      </c>
      <c r="AD1468">
        <f>IF(Raw_Data[[#This Row],[rasio]]&lt;0.2,1,IF(Raw_Data[[#This Row],[rasio]]&lt;0.3,2,IF(Raw_Data[[#This Row],[rasio]]&lt;0.4,3,4)))</f>
        <v>1</v>
      </c>
      <c r="AE1468">
        <f>IF(Raw_Data[[#This Row],[kategori_dp]]="High",1,IF(Raw_Data[[#This Row],[kategori_dp]]="Medium",2,3))</f>
        <v>1</v>
      </c>
      <c r="AF1468">
        <f>IF(Raw_Data[[#This Row],[tenor_bulan]]&lt;=24,1,IF(Raw_Data[[#This Row],[tenor_bulan]]&lt;=36,2,IF(Raw_Data[[#This Row],[tenor_bulan]]&lt;=48,3,4)))</f>
        <v>1</v>
      </c>
      <c r="AG1468">
        <f>IF(Raw_Data[[#This Row],[jumlah_kali_telat]]=0,0,IF(Raw_Data[[#This Row],[jumlah_kali_telat]]&lt;=2,2,4))</f>
        <v>0</v>
      </c>
      <c r="AH1468">
        <f>Raw_Data[[#This Row],[Skor_Rasio]]+Raw_Data[[#This Row],[Skor_DP]]+Raw_Data[[#This Row],[Skor_Tenor]]+Raw_Data[[#This Row],[Skor_Telat]]</f>
        <v>3</v>
      </c>
      <c r="AI1468" t="str">
        <f>IF(Raw_Data[[#This Row],[Risk_Score]]&lt;=6,"Low Risk",IF(Raw_Data[[#This Row],[Risk_Score]]&lt;=8,"Medium Risk","High Risk"))</f>
        <v>Low Risk</v>
      </c>
      <c r="AJ1468">
        <f ca="1">IFERROR(DATEDIF(Raw_Data[[#This Row],[tanggal_pengajuan]],TODAY(),"m"),"N/A")</f>
        <v>4</v>
      </c>
      <c r="AK1468" t="str">
        <f ca="1">IF(ISNUMBER(Raw_Data[[#This Row],[MOB]]),IF(Raw_Data[[#This Row],[MOB]]&lt;6,"0-5 bulan",IF(Raw_Data[[#This Row],[MOB]]&lt;12,"6-11 bulan",IF(Raw_Data[[#This Row],[MOB]]&lt;24,"12-23 bulan","24+ bulan"))),"N/A")</f>
        <v>0-5 bulan</v>
      </c>
    </row>
    <row r="1469" spans="1:37" ht="14.25" customHeight="1" x14ac:dyDescent="0.45">
      <c r="A1469" t="s">
        <v>3603</v>
      </c>
      <c r="B1469" s="64">
        <v>46083</v>
      </c>
      <c r="C1469" s="1" t="str">
        <f t="shared" si="23"/>
        <v>March</v>
      </c>
      <c r="D1469" t="s">
        <v>3604</v>
      </c>
      <c r="E1469" t="s">
        <v>3605</v>
      </c>
      <c r="F1469">
        <v>26</v>
      </c>
      <c r="G1469" t="s">
        <v>51</v>
      </c>
      <c r="H1469" t="s">
        <v>101</v>
      </c>
      <c r="I1469" s="2">
        <v>4799000</v>
      </c>
      <c r="J1469" s="3">
        <f>Raw_Data[[#This Row],[cicilan_per_bulan]]/Raw_Data[[#This Row],[penghasilan_bulanan]]</f>
        <v>0.24973952906855595</v>
      </c>
      <c r="K1469" t="s">
        <v>192</v>
      </c>
      <c r="L1469" t="s">
        <v>128</v>
      </c>
      <c r="M1469" t="s">
        <v>55</v>
      </c>
      <c r="N1469" t="s">
        <v>395</v>
      </c>
      <c r="O1469" t="s">
        <v>396</v>
      </c>
      <c r="P1469" s="2">
        <v>59554000</v>
      </c>
      <c r="Q1469" s="2">
        <v>17866000</v>
      </c>
      <c r="R1469" t="str">
        <f>IF(Raw_Data[[#This Row],[persen_dp]]&lt;15%,"Low",IF(Raw_Data[[#This Row],[persen_dp]]&gt;25%,"High","Medium"))</f>
        <v>High</v>
      </c>
      <c r="S1469" s="3">
        <v>0.3</v>
      </c>
      <c r="T1469">
        <v>60</v>
      </c>
      <c r="U1469">
        <v>0.14499999999999999</v>
      </c>
      <c r="V1469" s="2">
        <v>1198500</v>
      </c>
      <c r="W1469" s="2">
        <v>71911000</v>
      </c>
      <c r="X1469" t="str">
        <f>IF(OR(Raw_Data[[#This Row],[status_pembayaran]]="Macet",Raw_Data[[#This Row],[status_pembayaran]]="Kurang Lancar"),"Non Performing Loan","Performing")</f>
        <v>Performing</v>
      </c>
      <c r="Y1469" t="s">
        <v>47</v>
      </c>
      <c r="Z1469">
        <v>0</v>
      </c>
      <c r="AA1469">
        <v>0</v>
      </c>
      <c r="AB1469">
        <v>1</v>
      </c>
      <c r="AC1469" t="s">
        <v>74</v>
      </c>
      <c r="AD1469">
        <f>IF(Raw_Data[[#This Row],[rasio]]&lt;0.2,1,IF(Raw_Data[[#This Row],[rasio]]&lt;0.3,2,IF(Raw_Data[[#This Row],[rasio]]&lt;0.4,3,4)))</f>
        <v>2</v>
      </c>
      <c r="AE1469">
        <f>IF(Raw_Data[[#This Row],[kategori_dp]]="High",1,IF(Raw_Data[[#This Row],[kategori_dp]]="Medium",2,3))</f>
        <v>1</v>
      </c>
      <c r="AF1469">
        <f>IF(Raw_Data[[#This Row],[tenor_bulan]]&lt;=24,1,IF(Raw_Data[[#This Row],[tenor_bulan]]&lt;=36,2,IF(Raw_Data[[#This Row],[tenor_bulan]]&lt;=48,3,4)))</f>
        <v>4</v>
      </c>
      <c r="AG1469">
        <f>IF(Raw_Data[[#This Row],[jumlah_kali_telat]]=0,0,IF(Raw_Data[[#This Row],[jumlah_kali_telat]]&lt;=2,2,4))</f>
        <v>0</v>
      </c>
      <c r="AH1469">
        <f>Raw_Data[[#This Row],[Skor_Rasio]]+Raw_Data[[#This Row],[Skor_DP]]+Raw_Data[[#This Row],[Skor_Tenor]]+Raw_Data[[#This Row],[Skor_Telat]]</f>
        <v>7</v>
      </c>
      <c r="AI1469" t="str">
        <f>IF(Raw_Data[[#This Row],[Risk_Score]]&lt;=6,"Low Risk",IF(Raw_Data[[#This Row],[Risk_Score]]&lt;=8,"Medium Risk","High Risk"))</f>
        <v>Medium Risk</v>
      </c>
      <c r="AJ1469">
        <f ca="1">IFERROR(DATEDIF(Raw_Data[[#This Row],[tanggal_pengajuan]],TODAY(),"m"),"N/A")</f>
        <v>7</v>
      </c>
      <c r="AK1469" t="str">
        <f ca="1">IF(ISNUMBER(Raw_Data[[#This Row],[MOB]]),IF(Raw_Data[[#This Row],[MOB]]&lt;6,"0-5 bulan",IF(Raw_Data[[#This Row],[MOB]]&lt;12,"6-11 bulan",IF(Raw_Data[[#This Row],[MOB]]&lt;24,"12-23 bulan","24+ bulan"))),"N/A")</f>
        <v>6-11 bulan</v>
      </c>
    </row>
    <row r="1470" spans="1:37" ht="14.25" customHeight="1" x14ac:dyDescent="0.45">
      <c r="A1470" t="s">
        <v>3606</v>
      </c>
      <c r="B1470" s="64" t="s">
        <v>230</v>
      </c>
      <c r="C1470" s="1" t="str">
        <f t="shared" si="23"/>
        <v>Data Tidak Lengkap</v>
      </c>
      <c r="D1470" t="s">
        <v>210</v>
      </c>
      <c r="E1470" t="s">
        <v>230</v>
      </c>
      <c r="F1470">
        <v>51</v>
      </c>
      <c r="G1470" t="s">
        <v>51</v>
      </c>
      <c r="H1470" t="s">
        <v>52</v>
      </c>
      <c r="I1470" s="2">
        <v>8936000</v>
      </c>
      <c r="J1470" s="3">
        <f>Raw_Data[[#This Row],[cicilan_per_bulan]]/Raw_Data[[#This Row],[penghasilan_bulanan]]</f>
        <v>8.1736794986571173E-2</v>
      </c>
      <c r="K1470" t="s">
        <v>210</v>
      </c>
      <c r="L1470" t="s">
        <v>154</v>
      </c>
      <c r="M1470" t="s">
        <v>72</v>
      </c>
      <c r="N1470" t="s">
        <v>97</v>
      </c>
      <c r="O1470" t="s">
        <v>57</v>
      </c>
      <c r="P1470" s="2">
        <v>16986178</v>
      </c>
      <c r="Q1470" s="2">
        <v>3397000</v>
      </c>
      <c r="R1470" t="str">
        <f>IF(Raw_Data[[#This Row],[persen_dp]]&lt;15%,"Low",IF(Raw_Data[[#This Row],[persen_dp]]&gt;25%,"High","Medium"))</f>
        <v>Medium</v>
      </c>
      <c r="S1470" s="3">
        <v>0.2</v>
      </c>
      <c r="T1470">
        <v>24</v>
      </c>
      <c r="U1470">
        <v>0.14499999999999999</v>
      </c>
      <c r="V1470" s="2">
        <v>730400</v>
      </c>
      <c r="W1470" s="2">
        <v>17530000</v>
      </c>
      <c r="X1470" t="str">
        <f>IF(OR(Raw_Data[[#This Row],[status_pembayaran]]="Macet",Raw_Data[[#This Row],[status_pembayaran]]="Kurang Lancar"),"Non Performing Loan","Performing")</f>
        <v>Performing</v>
      </c>
      <c r="Y1470" t="s">
        <v>233</v>
      </c>
      <c r="Z1470">
        <v>0</v>
      </c>
      <c r="AA1470">
        <v>0</v>
      </c>
      <c r="AB1470">
        <v>1</v>
      </c>
      <c r="AD1470">
        <f>IF(Raw_Data[[#This Row],[rasio]]&lt;0.2,1,IF(Raw_Data[[#This Row],[rasio]]&lt;0.3,2,IF(Raw_Data[[#This Row],[rasio]]&lt;0.4,3,4)))</f>
        <v>1</v>
      </c>
      <c r="AE1470">
        <f>IF(Raw_Data[[#This Row],[kategori_dp]]="High",1,IF(Raw_Data[[#This Row],[kategori_dp]]="Medium",2,3))</f>
        <v>2</v>
      </c>
      <c r="AF1470">
        <f>IF(Raw_Data[[#This Row],[tenor_bulan]]&lt;=24,1,IF(Raw_Data[[#This Row],[tenor_bulan]]&lt;=36,2,IF(Raw_Data[[#This Row],[tenor_bulan]]&lt;=48,3,4)))</f>
        <v>1</v>
      </c>
      <c r="AG1470">
        <f>IF(Raw_Data[[#This Row],[jumlah_kali_telat]]=0,0,IF(Raw_Data[[#This Row],[jumlah_kali_telat]]&lt;=2,2,4))</f>
        <v>0</v>
      </c>
      <c r="AH1470">
        <f>Raw_Data[[#This Row],[Skor_Rasio]]+Raw_Data[[#This Row],[Skor_DP]]+Raw_Data[[#This Row],[Skor_Tenor]]+Raw_Data[[#This Row],[Skor_Telat]]</f>
        <v>4</v>
      </c>
      <c r="AI1470" t="str">
        <f>IF(Raw_Data[[#This Row],[Risk_Score]]&lt;=6,"Low Risk",IF(Raw_Data[[#This Row],[Risk_Score]]&lt;=8,"Medium Risk","High Risk"))</f>
        <v>Low Risk</v>
      </c>
      <c r="AJ1470" t="str">
        <f ca="1">IFERROR(DATEDIF(Raw_Data[[#This Row],[tanggal_pengajuan]],TODAY(),"m"),"N/A")</f>
        <v>N/A</v>
      </c>
      <c r="AK1470" t="str">
        <f ca="1">IF(ISNUMBER(Raw_Data[[#This Row],[MOB]]),IF(Raw_Data[[#This Row],[MOB]]&lt;6,"0-5 bulan",IF(Raw_Data[[#This Row],[MOB]]&lt;12,"6-11 bulan",IF(Raw_Data[[#This Row],[MOB]]&lt;24,"12-23 bulan","24+ bulan"))),"N/A")</f>
        <v>N/A</v>
      </c>
    </row>
    <row r="1471" spans="1:37" ht="14.25" customHeight="1" x14ac:dyDescent="0.45">
      <c r="A1471" t="s">
        <v>3607</v>
      </c>
      <c r="B1471" s="64">
        <v>46055</v>
      </c>
      <c r="C1471" s="1" t="str">
        <f t="shared" si="23"/>
        <v>February</v>
      </c>
      <c r="D1471" t="s">
        <v>776</v>
      </c>
      <c r="E1471" t="s">
        <v>3608</v>
      </c>
      <c r="F1471">
        <v>55</v>
      </c>
      <c r="G1471" t="s">
        <v>40</v>
      </c>
      <c r="H1471" t="s">
        <v>108</v>
      </c>
      <c r="I1471" s="2">
        <v>6181000</v>
      </c>
      <c r="J1471" s="3">
        <f>Raw_Data[[#This Row],[cicilan_per_bulan]]/Raw_Data[[#This Row],[penghasilan_bulanan]]</f>
        <v>0.17713962142048212</v>
      </c>
      <c r="K1471" t="s">
        <v>63</v>
      </c>
      <c r="L1471" t="s">
        <v>64</v>
      </c>
      <c r="M1471" t="s">
        <v>44</v>
      </c>
      <c r="N1471" t="s">
        <v>158</v>
      </c>
      <c r="O1471" t="s">
        <v>159</v>
      </c>
      <c r="P1471" s="2">
        <v>32314000</v>
      </c>
      <c r="Q1471" s="2">
        <v>4847000</v>
      </c>
      <c r="R1471" t="str">
        <f>IF(Raw_Data[[#This Row],[persen_dp]]&lt;15%,"Low",IF(Raw_Data[[#This Row],[persen_dp]]&gt;25%,"High","Medium"))</f>
        <v>Medium</v>
      </c>
      <c r="S1471" s="3">
        <v>0.15</v>
      </c>
      <c r="T1471">
        <v>36</v>
      </c>
      <c r="U1471">
        <v>0.14499999999999999</v>
      </c>
      <c r="V1471" s="2">
        <v>1094900</v>
      </c>
      <c r="W1471" s="2">
        <v>39415000</v>
      </c>
      <c r="X1471" t="str">
        <f>IF(OR(Raw_Data[[#This Row],[status_pembayaran]]="Macet",Raw_Data[[#This Row],[status_pembayaran]]="Kurang Lancar"),"Non Performing Loan","Performing")</f>
        <v>Performing</v>
      </c>
      <c r="Y1471" t="s">
        <v>47</v>
      </c>
      <c r="Z1471">
        <v>0</v>
      </c>
      <c r="AA1471">
        <v>0</v>
      </c>
      <c r="AB1471">
        <v>1</v>
      </c>
      <c r="AD1471">
        <f>IF(Raw_Data[[#This Row],[rasio]]&lt;0.2,1,IF(Raw_Data[[#This Row],[rasio]]&lt;0.3,2,IF(Raw_Data[[#This Row],[rasio]]&lt;0.4,3,4)))</f>
        <v>1</v>
      </c>
      <c r="AE1471">
        <f>IF(Raw_Data[[#This Row],[kategori_dp]]="High",1,IF(Raw_Data[[#This Row],[kategori_dp]]="Medium",2,3))</f>
        <v>2</v>
      </c>
      <c r="AF1471">
        <f>IF(Raw_Data[[#This Row],[tenor_bulan]]&lt;=24,1,IF(Raw_Data[[#This Row],[tenor_bulan]]&lt;=36,2,IF(Raw_Data[[#This Row],[tenor_bulan]]&lt;=48,3,4)))</f>
        <v>2</v>
      </c>
      <c r="AG1471">
        <f>IF(Raw_Data[[#This Row],[jumlah_kali_telat]]=0,0,IF(Raw_Data[[#This Row],[jumlah_kali_telat]]&lt;=2,2,4))</f>
        <v>0</v>
      </c>
      <c r="AH1471">
        <f>Raw_Data[[#This Row],[Skor_Rasio]]+Raw_Data[[#This Row],[Skor_DP]]+Raw_Data[[#This Row],[Skor_Tenor]]+Raw_Data[[#This Row],[Skor_Telat]]</f>
        <v>5</v>
      </c>
      <c r="AI1471" t="str">
        <f>IF(Raw_Data[[#This Row],[Risk_Score]]&lt;=6,"Low Risk",IF(Raw_Data[[#This Row],[Risk_Score]]&lt;=8,"Medium Risk","High Risk"))</f>
        <v>Low Risk</v>
      </c>
      <c r="AJ1471">
        <f ca="1">IFERROR(DATEDIF(Raw_Data[[#This Row],[tanggal_pengajuan]],TODAY(),"m"),"N/A")</f>
        <v>8</v>
      </c>
      <c r="AK1471" t="str">
        <f ca="1">IF(ISNUMBER(Raw_Data[[#This Row],[MOB]]),IF(Raw_Data[[#This Row],[MOB]]&lt;6,"0-5 bulan",IF(Raw_Data[[#This Row],[MOB]]&lt;12,"6-11 bulan",IF(Raw_Data[[#This Row],[MOB]]&lt;24,"12-23 bulan","24+ bulan"))),"N/A")</f>
        <v>6-11 bulan</v>
      </c>
    </row>
    <row r="1472" spans="1:37" ht="14.25" customHeight="1" x14ac:dyDescent="0.45">
      <c r="A1472" t="s">
        <v>3609</v>
      </c>
      <c r="B1472" s="64">
        <v>46081</v>
      </c>
      <c r="C1472" s="1" t="str">
        <f t="shared" si="23"/>
        <v>February</v>
      </c>
      <c r="D1472" t="s">
        <v>1074</v>
      </c>
      <c r="E1472" t="s">
        <v>3610</v>
      </c>
      <c r="F1472">
        <v>41</v>
      </c>
      <c r="G1472" t="s">
        <v>40</v>
      </c>
      <c r="H1472" t="s">
        <v>52</v>
      </c>
      <c r="I1472" s="2">
        <v>4608000</v>
      </c>
      <c r="J1472" s="3">
        <f>Raw_Data[[#This Row],[cicilan_per_bulan]]/Raw_Data[[#This Row],[penghasilan_bulanan]]</f>
        <v>0.10985243055555556</v>
      </c>
      <c r="K1472" t="s">
        <v>114</v>
      </c>
      <c r="L1472" t="s">
        <v>115</v>
      </c>
      <c r="M1472" t="s">
        <v>55</v>
      </c>
      <c r="N1472" t="s">
        <v>141</v>
      </c>
      <c r="O1472" t="s">
        <v>46</v>
      </c>
      <c r="P1472" s="2">
        <v>21968000</v>
      </c>
      <c r="Q1472" s="2">
        <v>6590000</v>
      </c>
      <c r="R1472" t="str">
        <f>IF(Raw_Data[[#This Row],[persen_dp]]&lt;15%,"Low",IF(Raw_Data[[#This Row],[persen_dp]]&gt;25%,"High","Medium"))</f>
        <v>High</v>
      </c>
      <c r="S1472" s="3">
        <v>0.3</v>
      </c>
      <c r="T1472">
        <v>48</v>
      </c>
      <c r="U1472">
        <v>0.14499999999999999</v>
      </c>
      <c r="V1472" s="2">
        <v>506200</v>
      </c>
      <c r="W1472" s="2">
        <v>24298000</v>
      </c>
      <c r="X1472" t="str">
        <f>IF(OR(Raw_Data[[#This Row],[status_pembayaran]]="Macet",Raw_Data[[#This Row],[status_pembayaran]]="Kurang Lancar"),"Non Performing Loan","Performing")</f>
        <v>Performing</v>
      </c>
      <c r="Y1472" t="s">
        <v>47</v>
      </c>
      <c r="Z1472">
        <v>0</v>
      </c>
      <c r="AA1472">
        <v>0</v>
      </c>
      <c r="AB1472">
        <v>1</v>
      </c>
      <c r="AD1472">
        <f>IF(Raw_Data[[#This Row],[rasio]]&lt;0.2,1,IF(Raw_Data[[#This Row],[rasio]]&lt;0.3,2,IF(Raw_Data[[#This Row],[rasio]]&lt;0.4,3,4)))</f>
        <v>1</v>
      </c>
      <c r="AE1472">
        <f>IF(Raw_Data[[#This Row],[kategori_dp]]="High",1,IF(Raw_Data[[#This Row],[kategori_dp]]="Medium",2,3))</f>
        <v>1</v>
      </c>
      <c r="AF1472">
        <f>IF(Raw_Data[[#This Row],[tenor_bulan]]&lt;=24,1,IF(Raw_Data[[#This Row],[tenor_bulan]]&lt;=36,2,IF(Raw_Data[[#This Row],[tenor_bulan]]&lt;=48,3,4)))</f>
        <v>3</v>
      </c>
      <c r="AG1472">
        <f>IF(Raw_Data[[#This Row],[jumlah_kali_telat]]=0,0,IF(Raw_Data[[#This Row],[jumlah_kali_telat]]&lt;=2,2,4))</f>
        <v>0</v>
      </c>
      <c r="AH1472">
        <f>Raw_Data[[#This Row],[Skor_Rasio]]+Raw_Data[[#This Row],[Skor_DP]]+Raw_Data[[#This Row],[Skor_Tenor]]+Raw_Data[[#This Row],[Skor_Telat]]</f>
        <v>5</v>
      </c>
      <c r="AI1472" t="str">
        <f>IF(Raw_Data[[#This Row],[Risk_Score]]&lt;=6,"Low Risk",IF(Raw_Data[[#This Row],[Risk_Score]]&lt;=8,"Medium Risk","High Risk"))</f>
        <v>Low Risk</v>
      </c>
      <c r="AJ1472">
        <f ca="1">IFERROR(DATEDIF(Raw_Data[[#This Row],[tanggal_pengajuan]],TODAY(),"m"),"N/A")</f>
        <v>7</v>
      </c>
      <c r="AK1472" t="str">
        <f ca="1">IF(ISNUMBER(Raw_Data[[#This Row],[MOB]]),IF(Raw_Data[[#This Row],[MOB]]&lt;6,"0-5 bulan",IF(Raw_Data[[#This Row],[MOB]]&lt;12,"6-11 bulan",IF(Raw_Data[[#This Row],[MOB]]&lt;24,"12-23 bulan","24+ bulan"))),"N/A")</f>
        <v>6-11 bulan</v>
      </c>
    </row>
    <row r="1473" spans="1:37" ht="14.25" customHeight="1" x14ac:dyDescent="0.45">
      <c r="A1473" t="s">
        <v>3611</v>
      </c>
      <c r="B1473" s="64">
        <v>46024</v>
      </c>
      <c r="C1473" s="1" t="str">
        <f t="shared" si="23"/>
        <v>January</v>
      </c>
      <c r="D1473" t="s">
        <v>2031</v>
      </c>
      <c r="E1473" t="s">
        <v>3612</v>
      </c>
      <c r="F1473">
        <v>51</v>
      </c>
      <c r="G1473" t="s">
        <v>51</v>
      </c>
      <c r="H1473" t="s">
        <v>152</v>
      </c>
      <c r="I1473" s="2">
        <v>3741000</v>
      </c>
      <c r="J1473" s="3">
        <f>Raw_Data[[#This Row],[cicilan_per_bulan]]/Raw_Data[[#This Row],[penghasilan_bulanan]]</f>
        <v>0.22632985832665062</v>
      </c>
      <c r="K1473" t="s">
        <v>42</v>
      </c>
      <c r="L1473" t="s">
        <v>43</v>
      </c>
      <c r="M1473" t="s">
        <v>44</v>
      </c>
      <c r="N1473" t="s">
        <v>163</v>
      </c>
      <c r="O1473" t="s">
        <v>46</v>
      </c>
      <c r="P1473" s="2">
        <v>30346000</v>
      </c>
      <c r="Q1473" s="2">
        <v>9104000</v>
      </c>
      <c r="R1473" t="str">
        <f>IF(Raw_Data[[#This Row],[persen_dp]]&lt;15%,"Low",IF(Raw_Data[[#This Row],[persen_dp]]&gt;25%,"High","Medium"))</f>
        <v>High</v>
      </c>
      <c r="S1473" s="3">
        <v>0.3</v>
      </c>
      <c r="T1473">
        <v>36</v>
      </c>
      <c r="U1473">
        <v>0.14499999999999999</v>
      </c>
      <c r="V1473" s="2">
        <v>846700</v>
      </c>
      <c r="W1473" s="2">
        <v>30483000</v>
      </c>
      <c r="X1473" t="str">
        <f>IF(OR(Raw_Data[[#This Row],[status_pembayaran]]="Macet",Raw_Data[[#This Row],[status_pembayaran]]="Kurang Lancar"),"Non Performing Loan","Performing")</f>
        <v>Performing</v>
      </c>
      <c r="Y1473" t="s">
        <v>47</v>
      </c>
      <c r="Z1473">
        <v>0</v>
      </c>
      <c r="AA1473">
        <v>0</v>
      </c>
      <c r="AB1473">
        <v>1</v>
      </c>
      <c r="AD1473">
        <f>IF(Raw_Data[[#This Row],[rasio]]&lt;0.2,1,IF(Raw_Data[[#This Row],[rasio]]&lt;0.3,2,IF(Raw_Data[[#This Row],[rasio]]&lt;0.4,3,4)))</f>
        <v>2</v>
      </c>
      <c r="AE1473">
        <f>IF(Raw_Data[[#This Row],[kategori_dp]]="High",1,IF(Raw_Data[[#This Row],[kategori_dp]]="Medium",2,3))</f>
        <v>1</v>
      </c>
      <c r="AF1473">
        <f>IF(Raw_Data[[#This Row],[tenor_bulan]]&lt;=24,1,IF(Raw_Data[[#This Row],[tenor_bulan]]&lt;=36,2,IF(Raw_Data[[#This Row],[tenor_bulan]]&lt;=48,3,4)))</f>
        <v>2</v>
      </c>
      <c r="AG1473">
        <f>IF(Raw_Data[[#This Row],[jumlah_kali_telat]]=0,0,IF(Raw_Data[[#This Row],[jumlah_kali_telat]]&lt;=2,2,4))</f>
        <v>0</v>
      </c>
      <c r="AH1473">
        <f>Raw_Data[[#This Row],[Skor_Rasio]]+Raw_Data[[#This Row],[Skor_DP]]+Raw_Data[[#This Row],[Skor_Tenor]]+Raw_Data[[#This Row],[Skor_Telat]]</f>
        <v>5</v>
      </c>
      <c r="AI1473" t="str">
        <f>IF(Raw_Data[[#This Row],[Risk_Score]]&lt;=6,"Low Risk",IF(Raw_Data[[#This Row],[Risk_Score]]&lt;=8,"Medium Risk","High Risk"))</f>
        <v>Low Risk</v>
      </c>
      <c r="AJ1473">
        <f ca="1">IFERROR(DATEDIF(Raw_Data[[#This Row],[tanggal_pengajuan]],TODAY(),"m"),"N/A")</f>
        <v>9</v>
      </c>
      <c r="AK1473" t="str">
        <f ca="1">IF(ISNUMBER(Raw_Data[[#This Row],[MOB]]),IF(Raw_Data[[#This Row],[MOB]]&lt;6,"0-5 bulan",IF(Raw_Data[[#This Row],[MOB]]&lt;12,"6-11 bulan",IF(Raw_Data[[#This Row],[MOB]]&lt;24,"12-23 bulan","24+ bulan"))),"N/A")</f>
        <v>6-11 bulan</v>
      </c>
    </row>
    <row r="1474" spans="1:37" ht="14.25" customHeight="1" x14ac:dyDescent="0.45">
      <c r="A1474" t="s">
        <v>3613</v>
      </c>
      <c r="B1474" s="64">
        <v>46191</v>
      </c>
      <c r="C1474" s="1" t="str">
        <f t="shared" si="23"/>
        <v>June</v>
      </c>
      <c r="D1474" t="s">
        <v>1717</v>
      </c>
      <c r="E1474" t="s">
        <v>3614</v>
      </c>
      <c r="F1474">
        <v>50</v>
      </c>
      <c r="G1474" t="s">
        <v>40</v>
      </c>
      <c r="H1474" t="s">
        <v>126</v>
      </c>
      <c r="I1474" s="2">
        <v>3980000</v>
      </c>
      <c r="J1474" s="3">
        <f>Raw_Data[[#This Row],[cicilan_per_bulan]]/Raw_Data[[#This Row],[penghasilan_bulanan]]</f>
        <v>0.18444723618090453</v>
      </c>
      <c r="K1474" t="s">
        <v>145</v>
      </c>
      <c r="L1474" t="s">
        <v>146</v>
      </c>
      <c r="M1474" t="s">
        <v>55</v>
      </c>
      <c r="N1474" t="s">
        <v>141</v>
      </c>
      <c r="O1474" t="s">
        <v>46</v>
      </c>
      <c r="P1474" s="2">
        <v>22762000</v>
      </c>
      <c r="Q1474" s="2">
        <v>9105000</v>
      </c>
      <c r="R1474" t="str">
        <f>IF(Raw_Data[[#This Row],[persen_dp]]&lt;15%,"Low",IF(Raw_Data[[#This Row],[persen_dp]]&gt;25%,"High","Medium"))</f>
        <v>High</v>
      </c>
      <c r="S1474" s="3">
        <v>0.4</v>
      </c>
      <c r="T1474">
        <v>24</v>
      </c>
      <c r="U1474">
        <v>0.14499999999999999</v>
      </c>
      <c r="V1474" s="2">
        <v>734100</v>
      </c>
      <c r="W1474" s="2">
        <v>17618000</v>
      </c>
      <c r="X1474" t="str">
        <f>IF(OR(Raw_Data[[#This Row],[status_pembayaran]]="Macet",Raw_Data[[#This Row],[status_pembayaran]]="Kurang Lancar"),"Non Performing Loan","Performing")</f>
        <v>Performing</v>
      </c>
      <c r="Y1474" t="s">
        <v>47</v>
      </c>
      <c r="Z1474">
        <v>0</v>
      </c>
      <c r="AA1474">
        <v>0</v>
      </c>
      <c r="AB1474">
        <v>1</v>
      </c>
      <c r="AC1474" t="s">
        <v>104</v>
      </c>
      <c r="AD1474">
        <f>IF(Raw_Data[[#This Row],[rasio]]&lt;0.2,1,IF(Raw_Data[[#This Row],[rasio]]&lt;0.3,2,IF(Raw_Data[[#This Row],[rasio]]&lt;0.4,3,4)))</f>
        <v>1</v>
      </c>
      <c r="AE1474">
        <f>IF(Raw_Data[[#This Row],[kategori_dp]]="High",1,IF(Raw_Data[[#This Row],[kategori_dp]]="Medium",2,3))</f>
        <v>1</v>
      </c>
      <c r="AF1474">
        <f>IF(Raw_Data[[#This Row],[tenor_bulan]]&lt;=24,1,IF(Raw_Data[[#This Row],[tenor_bulan]]&lt;=36,2,IF(Raw_Data[[#This Row],[tenor_bulan]]&lt;=48,3,4)))</f>
        <v>1</v>
      </c>
      <c r="AG1474">
        <f>IF(Raw_Data[[#This Row],[jumlah_kali_telat]]=0,0,IF(Raw_Data[[#This Row],[jumlah_kali_telat]]&lt;=2,2,4))</f>
        <v>0</v>
      </c>
      <c r="AH1474">
        <f>Raw_Data[[#This Row],[Skor_Rasio]]+Raw_Data[[#This Row],[Skor_DP]]+Raw_Data[[#This Row],[Skor_Tenor]]+Raw_Data[[#This Row],[Skor_Telat]]</f>
        <v>3</v>
      </c>
      <c r="AI1474" t="str">
        <f>IF(Raw_Data[[#This Row],[Risk_Score]]&lt;=6,"Low Risk",IF(Raw_Data[[#This Row],[Risk_Score]]&lt;=8,"Medium Risk","High Risk"))</f>
        <v>Low Risk</v>
      </c>
      <c r="AJ1474">
        <f ca="1">IFERROR(DATEDIF(Raw_Data[[#This Row],[tanggal_pengajuan]],TODAY(),"m"),"N/A")</f>
        <v>4</v>
      </c>
      <c r="AK1474" t="str">
        <f ca="1">IF(ISNUMBER(Raw_Data[[#This Row],[MOB]]),IF(Raw_Data[[#This Row],[MOB]]&lt;6,"0-5 bulan",IF(Raw_Data[[#This Row],[MOB]]&lt;12,"6-11 bulan",IF(Raw_Data[[#This Row],[MOB]]&lt;24,"12-23 bulan","24+ bulan"))),"N/A")</f>
        <v>0-5 bulan</v>
      </c>
    </row>
    <row r="1475" spans="1:37" ht="14.25" customHeight="1" x14ac:dyDescent="0.45">
      <c r="A1475" t="s">
        <v>3615</v>
      </c>
      <c r="B1475" s="64">
        <v>46065</v>
      </c>
      <c r="C1475" s="1" t="str">
        <f t="shared" si="23"/>
        <v>February</v>
      </c>
      <c r="D1475" t="s">
        <v>3616</v>
      </c>
      <c r="E1475" t="s">
        <v>3617</v>
      </c>
      <c r="F1475">
        <v>57</v>
      </c>
      <c r="G1475" t="s">
        <v>51</v>
      </c>
      <c r="H1475" t="s">
        <v>41</v>
      </c>
      <c r="I1475" s="2">
        <v>7856000</v>
      </c>
      <c r="J1475" s="3">
        <f>Raw_Data[[#This Row],[cicilan_per_bulan]]/Raw_Data[[#This Row],[penghasilan_bulanan]]</f>
        <v>7.8729633401221993E-2</v>
      </c>
      <c r="K1475" t="s">
        <v>70</v>
      </c>
      <c r="L1475" t="s">
        <v>71</v>
      </c>
      <c r="M1475" t="s">
        <v>44</v>
      </c>
      <c r="N1475" t="s">
        <v>129</v>
      </c>
      <c r="O1475" t="s">
        <v>130</v>
      </c>
      <c r="P1475" s="2">
        <v>23870000</v>
      </c>
      <c r="Q1475" s="2">
        <v>8354000</v>
      </c>
      <c r="R1475" t="str">
        <f>IF(Raw_Data[[#This Row],[persen_dp]]&lt;15%,"Low",IF(Raw_Data[[#This Row],[persen_dp]]&gt;25%,"High","Medium"))</f>
        <v>High</v>
      </c>
      <c r="S1475" s="3">
        <v>0.35</v>
      </c>
      <c r="T1475">
        <v>36</v>
      </c>
      <c r="U1475">
        <v>0.14499999999999999</v>
      </c>
      <c r="V1475" s="2">
        <v>618500</v>
      </c>
      <c r="W1475" s="2">
        <v>22265000</v>
      </c>
      <c r="X1475" t="str">
        <f>IF(OR(Raw_Data[[#This Row],[status_pembayaran]]="Macet",Raw_Data[[#This Row],[status_pembayaran]]="Kurang Lancar"),"Non Performing Loan","Performing")</f>
        <v>Performing</v>
      </c>
      <c r="Y1475" t="s">
        <v>47</v>
      </c>
      <c r="Z1475">
        <v>0</v>
      </c>
      <c r="AA1475">
        <v>0</v>
      </c>
      <c r="AB1475">
        <v>1</v>
      </c>
      <c r="AC1475" t="s">
        <v>58</v>
      </c>
      <c r="AD1475">
        <f>IF(Raw_Data[[#This Row],[rasio]]&lt;0.2,1,IF(Raw_Data[[#This Row],[rasio]]&lt;0.3,2,IF(Raw_Data[[#This Row],[rasio]]&lt;0.4,3,4)))</f>
        <v>1</v>
      </c>
      <c r="AE1475">
        <f>IF(Raw_Data[[#This Row],[kategori_dp]]="High",1,IF(Raw_Data[[#This Row],[kategori_dp]]="Medium",2,3))</f>
        <v>1</v>
      </c>
      <c r="AF1475">
        <f>IF(Raw_Data[[#This Row],[tenor_bulan]]&lt;=24,1,IF(Raw_Data[[#This Row],[tenor_bulan]]&lt;=36,2,IF(Raw_Data[[#This Row],[tenor_bulan]]&lt;=48,3,4)))</f>
        <v>2</v>
      </c>
      <c r="AG1475">
        <f>IF(Raw_Data[[#This Row],[jumlah_kali_telat]]=0,0,IF(Raw_Data[[#This Row],[jumlah_kali_telat]]&lt;=2,2,4))</f>
        <v>0</v>
      </c>
      <c r="AH1475">
        <f>Raw_Data[[#This Row],[Skor_Rasio]]+Raw_Data[[#This Row],[Skor_DP]]+Raw_Data[[#This Row],[Skor_Tenor]]+Raw_Data[[#This Row],[Skor_Telat]]</f>
        <v>4</v>
      </c>
      <c r="AI1475" t="str">
        <f>IF(Raw_Data[[#This Row],[Risk_Score]]&lt;=6,"Low Risk",IF(Raw_Data[[#This Row],[Risk_Score]]&lt;=8,"Medium Risk","High Risk"))</f>
        <v>Low Risk</v>
      </c>
      <c r="AJ1475">
        <f ca="1">IFERROR(DATEDIF(Raw_Data[[#This Row],[tanggal_pengajuan]],TODAY(),"m"),"N/A")</f>
        <v>8</v>
      </c>
      <c r="AK1475" t="str">
        <f ca="1">IF(ISNUMBER(Raw_Data[[#This Row],[MOB]]),IF(Raw_Data[[#This Row],[MOB]]&lt;6,"0-5 bulan",IF(Raw_Data[[#This Row],[MOB]]&lt;12,"6-11 bulan",IF(Raw_Data[[#This Row],[MOB]]&lt;24,"12-23 bulan","24+ bulan"))),"N/A")</f>
        <v>6-11 bulan</v>
      </c>
    </row>
    <row r="1476" spans="1:37" ht="14.25" customHeight="1" x14ac:dyDescent="0.45">
      <c r="A1476" t="s">
        <v>3618</v>
      </c>
      <c r="B1476" s="64">
        <v>46099</v>
      </c>
      <c r="C1476" s="1" t="str">
        <f t="shared" si="23"/>
        <v>March</v>
      </c>
      <c r="D1476" t="s">
        <v>852</v>
      </c>
      <c r="E1476" t="s">
        <v>3619</v>
      </c>
      <c r="F1476">
        <v>49</v>
      </c>
      <c r="G1476" t="s">
        <v>51</v>
      </c>
      <c r="H1476" t="s">
        <v>152</v>
      </c>
      <c r="I1476" s="2">
        <v>3282000</v>
      </c>
      <c r="J1476" s="3">
        <f>Raw_Data[[#This Row],[cicilan_per_bulan]]/Raw_Data[[#This Row],[penghasilan_bulanan]]</f>
        <v>0.46998781230956732</v>
      </c>
      <c r="K1476" t="s">
        <v>102</v>
      </c>
      <c r="L1476" t="s">
        <v>103</v>
      </c>
      <c r="M1476" t="s">
        <v>44</v>
      </c>
      <c r="N1476" t="s">
        <v>83</v>
      </c>
      <c r="O1476" t="s">
        <v>57</v>
      </c>
      <c r="P1476" s="2">
        <v>17962000</v>
      </c>
      <c r="Q1476" s="2">
        <v>1796000</v>
      </c>
      <c r="R1476" t="str">
        <f>IF(Raw_Data[[#This Row],[persen_dp]]&lt;15%,"Low",IF(Raw_Data[[#This Row],[persen_dp]]&gt;25%,"High","Medium"))</f>
        <v>Low</v>
      </c>
      <c r="S1476" s="3">
        <v>0.1</v>
      </c>
      <c r="T1476">
        <v>12</v>
      </c>
      <c r="U1476">
        <v>0.14499999999999999</v>
      </c>
      <c r="V1476" s="2">
        <v>1542500</v>
      </c>
      <c r="W1476" s="2">
        <v>18510000</v>
      </c>
      <c r="X1476" t="str">
        <f>IF(OR(Raw_Data[[#This Row],[status_pembayaran]]="Macet",Raw_Data[[#This Row],[status_pembayaran]]="Kurang Lancar"),"Non Performing Loan","Performing")</f>
        <v>Performing</v>
      </c>
      <c r="Y1476" t="s">
        <v>47</v>
      </c>
      <c r="Z1476">
        <v>0</v>
      </c>
      <c r="AA1476">
        <v>0</v>
      </c>
      <c r="AB1476">
        <v>1</v>
      </c>
      <c r="AD1476">
        <f>IF(Raw_Data[[#This Row],[rasio]]&lt;0.2,1,IF(Raw_Data[[#This Row],[rasio]]&lt;0.3,2,IF(Raw_Data[[#This Row],[rasio]]&lt;0.4,3,4)))</f>
        <v>4</v>
      </c>
      <c r="AE1476">
        <f>IF(Raw_Data[[#This Row],[kategori_dp]]="High",1,IF(Raw_Data[[#This Row],[kategori_dp]]="Medium",2,3))</f>
        <v>3</v>
      </c>
      <c r="AF1476">
        <f>IF(Raw_Data[[#This Row],[tenor_bulan]]&lt;=24,1,IF(Raw_Data[[#This Row],[tenor_bulan]]&lt;=36,2,IF(Raw_Data[[#This Row],[tenor_bulan]]&lt;=48,3,4)))</f>
        <v>1</v>
      </c>
      <c r="AG1476">
        <f>IF(Raw_Data[[#This Row],[jumlah_kali_telat]]=0,0,IF(Raw_Data[[#This Row],[jumlah_kali_telat]]&lt;=2,2,4))</f>
        <v>0</v>
      </c>
      <c r="AH1476">
        <f>Raw_Data[[#This Row],[Skor_Rasio]]+Raw_Data[[#This Row],[Skor_DP]]+Raw_Data[[#This Row],[Skor_Tenor]]+Raw_Data[[#This Row],[Skor_Telat]]</f>
        <v>8</v>
      </c>
      <c r="AI1476" t="str">
        <f>IF(Raw_Data[[#This Row],[Risk_Score]]&lt;=6,"Low Risk",IF(Raw_Data[[#This Row],[Risk_Score]]&lt;=8,"Medium Risk","High Risk"))</f>
        <v>Medium Risk</v>
      </c>
      <c r="AJ1476">
        <f ca="1">IFERROR(DATEDIF(Raw_Data[[#This Row],[tanggal_pengajuan]],TODAY(),"m"),"N/A")</f>
        <v>7</v>
      </c>
      <c r="AK1476" t="str">
        <f ca="1">IF(ISNUMBER(Raw_Data[[#This Row],[MOB]]),IF(Raw_Data[[#This Row],[MOB]]&lt;6,"0-5 bulan",IF(Raw_Data[[#This Row],[MOB]]&lt;12,"6-11 bulan",IF(Raw_Data[[#This Row],[MOB]]&lt;24,"12-23 bulan","24+ bulan"))),"N/A")</f>
        <v>6-11 bulan</v>
      </c>
    </row>
    <row r="1477" spans="1:37" ht="14.25" customHeight="1" x14ac:dyDescent="0.45">
      <c r="A1477" t="s">
        <v>3620</v>
      </c>
      <c r="B1477" s="64">
        <v>46063</v>
      </c>
      <c r="C1477" s="1" t="str">
        <f t="shared" si="23"/>
        <v>February</v>
      </c>
      <c r="D1477" t="s">
        <v>1329</v>
      </c>
      <c r="E1477" t="s">
        <v>3621</v>
      </c>
      <c r="F1477">
        <v>37</v>
      </c>
      <c r="G1477" t="s">
        <v>51</v>
      </c>
      <c r="H1477" t="s">
        <v>152</v>
      </c>
      <c r="I1477" s="2">
        <v>3917000</v>
      </c>
      <c r="J1477" s="3">
        <f>Raw_Data[[#This Row],[cicilan_per_bulan]]/Raw_Data[[#This Row],[penghasilan_bulanan]]</f>
        <v>0.52759765126372227</v>
      </c>
      <c r="K1477" t="s">
        <v>119</v>
      </c>
      <c r="L1477" t="s">
        <v>120</v>
      </c>
      <c r="M1477" t="s">
        <v>290</v>
      </c>
      <c r="N1477" t="s">
        <v>291</v>
      </c>
      <c r="O1477" t="s">
        <v>292</v>
      </c>
      <c r="P1477" s="2">
        <v>36098000</v>
      </c>
      <c r="Q1477" s="2">
        <v>14439000</v>
      </c>
      <c r="R1477" t="str">
        <f>IF(Raw_Data[[#This Row],[persen_dp]]&lt;15%,"Low",IF(Raw_Data[[#This Row],[persen_dp]]&gt;25%,"High","Medium"))</f>
        <v>High</v>
      </c>
      <c r="S1477" s="3">
        <v>0.4</v>
      </c>
      <c r="T1477">
        <v>12</v>
      </c>
      <c r="U1477">
        <v>0.14499999999999999</v>
      </c>
      <c r="V1477" s="2">
        <v>2066600</v>
      </c>
      <c r="W1477" s="2">
        <v>24800000</v>
      </c>
      <c r="X1477" t="str">
        <f>IF(OR(Raw_Data[[#This Row],[status_pembayaran]]="Macet",Raw_Data[[#This Row],[status_pembayaran]]="Kurang Lancar"),"Non Performing Loan","Performing")</f>
        <v>Performing</v>
      </c>
      <c r="Y1477" t="s">
        <v>47</v>
      </c>
      <c r="Z1477">
        <v>0</v>
      </c>
      <c r="AA1477">
        <v>0</v>
      </c>
      <c r="AB1477">
        <v>1</v>
      </c>
      <c r="AC1477" t="s">
        <v>137</v>
      </c>
      <c r="AD1477">
        <f>IF(Raw_Data[[#This Row],[rasio]]&lt;0.2,1,IF(Raw_Data[[#This Row],[rasio]]&lt;0.3,2,IF(Raw_Data[[#This Row],[rasio]]&lt;0.4,3,4)))</f>
        <v>4</v>
      </c>
      <c r="AE1477">
        <f>IF(Raw_Data[[#This Row],[kategori_dp]]="High",1,IF(Raw_Data[[#This Row],[kategori_dp]]="Medium",2,3))</f>
        <v>1</v>
      </c>
      <c r="AF1477">
        <f>IF(Raw_Data[[#This Row],[tenor_bulan]]&lt;=24,1,IF(Raw_Data[[#This Row],[tenor_bulan]]&lt;=36,2,IF(Raw_Data[[#This Row],[tenor_bulan]]&lt;=48,3,4)))</f>
        <v>1</v>
      </c>
      <c r="AG1477">
        <f>IF(Raw_Data[[#This Row],[jumlah_kali_telat]]=0,0,IF(Raw_Data[[#This Row],[jumlah_kali_telat]]&lt;=2,2,4))</f>
        <v>0</v>
      </c>
      <c r="AH1477">
        <f>Raw_Data[[#This Row],[Skor_Rasio]]+Raw_Data[[#This Row],[Skor_DP]]+Raw_Data[[#This Row],[Skor_Tenor]]+Raw_Data[[#This Row],[Skor_Telat]]</f>
        <v>6</v>
      </c>
      <c r="AI1477" t="str">
        <f>IF(Raw_Data[[#This Row],[Risk_Score]]&lt;=6,"Low Risk",IF(Raw_Data[[#This Row],[Risk_Score]]&lt;=8,"Medium Risk","High Risk"))</f>
        <v>Low Risk</v>
      </c>
      <c r="AJ1477">
        <f ca="1">IFERROR(DATEDIF(Raw_Data[[#This Row],[tanggal_pengajuan]],TODAY(),"m"),"N/A")</f>
        <v>8</v>
      </c>
      <c r="AK1477" t="str">
        <f ca="1">IF(ISNUMBER(Raw_Data[[#This Row],[MOB]]),IF(Raw_Data[[#This Row],[MOB]]&lt;6,"0-5 bulan",IF(Raw_Data[[#This Row],[MOB]]&lt;12,"6-11 bulan",IF(Raw_Data[[#This Row],[MOB]]&lt;24,"12-23 bulan","24+ bulan"))),"N/A")</f>
        <v>6-11 bulan</v>
      </c>
    </row>
    <row r="1478" spans="1:37" ht="14.25" customHeight="1" x14ac:dyDescent="0.45">
      <c r="A1478" t="s">
        <v>3622</v>
      </c>
      <c r="B1478" s="64">
        <v>46100</v>
      </c>
      <c r="C1478" s="1" t="str">
        <f t="shared" si="23"/>
        <v>March</v>
      </c>
      <c r="D1478" t="s">
        <v>356</v>
      </c>
      <c r="E1478" t="s">
        <v>3623</v>
      </c>
      <c r="F1478">
        <v>53</v>
      </c>
      <c r="G1478" t="s">
        <v>51</v>
      </c>
      <c r="H1478" t="s">
        <v>52</v>
      </c>
      <c r="I1478" s="2">
        <v>6029000</v>
      </c>
      <c r="J1478" s="3">
        <f>Raw_Data[[#This Row],[cicilan_per_bulan]]/Raw_Data[[#This Row],[penghasilan_bulanan]]</f>
        <v>0.12385138497263228</v>
      </c>
      <c r="K1478" t="s">
        <v>145</v>
      </c>
      <c r="L1478" t="s">
        <v>146</v>
      </c>
      <c r="M1478" t="s">
        <v>44</v>
      </c>
      <c r="N1478" t="s">
        <v>158</v>
      </c>
      <c r="O1478" t="s">
        <v>159</v>
      </c>
      <c r="P1478" s="2">
        <v>30245000</v>
      </c>
      <c r="Q1478" s="2">
        <v>7561000</v>
      </c>
      <c r="R1478" t="str">
        <f>IF(Raw_Data[[#This Row],[persen_dp]]&lt;15%,"Low",IF(Raw_Data[[#This Row],[persen_dp]]&gt;25%,"High","Medium"))</f>
        <v>Medium</v>
      </c>
      <c r="S1478" s="3">
        <v>0.25</v>
      </c>
      <c r="T1478">
        <v>48</v>
      </c>
      <c r="U1478">
        <v>0.14499999999999999</v>
      </c>
      <c r="V1478" s="2">
        <v>746700</v>
      </c>
      <c r="W1478" s="2">
        <v>35840000</v>
      </c>
      <c r="X1478" t="str">
        <f>IF(OR(Raw_Data[[#This Row],[status_pembayaran]]="Macet",Raw_Data[[#This Row],[status_pembayaran]]="Kurang Lancar"),"Non Performing Loan","Performing")</f>
        <v>Performing</v>
      </c>
      <c r="Y1478" t="s">
        <v>269</v>
      </c>
      <c r="Z1478">
        <v>80</v>
      </c>
      <c r="AA1478">
        <v>1</v>
      </c>
      <c r="AB1478">
        <v>2</v>
      </c>
      <c r="AC1478" t="s">
        <v>66</v>
      </c>
      <c r="AD1478">
        <f>IF(Raw_Data[[#This Row],[rasio]]&lt;0.2,1,IF(Raw_Data[[#This Row],[rasio]]&lt;0.3,2,IF(Raw_Data[[#This Row],[rasio]]&lt;0.4,3,4)))</f>
        <v>1</v>
      </c>
      <c r="AE1478">
        <f>IF(Raw_Data[[#This Row],[kategori_dp]]="High",1,IF(Raw_Data[[#This Row],[kategori_dp]]="Medium",2,3))</f>
        <v>2</v>
      </c>
      <c r="AF1478">
        <f>IF(Raw_Data[[#This Row],[tenor_bulan]]&lt;=24,1,IF(Raw_Data[[#This Row],[tenor_bulan]]&lt;=36,2,IF(Raw_Data[[#This Row],[tenor_bulan]]&lt;=48,3,4)))</f>
        <v>3</v>
      </c>
      <c r="AG1478">
        <f>IF(Raw_Data[[#This Row],[jumlah_kali_telat]]=0,0,IF(Raw_Data[[#This Row],[jumlah_kali_telat]]&lt;=2,2,4))</f>
        <v>2</v>
      </c>
      <c r="AH1478">
        <f>Raw_Data[[#This Row],[Skor_Rasio]]+Raw_Data[[#This Row],[Skor_DP]]+Raw_Data[[#This Row],[Skor_Tenor]]+Raw_Data[[#This Row],[Skor_Telat]]</f>
        <v>8</v>
      </c>
      <c r="AI1478" t="str">
        <f>IF(Raw_Data[[#This Row],[Risk_Score]]&lt;=6,"Low Risk",IF(Raw_Data[[#This Row],[Risk_Score]]&lt;=8,"Medium Risk","High Risk"))</f>
        <v>Medium Risk</v>
      </c>
      <c r="AJ1478">
        <f ca="1">IFERROR(DATEDIF(Raw_Data[[#This Row],[tanggal_pengajuan]],TODAY(),"m"),"N/A")</f>
        <v>7</v>
      </c>
      <c r="AK1478" t="str">
        <f ca="1">IF(ISNUMBER(Raw_Data[[#This Row],[MOB]]),IF(Raw_Data[[#This Row],[MOB]]&lt;6,"0-5 bulan",IF(Raw_Data[[#This Row],[MOB]]&lt;12,"6-11 bulan",IF(Raw_Data[[#This Row],[MOB]]&lt;24,"12-23 bulan","24+ bulan"))),"N/A")</f>
        <v>6-11 bulan</v>
      </c>
    </row>
    <row r="1479" spans="1:37" ht="14.25" customHeight="1" x14ac:dyDescent="0.45">
      <c r="A1479" t="s">
        <v>3624</v>
      </c>
      <c r="B1479" s="64">
        <v>46155</v>
      </c>
      <c r="C1479" s="1" t="str">
        <f t="shared" si="23"/>
        <v>May</v>
      </c>
      <c r="D1479" t="s">
        <v>294</v>
      </c>
      <c r="E1479" t="s">
        <v>3625</v>
      </c>
      <c r="F1479">
        <v>41</v>
      </c>
      <c r="G1479" t="s">
        <v>40</v>
      </c>
      <c r="H1479" t="s">
        <v>52</v>
      </c>
      <c r="I1479" s="2">
        <v>7319000</v>
      </c>
      <c r="J1479" s="3">
        <f>Raw_Data[[#This Row],[cicilan_per_bulan]]/Raw_Data[[#This Row],[penghasilan_bulanan]]</f>
        <v>5.4105752151933327E-2</v>
      </c>
      <c r="K1479" t="s">
        <v>177</v>
      </c>
      <c r="L1479" t="s">
        <v>154</v>
      </c>
      <c r="M1479" t="s">
        <v>72</v>
      </c>
      <c r="N1479" t="s">
        <v>97</v>
      </c>
      <c r="O1479" t="s">
        <v>57</v>
      </c>
      <c r="P1479" s="2">
        <v>17187000</v>
      </c>
      <c r="Q1479" s="2">
        <v>5156000</v>
      </c>
      <c r="R1479" t="str">
        <f>IF(Raw_Data[[#This Row],[persen_dp]]&lt;15%,"Low",IF(Raw_Data[[#This Row],[persen_dp]]&gt;25%,"High","Medium"))</f>
        <v>High</v>
      </c>
      <c r="S1479" s="3">
        <v>0.3</v>
      </c>
      <c r="T1479">
        <v>48</v>
      </c>
      <c r="U1479">
        <v>0.14499999999999999</v>
      </c>
      <c r="V1479" s="2">
        <v>396000</v>
      </c>
      <c r="W1479" s="2">
        <v>19010000</v>
      </c>
      <c r="X1479" t="str">
        <f>IF(OR(Raw_Data[[#This Row],[status_pembayaran]]="Macet",Raw_Data[[#This Row],[status_pembayaran]]="Kurang Lancar"),"Non Performing Loan","Performing")</f>
        <v>Performing</v>
      </c>
      <c r="Y1479" t="s">
        <v>47</v>
      </c>
      <c r="Z1479">
        <v>0</v>
      </c>
      <c r="AA1479">
        <v>0</v>
      </c>
      <c r="AB1479">
        <v>1</v>
      </c>
      <c r="AD1479">
        <f>IF(Raw_Data[[#This Row],[rasio]]&lt;0.2,1,IF(Raw_Data[[#This Row],[rasio]]&lt;0.3,2,IF(Raw_Data[[#This Row],[rasio]]&lt;0.4,3,4)))</f>
        <v>1</v>
      </c>
      <c r="AE1479">
        <f>IF(Raw_Data[[#This Row],[kategori_dp]]="High",1,IF(Raw_Data[[#This Row],[kategori_dp]]="Medium",2,3))</f>
        <v>1</v>
      </c>
      <c r="AF1479">
        <f>IF(Raw_Data[[#This Row],[tenor_bulan]]&lt;=24,1,IF(Raw_Data[[#This Row],[tenor_bulan]]&lt;=36,2,IF(Raw_Data[[#This Row],[tenor_bulan]]&lt;=48,3,4)))</f>
        <v>3</v>
      </c>
      <c r="AG1479">
        <f>IF(Raw_Data[[#This Row],[jumlah_kali_telat]]=0,0,IF(Raw_Data[[#This Row],[jumlah_kali_telat]]&lt;=2,2,4))</f>
        <v>0</v>
      </c>
      <c r="AH1479">
        <f>Raw_Data[[#This Row],[Skor_Rasio]]+Raw_Data[[#This Row],[Skor_DP]]+Raw_Data[[#This Row],[Skor_Tenor]]+Raw_Data[[#This Row],[Skor_Telat]]</f>
        <v>5</v>
      </c>
      <c r="AI1479" t="str">
        <f>IF(Raw_Data[[#This Row],[Risk_Score]]&lt;=6,"Low Risk",IF(Raw_Data[[#This Row],[Risk_Score]]&lt;=8,"Medium Risk","High Risk"))</f>
        <v>Low Risk</v>
      </c>
      <c r="AJ1479">
        <f ca="1">IFERROR(DATEDIF(Raw_Data[[#This Row],[tanggal_pengajuan]],TODAY(),"m"),"N/A")</f>
        <v>5</v>
      </c>
      <c r="AK1479" t="str">
        <f ca="1">IF(ISNUMBER(Raw_Data[[#This Row],[MOB]]),IF(Raw_Data[[#This Row],[MOB]]&lt;6,"0-5 bulan",IF(Raw_Data[[#This Row],[MOB]]&lt;12,"6-11 bulan",IF(Raw_Data[[#This Row],[MOB]]&lt;24,"12-23 bulan","24+ bulan"))),"N/A")</f>
        <v>0-5 bulan</v>
      </c>
    </row>
    <row r="1480" spans="1:37" ht="14.25" customHeight="1" x14ac:dyDescent="0.45">
      <c r="A1480" t="s">
        <v>3626</v>
      </c>
      <c r="B1480" s="64">
        <v>46071</v>
      </c>
      <c r="C1480" s="1" t="str">
        <f t="shared" si="23"/>
        <v>February</v>
      </c>
      <c r="D1480" t="s">
        <v>76</v>
      </c>
      <c r="E1480" t="s">
        <v>3627</v>
      </c>
      <c r="F1480">
        <v>39</v>
      </c>
      <c r="G1480" t="s">
        <v>51</v>
      </c>
      <c r="H1480" t="s">
        <v>52</v>
      </c>
      <c r="I1480" s="2">
        <v>9917000</v>
      </c>
      <c r="J1480" s="3">
        <f>Raw_Data[[#This Row],[cicilan_per_bulan]]/Raw_Data[[#This Row],[penghasilan_bulanan]]</f>
        <v>7.6262982756882119E-2</v>
      </c>
      <c r="K1480" t="s">
        <v>127</v>
      </c>
      <c r="L1480" t="s">
        <v>128</v>
      </c>
      <c r="M1480" t="s">
        <v>44</v>
      </c>
      <c r="N1480" t="s">
        <v>45</v>
      </c>
      <c r="O1480" t="s">
        <v>46</v>
      </c>
      <c r="P1480" s="2">
        <v>25529000</v>
      </c>
      <c r="Q1480" s="2">
        <v>2553000</v>
      </c>
      <c r="R1480" t="str">
        <f>IF(Raw_Data[[#This Row],[persen_dp]]&lt;15%,"Low",IF(Raw_Data[[#This Row],[persen_dp]]&gt;25%,"High","Medium"))</f>
        <v>Low</v>
      </c>
      <c r="S1480" s="3">
        <v>0.1</v>
      </c>
      <c r="T1480">
        <v>48</v>
      </c>
      <c r="U1480">
        <v>0.14499999999999999</v>
      </c>
      <c r="V1480" s="2">
        <v>756300</v>
      </c>
      <c r="W1480" s="2">
        <v>36302000</v>
      </c>
      <c r="X1480" t="str">
        <f>IF(OR(Raw_Data[[#This Row],[status_pembayaran]]="Macet",Raw_Data[[#This Row],[status_pembayaran]]="Kurang Lancar"),"Non Performing Loan","Performing")</f>
        <v>Performing</v>
      </c>
      <c r="Y1480" t="s">
        <v>47</v>
      </c>
      <c r="Z1480">
        <v>0</v>
      </c>
      <c r="AA1480">
        <v>0</v>
      </c>
      <c r="AB1480">
        <v>1</v>
      </c>
      <c r="AC1480" t="s">
        <v>104</v>
      </c>
      <c r="AD1480">
        <f>IF(Raw_Data[[#This Row],[rasio]]&lt;0.2,1,IF(Raw_Data[[#This Row],[rasio]]&lt;0.3,2,IF(Raw_Data[[#This Row],[rasio]]&lt;0.4,3,4)))</f>
        <v>1</v>
      </c>
      <c r="AE1480">
        <f>IF(Raw_Data[[#This Row],[kategori_dp]]="High",1,IF(Raw_Data[[#This Row],[kategori_dp]]="Medium",2,3))</f>
        <v>3</v>
      </c>
      <c r="AF1480">
        <f>IF(Raw_Data[[#This Row],[tenor_bulan]]&lt;=24,1,IF(Raw_Data[[#This Row],[tenor_bulan]]&lt;=36,2,IF(Raw_Data[[#This Row],[tenor_bulan]]&lt;=48,3,4)))</f>
        <v>3</v>
      </c>
      <c r="AG1480">
        <f>IF(Raw_Data[[#This Row],[jumlah_kali_telat]]=0,0,IF(Raw_Data[[#This Row],[jumlah_kali_telat]]&lt;=2,2,4))</f>
        <v>0</v>
      </c>
      <c r="AH1480">
        <f>Raw_Data[[#This Row],[Skor_Rasio]]+Raw_Data[[#This Row],[Skor_DP]]+Raw_Data[[#This Row],[Skor_Tenor]]+Raw_Data[[#This Row],[Skor_Telat]]</f>
        <v>7</v>
      </c>
      <c r="AI1480" t="str">
        <f>IF(Raw_Data[[#This Row],[Risk_Score]]&lt;=6,"Low Risk",IF(Raw_Data[[#This Row],[Risk_Score]]&lt;=8,"Medium Risk","High Risk"))</f>
        <v>Medium Risk</v>
      </c>
      <c r="AJ1480">
        <f ca="1">IFERROR(DATEDIF(Raw_Data[[#This Row],[tanggal_pengajuan]],TODAY(),"m"),"N/A")</f>
        <v>8</v>
      </c>
      <c r="AK1480" t="str">
        <f ca="1">IF(ISNUMBER(Raw_Data[[#This Row],[MOB]]),IF(Raw_Data[[#This Row],[MOB]]&lt;6,"0-5 bulan",IF(Raw_Data[[#This Row],[MOB]]&lt;12,"6-11 bulan",IF(Raw_Data[[#This Row],[MOB]]&lt;24,"12-23 bulan","24+ bulan"))),"N/A")</f>
        <v>6-11 bulan</v>
      </c>
    </row>
    <row r="1481" spans="1:37" ht="14.25" customHeight="1" x14ac:dyDescent="0.45">
      <c r="A1481" t="s">
        <v>3628</v>
      </c>
      <c r="B1481" s="64">
        <v>46066</v>
      </c>
      <c r="C1481" s="1" t="str">
        <f t="shared" si="23"/>
        <v>February</v>
      </c>
      <c r="D1481" t="s">
        <v>3126</v>
      </c>
      <c r="E1481" t="s">
        <v>3629</v>
      </c>
      <c r="F1481">
        <v>22</v>
      </c>
      <c r="G1481" t="s">
        <v>51</v>
      </c>
      <c r="H1481" t="s">
        <v>108</v>
      </c>
      <c r="I1481" s="2">
        <v>4271000</v>
      </c>
      <c r="J1481" s="3">
        <f>Raw_Data[[#This Row],[cicilan_per_bulan]]/Raw_Data[[#This Row],[penghasilan_bulanan]]</f>
        <v>0.21428236946850854</v>
      </c>
      <c r="K1481" t="s">
        <v>53</v>
      </c>
      <c r="L1481" t="s">
        <v>54</v>
      </c>
      <c r="M1481" t="s">
        <v>55</v>
      </c>
      <c r="N1481" t="s">
        <v>141</v>
      </c>
      <c r="O1481" t="s">
        <v>46</v>
      </c>
      <c r="P1481" s="2">
        <v>22552000</v>
      </c>
      <c r="Q1481" s="2">
        <v>9021000</v>
      </c>
      <c r="R1481" t="str">
        <f>IF(Raw_Data[[#This Row],[persen_dp]]&lt;15%,"Low",IF(Raw_Data[[#This Row],[persen_dp]]&gt;25%,"High","Medium"))</f>
        <v>High</v>
      </c>
      <c r="S1481" s="3">
        <v>0.4</v>
      </c>
      <c r="T1481">
        <v>18</v>
      </c>
      <c r="U1481">
        <v>0.14499999999999999</v>
      </c>
      <c r="V1481" s="2">
        <v>915200</v>
      </c>
      <c r="W1481" s="2">
        <v>16474000</v>
      </c>
      <c r="X1481" t="str">
        <f>IF(OR(Raw_Data[[#This Row],[status_pembayaran]]="Macet",Raw_Data[[#This Row],[status_pembayaran]]="Kurang Lancar"),"Non Performing Loan","Performing")</f>
        <v>Performing</v>
      </c>
      <c r="Y1481" t="s">
        <v>47</v>
      </c>
      <c r="Z1481">
        <v>0</v>
      </c>
      <c r="AA1481">
        <v>0</v>
      </c>
      <c r="AB1481">
        <v>1</v>
      </c>
      <c r="AC1481" t="s">
        <v>137</v>
      </c>
      <c r="AD1481">
        <f>IF(Raw_Data[[#This Row],[rasio]]&lt;0.2,1,IF(Raw_Data[[#This Row],[rasio]]&lt;0.3,2,IF(Raw_Data[[#This Row],[rasio]]&lt;0.4,3,4)))</f>
        <v>2</v>
      </c>
      <c r="AE1481">
        <f>IF(Raw_Data[[#This Row],[kategori_dp]]="High",1,IF(Raw_Data[[#This Row],[kategori_dp]]="Medium",2,3))</f>
        <v>1</v>
      </c>
      <c r="AF1481">
        <f>IF(Raw_Data[[#This Row],[tenor_bulan]]&lt;=24,1,IF(Raw_Data[[#This Row],[tenor_bulan]]&lt;=36,2,IF(Raw_Data[[#This Row],[tenor_bulan]]&lt;=48,3,4)))</f>
        <v>1</v>
      </c>
      <c r="AG1481">
        <f>IF(Raw_Data[[#This Row],[jumlah_kali_telat]]=0,0,IF(Raw_Data[[#This Row],[jumlah_kali_telat]]&lt;=2,2,4))</f>
        <v>0</v>
      </c>
      <c r="AH1481">
        <f>Raw_Data[[#This Row],[Skor_Rasio]]+Raw_Data[[#This Row],[Skor_DP]]+Raw_Data[[#This Row],[Skor_Tenor]]+Raw_Data[[#This Row],[Skor_Telat]]</f>
        <v>4</v>
      </c>
      <c r="AI1481" t="str">
        <f>IF(Raw_Data[[#This Row],[Risk_Score]]&lt;=6,"Low Risk",IF(Raw_Data[[#This Row],[Risk_Score]]&lt;=8,"Medium Risk","High Risk"))</f>
        <v>Low Risk</v>
      </c>
      <c r="AJ1481">
        <f ca="1">IFERROR(DATEDIF(Raw_Data[[#This Row],[tanggal_pengajuan]],TODAY(),"m"),"N/A")</f>
        <v>8</v>
      </c>
      <c r="AK1481" t="str">
        <f ca="1">IF(ISNUMBER(Raw_Data[[#This Row],[MOB]]),IF(Raw_Data[[#This Row],[MOB]]&lt;6,"0-5 bulan",IF(Raw_Data[[#This Row],[MOB]]&lt;12,"6-11 bulan",IF(Raw_Data[[#This Row],[MOB]]&lt;24,"12-23 bulan","24+ bulan"))),"N/A")</f>
        <v>6-11 bulan</v>
      </c>
    </row>
    <row r="1482" spans="1:37" ht="14.25" customHeight="1" x14ac:dyDescent="0.45">
      <c r="A1482" t="s">
        <v>3630</v>
      </c>
      <c r="B1482" s="64">
        <v>46104</v>
      </c>
      <c r="C1482" s="1" t="str">
        <f t="shared" si="23"/>
        <v>March</v>
      </c>
      <c r="D1482" t="s">
        <v>1353</v>
      </c>
      <c r="E1482" t="s">
        <v>3631</v>
      </c>
      <c r="F1482">
        <v>21</v>
      </c>
      <c r="G1482" t="s">
        <v>40</v>
      </c>
      <c r="H1482" t="s">
        <v>90</v>
      </c>
      <c r="I1482" s="2">
        <v>3759000</v>
      </c>
      <c r="J1482" s="3">
        <f>Raw_Data[[#This Row],[cicilan_per_bulan]]/Raw_Data[[#This Row],[penghasilan_bulanan]]</f>
        <v>0.3105879223197659</v>
      </c>
      <c r="K1482" t="s">
        <v>102</v>
      </c>
      <c r="L1482" t="s">
        <v>103</v>
      </c>
      <c r="M1482" t="s">
        <v>55</v>
      </c>
      <c r="N1482" t="s">
        <v>65</v>
      </c>
      <c r="O1482" t="s">
        <v>46</v>
      </c>
      <c r="P1482" s="2">
        <v>28768000</v>
      </c>
      <c r="Q1482" s="2">
        <v>11507000</v>
      </c>
      <c r="R1482" t="str">
        <f>IF(Raw_Data[[#This Row],[persen_dp]]&lt;15%,"Low",IF(Raw_Data[[#This Row],[persen_dp]]&gt;25%,"High","Medium"))</f>
        <v>High</v>
      </c>
      <c r="S1482" s="3">
        <v>0.4</v>
      </c>
      <c r="T1482">
        <v>18</v>
      </c>
      <c r="U1482">
        <v>0.14499999999999999</v>
      </c>
      <c r="V1482" s="2">
        <v>1167500</v>
      </c>
      <c r="W1482" s="2">
        <v>21015000</v>
      </c>
      <c r="X1482" t="str">
        <f>IF(OR(Raw_Data[[#This Row],[status_pembayaran]]="Macet",Raw_Data[[#This Row],[status_pembayaran]]="Kurang Lancar"),"Non Performing Loan","Performing")</f>
        <v>Performing</v>
      </c>
      <c r="Y1482" t="s">
        <v>47</v>
      </c>
      <c r="Z1482">
        <v>0</v>
      </c>
      <c r="AA1482">
        <v>0</v>
      </c>
      <c r="AB1482">
        <v>1</v>
      </c>
      <c r="AC1482" t="s">
        <v>66</v>
      </c>
      <c r="AD1482">
        <f>IF(Raw_Data[[#This Row],[rasio]]&lt;0.2,1,IF(Raw_Data[[#This Row],[rasio]]&lt;0.3,2,IF(Raw_Data[[#This Row],[rasio]]&lt;0.4,3,4)))</f>
        <v>3</v>
      </c>
      <c r="AE1482">
        <f>IF(Raw_Data[[#This Row],[kategori_dp]]="High",1,IF(Raw_Data[[#This Row],[kategori_dp]]="Medium",2,3))</f>
        <v>1</v>
      </c>
      <c r="AF1482">
        <f>IF(Raw_Data[[#This Row],[tenor_bulan]]&lt;=24,1,IF(Raw_Data[[#This Row],[tenor_bulan]]&lt;=36,2,IF(Raw_Data[[#This Row],[tenor_bulan]]&lt;=48,3,4)))</f>
        <v>1</v>
      </c>
      <c r="AG1482">
        <f>IF(Raw_Data[[#This Row],[jumlah_kali_telat]]=0,0,IF(Raw_Data[[#This Row],[jumlah_kali_telat]]&lt;=2,2,4))</f>
        <v>0</v>
      </c>
      <c r="AH1482">
        <f>Raw_Data[[#This Row],[Skor_Rasio]]+Raw_Data[[#This Row],[Skor_DP]]+Raw_Data[[#This Row],[Skor_Tenor]]+Raw_Data[[#This Row],[Skor_Telat]]</f>
        <v>5</v>
      </c>
      <c r="AI1482" t="str">
        <f>IF(Raw_Data[[#This Row],[Risk_Score]]&lt;=6,"Low Risk",IF(Raw_Data[[#This Row],[Risk_Score]]&lt;=8,"Medium Risk","High Risk"))</f>
        <v>Low Risk</v>
      </c>
      <c r="AJ1482">
        <f ca="1">IFERROR(DATEDIF(Raw_Data[[#This Row],[tanggal_pengajuan]],TODAY(),"m"),"N/A")</f>
        <v>7</v>
      </c>
      <c r="AK1482" t="str">
        <f ca="1">IF(ISNUMBER(Raw_Data[[#This Row],[MOB]]),IF(Raw_Data[[#This Row],[MOB]]&lt;6,"0-5 bulan",IF(Raw_Data[[#This Row],[MOB]]&lt;12,"6-11 bulan",IF(Raw_Data[[#This Row],[MOB]]&lt;24,"12-23 bulan","24+ bulan"))),"N/A")</f>
        <v>6-11 bulan</v>
      </c>
    </row>
    <row r="1483" spans="1:37" ht="14.25" customHeight="1" x14ac:dyDescent="0.45">
      <c r="A1483" t="s">
        <v>3632</v>
      </c>
      <c r="B1483" s="64">
        <v>46099</v>
      </c>
      <c r="C1483" s="1" t="str">
        <f t="shared" si="23"/>
        <v>March</v>
      </c>
      <c r="D1483" t="s">
        <v>387</v>
      </c>
      <c r="E1483" t="s">
        <v>3633</v>
      </c>
      <c r="F1483">
        <v>46</v>
      </c>
      <c r="G1483" t="s">
        <v>51</v>
      </c>
      <c r="H1483" t="s">
        <v>41</v>
      </c>
      <c r="I1483" s="2">
        <v>6904000</v>
      </c>
      <c r="J1483" s="3">
        <f>Raw_Data[[#This Row],[cicilan_per_bulan]]/Raw_Data[[#This Row],[penghasilan_bulanan]]</f>
        <v>0.127013325608343</v>
      </c>
      <c r="K1483" t="s">
        <v>70</v>
      </c>
      <c r="L1483" t="s">
        <v>71</v>
      </c>
      <c r="M1483" t="s">
        <v>44</v>
      </c>
      <c r="N1483" t="s">
        <v>273</v>
      </c>
      <c r="O1483" t="s">
        <v>274</v>
      </c>
      <c r="P1483" s="2">
        <v>17285000</v>
      </c>
      <c r="Q1483" s="2">
        <v>4321000</v>
      </c>
      <c r="R1483" t="str">
        <f>IF(Raw_Data[[#This Row],[persen_dp]]&lt;15%,"Low",IF(Raw_Data[[#This Row],[persen_dp]]&gt;25%,"High","Medium"))</f>
        <v>Medium</v>
      </c>
      <c r="S1483" s="3">
        <v>0.25</v>
      </c>
      <c r="T1483">
        <v>18</v>
      </c>
      <c r="U1483">
        <v>0.14499999999999999</v>
      </c>
      <c r="V1483" s="2">
        <v>876900</v>
      </c>
      <c r="W1483" s="2">
        <v>15784000</v>
      </c>
      <c r="X1483" t="str">
        <f>IF(OR(Raw_Data[[#This Row],[status_pembayaran]]="Macet",Raw_Data[[#This Row],[status_pembayaran]]="Kurang Lancar"),"Non Performing Loan","Performing")</f>
        <v>Performing</v>
      </c>
      <c r="Y1483" t="s">
        <v>47</v>
      </c>
      <c r="Z1483">
        <v>0</v>
      </c>
      <c r="AA1483">
        <v>0</v>
      </c>
      <c r="AB1483">
        <v>1</v>
      </c>
      <c r="AD1483">
        <f>IF(Raw_Data[[#This Row],[rasio]]&lt;0.2,1,IF(Raw_Data[[#This Row],[rasio]]&lt;0.3,2,IF(Raw_Data[[#This Row],[rasio]]&lt;0.4,3,4)))</f>
        <v>1</v>
      </c>
      <c r="AE1483">
        <f>IF(Raw_Data[[#This Row],[kategori_dp]]="High",1,IF(Raw_Data[[#This Row],[kategori_dp]]="Medium",2,3))</f>
        <v>2</v>
      </c>
      <c r="AF1483">
        <f>IF(Raw_Data[[#This Row],[tenor_bulan]]&lt;=24,1,IF(Raw_Data[[#This Row],[tenor_bulan]]&lt;=36,2,IF(Raw_Data[[#This Row],[tenor_bulan]]&lt;=48,3,4)))</f>
        <v>1</v>
      </c>
      <c r="AG1483">
        <f>IF(Raw_Data[[#This Row],[jumlah_kali_telat]]=0,0,IF(Raw_Data[[#This Row],[jumlah_kali_telat]]&lt;=2,2,4))</f>
        <v>0</v>
      </c>
      <c r="AH1483">
        <f>Raw_Data[[#This Row],[Skor_Rasio]]+Raw_Data[[#This Row],[Skor_DP]]+Raw_Data[[#This Row],[Skor_Tenor]]+Raw_Data[[#This Row],[Skor_Telat]]</f>
        <v>4</v>
      </c>
      <c r="AI1483" t="str">
        <f>IF(Raw_Data[[#This Row],[Risk_Score]]&lt;=6,"Low Risk",IF(Raw_Data[[#This Row],[Risk_Score]]&lt;=8,"Medium Risk","High Risk"))</f>
        <v>Low Risk</v>
      </c>
      <c r="AJ1483">
        <f ca="1">IFERROR(DATEDIF(Raw_Data[[#This Row],[tanggal_pengajuan]],TODAY(),"m"),"N/A")</f>
        <v>7</v>
      </c>
      <c r="AK1483" t="str">
        <f ca="1">IF(ISNUMBER(Raw_Data[[#This Row],[MOB]]),IF(Raw_Data[[#This Row],[MOB]]&lt;6,"0-5 bulan",IF(Raw_Data[[#This Row],[MOB]]&lt;12,"6-11 bulan",IF(Raw_Data[[#This Row],[MOB]]&lt;24,"12-23 bulan","24+ bulan"))),"N/A")</f>
        <v>6-11 bulan</v>
      </c>
    </row>
    <row r="1484" spans="1:37" ht="14.25" customHeight="1" x14ac:dyDescent="0.45">
      <c r="A1484" t="s">
        <v>3634</v>
      </c>
      <c r="B1484" s="64">
        <v>46161</v>
      </c>
      <c r="C1484" s="1" t="str">
        <f t="shared" si="23"/>
        <v>May</v>
      </c>
      <c r="D1484" t="s">
        <v>1082</v>
      </c>
      <c r="E1484" t="s">
        <v>3635</v>
      </c>
      <c r="F1484">
        <v>31</v>
      </c>
      <c r="G1484" t="s">
        <v>51</v>
      </c>
      <c r="H1484" t="s">
        <v>152</v>
      </c>
      <c r="I1484" s="2">
        <v>2934000</v>
      </c>
      <c r="J1484" s="3">
        <f>Raw_Data[[#This Row],[cicilan_per_bulan]]/Raw_Data[[#This Row],[penghasilan_bulanan]]</f>
        <v>0.26295160190865713</v>
      </c>
      <c r="K1484" t="s">
        <v>91</v>
      </c>
      <c r="L1484" t="s">
        <v>92</v>
      </c>
      <c r="M1484" t="s">
        <v>55</v>
      </c>
      <c r="N1484" t="s">
        <v>121</v>
      </c>
      <c r="O1484" t="s">
        <v>122</v>
      </c>
      <c r="P1484" s="2">
        <v>36056000</v>
      </c>
      <c r="Q1484" s="2">
        <v>12619000</v>
      </c>
      <c r="R1484" t="str">
        <f>IF(Raw_Data[[#This Row],[persen_dp]]&lt;15%,"Low",IF(Raw_Data[[#This Row],[persen_dp]]&gt;25%,"High","Medium"))</f>
        <v>High</v>
      </c>
      <c r="S1484" s="3">
        <v>0.35</v>
      </c>
      <c r="T1484">
        <v>48</v>
      </c>
      <c r="U1484">
        <v>0.14499999999999999</v>
      </c>
      <c r="V1484" s="2">
        <v>771500</v>
      </c>
      <c r="W1484" s="2">
        <v>37030000</v>
      </c>
      <c r="X1484" t="str">
        <f>IF(OR(Raw_Data[[#This Row],[status_pembayaran]]="Macet",Raw_Data[[#This Row],[status_pembayaran]]="Kurang Lancar"),"Non Performing Loan","Performing")</f>
        <v>Performing</v>
      </c>
      <c r="Y1484" t="s">
        <v>47</v>
      </c>
      <c r="Z1484">
        <v>0</v>
      </c>
      <c r="AA1484">
        <v>0</v>
      </c>
      <c r="AB1484">
        <v>1</v>
      </c>
      <c r="AC1484" t="s">
        <v>66</v>
      </c>
      <c r="AD1484">
        <f>IF(Raw_Data[[#This Row],[rasio]]&lt;0.2,1,IF(Raw_Data[[#This Row],[rasio]]&lt;0.3,2,IF(Raw_Data[[#This Row],[rasio]]&lt;0.4,3,4)))</f>
        <v>2</v>
      </c>
      <c r="AE1484">
        <f>IF(Raw_Data[[#This Row],[kategori_dp]]="High",1,IF(Raw_Data[[#This Row],[kategori_dp]]="Medium",2,3))</f>
        <v>1</v>
      </c>
      <c r="AF1484">
        <f>IF(Raw_Data[[#This Row],[tenor_bulan]]&lt;=24,1,IF(Raw_Data[[#This Row],[tenor_bulan]]&lt;=36,2,IF(Raw_Data[[#This Row],[tenor_bulan]]&lt;=48,3,4)))</f>
        <v>3</v>
      </c>
      <c r="AG1484">
        <f>IF(Raw_Data[[#This Row],[jumlah_kali_telat]]=0,0,IF(Raw_Data[[#This Row],[jumlah_kali_telat]]&lt;=2,2,4))</f>
        <v>0</v>
      </c>
      <c r="AH1484">
        <f>Raw_Data[[#This Row],[Skor_Rasio]]+Raw_Data[[#This Row],[Skor_DP]]+Raw_Data[[#This Row],[Skor_Tenor]]+Raw_Data[[#This Row],[Skor_Telat]]</f>
        <v>6</v>
      </c>
      <c r="AI1484" t="str">
        <f>IF(Raw_Data[[#This Row],[Risk_Score]]&lt;=6,"Low Risk",IF(Raw_Data[[#This Row],[Risk_Score]]&lt;=8,"Medium Risk","High Risk"))</f>
        <v>Low Risk</v>
      </c>
      <c r="AJ1484">
        <f ca="1">IFERROR(DATEDIF(Raw_Data[[#This Row],[tanggal_pengajuan]],TODAY(),"m"),"N/A")</f>
        <v>5</v>
      </c>
      <c r="AK1484" t="str">
        <f ca="1">IF(ISNUMBER(Raw_Data[[#This Row],[MOB]]),IF(Raw_Data[[#This Row],[MOB]]&lt;6,"0-5 bulan",IF(Raw_Data[[#This Row],[MOB]]&lt;12,"6-11 bulan",IF(Raw_Data[[#This Row],[MOB]]&lt;24,"12-23 bulan","24+ bulan"))),"N/A")</f>
        <v>0-5 bulan</v>
      </c>
    </row>
    <row r="1485" spans="1:37" ht="14.25" customHeight="1" x14ac:dyDescent="0.45">
      <c r="A1485" t="s">
        <v>3636</v>
      </c>
      <c r="B1485" s="64">
        <v>46062</v>
      </c>
      <c r="C1485" s="1" t="str">
        <f t="shared" si="23"/>
        <v>February</v>
      </c>
      <c r="D1485" t="s">
        <v>2194</v>
      </c>
      <c r="E1485" t="s">
        <v>3637</v>
      </c>
      <c r="F1485">
        <v>40</v>
      </c>
      <c r="G1485" t="s">
        <v>40</v>
      </c>
      <c r="H1485" t="s">
        <v>90</v>
      </c>
      <c r="I1485" s="2">
        <v>7939000</v>
      </c>
      <c r="J1485" s="3">
        <f>Raw_Data[[#This Row],[cicilan_per_bulan]]/Raw_Data[[#This Row],[penghasilan_bulanan]]</f>
        <v>9.3412268547676036E-2</v>
      </c>
      <c r="K1485" t="s">
        <v>119</v>
      </c>
      <c r="L1485" t="s">
        <v>120</v>
      </c>
      <c r="M1485" t="s">
        <v>55</v>
      </c>
      <c r="N1485" t="s">
        <v>147</v>
      </c>
      <c r="O1485" t="s">
        <v>148</v>
      </c>
      <c r="P1485" s="2">
        <v>32184000</v>
      </c>
      <c r="Q1485" s="2">
        <v>9655000</v>
      </c>
      <c r="R1485" t="str">
        <f>IF(Raw_Data[[#This Row],[persen_dp]]&lt;15%,"Low",IF(Raw_Data[[#This Row],[persen_dp]]&gt;25%,"High","Medium"))</f>
        <v>High</v>
      </c>
      <c r="S1485" s="3">
        <v>0.3</v>
      </c>
      <c r="T1485">
        <v>48</v>
      </c>
      <c r="U1485">
        <v>0.14499999999999999</v>
      </c>
      <c r="V1485" s="2">
        <v>741600</v>
      </c>
      <c r="W1485" s="2">
        <v>35597000</v>
      </c>
      <c r="X1485" t="str">
        <f>IF(OR(Raw_Data[[#This Row],[status_pembayaran]]="Macet",Raw_Data[[#This Row],[status_pembayaran]]="Kurang Lancar"),"Non Performing Loan","Performing")</f>
        <v>Performing</v>
      </c>
      <c r="Y1485" t="s">
        <v>269</v>
      </c>
      <c r="Z1485">
        <v>46</v>
      </c>
      <c r="AA1485">
        <v>2</v>
      </c>
      <c r="AB1485">
        <v>2</v>
      </c>
      <c r="AC1485" t="s">
        <v>74</v>
      </c>
      <c r="AD1485">
        <f>IF(Raw_Data[[#This Row],[rasio]]&lt;0.2,1,IF(Raw_Data[[#This Row],[rasio]]&lt;0.3,2,IF(Raw_Data[[#This Row],[rasio]]&lt;0.4,3,4)))</f>
        <v>1</v>
      </c>
      <c r="AE1485">
        <f>IF(Raw_Data[[#This Row],[kategori_dp]]="High",1,IF(Raw_Data[[#This Row],[kategori_dp]]="Medium",2,3))</f>
        <v>1</v>
      </c>
      <c r="AF1485">
        <f>IF(Raw_Data[[#This Row],[tenor_bulan]]&lt;=24,1,IF(Raw_Data[[#This Row],[tenor_bulan]]&lt;=36,2,IF(Raw_Data[[#This Row],[tenor_bulan]]&lt;=48,3,4)))</f>
        <v>3</v>
      </c>
      <c r="AG1485">
        <f>IF(Raw_Data[[#This Row],[jumlah_kali_telat]]=0,0,IF(Raw_Data[[#This Row],[jumlah_kali_telat]]&lt;=2,2,4))</f>
        <v>2</v>
      </c>
      <c r="AH1485">
        <f>Raw_Data[[#This Row],[Skor_Rasio]]+Raw_Data[[#This Row],[Skor_DP]]+Raw_Data[[#This Row],[Skor_Tenor]]+Raw_Data[[#This Row],[Skor_Telat]]</f>
        <v>7</v>
      </c>
      <c r="AI1485" t="str">
        <f>IF(Raw_Data[[#This Row],[Risk_Score]]&lt;=6,"Low Risk",IF(Raw_Data[[#This Row],[Risk_Score]]&lt;=8,"Medium Risk","High Risk"))</f>
        <v>Medium Risk</v>
      </c>
      <c r="AJ1485">
        <f ca="1">IFERROR(DATEDIF(Raw_Data[[#This Row],[tanggal_pengajuan]],TODAY(),"m"),"N/A")</f>
        <v>8</v>
      </c>
      <c r="AK1485" t="str">
        <f ca="1">IF(ISNUMBER(Raw_Data[[#This Row],[MOB]]),IF(Raw_Data[[#This Row],[MOB]]&lt;6,"0-5 bulan",IF(Raw_Data[[#This Row],[MOB]]&lt;12,"6-11 bulan",IF(Raw_Data[[#This Row],[MOB]]&lt;24,"12-23 bulan","24+ bulan"))),"N/A")</f>
        <v>6-11 bulan</v>
      </c>
    </row>
    <row r="1486" spans="1:37" ht="14.25" customHeight="1" x14ac:dyDescent="0.45">
      <c r="A1486" t="s">
        <v>3638</v>
      </c>
      <c r="B1486" s="64">
        <v>46142</v>
      </c>
      <c r="C1486" s="1" t="str">
        <f t="shared" si="23"/>
        <v>April</v>
      </c>
      <c r="D1486" t="s">
        <v>297</v>
      </c>
      <c r="E1486" t="s">
        <v>3639</v>
      </c>
      <c r="F1486">
        <v>49</v>
      </c>
      <c r="G1486" t="s">
        <v>51</v>
      </c>
      <c r="H1486" t="s">
        <v>41</v>
      </c>
      <c r="I1486" s="2">
        <v>5733000</v>
      </c>
      <c r="J1486" s="3">
        <f>Raw_Data[[#This Row],[cicilan_per_bulan]]/Raw_Data[[#This Row],[penghasilan_bulanan]]</f>
        <v>7.4568288854003142E-2</v>
      </c>
      <c r="K1486" t="s">
        <v>205</v>
      </c>
      <c r="L1486" t="s">
        <v>110</v>
      </c>
      <c r="M1486" t="s">
        <v>55</v>
      </c>
      <c r="N1486" t="s">
        <v>56</v>
      </c>
      <c r="O1486" t="s">
        <v>57</v>
      </c>
      <c r="P1486" s="2">
        <v>18553000</v>
      </c>
      <c r="Q1486" s="2">
        <v>5566000</v>
      </c>
      <c r="R1486" t="str">
        <f>IF(Raw_Data[[#This Row],[persen_dp]]&lt;15%,"Low",IF(Raw_Data[[#This Row],[persen_dp]]&gt;25%,"High","Medium"))</f>
        <v>High</v>
      </c>
      <c r="S1486" s="3">
        <v>0.3</v>
      </c>
      <c r="T1486">
        <v>48</v>
      </c>
      <c r="U1486">
        <v>0.14499999999999999</v>
      </c>
      <c r="V1486" s="2">
        <v>427500</v>
      </c>
      <c r="W1486" s="2">
        <v>20520000</v>
      </c>
      <c r="X1486" t="str">
        <f>IF(OR(Raw_Data[[#This Row],[status_pembayaran]]="Macet",Raw_Data[[#This Row],[status_pembayaran]]="Kurang Lancar"),"Non Performing Loan","Performing")</f>
        <v>Performing</v>
      </c>
      <c r="Y1486" t="s">
        <v>47</v>
      </c>
      <c r="Z1486">
        <v>0</v>
      </c>
      <c r="AA1486">
        <v>0</v>
      </c>
      <c r="AB1486">
        <v>1</v>
      </c>
      <c r="AC1486" t="s">
        <v>74</v>
      </c>
      <c r="AD1486">
        <f>IF(Raw_Data[[#This Row],[rasio]]&lt;0.2,1,IF(Raw_Data[[#This Row],[rasio]]&lt;0.3,2,IF(Raw_Data[[#This Row],[rasio]]&lt;0.4,3,4)))</f>
        <v>1</v>
      </c>
      <c r="AE1486">
        <f>IF(Raw_Data[[#This Row],[kategori_dp]]="High",1,IF(Raw_Data[[#This Row],[kategori_dp]]="Medium",2,3))</f>
        <v>1</v>
      </c>
      <c r="AF1486">
        <f>IF(Raw_Data[[#This Row],[tenor_bulan]]&lt;=24,1,IF(Raw_Data[[#This Row],[tenor_bulan]]&lt;=36,2,IF(Raw_Data[[#This Row],[tenor_bulan]]&lt;=48,3,4)))</f>
        <v>3</v>
      </c>
      <c r="AG1486">
        <f>IF(Raw_Data[[#This Row],[jumlah_kali_telat]]=0,0,IF(Raw_Data[[#This Row],[jumlah_kali_telat]]&lt;=2,2,4))</f>
        <v>0</v>
      </c>
      <c r="AH1486">
        <f>Raw_Data[[#This Row],[Skor_Rasio]]+Raw_Data[[#This Row],[Skor_DP]]+Raw_Data[[#This Row],[Skor_Tenor]]+Raw_Data[[#This Row],[Skor_Telat]]</f>
        <v>5</v>
      </c>
      <c r="AI1486" t="str">
        <f>IF(Raw_Data[[#This Row],[Risk_Score]]&lt;=6,"Low Risk",IF(Raw_Data[[#This Row],[Risk_Score]]&lt;=8,"Medium Risk","High Risk"))</f>
        <v>Low Risk</v>
      </c>
      <c r="AJ1486">
        <f ca="1">IFERROR(DATEDIF(Raw_Data[[#This Row],[tanggal_pengajuan]],TODAY(),"m"),"N/A")</f>
        <v>5</v>
      </c>
      <c r="AK1486" t="str">
        <f ca="1">IF(ISNUMBER(Raw_Data[[#This Row],[MOB]]),IF(Raw_Data[[#This Row],[MOB]]&lt;6,"0-5 bulan",IF(Raw_Data[[#This Row],[MOB]]&lt;12,"6-11 bulan",IF(Raw_Data[[#This Row],[MOB]]&lt;24,"12-23 bulan","24+ bulan"))),"N/A")</f>
        <v>0-5 bulan</v>
      </c>
    </row>
    <row r="1487" spans="1:37" ht="14.25" customHeight="1" x14ac:dyDescent="0.45">
      <c r="A1487" t="s">
        <v>3640</v>
      </c>
      <c r="B1487" s="64">
        <v>46150</v>
      </c>
      <c r="C1487" s="1" t="str">
        <f t="shared" si="23"/>
        <v>May</v>
      </c>
      <c r="D1487" t="s">
        <v>1646</v>
      </c>
      <c r="E1487" t="s">
        <v>3641</v>
      </c>
      <c r="F1487">
        <v>42</v>
      </c>
      <c r="G1487" t="s">
        <v>40</v>
      </c>
      <c r="H1487" t="s">
        <v>41</v>
      </c>
      <c r="I1487" s="2">
        <v>6339000</v>
      </c>
      <c r="J1487" s="3">
        <f>Raw_Data[[#This Row],[cicilan_per_bulan]]/Raw_Data[[#This Row],[penghasilan_bulanan]]</f>
        <v>0.29105537150970184</v>
      </c>
      <c r="K1487" t="s">
        <v>177</v>
      </c>
      <c r="L1487" t="s">
        <v>154</v>
      </c>
      <c r="M1487" t="s">
        <v>55</v>
      </c>
      <c r="N1487" t="s">
        <v>395</v>
      </c>
      <c r="O1487" t="s">
        <v>396</v>
      </c>
      <c r="P1487" s="2">
        <v>62278000</v>
      </c>
      <c r="Q1487" s="2">
        <v>6228000</v>
      </c>
      <c r="R1487" t="str">
        <f>IF(Raw_Data[[#This Row],[persen_dp]]&lt;15%,"Low",IF(Raw_Data[[#This Row],[persen_dp]]&gt;25%,"High","Medium"))</f>
        <v>Low</v>
      </c>
      <c r="S1487" s="3">
        <v>0.1</v>
      </c>
      <c r="T1487">
        <v>48</v>
      </c>
      <c r="U1487">
        <v>0.14499999999999999</v>
      </c>
      <c r="V1487" s="2">
        <v>1845000</v>
      </c>
      <c r="W1487" s="2">
        <v>88559000</v>
      </c>
      <c r="X1487" t="str">
        <f>IF(OR(Raw_Data[[#This Row],[status_pembayaran]]="Macet",Raw_Data[[#This Row],[status_pembayaran]]="Kurang Lancar"),"Non Performing Loan","Performing")</f>
        <v>Performing</v>
      </c>
      <c r="Y1487" t="s">
        <v>47</v>
      </c>
      <c r="Z1487">
        <v>0</v>
      </c>
      <c r="AA1487">
        <v>0</v>
      </c>
      <c r="AB1487">
        <v>1</v>
      </c>
      <c r="AD1487">
        <f>IF(Raw_Data[[#This Row],[rasio]]&lt;0.2,1,IF(Raw_Data[[#This Row],[rasio]]&lt;0.3,2,IF(Raw_Data[[#This Row],[rasio]]&lt;0.4,3,4)))</f>
        <v>2</v>
      </c>
      <c r="AE1487">
        <f>IF(Raw_Data[[#This Row],[kategori_dp]]="High",1,IF(Raw_Data[[#This Row],[kategori_dp]]="Medium",2,3))</f>
        <v>3</v>
      </c>
      <c r="AF1487">
        <f>IF(Raw_Data[[#This Row],[tenor_bulan]]&lt;=24,1,IF(Raw_Data[[#This Row],[tenor_bulan]]&lt;=36,2,IF(Raw_Data[[#This Row],[tenor_bulan]]&lt;=48,3,4)))</f>
        <v>3</v>
      </c>
      <c r="AG1487">
        <f>IF(Raw_Data[[#This Row],[jumlah_kali_telat]]=0,0,IF(Raw_Data[[#This Row],[jumlah_kali_telat]]&lt;=2,2,4))</f>
        <v>0</v>
      </c>
      <c r="AH1487">
        <f>Raw_Data[[#This Row],[Skor_Rasio]]+Raw_Data[[#This Row],[Skor_DP]]+Raw_Data[[#This Row],[Skor_Tenor]]+Raw_Data[[#This Row],[Skor_Telat]]</f>
        <v>8</v>
      </c>
      <c r="AI1487" t="str">
        <f>IF(Raw_Data[[#This Row],[Risk_Score]]&lt;=6,"Low Risk",IF(Raw_Data[[#This Row],[Risk_Score]]&lt;=8,"Medium Risk","High Risk"))</f>
        <v>Medium Risk</v>
      </c>
      <c r="AJ1487">
        <f ca="1">IFERROR(DATEDIF(Raw_Data[[#This Row],[tanggal_pengajuan]],TODAY(),"m"),"N/A")</f>
        <v>5</v>
      </c>
      <c r="AK1487" t="str">
        <f ca="1">IF(ISNUMBER(Raw_Data[[#This Row],[MOB]]),IF(Raw_Data[[#This Row],[MOB]]&lt;6,"0-5 bulan",IF(Raw_Data[[#This Row],[MOB]]&lt;12,"6-11 bulan",IF(Raw_Data[[#This Row],[MOB]]&lt;24,"12-23 bulan","24+ bulan"))),"N/A")</f>
        <v>0-5 bulan</v>
      </c>
    </row>
    <row r="1488" spans="1:37" ht="14.25" customHeight="1" x14ac:dyDescent="0.45">
      <c r="A1488" t="s">
        <v>3642</v>
      </c>
      <c r="B1488" s="64">
        <v>46152</v>
      </c>
      <c r="C1488" s="1" t="str">
        <f t="shared" si="23"/>
        <v>May</v>
      </c>
      <c r="D1488" t="s">
        <v>931</v>
      </c>
      <c r="E1488" t="s">
        <v>3643</v>
      </c>
      <c r="F1488">
        <v>41</v>
      </c>
      <c r="G1488" t="s">
        <v>40</v>
      </c>
      <c r="H1488" t="s">
        <v>152</v>
      </c>
      <c r="I1488" s="2">
        <v>3211000</v>
      </c>
      <c r="J1488" s="3">
        <f>Raw_Data[[#This Row],[cicilan_per_bulan]]/Raw_Data[[#This Row],[penghasilan_bulanan]]</f>
        <v>0.38934911242603548</v>
      </c>
      <c r="K1488" t="s">
        <v>119</v>
      </c>
      <c r="L1488" t="s">
        <v>120</v>
      </c>
      <c r="M1488" t="s">
        <v>44</v>
      </c>
      <c r="N1488" t="s">
        <v>45</v>
      </c>
      <c r="O1488" t="s">
        <v>46</v>
      </c>
      <c r="P1488" s="2">
        <v>24644000</v>
      </c>
      <c r="Q1488" s="2">
        <v>6161000</v>
      </c>
      <c r="R1488" t="str">
        <f>IF(Raw_Data[[#This Row],[persen_dp]]&lt;15%,"Low",IF(Raw_Data[[#This Row],[persen_dp]]&gt;25%,"High","Medium"))</f>
        <v>Medium</v>
      </c>
      <c r="S1488" s="3">
        <v>0.25</v>
      </c>
      <c r="T1488">
        <v>18</v>
      </c>
      <c r="U1488">
        <v>0.14499999999999999</v>
      </c>
      <c r="V1488" s="2">
        <v>1250200</v>
      </c>
      <c r="W1488" s="2">
        <v>22503000</v>
      </c>
      <c r="X1488" t="str">
        <f>IF(OR(Raw_Data[[#This Row],[status_pembayaran]]="Macet",Raw_Data[[#This Row],[status_pembayaran]]="Kurang Lancar"),"Non Performing Loan","Performing")</f>
        <v>Performing</v>
      </c>
      <c r="Y1488" t="s">
        <v>47</v>
      </c>
      <c r="Z1488">
        <v>0</v>
      </c>
      <c r="AA1488">
        <v>0</v>
      </c>
      <c r="AB1488">
        <v>1</v>
      </c>
      <c r="AC1488" t="s">
        <v>74</v>
      </c>
      <c r="AD1488">
        <f>IF(Raw_Data[[#This Row],[rasio]]&lt;0.2,1,IF(Raw_Data[[#This Row],[rasio]]&lt;0.3,2,IF(Raw_Data[[#This Row],[rasio]]&lt;0.4,3,4)))</f>
        <v>3</v>
      </c>
      <c r="AE1488">
        <f>IF(Raw_Data[[#This Row],[kategori_dp]]="High",1,IF(Raw_Data[[#This Row],[kategori_dp]]="Medium",2,3))</f>
        <v>2</v>
      </c>
      <c r="AF1488">
        <f>IF(Raw_Data[[#This Row],[tenor_bulan]]&lt;=24,1,IF(Raw_Data[[#This Row],[tenor_bulan]]&lt;=36,2,IF(Raw_Data[[#This Row],[tenor_bulan]]&lt;=48,3,4)))</f>
        <v>1</v>
      </c>
      <c r="AG1488">
        <f>IF(Raw_Data[[#This Row],[jumlah_kali_telat]]=0,0,IF(Raw_Data[[#This Row],[jumlah_kali_telat]]&lt;=2,2,4))</f>
        <v>0</v>
      </c>
      <c r="AH1488">
        <f>Raw_Data[[#This Row],[Skor_Rasio]]+Raw_Data[[#This Row],[Skor_DP]]+Raw_Data[[#This Row],[Skor_Tenor]]+Raw_Data[[#This Row],[Skor_Telat]]</f>
        <v>6</v>
      </c>
      <c r="AI1488" t="str">
        <f>IF(Raw_Data[[#This Row],[Risk_Score]]&lt;=6,"Low Risk",IF(Raw_Data[[#This Row],[Risk_Score]]&lt;=8,"Medium Risk","High Risk"))</f>
        <v>Low Risk</v>
      </c>
      <c r="AJ1488">
        <f ca="1">IFERROR(DATEDIF(Raw_Data[[#This Row],[tanggal_pengajuan]],TODAY(),"m"),"N/A")</f>
        <v>5</v>
      </c>
      <c r="AK1488" t="str">
        <f ca="1">IF(ISNUMBER(Raw_Data[[#This Row],[MOB]]),IF(Raw_Data[[#This Row],[MOB]]&lt;6,"0-5 bulan",IF(Raw_Data[[#This Row],[MOB]]&lt;12,"6-11 bulan",IF(Raw_Data[[#This Row],[MOB]]&lt;24,"12-23 bulan","24+ bulan"))),"N/A")</f>
        <v>0-5 bulan</v>
      </c>
    </row>
    <row r="1489" spans="1:37" ht="14.25" customHeight="1" x14ac:dyDescent="0.45">
      <c r="A1489" t="s">
        <v>3644</v>
      </c>
      <c r="B1489" s="64">
        <v>46038</v>
      </c>
      <c r="C1489" s="1" t="str">
        <f t="shared" si="23"/>
        <v>January</v>
      </c>
      <c r="D1489" t="s">
        <v>3645</v>
      </c>
      <c r="E1489" t="s">
        <v>3646</v>
      </c>
      <c r="F1489">
        <v>52</v>
      </c>
      <c r="G1489" t="s">
        <v>51</v>
      </c>
      <c r="H1489" t="s">
        <v>41</v>
      </c>
      <c r="I1489" s="2">
        <v>7369000</v>
      </c>
      <c r="J1489" s="3">
        <f>Raw_Data[[#This Row],[cicilan_per_bulan]]/Raw_Data[[#This Row],[penghasilan_bulanan]]</f>
        <v>0.14737413488940154</v>
      </c>
      <c r="K1489" t="s">
        <v>53</v>
      </c>
      <c r="L1489" t="s">
        <v>54</v>
      </c>
      <c r="M1489" t="s">
        <v>55</v>
      </c>
      <c r="N1489" t="s">
        <v>221</v>
      </c>
      <c r="O1489" t="s">
        <v>159</v>
      </c>
      <c r="P1489" s="2">
        <v>41972000</v>
      </c>
      <c r="Q1489" s="2">
        <v>4197000</v>
      </c>
      <c r="R1489" t="str">
        <f>IF(Raw_Data[[#This Row],[persen_dp]]&lt;15%,"Low",IF(Raw_Data[[#This Row],[persen_dp]]&gt;25%,"High","Medium"))</f>
        <v>Low</v>
      </c>
      <c r="S1489" s="3">
        <v>0.1</v>
      </c>
      <c r="T1489">
        <v>60</v>
      </c>
      <c r="U1489">
        <v>0.14499999999999999</v>
      </c>
      <c r="V1489" s="2">
        <v>1086000</v>
      </c>
      <c r="W1489" s="2">
        <v>65163000</v>
      </c>
      <c r="X1489" t="str">
        <f>IF(OR(Raw_Data[[#This Row],[status_pembayaran]]="Macet",Raw_Data[[#This Row],[status_pembayaran]]="Kurang Lancar"),"Non Performing Loan","Performing")</f>
        <v>Performing</v>
      </c>
      <c r="Y1489" t="s">
        <v>47</v>
      </c>
      <c r="Z1489">
        <v>0</v>
      </c>
      <c r="AA1489">
        <v>0</v>
      </c>
      <c r="AB1489">
        <v>1</v>
      </c>
      <c r="AC1489" t="s">
        <v>58</v>
      </c>
      <c r="AD1489">
        <f>IF(Raw_Data[[#This Row],[rasio]]&lt;0.2,1,IF(Raw_Data[[#This Row],[rasio]]&lt;0.3,2,IF(Raw_Data[[#This Row],[rasio]]&lt;0.4,3,4)))</f>
        <v>1</v>
      </c>
      <c r="AE1489">
        <f>IF(Raw_Data[[#This Row],[kategori_dp]]="High",1,IF(Raw_Data[[#This Row],[kategori_dp]]="Medium",2,3))</f>
        <v>3</v>
      </c>
      <c r="AF1489">
        <f>IF(Raw_Data[[#This Row],[tenor_bulan]]&lt;=24,1,IF(Raw_Data[[#This Row],[tenor_bulan]]&lt;=36,2,IF(Raw_Data[[#This Row],[tenor_bulan]]&lt;=48,3,4)))</f>
        <v>4</v>
      </c>
      <c r="AG1489">
        <f>IF(Raw_Data[[#This Row],[jumlah_kali_telat]]=0,0,IF(Raw_Data[[#This Row],[jumlah_kali_telat]]&lt;=2,2,4))</f>
        <v>0</v>
      </c>
      <c r="AH1489">
        <f>Raw_Data[[#This Row],[Skor_Rasio]]+Raw_Data[[#This Row],[Skor_DP]]+Raw_Data[[#This Row],[Skor_Tenor]]+Raw_Data[[#This Row],[Skor_Telat]]</f>
        <v>8</v>
      </c>
      <c r="AI1489" t="str">
        <f>IF(Raw_Data[[#This Row],[Risk_Score]]&lt;=6,"Low Risk",IF(Raw_Data[[#This Row],[Risk_Score]]&lt;=8,"Medium Risk","High Risk"))</f>
        <v>Medium Risk</v>
      </c>
      <c r="AJ1489">
        <f ca="1">IFERROR(DATEDIF(Raw_Data[[#This Row],[tanggal_pengajuan]],TODAY(),"m"),"N/A")</f>
        <v>9</v>
      </c>
      <c r="AK1489" t="str">
        <f ca="1">IF(ISNUMBER(Raw_Data[[#This Row],[MOB]]),IF(Raw_Data[[#This Row],[MOB]]&lt;6,"0-5 bulan",IF(Raw_Data[[#This Row],[MOB]]&lt;12,"6-11 bulan",IF(Raw_Data[[#This Row],[MOB]]&lt;24,"12-23 bulan","24+ bulan"))),"N/A")</f>
        <v>6-11 bulan</v>
      </c>
    </row>
    <row r="1490" spans="1:37" ht="14.25" customHeight="1" x14ac:dyDescent="0.45">
      <c r="A1490" t="s">
        <v>3647</v>
      </c>
      <c r="B1490" s="64">
        <v>46153</v>
      </c>
      <c r="C1490" s="1" t="str">
        <f t="shared" si="23"/>
        <v>May</v>
      </c>
      <c r="D1490" t="s">
        <v>1717</v>
      </c>
      <c r="E1490" t="s">
        <v>3648</v>
      </c>
      <c r="F1490">
        <v>29</v>
      </c>
      <c r="G1490" t="s">
        <v>40</v>
      </c>
      <c r="H1490" t="s">
        <v>152</v>
      </c>
      <c r="I1490" s="2">
        <v>3383000</v>
      </c>
      <c r="J1490" s="3">
        <f>Raw_Data[[#This Row],[cicilan_per_bulan]]/Raw_Data[[#This Row],[penghasilan_bulanan]]</f>
        <v>0.30738989062961869</v>
      </c>
      <c r="K1490" t="s">
        <v>167</v>
      </c>
      <c r="L1490" t="s">
        <v>110</v>
      </c>
      <c r="M1490" t="s">
        <v>290</v>
      </c>
      <c r="N1490" t="s">
        <v>291</v>
      </c>
      <c r="O1490" t="s">
        <v>292</v>
      </c>
      <c r="P1490" s="2">
        <v>37270000</v>
      </c>
      <c r="Q1490" s="2">
        <v>11181000</v>
      </c>
      <c r="R1490" t="str">
        <f>IF(Raw_Data[[#This Row],[persen_dp]]&lt;15%,"Low",IF(Raw_Data[[#This Row],[persen_dp]]&gt;25%,"High","Medium"))</f>
        <v>High</v>
      </c>
      <c r="S1490" s="3">
        <v>0.3</v>
      </c>
      <c r="T1490">
        <v>36</v>
      </c>
      <c r="U1490">
        <v>0.14499999999999999</v>
      </c>
      <c r="V1490" s="2">
        <v>1039900</v>
      </c>
      <c r="W1490" s="2">
        <v>37437000</v>
      </c>
      <c r="X1490" t="str">
        <f>IF(OR(Raw_Data[[#This Row],[status_pembayaran]]="Macet",Raw_Data[[#This Row],[status_pembayaran]]="Kurang Lancar"),"Non Performing Loan","Performing")</f>
        <v>Performing</v>
      </c>
      <c r="Y1490" t="s">
        <v>47</v>
      </c>
      <c r="Z1490">
        <v>0</v>
      </c>
      <c r="AA1490">
        <v>0</v>
      </c>
      <c r="AB1490">
        <v>1</v>
      </c>
      <c r="AC1490" t="s">
        <v>104</v>
      </c>
      <c r="AD1490">
        <f>IF(Raw_Data[[#This Row],[rasio]]&lt;0.2,1,IF(Raw_Data[[#This Row],[rasio]]&lt;0.3,2,IF(Raw_Data[[#This Row],[rasio]]&lt;0.4,3,4)))</f>
        <v>3</v>
      </c>
      <c r="AE1490">
        <f>IF(Raw_Data[[#This Row],[kategori_dp]]="High",1,IF(Raw_Data[[#This Row],[kategori_dp]]="Medium",2,3))</f>
        <v>1</v>
      </c>
      <c r="AF1490">
        <f>IF(Raw_Data[[#This Row],[tenor_bulan]]&lt;=24,1,IF(Raw_Data[[#This Row],[tenor_bulan]]&lt;=36,2,IF(Raw_Data[[#This Row],[tenor_bulan]]&lt;=48,3,4)))</f>
        <v>2</v>
      </c>
      <c r="AG1490">
        <f>IF(Raw_Data[[#This Row],[jumlah_kali_telat]]=0,0,IF(Raw_Data[[#This Row],[jumlah_kali_telat]]&lt;=2,2,4))</f>
        <v>0</v>
      </c>
      <c r="AH1490">
        <f>Raw_Data[[#This Row],[Skor_Rasio]]+Raw_Data[[#This Row],[Skor_DP]]+Raw_Data[[#This Row],[Skor_Tenor]]+Raw_Data[[#This Row],[Skor_Telat]]</f>
        <v>6</v>
      </c>
      <c r="AI1490" t="str">
        <f>IF(Raw_Data[[#This Row],[Risk_Score]]&lt;=6,"Low Risk",IF(Raw_Data[[#This Row],[Risk_Score]]&lt;=8,"Medium Risk","High Risk"))</f>
        <v>Low Risk</v>
      </c>
      <c r="AJ1490">
        <f ca="1">IFERROR(DATEDIF(Raw_Data[[#This Row],[tanggal_pengajuan]],TODAY(),"m"),"N/A")</f>
        <v>5</v>
      </c>
      <c r="AK1490" t="str">
        <f ca="1">IF(ISNUMBER(Raw_Data[[#This Row],[MOB]]),IF(Raw_Data[[#This Row],[MOB]]&lt;6,"0-5 bulan",IF(Raw_Data[[#This Row],[MOB]]&lt;12,"6-11 bulan",IF(Raw_Data[[#This Row],[MOB]]&lt;24,"12-23 bulan","24+ bulan"))),"N/A")</f>
        <v>0-5 bulan</v>
      </c>
    </row>
    <row r="1491" spans="1:37" ht="14.25" customHeight="1" x14ac:dyDescent="0.45">
      <c r="A1491" t="s">
        <v>3649</v>
      </c>
      <c r="B1491" s="64">
        <v>46162</v>
      </c>
      <c r="C1491" s="1" t="str">
        <f t="shared" si="23"/>
        <v>May</v>
      </c>
      <c r="D1491" t="s">
        <v>1237</v>
      </c>
      <c r="E1491" t="s">
        <v>3650</v>
      </c>
      <c r="F1491">
        <v>53</v>
      </c>
      <c r="G1491" t="s">
        <v>40</v>
      </c>
      <c r="H1491" t="s">
        <v>152</v>
      </c>
      <c r="I1491" s="2">
        <v>3721000</v>
      </c>
      <c r="J1491" s="3">
        <f>Raw_Data[[#This Row],[cicilan_per_bulan]]/Raw_Data[[#This Row],[penghasilan_bulanan]]</f>
        <v>0.8658425154528353</v>
      </c>
      <c r="K1491" t="s">
        <v>53</v>
      </c>
      <c r="L1491" t="s">
        <v>54</v>
      </c>
      <c r="M1491" t="s">
        <v>55</v>
      </c>
      <c r="N1491" t="s">
        <v>231</v>
      </c>
      <c r="O1491" t="s">
        <v>232</v>
      </c>
      <c r="P1491" s="2">
        <v>39723000</v>
      </c>
      <c r="Q1491" s="2">
        <v>5958000</v>
      </c>
      <c r="R1491" t="str">
        <f>IF(Raw_Data[[#This Row],[persen_dp]]&lt;15%,"Low",IF(Raw_Data[[#This Row],[persen_dp]]&gt;25%,"High","Medium"))</f>
        <v>Medium</v>
      </c>
      <c r="S1491" s="3">
        <v>0.15</v>
      </c>
      <c r="T1491">
        <v>12</v>
      </c>
      <c r="U1491">
        <v>0.14499999999999999</v>
      </c>
      <c r="V1491" s="2">
        <v>3221800</v>
      </c>
      <c r="W1491" s="2">
        <v>38661000</v>
      </c>
      <c r="X1491" t="str">
        <f>IF(OR(Raw_Data[[#This Row],[status_pembayaran]]="Macet",Raw_Data[[#This Row],[status_pembayaran]]="Kurang Lancar"),"Non Performing Loan","Performing")</f>
        <v>Performing</v>
      </c>
      <c r="Y1491" t="s">
        <v>47</v>
      </c>
      <c r="Z1491">
        <v>0</v>
      </c>
      <c r="AA1491">
        <v>0</v>
      </c>
      <c r="AB1491">
        <v>1</v>
      </c>
      <c r="AD1491">
        <f>IF(Raw_Data[[#This Row],[rasio]]&lt;0.2,1,IF(Raw_Data[[#This Row],[rasio]]&lt;0.3,2,IF(Raw_Data[[#This Row],[rasio]]&lt;0.4,3,4)))</f>
        <v>4</v>
      </c>
      <c r="AE1491">
        <f>IF(Raw_Data[[#This Row],[kategori_dp]]="High",1,IF(Raw_Data[[#This Row],[kategori_dp]]="Medium",2,3))</f>
        <v>2</v>
      </c>
      <c r="AF1491">
        <f>IF(Raw_Data[[#This Row],[tenor_bulan]]&lt;=24,1,IF(Raw_Data[[#This Row],[tenor_bulan]]&lt;=36,2,IF(Raw_Data[[#This Row],[tenor_bulan]]&lt;=48,3,4)))</f>
        <v>1</v>
      </c>
      <c r="AG1491">
        <f>IF(Raw_Data[[#This Row],[jumlah_kali_telat]]=0,0,IF(Raw_Data[[#This Row],[jumlah_kali_telat]]&lt;=2,2,4))</f>
        <v>0</v>
      </c>
      <c r="AH1491">
        <f>Raw_Data[[#This Row],[Skor_Rasio]]+Raw_Data[[#This Row],[Skor_DP]]+Raw_Data[[#This Row],[Skor_Tenor]]+Raw_Data[[#This Row],[Skor_Telat]]</f>
        <v>7</v>
      </c>
      <c r="AI1491" t="str">
        <f>IF(Raw_Data[[#This Row],[Risk_Score]]&lt;=6,"Low Risk",IF(Raw_Data[[#This Row],[Risk_Score]]&lt;=8,"Medium Risk","High Risk"))</f>
        <v>Medium Risk</v>
      </c>
      <c r="AJ1491">
        <f ca="1">IFERROR(DATEDIF(Raw_Data[[#This Row],[tanggal_pengajuan]],TODAY(),"m"),"N/A")</f>
        <v>5</v>
      </c>
      <c r="AK1491" t="str">
        <f ca="1">IF(ISNUMBER(Raw_Data[[#This Row],[MOB]]),IF(Raw_Data[[#This Row],[MOB]]&lt;6,"0-5 bulan",IF(Raw_Data[[#This Row],[MOB]]&lt;12,"6-11 bulan",IF(Raw_Data[[#This Row],[MOB]]&lt;24,"12-23 bulan","24+ bulan"))),"N/A")</f>
        <v>0-5 bulan</v>
      </c>
    </row>
    <row r="1492" spans="1:37" ht="14.25" customHeight="1" x14ac:dyDescent="0.45">
      <c r="A1492" t="s">
        <v>3651</v>
      </c>
      <c r="B1492" s="64">
        <v>46037</v>
      </c>
      <c r="C1492" s="1" t="str">
        <f t="shared" si="23"/>
        <v>January</v>
      </c>
      <c r="D1492" t="s">
        <v>1294</v>
      </c>
      <c r="E1492" t="s">
        <v>3652</v>
      </c>
      <c r="F1492">
        <v>40</v>
      </c>
      <c r="G1492" t="s">
        <v>40</v>
      </c>
      <c r="H1492" t="s">
        <v>41</v>
      </c>
      <c r="I1492" s="2">
        <v>5435000</v>
      </c>
      <c r="J1492" s="3">
        <f>Raw_Data[[#This Row],[cicilan_per_bulan]]/Raw_Data[[#This Row],[penghasilan_bulanan]]</f>
        <v>0.2314259429622815</v>
      </c>
      <c r="K1492" t="s">
        <v>81</v>
      </c>
      <c r="L1492" t="s">
        <v>82</v>
      </c>
      <c r="M1492" t="s">
        <v>55</v>
      </c>
      <c r="N1492" t="s">
        <v>121</v>
      </c>
      <c r="O1492" t="s">
        <v>122</v>
      </c>
      <c r="P1492" s="2">
        <v>35061000</v>
      </c>
      <c r="Q1492" s="2">
        <v>3506000</v>
      </c>
      <c r="R1492" t="str">
        <f>IF(Raw_Data[[#This Row],[persen_dp]]&lt;15%,"Low",IF(Raw_Data[[#This Row],[persen_dp]]&gt;25%,"High","Medium"))</f>
        <v>Low</v>
      </c>
      <c r="S1492" s="3">
        <v>0.1</v>
      </c>
      <c r="T1492">
        <v>36</v>
      </c>
      <c r="U1492">
        <v>0.14499999999999999</v>
      </c>
      <c r="V1492" s="2">
        <v>1257800</v>
      </c>
      <c r="W1492" s="2">
        <v>45281000</v>
      </c>
      <c r="X1492" t="str">
        <f>IF(OR(Raw_Data[[#This Row],[status_pembayaran]]="Macet",Raw_Data[[#This Row],[status_pembayaran]]="Kurang Lancar"),"Non Performing Loan","Performing")</f>
        <v>Performing</v>
      </c>
      <c r="Y1492" t="s">
        <v>47</v>
      </c>
      <c r="Z1492">
        <v>0</v>
      </c>
      <c r="AA1492">
        <v>0</v>
      </c>
      <c r="AB1492">
        <v>1</v>
      </c>
      <c r="AC1492" t="s">
        <v>104</v>
      </c>
      <c r="AD1492">
        <f>IF(Raw_Data[[#This Row],[rasio]]&lt;0.2,1,IF(Raw_Data[[#This Row],[rasio]]&lt;0.3,2,IF(Raw_Data[[#This Row],[rasio]]&lt;0.4,3,4)))</f>
        <v>2</v>
      </c>
      <c r="AE1492">
        <f>IF(Raw_Data[[#This Row],[kategori_dp]]="High",1,IF(Raw_Data[[#This Row],[kategori_dp]]="Medium",2,3))</f>
        <v>3</v>
      </c>
      <c r="AF1492">
        <f>IF(Raw_Data[[#This Row],[tenor_bulan]]&lt;=24,1,IF(Raw_Data[[#This Row],[tenor_bulan]]&lt;=36,2,IF(Raw_Data[[#This Row],[tenor_bulan]]&lt;=48,3,4)))</f>
        <v>2</v>
      </c>
      <c r="AG1492">
        <f>IF(Raw_Data[[#This Row],[jumlah_kali_telat]]=0,0,IF(Raw_Data[[#This Row],[jumlah_kali_telat]]&lt;=2,2,4))</f>
        <v>0</v>
      </c>
      <c r="AH1492">
        <f>Raw_Data[[#This Row],[Skor_Rasio]]+Raw_Data[[#This Row],[Skor_DP]]+Raw_Data[[#This Row],[Skor_Tenor]]+Raw_Data[[#This Row],[Skor_Telat]]</f>
        <v>7</v>
      </c>
      <c r="AI1492" t="str">
        <f>IF(Raw_Data[[#This Row],[Risk_Score]]&lt;=6,"Low Risk",IF(Raw_Data[[#This Row],[Risk_Score]]&lt;=8,"Medium Risk","High Risk"))</f>
        <v>Medium Risk</v>
      </c>
      <c r="AJ1492">
        <f ca="1">IFERROR(DATEDIF(Raw_Data[[#This Row],[tanggal_pengajuan]],TODAY(),"m"),"N/A")</f>
        <v>9</v>
      </c>
      <c r="AK1492" t="str">
        <f ca="1">IF(ISNUMBER(Raw_Data[[#This Row],[MOB]]),IF(Raw_Data[[#This Row],[MOB]]&lt;6,"0-5 bulan",IF(Raw_Data[[#This Row],[MOB]]&lt;12,"6-11 bulan",IF(Raw_Data[[#This Row],[MOB]]&lt;24,"12-23 bulan","24+ bulan"))),"N/A")</f>
        <v>6-11 bulan</v>
      </c>
    </row>
    <row r="1493" spans="1:37" ht="14.25" customHeight="1" x14ac:dyDescent="0.45">
      <c r="A1493" t="s">
        <v>3653</v>
      </c>
      <c r="B1493" s="64" t="s">
        <v>230</v>
      </c>
      <c r="C1493" s="1" t="str">
        <f t="shared" si="23"/>
        <v>Data Tidak Lengkap</v>
      </c>
      <c r="D1493" t="s">
        <v>210</v>
      </c>
      <c r="E1493" t="s">
        <v>230</v>
      </c>
      <c r="F1493">
        <v>29</v>
      </c>
      <c r="G1493" t="s">
        <v>40</v>
      </c>
      <c r="H1493" t="s">
        <v>176</v>
      </c>
      <c r="I1493" s="2">
        <v>5141000</v>
      </c>
      <c r="J1493" s="3">
        <f>Raw_Data[[#This Row],[cicilan_per_bulan]]/Raw_Data[[#This Row],[penghasilan_bulanan]]</f>
        <v>0.26485119626531806</v>
      </c>
      <c r="K1493" t="s">
        <v>210</v>
      </c>
      <c r="L1493" t="s">
        <v>64</v>
      </c>
      <c r="M1493" t="s">
        <v>44</v>
      </c>
      <c r="N1493" t="s">
        <v>184</v>
      </c>
      <c r="O1493" t="s">
        <v>122</v>
      </c>
      <c r="P1493" s="2">
        <v>36187554</v>
      </c>
      <c r="Q1493" s="2">
        <v>10856000</v>
      </c>
      <c r="R1493" t="str">
        <f>IF(Raw_Data[[#This Row],[persen_dp]]&lt;15%,"Low",IF(Raw_Data[[#This Row],[persen_dp]]&gt;25%,"High","Medium"))</f>
        <v>High</v>
      </c>
      <c r="S1493" s="3">
        <v>0.3</v>
      </c>
      <c r="T1493">
        <v>24</v>
      </c>
      <c r="U1493">
        <v>0.14499999999999999</v>
      </c>
      <c r="V1493" s="2">
        <v>1361600</v>
      </c>
      <c r="W1493" s="2">
        <v>32678000</v>
      </c>
      <c r="X1493" t="str">
        <f>IF(OR(Raw_Data[[#This Row],[status_pembayaran]]="Macet",Raw_Data[[#This Row],[status_pembayaran]]="Kurang Lancar"),"Non Performing Loan","Performing")</f>
        <v>Non Performing Loan</v>
      </c>
      <c r="Y1493" t="s">
        <v>3654</v>
      </c>
      <c r="Z1493">
        <v>29</v>
      </c>
      <c r="AA1493">
        <v>1</v>
      </c>
      <c r="AB1493">
        <v>3</v>
      </c>
      <c r="AC1493" t="s">
        <v>58</v>
      </c>
      <c r="AD1493">
        <f>IF(Raw_Data[[#This Row],[rasio]]&lt;0.2,1,IF(Raw_Data[[#This Row],[rasio]]&lt;0.3,2,IF(Raw_Data[[#This Row],[rasio]]&lt;0.4,3,4)))</f>
        <v>2</v>
      </c>
      <c r="AE1493">
        <f>IF(Raw_Data[[#This Row],[kategori_dp]]="High",1,IF(Raw_Data[[#This Row],[kategori_dp]]="Medium",2,3))</f>
        <v>1</v>
      </c>
      <c r="AF1493">
        <f>IF(Raw_Data[[#This Row],[tenor_bulan]]&lt;=24,1,IF(Raw_Data[[#This Row],[tenor_bulan]]&lt;=36,2,IF(Raw_Data[[#This Row],[tenor_bulan]]&lt;=48,3,4)))</f>
        <v>1</v>
      </c>
      <c r="AG1493">
        <f>IF(Raw_Data[[#This Row],[jumlah_kali_telat]]=0,0,IF(Raw_Data[[#This Row],[jumlah_kali_telat]]&lt;=2,2,4))</f>
        <v>2</v>
      </c>
      <c r="AH1493">
        <f>Raw_Data[[#This Row],[Skor_Rasio]]+Raw_Data[[#This Row],[Skor_DP]]+Raw_Data[[#This Row],[Skor_Tenor]]+Raw_Data[[#This Row],[Skor_Telat]]</f>
        <v>6</v>
      </c>
      <c r="AI1493" t="str">
        <f>IF(Raw_Data[[#This Row],[Risk_Score]]&lt;=6,"Low Risk",IF(Raw_Data[[#This Row],[Risk_Score]]&lt;=8,"Medium Risk","High Risk"))</f>
        <v>Low Risk</v>
      </c>
      <c r="AJ1493" t="str">
        <f ca="1">IFERROR(DATEDIF(Raw_Data[[#This Row],[tanggal_pengajuan]],TODAY(),"m"),"N/A")</f>
        <v>N/A</v>
      </c>
      <c r="AK1493" t="str">
        <f ca="1">IF(ISNUMBER(Raw_Data[[#This Row],[MOB]]),IF(Raw_Data[[#This Row],[MOB]]&lt;6,"0-5 bulan",IF(Raw_Data[[#This Row],[MOB]]&lt;12,"6-11 bulan",IF(Raw_Data[[#This Row],[MOB]]&lt;24,"12-23 bulan","24+ bulan"))),"N/A")</f>
        <v>N/A</v>
      </c>
    </row>
    <row r="1494" spans="1:37" ht="14.25" customHeight="1" x14ac:dyDescent="0.45">
      <c r="A1494" t="s">
        <v>3655</v>
      </c>
      <c r="B1494" s="64">
        <v>46171</v>
      </c>
      <c r="C1494" s="1" t="str">
        <f t="shared" si="23"/>
        <v>May</v>
      </c>
      <c r="D1494" t="s">
        <v>326</v>
      </c>
      <c r="E1494" t="s">
        <v>3656</v>
      </c>
      <c r="F1494">
        <v>31</v>
      </c>
      <c r="G1494" t="s">
        <v>51</v>
      </c>
      <c r="H1494" t="s">
        <v>41</v>
      </c>
      <c r="I1494" s="2">
        <v>6778000</v>
      </c>
      <c r="J1494" s="3">
        <f>Raw_Data[[#This Row],[cicilan_per_bulan]]/Raw_Data[[#This Row],[penghasilan_bulanan]]</f>
        <v>0.14190026556506344</v>
      </c>
      <c r="K1494" t="s">
        <v>102</v>
      </c>
      <c r="L1494" t="s">
        <v>103</v>
      </c>
      <c r="M1494" t="s">
        <v>44</v>
      </c>
      <c r="N1494" t="s">
        <v>163</v>
      </c>
      <c r="O1494" t="s">
        <v>46</v>
      </c>
      <c r="P1494" s="2">
        <v>29823000</v>
      </c>
      <c r="Q1494" s="2">
        <v>11929000</v>
      </c>
      <c r="R1494" t="str">
        <f>IF(Raw_Data[[#This Row],[persen_dp]]&lt;15%,"Low",IF(Raw_Data[[#This Row],[persen_dp]]&gt;25%,"High","Medium"))</f>
        <v>High</v>
      </c>
      <c r="S1494" s="3">
        <v>0.4</v>
      </c>
      <c r="T1494">
        <v>24</v>
      </c>
      <c r="U1494">
        <v>0.14499999999999999</v>
      </c>
      <c r="V1494" s="2">
        <v>961800</v>
      </c>
      <c r="W1494" s="2">
        <v>23083000</v>
      </c>
      <c r="X1494" t="str">
        <f>IF(OR(Raw_Data[[#This Row],[status_pembayaran]]="Macet",Raw_Data[[#This Row],[status_pembayaran]]="Kurang Lancar"),"Non Performing Loan","Performing")</f>
        <v>Performing</v>
      </c>
      <c r="Y1494" t="s">
        <v>47</v>
      </c>
      <c r="Z1494">
        <v>0</v>
      </c>
      <c r="AA1494">
        <v>0</v>
      </c>
      <c r="AB1494">
        <v>1</v>
      </c>
      <c r="AD1494">
        <f>IF(Raw_Data[[#This Row],[rasio]]&lt;0.2,1,IF(Raw_Data[[#This Row],[rasio]]&lt;0.3,2,IF(Raw_Data[[#This Row],[rasio]]&lt;0.4,3,4)))</f>
        <v>1</v>
      </c>
      <c r="AE1494">
        <f>IF(Raw_Data[[#This Row],[kategori_dp]]="High",1,IF(Raw_Data[[#This Row],[kategori_dp]]="Medium",2,3))</f>
        <v>1</v>
      </c>
      <c r="AF1494">
        <f>IF(Raw_Data[[#This Row],[tenor_bulan]]&lt;=24,1,IF(Raw_Data[[#This Row],[tenor_bulan]]&lt;=36,2,IF(Raw_Data[[#This Row],[tenor_bulan]]&lt;=48,3,4)))</f>
        <v>1</v>
      </c>
      <c r="AG1494">
        <f>IF(Raw_Data[[#This Row],[jumlah_kali_telat]]=0,0,IF(Raw_Data[[#This Row],[jumlah_kali_telat]]&lt;=2,2,4))</f>
        <v>0</v>
      </c>
      <c r="AH1494">
        <f>Raw_Data[[#This Row],[Skor_Rasio]]+Raw_Data[[#This Row],[Skor_DP]]+Raw_Data[[#This Row],[Skor_Tenor]]+Raw_Data[[#This Row],[Skor_Telat]]</f>
        <v>3</v>
      </c>
      <c r="AI1494" t="str">
        <f>IF(Raw_Data[[#This Row],[Risk_Score]]&lt;=6,"Low Risk",IF(Raw_Data[[#This Row],[Risk_Score]]&lt;=8,"Medium Risk","High Risk"))</f>
        <v>Low Risk</v>
      </c>
      <c r="AJ1494">
        <f ca="1">IFERROR(DATEDIF(Raw_Data[[#This Row],[tanggal_pengajuan]],TODAY(),"m"),"N/A")</f>
        <v>4</v>
      </c>
      <c r="AK1494" t="str">
        <f ca="1">IF(ISNUMBER(Raw_Data[[#This Row],[MOB]]),IF(Raw_Data[[#This Row],[MOB]]&lt;6,"0-5 bulan",IF(Raw_Data[[#This Row],[MOB]]&lt;12,"6-11 bulan",IF(Raw_Data[[#This Row],[MOB]]&lt;24,"12-23 bulan","24+ bulan"))),"N/A")</f>
        <v>0-5 bulan</v>
      </c>
    </row>
    <row r="1495" spans="1:37" ht="14.25" customHeight="1" x14ac:dyDescent="0.45">
      <c r="A1495" t="s">
        <v>3657</v>
      </c>
      <c r="B1495" s="64">
        <v>46108</v>
      </c>
      <c r="C1495" s="1" t="str">
        <f t="shared" si="23"/>
        <v>March</v>
      </c>
      <c r="D1495" t="s">
        <v>509</v>
      </c>
      <c r="E1495" t="s">
        <v>3658</v>
      </c>
      <c r="F1495">
        <v>26</v>
      </c>
      <c r="G1495" t="s">
        <v>51</v>
      </c>
      <c r="H1495" t="s">
        <v>152</v>
      </c>
      <c r="I1495" s="2">
        <v>3228000</v>
      </c>
      <c r="J1495" s="3">
        <f>Raw_Data[[#This Row],[cicilan_per_bulan]]/Raw_Data[[#This Row],[penghasilan_bulanan]]</f>
        <v>0.52239776951672867</v>
      </c>
      <c r="K1495" t="s">
        <v>268</v>
      </c>
      <c r="L1495" t="s">
        <v>110</v>
      </c>
      <c r="M1495" t="s">
        <v>44</v>
      </c>
      <c r="N1495" t="s">
        <v>129</v>
      </c>
      <c r="O1495" t="s">
        <v>130</v>
      </c>
      <c r="P1495" s="2">
        <v>23564000</v>
      </c>
      <c r="Q1495" s="2">
        <v>5891000</v>
      </c>
      <c r="R1495" t="str">
        <f>IF(Raw_Data[[#This Row],[persen_dp]]&lt;15%,"Low",IF(Raw_Data[[#This Row],[persen_dp]]&gt;25%,"High","Medium"))</f>
        <v>Medium</v>
      </c>
      <c r="S1495" s="3">
        <v>0.25</v>
      </c>
      <c r="T1495">
        <v>12</v>
      </c>
      <c r="U1495">
        <v>0.14499999999999999</v>
      </c>
      <c r="V1495" s="2">
        <v>1686300</v>
      </c>
      <c r="W1495" s="2">
        <v>20236000</v>
      </c>
      <c r="X1495" t="str">
        <f>IF(OR(Raw_Data[[#This Row],[status_pembayaran]]="Macet",Raw_Data[[#This Row],[status_pembayaran]]="Kurang Lancar"),"Non Performing Loan","Performing")</f>
        <v>Performing</v>
      </c>
      <c r="Y1495" t="s">
        <v>47</v>
      </c>
      <c r="Z1495">
        <v>0</v>
      </c>
      <c r="AA1495">
        <v>0</v>
      </c>
      <c r="AB1495">
        <v>1</v>
      </c>
      <c r="AC1495" t="s">
        <v>58</v>
      </c>
      <c r="AD1495">
        <f>IF(Raw_Data[[#This Row],[rasio]]&lt;0.2,1,IF(Raw_Data[[#This Row],[rasio]]&lt;0.3,2,IF(Raw_Data[[#This Row],[rasio]]&lt;0.4,3,4)))</f>
        <v>4</v>
      </c>
      <c r="AE1495">
        <f>IF(Raw_Data[[#This Row],[kategori_dp]]="High",1,IF(Raw_Data[[#This Row],[kategori_dp]]="Medium",2,3))</f>
        <v>2</v>
      </c>
      <c r="AF1495">
        <f>IF(Raw_Data[[#This Row],[tenor_bulan]]&lt;=24,1,IF(Raw_Data[[#This Row],[tenor_bulan]]&lt;=36,2,IF(Raw_Data[[#This Row],[tenor_bulan]]&lt;=48,3,4)))</f>
        <v>1</v>
      </c>
      <c r="AG1495">
        <f>IF(Raw_Data[[#This Row],[jumlah_kali_telat]]=0,0,IF(Raw_Data[[#This Row],[jumlah_kali_telat]]&lt;=2,2,4))</f>
        <v>0</v>
      </c>
      <c r="AH1495">
        <f>Raw_Data[[#This Row],[Skor_Rasio]]+Raw_Data[[#This Row],[Skor_DP]]+Raw_Data[[#This Row],[Skor_Tenor]]+Raw_Data[[#This Row],[Skor_Telat]]</f>
        <v>7</v>
      </c>
      <c r="AI1495" t="str">
        <f>IF(Raw_Data[[#This Row],[Risk_Score]]&lt;=6,"Low Risk",IF(Raw_Data[[#This Row],[Risk_Score]]&lt;=8,"Medium Risk","High Risk"))</f>
        <v>Medium Risk</v>
      </c>
      <c r="AJ1495">
        <f ca="1">IFERROR(DATEDIF(Raw_Data[[#This Row],[tanggal_pengajuan]],TODAY(),"m"),"N/A")</f>
        <v>6</v>
      </c>
      <c r="AK1495" t="str">
        <f ca="1">IF(ISNUMBER(Raw_Data[[#This Row],[MOB]]),IF(Raw_Data[[#This Row],[MOB]]&lt;6,"0-5 bulan",IF(Raw_Data[[#This Row],[MOB]]&lt;12,"6-11 bulan",IF(Raw_Data[[#This Row],[MOB]]&lt;24,"12-23 bulan","24+ bulan"))),"N/A")</f>
        <v>6-11 bulan</v>
      </c>
    </row>
    <row r="1496" spans="1:37" ht="14.25" customHeight="1" x14ac:dyDescent="0.45">
      <c r="A1496" t="s">
        <v>3659</v>
      </c>
      <c r="B1496" s="64">
        <v>46078</v>
      </c>
      <c r="C1496" s="1" t="str">
        <f t="shared" si="23"/>
        <v>February</v>
      </c>
      <c r="D1496" t="s">
        <v>3660</v>
      </c>
      <c r="E1496" t="s">
        <v>3661</v>
      </c>
      <c r="F1496">
        <v>25</v>
      </c>
      <c r="G1496" t="s">
        <v>51</v>
      </c>
      <c r="H1496" t="s">
        <v>90</v>
      </c>
      <c r="I1496" s="2">
        <v>4684000</v>
      </c>
      <c r="J1496" s="3">
        <f>Raw_Data[[#This Row],[cicilan_per_bulan]]/Raw_Data[[#This Row],[penghasilan_bulanan]]</f>
        <v>0.16658838599487619</v>
      </c>
      <c r="K1496" t="s">
        <v>63</v>
      </c>
      <c r="L1496" t="s">
        <v>64</v>
      </c>
      <c r="M1496" t="s">
        <v>55</v>
      </c>
      <c r="N1496" t="s">
        <v>65</v>
      </c>
      <c r="O1496" t="s">
        <v>46</v>
      </c>
      <c r="P1496" s="2">
        <v>27967000</v>
      </c>
      <c r="Q1496" s="2">
        <v>8390000</v>
      </c>
      <c r="R1496" t="str">
        <f>IF(Raw_Data[[#This Row],[persen_dp]]&lt;15%,"Low",IF(Raw_Data[[#This Row],[persen_dp]]&gt;25%,"High","Medium"))</f>
        <v>High</v>
      </c>
      <c r="S1496" s="3">
        <v>0.3</v>
      </c>
      <c r="T1496">
        <v>36</v>
      </c>
      <c r="U1496">
        <v>0.14499999999999999</v>
      </c>
      <c r="V1496" s="2">
        <v>780300</v>
      </c>
      <c r="W1496" s="2">
        <v>28092000</v>
      </c>
      <c r="X1496" t="str">
        <f>IF(OR(Raw_Data[[#This Row],[status_pembayaran]]="Macet",Raw_Data[[#This Row],[status_pembayaran]]="Kurang Lancar"),"Non Performing Loan","Performing")</f>
        <v>Performing</v>
      </c>
      <c r="Y1496" t="s">
        <v>47</v>
      </c>
      <c r="Z1496">
        <v>0</v>
      </c>
      <c r="AA1496">
        <v>0</v>
      </c>
      <c r="AB1496">
        <v>1</v>
      </c>
      <c r="AD1496">
        <f>IF(Raw_Data[[#This Row],[rasio]]&lt;0.2,1,IF(Raw_Data[[#This Row],[rasio]]&lt;0.3,2,IF(Raw_Data[[#This Row],[rasio]]&lt;0.4,3,4)))</f>
        <v>1</v>
      </c>
      <c r="AE1496">
        <f>IF(Raw_Data[[#This Row],[kategori_dp]]="High",1,IF(Raw_Data[[#This Row],[kategori_dp]]="Medium",2,3))</f>
        <v>1</v>
      </c>
      <c r="AF1496">
        <f>IF(Raw_Data[[#This Row],[tenor_bulan]]&lt;=24,1,IF(Raw_Data[[#This Row],[tenor_bulan]]&lt;=36,2,IF(Raw_Data[[#This Row],[tenor_bulan]]&lt;=48,3,4)))</f>
        <v>2</v>
      </c>
      <c r="AG1496">
        <f>IF(Raw_Data[[#This Row],[jumlah_kali_telat]]=0,0,IF(Raw_Data[[#This Row],[jumlah_kali_telat]]&lt;=2,2,4))</f>
        <v>0</v>
      </c>
      <c r="AH1496">
        <f>Raw_Data[[#This Row],[Skor_Rasio]]+Raw_Data[[#This Row],[Skor_DP]]+Raw_Data[[#This Row],[Skor_Tenor]]+Raw_Data[[#This Row],[Skor_Telat]]</f>
        <v>4</v>
      </c>
      <c r="AI1496" t="str">
        <f>IF(Raw_Data[[#This Row],[Risk_Score]]&lt;=6,"Low Risk",IF(Raw_Data[[#This Row],[Risk_Score]]&lt;=8,"Medium Risk","High Risk"))</f>
        <v>Low Risk</v>
      </c>
      <c r="AJ1496">
        <f ca="1">IFERROR(DATEDIF(Raw_Data[[#This Row],[tanggal_pengajuan]],TODAY(),"m"),"N/A")</f>
        <v>7</v>
      </c>
      <c r="AK1496" t="str">
        <f ca="1">IF(ISNUMBER(Raw_Data[[#This Row],[MOB]]),IF(Raw_Data[[#This Row],[MOB]]&lt;6,"0-5 bulan",IF(Raw_Data[[#This Row],[MOB]]&lt;12,"6-11 bulan",IF(Raw_Data[[#This Row],[MOB]]&lt;24,"12-23 bulan","24+ bulan"))),"N/A")</f>
        <v>6-11 bulan</v>
      </c>
    </row>
    <row r="1497" spans="1:37" ht="14.25" customHeight="1" x14ac:dyDescent="0.45">
      <c r="A1497" t="s">
        <v>3662</v>
      </c>
      <c r="B1497" s="64">
        <v>46359</v>
      </c>
      <c r="C1497" s="1" t="str">
        <f t="shared" si="23"/>
        <v>December</v>
      </c>
      <c r="D1497" t="s">
        <v>657</v>
      </c>
      <c r="E1497" t="s">
        <v>3663</v>
      </c>
      <c r="F1497">
        <v>50</v>
      </c>
      <c r="G1497" t="s">
        <v>40</v>
      </c>
      <c r="H1497" t="s">
        <v>52</v>
      </c>
      <c r="I1497" s="2">
        <v>8117000</v>
      </c>
      <c r="J1497" s="3">
        <f>Raw_Data[[#This Row],[cicilan_per_bulan]]/Raw_Data[[#This Row],[penghasilan_bulanan]]</f>
        <v>0.13502525563631884</v>
      </c>
      <c r="K1497" t="s">
        <v>119</v>
      </c>
      <c r="L1497" t="s">
        <v>120</v>
      </c>
      <c r="M1497" t="s">
        <v>290</v>
      </c>
      <c r="N1497" t="s">
        <v>291</v>
      </c>
      <c r="O1497" t="s">
        <v>292</v>
      </c>
      <c r="P1497" s="2">
        <v>36660000</v>
      </c>
      <c r="Q1497" s="2">
        <v>9165000</v>
      </c>
      <c r="R1497" t="str">
        <f>IF(Raw_Data[[#This Row],[persen_dp]]&lt;15%,"Low",IF(Raw_Data[[#This Row],[persen_dp]]&gt;25%,"High","Medium"))</f>
        <v>Medium</v>
      </c>
      <c r="S1497" s="3">
        <v>0.25</v>
      </c>
      <c r="T1497">
        <v>36</v>
      </c>
      <c r="U1497">
        <v>0.14499999999999999</v>
      </c>
      <c r="V1497" s="2">
        <v>1096000</v>
      </c>
      <c r="W1497" s="2">
        <v>39456000</v>
      </c>
      <c r="X1497" t="str">
        <f>IF(OR(Raw_Data[[#This Row],[status_pembayaran]]="Macet",Raw_Data[[#This Row],[status_pembayaran]]="Kurang Lancar"),"Non Performing Loan","Performing")</f>
        <v>Performing</v>
      </c>
      <c r="Y1497" t="s">
        <v>47</v>
      </c>
      <c r="Z1497">
        <v>0</v>
      </c>
      <c r="AA1497">
        <v>0</v>
      </c>
      <c r="AB1497">
        <v>1</v>
      </c>
      <c r="AD1497">
        <f>IF(Raw_Data[[#This Row],[rasio]]&lt;0.2,1,IF(Raw_Data[[#This Row],[rasio]]&lt;0.3,2,IF(Raw_Data[[#This Row],[rasio]]&lt;0.4,3,4)))</f>
        <v>1</v>
      </c>
      <c r="AE1497">
        <f>IF(Raw_Data[[#This Row],[kategori_dp]]="High",1,IF(Raw_Data[[#This Row],[kategori_dp]]="Medium",2,3))</f>
        <v>2</v>
      </c>
      <c r="AF1497">
        <f>IF(Raw_Data[[#This Row],[tenor_bulan]]&lt;=24,1,IF(Raw_Data[[#This Row],[tenor_bulan]]&lt;=36,2,IF(Raw_Data[[#This Row],[tenor_bulan]]&lt;=48,3,4)))</f>
        <v>2</v>
      </c>
      <c r="AG1497">
        <f>IF(Raw_Data[[#This Row],[jumlah_kali_telat]]=0,0,IF(Raw_Data[[#This Row],[jumlah_kali_telat]]&lt;=2,2,4))</f>
        <v>0</v>
      </c>
      <c r="AH1497">
        <f>Raw_Data[[#This Row],[Skor_Rasio]]+Raw_Data[[#This Row],[Skor_DP]]+Raw_Data[[#This Row],[Skor_Tenor]]+Raw_Data[[#This Row],[Skor_Telat]]</f>
        <v>5</v>
      </c>
      <c r="AI1497" t="str">
        <f>IF(Raw_Data[[#This Row],[Risk_Score]]&lt;=6,"Low Risk",IF(Raw_Data[[#This Row],[Risk_Score]]&lt;=8,"Medium Risk","High Risk"))</f>
        <v>Low Risk</v>
      </c>
      <c r="AJ1497" t="str">
        <f ca="1">IFERROR(DATEDIF(Raw_Data[[#This Row],[tanggal_pengajuan]],TODAY(),"m"),"N/A")</f>
        <v>N/A</v>
      </c>
      <c r="AK1497" t="str">
        <f ca="1">IF(ISNUMBER(Raw_Data[[#This Row],[MOB]]),IF(Raw_Data[[#This Row],[MOB]]&lt;6,"0-5 bulan",IF(Raw_Data[[#This Row],[MOB]]&lt;12,"6-11 bulan",IF(Raw_Data[[#This Row],[MOB]]&lt;24,"12-23 bulan","24+ bulan"))),"N/A")</f>
        <v>N/A</v>
      </c>
    </row>
    <row r="1498" spans="1:37" ht="14.25" customHeight="1" x14ac:dyDescent="0.45">
      <c r="A1498" t="s">
        <v>3664</v>
      </c>
      <c r="B1498" s="64">
        <v>46133</v>
      </c>
      <c r="C1498" s="1" t="str">
        <f t="shared" si="23"/>
        <v>April</v>
      </c>
      <c r="D1498" t="s">
        <v>1200</v>
      </c>
      <c r="E1498" t="s">
        <v>3665</v>
      </c>
      <c r="F1498">
        <v>30</v>
      </c>
      <c r="G1498" t="s">
        <v>40</v>
      </c>
      <c r="H1498" t="s">
        <v>126</v>
      </c>
      <c r="I1498" s="2">
        <v>3224000</v>
      </c>
      <c r="J1498" s="3">
        <f>Raw_Data[[#This Row],[cicilan_per_bulan]]/Raw_Data[[#This Row],[penghasilan_bulanan]]</f>
        <v>0.44382754342431763</v>
      </c>
      <c r="K1498" t="s">
        <v>153</v>
      </c>
      <c r="L1498" t="s">
        <v>154</v>
      </c>
      <c r="M1498" t="s">
        <v>55</v>
      </c>
      <c r="N1498" t="s">
        <v>395</v>
      </c>
      <c r="O1498" t="s">
        <v>396</v>
      </c>
      <c r="P1498" s="2">
        <v>62212000</v>
      </c>
      <c r="Q1498" s="2">
        <v>12442000</v>
      </c>
      <c r="R1498" t="str">
        <f>IF(Raw_Data[[#This Row],[persen_dp]]&lt;15%,"Low",IF(Raw_Data[[#This Row],[persen_dp]]&gt;25%,"High","Medium"))</f>
        <v>Medium</v>
      </c>
      <c r="S1498" s="3">
        <v>0.2</v>
      </c>
      <c r="T1498">
        <v>60</v>
      </c>
      <c r="U1498">
        <v>0.14499999999999999</v>
      </c>
      <c r="V1498" s="2">
        <v>1430900</v>
      </c>
      <c r="W1498" s="2">
        <v>85853000</v>
      </c>
      <c r="X1498" t="str">
        <f>IF(OR(Raw_Data[[#This Row],[status_pembayaran]]="Macet",Raw_Data[[#This Row],[status_pembayaran]]="Kurang Lancar"),"Non Performing Loan","Performing")</f>
        <v>Performing</v>
      </c>
      <c r="Y1498" t="s">
        <v>47</v>
      </c>
      <c r="Z1498">
        <v>0</v>
      </c>
      <c r="AA1498">
        <v>0</v>
      </c>
      <c r="AB1498">
        <v>1</v>
      </c>
      <c r="AD1498">
        <f>IF(Raw_Data[[#This Row],[rasio]]&lt;0.2,1,IF(Raw_Data[[#This Row],[rasio]]&lt;0.3,2,IF(Raw_Data[[#This Row],[rasio]]&lt;0.4,3,4)))</f>
        <v>4</v>
      </c>
      <c r="AE1498">
        <f>IF(Raw_Data[[#This Row],[kategori_dp]]="High",1,IF(Raw_Data[[#This Row],[kategori_dp]]="Medium",2,3))</f>
        <v>2</v>
      </c>
      <c r="AF1498">
        <f>IF(Raw_Data[[#This Row],[tenor_bulan]]&lt;=24,1,IF(Raw_Data[[#This Row],[tenor_bulan]]&lt;=36,2,IF(Raw_Data[[#This Row],[tenor_bulan]]&lt;=48,3,4)))</f>
        <v>4</v>
      </c>
      <c r="AG1498">
        <f>IF(Raw_Data[[#This Row],[jumlah_kali_telat]]=0,0,IF(Raw_Data[[#This Row],[jumlah_kali_telat]]&lt;=2,2,4))</f>
        <v>0</v>
      </c>
      <c r="AH1498">
        <f>Raw_Data[[#This Row],[Skor_Rasio]]+Raw_Data[[#This Row],[Skor_DP]]+Raw_Data[[#This Row],[Skor_Tenor]]+Raw_Data[[#This Row],[Skor_Telat]]</f>
        <v>10</v>
      </c>
      <c r="AI1498" t="str">
        <f>IF(Raw_Data[[#This Row],[Risk_Score]]&lt;=6,"Low Risk",IF(Raw_Data[[#This Row],[Risk_Score]]&lt;=8,"Medium Risk","High Risk"))</f>
        <v>High Risk</v>
      </c>
      <c r="AJ1498">
        <f ca="1">IFERROR(DATEDIF(Raw_Data[[#This Row],[tanggal_pengajuan]],TODAY(),"m"),"N/A")</f>
        <v>6</v>
      </c>
      <c r="AK1498" t="str">
        <f ca="1">IF(ISNUMBER(Raw_Data[[#This Row],[MOB]]),IF(Raw_Data[[#This Row],[MOB]]&lt;6,"0-5 bulan",IF(Raw_Data[[#This Row],[MOB]]&lt;12,"6-11 bulan",IF(Raw_Data[[#This Row],[MOB]]&lt;24,"12-23 bulan","24+ bulan"))),"N/A")</f>
        <v>6-11 bulan</v>
      </c>
    </row>
    <row r="1499" spans="1:37" ht="14.25" customHeight="1" x14ac:dyDescent="0.45">
      <c r="A1499" t="s">
        <v>3666</v>
      </c>
      <c r="B1499" s="64" t="s">
        <v>230</v>
      </c>
      <c r="C1499" s="1" t="str">
        <f t="shared" si="23"/>
        <v>Data Tidak Lengkap</v>
      </c>
      <c r="D1499" t="s">
        <v>210</v>
      </c>
      <c r="E1499" t="s">
        <v>230</v>
      </c>
      <c r="F1499">
        <v>45</v>
      </c>
      <c r="G1499" t="s">
        <v>40</v>
      </c>
      <c r="H1499" t="s">
        <v>52</v>
      </c>
      <c r="I1499" s="2">
        <v>8936000</v>
      </c>
      <c r="J1499" s="3">
        <f>Raw_Data[[#This Row],[cicilan_per_bulan]]/Raw_Data[[#This Row],[penghasilan_bulanan]]</f>
        <v>0.10579677708146822</v>
      </c>
      <c r="K1499" t="s">
        <v>210</v>
      </c>
      <c r="L1499" t="s">
        <v>110</v>
      </c>
      <c r="M1499" t="s">
        <v>44</v>
      </c>
      <c r="N1499" t="s">
        <v>158</v>
      </c>
      <c r="O1499" t="s">
        <v>159</v>
      </c>
      <c r="P1499" s="2">
        <v>31624350</v>
      </c>
      <c r="Q1499" s="2">
        <v>7906000</v>
      </c>
      <c r="R1499" t="str">
        <f>IF(Raw_Data[[#This Row],[persen_dp]]&lt;15%,"Low",IF(Raw_Data[[#This Row],[persen_dp]]&gt;25%,"High","Medium"))</f>
        <v>Medium</v>
      </c>
      <c r="S1499" s="3">
        <v>0.25</v>
      </c>
      <c r="T1499">
        <v>36</v>
      </c>
      <c r="U1499">
        <v>0.14499999999999999</v>
      </c>
      <c r="V1499" s="2">
        <v>945400</v>
      </c>
      <c r="W1499" s="2">
        <v>34036000</v>
      </c>
      <c r="X1499" t="str">
        <f>IF(OR(Raw_Data[[#This Row],[status_pembayaran]]="Macet",Raw_Data[[#This Row],[status_pembayaran]]="Kurang Lancar"),"Non Performing Loan","Performing")</f>
        <v>Performing</v>
      </c>
      <c r="Y1499" t="s">
        <v>233</v>
      </c>
      <c r="Z1499">
        <v>0</v>
      </c>
      <c r="AA1499">
        <v>0</v>
      </c>
      <c r="AB1499">
        <v>1</v>
      </c>
      <c r="AC1499" t="s">
        <v>66</v>
      </c>
      <c r="AD1499">
        <f>IF(Raw_Data[[#This Row],[rasio]]&lt;0.2,1,IF(Raw_Data[[#This Row],[rasio]]&lt;0.3,2,IF(Raw_Data[[#This Row],[rasio]]&lt;0.4,3,4)))</f>
        <v>1</v>
      </c>
      <c r="AE1499">
        <f>IF(Raw_Data[[#This Row],[kategori_dp]]="High",1,IF(Raw_Data[[#This Row],[kategori_dp]]="Medium",2,3))</f>
        <v>2</v>
      </c>
      <c r="AF1499">
        <f>IF(Raw_Data[[#This Row],[tenor_bulan]]&lt;=24,1,IF(Raw_Data[[#This Row],[tenor_bulan]]&lt;=36,2,IF(Raw_Data[[#This Row],[tenor_bulan]]&lt;=48,3,4)))</f>
        <v>2</v>
      </c>
      <c r="AG1499">
        <f>IF(Raw_Data[[#This Row],[jumlah_kali_telat]]=0,0,IF(Raw_Data[[#This Row],[jumlah_kali_telat]]&lt;=2,2,4))</f>
        <v>0</v>
      </c>
      <c r="AH1499">
        <f>Raw_Data[[#This Row],[Skor_Rasio]]+Raw_Data[[#This Row],[Skor_DP]]+Raw_Data[[#This Row],[Skor_Tenor]]+Raw_Data[[#This Row],[Skor_Telat]]</f>
        <v>5</v>
      </c>
      <c r="AI1499" t="str">
        <f>IF(Raw_Data[[#This Row],[Risk_Score]]&lt;=6,"Low Risk",IF(Raw_Data[[#This Row],[Risk_Score]]&lt;=8,"Medium Risk","High Risk"))</f>
        <v>Low Risk</v>
      </c>
      <c r="AJ1499" t="str">
        <f ca="1">IFERROR(DATEDIF(Raw_Data[[#This Row],[tanggal_pengajuan]],TODAY(),"m"),"N/A")</f>
        <v>N/A</v>
      </c>
      <c r="AK1499" t="str">
        <f ca="1">IF(ISNUMBER(Raw_Data[[#This Row],[MOB]]),IF(Raw_Data[[#This Row],[MOB]]&lt;6,"0-5 bulan",IF(Raw_Data[[#This Row],[MOB]]&lt;12,"6-11 bulan",IF(Raw_Data[[#This Row],[MOB]]&lt;24,"12-23 bulan","24+ bulan"))),"N/A")</f>
        <v>N/A</v>
      </c>
    </row>
    <row r="1500" spans="1:37" ht="14.25" customHeight="1" x14ac:dyDescent="0.45">
      <c r="A1500" t="s">
        <v>3667</v>
      </c>
      <c r="B1500" s="64">
        <v>46110</v>
      </c>
      <c r="C1500" s="1" t="str">
        <f t="shared" si="23"/>
        <v>March</v>
      </c>
      <c r="D1500" t="s">
        <v>750</v>
      </c>
      <c r="E1500" t="s">
        <v>3668</v>
      </c>
      <c r="F1500">
        <v>38</v>
      </c>
      <c r="G1500" t="s">
        <v>40</v>
      </c>
      <c r="H1500" t="s">
        <v>152</v>
      </c>
      <c r="I1500" s="2">
        <v>3559000</v>
      </c>
      <c r="J1500" s="3">
        <f>Raw_Data[[#This Row],[cicilan_per_bulan]]/Raw_Data[[#This Row],[penghasilan_bulanan]]</f>
        <v>0.61208204551840406</v>
      </c>
      <c r="K1500" t="s">
        <v>268</v>
      </c>
      <c r="L1500" t="s">
        <v>110</v>
      </c>
      <c r="M1500" t="s">
        <v>44</v>
      </c>
      <c r="N1500" t="s">
        <v>45</v>
      </c>
      <c r="O1500" t="s">
        <v>46</v>
      </c>
      <c r="P1500" s="2">
        <v>25368000</v>
      </c>
      <c r="Q1500" s="2">
        <v>2537000</v>
      </c>
      <c r="R1500" t="str">
        <f>IF(Raw_Data[[#This Row],[persen_dp]]&lt;15%,"Low",IF(Raw_Data[[#This Row],[persen_dp]]&gt;25%,"High","Medium"))</f>
        <v>Low</v>
      </c>
      <c r="S1500" s="3">
        <v>0.1</v>
      </c>
      <c r="T1500">
        <v>12</v>
      </c>
      <c r="U1500">
        <v>0.14499999999999999</v>
      </c>
      <c r="V1500" s="2">
        <v>2178400</v>
      </c>
      <c r="W1500" s="2">
        <v>26141000</v>
      </c>
      <c r="X1500" t="str">
        <f>IF(OR(Raw_Data[[#This Row],[status_pembayaran]]="Macet",Raw_Data[[#This Row],[status_pembayaran]]="Kurang Lancar"),"Non Performing Loan","Performing")</f>
        <v>Performing</v>
      </c>
      <c r="Y1500" t="s">
        <v>47</v>
      </c>
      <c r="Z1500">
        <v>0</v>
      </c>
      <c r="AA1500">
        <v>0</v>
      </c>
      <c r="AB1500">
        <v>1</v>
      </c>
      <c r="AC1500" t="s">
        <v>74</v>
      </c>
      <c r="AD1500">
        <f>IF(Raw_Data[[#This Row],[rasio]]&lt;0.2,1,IF(Raw_Data[[#This Row],[rasio]]&lt;0.3,2,IF(Raw_Data[[#This Row],[rasio]]&lt;0.4,3,4)))</f>
        <v>4</v>
      </c>
      <c r="AE1500">
        <f>IF(Raw_Data[[#This Row],[kategori_dp]]="High",1,IF(Raw_Data[[#This Row],[kategori_dp]]="Medium",2,3))</f>
        <v>3</v>
      </c>
      <c r="AF1500">
        <f>IF(Raw_Data[[#This Row],[tenor_bulan]]&lt;=24,1,IF(Raw_Data[[#This Row],[tenor_bulan]]&lt;=36,2,IF(Raw_Data[[#This Row],[tenor_bulan]]&lt;=48,3,4)))</f>
        <v>1</v>
      </c>
      <c r="AG1500">
        <f>IF(Raw_Data[[#This Row],[jumlah_kali_telat]]=0,0,IF(Raw_Data[[#This Row],[jumlah_kali_telat]]&lt;=2,2,4))</f>
        <v>0</v>
      </c>
      <c r="AH1500">
        <f>Raw_Data[[#This Row],[Skor_Rasio]]+Raw_Data[[#This Row],[Skor_DP]]+Raw_Data[[#This Row],[Skor_Tenor]]+Raw_Data[[#This Row],[Skor_Telat]]</f>
        <v>8</v>
      </c>
      <c r="AI1500" t="str">
        <f>IF(Raw_Data[[#This Row],[Risk_Score]]&lt;=6,"Low Risk",IF(Raw_Data[[#This Row],[Risk_Score]]&lt;=8,"Medium Risk","High Risk"))</f>
        <v>Medium Risk</v>
      </c>
      <c r="AJ1500">
        <f ca="1">IFERROR(DATEDIF(Raw_Data[[#This Row],[tanggal_pengajuan]],TODAY(),"m"),"N/A")</f>
        <v>6</v>
      </c>
      <c r="AK1500" t="str">
        <f ca="1">IF(ISNUMBER(Raw_Data[[#This Row],[MOB]]),IF(Raw_Data[[#This Row],[MOB]]&lt;6,"0-5 bulan",IF(Raw_Data[[#This Row],[MOB]]&lt;12,"6-11 bulan",IF(Raw_Data[[#This Row],[MOB]]&lt;24,"12-23 bulan","24+ bulan"))),"N/A")</f>
        <v>6-11 bulan</v>
      </c>
    </row>
    <row r="1501" spans="1:37" ht="14.25" customHeight="1" x14ac:dyDescent="0.45">
      <c r="A1501" t="s">
        <v>3669</v>
      </c>
      <c r="B1501" s="64">
        <v>46111</v>
      </c>
      <c r="C1501" s="1" t="str">
        <f t="shared" si="23"/>
        <v>March</v>
      </c>
      <c r="D1501" t="s">
        <v>1952</v>
      </c>
      <c r="E1501" t="s">
        <v>3670</v>
      </c>
      <c r="F1501">
        <v>46</v>
      </c>
      <c r="G1501" t="s">
        <v>51</v>
      </c>
      <c r="H1501" t="s">
        <v>62</v>
      </c>
      <c r="I1501" s="2">
        <v>2029000</v>
      </c>
      <c r="J1501" s="3">
        <f>Raw_Data[[#This Row],[cicilan_per_bulan]]/Raw_Data[[#This Row],[penghasilan_bulanan]]</f>
        <v>0.95253819615574176</v>
      </c>
      <c r="K1501" t="s">
        <v>114</v>
      </c>
      <c r="L1501" t="s">
        <v>115</v>
      </c>
      <c r="M1501" t="s">
        <v>290</v>
      </c>
      <c r="N1501" t="s">
        <v>291</v>
      </c>
      <c r="O1501" t="s">
        <v>292</v>
      </c>
      <c r="P1501" s="2">
        <v>38098000</v>
      </c>
      <c r="Q1501" s="2">
        <v>9524000</v>
      </c>
      <c r="R1501" t="str">
        <f>IF(Raw_Data[[#This Row],[persen_dp]]&lt;15%,"Low",IF(Raw_Data[[#This Row],[persen_dp]]&gt;25%,"High","Medium"))</f>
        <v>Medium</v>
      </c>
      <c r="S1501" s="3">
        <v>0.25</v>
      </c>
      <c r="T1501">
        <v>18</v>
      </c>
      <c r="U1501">
        <v>0.14499999999999999</v>
      </c>
      <c r="V1501" s="2">
        <v>1932700</v>
      </c>
      <c r="W1501" s="2">
        <v>34789000</v>
      </c>
      <c r="X1501" t="str">
        <f>IF(OR(Raw_Data[[#This Row],[status_pembayaran]]="Macet",Raw_Data[[#This Row],[status_pembayaran]]="Kurang Lancar"),"Non Performing Loan","Performing")</f>
        <v>Performing</v>
      </c>
      <c r="Y1501" t="s">
        <v>47</v>
      </c>
      <c r="Z1501">
        <v>0</v>
      </c>
      <c r="AA1501">
        <v>0</v>
      </c>
      <c r="AB1501">
        <v>1</v>
      </c>
      <c r="AD1501">
        <f>IF(Raw_Data[[#This Row],[rasio]]&lt;0.2,1,IF(Raw_Data[[#This Row],[rasio]]&lt;0.3,2,IF(Raw_Data[[#This Row],[rasio]]&lt;0.4,3,4)))</f>
        <v>4</v>
      </c>
      <c r="AE1501">
        <f>IF(Raw_Data[[#This Row],[kategori_dp]]="High",1,IF(Raw_Data[[#This Row],[kategori_dp]]="Medium",2,3))</f>
        <v>2</v>
      </c>
      <c r="AF1501">
        <f>IF(Raw_Data[[#This Row],[tenor_bulan]]&lt;=24,1,IF(Raw_Data[[#This Row],[tenor_bulan]]&lt;=36,2,IF(Raw_Data[[#This Row],[tenor_bulan]]&lt;=48,3,4)))</f>
        <v>1</v>
      </c>
      <c r="AG1501">
        <f>IF(Raw_Data[[#This Row],[jumlah_kali_telat]]=0,0,IF(Raw_Data[[#This Row],[jumlah_kali_telat]]&lt;=2,2,4))</f>
        <v>0</v>
      </c>
      <c r="AH1501">
        <f>Raw_Data[[#This Row],[Skor_Rasio]]+Raw_Data[[#This Row],[Skor_DP]]+Raw_Data[[#This Row],[Skor_Tenor]]+Raw_Data[[#This Row],[Skor_Telat]]</f>
        <v>7</v>
      </c>
      <c r="AI1501" t="str">
        <f>IF(Raw_Data[[#This Row],[Risk_Score]]&lt;=6,"Low Risk",IF(Raw_Data[[#This Row],[Risk_Score]]&lt;=8,"Medium Risk","High Risk"))</f>
        <v>Medium Risk</v>
      </c>
      <c r="AJ1501">
        <f ca="1">IFERROR(DATEDIF(Raw_Data[[#This Row],[tanggal_pengajuan]],TODAY(),"m"),"N/A")</f>
        <v>6</v>
      </c>
      <c r="AK1501" t="str">
        <f ca="1">IF(ISNUMBER(Raw_Data[[#This Row],[MOB]]),IF(Raw_Data[[#This Row],[MOB]]&lt;6,"0-5 bulan",IF(Raw_Data[[#This Row],[MOB]]&lt;12,"6-11 bulan",IF(Raw_Data[[#This Row],[MOB]]&lt;24,"12-23 bulan","24+ bulan"))),"N/A")</f>
        <v>6-11 bulan</v>
      </c>
    </row>
    <row r="1502" spans="1:37" ht="14.25" customHeight="1" x14ac:dyDescent="0.45">
      <c r="A1502" t="s">
        <v>3671</v>
      </c>
      <c r="B1502" s="64">
        <v>46142</v>
      </c>
      <c r="C1502" s="1" t="str">
        <f t="shared" si="23"/>
        <v>April</v>
      </c>
      <c r="D1502" t="s">
        <v>719</v>
      </c>
      <c r="E1502" t="s">
        <v>3672</v>
      </c>
      <c r="F1502">
        <v>29</v>
      </c>
      <c r="G1502" t="s">
        <v>51</v>
      </c>
      <c r="H1502" t="s">
        <v>126</v>
      </c>
      <c r="I1502" s="2">
        <v>2886000</v>
      </c>
      <c r="J1502" s="3">
        <f>Raw_Data[[#This Row],[cicilan_per_bulan]]/Raw_Data[[#This Row],[penghasilan_bulanan]]</f>
        <v>0.63167013167013164</v>
      </c>
      <c r="K1502" t="s">
        <v>286</v>
      </c>
      <c r="L1502" t="s">
        <v>154</v>
      </c>
      <c r="M1502" t="s">
        <v>55</v>
      </c>
      <c r="N1502" t="s">
        <v>395</v>
      </c>
      <c r="O1502" t="s">
        <v>396</v>
      </c>
      <c r="P1502" s="2">
        <v>61536000</v>
      </c>
      <c r="Q1502" s="2">
        <v>6154000</v>
      </c>
      <c r="R1502" t="str">
        <f>IF(Raw_Data[[#This Row],[persen_dp]]&lt;15%,"Low",IF(Raw_Data[[#This Row],[persen_dp]]&gt;25%,"High","Medium"))</f>
        <v>Low</v>
      </c>
      <c r="S1502" s="3">
        <v>0.1</v>
      </c>
      <c r="T1502">
        <v>48</v>
      </c>
      <c r="U1502">
        <v>0.14499999999999999</v>
      </c>
      <c r="V1502" s="2">
        <v>1823000</v>
      </c>
      <c r="W1502" s="2">
        <v>87503000</v>
      </c>
      <c r="X1502" t="str">
        <f>IF(OR(Raw_Data[[#This Row],[status_pembayaran]]="Macet",Raw_Data[[#This Row],[status_pembayaran]]="Kurang Lancar"),"Non Performing Loan","Performing")</f>
        <v>Performing</v>
      </c>
      <c r="Y1502" t="s">
        <v>47</v>
      </c>
      <c r="Z1502">
        <v>0</v>
      </c>
      <c r="AA1502">
        <v>0</v>
      </c>
      <c r="AB1502">
        <v>1</v>
      </c>
      <c r="AD1502">
        <f>IF(Raw_Data[[#This Row],[rasio]]&lt;0.2,1,IF(Raw_Data[[#This Row],[rasio]]&lt;0.3,2,IF(Raw_Data[[#This Row],[rasio]]&lt;0.4,3,4)))</f>
        <v>4</v>
      </c>
      <c r="AE1502">
        <f>IF(Raw_Data[[#This Row],[kategori_dp]]="High",1,IF(Raw_Data[[#This Row],[kategori_dp]]="Medium",2,3))</f>
        <v>3</v>
      </c>
      <c r="AF1502">
        <f>IF(Raw_Data[[#This Row],[tenor_bulan]]&lt;=24,1,IF(Raw_Data[[#This Row],[tenor_bulan]]&lt;=36,2,IF(Raw_Data[[#This Row],[tenor_bulan]]&lt;=48,3,4)))</f>
        <v>3</v>
      </c>
      <c r="AG1502">
        <f>IF(Raw_Data[[#This Row],[jumlah_kali_telat]]=0,0,IF(Raw_Data[[#This Row],[jumlah_kali_telat]]&lt;=2,2,4))</f>
        <v>0</v>
      </c>
      <c r="AH1502">
        <f>Raw_Data[[#This Row],[Skor_Rasio]]+Raw_Data[[#This Row],[Skor_DP]]+Raw_Data[[#This Row],[Skor_Tenor]]+Raw_Data[[#This Row],[Skor_Telat]]</f>
        <v>10</v>
      </c>
      <c r="AI1502" t="str">
        <f>IF(Raw_Data[[#This Row],[Risk_Score]]&lt;=6,"Low Risk",IF(Raw_Data[[#This Row],[Risk_Score]]&lt;=8,"Medium Risk","High Risk"))</f>
        <v>High Risk</v>
      </c>
      <c r="AJ1502">
        <f ca="1">IFERROR(DATEDIF(Raw_Data[[#This Row],[tanggal_pengajuan]],TODAY(),"m"),"N/A")</f>
        <v>5</v>
      </c>
      <c r="AK1502" t="str">
        <f ca="1">IF(ISNUMBER(Raw_Data[[#This Row],[MOB]]),IF(Raw_Data[[#This Row],[MOB]]&lt;6,"0-5 bulan",IF(Raw_Data[[#This Row],[MOB]]&lt;12,"6-11 bulan",IF(Raw_Data[[#This Row],[MOB]]&lt;24,"12-23 bulan","24+ bulan"))),"N/A")</f>
        <v>0-5 bulan</v>
      </c>
    </row>
    <row r="1503" spans="1:37" ht="14.25" customHeight="1" x14ac:dyDescent="0.45">
      <c r="A1503" t="s">
        <v>3673</v>
      </c>
      <c r="B1503" s="64">
        <v>46113</v>
      </c>
      <c r="C1503" s="1" t="str">
        <f t="shared" si="23"/>
        <v>April</v>
      </c>
      <c r="D1503" t="s">
        <v>1252</v>
      </c>
      <c r="E1503" t="s">
        <v>3674</v>
      </c>
      <c r="F1503">
        <v>49</v>
      </c>
      <c r="G1503" t="s">
        <v>51</v>
      </c>
      <c r="H1503" t="s">
        <v>96</v>
      </c>
      <c r="I1503" s="2">
        <v>5194000</v>
      </c>
      <c r="J1503" s="3">
        <f>Raw_Data[[#This Row],[cicilan_per_bulan]]/Raw_Data[[#This Row],[penghasilan_bulanan]]</f>
        <v>0.6018675394686176</v>
      </c>
      <c r="K1503" t="s">
        <v>177</v>
      </c>
      <c r="L1503" t="s">
        <v>154</v>
      </c>
      <c r="M1503" t="s">
        <v>290</v>
      </c>
      <c r="N1503" t="s">
        <v>291</v>
      </c>
      <c r="O1503" t="s">
        <v>292</v>
      </c>
      <c r="P1503" s="2">
        <v>38544000</v>
      </c>
      <c r="Q1503" s="2">
        <v>5782000</v>
      </c>
      <c r="R1503" t="str">
        <f>IF(Raw_Data[[#This Row],[persen_dp]]&lt;15%,"Low",IF(Raw_Data[[#This Row],[persen_dp]]&gt;25%,"High","Medium"))</f>
        <v>Medium</v>
      </c>
      <c r="S1503" s="3">
        <v>0.15</v>
      </c>
      <c r="T1503">
        <v>12</v>
      </c>
      <c r="U1503">
        <v>0.14499999999999999</v>
      </c>
      <c r="V1503" s="2">
        <v>3126100</v>
      </c>
      <c r="W1503" s="2">
        <v>37513000</v>
      </c>
      <c r="X1503" t="str">
        <f>IF(OR(Raw_Data[[#This Row],[status_pembayaran]]="Macet",Raw_Data[[#This Row],[status_pembayaran]]="Kurang Lancar"),"Non Performing Loan","Performing")</f>
        <v>Performing</v>
      </c>
      <c r="Y1503" t="s">
        <v>47</v>
      </c>
      <c r="Z1503">
        <v>0</v>
      </c>
      <c r="AA1503">
        <v>0</v>
      </c>
      <c r="AB1503">
        <v>1</v>
      </c>
      <c r="AD1503">
        <f>IF(Raw_Data[[#This Row],[rasio]]&lt;0.2,1,IF(Raw_Data[[#This Row],[rasio]]&lt;0.3,2,IF(Raw_Data[[#This Row],[rasio]]&lt;0.4,3,4)))</f>
        <v>4</v>
      </c>
      <c r="AE1503">
        <f>IF(Raw_Data[[#This Row],[kategori_dp]]="High",1,IF(Raw_Data[[#This Row],[kategori_dp]]="Medium",2,3))</f>
        <v>2</v>
      </c>
      <c r="AF1503">
        <f>IF(Raw_Data[[#This Row],[tenor_bulan]]&lt;=24,1,IF(Raw_Data[[#This Row],[tenor_bulan]]&lt;=36,2,IF(Raw_Data[[#This Row],[tenor_bulan]]&lt;=48,3,4)))</f>
        <v>1</v>
      </c>
      <c r="AG1503">
        <f>IF(Raw_Data[[#This Row],[jumlah_kali_telat]]=0,0,IF(Raw_Data[[#This Row],[jumlah_kali_telat]]&lt;=2,2,4))</f>
        <v>0</v>
      </c>
      <c r="AH1503">
        <f>Raw_Data[[#This Row],[Skor_Rasio]]+Raw_Data[[#This Row],[Skor_DP]]+Raw_Data[[#This Row],[Skor_Tenor]]+Raw_Data[[#This Row],[Skor_Telat]]</f>
        <v>7</v>
      </c>
      <c r="AI1503" t="str">
        <f>IF(Raw_Data[[#This Row],[Risk_Score]]&lt;=6,"Low Risk",IF(Raw_Data[[#This Row],[Risk_Score]]&lt;=8,"Medium Risk","High Risk"))</f>
        <v>Medium Risk</v>
      </c>
      <c r="AJ1503">
        <f ca="1">IFERROR(DATEDIF(Raw_Data[[#This Row],[tanggal_pengajuan]],TODAY(),"m"),"N/A")</f>
        <v>6</v>
      </c>
      <c r="AK1503" t="str">
        <f ca="1">IF(ISNUMBER(Raw_Data[[#This Row],[MOB]]),IF(Raw_Data[[#This Row],[MOB]]&lt;6,"0-5 bulan",IF(Raw_Data[[#This Row],[MOB]]&lt;12,"6-11 bulan",IF(Raw_Data[[#This Row],[MOB]]&lt;24,"12-23 bulan","24+ bulan"))),"N/A")</f>
        <v>6-11 bulan</v>
      </c>
    </row>
    <row r="1504" spans="1:37" ht="14.25" customHeight="1" x14ac:dyDescent="0.45">
      <c r="A1504" t="s">
        <v>3675</v>
      </c>
      <c r="B1504" s="64">
        <v>46023</v>
      </c>
      <c r="C1504" s="1" t="str">
        <f t="shared" si="23"/>
        <v>January</v>
      </c>
      <c r="D1504" t="s">
        <v>210</v>
      </c>
      <c r="E1504" t="s">
        <v>211</v>
      </c>
      <c r="F1504">
        <v>22</v>
      </c>
      <c r="G1504" t="s">
        <v>40</v>
      </c>
      <c r="H1504" t="s">
        <v>41</v>
      </c>
      <c r="I1504" s="2">
        <v>7434000</v>
      </c>
      <c r="J1504" s="3">
        <f>Raw_Data[[#This Row],[cicilan_per_bulan]]/Raw_Data[[#This Row],[penghasilan_bulanan]]</f>
        <v>6.5079365079365084E-2</v>
      </c>
      <c r="K1504" t="s">
        <v>192</v>
      </c>
      <c r="L1504" t="s">
        <v>128</v>
      </c>
      <c r="M1504" t="s">
        <v>249</v>
      </c>
      <c r="N1504" t="s">
        <v>250</v>
      </c>
      <c r="O1504" t="s">
        <v>57</v>
      </c>
      <c r="P1504" s="2">
        <v>16182000</v>
      </c>
      <c r="Q1504" s="2">
        <v>4046000</v>
      </c>
      <c r="R1504" t="str">
        <f>IF(Raw_Data[[#This Row],[persen_dp]]&lt;15%,"Low",IF(Raw_Data[[#This Row],[persen_dp]]&gt;25%,"High","Medium"))</f>
        <v>Medium</v>
      </c>
      <c r="S1504" s="3">
        <v>0.25</v>
      </c>
      <c r="T1504">
        <v>36</v>
      </c>
      <c r="U1504">
        <v>0.14499999999999999</v>
      </c>
      <c r="V1504" s="2">
        <v>483800</v>
      </c>
      <c r="W1504" s="2">
        <v>17416000</v>
      </c>
      <c r="X1504" t="str">
        <f>IF(OR(Raw_Data[[#This Row],[status_pembayaran]]="Macet",Raw_Data[[#This Row],[status_pembayaran]]="Kurang Lancar"),"Non Performing Loan","Performing")</f>
        <v>Performing</v>
      </c>
      <c r="Y1504" t="s">
        <v>47</v>
      </c>
      <c r="Z1504">
        <v>0</v>
      </c>
      <c r="AA1504">
        <v>0</v>
      </c>
      <c r="AB1504">
        <v>1</v>
      </c>
      <c r="AD1504">
        <f>IF(Raw_Data[[#This Row],[rasio]]&lt;0.2,1,IF(Raw_Data[[#This Row],[rasio]]&lt;0.3,2,IF(Raw_Data[[#This Row],[rasio]]&lt;0.4,3,4)))</f>
        <v>1</v>
      </c>
      <c r="AE1504">
        <f>IF(Raw_Data[[#This Row],[kategori_dp]]="High",1,IF(Raw_Data[[#This Row],[kategori_dp]]="Medium",2,3))</f>
        <v>2</v>
      </c>
      <c r="AF1504">
        <f>IF(Raw_Data[[#This Row],[tenor_bulan]]&lt;=24,1,IF(Raw_Data[[#This Row],[tenor_bulan]]&lt;=36,2,IF(Raw_Data[[#This Row],[tenor_bulan]]&lt;=48,3,4)))</f>
        <v>2</v>
      </c>
      <c r="AG1504">
        <f>IF(Raw_Data[[#This Row],[jumlah_kali_telat]]=0,0,IF(Raw_Data[[#This Row],[jumlah_kali_telat]]&lt;=2,2,4))</f>
        <v>0</v>
      </c>
      <c r="AH1504">
        <f>Raw_Data[[#This Row],[Skor_Rasio]]+Raw_Data[[#This Row],[Skor_DP]]+Raw_Data[[#This Row],[Skor_Tenor]]+Raw_Data[[#This Row],[Skor_Telat]]</f>
        <v>5</v>
      </c>
      <c r="AI1504" t="str">
        <f>IF(Raw_Data[[#This Row],[Risk_Score]]&lt;=6,"Low Risk",IF(Raw_Data[[#This Row],[Risk_Score]]&lt;=8,"Medium Risk","High Risk"))</f>
        <v>Low Risk</v>
      </c>
      <c r="AJ1504">
        <f ca="1">IFERROR(DATEDIF(Raw_Data[[#This Row],[tanggal_pengajuan]],TODAY(),"m"),"N/A")</f>
        <v>9</v>
      </c>
      <c r="AK1504" t="str">
        <f ca="1">IF(ISNUMBER(Raw_Data[[#This Row],[MOB]]),IF(Raw_Data[[#This Row],[MOB]]&lt;6,"0-5 bulan",IF(Raw_Data[[#This Row],[MOB]]&lt;12,"6-11 bulan",IF(Raw_Data[[#This Row],[MOB]]&lt;24,"12-23 bulan","24+ bulan"))),"N/A")</f>
        <v>6-11 bulan</v>
      </c>
    </row>
    <row r="1505" spans="1:37" ht="14.25" customHeight="1" x14ac:dyDescent="0.45">
      <c r="A1505" t="s">
        <v>3676</v>
      </c>
      <c r="B1505" s="64">
        <v>46159</v>
      </c>
      <c r="C1505" s="1" t="str">
        <f t="shared" si="23"/>
        <v>May</v>
      </c>
      <c r="D1505" t="s">
        <v>1457</v>
      </c>
      <c r="E1505" t="s">
        <v>3677</v>
      </c>
      <c r="F1505">
        <v>45</v>
      </c>
      <c r="G1505" t="s">
        <v>51</v>
      </c>
      <c r="H1505" t="s">
        <v>52</v>
      </c>
      <c r="I1505" s="2">
        <v>9313000</v>
      </c>
      <c r="J1505" s="3">
        <f>Raw_Data[[#This Row],[cicilan_per_bulan]]/Raw_Data[[#This Row],[penghasilan_bulanan]]</f>
        <v>0.27051433480081605</v>
      </c>
      <c r="K1505" t="s">
        <v>109</v>
      </c>
      <c r="L1505" t="s">
        <v>110</v>
      </c>
      <c r="M1505" t="s">
        <v>44</v>
      </c>
      <c r="N1505" t="s">
        <v>171</v>
      </c>
      <c r="O1505" t="s">
        <v>172</v>
      </c>
      <c r="P1505" s="2">
        <v>41386000</v>
      </c>
      <c r="Q1505" s="2">
        <v>4139000</v>
      </c>
      <c r="R1505" t="str">
        <f>IF(Raw_Data[[#This Row],[persen_dp]]&lt;15%,"Low",IF(Raw_Data[[#This Row],[persen_dp]]&gt;25%,"High","Medium"))</f>
        <v>Low</v>
      </c>
      <c r="S1505" s="3">
        <v>0.1</v>
      </c>
      <c r="T1505">
        <v>18</v>
      </c>
      <c r="U1505">
        <v>0.14499999999999999</v>
      </c>
      <c r="V1505" s="2">
        <v>2519300</v>
      </c>
      <c r="W1505" s="2">
        <v>45348000</v>
      </c>
      <c r="X1505" t="str">
        <f>IF(OR(Raw_Data[[#This Row],[status_pembayaran]]="Macet",Raw_Data[[#This Row],[status_pembayaran]]="Kurang Lancar"),"Non Performing Loan","Performing")</f>
        <v>Performing</v>
      </c>
      <c r="Y1505" t="s">
        <v>47</v>
      </c>
      <c r="Z1505">
        <v>0</v>
      </c>
      <c r="AA1505">
        <v>0</v>
      </c>
      <c r="AB1505">
        <v>1</v>
      </c>
      <c r="AC1505" t="s">
        <v>104</v>
      </c>
      <c r="AD1505">
        <f>IF(Raw_Data[[#This Row],[rasio]]&lt;0.2,1,IF(Raw_Data[[#This Row],[rasio]]&lt;0.3,2,IF(Raw_Data[[#This Row],[rasio]]&lt;0.4,3,4)))</f>
        <v>2</v>
      </c>
      <c r="AE1505">
        <f>IF(Raw_Data[[#This Row],[kategori_dp]]="High",1,IF(Raw_Data[[#This Row],[kategori_dp]]="Medium",2,3))</f>
        <v>3</v>
      </c>
      <c r="AF1505">
        <f>IF(Raw_Data[[#This Row],[tenor_bulan]]&lt;=24,1,IF(Raw_Data[[#This Row],[tenor_bulan]]&lt;=36,2,IF(Raw_Data[[#This Row],[tenor_bulan]]&lt;=48,3,4)))</f>
        <v>1</v>
      </c>
      <c r="AG1505">
        <f>IF(Raw_Data[[#This Row],[jumlah_kali_telat]]=0,0,IF(Raw_Data[[#This Row],[jumlah_kali_telat]]&lt;=2,2,4))</f>
        <v>0</v>
      </c>
      <c r="AH1505">
        <f>Raw_Data[[#This Row],[Skor_Rasio]]+Raw_Data[[#This Row],[Skor_DP]]+Raw_Data[[#This Row],[Skor_Tenor]]+Raw_Data[[#This Row],[Skor_Telat]]</f>
        <v>6</v>
      </c>
      <c r="AI1505" t="str">
        <f>IF(Raw_Data[[#This Row],[Risk_Score]]&lt;=6,"Low Risk",IF(Raw_Data[[#This Row],[Risk_Score]]&lt;=8,"Medium Risk","High Risk"))</f>
        <v>Low Risk</v>
      </c>
      <c r="AJ1505">
        <f ca="1">IFERROR(DATEDIF(Raw_Data[[#This Row],[tanggal_pengajuan]],TODAY(),"m"),"N/A")</f>
        <v>5</v>
      </c>
      <c r="AK1505" t="str">
        <f ca="1">IF(ISNUMBER(Raw_Data[[#This Row],[MOB]]),IF(Raw_Data[[#This Row],[MOB]]&lt;6,"0-5 bulan",IF(Raw_Data[[#This Row],[MOB]]&lt;12,"6-11 bulan",IF(Raw_Data[[#This Row],[MOB]]&lt;24,"12-23 bulan","24+ bulan"))),"N/A")</f>
        <v>0-5 bulan</v>
      </c>
    </row>
    <row r="1506" spans="1:37" ht="14.25" customHeight="1" x14ac:dyDescent="0.45">
      <c r="A1506" t="s">
        <v>3678</v>
      </c>
      <c r="B1506" s="64">
        <v>46182</v>
      </c>
      <c r="C1506" s="1" t="str">
        <f t="shared" si="23"/>
        <v>June</v>
      </c>
      <c r="D1506" t="s">
        <v>1770</v>
      </c>
      <c r="E1506" t="s">
        <v>3679</v>
      </c>
      <c r="F1506">
        <v>23</v>
      </c>
      <c r="G1506" t="s">
        <v>40</v>
      </c>
      <c r="H1506" t="s">
        <v>41</v>
      </c>
      <c r="I1506" s="2">
        <v>5890000</v>
      </c>
      <c r="J1506" s="3">
        <f>Raw_Data[[#This Row],[cicilan_per_bulan]]/Raw_Data[[#This Row],[penghasilan_bulanan]]</f>
        <v>0.2130220713073005</v>
      </c>
      <c r="K1506" t="s">
        <v>153</v>
      </c>
      <c r="L1506" t="s">
        <v>154</v>
      </c>
      <c r="M1506" t="s">
        <v>44</v>
      </c>
      <c r="N1506" t="s">
        <v>83</v>
      </c>
      <c r="O1506" t="s">
        <v>57</v>
      </c>
      <c r="P1506" s="2">
        <v>18786000</v>
      </c>
      <c r="Q1506" s="2">
        <v>5636000</v>
      </c>
      <c r="R1506" t="str">
        <f>IF(Raw_Data[[#This Row],[persen_dp]]&lt;15%,"Low",IF(Raw_Data[[#This Row],[persen_dp]]&gt;25%,"High","Medium"))</f>
        <v>High</v>
      </c>
      <c r="S1506" s="3">
        <v>0.3</v>
      </c>
      <c r="T1506">
        <v>12</v>
      </c>
      <c r="U1506">
        <v>0.14499999999999999</v>
      </c>
      <c r="V1506" s="2">
        <v>1254700</v>
      </c>
      <c r="W1506" s="2">
        <v>15056000</v>
      </c>
      <c r="X1506" t="str">
        <f>IF(OR(Raw_Data[[#This Row],[status_pembayaran]]="Macet",Raw_Data[[#This Row],[status_pembayaran]]="Kurang Lancar"),"Non Performing Loan","Performing")</f>
        <v>Performing</v>
      </c>
      <c r="Y1506" t="s">
        <v>47</v>
      </c>
      <c r="Z1506">
        <v>0</v>
      </c>
      <c r="AA1506">
        <v>0</v>
      </c>
      <c r="AB1506">
        <v>1</v>
      </c>
      <c r="AC1506" t="s">
        <v>74</v>
      </c>
      <c r="AD1506">
        <f>IF(Raw_Data[[#This Row],[rasio]]&lt;0.2,1,IF(Raw_Data[[#This Row],[rasio]]&lt;0.3,2,IF(Raw_Data[[#This Row],[rasio]]&lt;0.4,3,4)))</f>
        <v>2</v>
      </c>
      <c r="AE1506">
        <f>IF(Raw_Data[[#This Row],[kategori_dp]]="High",1,IF(Raw_Data[[#This Row],[kategori_dp]]="Medium",2,3))</f>
        <v>1</v>
      </c>
      <c r="AF1506">
        <f>IF(Raw_Data[[#This Row],[tenor_bulan]]&lt;=24,1,IF(Raw_Data[[#This Row],[tenor_bulan]]&lt;=36,2,IF(Raw_Data[[#This Row],[tenor_bulan]]&lt;=48,3,4)))</f>
        <v>1</v>
      </c>
      <c r="AG1506">
        <f>IF(Raw_Data[[#This Row],[jumlah_kali_telat]]=0,0,IF(Raw_Data[[#This Row],[jumlah_kali_telat]]&lt;=2,2,4))</f>
        <v>0</v>
      </c>
      <c r="AH1506">
        <f>Raw_Data[[#This Row],[Skor_Rasio]]+Raw_Data[[#This Row],[Skor_DP]]+Raw_Data[[#This Row],[Skor_Tenor]]+Raw_Data[[#This Row],[Skor_Telat]]</f>
        <v>4</v>
      </c>
      <c r="AI1506" t="str">
        <f>IF(Raw_Data[[#This Row],[Risk_Score]]&lt;=6,"Low Risk",IF(Raw_Data[[#This Row],[Risk_Score]]&lt;=8,"Medium Risk","High Risk"))</f>
        <v>Low Risk</v>
      </c>
      <c r="AJ1506">
        <f ca="1">IFERROR(DATEDIF(Raw_Data[[#This Row],[tanggal_pengajuan]],TODAY(),"m"),"N/A")</f>
        <v>4</v>
      </c>
      <c r="AK1506" t="str">
        <f ca="1">IF(ISNUMBER(Raw_Data[[#This Row],[MOB]]),IF(Raw_Data[[#This Row],[MOB]]&lt;6,"0-5 bulan",IF(Raw_Data[[#This Row],[MOB]]&lt;12,"6-11 bulan",IF(Raw_Data[[#This Row],[MOB]]&lt;24,"12-23 bulan","24+ bulan"))),"N/A")</f>
        <v>0-5 bulan</v>
      </c>
    </row>
    <row r="1507" spans="1:37" ht="14.25" customHeight="1" x14ac:dyDescent="0.45">
      <c r="A1507" t="s">
        <v>3680</v>
      </c>
      <c r="B1507" s="64">
        <v>46141</v>
      </c>
      <c r="C1507" s="1" t="str">
        <f t="shared" si="23"/>
        <v>April</v>
      </c>
      <c r="D1507" t="s">
        <v>3403</v>
      </c>
      <c r="E1507" t="s">
        <v>3681</v>
      </c>
      <c r="F1507">
        <v>38</v>
      </c>
      <c r="G1507" t="s">
        <v>51</v>
      </c>
      <c r="H1507" t="s">
        <v>176</v>
      </c>
      <c r="I1507" s="2">
        <v>5408000</v>
      </c>
      <c r="J1507" s="3">
        <f>Raw_Data[[#This Row],[cicilan_per_bulan]]/Raw_Data[[#This Row],[penghasilan_bulanan]]</f>
        <v>0.10850591715976331</v>
      </c>
      <c r="K1507" t="s">
        <v>114</v>
      </c>
      <c r="L1507" t="s">
        <v>115</v>
      </c>
      <c r="M1507" t="s">
        <v>44</v>
      </c>
      <c r="N1507" t="s">
        <v>129</v>
      </c>
      <c r="O1507" t="s">
        <v>130</v>
      </c>
      <c r="P1507" s="2">
        <v>23770000</v>
      </c>
      <c r="Q1507" s="2">
        <v>5942000</v>
      </c>
      <c r="R1507" t="str">
        <f>IF(Raw_Data[[#This Row],[persen_dp]]&lt;15%,"Low",IF(Raw_Data[[#This Row],[persen_dp]]&gt;25%,"High","Medium"))</f>
        <v>Medium</v>
      </c>
      <c r="S1507" s="3">
        <v>0.25</v>
      </c>
      <c r="T1507">
        <v>48</v>
      </c>
      <c r="U1507">
        <v>0.14499999999999999</v>
      </c>
      <c r="V1507" s="2">
        <v>586800</v>
      </c>
      <c r="W1507" s="2">
        <v>28168000</v>
      </c>
      <c r="X1507" t="str">
        <f>IF(OR(Raw_Data[[#This Row],[status_pembayaran]]="Macet",Raw_Data[[#This Row],[status_pembayaran]]="Kurang Lancar"),"Non Performing Loan","Performing")</f>
        <v>Performing</v>
      </c>
      <c r="Y1507" t="s">
        <v>47</v>
      </c>
      <c r="Z1507">
        <v>0</v>
      </c>
      <c r="AA1507">
        <v>0</v>
      </c>
      <c r="AB1507">
        <v>1</v>
      </c>
      <c r="AC1507" t="s">
        <v>104</v>
      </c>
      <c r="AD1507">
        <f>IF(Raw_Data[[#This Row],[rasio]]&lt;0.2,1,IF(Raw_Data[[#This Row],[rasio]]&lt;0.3,2,IF(Raw_Data[[#This Row],[rasio]]&lt;0.4,3,4)))</f>
        <v>1</v>
      </c>
      <c r="AE1507">
        <f>IF(Raw_Data[[#This Row],[kategori_dp]]="High",1,IF(Raw_Data[[#This Row],[kategori_dp]]="Medium",2,3))</f>
        <v>2</v>
      </c>
      <c r="AF1507">
        <f>IF(Raw_Data[[#This Row],[tenor_bulan]]&lt;=24,1,IF(Raw_Data[[#This Row],[tenor_bulan]]&lt;=36,2,IF(Raw_Data[[#This Row],[tenor_bulan]]&lt;=48,3,4)))</f>
        <v>3</v>
      </c>
      <c r="AG1507">
        <f>IF(Raw_Data[[#This Row],[jumlah_kali_telat]]=0,0,IF(Raw_Data[[#This Row],[jumlah_kali_telat]]&lt;=2,2,4))</f>
        <v>0</v>
      </c>
      <c r="AH1507">
        <f>Raw_Data[[#This Row],[Skor_Rasio]]+Raw_Data[[#This Row],[Skor_DP]]+Raw_Data[[#This Row],[Skor_Tenor]]+Raw_Data[[#This Row],[Skor_Telat]]</f>
        <v>6</v>
      </c>
      <c r="AI1507" t="str">
        <f>IF(Raw_Data[[#This Row],[Risk_Score]]&lt;=6,"Low Risk",IF(Raw_Data[[#This Row],[Risk_Score]]&lt;=8,"Medium Risk","High Risk"))</f>
        <v>Low Risk</v>
      </c>
      <c r="AJ1507">
        <f ca="1">IFERROR(DATEDIF(Raw_Data[[#This Row],[tanggal_pengajuan]],TODAY(),"m"),"N/A")</f>
        <v>5</v>
      </c>
      <c r="AK1507" t="str">
        <f ca="1">IF(ISNUMBER(Raw_Data[[#This Row],[MOB]]),IF(Raw_Data[[#This Row],[MOB]]&lt;6,"0-5 bulan",IF(Raw_Data[[#This Row],[MOB]]&lt;12,"6-11 bulan",IF(Raw_Data[[#This Row],[MOB]]&lt;24,"12-23 bulan","24+ bulan"))),"N/A")</f>
        <v>0-5 bulan</v>
      </c>
    </row>
    <row r="1508" spans="1:37" ht="14.25" customHeight="1" x14ac:dyDescent="0.45">
      <c r="A1508" t="s">
        <v>3682</v>
      </c>
      <c r="B1508" s="64">
        <v>46132</v>
      </c>
      <c r="C1508" s="1" t="str">
        <f t="shared" si="23"/>
        <v>April</v>
      </c>
      <c r="D1508" t="s">
        <v>868</v>
      </c>
      <c r="E1508" t="s">
        <v>3683</v>
      </c>
      <c r="F1508">
        <v>45</v>
      </c>
      <c r="G1508" t="s">
        <v>51</v>
      </c>
      <c r="H1508" t="s">
        <v>41</v>
      </c>
      <c r="I1508" s="2">
        <v>7420000</v>
      </c>
      <c r="J1508" s="3">
        <f>Raw_Data[[#This Row],[cicilan_per_bulan]]/Raw_Data[[#This Row],[penghasilan_bulanan]]</f>
        <v>8.9258760107816706E-2</v>
      </c>
      <c r="K1508" t="s">
        <v>286</v>
      </c>
      <c r="L1508" t="s">
        <v>154</v>
      </c>
      <c r="M1508" t="s">
        <v>249</v>
      </c>
      <c r="N1508" t="s">
        <v>250</v>
      </c>
      <c r="O1508" t="s">
        <v>57</v>
      </c>
      <c r="P1508" s="2">
        <v>16429000</v>
      </c>
      <c r="Q1508" s="2">
        <v>4107000</v>
      </c>
      <c r="R1508" t="str">
        <f>IF(Raw_Data[[#This Row],[persen_dp]]&lt;15%,"Low",IF(Raw_Data[[#This Row],[persen_dp]]&gt;25%,"High","Medium"))</f>
        <v>Medium</v>
      </c>
      <c r="S1508" s="3">
        <v>0.25</v>
      </c>
      <c r="T1508">
        <v>24</v>
      </c>
      <c r="U1508">
        <v>0.14499999999999999</v>
      </c>
      <c r="V1508" s="2">
        <v>662300</v>
      </c>
      <c r="W1508" s="2">
        <v>15895000</v>
      </c>
      <c r="X1508" t="str">
        <f>IF(OR(Raw_Data[[#This Row],[status_pembayaran]]="Macet",Raw_Data[[#This Row],[status_pembayaran]]="Kurang Lancar"),"Non Performing Loan","Performing")</f>
        <v>Performing</v>
      </c>
      <c r="Y1508" t="s">
        <v>47</v>
      </c>
      <c r="Z1508">
        <v>0</v>
      </c>
      <c r="AA1508">
        <v>0</v>
      </c>
      <c r="AB1508">
        <v>1</v>
      </c>
      <c r="AD1508">
        <f>IF(Raw_Data[[#This Row],[rasio]]&lt;0.2,1,IF(Raw_Data[[#This Row],[rasio]]&lt;0.3,2,IF(Raw_Data[[#This Row],[rasio]]&lt;0.4,3,4)))</f>
        <v>1</v>
      </c>
      <c r="AE1508">
        <f>IF(Raw_Data[[#This Row],[kategori_dp]]="High",1,IF(Raw_Data[[#This Row],[kategori_dp]]="Medium",2,3))</f>
        <v>2</v>
      </c>
      <c r="AF1508">
        <f>IF(Raw_Data[[#This Row],[tenor_bulan]]&lt;=24,1,IF(Raw_Data[[#This Row],[tenor_bulan]]&lt;=36,2,IF(Raw_Data[[#This Row],[tenor_bulan]]&lt;=48,3,4)))</f>
        <v>1</v>
      </c>
      <c r="AG1508">
        <f>IF(Raw_Data[[#This Row],[jumlah_kali_telat]]=0,0,IF(Raw_Data[[#This Row],[jumlah_kali_telat]]&lt;=2,2,4))</f>
        <v>0</v>
      </c>
      <c r="AH1508">
        <f>Raw_Data[[#This Row],[Skor_Rasio]]+Raw_Data[[#This Row],[Skor_DP]]+Raw_Data[[#This Row],[Skor_Tenor]]+Raw_Data[[#This Row],[Skor_Telat]]</f>
        <v>4</v>
      </c>
      <c r="AI1508" t="str">
        <f>IF(Raw_Data[[#This Row],[Risk_Score]]&lt;=6,"Low Risk",IF(Raw_Data[[#This Row],[Risk_Score]]&lt;=8,"Medium Risk","High Risk"))</f>
        <v>Low Risk</v>
      </c>
      <c r="AJ1508">
        <f ca="1">IFERROR(DATEDIF(Raw_Data[[#This Row],[tanggal_pengajuan]],TODAY(),"m"),"N/A")</f>
        <v>6</v>
      </c>
      <c r="AK1508" t="str">
        <f ca="1">IF(ISNUMBER(Raw_Data[[#This Row],[MOB]]),IF(Raw_Data[[#This Row],[MOB]]&lt;6,"0-5 bulan",IF(Raw_Data[[#This Row],[MOB]]&lt;12,"6-11 bulan",IF(Raw_Data[[#This Row],[MOB]]&lt;24,"12-23 bulan","24+ bulan"))),"N/A")</f>
        <v>6-11 bulan</v>
      </c>
    </row>
    <row r="1509" spans="1:37" ht="14.25" customHeight="1" x14ac:dyDescent="0.45">
      <c r="A1509" t="s">
        <v>3684</v>
      </c>
      <c r="B1509" s="64">
        <v>46083</v>
      </c>
      <c r="C1509" s="1" t="str">
        <f t="shared" si="23"/>
        <v>March</v>
      </c>
      <c r="D1509" t="s">
        <v>1258</v>
      </c>
      <c r="E1509" t="s">
        <v>3685</v>
      </c>
      <c r="F1509">
        <v>21</v>
      </c>
      <c r="G1509" t="s">
        <v>51</v>
      </c>
      <c r="H1509" t="s">
        <v>41</v>
      </c>
      <c r="I1509" s="2">
        <v>5808000</v>
      </c>
      <c r="J1509" s="3">
        <f>Raw_Data[[#This Row],[cicilan_per_bulan]]/Raw_Data[[#This Row],[penghasilan_bulanan]]</f>
        <v>0.26355027548209364</v>
      </c>
      <c r="K1509" t="s">
        <v>70</v>
      </c>
      <c r="L1509" t="s">
        <v>71</v>
      </c>
      <c r="M1509" t="s">
        <v>44</v>
      </c>
      <c r="N1509" t="s">
        <v>83</v>
      </c>
      <c r="O1509" t="s">
        <v>57</v>
      </c>
      <c r="P1509" s="2">
        <v>18873000</v>
      </c>
      <c r="Q1509" s="2">
        <v>2831000</v>
      </c>
      <c r="R1509" t="str">
        <f>IF(Raw_Data[[#This Row],[persen_dp]]&lt;15%,"Low",IF(Raw_Data[[#This Row],[persen_dp]]&gt;25%,"High","Medium"))</f>
        <v>Medium</v>
      </c>
      <c r="S1509" s="3">
        <v>0.15</v>
      </c>
      <c r="T1509">
        <v>12</v>
      </c>
      <c r="U1509">
        <v>0.14499999999999999</v>
      </c>
      <c r="V1509" s="2">
        <v>1530700</v>
      </c>
      <c r="W1509" s="2">
        <v>18368000</v>
      </c>
      <c r="X1509" t="str">
        <f>IF(OR(Raw_Data[[#This Row],[status_pembayaran]]="Macet",Raw_Data[[#This Row],[status_pembayaran]]="Kurang Lancar"),"Non Performing Loan","Performing")</f>
        <v>Performing</v>
      </c>
      <c r="Y1509" t="s">
        <v>47</v>
      </c>
      <c r="Z1509">
        <v>0</v>
      </c>
      <c r="AA1509">
        <v>0</v>
      </c>
      <c r="AB1509">
        <v>1</v>
      </c>
      <c r="AC1509" t="s">
        <v>104</v>
      </c>
      <c r="AD1509">
        <f>IF(Raw_Data[[#This Row],[rasio]]&lt;0.2,1,IF(Raw_Data[[#This Row],[rasio]]&lt;0.3,2,IF(Raw_Data[[#This Row],[rasio]]&lt;0.4,3,4)))</f>
        <v>2</v>
      </c>
      <c r="AE1509">
        <f>IF(Raw_Data[[#This Row],[kategori_dp]]="High",1,IF(Raw_Data[[#This Row],[kategori_dp]]="Medium",2,3))</f>
        <v>2</v>
      </c>
      <c r="AF1509">
        <f>IF(Raw_Data[[#This Row],[tenor_bulan]]&lt;=24,1,IF(Raw_Data[[#This Row],[tenor_bulan]]&lt;=36,2,IF(Raw_Data[[#This Row],[tenor_bulan]]&lt;=48,3,4)))</f>
        <v>1</v>
      </c>
      <c r="AG1509">
        <f>IF(Raw_Data[[#This Row],[jumlah_kali_telat]]=0,0,IF(Raw_Data[[#This Row],[jumlah_kali_telat]]&lt;=2,2,4))</f>
        <v>0</v>
      </c>
      <c r="AH1509">
        <f>Raw_Data[[#This Row],[Skor_Rasio]]+Raw_Data[[#This Row],[Skor_DP]]+Raw_Data[[#This Row],[Skor_Tenor]]+Raw_Data[[#This Row],[Skor_Telat]]</f>
        <v>5</v>
      </c>
      <c r="AI1509" t="str">
        <f>IF(Raw_Data[[#This Row],[Risk_Score]]&lt;=6,"Low Risk",IF(Raw_Data[[#This Row],[Risk_Score]]&lt;=8,"Medium Risk","High Risk"))</f>
        <v>Low Risk</v>
      </c>
      <c r="AJ1509">
        <f ca="1">IFERROR(DATEDIF(Raw_Data[[#This Row],[tanggal_pengajuan]],TODAY(),"m"),"N/A")</f>
        <v>7</v>
      </c>
      <c r="AK1509" t="str">
        <f ca="1">IF(ISNUMBER(Raw_Data[[#This Row],[MOB]]),IF(Raw_Data[[#This Row],[MOB]]&lt;6,"0-5 bulan",IF(Raw_Data[[#This Row],[MOB]]&lt;12,"6-11 bulan",IF(Raw_Data[[#This Row],[MOB]]&lt;24,"12-23 bulan","24+ bulan"))),"N/A")</f>
        <v>6-11 bulan</v>
      </c>
    </row>
    <row r="1510" spans="1:37" ht="14.25" customHeight="1" x14ac:dyDescent="0.45">
      <c r="A1510" t="s">
        <v>3686</v>
      </c>
      <c r="B1510" s="64">
        <v>46065</v>
      </c>
      <c r="C1510" s="1" t="str">
        <f t="shared" si="23"/>
        <v>February</v>
      </c>
      <c r="D1510" t="s">
        <v>506</v>
      </c>
      <c r="E1510" t="s">
        <v>3687</v>
      </c>
      <c r="F1510">
        <v>50</v>
      </c>
      <c r="G1510" t="s">
        <v>51</v>
      </c>
      <c r="H1510" t="s">
        <v>62</v>
      </c>
      <c r="I1510" s="2">
        <v>2785000</v>
      </c>
      <c r="J1510" s="3">
        <f>Raw_Data[[#This Row],[cicilan_per_bulan]]/Raw_Data[[#This Row],[penghasilan_bulanan]]</f>
        <v>0.30754039497307001</v>
      </c>
      <c r="K1510" t="s">
        <v>127</v>
      </c>
      <c r="L1510" t="s">
        <v>128</v>
      </c>
      <c r="M1510" t="s">
        <v>55</v>
      </c>
      <c r="N1510" t="s">
        <v>221</v>
      </c>
      <c r="O1510" t="s">
        <v>159</v>
      </c>
      <c r="P1510" s="2">
        <v>42558000</v>
      </c>
      <c r="Q1510" s="2">
        <v>12767000</v>
      </c>
      <c r="R1510" t="str">
        <f>IF(Raw_Data[[#This Row],[persen_dp]]&lt;15%,"Low",IF(Raw_Data[[#This Row],[persen_dp]]&gt;25%,"High","Medium"))</f>
        <v>High</v>
      </c>
      <c r="S1510" s="3">
        <v>0.3</v>
      </c>
      <c r="T1510">
        <v>60</v>
      </c>
      <c r="U1510">
        <v>0.14499999999999999</v>
      </c>
      <c r="V1510" s="2">
        <v>856500</v>
      </c>
      <c r="W1510" s="2">
        <v>51389000</v>
      </c>
      <c r="X1510" t="str">
        <f>IF(OR(Raw_Data[[#This Row],[status_pembayaran]]="Macet",Raw_Data[[#This Row],[status_pembayaran]]="Kurang Lancar"),"Non Performing Loan","Performing")</f>
        <v>Performing</v>
      </c>
      <c r="Y1510" t="s">
        <v>47</v>
      </c>
      <c r="Z1510">
        <v>0</v>
      </c>
      <c r="AA1510">
        <v>0</v>
      </c>
      <c r="AB1510">
        <v>1</v>
      </c>
      <c r="AD1510">
        <f>IF(Raw_Data[[#This Row],[rasio]]&lt;0.2,1,IF(Raw_Data[[#This Row],[rasio]]&lt;0.3,2,IF(Raw_Data[[#This Row],[rasio]]&lt;0.4,3,4)))</f>
        <v>3</v>
      </c>
      <c r="AE1510">
        <f>IF(Raw_Data[[#This Row],[kategori_dp]]="High",1,IF(Raw_Data[[#This Row],[kategori_dp]]="Medium",2,3))</f>
        <v>1</v>
      </c>
      <c r="AF1510">
        <f>IF(Raw_Data[[#This Row],[tenor_bulan]]&lt;=24,1,IF(Raw_Data[[#This Row],[tenor_bulan]]&lt;=36,2,IF(Raw_Data[[#This Row],[tenor_bulan]]&lt;=48,3,4)))</f>
        <v>4</v>
      </c>
      <c r="AG1510">
        <f>IF(Raw_Data[[#This Row],[jumlah_kali_telat]]=0,0,IF(Raw_Data[[#This Row],[jumlah_kali_telat]]&lt;=2,2,4))</f>
        <v>0</v>
      </c>
      <c r="AH1510">
        <f>Raw_Data[[#This Row],[Skor_Rasio]]+Raw_Data[[#This Row],[Skor_DP]]+Raw_Data[[#This Row],[Skor_Tenor]]+Raw_Data[[#This Row],[Skor_Telat]]</f>
        <v>8</v>
      </c>
      <c r="AI1510" t="str">
        <f>IF(Raw_Data[[#This Row],[Risk_Score]]&lt;=6,"Low Risk",IF(Raw_Data[[#This Row],[Risk_Score]]&lt;=8,"Medium Risk","High Risk"))</f>
        <v>Medium Risk</v>
      </c>
      <c r="AJ1510">
        <f ca="1">IFERROR(DATEDIF(Raw_Data[[#This Row],[tanggal_pengajuan]],TODAY(),"m"),"N/A")</f>
        <v>8</v>
      </c>
      <c r="AK1510" t="str">
        <f ca="1">IF(ISNUMBER(Raw_Data[[#This Row],[MOB]]),IF(Raw_Data[[#This Row],[MOB]]&lt;6,"0-5 bulan",IF(Raw_Data[[#This Row],[MOB]]&lt;12,"6-11 bulan",IF(Raw_Data[[#This Row],[MOB]]&lt;24,"12-23 bulan","24+ bulan"))),"N/A")</f>
        <v>6-11 bulan</v>
      </c>
    </row>
    <row r="1511" spans="1:37" ht="14.25" customHeight="1" x14ac:dyDescent="0.45">
      <c r="A1511" t="s">
        <v>3688</v>
      </c>
      <c r="B1511" s="64">
        <v>46155</v>
      </c>
      <c r="C1511" s="1" t="str">
        <f t="shared" si="23"/>
        <v>May</v>
      </c>
      <c r="D1511" t="s">
        <v>3572</v>
      </c>
      <c r="E1511" t="s">
        <v>3689</v>
      </c>
      <c r="F1511">
        <v>45</v>
      </c>
      <c r="G1511" t="s">
        <v>40</v>
      </c>
      <c r="H1511" t="s">
        <v>176</v>
      </c>
      <c r="I1511" s="2">
        <v>5239000</v>
      </c>
      <c r="J1511" s="3">
        <f>Raw_Data[[#This Row],[cicilan_per_bulan]]/Raw_Data[[#This Row],[penghasilan_bulanan]]</f>
        <v>0.12928039702233252</v>
      </c>
      <c r="K1511" t="s">
        <v>188</v>
      </c>
      <c r="L1511" t="s">
        <v>154</v>
      </c>
      <c r="M1511" t="s">
        <v>290</v>
      </c>
      <c r="N1511" t="s">
        <v>291</v>
      </c>
      <c r="O1511" t="s">
        <v>292</v>
      </c>
      <c r="P1511" s="2">
        <v>36241000</v>
      </c>
      <c r="Q1511" s="2">
        <v>12684000</v>
      </c>
      <c r="R1511" t="str">
        <f>IF(Raw_Data[[#This Row],[persen_dp]]&lt;15%,"Low",IF(Raw_Data[[#This Row],[persen_dp]]&gt;25%,"High","Medium"))</f>
        <v>High</v>
      </c>
      <c r="S1511" s="3">
        <v>0.35</v>
      </c>
      <c r="T1511">
        <v>60</v>
      </c>
      <c r="U1511">
        <v>0.14499999999999999</v>
      </c>
      <c r="V1511" s="2">
        <v>677300</v>
      </c>
      <c r="W1511" s="2">
        <v>40636000</v>
      </c>
      <c r="X1511" t="str">
        <f>IF(OR(Raw_Data[[#This Row],[status_pembayaran]]="Macet",Raw_Data[[#This Row],[status_pembayaran]]="Kurang Lancar"),"Non Performing Loan","Performing")</f>
        <v>Performing</v>
      </c>
      <c r="Y1511" t="s">
        <v>47</v>
      </c>
      <c r="Z1511">
        <v>0</v>
      </c>
      <c r="AA1511">
        <v>0</v>
      </c>
      <c r="AB1511">
        <v>1</v>
      </c>
      <c r="AC1511" t="s">
        <v>66</v>
      </c>
      <c r="AD1511">
        <f>IF(Raw_Data[[#This Row],[rasio]]&lt;0.2,1,IF(Raw_Data[[#This Row],[rasio]]&lt;0.3,2,IF(Raw_Data[[#This Row],[rasio]]&lt;0.4,3,4)))</f>
        <v>1</v>
      </c>
      <c r="AE1511">
        <f>IF(Raw_Data[[#This Row],[kategori_dp]]="High",1,IF(Raw_Data[[#This Row],[kategori_dp]]="Medium",2,3))</f>
        <v>1</v>
      </c>
      <c r="AF1511">
        <f>IF(Raw_Data[[#This Row],[tenor_bulan]]&lt;=24,1,IF(Raw_Data[[#This Row],[tenor_bulan]]&lt;=36,2,IF(Raw_Data[[#This Row],[tenor_bulan]]&lt;=48,3,4)))</f>
        <v>4</v>
      </c>
      <c r="AG1511">
        <f>IF(Raw_Data[[#This Row],[jumlah_kali_telat]]=0,0,IF(Raw_Data[[#This Row],[jumlah_kali_telat]]&lt;=2,2,4))</f>
        <v>0</v>
      </c>
      <c r="AH1511">
        <f>Raw_Data[[#This Row],[Skor_Rasio]]+Raw_Data[[#This Row],[Skor_DP]]+Raw_Data[[#This Row],[Skor_Tenor]]+Raw_Data[[#This Row],[Skor_Telat]]</f>
        <v>6</v>
      </c>
      <c r="AI1511" t="str">
        <f>IF(Raw_Data[[#This Row],[Risk_Score]]&lt;=6,"Low Risk",IF(Raw_Data[[#This Row],[Risk_Score]]&lt;=8,"Medium Risk","High Risk"))</f>
        <v>Low Risk</v>
      </c>
      <c r="AJ1511">
        <f ca="1">IFERROR(DATEDIF(Raw_Data[[#This Row],[tanggal_pengajuan]],TODAY(),"m"),"N/A")</f>
        <v>5</v>
      </c>
      <c r="AK1511" t="str">
        <f ca="1">IF(ISNUMBER(Raw_Data[[#This Row],[MOB]]),IF(Raw_Data[[#This Row],[MOB]]&lt;6,"0-5 bulan",IF(Raw_Data[[#This Row],[MOB]]&lt;12,"6-11 bulan",IF(Raw_Data[[#This Row],[MOB]]&lt;24,"12-23 bulan","24+ bulan"))),"N/A")</f>
        <v>0-5 bulan</v>
      </c>
    </row>
    <row r="1512" spans="1:37" ht="14.25" customHeight="1" x14ac:dyDescent="0.45">
      <c r="A1512" t="s">
        <v>3690</v>
      </c>
      <c r="B1512" s="64">
        <v>46192</v>
      </c>
      <c r="C1512" s="1" t="str">
        <f t="shared" si="23"/>
        <v>June</v>
      </c>
      <c r="D1512" t="s">
        <v>1247</v>
      </c>
      <c r="E1512" t="s">
        <v>3691</v>
      </c>
      <c r="F1512">
        <v>26</v>
      </c>
      <c r="G1512" t="s">
        <v>51</v>
      </c>
      <c r="H1512" t="s">
        <v>41</v>
      </c>
      <c r="I1512" s="2">
        <v>5060000</v>
      </c>
      <c r="J1512" s="3">
        <f>Raw_Data[[#This Row],[cicilan_per_bulan]]/Raw_Data[[#This Row],[penghasilan_bulanan]]</f>
        <v>8.9011857707509884E-2</v>
      </c>
      <c r="K1512" t="s">
        <v>114</v>
      </c>
      <c r="L1512" t="s">
        <v>115</v>
      </c>
      <c r="M1512" t="s">
        <v>249</v>
      </c>
      <c r="N1512" t="s">
        <v>250</v>
      </c>
      <c r="O1512" t="s">
        <v>57</v>
      </c>
      <c r="P1512" s="2">
        <v>16143000</v>
      </c>
      <c r="Q1512" s="2">
        <v>4843000</v>
      </c>
      <c r="R1512" t="str">
        <f>IF(Raw_Data[[#This Row],[persen_dp]]&lt;15%,"Low",IF(Raw_Data[[#This Row],[persen_dp]]&gt;25%,"High","Medium"))</f>
        <v>High</v>
      </c>
      <c r="S1512" s="3">
        <v>0.3</v>
      </c>
      <c r="T1512">
        <v>36</v>
      </c>
      <c r="U1512">
        <v>0.14499999999999999</v>
      </c>
      <c r="V1512" s="2">
        <v>450400</v>
      </c>
      <c r="W1512" s="2">
        <v>16215000</v>
      </c>
      <c r="X1512" t="str">
        <f>IF(OR(Raw_Data[[#This Row],[status_pembayaran]]="Macet",Raw_Data[[#This Row],[status_pembayaran]]="Kurang Lancar"),"Non Performing Loan","Performing")</f>
        <v>Performing</v>
      </c>
      <c r="Y1512" t="s">
        <v>47</v>
      </c>
      <c r="Z1512">
        <v>0</v>
      </c>
      <c r="AA1512">
        <v>0</v>
      </c>
      <c r="AB1512">
        <v>1</v>
      </c>
      <c r="AC1512" t="s">
        <v>137</v>
      </c>
      <c r="AD1512">
        <f>IF(Raw_Data[[#This Row],[rasio]]&lt;0.2,1,IF(Raw_Data[[#This Row],[rasio]]&lt;0.3,2,IF(Raw_Data[[#This Row],[rasio]]&lt;0.4,3,4)))</f>
        <v>1</v>
      </c>
      <c r="AE1512">
        <f>IF(Raw_Data[[#This Row],[kategori_dp]]="High",1,IF(Raw_Data[[#This Row],[kategori_dp]]="Medium",2,3))</f>
        <v>1</v>
      </c>
      <c r="AF1512">
        <f>IF(Raw_Data[[#This Row],[tenor_bulan]]&lt;=24,1,IF(Raw_Data[[#This Row],[tenor_bulan]]&lt;=36,2,IF(Raw_Data[[#This Row],[tenor_bulan]]&lt;=48,3,4)))</f>
        <v>2</v>
      </c>
      <c r="AG1512">
        <f>IF(Raw_Data[[#This Row],[jumlah_kali_telat]]=0,0,IF(Raw_Data[[#This Row],[jumlah_kali_telat]]&lt;=2,2,4))</f>
        <v>0</v>
      </c>
      <c r="AH1512">
        <f>Raw_Data[[#This Row],[Skor_Rasio]]+Raw_Data[[#This Row],[Skor_DP]]+Raw_Data[[#This Row],[Skor_Tenor]]+Raw_Data[[#This Row],[Skor_Telat]]</f>
        <v>4</v>
      </c>
      <c r="AI1512" t="str">
        <f>IF(Raw_Data[[#This Row],[Risk_Score]]&lt;=6,"Low Risk",IF(Raw_Data[[#This Row],[Risk_Score]]&lt;=8,"Medium Risk","High Risk"))</f>
        <v>Low Risk</v>
      </c>
      <c r="AJ1512">
        <f ca="1">IFERROR(DATEDIF(Raw_Data[[#This Row],[tanggal_pengajuan]],TODAY(),"m"),"N/A")</f>
        <v>4</v>
      </c>
      <c r="AK1512" t="str">
        <f ca="1">IF(ISNUMBER(Raw_Data[[#This Row],[MOB]]),IF(Raw_Data[[#This Row],[MOB]]&lt;6,"0-5 bulan",IF(Raw_Data[[#This Row],[MOB]]&lt;12,"6-11 bulan",IF(Raw_Data[[#This Row],[MOB]]&lt;24,"12-23 bulan","24+ bulan"))),"N/A")</f>
        <v>0-5 bulan</v>
      </c>
    </row>
    <row r="1513" spans="1:37" ht="14.25" customHeight="1" x14ac:dyDescent="0.45">
      <c r="A1513" t="s">
        <v>3692</v>
      </c>
      <c r="B1513" s="64">
        <v>46159</v>
      </c>
      <c r="C1513" s="1" t="str">
        <f t="shared" si="23"/>
        <v>May</v>
      </c>
      <c r="D1513" t="s">
        <v>1646</v>
      </c>
      <c r="E1513" t="s">
        <v>3693</v>
      </c>
      <c r="F1513">
        <v>54</v>
      </c>
      <c r="G1513" t="s">
        <v>40</v>
      </c>
      <c r="H1513" t="s">
        <v>52</v>
      </c>
      <c r="I1513" s="2">
        <v>9928000</v>
      </c>
      <c r="J1513" s="3">
        <f>Raw_Data[[#This Row],[cicilan_per_bulan]]/Raw_Data[[#This Row],[penghasilan_bulanan]]</f>
        <v>8.7207896857373082E-2</v>
      </c>
      <c r="K1513" t="s">
        <v>192</v>
      </c>
      <c r="L1513" t="s">
        <v>128</v>
      </c>
      <c r="M1513" t="s">
        <v>249</v>
      </c>
      <c r="N1513" t="s">
        <v>250</v>
      </c>
      <c r="O1513" t="s">
        <v>57</v>
      </c>
      <c r="P1513" s="2">
        <v>16000000</v>
      </c>
      <c r="Q1513" s="2">
        <v>3200000</v>
      </c>
      <c r="R1513" t="str">
        <f>IF(Raw_Data[[#This Row],[persen_dp]]&lt;15%,"Low",IF(Raw_Data[[#This Row],[persen_dp]]&gt;25%,"High","Medium"))</f>
        <v>Medium</v>
      </c>
      <c r="S1513" s="3">
        <v>0.2</v>
      </c>
      <c r="T1513">
        <v>18</v>
      </c>
      <c r="U1513">
        <v>0.14499999999999999</v>
      </c>
      <c r="V1513" s="2">
        <v>865800</v>
      </c>
      <c r="W1513" s="2">
        <v>15585000</v>
      </c>
      <c r="X1513" t="str">
        <f>IF(OR(Raw_Data[[#This Row],[status_pembayaran]]="Macet",Raw_Data[[#This Row],[status_pembayaran]]="Kurang Lancar"),"Non Performing Loan","Performing")</f>
        <v>Performing</v>
      </c>
      <c r="Y1513" t="s">
        <v>47</v>
      </c>
      <c r="Z1513">
        <v>0</v>
      </c>
      <c r="AA1513">
        <v>0</v>
      </c>
      <c r="AB1513">
        <v>1</v>
      </c>
      <c r="AC1513" t="s">
        <v>74</v>
      </c>
      <c r="AD1513">
        <f>IF(Raw_Data[[#This Row],[rasio]]&lt;0.2,1,IF(Raw_Data[[#This Row],[rasio]]&lt;0.3,2,IF(Raw_Data[[#This Row],[rasio]]&lt;0.4,3,4)))</f>
        <v>1</v>
      </c>
      <c r="AE1513">
        <f>IF(Raw_Data[[#This Row],[kategori_dp]]="High",1,IF(Raw_Data[[#This Row],[kategori_dp]]="Medium",2,3))</f>
        <v>2</v>
      </c>
      <c r="AF1513">
        <f>IF(Raw_Data[[#This Row],[tenor_bulan]]&lt;=24,1,IF(Raw_Data[[#This Row],[tenor_bulan]]&lt;=36,2,IF(Raw_Data[[#This Row],[tenor_bulan]]&lt;=48,3,4)))</f>
        <v>1</v>
      </c>
      <c r="AG1513">
        <f>IF(Raw_Data[[#This Row],[jumlah_kali_telat]]=0,0,IF(Raw_Data[[#This Row],[jumlah_kali_telat]]&lt;=2,2,4))</f>
        <v>0</v>
      </c>
      <c r="AH1513">
        <f>Raw_Data[[#This Row],[Skor_Rasio]]+Raw_Data[[#This Row],[Skor_DP]]+Raw_Data[[#This Row],[Skor_Tenor]]+Raw_Data[[#This Row],[Skor_Telat]]</f>
        <v>4</v>
      </c>
      <c r="AI1513" t="str">
        <f>IF(Raw_Data[[#This Row],[Risk_Score]]&lt;=6,"Low Risk",IF(Raw_Data[[#This Row],[Risk_Score]]&lt;=8,"Medium Risk","High Risk"))</f>
        <v>Low Risk</v>
      </c>
      <c r="AJ1513">
        <f ca="1">IFERROR(DATEDIF(Raw_Data[[#This Row],[tanggal_pengajuan]],TODAY(),"m"),"N/A")</f>
        <v>5</v>
      </c>
      <c r="AK1513" t="str">
        <f ca="1">IF(ISNUMBER(Raw_Data[[#This Row],[MOB]]),IF(Raw_Data[[#This Row],[MOB]]&lt;6,"0-5 bulan",IF(Raw_Data[[#This Row],[MOB]]&lt;12,"6-11 bulan",IF(Raw_Data[[#This Row],[MOB]]&lt;24,"12-23 bulan","24+ bulan"))),"N/A")</f>
        <v>0-5 bulan</v>
      </c>
    </row>
    <row r="1514" spans="1:37" ht="14.25" customHeight="1" x14ac:dyDescent="0.45">
      <c r="A1514" t="s">
        <v>3694</v>
      </c>
      <c r="B1514" s="64">
        <v>46043</v>
      </c>
      <c r="C1514" s="1" t="str">
        <f t="shared" si="23"/>
        <v>January</v>
      </c>
      <c r="D1514" t="s">
        <v>521</v>
      </c>
      <c r="E1514" t="s">
        <v>3695</v>
      </c>
      <c r="F1514">
        <v>22</v>
      </c>
      <c r="G1514" t="s">
        <v>40</v>
      </c>
      <c r="H1514" t="s">
        <v>41</v>
      </c>
      <c r="I1514" s="2">
        <v>6167000</v>
      </c>
      <c r="J1514" s="3">
        <f>Raw_Data[[#This Row],[cicilan_per_bulan]]/Raw_Data[[#This Row],[penghasilan_bulanan]]</f>
        <v>0.12933354953786283</v>
      </c>
      <c r="K1514" t="s">
        <v>70</v>
      </c>
      <c r="L1514" t="s">
        <v>71</v>
      </c>
      <c r="M1514" t="s">
        <v>44</v>
      </c>
      <c r="N1514" t="s">
        <v>273</v>
      </c>
      <c r="O1514" t="s">
        <v>274</v>
      </c>
      <c r="P1514" s="2">
        <v>18140000</v>
      </c>
      <c r="Q1514" s="2">
        <v>6349000</v>
      </c>
      <c r="R1514" t="str">
        <f>IF(Raw_Data[[#This Row],[persen_dp]]&lt;15%,"Low",IF(Raw_Data[[#This Row],[persen_dp]]&gt;25%,"High","Medium"))</f>
        <v>High</v>
      </c>
      <c r="S1514" s="3">
        <v>0.35</v>
      </c>
      <c r="T1514">
        <v>18</v>
      </c>
      <c r="U1514">
        <v>0.14499999999999999</v>
      </c>
      <c r="V1514" s="2">
        <v>797600</v>
      </c>
      <c r="W1514" s="2">
        <v>14356000</v>
      </c>
      <c r="X1514" t="str">
        <f>IF(OR(Raw_Data[[#This Row],[status_pembayaran]]="Macet",Raw_Data[[#This Row],[status_pembayaran]]="Kurang Lancar"),"Non Performing Loan","Performing")</f>
        <v>Performing</v>
      </c>
      <c r="Y1514" t="s">
        <v>47</v>
      </c>
      <c r="Z1514">
        <v>0</v>
      </c>
      <c r="AA1514">
        <v>0</v>
      </c>
      <c r="AB1514">
        <v>1</v>
      </c>
      <c r="AD1514">
        <f>IF(Raw_Data[[#This Row],[rasio]]&lt;0.2,1,IF(Raw_Data[[#This Row],[rasio]]&lt;0.3,2,IF(Raw_Data[[#This Row],[rasio]]&lt;0.4,3,4)))</f>
        <v>1</v>
      </c>
      <c r="AE1514">
        <f>IF(Raw_Data[[#This Row],[kategori_dp]]="High",1,IF(Raw_Data[[#This Row],[kategori_dp]]="Medium",2,3))</f>
        <v>1</v>
      </c>
      <c r="AF1514">
        <f>IF(Raw_Data[[#This Row],[tenor_bulan]]&lt;=24,1,IF(Raw_Data[[#This Row],[tenor_bulan]]&lt;=36,2,IF(Raw_Data[[#This Row],[tenor_bulan]]&lt;=48,3,4)))</f>
        <v>1</v>
      </c>
      <c r="AG1514">
        <f>IF(Raw_Data[[#This Row],[jumlah_kali_telat]]=0,0,IF(Raw_Data[[#This Row],[jumlah_kali_telat]]&lt;=2,2,4))</f>
        <v>0</v>
      </c>
      <c r="AH1514">
        <f>Raw_Data[[#This Row],[Skor_Rasio]]+Raw_Data[[#This Row],[Skor_DP]]+Raw_Data[[#This Row],[Skor_Tenor]]+Raw_Data[[#This Row],[Skor_Telat]]</f>
        <v>3</v>
      </c>
      <c r="AI1514" t="str">
        <f>IF(Raw_Data[[#This Row],[Risk_Score]]&lt;=6,"Low Risk",IF(Raw_Data[[#This Row],[Risk_Score]]&lt;=8,"Medium Risk","High Risk"))</f>
        <v>Low Risk</v>
      </c>
      <c r="AJ1514">
        <f ca="1">IFERROR(DATEDIF(Raw_Data[[#This Row],[tanggal_pengajuan]],TODAY(),"m"),"N/A")</f>
        <v>9</v>
      </c>
      <c r="AK1514" t="str">
        <f ca="1">IF(ISNUMBER(Raw_Data[[#This Row],[MOB]]),IF(Raw_Data[[#This Row],[MOB]]&lt;6,"0-5 bulan",IF(Raw_Data[[#This Row],[MOB]]&lt;12,"6-11 bulan",IF(Raw_Data[[#This Row],[MOB]]&lt;24,"12-23 bulan","24+ bulan"))),"N/A")</f>
        <v>6-11 bulan</v>
      </c>
    </row>
    <row r="1515" spans="1:37" ht="14.25" customHeight="1" x14ac:dyDescent="0.45">
      <c r="A1515" t="s">
        <v>3696</v>
      </c>
      <c r="B1515" s="64">
        <v>46135</v>
      </c>
      <c r="C1515" s="1" t="str">
        <f t="shared" si="23"/>
        <v>April</v>
      </c>
      <c r="D1515" t="s">
        <v>793</v>
      </c>
      <c r="E1515" t="s">
        <v>3697</v>
      </c>
      <c r="F1515">
        <v>47</v>
      </c>
      <c r="G1515" t="s">
        <v>51</v>
      </c>
      <c r="H1515" t="s">
        <v>96</v>
      </c>
      <c r="I1515" s="2">
        <v>4517000</v>
      </c>
      <c r="J1515" s="3">
        <f>Raw_Data[[#This Row],[cicilan_per_bulan]]/Raw_Data[[#This Row],[penghasilan_bulanan]]</f>
        <v>0.30602169581580696</v>
      </c>
      <c r="K1515" t="s">
        <v>63</v>
      </c>
      <c r="L1515" t="s">
        <v>64</v>
      </c>
      <c r="M1515" t="s">
        <v>44</v>
      </c>
      <c r="N1515" t="s">
        <v>228</v>
      </c>
      <c r="O1515" t="s">
        <v>57</v>
      </c>
      <c r="P1515" s="2">
        <v>19316000</v>
      </c>
      <c r="Q1515" s="2">
        <v>4829000</v>
      </c>
      <c r="R1515" t="str">
        <f>IF(Raw_Data[[#This Row],[persen_dp]]&lt;15%,"Low",IF(Raw_Data[[#This Row],[persen_dp]]&gt;25%,"High","Medium"))</f>
        <v>Medium</v>
      </c>
      <c r="S1515" s="3">
        <v>0.25</v>
      </c>
      <c r="T1515">
        <v>12</v>
      </c>
      <c r="U1515">
        <v>0.14499999999999999</v>
      </c>
      <c r="V1515" s="2">
        <v>1382300</v>
      </c>
      <c r="W1515" s="2">
        <v>16588000</v>
      </c>
      <c r="X1515" t="str">
        <f>IF(OR(Raw_Data[[#This Row],[status_pembayaran]]="Macet",Raw_Data[[#This Row],[status_pembayaran]]="Kurang Lancar"),"Non Performing Loan","Performing")</f>
        <v>Performing</v>
      </c>
      <c r="Y1515" t="s">
        <v>47</v>
      </c>
      <c r="Z1515">
        <v>0</v>
      </c>
      <c r="AA1515">
        <v>0</v>
      </c>
      <c r="AB1515">
        <v>1</v>
      </c>
      <c r="AC1515" t="s">
        <v>137</v>
      </c>
      <c r="AD1515">
        <f>IF(Raw_Data[[#This Row],[rasio]]&lt;0.2,1,IF(Raw_Data[[#This Row],[rasio]]&lt;0.3,2,IF(Raw_Data[[#This Row],[rasio]]&lt;0.4,3,4)))</f>
        <v>3</v>
      </c>
      <c r="AE1515">
        <f>IF(Raw_Data[[#This Row],[kategori_dp]]="High",1,IF(Raw_Data[[#This Row],[kategori_dp]]="Medium",2,3))</f>
        <v>2</v>
      </c>
      <c r="AF1515">
        <f>IF(Raw_Data[[#This Row],[tenor_bulan]]&lt;=24,1,IF(Raw_Data[[#This Row],[tenor_bulan]]&lt;=36,2,IF(Raw_Data[[#This Row],[tenor_bulan]]&lt;=48,3,4)))</f>
        <v>1</v>
      </c>
      <c r="AG1515">
        <f>IF(Raw_Data[[#This Row],[jumlah_kali_telat]]=0,0,IF(Raw_Data[[#This Row],[jumlah_kali_telat]]&lt;=2,2,4))</f>
        <v>0</v>
      </c>
      <c r="AH1515">
        <f>Raw_Data[[#This Row],[Skor_Rasio]]+Raw_Data[[#This Row],[Skor_DP]]+Raw_Data[[#This Row],[Skor_Tenor]]+Raw_Data[[#This Row],[Skor_Telat]]</f>
        <v>6</v>
      </c>
      <c r="AI1515" t="str">
        <f>IF(Raw_Data[[#This Row],[Risk_Score]]&lt;=6,"Low Risk",IF(Raw_Data[[#This Row],[Risk_Score]]&lt;=8,"Medium Risk","High Risk"))</f>
        <v>Low Risk</v>
      </c>
      <c r="AJ1515">
        <f ca="1">IFERROR(DATEDIF(Raw_Data[[#This Row],[tanggal_pengajuan]],TODAY(),"m"),"N/A")</f>
        <v>6</v>
      </c>
      <c r="AK1515" t="str">
        <f ca="1">IF(ISNUMBER(Raw_Data[[#This Row],[MOB]]),IF(Raw_Data[[#This Row],[MOB]]&lt;6,"0-5 bulan",IF(Raw_Data[[#This Row],[MOB]]&lt;12,"6-11 bulan",IF(Raw_Data[[#This Row],[MOB]]&lt;24,"12-23 bulan","24+ bulan"))),"N/A")</f>
        <v>6-11 bulan</v>
      </c>
    </row>
    <row r="1516" spans="1:37" ht="14.25" customHeight="1" x14ac:dyDescent="0.45">
      <c r="A1516" t="s">
        <v>3698</v>
      </c>
      <c r="B1516" s="64">
        <v>46137</v>
      </c>
      <c r="C1516" s="1" t="str">
        <f t="shared" si="23"/>
        <v>April</v>
      </c>
      <c r="D1516" t="s">
        <v>278</v>
      </c>
      <c r="E1516" t="s">
        <v>3699</v>
      </c>
      <c r="F1516">
        <v>30</v>
      </c>
      <c r="G1516" t="s">
        <v>40</v>
      </c>
      <c r="H1516" t="s">
        <v>52</v>
      </c>
      <c r="I1516" s="2">
        <v>5949000</v>
      </c>
      <c r="J1516" s="3">
        <f>Raw_Data[[#This Row],[cicilan_per_bulan]]/Raw_Data[[#This Row],[penghasilan_bulanan]]</f>
        <v>9.5495041183392165E-2</v>
      </c>
      <c r="K1516" t="s">
        <v>188</v>
      </c>
      <c r="L1516" t="s">
        <v>154</v>
      </c>
      <c r="M1516" t="s">
        <v>44</v>
      </c>
      <c r="N1516" t="s">
        <v>158</v>
      </c>
      <c r="O1516" t="s">
        <v>159</v>
      </c>
      <c r="P1516" s="2">
        <v>30400000</v>
      </c>
      <c r="Q1516" s="2">
        <v>10640000</v>
      </c>
      <c r="R1516" t="str">
        <f>IF(Raw_Data[[#This Row],[persen_dp]]&lt;15%,"Low",IF(Raw_Data[[#This Row],[persen_dp]]&gt;25%,"High","Medium"))</f>
        <v>High</v>
      </c>
      <c r="S1516" s="3">
        <v>0.35</v>
      </c>
      <c r="T1516">
        <v>60</v>
      </c>
      <c r="U1516">
        <v>0.14499999999999999</v>
      </c>
      <c r="V1516" s="2">
        <v>568100</v>
      </c>
      <c r="W1516" s="2">
        <v>34086000</v>
      </c>
      <c r="X1516" t="str">
        <f>IF(OR(Raw_Data[[#This Row],[status_pembayaran]]="Macet",Raw_Data[[#This Row],[status_pembayaran]]="Kurang Lancar"),"Non Performing Loan","Performing")</f>
        <v>Performing</v>
      </c>
      <c r="Y1516" t="s">
        <v>47</v>
      </c>
      <c r="Z1516">
        <v>0</v>
      </c>
      <c r="AA1516">
        <v>0</v>
      </c>
      <c r="AB1516">
        <v>1</v>
      </c>
      <c r="AC1516" t="s">
        <v>58</v>
      </c>
      <c r="AD1516">
        <f>IF(Raw_Data[[#This Row],[rasio]]&lt;0.2,1,IF(Raw_Data[[#This Row],[rasio]]&lt;0.3,2,IF(Raw_Data[[#This Row],[rasio]]&lt;0.4,3,4)))</f>
        <v>1</v>
      </c>
      <c r="AE1516">
        <f>IF(Raw_Data[[#This Row],[kategori_dp]]="High",1,IF(Raw_Data[[#This Row],[kategori_dp]]="Medium",2,3))</f>
        <v>1</v>
      </c>
      <c r="AF1516">
        <f>IF(Raw_Data[[#This Row],[tenor_bulan]]&lt;=24,1,IF(Raw_Data[[#This Row],[tenor_bulan]]&lt;=36,2,IF(Raw_Data[[#This Row],[tenor_bulan]]&lt;=48,3,4)))</f>
        <v>4</v>
      </c>
      <c r="AG1516">
        <f>IF(Raw_Data[[#This Row],[jumlah_kali_telat]]=0,0,IF(Raw_Data[[#This Row],[jumlah_kali_telat]]&lt;=2,2,4))</f>
        <v>0</v>
      </c>
      <c r="AH1516">
        <f>Raw_Data[[#This Row],[Skor_Rasio]]+Raw_Data[[#This Row],[Skor_DP]]+Raw_Data[[#This Row],[Skor_Tenor]]+Raw_Data[[#This Row],[Skor_Telat]]</f>
        <v>6</v>
      </c>
      <c r="AI1516" t="str">
        <f>IF(Raw_Data[[#This Row],[Risk_Score]]&lt;=6,"Low Risk",IF(Raw_Data[[#This Row],[Risk_Score]]&lt;=8,"Medium Risk","High Risk"))</f>
        <v>Low Risk</v>
      </c>
      <c r="AJ1516">
        <f ca="1">IFERROR(DATEDIF(Raw_Data[[#This Row],[tanggal_pengajuan]],TODAY(),"m"),"N/A")</f>
        <v>5</v>
      </c>
      <c r="AK1516" t="str">
        <f ca="1">IF(ISNUMBER(Raw_Data[[#This Row],[MOB]]),IF(Raw_Data[[#This Row],[MOB]]&lt;6,"0-5 bulan",IF(Raw_Data[[#This Row],[MOB]]&lt;12,"6-11 bulan",IF(Raw_Data[[#This Row],[MOB]]&lt;24,"12-23 bulan","24+ bulan"))),"N/A")</f>
        <v>0-5 bulan</v>
      </c>
    </row>
    <row r="1517" spans="1:37" ht="14.25" customHeight="1" x14ac:dyDescent="0.45">
      <c r="A1517" t="s">
        <v>3700</v>
      </c>
      <c r="B1517" s="64">
        <v>46050</v>
      </c>
      <c r="C1517" s="1" t="str">
        <f t="shared" si="23"/>
        <v>January</v>
      </c>
      <c r="D1517" t="s">
        <v>1495</v>
      </c>
      <c r="E1517" t="s">
        <v>3701</v>
      </c>
      <c r="F1517">
        <v>21</v>
      </c>
      <c r="G1517" t="s">
        <v>40</v>
      </c>
      <c r="H1517" t="s">
        <v>152</v>
      </c>
      <c r="I1517" s="2">
        <v>2961000</v>
      </c>
      <c r="J1517" s="3">
        <f>Raw_Data[[#This Row],[cicilan_per_bulan]]/Raw_Data[[#This Row],[penghasilan_bulanan]]</f>
        <v>0.28682877406281659</v>
      </c>
      <c r="K1517" t="s">
        <v>53</v>
      </c>
      <c r="L1517" t="s">
        <v>54</v>
      </c>
      <c r="M1517" t="s">
        <v>55</v>
      </c>
      <c r="N1517" t="s">
        <v>231</v>
      </c>
      <c r="O1517" t="s">
        <v>232</v>
      </c>
      <c r="P1517" s="2">
        <v>39693000</v>
      </c>
      <c r="Q1517" s="2">
        <v>13893000</v>
      </c>
      <c r="R1517" t="str">
        <f>IF(Raw_Data[[#This Row],[persen_dp]]&lt;15%,"Low",IF(Raw_Data[[#This Row],[persen_dp]]&gt;25%,"High","Medium"))</f>
        <v>High</v>
      </c>
      <c r="S1517" s="3">
        <v>0.35</v>
      </c>
      <c r="T1517">
        <v>48</v>
      </c>
      <c r="U1517">
        <v>0.14499999999999999</v>
      </c>
      <c r="V1517" s="2">
        <v>849300</v>
      </c>
      <c r="W1517" s="2">
        <v>40764000</v>
      </c>
      <c r="X1517" t="str">
        <f>IF(OR(Raw_Data[[#This Row],[status_pembayaran]]="Macet",Raw_Data[[#This Row],[status_pembayaran]]="Kurang Lancar"),"Non Performing Loan","Performing")</f>
        <v>Performing</v>
      </c>
      <c r="Y1517" t="s">
        <v>47</v>
      </c>
      <c r="Z1517">
        <v>0</v>
      </c>
      <c r="AA1517">
        <v>0</v>
      </c>
      <c r="AB1517">
        <v>1</v>
      </c>
      <c r="AD1517">
        <f>IF(Raw_Data[[#This Row],[rasio]]&lt;0.2,1,IF(Raw_Data[[#This Row],[rasio]]&lt;0.3,2,IF(Raw_Data[[#This Row],[rasio]]&lt;0.4,3,4)))</f>
        <v>2</v>
      </c>
      <c r="AE1517">
        <f>IF(Raw_Data[[#This Row],[kategori_dp]]="High",1,IF(Raw_Data[[#This Row],[kategori_dp]]="Medium",2,3))</f>
        <v>1</v>
      </c>
      <c r="AF1517">
        <f>IF(Raw_Data[[#This Row],[tenor_bulan]]&lt;=24,1,IF(Raw_Data[[#This Row],[tenor_bulan]]&lt;=36,2,IF(Raw_Data[[#This Row],[tenor_bulan]]&lt;=48,3,4)))</f>
        <v>3</v>
      </c>
      <c r="AG1517">
        <f>IF(Raw_Data[[#This Row],[jumlah_kali_telat]]=0,0,IF(Raw_Data[[#This Row],[jumlah_kali_telat]]&lt;=2,2,4))</f>
        <v>0</v>
      </c>
      <c r="AH1517">
        <f>Raw_Data[[#This Row],[Skor_Rasio]]+Raw_Data[[#This Row],[Skor_DP]]+Raw_Data[[#This Row],[Skor_Tenor]]+Raw_Data[[#This Row],[Skor_Telat]]</f>
        <v>6</v>
      </c>
      <c r="AI1517" t="str">
        <f>IF(Raw_Data[[#This Row],[Risk_Score]]&lt;=6,"Low Risk",IF(Raw_Data[[#This Row],[Risk_Score]]&lt;=8,"Medium Risk","High Risk"))</f>
        <v>Low Risk</v>
      </c>
      <c r="AJ1517">
        <f ca="1">IFERROR(DATEDIF(Raw_Data[[#This Row],[tanggal_pengajuan]],TODAY(),"m"),"N/A")</f>
        <v>8</v>
      </c>
      <c r="AK1517" t="str">
        <f ca="1">IF(ISNUMBER(Raw_Data[[#This Row],[MOB]]),IF(Raw_Data[[#This Row],[MOB]]&lt;6,"0-5 bulan",IF(Raw_Data[[#This Row],[MOB]]&lt;12,"6-11 bulan",IF(Raw_Data[[#This Row],[MOB]]&lt;24,"12-23 bulan","24+ bulan"))),"N/A")</f>
        <v>6-11 bulan</v>
      </c>
    </row>
    <row r="1518" spans="1:37" ht="14.25" customHeight="1" x14ac:dyDescent="0.45">
      <c r="A1518" t="s">
        <v>3702</v>
      </c>
      <c r="B1518" s="64">
        <v>46068</v>
      </c>
      <c r="C1518" s="1" t="str">
        <f t="shared" si="23"/>
        <v>February</v>
      </c>
      <c r="D1518" t="s">
        <v>3088</v>
      </c>
      <c r="E1518" t="s">
        <v>3703</v>
      </c>
      <c r="F1518">
        <v>43</v>
      </c>
      <c r="G1518" t="s">
        <v>40</v>
      </c>
      <c r="H1518" t="s">
        <v>41</v>
      </c>
      <c r="I1518" s="2">
        <v>5982000</v>
      </c>
      <c r="J1518" s="3">
        <f>Raw_Data[[#This Row],[cicilan_per_bulan]]/Raw_Data[[#This Row],[penghasilan_bulanan]]</f>
        <v>0.16155132062855232</v>
      </c>
      <c r="K1518" t="s">
        <v>205</v>
      </c>
      <c r="L1518" t="s">
        <v>110</v>
      </c>
      <c r="M1518" t="s">
        <v>44</v>
      </c>
      <c r="N1518" t="s">
        <v>184</v>
      </c>
      <c r="O1518" t="s">
        <v>122</v>
      </c>
      <c r="P1518" s="2">
        <v>37348000</v>
      </c>
      <c r="Q1518" s="2">
        <v>3735000</v>
      </c>
      <c r="R1518" t="str">
        <f>IF(Raw_Data[[#This Row],[persen_dp]]&lt;15%,"Low",IF(Raw_Data[[#This Row],[persen_dp]]&gt;25%,"High","Medium"))</f>
        <v>Low</v>
      </c>
      <c r="S1518" s="3">
        <v>0.1</v>
      </c>
      <c r="T1518">
        <v>60</v>
      </c>
      <c r="U1518">
        <v>0.14499999999999999</v>
      </c>
      <c r="V1518" s="2">
        <v>966400</v>
      </c>
      <c r="W1518" s="2">
        <v>57983000</v>
      </c>
      <c r="X1518" t="str">
        <f>IF(OR(Raw_Data[[#This Row],[status_pembayaran]]="Macet",Raw_Data[[#This Row],[status_pembayaran]]="Kurang Lancar"),"Non Performing Loan","Performing")</f>
        <v>Performing</v>
      </c>
      <c r="Y1518" t="s">
        <v>47</v>
      </c>
      <c r="Z1518">
        <v>0</v>
      </c>
      <c r="AA1518">
        <v>0</v>
      </c>
      <c r="AB1518">
        <v>1</v>
      </c>
      <c r="AC1518" t="s">
        <v>74</v>
      </c>
      <c r="AD1518">
        <f>IF(Raw_Data[[#This Row],[rasio]]&lt;0.2,1,IF(Raw_Data[[#This Row],[rasio]]&lt;0.3,2,IF(Raw_Data[[#This Row],[rasio]]&lt;0.4,3,4)))</f>
        <v>1</v>
      </c>
      <c r="AE1518">
        <f>IF(Raw_Data[[#This Row],[kategori_dp]]="High",1,IF(Raw_Data[[#This Row],[kategori_dp]]="Medium",2,3))</f>
        <v>3</v>
      </c>
      <c r="AF1518">
        <f>IF(Raw_Data[[#This Row],[tenor_bulan]]&lt;=24,1,IF(Raw_Data[[#This Row],[tenor_bulan]]&lt;=36,2,IF(Raw_Data[[#This Row],[tenor_bulan]]&lt;=48,3,4)))</f>
        <v>4</v>
      </c>
      <c r="AG1518">
        <f>IF(Raw_Data[[#This Row],[jumlah_kali_telat]]=0,0,IF(Raw_Data[[#This Row],[jumlah_kali_telat]]&lt;=2,2,4))</f>
        <v>0</v>
      </c>
      <c r="AH1518">
        <f>Raw_Data[[#This Row],[Skor_Rasio]]+Raw_Data[[#This Row],[Skor_DP]]+Raw_Data[[#This Row],[Skor_Tenor]]+Raw_Data[[#This Row],[Skor_Telat]]</f>
        <v>8</v>
      </c>
      <c r="AI1518" t="str">
        <f>IF(Raw_Data[[#This Row],[Risk_Score]]&lt;=6,"Low Risk",IF(Raw_Data[[#This Row],[Risk_Score]]&lt;=8,"Medium Risk","High Risk"))</f>
        <v>Medium Risk</v>
      </c>
      <c r="AJ1518">
        <f ca="1">IFERROR(DATEDIF(Raw_Data[[#This Row],[tanggal_pengajuan]],TODAY(),"m"),"N/A")</f>
        <v>8</v>
      </c>
      <c r="AK1518" t="str">
        <f ca="1">IF(ISNUMBER(Raw_Data[[#This Row],[MOB]]),IF(Raw_Data[[#This Row],[MOB]]&lt;6,"0-5 bulan",IF(Raw_Data[[#This Row],[MOB]]&lt;12,"6-11 bulan",IF(Raw_Data[[#This Row],[MOB]]&lt;24,"12-23 bulan","24+ bulan"))),"N/A")</f>
        <v>6-11 bulan</v>
      </c>
    </row>
    <row r="1519" spans="1:37" ht="14.25" customHeight="1" x14ac:dyDescent="0.45">
      <c r="A1519" t="s">
        <v>3704</v>
      </c>
      <c r="B1519" s="64">
        <v>46105</v>
      </c>
      <c r="C1519" s="1" t="str">
        <f t="shared" si="23"/>
        <v>March</v>
      </c>
      <c r="D1519" t="s">
        <v>2493</v>
      </c>
      <c r="E1519" t="s">
        <v>3705</v>
      </c>
      <c r="F1519">
        <v>36</v>
      </c>
      <c r="G1519" t="s">
        <v>51</v>
      </c>
      <c r="H1519" t="s">
        <v>52</v>
      </c>
      <c r="I1519" s="2">
        <v>7053000</v>
      </c>
      <c r="J1519" s="3">
        <f>Raw_Data[[#This Row],[cicilan_per_bulan]]/Raw_Data[[#This Row],[penghasilan_bulanan]]</f>
        <v>6.1945271515667089E-2</v>
      </c>
      <c r="K1519" t="s">
        <v>177</v>
      </c>
      <c r="L1519" t="s">
        <v>154</v>
      </c>
      <c r="M1519" t="s">
        <v>44</v>
      </c>
      <c r="N1519" t="s">
        <v>129</v>
      </c>
      <c r="O1519" t="s">
        <v>130</v>
      </c>
      <c r="P1519" s="2">
        <v>23378000</v>
      </c>
      <c r="Q1519" s="2">
        <v>8182000</v>
      </c>
      <c r="R1519" t="str">
        <f>IF(Raw_Data[[#This Row],[persen_dp]]&lt;15%,"Low",IF(Raw_Data[[#This Row],[persen_dp]]&gt;25%,"High","Medium"))</f>
        <v>High</v>
      </c>
      <c r="S1519" s="3">
        <v>0.35</v>
      </c>
      <c r="T1519">
        <v>60</v>
      </c>
      <c r="U1519">
        <v>0.14499999999999999</v>
      </c>
      <c r="V1519" s="2">
        <v>436900</v>
      </c>
      <c r="W1519" s="2">
        <v>26213000</v>
      </c>
      <c r="X1519" t="str">
        <f>IF(OR(Raw_Data[[#This Row],[status_pembayaran]]="Macet",Raw_Data[[#This Row],[status_pembayaran]]="Kurang Lancar"),"Non Performing Loan","Performing")</f>
        <v>Performing</v>
      </c>
      <c r="Y1519" t="s">
        <v>269</v>
      </c>
      <c r="Z1519">
        <v>64</v>
      </c>
      <c r="AA1519">
        <v>1</v>
      </c>
      <c r="AB1519">
        <v>2</v>
      </c>
      <c r="AC1519" t="s">
        <v>66</v>
      </c>
      <c r="AD1519">
        <f>IF(Raw_Data[[#This Row],[rasio]]&lt;0.2,1,IF(Raw_Data[[#This Row],[rasio]]&lt;0.3,2,IF(Raw_Data[[#This Row],[rasio]]&lt;0.4,3,4)))</f>
        <v>1</v>
      </c>
      <c r="AE1519">
        <f>IF(Raw_Data[[#This Row],[kategori_dp]]="High",1,IF(Raw_Data[[#This Row],[kategori_dp]]="Medium",2,3))</f>
        <v>1</v>
      </c>
      <c r="AF1519">
        <f>IF(Raw_Data[[#This Row],[tenor_bulan]]&lt;=24,1,IF(Raw_Data[[#This Row],[tenor_bulan]]&lt;=36,2,IF(Raw_Data[[#This Row],[tenor_bulan]]&lt;=48,3,4)))</f>
        <v>4</v>
      </c>
      <c r="AG1519">
        <f>IF(Raw_Data[[#This Row],[jumlah_kali_telat]]=0,0,IF(Raw_Data[[#This Row],[jumlah_kali_telat]]&lt;=2,2,4))</f>
        <v>2</v>
      </c>
      <c r="AH1519">
        <f>Raw_Data[[#This Row],[Skor_Rasio]]+Raw_Data[[#This Row],[Skor_DP]]+Raw_Data[[#This Row],[Skor_Tenor]]+Raw_Data[[#This Row],[Skor_Telat]]</f>
        <v>8</v>
      </c>
      <c r="AI1519" t="str">
        <f>IF(Raw_Data[[#This Row],[Risk_Score]]&lt;=6,"Low Risk",IF(Raw_Data[[#This Row],[Risk_Score]]&lt;=8,"Medium Risk","High Risk"))</f>
        <v>Medium Risk</v>
      </c>
      <c r="AJ1519">
        <f ca="1">IFERROR(DATEDIF(Raw_Data[[#This Row],[tanggal_pengajuan]],TODAY(),"m"),"N/A")</f>
        <v>6</v>
      </c>
      <c r="AK1519" t="str">
        <f ca="1">IF(ISNUMBER(Raw_Data[[#This Row],[MOB]]),IF(Raw_Data[[#This Row],[MOB]]&lt;6,"0-5 bulan",IF(Raw_Data[[#This Row],[MOB]]&lt;12,"6-11 bulan",IF(Raw_Data[[#This Row],[MOB]]&lt;24,"12-23 bulan","24+ bulan"))),"N/A")</f>
        <v>6-11 bulan</v>
      </c>
    </row>
    <row r="1520" spans="1:37" ht="14.25" customHeight="1" x14ac:dyDescent="0.45">
      <c r="A1520" t="s">
        <v>3706</v>
      </c>
      <c r="B1520" s="64">
        <v>46064</v>
      </c>
      <c r="C1520" s="1" t="str">
        <f t="shared" si="23"/>
        <v>February</v>
      </c>
      <c r="D1520" t="s">
        <v>2283</v>
      </c>
      <c r="E1520" t="s">
        <v>3707</v>
      </c>
      <c r="F1520">
        <v>41</v>
      </c>
      <c r="G1520" t="s">
        <v>51</v>
      </c>
      <c r="H1520" t="s">
        <v>90</v>
      </c>
      <c r="I1520" s="2">
        <v>6748000</v>
      </c>
      <c r="J1520" s="3">
        <f>Raw_Data[[#This Row],[cicilan_per_bulan]]/Raw_Data[[#This Row],[penghasilan_bulanan]]</f>
        <v>0.13941908713692946</v>
      </c>
      <c r="K1520" t="s">
        <v>205</v>
      </c>
      <c r="L1520" t="s">
        <v>110</v>
      </c>
      <c r="M1520" t="s">
        <v>55</v>
      </c>
      <c r="N1520" t="s">
        <v>231</v>
      </c>
      <c r="O1520" t="s">
        <v>232</v>
      </c>
      <c r="P1520" s="2">
        <v>38499000</v>
      </c>
      <c r="Q1520" s="2">
        <v>5775000</v>
      </c>
      <c r="R1520" t="str">
        <f>IF(Raw_Data[[#This Row],[persen_dp]]&lt;15%,"Low",IF(Raw_Data[[#This Row],[persen_dp]]&gt;25%,"High","Medium"))</f>
        <v>Medium</v>
      </c>
      <c r="S1520" s="3">
        <v>0.15</v>
      </c>
      <c r="T1520">
        <v>60</v>
      </c>
      <c r="U1520">
        <v>0.14499999999999999</v>
      </c>
      <c r="V1520" s="2">
        <v>940800</v>
      </c>
      <c r="W1520" s="2">
        <v>56449000</v>
      </c>
      <c r="X1520" t="str">
        <f>IF(OR(Raw_Data[[#This Row],[status_pembayaran]]="Macet",Raw_Data[[#This Row],[status_pembayaran]]="Kurang Lancar"),"Non Performing Loan","Performing")</f>
        <v>Performing</v>
      </c>
      <c r="Y1520" t="s">
        <v>269</v>
      </c>
      <c r="Z1520">
        <v>34</v>
      </c>
      <c r="AA1520">
        <v>1</v>
      </c>
      <c r="AB1520">
        <v>2</v>
      </c>
      <c r="AD1520">
        <f>IF(Raw_Data[[#This Row],[rasio]]&lt;0.2,1,IF(Raw_Data[[#This Row],[rasio]]&lt;0.3,2,IF(Raw_Data[[#This Row],[rasio]]&lt;0.4,3,4)))</f>
        <v>1</v>
      </c>
      <c r="AE1520">
        <f>IF(Raw_Data[[#This Row],[kategori_dp]]="High",1,IF(Raw_Data[[#This Row],[kategori_dp]]="Medium",2,3))</f>
        <v>2</v>
      </c>
      <c r="AF1520">
        <f>IF(Raw_Data[[#This Row],[tenor_bulan]]&lt;=24,1,IF(Raw_Data[[#This Row],[tenor_bulan]]&lt;=36,2,IF(Raw_Data[[#This Row],[tenor_bulan]]&lt;=48,3,4)))</f>
        <v>4</v>
      </c>
      <c r="AG1520">
        <f>IF(Raw_Data[[#This Row],[jumlah_kali_telat]]=0,0,IF(Raw_Data[[#This Row],[jumlah_kali_telat]]&lt;=2,2,4))</f>
        <v>2</v>
      </c>
      <c r="AH1520">
        <f>Raw_Data[[#This Row],[Skor_Rasio]]+Raw_Data[[#This Row],[Skor_DP]]+Raw_Data[[#This Row],[Skor_Tenor]]+Raw_Data[[#This Row],[Skor_Telat]]</f>
        <v>9</v>
      </c>
      <c r="AI1520" t="str">
        <f>IF(Raw_Data[[#This Row],[Risk_Score]]&lt;=6,"Low Risk",IF(Raw_Data[[#This Row],[Risk_Score]]&lt;=8,"Medium Risk","High Risk"))</f>
        <v>High Risk</v>
      </c>
      <c r="AJ1520">
        <f ca="1">IFERROR(DATEDIF(Raw_Data[[#This Row],[tanggal_pengajuan]],TODAY(),"m"),"N/A")</f>
        <v>8</v>
      </c>
      <c r="AK1520" t="str">
        <f ca="1">IF(ISNUMBER(Raw_Data[[#This Row],[MOB]]),IF(Raw_Data[[#This Row],[MOB]]&lt;6,"0-5 bulan",IF(Raw_Data[[#This Row],[MOB]]&lt;12,"6-11 bulan",IF(Raw_Data[[#This Row],[MOB]]&lt;24,"12-23 bulan","24+ bulan"))),"N/A")</f>
        <v>6-11 bulan</v>
      </c>
    </row>
    <row r="1521" spans="1:37" ht="14.25" customHeight="1" x14ac:dyDescent="0.45">
      <c r="A1521" t="s">
        <v>3708</v>
      </c>
      <c r="B1521" s="64">
        <v>46181</v>
      </c>
      <c r="C1521" s="1" t="str">
        <f t="shared" si="23"/>
        <v>June</v>
      </c>
      <c r="D1521" t="s">
        <v>3709</v>
      </c>
      <c r="E1521" t="s">
        <v>3710</v>
      </c>
      <c r="F1521">
        <v>36</v>
      </c>
      <c r="G1521" t="s">
        <v>40</v>
      </c>
      <c r="H1521" t="s">
        <v>90</v>
      </c>
      <c r="I1521" s="2">
        <v>3048000</v>
      </c>
      <c r="J1521" s="3">
        <f>Raw_Data[[#This Row],[cicilan_per_bulan]]/Raw_Data[[#This Row],[penghasilan_bulanan]]</f>
        <v>0.45160761154855644</v>
      </c>
      <c r="K1521" t="s">
        <v>286</v>
      </c>
      <c r="L1521" t="s">
        <v>154</v>
      </c>
      <c r="M1521" t="s">
        <v>44</v>
      </c>
      <c r="N1521" t="s">
        <v>273</v>
      </c>
      <c r="O1521" t="s">
        <v>274</v>
      </c>
      <c r="P1521" s="2">
        <v>18032000</v>
      </c>
      <c r="Q1521" s="2">
        <v>3606000</v>
      </c>
      <c r="R1521" t="str">
        <f>IF(Raw_Data[[#This Row],[persen_dp]]&lt;15%,"Low",IF(Raw_Data[[#This Row],[persen_dp]]&gt;25%,"High","Medium"))</f>
        <v>Medium</v>
      </c>
      <c r="S1521" s="3">
        <v>0.2</v>
      </c>
      <c r="T1521">
        <v>12</v>
      </c>
      <c r="U1521">
        <v>0.14499999999999999</v>
      </c>
      <c r="V1521" s="2">
        <v>1376500</v>
      </c>
      <c r="W1521" s="2">
        <v>16518000</v>
      </c>
      <c r="X1521" t="str">
        <f>IF(OR(Raw_Data[[#This Row],[status_pembayaran]]="Macet",Raw_Data[[#This Row],[status_pembayaran]]="Kurang Lancar"),"Non Performing Loan","Performing")</f>
        <v>Performing</v>
      </c>
      <c r="Y1521" t="s">
        <v>47</v>
      </c>
      <c r="Z1521">
        <v>0</v>
      </c>
      <c r="AA1521">
        <v>0</v>
      </c>
      <c r="AB1521">
        <v>1</v>
      </c>
      <c r="AC1521" t="s">
        <v>74</v>
      </c>
      <c r="AD1521">
        <f>IF(Raw_Data[[#This Row],[rasio]]&lt;0.2,1,IF(Raw_Data[[#This Row],[rasio]]&lt;0.3,2,IF(Raw_Data[[#This Row],[rasio]]&lt;0.4,3,4)))</f>
        <v>4</v>
      </c>
      <c r="AE1521">
        <f>IF(Raw_Data[[#This Row],[kategori_dp]]="High",1,IF(Raw_Data[[#This Row],[kategori_dp]]="Medium",2,3))</f>
        <v>2</v>
      </c>
      <c r="AF1521">
        <f>IF(Raw_Data[[#This Row],[tenor_bulan]]&lt;=24,1,IF(Raw_Data[[#This Row],[tenor_bulan]]&lt;=36,2,IF(Raw_Data[[#This Row],[tenor_bulan]]&lt;=48,3,4)))</f>
        <v>1</v>
      </c>
      <c r="AG1521">
        <f>IF(Raw_Data[[#This Row],[jumlah_kali_telat]]=0,0,IF(Raw_Data[[#This Row],[jumlah_kali_telat]]&lt;=2,2,4))</f>
        <v>0</v>
      </c>
      <c r="AH1521">
        <f>Raw_Data[[#This Row],[Skor_Rasio]]+Raw_Data[[#This Row],[Skor_DP]]+Raw_Data[[#This Row],[Skor_Tenor]]+Raw_Data[[#This Row],[Skor_Telat]]</f>
        <v>7</v>
      </c>
      <c r="AI1521" t="str">
        <f>IF(Raw_Data[[#This Row],[Risk_Score]]&lt;=6,"Low Risk",IF(Raw_Data[[#This Row],[Risk_Score]]&lt;=8,"Medium Risk","High Risk"))</f>
        <v>Medium Risk</v>
      </c>
      <c r="AJ1521">
        <f ca="1">IFERROR(DATEDIF(Raw_Data[[#This Row],[tanggal_pengajuan]],TODAY(),"m"),"N/A")</f>
        <v>4</v>
      </c>
      <c r="AK1521" t="str">
        <f ca="1">IF(ISNUMBER(Raw_Data[[#This Row],[MOB]]),IF(Raw_Data[[#This Row],[MOB]]&lt;6,"0-5 bulan",IF(Raw_Data[[#This Row],[MOB]]&lt;12,"6-11 bulan",IF(Raw_Data[[#This Row],[MOB]]&lt;24,"12-23 bulan","24+ bulan"))),"N/A")</f>
        <v>0-5 bulan</v>
      </c>
    </row>
    <row r="1522" spans="1:37" ht="14.25" customHeight="1" x14ac:dyDescent="0.45">
      <c r="A1522" t="s">
        <v>3711</v>
      </c>
      <c r="B1522" s="64">
        <v>46125</v>
      </c>
      <c r="C1522" s="1" t="str">
        <f t="shared" si="23"/>
        <v>April</v>
      </c>
      <c r="D1522" t="s">
        <v>2194</v>
      </c>
      <c r="E1522" t="s">
        <v>3712</v>
      </c>
      <c r="F1522">
        <v>48</v>
      </c>
      <c r="G1522" t="s">
        <v>51</v>
      </c>
      <c r="H1522" t="s">
        <v>96</v>
      </c>
      <c r="I1522" s="2">
        <v>7326000</v>
      </c>
      <c r="J1522" s="3">
        <f>Raw_Data[[#This Row],[cicilan_per_bulan]]/Raw_Data[[#This Row],[penghasilan_bulanan]]</f>
        <v>0.42945672945672947</v>
      </c>
      <c r="K1522" t="s">
        <v>286</v>
      </c>
      <c r="L1522" t="s">
        <v>154</v>
      </c>
      <c r="M1522" t="s">
        <v>55</v>
      </c>
      <c r="N1522" t="s">
        <v>231</v>
      </c>
      <c r="O1522" t="s">
        <v>232</v>
      </c>
      <c r="P1522" s="2">
        <v>38793000</v>
      </c>
      <c r="Q1522" s="2">
        <v>5819000</v>
      </c>
      <c r="R1522" t="str">
        <f>IF(Raw_Data[[#This Row],[persen_dp]]&lt;15%,"Low",IF(Raw_Data[[#This Row],[persen_dp]]&gt;25%,"High","Medium"))</f>
        <v>Medium</v>
      </c>
      <c r="S1522" s="3">
        <v>0.15</v>
      </c>
      <c r="T1522">
        <v>12</v>
      </c>
      <c r="U1522">
        <v>0.14499999999999999</v>
      </c>
      <c r="V1522" s="2">
        <v>3146200</v>
      </c>
      <c r="W1522" s="2">
        <v>37755000</v>
      </c>
      <c r="X1522" t="str">
        <f>IF(OR(Raw_Data[[#This Row],[status_pembayaran]]="Macet",Raw_Data[[#This Row],[status_pembayaran]]="Kurang Lancar"),"Non Performing Loan","Performing")</f>
        <v>Performing</v>
      </c>
      <c r="Y1522" t="s">
        <v>47</v>
      </c>
      <c r="Z1522">
        <v>0</v>
      </c>
      <c r="AA1522">
        <v>0</v>
      </c>
      <c r="AB1522">
        <v>1</v>
      </c>
      <c r="AC1522" t="s">
        <v>66</v>
      </c>
      <c r="AD1522">
        <f>IF(Raw_Data[[#This Row],[rasio]]&lt;0.2,1,IF(Raw_Data[[#This Row],[rasio]]&lt;0.3,2,IF(Raw_Data[[#This Row],[rasio]]&lt;0.4,3,4)))</f>
        <v>4</v>
      </c>
      <c r="AE1522">
        <f>IF(Raw_Data[[#This Row],[kategori_dp]]="High",1,IF(Raw_Data[[#This Row],[kategori_dp]]="Medium",2,3))</f>
        <v>2</v>
      </c>
      <c r="AF1522">
        <f>IF(Raw_Data[[#This Row],[tenor_bulan]]&lt;=24,1,IF(Raw_Data[[#This Row],[tenor_bulan]]&lt;=36,2,IF(Raw_Data[[#This Row],[tenor_bulan]]&lt;=48,3,4)))</f>
        <v>1</v>
      </c>
      <c r="AG1522">
        <f>IF(Raw_Data[[#This Row],[jumlah_kali_telat]]=0,0,IF(Raw_Data[[#This Row],[jumlah_kali_telat]]&lt;=2,2,4))</f>
        <v>0</v>
      </c>
      <c r="AH1522">
        <f>Raw_Data[[#This Row],[Skor_Rasio]]+Raw_Data[[#This Row],[Skor_DP]]+Raw_Data[[#This Row],[Skor_Tenor]]+Raw_Data[[#This Row],[Skor_Telat]]</f>
        <v>7</v>
      </c>
      <c r="AI1522" t="str">
        <f>IF(Raw_Data[[#This Row],[Risk_Score]]&lt;=6,"Low Risk",IF(Raw_Data[[#This Row],[Risk_Score]]&lt;=8,"Medium Risk","High Risk"))</f>
        <v>Medium Risk</v>
      </c>
      <c r="AJ1522">
        <f ca="1">IFERROR(DATEDIF(Raw_Data[[#This Row],[tanggal_pengajuan]],TODAY(),"m"),"N/A")</f>
        <v>6</v>
      </c>
      <c r="AK1522" t="str">
        <f ca="1">IF(ISNUMBER(Raw_Data[[#This Row],[MOB]]),IF(Raw_Data[[#This Row],[MOB]]&lt;6,"0-5 bulan",IF(Raw_Data[[#This Row],[MOB]]&lt;12,"6-11 bulan",IF(Raw_Data[[#This Row],[MOB]]&lt;24,"12-23 bulan","24+ bulan"))),"N/A")</f>
        <v>6-11 bulan</v>
      </c>
    </row>
    <row r="1523" spans="1:37" ht="14.25" customHeight="1" x14ac:dyDescent="0.45">
      <c r="A1523" t="s">
        <v>3713</v>
      </c>
      <c r="B1523" s="64">
        <v>46187</v>
      </c>
      <c r="C1523" s="1" t="str">
        <f t="shared" si="23"/>
        <v>June</v>
      </c>
      <c r="D1523" t="s">
        <v>3714</v>
      </c>
      <c r="E1523" t="s">
        <v>3715</v>
      </c>
      <c r="F1523">
        <v>50</v>
      </c>
      <c r="G1523" t="s">
        <v>40</v>
      </c>
      <c r="H1523" t="s">
        <v>52</v>
      </c>
      <c r="I1523" s="2">
        <v>9337000</v>
      </c>
      <c r="J1523" s="3">
        <f>Raw_Data[[#This Row],[cicilan_per_bulan]]/Raw_Data[[#This Row],[penghasilan_bulanan]]</f>
        <v>0.11591517618078612</v>
      </c>
      <c r="K1523" t="s">
        <v>177</v>
      </c>
      <c r="L1523" t="s">
        <v>154</v>
      </c>
      <c r="M1523" t="s">
        <v>44</v>
      </c>
      <c r="N1523" t="s">
        <v>171</v>
      </c>
      <c r="O1523" t="s">
        <v>172</v>
      </c>
      <c r="P1523" s="2">
        <v>41774000</v>
      </c>
      <c r="Q1523" s="2">
        <v>14621000</v>
      </c>
      <c r="R1523" t="str">
        <f>IF(Raw_Data[[#This Row],[persen_dp]]&lt;15%,"Low",IF(Raw_Data[[#This Row],[persen_dp]]&gt;25%,"High","Medium"))</f>
        <v>High</v>
      </c>
      <c r="S1523" s="3">
        <v>0.35</v>
      </c>
      <c r="T1523">
        <v>36</v>
      </c>
      <c r="U1523">
        <v>0.14499999999999999</v>
      </c>
      <c r="V1523" s="2">
        <v>1082300</v>
      </c>
      <c r="W1523" s="2">
        <v>38964000</v>
      </c>
      <c r="X1523" t="str">
        <f>IF(OR(Raw_Data[[#This Row],[status_pembayaran]]="Macet",Raw_Data[[#This Row],[status_pembayaran]]="Kurang Lancar"),"Non Performing Loan","Performing")</f>
        <v>Performing</v>
      </c>
      <c r="Y1523" t="s">
        <v>47</v>
      </c>
      <c r="Z1523">
        <v>0</v>
      </c>
      <c r="AA1523">
        <v>0</v>
      </c>
      <c r="AB1523">
        <v>1</v>
      </c>
      <c r="AC1523" t="s">
        <v>74</v>
      </c>
      <c r="AD1523">
        <f>IF(Raw_Data[[#This Row],[rasio]]&lt;0.2,1,IF(Raw_Data[[#This Row],[rasio]]&lt;0.3,2,IF(Raw_Data[[#This Row],[rasio]]&lt;0.4,3,4)))</f>
        <v>1</v>
      </c>
      <c r="AE1523">
        <f>IF(Raw_Data[[#This Row],[kategori_dp]]="High",1,IF(Raw_Data[[#This Row],[kategori_dp]]="Medium",2,3))</f>
        <v>1</v>
      </c>
      <c r="AF1523">
        <f>IF(Raw_Data[[#This Row],[tenor_bulan]]&lt;=24,1,IF(Raw_Data[[#This Row],[tenor_bulan]]&lt;=36,2,IF(Raw_Data[[#This Row],[tenor_bulan]]&lt;=48,3,4)))</f>
        <v>2</v>
      </c>
      <c r="AG1523">
        <f>IF(Raw_Data[[#This Row],[jumlah_kali_telat]]=0,0,IF(Raw_Data[[#This Row],[jumlah_kali_telat]]&lt;=2,2,4))</f>
        <v>0</v>
      </c>
      <c r="AH1523">
        <f>Raw_Data[[#This Row],[Skor_Rasio]]+Raw_Data[[#This Row],[Skor_DP]]+Raw_Data[[#This Row],[Skor_Tenor]]+Raw_Data[[#This Row],[Skor_Telat]]</f>
        <v>4</v>
      </c>
      <c r="AI1523" t="str">
        <f>IF(Raw_Data[[#This Row],[Risk_Score]]&lt;=6,"Low Risk",IF(Raw_Data[[#This Row],[Risk_Score]]&lt;=8,"Medium Risk","High Risk"))</f>
        <v>Low Risk</v>
      </c>
      <c r="AJ1523">
        <f ca="1">IFERROR(DATEDIF(Raw_Data[[#This Row],[tanggal_pengajuan]],TODAY(),"m"),"N/A")</f>
        <v>4</v>
      </c>
      <c r="AK1523" t="str">
        <f ca="1">IF(ISNUMBER(Raw_Data[[#This Row],[MOB]]),IF(Raw_Data[[#This Row],[MOB]]&lt;6,"0-5 bulan",IF(Raw_Data[[#This Row],[MOB]]&lt;12,"6-11 bulan",IF(Raw_Data[[#This Row],[MOB]]&lt;24,"12-23 bulan","24+ bulan"))),"N/A")</f>
        <v>0-5 bulan</v>
      </c>
    </row>
    <row r="1524" spans="1:37" ht="14.25" customHeight="1" x14ac:dyDescent="0.45">
      <c r="A1524" t="s">
        <v>3716</v>
      </c>
      <c r="B1524" s="64">
        <v>46126</v>
      </c>
      <c r="C1524" s="1" t="str">
        <f t="shared" ref="C1524:C1587" si="24">TEXT(B1524,"mmmm")</f>
        <v>April</v>
      </c>
      <c r="D1524" t="s">
        <v>548</v>
      </c>
      <c r="E1524" t="s">
        <v>3717</v>
      </c>
      <c r="F1524">
        <v>36</v>
      </c>
      <c r="G1524" t="s">
        <v>40</v>
      </c>
      <c r="H1524" t="s">
        <v>176</v>
      </c>
      <c r="I1524" s="2">
        <v>5540000</v>
      </c>
      <c r="J1524" s="3">
        <f>Raw_Data[[#This Row],[cicilan_per_bulan]]/Raw_Data[[#This Row],[penghasilan_bulanan]]</f>
        <v>0.26310469314079421</v>
      </c>
      <c r="K1524" t="s">
        <v>167</v>
      </c>
      <c r="L1524" t="s">
        <v>110</v>
      </c>
      <c r="M1524" t="s">
        <v>44</v>
      </c>
      <c r="N1524" t="s">
        <v>45</v>
      </c>
      <c r="O1524" t="s">
        <v>46</v>
      </c>
      <c r="P1524" s="2">
        <v>25461000</v>
      </c>
      <c r="Q1524" s="2">
        <v>10185000</v>
      </c>
      <c r="R1524" t="str">
        <f>IF(Raw_Data[[#This Row],[persen_dp]]&lt;15%,"Low",IF(Raw_Data[[#This Row],[persen_dp]]&gt;25%,"High","Medium"))</f>
        <v>High</v>
      </c>
      <c r="S1524" s="3">
        <v>0.4</v>
      </c>
      <c r="T1524">
        <v>12</v>
      </c>
      <c r="U1524">
        <v>0.14499999999999999</v>
      </c>
      <c r="V1524" s="2">
        <v>1457600</v>
      </c>
      <c r="W1524" s="2">
        <v>17491000</v>
      </c>
      <c r="X1524" t="str">
        <f>IF(OR(Raw_Data[[#This Row],[status_pembayaran]]="Macet",Raw_Data[[#This Row],[status_pembayaran]]="Kurang Lancar"),"Non Performing Loan","Performing")</f>
        <v>Performing</v>
      </c>
      <c r="Y1524" t="s">
        <v>47</v>
      </c>
      <c r="Z1524">
        <v>0</v>
      </c>
      <c r="AA1524">
        <v>0</v>
      </c>
      <c r="AB1524">
        <v>1</v>
      </c>
      <c r="AD1524">
        <f>IF(Raw_Data[[#This Row],[rasio]]&lt;0.2,1,IF(Raw_Data[[#This Row],[rasio]]&lt;0.3,2,IF(Raw_Data[[#This Row],[rasio]]&lt;0.4,3,4)))</f>
        <v>2</v>
      </c>
      <c r="AE1524">
        <f>IF(Raw_Data[[#This Row],[kategori_dp]]="High",1,IF(Raw_Data[[#This Row],[kategori_dp]]="Medium",2,3))</f>
        <v>1</v>
      </c>
      <c r="AF1524">
        <f>IF(Raw_Data[[#This Row],[tenor_bulan]]&lt;=24,1,IF(Raw_Data[[#This Row],[tenor_bulan]]&lt;=36,2,IF(Raw_Data[[#This Row],[tenor_bulan]]&lt;=48,3,4)))</f>
        <v>1</v>
      </c>
      <c r="AG1524">
        <f>IF(Raw_Data[[#This Row],[jumlah_kali_telat]]=0,0,IF(Raw_Data[[#This Row],[jumlah_kali_telat]]&lt;=2,2,4))</f>
        <v>0</v>
      </c>
      <c r="AH1524">
        <f>Raw_Data[[#This Row],[Skor_Rasio]]+Raw_Data[[#This Row],[Skor_DP]]+Raw_Data[[#This Row],[Skor_Tenor]]+Raw_Data[[#This Row],[Skor_Telat]]</f>
        <v>4</v>
      </c>
      <c r="AI1524" t="str">
        <f>IF(Raw_Data[[#This Row],[Risk_Score]]&lt;=6,"Low Risk",IF(Raw_Data[[#This Row],[Risk_Score]]&lt;=8,"Medium Risk","High Risk"))</f>
        <v>Low Risk</v>
      </c>
      <c r="AJ1524">
        <f ca="1">IFERROR(DATEDIF(Raw_Data[[#This Row],[tanggal_pengajuan]],TODAY(),"m"),"N/A")</f>
        <v>6</v>
      </c>
      <c r="AK1524" t="str">
        <f ca="1">IF(ISNUMBER(Raw_Data[[#This Row],[MOB]]),IF(Raw_Data[[#This Row],[MOB]]&lt;6,"0-5 bulan",IF(Raw_Data[[#This Row],[MOB]]&lt;12,"6-11 bulan",IF(Raw_Data[[#This Row],[MOB]]&lt;24,"12-23 bulan","24+ bulan"))),"N/A")</f>
        <v>6-11 bulan</v>
      </c>
    </row>
    <row r="1525" spans="1:37" ht="14.25" customHeight="1" x14ac:dyDescent="0.45">
      <c r="A1525" t="s">
        <v>3718</v>
      </c>
      <c r="B1525" s="64">
        <v>46048</v>
      </c>
      <c r="C1525" s="1" t="str">
        <f t="shared" si="24"/>
        <v>January</v>
      </c>
      <c r="D1525" t="s">
        <v>2062</v>
      </c>
      <c r="E1525" t="s">
        <v>3719</v>
      </c>
      <c r="F1525">
        <v>41</v>
      </c>
      <c r="G1525" t="s">
        <v>40</v>
      </c>
      <c r="H1525" t="s">
        <v>176</v>
      </c>
      <c r="I1525" s="2">
        <v>3852000</v>
      </c>
      <c r="J1525" s="3">
        <f>Raw_Data[[#This Row],[cicilan_per_bulan]]/Raw_Data[[#This Row],[penghasilan_bulanan]]</f>
        <v>0.11448598130841121</v>
      </c>
      <c r="K1525" t="s">
        <v>127</v>
      </c>
      <c r="L1525" t="s">
        <v>128</v>
      </c>
      <c r="M1525" t="s">
        <v>44</v>
      </c>
      <c r="N1525" t="s">
        <v>273</v>
      </c>
      <c r="O1525" t="s">
        <v>274</v>
      </c>
      <c r="P1525" s="2">
        <v>17864000</v>
      </c>
      <c r="Q1525" s="2">
        <v>4466000</v>
      </c>
      <c r="R1525" t="str">
        <f>IF(Raw_Data[[#This Row],[persen_dp]]&lt;15%,"Low",IF(Raw_Data[[#This Row],[persen_dp]]&gt;25%,"High","Medium"))</f>
        <v>Medium</v>
      </c>
      <c r="S1525" s="3">
        <v>0.25</v>
      </c>
      <c r="T1525">
        <v>48</v>
      </c>
      <c r="U1525">
        <v>0.14499999999999999</v>
      </c>
      <c r="V1525" s="2">
        <v>441000</v>
      </c>
      <c r="W1525" s="2">
        <v>21169000</v>
      </c>
      <c r="X1525" t="str">
        <f>IF(OR(Raw_Data[[#This Row],[status_pembayaran]]="Macet",Raw_Data[[#This Row],[status_pembayaran]]="Kurang Lancar"),"Non Performing Loan","Performing")</f>
        <v>Performing</v>
      </c>
      <c r="Y1525" t="s">
        <v>47</v>
      </c>
      <c r="Z1525">
        <v>0</v>
      </c>
      <c r="AA1525">
        <v>0</v>
      </c>
      <c r="AB1525">
        <v>1</v>
      </c>
      <c r="AC1525" t="s">
        <v>104</v>
      </c>
      <c r="AD1525">
        <f>IF(Raw_Data[[#This Row],[rasio]]&lt;0.2,1,IF(Raw_Data[[#This Row],[rasio]]&lt;0.3,2,IF(Raw_Data[[#This Row],[rasio]]&lt;0.4,3,4)))</f>
        <v>1</v>
      </c>
      <c r="AE1525">
        <f>IF(Raw_Data[[#This Row],[kategori_dp]]="High",1,IF(Raw_Data[[#This Row],[kategori_dp]]="Medium",2,3))</f>
        <v>2</v>
      </c>
      <c r="AF1525">
        <f>IF(Raw_Data[[#This Row],[tenor_bulan]]&lt;=24,1,IF(Raw_Data[[#This Row],[tenor_bulan]]&lt;=36,2,IF(Raw_Data[[#This Row],[tenor_bulan]]&lt;=48,3,4)))</f>
        <v>3</v>
      </c>
      <c r="AG1525">
        <f>IF(Raw_Data[[#This Row],[jumlah_kali_telat]]=0,0,IF(Raw_Data[[#This Row],[jumlah_kali_telat]]&lt;=2,2,4))</f>
        <v>0</v>
      </c>
      <c r="AH1525">
        <f>Raw_Data[[#This Row],[Skor_Rasio]]+Raw_Data[[#This Row],[Skor_DP]]+Raw_Data[[#This Row],[Skor_Tenor]]+Raw_Data[[#This Row],[Skor_Telat]]</f>
        <v>6</v>
      </c>
      <c r="AI1525" t="str">
        <f>IF(Raw_Data[[#This Row],[Risk_Score]]&lt;=6,"Low Risk",IF(Raw_Data[[#This Row],[Risk_Score]]&lt;=8,"Medium Risk","High Risk"))</f>
        <v>Low Risk</v>
      </c>
      <c r="AJ1525">
        <f ca="1">IFERROR(DATEDIF(Raw_Data[[#This Row],[tanggal_pengajuan]],TODAY(),"m"),"N/A")</f>
        <v>8</v>
      </c>
      <c r="AK1525" t="str">
        <f ca="1">IF(ISNUMBER(Raw_Data[[#This Row],[MOB]]),IF(Raw_Data[[#This Row],[MOB]]&lt;6,"0-5 bulan",IF(Raw_Data[[#This Row],[MOB]]&lt;12,"6-11 bulan",IF(Raw_Data[[#This Row],[MOB]]&lt;24,"12-23 bulan","24+ bulan"))),"N/A")</f>
        <v>6-11 bulan</v>
      </c>
    </row>
    <row r="1526" spans="1:37" ht="14.25" customHeight="1" x14ac:dyDescent="0.45">
      <c r="A1526" t="s">
        <v>3720</v>
      </c>
      <c r="B1526" s="64">
        <v>46167</v>
      </c>
      <c r="C1526" s="1" t="str">
        <f t="shared" si="24"/>
        <v>May</v>
      </c>
      <c r="D1526" t="s">
        <v>3042</v>
      </c>
      <c r="E1526" t="s">
        <v>3721</v>
      </c>
      <c r="F1526">
        <v>29</v>
      </c>
      <c r="G1526" t="s">
        <v>51</v>
      </c>
      <c r="H1526" t="s">
        <v>152</v>
      </c>
      <c r="I1526" s="2">
        <v>2774000</v>
      </c>
      <c r="J1526" s="3">
        <f>Raw_Data[[#This Row],[cicilan_per_bulan]]/Raw_Data[[#This Row],[penghasilan_bulanan]]</f>
        <v>0.61236481614996396</v>
      </c>
      <c r="K1526" t="s">
        <v>42</v>
      </c>
      <c r="L1526" t="s">
        <v>43</v>
      </c>
      <c r="M1526" t="s">
        <v>55</v>
      </c>
      <c r="N1526" t="s">
        <v>395</v>
      </c>
      <c r="O1526" t="s">
        <v>396</v>
      </c>
      <c r="P1526" s="2">
        <v>60878000</v>
      </c>
      <c r="Q1526" s="2">
        <v>18263000</v>
      </c>
      <c r="R1526" t="str">
        <f>IF(Raw_Data[[#This Row],[persen_dp]]&lt;15%,"Low",IF(Raw_Data[[#This Row],[persen_dp]]&gt;25%,"High","Medium"))</f>
        <v>High</v>
      </c>
      <c r="S1526" s="3">
        <v>0.3</v>
      </c>
      <c r="T1526">
        <v>36</v>
      </c>
      <c r="U1526">
        <v>0.14499999999999999</v>
      </c>
      <c r="V1526" s="2">
        <v>1698700</v>
      </c>
      <c r="W1526" s="2">
        <v>61152000</v>
      </c>
      <c r="X1526" t="str">
        <f>IF(OR(Raw_Data[[#This Row],[status_pembayaran]]="Macet",Raw_Data[[#This Row],[status_pembayaran]]="Kurang Lancar"),"Non Performing Loan","Performing")</f>
        <v>Performing</v>
      </c>
      <c r="Y1526" t="s">
        <v>47</v>
      </c>
      <c r="Z1526">
        <v>0</v>
      </c>
      <c r="AA1526">
        <v>0</v>
      </c>
      <c r="AB1526">
        <v>1</v>
      </c>
      <c r="AD1526">
        <f>IF(Raw_Data[[#This Row],[rasio]]&lt;0.2,1,IF(Raw_Data[[#This Row],[rasio]]&lt;0.3,2,IF(Raw_Data[[#This Row],[rasio]]&lt;0.4,3,4)))</f>
        <v>4</v>
      </c>
      <c r="AE1526">
        <f>IF(Raw_Data[[#This Row],[kategori_dp]]="High",1,IF(Raw_Data[[#This Row],[kategori_dp]]="Medium",2,3))</f>
        <v>1</v>
      </c>
      <c r="AF1526">
        <f>IF(Raw_Data[[#This Row],[tenor_bulan]]&lt;=24,1,IF(Raw_Data[[#This Row],[tenor_bulan]]&lt;=36,2,IF(Raw_Data[[#This Row],[tenor_bulan]]&lt;=48,3,4)))</f>
        <v>2</v>
      </c>
      <c r="AG1526">
        <f>IF(Raw_Data[[#This Row],[jumlah_kali_telat]]=0,0,IF(Raw_Data[[#This Row],[jumlah_kali_telat]]&lt;=2,2,4))</f>
        <v>0</v>
      </c>
      <c r="AH1526">
        <f>Raw_Data[[#This Row],[Skor_Rasio]]+Raw_Data[[#This Row],[Skor_DP]]+Raw_Data[[#This Row],[Skor_Tenor]]+Raw_Data[[#This Row],[Skor_Telat]]</f>
        <v>7</v>
      </c>
      <c r="AI1526" t="str">
        <f>IF(Raw_Data[[#This Row],[Risk_Score]]&lt;=6,"Low Risk",IF(Raw_Data[[#This Row],[Risk_Score]]&lt;=8,"Medium Risk","High Risk"))</f>
        <v>Medium Risk</v>
      </c>
      <c r="AJ1526">
        <f ca="1">IFERROR(DATEDIF(Raw_Data[[#This Row],[tanggal_pengajuan]],TODAY(),"m"),"N/A")</f>
        <v>4</v>
      </c>
      <c r="AK1526" t="str">
        <f ca="1">IF(ISNUMBER(Raw_Data[[#This Row],[MOB]]),IF(Raw_Data[[#This Row],[MOB]]&lt;6,"0-5 bulan",IF(Raw_Data[[#This Row],[MOB]]&lt;12,"6-11 bulan",IF(Raw_Data[[#This Row],[MOB]]&lt;24,"12-23 bulan","24+ bulan"))),"N/A")</f>
        <v>0-5 bulan</v>
      </c>
    </row>
    <row r="1527" spans="1:37" ht="14.25" customHeight="1" x14ac:dyDescent="0.45">
      <c r="A1527" t="s">
        <v>3722</v>
      </c>
      <c r="B1527" s="64">
        <v>46025</v>
      </c>
      <c r="C1527" s="1" t="str">
        <f t="shared" si="24"/>
        <v>January</v>
      </c>
      <c r="D1527" t="s">
        <v>588</v>
      </c>
      <c r="E1527" t="s">
        <v>3723</v>
      </c>
      <c r="F1527">
        <v>55</v>
      </c>
      <c r="G1527" t="s">
        <v>51</v>
      </c>
      <c r="H1527" t="s">
        <v>96</v>
      </c>
      <c r="I1527" s="2">
        <v>5990000</v>
      </c>
      <c r="J1527" s="3">
        <f>Raw_Data[[#This Row],[cicilan_per_bulan]]/Raw_Data[[#This Row],[penghasilan_bulanan]]</f>
        <v>0.14432387312186978</v>
      </c>
      <c r="K1527" t="s">
        <v>167</v>
      </c>
      <c r="L1527" t="s">
        <v>110</v>
      </c>
      <c r="M1527" t="s">
        <v>55</v>
      </c>
      <c r="N1527" t="s">
        <v>147</v>
      </c>
      <c r="O1527" t="s">
        <v>148</v>
      </c>
      <c r="P1527" s="2">
        <v>32829000</v>
      </c>
      <c r="Q1527" s="2">
        <v>6566000</v>
      </c>
      <c r="R1527" t="str">
        <f>IF(Raw_Data[[#This Row],[persen_dp]]&lt;15%,"Low",IF(Raw_Data[[#This Row],[persen_dp]]&gt;25%,"High","Medium"))</f>
        <v>Medium</v>
      </c>
      <c r="S1527" s="3">
        <v>0.2</v>
      </c>
      <c r="T1527">
        <v>48</v>
      </c>
      <c r="U1527">
        <v>0.14499999999999999</v>
      </c>
      <c r="V1527" s="2">
        <v>864500</v>
      </c>
      <c r="W1527" s="2">
        <v>41495000</v>
      </c>
      <c r="X1527" t="str">
        <f>IF(OR(Raw_Data[[#This Row],[status_pembayaran]]="Macet",Raw_Data[[#This Row],[status_pembayaran]]="Kurang Lancar"),"Non Performing Loan","Performing")</f>
        <v>Performing</v>
      </c>
      <c r="Y1527" t="s">
        <v>317</v>
      </c>
      <c r="Z1527">
        <v>0</v>
      </c>
      <c r="AA1527">
        <v>0</v>
      </c>
      <c r="AB1527">
        <v>0</v>
      </c>
      <c r="AD1527">
        <f>IF(Raw_Data[[#This Row],[rasio]]&lt;0.2,1,IF(Raw_Data[[#This Row],[rasio]]&lt;0.3,2,IF(Raw_Data[[#This Row],[rasio]]&lt;0.4,3,4)))</f>
        <v>1</v>
      </c>
      <c r="AE1527">
        <f>IF(Raw_Data[[#This Row],[kategori_dp]]="High",1,IF(Raw_Data[[#This Row],[kategori_dp]]="Medium",2,3))</f>
        <v>2</v>
      </c>
      <c r="AF1527">
        <f>IF(Raw_Data[[#This Row],[tenor_bulan]]&lt;=24,1,IF(Raw_Data[[#This Row],[tenor_bulan]]&lt;=36,2,IF(Raw_Data[[#This Row],[tenor_bulan]]&lt;=48,3,4)))</f>
        <v>3</v>
      </c>
      <c r="AG1527">
        <f>IF(Raw_Data[[#This Row],[jumlah_kali_telat]]=0,0,IF(Raw_Data[[#This Row],[jumlah_kali_telat]]&lt;=2,2,4))</f>
        <v>0</v>
      </c>
      <c r="AH1527">
        <f>Raw_Data[[#This Row],[Skor_Rasio]]+Raw_Data[[#This Row],[Skor_DP]]+Raw_Data[[#This Row],[Skor_Tenor]]+Raw_Data[[#This Row],[Skor_Telat]]</f>
        <v>6</v>
      </c>
      <c r="AI1527" t="str">
        <f>IF(Raw_Data[[#This Row],[Risk_Score]]&lt;=6,"Low Risk",IF(Raw_Data[[#This Row],[Risk_Score]]&lt;=8,"Medium Risk","High Risk"))</f>
        <v>Low Risk</v>
      </c>
      <c r="AJ1527">
        <f ca="1">IFERROR(DATEDIF(Raw_Data[[#This Row],[tanggal_pengajuan]],TODAY(),"m"),"N/A")</f>
        <v>9</v>
      </c>
      <c r="AK1527" t="str">
        <f ca="1">IF(ISNUMBER(Raw_Data[[#This Row],[MOB]]),IF(Raw_Data[[#This Row],[MOB]]&lt;6,"0-5 bulan",IF(Raw_Data[[#This Row],[MOB]]&lt;12,"6-11 bulan",IF(Raw_Data[[#This Row],[MOB]]&lt;24,"12-23 bulan","24+ bulan"))),"N/A")</f>
        <v>6-11 bulan</v>
      </c>
    </row>
    <row r="1528" spans="1:37" ht="14.25" customHeight="1" x14ac:dyDescent="0.45">
      <c r="A1528" t="s">
        <v>3724</v>
      </c>
      <c r="B1528" s="64">
        <v>46075</v>
      </c>
      <c r="C1528" s="1" t="str">
        <f t="shared" si="24"/>
        <v>February</v>
      </c>
      <c r="D1528" t="s">
        <v>909</v>
      </c>
      <c r="E1528" t="s">
        <v>3725</v>
      </c>
      <c r="F1528">
        <v>57</v>
      </c>
      <c r="G1528" t="s">
        <v>40</v>
      </c>
      <c r="H1528" t="s">
        <v>41</v>
      </c>
      <c r="I1528" s="2">
        <v>5080000</v>
      </c>
      <c r="J1528" s="3">
        <f>Raw_Data[[#This Row],[cicilan_per_bulan]]/Raw_Data[[#This Row],[penghasilan_bulanan]]</f>
        <v>0.46413385826771653</v>
      </c>
      <c r="K1528" t="s">
        <v>153</v>
      </c>
      <c r="L1528" t="s">
        <v>154</v>
      </c>
      <c r="M1528" t="s">
        <v>290</v>
      </c>
      <c r="N1528" t="s">
        <v>291</v>
      </c>
      <c r="O1528" t="s">
        <v>292</v>
      </c>
      <c r="P1528" s="2">
        <v>38732000</v>
      </c>
      <c r="Q1528" s="2">
        <v>3873000</v>
      </c>
      <c r="R1528" t="str">
        <f>IF(Raw_Data[[#This Row],[persen_dp]]&lt;15%,"Low",IF(Raw_Data[[#This Row],[persen_dp]]&gt;25%,"High","Medium"))</f>
        <v>Low</v>
      </c>
      <c r="S1528" s="3">
        <v>0.1</v>
      </c>
      <c r="T1528">
        <v>18</v>
      </c>
      <c r="U1528">
        <v>0.14499999999999999</v>
      </c>
      <c r="V1528" s="2">
        <v>2357800</v>
      </c>
      <c r="W1528" s="2">
        <v>42441000</v>
      </c>
      <c r="X1528" t="str">
        <f>IF(OR(Raw_Data[[#This Row],[status_pembayaran]]="Macet",Raw_Data[[#This Row],[status_pembayaran]]="Kurang Lancar"),"Non Performing Loan","Performing")</f>
        <v>Performing</v>
      </c>
      <c r="Y1528" t="s">
        <v>47</v>
      </c>
      <c r="Z1528">
        <v>0</v>
      </c>
      <c r="AA1528">
        <v>0</v>
      </c>
      <c r="AB1528">
        <v>1</v>
      </c>
      <c r="AC1528" t="s">
        <v>58</v>
      </c>
      <c r="AD1528">
        <f>IF(Raw_Data[[#This Row],[rasio]]&lt;0.2,1,IF(Raw_Data[[#This Row],[rasio]]&lt;0.3,2,IF(Raw_Data[[#This Row],[rasio]]&lt;0.4,3,4)))</f>
        <v>4</v>
      </c>
      <c r="AE1528">
        <f>IF(Raw_Data[[#This Row],[kategori_dp]]="High",1,IF(Raw_Data[[#This Row],[kategori_dp]]="Medium",2,3))</f>
        <v>3</v>
      </c>
      <c r="AF1528">
        <f>IF(Raw_Data[[#This Row],[tenor_bulan]]&lt;=24,1,IF(Raw_Data[[#This Row],[tenor_bulan]]&lt;=36,2,IF(Raw_Data[[#This Row],[tenor_bulan]]&lt;=48,3,4)))</f>
        <v>1</v>
      </c>
      <c r="AG1528">
        <f>IF(Raw_Data[[#This Row],[jumlah_kali_telat]]=0,0,IF(Raw_Data[[#This Row],[jumlah_kali_telat]]&lt;=2,2,4))</f>
        <v>0</v>
      </c>
      <c r="AH1528">
        <f>Raw_Data[[#This Row],[Skor_Rasio]]+Raw_Data[[#This Row],[Skor_DP]]+Raw_Data[[#This Row],[Skor_Tenor]]+Raw_Data[[#This Row],[Skor_Telat]]</f>
        <v>8</v>
      </c>
      <c r="AI1528" t="str">
        <f>IF(Raw_Data[[#This Row],[Risk_Score]]&lt;=6,"Low Risk",IF(Raw_Data[[#This Row],[Risk_Score]]&lt;=8,"Medium Risk","High Risk"))</f>
        <v>Medium Risk</v>
      </c>
      <c r="AJ1528">
        <f ca="1">IFERROR(DATEDIF(Raw_Data[[#This Row],[tanggal_pengajuan]],TODAY(),"m"),"N/A")</f>
        <v>8</v>
      </c>
      <c r="AK1528" t="str">
        <f ca="1">IF(ISNUMBER(Raw_Data[[#This Row],[MOB]]),IF(Raw_Data[[#This Row],[MOB]]&lt;6,"0-5 bulan",IF(Raw_Data[[#This Row],[MOB]]&lt;12,"6-11 bulan",IF(Raw_Data[[#This Row],[MOB]]&lt;24,"12-23 bulan","24+ bulan"))),"N/A")</f>
        <v>6-11 bulan</v>
      </c>
    </row>
    <row r="1529" spans="1:37" ht="14.25" customHeight="1" x14ac:dyDescent="0.45">
      <c r="A1529" t="s">
        <v>3726</v>
      </c>
      <c r="B1529" s="64">
        <v>46161</v>
      </c>
      <c r="C1529" s="1" t="str">
        <f t="shared" si="24"/>
        <v>May</v>
      </c>
      <c r="D1529" t="s">
        <v>917</v>
      </c>
      <c r="E1529" t="s">
        <v>3727</v>
      </c>
      <c r="F1529">
        <v>58</v>
      </c>
      <c r="G1529" t="s">
        <v>40</v>
      </c>
      <c r="H1529" t="s">
        <v>90</v>
      </c>
      <c r="I1529" s="2">
        <v>6880000</v>
      </c>
      <c r="J1529" s="3">
        <f>Raw_Data[[#This Row],[cicilan_per_bulan]]/Raw_Data[[#This Row],[penghasilan_bulanan]]</f>
        <v>0.20719476744186047</v>
      </c>
      <c r="K1529" t="s">
        <v>102</v>
      </c>
      <c r="L1529" t="s">
        <v>103</v>
      </c>
      <c r="M1529" t="s">
        <v>44</v>
      </c>
      <c r="N1529" t="s">
        <v>273</v>
      </c>
      <c r="O1529" t="s">
        <v>274</v>
      </c>
      <c r="P1529" s="2">
        <v>17577000</v>
      </c>
      <c r="Q1529" s="2">
        <v>2637000</v>
      </c>
      <c r="R1529" t="str">
        <f>IF(Raw_Data[[#This Row],[persen_dp]]&lt;15%,"Low",IF(Raw_Data[[#This Row],[persen_dp]]&gt;25%,"High","Medium"))</f>
        <v>Medium</v>
      </c>
      <c r="S1529" s="3">
        <v>0.15</v>
      </c>
      <c r="T1529">
        <v>12</v>
      </c>
      <c r="U1529">
        <v>0.14499999999999999</v>
      </c>
      <c r="V1529" s="2">
        <v>1425500</v>
      </c>
      <c r="W1529" s="2">
        <v>17106000</v>
      </c>
      <c r="X1529" t="str">
        <f>IF(OR(Raw_Data[[#This Row],[status_pembayaran]]="Macet",Raw_Data[[#This Row],[status_pembayaran]]="Kurang Lancar"),"Non Performing Loan","Performing")</f>
        <v>Performing</v>
      </c>
      <c r="Y1529" t="s">
        <v>47</v>
      </c>
      <c r="Z1529">
        <v>0</v>
      </c>
      <c r="AA1529">
        <v>0</v>
      </c>
      <c r="AB1529">
        <v>1</v>
      </c>
      <c r="AC1529" t="s">
        <v>74</v>
      </c>
      <c r="AD1529">
        <f>IF(Raw_Data[[#This Row],[rasio]]&lt;0.2,1,IF(Raw_Data[[#This Row],[rasio]]&lt;0.3,2,IF(Raw_Data[[#This Row],[rasio]]&lt;0.4,3,4)))</f>
        <v>2</v>
      </c>
      <c r="AE1529">
        <f>IF(Raw_Data[[#This Row],[kategori_dp]]="High",1,IF(Raw_Data[[#This Row],[kategori_dp]]="Medium",2,3))</f>
        <v>2</v>
      </c>
      <c r="AF1529">
        <f>IF(Raw_Data[[#This Row],[tenor_bulan]]&lt;=24,1,IF(Raw_Data[[#This Row],[tenor_bulan]]&lt;=36,2,IF(Raw_Data[[#This Row],[tenor_bulan]]&lt;=48,3,4)))</f>
        <v>1</v>
      </c>
      <c r="AG1529">
        <f>IF(Raw_Data[[#This Row],[jumlah_kali_telat]]=0,0,IF(Raw_Data[[#This Row],[jumlah_kali_telat]]&lt;=2,2,4))</f>
        <v>0</v>
      </c>
      <c r="AH1529">
        <f>Raw_Data[[#This Row],[Skor_Rasio]]+Raw_Data[[#This Row],[Skor_DP]]+Raw_Data[[#This Row],[Skor_Tenor]]+Raw_Data[[#This Row],[Skor_Telat]]</f>
        <v>5</v>
      </c>
      <c r="AI1529" t="str">
        <f>IF(Raw_Data[[#This Row],[Risk_Score]]&lt;=6,"Low Risk",IF(Raw_Data[[#This Row],[Risk_Score]]&lt;=8,"Medium Risk","High Risk"))</f>
        <v>Low Risk</v>
      </c>
      <c r="AJ1529">
        <f ca="1">IFERROR(DATEDIF(Raw_Data[[#This Row],[tanggal_pengajuan]],TODAY(),"m"),"N/A")</f>
        <v>5</v>
      </c>
      <c r="AK1529" t="str">
        <f ca="1">IF(ISNUMBER(Raw_Data[[#This Row],[MOB]]),IF(Raw_Data[[#This Row],[MOB]]&lt;6,"0-5 bulan",IF(Raw_Data[[#This Row],[MOB]]&lt;12,"6-11 bulan",IF(Raw_Data[[#This Row],[MOB]]&lt;24,"12-23 bulan","24+ bulan"))),"N/A")</f>
        <v>0-5 bulan</v>
      </c>
    </row>
    <row r="1530" spans="1:37" ht="14.25" customHeight="1" x14ac:dyDescent="0.45">
      <c r="A1530" t="s">
        <v>3728</v>
      </c>
      <c r="B1530" s="64">
        <v>46028</v>
      </c>
      <c r="C1530" s="1" t="str">
        <f t="shared" si="24"/>
        <v>January</v>
      </c>
      <c r="D1530" t="s">
        <v>329</v>
      </c>
      <c r="E1530" t="s">
        <v>3729</v>
      </c>
      <c r="F1530">
        <v>40</v>
      </c>
      <c r="G1530" t="s">
        <v>40</v>
      </c>
      <c r="H1530" t="s">
        <v>176</v>
      </c>
      <c r="I1530" s="2">
        <v>5924000</v>
      </c>
      <c r="J1530" s="3">
        <f>Raw_Data[[#This Row],[cicilan_per_bulan]]/Raw_Data[[#This Row],[penghasilan_bulanan]]</f>
        <v>0.19601620526671168</v>
      </c>
      <c r="K1530" t="s">
        <v>102</v>
      </c>
      <c r="L1530" t="s">
        <v>103</v>
      </c>
      <c r="M1530" t="s">
        <v>44</v>
      </c>
      <c r="N1530" t="s">
        <v>129</v>
      </c>
      <c r="O1530" t="s">
        <v>130</v>
      </c>
      <c r="P1530" s="2">
        <v>24005000</v>
      </c>
      <c r="Q1530" s="2">
        <v>2401000</v>
      </c>
      <c r="R1530" t="str">
        <f>IF(Raw_Data[[#This Row],[persen_dp]]&lt;15%,"Low",IF(Raw_Data[[#This Row],[persen_dp]]&gt;25%,"High","Medium"))</f>
        <v>Low</v>
      </c>
      <c r="S1530" s="3">
        <v>0.1</v>
      </c>
      <c r="T1530">
        <v>24</v>
      </c>
      <c r="U1530">
        <v>0.14499999999999999</v>
      </c>
      <c r="V1530" s="2">
        <v>1161200</v>
      </c>
      <c r="W1530" s="2">
        <v>27870000</v>
      </c>
      <c r="X1530" t="str">
        <f>IF(OR(Raw_Data[[#This Row],[status_pembayaran]]="Macet",Raw_Data[[#This Row],[status_pembayaran]]="Kurang Lancar"),"Non Performing Loan","Performing")</f>
        <v>Performing</v>
      </c>
      <c r="Y1530" t="s">
        <v>47</v>
      </c>
      <c r="Z1530">
        <v>0</v>
      </c>
      <c r="AA1530">
        <v>0</v>
      </c>
      <c r="AB1530">
        <v>1</v>
      </c>
      <c r="AD1530">
        <f>IF(Raw_Data[[#This Row],[rasio]]&lt;0.2,1,IF(Raw_Data[[#This Row],[rasio]]&lt;0.3,2,IF(Raw_Data[[#This Row],[rasio]]&lt;0.4,3,4)))</f>
        <v>1</v>
      </c>
      <c r="AE1530">
        <f>IF(Raw_Data[[#This Row],[kategori_dp]]="High",1,IF(Raw_Data[[#This Row],[kategori_dp]]="Medium",2,3))</f>
        <v>3</v>
      </c>
      <c r="AF1530">
        <f>IF(Raw_Data[[#This Row],[tenor_bulan]]&lt;=24,1,IF(Raw_Data[[#This Row],[tenor_bulan]]&lt;=36,2,IF(Raw_Data[[#This Row],[tenor_bulan]]&lt;=48,3,4)))</f>
        <v>1</v>
      </c>
      <c r="AG1530">
        <f>IF(Raw_Data[[#This Row],[jumlah_kali_telat]]=0,0,IF(Raw_Data[[#This Row],[jumlah_kali_telat]]&lt;=2,2,4))</f>
        <v>0</v>
      </c>
      <c r="AH1530">
        <f>Raw_Data[[#This Row],[Skor_Rasio]]+Raw_Data[[#This Row],[Skor_DP]]+Raw_Data[[#This Row],[Skor_Tenor]]+Raw_Data[[#This Row],[Skor_Telat]]</f>
        <v>5</v>
      </c>
      <c r="AI1530" t="str">
        <f>IF(Raw_Data[[#This Row],[Risk_Score]]&lt;=6,"Low Risk",IF(Raw_Data[[#This Row],[Risk_Score]]&lt;=8,"Medium Risk","High Risk"))</f>
        <v>Low Risk</v>
      </c>
      <c r="AJ1530">
        <f ca="1">IFERROR(DATEDIF(Raw_Data[[#This Row],[tanggal_pengajuan]],TODAY(),"m"),"N/A")</f>
        <v>9</v>
      </c>
      <c r="AK1530" t="str">
        <f ca="1">IF(ISNUMBER(Raw_Data[[#This Row],[MOB]]),IF(Raw_Data[[#This Row],[MOB]]&lt;6,"0-5 bulan",IF(Raw_Data[[#This Row],[MOB]]&lt;12,"6-11 bulan",IF(Raw_Data[[#This Row],[MOB]]&lt;24,"12-23 bulan","24+ bulan"))),"N/A")</f>
        <v>6-11 bulan</v>
      </c>
    </row>
    <row r="1531" spans="1:37" ht="14.25" customHeight="1" x14ac:dyDescent="0.45">
      <c r="A1531" t="s">
        <v>3730</v>
      </c>
      <c r="B1531" s="64">
        <v>46047</v>
      </c>
      <c r="C1531" s="1" t="str">
        <f t="shared" si="24"/>
        <v>January</v>
      </c>
      <c r="D1531" t="s">
        <v>531</v>
      </c>
      <c r="E1531" t="s">
        <v>3731</v>
      </c>
      <c r="F1531">
        <v>37</v>
      </c>
      <c r="G1531" t="s">
        <v>40</v>
      </c>
      <c r="H1531" t="s">
        <v>108</v>
      </c>
      <c r="I1531" s="2">
        <v>4037000</v>
      </c>
      <c r="J1531" s="3">
        <f>Raw_Data[[#This Row],[cicilan_per_bulan]]/Raw_Data[[#This Row],[penghasilan_bulanan]]</f>
        <v>0.31862769383205353</v>
      </c>
      <c r="K1531" t="s">
        <v>205</v>
      </c>
      <c r="L1531" t="s">
        <v>110</v>
      </c>
      <c r="M1531" t="s">
        <v>55</v>
      </c>
      <c r="N1531" t="s">
        <v>231</v>
      </c>
      <c r="O1531" t="s">
        <v>232</v>
      </c>
      <c r="P1531" s="2">
        <v>39885000</v>
      </c>
      <c r="Q1531" s="2">
        <v>15954000</v>
      </c>
      <c r="R1531" t="str">
        <f>IF(Raw_Data[[#This Row],[persen_dp]]&lt;15%,"Low",IF(Raw_Data[[#This Row],[persen_dp]]&gt;25%,"High","Medium"))</f>
        <v>High</v>
      </c>
      <c r="S1531" s="3">
        <v>0.4</v>
      </c>
      <c r="T1531">
        <v>24</v>
      </c>
      <c r="U1531">
        <v>0.14499999999999999</v>
      </c>
      <c r="V1531" s="2">
        <v>1286300</v>
      </c>
      <c r="W1531" s="2">
        <v>30871000</v>
      </c>
      <c r="X1531" t="str">
        <f>IF(OR(Raw_Data[[#This Row],[status_pembayaran]]="Macet",Raw_Data[[#This Row],[status_pembayaran]]="Kurang Lancar"),"Non Performing Loan","Performing")</f>
        <v>Performing</v>
      </c>
      <c r="Y1531" t="s">
        <v>47</v>
      </c>
      <c r="Z1531">
        <v>0</v>
      </c>
      <c r="AA1531">
        <v>0</v>
      </c>
      <c r="AB1531">
        <v>1</v>
      </c>
      <c r="AC1531" t="s">
        <v>137</v>
      </c>
      <c r="AD1531">
        <f>IF(Raw_Data[[#This Row],[rasio]]&lt;0.2,1,IF(Raw_Data[[#This Row],[rasio]]&lt;0.3,2,IF(Raw_Data[[#This Row],[rasio]]&lt;0.4,3,4)))</f>
        <v>3</v>
      </c>
      <c r="AE1531">
        <f>IF(Raw_Data[[#This Row],[kategori_dp]]="High",1,IF(Raw_Data[[#This Row],[kategori_dp]]="Medium",2,3))</f>
        <v>1</v>
      </c>
      <c r="AF1531">
        <f>IF(Raw_Data[[#This Row],[tenor_bulan]]&lt;=24,1,IF(Raw_Data[[#This Row],[tenor_bulan]]&lt;=36,2,IF(Raw_Data[[#This Row],[tenor_bulan]]&lt;=48,3,4)))</f>
        <v>1</v>
      </c>
      <c r="AG1531">
        <f>IF(Raw_Data[[#This Row],[jumlah_kali_telat]]=0,0,IF(Raw_Data[[#This Row],[jumlah_kali_telat]]&lt;=2,2,4))</f>
        <v>0</v>
      </c>
      <c r="AH1531">
        <f>Raw_Data[[#This Row],[Skor_Rasio]]+Raw_Data[[#This Row],[Skor_DP]]+Raw_Data[[#This Row],[Skor_Tenor]]+Raw_Data[[#This Row],[Skor_Telat]]</f>
        <v>5</v>
      </c>
      <c r="AI1531" t="str">
        <f>IF(Raw_Data[[#This Row],[Risk_Score]]&lt;=6,"Low Risk",IF(Raw_Data[[#This Row],[Risk_Score]]&lt;=8,"Medium Risk","High Risk"))</f>
        <v>Low Risk</v>
      </c>
      <c r="AJ1531">
        <f ca="1">IFERROR(DATEDIF(Raw_Data[[#This Row],[tanggal_pengajuan]],TODAY(),"m"),"N/A")</f>
        <v>8</v>
      </c>
      <c r="AK1531" t="str">
        <f ca="1">IF(ISNUMBER(Raw_Data[[#This Row],[MOB]]),IF(Raw_Data[[#This Row],[MOB]]&lt;6,"0-5 bulan",IF(Raw_Data[[#This Row],[MOB]]&lt;12,"6-11 bulan",IF(Raw_Data[[#This Row],[MOB]]&lt;24,"12-23 bulan","24+ bulan"))),"N/A")</f>
        <v>6-11 bulan</v>
      </c>
    </row>
    <row r="1532" spans="1:37" ht="14.25" customHeight="1" x14ac:dyDescent="0.45">
      <c r="A1532" t="s">
        <v>3732</v>
      </c>
      <c r="B1532" s="64">
        <v>46297</v>
      </c>
      <c r="C1532" s="1" t="str">
        <f t="shared" si="24"/>
        <v>October</v>
      </c>
      <c r="D1532" t="s">
        <v>870</v>
      </c>
      <c r="E1532" t="s">
        <v>3733</v>
      </c>
      <c r="F1532">
        <v>42</v>
      </c>
      <c r="G1532" t="s">
        <v>51</v>
      </c>
      <c r="H1532" t="s">
        <v>41</v>
      </c>
      <c r="I1532" s="2">
        <v>5106000</v>
      </c>
      <c r="J1532" s="3">
        <f>Raw_Data[[#This Row],[cicilan_per_bulan]]/Raw_Data[[#This Row],[penghasilan_bulanan]]</f>
        <v>0.1862514688601645</v>
      </c>
      <c r="K1532" t="s">
        <v>91</v>
      </c>
      <c r="L1532" t="s">
        <v>92</v>
      </c>
      <c r="M1532" t="s">
        <v>44</v>
      </c>
      <c r="N1532" t="s">
        <v>228</v>
      </c>
      <c r="O1532" t="s">
        <v>57</v>
      </c>
      <c r="P1532" s="2">
        <v>20084000</v>
      </c>
      <c r="Q1532" s="2">
        <v>6025000</v>
      </c>
      <c r="R1532" t="str">
        <f>IF(Raw_Data[[#This Row],[persen_dp]]&lt;15%,"Low",IF(Raw_Data[[#This Row],[persen_dp]]&gt;25%,"High","Medium"))</f>
        <v>High</v>
      </c>
      <c r="S1532" s="3">
        <v>0.3</v>
      </c>
      <c r="T1532">
        <v>18</v>
      </c>
      <c r="U1532">
        <v>0.14499999999999999</v>
      </c>
      <c r="V1532" s="2">
        <v>951000</v>
      </c>
      <c r="W1532" s="2">
        <v>17117000</v>
      </c>
      <c r="X1532" t="str">
        <f>IF(OR(Raw_Data[[#This Row],[status_pembayaran]]="Macet",Raw_Data[[#This Row],[status_pembayaran]]="Kurang Lancar"),"Non Performing Loan","Performing")</f>
        <v>Performing</v>
      </c>
      <c r="Y1532" t="s">
        <v>47</v>
      </c>
      <c r="Z1532">
        <v>0</v>
      </c>
      <c r="AA1532">
        <v>0</v>
      </c>
      <c r="AB1532">
        <v>1</v>
      </c>
      <c r="AD1532">
        <f>IF(Raw_Data[[#This Row],[rasio]]&lt;0.2,1,IF(Raw_Data[[#This Row],[rasio]]&lt;0.3,2,IF(Raw_Data[[#This Row],[rasio]]&lt;0.4,3,4)))</f>
        <v>1</v>
      </c>
      <c r="AE1532">
        <f>IF(Raw_Data[[#This Row],[kategori_dp]]="High",1,IF(Raw_Data[[#This Row],[kategori_dp]]="Medium",2,3))</f>
        <v>1</v>
      </c>
      <c r="AF1532">
        <f>IF(Raw_Data[[#This Row],[tenor_bulan]]&lt;=24,1,IF(Raw_Data[[#This Row],[tenor_bulan]]&lt;=36,2,IF(Raw_Data[[#This Row],[tenor_bulan]]&lt;=48,3,4)))</f>
        <v>1</v>
      </c>
      <c r="AG1532">
        <f>IF(Raw_Data[[#This Row],[jumlah_kali_telat]]=0,0,IF(Raw_Data[[#This Row],[jumlah_kali_telat]]&lt;=2,2,4))</f>
        <v>0</v>
      </c>
      <c r="AH1532">
        <f>Raw_Data[[#This Row],[Skor_Rasio]]+Raw_Data[[#This Row],[Skor_DP]]+Raw_Data[[#This Row],[Skor_Tenor]]+Raw_Data[[#This Row],[Skor_Telat]]</f>
        <v>3</v>
      </c>
      <c r="AI1532" t="str">
        <f>IF(Raw_Data[[#This Row],[Risk_Score]]&lt;=6,"Low Risk",IF(Raw_Data[[#This Row],[Risk_Score]]&lt;=8,"Medium Risk","High Risk"))</f>
        <v>Low Risk</v>
      </c>
      <c r="AJ1532">
        <f ca="1">IFERROR(DATEDIF(Raw_Data[[#This Row],[tanggal_pengajuan]],TODAY(),"m"),"N/A")</f>
        <v>0</v>
      </c>
      <c r="AK1532" t="str">
        <f ca="1">IF(ISNUMBER(Raw_Data[[#This Row],[MOB]]),IF(Raw_Data[[#This Row],[MOB]]&lt;6,"0-5 bulan",IF(Raw_Data[[#This Row],[MOB]]&lt;12,"6-11 bulan",IF(Raw_Data[[#This Row],[MOB]]&lt;24,"12-23 bulan","24+ bulan"))),"N/A")</f>
        <v>0-5 bulan</v>
      </c>
    </row>
    <row r="1533" spans="1:37" ht="14.25" customHeight="1" x14ac:dyDescent="0.45">
      <c r="A1533" t="s">
        <v>3734</v>
      </c>
      <c r="B1533" s="64">
        <v>46168</v>
      </c>
      <c r="C1533" s="1" t="str">
        <f t="shared" si="24"/>
        <v>May</v>
      </c>
      <c r="D1533" t="s">
        <v>1536</v>
      </c>
      <c r="E1533" t="s">
        <v>3735</v>
      </c>
      <c r="F1533">
        <v>45</v>
      </c>
      <c r="G1533" t="s">
        <v>51</v>
      </c>
      <c r="H1533" t="s">
        <v>108</v>
      </c>
      <c r="I1533" s="2">
        <v>4008000</v>
      </c>
      <c r="J1533" s="3">
        <f>Raw_Data[[#This Row],[cicilan_per_bulan]]/Raw_Data[[#This Row],[penghasilan_bulanan]]</f>
        <v>0.18268463073852295</v>
      </c>
      <c r="K1533" t="s">
        <v>127</v>
      </c>
      <c r="L1533" t="s">
        <v>128</v>
      </c>
      <c r="M1533" t="s">
        <v>44</v>
      </c>
      <c r="N1533" t="s">
        <v>273</v>
      </c>
      <c r="O1533" t="s">
        <v>274</v>
      </c>
      <c r="P1533" s="2">
        <v>18040000</v>
      </c>
      <c r="Q1533" s="2">
        <v>7216000</v>
      </c>
      <c r="R1533" t="str">
        <f>IF(Raw_Data[[#This Row],[persen_dp]]&lt;15%,"Low",IF(Raw_Data[[#This Row],[persen_dp]]&gt;25%,"High","Medium"))</f>
        <v>High</v>
      </c>
      <c r="S1533" s="3">
        <v>0.4</v>
      </c>
      <c r="T1533">
        <v>18</v>
      </c>
      <c r="U1533">
        <v>0.14499999999999999</v>
      </c>
      <c r="V1533" s="2">
        <v>732200</v>
      </c>
      <c r="W1533" s="2">
        <v>13179000</v>
      </c>
      <c r="X1533" t="str">
        <f>IF(OR(Raw_Data[[#This Row],[status_pembayaran]]="Macet",Raw_Data[[#This Row],[status_pembayaran]]="Kurang Lancar"),"Non Performing Loan","Performing")</f>
        <v>Performing</v>
      </c>
      <c r="Y1533" t="s">
        <v>47</v>
      </c>
      <c r="Z1533">
        <v>0</v>
      </c>
      <c r="AA1533">
        <v>0</v>
      </c>
      <c r="AB1533">
        <v>1</v>
      </c>
      <c r="AC1533" t="s">
        <v>137</v>
      </c>
      <c r="AD1533">
        <f>IF(Raw_Data[[#This Row],[rasio]]&lt;0.2,1,IF(Raw_Data[[#This Row],[rasio]]&lt;0.3,2,IF(Raw_Data[[#This Row],[rasio]]&lt;0.4,3,4)))</f>
        <v>1</v>
      </c>
      <c r="AE1533">
        <f>IF(Raw_Data[[#This Row],[kategori_dp]]="High",1,IF(Raw_Data[[#This Row],[kategori_dp]]="Medium",2,3))</f>
        <v>1</v>
      </c>
      <c r="AF1533">
        <f>IF(Raw_Data[[#This Row],[tenor_bulan]]&lt;=24,1,IF(Raw_Data[[#This Row],[tenor_bulan]]&lt;=36,2,IF(Raw_Data[[#This Row],[tenor_bulan]]&lt;=48,3,4)))</f>
        <v>1</v>
      </c>
      <c r="AG1533">
        <f>IF(Raw_Data[[#This Row],[jumlah_kali_telat]]=0,0,IF(Raw_Data[[#This Row],[jumlah_kali_telat]]&lt;=2,2,4))</f>
        <v>0</v>
      </c>
      <c r="AH1533">
        <f>Raw_Data[[#This Row],[Skor_Rasio]]+Raw_Data[[#This Row],[Skor_DP]]+Raw_Data[[#This Row],[Skor_Tenor]]+Raw_Data[[#This Row],[Skor_Telat]]</f>
        <v>3</v>
      </c>
      <c r="AI1533" t="str">
        <f>IF(Raw_Data[[#This Row],[Risk_Score]]&lt;=6,"Low Risk",IF(Raw_Data[[#This Row],[Risk_Score]]&lt;=8,"Medium Risk","High Risk"))</f>
        <v>Low Risk</v>
      </c>
      <c r="AJ1533">
        <f ca="1">IFERROR(DATEDIF(Raw_Data[[#This Row],[tanggal_pengajuan]],TODAY(),"m"),"N/A")</f>
        <v>4</v>
      </c>
      <c r="AK1533" t="str">
        <f ca="1">IF(ISNUMBER(Raw_Data[[#This Row],[MOB]]),IF(Raw_Data[[#This Row],[MOB]]&lt;6,"0-5 bulan",IF(Raw_Data[[#This Row],[MOB]]&lt;12,"6-11 bulan",IF(Raw_Data[[#This Row],[MOB]]&lt;24,"12-23 bulan","24+ bulan"))),"N/A")</f>
        <v>0-5 bulan</v>
      </c>
    </row>
    <row r="1534" spans="1:37" ht="14.25" customHeight="1" x14ac:dyDescent="0.45">
      <c r="A1534" t="s">
        <v>3736</v>
      </c>
      <c r="B1534" s="64">
        <v>46176</v>
      </c>
      <c r="C1534" s="1" t="str">
        <f t="shared" si="24"/>
        <v>June</v>
      </c>
      <c r="D1534" t="s">
        <v>210</v>
      </c>
      <c r="E1534" t="s">
        <v>211</v>
      </c>
      <c r="F1534">
        <v>23</v>
      </c>
      <c r="G1534" t="s">
        <v>40</v>
      </c>
      <c r="H1534" t="s">
        <v>152</v>
      </c>
      <c r="I1534" s="2">
        <v>2811000</v>
      </c>
      <c r="J1534" s="3">
        <f>Raw_Data[[#This Row],[cicilan_per_bulan]]/Raw_Data[[#This Row],[penghasilan_bulanan]]</f>
        <v>0.5874421913909641</v>
      </c>
      <c r="K1534" t="s">
        <v>114</v>
      </c>
      <c r="L1534" t="s">
        <v>115</v>
      </c>
      <c r="M1534" t="s">
        <v>55</v>
      </c>
      <c r="N1534" t="s">
        <v>221</v>
      </c>
      <c r="O1534" t="s">
        <v>159</v>
      </c>
      <c r="P1534" s="2">
        <v>40962000</v>
      </c>
      <c r="Q1534" s="2">
        <v>10241000</v>
      </c>
      <c r="R1534" t="str">
        <f>IF(Raw_Data[[#This Row],[persen_dp]]&lt;15%,"Low",IF(Raw_Data[[#This Row],[persen_dp]]&gt;25%,"High","Medium"))</f>
        <v>Medium</v>
      </c>
      <c r="S1534" s="3">
        <v>0.25</v>
      </c>
      <c r="T1534">
        <v>24</v>
      </c>
      <c r="U1534">
        <v>0.14499999999999999</v>
      </c>
      <c r="V1534" s="2">
        <v>1651300</v>
      </c>
      <c r="W1534" s="2">
        <v>39630000</v>
      </c>
      <c r="X1534" t="str">
        <f>IF(OR(Raw_Data[[#This Row],[status_pembayaran]]="Macet",Raw_Data[[#This Row],[status_pembayaran]]="Kurang Lancar"),"Non Performing Loan","Performing")</f>
        <v>Performing</v>
      </c>
      <c r="Y1534" t="s">
        <v>47</v>
      </c>
      <c r="Z1534">
        <v>0</v>
      </c>
      <c r="AA1534">
        <v>0</v>
      </c>
      <c r="AB1534">
        <v>1</v>
      </c>
      <c r="AD1534">
        <f>IF(Raw_Data[[#This Row],[rasio]]&lt;0.2,1,IF(Raw_Data[[#This Row],[rasio]]&lt;0.3,2,IF(Raw_Data[[#This Row],[rasio]]&lt;0.4,3,4)))</f>
        <v>4</v>
      </c>
      <c r="AE1534">
        <f>IF(Raw_Data[[#This Row],[kategori_dp]]="High",1,IF(Raw_Data[[#This Row],[kategori_dp]]="Medium",2,3))</f>
        <v>2</v>
      </c>
      <c r="AF1534">
        <f>IF(Raw_Data[[#This Row],[tenor_bulan]]&lt;=24,1,IF(Raw_Data[[#This Row],[tenor_bulan]]&lt;=36,2,IF(Raw_Data[[#This Row],[tenor_bulan]]&lt;=48,3,4)))</f>
        <v>1</v>
      </c>
      <c r="AG1534">
        <f>IF(Raw_Data[[#This Row],[jumlah_kali_telat]]=0,0,IF(Raw_Data[[#This Row],[jumlah_kali_telat]]&lt;=2,2,4))</f>
        <v>0</v>
      </c>
      <c r="AH1534">
        <f>Raw_Data[[#This Row],[Skor_Rasio]]+Raw_Data[[#This Row],[Skor_DP]]+Raw_Data[[#This Row],[Skor_Tenor]]+Raw_Data[[#This Row],[Skor_Telat]]</f>
        <v>7</v>
      </c>
      <c r="AI1534" t="str">
        <f>IF(Raw_Data[[#This Row],[Risk_Score]]&lt;=6,"Low Risk",IF(Raw_Data[[#This Row],[Risk_Score]]&lt;=8,"Medium Risk","High Risk"))</f>
        <v>Medium Risk</v>
      </c>
      <c r="AJ1534">
        <f ca="1">IFERROR(DATEDIF(Raw_Data[[#This Row],[tanggal_pengajuan]],TODAY(),"m"),"N/A")</f>
        <v>4</v>
      </c>
      <c r="AK1534" t="str">
        <f ca="1">IF(ISNUMBER(Raw_Data[[#This Row],[MOB]]),IF(Raw_Data[[#This Row],[MOB]]&lt;6,"0-5 bulan",IF(Raw_Data[[#This Row],[MOB]]&lt;12,"6-11 bulan",IF(Raw_Data[[#This Row],[MOB]]&lt;24,"12-23 bulan","24+ bulan"))),"N/A")</f>
        <v>0-5 bulan</v>
      </c>
    </row>
    <row r="1535" spans="1:37" ht="14.25" customHeight="1" x14ac:dyDescent="0.45">
      <c r="A1535" t="s">
        <v>3737</v>
      </c>
      <c r="B1535" s="64">
        <v>46158</v>
      </c>
      <c r="C1535" s="1" t="str">
        <f t="shared" si="24"/>
        <v>May</v>
      </c>
      <c r="D1535" t="s">
        <v>132</v>
      </c>
      <c r="E1535" t="s">
        <v>3738</v>
      </c>
      <c r="F1535">
        <v>23</v>
      </c>
      <c r="G1535" t="s">
        <v>51</v>
      </c>
      <c r="H1535" t="s">
        <v>41</v>
      </c>
      <c r="I1535" s="2">
        <v>7385000</v>
      </c>
      <c r="J1535" s="3">
        <f>Raw_Data[[#This Row],[cicilan_per_bulan]]/Raw_Data[[#This Row],[penghasilan_bulanan]]</f>
        <v>8.2464454976303322E-2</v>
      </c>
      <c r="K1535" t="s">
        <v>63</v>
      </c>
      <c r="L1535" t="s">
        <v>64</v>
      </c>
      <c r="M1535" t="s">
        <v>249</v>
      </c>
      <c r="N1535" t="s">
        <v>250</v>
      </c>
      <c r="O1535" t="s">
        <v>57</v>
      </c>
      <c r="P1535" s="2">
        <v>16186000</v>
      </c>
      <c r="Q1535" s="2">
        <v>4856000</v>
      </c>
      <c r="R1535" t="str">
        <f>IF(Raw_Data[[#This Row],[persen_dp]]&lt;15%,"Low",IF(Raw_Data[[#This Row],[persen_dp]]&gt;25%,"High","Medium"))</f>
        <v>High</v>
      </c>
      <c r="S1535" s="3">
        <v>0.3</v>
      </c>
      <c r="T1535">
        <v>24</v>
      </c>
      <c r="U1535">
        <v>0.14499999999999999</v>
      </c>
      <c r="V1535" s="2">
        <v>609000</v>
      </c>
      <c r="W1535" s="2">
        <v>14615000</v>
      </c>
      <c r="X1535" t="str">
        <f>IF(OR(Raw_Data[[#This Row],[status_pembayaran]]="Macet",Raw_Data[[#This Row],[status_pembayaran]]="Kurang Lancar"),"Non Performing Loan","Performing")</f>
        <v>Performing</v>
      </c>
      <c r="Y1535" t="s">
        <v>47</v>
      </c>
      <c r="Z1535">
        <v>0</v>
      </c>
      <c r="AA1535">
        <v>0</v>
      </c>
      <c r="AB1535">
        <v>1</v>
      </c>
      <c r="AC1535" t="s">
        <v>137</v>
      </c>
      <c r="AD1535">
        <f>IF(Raw_Data[[#This Row],[rasio]]&lt;0.2,1,IF(Raw_Data[[#This Row],[rasio]]&lt;0.3,2,IF(Raw_Data[[#This Row],[rasio]]&lt;0.4,3,4)))</f>
        <v>1</v>
      </c>
      <c r="AE1535">
        <f>IF(Raw_Data[[#This Row],[kategori_dp]]="High",1,IF(Raw_Data[[#This Row],[kategori_dp]]="Medium",2,3))</f>
        <v>1</v>
      </c>
      <c r="AF1535">
        <f>IF(Raw_Data[[#This Row],[tenor_bulan]]&lt;=24,1,IF(Raw_Data[[#This Row],[tenor_bulan]]&lt;=36,2,IF(Raw_Data[[#This Row],[tenor_bulan]]&lt;=48,3,4)))</f>
        <v>1</v>
      </c>
      <c r="AG1535">
        <f>IF(Raw_Data[[#This Row],[jumlah_kali_telat]]=0,0,IF(Raw_Data[[#This Row],[jumlah_kali_telat]]&lt;=2,2,4))</f>
        <v>0</v>
      </c>
      <c r="AH1535">
        <f>Raw_Data[[#This Row],[Skor_Rasio]]+Raw_Data[[#This Row],[Skor_DP]]+Raw_Data[[#This Row],[Skor_Tenor]]+Raw_Data[[#This Row],[Skor_Telat]]</f>
        <v>3</v>
      </c>
      <c r="AI1535" t="str">
        <f>IF(Raw_Data[[#This Row],[Risk_Score]]&lt;=6,"Low Risk",IF(Raw_Data[[#This Row],[Risk_Score]]&lt;=8,"Medium Risk","High Risk"))</f>
        <v>Low Risk</v>
      </c>
      <c r="AJ1535">
        <f ca="1">IFERROR(DATEDIF(Raw_Data[[#This Row],[tanggal_pengajuan]],TODAY(),"m"),"N/A")</f>
        <v>5</v>
      </c>
      <c r="AK1535" t="str">
        <f ca="1">IF(ISNUMBER(Raw_Data[[#This Row],[MOB]]),IF(Raw_Data[[#This Row],[MOB]]&lt;6,"0-5 bulan",IF(Raw_Data[[#This Row],[MOB]]&lt;12,"6-11 bulan",IF(Raw_Data[[#This Row],[MOB]]&lt;24,"12-23 bulan","24+ bulan"))),"N/A")</f>
        <v>0-5 bulan</v>
      </c>
    </row>
    <row r="1536" spans="1:37" ht="14.25" customHeight="1" x14ac:dyDescent="0.45">
      <c r="A1536" t="s">
        <v>3739</v>
      </c>
      <c r="B1536" s="64">
        <v>46067</v>
      </c>
      <c r="C1536" s="1" t="str">
        <f t="shared" si="24"/>
        <v>February</v>
      </c>
      <c r="D1536" t="s">
        <v>3419</v>
      </c>
      <c r="E1536" t="s">
        <v>3740</v>
      </c>
      <c r="F1536">
        <v>22</v>
      </c>
      <c r="G1536" t="s">
        <v>40</v>
      </c>
      <c r="H1536" t="s">
        <v>41</v>
      </c>
      <c r="I1536" s="2">
        <v>5979000</v>
      </c>
      <c r="J1536" s="3">
        <f>Raw_Data[[#This Row],[cicilan_per_bulan]]/Raw_Data[[#This Row],[penghasilan_bulanan]]</f>
        <v>7.7972905168088302E-2</v>
      </c>
      <c r="K1536" t="s">
        <v>167</v>
      </c>
      <c r="L1536" t="s">
        <v>110</v>
      </c>
      <c r="M1536" t="s">
        <v>72</v>
      </c>
      <c r="N1536" t="s">
        <v>73</v>
      </c>
      <c r="O1536" t="s">
        <v>46</v>
      </c>
      <c r="P1536" s="2">
        <v>20271000</v>
      </c>
      <c r="Q1536" s="2">
        <v>4054000</v>
      </c>
      <c r="R1536" t="str">
        <f>IF(Raw_Data[[#This Row],[persen_dp]]&lt;15%,"Low",IF(Raw_Data[[#This Row],[persen_dp]]&gt;25%,"High","Medium"))</f>
        <v>Medium</v>
      </c>
      <c r="S1536" s="3">
        <v>0.2</v>
      </c>
      <c r="T1536">
        <v>60</v>
      </c>
      <c r="U1536">
        <v>0.14499999999999999</v>
      </c>
      <c r="V1536" s="2">
        <v>466200</v>
      </c>
      <c r="W1536" s="2">
        <v>27975000</v>
      </c>
      <c r="X1536" t="str">
        <f>IF(OR(Raw_Data[[#This Row],[status_pembayaran]]="Macet",Raw_Data[[#This Row],[status_pembayaran]]="Kurang Lancar"),"Non Performing Loan","Performing")</f>
        <v>Performing</v>
      </c>
      <c r="Y1536" t="s">
        <v>47</v>
      </c>
      <c r="Z1536">
        <v>0</v>
      </c>
      <c r="AA1536">
        <v>0</v>
      </c>
      <c r="AB1536">
        <v>1</v>
      </c>
      <c r="AD1536">
        <f>IF(Raw_Data[[#This Row],[rasio]]&lt;0.2,1,IF(Raw_Data[[#This Row],[rasio]]&lt;0.3,2,IF(Raw_Data[[#This Row],[rasio]]&lt;0.4,3,4)))</f>
        <v>1</v>
      </c>
      <c r="AE1536">
        <f>IF(Raw_Data[[#This Row],[kategori_dp]]="High",1,IF(Raw_Data[[#This Row],[kategori_dp]]="Medium",2,3))</f>
        <v>2</v>
      </c>
      <c r="AF1536">
        <f>IF(Raw_Data[[#This Row],[tenor_bulan]]&lt;=24,1,IF(Raw_Data[[#This Row],[tenor_bulan]]&lt;=36,2,IF(Raw_Data[[#This Row],[tenor_bulan]]&lt;=48,3,4)))</f>
        <v>4</v>
      </c>
      <c r="AG1536">
        <f>IF(Raw_Data[[#This Row],[jumlah_kali_telat]]=0,0,IF(Raw_Data[[#This Row],[jumlah_kali_telat]]&lt;=2,2,4))</f>
        <v>0</v>
      </c>
      <c r="AH1536">
        <f>Raw_Data[[#This Row],[Skor_Rasio]]+Raw_Data[[#This Row],[Skor_DP]]+Raw_Data[[#This Row],[Skor_Tenor]]+Raw_Data[[#This Row],[Skor_Telat]]</f>
        <v>7</v>
      </c>
      <c r="AI1536" t="str">
        <f>IF(Raw_Data[[#This Row],[Risk_Score]]&lt;=6,"Low Risk",IF(Raw_Data[[#This Row],[Risk_Score]]&lt;=8,"Medium Risk","High Risk"))</f>
        <v>Medium Risk</v>
      </c>
      <c r="AJ1536">
        <f ca="1">IFERROR(DATEDIF(Raw_Data[[#This Row],[tanggal_pengajuan]],TODAY(),"m"),"N/A")</f>
        <v>8</v>
      </c>
      <c r="AK1536" t="str">
        <f ca="1">IF(ISNUMBER(Raw_Data[[#This Row],[MOB]]),IF(Raw_Data[[#This Row],[MOB]]&lt;6,"0-5 bulan",IF(Raw_Data[[#This Row],[MOB]]&lt;12,"6-11 bulan",IF(Raw_Data[[#This Row],[MOB]]&lt;24,"12-23 bulan","24+ bulan"))),"N/A")</f>
        <v>6-11 bulan</v>
      </c>
    </row>
    <row r="1537" spans="1:37" ht="14.25" customHeight="1" x14ac:dyDescent="0.45">
      <c r="A1537" t="s">
        <v>3741</v>
      </c>
      <c r="B1537" s="64">
        <v>46074</v>
      </c>
      <c r="C1537" s="1" t="str">
        <f t="shared" si="24"/>
        <v>February</v>
      </c>
      <c r="D1537" t="s">
        <v>1364</v>
      </c>
      <c r="E1537" t="s">
        <v>3742</v>
      </c>
      <c r="F1537">
        <v>51</v>
      </c>
      <c r="G1537" t="s">
        <v>51</v>
      </c>
      <c r="H1537" t="s">
        <v>90</v>
      </c>
      <c r="I1537" s="2">
        <v>3467000</v>
      </c>
      <c r="J1537" s="3">
        <f>Raw_Data[[#This Row],[cicilan_per_bulan]]/Raw_Data[[#This Row],[penghasilan_bulanan]]</f>
        <v>0.16094606287856936</v>
      </c>
      <c r="K1537" t="s">
        <v>167</v>
      </c>
      <c r="L1537" t="s">
        <v>110</v>
      </c>
      <c r="M1537" t="s">
        <v>44</v>
      </c>
      <c r="N1537" t="s">
        <v>228</v>
      </c>
      <c r="O1537" t="s">
        <v>57</v>
      </c>
      <c r="P1537" s="2">
        <v>19999000</v>
      </c>
      <c r="Q1537" s="2">
        <v>6000000</v>
      </c>
      <c r="R1537" t="str">
        <f>IF(Raw_Data[[#This Row],[persen_dp]]&lt;15%,"Low",IF(Raw_Data[[#This Row],[persen_dp]]&gt;25%,"High","Medium"))</f>
        <v>High</v>
      </c>
      <c r="S1537" s="3">
        <v>0.3</v>
      </c>
      <c r="T1537">
        <v>36</v>
      </c>
      <c r="U1537">
        <v>0.14499999999999999</v>
      </c>
      <c r="V1537" s="2">
        <v>558000</v>
      </c>
      <c r="W1537" s="2">
        <v>20088000</v>
      </c>
      <c r="X1537" t="str">
        <f>IF(OR(Raw_Data[[#This Row],[status_pembayaran]]="Macet",Raw_Data[[#This Row],[status_pembayaran]]="Kurang Lancar"),"Non Performing Loan","Performing")</f>
        <v>Performing</v>
      </c>
      <c r="Y1537" t="s">
        <v>47</v>
      </c>
      <c r="Z1537">
        <v>0</v>
      </c>
      <c r="AA1537">
        <v>0</v>
      </c>
      <c r="AB1537">
        <v>1</v>
      </c>
      <c r="AD1537">
        <f>IF(Raw_Data[[#This Row],[rasio]]&lt;0.2,1,IF(Raw_Data[[#This Row],[rasio]]&lt;0.3,2,IF(Raw_Data[[#This Row],[rasio]]&lt;0.4,3,4)))</f>
        <v>1</v>
      </c>
      <c r="AE1537">
        <f>IF(Raw_Data[[#This Row],[kategori_dp]]="High",1,IF(Raw_Data[[#This Row],[kategori_dp]]="Medium",2,3))</f>
        <v>1</v>
      </c>
      <c r="AF1537">
        <f>IF(Raw_Data[[#This Row],[tenor_bulan]]&lt;=24,1,IF(Raw_Data[[#This Row],[tenor_bulan]]&lt;=36,2,IF(Raw_Data[[#This Row],[tenor_bulan]]&lt;=48,3,4)))</f>
        <v>2</v>
      </c>
      <c r="AG1537">
        <f>IF(Raw_Data[[#This Row],[jumlah_kali_telat]]=0,0,IF(Raw_Data[[#This Row],[jumlah_kali_telat]]&lt;=2,2,4))</f>
        <v>0</v>
      </c>
      <c r="AH1537">
        <f>Raw_Data[[#This Row],[Skor_Rasio]]+Raw_Data[[#This Row],[Skor_DP]]+Raw_Data[[#This Row],[Skor_Tenor]]+Raw_Data[[#This Row],[Skor_Telat]]</f>
        <v>4</v>
      </c>
      <c r="AI1537" t="str">
        <f>IF(Raw_Data[[#This Row],[Risk_Score]]&lt;=6,"Low Risk",IF(Raw_Data[[#This Row],[Risk_Score]]&lt;=8,"Medium Risk","High Risk"))</f>
        <v>Low Risk</v>
      </c>
      <c r="AJ1537">
        <f ca="1">IFERROR(DATEDIF(Raw_Data[[#This Row],[tanggal_pengajuan]],TODAY(),"m"),"N/A")</f>
        <v>8</v>
      </c>
      <c r="AK1537" t="str">
        <f ca="1">IF(ISNUMBER(Raw_Data[[#This Row],[MOB]]),IF(Raw_Data[[#This Row],[MOB]]&lt;6,"0-5 bulan",IF(Raw_Data[[#This Row],[MOB]]&lt;12,"6-11 bulan",IF(Raw_Data[[#This Row],[MOB]]&lt;24,"12-23 bulan","24+ bulan"))),"N/A")</f>
        <v>6-11 bulan</v>
      </c>
    </row>
    <row r="1538" spans="1:37" ht="14.25" customHeight="1" x14ac:dyDescent="0.45">
      <c r="A1538" t="s">
        <v>3743</v>
      </c>
      <c r="B1538" s="64">
        <v>46137</v>
      </c>
      <c r="C1538" s="1" t="str">
        <f t="shared" si="24"/>
        <v>April</v>
      </c>
      <c r="D1538" t="s">
        <v>2687</v>
      </c>
      <c r="E1538" t="s">
        <v>3744</v>
      </c>
      <c r="F1538">
        <v>33</v>
      </c>
      <c r="G1538" t="s">
        <v>51</v>
      </c>
      <c r="H1538" t="s">
        <v>176</v>
      </c>
      <c r="I1538" s="2">
        <v>6349000</v>
      </c>
      <c r="J1538" s="3">
        <f>Raw_Data[[#This Row],[cicilan_per_bulan]]/Raw_Data[[#This Row],[penghasilan_bulanan]]</f>
        <v>5.2417703575366202E-2</v>
      </c>
      <c r="K1538" t="s">
        <v>81</v>
      </c>
      <c r="L1538" t="s">
        <v>82</v>
      </c>
      <c r="M1538" t="s">
        <v>44</v>
      </c>
      <c r="N1538" t="s">
        <v>273</v>
      </c>
      <c r="O1538" t="s">
        <v>274</v>
      </c>
      <c r="P1538" s="2">
        <v>17808000</v>
      </c>
      <c r="Q1538" s="2">
        <v>6233000</v>
      </c>
      <c r="R1538" t="str">
        <f>IF(Raw_Data[[#This Row],[persen_dp]]&lt;15%,"Low",IF(Raw_Data[[#This Row],[persen_dp]]&gt;25%,"High","Medium"))</f>
        <v>High</v>
      </c>
      <c r="S1538" s="3">
        <v>0.35</v>
      </c>
      <c r="T1538">
        <v>60</v>
      </c>
      <c r="U1538">
        <v>0.14499999999999999</v>
      </c>
      <c r="V1538" s="2">
        <v>332800</v>
      </c>
      <c r="W1538" s="2">
        <v>19966000</v>
      </c>
      <c r="X1538" t="str">
        <f>IF(OR(Raw_Data[[#This Row],[status_pembayaran]]="Macet",Raw_Data[[#This Row],[status_pembayaran]]="Kurang Lancar"),"Non Performing Loan","Performing")</f>
        <v>Performing</v>
      </c>
      <c r="Y1538" t="s">
        <v>47</v>
      </c>
      <c r="Z1538">
        <v>0</v>
      </c>
      <c r="AA1538">
        <v>0</v>
      </c>
      <c r="AB1538">
        <v>1</v>
      </c>
      <c r="AC1538" t="s">
        <v>74</v>
      </c>
      <c r="AD1538">
        <f>IF(Raw_Data[[#This Row],[rasio]]&lt;0.2,1,IF(Raw_Data[[#This Row],[rasio]]&lt;0.3,2,IF(Raw_Data[[#This Row],[rasio]]&lt;0.4,3,4)))</f>
        <v>1</v>
      </c>
      <c r="AE1538">
        <f>IF(Raw_Data[[#This Row],[kategori_dp]]="High",1,IF(Raw_Data[[#This Row],[kategori_dp]]="Medium",2,3))</f>
        <v>1</v>
      </c>
      <c r="AF1538">
        <f>IF(Raw_Data[[#This Row],[tenor_bulan]]&lt;=24,1,IF(Raw_Data[[#This Row],[tenor_bulan]]&lt;=36,2,IF(Raw_Data[[#This Row],[tenor_bulan]]&lt;=48,3,4)))</f>
        <v>4</v>
      </c>
      <c r="AG1538">
        <f>IF(Raw_Data[[#This Row],[jumlah_kali_telat]]=0,0,IF(Raw_Data[[#This Row],[jumlah_kali_telat]]&lt;=2,2,4))</f>
        <v>0</v>
      </c>
      <c r="AH1538">
        <f>Raw_Data[[#This Row],[Skor_Rasio]]+Raw_Data[[#This Row],[Skor_DP]]+Raw_Data[[#This Row],[Skor_Tenor]]+Raw_Data[[#This Row],[Skor_Telat]]</f>
        <v>6</v>
      </c>
      <c r="AI1538" t="str">
        <f>IF(Raw_Data[[#This Row],[Risk_Score]]&lt;=6,"Low Risk",IF(Raw_Data[[#This Row],[Risk_Score]]&lt;=8,"Medium Risk","High Risk"))</f>
        <v>Low Risk</v>
      </c>
      <c r="AJ1538">
        <f ca="1">IFERROR(DATEDIF(Raw_Data[[#This Row],[tanggal_pengajuan]],TODAY(),"m"),"N/A")</f>
        <v>5</v>
      </c>
      <c r="AK1538" t="str">
        <f ca="1">IF(ISNUMBER(Raw_Data[[#This Row],[MOB]]),IF(Raw_Data[[#This Row],[MOB]]&lt;6,"0-5 bulan",IF(Raw_Data[[#This Row],[MOB]]&lt;12,"6-11 bulan",IF(Raw_Data[[#This Row],[MOB]]&lt;24,"12-23 bulan","24+ bulan"))),"N/A")</f>
        <v>0-5 bulan</v>
      </c>
    </row>
    <row r="1539" spans="1:37" ht="14.25" customHeight="1" x14ac:dyDescent="0.45">
      <c r="A1539" t="s">
        <v>3745</v>
      </c>
      <c r="B1539" s="64">
        <v>46082</v>
      </c>
      <c r="C1539" s="1" t="str">
        <f t="shared" si="24"/>
        <v>March</v>
      </c>
      <c r="D1539" t="s">
        <v>369</v>
      </c>
      <c r="E1539" t="s">
        <v>3746</v>
      </c>
      <c r="F1539">
        <v>25</v>
      </c>
      <c r="G1539" t="s">
        <v>51</v>
      </c>
      <c r="H1539" t="s">
        <v>90</v>
      </c>
      <c r="I1539" s="2">
        <v>7060000</v>
      </c>
      <c r="J1539" s="3">
        <f>Raw_Data[[#This Row],[cicilan_per_bulan]]/Raw_Data[[#This Row],[penghasilan_bulanan]]</f>
        <v>0.26390934844192637</v>
      </c>
      <c r="K1539" t="s">
        <v>119</v>
      </c>
      <c r="L1539" t="s">
        <v>120</v>
      </c>
      <c r="M1539" t="s">
        <v>55</v>
      </c>
      <c r="N1539" t="s">
        <v>395</v>
      </c>
      <c r="O1539" t="s">
        <v>396</v>
      </c>
      <c r="P1539" s="2">
        <v>62323000</v>
      </c>
      <c r="Q1539" s="2">
        <v>15581000</v>
      </c>
      <c r="R1539" t="str">
        <f>IF(Raw_Data[[#This Row],[persen_dp]]&lt;15%,"Low",IF(Raw_Data[[#This Row],[persen_dp]]&gt;25%,"High","Medium"))</f>
        <v>Medium</v>
      </c>
      <c r="S1539" s="3">
        <v>0.25</v>
      </c>
      <c r="T1539">
        <v>36</v>
      </c>
      <c r="U1539">
        <v>0.14499999999999999</v>
      </c>
      <c r="V1539" s="2">
        <v>1863200</v>
      </c>
      <c r="W1539" s="2">
        <v>67075000</v>
      </c>
      <c r="X1539" t="str">
        <f>IF(OR(Raw_Data[[#This Row],[status_pembayaran]]="Macet",Raw_Data[[#This Row],[status_pembayaran]]="Kurang Lancar"),"Non Performing Loan","Performing")</f>
        <v>Non Performing Loan</v>
      </c>
      <c r="Y1539" t="s">
        <v>488</v>
      </c>
      <c r="Z1539">
        <v>20</v>
      </c>
      <c r="AA1539">
        <v>1</v>
      </c>
      <c r="AB1539">
        <v>3</v>
      </c>
      <c r="AD1539">
        <f>IF(Raw_Data[[#This Row],[rasio]]&lt;0.2,1,IF(Raw_Data[[#This Row],[rasio]]&lt;0.3,2,IF(Raw_Data[[#This Row],[rasio]]&lt;0.4,3,4)))</f>
        <v>2</v>
      </c>
      <c r="AE1539">
        <f>IF(Raw_Data[[#This Row],[kategori_dp]]="High",1,IF(Raw_Data[[#This Row],[kategori_dp]]="Medium",2,3))</f>
        <v>2</v>
      </c>
      <c r="AF1539">
        <f>IF(Raw_Data[[#This Row],[tenor_bulan]]&lt;=24,1,IF(Raw_Data[[#This Row],[tenor_bulan]]&lt;=36,2,IF(Raw_Data[[#This Row],[tenor_bulan]]&lt;=48,3,4)))</f>
        <v>2</v>
      </c>
      <c r="AG1539">
        <f>IF(Raw_Data[[#This Row],[jumlah_kali_telat]]=0,0,IF(Raw_Data[[#This Row],[jumlah_kali_telat]]&lt;=2,2,4))</f>
        <v>2</v>
      </c>
      <c r="AH1539">
        <f>Raw_Data[[#This Row],[Skor_Rasio]]+Raw_Data[[#This Row],[Skor_DP]]+Raw_Data[[#This Row],[Skor_Tenor]]+Raw_Data[[#This Row],[Skor_Telat]]</f>
        <v>8</v>
      </c>
      <c r="AI1539" t="str">
        <f>IF(Raw_Data[[#This Row],[Risk_Score]]&lt;=6,"Low Risk",IF(Raw_Data[[#This Row],[Risk_Score]]&lt;=8,"Medium Risk","High Risk"))</f>
        <v>Medium Risk</v>
      </c>
      <c r="AJ1539">
        <f ca="1">IFERROR(DATEDIF(Raw_Data[[#This Row],[tanggal_pengajuan]],TODAY(),"m"),"N/A")</f>
        <v>7</v>
      </c>
      <c r="AK1539" t="str">
        <f ca="1">IF(ISNUMBER(Raw_Data[[#This Row],[MOB]]),IF(Raw_Data[[#This Row],[MOB]]&lt;6,"0-5 bulan",IF(Raw_Data[[#This Row],[MOB]]&lt;12,"6-11 bulan",IF(Raw_Data[[#This Row],[MOB]]&lt;24,"12-23 bulan","24+ bulan"))),"N/A")</f>
        <v>6-11 bulan</v>
      </c>
    </row>
    <row r="1540" spans="1:37" ht="14.25" customHeight="1" x14ac:dyDescent="0.45">
      <c r="A1540" t="s">
        <v>3747</v>
      </c>
      <c r="B1540" s="64">
        <v>46075</v>
      </c>
      <c r="C1540" s="1" t="str">
        <f t="shared" si="24"/>
        <v>February</v>
      </c>
      <c r="D1540" t="s">
        <v>3748</v>
      </c>
      <c r="E1540" t="s">
        <v>3749</v>
      </c>
      <c r="F1540">
        <v>36</v>
      </c>
      <c r="G1540" t="s">
        <v>40</v>
      </c>
      <c r="H1540" t="s">
        <v>176</v>
      </c>
      <c r="I1540" s="2">
        <v>4346000</v>
      </c>
      <c r="J1540" s="3">
        <f>Raw_Data[[#This Row],[cicilan_per_bulan]]/Raw_Data[[#This Row],[penghasilan_bulanan]]</f>
        <v>0.16063046479521398</v>
      </c>
      <c r="K1540" t="s">
        <v>63</v>
      </c>
      <c r="L1540" t="s">
        <v>64</v>
      </c>
      <c r="M1540" t="s">
        <v>44</v>
      </c>
      <c r="N1540" t="s">
        <v>228</v>
      </c>
      <c r="O1540" t="s">
        <v>57</v>
      </c>
      <c r="P1540" s="2">
        <v>19980000</v>
      </c>
      <c r="Q1540" s="2">
        <v>6993000</v>
      </c>
      <c r="R1540" t="str">
        <f>IF(Raw_Data[[#This Row],[persen_dp]]&lt;15%,"Low",IF(Raw_Data[[#This Row],[persen_dp]]&gt;25%,"High","Medium"))</f>
        <v>High</v>
      </c>
      <c r="S1540" s="3">
        <v>0.35</v>
      </c>
      <c r="T1540">
        <v>24</v>
      </c>
      <c r="U1540">
        <v>0.14499999999999999</v>
      </c>
      <c r="V1540" s="2">
        <v>698100</v>
      </c>
      <c r="W1540" s="2">
        <v>16754000</v>
      </c>
      <c r="X1540" t="str">
        <f>IF(OR(Raw_Data[[#This Row],[status_pembayaran]]="Macet",Raw_Data[[#This Row],[status_pembayaran]]="Kurang Lancar"),"Non Performing Loan","Performing")</f>
        <v>Performing</v>
      </c>
      <c r="Y1540" t="s">
        <v>47</v>
      </c>
      <c r="Z1540">
        <v>0</v>
      </c>
      <c r="AA1540">
        <v>0</v>
      </c>
      <c r="AB1540">
        <v>1</v>
      </c>
      <c r="AD1540">
        <f>IF(Raw_Data[[#This Row],[rasio]]&lt;0.2,1,IF(Raw_Data[[#This Row],[rasio]]&lt;0.3,2,IF(Raw_Data[[#This Row],[rasio]]&lt;0.4,3,4)))</f>
        <v>1</v>
      </c>
      <c r="AE1540">
        <f>IF(Raw_Data[[#This Row],[kategori_dp]]="High",1,IF(Raw_Data[[#This Row],[kategori_dp]]="Medium",2,3))</f>
        <v>1</v>
      </c>
      <c r="AF1540">
        <f>IF(Raw_Data[[#This Row],[tenor_bulan]]&lt;=24,1,IF(Raw_Data[[#This Row],[tenor_bulan]]&lt;=36,2,IF(Raw_Data[[#This Row],[tenor_bulan]]&lt;=48,3,4)))</f>
        <v>1</v>
      </c>
      <c r="AG1540">
        <f>IF(Raw_Data[[#This Row],[jumlah_kali_telat]]=0,0,IF(Raw_Data[[#This Row],[jumlah_kali_telat]]&lt;=2,2,4))</f>
        <v>0</v>
      </c>
      <c r="AH1540">
        <f>Raw_Data[[#This Row],[Skor_Rasio]]+Raw_Data[[#This Row],[Skor_DP]]+Raw_Data[[#This Row],[Skor_Tenor]]+Raw_Data[[#This Row],[Skor_Telat]]</f>
        <v>3</v>
      </c>
      <c r="AI1540" t="str">
        <f>IF(Raw_Data[[#This Row],[Risk_Score]]&lt;=6,"Low Risk",IF(Raw_Data[[#This Row],[Risk_Score]]&lt;=8,"Medium Risk","High Risk"))</f>
        <v>Low Risk</v>
      </c>
      <c r="AJ1540">
        <f ca="1">IFERROR(DATEDIF(Raw_Data[[#This Row],[tanggal_pengajuan]],TODAY(),"m"),"N/A")</f>
        <v>8</v>
      </c>
      <c r="AK1540" t="str">
        <f ca="1">IF(ISNUMBER(Raw_Data[[#This Row],[MOB]]),IF(Raw_Data[[#This Row],[MOB]]&lt;6,"0-5 bulan",IF(Raw_Data[[#This Row],[MOB]]&lt;12,"6-11 bulan",IF(Raw_Data[[#This Row],[MOB]]&lt;24,"12-23 bulan","24+ bulan"))),"N/A")</f>
        <v>6-11 bulan</v>
      </c>
    </row>
    <row r="1541" spans="1:37" ht="14.25" customHeight="1" x14ac:dyDescent="0.45">
      <c r="A1541" t="s">
        <v>3750</v>
      </c>
      <c r="B1541" s="64">
        <v>46174</v>
      </c>
      <c r="C1541" s="1" t="str">
        <f t="shared" si="24"/>
        <v>June</v>
      </c>
      <c r="D1541" t="s">
        <v>1821</v>
      </c>
      <c r="E1541" t="s">
        <v>3751</v>
      </c>
      <c r="F1541">
        <v>26</v>
      </c>
      <c r="G1541" t="s">
        <v>51</v>
      </c>
      <c r="H1541" t="s">
        <v>62</v>
      </c>
      <c r="I1541" s="2">
        <v>2446000</v>
      </c>
      <c r="J1541" s="3">
        <f>Raw_Data[[#This Row],[cicilan_per_bulan]]/Raw_Data[[#This Row],[penghasilan_bulanan]]</f>
        <v>0.69411283728536388</v>
      </c>
      <c r="K1541" t="s">
        <v>177</v>
      </c>
      <c r="L1541" t="s">
        <v>154</v>
      </c>
      <c r="M1541" t="s">
        <v>44</v>
      </c>
      <c r="N1541" t="s">
        <v>171</v>
      </c>
      <c r="O1541" t="s">
        <v>172</v>
      </c>
      <c r="P1541" s="2">
        <v>42116000</v>
      </c>
      <c r="Q1541" s="2">
        <v>10529000</v>
      </c>
      <c r="R1541" t="str">
        <f>IF(Raw_Data[[#This Row],[persen_dp]]&lt;15%,"Low",IF(Raw_Data[[#This Row],[persen_dp]]&gt;25%,"High","Medium"))</f>
        <v>Medium</v>
      </c>
      <c r="S1541" s="3">
        <v>0.25</v>
      </c>
      <c r="T1541">
        <v>24</v>
      </c>
      <c r="U1541">
        <v>0.14499999999999999</v>
      </c>
      <c r="V1541" s="2">
        <v>1697800</v>
      </c>
      <c r="W1541" s="2">
        <v>40747000</v>
      </c>
      <c r="X1541" t="str">
        <f>IF(OR(Raw_Data[[#This Row],[status_pembayaran]]="Macet",Raw_Data[[#This Row],[status_pembayaran]]="Kurang Lancar"),"Non Performing Loan","Performing")</f>
        <v>Performing</v>
      </c>
      <c r="Y1541" t="s">
        <v>47</v>
      </c>
      <c r="Z1541">
        <v>0</v>
      </c>
      <c r="AA1541">
        <v>0</v>
      </c>
      <c r="AB1541">
        <v>1</v>
      </c>
      <c r="AD1541">
        <f>IF(Raw_Data[[#This Row],[rasio]]&lt;0.2,1,IF(Raw_Data[[#This Row],[rasio]]&lt;0.3,2,IF(Raw_Data[[#This Row],[rasio]]&lt;0.4,3,4)))</f>
        <v>4</v>
      </c>
      <c r="AE1541">
        <f>IF(Raw_Data[[#This Row],[kategori_dp]]="High",1,IF(Raw_Data[[#This Row],[kategori_dp]]="Medium",2,3))</f>
        <v>2</v>
      </c>
      <c r="AF1541">
        <f>IF(Raw_Data[[#This Row],[tenor_bulan]]&lt;=24,1,IF(Raw_Data[[#This Row],[tenor_bulan]]&lt;=36,2,IF(Raw_Data[[#This Row],[tenor_bulan]]&lt;=48,3,4)))</f>
        <v>1</v>
      </c>
      <c r="AG1541">
        <f>IF(Raw_Data[[#This Row],[jumlah_kali_telat]]=0,0,IF(Raw_Data[[#This Row],[jumlah_kali_telat]]&lt;=2,2,4))</f>
        <v>0</v>
      </c>
      <c r="AH1541">
        <f>Raw_Data[[#This Row],[Skor_Rasio]]+Raw_Data[[#This Row],[Skor_DP]]+Raw_Data[[#This Row],[Skor_Tenor]]+Raw_Data[[#This Row],[Skor_Telat]]</f>
        <v>7</v>
      </c>
      <c r="AI1541" t="str">
        <f>IF(Raw_Data[[#This Row],[Risk_Score]]&lt;=6,"Low Risk",IF(Raw_Data[[#This Row],[Risk_Score]]&lt;=8,"Medium Risk","High Risk"))</f>
        <v>Medium Risk</v>
      </c>
      <c r="AJ1541">
        <f ca="1">IFERROR(DATEDIF(Raw_Data[[#This Row],[tanggal_pengajuan]],TODAY(),"m"),"N/A")</f>
        <v>4</v>
      </c>
      <c r="AK1541" t="str">
        <f ca="1">IF(ISNUMBER(Raw_Data[[#This Row],[MOB]]),IF(Raw_Data[[#This Row],[MOB]]&lt;6,"0-5 bulan",IF(Raw_Data[[#This Row],[MOB]]&lt;12,"6-11 bulan",IF(Raw_Data[[#This Row],[MOB]]&lt;24,"12-23 bulan","24+ bulan"))),"N/A")</f>
        <v>0-5 bulan</v>
      </c>
    </row>
    <row r="1542" spans="1:37" ht="14.25" customHeight="1" x14ac:dyDescent="0.45">
      <c r="A1542" t="s">
        <v>3752</v>
      </c>
      <c r="B1542" s="64">
        <v>46143</v>
      </c>
      <c r="C1542" s="1" t="str">
        <f t="shared" si="24"/>
        <v>May</v>
      </c>
      <c r="D1542" t="s">
        <v>2807</v>
      </c>
      <c r="E1542" t="s">
        <v>3753</v>
      </c>
      <c r="F1542">
        <v>55</v>
      </c>
      <c r="G1542" t="s">
        <v>51</v>
      </c>
      <c r="H1542" t="s">
        <v>52</v>
      </c>
      <c r="I1542" s="2">
        <v>14655000</v>
      </c>
      <c r="J1542" s="3">
        <f>Raw_Data[[#This Row],[cicilan_per_bulan]]/Raw_Data[[#This Row],[penghasilan_bulanan]]</f>
        <v>7.947458205390652E-2</v>
      </c>
      <c r="K1542" t="s">
        <v>177</v>
      </c>
      <c r="L1542" t="s">
        <v>154</v>
      </c>
      <c r="M1542" t="s">
        <v>55</v>
      </c>
      <c r="N1542" t="s">
        <v>147</v>
      </c>
      <c r="O1542" t="s">
        <v>148</v>
      </c>
      <c r="P1542" s="2">
        <v>32466000</v>
      </c>
      <c r="Q1542" s="2">
        <v>3247000</v>
      </c>
      <c r="R1542" t="str">
        <f>IF(Raw_Data[[#This Row],[persen_dp]]&lt;15%,"Low",IF(Raw_Data[[#This Row],[persen_dp]]&gt;25%,"High","Medium"))</f>
        <v>Low</v>
      </c>
      <c r="S1542" s="3">
        <v>0.1</v>
      </c>
      <c r="T1542">
        <v>36</v>
      </c>
      <c r="U1542">
        <v>0.14499999999999999</v>
      </c>
      <c r="V1542" s="2">
        <v>1164700</v>
      </c>
      <c r="W1542" s="2">
        <v>41929000</v>
      </c>
      <c r="X1542" t="str">
        <f>IF(OR(Raw_Data[[#This Row],[status_pembayaran]]="Macet",Raw_Data[[#This Row],[status_pembayaran]]="Kurang Lancar"),"Non Performing Loan","Performing")</f>
        <v>Performing</v>
      </c>
      <c r="Y1542" t="s">
        <v>47</v>
      </c>
      <c r="Z1542">
        <v>0</v>
      </c>
      <c r="AA1542">
        <v>0</v>
      </c>
      <c r="AB1542">
        <v>1</v>
      </c>
      <c r="AC1542" t="s">
        <v>74</v>
      </c>
      <c r="AD1542">
        <f>IF(Raw_Data[[#This Row],[rasio]]&lt;0.2,1,IF(Raw_Data[[#This Row],[rasio]]&lt;0.3,2,IF(Raw_Data[[#This Row],[rasio]]&lt;0.4,3,4)))</f>
        <v>1</v>
      </c>
      <c r="AE1542">
        <f>IF(Raw_Data[[#This Row],[kategori_dp]]="High",1,IF(Raw_Data[[#This Row],[kategori_dp]]="Medium",2,3))</f>
        <v>3</v>
      </c>
      <c r="AF1542">
        <f>IF(Raw_Data[[#This Row],[tenor_bulan]]&lt;=24,1,IF(Raw_Data[[#This Row],[tenor_bulan]]&lt;=36,2,IF(Raw_Data[[#This Row],[tenor_bulan]]&lt;=48,3,4)))</f>
        <v>2</v>
      </c>
      <c r="AG1542">
        <f>IF(Raw_Data[[#This Row],[jumlah_kali_telat]]=0,0,IF(Raw_Data[[#This Row],[jumlah_kali_telat]]&lt;=2,2,4))</f>
        <v>0</v>
      </c>
      <c r="AH1542">
        <f>Raw_Data[[#This Row],[Skor_Rasio]]+Raw_Data[[#This Row],[Skor_DP]]+Raw_Data[[#This Row],[Skor_Tenor]]+Raw_Data[[#This Row],[Skor_Telat]]</f>
        <v>6</v>
      </c>
      <c r="AI1542" t="str">
        <f>IF(Raw_Data[[#This Row],[Risk_Score]]&lt;=6,"Low Risk",IF(Raw_Data[[#This Row],[Risk_Score]]&lt;=8,"Medium Risk","High Risk"))</f>
        <v>Low Risk</v>
      </c>
      <c r="AJ1542">
        <f ca="1">IFERROR(DATEDIF(Raw_Data[[#This Row],[tanggal_pengajuan]],TODAY(),"m"),"N/A")</f>
        <v>5</v>
      </c>
      <c r="AK1542" t="str">
        <f ca="1">IF(ISNUMBER(Raw_Data[[#This Row],[MOB]]),IF(Raw_Data[[#This Row],[MOB]]&lt;6,"0-5 bulan",IF(Raw_Data[[#This Row],[MOB]]&lt;12,"6-11 bulan",IF(Raw_Data[[#This Row],[MOB]]&lt;24,"12-23 bulan","24+ bulan"))),"N/A")</f>
        <v>0-5 bulan</v>
      </c>
    </row>
    <row r="1543" spans="1:37" ht="14.25" customHeight="1" x14ac:dyDescent="0.45">
      <c r="A1543" t="s">
        <v>3754</v>
      </c>
      <c r="B1543" s="64" t="s">
        <v>230</v>
      </c>
      <c r="C1543" s="1" t="str">
        <f t="shared" si="24"/>
        <v>Data Tidak Lengkap</v>
      </c>
      <c r="D1543" t="s">
        <v>210</v>
      </c>
      <c r="E1543" t="s">
        <v>230</v>
      </c>
      <c r="F1543">
        <v>25</v>
      </c>
      <c r="G1543" t="s">
        <v>51</v>
      </c>
      <c r="H1543" t="s">
        <v>41</v>
      </c>
      <c r="I1543" s="2">
        <v>6111000</v>
      </c>
      <c r="J1543" s="3">
        <f>Raw_Data[[#This Row],[cicilan_per_bulan]]/Raw_Data[[#This Row],[penghasilan_bulanan]]</f>
        <v>0.533742431680576</v>
      </c>
      <c r="K1543" t="s">
        <v>210</v>
      </c>
      <c r="L1543" t="s">
        <v>110</v>
      </c>
      <c r="M1543" t="s">
        <v>290</v>
      </c>
      <c r="N1543" t="s">
        <v>291</v>
      </c>
      <c r="O1543" t="s">
        <v>292</v>
      </c>
      <c r="P1543" s="2">
        <v>37981384</v>
      </c>
      <c r="Q1543" s="2">
        <v>3798000</v>
      </c>
      <c r="R1543" t="str">
        <f>IF(Raw_Data[[#This Row],[persen_dp]]&lt;15%,"Low",IF(Raw_Data[[#This Row],[persen_dp]]&gt;25%,"High","Medium"))</f>
        <v>Low</v>
      </c>
      <c r="S1543" s="3">
        <v>0.1</v>
      </c>
      <c r="T1543">
        <v>12</v>
      </c>
      <c r="U1543">
        <v>0.14499999999999999</v>
      </c>
      <c r="V1543" s="2">
        <v>3261700</v>
      </c>
      <c r="W1543" s="2">
        <v>39140000</v>
      </c>
      <c r="X1543" t="str">
        <f>IF(OR(Raw_Data[[#This Row],[status_pembayaran]]="Macet",Raw_Data[[#This Row],[status_pembayaran]]="Kurang Lancar"),"Non Performing Loan","Performing")</f>
        <v>Performing</v>
      </c>
      <c r="Y1543" t="s">
        <v>233</v>
      </c>
      <c r="Z1543">
        <v>0</v>
      </c>
      <c r="AA1543">
        <v>0</v>
      </c>
      <c r="AB1543">
        <v>1</v>
      </c>
      <c r="AC1543" t="s">
        <v>58</v>
      </c>
      <c r="AD1543">
        <f>IF(Raw_Data[[#This Row],[rasio]]&lt;0.2,1,IF(Raw_Data[[#This Row],[rasio]]&lt;0.3,2,IF(Raw_Data[[#This Row],[rasio]]&lt;0.4,3,4)))</f>
        <v>4</v>
      </c>
      <c r="AE1543">
        <f>IF(Raw_Data[[#This Row],[kategori_dp]]="High",1,IF(Raw_Data[[#This Row],[kategori_dp]]="Medium",2,3))</f>
        <v>3</v>
      </c>
      <c r="AF1543">
        <f>IF(Raw_Data[[#This Row],[tenor_bulan]]&lt;=24,1,IF(Raw_Data[[#This Row],[tenor_bulan]]&lt;=36,2,IF(Raw_Data[[#This Row],[tenor_bulan]]&lt;=48,3,4)))</f>
        <v>1</v>
      </c>
      <c r="AG1543">
        <f>IF(Raw_Data[[#This Row],[jumlah_kali_telat]]=0,0,IF(Raw_Data[[#This Row],[jumlah_kali_telat]]&lt;=2,2,4))</f>
        <v>0</v>
      </c>
      <c r="AH1543">
        <f>Raw_Data[[#This Row],[Skor_Rasio]]+Raw_Data[[#This Row],[Skor_DP]]+Raw_Data[[#This Row],[Skor_Tenor]]+Raw_Data[[#This Row],[Skor_Telat]]</f>
        <v>8</v>
      </c>
      <c r="AI1543" t="str">
        <f>IF(Raw_Data[[#This Row],[Risk_Score]]&lt;=6,"Low Risk",IF(Raw_Data[[#This Row],[Risk_Score]]&lt;=8,"Medium Risk","High Risk"))</f>
        <v>Medium Risk</v>
      </c>
      <c r="AJ1543" t="str">
        <f ca="1">IFERROR(DATEDIF(Raw_Data[[#This Row],[tanggal_pengajuan]],TODAY(),"m"),"N/A")</f>
        <v>N/A</v>
      </c>
      <c r="AK1543" t="str">
        <f ca="1">IF(ISNUMBER(Raw_Data[[#This Row],[MOB]]),IF(Raw_Data[[#This Row],[MOB]]&lt;6,"0-5 bulan",IF(Raw_Data[[#This Row],[MOB]]&lt;12,"6-11 bulan",IF(Raw_Data[[#This Row],[MOB]]&lt;24,"12-23 bulan","24+ bulan"))),"N/A")</f>
        <v>N/A</v>
      </c>
    </row>
    <row r="1544" spans="1:37" ht="14.25" customHeight="1" x14ac:dyDescent="0.45">
      <c r="A1544" t="s">
        <v>3755</v>
      </c>
      <c r="B1544" s="64">
        <v>46117</v>
      </c>
      <c r="C1544" s="1" t="str">
        <f t="shared" si="24"/>
        <v>April</v>
      </c>
      <c r="D1544" t="s">
        <v>635</v>
      </c>
      <c r="E1544" t="s">
        <v>3756</v>
      </c>
      <c r="F1544">
        <v>55</v>
      </c>
      <c r="G1544" t="s">
        <v>51</v>
      </c>
      <c r="H1544" t="s">
        <v>41</v>
      </c>
      <c r="I1544" s="2">
        <v>5824000</v>
      </c>
      <c r="J1544" s="3">
        <f>Raw_Data[[#This Row],[cicilan_per_bulan]]/Raw_Data[[#This Row],[penghasilan_bulanan]]</f>
        <v>0.20116758241758242</v>
      </c>
      <c r="K1544" t="s">
        <v>177</v>
      </c>
      <c r="L1544" t="s">
        <v>154</v>
      </c>
      <c r="M1544" t="s">
        <v>55</v>
      </c>
      <c r="N1544" t="s">
        <v>121</v>
      </c>
      <c r="O1544" t="s">
        <v>122</v>
      </c>
      <c r="P1544" s="2">
        <v>34580000</v>
      </c>
      <c r="Q1544" s="2">
        <v>5187000</v>
      </c>
      <c r="R1544" t="str">
        <f>IF(Raw_Data[[#This Row],[persen_dp]]&lt;15%,"Low",IF(Raw_Data[[#This Row],[persen_dp]]&gt;25%,"High","Medium"))</f>
        <v>Medium</v>
      </c>
      <c r="S1544" s="3">
        <v>0.15</v>
      </c>
      <c r="T1544">
        <v>36</v>
      </c>
      <c r="U1544">
        <v>0.14499999999999999</v>
      </c>
      <c r="V1544" s="2">
        <v>1171600</v>
      </c>
      <c r="W1544" s="2">
        <v>42178000</v>
      </c>
      <c r="X1544" t="str">
        <f>IF(OR(Raw_Data[[#This Row],[status_pembayaran]]="Macet",Raw_Data[[#This Row],[status_pembayaran]]="Kurang Lancar"),"Non Performing Loan","Performing")</f>
        <v>Performing</v>
      </c>
      <c r="Y1544" t="s">
        <v>47</v>
      </c>
      <c r="Z1544">
        <v>0</v>
      </c>
      <c r="AA1544">
        <v>0</v>
      </c>
      <c r="AB1544">
        <v>1</v>
      </c>
      <c r="AC1544" t="s">
        <v>74</v>
      </c>
      <c r="AD1544">
        <f>IF(Raw_Data[[#This Row],[rasio]]&lt;0.2,1,IF(Raw_Data[[#This Row],[rasio]]&lt;0.3,2,IF(Raw_Data[[#This Row],[rasio]]&lt;0.4,3,4)))</f>
        <v>2</v>
      </c>
      <c r="AE1544">
        <f>IF(Raw_Data[[#This Row],[kategori_dp]]="High",1,IF(Raw_Data[[#This Row],[kategori_dp]]="Medium",2,3))</f>
        <v>2</v>
      </c>
      <c r="AF1544">
        <f>IF(Raw_Data[[#This Row],[tenor_bulan]]&lt;=24,1,IF(Raw_Data[[#This Row],[tenor_bulan]]&lt;=36,2,IF(Raw_Data[[#This Row],[tenor_bulan]]&lt;=48,3,4)))</f>
        <v>2</v>
      </c>
      <c r="AG1544">
        <f>IF(Raw_Data[[#This Row],[jumlah_kali_telat]]=0,0,IF(Raw_Data[[#This Row],[jumlah_kali_telat]]&lt;=2,2,4))</f>
        <v>0</v>
      </c>
      <c r="AH1544">
        <f>Raw_Data[[#This Row],[Skor_Rasio]]+Raw_Data[[#This Row],[Skor_DP]]+Raw_Data[[#This Row],[Skor_Tenor]]+Raw_Data[[#This Row],[Skor_Telat]]</f>
        <v>6</v>
      </c>
      <c r="AI1544" t="str">
        <f>IF(Raw_Data[[#This Row],[Risk_Score]]&lt;=6,"Low Risk",IF(Raw_Data[[#This Row],[Risk_Score]]&lt;=8,"Medium Risk","High Risk"))</f>
        <v>Low Risk</v>
      </c>
      <c r="AJ1544">
        <f ca="1">IFERROR(DATEDIF(Raw_Data[[#This Row],[tanggal_pengajuan]],TODAY(),"m"),"N/A")</f>
        <v>6</v>
      </c>
      <c r="AK1544" t="str">
        <f ca="1">IF(ISNUMBER(Raw_Data[[#This Row],[MOB]]),IF(Raw_Data[[#This Row],[MOB]]&lt;6,"0-5 bulan",IF(Raw_Data[[#This Row],[MOB]]&lt;12,"6-11 bulan",IF(Raw_Data[[#This Row],[MOB]]&lt;24,"12-23 bulan","24+ bulan"))),"N/A")</f>
        <v>6-11 bulan</v>
      </c>
    </row>
    <row r="1545" spans="1:37" ht="14.25" customHeight="1" x14ac:dyDescent="0.45">
      <c r="A1545" t="s">
        <v>3757</v>
      </c>
      <c r="B1545" s="64">
        <v>46069</v>
      </c>
      <c r="C1545" s="1" t="str">
        <f t="shared" si="24"/>
        <v>February</v>
      </c>
      <c r="D1545" t="s">
        <v>585</v>
      </c>
      <c r="E1545" t="s">
        <v>3758</v>
      </c>
      <c r="F1545">
        <v>41</v>
      </c>
      <c r="G1545" t="s">
        <v>51</v>
      </c>
      <c r="H1545" t="s">
        <v>52</v>
      </c>
      <c r="I1545" s="2">
        <v>13930000</v>
      </c>
      <c r="J1545" s="3">
        <f>Raw_Data[[#This Row],[cicilan_per_bulan]]/Raw_Data[[#This Row],[penghasilan_bulanan]]</f>
        <v>5.1974156496769564E-2</v>
      </c>
      <c r="K1545" t="s">
        <v>63</v>
      </c>
      <c r="L1545" t="s">
        <v>64</v>
      </c>
      <c r="M1545" t="s">
        <v>44</v>
      </c>
      <c r="N1545" t="s">
        <v>163</v>
      </c>
      <c r="O1545" t="s">
        <v>46</v>
      </c>
      <c r="P1545" s="2">
        <v>30270000</v>
      </c>
      <c r="Q1545" s="2">
        <v>12108000</v>
      </c>
      <c r="R1545" t="str">
        <f>IF(Raw_Data[[#This Row],[persen_dp]]&lt;15%,"Low",IF(Raw_Data[[#This Row],[persen_dp]]&gt;25%,"High","Medium"))</f>
        <v>High</v>
      </c>
      <c r="S1545" s="3">
        <v>0.4</v>
      </c>
      <c r="T1545">
        <v>36</v>
      </c>
      <c r="U1545">
        <v>0.14499999999999999</v>
      </c>
      <c r="V1545" s="2">
        <v>724000</v>
      </c>
      <c r="W1545" s="2">
        <v>26063000</v>
      </c>
      <c r="X1545" t="str">
        <f>IF(OR(Raw_Data[[#This Row],[status_pembayaran]]="Macet",Raw_Data[[#This Row],[status_pembayaran]]="Kurang Lancar"),"Non Performing Loan","Performing")</f>
        <v>Performing</v>
      </c>
      <c r="Y1545" t="s">
        <v>47</v>
      </c>
      <c r="Z1545">
        <v>0</v>
      </c>
      <c r="AA1545">
        <v>0</v>
      </c>
      <c r="AB1545">
        <v>1</v>
      </c>
      <c r="AD1545">
        <f>IF(Raw_Data[[#This Row],[rasio]]&lt;0.2,1,IF(Raw_Data[[#This Row],[rasio]]&lt;0.3,2,IF(Raw_Data[[#This Row],[rasio]]&lt;0.4,3,4)))</f>
        <v>1</v>
      </c>
      <c r="AE1545">
        <f>IF(Raw_Data[[#This Row],[kategori_dp]]="High",1,IF(Raw_Data[[#This Row],[kategori_dp]]="Medium",2,3))</f>
        <v>1</v>
      </c>
      <c r="AF1545">
        <f>IF(Raw_Data[[#This Row],[tenor_bulan]]&lt;=24,1,IF(Raw_Data[[#This Row],[tenor_bulan]]&lt;=36,2,IF(Raw_Data[[#This Row],[tenor_bulan]]&lt;=48,3,4)))</f>
        <v>2</v>
      </c>
      <c r="AG1545">
        <f>IF(Raw_Data[[#This Row],[jumlah_kali_telat]]=0,0,IF(Raw_Data[[#This Row],[jumlah_kali_telat]]&lt;=2,2,4))</f>
        <v>0</v>
      </c>
      <c r="AH1545">
        <f>Raw_Data[[#This Row],[Skor_Rasio]]+Raw_Data[[#This Row],[Skor_DP]]+Raw_Data[[#This Row],[Skor_Tenor]]+Raw_Data[[#This Row],[Skor_Telat]]</f>
        <v>4</v>
      </c>
      <c r="AI1545" t="str">
        <f>IF(Raw_Data[[#This Row],[Risk_Score]]&lt;=6,"Low Risk",IF(Raw_Data[[#This Row],[Risk_Score]]&lt;=8,"Medium Risk","High Risk"))</f>
        <v>Low Risk</v>
      </c>
      <c r="AJ1545">
        <f ca="1">IFERROR(DATEDIF(Raw_Data[[#This Row],[tanggal_pengajuan]],TODAY(),"m"),"N/A")</f>
        <v>8</v>
      </c>
      <c r="AK1545" t="str">
        <f ca="1">IF(ISNUMBER(Raw_Data[[#This Row],[MOB]]),IF(Raw_Data[[#This Row],[MOB]]&lt;6,"0-5 bulan",IF(Raw_Data[[#This Row],[MOB]]&lt;12,"6-11 bulan",IF(Raw_Data[[#This Row],[MOB]]&lt;24,"12-23 bulan","24+ bulan"))),"N/A")</f>
        <v>6-11 bulan</v>
      </c>
    </row>
    <row r="1546" spans="1:37" ht="14.25" customHeight="1" x14ac:dyDescent="0.45">
      <c r="A1546" t="s">
        <v>3759</v>
      </c>
      <c r="B1546" s="64">
        <v>46090</v>
      </c>
      <c r="C1546" s="1" t="str">
        <f t="shared" si="24"/>
        <v>March</v>
      </c>
      <c r="D1546" t="s">
        <v>1055</v>
      </c>
      <c r="E1546" t="s">
        <v>3760</v>
      </c>
      <c r="F1546">
        <v>41</v>
      </c>
      <c r="G1546" t="s">
        <v>51</v>
      </c>
      <c r="H1546" t="s">
        <v>41</v>
      </c>
      <c r="I1546" s="2">
        <v>5884000</v>
      </c>
      <c r="J1546" s="3">
        <f>Raw_Data[[#This Row],[cicilan_per_bulan]]/Raw_Data[[#This Row],[penghasilan_bulanan]]</f>
        <v>8.0999320190346696E-2</v>
      </c>
      <c r="K1546" t="s">
        <v>286</v>
      </c>
      <c r="L1546" t="s">
        <v>154</v>
      </c>
      <c r="M1546" t="s">
        <v>44</v>
      </c>
      <c r="N1546" t="s">
        <v>45</v>
      </c>
      <c r="O1546" t="s">
        <v>46</v>
      </c>
      <c r="P1546" s="2">
        <v>24134000</v>
      </c>
      <c r="Q1546" s="2">
        <v>9654000</v>
      </c>
      <c r="R1546" t="str">
        <f>IF(Raw_Data[[#This Row],[persen_dp]]&lt;15%,"Low",IF(Raw_Data[[#This Row],[persen_dp]]&gt;25%,"High","Medium"))</f>
        <v>High</v>
      </c>
      <c r="S1546" s="3">
        <v>0.4</v>
      </c>
      <c r="T1546">
        <v>48</v>
      </c>
      <c r="U1546">
        <v>0.14499999999999999</v>
      </c>
      <c r="V1546" s="2">
        <v>476600</v>
      </c>
      <c r="W1546" s="2">
        <v>22879000</v>
      </c>
      <c r="X1546" t="str">
        <f>IF(OR(Raw_Data[[#This Row],[status_pembayaran]]="Macet",Raw_Data[[#This Row],[status_pembayaran]]="Kurang Lancar"),"Non Performing Loan","Performing")</f>
        <v>Performing</v>
      </c>
      <c r="Y1546" t="s">
        <v>47</v>
      </c>
      <c r="Z1546">
        <v>0</v>
      </c>
      <c r="AA1546">
        <v>0</v>
      </c>
      <c r="AB1546">
        <v>1</v>
      </c>
      <c r="AC1546" t="s">
        <v>74</v>
      </c>
      <c r="AD1546">
        <f>IF(Raw_Data[[#This Row],[rasio]]&lt;0.2,1,IF(Raw_Data[[#This Row],[rasio]]&lt;0.3,2,IF(Raw_Data[[#This Row],[rasio]]&lt;0.4,3,4)))</f>
        <v>1</v>
      </c>
      <c r="AE1546">
        <f>IF(Raw_Data[[#This Row],[kategori_dp]]="High",1,IF(Raw_Data[[#This Row],[kategori_dp]]="Medium",2,3))</f>
        <v>1</v>
      </c>
      <c r="AF1546">
        <f>IF(Raw_Data[[#This Row],[tenor_bulan]]&lt;=24,1,IF(Raw_Data[[#This Row],[tenor_bulan]]&lt;=36,2,IF(Raw_Data[[#This Row],[tenor_bulan]]&lt;=48,3,4)))</f>
        <v>3</v>
      </c>
      <c r="AG1546">
        <f>IF(Raw_Data[[#This Row],[jumlah_kali_telat]]=0,0,IF(Raw_Data[[#This Row],[jumlah_kali_telat]]&lt;=2,2,4))</f>
        <v>0</v>
      </c>
      <c r="AH1546">
        <f>Raw_Data[[#This Row],[Skor_Rasio]]+Raw_Data[[#This Row],[Skor_DP]]+Raw_Data[[#This Row],[Skor_Tenor]]+Raw_Data[[#This Row],[Skor_Telat]]</f>
        <v>5</v>
      </c>
      <c r="AI1546" t="str">
        <f>IF(Raw_Data[[#This Row],[Risk_Score]]&lt;=6,"Low Risk",IF(Raw_Data[[#This Row],[Risk_Score]]&lt;=8,"Medium Risk","High Risk"))</f>
        <v>Low Risk</v>
      </c>
      <c r="AJ1546">
        <f ca="1">IFERROR(DATEDIF(Raw_Data[[#This Row],[tanggal_pengajuan]],TODAY(),"m"),"N/A")</f>
        <v>7</v>
      </c>
      <c r="AK1546" t="str">
        <f ca="1">IF(ISNUMBER(Raw_Data[[#This Row],[MOB]]),IF(Raw_Data[[#This Row],[MOB]]&lt;6,"0-5 bulan",IF(Raw_Data[[#This Row],[MOB]]&lt;12,"6-11 bulan",IF(Raw_Data[[#This Row],[MOB]]&lt;24,"12-23 bulan","24+ bulan"))),"N/A")</f>
        <v>6-11 bulan</v>
      </c>
    </row>
    <row r="1547" spans="1:37" ht="14.25" customHeight="1" x14ac:dyDescent="0.45">
      <c r="A1547" t="s">
        <v>3761</v>
      </c>
      <c r="B1547" s="64">
        <v>46167</v>
      </c>
      <c r="C1547" s="1" t="str">
        <f t="shared" si="24"/>
        <v>May</v>
      </c>
      <c r="D1547" t="s">
        <v>2125</v>
      </c>
      <c r="E1547" t="s">
        <v>3762</v>
      </c>
      <c r="F1547">
        <v>38</v>
      </c>
      <c r="G1547" t="s">
        <v>51</v>
      </c>
      <c r="H1547" t="s">
        <v>52</v>
      </c>
      <c r="I1547" s="2">
        <v>7534000</v>
      </c>
      <c r="J1547" s="3">
        <f>Raw_Data[[#This Row],[cicilan_per_bulan]]/Raw_Data[[#This Row],[penghasilan_bulanan]]</f>
        <v>0.11852933368728431</v>
      </c>
      <c r="K1547" t="s">
        <v>286</v>
      </c>
      <c r="L1547" t="s">
        <v>154</v>
      </c>
      <c r="M1547" t="s">
        <v>44</v>
      </c>
      <c r="N1547" t="s">
        <v>158</v>
      </c>
      <c r="O1547" t="s">
        <v>159</v>
      </c>
      <c r="P1547" s="2">
        <v>30142000</v>
      </c>
      <c r="Q1547" s="2">
        <v>3014000</v>
      </c>
      <c r="R1547" t="str">
        <f>IF(Raw_Data[[#This Row],[persen_dp]]&lt;15%,"Low",IF(Raw_Data[[#This Row],[persen_dp]]&gt;25%,"High","Medium"))</f>
        <v>Low</v>
      </c>
      <c r="S1547" s="3">
        <v>0.1</v>
      </c>
      <c r="T1547">
        <v>48</v>
      </c>
      <c r="U1547">
        <v>0.14499999999999999</v>
      </c>
      <c r="V1547" s="2">
        <v>893000</v>
      </c>
      <c r="W1547" s="2">
        <v>42863000</v>
      </c>
      <c r="X1547" t="str">
        <f>IF(OR(Raw_Data[[#This Row],[status_pembayaran]]="Macet",Raw_Data[[#This Row],[status_pembayaran]]="Kurang Lancar"),"Non Performing Loan","Performing")</f>
        <v>Performing</v>
      </c>
      <c r="Y1547" t="s">
        <v>47</v>
      </c>
      <c r="Z1547">
        <v>0</v>
      </c>
      <c r="AA1547">
        <v>0</v>
      </c>
      <c r="AB1547">
        <v>1</v>
      </c>
      <c r="AD1547">
        <f>IF(Raw_Data[[#This Row],[rasio]]&lt;0.2,1,IF(Raw_Data[[#This Row],[rasio]]&lt;0.3,2,IF(Raw_Data[[#This Row],[rasio]]&lt;0.4,3,4)))</f>
        <v>1</v>
      </c>
      <c r="AE1547">
        <f>IF(Raw_Data[[#This Row],[kategori_dp]]="High",1,IF(Raw_Data[[#This Row],[kategori_dp]]="Medium",2,3))</f>
        <v>3</v>
      </c>
      <c r="AF1547">
        <f>IF(Raw_Data[[#This Row],[tenor_bulan]]&lt;=24,1,IF(Raw_Data[[#This Row],[tenor_bulan]]&lt;=36,2,IF(Raw_Data[[#This Row],[tenor_bulan]]&lt;=48,3,4)))</f>
        <v>3</v>
      </c>
      <c r="AG1547">
        <f>IF(Raw_Data[[#This Row],[jumlah_kali_telat]]=0,0,IF(Raw_Data[[#This Row],[jumlah_kali_telat]]&lt;=2,2,4))</f>
        <v>0</v>
      </c>
      <c r="AH1547">
        <f>Raw_Data[[#This Row],[Skor_Rasio]]+Raw_Data[[#This Row],[Skor_DP]]+Raw_Data[[#This Row],[Skor_Tenor]]+Raw_Data[[#This Row],[Skor_Telat]]</f>
        <v>7</v>
      </c>
      <c r="AI1547" t="str">
        <f>IF(Raw_Data[[#This Row],[Risk_Score]]&lt;=6,"Low Risk",IF(Raw_Data[[#This Row],[Risk_Score]]&lt;=8,"Medium Risk","High Risk"))</f>
        <v>Medium Risk</v>
      </c>
      <c r="AJ1547">
        <f ca="1">IFERROR(DATEDIF(Raw_Data[[#This Row],[tanggal_pengajuan]],TODAY(),"m"),"N/A")</f>
        <v>4</v>
      </c>
      <c r="AK1547" t="str">
        <f ca="1">IF(ISNUMBER(Raw_Data[[#This Row],[MOB]]),IF(Raw_Data[[#This Row],[MOB]]&lt;6,"0-5 bulan",IF(Raw_Data[[#This Row],[MOB]]&lt;12,"6-11 bulan",IF(Raw_Data[[#This Row],[MOB]]&lt;24,"12-23 bulan","24+ bulan"))),"N/A")</f>
        <v>0-5 bulan</v>
      </c>
    </row>
    <row r="1548" spans="1:37" ht="14.25" customHeight="1" x14ac:dyDescent="0.45">
      <c r="A1548" t="s">
        <v>3763</v>
      </c>
      <c r="B1548" s="64">
        <v>46126</v>
      </c>
      <c r="C1548" s="1" t="str">
        <f t="shared" si="24"/>
        <v>April</v>
      </c>
      <c r="D1548" t="s">
        <v>1952</v>
      </c>
      <c r="E1548" t="s">
        <v>3764</v>
      </c>
      <c r="F1548">
        <v>25</v>
      </c>
      <c r="G1548" t="s">
        <v>51</v>
      </c>
      <c r="H1548" t="s">
        <v>101</v>
      </c>
      <c r="I1548" s="2">
        <v>2914000</v>
      </c>
      <c r="J1548" s="3">
        <f>Raw_Data[[#This Row],[cicilan_per_bulan]]/Raw_Data[[#This Row],[penghasilan_bulanan]]</f>
        <v>0.37004118050789292</v>
      </c>
      <c r="K1548" t="s">
        <v>153</v>
      </c>
      <c r="L1548" t="s">
        <v>154</v>
      </c>
      <c r="M1548" t="s">
        <v>290</v>
      </c>
      <c r="N1548" t="s">
        <v>291</v>
      </c>
      <c r="O1548" t="s">
        <v>292</v>
      </c>
      <c r="P1548" s="2">
        <v>38647000</v>
      </c>
      <c r="Q1548" s="2">
        <v>11594000</v>
      </c>
      <c r="R1548" t="str">
        <f>IF(Raw_Data[[#This Row],[persen_dp]]&lt;15%,"Low",IF(Raw_Data[[#This Row],[persen_dp]]&gt;25%,"High","Medium"))</f>
        <v>High</v>
      </c>
      <c r="S1548" s="3">
        <v>0.3</v>
      </c>
      <c r="T1548">
        <v>36</v>
      </c>
      <c r="U1548">
        <v>0.14499999999999999</v>
      </c>
      <c r="V1548" s="2">
        <v>1078300</v>
      </c>
      <c r="W1548" s="2">
        <v>38820000</v>
      </c>
      <c r="X1548" t="str">
        <f>IF(OR(Raw_Data[[#This Row],[status_pembayaran]]="Macet",Raw_Data[[#This Row],[status_pembayaran]]="Kurang Lancar"),"Non Performing Loan","Performing")</f>
        <v>Performing</v>
      </c>
      <c r="Y1548" t="s">
        <v>317</v>
      </c>
      <c r="Z1548">
        <v>0</v>
      </c>
      <c r="AA1548">
        <v>0</v>
      </c>
      <c r="AB1548">
        <v>0</v>
      </c>
      <c r="AC1548" t="s">
        <v>74</v>
      </c>
      <c r="AD1548">
        <f>IF(Raw_Data[[#This Row],[rasio]]&lt;0.2,1,IF(Raw_Data[[#This Row],[rasio]]&lt;0.3,2,IF(Raw_Data[[#This Row],[rasio]]&lt;0.4,3,4)))</f>
        <v>3</v>
      </c>
      <c r="AE1548">
        <f>IF(Raw_Data[[#This Row],[kategori_dp]]="High",1,IF(Raw_Data[[#This Row],[kategori_dp]]="Medium",2,3))</f>
        <v>1</v>
      </c>
      <c r="AF1548">
        <f>IF(Raw_Data[[#This Row],[tenor_bulan]]&lt;=24,1,IF(Raw_Data[[#This Row],[tenor_bulan]]&lt;=36,2,IF(Raw_Data[[#This Row],[tenor_bulan]]&lt;=48,3,4)))</f>
        <v>2</v>
      </c>
      <c r="AG1548">
        <f>IF(Raw_Data[[#This Row],[jumlah_kali_telat]]=0,0,IF(Raw_Data[[#This Row],[jumlah_kali_telat]]&lt;=2,2,4))</f>
        <v>0</v>
      </c>
      <c r="AH1548">
        <f>Raw_Data[[#This Row],[Skor_Rasio]]+Raw_Data[[#This Row],[Skor_DP]]+Raw_Data[[#This Row],[Skor_Tenor]]+Raw_Data[[#This Row],[Skor_Telat]]</f>
        <v>6</v>
      </c>
      <c r="AI1548" t="str">
        <f>IF(Raw_Data[[#This Row],[Risk_Score]]&lt;=6,"Low Risk",IF(Raw_Data[[#This Row],[Risk_Score]]&lt;=8,"Medium Risk","High Risk"))</f>
        <v>Low Risk</v>
      </c>
      <c r="AJ1548">
        <f ca="1">IFERROR(DATEDIF(Raw_Data[[#This Row],[tanggal_pengajuan]],TODAY(),"m"),"N/A")</f>
        <v>6</v>
      </c>
      <c r="AK1548" t="str">
        <f ca="1">IF(ISNUMBER(Raw_Data[[#This Row],[MOB]]),IF(Raw_Data[[#This Row],[MOB]]&lt;6,"0-5 bulan",IF(Raw_Data[[#This Row],[MOB]]&lt;12,"6-11 bulan",IF(Raw_Data[[#This Row],[MOB]]&lt;24,"12-23 bulan","24+ bulan"))),"N/A")</f>
        <v>6-11 bulan</v>
      </c>
    </row>
    <row r="1549" spans="1:37" ht="14.25" customHeight="1" x14ac:dyDescent="0.45">
      <c r="A1549" t="s">
        <v>3765</v>
      </c>
      <c r="B1549" s="64">
        <v>46067</v>
      </c>
      <c r="C1549" s="1" t="str">
        <f t="shared" si="24"/>
        <v>February</v>
      </c>
      <c r="D1549" t="s">
        <v>271</v>
      </c>
      <c r="E1549" t="s">
        <v>3766</v>
      </c>
      <c r="F1549">
        <v>27</v>
      </c>
      <c r="G1549" t="s">
        <v>40</v>
      </c>
      <c r="H1549" t="s">
        <v>41</v>
      </c>
      <c r="I1549" s="2">
        <v>5757000</v>
      </c>
      <c r="J1549" s="3">
        <f>Raw_Data[[#This Row],[cicilan_per_bulan]]/Raw_Data[[#This Row],[penghasilan_bulanan]]</f>
        <v>0.10225812054889699</v>
      </c>
      <c r="K1549" t="s">
        <v>109</v>
      </c>
      <c r="L1549" t="s">
        <v>110</v>
      </c>
      <c r="M1549" t="s">
        <v>72</v>
      </c>
      <c r="N1549" t="s">
        <v>97</v>
      </c>
      <c r="O1549" t="s">
        <v>57</v>
      </c>
      <c r="P1549" s="2">
        <v>16409000</v>
      </c>
      <c r="Q1549" s="2">
        <v>1641000</v>
      </c>
      <c r="R1549" t="str">
        <f>IF(Raw_Data[[#This Row],[persen_dp]]&lt;15%,"Low",IF(Raw_Data[[#This Row],[persen_dp]]&gt;25%,"High","Medium"))</f>
        <v>Low</v>
      </c>
      <c r="S1549" s="3">
        <v>0.1</v>
      </c>
      <c r="T1549">
        <v>36</v>
      </c>
      <c r="U1549">
        <v>0.14499999999999999</v>
      </c>
      <c r="V1549" s="2">
        <v>588700</v>
      </c>
      <c r="W1549" s="2">
        <v>21192000</v>
      </c>
      <c r="X1549" t="str">
        <f>IF(OR(Raw_Data[[#This Row],[status_pembayaran]]="Macet",Raw_Data[[#This Row],[status_pembayaran]]="Kurang Lancar"),"Non Performing Loan","Performing")</f>
        <v>Performing</v>
      </c>
      <c r="Y1549" t="s">
        <v>317</v>
      </c>
      <c r="Z1549">
        <v>0</v>
      </c>
      <c r="AA1549">
        <v>0</v>
      </c>
      <c r="AB1549">
        <v>0</v>
      </c>
      <c r="AD1549">
        <f>IF(Raw_Data[[#This Row],[rasio]]&lt;0.2,1,IF(Raw_Data[[#This Row],[rasio]]&lt;0.3,2,IF(Raw_Data[[#This Row],[rasio]]&lt;0.4,3,4)))</f>
        <v>1</v>
      </c>
      <c r="AE1549">
        <f>IF(Raw_Data[[#This Row],[kategori_dp]]="High",1,IF(Raw_Data[[#This Row],[kategori_dp]]="Medium",2,3))</f>
        <v>3</v>
      </c>
      <c r="AF1549">
        <f>IF(Raw_Data[[#This Row],[tenor_bulan]]&lt;=24,1,IF(Raw_Data[[#This Row],[tenor_bulan]]&lt;=36,2,IF(Raw_Data[[#This Row],[tenor_bulan]]&lt;=48,3,4)))</f>
        <v>2</v>
      </c>
      <c r="AG1549">
        <f>IF(Raw_Data[[#This Row],[jumlah_kali_telat]]=0,0,IF(Raw_Data[[#This Row],[jumlah_kali_telat]]&lt;=2,2,4))</f>
        <v>0</v>
      </c>
      <c r="AH1549">
        <f>Raw_Data[[#This Row],[Skor_Rasio]]+Raw_Data[[#This Row],[Skor_DP]]+Raw_Data[[#This Row],[Skor_Tenor]]+Raw_Data[[#This Row],[Skor_Telat]]</f>
        <v>6</v>
      </c>
      <c r="AI1549" t="str">
        <f>IF(Raw_Data[[#This Row],[Risk_Score]]&lt;=6,"Low Risk",IF(Raw_Data[[#This Row],[Risk_Score]]&lt;=8,"Medium Risk","High Risk"))</f>
        <v>Low Risk</v>
      </c>
      <c r="AJ1549">
        <f ca="1">IFERROR(DATEDIF(Raw_Data[[#This Row],[tanggal_pengajuan]],TODAY(),"m"),"N/A")</f>
        <v>8</v>
      </c>
      <c r="AK1549" t="str">
        <f ca="1">IF(ISNUMBER(Raw_Data[[#This Row],[MOB]]),IF(Raw_Data[[#This Row],[MOB]]&lt;6,"0-5 bulan",IF(Raw_Data[[#This Row],[MOB]]&lt;12,"6-11 bulan",IF(Raw_Data[[#This Row],[MOB]]&lt;24,"12-23 bulan","24+ bulan"))),"N/A")</f>
        <v>6-11 bulan</v>
      </c>
    </row>
    <row r="1550" spans="1:37" ht="14.25" customHeight="1" x14ac:dyDescent="0.45">
      <c r="A1550" t="s">
        <v>3767</v>
      </c>
      <c r="B1550" s="64">
        <v>46083</v>
      </c>
      <c r="C1550" s="1" t="str">
        <f t="shared" si="24"/>
        <v>March</v>
      </c>
      <c r="D1550" t="s">
        <v>673</v>
      </c>
      <c r="E1550" t="s">
        <v>3768</v>
      </c>
      <c r="F1550">
        <v>33</v>
      </c>
      <c r="G1550" t="s">
        <v>51</v>
      </c>
      <c r="H1550" t="s">
        <v>108</v>
      </c>
      <c r="I1550" s="2">
        <v>6384000</v>
      </c>
      <c r="J1550" s="3">
        <f>Raw_Data[[#This Row],[cicilan_per_bulan]]/Raw_Data[[#This Row],[penghasilan_bulanan]]</f>
        <v>0.1307017543859649</v>
      </c>
      <c r="K1550" t="s">
        <v>127</v>
      </c>
      <c r="L1550" t="s">
        <v>128</v>
      </c>
      <c r="M1550" t="s">
        <v>44</v>
      </c>
      <c r="N1550" t="s">
        <v>129</v>
      </c>
      <c r="O1550" t="s">
        <v>130</v>
      </c>
      <c r="P1550" s="2">
        <v>23883000</v>
      </c>
      <c r="Q1550" s="2">
        <v>8359000</v>
      </c>
      <c r="R1550" t="str">
        <f>IF(Raw_Data[[#This Row],[persen_dp]]&lt;15%,"Low",IF(Raw_Data[[#This Row],[persen_dp]]&gt;25%,"High","Medium"))</f>
        <v>High</v>
      </c>
      <c r="S1550" s="3">
        <v>0.35</v>
      </c>
      <c r="T1550">
        <v>24</v>
      </c>
      <c r="U1550">
        <v>0.14499999999999999</v>
      </c>
      <c r="V1550" s="2">
        <v>834400</v>
      </c>
      <c r="W1550" s="2">
        <v>20026000</v>
      </c>
      <c r="X1550" t="str">
        <f>IF(OR(Raw_Data[[#This Row],[status_pembayaran]]="Macet",Raw_Data[[#This Row],[status_pembayaran]]="Kurang Lancar"),"Non Performing Loan","Performing")</f>
        <v>Performing</v>
      </c>
      <c r="Y1550" t="s">
        <v>47</v>
      </c>
      <c r="Z1550">
        <v>0</v>
      </c>
      <c r="AA1550">
        <v>0</v>
      </c>
      <c r="AB1550">
        <v>1</v>
      </c>
      <c r="AC1550" t="s">
        <v>104</v>
      </c>
      <c r="AD1550">
        <f>IF(Raw_Data[[#This Row],[rasio]]&lt;0.2,1,IF(Raw_Data[[#This Row],[rasio]]&lt;0.3,2,IF(Raw_Data[[#This Row],[rasio]]&lt;0.4,3,4)))</f>
        <v>1</v>
      </c>
      <c r="AE1550">
        <f>IF(Raw_Data[[#This Row],[kategori_dp]]="High",1,IF(Raw_Data[[#This Row],[kategori_dp]]="Medium",2,3))</f>
        <v>1</v>
      </c>
      <c r="AF1550">
        <f>IF(Raw_Data[[#This Row],[tenor_bulan]]&lt;=24,1,IF(Raw_Data[[#This Row],[tenor_bulan]]&lt;=36,2,IF(Raw_Data[[#This Row],[tenor_bulan]]&lt;=48,3,4)))</f>
        <v>1</v>
      </c>
      <c r="AG1550">
        <f>IF(Raw_Data[[#This Row],[jumlah_kali_telat]]=0,0,IF(Raw_Data[[#This Row],[jumlah_kali_telat]]&lt;=2,2,4))</f>
        <v>0</v>
      </c>
      <c r="AH1550">
        <f>Raw_Data[[#This Row],[Skor_Rasio]]+Raw_Data[[#This Row],[Skor_DP]]+Raw_Data[[#This Row],[Skor_Tenor]]+Raw_Data[[#This Row],[Skor_Telat]]</f>
        <v>3</v>
      </c>
      <c r="AI1550" t="str">
        <f>IF(Raw_Data[[#This Row],[Risk_Score]]&lt;=6,"Low Risk",IF(Raw_Data[[#This Row],[Risk_Score]]&lt;=8,"Medium Risk","High Risk"))</f>
        <v>Low Risk</v>
      </c>
      <c r="AJ1550">
        <f ca="1">IFERROR(DATEDIF(Raw_Data[[#This Row],[tanggal_pengajuan]],TODAY(),"m"),"N/A")</f>
        <v>7</v>
      </c>
      <c r="AK1550" t="str">
        <f ca="1">IF(ISNUMBER(Raw_Data[[#This Row],[MOB]]),IF(Raw_Data[[#This Row],[MOB]]&lt;6,"0-5 bulan",IF(Raw_Data[[#This Row],[MOB]]&lt;12,"6-11 bulan",IF(Raw_Data[[#This Row],[MOB]]&lt;24,"12-23 bulan","24+ bulan"))),"N/A")</f>
        <v>6-11 bulan</v>
      </c>
    </row>
    <row r="1551" spans="1:37" ht="14.25" customHeight="1" x14ac:dyDescent="0.45">
      <c r="A1551" t="s">
        <v>3769</v>
      </c>
      <c r="B1551" s="64">
        <v>46111</v>
      </c>
      <c r="C1551" s="1" t="str">
        <f t="shared" si="24"/>
        <v>March</v>
      </c>
      <c r="D1551" t="s">
        <v>1676</v>
      </c>
      <c r="E1551" t="s">
        <v>3770</v>
      </c>
      <c r="F1551">
        <v>24</v>
      </c>
      <c r="G1551" t="s">
        <v>40</v>
      </c>
      <c r="H1551" t="s">
        <v>152</v>
      </c>
      <c r="I1551" s="2">
        <v>2826000</v>
      </c>
      <c r="J1551" s="3">
        <f>Raw_Data[[#This Row],[cicilan_per_bulan]]/Raw_Data[[#This Row],[penghasilan_bulanan]]</f>
        <v>0.2043170559094126</v>
      </c>
      <c r="K1551" t="s">
        <v>286</v>
      </c>
      <c r="L1551" t="s">
        <v>154</v>
      </c>
      <c r="M1551" t="s">
        <v>55</v>
      </c>
      <c r="N1551" t="s">
        <v>141</v>
      </c>
      <c r="O1551" t="s">
        <v>46</v>
      </c>
      <c r="P1551" s="2">
        <v>21928000</v>
      </c>
      <c r="Q1551" s="2">
        <v>4386000</v>
      </c>
      <c r="R1551" t="str">
        <f>IF(Raw_Data[[#This Row],[persen_dp]]&lt;15%,"Low",IF(Raw_Data[[#This Row],[persen_dp]]&gt;25%,"High","Medium"))</f>
        <v>Medium</v>
      </c>
      <c r="S1551" s="3">
        <v>0.2</v>
      </c>
      <c r="T1551">
        <v>48</v>
      </c>
      <c r="U1551">
        <v>0.14499999999999999</v>
      </c>
      <c r="V1551" s="2">
        <v>577400</v>
      </c>
      <c r="W1551" s="2">
        <v>27716000</v>
      </c>
      <c r="X1551" t="str">
        <f>IF(OR(Raw_Data[[#This Row],[status_pembayaran]]="Macet",Raw_Data[[#This Row],[status_pembayaran]]="Kurang Lancar"),"Non Performing Loan","Performing")</f>
        <v>Performing</v>
      </c>
      <c r="Y1551" t="s">
        <v>47</v>
      </c>
      <c r="Z1551">
        <v>0</v>
      </c>
      <c r="AA1551">
        <v>0</v>
      </c>
      <c r="AB1551">
        <v>1</v>
      </c>
      <c r="AD1551">
        <f>IF(Raw_Data[[#This Row],[rasio]]&lt;0.2,1,IF(Raw_Data[[#This Row],[rasio]]&lt;0.3,2,IF(Raw_Data[[#This Row],[rasio]]&lt;0.4,3,4)))</f>
        <v>2</v>
      </c>
      <c r="AE1551">
        <f>IF(Raw_Data[[#This Row],[kategori_dp]]="High",1,IF(Raw_Data[[#This Row],[kategori_dp]]="Medium",2,3))</f>
        <v>2</v>
      </c>
      <c r="AF1551">
        <f>IF(Raw_Data[[#This Row],[tenor_bulan]]&lt;=24,1,IF(Raw_Data[[#This Row],[tenor_bulan]]&lt;=36,2,IF(Raw_Data[[#This Row],[tenor_bulan]]&lt;=48,3,4)))</f>
        <v>3</v>
      </c>
      <c r="AG1551">
        <f>IF(Raw_Data[[#This Row],[jumlah_kali_telat]]=0,0,IF(Raw_Data[[#This Row],[jumlah_kali_telat]]&lt;=2,2,4))</f>
        <v>0</v>
      </c>
      <c r="AH1551">
        <f>Raw_Data[[#This Row],[Skor_Rasio]]+Raw_Data[[#This Row],[Skor_DP]]+Raw_Data[[#This Row],[Skor_Tenor]]+Raw_Data[[#This Row],[Skor_Telat]]</f>
        <v>7</v>
      </c>
      <c r="AI1551" t="str">
        <f>IF(Raw_Data[[#This Row],[Risk_Score]]&lt;=6,"Low Risk",IF(Raw_Data[[#This Row],[Risk_Score]]&lt;=8,"Medium Risk","High Risk"))</f>
        <v>Medium Risk</v>
      </c>
      <c r="AJ1551">
        <f ca="1">IFERROR(DATEDIF(Raw_Data[[#This Row],[tanggal_pengajuan]],TODAY(),"m"),"N/A")</f>
        <v>6</v>
      </c>
      <c r="AK1551" t="str">
        <f ca="1">IF(ISNUMBER(Raw_Data[[#This Row],[MOB]]),IF(Raw_Data[[#This Row],[MOB]]&lt;6,"0-5 bulan",IF(Raw_Data[[#This Row],[MOB]]&lt;12,"6-11 bulan",IF(Raw_Data[[#This Row],[MOB]]&lt;24,"12-23 bulan","24+ bulan"))),"N/A")</f>
        <v>6-11 bulan</v>
      </c>
    </row>
    <row r="1552" spans="1:37" ht="14.25" customHeight="1" x14ac:dyDescent="0.45">
      <c r="A1552" t="s">
        <v>3771</v>
      </c>
      <c r="B1552" s="64">
        <v>46078</v>
      </c>
      <c r="C1552" s="1" t="str">
        <f t="shared" si="24"/>
        <v>February</v>
      </c>
      <c r="D1552" t="s">
        <v>842</v>
      </c>
      <c r="E1552" t="s">
        <v>3772</v>
      </c>
      <c r="F1552">
        <v>56</v>
      </c>
      <c r="G1552" t="s">
        <v>51</v>
      </c>
      <c r="H1552" t="s">
        <v>41</v>
      </c>
      <c r="I1552" s="2">
        <v>7371000</v>
      </c>
      <c r="J1552" s="3">
        <f>Raw_Data[[#This Row],[cicilan_per_bulan]]/Raw_Data[[#This Row],[penghasilan_bulanan]]</f>
        <v>0.12299552299552299</v>
      </c>
      <c r="K1552" t="s">
        <v>153</v>
      </c>
      <c r="L1552" t="s">
        <v>154</v>
      </c>
      <c r="M1552" t="s">
        <v>55</v>
      </c>
      <c r="N1552" t="s">
        <v>147</v>
      </c>
      <c r="O1552" t="s">
        <v>148</v>
      </c>
      <c r="P1552" s="2">
        <v>32401000</v>
      </c>
      <c r="Q1552" s="2">
        <v>4860000</v>
      </c>
      <c r="R1552" t="str">
        <f>IF(Raw_Data[[#This Row],[persen_dp]]&lt;15%,"Low",IF(Raw_Data[[#This Row],[persen_dp]]&gt;25%,"High","Medium"))</f>
        <v>Medium</v>
      </c>
      <c r="S1552" s="3">
        <v>0.15</v>
      </c>
      <c r="T1552">
        <v>48</v>
      </c>
      <c r="U1552">
        <v>0.14499999999999999</v>
      </c>
      <c r="V1552" s="2">
        <v>906600</v>
      </c>
      <c r="W1552" s="2">
        <v>43516000</v>
      </c>
      <c r="X1552" t="str">
        <f>IF(OR(Raw_Data[[#This Row],[status_pembayaran]]="Macet",Raw_Data[[#This Row],[status_pembayaran]]="Kurang Lancar"),"Non Performing Loan","Performing")</f>
        <v>Performing</v>
      </c>
      <c r="Y1552" t="s">
        <v>47</v>
      </c>
      <c r="Z1552">
        <v>0</v>
      </c>
      <c r="AA1552">
        <v>0</v>
      </c>
      <c r="AB1552">
        <v>1</v>
      </c>
      <c r="AC1552" t="s">
        <v>58</v>
      </c>
      <c r="AD1552">
        <f>IF(Raw_Data[[#This Row],[rasio]]&lt;0.2,1,IF(Raw_Data[[#This Row],[rasio]]&lt;0.3,2,IF(Raw_Data[[#This Row],[rasio]]&lt;0.4,3,4)))</f>
        <v>1</v>
      </c>
      <c r="AE1552">
        <f>IF(Raw_Data[[#This Row],[kategori_dp]]="High",1,IF(Raw_Data[[#This Row],[kategori_dp]]="Medium",2,3))</f>
        <v>2</v>
      </c>
      <c r="AF1552">
        <f>IF(Raw_Data[[#This Row],[tenor_bulan]]&lt;=24,1,IF(Raw_Data[[#This Row],[tenor_bulan]]&lt;=36,2,IF(Raw_Data[[#This Row],[tenor_bulan]]&lt;=48,3,4)))</f>
        <v>3</v>
      </c>
      <c r="AG1552">
        <f>IF(Raw_Data[[#This Row],[jumlah_kali_telat]]=0,0,IF(Raw_Data[[#This Row],[jumlah_kali_telat]]&lt;=2,2,4))</f>
        <v>0</v>
      </c>
      <c r="AH1552">
        <f>Raw_Data[[#This Row],[Skor_Rasio]]+Raw_Data[[#This Row],[Skor_DP]]+Raw_Data[[#This Row],[Skor_Tenor]]+Raw_Data[[#This Row],[Skor_Telat]]</f>
        <v>6</v>
      </c>
      <c r="AI1552" t="str">
        <f>IF(Raw_Data[[#This Row],[Risk_Score]]&lt;=6,"Low Risk",IF(Raw_Data[[#This Row],[Risk_Score]]&lt;=8,"Medium Risk","High Risk"))</f>
        <v>Low Risk</v>
      </c>
      <c r="AJ1552">
        <f ca="1">IFERROR(DATEDIF(Raw_Data[[#This Row],[tanggal_pengajuan]],TODAY(),"m"),"N/A")</f>
        <v>7</v>
      </c>
      <c r="AK1552" t="str">
        <f ca="1">IF(ISNUMBER(Raw_Data[[#This Row],[MOB]]),IF(Raw_Data[[#This Row],[MOB]]&lt;6,"0-5 bulan",IF(Raw_Data[[#This Row],[MOB]]&lt;12,"6-11 bulan",IF(Raw_Data[[#This Row],[MOB]]&lt;24,"12-23 bulan","24+ bulan"))),"N/A")</f>
        <v>6-11 bulan</v>
      </c>
    </row>
    <row r="1553" spans="1:37" ht="14.25" customHeight="1" x14ac:dyDescent="0.45">
      <c r="A1553" t="s">
        <v>3773</v>
      </c>
      <c r="B1553" s="64">
        <v>46110</v>
      </c>
      <c r="C1553" s="1" t="str">
        <f t="shared" si="24"/>
        <v>March</v>
      </c>
      <c r="D1553" t="s">
        <v>3774</v>
      </c>
      <c r="E1553" t="s">
        <v>3775</v>
      </c>
      <c r="F1553">
        <v>29</v>
      </c>
      <c r="G1553" t="s">
        <v>40</v>
      </c>
      <c r="H1553" t="s">
        <v>41</v>
      </c>
      <c r="I1553" s="2">
        <v>7944000</v>
      </c>
      <c r="J1553" s="3">
        <f>Raw_Data[[#This Row],[cicilan_per_bulan]]/Raw_Data[[#This Row],[penghasilan_bulanan]]</f>
        <v>0.14087361530715006</v>
      </c>
      <c r="K1553" t="s">
        <v>42</v>
      </c>
      <c r="L1553" t="s">
        <v>43</v>
      </c>
      <c r="M1553" t="s">
        <v>55</v>
      </c>
      <c r="N1553" t="s">
        <v>121</v>
      </c>
      <c r="O1553" t="s">
        <v>122</v>
      </c>
      <c r="P1553" s="2">
        <v>35093000</v>
      </c>
      <c r="Q1553" s="2">
        <v>7019000</v>
      </c>
      <c r="R1553" t="str">
        <f>IF(Raw_Data[[#This Row],[persen_dp]]&lt;15%,"Low",IF(Raw_Data[[#This Row],[persen_dp]]&gt;25%,"High","Medium"))</f>
        <v>Medium</v>
      </c>
      <c r="S1553" s="3">
        <v>0.2</v>
      </c>
      <c r="T1553">
        <v>36</v>
      </c>
      <c r="U1553">
        <v>0.14499999999999999</v>
      </c>
      <c r="V1553" s="2">
        <v>1119100</v>
      </c>
      <c r="W1553" s="2">
        <v>40286000</v>
      </c>
      <c r="X1553" t="str">
        <f>IF(OR(Raw_Data[[#This Row],[status_pembayaran]]="Macet",Raw_Data[[#This Row],[status_pembayaran]]="Kurang Lancar"),"Non Performing Loan","Performing")</f>
        <v>Performing</v>
      </c>
      <c r="Y1553" t="s">
        <v>269</v>
      </c>
      <c r="Z1553">
        <v>33</v>
      </c>
      <c r="AA1553">
        <v>2</v>
      </c>
      <c r="AB1553">
        <v>2</v>
      </c>
      <c r="AD1553">
        <f>IF(Raw_Data[[#This Row],[rasio]]&lt;0.2,1,IF(Raw_Data[[#This Row],[rasio]]&lt;0.3,2,IF(Raw_Data[[#This Row],[rasio]]&lt;0.4,3,4)))</f>
        <v>1</v>
      </c>
      <c r="AE1553">
        <f>IF(Raw_Data[[#This Row],[kategori_dp]]="High",1,IF(Raw_Data[[#This Row],[kategori_dp]]="Medium",2,3))</f>
        <v>2</v>
      </c>
      <c r="AF1553">
        <f>IF(Raw_Data[[#This Row],[tenor_bulan]]&lt;=24,1,IF(Raw_Data[[#This Row],[tenor_bulan]]&lt;=36,2,IF(Raw_Data[[#This Row],[tenor_bulan]]&lt;=48,3,4)))</f>
        <v>2</v>
      </c>
      <c r="AG1553">
        <f>IF(Raw_Data[[#This Row],[jumlah_kali_telat]]=0,0,IF(Raw_Data[[#This Row],[jumlah_kali_telat]]&lt;=2,2,4))</f>
        <v>2</v>
      </c>
      <c r="AH1553">
        <f>Raw_Data[[#This Row],[Skor_Rasio]]+Raw_Data[[#This Row],[Skor_DP]]+Raw_Data[[#This Row],[Skor_Tenor]]+Raw_Data[[#This Row],[Skor_Telat]]</f>
        <v>7</v>
      </c>
      <c r="AI1553" t="str">
        <f>IF(Raw_Data[[#This Row],[Risk_Score]]&lt;=6,"Low Risk",IF(Raw_Data[[#This Row],[Risk_Score]]&lt;=8,"Medium Risk","High Risk"))</f>
        <v>Medium Risk</v>
      </c>
      <c r="AJ1553">
        <f ca="1">IFERROR(DATEDIF(Raw_Data[[#This Row],[tanggal_pengajuan]],TODAY(),"m"),"N/A")</f>
        <v>6</v>
      </c>
      <c r="AK1553" t="str">
        <f ca="1">IF(ISNUMBER(Raw_Data[[#This Row],[MOB]]),IF(Raw_Data[[#This Row],[MOB]]&lt;6,"0-5 bulan",IF(Raw_Data[[#This Row],[MOB]]&lt;12,"6-11 bulan",IF(Raw_Data[[#This Row],[MOB]]&lt;24,"12-23 bulan","24+ bulan"))),"N/A")</f>
        <v>6-11 bulan</v>
      </c>
    </row>
    <row r="1554" spans="1:37" ht="14.25" customHeight="1" x14ac:dyDescent="0.45">
      <c r="A1554" t="s">
        <v>3776</v>
      </c>
      <c r="B1554" s="64">
        <v>46051</v>
      </c>
      <c r="C1554" s="1" t="str">
        <f t="shared" si="24"/>
        <v>January</v>
      </c>
      <c r="D1554" t="s">
        <v>3572</v>
      </c>
      <c r="E1554" t="s">
        <v>3777</v>
      </c>
      <c r="F1554">
        <v>38</v>
      </c>
      <c r="G1554" t="s">
        <v>40</v>
      </c>
      <c r="H1554" t="s">
        <v>152</v>
      </c>
      <c r="I1554" s="2">
        <v>2942000</v>
      </c>
      <c r="J1554" s="3">
        <f>Raw_Data[[#This Row],[cicilan_per_bulan]]/Raw_Data[[#This Row],[penghasilan_bulanan]]</f>
        <v>0.11556764106050306</v>
      </c>
      <c r="K1554" t="s">
        <v>70</v>
      </c>
      <c r="L1554" t="s">
        <v>71</v>
      </c>
      <c r="M1554" t="s">
        <v>249</v>
      </c>
      <c r="N1554" t="s">
        <v>250</v>
      </c>
      <c r="O1554" t="s">
        <v>57</v>
      </c>
      <c r="P1554" s="2">
        <v>15769000</v>
      </c>
      <c r="Q1554" s="2">
        <v>3942000</v>
      </c>
      <c r="R1554" t="str">
        <f>IF(Raw_Data[[#This Row],[persen_dp]]&lt;15%,"Low",IF(Raw_Data[[#This Row],[persen_dp]]&gt;25%,"High","Medium"))</f>
        <v>Medium</v>
      </c>
      <c r="S1554" s="3">
        <v>0.25</v>
      </c>
      <c r="T1554">
        <v>60</v>
      </c>
      <c r="U1554">
        <v>0.14499999999999999</v>
      </c>
      <c r="V1554" s="2">
        <v>340000</v>
      </c>
      <c r="W1554" s="2">
        <v>20401000</v>
      </c>
      <c r="X1554" t="str">
        <f>IF(OR(Raw_Data[[#This Row],[status_pembayaran]]="Macet",Raw_Data[[#This Row],[status_pembayaran]]="Kurang Lancar"),"Non Performing Loan","Performing")</f>
        <v>Non Performing Loan</v>
      </c>
      <c r="Y1554" t="s">
        <v>488</v>
      </c>
      <c r="Z1554">
        <v>19</v>
      </c>
      <c r="AA1554">
        <v>1</v>
      </c>
      <c r="AB1554">
        <v>3</v>
      </c>
      <c r="AC1554" t="s">
        <v>58</v>
      </c>
      <c r="AD1554">
        <f>IF(Raw_Data[[#This Row],[rasio]]&lt;0.2,1,IF(Raw_Data[[#This Row],[rasio]]&lt;0.3,2,IF(Raw_Data[[#This Row],[rasio]]&lt;0.4,3,4)))</f>
        <v>1</v>
      </c>
      <c r="AE1554">
        <f>IF(Raw_Data[[#This Row],[kategori_dp]]="High",1,IF(Raw_Data[[#This Row],[kategori_dp]]="Medium",2,3))</f>
        <v>2</v>
      </c>
      <c r="AF1554">
        <f>IF(Raw_Data[[#This Row],[tenor_bulan]]&lt;=24,1,IF(Raw_Data[[#This Row],[tenor_bulan]]&lt;=36,2,IF(Raw_Data[[#This Row],[tenor_bulan]]&lt;=48,3,4)))</f>
        <v>4</v>
      </c>
      <c r="AG1554">
        <f>IF(Raw_Data[[#This Row],[jumlah_kali_telat]]=0,0,IF(Raw_Data[[#This Row],[jumlah_kali_telat]]&lt;=2,2,4))</f>
        <v>2</v>
      </c>
      <c r="AH1554">
        <f>Raw_Data[[#This Row],[Skor_Rasio]]+Raw_Data[[#This Row],[Skor_DP]]+Raw_Data[[#This Row],[Skor_Tenor]]+Raw_Data[[#This Row],[Skor_Telat]]</f>
        <v>9</v>
      </c>
      <c r="AI1554" t="str">
        <f>IF(Raw_Data[[#This Row],[Risk_Score]]&lt;=6,"Low Risk",IF(Raw_Data[[#This Row],[Risk_Score]]&lt;=8,"Medium Risk","High Risk"))</f>
        <v>High Risk</v>
      </c>
      <c r="AJ1554">
        <f ca="1">IFERROR(DATEDIF(Raw_Data[[#This Row],[tanggal_pengajuan]],TODAY(),"m"),"N/A")</f>
        <v>8</v>
      </c>
      <c r="AK1554" t="str">
        <f ca="1">IF(ISNUMBER(Raw_Data[[#This Row],[MOB]]),IF(Raw_Data[[#This Row],[MOB]]&lt;6,"0-5 bulan",IF(Raw_Data[[#This Row],[MOB]]&lt;12,"6-11 bulan",IF(Raw_Data[[#This Row],[MOB]]&lt;24,"12-23 bulan","24+ bulan"))),"N/A")</f>
        <v>6-11 bulan</v>
      </c>
    </row>
    <row r="1555" spans="1:37" ht="14.25" customHeight="1" x14ac:dyDescent="0.45">
      <c r="A1555" t="s">
        <v>3778</v>
      </c>
      <c r="B1555" s="64">
        <v>46080</v>
      </c>
      <c r="C1555" s="1" t="str">
        <f t="shared" si="24"/>
        <v>February</v>
      </c>
      <c r="D1555" t="s">
        <v>2665</v>
      </c>
      <c r="E1555" t="s">
        <v>3779</v>
      </c>
      <c r="F1555">
        <v>55</v>
      </c>
      <c r="G1555" t="s">
        <v>51</v>
      </c>
      <c r="H1555" t="s">
        <v>41</v>
      </c>
      <c r="I1555" s="2">
        <v>6060000</v>
      </c>
      <c r="J1555" s="3">
        <f>Raw_Data[[#This Row],[cicilan_per_bulan]]/Raw_Data[[#This Row],[penghasilan_bulanan]]</f>
        <v>0.15150165016501649</v>
      </c>
      <c r="K1555" t="s">
        <v>286</v>
      </c>
      <c r="L1555" t="s">
        <v>154</v>
      </c>
      <c r="M1555" t="s">
        <v>55</v>
      </c>
      <c r="N1555" t="s">
        <v>121</v>
      </c>
      <c r="O1555" t="s">
        <v>122</v>
      </c>
      <c r="P1555" s="2">
        <v>35434000</v>
      </c>
      <c r="Q1555" s="2">
        <v>12402000</v>
      </c>
      <c r="R1555" t="str">
        <f>IF(Raw_Data[[#This Row],[persen_dp]]&lt;15%,"Low",IF(Raw_Data[[#This Row],[persen_dp]]&gt;25%,"High","Medium"))</f>
        <v>High</v>
      </c>
      <c r="S1555" s="3">
        <v>0.35</v>
      </c>
      <c r="T1555">
        <v>36</v>
      </c>
      <c r="U1555">
        <v>0.14499999999999999</v>
      </c>
      <c r="V1555" s="2">
        <v>918100</v>
      </c>
      <c r="W1555" s="2">
        <v>33051000</v>
      </c>
      <c r="X1555" t="str">
        <f>IF(OR(Raw_Data[[#This Row],[status_pembayaran]]="Macet",Raw_Data[[#This Row],[status_pembayaran]]="Kurang Lancar"),"Non Performing Loan","Performing")</f>
        <v>Performing</v>
      </c>
      <c r="Y1555" t="s">
        <v>47</v>
      </c>
      <c r="Z1555">
        <v>0</v>
      </c>
      <c r="AA1555">
        <v>0</v>
      </c>
      <c r="AB1555">
        <v>1</v>
      </c>
      <c r="AC1555" t="s">
        <v>66</v>
      </c>
      <c r="AD1555">
        <f>IF(Raw_Data[[#This Row],[rasio]]&lt;0.2,1,IF(Raw_Data[[#This Row],[rasio]]&lt;0.3,2,IF(Raw_Data[[#This Row],[rasio]]&lt;0.4,3,4)))</f>
        <v>1</v>
      </c>
      <c r="AE1555">
        <f>IF(Raw_Data[[#This Row],[kategori_dp]]="High",1,IF(Raw_Data[[#This Row],[kategori_dp]]="Medium",2,3))</f>
        <v>1</v>
      </c>
      <c r="AF1555">
        <f>IF(Raw_Data[[#This Row],[tenor_bulan]]&lt;=24,1,IF(Raw_Data[[#This Row],[tenor_bulan]]&lt;=36,2,IF(Raw_Data[[#This Row],[tenor_bulan]]&lt;=48,3,4)))</f>
        <v>2</v>
      </c>
      <c r="AG1555">
        <f>IF(Raw_Data[[#This Row],[jumlah_kali_telat]]=0,0,IF(Raw_Data[[#This Row],[jumlah_kali_telat]]&lt;=2,2,4))</f>
        <v>0</v>
      </c>
      <c r="AH1555">
        <f>Raw_Data[[#This Row],[Skor_Rasio]]+Raw_Data[[#This Row],[Skor_DP]]+Raw_Data[[#This Row],[Skor_Tenor]]+Raw_Data[[#This Row],[Skor_Telat]]</f>
        <v>4</v>
      </c>
      <c r="AI1555" t="str">
        <f>IF(Raw_Data[[#This Row],[Risk_Score]]&lt;=6,"Low Risk",IF(Raw_Data[[#This Row],[Risk_Score]]&lt;=8,"Medium Risk","High Risk"))</f>
        <v>Low Risk</v>
      </c>
      <c r="AJ1555">
        <f ca="1">IFERROR(DATEDIF(Raw_Data[[#This Row],[tanggal_pengajuan]],TODAY(),"m"),"N/A")</f>
        <v>7</v>
      </c>
      <c r="AK1555" t="str">
        <f ca="1">IF(ISNUMBER(Raw_Data[[#This Row],[MOB]]),IF(Raw_Data[[#This Row],[MOB]]&lt;6,"0-5 bulan",IF(Raw_Data[[#This Row],[MOB]]&lt;12,"6-11 bulan",IF(Raw_Data[[#This Row],[MOB]]&lt;24,"12-23 bulan","24+ bulan"))),"N/A")</f>
        <v>6-11 bulan</v>
      </c>
    </row>
    <row r="1556" spans="1:37" ht="14.25" customHeight="1" x14ac:dyDescent="0.45">
      <c r="A1556" t="s">
        <v>3780</v>
      </c>
      <c r="B1556" s="64">
        <v>46027</v>
      </c>
      <c r="C1556" s="1" t="str">
        <f t="shared" si="24"/>
        <v>January</v>
      </c>
      <c r="D1556" t="s">
        <v>1762</v>
      </c>
      <c r="E1556" t="s">
        <v>3781</v>
      </c>
      <c r="F1556">
        <v>53</v>
      </c>
      <c r="G1556" t="s">
        <v>40</v>
      </c>
      <c r="H1556" t="s">
        <v>101</v>
      </c>
      <c r="I1556" s="2">
        <v>3855000</v>
      </c>
      <c r="J1556" s="3">
        <f>Raw_Data[[#This Row],[cicilan_per_bulan]]/Raw_Data[[#This Row],[penghasilan_bulanan]]</f>
        <v>0.19143968871595332</v>
      </c>
      <c r="K1556" t="s">
        <v>102</v>
      </c>
      <c r="L1556" t="s">
        <v>103</v>
      </c>
      <c r="M1556" t="s">
        <v>55</v>
      </c>
      <c r="N1556" t="s">
        <v>56</v>
      </c>
      <c r="O1556" t="s">
        <v>57</v>
      </c>
      <c r="P1556" s="2">
        <v>18308000</v>
      </c>
      <c r="Q1556" s="2">
        <v>4577000</v>
      </c>
      <c r="R1556" t="str">
        <f>IF(Raw_Data[[#This Row],[persen_dp]]&lt;15%,"Low",IF(Raw_Data[[#This Row],[persen_dp]]&gt;25%,"High","Medium"))</f>
        <v>Medium</v>
      </c>
      <c r="S1556" s="3">
        <v>0.25</v>
      </c>
      <c r="T1556">
        <v>24</v>
      </c>
      <c r="U1556">
        <v>0.14499999999999999</v>
      </c>
      <c r="V1556" s="2">
        <v>738000</v>
      </c>
      <c r="W1556" s="2">
        <v>17713000</v>
      </c>
      <c r="X1556" t="str">
        <f>IF(OR(Raw_Data[[#This Row],[status_pembayaran]]="Macet",Raw_Data[[#This Row],[status_pembayaran]]="Kurang Lancar"),"Non Performing Loan","Performing")</f>
        <v>Performing</v>
      </c>
      <c r="Y1556" t="s">
        <v>47</v>
      </c>
      <c r="Z1556">
        <v>0</v>
      </c>
      <c r="AA1556">
        <v>0</v>
      </c>
      <c r="AB1556">
        <v>1</v>
      </c>
      <c r="AC1556" t="s">
        <v>74</v>
      </c>
      <c r="AD1556">
        <f>IF(Raw_Data[[#This Row],[rasio]]&lt;0.2,1,IF(Raw_Data[[#This Row],[rasio]]&lt;0.3,2,IF(Raw_Data[[#This Row],[rasio]]&lt;0.4,3,4)))</f>
        <v>1</v>
      </c>
      <c r="AE1556">
        <f>IF(Raw_Data[[#This Row],[kategori_dp]]="High",1,IF(Raw_Data[[#This Row],[kategori_dp]]="Medium",2,3))</f>
        <v>2</v>
      </c>
      <c r="AF1556">
        <f>IF(Raw_Data[[#This Row],[tenor_bulan]]&lt;=24,1,IF(Raw_Data[[#This Row],[tenor_bulan]]&lt;=36,2,IF(Raw_Data[[#This Row],[tenor_bulan]]&lt;=48,3,4)))</f>
        <v>1</v>
      </c>
      <c r="AG1556">
        <f>IF(Raw_Data[[#This Row],[jumlah_kali_telat]]=0,0,IF(Raw_Data[[#This Row],[jumlah_kali_telat]]&lt;=2,2,4))</f>
        <v>0</v>
      </c>
      <c r="AH1556">
        <f>Raw_Data[[#This Row],[Skor_Rasio]]+Raw_Data[[#This Row],[Skor_DP]]+Raw_Data[[#This Row],[Skor_Tenor]]+Raw_Data[[#This Row],[Skor_Telat]]</f>
        <v>4</v>
      </c>
      <c r="AI1556" t="str">
        <f>IF(Raw_Data[[#This Row],[Risk_Score]]&lt;=6,"Low Risk",IF(Raw_Data[[#This Row],[Risk_Score]]&lt;=8,"Medium Risk","High Risk"))</f>
        <v>Low Risk</v>
      </c>
      <c r="AJ1556">
        <f ca="1">IFERROR(DATEDIF(Raw_Data[[#This Row],[tanggal_pengajuan]],TODAY(),"m"),"N/A")</f>
        <v>9</v>
      </c>
      <c r="AK1556" t="str">
        <f ca="1">IF(ISNUMBER(Raw_Data[[#This Row],[MOB]]),IF(Raw_Data[[#This Row],[MOB]]&lt;6,"0-5 bulan",IF(Raw_Data[[#This Row],[MOB]]&lt;12,"6-11 bulan",IF(Raw_Data[[#This Row],[MOB]]&lt;24,"12-23 bulan","24+ bulan"))),"N/A")</f>
        <v>6-11 bulan</v>
      </c>
    </row>
    <row r="1557" spans="1:37" ht="14.25" customHeight="1" x14ac:dyDescent="0.45">
      <c r="A1557" t="s">
        <v>3782</v>
      </c>
      <c r="B1557" s="64">
        <v>46175</v>
      </c>
      <c r="C1557" s="1" t="str">
        <f t="shared" si="24"/>
        <v>June</v>
      </c>
      <c r="D1557" t="s">
        <v>1224</v>
      </c>
      <c r="E1557" t="s">
        <v>3783</v>
      </c>
      <c r="F1557">
        <v>45</v>
      </c>
      <c r="G1557" t="s">
        <v>51</v>
      </c>
      <c r="H1557" t="s">
        <v>90</v>
      </c>
      <c r="I1557" s="2">
        <v>6115000</v>
      </c>
      <c r="J1557" s="3">
        <f>Raw_Data[[#This Row],[cicilan_per_bulan]]/Raw_Data[[#This Row],[penghasilan_bulanan]]</f>
        <v>7.3033524121013896E-2</v>
      </c>
      <c r="K1557" t="s">
        <v>42</v>
      </c>
      <c r="L1557" t="s">
        <v>43</v>
      </c>
      <c r="M1557" t="s">
        <v>72</v>
      </c>
      <c r="N1557" t="s">
        <v>97</v>
      </c>
      <c r="O1557" t="s">
        <v>57</v>
      </c>
      <c r="P1557" s="2">
        <v>16959000</v>
      </c>
      <c r="Q1557" s="2">
        <v>3392000</v>
      </c>
      <c r="R1557" t="str">
        <f>IF(Raw_Data[[#This Row],[persen_dp]]&lt;15%,"Low",IF(Raw_Data[[#This Row],[persen_dp]]&gt;25%,"High","Medium"))</f>
        <v>Medium</v>
      </c>
      <c r="S1557" s="3">
        <v>0.2</v>
      </c>
      <c r="T1557">
        <v>48</v>
      </c>
      <c r="U1557">
        <v>0.14499999999999999</v>
      </c>
      <c r="V1557" s="2">
        <v>446600</v>
      </c>
      <c r="W1557" s="2">
        <v>21436000</v>
      </c>
      <c r="X1557" t="str">
        <f>IF(OR(Raw_Data[[#This Row],[status_pembayaran]]="Macet",Raw_Data[[#This Row],[status_pembayaran]]="Kurang Lancar"),"Non Performing Loan","Performing")</f>
        <v>Performing</v>
      </c>
      <c r="Y1557" t="s">
        <v>47</v>
      </c>
      <c r="Z1557">
        <v>0</v>
      </c>
      <c r="AA1557">
        <v>0</v>
      </c>
      <c r="AB1557">
        <v>1</v>
      </c>
      <c r="AC1557" t="s">
        <v>74</v>
      </c>
      <c r="AD1557">
        <f>IF(Raw_Data[[#This Row],[rasio]]&lt;0.2,1,IF(Raw_Data[[#This Row],[rasio]]&lt;0.3,2,IF(Raw_Data[[#This Row],[rasio]]&lt;0.4,3,4)))</f>
        <v>1</v>
      </c>
      <c r="AE1557">
        <f>IF(Raw_Data[[#This Row],[kategori_dp]]="High",1,IF(Raw_Data[[#This Row],[kategori_dp]]="Medium",2,3))</f>
        <v>2</v>
      </c>
      <c r="AF1557">
        <f>IF(Raw_Data[[#This Row],[tenor_bulan]]&lt;=24,1,IF(Raw_Data[[#This Row],[tenor_bulan]]&lt;=36,2,IF(Raw_Data[[#This Row],[tenor_bulan]]&lt;=48,3,4)))</f>
        <v>3</v>
      </c>
      <c r="AG1557">
        <f>IF(Raw_Data[[#This Row],[jumlah_kali_telat]]=0,0,IF(Raw_Data[[#This Row],[jumlah_kali_telat]]&lt;=2,2,4))</f>
        <v>0</v>
      </c>
      <c r="AH1557">
        <f>Raw_Data[[#This Row],[Skor_Rasio]]+Raw_Data[[#This Row],[Skor_DP]]+Raw_Data[[#This Row],[Skor_Tenor]]+Raw_Data[[#This Row],[Skor_Telat]]</f>
        <v>6</v>
      </c>
      <c r="AI1557" t="str">
        <f>IF(Raw_Data[[#This Row],[Risk_Score]]&lt;=6,"Low Risk",IF(Raw_Data[[#This Row],[Risk_Score]]&lt;=8,"Medium Risk","High Risk"))</f>
        <v>Low Risk</v>
      </c>
      <c r="AJ1557">
        <f ca="1">IFERROR(DATEDIF(Raw_Data[[#This Row],[tanggal_pengajuan]],TODAY(),"m"),"N/A")</f>
        <v>4</v>
      </c>
      <c r="AK1557" t="str">
        <f ca="1">IF(ISNUMBER(Raw_Data[[#This Row],[MOB]]),IF(Raw_Data[[#This Row],[MOB]]&lt;6,"0-5 bulan",IF(Raw_Data[[#This Row],[MOB]]&lt;12,"6-11 bulan",IF(Raw_Data[[#This Row],[MOB]]&lt;24,"12-23 bulan","24+ bulan"))),"N/A")</f>
        <v>0-5 bulan</v>
      </c>
    </row>
    <row r="1558" spans="1:37" ht="14.25" customHeight="1" x14ac:dyDescent="0.45">
      <c r="A1558" t="s">
        <v>3784</v>
      </c>
      <c r="B1558" s="64">
        <v>46135</v>
      </c>
      <c r="C1558" s="1" t="str">
        <f t="shared" si="24"/>
        <v>April</v>
      </c>
      <c r="D1558" t="s">
        <v>1590</v>
      </c>
      <c r="E1558" t="s">
        <v>3785</v>
      </c>
      <c r="F1558">
        <v>39</v>
      </c>
      <c r="G1558" t="s">
        <v>40</v>
      </c>
      <c r="H1558" t="s">
        <v>52</v>
      </c>
      <c r="I1558" s="2">
        <v>13797000</v>
      </c>
      <c r="J1558" s="3">
        <f>Raw_Data[[#This Row],[cicilan_per_bulan]]/Raw_Data[[#This Row],[penghasilan_bulanan]]</f>
        <v>0.13392766543451476</v>
      </c>
      <c r="K1558" t="s">
        <v>192</v>
      </c>
      <c r="L1558" t="s">
        <v>128</v>
      </c>
      <c r="M1558" t="s">
        <v>55</v>
      </c>
      <c r="N1558" t="s">
        <v>221</v>
      </c>
      <c r="O1558" t="s">
        <v>159</v>
      </c>
      <c r="P1558" s="2">
        <v>42029000</v>
      </c>
      <c r="Q1558" s="2">
        <v>14710000</v>
      </c>
      <c r="R1558" t="str">
        <f>IF(Raw_Data[[#This Row],[persen_dp]]&lt;15%,"Low",IF(Raw_Data[[#This Row],[persen_dp]]&gt;25%,"High","Medium"))</f>
        <v>High</v>
      </c>
      <c r="S1558" s="3">
        <v>0.35</v>
      </c>
      <c r="T1558">
        <v>18</v>
      </c>
      <c r="U1558">
        <v>0.14499999999999999</v>
      </c>
      <c r="V1558" s="2">
        <v>1847800</v>
      </c>
      <c r="W1558" s="2">
        <v>33260000</v>
      </c>
      <c r="X1558" t="str">
        <f>IF(OR(Raw_Data[[#This Row],[status_pembayaran]]="Macet",Raw_Data[[#This Row],[status_pembayaran]]="Kurang Lancar"),"Non Performing Loan","Performing")</f>
        <v>Performing</v>
      </c>
      <c r="Y1558" t="s">
        <v>47</v>
      </c>
      <c r="Z1558">
        <v>0</v>
      </c>
      <c r="AA1558">
        <v>0</v>
      </c>
      <c r="AB1558">
        <v>1</v>
      </c>
      <c r="AC1558" t="s">
        <v>58</v>
      </c>
      <c r="AD1558">
        <f>IF(Raw_Data[[#This Row],[rasio]]&lt;0.2,1,IF(Raw_Data[[#This Row],[rasio]]&lt;0.3,2,IF(Raw_Data[[#This Row],[rasio]]&lt;0.4,3,4)))</f>
        <v>1</v>
      </c>
      <c r="AE1558">
        <f>IF(Raw_Data[[#This Row],[kategori_dp]]="High",1,IF(Raw_Data[[#This Row],[kategori_dp]]="Medium",2,3))</f>
        <v>1</v>
      </c>
      <c r="AF1558">
        <f>IF(Raw_Data[[#This Row],[tenor_bulan]]&lt;=24,1,IF(Raw_Data[[#This Row],[tenor_bulan]]&lt;=36,2,IF(Raw_Data[[#This Row],[tenor_bulan]]&lt;=48,3,4)))</f>
        <v>1</v>
      </c>
      <c r="AG1558">
        <f>IF(Raw_Data[[#This Row],[jumlah_kali_telat]]=0,0,IF(Raw_Data[[#This Row],[jumlah_kali_telat]]&lt;=2,2,4))</f>
        <v>0</v>
      </c>
      <c r="AH1558">
        <f>Raw_Data[[#This Row],[Skor_Rasio]]+Raw_Data[[#This Row],[Skor_DP]]+Raw_Data[[#This Row],[Skor_Tenor]]+Raw_Data[[#This Row],[Skor_Telat]]</f>
        <v>3</v>
      </c>
      <c r="AI1558" t="str">
        <f>IF(Raw_Data[[#This Row],[Risk_Score]]&lt;=6,"Low Risk",IF(Raw_Data[[#This Row],[Risk_Score]]&lt;=8,"Medium Risk","High Risk"))</f>
        <v>Low Risk</v>
      </c>
      <c r="AJ1558">
        <f ca="1">IFERROR(DATEDIF(Raw_Data[[#This Row],[tanggal_pengajuan]],TODAY(),"m"),"N/A")</f>
        <v>6</v>
      </c>
      <c r="AK1558" t="str">
        <f ca="1">IF(ISNUMBER(Raw_Data[[#This Row],[MOB]]),IF(Raw_Data[[#This Row],[MOB]]&lt;6,"0-5 bulan",IF(Raw_Data[[#This Row],[MOB]]&lt;12,"6-11 bulan",IF(Raw_Data[[#This Row],[MOB]]&lt;24,"12-23 bulan","24+ bulan"))),"N/A")</f>
        <v>6-11 bulan</v>
      </c>
    </row>
    <row r="1559" spans="1:37" ht="14.25" customHeight="1" x14ac:dyDescent="0.45">
      <c r="A1559" t="s">
        <v>3786</v>
      </c>
      <c r="B1559" s="64">
        <v>46137</v>
      </c>
      <c r="C1559" s="1" t="str">
        <f t="shared" si="24"/>
        <v>April</v>
      </c>
      <c r="D1559" t="s">
        <v>626</v>
      </c>
      <c r="E1559" t="s">
        <v>3787</v>
      </c>
      <c r="F1559">
        <v>44</v>
      </c>
      <c r="G1559" t="s">
        <v>51</v>
      </c>
      <c r="H1559" t="s">
        <v>96</v>
      </c>
      <c r="I1559" s="2">
        <v>5973000</v>
      </c>
      <c r="J1559" s="3">
        <f>Raw_Data[[#This Row],[cicilan_per_bulan]]/Raw_Data[[#This Row],[penghasilan_bulanan]]</f>
        <v>0.23433785367487026</v>
      </c>
      <c r="K1559" t="s">
        <v>167</v>
      </c>
      <c r="L1559" t="s">
        <v>110</v>
      </c>
      <c r="M1559" t="s">
        <v>44</v>
      </c>
      <c r="N1559" t="s">
        <v>129</v>
      </c>
      <c r="O1559" t="s">
        <v>130</v>
      </c>
      <c r="P1559" s="2">
        <v>22993000</v>
      </c>
      <c r="Q1559" s="2">
        <v>2299000</v>
      </c>
      <c r="R1559" t="str">
        <f>IF(Raw_Data[[#This Row],[persen_dp]]&lt;15%,"Low",IF(Raw_Data[[#This Row],[persen_dp]]&gt;25%,"High","Medium"))</f>
        <v>Low</v>
      </c>
      <c r="S1559" s="3">
        <v>0.1</v>
      </c>
      <c r="T1559">
        <v>18</v>
      </c>
      <c r="U1559">
        <v>0.14499999999999999</v>
      </c>
      <c r="V1559" s="2">
        <v>1399700</v>
      </c>
      <c r="W1559" s="2">
        <v>25195000</v>
      </c>
      <c r="X1559" t="str">
        <f>IF(OR(Raw_Data[[#This Row],[status_pembayaran]]="Macet",Raw_Data[[#This Row],[status_pembayaran]]="Kurang Lancar"),"Non Performing Loan","Performing")</f>
        <v>Performing</v>
      </c>
      <c r="Y1559" t="s">
        <v>47</v>
      </c>
      <c r="Z1559">
        <v>0</v>
      </c>
      <c r="AA1559">
        <v>0</v>
      </c>
      <c r="AB1559">
        <v>1</v>
      </c>
      <c r="AC1559" t="s">
        <v>58</v>
      </c>
      <c r="AD1559">
        <f>IF(Raw_Data[[#This Row],[rasio]]&lt;0.2,1,IF(Raw_Data[[#This Row],[rasio]]&lt;0.3,2,IF(Raw_Data[[#This Row],[rasio]]&lt;0.4,3,4)))</f>
        <v>2</v>
      </c>
      <c r="AE1559">
        <f>IF(Raw_Data[[#This Row],[kategori_dp]]="High",1,IF(Raw_Data[[#This Row],[kategori_dp]]="Medium",2,3))</f>
        <v>3</v>
      </c>
      <c r="AF1559">
        <f>IF(Raw_Data[[#This Row],[tenor_bulan]]&lt;=24,1,IF(Raw_Data[[#This Row],[tenor_bulan]]&lt;=36,2,IF(Raw_Data[[#This Row],[tenor_bulan]]&lt;=48,3,4)))</f>
        <v>1</v>
      </c>
      <c r="AG1559">
        <f>IF(Raw_Data[[#This Row],[jumlah_kali_telat]]=0,0,IF(Raw_Data[[#This Row],[jumlah_kali_telat]]&lt;=2,2,4))</f>
        <v>0</v>
      </c>
      <c r="AH1559">
        <f>Raw_Data[[#This Row],[Skor_Rasio]]+Raw_Data[[#This Row],[Skor_DP]]+Raw_Data[[#This Row],[Skor_Tenor]]+Raw_Data[[#This Row],[Skor_Telat]]</f>
        <v>6</v>
      </c>
      <c r="AI1559" t="str">
        <f>IF(Raw_Data[[#This Row],[Risk_Score]]&lt;=6,"Low Risk",IF(Raw_Data[[#This Row],[Risk_Score]]&lt;=8,"Medium Risk","High Risk"))</f>
        <v>Low Risk</v>
      </c>
      <c r="AJ1559">
        <f ca="1">IFERROR(DATEDIF(Raw_Data[[#This Row],[tanggal_pengajuan]],TODAY(),"m"),"N/A")</f>
        <v>5</v>
      </c>
      <c r="AK1559" t="str">
        <f ca="1">IF(ISNUMBER(Raw_Data[[#This Row],[MOB]]),IF(Raw_Data[[#This Row],[MOB]]&lt;6,"0-5 bulan",IF(Raw_Data[[#This Row],[MOB]]&lt;12,"6-11 bulan",IF(Raw_Data[[#This Row],[MOB]]&lt;24,"12-23 bulan","24+ bulan"))),"N/A")</f>
        <v>0-5 bulan</v>
      </c>
    </row>
    <row r="1560" spans="1:37" ht="14.25" customHeight="1" x14ac:dyDescent="0.45">
      <c r="A1560" t="s">
        <v>3788</v>
      </c>
      <c r="B1560" s="64">
        <v>46175</v>
      </c>
      <c r="C1560" s="1" t="str">
        <f t="shared" si="24"/>
        <v>June</v>
      </c>
      <c r="D1560" t="s">
        <v>1124</v>
      </c>
      <c r="E1560" t="s">
        <v>3789</v>
      </c>
      <c r="F1560">
        <v>44</v>
      </c>
      <c r="G1560" t="s">
        <v>40</v>
      </c>
      <c r="H1560" t="s">
        <v>52</v>
      </c>
      <c r="I1560" s="2">
        <v>7386000</v>
      </c>
      <c r="J1560" s="3">
        <f>Raw_Data[[#This Row],[cicilan_per_bulan]]/Raw_Data[[#This Row],[penghasilan_bulanan]]</f>
        <v>0.10315461684267534</v>
      </c>
      <c r="K1560" t="s">
        <v>127</v>
      </c>
      <c r="L1560" t="s">
        <v>128</v>
      </c>
      <c r="M1560" t="s">
        <v>72</v>
      </c>
      <c r="N1560" t="s">
        <v>73</v>
      </c>
      <c r="O1560" t="s">
        <v>46</v>
      </c>
      <c r="P1560" s="2">
        <v>20250000</v>
      </c>
      <c r="Q1560" s="2">
        <v>6075000</v>
      </c>
      <c r="R1560" t="str">
        <f>IF(Raw_Data[[#This Row],[persen_dp]]&lt;15%,"Low",IF(Raw_Data[[#This Row],[persen_dp]]&gt;25%,"High","Medium"))</f>
        <v>High</v>
      </c>
      <c r="S1560" s="3">
        <v>0.3</v>
      </c>
      <c r="T1560">
        <v>24</v>
      </c>
      <c r="U1560">
        <v>0.14499999999999999</v>
      </c>
      <c r="V1560" s="2">
        <v>761900</v>
      </c>
      <c r="W1560" s="2">
        <v>18286000</v>
      </c>
      <c r="X1560" t="str">
        <f>IF(OR(Raw_Data[[#This Row],[status_pembayaran]]="Macet",Raw_Data[[#This Row],[status_pembayaran]]="Kurang Lancar"),"Non Performing Loan","Performing")</f>
        <v>Performing</v>
      </c>
      <c r="Y1560" t="s">
        <v>47</v>
      </c>
      <c r="Z1560">
        <v>0</v>
      </c>
      <c r="AA1560">
        <v>0</v>
      </c>
      <c r="AB1560">
        <v>1</v>
      </c>
      <c r="AC1560" t="s">
        <v>104</v>
      </c>
      <c r="AD1560">
        <f>IF(Raw_Data[[#This Row],[rasio]]&lt;0.2,1,IF(Raw_Data[[#This Row],[rasio]]&lt;0.3,2,IF(Raw_Data[[#This Row],[rasio]]&lt;0.4,3,4)))</f>
        <v>1</v>
      </c>
      <c r="AE1560">
        <f>IF(Raw_Data[[#This Row],[kategori_dp]]="High",1,IF(Raw_Data[[#This Row],[kategori_dp]]="Medium",2,3))</f>
        <v>1</v>
      </c>
      <c r="AF1560">
        <f>IF(Raw_Data[[#This Row],[tenor_bulan]]&lt;=24,1,IF(Raw_Data[[#This Row],[tenor_bulan]]&lt;=36,2,IF(Raw_Data[[#This Row],[tenor_bulan]]&lt;=48,3,4)))</f>
        <v>1</v>
      </c>
      <c r="AG1560">
        <f>IF(Raw_Data[[#This Row],[jumlah_kali_telat]]=0,0,IF(Raw_Data[[#This Row],[jumlah_kali_telat]]&lt;=2,2,4))</f>
        <v>0</v>
      </c>
      <c r="AH1560">
        <f>Raw_Data[[#This Row],[Skor_Rasio]]+Raw_Data[[#This Row],[Skor_DP]]+Raw_Data[[#This Row],[Skor_Tenor]]+Raw_Data[[#This Row],[Skor_Telat]]</f>
        <v>3</v>
      </c>
      <c r="AI1560" t="str">
        <f>IF(Raw_Data[[#This Row],[Risk_Score]]&lt;=6,"Low Risk",IF(Raw_Data[[#This Row],[Risk_Score]]&lt;=8,"Medium Risk","High Risk"))</f>
        <v>Low Risk</v>
      </c>
      <c r="AJ1560">
        <f ca="1">IFERROR(DATEDIF(Raw_Data[[#This Row],[tanggal_pengajuan]],TODAY(),"m"),"N/A")</f>
        <v>4</v>
      </c>
      <c r="AK1560" t="str">
        <f ca="1">IF(ISNUMBER(Raw_Data[[#This Row],[MOB]]),IF(Raw_Data[[#This Row],[MOB]]&lt;6,"0-5 bulan",IF(Raw_Data[[#This Row],[MOB]]&lt;12,"6-11 bulan",IF(Raw_Data[[#This Row],[MOB]]&lt;24,"12-23 bulan","24+ bulan"))),"N/A")</f>
        <v>0-5 bulan</v>
      </c>
    </row>
    <row r="1561" spans="1:37" ht="14.25" customHeight="1" x14ac:dyDescent="0.45">
      <c r="A1561" t="s">
        <v>3790</v>
      </c>
      <c r="B1561" s="64">
        <v>46078</v>
      </c>
      <c r="C1561" s="1" t="str">
        <f t="shared" si="24"/>
        <v>February</v>
      </c>
      <c r="D1561" t="s">
        <v>753</v>
      </c>
      <c r="E1561" t="s">
        <v>3791</v>
      </c>
      <c r="F1561">
        <v>54</v>
      </c>
      <c r="G1561" t="s">
        <v>40</v>
      </c>
      <c r="H1561" t="s">
        <v>52</v>
      </c>
      <c r="I1561" s="2">
        <v>10243000</v>
      </c>
      <c r="J1561" s="3">
        <f>Raw_Data[[#This Row],[cicilan_per_bulan]]/Raw_Data[[#This Row],[penghasilan_bulanan]]</f>
        <v>8.1899834032998151E-2</v>
      </c>
      <c r="K1561" t="s">
        <v>102</v>
      </c>
      <c r="L1561" t="s">
        <v>103</v>
      </c>
      <c r="M1561" t="s">
        <v>44</v>
      </c>
      <c r="N1561" t="s">
        <v>45</v>
      </c>
      <c r="O1561" t="s">
        <v>46</v>
      </c>
      <c r="P1561" s="2">
        <v>24761000</v>
      </c>
      <c r="Q1561" s="2">
        <v>3714000</v>
      </c>
      <c r="R1561" t="str">
        <f>IF(Raw_Data[[#This Row],[persen_dp]]&lt;15%,"Low",IF(Raw_Data[[#This Row],[persen_dp]]&gt;25%,"High","Medium"))</f>
        <v>Medium</v>
      </c>
      <c r="S1561" s="3">
        <v>0.15</v>
      </c>
      <c r="T1561">
        <v>36</v>
      </c>
      <c r="U1561">
        <v>0.14499999999999999</v>
      </c>
      <c r="V1561" s="2">
        <v>838900</v>
      </c>
      <c r="W1561" s="2">
        <v>30202000</v>
      </c>
      <c r="X1561" t="str">
        <f>IF(OR(Raw_Data[[#This Row],[status_pembayaran]]="Macet",Raw_Data[[#This Row],[status_pembayaran]]="Kurang Lancar"),"Non Performing Loan","Performing")</f>
        <v>Performing</v>
      </c>
      <c r="Y1561" t="s">
        <v>47</v>
      </c>
      <c r="Z1561">
        <v>0</v>
      </c>
      <c r="AA1561">
        <v>0</v>
      </c>
      <c r="AB1561">
        <v>1</v>
      </c>
      <c r="AC1561" t="s">
        <v>137</v>
      </c>
      <c r="AD1561">
        <f>IF(Raw_Data[[#This Row],[rasio]]&lt;0.2,1,IF(Raw_Data[[#This Row],[rasio]]&lt;0.3,2,IF(Raw_Data[[#This Row],[rasio]]&lt;0.4,3,4)))</f>
        <v>1</v>
      </c>
      <c r="AE1561">
        <f>IF(Raw_Data[[#This Row],[kategori_dp]]="High",1,IF(Raw_Data[[#This Row],[kategori_dp]]="Medium",2,3))</f>
        <v>2</v>
      </c>
      <c r="AF1561">
        <f>IF(Raw_Data[[#This Row],[tenor_bulan]]&lt;=24,1,IF(Raw_Data[[#This Row],[tenor_bulan]]&lt;=36,2,IF(Raw_Data[[#This Row],[tenor_bulan]]&lt;=48,3,4)))</f>
        <v>2</v>
      </c>
      <c r="AG1561">
        <f>IF(Raw_Data[[#This Row],[jumlah_kali_telat]]=0,0,IF(Raw_Data[[#This Row],[jumlah_kali_telat]]&lt;=2,2,4))</f>
        <v>0</v>
      </c>
      <c r="AH1561">
        <f>Raw_Data[[#This Row],[Skor_Rasio]]+Raw_Data[[#This Row],[Skor_DP]]+Raw_Data[[#This Row],[Skor_Tenor]]+Raw_Data[[#This Row],[Skor_Telat]]</f>
        <v>5</v>
      </c>
      <c r="AI1561" t="str">
        <f>IF(Raw_Data[[#This Row],[Risk_Score]]&lt;=6,"Low Risk",IF(Raw_Data[[#This Row],[Risk_Score]]&lt;=8,"Medium Risk","High Risk"))</f>
        <v>Low Risk</v>
      </c>
      <c r="AJ1561">
        <f ca="1">IFERROR(DATEDIF(Raw_Data[[#This Row],[tanggal_pengajuan]],TODAY(),"m"),"N/A")</f>
        <v>7</v>
      </c>
      <c r="AK1561" t="str">
        <f ca="1">IF(ISNUMBER(Raw_Data[[#This Row],[MOB]]),IF(Raw_Data[[#This Row],[MOB]]&lt;6,"0-5 bulan",IF(Raw_Data[[#This Row],[MOB]]&lt;12,"6-11 bulan",IF(Raw_Data[[#This Row],[MOB]]&lt;24,"12-23 bulan","24+ bulan"))),"N/A")</f>
        <v>6-11 bulan</v>
      </c>
    </row>
    <row r="1562" spans="1:37" ht="14.25" customHeight="1" x14ac:dyDescent="0.45">
      <c r="A1562" t="s">
        <v>3792</v>
      </c>
      <c r="B1562" s="64">
        <v>46137</v>
      </c>
      <c r="C1562" s="1" t="str">
        <f t="shared" si="24"/>
        <v>April</v>
      </c>
      <c r="D1562" t="s">
        <v>1234</v>
      </c>
      <c r="E1562" t="s">
        <v>3793</v>
      </c>
      <c r="F1562">
        <v>48</v>
      </c>
      <c r="G1562" t="s">
        <v>51</v>
      </c>
      <c r="H1562" t="s">
        <v>152</v>
      </c>
      <c r="I1562" s="2">
        <v>2880000</v>
      </c>
      <c r="J1562" s="3">
        <f>Raw_Data[[#This Row],[cicilan_per_bulan]]/Raw_Data[[#This Row],[penghasilan_bulanan]]</f>
        <v>1.2551041666666667</v>
      </c>
      <c r="K1562" t="s">
        <v>42</v>
      </c>
      <c r="L1562" t="s">
        <v>43</v>
      </c>
      <c r="M1562" t="s">
        <v>44</v>
      </c>
      <c r="N1562" t="s">
        <v>171</v>
      </c>
      <c r="O1562" t="s">
        <v>172</v>
      </c>
      <c r="P1562" s="2">
        <v>42092000</v>
      </c>
      <c r="Q1562" s="2">
        <v>4209000</v>
      </c>
      <c r="R1562" t="str">
        <f>IF(Raw_Data[[#This Row],[persen_dp]]&lt;15%,"Low",IF(Raw_Data[[#This Row],[persen_dp]]&gt;25%,"High","Medium"))</f>
        <v>Low</v>
      </c>
      <c r="S1562" s="3">
        <v>0.1</v>
      </c>
      <c r="T1562">
        <v>12</v>
      </c>
      <c r="U1562">
        <v>0.14499999999999999</v>
      </c>
      <c r="V1562" s="2">
        <v>3614700</v>
      </c>
      <c r="W1562" s="2">
        <v>43376000</v>
      </c>
      <c r="X1562" t="str">
        <f>IF(OR(Raw_Data[[#This Row],[status_pembayaran]]="Macet",Raw_Data[[#This Row],[status_pembayaran]]="Kurang Lancar"),"Non Performing Loan","Performing")</f>
        <v>Performing</v>
      </c>
      <c r="Y1562" t="s">
        <v>47</v>
      </c>
      <c r="Z1562">
        <v>0</v>
      </c>
      <c r="AA1562">
        <v>0</v>
      </c>
      <c r="AB1562">
        <v>1</v>
      </c>
      <c r="AD1562">
        <f>IF(Raw_Data[[#This Row],[rasio]]&lt;0.2,1,IF(Raw_Data[[#This Row],[rasio]]&lt;0.3,2,IF(Raw_Data[[#This Row],[rasio]]&lt;0.4,3,4)))</f>
        <v>4</v>
      </c>
      <c r="AE1562">
        <f>IF(Raw_Data[[#This Row],[kategori_dp]]="High",1,IF(Raw_Data[[#This Row],[kategori_dp]]="Medium",2,3))</f>
        <v>3</v>
      </c>
      <c r="AF1562">
        <f>IF(Raw_Data[[#This Row],[tenor_bulan]]&lt;=24,1,IF(Raw_Data[[#This Row],[tenor_bulan]]&lt;=36,2,IF(Raw_Data[[#This Row],[tenor_bulan]]&lt;=48,3,4)))</f>
        <v>1</v>
      </c>
      <c r="AG1562">
        <f>IF(Raw_Data[[#This Row],[jumlah_kali_telat]]=0,0,IF(Raw_Data[[#This Row],[jumlah_kali_telat]]&lt;=2,2,4))</f>
        <v>0</v>
      </c>
      <c r="AH1562">
        <f>Raw_Data[[#This Row],[Skor_Rasio]]+Raw_Data[[#This Row],[Skor_DP]]+Raw_Data[[#This Row],[Skor_Tenor]]+Raw_Data[[#This Row],[Skor_Telat]]</f>
        <v>8</v>
      </c>
      <c r="AI1562" t="str">
        <f>IF(Raw_Data[[#This Row],[Risk_Score]]&lt;=6,"Low Risk",IF(Raw_Data[[#This Row],[Risk_Score]]&lt;=8,"Medium Risk","High Risk"))</f>
        <v>Medium Risk</v>
      </c>
      <c r="AJ1562">
        <f ca="1">IFERROR(DATEDIF(Raw_Data[[#This Row],[tanggal_pengajuan]],TODAY(),"m"),"N/A")</f>
        <v>5</v>
      </c>
      <c r="AK1562" t="str">
        <f ca="1">IF(ISNUMBER(Raw_Data[[#This Row],[MOB]]),IF(Raw_Data[[#This Row],[MOB]]&lt;6,"0-5 bulan",IF(Raw_Data[[#This Row],[MOB]]&lt;12,"6-11 bulan",IF(Raw_Data[[#This Row],[MOB]]&lt;24,"12-23 bulan","24+ bulan"))),"N/A")</f>
        <v>0-5 bulan</v>
      </c>
    </row>
    <row r="1563" spans="1:37" ht="14.25" customHeight="1" x14ac:dyDescent="0.45">
      <c r="A1563" t="s">
        <v>3794</v>
      </c>
      <c r="B1563" s="64">
        <v>46144</v>
      </c>
      <c r="C1563" s="1" t="str">
        <f t="shared" si="24"/>
        <v>May</v>
      </c>
      <c r="D1563" t="s">
        <v>699</v>
      </c>
      <c r="E1563" t="s">
        <v>3795</v>
      </c>
      <c r="F1563">
        <v>22</v>
      </c>
      <c r="G1563" t="s">
        <v>40</v>
      </c>
      <c r="H1563" t="s">
        <v>52</v>
      </c>
      <c r="I1563" s="2">
        <v>12983000</v>
      </c>
      <c r="J1563" s="3">
        <f>Raw_Data[[#This Row],[cicilan_per_bulan]]/Raw_Data[[#This Row],[penghasilan_bulanan]]</f>
        <v>8.1722252175922355E-2</v>
      </c>
      <c r="K1563" t="s">
        <v>102</v>
      </c>
      <c r="L1563" t="s">
        <v>103</v>
      </c>
      <c r="M1563" t="s">
        <v>44</v>
      </c>
      <c r="N1563" t="s">
        <v>273</v>
      </c>
      <c r="O1563" t="s">
        <v>274</v>
      </c>
      <c r="P1563" s="2">
        <v>18533000</v>
      </c>
      <c r="Q1563" s="2">
        <v>7413000</v>
      </c>
      <c r="R1563" t="str">
        <f>IF(Raw_Data[[#This Row],[persen_dp]]&lt;15%,"Low",IF(Raw_Data[[#This Row],[persen_dp]]&gt;25%,"High","Medium"))</f>
        <v>High</v>
      </c>
      <c r="S1563" s="3">
        <v>0.4</v>
      </c>
      <c r="T1563">
        <v>12</v>
      </c>
      <c r="U1563">
        <v>0.14499999999999999</v>
      </c>
      <c r="V1563" s="2">
        <v>1061000</v>
      </c>
      <c r="W1563" s="2">
        <v>12732000</v>
      </c>
      <c r="X1563" t="str">
        <f>IF(OR(Raw_Data[[#This Row],[status_pembayaran]]="Macet",Raw_Data[[#This Row],[status_pembayaran]]="Kurang Lancar"),"Non Performing Loan","Performing")</f>
        <v>Performing</v>
      </c>
      <c r="Y1563" t="s">
        <v>47</v>
      </c>
      <c r="Z1563">
        <v>0</v>
      </c>
      <c r="AA1563">
        <v>0</v>
      </c>
      <c r="AB1563">
        <v>1</v>
      </c>
      <c r="AC1563" t="s">
        <v>104</v>
      </c>
      <c r="AD1563">
        <f>IF(Raw_Data[[#This Row],[rasio]]&lt;0.2,1,IF(Raw_Data[[#This Row],[rasio]]&lt;0.3,2,IF(Raw_Data[[#This Row],[rasio]]&lt;0.4,3,4)))</f>
        <v>1</v>
      </c>
      <c r="AE1563">
        <f>IF(Raw_Data[[#This Row],[kategori_dp]]="High",1,IF(Raw_Data[[#This Row],[kategori_dp]]="Medium",2,3))</f>
        <v>1</v>
      </c>
      <c r="AF1563">
        <f>IF(Raw_Data[[#This Row],[tenor_bulan]]&lt;=24,1,IF(Raw_Data[[#This Row],[tenor_bulan]]&lt;=36,2,IF(Raw_Data[[#This Row],[tenor_bulan]]&lt;=48,3,4)))</f>
        <v>1</v>
      </c>
      <c r="AG1563">
        <f>IF(Raw_Data[[#This Row],[jumlah_kali_telat]]=0,0,IF(Raw_Data[[#This Row],[jumlah_kali_telat]]&lt;=2,2,4))</f>
        <v>0</v>
      </c>
      <c r="AH1563">
        <f>Raw_Data[[#This Row],[Skor_Rasio]]+Raw_Data[[#This Row],[Skor_DP]]+Raw_Data[[#This Row],[Skor_Tenor]]+Raw_Data[[#This Row],[Skor_Telat]]</f>
        <v>3</v>
      </c>
      <c r="AI1563" t="str">
        <f>IF(Raw_Data[[#This Row],[Risk_Score]]&lt;=6,"Low Risk",IF(Raw_Data[[#This Row],[Risk_Score]]&lt;=8,"Medium Risk","High Risk"))</f>
        <v>Low Risk</v>
      </c>
      <c r="AJ1563">
        <f ca="1">IFERROR(DATEDIF(Raw_Data[[#This Row],[tanggal_pengajuan]],TODAY(),"m"),"N/A")</f>
        <v>5</v>
      </c>
      <c r="AK1563" t="str">
        <f ca="1">IF(ISNUMBER(Raw_Data[[#This Row],[MOB]]),IF(Raw_Data[[#This Row],[MOB]]&lt;6,"0-5 bulan",IF(Raw_Data[[#This Row],[MOB]]&lt;12,"6-11 bulan",IF(Raw_Data[[#This Row],[MOB]]&lt;24,"12-23 bulan","24+ bulan"))),"N/A")</f>
        <v>0-5 bulan</v>
      </c>
    </row>
    <row r="1564" spans="1:37" ht="14.25" customHeight="1" x14ac:dyDescent="0.45">
      <c r="A1564" t="s">
        <v>3796</v>
      </c>
      <c r="B1564" s="64">
        <v>46328</v>
      </c>
      <c r="C1564" s="1" t="str">
        <f t="shared" si="24"/>
        <v>November</v>
      </c>
      <c r="D1564" t="s">
        <v>3797</v>
      </c>
      <c r="E1564" t="s">
        <v>3798</v>
      </c>
      <c r="F1564">
        <v>54</v>
      </c>
      <c r="G1564" t="s">
        <v>51</v>
      </c>
      <c r="H1564" t="s">
        <v>41</v>
      </c>
      <c r="I1564" s="2">
        <v>6065000</v>
      </c>
      <c r="J1564" s="3">
        <f>Raw_Data[[#This Row],[cicilan_per_bulan]]/Raw_Data[[#This Row],[penghasilan_bulanan]]</f>
        <v>0.17081615828524319</v>
      </c>
      <c r="K1564" t="s">
        <v>127</v>
      </c>
      <c r="L1564" t="s">
        <v>128</v>
      </c>
      <c r="M1564" t="s">
        <v>72</v>
      </c>
      <c r="N1564" t="s">
        <v>97</v>
      </c>
      <c r="O1564" t="s">
        <v>57</v>
      </c>
      <c r="P1564" s="2">
        <v>16703000</v>
      </c>
      <c r="Q1564" s="2">
        <v>5846000</v>
      </c>
      <c r="R1564" t="str">
        <f>IF(Raw_Data[[#This Row],[persen_dp]]&lt;15%,"Low",IF(Raw_Data[[#This Row],[persen_dp]]&gt;25%,"High","Medium"))</f>
        <v>High</v>
      </c>
      <c r="S1564" s="3">
        <v>0.35</v>
      </c>
      <c r="T1564">
        <v>12</v>
      </c>
      <c r="U1564">
        <v>0.14499999999999999</v>
      </c>
      <c r="V1564" s="2">
        <v>1036000</v>
      </c>
      <c r="W1564" s="2">
        <v>12432000</v>
      </c>
      <c r="X1564" t="str">
        <f>IF(OR(Raw_Data[[#This Row],[status_pembayaran]]="Macet",Raw_Data[[#This Row],[status_pembayaran]]="Kurang Lancar"),"Non Performing Loan","Performing")</f>
        <v>Performing</v>
      </c>
      <c r="Y1564" t="s">
        <v>47</v>
      </c>
      <c r="Z1564">
        <v>0</v>
      </c>
      <c r="AA1564">
        <v>0</v>
      </c>
      <c r="AB1564">
        <v>1</v>
      </c>
      <c r="AD1564">
        <f>IF(Raw_Data[[#This Row],[rasio]]&lt;0.2,1,IF(Raw_Data[[#This Row],[rasio]]&lt;0.3,2,IF(Raw_Data[[#This Row],[rasio]]&lt;0.4,3,4)))</f>
        <v>1</v>
      </c>
      <c r="AE1564">
        <f>IF(Raw_Data[[#This Row],[kategori_dp]]="High",1,IF(Raw_Data[[#This Row],[kategori_dp]]="Medium",2,3))</f>
        <v>1</v>
      </c>
      <c r="AF1564">
        <f>IF(Raw_Data[[#This Row],[tenor_bulan]]&lt;=24,1,IF(Raw_Data[[#This Row],[tenor_bulan]]&lt;=36,2,IF(Raw_Data[[#This Row],[tenor_bulan]]&lt;=48,3,4)))</f>
        <v>1</v>
      </c>
      <c r="AG1564">
        <f>IF(Raw_Data[[#This Row],[jumlah_kali_telat]]=0,0,IF(Raw_Data[[#This Row],[jumlah_kali_telat]]&lt;=2,2,4))</f>
        <v>0</v>
      </c>
      <c r="AH1564">
        <f>Raw_Data[[#This Row],[Skor_Rasio]]+Raw_Data[[#This Row],[Skor_DP]]+Raw_Data[[#This Row],[Skor_Tenor]]+Raw_Data[[#This Row],[Skor_Telat]]</f>
        <v>3</v>
      </c>
      <c r="AI1564" t="str">
        <f>IF(Raw_Data[[#This Row],[Risk_Score]]&lt;=6,"Low Risk",IF(Raw_Data[[#This Row],[Risk_Score]]&lt;=8,"Medium Risk","High Risk"))</f>
        <v>Low Risk</v>
      </c>
      <c r="AJ1564" t="str">
        <f ca="1">IFERROR(DATEDIF(Raw_Data[[#This Row],[tanggal_pengajuan]],TODAY(),"m"),"N/A")</f>
        <v>N/A</v>
      </c>
      <c r="AK1564" t="str">
        <f ca="1">IF(ISNUMBER(Raw_Data[[#This Row],[MOB]]),IF(Raw_Data[[#This Row],[MOB]]&lt;6,"0-5 bulan",IF(Raw_Data[[#This Row],[MOB]]&lt;12,"6-11 bulan",IF(Raw_Data[[#This Row],[MOB]]&lt;24,"12-23 bulan","24+ bulan"))),"N/A")</f>
        <v>N/A</v>
      </c>
    </row>
    <row r="1565" spans="1:37" ht="14.25" customHeight="1" x14ac:dyDescent="0.45">
      <c r="A1565" t="s">
        <v>3799</v>
      </c>
      <c r="B1565" s="64">
        <v>46059</v>
      </c>
      <c r="C1565" s="1" t="str">
        <f t="shared" si="24"/>
        <v>February</v>
      </c>
      <c r="D1565" t="s">
        <v>2866</v>
      </c>
      <c r="E1565" t="s">
        <v>3800</v>
      </c>
      <c r="F1565">
        <v>45</v>
      </c>
      <c r="G1565" t="s">
        <v>40</v>
      </c>
      <c r="H1565" t="s">
        <v>52</v>
      </c>
      <c r="I1565" s="2">
        <v>4448000</v>
      </c>
      <c r="J1565" s="3">
        <f>Raw_Data[[#This Row],[cicilan_per_bulan]]/Raw_Data[[#This Row],[penghasilan_bulanan]]</f>
        <v>9.3008093525179858E-2</v>
      </c>
      <c r="K1565" t="s">
        <v>109</v>
      </c>
      <c r="L1565" t="s">
        <v>110</v>
      </c>
      <c r="M1565" t="s">
        <v>44</v>
      </c>
      <c r="N1565" t="s">
        <v>83</v>
      </c>
      <c r="O1565" t="s">
        <v>57</v>
      </c>
      <c r="P1565" s="2">
        <v>19185000</v>
      </c>
      <c r="Q1565" s="2">
        <v>4796000</v>
      </c>
      <c r="R1565" t="str">
        <f>IF(Raw_Data[[#This Row],[persen_dp]]&lt;15%,"Low",IF(Raw_Data[[#This Row],[persen_dp]]&gt;25%,"High","Medium"))</f>
        <v>Medium</v>
      </c>
      <c r="S1565" s="3">
        <v>0.25</v>
      </c>
      <c r="T1565">
        <v>60</v>
      </c>
      <c r="U1565">
        <v>0.14499999999999999</v>
      </c>
      <c r="V1565" s="2">
        <v>413700</v>
      </c>
      <c r="W1565" s="2">
        <v>24821000</v>
      </c>
      <c r="X1565" t="str">
        <f>IF(OR(Raw_Data[[#This Row],[status_pembayaran]]="Macet",Raw_Data[[#This Row],[status_pembayaran]]="Kurang Lancar"),"Non Performing Loan","Performing")</f>
        <v>Performing</v>
      </c>
      <c r="Y1565" t="s">
        <v>47</v>
      </c>
      <c r="Z1565">
        <v>0</v>
      </c>
      <c r="AA1565">
        <v>0</v>
      </c>
      <c r="AB1565">
        <v>1</v>
      </c>
      <c r="AC1565" t="s">
        <v>66</v>
      </c>
      <c r="AD1565">
        <f>IF(Raw_Data[[#This Row],[rasio]]&lt;0.2,1,IF(Raw_Data[[#This Row],[rasio]]&lt;0.3,2,IF(Raw_Data[[#This Row],[rasio]]&lt;0.4,3,4)))</f>
        <v>1</v>
      </c>
      <c r="AE1565">
        <f>IF(Raw_Data[[#This Row],[kategori_dp]]="High",1,IF(Raw_Data[[#This Row],[kategori_dp]]="Medium",2,3))</f>
        <v>2</v>
      </c>
      <c r="AF1565">
        <f>IF(Raw_Data[[#This Row],[tenor_bulan]]&lt;=24,1,IF(Raw_Data[[#This Row],[tenor_bulan]]&lt;=36,2,IF(Raw_Data[[#This Row],[tenor_bulan]]&lt;=48,3,4)))</f>
        <v>4</v>
      </c>
      <c r="AG1565">
        <f>IF(Raw_Data[[#This Row],[jumlah_kali_telat]]=0,0,IF(Raw_Data[[#This Row],[jumlah_kali_telat]]&lt;=2,2,4))</f>
        <v>0</v>
      </c>
      <c r="AH1565">
        <f>Raw_Data[[#This Row],[Skor_Rasio]]+Raw_Data[[#This Row],[Skor_DP]]+Raw_Data[[#This Row],[Skor_Tenor]]+Raw_Data[[#This Row],[Skor_Telat]]</f>
        <v>7</v>
      </c>
      <c r="AI1565" t="str">
        <f>IF(Raw_Data[[#This Row],[Risk_Score]]&lt;=6,"Low Risk",IF(Raw_Data[[#This Row],[Risk_Score]]&lt;=8,"Medium Risk","High Risk"))</f>
        <v>Medium Risk</v>
      </c>
      <c r="AJ1565">
        <f ca="1">IFERROR(DATEDIF(Raw_Data[[#This Row],[tanggal_pengajuan]],TODAY(),"m"),"N/A")</f>
        <v>8</v>
      </c>
      <c r="AK1565" t="str">
        <f ca="1">IF(ISNUMBER(Raw_Data[[#This Row],[MOB]]),IF(Raw_Data[[#This Row],[MOB]]&lt;6,"0-5 bulan",IF(Raw_Data[[#This Row],[MOB]]&lt;12,"6-11 bulan",IF(Raw_Data[[#This Row],[MOB]]&lt;24,"12-23 bulan","24+ bulan"))),"N/A")</f>
        <v>6-11 bulan</v>
      </c>
    </row>
    <row r="1566" spans="1:37" ht="14.25" customHeight="1" x14ac:dyDescent="0.45">
      <c r="A1566" t="s">
        <v>3801</v>
      </c>
      <c r="B1566" s="64">
        <v>46065</v>
      </c>
      <c r="C1566" s="1" t="str">
        <f t="shared" si="24"/>
        <v>February</v>
      </c>
      <c r="D1566" t="s">
        <v>3714</v>
      </c>
      <c r="E1566" t="s">
        <v>3802</v>
      </c>
      <c r="F1566">
        <v>32</v>
      </c>
      <c r="G1566" t="s">
        <v>40</v>
      </c>
      <c r="H1566" t="s">
        <v>90</v>
      </c>
      <c r="I1566" s="2">
        <v>6990000</v>
      </c>
      <c r="J1566" s="3">
        <f>Raw_Data[[#This Row],[cicilan_per_bulan]]/Raw_Data[[#This Row],[penghasilan_bulanan]]</f>
        <v>0.11257510729613734</v>
      </c>
      <c r="K1566" t="s">
        <v>145</v>
      </c>
      <c r="L1566" t="s">
        <v>146</v>
      </c>
      <c r="M1566" t="s">
        <v>55</v>
      </c>
      <c r="N1566" t="s">
        <v>56</v>
      </c>
      <c r="O1566" t="s">
        <v>57</v>
      </c>
      <c r="P1566" s="2">
        <v>17898000</v>
      </c>
      <c r="Q1566" s="2">
        <v>6264000</v>
      </c>
      <c r="R1566" t="str">
        <f>IF(Raw_Data[[#This Row],[persen_dp]]&lt;15%,"Low",IF(Raw_Data[[#This Row],[persen_dp]]&gt;25%,"High","Medium"))</f>
        <v>High</v>
      </c>
      <c r="S1566" s="3">
        <v>0.35</v>
      </c>
      <c r="T1566">
        <v>18</v>
      </c>
      <c r="U1566">
        <v>0.14499999999999999</v>
      </c>
      <c r="V1566" s="2">
        <v>786900</v>
      </c>
      <c r="W1566" s="2">
        <v>14164000</v>
      </c>
      <c r="X1566" t="str">
        <f>IF(OR(Raw_Data[[#This Row],[status_pembayaran]]="Macet",Raw_Data[[#This Row],[status_pembayaran]]="Kurang Lancar"),"Non Performing Loan","Performing")</f>
        <v>Performing</v>
      </c>
      <c r="Y1566" t="s">
        <v>47</v>
      </c>
      <c r="Z1566">
        <v>0</v>
      </c>
      <c r="AA1566">
        <v>0</v>
      </c>
      <c r="AB1566">
        <v>1</v>
      </c>
      <c r="AD1566">
        <f>IF(Raw_Data[[#This Row],[rasio]]&lt;0.2,1,IF(Raw_Data[[#This Row],[rasio]]&lt;0.3,2,IF(Raw_Data[[#This Row],[rasio]]&lt;0.4,3,4)))</f>
        <v>1</v>
      </c>
      <c r="AE1566">
        <f>IF(Raw_Data[[#This Row],[kategori_dp]]="High",1,IF(Raw_Data[[#This Row],[kategori_dp]]="Medium",2,3))</f>
        <v>1</v>
      </c>
      <c r="AF1566">
        <f>IF(Raw_Data[[#This Row],[tenor_bulan]]&lt;=24,1,IF(Raw_Data[[#This Row],[tenor_bulan]]&lt;=36,2,IF(Raw_Data[[#This Row],[tenor_bulan]]&lt;=48,3,4)))</f>
        <v>1</v>
      </c>
      <c r="AG1566">
        <f>IF(Raw_Data[[#This Row],[jumlah_kali_telat]]=0,0,IF(Raw_Data[[#This Row],[jumlah_kali_telat]]&lt;=2,2,4))</f>
        <v>0</v>
      </c>
      <c r="AH1566">
        <f>Raw_Data[[#This Row],[Skor_Rasio]]+Raw_Data[[#This Row],[Skor_DP]]+Raw_Data[[#This Row],[Skor_Tenor]]+Raw_Data[[#This Row],[Skor_Telat]]</f>
        <v>3</v>
      </c>
      <c r="AI1566" t="str">
        <f>IF(Raw_Data[[#This Row],[Risk_Score]]&lt;=6,"Low Risk",IF(Raw_Data[[#This Row],[Risk_Score]]&lt;=8,"Medium Risk","High Risk"))</f>
        <v>Low Risk</v>
      </c>
      <c r="AJ1566">
        <f ca="1">IFERROR(DATEDIF(Raw_Data[[#This Row],[tanggal_pengajuan]],TODAY(),"m"),"N/A")</f>
        <v>8</v>
      </c>
      <c r="AK1566" t="str">
        <f ca="1">IF(ISNUMBER(Raw_Data[[#This Row],[MOB]]),IF(Raw_Data[[#This Row],[MOB]]&lt;6,"0-5 bulan",IF(Raw_Data[[#This Row],[MOB]]&lt;12,"6-11 bulan",IF(Raw_Data[[#This Row],[MOB]]&lt;24,"12-23 bulan","24+ bulan"))),"N/A")</f>
        <v>6-11 bulan</v>
      </c>
    </row>
    <row r="1567" spans="1:37" ht="14.25" customHeight="1" x14ac:dyDescent="0.45">
      <c r="A1567" t="s">
        <v>3803</v>
      </c>
      <c r="B1567" s="64">
        <v>46112</v>
      </c>
      <c r="C1567" s="1" t="str">
        <f t="shared" si="24"/>
        <v>March</v>
      </c>
      <c r="D1567" t="s">
        <v>1216</v>
      </c>
      <c r="E1567" t="s">
        <v>3804</v>
      </c>
      <c r="F1567">
        <v>58</v>
      </c>
      <c r="G1567" t="s">
        <v>51</v>
      </c>
      <c r="H1567" t="s">
        <v>101</v>
      </c>
      <c r="I1567" s="2">
        <v>4427000</v>
      </c>
      <c r="J1567" s="3">
        <f>Raw_Data[[#This Row],[cicilan_per_bulan]]/Raw_Data[[#This Row],[penghasilan_bulanan]]</f>
        <v>0.5057601084255704</v>
      </c>
      <c r="K1567" t="s">
        <v>153</v>
      </c>
      <c r="L1567" t="s">
        <v>154</v>
      </c>
      <c r="M1567" t="s">
        <v>55</v>
      </c>
      <c r="N1567" t="s">
        <v>121</v>
      </c>
      <c r="O1567" t="s">
        <v>122</v>
      </c>
      <c r="P1567" s="2">
        <v>36102000</v>
      </c>
      <c r="Q1567" s="2">
        <v>12636000</v>
      </c>
      <c r="R1567" t="str">
        <f>IF(Raw_Data[[#This Row],[persen_dp]]&lt;15%,"Low",IF(Raw_Data[[#This Row],[persen_dp]]&gt;25%,"High","Medium"))</f>
        <v>High</v>
      </c>
      <c r="S1567" s="3">
        <v>0.35</v>
      </c>
      <c r="T1567">
        <v>12</v>
      </c>
      <c r="U1567">
        <v>0.14499999999999999</v>
      </c>
      <c r="V1567" s="2">
        <v>2239000</v>
      </c>
      <c r="W1567" s="2">
        <v>26869000</v>
      </c>
      <c r="X1567" t="str">
        <f>IF(OR(Raw_Data[[#This Row],[status_pembayaran]]="Macet",Raw_Data[[#This Row],[status_pembayaran]]="Kurang Lancar"),"Non Performing Loan","Performing")</f>
        <v>Performing</v>
      </c>
      <c r="Y1567" t="s">
        <v>47</v>
      </c>
      <c r="Z1567">
        <v>0</v>
      </c>
      <c r="AA1567">
        <v>0</v>
      </c>
      <c r="AB1567">
        <v>1</v>
      </c>
      <c r="AD1567">
        <f>IF(Raw_Data[[#This Row],[rasio]]&lt;0.2,1,IF(Raw_Data[[#This Row],[rasio]]&lt;0.3,2,IF(Raw_Data[[#This Row],[rasio]]&lt;0.4,3,4)))</f>
        <v>4</v>
      </c>
      <c r="AE1567">
        <f>IF(Raw_Data[[#This Row],[kategori_dp]]="High",1,IF(Raw_Data[[#This Row],[kategori_dp]]="Medium",2,3))</f>
        <v>1</v>
      </c>
      <c r="AF1567">
        <f>IF(Raw_Data[[#This Row],[tenor_bulan]]&lt;=24,1,IF(Raw_Data[[#This Row],[tenor_bulan]]&lt;=36,2,IF(Raw_Data[[#This Row],[tenor_bulan]]&lt;=48,3,4)))</f>
        <v>1</v>
      </c>
      <c r="AG1567">
        <f>IF(Raw_Data[[#This Row],[jumlah_kali_telat]]=0,0,IF(Raw_Data[[#This Row],[jumlah_kali_telat]]&lt;=2,2,4))</f>
        <v>0</v>
      </c>
      <c r="AH1567">
        <f>Raw_Data[[#This Row],[Skor_Rasio]]+Raw_Data[[#This Row],[Skor_DP]]+Raw_Data[[#This Row],[Skor_Tenor]]+Raw_Data[[#This Row],[Skor_Telat]]</f>
        <v>6</v>
      </c>
      <c r="AI1567" t="str">
        <f>IF(Raw_Data[[#This Row],[Risk_Score]]&lt;=6,"Low Risk",IF(Raw_Data[[#This Row],[Risk_Score]]&lt;=8,"Medium Risk","High Risk"))</f>
        <v>Low Risk</v>
      </c>
      <c r="AJ1567">
        <f ca="1">IFERROR(DATEDIF(Raw_Data[[#This Row],[tanggal_pengajuan]],TODAY(),"m"),"N/A")</f>
        <v>6</v>
      </c>
      <c r="AK1567" t="str">
        <f ca="1">IF(ISNUMBER(Raw_Data[[#This Row],[MOB]]),IF(Raw_Data[[#This Row],[MOB]]&lt;6,"0-5 bulan",IF(Raw_Data[[#This Row],[MOB]]&lt;12,"6-11 bulan",IF(Raw_Data[[#This Row],[MOB]]&lt;24,"12-23 bulan","24+ bulan"))),"N/A")</f>
        <v>6-11 bulan</v>
      </c>
    </row>
    <row r="1568" spans="1:37" ht="14.25" customHeight="1" x14ac:dyDescent="0.45">
      <c r="A1568" t="s">
        <v>3805</v>
      </c>
      <c r="B1568" s="64">
        <v>46053</v>
      </c>
      <c r="C1568" s="1" t="str">
        <f t="shared" si="24"/>
        <v>January</v>
      </c>
      <c r="D1568" t="s">
        <v>2120</v>
      </c>
      <c r="E1568" t="s">
        <v>3806</v>
      </c>
      <c r="F1568">
        <v>52</v>
      </c>
      <c r="G1568" t="s">
        <v>51</v>
      </c>
      <c r="H1568" t="s">
        <v>41</v>
      </c>
      <c r="I1568" s="2">
        <v>7963000</v>
      </c>
      <c r="J1568" s="3">
        <f>Raw_Data[[#This Row],[cicilan_per_bulan]]/Raw_Data[[#This Row],[penghasilan_bulanan]]</f>
        <v>7.5674996860479724E-2</v>
      </c>
      <c r="K1568" t="s">
        <v>102</v>
      </c>
      <c r="L1568" t="s">
        <v>103</v>
      </c>
      <c r="M1568" t="s">
        <v>44</v>
      </c>
      <c r="N1568" t="s">
        <v>158</v>
      </c>
      <c r="O1568" t="s">
        <v>159</v>
      </c>
      <c r="P1568" s="2">
        <v>30512000</v>
      </c>
      <c r="Q1568" s="2">
        <v>12205000</v>
      </c>
      <c r="R1568" t="str">
        <f>IF(Raw_Data[[#This Row],[persen_dp]]&lt;15%,"Low",IF(Raw_Data[[#This Row],[persen_dp]]&gt;25%,"High","Medium"))</f>
        <v>High</v>
      </c>
      <c r="S1568" s="3">
        <v>0.4</v>
      </c>
      <c r="T1568">
        <v>48</v>
      </c>
      <c r="U1568">
        <v>0.14499999999999999</v>
      </c>
      <c r="V1568" s="2">
        <v>602600</v>
      </c>
      <c r="W1568" s="2">
        <v>28926000</v>
      </c>
      <c r="X1568" t="str">
        <f>IF(OR(Raw_Data[[#This Row],[status_pembayaran]]="Macet",Raw_Data[[#This Row],[status_pembayaran]]="Kurang Lancar"),"Non Performing Loan","Performing")</f>
        <v>Performing</v>
      </c>
      <c r="Y1568" t="s">
        <v>47</v>
      </c>
      <c r="Z1568">
        <v>0</v>
      </c>
      <c r="AA1568">
        <v>0</v>
      </c>
      <c r="AB1568">
        <v>1</v>
      </c>
      <c r="AD1568">
        <f>IF(Raw_Data[[#This Row],[rasio]]&lt;0.2,1,IF(Raw_Data[[#This Row],[rasio]]&lt;0.3,2,IF(Raw_Data[[#This Row],[rasio]]&lt;0.4,3,4)))</f>
        <v>1</v>
      </c>
      <c r="AE1568">
        <f>IF(Raw_Data[[#This Row],[kategori_dp]]="High",1,IF(Raw_Data[[#This Row],[kategori_dp]]="Medium",2,3))</f>
        <v>1</v>
      </c>
      <c r="AF1568">
        <f>IF(Raw_Data[[#This Row],[tenor_bulan]]&lt;=24,1,IF(Raw_Data[[#This Row],[tenor_bulan]]&lt;=36,2,IF(Raw_Data[[#This Row],[tenor_bulan]]&lt;=48,3,4)))</f>
        <v>3</v>
      </c>
      <c r="AG1568">
        <f>IF(Raw_Data[[#This Row],[jumlah_kali_telat]]=0,0,IF(Raw_Data[[#This Row],[jumlah_kali_telat]]&lt;=2,2,4))</f>
        <v>0</v>
      </c>
      <c r="AH1568">
        <f>Raw_Data[[#This Row],[Skor_Rasio]]+Raw_Data[[#This Row],[Skor_DP]]+Raw_Data[[#This Row],[Skor_Tenor]]+Raw_Data[[#This Row],[Skor_Telat]]</f>
        <v>5</v>
      </c>
      <c r="AI1568" t="str">
        <f>IF(Raw_Data[[#This Row],[Risk_Score]]&lt;=6,"Low Risk",IF(Raw_Data[[#This Row],[Risk_Score]]&lt;=8,"Medium Risk","High Risk"))</f>
        <v>Low Risk</v>
      </c>
      <c r="AJ1568">
        <f ca="1">IFERROR(DATEDIF(Raw_Data[[#This Row],[tanggal_pengajuan]],TODAY(),"m"),"N/A")</f>
        <v>8</v>
      </c>
      <c r="AK1568" t="str">
        <f ca="1">IF(ISNUMBER(Raw_Data[[#This Row],[MOB]]),IF(Raw_Data[[#This Row],[MOB]]&lt;6,"0-5 bulan",IF(Raw_Data[[#This Row],[MOB]]&lt;12,"6-11 bulan",IF(Raw_Data[[#This Row],[MOB]]&lt;24,"12-23 bulan","24+ bulan"))),"N/A")</f>
        <v>6-11 bulan</v>
      </c>
    </row>
    <row r="1569" spans="1:37" ht="14.25" customHeight="1" x14ac:dyDescent="0.45">
      <c r="A1569" t="s">
        <v>3807</v>
      </c>
      <c r="B1569" s="64">
        <v>46125</v>
      </c>
      <c r="C1569" s="1" t="str">
        <f t="shared" si="24"/>
        <v>April</v>
      </c>
      <c r="D1569" t="s">
        <v>2070</v>
      </c>
      <c r="E1569" t="s">
        <v>3808</v>
      </c>
      <c r="F1569">
        <v>39</v>
      </c>
      <c r="G1569" t="s">
        <v>51</v>
      </c>
      <c r="H1569" t="s">
        <v>41</v>
      </c>
      <c r="I1569" s="2">
        <v>7604000</v>
      </c>
      <c r="J1569" s="3">
        <f>Raw_Data[[#This Row],[cicilan_per_bulan]]/Raw_Data[[#This Row],[penghasilan_bulanan]]</f>
        <v>5.7351394003156232E-2</v>
      </c>
      <c r="K1569" t="s">
        <v>205</v>
      </c>
      <c r="L1569" t="s">
        <v>110</v>
      </c>
      <c r="M1569" t="s">
        <v>44</v>
      </c>
      <c r="N1569" t="s">
        <v>228</v>
      </c>
      <c r="O1569" t="s">
        <v>57</v>
      </c>
      <c r="P1569" s="2">
        <v>18959000</v>
      </c>
      <c r="Q1569" s="2">
        <v>3792000</v>
      </c>
      <c r="R1569" t="str">
        <f>IF(Raw_Data[[#This Row],[persen_dp]]&lt;15%,"Low",IF(Raw_Data[[#This Row],[persen_dp]]&gt;25%,"High","Medium"))</f>
        <v>Medium</v>
      </c>
      <c r="S1569" s="3">
        <v>0.2</v>
      </c>
      <c r="T1569">
        <v>60</v>
      </c>
      <c r="U1569">
        <v>0.14499999999999999</v>
      </c>
      <c r="V1569" s="2">
        <v>436100</v>
      </c>
      <c r="W1569" s="2">
        <v>26163000</v>
      </c>
      <c r="X1569" t="str">
        <f>IF(OR(Raw_Data[[#This Row],[status_pembayaran]]="Macet",Raw_Data[[#This Row],[status_pembayaran]]="Kurang Lancar"),"Non Performing Loan","Performing")</f>
        <v>Performing</v>
      </c>
      <c r="Y1569" t="s">
        <v>47</v>
      </c>
      <c r="Z1569">
        <v>0</v>
      </c>
      <c r="AA1569">
        <v>0</v>
      </c>
      <c r="AB1569">
        <v>1</v>
      </c>
      <c r="AC1569" t="s">
        <v>137</v>
      </c>
      <c r="AD1569">
        <f>IF(Raw_Data[[#This Row],[rasio]]&lt;0.2,1,IF(Raw_Data[[#This Row],[rasio]]&lt;0.3,2,IF(Raw_Data[[#This Row],[rasio]]&lt;0.4,3,4)))</f>
        <v>1</v>
      </c>
      <c r="AE1569">
        <f>IF(Raw_Data[[#This Row],[kategori_dp]]="High",1,IF(Raw_Data[[#This Row],[kategori_dp]]="Medium",2,3))</f>
        <v>2</v>
      </c>
      <c r="AF1569">
        <f>IF(Raw_Data[[#This Row],[tenor_bulan]]&lt;=24,1,IF(Raw_Data[[#This Row],[tenor_bulan]]&lt;=36,2,IF(Raw_Data[[#This Row],[tenor_bulan]]&lt;=48,3,4)))</f>
        <v>4</v>
      </c>
      <c r="AG1569">
        <f>IF(Raw_Data[[#This Row],[jumlah_kali_telat]]=0,0,IF(Raw_Data[[#This Row],[jumlah_kali_telat]]&lt;=2,2,4))</f>
        <v>0</v>
      </c>
      <c r="AH1569">
        <f>Raw_Data[[#This Row],[Skor_Rasio]]+Raw_Data[[#This Row],[Skor_DP]]+Raw_Data[[#This Row],[Skor_Tenor]]+Raw_Data[[#This Row],[Skor_Telat]]</f>
        <v>7</v>
      </c>
      <c r="AI1569" t="str">
        <f>IF(Raw_Data[[#This Row],[Risk_Score]]&lt;=6,"Low Risk",IF(Raw_Data[[#This Row],[Risk_Score]]&lt;=8,"Medium Risk","High Risk"))</f>
        <v>Medium Risk</v>
      </c>
      <c r="AJ1569">
        <f ca="1">IFERROR(DATEDIF(Raw_Data[[#This Row],[tanggal_pengajuan]],TODAY(),"m"),"N/A")</f>
        <v>6</v>
      </c>
      <c r="AK1569" t="str">
        <f ca="1">IF(ISNUMBER(Raw_Data[[#This Row],[MOB]]),IF(Raw_Data[[#This Row],[MOB]]&lt;6,"0-5 bulan",IF(Raw_Data[[#This Row],[MOB]]&lt;12,"6-11 bulan",IF(Raw_Data[[#This Row],[MOB]]&lt;24,"12-23 bulan","24+ bulan"))),"N/A")</f>
        <v>6-11 bulan</v>
      </c>
    </row>
    <row r="1570" spans="1:37" ht="14.25" customHeight="1" x14ac:dyDescent="0.45">
      <c r="A1570" t="s">
        <v>3809</v>
      </c>
      <c r="B1570" s="64">
        <v>46185</v>
      </c>
      <c r="C1570" s="1" t="str">
        <f t="shared" si="24"/>
        <v>June</v>
      </c>
      <c r="D1570" t="s">
        <v>1557</v>
      </c>
      <c r="E1570" t="s">
        <v>3810</v>
      </c>
      <c r="F1570">
        <v>29</v>
      </c>
      <c r="G1570" t="s">
        <v>51</v>
      </c>
      <c r="H1570" t="s">
        <v>152</v>
      </c>
      <c r="I1570" s="2">
        <v>3590000</v>
      </c>
      <c r="J1570" s="3">
        <f>Raw_Data[[#This Row],[cicilan_per_bulan]]/Raw_Data[[#This Row],[penghasilan_bulanan]]</f>
        <v>0.63699164345403902</v>
      </c>
      <c r="K1570" t="s">
        <v>188</v>
      </c>
      <c r="L1570" t="s">
        <v>154</v>
      </c>
      <c r="M1570" t="s">
        <v>290</v>
      </c>
      <c r="N1570" t="s">
        <v>291</v>
      </c>
      <c r="O1570" t="s">
        <v>292</v>
      </c>
      <c r="P1570" s="2">
        <v>37565000</v>
      </c>
      <c r="Q1570" s="2">
        <v>3756000</v>
      </c>
      <c r="R1570" t="str">
        <f>IF(Raw_Data[[#This Row],[persen_dp]]&lt;15%,"Low",IF(Raw_Data[[#This Row],[persen_dp]]&gt;25%,"High","Medium"))</f>
        <v>Low</v>
      </c>
      <c r="S1570" s="3">
        <v>0.1</v>
      </c>
      <c r="T1570">
        <v>18</v>
      </c>
      <c r="U1570">
        <v>0.14499999999999999</v>
      </c>
      <c r="V1570" s="2">
        <v>2286800</v>
      </c>
      <c r="W1570" s="2">
        <v>41162000</v>
      </c>
      <c r="X1570" t="str">
        <f>IF(OR(Raw_Data[[#This Row],[status_pembayaran]]="Macet",Raw_Data[[#This Row],[status_pembayaran]]="Kurang Lancar"),"Non Performing Loan","Performing")</f>
        <v>Performing</v>
      </c>
      <c r="Y1570" t="s">
        <v>47</v>
      </c>
      <c r="Z1570">
        <v>0</v>
      </c>
      <c r="AA1570">
        <v>0</v>
      </c>
      <c r="AB1570">
        <v>1</v>
      </c>
      <c r="AC1570" t="s">
        <v>58</v>
      </c>
      <c r="AD1570">
        <f>IF(Raw_Data[[#This Row],[rasio]]&lt;0.2,1,IF(Raw_Data[[#This Row],[rasio]]&lt;0.3,2,IF(Raw_Data[[#This Row],[rasio]]&lt;0.4,3,4)))</f>
        <v>4</v>
      </c>
      <c r="AE1570">
        <f>IF(Raw_Data[[#This Row],[kategori_dp]]="High",1,IF(Raw_Data[[#This Row],[kategori_dp]]="Medium",2,3))</f>
        <v>3</v>
      </c>
      <c r="AF1570">
        <f>IF(Raw_Data[[#This Row],[tenor_bulan]]&lt;=24,1,IF(Raw_Data[[#This Row],[tenor_bulan]]&lt;=36,2,IF(Raw_Data[[#This Row],[tenor_bulan]]&lt;=48,3,4)))</f>
        <v>1</v>
      </c>
      <c r="AG1570">
        <f>IF(Raw_Data[[#This Row],[jumlah_kali_telat]]=0,0,IF(Raw_Data[[#This Row],[jumlah_kali_telat]]&lt;=2,2,4))</f>
        <v>0</v>
      </c>
      <c r="AH1570">
        <f>Raw_Data[[#This Row],[Skor_Rasio]]+Raw_Data[[#This Row],[Skor_DP]]+Raw_Data[[#This Row],[Skor_Tenor]]+Raw_Data[[#This Row],[Skor_Telat]]</f>
        <v>8</v>
      </c>
      <c r="AI1570" t="str">
        <f>IF(Raw_Data[[#This Row],[Risk_Score]]&lt;=6,"Low Risk",IF(Raw_Data[[#This Row],[Risk_Score]]&lt;=8,"Medium Risk","High Risk"))</f>
        <v>Medium Risk</v>
      </c>
      <c r="AJ1570">
        <f ca="1">IFERROR(DATEDIF(Raw_Data[[#This Row],[tanggal_pengajuan]],TODAY(),"m"),"N/A")</f>
        <v>4</v>
      </c>
      <c r="AK1570" t="str">
        <f ca="1">IF(ISNUMBER(Raw_Data[[#This Row],[MOB]]),IF(Raw_Data[[#This Row],[MOB]]&lt;6,"0-5 bulan",IF(Raw_Data[[#This Row],[MOB]]&lt;12,"6-11 bulan",IF(Raw_Data[[#This Row],[MOB]]&lt;24,"12-23 bulan","24+ bulan"))),"N/A")</f>
        <v>0-5 bulan</v>
      </c>
    </row>
    <row r="1571" spans="1:37" ht="14.25" customHeight="1" x14ac:dyDescent="0.45">
      <c r="A1571" t="s">
        <v>3811</v>
      </c>
      <c r="B1571" s="64">
        <v>46301</v>
      </c>
      <c r="C1571" s="1" t="str">
        <f t="shared" si="24"/>
        <v>October</v>
      </c>
      <c r="D1571" t="s">
        <v>2611</v>
      </c>
      <c r="E1571" t="s">
        <v>3812</v>
      </c>
      <c r="F1571">
        <v>25</v>
      </c>
      <c r="G1571" t="s">
        <v>51</v>
      </c>
      <c r="H1571" t="s">
        <v>62</v>
      </c>
      <c r="I1571" s="2">
        <v>2714000</v>
      </c>
      <c r="J1571" s="3">
        <f>Raw_Data[[#This Row],[cicilan_per_bulan]]/Raw_Data[[#This Row],[penghasilan_bulanan]]</f>
        <v>0.28732498157700809</v>
      </c>
      <c r="K1571" t="s">
        <v>102</v>
      </c>
      <c r="L1571" t="s">
        <v>103</v>
      </c>
      <c r="M1571" t="s">
        <v>55</v>
      </c>
      <c r="N1571" t="s">
        <v>221</v>
      </c>
      <c r="O1571" t="s">
        <v>159</v>
      </c>
      <c r="P1571" s="2">
        <v>41728000</v>
      </c>
      <c r="Q1571" s="2">
        <v>14605000</v>
      </c>
      <c r="R1571" t="str">
        <f>IF(Raw_Data[[#This Row],[persen_dp]]&lt;15%,"Low",IF(Raw_Data[[#This Row],[persen_dp]]&gt;25%,"High","Medium"))</f>
        <v>High</v>
      </c>
      <c r="S1571" s="3">
        <v>0.35</v>
      </c>
      <c r="T1571">
        <v>60</v>
      </c>
      <c r="U1571">
        <v>0.14499999999999999</v>
      </c>
      <c r="V1571" s="2">
        <v>779800</v>
      </c>
      <c r="W1571" s="2">
        <v>46787000</v>
      </c>
      <c r="X1571" t="str">
        <f>IF(OR(Raw_Data[[#This Row],[status_pembayaran]]="Macet",Raw_Data[[#This Row],[status_pembayaran]]="Kurang Lancar"),"Non Performing Loan","Performing")</f>
        <v>Performing</v>
      </c>
      <c r="Y1571" t="s">
        <v>47</v>
      </c>
      <c r="Z1571">
        <v>0</v>
      </c>
      <c r="AA1571">
        <v>0</v>
      </c>
      <c r="AB1571">
        <v>1</v>
      </c>
      <c r="AC1571" t="s">
        <v>74</v>
      </c>
      <c r="AD1571">
        <f>IF(Raw_Data[[#This Row],[rasio]]&lt;0.2,1,IF(Raw_Data[[#This Row],[rasio]]&lt;0.3,2,IF(Raw_Data[[#This Row],[rasio]]&lt;0.4,3,4)))</f>
        <v>2</v>
      </c>
      <c r="AE1571">
        <f>IF(Raw_Data[[#This Row],[kategori_dp]]="High",1,IF(Raw_Data[[#This Row],[kategori_dp]]="Medium",2,3))</f>
        <v>1</v>
      </c>
      <c r="AF1571">
        <f>IF(Raw_Data[[#This Row],[tenor_bulan]]&lt;=24,1,IF(Raw_Data[[#This Row],[tenor_bulan]]&lt;=36,2,IF(Raw_Data[[#This Row],[tenor_bulan]]&lt;=48,3,4)))</f>
        <v>4</v>
      </c>
      <c r="AG1571">
        <f>IF(Raw_Data[[#This Row],[jumlah_kali_telat]]=0,0,IF(Raw_Data[[#This Row],[jumlah_kali_telat]]&lt;=2,2,4))</f>
        <v>0</v>
      </c>
      <c r="AH1571">
        <f>Raw_Data[[#This Row],[Skor_Rasio]]+Raw_Data[[#This Row],[Skor_DP]]+Raw_Data[[#This Row],[Skor_Tenor]]+Raw_Data[[#This Row],[Skor_Telat]]</f>
        <v>7</v>
      </c>
      <c r="AI1571" t="str">
        <f>IF(Raw_Data[[#This Row],[Risk_Score]]&lt;=6,"Low Risk",IF(Raw_Data[[#This Row],[Risk_Score]]&lt;=8,"Medium Risk","High Risk"))</f>
        <v>Medium Risk</v>
      </c>
      <c r="AJ1571">
        <f ca="1">IFERROR(DATEDIF(Raw_Data[[#This Row],[tanggal_pengajuan]],TODAY(),"m"),"N/A")</f>
        <v>0</v>
      </c>
      <c r="AK1571" t="str">
        <f ca="1">IF(ISNUMBER(Raw_Data[[#This Row],[MOB]]),IF(Raw_Data[[#This Row],[MOB]]&lt;6,"0-5 bulan",IF(Raw_Data[[#This Row],[MOB]]&lt;12,"6-11 bulan",IF(Raw_Data[[#This Row],[MOB]]&lt;24,"12-23 bulan","24+ bulan"))),"N/A")</f>
        <v>0-5 bulan</v>
      </c>
    </row>
    <row r="1572" spans="1:37" ht="14.25" customHeight="1" x14ac:dyDescent="0.45">
      <c r="A1572" t="s">
        <v>3813</v>
      </c>
      <c r="B1572" s="64">
        <v>46118</v>
      </c>
      <c r="C1572" s="1" t="str">
        <f t="shared" si="24"/>
        <v>April</v>
      </c>
      <c r="D1572" t="s">
        <v>1397</v>
      </c>
      <c r="E1572" t="s">
        <v>3814</v>
      </c>
      <c r="F1572">
        <v>30</v>
      </c>
      <c r="G1572" t="s">
        <v>40</v>
      </c>
      <c r="H1572" t="s">
        <v>41</v>
      </c>
      <c r="I1572" s="2">
        <v>6001000</v>
      </c>
      <c r="J1572" s="3">
        <f>Raw_Data[[#This Row],[cicilan_per_bulan]]/Raw_Data[[#This Row],[penghasilan_bulanan]]</f>
        <v>0.19063489418430263</v>
      </c>
      <c r="K1572" t="s">
        <v>268</v>
      </c>
      <c r="L1572" t="s">
        <v>110</v>
      </c>
      <c r="M1572" t="s">
        <v>55</v>
      </c>
      <c r="N1572" t="s">
        <v>56</v>
      </c>
      <c r="O1572" t="s">
        <v>57</v>
      </c>
      <c r="P1572" s="2">
        <v>18792000</v>
      </c>
      <c r="Q1572" s="2">
        <v>1879000</v>
      </c>
      <c r="R1572" t="str">
        <f>IF(Raw_Data[[#This Row],[persen_dp]]&lt;15%,"Low",IF(Raw_Data[[#This Row],[persen_dp]]&gt;25%,"High","Medium"))</f>
        <v>Low</v>
      </c>
      <c r="S1572" s="3">
        <v>0.1</v>
      </c>
      <c r="T1572">
        <v>18</v>
      </c>
      <c r="U1572">
        <v>0.14499999999999999</v>
      </c>
      <c r="V1572" s="2">
        <v>1144000</v>
      </c>
      <c r="W1572" s="2">
        <v>20591000</v>
      </c>
      <c r="X1572" t="str">
        <f>IF(OR(Raw_Data[[#This Row],[status_pembayaran]]="Macet",Raw_Data[[#This Row],[status_pembayaran]]="Kurang Lancar"),"Non Performing Loan","Performing")</f>
        <v>Performing</v>
      </c>
      <c r="Y1572" t="s">
        <v>47</v>
      </c>
      <c r="Z1572">
        <v>0</v>
      </c>
      <c r="AA1572">
        <v>0</v>
      </c>
      <c r="AB1572">
        <v>1</v>
      </c>
      <c r="AD1572">
        <f>IF(Raw_Data[[#This Row],[rasio]]&lt;0.2,1,IF(Raw_Data[[#This Row],[rasio]]&lt;0.3,2,IF(Raw_Data[[#This Row],[rasio]]&lt;0.4,3,4)))</f>
        <v>1</v>
      </c>
      <c r="AE1572">
        <f>IF(Raw_Data[[#This Row],[kategori_dp]]="High",1,IF(Raw_Data[[#This Row],[kategori_dp]]="Medium",2,3))</f>
        <v>3</v>
      </c>
      <c r="AF1572">
        <f>IF(Raw_Data[[#This Row],[tenor_bulan]]&lt;=24,1,IF(Raw_Data[[#This Row],[tenor_bulan]]&lt;=36,2,IF(Raw_Data[[#This Row],[tenor_bulan]]&lt;=48,3,4)))</f>
        <v>1</v>
      </c>
      <c r="AG1572">
        <f>IF(Raw_Data[[#This Row],[jumlah_kali_telat]]=0,0,IF(Raw_Data[[#This Row],[jumlah_kali_telat]]&lt;=2,2,4))</f>
        <v>0</v>
      </c>
      <c r="AH1572">
        <f>Raw_Data[[#This Row],[Skor_Rasio]]+Raw_Data[[#This Row],[Skor_DP]]+Raw_Data[[#This Row],[Skor_Tenor]]+Raw_Data[[#This Row],[Skor_Telat]]</f>
        <v>5</v>
      </c>
      <c r="AI1572" t="str">
        <f>IF(Raw_Data[[#This Row],[Risk_Score]]&lt;=6,"Low Risk",IF(Raw_Data[[#This Row],[Risk_Score]]&lt;=8,"Medium Risk","High Risk"))</f>
        <v>Low Risk</v>
      </c>
      <c r="AJ1572">
        <f ca="1">IFERROR(DATEDIF(Raw_Data[[#This Row],[tanggal_pengajuan]],TODAY(),"m"),"N/A")</f>
        <v>6</v>
      </c>
      <c r="AK1572" t="str">
        <f ca="1">IF(ISNUMBER(Raw_Data[[#This Row],[MOB]]),IF(Raw_Data[[#This Row],[MOB]]&lt;6,"0-5 bulan",IF(Raw_Data[[#This Row],[MOB]]&lt;12,"6-11 bulan",IF(Raw_Data[[#This Row],[MOB]]&lt;24,"12-23 bulan","24+ bulan"))),"N/A")</f>
        <v>6-11 bulan</v>
      </c>
    </row>
    <row r="1573" spans="1:37" ht="14.25" customHeight="1" x14ac:dyDescent="0.45">
      <c r="A1573" t="s">
        <v>3815</v>
      </c>
      <c r="B1573" s="64">
        <v>46133</v>
      </c>
      <c r="C1573" s="1" t="str">
        <f t="shared" si="24"/>
        <v>April</v>
      </c>
      <c r="D1573" t="s">
        <v>1119</v>
      </c>
      <c r="E1573" t="s">
        <v>3816</v>
      </c>
      <c r="F1573">
        <v>27</v>
      </c>
      <c r="G1573" t="s">
        <v>40</v>
      </c>
      <c r="H1573" t="s">
        <v>101</v>
      </c>
      <c r="I1573" s="2">
        <v>4276000</v>
      </c>
      <c r="J1573" s="3">
        <f>Raw_Data[[#This Row],[cicilan_per_bulan]]/Raw_Data[[#This Row],[penghasilan_bulanan]]</f>
        <v>0.28847053320860616</v>
      </c>
      <c r="K1573" t="s">
        <v>167</v>
      </c>
      <c r="L1573" t="s">
        <v>110</v>
      </c>
      <c r="M1573" t="s">
        <v>55</v>
      </c>
      <c r="N1573" t="s">
        <v>221</v>
      </c>
      <c r="O1573" t="s">
        <v>159</v>
      </c>
      <c r="P1573" s="2">
        <v>44087000</v>
      </c>
      <c r="Q1573" s="2">
        <v>6613000</v>
      </c>
      <c r="R1573" t="str">
        <f>IF(Raw_Data[[#This Row],[persen_dp]]&lt;15%,"Low",IF(Raw_Data[[#This Row],[persen_dp]]&gt;25%,"High","Medium"))</f>
        <v>Medium</v>
      </c>
      <c r="S1573" s="3">
        <v>0.15</v>
      </c>
      <c r="T1573">
        <v>48</v>
      </c>
      <c r="U1573">
        <v>0.14499999999999999</v>
      </c>
      <c r="V1573" s="2">
        <v>1233500</v>
      </c>
      <c r="W1573" s="2">
        <v>59209000</v>
      </c>
      <c r="X1573" t="str">
        <f>IF(OR(Raw_Data[[#This Row],[status_pembayaran]]="Macet",Raw_Data[[#This Row],[status_pembayaran]]="Kurang Lancar"),"Non Performing Loan","Performing")</f>
        <v>Performing</v>
      </c>
      <c r="Y1573" t="s">
        <v>47</v>
      </c>
      <c r="Z1573">
        <v>0</v>
      </c>
      <c r="AA1573">
        <v>0</v>
      </c>
      <c r="AB1573">
        <v>1</v>
      </c>
      <c r="AD1573">
        <f>IF(Raw_Data[[#This Row],[rasio]]&lt;0.2,1,IF(Raw_Data[[#This Row],[rasio]]&lt;0.3,2,IF(Raw_Data[[#This Row],[rasio]]&lt;0.4,3,4)))</f>
        <v>2</v>
      </c>
      <c r="AE1573">
        <f>IF(Raw_Data[[#This Row],[kategori_dp]]="High",1,IF(Raw_Data[[#This Row],[kategori_dp]]="Medium",2,3))</f>
        <v>2</v>
      </c>
      <c r="AF1573">
        <f>IF(Raw_Data[[#This Row],[tenor_bulan]]&lt;=24,1,IF(Raw_Data[[#This Row],[tenor_bulan]]&lt;=36,2,IF(Raw_Data[[#This Row],[tenor_bulan]]&lt;=48,3,4)))</f>
        <v>3</v>
      </c>
      <c r="AG1573">
        <f>IF(Raw_Data[[#This Row],[jumlah_kali_telat]]=0,0,IF(Raw_Data[[#This Row],[jumlah_kali_telat]]&lt;=2,2,4))</f>
        <v>0</v>
      </c>
      <c r="AH1573">
        <f>Raw_Data[[#This Row],[Skor_Rasio]]+Raw_Data[[#This Row],[Skor_DP]]+Raw_Data[[#This Row],[Skor_Tenor]]+Raw_Data[[#This Row],[Skor_Telat]]</f>
        <v>7</v>
      </c>
      <c r="AI1573" t="str">
        <f>IF(Raw_Data[[#This Row],[Risk_Score]]&lt;=6,"Low Risk",IF(Raw_Data[[#This Row],[Risk_Score]]&lt;=8,"Medium Risk","High Risk"))</f>
        <v>Medium Risk</v>
      </c>
      <c r="AJ1573">
        <f ca="1">IFERROR(DATEDIF(Raw_Data[[#This Row],[tanggal_pengajuan]],TODAY(),"m"),"N/A")</f>
        <v>6</v>
      </c>
      <c r="AK1573" t="str">
        <f ca="1">IF(ISNUMBER(Raw_Data[[#This Row],[MOB]]),IF(Raw_Data[[#This Row],[MOB]]&lt;6,"0-5 bulan",IF(Raw_Data[[#This Row],[MOB]]&lt;12,"6-11 bulan",IF(Raw_Data[[#This Row],[MOB]]&lt;24,"12-23 bulan","24+ bulan"))),"N/A")</f>
        <v>6-11 bulan</v>
      </c>
    </row>
    <row r="1574" spans="1:37" ht="14.25" customHeight="1" x14ac:dyDescent="0.45">
      <c r="A1574" t="s">
        <v>3817</v>
      </c>
      <c r="B1574" s="64">
        <v>46075</v>
      </c>
      <c r="C1574" s="1" t="str">
        <f t="shared" si="24"/>
        <v>February</v>
      </c>
      <c r="D1574" t="s">
        <v>1448</v>
      </c>
      <c r="E1574" t="s">
        <v>3818</v>
      </c>
      <c r="F1574">
        <v>42</v>
      </c>
      <c r="G1574" t="s">
        <v>40</v>
      </c>
      <c r="H1574" t="s">
        <v>96</v>
      </c>
      <c r="I1574" s="2">
        <v>4741000</v>
      </c>
      <c r="J1574" s="3">
        <f>Raw_Data[[#This Row],[cicilan_per_bulan]]/Raw_Data[[#This Row],[penghasilan_bulanan]]</f>
        <v>0.46173802995148705</v>
      </c>
      <c r="K1574" t="s">
        <v>81</v>
      </c>
      <c r="L1574" t="s">
        <v>82</v>
      </c>
      <c r="M1574" t="s">
        <v>55</v>
      </c>
      <c r="N1574" t="s">
        <v>147</v>
      </c>
      <c r="O1574" t="s">
        <v>148</v>
      </c>
      <c r="P1574" s="2">
        <v>30591000</v>
      </c>
      <c r="Q1574" s="2">
        <v>7648000</v>
      </c>
      <c r="R1574" t="str">
        <f>IF(Raw_Data[[#This Row],[persen_dp]]&lt;15%,"Low",IF(Raw_Data[[#This Row],[persen_dp]]&gt;25%,"High","Medium"))</f>
        <v>Medium</v>
      </c>
      <c r="S1574" s="3">
        <v>0.25</v>
      </c>
      <c r="T1574">
        <v>12</v>
      </c>
      <c r="U1574">
        <v>0.14499999999999999</v>
      </c>
      <c r="V1574" s="2">
        <v>2189100</v>
      </c>
      <c r="W1574" s="2">
        <v>26269000</v>
      </c>
      <c r="X1574" t="str">
        <f>IF(OR(Raw_Data[[#This Row],[status_pembayaran]]="Macet",Raw_Data[[#This Row],[status_pembayaran]]="Kurang Lancar"),"Non Performing Loan","Performing")</f>
        <v>Performing</v>
      </c>
      <c r="Y1574" t="s">
        <v>47</v>
      </c>
      <c r="Z1574">
        <v>0</v>
      </c>
      <c r="AA1574">
        <v>0</v>
      </c>
      <c r="AB1574">
        <v>1</v>
      </c>
      <c r="AD1574">
        <f>IF(Raw_Data[[#This Row],[rasio]]&lt;0.2,1,IF(Raw_Data[[#This Row],[rasio]]&lt;0.3,2,IF(Raw_Data[[#This Row],[rasio]]&lt;0.4,3,4)))</f>
        <v>4</v>
      </c>
      <c r="AE1574">
        <f>IF(Raw_Data[[#This Row],[kategori_dp]]="High",1,IF(Raw_Data[[#This Row],[kategori_dp]]="Medium",2,3))</f>
        <v>2</v>
      </c>
      <c r="AF1574">
        <f>IF(Raw_Data[[#This Row],[tenor_bulan]]&lt;=24,1,IF(Raw_Data[[#This Row],[tenor_bulan]]&lt;=36,2,IF(Raw_Data[[#This Row],[tenor_bulan]]&lt;=48,3,4)))</f>
        <v>1</v>
      </c>
      <c r="AG1574">
        <f>IF(Raw_Data[[#This Row],[jumlah_kali_telat]]=0,0,IF(Raw_Data[[#This Row],[jumlah_kali_telat]]&lt;=2,2,4))</f>
        <v>0</v>
      </c>
      <c r="AH1574">
        <f>Raw_Data[[#This Row],[Skor_Rasio]]+Raw_Data[[#This Row],[Skor_DP]]+Raw_Data[[#This Row],[Skor_Tenor]]+Raw_Data[[#This Row],[Skor_Telat]]</f>
        <v>7</v>
      </c>
      <c r="AI1574" t="str">
        <f>IF(Raw_Data[[#This Row],[Risk_Score]]&lt;=6,"Low Risk",IF(Raw_Data[[#This Row],[Risk_Score]]&lt;=8,"Medium Risk","High Risk"))</f>
        <v>Medium Risk</v>
      </c>
      <c r="AJ1574">
        <f ca="1">IFERROR(DATEDIF(Raw_Data[[#This Row],[tanggal_pengajuan]],TODAY(),"m"),"N/A")</f>
        <v>8</v>
      </c>
      <c r="AK1574" t="str">
        <f ca="1">IF(ISNUMBER(Raw_Data[[#This Row],[MOB]]),IF(Raw_Data[[#This Row],[MOB]]&lt;6,"0-5 bulan",IF(Raw_Data[[#This Row],[MOB]]&lt;12,"6-11 bulan",IF(Raw_Data[[#This Row],[MOB]]&lt;24,"12-23 bulan","24+ bulan"))),"N/A")</f>
        <v>6-11 bulan</v>
      </c>
    </row>
    <row r="1575" spans="1:37" ht="14.25" customHeight="1" x14ac:dyDescent="0.45">
      <c r="A1575" t="s">
        <v>3819</v>
      </c>
      <c r="B1575" s="64">
        <v>46086</v>
      </c>
      <c r="C1575" s="1" t="str">
        <f t="shared" si="24"/>
        <v>March</v>
      </c>
      <c r="D1575" t="s">
        <v>2732</v>
      </c>
      <c r="E1575" t="s">
        <v>3820</v>
      </c>
      <c r="F1575">
        <v>45</v>
      </c>
      <c r="G1575" t="s">
        <v>51</v>
      </c>
      <c r="H1575" t="s">
        <v>101</v>
      </c>
      <c r="I1575" s="2">
        <v>2997000</v>
      </c>
      <c r="J1575" s="3">
        <f>Raw_Data[[#This Row],[cicilan_per_bulan]]/Raw_Data[[#This Row],[penghasilan_bulanan]]</f>
        <v>0.15225225225225225</v>
      </c>
      <c r="K1575" t="s">
        <v>145</v>
      </c>
      <c r="L1575" t="s">
        <v>146</v>
      </c>
      <c r="M1575" t="s">
        <v>44</v>
      </c>
      <c r="N1575" t="s">
        <v>273</v>
      </c>
      <c r="O1575" t="s">
        <v>274</v>
      </c>
      <c r="P1575" s="2">
        <v>17609000</v>
      </c>
      <c r="Q1575" s="2">
        <v>6163000</v>
      </c>
      <c r="R1575" t="str">
        <f>IF(Raw_Data[[#This Row],[persen_dp]]&lt;15%,"Low",IF(Raw_Data[[#This Row],[persen_dp]]&gt;25%,"High","Medium"))</f>
        <v>High</v>
      </c>
      <c r="S1575" s="3">
        <v>0.35</v>
      </c>
      <c r="T1575">
        <v>36</v>
      </c>
      <c r="U1575">
        <v>0.14499999999999999</v>
      </c>
      <c r="V1575" s="2">
        <v>456300</v>
      </c>
      <c r="W1575" s="2">
        <v>16425000</v>
      </c>
      <c r="X1575" t="str">
        <f>IF(OR(Raw_Data[[#This Row],[status_pembayaran]]="Macet",Raw_Data[[#This Row],[status_pembayaran]]="Kurang Lancar"),"Non Performing Loan","Performing")</f>
        <v>Performing</v>
      </c>
      <c r="Y1575" t="s">
        <v>47</v>
      </c>
      <c r="Z1575">
        <v>0</v>
      </c>
      <c r="AA1575">
        <v>0</v>
      </c>
      <c r="AB1575">
        <v>1</v>
      </c>
      <c r="AC1575" t="s">
        <v>104</v>
      </c>
      <c r="AD1575">
        <f>IF(Raw_Data[[#This Row],[rasio]]&lt;0.2,1,IF(Raw_Data[[#This Row],[rasio]]&lt;0.3,2,IF(Raw_Data[[#This Row],[rasio]]&lt;0.4,3,4)))</f>
        <v>1</v>
      </c>
      <c r="AE1575">
        <f>IF(Raw_Data[[#This Row],[kategori_dp]]="High",1,IF(Raw_Data[[#This Row],[kategori_dp]]="Medium",2,3))</f>
        <v>1</v>
      </c>
      <c r="AF1575">
        <f>IF(Raw_Data[[#This Row],[tenor_bulan]]&lt;=24,1,IF(Raw_Data[[#This Row],[tenor_bulan]]&lt;=36,2,IF(Raw_Data[[#This Row],[tenor_bulan]]&lt;=48,3,4)))</f>
        <v>2</v>
      </c>
      <c r="AG1575">
        <f>IF(Raw_Data[[#This Row],[jumlah_kali_telat]]=0,0,IF(Raw_Data[[#This Row],[jumlah_kali_telat]]&lt;=2,2,4))</f>
        <v>0</v>
      </c>
      <c r="AH1575">
        <f>Raw_Data[[#This Row],[Skor_Rasio]]+Raw_Data[[#This Row],[Skor_DP]]+Raw_Data[[#This Row],[Skor_Tenor]]+Raw_Data[[#This Row],[Skor_Telat]]</f>
        <v>4</v>
      </c>
      <c r="AI1575" t="str">
        <f>IF(Raw_Data[[#This Row],[Risk_Score]]&lt;=6,"Low Risk",IF(Raw_Data[[#This Row],[Risk_Score]]&lt;=8,"Medium Risk","High Risk"))</f>
        <v>Low Risk</v>
      </c>
      <c r="AJ1575">
        <f ca="1">IFERROR(DATEDIF(Raw_Data[[#This Row],[tanggal_pengajuan]],TODAY(),"m"),"N/A")</f>
        <v>7</v>
      </c>
      <c r="AK1575" t="str">
        <f ca="1">IF(ISNUMBER(Raw_Data[[#This Row],[MOB]]),IF(Raw_Data[[#This Row],[MOB]]&lt;6,"0-5 bulan",IF(Raw_Data[[#This Row],[MOB]]&lt;12,"6-11 bulan",IF(Raw_Data[[#This Row],[MOB]]&lt;24,"12-23 bulan","24+ bulan"))),"N/A")</f>
        <v>6-11 bulan</v>
      </c>
    </row>
    <row r="1576" spans="1:37" ht="14.25" customHeight="1" x14ac:dyDescent="0.45">
      <c r="A1576" t="s">
        <v>3821</v>
      </c>
      <c r="B1576" s="64">
        <v>46023</v>
      </c>
      <c r="C1576" s="1" t="str">
        <f t="shared" si="24"/>
        <v>January</v>
      </c>
      <c r="D1576" t="s">
        <v>1329</v>
      </c>
      <c r="E1576" t="s">
        <v>3822</v>
      </c>
      <c r="F1576">
        <v>33</v>
      </c>
      <c r="G1576" t="s">
        <v>51</v>
      </c>
      <c r="H1576" t="s">
        <v>101</v>
      </c>
      <c r="I1576" s="2">
        <v>3190000</v>
      </c>
      <c r="J1576" s="3">
        <f>Raw_Data[[#This Row],[cicilan_per_bulan]]/Raw_Data[[#This Row],[penghasilan_bulanan]]</f>
        <v>0.42636363636363639</v>
      </c>
      <c r="K1576" t="s">
        <v>81</v>
      </c>
      <c r="L1576" t="s">
        <v>82</v>
      </c>
      <c r="M1576" t="s">
        <v>44</v>
      </c>
      <c r="N1576" t="s">
        <v>163</v>
      </c>
      <c r="O1576" t="s">
        <v>46</v>
      </c>
      <c r="P1576" s="2">
        <v>29769000</v>
      </c>
      <c r="Q1576" s="2">
        <v>4465000</v>
      </c>
      <c r="R1576" t="str">
        <f>IF(Raw_Data[[#This Row],[persen_dp]]&lt;15%,"Low",IF(Raw_Data[[#This Row],[persen_dp]]&gt;25%,"High","Medium"))</f>
        <v>Medium</v>
      </c>
      <c r="S1576" s="3">
        <v>0.15</v>
      </c>
      <c r="T1576">
        <v>24</v>
      </c>
      <c r="U1576">
        <v>0.14499999999999999</v>
      </c>
      <c r="V1576" s="2">
        <v>1360100</v>
      </c>
      <c r="W1576" s="2">
        <v>32642000</v>
      </c>
      <c r="X1576" t="str">
        <f>IF(OR(Raw_Data[[#This Row],[status_pembayaran]]="Macet",Raw_Data[[#This Row],[status_pembayaran]]="Kurang Lancar"),"Non Performing Loan","Performing")</f>
        <v>Performing</v>
      </c>
      <c r="Y1576" t="s">
        <v>47</v>
      </c>
      <c r="Z1576">
        <v>0</v>
      </c>
      <c r="AA1576">
        <v>0</v>
      </c>
      <c r="AB1576">
        <v>1</v>
      </c>
      <c r="AC1576" t="s">
        <v>66</v>
      </c>
      <c r="AD1576">
        <f>IF(Raw_Data[[#This Row],[rasio]]&lt;0.2,1,IF(Raw_Data[[#This Row],[rasio]]&lt;0.3,2,IF(Raw_Data[[#This Row],[rasio]]&lt;0.4,3,4)))</f>
        <v>4</v>
      </c>
      <c r="AE1576">
        <f>IF(Raw_Data[[#This Row],[kategori_dp]]="High",1,IF(Raw_Data[[#This Row],[kategori_dp]]="Medium",2,3))</f>
        <v>2</v>
      </c>
      <c r="AF1576">
        <f>IF(Raw_Data[[#This Row],[tenor_bulan]]&lt;=24,1,IF(Raw_Data[[#This Row],[tenor_bulan]]&lt;=36,2,IF(Raw_Data[[#This Row],[tenor_bulan]]&lt;=48,3,4)))</f>
        <v>1</v>
      </c>
      <c r="AG1576">
        <f>IF(Raw_Data[[#This Row],[jumlah_kali_telat]]=0,0,IF(Raw_Data[[#This Row],[jumlah_kali_telat]]&lt;=2,2,4))</f>
        <v>0</v>
      </c>
      <c r="AH1576">
        <f>Raw_Data[[#This Row],[Skor_Rasio]]+Raw_Data[[#This Row],[Skor_DP]]+Raw_Data[[#This Row],[Skor_Tenor]]+Raw_Data[[#This Row],[Skor_Telat]]</f>
        <v>7</v>
      </c>
      <c r="AI1576" t="str">
        <f>IF(Raw_Data[[#This Row],[Risk_Score]]&lt;=6,"Low Risk",IF(Raw_Data[[#This Row],[Risk_Score]]&lt;=8,"Medium Risk","High Risk"))</f>
        <v>Medium Risk</v>
      </c>
      <c r="AJ1576">
        <f ca="1">IFERROR(DATEDIF(Raw_Data[[#This Row],[tanggal_pengajuan]],TODAY(),"m"),"N/A")</f>
        <v>9</v>
      </c>
      <c r="AK1576" t="str">
        <f ca="1">IF(ISNUMBER(Raw_Data[[#This Row],[MOB]]),IF(Raw_Data[[#This Row],[MOB]]&lt;6,"0-5 bulan",IF(Raw_Data[[#This Row],[MOB]]&lt;12,"6-11 bulan",IF(Raw_Data[[#This Row],[MOB]]&lt;24,"12-23 bulan","24+ bulan"))),"N/A")</f>
        <v>6-11 bulan</v>
      </c>
    </row>
    <row r="1577" spans="1:37" ht="14.25" customHeight="1" x14ac:dyDescent="0.45">
      <c r="A1577" t="s">
        <v>3823</v>
      </c>
      <c r="B1577" s="64">
        <v>46056</v>
      </c>
      <c r="C1577" s="1" t="str">
        <f t="shared" si="24"/>
        <v>February</v>
      </c>
      <c r="D1577" t="s">
        <v>2376</v>
      </c>
      <c r="E1577" t="s">
        <v>3824</v>
      </c>
      <c r="F1577">
        <v>39</v>
      </c>
      <c r="G1577" t="s">
        <v>51</v>
      </c>
      <c r="H1577" t="s">
        <v>41</v>
      </c>
      <c r="I1577" s="2">
        <v>5609000</v>
      </c>
      <c r="J1577" s="3">
        <f>Raw_Data[[#This Row],[cicilan_per_bulan]]/Raw_Data[[#This Row],[penghasilan_bulanan]]</f>
        <v>0.20508111962916742</v>
      </c>
      <c r="K1577" t="s">
        <v>188</v>
      </c>
      <c r="L1577" t="s">
        <v>154</v>
      </c>
      <c r="M1577" t="s">
        <v>55</v>
      </c>
      <c r="N1577" t="s">
        <v>56</v>
      </c>
      <c r="O1577" t="s">
        <v>57</v>
      </c>
      <c r="P1577" s="2">
        <v>18547000</v>
      </c>
      <c r="Q1577" s="2">
        <v>6491000</v>
      </c>
      <c r="R1577" t="str">
        <f>IF(Raw_Data[[#This Row],[persen_dp]]&lt;15%,"Low",IF(Raw_Data[[#This Row],[persen_dp]]&gt;25%,"High","Medium"))</f>
        <v>High</v>
      </c>
      <c r="S1577" s="3">
        <v>0.35</v>
      </c>
      <c r="T1577">
        <v>12</v>
      </c>
      <c r="U1577">
        <v>0.14499999999999999</v>
      </c>
      <c r="V1577" s="2">
        <v>1150300</v>
      </c>
      <c r="W1577" s="2">
        <v>13804000</v>
      </c>
      <c r="X1577" t="str">
        <f>IF(OR(Raw_Data[[#This Row],[status_pembayaran]]="Macet",Raw_Data[[#This Row],[status_pembayaran]]="Kurang Lancar"),"Non Performing Loan","Performing")</f>
        <v>Performing</v>
      </c>
      <c r="Y1577" t="s">
        <v>47</v>
      </c>
      <c r="Z1577">
        <v>0</v>
      </c>
      <c r="AA1577">
        <v>0</v>
      </c>
      <c r="AB1577">
        <v>1</v>
      </c>
      <c r="AC1577" t="s">
        <v>137</v>
      </c>
      <c r="AD1577">
        <f>IF(Raw_Data[[#This Row],[rasio]]&lt;0.2,1,IF(Raw_Data[[#This Row],[rasio]]&lt;0.3,2,IF(Raw_Data[[#This Row],[rasio]]&lt;0.4,3,4)))</f>
        <v>2</v>
      </c>
      <c r="AE1577">
        <f>IF(Raw_Data[[#This Row],[kategori_dp]]="High",1,IF(Raw_Data[[#This Row],[kategori_dp]]="Medium",2,3))</f>
        <v>1</v>
      </c>
      <c r="AF1577">
        <f>IF(Raw_Data[[#This Row],[tenor_bulan]]&lt;=24,1,IF(Raw_Data[[#This Row],[tenor_bulan]]&lt;=36,2,IF(Raw_Data[[#This Row],[tenor_bulan]]&lt;=48,3,4)))</f>
        <v>1</v>
      </c>
      <c r="AG1577">
        <f>IF(Raw_Data[[#This Row],[jumlah_kali_telat]]=0,0,IF(Raw_Data[[#This Row],[jumlah_kali_telat]]&lt;=2,2,4))</f>
        <v>0</v>
      </c>
      <c r="AH1577">
        <f>Raw_Data[[#This Row],[Skor_Rasio]]+Raw_Data[[#This Row],[Skor_DP]]+Raw_Data[[#This Row],[Skor_Tenor]]+Raw_Data[[#This Row],[Skor_Telat]]</f>
        <v>4</v>
      </c>
      <c r="AI1577" t="str">
        <f>IF(Raw_Data[[#This Row],[Risk_Score]]&lt;=6,"Low Risk",IF(Raw_Data[[#This Row],[Risk_Score]]&lt;=8,"Medium Risk","High Risk"))</f>
        <v>Low Risk</v>
      </c>
      <c r="AJ1577">
        <f ca="1">IFERROR(DATEDIF(Raw_Data[[#This Row],[tanggal_pengajuan]],TODAY(),"m"),"N/A")</f>
        <v>8</v>
      </c>
      <c r="AK1577" t="str">
        <f ca="1">IF(ISNUMBER(Raw_Data[[#This Row],[MOB]]),IF(Raw_Data[[#This Row],[MOB]]&lt;6,"0-5 bulan",IF(Raw_Data[[#This Row],[MOB]]&lt;12,"6-11 bulan",IF(Raw_Data[[#This Row],[MOB]]&lt;24,"12-23 bulan","24+ bulan"))),"N/A")</f>
        <v>6-11 bulan</v>
      </c>
    </row>
    <row r="1578" spans="1:37" ht="14.25" customHeight="1" x14ac:dyDescent="0.45">
      <c r="A1578" t="s">
        <v>3825</v>
      </c>
      <c r="B1578" s="64">
        <v>46054</v>
      </c>
      <c r="C1578" s="1" t="str">
        <f t="shared" si="24"/>
        <v>February</v>
      </c>
      <c r="D1578" t="s">
        <v>1931</v>
      </c>
      <c r="E1578" t="s">
        <v>3826</v>
      </c>
      <c r="F1578">
        <v>45</v>
      </c>
      <c r="G1578" t="s">
        <v>40</v>
      </c>
      <c r="H1578" t="s">
        <v>101</v>
      </c>
      <c r="I1578" s="2">
        <v>2898000</v>
      </c>
      <c r="J1578" s="3">
        <f>Raw_Data[[#This Row],[cicilan_per_bulan]]/Raw_Data[[#This Row],[penghasilan_bulanan]]</f>
        <v>0.45748792270531402</v>
      </c>
      <c r="K1578" t="s">
        <v>119</v>
      </c>
      <c r="L1578" t="s">
        <v>120</v>
      </c>
      <c r="M1578" t="s">
        <v>44</v>
      </c>
      <c r="N1578" t="s">
        <v>129</v>
      </c>
      <c r="O1578" t="s">
        <v>130</v>
      </c>
      <c r="P1578" s="2">
        <v>23158000</v>
      </c>
      <c r="Q1578" s="2">
        <v>9263000</v>
      </c>
      <c r="R1578" t="str">
        <f>IF(Raw_Data[[#This Row],[persen_dp]]&lt;15%,"Low",IF(Raw_Data[[#This Row],[persen_dp]]&gt;25%,"High","Medium"))</f>
        <v>High</v>
      </c>
      <c r="S1578" s="3">
        <v>0.4</v>
      </c>
      <c r="T1578">
        <v>12</v>
      </c>
      <c r="U1578">
        <v>0.14499999999999999</v>
      </c>
      <c r="V1578" s="2">
        <v>1325800</v>
      </c>
      <c r="W1578" s="2">
        <v>15909000</v>
      </c>
      <c r="X1578" t="str">
        <f>IF(OR(Raw_Data[[#This Row],[status_pembayaran]]="Macet",Raw_Data[[#This Row],[status_pembayaran]]="Kurang Lancar"),"Non Performing Loan","Performing")</f>
        <v>Performing</v>
      </c>
      <c r="Y1578" t="s">
        <v>47</v>
      </c>
      <c r="Z1578">
        <v>0</v>
      </c>
      <c r="AA1578">
        <v>0</v>
      </c>
      <c r="AB1578">
        <v>1</v>
      </c>
      <c r="AC1578" t="s">
        <v>66</v>
      </c>
      <c r="AD1578">
        <f>IF(Raw_Data[[#This Row],[rasio]]&lt;0.2,1,IF(Raw_Data[[#This Row],[rasio]]&lt;0.3,2,IF(Raw_Data[[#This Row],[rasio]]&lt;0.4,3,4)))</f>
        <v>4</v>
      </c>
      <c r="AE1578">
        <f>IF(Raw_Data[[#This Row],[kategori_dp]]="High",1,IF(Raw_Data[[#This Row],[kategori_dp]]="Medium",2,3))</f>
        <v>1</v>
      </c>
      <c r="AF1578">
        <f>IF(Raw_Data[[#This Row],[tenor_bulan]]&lt;=24,1,IF(Raw_Data[[#This Row],[tenor_bulan]]&lt;=36,2,IF(Raw_Data[[#This Row],[tenor_bulan]]&lt;=48,3,4)))</f>
        <v>1</v>
      </c>
      <c r="AG1578">
        <f>IF(Raw_Data[[#This Row],[jumlah_kali_telat]]=0,0,IF(Raw_Data[[#This Row],[jumlah_kali_telat]]&lt;=2,2,4))</f>
        <v>0</v>
      </c>
      <c r="AH1578">
        <f>Raw_Data[[#This Row],[Skor_Rasio]]+Raw_Data[[#This Row],[Skor_DP]]+Raw_Data[[#This Row],[Skor_Tenor]]+Raw_Data[[#This Row],[Skor_Telat]]</f>
        <v>6</v>
      </c>
      <c r="AI1578" t="str">
        <f>IF(Raw_Data[[#This Row],[Risk_Score]]&lt;=6,"Low Risk",IF(Raw_Data[[#This Row],[Risk_Score]]&lt;=8,"Medium Risk","High Risk"))</f>
        <v>Low Risk</v>
      </c>
      <c r="AJ1578">
        <f ca="1">IFERROR(DATEDIF(Raw_Data[[#This Row],[tanggal_pengajuan]],TODAY(),"m"),"N/A")</f>
        <v>8</v>
      </c>
      <c r="AK1578" t="str">
        <f ca="1">IF(ISNUMBER(Raw_Data[[#This Row],[MOB]]),IF(Raw_Data[[#This Row],[MOB]]&lt;6,"0-5 bulan",IF(Raw_Data[[#This Row],[MOB]]&lt;12,"6-11 bulan",IF(Raw_Data[[#This Row],[MOB]]&lt;24,"12-23 bulan","24+ bulan"))),"N/A")</f>
        <v>6-11 bulan</v>
      </c>
    </row>
    <row r="1579" spans="1:37" ht="14.25" customHeight="1" x14ac:dyDescent="0.45">
      <c r="A1579" t="s">
        <v>3827</v>
      </c>
      <c r="B1579" s="64">
        <v>46192</v>
      </c>
      <c r="C1579" s="1" t="str">
        <f t="shared" si="24"/>
        <v>June</v>
      </c>
      <c r="D1579" t="s">
        <v>3544</v>
      </c>
      <c r="E1579" t="s">
        <v>3828</v>
      </c>
      <c r="F1579">
        <v>23</v>
      </c>
      <c r="G1579" t="s">
        <v>40</v>
      </c>
      <c r="H1579" t="s">
        <v>41</v>
      </c>
      <c r="I1579" s="2">
        <v>7661000</v>
      </c>
      <c r="J1579" s="3">
        <f>Raw_Data[[#This Row],[cicilan_per_bulan]]/Raw_Data[[#This Row],[penghasilan_bulanan]]</f>
        <v>8.7847539485706824E-2</v>
      </c>
      <c r="K1579" t="s">
        <v>177</v>
      </c>
      <c r="L1579" t="s">
        <v>154</v>
      </c>
      <c r="M1579" t="s">
        <v>44</v>
      </c>
      <c r="N1579" t="s">
        <v>129</v>
      </c>
      <c r="O1579" t="s">
        <v>130</v>
      </c>
      <c r="P1579" s="2">
        <v>24052000</v>
      </c>
      <c r="Q1579" s="2">
        <v>3608000</v>
      </c>
      <c r="R1579" t="str">
        <f>IF(Raw_Data[[#This Row],[persen_dp]]&lt;15%,"Low",IF(Raw_Data[[#This Row],[persen_dp]]&gt;25%,"High","Medium"))</f>
        <v>Medium</v>
      </c>
      <c r="S1579" s="3">
        <v>0.15</v>
      </c>
      <c r="T1579">
        <v>48</v>
      </c>
      <c r="U1579">
        <v>0.14499999999999999</v>
      </c>
      <c r="V1579" s="2">
        <v>673000</v>
      </c>
      <c r="W1579" s="2">
        <v>32302000</v>
      </c>
      <c r="X1579" t="str">
        <f>IF(OR(Raw_Data[[#This Row],[status_pembayaran]]="Macet",Raw_Data[[#This Row],[status_pembayaran]]="Kurang Lancar"),"Non Performing Loan","Performing")</f>
        <v>Performing</v>
      </c>
      <c r="Y1579" t="s">
        <v>269</v>
      </c>
      <c r="Z1579">
        <v>77</v>
      </c>
      <c r="AA1579">
        <v>2</v>
      </c>
      <c r="AB1579">
        <v>2</v>
      </c>
      <c r="AC1579" t="s">
        <v>74</v>
      </c>
      <c r="AD1579">
        <f>IF(Raw_Data[[#This Row],[rasio]]&lt;0.2,1,IF(Raw_Data[[#This Row],[rasio]]&lt;0.3,2,IF(Raw_Data[[#This Row],[rasio]]&lt;0.4,3,4)))</f>
        <v>1</v>
      </c>
      <c r="AE1579">
        <f>IF(Raw_Data[[#This Row],[kategori_dp]]="High",1,IF(Raw_Data[[#This Row],[kategori_dp]]="Medium",2,3))</f>
        <v>2</v>
      </c>
      <c r="AF1579">
        <f>IF(Raw_Data[[#This Row],[tenor_bulan]]&lt;=24,1,IF(Raw_Data[[#This Row],[tenor_bulan]]&lt;=36,2,IF(Raw_Data[[#This Row],[tenor_bulan]]&lt;=48,3,4)))</f>
        <v>3</v>
      </c>
      <c r="AG1579">
        <f>IF(Raw_Data[[#This Row],[jumlah_kali_telat]]=0,0,IF(Raw_Data[[#This Row],[jumlah_kali_telat]]&lt;=2,2,4))</f>
        <v>2</v>
      </c>
      <c r="AH1579">
        <f>Raw_Data[[#This Row],[Skor_Rasio]]+Raw_Data[[#This Row],[Skor_DP]]+Raw_Data[[#This Row],[Skor_Tenor]]+Raw_Data[[#This Row],[Skor_Telat]]</f>
        <v>8</v>
      </c>
      <c r="AI1579" t="str">
        <f>IF(Raw_Data[[#This Row],[Risk_Score]]&lt;=6,"Low Risk",IF(Raw_Data[[#This Row],[Risk_Score]]&lt;=8,"Medium Risk","High Risk"))</f>
        <v>Medium Risk</v>
      </c>
      <c r="AJ1579">
        <f ca="1">IFERROR(DATEDIF(Raw_Data[[#This Row],[tanggal_pengajuan]],TODAY(),"m"),"N/A")</f>
        <v>4</v>
      </c>
      <c r="AK1579" t="str">
        <f ca="1">IF(ISNUMBER(Raw_Data[[#This Row],[MOB]]),IF(Raw_Data[[#This Row],[MOB]]&lt;6,"0-5 bulan",IF(Raw_Data[[#This Row],[MOB]]&lt;12,"6-11 bulan",IF(Raw_Data[[#This Row],[MOB]]&lt;24,"12-23 bulan","24+ bulan"))),"N/A")</f>
        <v>0-5 bulan</v>
      </c>
    </row>
    <row r="1580" spans="1:37" ht="14.25" customHeight="1" x14ac:dyDescent="0.45">
      <c r="A1580" t="s">
        <v>3829</v>
      </c>
      <c r="B1580" s="64">
        <v>46059</v>
      </c>
      <c r="C1580" s="1" t="str">
        <f t="shared" si="24"/>
        <v>February</v>
      </c>
      <c r="D1580" t="s">
        <v>1172</v>
      </c>
      <c r="E1580" t="s">
        <v>3830</v>
      </c>
      <c r="F1580">
        <v>57</v>
      </c>
      <c r="G1580" t="s">
        <v>40</v>
      </c>
      <c r="H1580" t="s">
        <v>90</v>
      </c>
      <c r="I1580" s="2">
        <v>6441000</v>
      </c>
      <c r="J1580" s="3">
        <f>Raw_Data[[#This Row],[cicilan_per_bulan]]/Raw_Data[[#This Row],[penghasilan_bulanan]]</f>
        <v>0.27441391088340322</v>
      </c>
      <c r="K1580" t="s">
        <v>109</v>
      </c>
      <c r="L1580" t="s">
        <v>110</v>
      </c>
      <c r="M1580" t="s">
        <v>55</v>
      </c>
      <c r="N1580" t="s">
        <v>221</v>
      </c>
      <c r="O1580" t="s">
        <v>159</v>
      </c>
      <c r="P1580" s="2">
        <v>43846000</v>
      </c>
      <c r="Q1580" s="2">
        <v>10962000</v>
      </c>
      <c r="R1580" t="str">
        <f>IF(Raw_Data[[#This Row],[persen_dp]]&lt;15%,"Low",IF(Raw_Data[[#This Row],[persen_dp]]&gt;25%,"High","Medium"))</f>
        <v>Medium</v>
      </c>
      <c r="S1580" s="3">
        <v>0.25</v>
      </c>
      <c r="T1580">
        <v>24</v>
      </c>
      <c r="U1580">
        <v>0.14499999999999999</v>
      </c>
      <c r="V1580" s="2">
        <v>1767500</v>
      </c>
      <c r="W1580" s="2">
        <v>42421000</v>
      </c>
      <c r="X1580" t="str">
        <f>IF(OR(Raw_Data[[#This Row],[status_pembayaran]]="Macet",Raw_Data[[#This Row],[status_pembayaran]]="Kurang Lancar"),"Non Performing Loan","Performing")</f>
        <v>Performing</v>
      </c>
      <c r="Y1580" t="s">
        <v>47</v>
      </c>
      <c r="Z1580">
        <v>0</v>
      </c>
      <c r="AA1580">
        <v>0</v>
      </c>
      <c r="AB1580">
        <v>1</v>
      </c>
      <c r="AC1580" t="s">
        <v>74</v>
      </c>
      <c r="AD1580">
        <f>IF(Raw_Data[[#This Row],[rasio]]&lt;0.2,1,IF(Raw_Data[[#This Row],[rasio]]&lt;0.3,2,IF(Raw_Data[[#This Row],[rasio]]&lt;0.4,3,4)))</f>
        <v>2</v>
      </c>
      <c r="AE1580">
        <f>IF(Raw_Data[[#This Row],[kategori_dp]]="High",1,IF(Raw_Data[[#This Row],[kategori_dp]]="Medium",2,3))</f>
        <v>2</v>
      </c>
      <c r="AF1580">
        <f>IF(Raw_Data[[#This Row],[tenor_bulan]]&lt;=24,1,IF(Raw_Data[[#This Row],[tenor_bulan]]&lt;=36,2,IF(Raw_Data[[#This Row],[tenor_bulan]]&lt;=48,3,4)))</f>
        <v>1</v>
      </c>
      <c r="AG1580">
        <f>IF(Raw_Data[[#This Row],[jumlah_kali_telat]]=0,0,IF(Raw_Data[[#This Row],[jumlah_kali_telat]]&lt;=2,2,4))</f>
        <v>0</v>
      </c>
      <c r="AH1580">
        <f>Raw_Data[[#This Row],[Skor_Rasio]]+Raw_Data[[#This Row],[Skor_DP]]+Raw_Data[[#This Row],[Skor_Tenor]]+Raw_Data[[#This Row],[Skor_Telat]]</f>
        <v>5</v>
      </c>
      <c r="AI1580" t="str">
        <f>IF(Raw_Data[[#This Row],[Risk_Score]]&lt;=6,"Low Risk",IF(Raw_Data[[#This Row],[Risk_Score]]&lt;=8,"Medium Risk","High Risk"))</f>
        <v>Low Risk</v>
      </c>
      <c r="AJ1580">
        <f ca="1">IFERROR(DATEDIF(Raw_Data[[#This Row],[tanggal_pengajuan]],TODAY(),"m"),"N/A")</f>
        <v>8</v>
      </c>
      <c r="AK1580" t="str">
        <f ca="1">IF(ISNUMBER(Raw_Data[[#This Row],[MOB]]),IF(Raw_Data[[#This Row],[MOB]]&lt;6,"0-5 bulan",IF(Raw_Data[[#This Row],[MOB]]&lt;12,"6-11 bulan",IF(Raw_Data[[#This Row],[MOB]]&lt;24,"12-23 bulan","24+ bulan"))),"N/A")</f>
        <v>6-11 bulan</v>
      </c>
    </row>
    <row r="1581" spans="1:37" ht="14.25" customHeight="1" x14ac:dyDescent="0.45">
      <c r="A1581" t="s">
        <v>3831</v>
      </c>
      <c r="B1581" s="64">
        <v>46208</v>
      </c>
      <c r="C1581" s="1" t="str">
        <f t="shared" si="24"/>
        <v>July</v>
      </c>
      <c r="D1581" t="s">
        <v>518</v>
      </c>
      <c r="E1581" t="s">
        <v>3832</v>
      </c>
      <c r="F1581">
        <v>45</v>
      </c>
      <c r="G1581" t="s">
        <v>40</v>
      </c>
      <c r="H1581" t="s">
        <v>41</v>
      </c>
      <c r="I1581" s="2">
        <v>5483000</v>
      </c>
      <c r="J1581" s="3">
        <f>Raw_Data[[#This Row],[cicilan_per_bulan]]/Raw_Data[[#This Row],[penghasilan_bulanan]]</f>
        <v>0.12462155754149189</v>
      </c>
      <c r="K1581" t="s">
        <v>81</v>
      </c>
      <c r="L1581" t="s">
        <v>82</v>
      </c>
      <c r="M1581" t="s">
        <v>44</v>
      </c>
      <c r="N1581" t="s">
        <v>163</v>
      </c>
      <c r="O1581" t="s">
        <v>46</v>
      </c>
      <c r="P1581" s="2">
        <v>29710000</v>
      </c>
      <c r="Q1581" s="2">
        <v>5942000</v>
      </c>
      <c r="R1581" t="str">
        <f>IF(Raw_Data[[#This Row],[persen_dp]]&lt;15%,"Low",IF(Raw_Data[[#This Row],[persen_dp]]&gt;25%,"High","Medium"))</f>
        <v>Medium</v>
      </c>
      <c r="S1581" s="3">
        <v>0.2</v>
      </c>
      <c r="T1581">
        <v>60</v>
      </c>
      <c r="U1581">
        <v>0.14499999999999999</v>
      </c>
      <c r="V1581" s="2">
        <v>683300</v>
      </c>
      <c r="W1581" s="2">
        <v>41001000</v>
      </c>
      <c r="X1581" t="str">
        <f>IF(OR(Raw_Data[[#This Row],[status_pembayaran]]="Macet",Raw_Data[[#This Row],[status_pembayaran]]="Kurang Lancar"),"Non Performing Loan","Performing")</f>
        <v>Performing</v>
      </c>
      <c r="Y1581" t="s">
        <v>47</v>
      </c>
      <c r="Z1581">
        <v>0</v>
      </c>
      <c r="AA1581">
        <v>0</v>
      </c>
      <c r="AB1581">
        <v>1</v>
      </c>
      <c r="AC1581" t="s">
        <v>74</v>
      </c>
      <c r="AD1581">
        <f>IF(Raw_Data[[#This Row],[rasio]]&lt;0.2,1,IF(Raw_Data[[#This Row],[rasio]]&lt;0.3,2,IF(Raw_Data[[#This Row],[rasio]]&lt;0.4,3,4)))</f>
        <v>1</v>
      </c>
      <c r="AE1581">
        <f>IF(Raw_Data[[#This Row],[kategori_dp]]="High",1,IF(Raw_Data[[#This Row],[kategori_dp]]="Medium",2,3))</f>
        <v>2</v>
      </c>
      <c r="AF1581">
        <f>IF(Raw_Data[[#This Row],[tenor_bulan]]&lt;=24,1,IF(Raw_Data[[#This Row],[tenor_bulan]]&lt;=36,2,IF(Raw_Data[[#This Row],[tenor_bulan]]&lt;=48,3,4)))</f>
        <v>4</v>
      </c>
      <c r="AG1581">
        <f>IF(Raw_Data[[#This Row],[jumlah_kali_telat]]=0,0,IF(Raw_Data[[#This Row],[jumlah_kali_telat]]&lt;=2,2,4))</f>
        <v>0</v>
      </c>
      <c r="AH1581">
        <f>Raw_Data[[#This Row],[Skor_Rasio]]+Raw_Data[[#This Row],[Skor_DP]]+Raw_Data[[#This Row],[Skor_Tenor]]+Raw_Data[[#This Row],[Skor_Telat]]</f>
        <v>7</v>
      </c>
      <c r="AI1581" t="str">
        <f>IF(Raw_Data[[#This Row],[Risk_Score]]&lt;=6,"Low Risk",IF(Raw_Data[[#This Row],[Risk_Score]]&lt;=8,"Medium Risk","High Risk"))</f>
        <v>Medium Risk</v>
      </c>
      <c r="AJ1581">
        <f ca="1">IFERROR(DATEDIF(Raw_Data[[#This Row],[tanggal_pengajuan]],TODAY(),"m"),"N/A")</f>
        <v>3</v>
      </c>
      <c r="AK1581" t="str">
        <f ca="1">IF(ISNUMBER(Raw_Data[[#This Row],[MOB]]),IF(Raw_Data[[#This Row],[MOB]]&lt;6,"0-5 bulan",IF(Raw_Data[[#This Row],[MOB]]&lt;12,"6-11 bulan",IF(Raw_Data[[#This Row],[MOB]]&lt;24,"12-23 bulan","24+ bulan"))),"N/A")</f>
        <v>0-5 bulan</v>
      </c>
    </row>
    <row r="1582" spans="1:37" ht="14.25" customHeight="1" x14ac:dyDescent="0.45">
      <c r="A1582" t="s">
        <v>3833</v>
      </c>
      <c r="B1582" s="64">
        <v>46158</v>
      </c>
      <c r="C1582" s="1" t="str">
        <f t="shared" si="24"/>
        <v>May</v>
      </c>
      <c r="D1582" t="s">
        <v>1530</v>
      </c>
      <c r="E1582" t="s">
        <v>211</v>
      </c>
      <c r="F1582">
        <v>53</v>
      </c>
      <c r="G1582" t="s">
        <v>51</v>
      </c>
      <c r="H1582" t="s">
        <v>41</v>
      </c>
      <c r="I1582" s="2">
        <v>7212000</v>
      </c>
      <c r="J1582" s="3">
        <f>Raw_Data[[#This Row],[cicilan_per_bulan]]/Raw_Data[[#This Row],[penghasilan_bulanan]]</f>
        <v>0.1074597892401553</v>
      </c>
      <c r="K1582" t="s">
        <v>153</v>
      </c>
      <c r="L1582" t="s">
        <v>154</v>
      </c>
      <c r="M1582" t="s">
        <v>44</v>
      </c>
      <c r="N1582" t="s">
        <v>163</v>
      </c>
      <c r="O1582" t="s">
        <v>46</v>
      </c>
      <c r="P1582" s="2">
        <v>29953000</v>
      </c>
      <c r="Q1582" s="2">
        <v>2995000</v>
      </c>
      <c r="R1582" t="str">
        <f>IF(Raw_Data[[#This Row],[persen_dp]]&lt;15%,"Low",IF(Raw_Data[[#This Row],[persen_dp]]&gt;25%,"High","Medium"))</f>
        <v>Low</v>
      </c>
      <c r="S1582" s="3">
        <v>0.1</v>
      </c>
      <c r="T1582">
        <v>60</v>
      </c>
      <c r="U1582">
        <v>0.14499999999999999</v>
      </c>
      <c r="V1582" s="2">
        <v>775000</v>
      </c>
      <c r="W1582" s="2">
        <v>46502000</v>
      </c>
      <c r="X1582" t="str">
        <f>IF(OR(Raw_Data[[#This Row],[status_pembayaran]]="Macet",Raw_Data[[#This Row],[status_pembayaran]]="Kurang Lancar"),"Non Performing Loan","Performing")</f>
        <v>Performing</v>
      </c>
      <c r="Y1582" t="s">
        <v>269</v>
      </c>
      <c r="Z1582">
        <v>81</v>
      </c>
      <c r="AA1582">
        <v>3</v>
      </c>
      <c r="AB1582">
        <v>2</v>
      </c>
      <c r="AC1582" t="s">
        <v>137</v>
      </c>
      <c r="AD1582">
        <f>IF(Raw_Data[[#This Row],[rasio]]&lt;0.2,1,IF(Raw_Data[[#This Row],[rasio]]&lt;0.3,2,IF(Raw_Data[[#This Row],[rasio]]&lt;0.4,3,4)))</f>
        <v>1</v>
      </c>
      <c r="AE1582">
        <f>IF(Raw_Data[[#This Row],[kategori_dp]]="High",1,IF(Raw_Data[[#This Row],[kategori_dp]]="Medium",2,3))</f>
        <v>3</v>
      </c>
      <c r="AF1582">
        <f>IF(Raw_Data[[#This Row],[tenor_bulan]]&lt;=24,1,IF(Raw_Data[[#This Row],[tenor_bulan]]&lt;=36,2,IF(Raw_Data[[#This Row],[tenor_bulan]]&lt;=48,3,4)))</f>
        <v>4</v>
      </c>
      <c r="AG1582">
        <f>IF(Raw_Data[[#This Row],[jumlah_kali_telat]]=0,0,IF(Raw_Data[[#This Row],[jumlah_kali_telat]]&lt;=2,2,4))</f>
        <v>4</v>
      </c>
      <c r="AH1582">
        <f>Raw_Data[[#This Row],[Skor_Rasio]]+Raw_Data[[#This Row],[Skor_DP]]+Raw_Data[[#This Row],[Skor_Tenor]]+Raw_Data[[#This Row],[Skor_Telat]]</f>
        <v>12</v>
      </c>
      <c r="AI1582" t="str">
        <f>IF(Raw_Data[[#This Row],[Risk_Score]]&lt;=6,"Low Risk",IF(Raw_Data[[#This Row],[Risk_Score]]&lt;=8,"Medium Risk","High Risk"))</f>
        <v>High Risk</v>
      </c>
      <c r="AJ1582">
        <f ca="1">IFERROR(DATEDIF(Raw_Data[[#This Row],[tanggal_pengajuan]],TODAY(),"m"),"N/A")</f>
        <v>5</v>
      </c>
      <c r="AK1582" t="str">
        <f ca="1">IF(ISNUMBER(Raw_Data[[#This Row],[MOB]]),IF(Raw_Data[[#This Row],[MOB]]&lt;6,"0-5 bulan",IF(Raw_Data[[#This Row],[MOB]]&lt;12,"6-11 bulan",IF(Raw_Data[[#This Row],[MOB]]&lt;24,"12-23 bulan","24+ bulan"))),"N/A")</f>
        <v>0-5 bulan</v>
      </c>
    </row>
    <row r="1583" spans="1:37" ht="14.25" customHeight="1" x14ac:dyDescent="0.45">
      <c r="A1583" t="s">
        <v>3834</v>
      </c>
      <c r="B1583" s="64">
        <v>46120</v>
      </c>
      <c r="C1583" s="1" t="str">
        <f t="shared" si="24"/>
        <v>April</v>
      </c>
      <c r="D1583" t="s">
        <v>632</v>
      </c>
      <c r="E1583" t="s">
        <v>3835</v>
      </c>
      <c r="F1583">
        <v>49</v>
      </c>
      <c r="G1583" t="s">
        <v>40</v>
      </c>
      <c r="H1583" t="s">
        <v>41</v>
      </c>
      <c r="I1583" s="2">
        <v>4970000</v>
      </c>
      <c r="J1583" s="3">
        <f>Raw_Data[[#This Row],[cicilan_per_bulan]]/Raw_Data[[#This Row],[penghasilan_bulanan]]</f>
        <v>9.561368209255533E-2</v>
      </c>
      <c r="K1583" t="s">
        <v>63</v>
      </c>
      <c r="L1583" t="s">
        <v>64</v>
      </c>
      <c r="M1583" t="s">
        <v>44</v>
      </c>
      <c r="N1583" t="s">
        <v>83</v>
      </c>
      <c r="O1583" t="s">
        <v>57</v>
      </c>
      <c r="P1583" s="2">
        <v>18342000</v>
      </c>
      <c r="Q1583" s="2">
        <v>6420000</v>
      </c>
      <c r="R1583" t="str">
        <f>IF(Raw_Data[[#This Row],[persen_dp]]&lt;15%,"Low",IF(Raw_Data[[#This Row],[persen_dp]]&gt;25%,"High","Medium"))</f>
        <v>High</v>
      </c>
      <c r="S1583" s="3">
        <v>0.35</v>
      </c>
      <c r="T1583">
        <v>36</v>
      </c>
      <c r="U1583">
        <v>0.14499999999999999</v>
      </c>
      <c r="V1583" s="2">
        <v>475200</v>
      </c>
      <c r="W1583" s="2">
        <v>17109000</v>
      </c>
      <c r="X1583" t="str">
        <f>IF(OR(Raw_Data[[#This Row],[status_pembayaran]]="Macet",Raw_Data[[#This Row],[status_pembayaran]]="Kurang Lancar"),"Non Performing Loan","Performing")</f>
        <v>Performing</v>
      </c>
      <c r="Y1583" t="s">
        <v>47</v>
      </c>
      <c r="Z1583">
        <v>0</v>
      </c>
      <c r="AA1583">
        <v>0</v>
      </c>
      <c r="AB1583">
        <v>1</v>
      </c>
      <c r="AC1583" t="s">
        <v>58</v>
      </c>
      <c r="AD1583">
        <f>IF(Raw_Data[[#This Row],[rasio]]&lt;0.2,1,IF(Raw_Data[[#This Row],[rasio]]&lt;0.3,2,IF(Raw_Data[[#This Row],[rasio]]&lt;0.4,3,4)))</f>
        <v>1</v>
      </c>
      <c r="AE1583">
        <f>IF(Raw_Data[[#This Row],[kategori_dp]]="High",1,IF(Raw_Data[[#This Row],[kategori_dp]]="Medium",2,3))</f>
        <v>1</v>
      </c>
      <c r="AF1583">
        <f>IF(Raw_Data[[#This Row],[tenor_bulan]]&lt;=24,1,IF(Raw_Data[[#This Row],[tenor_bulan]]&lt;=36,2,IF(Raw_Data[[#This Row],[tenor_bulan]]&lt;=48,3,4)))</f>
        <v>2</v>
      </c>
      <c r="AG1583">
        <f>IF(Raw_Data[[#This Row],[jumlah_kali_telat]]=0,0,IF(Raw_Data[[#This Row],[jumlah_kali_telat]]&lt;=2,2,4))</f>
        <v>0</v>
      </c>
      <c r="AH1583">
        <f>Raw_Data[[#This Row],[Skor_Rasio]]+Raw_Data[[#This Row],[Skor_DP]]+Raw_Data[[#This Row],[Skor_Tenor]]+Raw_Data[[#This Row],[Skor_Telat]]</f>
        <v>4</v>
      </c>
      <c r="AI1583" t="str">
        <f>IF(Raw_Data[[#This Row],[Risk_Score]]&lt;=6,"Low Risk",IF(Raw_Data[[#This Row],[Risk_Score]]&lt;=8,"Medium Risk","High Risk"))</f>
        <v>Low Risk</v>
      </c>
      <c r="AJ1583">
        <f ca="1">IFERROR(DATEDIF(Raw_Data[[#This Row],[tanggal_pengajuan]],TODAY(),"m"),"N/A")</f>
        <v>6</v>
      </c>
      <c r="AK1583" t="str">
        <f ca="1">IF(ISNUMBER(Raw_Data[[#This Row],[MOB]]),IF(Raw_Data[[#This Row],[MOB]]&lt;6,"0-5 bulan",IF(Raw_Data[[#This Row],[MOB]]&lt;12,"6-11 bulan",IF(Raw_Data[[#This Row],[MOB]]&lt;24,"12-23 bulan","24+ bulan"))),"N/A")</f>
        <v>6-11 bulan</v>
      </c>
    </row>
    <row r="1584" spans="1:37" ht="14.25" customHeight="1" x14ac:dyDescent="0.45">
      <c r="A1584" t="s">
        <v>3836</v>
      </c>
      <c r="B1584" s="64">
        <v>46134</v>
      </c>
      <c r="C1584" s="1" t="str">
        <f t="shared" si="24"/>
        <v>April</v>
      </c>
      <c r="D1584" t="s">
        <v>828</v>
      </c>
      <c r="E1584" t="s">
        <v>3837</v>
      </c>
      <c r="F1584">
        <v>36</v>
      </c>
      <c r="G1584" t="s">
        <v>51</v>
      </c>
      <c r="H1584" t="s">
        <v>176</v>
      </c>
      <c r="I1584" s="2">
        <v>5274000</v>
      </c>
      <c r="J1584" s="3">
        <f>Raw_Data[[#This Row],[cicilan_per_bulan]]/Raw_Data[[#This Row],[penghasilan_bulanan]]</f>
        <v>0.32762609025407663</v>
      </c>
      <c r="K1584" t="s">
        <v>109</v>
      </c>
      <c r="L1584" t="s">
        <v>110</v>
      </c>
      <c r="M1584" t="s">
        <v>55</v>
      </c>
      <c r="N1584" t="s">
        <v>121</v>
      </c>
      <c r="O1584" t="s">
        <v>122</v>
      </c>
      <c r="P1584" s="2">
        <v>36494000</v>
      </c>
      <c r="Q1584" s="2">
        <v>10948000</v>
      </c>
      <c r="R1584" t="str">
        <f>IF(Raw_Data[[#This Row],[persen_dp]]&lt;15%,"Low",IF(Raw_Data[[#This Row],[persen_dp]]&gt;25%,"High","Medium"))</f>
        <v>High</v>
      </c>
      <c r="S1584" s="3">
        <v>0.3</v>
      </c>
      <c r="T1584">
        <v>18</v>
      </c>
      <c r="U1584">
        <v>0.14499999999999999</v>
      </c>
      <c r="V1584" s="2">
        <v>1727900</v>
      </c>
      <c r="W1584" s="2">
        <v>31102000</v>
      </c>
      <c r="X1584" t="str">
        <f>IF(OR(Raw_Data[[#This Row],[status_pembayaran]]="Macet",Raw_Data[[#This Row],[status_pembayaran]]="Kurang Lancar"),"Non Performing Loan","Performing")</f>
        <v>Performing</v>
      </c>
      <c r="Y1584" t="s">
        <v>47</v>
      </c>
      <c r="Z1584">
        <v>0</v>
      </c>
      <c r="AA1584">
        <v>0</v>
      </c>
      <c r="AB1584">
        <v>1</v>
      </c>
      <c r="AD1584">
        <f>IF(Raw_Data[[#This Row],[rasio]]&lt;0.2,1,IF(Raw_Data[[#This Row],[rasio]]&lt;0.3,2,IF(Raw_Data[[#This Row],[rasio]]&lt;0.4,3,4)))</f>
        <v>3</v>
      </c>
      <c r="AE1584">
        <f>IF(Raw_Data[[#This Row],[kategori_dp]]="High",1,IF(Raw_Data[[#This Row],[kategori_dp]]="Medium",2,3))</f>
        <v>1</v>
      </c>
      <c r="AF1584">
        <f>IF(Raw_Data[[#This Row],[tenor_bulan]]&lt;=24,1,IF(Raw_Data[[#This Row],[tenor_bulan]]&lt;=36,2,IF(Raw_Data[[#This Row],[tenor_bulan]]&lt;=48,3,4)))</f>
        <v>1</v>
      </c>
      <c r="AG1584">
        <f>IF(Raw_Data[[#This Row],[jumlah_kali_telat]]=0,0,IF(Raw_Data[[#This Row],[jumlah_kali_telat]]&lt;=2,2,4))</f>
        <v>0</v>
      </c>
      <c r="AH1584">
        <f>Raw_Data[[#This Row],[Skor_Rasio]]+Raw_Data[[#This Row],[Skor_DP]]+Raw_Data[[#This Row],[Skor_Tenor]]+Raw_Data[[#This Row],[Skor_Telat]]</f>
        <v>5</v>
      </c>
      <c r="AI1584" t="str">
        <f>IF(Raw_Data[[#This Row],[Risk_Score]]&lt;=6,"Low Risk",IF(Raw_Data[[#This Row],[Risk_Score]]&lt;=8,"Medium Risk","High Risk"))</f>
        <v>Low Risk</v>
      </c>
      <c r="AJ1584">
        <f ca="1">IFERROR(DATEDIF(Raw_Data[[#This Row],[tanggal_pengajuan]],TODAY(),"m"),"N/A")</f>
        <v>6</v>
      </c>
      <c r="AK1584" t="str">
        <f ca="1">IF(ISNUMBER(Raw_Data[[#This Row],[MOB]]),IF(Raw_Data[[#This Row],[MOB]]&lt;6,"0-5 bulan",IF(Raw_Data[[#This Row],[MOB]]&lt;12,"6-11 bulan",IF(Raw_Data[[#This Row],[MOB]]&lt;24,"12-23 bulan","24+ bulan"))),"N/A")</f>
        <v>6-11 bulan</v>
      </c>
    </row>
    <row r="1585" spans="1:37" ht="14.25" customHeight="1" x14ac:dyDescent="0.45">
      <c r="A1585" t="s">
        <v>3838</v>
      </c>
      <c r="B1585" s="64">
        <v>46138</v>
      </c>
      <c r="C1585" s="1" t="str">
        <f t="shared" si="24"/>
        <v>April</v>
      </c>
      <c r="D1585" t="s">
        <v>1022</v>
      </c>
      <c r="E1585" t="s">
        <v>3839</v>
      </c>
      <c r="F1585">
        <v>35</v>
      </c>
      <c r="G1585" t="s">
        <v>51</v>
      </c>
      <c r="H1585" t="s">
        <v>52</v>
      </c>
      <c r="I1585" s="2">
        <v>13916000</v>
      </c>
      <c r="J1585" s="3">
        <f>Raw_Data[[#This Row],[cicilan_per_bulan]]/Raw_Data[[#This Row],[penghasilan_bulanan]]</f>
        <v>2.8700776085081921E-2</v>
      </c>
      <c r="K1585" t="s">
        <v>188</v>
      </c>
      <c r="L1585" t="s">
        <v>154</v>
      </c>
      <c r="M1585" t="s">
        <v>44</v>
      </c>
      <c r="N1585" t="s">
        <v>273</v>
      </c>
      <c r="O1585" t="s">
        <v>274</v>
      </c>
      <c r="P1585" s="2">
        <v>17336000</v>
      </c>
      <c r="Q1585" s="2">
        <v>5201000</v>
      </c>
      <c r="R1585" t="str">
        <f>IF(Raw_Data[[#This Row],[persen_dp]]&lt;15%,"Low",IF(Raw_Data[[#This Row],[persen_dp]]&gt;25%,"High","Medium"))</f>
        <v>High</v>
      </c>
      <c r="S1585" s="3">
        <v>0.3</v>
      </c>
      <c r="T1585">
        <v>48</v>
      </c>
      <c r="U1585">
        <v>0.14499999999999999</v>
      </c>
      <c r="V1585" s="2">
        <v>399400</v>
      </c>
      <c r="W1585" s="2">
        <v>19173000</v>
      </c>
      <c r="X1585" t="str">
        <f>IF(OR(Raw_Data[[#This Row],[status_pembayaran]]="Macet",Raw_Data[[#This Row],[status_pembayaran]]="Kurang Lancar"),"Non Performing Loan","Performing")</f>
        <v>Performing</v>
      </c>
      <c r="Y1585" t="s">
        <v>47</v>
      </c>
      <c r="Z1585">
        <v>0</v>
      </c>
      <c r="AA1585">
        <v>0</v>
      </c>
      <c r="AB1585">
        <v>1</v>
      </c>
      <c r="AC1585" t="s">
        <v>58</v>
      </c>
      <c r="AD1585">
        <f>IF(Raw_Data[[#This Row],[rasio]]&lt;0.2,1,IF(Raw_Data[[#This Row],[rasio]]&lt;0.3,2,IF(Raw_Data[[#This Row],[rasio]]&lt;0.4,3,4)))</f>
        <v>1</v>
      </c>
      <c r="AE1585">
        <f>IF(Raw_Data[[#This Row],[kategori_dp]]="High",1,IF(Raw_Data[[#This Row],[kategori_dp]]="Medium",2,3))</f>
        <v>1</v>
      </c>
      <c r="AF1585">
        <f>IF(Raw_Data[[#This Row],[tenor_bulan]]&lt;=24,1,IF(Raw_Data[[#This Row],[tenor_bulan]]&lt;=36,2,IF(Raw_Data[[#This Row],[tenor_bulan]]&lt;=48,3,4)))</f>
        <v>3</v>
      </c>
      <c r="AG1585">
        <f>IF(Raw_Data[[#This Row],[jumlah_kali_telat]]=0,0,IF(Raw_Data[[#This Row],[jumlah_kali_telat]]&lt;=2,2,4))</f>
        <v>0</v>
      </c>
      <c r="AH1585">
        <f>Raw_Data[[#This Row],[Skor_Rasio]]+Raw_Data[[#This Row],[Skor_DP]]+Raw_Data[[#This Row],[Skor_Tenor]]+Raw_Data[[#This Row],[Skor_Telat]]</f>
        <v>5</v>
      </c>
      <c r="AI1585" t="str">
        <f>IF(Raw_Data[[#This Row],[Risk_Score]]&lt;=6,"Low Risk",IF(Raw_Data[[#This Row],[Risk_Score]]&lt;=8,"Medium Risk","High Risk"))</f>
        <v>Low Risk</v>
      </c>
      <c r="AJ1585">
        <f ca="1">IFERROR(DATEDIF(Raw_Data[[#This Row],[tanggal_pengajuan]],TODAY(),"m"),"N/A")</f>
        <v>5</v>
      </c>
      <c r="AK1585" t="str">
        <f ca="1">IF(ISNUMBER(Raw_Data[[#This Row],[MOB]]),IF(Raw_Data[[#This Row],[MOB]]&lt;6,"0-5 bulan",IF(Raw_Data[[#This Row],[MOB]]&lt;12,"6-11 bulan",IF(Raw_Data[[#This Row],[MOB]]&lt;24,"12-23 bulan","24+ bulan"))),"N/A")</f>
        <v>0-5 bulan</v>
      </c>
    </row>
    <row r="1586" spans="1:37" ht="14.25" customHeight="1" x14ac:dyDescent="0.45">
      <c r="A1586" t="s">
        <v>3840</v>
      </c>
      <c r="B1586" s="64">
        <v>46052</v>
      </c>
      <c r="C1586" s="1" t="str">
        <f t="shared" si="24"/>
        <v>January</v>
      </c>
      <c r="D1586" t="s">
        <v>1614</v>
      </c>
      <c r="E1586" t="s">
        <v>3841</v>
      </c>
      <c r="F1586">
        <v>42</v>
      </c>
      <c r="G1586" t="s">
        <v>40</v>
      </c>
      <c r="H1586" t="s">
        <v>41</v>
      </c>
      <c r="I1586" s="2">
        <v>4583000</v>
      </c>
      <c r="J1586" s="3">
        <f>Raw_Data[[#This Row],[cicilan_per_bulan]]/Raw_Data[[#This Row],[penghasilan_bulanan]]</f>
        <v>0.13220597861662667</v>
      </c>
      <c r="K1586" t="s">
        <v>63</v>
      </c>
      <c r="L1586" t="s">
        <v>64</v>
      </c>
      <c r="M1586" t="s">
        <v>249</v>
      </c>
      <c r="N1586" t="s">
        <v>250</v>
      </c>
      <c r="O1586" t="s">
        <v>57</v>
      </c>
      <c r="P1586" s="2">
        <v>16103000</v>
      </c>
      <c r="Q1586" s="2">
        <v>4831000</v>
      </c>
      <c r="R1586" t="str">
        <f>IF(Raw_Data[[#This Row],[persen_dp]]&lt;15%,"Low",IF(Raw_Data[[#This Row],[persen_dp]]&gt;25%,"High","Medium"))</f>
        <v>High</v>
      </c>
      <c r="S1586" s="3">
        <v>0.3</v>
      </c>
      <c r="T1586">
        <v>24</v>
      </c>
      <c r="U1586">
        <v>0.14499999999999999</v>
      </c>
      <c r="V1586" s="2">
        <v>605900</v>
      </c>
      <c r="W1586" s="2">
        <v>14541000</v>
      </c>
      <c r="X1586" t="str">
        <f>IF(OR(Raw_Data[[#This Row],[status_pembayaran]]="Macet",Raw_Data[[#This Row],[status_pembayaran]]="Kurang Lancar"),"Non Performing Loan","Performing")</f>
        <v>Performing</v>
      </c>
      <c r="Y1586" t="s">
        <v>47</v>
      </c>
      <c r="Z1586">
        <v>0</v>
      </c>
      <c r="AA1586">
        <v>0</v>
      </c>
      <c r="AB1586">
        <v>1</v>
      </c>
      <c r="AC1586" t="s">
        <v>58</v>
      </c>
      <c r="AD1586">
        <f>IF(Raw_Data[[#This Row],[rasio]]&lt;0.2,1,IF(Raw_Data[[#This Row],[rasio]]&lt;0.3,2,IF(Raw_Data[[#This Row],[rasio]]&lt;0.4,3,4)))</f>
        <v>1</v>
      </c>
      <c r="AE1586">
        <f>IF(Raw_Data[[#This Row],[kategori_dp]]="High",1,IF(Raw_Data[[#This Row],[kategori_dp]]="Medium",2,3))</f>
        <v>1</v>
      </c>
      <c r="AF1586">
        <f>IF(Raw_Data[[#This Row],[tenor_bulan]]&lt;=24,1,IF(Raw_Data[[#This Row],[tenor_bulan]]&lt;=36,2,IF(Raw_Data[[#This Row],[tenor_bulan]]&lt;=48,3,4)))</f>
        <v>1</v>
      </c>
      <c r="AG1586">
        <f>IF(Raw_Data[[#This Row],[jumlah_kali_telat]]=0,0,IF(Raw_Data[[#This Row],[jumlah_kali_telat]]&lt;=2,2,4))</f>
        <v>0</v>
      </c>
      <c r="AH1586">
        <f>Raw_Data[[#This Row],[Skor_Rasio]]+Raw_Data[[#This Row],[Skor_DP]]+Raw_Data[[#This Row],[Skor_Tenor]]+Raw_Data[[#This Row],[Skor_Telat]]</f>
        <v>3</v>
      </c>
      <c r="AI1586" t="str">
        <f>IF(Raw_Data[[#This Row],[Risk_Score]]&lt;=6,"Low Risk",IF(Raw_Data[[#This Row],[Risk_Score]]&lt;=8,"Medium Risk","High Risk"))</f>
        <v>Low Risk</v>
      </c>
      <c r="AJ1586">
        <f ca="1">IFERROR(DATEDIF(Raw_Data[[#This Row],[tanggal_pengajuan]],TODAY(),"m"),"N/A")</f>
        <v>8</v>
      </c>
      <c r="AK1586" t="str">
        <f ca="1">IF(ISNUMBER(Raw_Data[[#This Row],[MOB]]),IF(Raw_Data[[#This Row],[MOB]]&lt;6,"0-5 bulan",IF(Raw_Data[[#This Row],[MOB]]&lt;12,"6-11 bulan",IF(Raw_Data[[#This Row],[MOB]]&lt;24,"12-23 bulan","24+ bulan"))),"N/A")</f>
        <v>6-11 bulan</v>
      </c>
    </row>
    <row r="1587" spans="1:37" ht="14.25" customHeight="1" x14ac:dyDescent="0.45">
      <c r="A1587" t="s">
        <v>3842</v>
      </c>
      <c r="B1587" s="64">
        <v>46301</v>
      </c>
      <c r="C1587" s="1" t="str">
        <f t="shared" si="24"/>
        <v>October</v>
      </c>
      <c r="D1587" t="s">
        <v>1952</v>
      </c>
      <c r="E1587" t="s">
        <v>3843</v>
      </c>
      <c r="F1587">
        <v>35</v>
      </c>
      <c r="G1587" t="s">
        <v>51</v>
      </c>
      <c r="H1587" t="s">
        <v>101</v>
      </c>
      <c r="I1587" s="2">
        <v>3639000</v>
      </c>
      <c r="J1587" s="3">
        <f>Raw_Data[[#This Row],[cicilan_per_bulan]]/Raw_Data[[#This Row],[penghasilan_bulanan]]</f>
        <v>0.20923330585325639</v>
      </c>
      <c r="K1587" t="s">
        <v>109</v>
      </c>
      <c r="L1587" t="s">
        <v>110</v>
      </c>
      <c r="M1587" t="s">
        <v>249</v>
      </c>
      <c r="N1587" t="s">
        <v>250</v>
      </c>
      <c r="O1587" t="s">
        <v>57</v>
      </c>
      <c r="P1587" s="2">
        <v>16665000</v>
      </c>
      <c r="Q1587" s="2">
        <v>2500000</v>
      </c>
      <c r="R1587" t="str">
        <f>IF(Raw_Data[[#This Row],[persen_dp]]&lt;15%,"Low",IF(Raw_Data[[#This Row],[persen_dp]]&gt;25%,"High","Medium"))</f>
        <v>Medium</v>
      </c>
      <c r="S1587" s="3">
        <v>0.15</v>
      </c>
      <c r="T1587">
        <v>24</v>
      </c>
      <c r="U1587">
        <v>0.14499999999999999</v>
      </c>
      <c r="V1587" s="2">
        <v>761400</v>
      </c>
      <c r="W1587" s="2">
        <v>18273000</v>
      </c>
      <c r="X1587" t="str">
        <f>IF(OR(Raw_Data[[#This Row],[status_pembayaran]]="Macet",Raw_Data[[#This Row],[status_pembayaran]]="Kurang Lancar"),"Non Performing Loan","Performing")</f>
        <v>Performing</v>
      </c>
      <c r="Y1587" t="s">
        <v>47</v>
      </c>
      <c r="Z1587">
        <v>0</v>
      </c>
      <c r="AA1587">
        <v>0</v>
      </c>
      <c r="AB1587">
        <v>1</v>
      </c>
      <c r="AD1587">
        <f>IF(Raw_Data[[#This Row],[rasio]]&lt;0.2,1,IF(Raw_Data[[#This Row],[rasio]]&lt;0.3,2,IF(Raw_Data[[#This Row],[rasio]]&lt;0.4,3,4)))</f>
        <v>2</v>
      </c>
      <c r="AE1587">
        <f>IF(Raw_Data[[#This Row],[kategori_dp]]="High",1,IF(Raw_Data[[#This Row],[kategori_dp]]="Medium",2,3))</f>
        <v>2</v>
      </c>
      <c r="AF1587">
        <f>IF(Raw_Data[[#This Row],[tenor_bulan]]&lt;=24,1,IF(Raw_Data[[#This Row],[tenor_bulan]]&lt;=36,2,IF(Raw_Data[[#This Row],[tenor_bulan]]&lt;=48,3,4)))</f>
        <v>1</v>
      </c>
      <c r="AG1587">
        <f>IF(Raw_Data[[#This Row],[jumlah_kali_telat]]=0,0,IF(Raw_Data[[#This Row],[jumlah_kali_telat]]&lt;=2,2,4))</f>
        <v>0</v>
      </c>
      <c r="AH1587">
        <f>Raw_Data[[#This Row],[Skor_Rasio]]+Raw_Data[[#This Row],[Skor_DP]]+Raw_Data[[#This Row],[Skor_Tenor]]+Raw_Data[[#This Row],[Skor_Telat]]</f>
        <v>5</v>
      </c>
      <c r="AI1587" t="str">
        <f>IF(Raw_Data[[#This Row],[Risk_Score]]&lt;=6,"Low Risk",IF(Raw_Data[[#This Row],[Risk_Score]]&lt;=8,"Medium Risk","High Risk"))</f>
        <v>Low Risk</v>
      </c>
      <c r="AJ1587">
        <f ca="1">IFERROR(DATEDIF(Raw_Data[[#This Row],[tanggal_pengajuan]],TODAY(),"m"),"N/A")</f>
        <v>0</v>
      </c>
      <c r="AK1587" t="str">
        <f ca="1">IF(ISNUMBER(Raw_Data[[#This Row],[MOB]]),IF(Raw_Data[[#This Row],[MOB]]&lt;6,"0-5 bulan",IF(Raw_Data[[#This Row],[MOB]]&lt;12,"6-11 bulan",IF(Raw_Data[[#This Row],[MOB]]&lt;24,"12-23 bulan","24+ bulan"))),"N/A")</f>
        <v>0-5 bulan</v>
      </c>
    </row>
    <row r="1588" spans="1:37" ht="14.25" customHeight="1" x14ac:dyDescent="0.45">
      <c r="A1588" t="s">
        <v>3844</v>
      </c>
      <c r="B1588" s="64">
        <v>46162</v>
      </c>
      <c r="C1588" s="1" t="str">
        <f t="shared" ref="C1588:C1651" si="25">TEXT(B1588,"mmmm")</f>
        <v>May</v>
      </c>
      <c r="D1588" t="s">
        <v>238</v>
      </c>
      <c r="E1588" t="s">
        <v>3845</v>
      </c>
      <c r="F1588">
        <v>23</v>
      </c>
      <c r="G1588" t="s">
        <v>40</v>
      </c>
      <c r="H1588" t="s">
        <v>52</v>
      </c>
      <c r="I1588" s="2">
        <v>9914000</v>
      </c>
      <c r="J1588" s="3">
        <f>Raw_Data[[#This Row],[cicilan_per_bulan]]/Raw_Data[[#This Row],[penghasilan_bulanan]]</f>
        <v>3.3578777486382889E-2</v>
      </c>
      <c r="K1588" t="s">
        <v>167</v>
      </c>
      <c r="L1588" t="s">
        <v>110</v>
      </c>
      <c r="M1588" t="s">
        <v>44</v>
      </c>
      <c r="N1588" t="s">
        <v>83</v>
      </c>
      <c r="O1588" t="s">
        <v>57</v>
      </c>
      <c r="P1588" s="2">
        <v>19299000</v>
      </c>
      <c r="Q1588" s="2">
        <v>7719000</v>
      </c>
      <c r="R1588" t="str">
        <f>IF(Raw_Data[[#This Row],[persen_dp]]&lt;15%,"Low",IF(Raw_Data[[#This Row],[persen_dp]]&gt;25%,"High","Medium"))</f>
        <v>High</v>
      </c>
      <c r="S1588" s="3">
        <v>0.4</v>
      </c>
      <c r="T1588">
        <v>60</v>
      </c>
      <c r="U1588">
        <v>0.14499999999999999</v>
      </c>
      <c r="V1588" s="2">
        <v>332900</v>
      </c>
      <c r="W1588" s="2">
        <v>19975000</v>
      </c>
      <c r="X1588" t="str">
        <f>IF(OR(Raw_Data[[#This Row],[status_pembayaran]]="Macet",Raw_Data[[#This Row],[status_pembayaran]]="Kurang Lancar"),"Non Performing Loan","Performing")</f>
        <v>Performing</v>
      </c>
      <c r="Y1588" t="s">
        <v>47</v>
      </c>
      <c r="Z1588">
        <v>0</v>
      </c>
      <c r="AA1588">
        <v>0</v>
      </c>
      <c r="AB1588">
        <v>1</v>
      </c>
      <c r="AC1588" t="s">
        <v>74</v>
      </c>
      <c r="AD1588">
        <f>IF(Raw_Data[[#This Row],[rasio]]&lt;0.2,1,IF(Raw_Data[[#This Row],[rasio]]&lt;0.3,2,IF(Raw_Data[[#This Row],[rasio]]&lt;0.4,3,4)))</f>
        <v>1</v>
      </c>
      <c r="AE1588">
        <f>IF(Raw_Data[[#This Row],[kategori_dp]]="High",1,IF(Raw_Data[[#This Row],[kategori_dp]]="Medium",2,3))</f>
        <v>1</v>
      </c>
      <c r="AF1588">
        <f>IF(Raw_Data[[#This Row],[tenor_bulan]]&lt;=24,1,IF(Raw_Data[[#This Row],[tenor_bulan]]&lt;=36,2,IF(Raw_Data[[#This Row],[tenor_bulan]]&lt;=48,3,4)))</f>
        <v>4</v>
      </c>
      <c r="AG1588">
        <f>IF(Raw_Data[[#This Row],[jumlah_kali_telat]]=0,0,IF(Raw_Data[[#This Row],[jumlah_kali_telat]]&lt;=2,2,4))</f>
        <v>0</v>
      </c>
      <c r="AH1588">
        <f>Raw_Data[[#This Row],[Skor_Rasio]]+Raw_Data[[#This Row],[Skor_DP]]+Raw_Data[[#This Row],[Skor_Tenor]]+Raw_Data[[#This Row],[Skor_Telat]]</f>
        <v>6</v>
      </c>
      <c r="AI1588" t="str">
        <f>IF(Raw_Data[[#This Row],[Risk_Score]]&lt;=6,"Low Risk",IF(Raw_Data[[#This Row],[Risk_Score]]&lt;=8,"Medium Risk","High Risk"))</f>
        <v>Low Risk</v>
      </c>
      <c r="AJ1588">
        <f ca="1">IFERROR(DATEDIF(Raw_Data[[#This Row],[tanggal_pengajuan]],TODAY(),"m"),"N/A")</f>
        <v>5</v>
      </c>
      <c r="AK1588" t="str">
        <f ca="1">IF(ISNUMBER(Raw_Data[[#This Row],[MOB]]),IF(Raw_Data[[#This Row],[MOB]]&lt;6,"0-5 bulan",IF(Raw_Data[[#This Row],[MOB]]&lt;12,"6-11 bulan",IF(Raw_Data[[#This Row],[MOB]]&lt;24,"12-23 bulan","24+ bulan"))),"N/A")</f>
        <v>0-5 bulan</v>
      </c>
    </row>
    <row r="1589" spans="1:37" ht="14.25" customHeight="1" x14ac:dyDescent="0.45">
      <c r="A1589" t="s">
        <v>3846</v>
      </c>
      <c r="B1589" s="64">
        <v>46050</v>
      </c>
      <c r="C1589" s="1" t="str">
        <f t="shared" si="25"/>
        <v>January</v>
      </c>
      <c r="D1589" t="s">
        <v>2542</v>
      </c>
      <c r="E1589" t="s">
        <v>3847</v>
      </c>
      <c r="F1589">
        <v>51</v>
      </c>
      <c r="G1589" t="s">
        <v>51</v>
      </c>
      <c r="H1589" t="s">
        <v>41</v>
      </c>
      <c r="I1589" s="2">
        <v>6494000</v>
      </c>
      <c r="J1589" s="3">
        <f>Raw_Data[[#This Row],[cicilan_per_bulan]]/Raw_Data[[#This Row],[penghasilan_bulanan]]</f>
        <v>7.2436094856790881E-2</v>
      </c>
      <c r="K1589" t="s">
        <v>205</v>
      </c>
      <c r="L1589" t="s">
        <v>110</v>
      </c>
      <c r="M1589" t="s">
        <v>55</v>
      </c>
      <c r="N1589" t="s">
        <v>56</v>
      </c>
      <c r="O1589" t="s">
        <v>57</v>
      </c>
      <c r="P1589" s="2">
        <v>18181000</v>
      </c>
      <c r="Q1589" s="2">
        <v>1818000</v>
      </c>
      <c r="R1589" t="str">
        <f>IF(Raw_Data[[#This Row],[persen_dp]]&lt;15%,"Low",IF(Raw_Data[[#This Row],[persen_dp]]&gt;25%,"High","Medium"))</f>
        <v>Low</v>
      </c>
      <c r="S1589" s="3">
        <v>0.1</v>
      </c>
      <c r="T1589">
        <v>60</v>
      </c>
      <c r="U1589">
        <v>0.14499999999999999</v>
      </c>
      <c r="V1589" s="2">
        <v>470400</v>
      </c>
      <c r="W1589" s="2">
        <v>28227000</v>
      </c>
      <c r="X1589" t="str">
        <f>IF(OR(Raw_Data[[#This Row],[status_pembayaran]]="Macet",Raw_Data[[#This Row],[status_pembayaran]]="Kurang Lancar"),"Non Performing Loan","Performing")</f>
        <v>Performing</v>
      </c>
      <c r="Y1589" t="s">
        <v>47</v>
      </c>
      <c r="Z1589">
        <v>0</v>
      </c>
      <c r="AA1589">
        <v>0</v>
      </c>
      <c r="AB1589">
        <v>1</v>
      </c>
      <c r="AD1589">
        <f>IF(Raw_Data[[#This Row],[rasio]]&lt;0.2,1,IF(Raw_Data[[#This Row],[rasio]]&lt;0.3,2,IF(Raw_Data[[#This Row],[rasio]]&lt;0.4,3,4)))</f>
        <v>1</v>
      </c>
      <c r="AE1589">
        <f>IF(Raw_Data[[#This Row],[kategori_dp]]="High",1,IF(Raw_Data[[#This Row],[kategori_dp]]="Medium",2,3))</f>
        <v>3</v>
      </c>
      <c r="AF1589">
        <f>IF(Raw_Data[[#This Row],[tenor_bulan]]&lt;=24,1,IF(Raw_Data[[#This Row],[tenor_bulan]]&lt;=36,2,IF(Raw_Data[[#This Row],[tenor_bulan]]&lt;=48,3,4)))</f>
        <v>4</v>
      </c>
      <c r="AG1589">
        <f>IF(Raw_Data[[#This Row],[jumlah_kali_telat]]=0,0,IF(Raw_Data[[#This Row],[jumlah_kali_telat]]&lt;=2,2,4))</f>
        <v>0</v>
      </c>
      <c r="AH1589">
        <f>Raw_Data[[#This Row],[Skor_Rasio]]+Raw_Data[[#This Row],[Skor_DP]]+Raw_Data[[#This Row],[Skor_Tenor]]+Raw_Data[[#This Row],[Skor_Telat]]</f>
        <v>8</v>
      </c>
      <c r="AI1589" t="str">
        <f>IF(Raw_Data[[#This Row],[Risk_Score]]&lt;=6,"Low Risk",IF(Raw_Data[[#This Row],[Risk_Score]]&lt;=8,"Medium Risk","High Risk"))</f>
        <v>Medium Risk</v>
      </c>
      <c r="AJ1589">
        <f ca="1">IFERROR(DATEDIF(Raw_Data[[#This Row],[tanggal_pengajuan]],TODAY(),"m"),"N/A")</f>
        <v>8</v>
      </c>
      <c r="AK1589" t="str">
        <f ca="1">IF(ISNUMBER(Raw_Data[[#This Row],[MOB]]),IF(Raw_Data[[#This Row],[MOB]]&lt;6,"0-5 bulan",IF(Raw_Data[[#This Row],[MOB]]&lt;12,"6-11 bulan",IF(Raw_Data[[#This Row],[MOB]]&lt;24,"12-23 bulan","24+ bulan"))),"N/A")</f>
        <v>6-11 bulan</v>
      </c>
    </row>
    <row r="1590" spans="1:37" ht="14.25" customHeight="1" x14ac:dyDescent="0.45">
      <c r="A1590" t="s">
        <v>3848</v>
      </c>
      <c r="B1590" s="64">
        <v>46269</v>
      </c>
      <c r="C1590" s="1" t="str">
        <f t="shared" si="25"/>
        <v>September</v>
      </c>
      <c r="D1590" t="s">
        <v>651</v>
      </c>
      <c r="E1590" t="s">
        <v>3849</v>
      </c>
      <c r="F1590">
        <v>34</v>
      </c>
      <c r="G1590" t="s">
        <v>51</v>
      </c>
      <c r="H1590" t="s">
        <v>41</v>
      </c>
      <c r="I1590" s="2">
        <v>7343000</v>
      </c>
      <c r="J1590" s="3">
        <f>Raw_Data[[#This Row],[cicilan_per_bulan]]/Raw_Data[[#This Row],[penghasilan_bulanan]]</f>
        <v>0.20610104861773118</v>
      </c>
      <c r="K1590" t="s">
        <v>109</v>
      </c>
      <c r="L1590" t="s">
        <v>110</v>
      </c>
      <c r="M1590" t="s">
        <v>55</v>
      </c>
      <c r="N1590" t="s">
        <v>231</v>
      </c>
      <c r="O1590" t="s">
        <v>232</v>
      </c>
      <c r="P1590" s="2">
        <v>37542000</v>
      </c>
      <c r="Q1590" s="2">
        <v>9385000</v>
      </c>
      <c r="R1590" t="str">
        <f>IF(Raw_Data[[#This Row],[persen_dp]]&lt;15%,"Low",IF(Raw_Data[[#This Row],[persen_dp]]&gt;25%,"High","Medium"))</f>
        <v>Medium</v>
      </c>
      <c r="S1590" s="3">
        <v>0.25</v>
      </c>
      <c r="T1590">
        <v>24</v>
      </c>
      <c r="U1590">
        <v>0.14499999999999999</v>
      </c>
      <c r="V1590" s="2">
        <v>1513400</v>
      </c>
      <c r="W1590" s="2">
        <v>36322000</v>
      </c>
      <c r="X1590" t="str">
        <f>IF(OR(Raw_Data[[#This Row],[status_pembayaran]]="Macet",Raw_Data[[#This Row],[status_pembayaran]]="Kurang Lancar"),"Non Performing Loan","Performing")</f>
        <v>Performing</v>
      </c>
      <c r="Y1590" t="s">
        <v>47</v>
      </c>
      <c r="Z1590">
        <v>0</v>
      </c>
      <c r="AA1590">
        <v>0</v>
      </c>
      <c r="AB1590">
        <v>1</v>
      </c>
      <c r="AC1590" t="s">
        <v>66</v>
      </c>
      <c r="AD1590">
        <f>IF(Raw_Data[[#This Row],[rasio]]&lt;0.2,1,IF(Raw_Data[[#This Row],[rasio]]&lt;0.3,2,IF(Raw_Data[[#This Row],[rasio]]&lt;0.4,3,4)))</f>
        <v>2</v>
      </c>
      <c r="AE1590">
        <f>IF(Raw_Data[[#This Row],[kategori_dp]]="High",1,IF(Raw_Data[[#This Row],[kategori_dp]]="Medium",2,3))</f>
        <v>2</v>
      </c>
      <c r="AF1590">
        <f>IF(Raw_Data[[#This Row],[tenor_bulan]]&lt;=24,1,IF(Raw_Data[[#This Row],[tenor_bulan]]&lt;=36,2,IF(Raw_Data[[#This Row],[tenor_bulan]]&lt;=48,3,4)))</f>
        <v>1</v>
      </c>
      <c r="AG1590">
        <f>IF(Raw_Data[[#This Row],[jumlah_kali_telat]]=0,0,IF(Raw_Data[[#This Row],[jumlah_kali_telat]]&lt;=2,2,4))</f>
        <v>0</v>
      </c>
      <c r="AH1590">
        <f>Raw_Data[[#This Row],[Skor_Rasio]]+Raw_Data[[#This Row],[Skor_DP]]+Raw_Data[[#This Row],[Skor_Tenor]]+Raw_Data[[#This Row],[Skor_Telat]]</f>
        <v>5</v>
      </c>
      <c r="AI1590" t="str">
        <f>IF(Raw_Data[[#This Row],[Risk_Score]]&lt;=6,"Low Risk",IF(Raw_Data[[#This Row],[Risk_Score]]&lt;=8,"Medium Risk","High Risk"))</f>
        <v>Low Risk</v>
      </c>
      <c r="AJ1590">
        <f ca="1">IFERROR(DATEDIF(Raw_Data[[#This Row],[tanggal_pengajuan]],TODAY(),"m"),"N/A")</f>
        <v>1</v>
      </c>
      <c r="AK1590" t="str">
        <f ca="1">IF(ISNUMBER(Raw_Data[[#This Row],[MOB]]),IF(Raw_Data[[#This Row],[MOB]]&lt;6,"0-5 bulan",IF(Raw_Data[[#This Row],[MOB]]&lt;12,"6-11 bulan",IF(Raw_Data[[#This Row],[MOB]]&lt;24,"12-23 bulan","24+ bulan"))),"N/A")</f>
        <v>0-5 bulan</v>
      </c>
    </row>
    <row r="1591" spans="1:37" ht="14.25" customHeight="1" x14ac:dyDescent="0.45">
      <c r="A1591" t="s">
        <v>3850</v>
      </c>
      <c r="B1591" s="64">
        <v>46172</v>
      </c>
      <c r="C1591" s="1" t="str">
        <f t="shared" si="25"/>
        <v>May</v>
      </c>
      <c r="D1591" t="s">
        <v>2611</v>
      </c>
      <c r="E1591" t="s">
        <v>3851</v>
      </c>
      <c r="F1591">
        <v>45</v>
      </c>
      <c r="G1591" t="s">
        <v>51</v>
      </c>
      <c r="H1591" t="s">
        <v>52</v>
      </c>
      <c r="I1591" s="2">
        <v>8148000</v>
      </c>
      <c r="J1591" s="3">
        <f>Raw_Data[[#This Row],[cicilan_per_bulan]]/Raw_Data[[#This Row],[penghasilan_bulanan]]</f>
        <v>0.19122484045164456</v>
      </c>
      <c r="K1591" t="s">
        <v>91</v>
      </c>
      <c r="L1591" t="s">
        <v>92</v>
      </c>
      <c r="M1591" t="s">
        <v>44</v>
      </c>
      <c r="N1591" t="s">
        <v>83</v>
      </c>
      <c r="O1591" t="s">
        <v>57</v>
      </c>
      <c r="P1591" s="2">
        <v>18144000</v>
      </c>
      <c r="Q1591" s="2">
        <v>1814000</v>
      </c>
      <c r="R1591" t="str">
        <f>IF(Raw_Data[[#This Row],[persen_dp]]&lt;15%,"Low",IF(Raw_Data[[#This Row],[persen_dp]]&gt;25%,"High","Medium"))</f>
        <v>Low</v>
      </c>
      <c r="S1591" s="3">
        <v>0.1</v>
      </c>
      <c r="T1591">
        <v>12</v>
      </c>
      <c r="U1591">
        <v>0.14499999999999999</v>
      </c>
      <c r="V1591" s="2">
        <v>1558100</v>
      </c>
      <c r="W1591" s="2">
        <v>18698000</v>
      </c>
      <c r="X1591" t="str">
        <f>IF(OR(Raw_Data[[#This Row],[status_pembayaran]]="Macet",Raw_Data[[#This Row],[status_pembayaran]]="Kurang Lancar"),"Non Performing Loan","Performing")</f>
        <v>Performing</v>
      </c>
      <c r="Y1591" t="s">
        <v>47</v>
      </c>
      <c r="Z1591">
        <v>0</v>
      </c>
      <c r="AA1591">
        <v>0</v>
      </c>
      <c r="AB1591">
        <v>1</v>
      </c>
      <c r="AC1591" t="s">
        <v>66</v>
      </c>
      <c r="AD1591">
        <f>IF(Raw_Data[[#This Row],[rasio]]&lt;0.2,1,IF(Raw_Data[[#This Row],[rasio]]&lt;0.3,2,IF(Raw_Data[[#This Row],[rasio]]&lt;0.4,3,4)))</f>
        <v>1</v>
      </c>
      <c r="AE1591">
        <f>IF(Raw_Data[[#This Row],[kategori_dp]]="High",1,IF(Raw_Data[[#This Row],[kategori_dp]]="Medium",2,3))</f>
        <v>3</v>
      </c>
      <c r="AF1591">
        <f>IF(Raw_Data[[#This Row],[tenor_bulan]]&lt;=24,1,IF(Raw_Data[[#This Row],[tenor_bulan]]&lt;=36,2,IF(Raw_Data[[#This Row],[tenor_bulan]]&lt;=48,3,4)))</f>
        <v>1</v>
      </c>
      <c r="AG1591">
        <f>IF(Raw_Data[[#This Row],[jumlah_kali_telat]]=0,0,IF(Raw_Data[[#This Row],[jumlah_kali_telat]]&lt;=2,2,4))</f>
        <v>0</v>
      </c>
      <c r="AH1591">
        <f>Raw_Data[[#This Row],[Skor_Rasio]]+Raw_Data[[#This Row],[Skor_DP]]+Raw_Data[[#This Row],[Skor_Tenor]]+Raw_Data[[#This Row],[Skor_Telat]]</f>
        <v>5</v>
      </c>
      <c r="AI1591" t="str">
        <f>IF(Raw_Data[[#This Row],[Risk_Score]]&lt;=6,"Low Risk",IF(Raw_Data[[#This Row],[Risk_Score]]&lt;=8,"Medium Risk","High Risk"))</f>
        <v>Low Risk</v>
      </c>
      <c r="AJ1591">
        <f ca="1">IFERROR(DATEDIF(Raw_Data[[#This Row],[tanggal_pengajuan]],TODAY(),"m"),"N/A")</f>
        <v>4</v>
      </c>
      <c r="AK1591" t="str">
        <f ca="1">IF(ISNUMBER(Raw_Data[[#This Row],[MOB]]),IF(Raw_Data[[#This Row],[MOB]]&lt;6,"0-5 bulan",IF(Raw_Data[[#This Row],[MOB]]&lt;12,"6-11 bulan",IF(Raw_Data[[#This Row],[MOB]]&lt;24,"12-23 bulan","24+ bulan"))),"N/A")</f>
        <v>0-5 bulan</v>
      </c>
    </row>
    <row r="1592" spans="1:37" ht="14.25" customHeight="1" x14ac:dyDescent="0.45">
      <c r="A1592" t="s">
        <v>3852</v>
      </c>
      <c r="B1592" s="64">
        <v>46103</v>
      </c>
      <c r="C1592" s="1" t="str">
        <f t="shared" si="25"/>
        <v>March</v>
      </c>
      <c r="D1592" t="s">
        <v>1375</v>
      </c>
      <c r="E1592" t="s">
        <v>3853</v>
      </c>
      <c r="F1592">
        <v>35</v>
      </c>
      <c r="G1592" t="s">
        <v>40</v>
      </c>
      <c r="H1592" t="s">
        <v>52</v>
      </c>
      <c r="I1592" s="2">
        <v>8553000</v>
      </c>
      <c r="J1592" s="3">
        <f>Raw_Data[[#This Row],[cicilan_per_bulan]]/Raw_Data[[#This Row],[penghasilan_bulanan]]</f>
        <v>0.13550800888577108</v>
      </c>
      <c r="K1592" t="s">
        <v>192</v>
      </c>
      <c r="L1592" t="s">
        <v>128</v>
      </c>
      <c r="M1592" t="s">
        <v>55</v>
      </c>
      <c r="N1592" t="s">
        <v>221</v>
      </c>
      <c r="O1592" t="s">
        <v>159</v>
      </c>
      <c r="P1592" s="2">
        <v>41536000</v>
      </c>
      <c r="Q1592" s="2">
        <v>12461000</v>
      </c>
      <c r="R1592" t="str">
        <f>IF(Raw_Data[[#This Row],[persen_dp]]&lt;15%,"Low",IF(Raw_Data[[#This Row],[persen_dp]]&gt;25%,"High","Medium"))</f>
        <v>High</v>
      </c>
      <c r="S1592" s="3">
        <v>0.3</v>
      </c>
      <c r="T1592">
        <v>36</v>
      </c>
      <c r="U1592">
        <v>0.14499999999999999</v>
      </c>
      <c r="V1592" s="2">
        <v>1159000</v>
      </c>
      <c r="W1592" s="2">
        <v>41722000</v>
      </c>
      <c r="X1592" t="str">
        <f>IF(OR(Raw_Data[[#This Row],[status_pembayaran]]="Macet",Raw_Data[[#This Row],[status_pembayaran]]="Kurang Lancar"),"Non Performing Loan","Performing")</f>
        <v>Performing</v>
      </c>
      <c r="Y1592" t="s">
        <v>47</v>
      </c>
      <c r="Z1592">
        <v>0</v>
      </c>
      <c r="AA1592">
        <v>0</v>
      </c>
      <c r="AB1592">
        <v>1</v>
      </c>
      <c r="AC1592" t="s">
        <v>66</v>
      </c>
      <c r="AD1592">
        <f>IF(Raw_Data[[#This Row],[rasio]]&lt;0.2,1,IF(Raw_Data[[#This Row],[rasio]]&lt;0.3,2,IF(Raw_Data[[#This Row],[rasio]]&lt;0.4,3,4)))</f>
        <v>1</v>
      </c>
      <c r="AE1592">
        <f>IF(Raw_Data[[#This Row],[kategori_dp]]="High",1,IF(Raw_Data[[#This Row],[kategori_dp]]="Medium",2,3))</f>
        <v>1</v>
      </c>
      <c r="AF1592">
        <f>IF(Raw_Data[[#This Row],[tenor_bulan]]&lt;=24,1,IF(Raw_Data[[#This Row],[tenor_bulan]]&lt;=36,2,IF(Raw_Data[[#This Row],[tenor_bulan]]&lt;=48,3,4)))</f>
        <v>2</v>
      </c>
      <c r="AG1592">
        <f>IF(Raw_Data[[#This Row],[jumlah_kali_telat]]=0,0,IF(Raw_Data[[#This Row],[jumlah_kali_telat]]&lt;=2,2,4))</f>
        <v>0</v>
      </c>
      <c r="AH1592">
        <f>Raw_Data[[#This Row],[Skor_Rasio]]+Raw_Data[[#This Row],[Skor_DP]]+Raw_Data[[#This Row],[Skor_Tenor]]+Raw_Data[[#This Row],[Skor_Telat]]</f>
        <v>4</v>
      </c>
      <c r="AI1592" t="str">
        <f>IF(Raw_Data[[#This Row],[Risk_Score]]&lt;=6,"Low Risk",IF(Raw_Data[[#This Row],[Risk_Score]]&lt;=8,"Medium Risk","High Risk"))</f>
        <v>Low Risk</v>
      </c>
      <c r="AJ1592">
        <f ca="1">IFERROR(DATEDIF(Raw_Data[[#This Row],[tanggal_pengajuan]],TODAY(),"m"),"N/A")</f>
        <v>7</v>
      </c>
      <c r="AK1592" t="str">
        <f ca="1">IF(ISNUMBER(Raw_Data[[#This Row],[MOB]]),IF(Raw_Data[[#This Row],[MOB]]&lt;6,"0-5 bulan",IF(Raw_Data[[#This Row],[MOB]]&lt;12,"6-11 bulan",IF(Raw_Data[[#This Row],[MOB]]&lt;24,"12-23 bulan","24+ bulan"))),"N/A")</f>
        <v>6-11 bulan</v>
      </c>
    </row>
    <row r="1593" spans="1:37" ht="14.25" customHeight="1" x14ac:dyDescent="0.45">
      <c r="A1593" t="s">
        <v>3854</v>
      </c>
      <c r="B1593" s="64">
        <v>46173</v>
      </c>
      <c r="C1593" s="1" t="str">
        <f t="shared" si="25"/>
        <v>May</v>
      </c>
      <c r="D1593" t="s">
        <v>1875</v>
      </c>
      <c r="E1593" t="s">
        <v>3855</v>
      </c>
      <c r="F1593">
        <v>44</v>
      </c>
      <c r="G1593" t="s">
        <v>40</v>
      </c>
      <c r="H1593" t="s">
        <v>108</v>
      </c>
      <c r="I1593" s="2">
        <v>4908000</v>
      </c>
      <c r="J1593" s="3">
        <f>Raw_Data[[#This Row],[cicilan_per_bulan]]/Raw_Data[[#This Row],[penghasilan_bulanan]]</f>
        <v>0.41114506927465361</v>
      </c>
      <c r="K1593" t="s">
        <v>145</v>
      </c>
      <c r="L1593" t="s">
        <v>146</v>
      </c>
      <c r="M1593" t="s">
        <v>55</v>
      </c>
      <c r="N1593" t="s">
        <v>221</v>
      </c>
      <c r="O1593" t="s">
        <v>159</v>
      </c>
      <c r="P1593" s="2">
        <v>41714000</v>
      </c>
      <c r="Q1593" s="2">
        <v>4171000</v>
      </c>
      <c r="R1593" t="str">
        <f>IF(Raw_Data[[#This Row],[persen_dp]]&lt;15%,"Low",IF(Raw_Data[[#This Row],[persen_dp]]&gt;25%,"High","Medium"))</f>
        <v>Low</v>
      </c>
      <c r="S1593" s="3">
        <v>0.1</v>
      </c>
      <c r="T1593">
        <v>24</v>
      </c>
      <c r="U1593">
        <v>0.14499999999999999</v>
      </c>
      <c r="V1593" s="2">
        <v>2017900</v>
      </c>
      <c r="W1593" s="2">
        <v>48431000</v>
      </c>
      <c r="X1593" t="str">
        <f>IF(OR(Raw_Data[[#This Row],[status_pembayaran]]="Macet",Raw_Data[[#This Row],[status_pembayaran]]="Kurang Lancar"),"Non Performing Loan","Performing")</f>
        <v>Performing</v>
      </c>
      <c r="Y1593" t="s">
        <v>47</v>
      </c>
      <c r="Z1593">
        <v>0</v>
      </c>
      <c r="AA1593">
        <v>0</v>
      </c>
      <c r="AB1593">
        <v>1</v>
      </c>
      <c r="AC1593" t="s">
        <v>137</v>
      </c>
      <c r="AD1593">
        <f>IF(Raw_Data[[#This Row],[rasio]]&lt;0.2,1,IF(Raw_Data[[#This Row],[rasio]]&lt;0.3,2,IF(Raw_Data[[#This Row],[rasio]]&lt;0.4,3,4)))</f>
        <v>4</v>
      </c>
      <c r="AE1593">
        <f>IF(Raw_Data[[#This Row],[kategori_dp]]="High",1,IF(Raw_Data[[#This Row],[kategori_dp]]="Medium",2,3))</f>
        <v>3</v>
      </c>
      <c r="AF1593">
        <f>IF(Raw_Data[[#This Row],[tenor_bulan]]&lt;=24,1,IF(Raw_Data[[#This Row],[tenor_bulan]]&lt;=36,2,IF(Raw_Data[[#This Row],[tenor_bulan]]&lt;=48,3,4)))</f>
        <v>1</v>
      </c>
      <c r="AG1593">
        <f>IF(Raw_Data[[#This Row],[jumlah_kali_telat]]=0,0,IF(Raw_Data[[#This Row],[jumlah_kali_telat]]&lt;=2,2,4))</f>
        <v>0</v>
      </c>
      <c r="AH1593">
        <f>Raw_Data[[#This Row],[Skor_Rasio]]+Raw_Data[[#This Row],[Skor_DP]]+Raw_Data[[#This Row],[Skor_Tenor]]+Raw_Data[[#This Row],[Skor_Telat]]</f>
        <v>8</v>
      </c>
      <c r="AI1593" t="str">
        <f>IF(Raw_Data[[#This Row],[Risk_Score]]&lt;=6,"Low Risk",IF(Raw_Data[[#This Row],[Risk_Score]]&lt;=8,"Medium Risk","High Risk"))</f>
        <v>Medium Risk</v>
      </c>
      <c r="AJ1593">
        <f ca="1">IFERROR(DATEDIF(Raw_Data[[#This Row],[tanggal_pengajuan]],TODAY(),"m"),"N/A")</f>
        <v>4</v>
      </c>
      <c r="AK1593" t="str">
        <f ca="1">IF(ISNUMBER(Raw_Data[[#This Row],[MOB]]),IF(Raw_Data[[#This Row],[MOB]]&lt;6,"0-5 bulan",IF(Raw_Data[[#This Row],[MOB]]&lt;12,"6-11 bulan",IF(Raw_Data[[#This Row],[MOB]]&lt;24,"12-23 bulan","24+ bulan"))),"N/A")</f>
        <v>0-5 bulan</v>
      </c>
    </row>
    <row r="1594" spans="1:37" ht="14.25" customHeight="1" x14ac:dyDescent="0.45">
      <c r="A1594" t="s">
        <v>3856</v>
      </c>
      <c r="B1594" s="64">
        <v>46128</v>
      </c>
      <c r="C1594" s="1" t="str">
        <f t="shared" si="25"/>
        <v>April</v>
      </c>
      <c r="D1594" t="s">
        <v>1188</v>
      </c>
      <c r="E1594" t="s">
        <v>3857</v>
      </c>
      <c r="F1594">
        <v>49</v>
      </c>
      <c r="G1594" t="s">
        <v>51</v>
      </c>
      <c r="H1594" t="s">
        <v>152</v>
      </c>
      <c r="I1594" s="2">
        <v>2937000</v>
      </c>
      <c r="J1594" s="3">
        <f>Raw_Data[[#This Row],[cicilan_per_bulan]]/Raw_Data[[#This Row],[penghasilan_bulanan]]</f>
        <v>0.56121893088185226</v>
      </c>
      <c r="K1594" t="s">
        <v>153</v>
      </c>
      <c r="L1594" t="s">
        <v>154</v>
      </c>
      <c r="M1594" t="s">
        <v>290</v>
      </c>
      <c r="N1594" t="s">
        <v>291</v>
      </c>
      <c r="O1594" t="s">
        <v>292</v>
      </c>
      <c r="P1594" s="2">
        <v>38332000</v>
      </c>
      <c r="Q1594" s="2">
        <v>7666000</v>
      </c>
      <c r="R1594" t="str">
        <f>IF(Raw_Data[[#This Row],[persen_dp]]&lt;15%,"Low",IF(Raw_Data[[#This Row],[persen_dp]]&gt;25%,"High","Medium"))</f>
        <v>Medium</v>
      </c>
      <c r="S1594" s="3">
        <v>0.2</v>
      </c>
      <c r="T1594">
        <v>24</v>
      </c>
      <c r="U1594">
        <v>0.14499999999999999</v>
      </c>
      <c r="V1594" s="2">
        <v>1648300</v>
      </c>
      <c r="W1594" s="2">
        <v>39559000</v>
      </c>
      <c r="X1594" t="str">
        <f>IF(OR(Raw_Data[[#This Row],[status_pembayaran]]="Macet",Raw_Data[[#This Row],[status_pembayaran]]="Kurang Lancar"),"Non Performing Loan","Performing")</f>
        <v>Performing</v>
      </c>
      <c r="Y1594" t="s">
        <v>47</v>
      </c>
      <c r="Z1594">
        <v>0</v>
      </c>
      <c r="AA1594">
        <v>0</v>
      </c>
      <c r="AB1594">
        <v>1</v>
      </c>
      <c r="AD1594">
        <f>IF(Raw_Data[[#This Row],[rasio]]&lt;0.2,1,IF(Raw_Data[[#This Row],[rasio]]&lt;0.3,2,IF(Raw_Data[[#This Row],[rasio]]&lt;0.4,3,4)))</f>
        <v>4</v>
      </c>
      <c r="AE1594">
        <f>IF(Raw_Data[[#This Row],[kategori_dp]]="High",1,IF(Raw_Data[[#This Row],[kategori_dp]]="Medium",2,3))</f>
        <v>2</v>
      </c>
      <c r="AF1594">
        <f>IF(Raw_Data[[#This Row],[tenor_bulan]]&lt;=24,1,IF(Raw_Data[[#This Row],[tenor_bulan]]&lt;=36,2,IF(Raw_Data[[#This Row],[tenor_bulan]]&lt;=48,3,4)))</f>
        <v>1</v>
      </c>
      <c r="AG1594">
        <f>IF(Raw_Data[[#This Row],[jumlah_kali_telat]]=0,0,IF(Raw_Data[[#This Row],[jumlah_kali_telat]]&lt;=2,2,4))</f>
        <v>0</v>
      </c>
      <c r="AH1594">
        <f>Raw_Data[[#This Row],[Skor_Rasio]]+Raw_Data[[#This Row],[Skor_DP]]+Raw_Data[[#This Row],[Skor_Tenor]]+Raw_Data[[#This Row],[Skor_Telat]]</f>
        <v>7</v>
      </c>
      <c r="AI1594" t="str">
        <f>IF(Raw_Data[[#This Row],[Risk_Score]]&lt;=6,"Low Risk",IF(Raw_Data[[#This Row],[Risk_Score]]&lt;=8,"Medium Risk","High Risk"))</f>
        <v>Medium Risk</v>
      </c>
      <c r="AJ1594">
        <f ca="1">IFERROR(DATEDIF(Raw_Data[[#This Row],[tanggal_pengajuan]],TODAY(),"m"),"N/A")</f>
        <v>6</v>
      </c>
      <c r="AK1594" t="str">
        <f ca="1">IF(ISNUMBER(Raw_Data[[#This Row],[MOB]]),IF(Raw_Data[[#This Row],[MOB]]&lt;6,"0-5 bulan",IF(Raw_Data[[#This Row],[MOB]]&lt;12,"6-11 bulan",IF(Raw_Data[[#This Row],[MOB]]&lt;24,"12-23 bulan","24+ bulan"))),"N/A")</f>
        <v>6-11 bulan</v>
      </c>
    </row>
    <row r="1595" spans="1:37" ht="14.25" customHeight="1" x14ac:dyDescent="0.45">
      <c r="A1595" t="s">
        <v>3858</v>
      </c>
      <c r="B1595" s="64">
        <v>46170</v>
      </c>
      <c r="C1595" s="1" t="str">
        <f t="shared" si="25"/>
        <v>May</v>
      </c>
      <c r="D1595" t="s">
        <v>3859</v>
      </c>
      <c r="E1595" t="s">
        <v>3860</v>
      </c>
      <c r="F1595">
        <v>36</v>
      </c>
      <c r="G1595" t="s">
        <v>51</v>
      </c>
      <c r="H1595" t="s">
        <v>52</v>
      </c>
      <c r="I1595" s="2">
        <v>14847000</v>
      </c>
      <c r="J1595" s="3">
        <f>Raw_Data[[#This Row],[cicilan_per_bulan]]/Raw_Data[[#This Row],[penghasilan_bulanan]]</f>
        <v>0.14798275745941941</v>
      </c>
      <c r="K1595" t="s">
        <v>268</v>
      </c>
      <c r="L1595" t="s">
        <v>110</v>
      </c>
      <c r="M1595" t="s">
        <v>290</v>
      </c>
      <c r="N1595" t="s">
        <v>291</v>
      </c>
      <c r="O1595" t="s">
        <v>292</v>
      </c>
      <c r="P1595" s="2">
        <v>38377000</v>
      </c>
      <c r="Q1595" s="2">
        <v>15351000</v>
      </c>
      <c r="R1595" t="str">
        <f>IF(Raw_Data[[#This Row],[persen_dp]]&lt;15%,"Low",IF(Raw_Data[[#This Row],[persen_dp]]&gt;25%,"High","Medium"))</f>
        <v>High</v>
      </c>
      <c r="S1595" s="3">
        <v>0.4</v>
      </c>
      <c r="T1595">
        <v>12</v>
      </c>
      <c r="U1595">
        <v>0.14499999999999999</v>
      </c>
      <c r="V1595" s="2">
        <v>2197100</v>
      </c>
      <c r="W1595" s="2">
        <v>26365000</v>
      </c>
      <c r="X1595" t="str">
        <f>IF(OR(Raw_Data[[#This Row],[status_pembayaran]]="Macet",Raw_Data[[#This Row],[status_pembayaran]]="Kurang Lancar"),"Non Performing Loan","Performing")</f>
        <v>Performing</v>
      </c>
      <c r="Y1595" t="s">
        <v>47</v>
      </c>
      <c r="Z1595">
        <v>0</v>
      </c>
      <c r="AA1595">
        <v>0</v>
      </c>
      <c r="AB1595">
        <v>1</v>
      </c>
      <c r="AD1595">
        <f>IF(Raw_Data[[#This Row],[rasio]]&lt;0.2,1,IF(Raw_Data[[#This Row],[rasio]]&lt;0.3,2,IF(Raw_Data[[#This Row],[rasio]]&lt;0.4,3,4)))</f>
        <v>1</v>
      </c>
      <c r="AE1595">
        <f>IF(Raw_Data[[#This Row],[kategori_dp]]="High",1,IF(Raw_Data[[#This Row],[kategori_dp]]="Medium",2,3))</f>
        <v>1</v>
      </c>
      <c r="AF1595">
        <f>IF(Raw_Data[[#This Row],[tenor_bulan]]&lt;=24,1,IF(Raw_Data[[#This Row],[tenor_bulan]]&lt;=36,2,IF(Raw_Data[[#This Row],[tenor_bulan]]&lt;=48,3,4)))</f>
        <v>1</v>
      </c>
      <c r="AG1595">
        <f>IF(Raw_Data[[#This Row],[jumlah_kali_telat]]=0,0,IF(Raw_Data[[#This Row],[jumlah_kali_telat]]&lt;=2,2,4))</f>
        <v>0</v>
      </c>
      <c r="AH1595">
        <f>Raw_Data[[#This Row],[Skor_Rasio]]+Raw_Data[[#This Row],[Skor_DP]]+Raw_Data[[#This Row],[Skor_Tenor]]+Raw_Data[[#This Row],[Skor_Telat]]</f>
        <v>3</v>
      </c>
      <c r="AI1595" t="str">
        <f>IF(Raw_Data[[#This Row],[Risk_Score]]&lt;=6,"Low Risk",IF(Raw_Data[[#This Row],[Risk_Score]]&lt;=8,"Medium Risk","High Risk"))</f>
        <v>Low Risk</v>
      </c>
      <c r="AJ1595">
        <f ca="1">IFERROR(DATEDIF(Raw_Data[[#This Row],[tanggal_pengajuan]],TODAY(),"m"),"N/A")</f>
        <v>4</v>
      </c>
      <c r="AK1595" t="str">
        <f ca="1">IF(ISNUMBER(Raw_Data[[#This Row],[MOB]]),IF(Raw_Data[[#This Row],[MOB]]&lt;6,"0-5 bulan",IF(Raw_Data[[#This Row],[MOB]]&lt;12,"6-11 bulan",IF(Raw_Data[[#This Row],[MOB]]&lt;24,"12-23 bulan","24+ bulan"))),"N/A")</f>
        <v>0-5 bulan</v>
      </c>
    </row>
    <row r="1596" spans="1:37" ht="14.25" customHeight="1" x14ac:dyDescent="0.45">
      <c r="A1596" t="s">
        <v>3861</v>
      </c>
      <c r="B1596" s="64">
        <v>46082</v>
      </c>
      <c r="C1596" s="1" t="str">
        <f t="shared" si="25"/>
        <v>March</v>
      </c>
      <c r="D1596" t="s">
        <v>1221</v>
      </c>
      <c r="E1596" t="s">
        <v>3862</v>
      </c>
      <c r="F1596">
        <v>50</v>
      </c>
      <c r="G1596" t="s">
        <v>40</v>
      </c>
      <c r="H1596" t="s">
        <v>90</v>
      </c>
      <c r="I1596" s="2">
        <v>7819000</v>
      </c>
      <c r="J1596" s="3">
        <f>Raw_Data[[#This Row],[cicilan_per_bulan]]/Raw_Data[[#This Row],[penghasilan_bulanan]]</f>
        <v>5.9585624760199511E-2</v>
      </c>
      <c r="K1596" t="s">
        <v>42</v>
      </c>
      <c r="L1596" t="s">
        <v>43</v>
      </c>
      <c r="M1596" t="s">
        <v>249</v>
      </c>
      <c r="N1596" t="s">
        <v>250</v>
      </c>
      <c r="O1596" t="s">
        <v>57</v>
      </c>
      <c r="P1596" s="2">
        <v>16651000</v>
      </c>
      <c r="Q1596" s="2">
        <v>2498000</v>
      </c>
      <c r="R1596" t="str">
        <f>IF(Raw_Data[[#This Row],[persen_dp]]&lt;15%,"Low",IF(Raw_Data[[#This Row],[persen_dp]]&gt;25%,"High","Medium"))</f>
        <v>Medium</v>
      </c>
      <c r="S1596" s="3">
        <v>0.15</v>
      </c>
      <c r="T1596">
        <v>48</v>
      </c>
      <c r="U1596">
        <v>0.14499999999999999</v>
      </c>
      <c r="V1596" s="2">
        <v>465900</v>
      </c>
      <c r="W1596" s="2">
        <v>22361000</v>
      </c>
      <c r="X1596" t="str">
        <f>IF(OR(Raw_Data[[#This Row],[status_pembayaran]]="Macet",Raw_Data[[#This Row],[status_pembayaran]]="Kurang Lancar"),"Non Performing Loan","Performing")</f>
        <v>Performing</v>
      </c>
      <c r="Y1596" t="s">
        <v>47</v>
      </c>
      <c r="Z1596">
        <v>0</v>
      </c>
      <c r="AA1596">
        <v>0</v>
      </c>
      <c r="AB1596">
        <v>1</v>
      </c>
      <c r="AC1596" t="s">
        <v>104</v>
      </c>
      <c r="AD1596">
        <f>IF(Raw_Data[[#This Row],[rasio]]&lt;0.2,1,IF(Raw_Data[[#This Row],[rasio]]&lt;0.3,2,IF(Raw_Data[[#This Row],[rasio]]&lt;0.4,3,4)))</f>
        <v>1</v>
      </c>
      <c r="AE1596">
        <f>IF(Raw_Data[[#This Row],[kategori_dp]]="High",1,IF(Raw_Data[[#This Row],[kategori_dp]]="Medium",2,3))</f>
        <v>2</v>
      </c>
      <c r="AF1596">
        <f>IF(Raw_Data[[#This Row],[tenor_bulan]]&lt;=24,1,IF(Raw_Data[[#This Row],[tenor_bulan]]&lt;=36,2,IF(Raw_Data[[#This Row],[tenor_bulan]]&lt;=48,3,4)))</f>
        <v>3</v>
      </c>
      <c r="AG1596">
        <f>IF(Raw_Data[[#This Row],[jumlah_kali_telat]]=0,0,IF(Raw_Data[[#This Row],[jumlah_kali_telat]]&lt;=2,2,4))</f>
        <v>0</v>
      </c>
      <c r="AH1596">
        <f>Raw_Data[[#This Row],[Skor_Rasio]]+Raw_Data[[#This Row],[Skor_DP]]+Raw_Data[[#This Row],[Skor_Tenor]]+Raw_Data[[#This Row],[Skor_Telat]]</f>
        <v>6</v>
      </c>
      <c r="AI1596" t="str">
        <f>IF(Raw_Data[[#This Row],[Risk_Score]]&lt;=6,"Low Risk",IF(Raw_Data[[#This Row],[Risk_Score]]&lt;=8,"Medium Risk","High Risk"))</f>
        <v>Low Risk</v>
      </c>
      <c r="AJ1596">
        <f ca="1">IFERROR(DATEDIF(Raw_Data[[#This Row],[tanggal_pengajuan]],TODAY(),"m"),"N/A")</f>
        <v>7</v>
      </c>
      <c r="AK1596" t="str">
        <f ca="1">IF(ISNUMBER(Raw_Data[[#This Row],[MOB]]),IF(Raw_Data[[#This Row],[MOB]]&lt;6,"0-5 bulan",IF(Raw_Data[[#This Row],[MOB]]&lt;12,"6-11 bulan",IF(Raw_Data[[#This Row],[MOB]]&lt;24,"12-23 bulan","24+ bulan"))),"N/A")</f>
        <v>6-11 bulan</v>
      </c>
    </row>
    <row r="1597" spans="1:37" ht="14.25" customHeight="1" x14ac:dyDescent="0.45">
      <c r="A1597" t="s">
        <v>3863</v>
      </c>
      <c r="B1597" s="64">
        <v>46024</v>
      </c>
      <c r="C1597" s="1" t="str">
        <f t="shared" si="25"/>
        <v>January</v>
      </c>
      <c r="D1597" t="s">
        <v>2396</v>
      </c>
      <c r="E1597" t="s">
        <v>3864</v>
      </c>
      <c r="F1597">
        <v>30</v>
      </c>
      <c r="G1597" t="s">
        <v>51</v>
      </c>
      <c r="H1597" t="s">
        <v>52</v>
      </c>
      <c r="I1597" s="2">
        <v>3570000</v>
      </c>
      <c r="J1597" s="3">
        <f>Raw_Data[[#This Row],[cicilan_per_bulan]]/Raw_Data[[#This Row],[penghasilan_bulanan]]</f>
        <v>0.20857142857142857</v>
      </c>
      <c r="K1597" t="s">
        <v>286</v>
      </c>
      <c r="L1597" t="s">
        <v>154</v>
      </c>
      <c r="M1597" t="s">
        <v>44</v>
      </c>
      <c r="N1597" t="s">
        <v>83</v>
      </c>
      <c r="O1597" t="s">
        <v>57</v>
      </c>
      <c r="P1597" s="2">
        <v>18348000</v>
      </c>
      <c r="Q1597" s="2">
        <v>7339000</v>
      </c>
      <c r="R1597" t="str">
        <f>IF(Raw_Data[[#This Row],[persen_dp]]&lt;15%,"Low",IF(Raw_Data[[#This Row],[persen_dp]]&gt;25%,"High","Medium"))</f>
        <v>High</v>
      </c>
      <c r="S1597" s="3">
        <v>0.4</v>
      </c>
      <c r="T1597">
        <v>18</v>
      </c>
      <c r="U1597">
        <v>0.14499999999999999</v>
      </c>
      <c r="V1597" s="2">
        <v>744600</v>
      </c>
      <c r="W1597" s="2">
        <v>13404000</v>
      </c>
      <c r="X1597" t="str">
        <f>IF(OR(Raw_Data[[#This Row],[status_pembayaran]]="Macet",Raw_Data[[#This Row],[status_pembayaran]]="Kurang Lancar"),"Non Performing Loan","Performing")</f>
        <v>Performing</v>
      </c>
      <c r="Y1597" t="s">
        <v>47</v>
      </c>
      <c r="Z1597">
        <v>0</v>
      </c>
      <c r="AA1597">
        <v>0</v>
      </c>
      <c r="AB1597">
        <v>1</v>
      </c>
      <c r="AC1597" t="s">
        <v>58</v>
      </c>
      <c r="AD1597">
        <f>IF(Raw_Data[[#This Row],[rasio]]&lt;0.2,1,IF(Raw_Data[[#This Row],[rasio]]&lt;0.3,2,IF(Raw_Data[[#This Row],[rasio]]&lt;0.4,3,4)))</f>
        <v>2</v>
      </c>
      <c r="AE1597">
        <f>IF(Raw_Data[[#This Row],[kategori_dp]]="High",1,IF(Raw_Data[[#This Row],[kategori_dp]]="Medium",2,3))</f>
        <v>1</v>
      </c>
      <c r="AF1597">
        <f>IF(Raw_Data[[#This Row],[tenor_bulan]]&lt;=24,1,IF(Raw_Data[[#This Row],[tenor_bulan]]&lt;=36,2,IF(Raw_Data[[#This Row],[tenor_bulan]]&lt;=48,3,4)))</f>
        <v>1</v>
      </c>
      <c r="AG1597">
        <f>IF(Raw_Data[[#This Row],[jumlah_kali_telat]]=0,0,IF(Raw_Data[[#This Row],[jumlah_kali_telat]]&lt;=2,2,4))</f>
        <v>0</v>
      </c>
      <c r="AH1597">
        <f>Raw_Data[[#This Row],[Skor_Rasio]]+Raw_Data[[#This Row],[Skor_DP]]+Raw_Data[[#This Row],[Skor_Tenor]]+Raw_Data[[#This Row],[Skor_Telat]]</f>
        <v>4</v>
      </c>
      <c r="AI1597" t="str">
        <f>IF(Raw_Data[[#This Row],[Risk_Score]]&lt;=6,"Low Risk",IF(Raw_Data[[#This Row],[Risk_Score]]&lt;=8,"Medium Risk","High Risk"))</f>
        <v>Low Risk</v>
      </c>
      <c r="AJ1597">
        <f ca="1">IFERROR(DATEDIF(Raw_Data[[#This Row],[tanggal_pengajuan]],TODAY(),"m"),"N/A")</f>
        <v>9</v>
      </c>
      <c r="AK1597" t="str">
        <f ca="1">IF(ISNUMBER(Raw_Data[[#This Row],[MOB]]),IF(Raw_Data[[#This Row],[MOB]]&lt;6,"0-5 bulan",IF(Raw_Data[[#This Row],[MOB]]&lt;12,"6-11 bulan",IF(Raw_Data[[#This Row],[MOB]]&lt;24,"12-23 bulan","24+ bulan"))),"N/A")</f>
        <v>6-11 bulan</v>
      </c>
    </row>
    <row r="1598" spans="1:37" ht="14.25" customHeight="1" x14ac:dyDescent="0.45">
      <c r="A1598" t="s">
        <v>3865</v>
      </c>
      <c r="B1598" s="64">
        <v>46192</v>
      </c>
      <c r="C1598" s="1" t="str">
        <f t="shared" si="25"/>
        <v>June</v>
      </c>
      <c r="D1598" t="s">
        <v>312</v>
      </c>
      <c r="E1598" t="s">
        <v>3866</v>
      </c>
      <c r="F1598">
        <v>40</v>
      </c>
      <c r="G1598" t="s">
        <v>51</v>
      </c>
      <c r="H1598" t="s">
        <v>52</v>
      </c>
      <c r="I1598" s="2">
        <v>10829000</v>
      </c>
      <c r="J1598" s="3">
        <f>Raw_Data[[#This Row],[cicilan_per_bulan]]/Raw_Data[[#This Row],[penghasilan_bulanan]]</f>
        <v>0.15794625542524701</v>
      </c>
      <c r="K1598" t="s">
        <v>205</v>
      </c>
      <c r="L1598" t="s">
        <v>110</v>
      </c>
      <c r="M1598" t="s">
        <v>55</v>
      </c>
      <c r="N1598" t="s">
        <v>395</v>
      </c>
      <c r="O1598" t="s">
        <v>396</v>
      </c>
      <c r="P1598" s="2">
        <v>61131000</v>
      </c>
      <c r="Q1598" s="2">
        <v>9170000</v>
      </c>
      <c r="R1598" t="str">
        <f>IF(Raw_Data[[#This Row],[persen_dp]]&lt;15%,"Low",IF(Raw_Data[[#This Row],[persen_dp]]&gt;25%,"High","Medium"))</f>
        <v>Medium</v>
      </c>
      <c r="S1598" s="3">
        <v>0.15</v>
      </c>
      <c r="T1598">
        <v>48</v>
      </c>
      <c r="U1598">
        <v>0.14499999999999999</v>
      </c>
      <c r="V1598" s="2">
        <v>1710400</v>
      </c>
      <c r="W1598" s="2">
        <v>82099000</v>
      </c>
      <c r="X1598" t="str">
        <f>IF(OR(Raw_Data[[#This Row],[status_pembayaran]]="Macet",Raw_Data[[#This Row],[status_pembayaran]]="Kurang Lancar"),"Non Performing Loan","Performing")</f>
        <v>Performing</v>
      </c>
      <c r="Y1598" t="s">
        <v>47</v>
      </c>
      <c r="Z1598">
        <v>0</v>
      </c>
      <c r="AA1598">
        <v>0</v>
      </c>
      <c r="AB1598">
        <v>1</v>
      </c>
      <c r="AD1598">
        <f>IF(Raw_Data[[#This Row],[rasio]]&lt;0.2,1,IF(Raw_Data[[#This Row],[rasio]]&lt;0.3,2,IF(Raw_Data[[#This Row],[rasio]]&lt;0.4,3,4)))</f>
        <v>1</v>
      </c>
      <c r="AE1598">
        <f>IF(Raw_Data[[#This Row],[kategori_dp]]="High",1,IF(Raw_Data[[#This Row],[kategori_dp]]="Medium",2,3))</f>
        <v>2</v>
      </c>
      <c r="AF1598">
        <f>IF(Raw_Data[[#This Row],[tenor_bulan]]&lt;=24,1,IF(Raw_Data[[#This Row],[tenor_bulan]]&lt;=36,2,IF(Raw_Data[[#This Row],[tenor_bulan]]&lt;=48,3,4)))</f>
        <v>3</v>
      </c>
      <c r="AG1598">
        <f>IF(Raw_Data[[#This Row],[jumlah_kali_telat]]=0,0,IF(Raw_Data[[#This Row],[jumlah_kali_telat]]&lt;=2,2,4))</f>
        <v>0</v>
      </c>
      <c r="AH1598">
        <f>Raw_Data[[#This Row],[Skor_Rasio]]+Raw_Data[[#This Row],[Skor_DP]]+Raw_Data[[#This Row],[Skor_Tenor]]+Raw_Data[[#This Row],[Skor_Telat]]</f>
        <v>6</v>
      </c>
      <c r="AI1598" t="str">
        <f>IF(Raw_Data[[#This Row],[Risk_Score]]&lt;=6,"Low Risk",IF(Raw_Data[[#This Row],[Risk_Score]]&lt;=8,"Medium Risk","High Risk"))</f>
        <v>Low Risk</v>
      </c>
      <c r="AJ1598">
        <f ca="1">IFERROR(DATEDIF(Raw_Data[[#This Row],[tanggal_pengajuan]],TODAY(),"m"),"N/A")</f>
        <v>4</v>
      </c>
      <c r="AK1598" t="str">
        <f ca="1">IF(ISNUMBER(Raw_Data[[#This Row],[MOB]]),IF(Raw_Data[[#This Row],[MOB]]&lt;6,"0-5 bulan",IF(Raw_Data[[#This Row],[MOB]]&lt;12,"6-11 bulan",IF(Raw_Data[[#This Row],[MOB]]&lt;24,"12-23 bulan","24+ bulan"))),"N/A")</f>
        <v>0-5 bulan</v>
      </c>
    </row>
    <row r="1599" spans="1:37" ht="14.25" customHeight="1" x14ac:dyDescent="0.45">
      <c r="A1599" t="s">
        <v>3867</v>
      </c>
      <c r="B1599" s="64">
        <v>46089</v>
      </c>
      <c r="C1599" s="1" t="str">
        <f t="shared" si="25"/>
        <v>March</v>
      </c>
      <c r="D1599" t="s">
        <v>281</v>
      </c>
      <c r="E1599" t="s">
        <v>3868</v>
      </c>
      <c r="F1599">
        <v>23</v>
      </c>
      <c r="G1599" t="s">
        <v>40</v>
      </c>
      <c r="H1599" t="s">
        <v>96</v>
      </c>
      <c r="I1599" s="2">
        <v>4943000</v>
      </c>
      <c r="J1599" s="3">
        <f>Raw_Data[[#This Row],[cicilan_per_bulan]]/Raw_Data[[#This Row],[penghasilan_bulanan]]</f>
        <v>0.10378312765527008</v>
      </c>
      <c r="K1599" t="s">
        <v>119</v>
      </c>
      <c r="L1599" t="s">
        <v>120</v>
      </c>
      <c r="M1599" t="s">
        <v>55</v>
      </c>
      <c r="N1599" t="s">
        <v>56</v>
      </c>
      <c r="O1599" t="s">
        <v>57</v>
      </c>
      <c r="P1599" s="2">
        <v>18385000</v>
      </c>
      <c r="Q1599" s="2">
        <v>5515000</v>
      </c>
      <c r="R1599" t="str">
        <f>IF(Raw_Data[[#This Row],[persen_dp]]&lt;15%,"Low",IF(Raw_Data[[#This Row],[persen_dp]]&gt;25%,"High","Medium"))</f>
        <v>High</v>
      </c>
      <c r="S1599" s="3">
        <v>0.3</v>
      </c>
      <c r="T1599">
        <v>36</v>
      </c>
      <c r="U1599">
        <v>0.14499999999999999</v>
      </c>
      <c r="V1599" s="2">
        <v>513000</v>
      </c>
      <c r="W1599" s="2">
        <v>18468000</v>
      </c>
      <c r="X1599" t="str">
        <f>IF(OR(Raw_Data[[#This Row],[status_pembayaran]]="Macet",Raw_Data[[#This Row],[status_pembayaran]]="Kurang Lancar"),"Non Performing Loan","Performing")</f>
        <v>Performing</v>
      </c>
      <c r="Y1599" t="s">
        <v>47</v>
      </c>
      <c r="Z1599">
        <v>0</v>
      </c>
      <c r="AA1599">
        <v>0</v>
      </c>
      <c r="AB1599">
        <v>1</v>
      </c>
      <c r="AD1599">
        <f>IF(Raw_Data[[#This Row],[rasio]]&lt;0.2,1,IF(Raw_Data[[#This Row],[rasio]]&lt;0.3,2,IF(Raw_Data[[#This Row],[rasio]]&lt;0.4,3,4)))</f>
        <v>1</v>
      </c>
      <c r="AE1599">
        <f>IF(Raw_Data[[#This Row],[kategori_dp]]="High",1,IF(Raw_Data[[#This Row],[kategori_dp]]="Medium",2,3))</f>
        <v>1</v>
      </c>
      <c r="AF1599">
        <f>IF(Raw_Data[[#This Row],[tenor_bulan]]&lt;=24,1,IF(Raw_Data[[#This Row],[tenor_bulan]]&lt;=36,2,IF(Raw_Data[[#This Row],[tenor_bulan]]&lt;=48,3,4)))</f>
        <v>2</v>
      </c>
      <c r="AG1599">
        <f>IF(Raw_Data[[#This Row],[jumlah_kali_telat]]=0,0,IF(Raw_Data[[#This Row],[jumlah_kali_telat]]&lt;=2,2,4))</f>
        <v>0</v>
      </c>
      <c r="AH1599">
        <f>Raw_Data[[#This Row],[Skor_Rasio]]+Raw_Data[[#This Row],[Skor_DP]]+Raw_Data[[#This Row],[Skor_Tenor]]+Raw_Data[[#This Row],[Skor_Telat]]</f>
        <v>4</v>
      </c>
      <c r="AI1599" t="str">
        <f>IF(Raw_Data[[#This Row],[Risk_Score]]&lt;=6,"Low Risk",IF(Raw_Data[[#This Row],[Risk_Score]]&lt;=8,"Medium Risk","High Risk"))</f>
        <v>Low Risk</v>
      </c>
      <c r="AJ1599">
        <f ca="1">IFERROR(DATEDIF(Raw_Data[[#This Row],[tanggal_pengajuan]],TODAY(),"m"),"N/A")</f>
        <v>7</v>
      </c>
      <c r="AK1599" t="str">
        <f ca="1">IF(ISNUMBER(Raw_Data[[#This Row],[MOB]]),IF(Raw_Data[[#This Row],[MOB]]&lt;6,"0-5 bulan",IF(Raw_Data[[#This Row],[MOB]]&lt;12,"6-11 bulan",IF(Raw_Data[[#This Row],[MOB]]&lt;24,"12-23 bulan","24+ bulan"))),"N/A")</f>
        <v>6-11 bulan</v>
      </c>
    </row>
    <row r="1600" spans="1:37" ht="14.25" customHeight="1" x14ac:dyDescent="0.45">
      <c r="A1600" t="s">
        <v>3869</v>
      </c>
      <c r="B1600" s="64">
        <v>46154</v>
      </c>
      <c r="C1600" s="1" t="str">
        <f t="shared" si="25"/>
        <v>May</v>
      </c>
      <c r="D1600" t="s">
        <v>372</v>
      </c>
      <c r="E1600" t="s">
        <v>3870</v>
      </c>
      <c r="F1600">
        <v>51</v>
      </c>
      <c r="G1600" t="s">
        <v>40</v>
      </c>
      <c r="H1600" t="s">
        <v>108</v>
      </c>
      <c r="I1600" s="2">
        <v>5127000</v>
      </c>
      <c r="J1600" s="3">
        <f>Raw_Data[[#This Row],[cicilan_per_bulan]]/Raw_Data[[#This Row],[penghasilan_bulanan]]</f>
        <v>0.14556270723620052</v>
      </c>
      <c r="K1600" t="s">
        <v>188</v>
      </c>
      <c r="L1600" t="s">
        <v>154</v>
      </c>
      <c r="M1600" t="s">
        <v>55</v>
      </c>
      <c r="N1600" t="s">
        <v>221</v>
      </c>
      <c r="O1600" t="s">
        <v>159</v>
      </c>
      <c r="P1600" s="2">
        <v>43266000</v>
      </c>
      <c r="Q1600" s="2">
        <v>17306000</v>
      </c>
      <c r="R1600" t="str">
        <f>IF(Raw_Data[[#This Row],[persen_dp]]&lt;15%,"Low",IF(Raw_Data[[#This Row],[persen_dp]]&gt;25%,"High","Medium"))</f>
        <v>High</v>
      </c>
      <c r="S1600" s="3">
        <v>0.4</v>
      </c>
      <c r="T1600">
        <v>60</v>
      </c>
      <c r="U1600">
        <v>0.14499999999999999</v>
      </c>
      <c r="V1600" s="2">
        <v>746300</v>
      </c>
      <c r="W1600" s="2">
        <v>44780000</v>
      </c>
      <c r="X1600" t="str">
        <f>IF(OR(Raw_Data[[#This Row],[status_pembayaran]]="Macet",Raw_Data[[#This Row],[status_pembayaran]]="Kurang Lancar"),"Non Performing Loan","Performing")</f>
        <v>Performing</v>
      </c>
      <c r="Y1600" t="s">
        <v>47</v>
      </c>
      <c r="Z1600">
        <v>0</v>
      </c>
      <c r="AA1600">
        <v>0</v>
      </c>
      <c r="AB1600">
        <v>1</v>
      </c>
      <c r="AC1600" t="s">
        <v>74</v>
      </c>
      <c r="AD1600">
        <f>IF(Raw_Data[[#This Row],[rasio]]&lt;0.2,1,IF(Raw_Data[[#This Row],[rasio]]&lt;0.3,2,IF(Raw_Data[[#This Row],[rasio]]&lt;0.4,3,4)))</f>
        <v>1</v>
      </c>
      <c r="AE1600">
        <f>IF(Raw_Data[[#This Row],[kategori_dp]]="High",1,IF(Raw_Data[[#This Row],[kategori_dp]]="Medium",2,3))</f>
        <v>1</v>
      </c>
      <c r="AF1600">
        <f>IF(Raw_Data[[#This Row],[tenor_bulan]]&lt;=24,1,IF(Raw_Data[[#This Row],[tenor_bulan]]&lt;=36,2,IF(Raw_Data[[#This Row],[tenor_bulan]]&lt;=48,3,4)))</f>
        <v>4</v>
      </c>
      <c r="AG1600">
        <f>IF(Raw_Data[[#This Row],[jumlah_kali_telat]]=0,0,IF(Raw_Data[[#This Row],[jumlah_kali_telat]]&lt;=2,2,4))</f>
        <v>0</v>
      </c>
      <c r="AH1600">
        <f>Raw_Data[[#This Row],[Skor_Rasio]]+Raw_Data[[#This Row],[Skor_DP]]+Raw_Data[[#This Row],[Skor_Tenor]]+Raw_Data[[#This Row],[Skor_Telat]]</f>
        <v>6</v>
      </c>
      <c r="AI1600" t="str">
        <f>IF(Raw_Data[[#This Row],[Risk_Score]]&lt;=6,"Low Risk",IF(Raw_Data[[#This Row],[Risk_Score]]&lt;=8,"Medium Risk","High Risk"))</f>
        <v>Low Risk</v>
      </c>
      <c r="AJ1600">
        <f ca="1">IFERROR(DATEDIF(Raw_Data[[#This Row],[tanggal_pengajuan]],TODAY(),"m"),"N/A")</f>
        <v>5</v>
      </c>
      <c r="AK1600" t="str">
        <f ca="1">IF(ISNUMBER(Raw_Data[[#This Row],[MOB]]),IF(Raw_Data[[#This Row],[MOB]]&lt;6,"0-5 bulan",IF(Raw_Data[[#This Row],[MOB]]&lt;12,"6-11 bulan",IF(Raw_Data[[#This Row],[MOB]]&lt;24,"12-23 bulan","24+ bulan"))),"N/A")</f>
        <v>0-5 bulan</v>
      </c>
    </row>
    <row r="1601" spans="1:37" ht="14.25" customHeight="1" x14ac:dyDescent="0.45">
      <c r="A1601" t="s">
        <v>3871</v>
      </c>
      <c r="B1601" s="64">
        <v>46177</v>
      </c>
      <c r="C1601" s="1" t="str">
        <f t="shared" si="25"/>
        <v>June</v>
      </c>
      <c r="D1601" t="s">
        <v>597</v>
      </c>
      <c r="E1601" t="s">
        <v>3872</v>
      </c>
      <c r="F1601">
        <v>32</v>
      </c>
      <c r="G1601" t="s">
        <v>51</v>
      </c>
      <c r="H1601" t="s">
        <v>108</v>
      </c>
      <c r="I1601" s="2">
        <v>5235000</v>
      </c>
      <c r="J1601" s="3">
        <f>Raw_Data[[#This Row],[cicilan_per_bulan]]/Raw_Data[[#This Row],[penghasilan_bulanan]]</f>
        <v>0.15915950334288442</v>
      </c>
      <c r="K1601" t="s">
        <v>127</v>
      </c>
      <c r="L1601" t="s">
        <v>128</v>
      </c>
      <c r="M1601" t="s">
        <v>44</v>
      </c>
      <c r="N1601" t="s">
        <v>158</v>
      </c>
      <c r="O1601" t="s">
        <v>159</v>
      </c>
      <c r="P1601" s="2">
        <v>32155000</v>
      </c>
      <c r="Q1601" s="2">
        <v>11254000</v>
      </c>
      <c r="R1601" t="str">
        <f>IF(Raw_Data[[#This Row],[persen_dp]]&lt;15%,"Low",IF(Raw_Data[[#This Row],[persen_dp]]&gt;25%,"High","Medium"))</f>
        <v>High</v>
      </c>
      <c r="S1601" s="3">
        <v>0.35</v>
      </c>
      <c r="T1601">
        <v>36</v>
      </c>
      <c r="U1601">
        <v>0.14499999999999999</v>
      </c>
      <c r="V1601" s="2">
        <v>833200</v>
      </c>
      <c r="W1601" s="2">
        <v>29994000</v>
      </c>
      <c r="X1601" t="str">
        <f>IF(OR(Raw_Data[[#This Row],[status_pembayaran]]="Macet",Raw_Data[[#This Row],[status_pembayaran]]="Kurang Lancar"),"Non Performing Loan","Performing")</f>
        <v>Performing</v>
      </c>
      <c r="Y1601" t="s">
        <v>47</v>
      </c>
      <c r="Z1601">
        <v>0</v>
      </c>
      <c r="AA1601">
        <v>0</v>
      </c>
      <c r="AB1601">
        <v>1</v>
      </c>
      <c r="AD1601">
        <f>IF(Raw_Data[[#This Row],[rasio]]&lt;0.2,1,IF(Raw_Data[[#This Row],[rasio]]&lt;0.3,2,IF(Raw_Data[[#This Row],[rasio]]&lt;0.4,3,4)))</f>
        <v>1</v>
      </c>
      <c r="AE1601">
        <f>IF(Raw_Data[[#This Row],[kategori_dp]]="High",1,IF(Raw_Data[[#This Row],[kategori_dp]]="Medium",2,3))</f>
        <v>1</v>
      </c>
      <c r="AF1601">
        <f>IF(Raw_Data[[#This Row],[tenor_bulan]]&lt;=24,1,IF(Raw_Data[[#This Row],[tenor_bulan]]&lt;=36,2,IF(Raw_Data[[#This Row],[tenor_bulan]]&lt;=48,3,4)))</f>
        <v>2</v>
      </c>
      <c r="AG1601">
        <f>IF(Raw_Data[[#This Row],[jumlah_kali_telat]]=0,0,IF(Raw_Data[[#This Row],[jumlah_kali_telat]]&lt;=2,2,4))</f>
        <v>0</v>
      </c>
      <c r="AH1601">
        <f>Raw_Data[[#This Row],[Skor_Rasio]]+Raw_Data[[#This Row],[Skor_DP]]+Raw_Data[[#This Row],[Skor_Tenor]]+Raw_Data[[#This Row],[Skor_Telat]]</f>
        <v>4</v>
      </c>
      <c r="AI1601" t="str">
        <f>IF(Raw_Data[[#This Row],[Risk_Score]]&lt;=6,"Low Risk",IF(Raw_Data[[#This Row],[Risk_Score]]&lt;=8,"Medium Risk","High Risk"))</f>
        <v>Low Risk</v>
      </c>
      <c r="AJ1601">
        <f ca="1">IFERROR(DATEDIF(Raw_Data[[#This Row],[tanggal_pengajuan]],TODAY(),"m"),"N/A")</f>
        <v>4</v>
      </c>
      <c r="AK1601" t="str">
        <f ca="1">IF(ISNUMBER(Raw_Data[[#This Row],[MOB]]),IF(Raw_Data[[#This Row],[MOB]]&lt;6,"0-5 bulan",IF(Raw_Data[[#This Row],[MOB]]&lt;12,"6-11 bulan",IF(Raw_Data[[#This Row],[MOB]]&lt;24,"12-23 bulan","24+ bulan"))),"N/A")</f>
        <v>0-5 bulan</v>
      </c>
    </row>
    <row r="1602" spans="1:37" ht="14.25" customHeight="1" x14ac:dyDescent="0.45">
      <c r="A1602" t="s">
        <v>3873</v>
      </c>
      <c r="B1602" s="64">
        <v>46033</v>
      </c>
      <c r="C1602" s="1" t="str">
        <f t="shared" si="25"/>
        <v>January</v>
      </c>
      <c r="D1602" t="s">
        <v>1286</v>
      </c>
      <c r="E1602" t="s">
        <v>3874</v>
      </c>
      <c r="F1602">
        <v>35</v>
      </c>
      <c r="G1602" t="s">
        <v>40</v>
      </c>
      <c r="H1602" t="s">
        <v>108</v>
      </c>
      <c r="I1602" s="2">
        <v>4083000</v>
      </c>
      <c r="J1602" s="3">
        <f>Raw_Data[[#This Row],[cicilan_per_bulan]]/Raw_Data[[#This Row],[penghasilan_bulanan]]</f>
        <v>0.11322556943423953</v>
      </c>
      <c r="K1602" t="s">
        <v>102</v>
      </c>
      <c r="L1602" t="s">
        <v>103</v>
      </c>
      <c r="M1602" t="s">
        <v>44</v>
      </c>
      <c r="N1602" t="s">
        <v>129</v>
      </c>
      <c r="O1602" t="s">
        <v>130</v>
      </c>
      <c r="P1602" s="2">
        <v>22970000</v>
      </c>
      <c r="Q1602" s="2">
        <v>6891000</v>
      </c>
      <c r="R1602" t="str">
        <f>IF(Raw_Data[[#This Row],[persen_dp]]&lt;15%,"Low",IF(Raw_Data[[#This Row],[persen_dp]]&gt;25%,"High","Medium"))</f>
        <v>High</v>
      </c>
      <c r="S1602" s="3">
        <v>0.3</v>
      </c>
      <c r="T1602">
        <v>60</v>
      </c>
      <c r="U1602">
        <v>0.14499999999999999</v>
      </c>
      <c r="V1602" s="2">
        <v>462300</v>
      </c>
      <c r="W1602" s="2">
        <v>27736000</v>
      </c>
      <c r="X1602" t="str">
        <f>IF(OR(Raw_Data[[#This Row],[status_pembayaran]]="Macet",Raw_Data[[#This Row],[status_pembayaran]]="Kurang Lancar"),"Non Performing Loan","Performing")</f>
        <v>Performing</v>
      </c>
      <c r="Y1602" t="s">
        <v>47</v>
      </c>
      <c r="Z1602">
        <v>0</v>
      </c>
      <c r="AA1602">
        <v>0</v>
      </c>
      <c r="AB1602">
        <v>1</v>
      </c>
      <c r="AD1602">
        <f>IF(Raw_Data[[#This Row],[rasio]]&lt;0.2,1,IF(Raw_Data[[#This Row],[rasio]]&lt;0.3,2,IF(Raw_Data[[#This Row],[rasio]]&lt;0.4,3,4)))</f>
        <v>1</v>
      </c>
      <c r="AE1602">
        <f>IF(Raw_Data[[#This Row],[kategori_dp]]="High",1,IF(Raw_Data[[#This Row],[kategori_dp]]="Medium",2,3))</f>
        <v>1</v>
      </c>
      <c r="AF1602">
        <f>IF(Raw_Data[[#This Row],[tenor_bulan]]&lt;=24,1,IF(Raw_Data[[#This Row],[tenor_bulan]]&lt;=36,2,IF(Raw_Data[[#This Row],[tenor_bulan]]&lt;=48,3,4)))</f>
        <v>4</v>
      </c>
      <c r="AG1602">
        <f>IF(Raw_Data[[#This Row],[jumlah_kali_telat]]=0,0,IF(Raw_Data[[#This Row],[jumlah_kali_telat]]&lt;=2,2,4))</f>
        <v>0</v>
      </c>
      <c r="AH1602">
        <f>Raw_Data[[#This Row],[Skor_Rasio]]+Raw_Data[[#This Row],[Skor_DP]]+Raw_Data[[#This Row],[Skor_Tenor]]+Raw_Data[[#This Row],[Skor_Telat]]</f>
        <v>6</v>
      </c>
      <c r="AI1602" t="str">
        <f>IF(Raw_Data[[#This Row],[Risk_Score]]&lt;=6,"Low Risk",IF(Raw_Data[[#This Row],[Risk_Score]]&lt;=8,"Medium Risk","High Risk"))</f>
        <v>Low Risk</v>
      </c>
      <c r="AJ1602">
        <f ca="1">IFERROR(DATEDIF(Raw_Data[[#This Row],[tanggal_pengajuan]],TODAY(),"m"),"N/A")</f>
        <v>9</v>
      </c>
      <c r="AK1602" t="str">
        <f ca="1">IF(ISNUMBER(Raw_Data[[#This Row],[MOB]]),IF(Raw_Data[[#This Row],[MOB]]&lt;6,"0-5 bulan",IF(Raw_Data[[#This Row],[MOB]]&lt;12,"6-11 bulan",IF(Raw_Data[[#This Row],[MOB]]&lt;24,"12-23 bulan","24+ bulan"))),"N/A")</f>
        <v>6-11 bulan</v>
      </c>
    </row>
    <row r="1603" spans="1:37" ht="14.25" customHeight="1" x14ac:dyDescent="0.45">
      <c r="A1603" t="s">
        <v>3875</v>
      </c>
      <c r="B1603" s="64">
        <v>46096</v>
      </c>
      <c r="C1603" s="1" t="str">
        <f t="shared" si="25"/>
        <v>March</v>
      </c>
      <c r="D1603" t="s">
        <v>852</v>
      </c>
      <c r="E1603" t="s">
        <v>3876</v>
      </c>
      <c r="F1603">
        <v>54</v>
      </c>
      <c r="G1603" t="s">
        <v>40</v>
      </c>
      <c r="H1603" t="s">
        <v>176</v>
      </c>
      <c r="I1603" s="2">
        <v>6135000</v>
      </c>
      <c r="J1603" s="3">
        <f>Raw_Data[[#This Row],[cicilan_per_bulan]]/Raw_Data[[#This Row],[penghasilan_bulanan]]</f>
        <v>0.43056234718826408</v>
      </c>
      <c r="K1603" t="s">
        <v>145</v>
      </c>
      <c r="L1603" t="s">
        <v>146</v>
      </c>
      <c r="M1603" t="s">
        <v>55</v>
      </c>
      <c r="N1603" t="s">
        <v>231</v>
      </c>
      <c r="O1603" t="s">
        <v>232</v>
      </c>
      <c r="P1603" s="2">
        <v>39548000</v>
      </c>
      <c r="Q1603" s="2">
        <v>11864000</v>
      </c>
      <c r="R1603" t="str">
        <f>IF(Raw_Data[[#This Row],[persen_dp]]&lt;15%,"Low",IF(Raw_Data[[#This Row],[persen_dp]]&gt;25%,"High","Medium"))</f>
        <v>High</v>
      </c>
      <c r="S1603" s="3">
        <v>0.3</v>
      </c>
      <c r="T1603">
        <v>12</v>
      </c>
      <c r="U1603">
        <v>0.14499999999999999</v>
      </c>
      <c r="V1603" s="2">
        <v>2641500</v>
      </c>
      <c r="W1603" s="2">
        <v>31698000</v>
      </c>
      <c r="X1603" t="str">
        <f>IF(OR(Raw_Data[[#This Row],[status_pembayaran]]="Macet",Raw_Data[[#This Row],[status_pembayaran]]="Kurang Lancar"),"Non Performing Loan","Performing")</f>
        <v>Performing</v>
      </c>
      <c r="Y1603" t="s">
        <v>47</v>
      </c>
      <c r="Z1603">
        <v>0</v>
      </c>
      <c r="AA1603">
        <v>0</v>
      </c>
      <c r="AB1603">
        <v>1</v>
      </c>
      <c r="AC1603" t="s">
        <v>74</v>
      </c>
      <c r="AD1603">
        <f>IF(Raw_Data[[#This Row],[rasio]]&lt;0.2,1,IF(Raw_Data[[#This Row],[rasio]]&lt;0.3,2,IF(Raw_Data[[#This Row],[rasio]]&lt;0.4,3,4)))</f>
        <v>4</v>
      </c>
      <c r="AE1603">
        <f>IF(Raw_Data[[#This Row],[kategori_dp]]="High",1,IF(Raw_Data[[#This Row],[kategori_dp]]="Medium",2,3))</f>
        <v>1</v>
      </c>
      <c r="AF1603">
        <f>IF(Raw_Data[[#This Row],[tenor_bulan]]&lt;=24,1,IF(Raw_Data[[#This Row],[tenor_bulan]]&lt;=36,2,IF(Raw_Data[[#This Row],[tenor_bulan]]&lt;=48,3,4)))</f>
        <v>1</v>
      </c>
      <c r="AG1603">
        <f>IF(Raw_Data[[#This Row],[jumlah_kali_telat]]=0,0,IF(Raw_Data[[#This Row],[jumlah_kali_telat]]&lt;=2,2,4))</f>
        <v>0</v>
      </c>
      <c r="AH1603">
        <f>Raw_Data[[#This Row],[Skor_Rasio]]+Raw_Data[[#This Row],[Skor_DP]]+Raw_Data[[#This Row],[Skor_Tenor]]+Raw_Data[[#This Row],[Skor_Telat]]</f>
        <v>6</v>
      </c>
      <c r="AI1603" t="str">
        <f>IF(Raw_Data[[#This Row],[Risk_Score]]&lt;=6,"Low Risk",IF(Raw_Data[[#This Row],[Risk_Score]]&lt;=8,"Medium Risk","High Risk"))</f>
        <v>Low Risk</v>
      </c>
      <c r="AJ1603">
        <f ca="1">IFERROR(DATEDIF(Raw_Data[[#This Row],[tanggal_pengajuan]],TODAY(),"m"),"N/A")</f>
        <v>7</v>
      </c>
      <c r="AK1603" t="str">
        <f ca="1">IF(ISNUMBER(Raw_Data[[#This Row],[MOB]]),IF(Raw_Data[[#This Row],[MOB]]&lt;6,"0-5 bulan",IF(Raw_Data[[#This Row],[MOB]]&lt;12,"6-11 bulan",IF(Raw_Data[[#This Row],[MOB]]&lt;24,"12-23 bulan","24+ bulan"))),"N/A")</f>
        <v>6-11 bulan</v>
      </c>
    </row>
    <row r="1604" spans="1:37" ht="14.25" customHeight="1" x14ac:dyDescent="0.45">
      <c r="A1604" t="s">
        <v>3877</v>
      </c>
      <c r="B1604" s="64">
        <v>46125</v>
      </c>
      <c r="C1604" s="1" t="str">
        <f t="shared" si="25"/>
        <v>April</v>
      </c>
      <c r="D1604" t="s">
        <v>1875</v>
      </c>
      <c r="E1604" t="s">
        <v>3878</v>
      </c>
      <c r="F1604">
        <v>23</v>
      </c>
      <c r="G1604" t="s">
        <v>51</v>
      </c>
      <c r="H1604" t="s">
        <v>96</v>
      </c>
      <c r="I1604" s="2">
        <v>4891000</v>
      </c>
      <c r="J1604" s="3">
        <f>Raw_Data[[#This Row],[cicilan_per_bulan]]/Raw_Data[[#This Row],[penghasilan_bulanan]]</f>
        <v>7.0885299529748522E-2</v>
      </c>
      <c r="K1604" t="s">
        <v>153</v>
      </c>
      <c r="L1604" t="s">
        <v>154</v>
      </c>
      <c r="M1604" t="s">
        <v>55</v>
      </c>
      <c r="N1604" t="s">
        <v>56</v>
      </c>
      <c r="O1604" t="s">
        <v>57</v>
      </c>
      <c r="P1604" s="2">
        <v>18554000</v>
      </c>
      <c r="Q1604" s="2">
        <v>6494000</v>
      </c>
      <c r="R1604" t="str">
        <f>IF(Raw_Data[[#This Row],[persen_dp]]&lt;15%,"Low",IF(Raw_Data[[#This Row],[persen_dp]]&gt;25%,"High","Medium"))</f>
        <v>High</v>
      </c>
      <c r="S1604" s="3">
        <v>0.35</v>
      </c>
      <c r="T1604">
        <v>60</v>
      </c>
      <c r="U1604">
        <v>0.14499999999999999</v>
      </c>
      <c r="V1604" s="2">
        <v>346700</v>
      </c>
      <c r="W1604" s="2">
        <v>20804000</v>
      </c>
      <c r="X1604" t="str">
        <f>IF(OR(Raw_Data[[#This Row],[status_pembayaran]]="Macet",Raw_Data[[#This Row],[status_pembayaran]]="Kurang Lancar"),"Non Performing Loan","Performing")</f>
        <v>Performing</v>
      </c>
      <c r="Y1604" t="s">
        <v>47</v>
      </c>
      <c r="Z1604">
        <v>0</v>
      </c>
      <c r="AA1604">
        <v>0</v>
      </c>
      <c r="AB1604">
        <v>1</v>
      </c>
      <c r="AC1604" t="s">
        <v>137</v>
      </c>
      <c r="AD1604">
        <f>IF(Raw_Data[[#This Row],[rasio]]&lt;0.2,1,IF(Raw_Data[[#This Row],[rasio]]&lt;0.3,2,IF(Raw_Data[[#This Row],[rasio]]&lt;0.4,3,4)))</f>
        <v>1</v>
      </c>
      <c r="AE1604">
        <f>IF(Raw_Data[[#This Row],[kategori_dp]]="High",1,IF(Raw_Data[[#This Row],[kategori_dp]]="Medium",2,3))</f>
        <v>1</v>
      </c>
      <c r="AF1604">
        <f>IF(Raw_Data[[#This Row],[tenor_bulan]]&lt;=24,1,IF(Raw_Data[[#This Row],[tenor_bulan]]&lt;=36,2,IF(Raw_Data[[#This Row],[tenor_bulan]]&lt;=48,3,4)))</f>
        <v>4</v>
      </c>
      <c r="AG1604">
        <f>IF(Raw_Data[[#This Row],[jumlah_kali_telat]]=0,0,IF(Raw_Data[[#This Row],[jumlah_kali_telat]]&lt;=2,2,4))</f>
        <v>0</v>
      </c>
      <c r="AH1604">
        <f>Raw_Data[[#This Row],[Skor_Rasio]]+Raw_Data[[#This Row],[Skor_DP]]+Raw_Data[[#This Row],[Skor_Tenor]]+Raw_Data[[#This Row],[Skor_Telat]]</f>
        <v>6</v>
      </c>
      <c r="AI1604" t="str">
        <f>IF(Raw_Data[[#This Row],[Risk_Score]]&lt;=6,"Low Risk",IF(Raw_Data[[#This Row],[Risk_Score]]&lt;=8,"Medium Risk","High Risk"))</f>
        <v>Low Risk</v>
      </c>
      <c r="AJ1604">
        <f ca="1">IFERROR(DATEDIF(Raw_Data[[#This Row],[tanggal_pengajuan]],TODAY(),"m"),"N/A")</f>
        <v>6</v>
      </c>
      <c r="AK1604" t="str">
        <f ca="1">IF(ISNUMBER(Raw_Data[[#This Row],[MOB]]),IF(Raw_Data[[#This Row],[MOB]]&lt;6,"0-5 bulan",IF(Raw_Data[[#This Row],[MOB]]&lt;12,"6-11 bulan",IF(Raw_Data[[#This Row],[MOB]]&lt;24,"12-23 bulan","24+ bulan"))),"N/A")</f>
        <v>6-11 bulan</v>
      </c>
    </row>
    <row r="1605" spans="1:37" ht="14.25" customHeight="1" x14ac:dyDescent="0.45">
      <c r="A1605" t="s">
        <v>3879</v>
      </c>
      <c r="B1605" s="64">
        <v>46054</v>
      </c>
      <c r="C1605" s="1" t="str">
        <f t="shared" si="25"/>
        <v>February</v>
      </c>
      <c r="D1605" t="s">
        <v>610</v>
      </c>
      <c r="E1605" t="s">
        <v>3880</v>
      </c>
      <c r="F1605">
        <v>51</v>
      </c>
      <c r="G1605" t="s">
        <v>40</v>
      </c>
      <c r="H1605" t="s">
        <v>52</v>
      </c>
      <c r="I1605" s="2">
        <v>5916000</v>
      </c>
      <c r="J1605" s="3">
        <f>Raw_Data[[#This Row],[cicilan_per_bulan]]/Raw_Data[[#This Row],[penghasilan_bulanan]]</f>
        <v>0.23213319810682895</v>
      </c>
      <c r="K1605" t="s">
        <v>91</v>
      </c>
      <c r="L1605" t="s">
        <v>92</v>
      </c>
      <c r="M1605" t="s">
        <v>44</v>
      </c>
      <c r="N1605" t="s">
        <v>163</v>
      </c>
      <c r="O1605" t="s">
        <v>46</v>
      </c>
      <c r="P1605" s="2">
        <v>30060000</v>
      </c>
      <c r="Q1605" s="2">
        <v>4509000</v>
      </c>
      <c r="R1605" t="str">
        <f>IF(Raw_Data[[#This Row],[persen_dp]]&lt;15%,"Low",IF(Raw_Data[[#This Row],[persen_dp]]&gt;25%,"High","Medium"))</f>
        <v>Medium</v>
      </c>
      <c r="S1605" s="3">
        <v>0.15</v>
      </c>
      <c r="T1605">
        <v>24</v>
      </c>
      <c r="U1605">
        <v>0.14499999999999999</v>
      </c>
      <c r="V1605" s="2">
        <v>1373300</v>
      </c>
      <c r="W1605" s="2">
        <v>32960000</v>
      </c>
      <c r="X1605" t="str">
        <f>IF(OR(Raw_Data[[#This Row],[status_pembayaran]]="Macet",Raw_Data[[#This Row],[status_pembayaran]]="Kurang Lancar"),"Non Performing Loan","Performing")</f>
        <v>Performing</v>
      </c>
      <c r="Y1605" t="s">
        <v>47</v>
      </c>
      <c r="Z1605">
        <v>0</v>
      </c>
      <c r="AA1605">
        <v>0</v>
      </c>
      <c r="AB1605">
        <v>1</v>
      </c>
      <c r="AC1605" t="s">
        <v>74</v>
      </c>
      <c r="AD1605">
        <f>IF(Raw_Data[[#This Row],[rasio]]&lt;0.2,1,IF(Raw_Data[[#This Row],[rasio]]&lt;0.3,2,IF(Raw_Data[[#This Row],[rasio]]&lt;0.4,3,4)))</f>
        <v>2</v>
      </c>
      <c r="AE1605">
        <f>IF(Raw_Data[[#This Row],[kategori_dp]]="High",1,IF(Raw_Data[[#This Row],[kategori_dp]]="Medium",2,3))</f>
        <v>2</v>
      </c>
      <c r="AF1605">
        <f>IF(Raw_Data[[#This Row],[tenor_bulan]]&lt;=24,1,IF(Raw_Data[[#This Row],[tenor_bulan]]&lt;=36,2,IF(Raw_Data[[#This Row],[tenor_bulan]]&lt;=48,3,4)))</f>
        <v>1</v>
      </c>
      <c r="AG1605">
        <f>IF(Raw_Data[[#This Row],[jumlah_kali_telat]]=0,0,IF(Raw_Data[[#This Row],[jumlah_kali_telat]]&lt;=2,2,4))</f>
        <v>0</v>
      </c>
      <c r="AH1605">
        <f>Raw_Data[[#This Row],[Skor_Rasio]]+Raw_Data[[#This Row],[Skor_DP]]+Raw_Data[[#This Row],[Skor_Tenor]]+Raw_Data[[#This Row],[Skor_Telat]]</f>
        <v>5</v>
      </c>
      <c r="AI1605" t="str">
        <f>IF(Raw_Data[[#This Row],[Risk_Score]]&lt;=6,"Low Risk",IF(Raw_Data[[#This Row],[Risk_Score]]&lt;=8,"Medium Risk","High Risk"))</f>
        <v>Low Risk</v>
      </c>
      <c r="AJ1605">
        <f ca="1">IFERROR(DATEDIF(Raw_Data[[#This Row],[tanggal_pengajuan]],TODAY(),"m"),"N/A")</f>
        <v>8</v>
      </c>
      <c r="AK1605" t="str">
        <f ca="1">IF(ISNUMBER(Raw_Data[[#This Row],[MOB]]),IF(Raw_Data[[#This Row],[MOB]]&lt;6,"0-5 bulan",IF(Raw_Data[[#This Row],[MOB]]&lt;12,"6-11 bulan",IF(Raw_Data[[#This Row],[MOB]]&lt;24,"12-23 bulan","24+ bulan"))),"N/A")</f>
        <v>6-11 bulan</v>
      </c>
    </row>
    <row r="1606" spans="1:37" ht="14.25" customHeight="1" x14ac:dyDescent="0.45">
      <c r="A1606" t="s">
        <v>3881</v>
      </c>
      <c r="B1606" s="64">
        <v>46144</v>
      </c>
      <c r="C1606" s="1" t="str">
        <f t="shared" si="25"/>
        <v>May</v>
      </c>
      <c r="D1606" t="s">
        <v>931</v>
      </c>
      <c r="E1606" t="s">
        <v>3882</v>
      </c>
      <c r="F1606">
        <v>53</v>
      </c>
      <c r="G1606" t="s">
        <v>40</v>
      </c>
      <c r="H1606" t="s">
        <v>41</v>
      </c>
      <c r="I1606" s="2">
        <v>6828000</v>
      </c>
      <c r="J1606" s="3">
        <f>Raw_Data[[#This Row],[cicilan_per_bulan]]/Raw_Data[[#This Row],[penghasilan_bulanan]]</f>
        <v>0.16603690685413006</v>
      </c>
      <c r="K1606" t="s">
        <v>153</v>
      </c>
      <c r="L1606" t="s">
        <v>154</v>
      </c>
      <c r="M1606" t="s">
        <v>249</v>
      </c>
      <c r="N1606" t="s">
        <v>250</v>
      </c>
      <c r="O1606" t="s">
        <v>57</v>
      </c>
      <c r="P1606" s="2">
        <v>15843000</v>
      </c>
      <c r="Q1606" s="2">
        <v>3961000</v>
      </c>
      <c r="R1606" t="str">
        <f>IF(Raw_Data[[#This Row],[persen_dp]]&lt;15%,"Low",IF(Raw_Data[[#This Row],[persen_dp]]&gt;25%,"High","Medium"))</f>
        <v>Medium</v>
      </c>
      <c r="S1606" s="3">
        <v>0.25</v>
      </c>
      <c r="T1606">
        <v>12</v>
      </c>
      <c r="U1606">
        <v>0.14499999999999999</v>
      </c>
      <c r="V1606" s="2">
        <v>1133700</v>
      </c>
      <c r="W1606" s="2">
        <v>13604000</v>
      </c>
      <c r="X1606" t="str">
        <f>IF(OR(Raw_Data[[#This Row],[status_pembayaran]]="Macet",Raw_Data[[#This Row],[status_pembayaran]]="Kurang Lancar"),"Non Performing Loan","Performing")</f>
        <v>Performing</v>
      </c>
      <c r="Y1606" t="s">
        <v>47</v>
      </c>
      <c r="Z1606">
        <v>0</v>
      </c>
      <c r="AA1606">
        <v>0</v>
      </c>
      <c r="AB1606">
        <v>1</v>
      </c>
      <c r="AD1606">
        <f>IF(Raw_Data[[#This Row],[rasio]]&lt;0.2,1,IF(Raw_Data[[#This Row],[rasio]]&lt;0.3,2,IF(Raw_Data[[#This Row],[rasio]]&lt;0.4,3,4)))</f>
        <v>1</v>
      </c>
      <c r="AE1606">
        <f>IF(Raw_Data[[#This Row],[kategori_dp]]="High",1,IF(Raw_Data[[#This Row],[kategori_dp]]="Medium",2,3))</f>
        <v>2</v>
      </c>
      <c r="AF1606">
        <f>IF(Raw_Data[[#This Row],[tenor_bulan]]&lt;=24,1,IF(Raw_Data[[#This Row],[tenor_bulan]]&lt;=36,2,IF(Raw_Data[[#This Row],[tenor_bulan]]&lt;=48,3,4)))</f>
        <v>1</v>
      </c>
      <c r="AG1606">
        <f>IF(Raw_Data[[#This Row],[jumlah_kali_telat]]=0,0,IF(Raw_Data[[#This Row],[jumlah_kali_telat]]&lt;=2,2,4))</f>
        <v>0</v>
      </c>
      <c r="AH1606">
        <f>Raw_Data[[#This Row],[Skor_Rasio]]+Raw_Data[[#This Row],[Skor_DP]]+Raw_Data[[#This Row],[Skor_Tenor]]+Raw_Data[[#This Row],[Skor_Telat]]</f>
        <v>4</v>
      </c>
      <c r="AI1606" t="str">
        <f>IF(Raw_Data[[#This Row],[Risk_Score]]&lt;=6,"Low Risk",IF(Raw_Data[[#This Row],[Risk_Score]]&lt;=8,"Medium Risk","High Risk"))</f>
        <v>Low Risk</v>
      </c>
      <c r="AJ1606">
        <f ca="1">IFERROR(DATEDIF(Raw_Data[[#This Row],[tanggal_pengajuan]],TODAY(),"m"),"N/A")</f>
        <v>5</v>
      </c>
      <c r="AK1606" t="str">
        <f ca="1">IF(ISNUMBER(Raw_Data[[#This Row],[MOB]]),IF(Raw_Data[[#This Row],[MOB]]&lt;6,"0-5 bulan",IF(Raw_Data[[#This Row],[MOB]]&lt;12,"6-11 bulan",IF(Raw_Data[[#This Row],[MOB]]&lt;24,"12-23 bulan","24+ bulan"))),"N/A")</f>
        <v>0-5 bulan</v>
      </c>
    </row>
    <row r="1607" spans="1:37" ht="14.25" customHeight="1" x14ac:dyDescent="0.45">
      <c r="A1607" t="s">
        <v>3883</v>
      </c>
      <c r="B1607" s="64">
        <v>46101</v>
      </c>
      <c r="C1607" s="1" t="str">
        <f t="shared" si="25"/>
        <v>March</v>
      </c>
      <c r="D1607" t="s">
        <v>882</v>
      </c>
      <c r="E1607" t="s">
        <v>3884</v>
      </c>
      <c r="F1607">
        <v>37</v>
      </c>
      <c r="G1607" t="s">
        <v>51</v>
      </c>
      <c r="H1607" t="s">
        <v>41</v>
      </c>
      <c r="I1607" s="2">
        <v>5825000</v>
      </c>
      <c r="J1607" s="3">
        <f>Raw_Data[[#This Row],[cicilan_per_bulan]]/Raw_Data[[#This Row],[penghasilan_bulanan]]</f>
        <v>0.15569098712446353</v>
      </c>
      <c r="K1607" t="s">
        <v>102</v>
      </c>
      <c r="L1607" t="s">
        <v>103</v>
      </c>
      <c r="M1607" t="s">
        <v>55</v>
      </c>
      <c r="N1607" t="s">
        <v>121</v>
      </c>
      <c r="O1607" t="s">
        <v>122</v>
      </c>
      <c r="P1607" s="2">
        <v>34439000</v>
      </c>
      <c r="Q1607" s="2">
        <v>6888000</v>
      </c>
      <c r="R1607" t="str">
        <f>IF(Raw_Data[[#This Row],[persen_dp]]&lt;15%,"Low",IF(Raw_Data[[#This Row],[persen_dp]]&gt;25%,"High","Medium"))</f>
        <v>Medium</v>
      </c>
      <c r="S1607" s="3">
        <v>0.2</v>
      </c>
      <c r="T1607">
        <v>48</v>
      </c>
      <c r="U1607">
        <v>0.14499999999999999</v>
      </c>
      <c r="V1607" s="2">
        <v>906900</v>
      </c>
      <c r="W1607" s="2">
        <v>43530000</v>
      </c>
      <c r="X1607" t="str">
        <f>IF(OR(Raw_Data[[#This Row],[status_pembayaran]]="Macet",Raw_Data[[#This Row],[status_pembayaran]]="Kurang Lancar"),"Non Performing Loan","Performing")</f>
        <v>Performing</v>
      </c>
      <c r="Y1607" t="s">
        <v>47</v>
      </c>
      <c r="Z1607">
        <v>0</v>
      </c>
      <c r="AA1607">
        <v>0</v>
      </c>
      <c r="AB1607">
        <v>1</v>
      </c>
      <c r="AC1607" t="s">
        <v>66</v>
      </c>
      <c r="AD1607">
        <f>IF(Raw_Data[[#This Row],[rasio]]&lt;0.2,1,IF(Raw_Data[[#This Row],[rasio]]&lt;0.3,2,IF(Raw_Data[[#This Row],[rasio]]&lt;0.4,3,4)))</f>
        <v>1</v>
      </c>
      <c r="AE1607">
        <f>IF(Raw_Data[[#This Row],[kategori_dp]]="High",1,IF(Raw_Data[[#This Row],[kategori_dp]]="Medium",2,3))</f>
        <v>2</v>
      </c>
      <c r="AF1607">
        <f>IF(Raw_Data[[#This Row],[tenor_bulan]]&lt;=24,1,IF(Raw_Data[[#This Row],[tenor_bulan]]&lt;=36,2,IF(Raw_Data[[#This Row],[tenor_bulan]]&lt;=48,3,4)))</f>
        <v>3</v>
      </c>
      <c r="AG1607">
        <f>IF(Raw_Data[[#This Row],[jumlah_kali_telat]]=0,0,IF(Raw_Data[[#This Row],[jumlah_kali_telat]]&lt;=2,2,4))</f>
        <v>0</v>
      </c>
      <c r="AH1607">
        <f>Raw_Data[[#This Row],[Skor_Rasio]]+Raw_Data[[#This Row],[Skor_DP]]+Raw_Data[[#This Row],[Skor_Tenor]]+Raw_Data[[#This Row],[Skor_Telat]]</f>
        <v>6</v>
      </c>
      <c r="AI1607" t="str">
        <f>IF(Raw_Data[[#This Row],[Risk_Score]]&lt;=6,"Low Risk",IF(Raw_Data[[#This Row],[Risk_Score]]&lt;=8,"Medium Risk","High Risk"))</f>
        <v>Low Risk</v>
      </c>
      <c r="AJ1607">
        <f ca="1">IFERROR(DATEDIF(Raw_Data[[#This Row],[tanggal_pengajuan]],TODAY(),"m"),"N/A")</f>
        <v>7</v>
      </c>
      <c r="AK1607" t="str">
        <f ca="1">IF(ISNUMBER(Raw_Data[[#This Row],[MOB]]),IF(Raw_Data[[#This Row],[MOB]]&lt;6,"0-5 bulan",IF(Raw_Data[[#This Row],[MOB]]&lt;12,"6-11 bulan",IF(Raw_Data[[#This Row],[MOB]]&lt;24,"12-23 bulan","24+ bulan"))),"N/A")</f>
        <v>6-11 bulan</v>
      </c>
    </row>
    <row r="1608" spans="1:37" ht="14.25" customHeight="1" x14ac:dyDescent="0.45">
      <c r="A1608" t="s">
        <v>3885</v>
      </c>
      <c r="B1608" s="64">
        <v>46078</v>
      </c>
      <c r="C1608" s="1" t="str">
        <f t="shared" si="25"/>
        <v>February</v>
      </c>
      <c r="D1608" t="s">
        <v>3886</v>
      </c>
      <c r="E1608" t="s">
        <v>3887</v>
      </c>
      <c r="F1608">
        <v>35</v>
      </c>
      <c r="G1608" t="s">
        <v>51</v>
      </c>
      <c r="H1608" t="s">
        <v>108</v>
      </c>
      <c r="I1608" s="2">
        <v>6958000</v>
      </c>
      <c r="J1608" s="3">
        <f>Raw_Data[[#This Row],[cicilan_per_bulan]]/Raw_Data[[#This Row],[penghasilan_bulanan]]</f>
        <v>7.1830985915492959E-2</v>
      </c>
      <c r="K1608" t="s">
        <v>205</v>
      </c>
      <c r="L1608" t="s">
        <v>110</v>
      </c>
      <c r="M1608" t="s">
        <v>55</v>
      </c>
      <c r="N1608" t="s">
        <v>141</v>
      </c>
      <c r="O1608" t="s">
        <v>46</v>
      </c>
      <c r="P1608" s="2">
        <v>23359000</v>
      </c>
      <c r="Q1608" s="2">
        <v>8176000</v>
      </c>
      <c r="R1608" t="str">
        <f>IF(Raw_Data[[#This Row],[persen_dp]]&lt;15%,"Low",IF(Raw_Data[[#This Row],[persen_dp]]&gt;25%,"High","Medium"))</f>
        <v>High</v>
      </c>
      <c r="S1608" s="3">
        <v>0.35</v>
      </c>
      <c r="T1608">
        <v>48</v>
      </c>
      <c r="U1608">
        <v>0.14499999999999999</v>
      </c>
      <c r="V1608" s="2">
        <v>499800</v>
      </c>
      <c r="W1608" s="2">
        <v>23990000</v>
      </c>
      <c r="X1608" t="str">
        <f>IF(OR(Raw_Data[[#This Row],[status_pembayaran]]="Macet",Raw_Data[[#This Row],[status_pembayaran]]="Kurang Lancar"),"Non Performing Loan","Performing")</f>
        <v>Performing</v>
      </c>
      <c r="Y1608" t="s">
        <v>47</v>
      </c>
      <c r="Z1608">
        <v>0</v>
      </c>
      <c r="AA1608">
        <v>0</v>
      </c>
      <c r="AB1608">
        <v>1</v>
      </c>
      <c r="AC1608" t="s">
        <v>137</v>
      </c>
      <c r="AD1608">
        <f>IF(Raw_Data[[#This Row],[rasio]]&lt;0.2,1,IF(Raw_Data[[#This Row],[rasio]]&lt;0.3,2,IF(Raw_Data[[#This Row],[rasio]]&lt;0.4,3,4)))</f>
        <v>1</v>
      </c>
      <c r="AE1608">
        <f>IF(Raw_Data[[#This Row],[kategori_dp]]="High",1,IF(Raw_Data[[#This Row],[kategori_dp]]="Medium",2,3))</f>
        <v>1</v>
      </c>
      <c r="AF1608">
        <f>IF(Raw_Data[[#This Row],[tenor_bulan]]&lt;=24,1,IF(Raw_Data[[#This Row],[tenor_bulan]]&lt;=36,2,IF(Raw_Data[[#This Row],[tenor_bulan]]&lt;=48,3,4)))</f>
        <v>3</v>
      </c>
      <c r="AG1608">
        <f>IF(Raw_Data[[#This Row],[jumlah_kali_telat]]=0,0,IF(Raw_Data[[#This Row],[jumlah_kali_telat]]&lt;=2,2,4))</f>
        <v>0</v>
      </c>
      <c r="AH1608">
        <f>Raw_Data[[#This Row],[Skor_Rasio]]+Raw_Data[[#This Row],[Skor_DP]]+Raw_Data[[#This Row],[Skor_Tenor]]+Raw_Data[[#This Row],[Skor_Telat]]</f>
        <v>5</v>
      </c>
      <c r="AI1608" t="str">
        <f>IF(Raw_Data[[#This Row],[Risk_Score]]&lt;=6,"Low Risk",IF(Raw_Data[[#This Row],[Risk_Score]]&lt;=8,"Medium Risk","High Risk"))</f>
        <v>Low Risk</v>
      </c>
      <c r="AJ1608">
        <f ca="1">IFERROR(DATEDIF(Raw_Data[[#This Row],[tanggal_pengajuan]],TODAY(),"m"),"N/A")</f>
        <v>7</v>
      </c>
      <c r="AK1608" t="str">
        <f ca="1">IF(ISNUMBER(Raw_Data[[#This Row],[MOB]]),IF(Raw_Data[[#This Row],[MOB]]&lt;6,"0-5 bulan",IF(Raw_Data[[#This Row],[MOB]]&lt;12,"6-11 bulan",IF(Raw_Data[[#This Row],[MOB]]&lt;24,"12-23 bulan","24+ bulan"))),"N/A")</f>
        <v>6-11 bulan</v>
      </c>
    </row>
    <row r="1609" spans="1:37" ht="14.25" customHeight="1" x14ac:dyDescent="0.45">
      <c r="A1609" t="s">
        <v>3888</v>
      </c>
      <c r="B1609" s="64">
        <v>46070</v>
      </c>
      <c r="C1609" s="1" t="str">
        <f t="shared" si="25"/>
        <v>February</v>
      </c>
      <c r="D1609" t="s">
        <v>210</v>
      </c>
      <c r="E1609" t="s">
        <v>211</v>
      </c>
      <c r="F1609">
        <v>21</v>
      </c>
      <c r="G1609" t="s">
        <v>51</v>
      </c>
      <c r="H1609" t="s">
        <v>108</v>
      </c>
      <c r="I1609" s="2">
        <v>6609000</v>
      </c>
      <c r="J1609" s="3">
        <f>Raw_Data[[#This Row],[cicilan_per_bulan]]/Raw_Data[[#This Row],[penghasilan_bulanan]]</f>
        <v>0.12243909819942503</v>
      </c>
      <c r="K1609" t="s">
        <v>102</v>
      </c>
      <c r="L1609" t="s">
        <v>103</v>
      </c>
      <c r="M1609" t="s">
        <v>44</v>
      </c>
      <c r="N1609" t="s">
        <v>158</v>
      </c>
      <c r="O1609" t="s">
        <v>159</v>
      </c>
      <c r="P1609" s="2">
        <v>30729000</v>
      </c>
      <c r="Q1609" s="2">
        <v>6146000</v>
      </c>
      <c r="R1609" t="str">
        <f>IF(Raw_Data[[#This Row],[persen_dp]]&lt;15%,"Low",IF(Raw_Data[[#This Row],[persen_dp]]&gt;25%,"High","Medium"))</f>
        <v>Medium</v>
      </c>
      <c r="S1609" s="3">
        <v>0.2</v>
      </c>
      <c r="T1609">
        <v>48</v>
      </c>
      <c r="U1609">
        <v>0.14499999999999999</v>
      </c>
      <c r="V1609" s="2">
        <v>809200</v>
      </c>
      <c r="W1609" s="2">
        <v>38842000</v>
      </c>
      <c r="X1609" t="str">
        <f>IF(OR(Raw_Data[[#This Row],[status_pembayaran]]="Macet",Raw_Data[[#This Row],[status_pembayaran]]="Kurang Lancar"),"Non Performing Loan","Performing")</f>
        <v>Performing</v>
      </c>
      <c r="Y1609" t="s">
        <v>47</v>
      </c>
      <c r="Z1609">
        <v>0</v>
      </c>
      <c r="AA1609">
        <v>0</v>
      </c>
      <c r="AB1609">
        <v>1</v>
      </c>
      <c r="AC1609" t="s">
        <v>137</v>
      </c>
      <c r="AD1609">
        <f>IF(Raw_Data[[#This Row],[rasio]]&lt;0.2,1,IF(Raw_Data[[#This Row],[rasio]]&lt;0.3,2,IF(Raw_Data[[#This Row],[rasio]]&lt;0.4,3,4)))</f>
        <v>1</v>
      </c>
      <c r="AE1609">
        <f>IF(Raw_Data[[#This Row],[kategori_dp]]="High",1,IF(Raw_Data[[#This Row],[kategori_dp]]="Medium",2,3))</f>
        <v>2</v>
      </c>
      <c r="AF1609">
        <f>IF(Raw_Data[[#This Row],[tenor_bulan]]&lt;=24,1,IF(Raw_Data[[#This Row],[tenor_bulan]]&lt;=36,2,IF(Raw_Data[[#This Row],[tenor_bulan]]&lt;=48,3,4)))</f>
        <v>3</v>
      </c>
      <c r="AG1609">
        <f>IF(Raw_Data[[#This Row],[jumlah_kali_telat]]=0,0,IF(Raw_Data[[#This Row],[jumlah_kali_telat]]&lt;=2,2,4))</f>
        <v>0</v>
      </c>
      <c r="AH1609">
        <f>Raw_Data[[#This Row],[Skor_Rasio]]+Raw_Data[[#This Row],[Skor_DP]]+Raw_Data[[#This Row],[Skor_Tenor]]+Raw_Data[[#This Row],[Skor_Telat]]</f>
        <v>6</v>
      </c>
      <c r="AI1609" t="str">
        <f>IF(Raw_Data[[#This Row],[Risk_Score]]&lt;=6,"Low Risk",IF(Raw_Data[[#This Row],[Risk_Score]]&lt;=8,"Medium Risk","High Risk"))</f>
        <v>Low Risk</v>
      </c>
      <c r="AJ1609">
        <f ca="1">IFERROR(DATEDIF(Raw_Data[[#This Row],[tanggal_pengajuan]],TODAY(),"m"),"N/A")</f>
        <v>8</v>
      </c>
      <c r="AK1609" t="str">
        <f ca="1">IF(ISNUMBER(Raw_Data[[#This Row],[MOB]]),IF(Raw_Data[[#This Row],[MOB]]&lt;6,"0-5 bulan",IF(Raw_Data[[#This Row],[MOB]]&lt;12,"6-11 bulan",IF(Raw_Data[[#This Row],[MOB]]&lt;24,"12-23 bulan","24+ bulan"))),"N/A")</f>
        <v>6-11 bulan</v>
      </c>
    </row>
    <row r="1610" spans="1:37" ht="14.25" customHeight="1" x14ac:dyDescent="0.45">
      <c r="A1610" t="s">
        <v>3889</v>
      </c>
      <c r="B1610" s="64">
        <v>46124</v>
      </c>
      <c r="C1610" s="1" t="str">
        <f t="shared" si="25"/>
        <v>April</v>
      </c>
      <c r="D1610" t="s">
        <v>638</v>
      </c>
      <c r="E1610" t="s">
        <v>3890</v>
      </c>
      <c r="F1610">
        <v>46</v>
      </c>
      <c r="G1610" t="s">
        <v>51</v>
      </c>
      <c r="H1610" t="s">
        <v>62</v>
      </c>
      <c r="I1610" s="2">
        <v>2726000</v>
      </c>
      <c r="J1610" s="3">
        <f>Raw_Data[[#This Row],[cicilan_per_bulan]]/Raw_Data[[#This Row],[penghasilan_bulanan]]</f>
        <v>0.35704328686720471</v>
      </c>
      <c r="K1610" t="s">
        <v>91</v>
      </c>
      <c r="L1610" t="s">
        <v>92</v>
      </c>
      <c r="M1610" t="s">
        <v>290</v>
      </c>
      <c r="N1610" t="s">
        <v>291</v>
      </c>
      <c r="O1610" t="s">
        <v>292</v>
      </c>
      <c r="P1610" s="2">
        <v>37615000</v>
      </c>
      <c r="Q1610" s="2">
        <v>3761000</v>
      </c>
      <c r="R1610" t="str">
        <f>IF(Raw_Data[[#This Row],[persen_dp]]&lt;15%,"Low",IF(Raw_Data[[#This Row],[persen_dp]]&gt;25%,"High","Medium"))</f>
        <v>Low</v>
      </c>
      <c r="S1610" s="3">
        <v>0.1</v>
      </c>
      <c r="T1610">
        <v>60</v>
      </c>
      <c r="U1610">
        <v>0.14499999999999999</v>
      </c>
      <c r="V1610" s="2">
        <v>973300</v>
      </c>
      <c r="W1610" s="2">
        <v>58398000</v>
      </c>
      <c r="X1610" t="str">
        <f>IF(OR(Raw_Data[[#This Row],[status_pembayaran]]="Macet",Raw_Data[[#This Row],[status_pembayaran]]="Kurang Lancar"),"Non Performing Loan","Performing")</f>
        <v>Performing</v>
      </c>
      <c r="Y1610" t="s">
        <v>47</v>
      </c>
      <c r="Z1610">
        <v>0</v>
      </c>
      <c r="AA1610">
        <v>0</v>
      </c>
      <c r="AB1610">
        <v>1</v>
      </c>
      <c r="AC1610" t="s">
        <v>137</v>
      </c>
      <c r="AD1610">
        <f>IF(Raw_Data[[#This Row],[rasio]]&lt;0.2,1,IF(Raw_Data[[#This Row],[rasio]]&lt;0.3,2,IF(Raw_Data[[#This Row],[rasio]]&lt;0.4,3,4)))</f>
        <v>3</v>
      </c>
      <c r="AE1610">
        <f>IF(Raw_Data[[#This Row],[kategori_dp]]="High",1,IF(Raw_Data[[#This Row],[kategori_dp]]="Medium",2,3))</f>
        <v>3</v>
      </c>
      <c r="AF1610">
        <f>IF(Raw_Data[[#This Row],[tenor_bulan]]&lt;=24,1,IF(Raw_Data[[#This Row],[tenor_bulan]]&lt;=36,2,IF(Raw_Data[[#This Row],[tenor_bulan]]&lt;=48,3,4)))</f>
        <v>4</v>
      </c>
      <c r="AG1610">
        <f>IF(Raw_Data[[#This Row],[jumlah_kali_telat]]=0,0,IF(Raw_Data[[#This Row],[jumlah_kali_telat]]&lt;=2,2,4))</f>
        <v>0</v>
      </c>
      <c r="AH1610">
        <f>Raw_Data[[#This Row],[Skor_Rasio]]+Raw_Data[[#This Row],[Skor_DP]]+Raw_Data[[#This Row],[Skor_Tenor]]+Raw_Data[[#This Row],[Skor_Telat]]</f>
        <v>10</v>
      </c>
      <c r="AI1610" t="str">
        <f>IF(Raw_Data[[#This Row],[Risk_Score]]&lt;=6,"Low Risk",IF(Raw_Data[[#This Row],[Risk_Score]]&lt;=8,"Medium Risk","High Risk"))</f>
        <v>High Risk</v>
      </c>
      <c r="AJ1610">
        <f ca="1">IFERROR(DATEDIF(Raw_Data[[#This Row],[tanggal_pengajuan]],TODAY(),"m"),"N/A")</f>
        <v>6</v>
      </c>
      <c r="AK1610" t="str">
        <f ca="1">IF(ISNUMBER(Raw_Data[[#This Row],[MOB]]),IF(Raw_Data[[#This Row],[MOB]]&lt;6,"0-5 bulan",IF(Raw_Data[[#This Row],[MOB]]&lt;12,"6-11 bulan",IF(Raw_Data[[#This Row],[MOB]]&lt;24,"12-23 bulan","24+ bulan"))),"N/A")</f>
        <v>6-11 bulan</v>
      </c>
    </row>
    <row r="1611" spans="1:37" ht="14.25" customHeight="1" x14ac:dyDescent="0.45">
      <c r="A1611" t="s">
        <v>3891</v>
      </c>
      <c r="B1611" s="64">
        <v>46181</v>
      </c>
      <c r="C1611" s="1" t="str">
        <f t="shared" si="25"/>
        <v>June</v>
      </c>
      <c r="D1611" t="s">
        <v>2120</v>
      </c>
      <c r="E1611" t="s">
        <v>3892</v>
      </c>
      <c r="F1611">
        <v>33</v>
      </c>
      <c r="G1611" t="s">
        <v>51</v>
      </c>
      <c r="H1611" t="s">
        <v>41</v>
      </c>
      <c r="I1611" s="2">
        <v>6641000</v>
      </c>
      <c r="J1611" s="3">
        <f>Raw_Data[[#This Row],[cicilan_per_bulan]]/Raw_Data[[#This Row],[penghasilan_bulanan]]</f>
        <v>0.34637855744616775</v>
      </c>
      <c r="K1611" t="s">
        <v>188</v>
      </c>
      <c r="L1611" t="s">
        <v>154</v>
      </c>
      <c r="M1611" t="s">
        <v>55</v>
      </c>
      <c r="N1611" t="s">
        <v>395</v>
      </c>
      <c r="O1611" t="s">
        <v>396</v>
      </c>
      <c r="P1611" s="2">
        <v>61138000</v>
      </c>
      <c r="Q1611" s="2">
        <v>18341000</v>
      </c>
      <c r="R1611" t="str">
        <f>IF(Raw_Data[[#This Row],[persen_dp]]&lt;15%,"Low",IF(Raw_Data[[#This Row],[persen_dp]]&gt;25%,"High","Medium"))</f>
        <v>High</v>
      </c>
      <c r="S1611" s="3">
        <v>0.3</v>
      </c>
      <c r="T1611">
        <v>24</v>
      </c>
      <c r="U1611">
        <v>0.14499999999999999</v>
      </c>
      <c r="V1611" s="2">
        <v>2300300</v>
      </c>
      <c r="W1611" s="2">
        <v>55208000</v>
      </c>
      <c r="X1611" t="str">
        <f>IF(OR(Raw_Data[[#This Row],[status_pembayaran]]="Macet",Raw_Data[[#This Row],[status_pembayaran]]="Kurang Lancar"),"Non Performing Loan","Performing")</f>
        <v>Performing</v>
      </c>
      <c r="Y1611" t="s">
        <v>47</v>
      </c>
      <c r="Z1611">
        <v>0</v>
      </c>
      <c r="AA1611">
        <v>0</v>
      </c>
      <c r="AB1611">
        <v>1</v>
      </c>
      <c r="AD1611">
        <f>IF(Raw_Data[[#This Row],[rasio]]&lt;0.2,1,IF(Raw_Data[[#This Row],[rasio]]&lt;0.3,2,IF(Raw_Data[[#This Row],[rasio]]&lt;0.4,3,4)))</f>
        <v>3</v>
      </c>
      <c r="AE1611">
        <f>IF(Raw_Data[[#This Row],[kategori_dp]]="High",1,IF(Raw_Data[[#This Row],[kategori_dp]]="Medium",2,3))</f>
        <v>1</v>
      </c>
      <c r="AF1611">
        <f>IF(Raw_Data[[#This Row],[tenor_bulan]]&lt;=24,1,IF(Raw_Data[[#This Row],[tenor_bulan]]&lt;=36,2,IF(Raw_Data[[#This Row],[tenor_bulan]]&lt;=48,3,4)))</f>
        <v>1</v>
      </c>
      <c r="AG1611">
        <f>IF(Raw_Data[[#This Row],[jumlah_kali_telat]]=0,0,IF(Raw_Data[[#This Row],[jumlah_kali_telat]]&lt;=2,2,4))</f>
        <v>0</v>
      </c>
      <c r="AH1611">
        <f>Raw_Data[[#This Row],[Skor_Rasio]]+Raw_Data[[#This Row],[Skor_DP]]+Raw_Data[[#This Row],[Skor_Tenor]]+Raw_Data[[#This Row],[Skor_Telat]]</f>
        <v>5</v>
      </c>
      <c r="AI1611" t="str">
        <f>IF(Raw_Data[[#This Row],[Risk_Score]]&lt;=6,"Low Risk",IF(Raw_Data[[#This Row],[Risk_Score]]&lt;=8,"Medium Risk","High Risk"))</f>
        <v>Low Risk</v>
      </c>
      <c r="AJ1611">
        <f ca="1">IFERROR(DATEDIF(Raw_Data[[#This Row],[tanggal_pengajuan]],TODAY(),"m"),"N/A")</f>
        <v>4</v>
      </c>
      <c r="AK1611" t="str">
        <f ca="1">IF(ISNUMBER(Raw_Data[[#This Row],[MOB]]),IF(Raw_Data[[#This Row],[MOB]]&lt;6,"0-5 bulan",IF(Raw_Data[[#This Row],[MOB]]&lt;12,"6-11 bulan",IF(Raw_Data[[#This Row],[MOB]]&lt;24,"12-23 bulan","24+ bulan"))),"N/A")</f>
        <v>0-5 bulan</v>
      </c>
    </row>
    <row r="1612" spans="1:37" ht="14.25" customHeight="1" x14ac:dyDescent="0.45">
      <c r="A1612" t="s">
        <v>3893</v>
      </c>
      <c r="B1612" s="64">
        <v>46143</v>
      </c>
      <c r="C1612" s="1" t="str">
        <f t="shared" si="25"/>
        <v>May</v>
      </c>
      <c r="D1612" t="s">
        <v>3894</v>
      </c>
      <c r="E1612" t="s">
        <v>3895</v>
      </c>
      <c r="F1612">
        <v>33</v>
      </c>
      <c r="G1612" t="s">
        <v>51</v>
      </c>
      <c r="H1612" t="s">
        <v>126</v>
      </c>
      <c r="I1612" s="2">
        <v>4427000</v>
      </c>
      <c r="J1612" s="3">
        <f>Raw_Data[[#This Row],[cicilan_per_bulan]]/Raw_Data[[#This Row],[penghasilan_bulanan]]</f>
        <v>0.20903546419697311</v>
      </c>
      <c r="K1612" t="s">
        <v>153</v>
      </c>
      <c r="L1612" t="s">
        <v>154</v>
      </c>
      <c r="M1612" t="s">
        <v>55</v>
      </c>
      <c r="N1612" t="s">
        <v>121</v>
      </c>
      <c r="O1612" t="s">
        <v>122</v>
      </c>
      <c r="P1612" s="2">
        <v>35764000</v>
      </c>
      <c r="Q1612" s="2">
        <v>3576000</v>
      </c>
      <c r="R1612" t="str">
        <f>IF(Raw_Data[[#This Row],[persen_dp]]&lt;15%,"Low",IF(Raw_Data[[#This Row],[persen_dp]]&gt;25%,"High","Medium"))</f>
        <v>Low</v>
      </c>
      <c r="S1612" s="3">
        <v>0.1</v>
      </c>
      <c r="T1612">
        <v>60</v>
      </c>
      <c r="U1612">
        <v>0.14499999999999999</v>
      </c>
      <c r="V1612" s="2">
        <v>925400</v>
      </c>
      <c r="W1612" s="2">
        <v>55524000</v>
      </c>
      <c r="X1612" t="str">
        <f>IF(OR(Raw_Data[[#This Row],[status_pembayaran]]="Macet",Raw_Data[[#This Row],[status_pembayaran]]="Kurang Lancar"),"Non Performing Loan","Performing")</f>
        <v>Performing</v>
      </c>
      <c r="Y1612" t="s">
        <v>47</v>
      </c>
      <c r="Z1612">
        <v>0</v>
      </c>
      <c r="AA1612">
        <v>0</v>
      </c>
      <c r="AB1612">
        <v>1</v>
      </c>
      <c r="AC1612" t="s">
        <v>74</v>
      </c>
      <c r="AD1612">
        <f>IF(Raw_Data[[#This Row],[rasio]]&lt;0.2,1,IF(Raw_Data[[#This Row],[rasio]]&lt;0.3,2,IF(Raw_Data[[#This Row],[rasio]]&lt;0.4,3,4)))</f>
        <v>2</v>
      </c>
      <c r="AE1612">
        <f>IF(Raw_Data[[#This Row],[kategori_dp]]="High",1,IF(Raw_Data[[#This Row],[kategori_dp]]="Medium",2,3))</f>
        <v>3</v>
      </c>
      <c r="AF1612">
        <f>IF(Raw_Data[[#This Row],[tenor_bulan]]&lt;=24,1,IF(Raw_Data[[#This Row],[tenor_bulan]]&lt;=36,2,IF(Raw_Data[[#This Row],[tenor_bulan]]&lt;=48,3,4)))</f>
        <v>4</v>
      </c>
      <c r="AG1612">
        <f>IF(Raw_Data[[#This Row],[jumlah_kali_telat]]=0,0,IF(Raw_Data[[#This Row],[jumlah_kali_telat]]&lt;=2,2,4))</f>
        <v>0</v>
      </c>
      <c r="AH1612">
        <f>Raw_Data[[#This Row],[Skor_Rasio]]+Raw_Data[[#This Row],[Skor_DP]]+Raw_Data[[#This Row],[Skor_Tenor]]+Raw_Data[[#This Row],[Skor_Telat]]</f>
        <v>9</v>
      </c>
      <c r="AI1612" t="str">
        <f>IF(Raw_Data[[#This Row],[Risk_Score]]&lt;=6,"Low Risk",IF(Raw_Data[[#This Row],[Risk_Score]]&lt;=8,"Medium Risk","High Risk"))</f>
        <v>High Risk</v>
      </c>
      <c r="AJ1612">
        <f ca="1">IFERROR(DATEDIF(Raw_Data[[#This Row],[tanggal_pengajuan]],TODAY(),"m"),"N/A")</f>
        <v>5</v>
      </c>
      <c r="AK1612" t="str">
        <f ca="1">IF(ISNUMBER(Raw_Data[[#This Row],[MOB]]),IF(Raw_Data[[#This Row],[MOB]]&lt;6,"0-5 bulan",IF(Raw_Data[[#This Row],[MOB]]&lt;12,"6-11 bulan",IF(Raw_Data[[#This Row],[MOB]]&lt;24,"12-23 bulan","24+ bulan"))),"N/A")</f>
        <v>0-5 bulan</v>
      </c>
    </row>
    <row r="1613" spans="1:37" ht="14.25" customHeight="1" x14ac:dyDescent="0.45">
      <c r="A1613" t="s">
        <v>3896</v>
      </c>
      <c r="B1613" s="64">
        <v>46128</v>
      </c>
      <c r="C1613" s="1" t="str">
        <f t="shared" si="25"/>
        <v>April</v>
      </c>
      <c r="D1613" t="s">
        <v>3897</v>
      </c>
      <c r="E1613" t="s">
        <v>3898</v>
      </c>
      <c r="F1613">
        <v>56</v>
      </c>
      <c r="G1613" t="s">
        <v>51</v>
      </c>
      <c r="H1613" t="s">
        <v>176</v>
      </c>
      <c r="I1613" s="2">
        <v>6271000</v>
      </c>
      <c r="J1613" s="3">
        <f>Raw_Data[[#This Row],[cicilan_per_bulan]]/Raw_Data[[#This Row],[penghasilan_bulanan]]</f>
        <v>5.1092329771966191E-2</v>
      </c>
      <c r="K1613" t="s">
        <v>102</v>
      </c>
      <c r="L1613" t="s">
        <v>103</v>
      </c>
      <c r="M1613" t="s">
        <v>44</v>
      </c>
      <c r="N1613" t="s">
        <v>83</v>
      </c>
      <c r="O1613" t="s">
        <v>57</v>
      </c>
      <c r="P1613" s="2">
        <v>18572000</v>
      </c>
      <c r="Q1613" s="2">
        <v>7429000</v>
      </c>
      <c r="R1613" t="str">
        <f>IF(Raw_Data[[#This Row],[persen_dp]]&lt;15%,"Low",IF(Raw_Data[[#This Row],[persen_dp]]&gt;25%,"High","Medium"))</f>
        <v>High</v>
      </c>
      <c r="S1613" s="3">
        <v>0.4</v>
      </c>
      <c r="T1613">
        <v>60</v>
      </c>
      <c r="U1613">
        <v>0.14499999999999999</v>
      </c>
      <c r="V1613" s="2">
        <v>320400</v>
      </c>
      <c r="W1613" s="2">
        <v>19222000</v>
      </c>
      <c r="X1613" t="str">
        <f>IF(OR(Raw_Data[[#This Row],[status_pembayaran]]="Macet",Raw_Data[[#This Row],[status_pembayaran]]="Kurang Lancar"),"Non Performing Loan","Performing")</f>
        <v>Performing</v>
      </c>
      <c r="Y1613" t="s">
        <v>317</v>
      </c>
      <c r="Z1613">
        <v>0</v>
      </c>
      <c r="AA1613">
        <v>0</v>
      </c>
      <c r="AB1613">
        <v>0</v>
      </c>
      <c r="AC1613" t="s">
        <v>104</v>
      </c>
      <c r="AD1613">
        <f>IF(Raw_Data[[#This Row],[rasio]]&lt;0.2,1,IF(Raw_Data[[#This Row],[rasio]]&lt;0.3,2,IF(Raw_Data[[#This Row],[rasio]]&lt;0.4,3,4)))</f>
        <v>1</v>
      </c>
      <c r="AE1613">
        <f>IF(Raw_Data[[#This Row],[kategori_dp]]="High",1,IF(Raw_Data[[#This Row],[kategori_dp]]="Medium",2,3))</f>
        <v>1</v>
      </c>
      <c r="AF1613">
        <f>IF(Raw_Data[[#This Row],[tenor_bulan]]&lt;=24,1,IF(Raw_Data[[#This Row],[tenor_bulan]]&lt;=36,2,IF(Raw_Data[[#This Row],[tenor_bulan]]&lt;=48,3,4)))</f>
        <v>4</v>
      </c>
      <c r="AG1613">
        <f>IF(Raw_Data[[#This Row],[jumlah_kali_telat]]=0,0,IF(Raw_Data[[#This Row],[jumlah_kali_telat]]&lt;=2,2,4))</f>
        <v>0</v>
      </c>
      <c r="AH1613">
        <f>Raw_Data[[#This Row],[Skor_Rasio]]+Raw_Data[[#This Row],[Skor_DP]]+Raw_Data[[#This Row],[Skor_Tenor]]+Raw_Data[[#This Row],[Skor_Telat]]</f>
        <v>6</v>
      </c>
      <c r="AI1613" t="str">
        <f>IF(Raw_Data[[#This Row],[Risk_Score]]&lt;=6,"Low Risk",IF(Raw_Data[[#This Row],[Risk_Score]]&lt;=8,"Medium Risk","High Risk"))</f>
        <v>Low Risk</v>
      </c>
      <c r="AJ1613">
        <f ca="1">IFERROR(DATEDIF(Raw_Data[[#This Row],[tanggal_pengajuan]],TODAY(),"m"),"N/A")</f>
        <v>6</v>
      </c>
      <c r="AK1613" t="str">
        <f ca="1">IF(ISNUMBER(Raw_Data[[#This Row],[MOB]]),IF(Raw_Data[[#This Row],[MOB]]&lt;6,"0-5 bulan",IF(Raw_Data[[#This Row],[MOB]]&lt;12,"6-11 bulan",IF(Raw_Data[[#This Row],[MOB]]&lt;24,"12-23 bulan","24+ bulan"))),"N/A")</f>
        <v>6-11 bulan</v>
      </c>
    </row>
    <row r="1614" spans="1:37" ht="14.25" customHeight="1" x14ac:dyDescent="0.45">
      <c r="A1614" t="s">
        <v>3899</v>
      </c>
      <c r="B1614" s="64">
        <v>46110</v>
      </c>
      <c r="C1614" s="1" t="str">
        <f t="shared" si="25"/>
        <v>March</v>
      </c>
      <c r="D1614" t="s">
        <v>1781</v>
      </c>
      <c r="E1614" t="s">
        <v>3900</v>
      </c>
      <c r="F1614">
        <v>47</v>
      </c>
      <c r="G1614" t="s">
        <v>40</v>
      </c>
      <c r="H1614" t="s">
        <v>52</v>
      </c>
      <c r="I1614" s="2">
        <v>12556000</v>
      </c>
      <c r="J1614" s="3">
        <f>Raw_Data[[#This Row],[cicilan_per_bulan]]/Raw_Data[[#This Row],[penghasilan_bulanan]]</f>
        <v>9.1390570245301048E-2</v>
      </c>
      <c r="K1614" t="s">
        <v>286</v>
      </c>
      <c r="L1614" t="s">
        <v>154</v>
      </c>
      <c r="M1614" t="s">
        <v>55</v>
      </c>
      <c r="N1614" t="s">
        <v>231</v>
      </c>
      <c r="O1614" t="s">
        <v>232</v>
      </c>
      <c r="P1614" s="2">
        <v>38385000</v>
      </c>
      <c r="Q1614" s="2">
        <v>9596000</v>
      </c>
      <c r="R1614" t="str">
        <f>IF(Raw_Data[[#This Row],[persen_dp]]&lt;15%,"Low",IF(Raw_Data[[#This Row],[persen_dp]]&gt;25%,"High","Medium"))</f>
        <v>Medium</v>
      </c>
      <c r="S1614" s="3">
        <v>0.25</v>
      </c>
      <c r="T1614">
        <v>36</v>
      </c>
      <c r="U1614">
        <v>0.14499999999999999</v>
      </c>
      <c r="V1614" s="2">
        <v>1147500</v>
      </c>
      <c r="W1614" s="2">
        <v>41312000</v>
      </c>
      <c r="X1614" t="str">
        <f>IF(OR(Raw_Data[[#This Row],[status_pembayaran]]="Macet",Raw_Data[[#This Row],[status_pembayaran]]="Kurang Lancar"),"Non Performing Loan","Performing")</f>
        <v>Performing</v>
      </c>
      <c r="Y1614" t="s">
        <v>47</v>
      </c>
      <c r="Z1614">
        <v>0</v>
      </c>
      <c r="AA1614">
        <v>0</v>
      </c>
      <c r="AB1614">
        <v>1</v>
      </c>
      <c r="AD1614">
        <f>IF(Raw_Data[[#This Row],[rasio]]&lt;0.2,1,IF(Raw_Data[[#This Row],[rasio]]&lt;0.3,2,IF(Raw_Data[[#This Row],[rasio]]&lt;0.4,3,4)))</f>
        <v>1</v>
      </c>
      <c r="AE1614">
        <f>IF(Raw_Data[[#This Row],[kategori_dp]]="High",1,IF(Raw_Data[[#This Row],[kategori_dp]]="Medium",2,3))</f>
        <v>2</v>
      </c>
      <c r="AF1614">
        <f>IF(Raw_Data[[#This Row],[tenor_bulan]]&lt;=24,1,IF(Raw_Data[[#This Row],[tenor_bulan]]&lt;=36,2,IF(Raw_Data[[#This Row],[tenor_bulan]]&lt;=48,3,4)))</f>
        <v>2</v>
      </c>
      <c r="AG1614">
        <f>IF(Raw_Data[[#This Row],[jumlah_kali_telat]]=0,0,IF(Raw_Data[[#This Row],[jumlah_kali_telat]]&lt;=2,2,4))</f>
        <v>0</v>
      </c>
      <c r="AH1614">
        <f>Raw_Data[[#This Row],[Skor_Rasio]]+Raw_Data[[#This Row],[Skor_DP]]+Raw_Data[[#This Row],[Skor_Tenor]]+Raw_Data[[#This Row],[Skor_Telat]]</f>
        <v>5</v>
      </c>
      <c r="AI1614" t="str">
        <f>IF(Raw_Data[[#This Row],[Risk_Score]]&lt;=6,"Low Risk",IF(Raw_Data[[#This Row],[Risk_Score]]&lt;=8,"Medium Risk","High Risk"))</f>
        <v>Low Risk</v>
      </c>
      <c r="AJ1614">
        <f ca="1">IFERROR(DATEDIF(Raw_Data[[#This Row],[tanggal_pengajuan]],TODAY(),"m"),"N/A")</f>
        <v>6</v>
      </c>
      <c r="AK1614" t="str">
        <f ca="1">IF(ISNUMBER(Raw_Data[[#This Row],[MOB]]),IF(Raw_Data[[#This Row],[MOB]]&lt;6,"0-5 bulan",IF(Raw_Data[[#This Row],[MOB]]&lt;12,"6-11 bulan",IF(Raw_Data[[#This Row],[MOB]]&lt;24,"12-23 bulan","24+ bulan"))),"N/A")</f>
        <v>6-11 bulan</v>
      </c>
    </row>
    <row r="1615" spans="1:37" ht="14.25" customHeight="1" x14ac:dyDescent="0.45">
      <c r="A1615" t="s">
        <v>3901</v>
      </c>
      <c r="B1615" s="64">
        <v>46035</v>
      </c>
      <c r="C1615" s="1" t="str">
        <f t="shared" si="25"/>
        <v>January</v>
      </c>
      <c r="D1615" t="s">
        <v>713</v>
      </c>
      <c r="E1615" t="s">
        <v>3902</v>
      </c>
      <c r="F1615">
        <v>37</v>
      </c>
      <c r="G1615" t="s">
        <v>51</v>
      </c>
      <c r="H1615" t="s">
        <v>62</v>
      </c>
      <c r="I1615" s="2">
        <v>1991000</v>
      </c>
      <c r="J1615" s="3">
        <f>Raw_Data[[#This Row],[cicilan_per_bulan]]/Raw_Data[[#This Row],[penghasilan_bulanan]]</f>
        <v>0.50617780010045199</v>
      </c>
      <c r="K1615" t="s">
        <v>70</v>
      </c>
      <c r="L1615" t="s">
        <v>71</v>
      </c>
      <c r="M1615" t="s">
        <v>55</v>
      </c>
      <c r="N1615" t="s">
        <v>147</v>
      </c>
      <c r="O1615" t="s">
        <v>148</v>
      </c>
      <c r="P1615" s="2">
        <v>31250000</v>
      </c>
      <c r="Q1615" s="2">
        <v>12500000</v>
      </c>
      <c r="R1615" t="str">
        <f>IF(Raw_Data[[#This Row],[persen_dp]]&lt;15%,"Low",IF(Raw_Data[[#This Row],[persen_dp]]&gt;25%,"High","Medium"))</f>
        <v>High</v>
      </c>
      <c r="S1615" s="3">
        <v>0.4</v>
      </c>
      <c r="T1615">
        <v>24</v>
      </c>
      <c r="U1615">
        <v>0.14499999999999999</v>
      </c>
      <c r="V1615" s="2">
        <v>1007800</v>
      </c>
      <c r="W1615" s="2">
        <v>24188000</v>
      </c>
      <c r="X1615" t="str">
        <f>IF(OR(Raw_Data[[#This Row],[status_pembayaran]]="Macet",Raw_Data[[#This Row],[status_pembayaran]]="Kurang Lancar"),"Non Performing Loan","Performing")</f>
        <v>Performing</v>
      </c>
      <c r="Y1615" t="s">
        <v>47</v>
      </c>
      <c r="Z1615">
        <v>0</v>
      </c>
      <c r="AA1615">
        <v>0</v>
      </c>
      <c r="AB1615">
        <v>1</v>
      </c>
      <c r="AD1615">
        <f>IF(Raw_Data[[#This Row],[rasio]]&lt;0.2,1,IF(Raw_Data[[#This Row],[rasio]]&lt;0.3,2,IF(Raw_Data[[#This Row],[rasio]]&lt;0.4,3,4)))</f>
        <v>4</v>
      </c>
      <c r="AE1615">
        <f>IF(Raw_Data[[#This Row],[kategori_dp]]="High",1,IF(Raw_Data[[#This Row],[kategori_dp]]="Medium",2,3))</f>
        <v>1</v>
      </c>
      <c r="AF1615">
        <f>IF(Raw_Data[[#This Row],[tenor_bulan]]&lt;=24,1,IF(Raw_Data[[#This Row],[tenor_bulan]]&lt;=36,2,IF(Raw_Data[[#This Row],[tenor_bulan]]&lt;=48,3,4)))</f>
        <v>1</v>
      </c>
      <c r="AG1615">
        <f>IF(Raw_Data[[#This Row],[jumlah_kali_telat]]=0,0,IF(Raw_Data[[#This Row],[jumlah_kali_telat]]&lt;=2,2,4))</f>
        <v>0</v>
      </c>
      <c r="AH1615">
        <f>Raw_Data[[#This Row],[Skor_Rasio]]+Raw_Data[[#This Row],[Skor_DP]]+Raw_Data[[#This Row],[Skor_Tenor]]+Raw_Data[[#This Row],[Skor_Telat]]</f>
        <v>6</v>
      </c>
      <c r="AI1615" t="str">
        <f>IF(Raw_Data[[#This Row],[Risk_Score]]&lt;=6,"Low Risk",IF(Raw_Data[[#This Row],[Risk_Score]]&lt;=8,"Medium Risk","High Risk"))</f>
        <v>Low Risk</v>
      </c>
      <c r="AJ1615">
        <f ca="1">IFERROR(DATEDIF(Raw_Data[[#This Row],[tanggal_pengajuan]],TODAY(),"m"),"N/A")</f>
        <v>9</v>
      </c>
      <c r="AK1615" t="str">
        <f ca="1">IF(ISNUMBER(Raw_Data[[#This Row],[MOB]]),IF(Raw_Data[[#This Row],[MOB]]&lt;6,"0-5 bulan",IF(Raw_Data[[#This Row],[MOB]]&lt;12,"6-11 bulan",IF(Raw_Data[[#This Row],[MOB]]&lt;24,"12-23 bulan","24+ bulan"))),"N/A")</f>
        <v>6-11 bulan</v>
      </c>
    </row>
    <row r="1616" spans="1:37" ht="14.25" customHeight="1" x14ac:dyDescent="0.45">
      <c r="A1616" t="s">
        <v>3903</v>
      </c>
      <c r="B1616" s="64">
        <v>46081</v>
      </c>
      <c r="C1616" s="1" t="str">
        <f t="shared" si="25"/>
        <v>February</v>
      </c>
      <c r="D1616" t="s">
        <v>3797</v>
      </c>
      <c r="E1616" t="s">
        <v>3904</v>
      </c>
      <c r="F1616">
        <v>48</v>
      </c>
      <c r="G1616" t="s">
        <v>40</v>
      </c>
      <c r="H1616" t="s">
        <v>152</v>
      </c>
      <c r="I1616" s="2">
        <v>3784000</v>
      </c>
      <c r="J1616" s="3">
        <f>Raw_Data[[#This Row],[cicilan_per_bulan]]/Raw_Data[[#This Row],[penghasilan_bulanan]]</f>
        <v>0.36841966173361523</v>
      </c>
      <c r="K1616" t="s">
        <v>145</v>
      </c>
      <c r="L1616" t="s">
        <v>146</v>
      </c>
      <c r="M1616" t="s">
        <v>290</v>
      </c>
      <c r="N1616" t="s">
        <v>291</v>
      </c>
      <c r="O1616" t="s">
        <v>292</v>
      </c>
      <c r="P1616" s="2">
        <v>37053000</v>
      </c>
      <c r="Q1616" s="2">
        <v>11116000</v>
      </c>
      <c r="R1616" t="str">
        <f>IF(Raw_Data[[#This Row],[persen_dp]]&lt;15%,"Low",IF(Raw_Data[[#This Row],[persen_dp]]&gt;25%,"High","Medium"))</f>
        <v>High</v>
      </c>
      <c r="S1616" s="3">
        <v>0.3</v>
      </c>
      <c r="T1616">
        <v>24</v>
      </c>
      <c r="U1616">
        <v>0.14499999999999999</v>
      </c>
      <c r="V1616" s="2">
        <v>1394100</v>
      </c>
      <c r="W1616" s="2">
        <v>33459000</v>
      </c>
      <c r="X1616" t="str">
        <f>IF(OR(Raw_Data[[#This Row],[status_pembayaran]]="Macet",Raw_Data[[#This Row],[status_pembayaran]]="Kurang Lancar"),"Non Performing Loan","Performing")</f>
        <v>Performing</v>
      </c>
      <c r="Y1616" t="s">
        <v>47</v>
      </c>
      <c r="Z1616">
        <v>0</v>
      </c>
      <c r="AA1616">
        <v>0</v>
      </c>
      <c r="AB1616">
        <v>1</v>
      </c>
      <c r="AC1616" t="s">
        <v>137</v>
      </c>
      <c r="AD1616">
        <f>IF(Raw_Data[[#This Row],[rasio]]&lt;0.2,1,IF(Raw_Data[[#This Row],[rasio]]&lt;0.3,2,IF(Raw_Data[[#This Row],[rasio]]&lt;0.4,3,4)))</f>
        <v>3</v>
      </c>
      <c r="AE1616">
        <f>IF(Raw_Data[[#This Row],[kategori_dp]]="High",1,IF(Raw_Data[[#This Row],[kategori_dp]]="Medium",2,3))</f>
        <v>1</v>
      </c>
      <c r="AF1616">
        <f>IF(Raw_Data[[#This Row],[tenor_bulan]]&lt;=24,1,IF(Raw_Data[[#This Row],[tenor_bulan]]&lt;=36,2,IF(Raw_Data[[#This Row],[tenor_bulan]]&lt;=48,3,4)))</f>
        <v>1</v>
      </c>
      <c r="AG1616">
        <f>IF(Raw_Data[[#This Row],[jumlah_kali_telat]]=0,0,IF(Raw_Data[[#This Row],[jumlah_kali_telat]]&lt;=2,2,4))</f>
        <v>0</v>
      </c>
      <c r="AH1616">
        <f>Raw_Data[[#This Row],[Skor_Rasio]]+Raw_Data[[#This Row],[Skor_DP]]+Raw_Data[[#This Row],[Skor_Tenor]]+Raw_Data[[#This Row],[Skor_Telat]]</f>
        <v>5</v>
      </c>
      <c r="AI1616" t="str">
        <f>IF(Raw_Data[[#This Row],[Risk_Score]]&lt;=6,"Low Risk",IF(Raw_Data[[#This Row],[Risk_Score]]&lt;=8,"Medium Risk","High Risk"))</f>
        <v>Low Risk</v>
      </c>
      <c r="AJ1616">
        <f ca="1">IFERROR(DATEDIF(Raw_Data[[#This Row],[tanggal_pengajuan]],TODAY(),"m"),"N/A")</f>
        <v>7</v>
      </c>
      <c r="AK1616" t="str">
        <f ca="1">IF(ISNUMBER(Raw_Data[[#This Row],[MOB]]),IF(Raw_Data[[#This Row],[MOB]]&lt;6,"0-5 bulan",IF(Raw_Data[[#This Row],[MOB]]&lt;12,"6-11 bulan",IF(Raw_Data[[#This Row],[MOB]]&lt;24,"12-23 bulan","24+ bulan"))),"N/A")</f>
        <v>6-11 bulan</v>
      </c>
    </row>
    <row r="1617" spans="1:37" ht="14.25" customHeight="1" x14ac:dyDescent="0.45">
      <c r="A1617" t="s">
        <v>3905</v>
      </c>
      <c r="B1617" s="64">
        <v>46025</v>
      </c>
      <c r="C1617" s="1" t="str">
        <f t="shared" si="25"/>
        <v>January</v>
      </c>
      <c r="D1617" t="s">
        <v>582</v>
      </c>
      <c r="E1617" t="s">
        <v>3906</v>
      </c>
      <c r="F1617">
        <v>51</v>
      </c>
      <c r="G1617" t="s">
        <v>51</v>
      </c>
      <c r="H1617" t="s">
        <v>41</v>
      </c>
      <c r="I1617" s="2">
        <v>6961000</v>
      </c>
      <c r="J1617" s="3">
        <f>Raw_Data[[#This Row],[cicilan_per_bulan]]/Raw_Data[[#This Row],[penghasilan_bulanan]]</f>
        <v>0.27998850739836229</v>
      </c>
      <c r="K1617" t="s">
        <v>177</v>
      </c>
      <c r="L1617" t="s">
        <v>154</v>
      </c>
      <c r="M1617" t="s">
        <v>55</v>
      </c>
      <c r="N1617" t="s">
        <v>147</v>
      </c>
      <c r="O1617" t="s">
        <v>148</v>
      </c>
      <c r="P1617" s="2">
        <v>31425000</v>
      </c>
      <c r="Q1617" s="2">
        <v>10999000</v>
      </c>
      <c r="R1617" t="str">
        <f>IF(Raw_Data[[#This Row],[persen_dp]]&lt;15%,"Low",IF(Raw_Data[[#This Row],[persen_dp]]&gt;25%,"High","Medium"))</f>
        <v>High</v>
      </c>
      <c r="S1617" s="3">
        <v>0.35</v>
      </c>
      <c r="T1617">
        <v>12</v>
      </c>
      <c r="U1617">
        <v>0.14499999999999999</v>
      </c>
      <c r="V1617" s="2">
        <v>1949000</v>
      </c>
      <c r="W1617" s="2">
        <v>23388000</v>
      </c>
      <c r="X1617" t="str">
        <f>IF(OR(Raw_Data[[#This Row],[status_pembayaran]]="Macet",Raw_Data[[#This Row],[status_pembayaran]]="Kurang Lancar"),"Non Performing Loan","Performing")</f>
        <v>Performing</v>
      </c>
      <c r="Y1617" t="s">
        <v>47</v>
      </c>
      <c r="Z1617">
        <v>0</v>
      </c>
      <c r="AA1617">
        <v>0</v>
      </c>
      <c r="AB1617">
        <v>1</v>
      </c>
      <c r="AD1617">
        <f>IF(Raw_Data[[#This Row],[rasio]]&lt;0.2,1,IF(Raw_Data[[#This Row],[rasio]]&lt;0.3,2,IF(Raw_Data[[#This Row],[rasio]]&lt;0.4,3,4)))</f>
        <v>2</v>
      </c>
      <c r="AE1617">
        <f>IF(Raw_Data[[#This Row],[kategori_dp]]="High",1,IF(Raw_Data[[#This Row],[kategori_dp]]="Medium",2,3))</f>
        <v>1</v>
      </c>
      <c r="AF1617">
        <f>IF(Raw_Data[[#This Row],[tenor_bulan]]&lt;=24,1,IF(Raw_Data[[#This Row],[tenor_bulan]]&lt;=36,2,IF(Raw_Data[[#This Row],[tenor_bulan]]&lt;=48,3,4)))</f>
        <v>1</v>
      </c>
      <c r="AG1617">
        <f>IF(Raw_Data[[#This Row],[jumlah_kali_telat]]=0,0,IF(Raw_Data[[#This Row],[jumlah_kali_telat]]&lt;=2,2,4))</f>
        <v>0</v>
      </c>
      <c r="AH1617">
        <f>Raw_Data[[#This Row],[Skor_Rasio]]+Raw_Data[[#This Row],[Skor_DP]]+Raw_Data[[#This Row],[Skor_Tenor]]+Raw_Data[[#This Row],[Skor_Telat]]</f>
        <v>4</v>
      </c>
      <c r="AI1617" t="str">
        <f>IF(Raw_Data[[#This Row],[Risk_Score]]&lt;=6,"Low Risk",IF(Raw_Data[[#This Row],[Risk_Score]]&lt;=8,"Medium Risk","High Risk"))</f>
        <v>Low Risk</v>
      </c>
      <c r="AJ1617">
        <f ca="1">IFERROR(DATEDIF(Raw_Data[[#This Row],[tanggal_pengajuan]],TODAY(),"m"),"N/A")</f>
        <v>9</v>
      </c>
      <c r="AK1617" t="str">
        <f ca="1">IF(ISNUMBER(Raw_Data[[#This Row],[MOB]]),IF(Raw_Data[[#This Row],[MOB]]&lt;6,"0-5 bulan",IF(Raw_Data[[#This Row],[MOB]]&lt;12,"6-11 bulan",IF(Raw_Data[[#This Row],[MOB]]&lt;24,"12-23 bulan","24+ bulan"))),"N/A")</f>
        <v>6-11 bulan</v>
      </c>
    </row>
    <row r="1618" spans="1:37" ht="14.25" customHeight="1" x14ac:dyDescent="0.45">
      <c r="A1618" t="s">
        <v>3907</v>
      </c>
      <c r="B1618" s="64">
        <v>46153</v>
      </c>
      <c r="C1618" s="1" t="str">
        <f t="shared" si="25"/>
        <v>May</v>
      </c>
      <c r="D1618" t="s">
        <v>3908</v>
      </c>
      <c r="E1618" t="s">
        <v>3909</v>
      </c>
      <c r="F1618">
        <v>49</v>
      </c>
      <c r="G1618" t="s">
        <v>40</v>
      </c>
      <c r="H1618" t="s">
        <v>41</v>
      </c>
      <c r="I1618" s="2">
        <v>6215000</v>
      </c>
      <c r="J1618" s="3">
        <f>Raw_Data[[#This Row],[cicilan_per_bulan]]/Raw_Data[[#This Row],[penghasilan_bulanan]]</f>
        <v>0.37668543845534996</v>
      </c>
      <c r="K1618" t="s">
        <v>114</v>
      </c>
      <c r="L1618" t="s">
        <v>115</v>
      </c>
      <c r="M1618" t="s">
        <v>55</v>
      </c>
      <c r="N1618" t="s">
        <v>121</v>
      </c>
      <c r="O1618" t="s">
        <v>122</v>
      </c>
      <c r="P1618" s="2">
        <v>35051000</v>
      </c>
      <c r="Q1618" s="2">
        <v>10515000</v>
      </c>
      <c r="R1618" t="str">
        <f>IF(Raw_Data[[#This Row],[persen_dp]]&lt;15%,"Low",IF(Raw_Data[[#This Row],[persen_dp]]&gt;25%,"High","Medium"))</f>
        <v>High</v>
      </c>
      <c r="S1618" s="3">
        <v>0.3</v>
      </c>
      <c r="T1618">
        <v>12</v>
      </c>
      <c r="U1618">
        <v>0.14499999999999999</v>
      </c>
      <c r="V1618" s="2">
        <v>2341100</v>
      </c>
      <c r="W1618" s="2">
        <v>28094000</v>
      </c>
      <c r="X1618" t="str">
        <f>IF(OR(Raw_Data[[#This Row],[status_pembayaran]]="Macet",Raw_Data[[#This Row],[status_pembayaran]]="Kurang Lancar"),"Non Performing Loan","Performing")</f>
        <v>Performing</v>
      </c>
      <c r="Y1618" t="s">
        <v>47</v>
      </c>
      <c r="Z1618">
        <v>0</v>
      </c>
      <c r="AA1618">
        <v>0</v>
      </c>
      <c r="AB1618">
        <v>1</v>
      </c>
      <c r="AC1618" t="s">
        <v>137</v>
      </c>
      <c r="AD1618">
        <f>IF(Raw_Data[[#This Row],[rasio]]&lt;0.2,1,IF(Raw_Data[[#This Row],[rasio]]&lt;0.3,2,IF(Raw_Data[[#This Row],[rasio]]&lt;0.4,3,4)))</f>
        <v>3</v>
      </c>
      <c r="AE1618">
        <f>IF(Raw_Data[[#This Row],[kategori_dp]]="High",1,IF(Raw_Data[[#This Row],[kategori_dp]]="Medium",2,3))</f>
        <v>1</v>
      </c>
      <c r="AF1618">
        <f>IF(Raw_Data[[#This Row],[tenor_bulan]]&lt;=24,1,IF(Raw_Data[[#This Row],[tenor_bulan]]&lt;=36,2,IF(Raw_Data[[#This Row],[tenor_bulan]]&lt;=48,3,4)))</f>
        <v>1</v>
      </c>
      <c r="AG1618">
        <f>IF(Raw_Data[[#This Row],[jumlah_kali_telat]]=0,0,IF(Raw_Data[[#This Row],[jumlah_kali_telat]]&lt;=2,2,4))</f>
        <v>0</v>
      </c>
      <c r="AH1618">
        <f>Raw_Data[[#This Row],[Skor_Rasio]]+Raw_Data[[#This Row],[Skor_DP]]+Raw_Data[[#This Row],[Skor_Tenor]]+Raw_Data[[#This Row],[Skor_Telat]]</f>
        <v>5</v>
      </c>
      <c r="AI1618" t="str">
        <f>IF(Raw_Data[[#This Row],[Risk_Score]]&lt;=6,"Low Risk",IF(Raw_Data[[#This Row],[Risk_Score]]&lt;=8,"Medium Risk","High Risk"))</f>
        <v>Low Risk</v>
      </c>
      <c r="AJ1618">
        <f ca="1">IFERROR(DATEDIF(Raw_Data[[#This Row],[tanggal_pengajuan]],TODAY(),"m"),"N/A")</f>
        <v>5</v>
      </c>
      <c r="AK1618" t="str">
        <f ca="1">IF(ISNUMBER(Raw_Data[[#This Row],[MOB]]),IF(Raw_Data[[#This Row],[MOB]]&lt;6,"0-5 bulan",IF(Raw_Data[[#This Row],[MOB]]&lt;12,"6-11 bulan",IF(Raw_Data[[#This Row],[MOB]]&lt;24,"12-23 bulan","24+ bulan"))),"N/A")</f>
        <v>0-5 bulan</v>
      </c>
    </row>
    <row r="1619" spans="1:37" ht="14.25" customHeight="1" x14ac:dyDescent="0.45">
      <c r="A1619" t="s">
        <v>3910</v>
      </c>
      <c r="B1619" s="64">
        <v>46142</v>
      </c>
      <c r="C1619" s="1" t="str">
        <f t="shared" si="25"/>
        <v>April</v>
      </c>
      <c r="D1619" t="s">
        <v>76</v>
      </c>
      <c r="E1619" t="s">
        <v>3911</v>
      </c>
      <c r="F1619">
        <v>51</v>
      </c>
      <c r="G1619" t="s">
        <v>40</v>
      </c>
      <c r="H1619" t="s">
        <v>41</v>
      </c>
      <c r="I1619" s="2">
        <v>5638000</v>
      </c>
      <c r="J1619" s="3">
        <f>Raw_Data[[#This Row],[cicilan_per_bulan]]/Raw_Data[[#This Row],[penghasilan_bulanan]]</f>
        <v>5.5303299042213552E-2</v>
      </c>
      <c r="K1619" t="s">
        <v>63</v>
      </c>
      <c r="L1619" t="s">
        <v>64</v>
      </c>
      <c r="M1619" t="s">
        <v>55</v>
      </c>
      <c r="N1619" t="s">
        <v>56</v>
      </c>
      <c r="O1619" t="s">
        <v>57</v>
      </c>
      <c r="P1619" s="2">
        <v>18077000</v>
      </c>
      <c r="Q1619" s="2">
        <v>7231000</v>
      </c>
      <c r="R1619" t="str">
        <f>IF(Raw_Data[[#This Row],[persen_dp]]&lt;15%,"Low",IF(Raw_Data[[#This Row],[persen_dp]]&gt;25%,"High","Medium"))</f>
        <v>High</v>
      </c>
      <c r="S1619" s="3">
        <v>0.4</v>
      </c>
      <c r="T1619">
        <v>60</v>
      </c>
      <c r="U1619">
        <v>0.14499999999999999</v>
      </c>
      <c r="V1619" s="2">
        <v>311800</v>
      </c>
      <c r="W1619" s="2">
        <v>18710000</v>
      </c>
      <c r="X1619" t="str">
        <f>IF(OR(Raw_Data[[#This Row],[status_pembayaran]]="Macet",Raw_Data[[#This Row],[status_pembayaran]]="Kurang Lancar"),"Non Performing Loan","Performing")</f>
        <v>Performing</v>
      </c>
      <c r="Y1619" t="s">
        <v>47</v>
      </c>
      <c r="Z1619">
        <v>0</v>
      </c>
      <c r="AA1619">
        <v>0</v>
      </c>
      <c r="AB1619">
        <v>1</v>
      </c>
      <c r="AC1619" t="s">
        <v>66</v>
      </c>
      <c r="AD1619">
        <f>IF(Raw_Data[[#This Row],[rasio]]&lt;0.2,1,IF(Raw_Data[[#This Row],[rasio]]&lt;0.3,2,IF(Raw_Data[[#This Row],[rasio]]&lt;0.4,3,4)))</f>
        <v>1</v>
      </c>
      <c r="AE1619">
        <f>IF(Raw_Data[[#This Row],[kategori_dp]]="High",1,IF(Raw_Data[[#This Row],[kategori_dp]]="Medium",2,3))</f>
        <v>1</v>
      </c>
      <c r="AF1619">
        <f>IF(Raw_Data[[#This Row],[tenor_bulan]]&lt;=24,1,IF(Raw_Data[[#This Row],[tenor_bulan]]&lt;=36,2,IF(Raw_Data[[#This Row],[tenor_bulan]]&lt;=48,3,4)))</f>
        <v>4</v>
      </c>
      <c r="AG1619">
        <f>IF(Raw_Data[[#This Row],[jumlah_kali_telat]]=0,0,IF(Raw_Data[[#This Row],[jumlah_kali_telat]]&lt;=2,2,4))</f>
        <v>0</v>
      </c>
      <c r="AH1619">
        <f>Raw_Data[[#This Row],[Skor_Rasio]]+Raw_Data[[#This Row],[Skor_DP]]+Raw_Data[[#This Row],[Skor_Tenor]]+Raw_Data[[#This Row],[Skor_Telat]]</f>
        <v>6</v>
      </c>
      <c r="AI1619" t="str">
        <f>IF(Raw_Data[[#This Row],[Risk_Score]]&lt;=6,"Low Risk",IF(Raw_Data[[#This Row],[Risk_Score]]&lt;=8,"Medium Risk","High Risk"))</f>
        <v>Low Risk</v>
      </c>
      <c r="AJ1619">
        <f ca="1">IFERROR(DATEDIF(Raw_Data[[#This Row],[tanggal_pengajuan]],TODAY(),"m"),"N/A")</f>
        <v>5</v>
      </c>
      <c r="AK1619" t="str">
        <f ca="1">IF(ISNUMBER(Raw_Data[[#This Row],[MOB]]),IF(Raw_Data[[#This Row],[MOB]]&lt;6,"0-5 bulan",IF(Raw_Data[[#This Row],[MOB]]&lt;12,"6-11 bulan",IF(Raw_Data[[#This Row],[MOB]]&lt;24,"12-23 bulan","24+ bulan"))),"N/A")</f>
        <v>0-5 bulan</v>
      </c>
    </row>
    <row r="1620" spans="1:37" ht="14.25" customHeight="1" x14ac:dyDescent="0.45">
      <c r="A1620" t="s">
        <v>3912</v>
      </c>
      <c r="B1620" s="64">
        <v>46153</v>
      </c>
      <c r="C1620" s="1" t="str">
        <f t="shared" si="25"/>
        <v>May</v>
      </c>
      <c r="D1620" t="s">
        <v>862</v>
      </c>
      <c r="E1620" t="s">
        <v>3913</v>
      </c>
      <c r="F1620">
        <v>31</v>
      </c>
      <c r="G1620" t="s">
        <v>51</v>
      </c>
      <c r="H1620" t="s">
        <v>41</v>
      </c>
      <c r="I1620" s="2">
        <v>5283000</v>
      </c>
      <c r="J1620" s="3">
        <f>Raw_Data[[#This Row],[cicilan_per_bulan]]/Raw_Data[[#This Row],[penghasilan_bulanan]]</f>
        <v>0.17891349611962901</v>
      </c>
      <c r="K1620" t="s">
        <v>167</v>
      </c>
      <c r="L1620" t="s">
        <v>110</v>
      </c>
      <c r="M1620" t="s">
        <v>55</v>
      </c>
      <c r="N1620" t="s">
        <v>65</v>
      </c>
      <c r="O1620" t="s">
        <v>46</v>
      </c>
      <c r="P1620" s="2">
        <v>29308000</v>
      </c>
      <c r="Q1620" s="2">
        <v>11723000</v>
      </c>
      <c r="R1620" t="str">
        <f>IF(Raw_Data[[#This Row],[persen_dp]]&lt;15%,"Low",IF(Raw_Data[[#This Row],[persen_dp]]&gt;25%,"High","Medium"))</f>
        <v>High</v>
      </c>
      <c r="S1620" s="3">
        <v>0.4</v>
      </c>
      <c r="T1620">
        <v>24</v>
      </c>
      <c r="U1620">
        <v>0.14499999999999999</v>
      </c>
      <c r="V1620" s="2">
        <v>945200</v>
      </c>
      <c r="W1620" s="2">
        <v>22684000</v>
      </c>
      <c r="X1620" t="str">
        <f>IF(OR(Raw_Data[[#This Row],[status_pembayaran]]="Macet",Raw_Data[[#This Row],[status_pembayaran]]="Kurang Lancar"),"Non Performing Loan","Performing")</f>
        <v>Performing</v>
      </c>
      <c r="Y1620" t="s">
        <v>47</v>
      </c>
      <c r="Z1620">
        <v>0</v>
      </c>
      <c r="AA1620">
        <v>0</v>
      </c>
      <c r="AB1620">
        <v>1</v>
      </c>
      <c r="AD1620">
        <f>IF(Raw_Data[[#This Row],[rasio]]&lt;0.2,1,IF(Raw_Data[[#This Row],[rasio]]&lt;0.3,2,IF(Raw_Data[[#This Row],[rasio]]&lt;0.4,3,4)))</f>
        <v>1</v>
      </c>
      <c r="AE1620">
        <f>IF(Raw_Data[[#This Row],[kategori_dp]]="High",1,IF(Raw_Data[[#This Row],[kategori_dp]]="Medium",2,3))</f>
        <v>1</v>
      </c>
      <c r="AF1620">
        <f>IF(Raw_Data[[#This Row],[tenor_bulan]]&lt;=24,1,IF(Raw_Data[[#This Row],[tenor_bulan]]&lt;=36,2,IF(Raw_Data[[#This Row],[tenor_bulan]]&lt;=48,3,4)))</f>
        <v>1</v>
      </c>
      <c r="AG1620">
        <f>IF(Raw_Data[[#This Row],[jumlah_kali_telat]]=0,0,IF(Raw_Data[[#This Row],[jumlah_kali_telat]]&lt;=2,2,4))</f>
        <v>0</v>
      </c>
      <c r="AH1620">
        <f>Raw_Data[[#This Row],[Skor_Rasio]]+Raw_Data[[#This Row],[Skor_DP]]+Raw_Data[[#This Row],[Skor_Tenor]]+Raw_Data[[#This Row],[Skor_Telat]]</f>
        <v>3</v>
      </c>
      <c r="AI1620" t="str">
        <f>IF(Raw_Data[[#This Row],[Risk_Score]]&lt;=6,"Low Risk",IF(Raw_Data[[#This Row],[Risk_Score]]&lt;=8,"Medium Risk","High Risk"))</f>
        <v>Low Risk</v>
      </c>
      <c r="AJ1620">
        <f ca="1">IFERROR(DATEDIF(Raw_Data[[#This Row],[tanggal_pengajuan]],TODAY(),"m"),"N/A")</f>
        <v>5</v>
      </c>
      <c r="AK1620" t="str">
        <f ca="1">IF(ISNUMBER(Raw_Data[[#This Row],[MOB]]),IF(Raw_Data[[#This Row],[MOB]]&lt;6,"0-5 bulan",IF(Raw_Data[[#This Row],[MOB]]&lt;12,"6-11 bulan",IF(Raw_Data[[#This Row],[MOB]]&lt;24,"12-23 bulan","24+ bulan"))),"N/A")</f>
        <v>0-5 bulan</v>
      </c>
    </row>
    <row r="1621" spans="1:37" ht="14.25" customHeight="1" x14ac:dyDescent="0.45">
      <c r="A1621" t="s">
        <v>3914</v>
      </c>
      <c r="B1621" s="64">
        <v>46088</v>
      </c>
      <c r="C1621" s="1" t="str">
        <f t="shared" si="25"/>
        <v>March</v>
      </c>
      <c r="D1621" t="s">
        <v>1487</v>
      </c>
      <c r="E1621" t="s">
        <v>3915</v>
      </c>
      <c r="F1621">
        <v>28</v>
      </c>
      <c r="G1621" t="s">
        <v>40</v>
      </c>
      <c r="H1621" t="s">
        <v>41</v>
      </c>
      <c r="I1621" s="2">
        <v>7663000</v>
      </c>
      <c r="J1621" s="3">
        <f>Raw_Data[[#This Row],[cicilan_per_bulan]]/Raw_Data[[#This Row],[penghasilan_bulanan]]</f>
        <v>0.11875244682239332</v>
      </c>
      <c r="K1621" t="s">
        <v>177</v>
      </c>
      <c r="L1621" t="s">
        <v>154</v>
      </c>
      <c r="M1621" t="s">
        <v>55</v>
      </c>
      <c r="N1621" t="s">
        <v>231</v>
      </c>
      <c r="O1621" t="s">
        <v>232</v>
      </c>
      <c r="P1621" s="2">
        <v>39563000</v>
      </c>
      <c r="Q1621" s="2">
        <v>7913000</v>
      </c>
      <c r="R1621" t="str">
        <f>IF(Raw_Data[[#This Row],[persen_dp]]&lt;15%,"Low",IF(Raw_Data[[#This Row],[persen_dp]]&gt;25%,"High","Medium"))</f>
        <v>Medium</v>
      </c>
      <c r="S1621" s="3">
        <v>0.2</v>
      </c>
      <c r="T1621">
        <v>60</v>
      </c>
      <c r="U1621">
        <v>0.14499999999999999</v>
      </c>
      <c r="V1621" s="2">
        <v>910000</v>
      </c>
      <c r="W1621" s="2">
        <v>54597000</v>
      </c>
      <c r="X1621" t="str">
        <f>IF(OR(Raw_Data[[#This Row],[status_pembayaran]]="Macet",Raw_Data[[#This Row],[status_pembayaran]]="Kurang Lancar"),"Non Performing Loan","Performing")</f>
        <v>Performing</v>
      </c>
      <c r="Y1621" t="s">
        <v>47</v>
      </c>
      <c r="Z1621">
        <v>0</v>
      </c>
      <c r="AA1621">
        <v>0</v>
      </c>
      <c r="AB1621">
        <v>1</v>
      </c>
      <c r="AD1621">
        <f>IF(Raw_Data[[#This Row],[rasio]]&lt;0.2,1,IF(Raw_Data[[#This Row],[rasio]]&lt;0.3,2,IF(Raw_Data[[#This Row],[rasio]]&lt;0.4,3,4)))</f>
        <v>1</v>
      </c>
      <c r="AE1621">
        <f>IF(Raw_Data[[#This Row],[kategori_dp]]="High",1,IF(Raw_Data[[#This Row],[kategori_dp]]="Medium",2,3))</f>
        <v>2</v>
      </c>
      <c r="AF1621">
        <f>IF(Raw_Data[[#This Row],[tenor_bulan]]&lt;=24,1,IF(Raw_Data[[#This Row],[tenor_bulan]]&lt;=36,2,IF(Raw_Data[[#This Row],[tenor_bulan]]&lt;=48,3,4)))</f>
        <v>4</v>
      </c>
      <c r="AG1621">
        <f>IF(Raw_Data[[#This Row],[jumlah_kali_telat]]=0,0,IF(Raw_Data[[#This Row],[jumlah_kali_telat]]&lt;=2,2,4))</f>
        <v>0</v>
      </c>
      <c r="AH1621">
        <f>Raw_Data[[#This Row],[Skor_Rasio]]+Raw_Data[[#This Row],[Skor_DP]]+Raw_Data[[#This Row],[Skor_Tenor]]+Raw_Data[[#This Row],[Skor_Telat]]</f>
        <v>7</v>
      </c>
      <c r="AI1621" t="str">
        <f>IF(Raw_Data[[#This Row],[Risk_Score]]&lt;=6,"Low Risk",IF(Raw_Data[[#This Row],[Risk_Score]]&lt;=8,"Medium Risk","High Risk"))</f>
        <v>Medium Risk</v>
      </c>
      <c r="AJ1621">
        <f ca="1">IFERROR(DATEDIF(Raw_Data[[#This Row],[tanggal_pengajuan]],TODAY(),"m"),"N/A")</f>
        <v>7</v>
      </c>
      <c r="AK1621" t="str">
        <f ca="1">IF(ISNUMBER(Raw_Data[[#This Row],[MOB]]),IF(Raw_Data[[#This Row],[MOB]]&lt;6,"0-5 bulan",IF(Raw_Data[[#This Row],[MOB]]&lt;12,"6-11 bulan",IF(Raw_Data[[#This Row],[MOB]]&lt;24,"12-23 bulan","24+ bulan"))),"N/A")</f>
        <v>6-11 bulan</v>
      </c>
    </row>
    <row r="1622" spans="1:37" ht="14.25" customHeight="1" x14ac:dyDescent="0.45">
      <c r="A1622" t="s">
        <v>3916</v>
      </c>
      <c r="B1622" s="64">
        <v>46121</v>
      </c>
      <c r="C1622" s="1" t="str">
        <f t="shared" si="25"/>
        <v>April</v>
      </c>
      <c r="D1622" t="s">
        <v>506</v>
      </c>
      <c r="E1622" t="s">
        <v>3917</v>
      </c>
      <c r="F1622">
        <v>55</v>
      </c>
      <c r="G1622" t="s">
        <v>51</v>
      </c>
      <c r="H1622" t="s">
        <v>52</v>
      </c>
      <c r="I1622" s="2">
        <v>9830000</v>
      </c>
      <c r="J1622" s="3">
        <f>Raw_Data[[#This Row],[cicilan_per_bulan]]/Raw_Data[[#This Row],[penghasilan_bulanan]]</f>
        <v>9.497456765005087E-2</v>
      </c>
      <c r="K1622" t="s">
        <v>205</v>
      </c>
      <c r="L1622" t="s">
        <v>110</v>
      </c>
      <c r="M1622" t="s">
        <v>55</v>
      </c>
      <c r="N1622" t="s">
        <v>147</v>
      </c>
      <c r="O1622" t="s">
        <v>148</v>
      </c>
      <c r="P1622" s="2">
        <v>31516000</v>
      </c>
      <c r="Q1622" s="2">
        <v>3152000</v>
      </c>
      <c r="R1622" t="str">
        <f>IF(Raw_Data[[#This Row],[persen_dp]]&lt;15%,"Low",IF(Raw_Data[[#This Row],[persen_dp]]&gt;25%,"High","Medium"))</f>
        <v>Low</v>
      </c>
      <c r="S1622" s="3">
        <v>0.1</v>
      </c>
      <c r="T1622">
        <v>48</v>
      </c>
      <c r="U1622">
        <v>0.14499999999999999</v>
      </c>
      <c r="V1622" s="2">
        <v>933600</v>
      </c>
      <c r="W1622" s="2">
        <v>44815000</v>
      </c>
      <c r="X1622" t="str">
        <f>IF(OR(Raw_Data[[#This Row],[status_pembayaran]]="Macet",Raw_Data[[#This Row],[status_pembayaran]]="Kurang Lancar"),"Non Performing Loan","Performing")</f>
        <v>Performing</v>
      </c>
      <c r="Y1622" t="s">
        <v>47</v>
      </c>
      <c r="Z1622">
        <v>0</v>
      </c>
      <c r="AA1622">
        <v>0</v>
      </c>
      <c r="AB1622">
        <v>1</v>
      </c>
      <c r="AC1622" t="s">
        <v>66</v>
      </c>
      <c r="AD1622">
        <f>IF(Raw_Data[[#This Row],[rasio]]&lt;0.2,1,IF(Raw_Data[[#This Row],[rasio]]&lt;0.3,2,IF(Raw_Data[[#This Row],[rasio]]&lt;0.4,3,4)))</f>
        <v>1</v>
      </c>
      <c r="AE1622">
        <f>IF(Raw_Data[[#This Row],[kategori_dp]]="High",1,IF(Raw_Data[[#This Row],[kategori_dp]]="Medium",2,3))</f>
        <v>3</v>
      </c>
      <c r="AF1622">
        <f>IF(Raw_Data[[#This Row],[tenor_bulan]]&lt;=24,1,IF(Raw_Data[[#This Row],[tenor_bulan]]&lt;=36,2,IF(Raw_Data[[#This Row],[tenor_bulan]]&lt;=48,3,4)))</f>
        <v>3</v>
      </c>
      <c r="AG1622">
        <f>IF(Raw_Data[[#This Row],[jumlah_kali_telat]]=0,0,IF(Raw_Data[[#This Row],[jumlah_kali_telat]]&lt;=2,2,4))</f>
        <v>0</v>
      </c>
      <c r="AH1622">
        <f>Raw_Data[[#This Row],[Skor_Rasio]]+Raw_Data[[#This Row],[Skor_DP]]+Raw_Data[[#This Row],[Skor_Tenor]]+Raw_Data[[#This Row],[Skor_Telat]]</f>
        <v>7</v>
      </c>
      <c r="AI1622" t="str">
        <f>IF(Raw_Data[[#This Row],[Risk_Score]]&lt;=6,"Low Risk",IF(Raw_Data[[#This Row],[Risk_Score]]&lt;=8,"Medium Risk","High Risk"))</f>
        <v>Medium Risk</v>
      </c>
      <c r="AJ1622">
        <f ca="1">IFERROR(DATEDIF(Raw_Data[[#This Row],[tanggal_pengajuan]],TODAY(),"m"),"N/A")</f>
        <v>6</v>
      </c>
      <c r="AK1622" t="str">
        <f ca="1">IF(ISNUMBER(Raw_Data[[#This Row],[MOB]]),IF(Raw_Data[[#This Row],[MOB]]&lt;6,"0-5 bulan",IF(Raw_Data[[#This Row],[MOB]]&lt;12,"6-11 bulan",IF(Raw_Data[[#This Row],[MOB]]&lt;24,"12-23 bulan","24+ bulan"))),"N/A")</f>
        <v>6-11 bulan</v>
      </c>
    </row>
    <row r="1623" spans="1:37" ht="14.25" customHeight="1" x14ac:dyDescent="0.45">
      <c r="A1623" t="s">
        <v>3918</v>
      </c>
      <c r="B1623" s="64">
        <v>46119</v>
      </c>
      <c r="C1623" s="1" t="str">
        <f t="shared" si="25"/>
        <v>April</v>
      </c>
      <c r="D1623" t="s">
        <v>3919</v>
      </c>
      <c r="E1623" t="s">
        <v>3920</v>
      </c>
      <c r="F1623">
        <v>40</v>
      </c>
      <c r="G1623" t="s">
        <v>40</v>
      </c>
      <c r="H1623" t="s">
        <v>176</v>
      </c>
      <c r="I1623" s="2">
        <v>6430000</v>
      </c>
      <c r="J1623" s="3">
        <f>Raw_Data[[#This Row],[cicilan_per_bulan]]/Raw_Data[[#This Row],[penghasilan_bulanan]]</f>
        <v>0.10199066874027994</v>
      </c>
      <c r="K1623" t="s">
        <v>102</v>
      </c>
      <c r="L1623" t="s">
        <v>103</v>
      </c>
      <c r="M1623" t="s">
        <v>55</v>
      </c>
      <c r="N1623" t="s">
        <v>141</v>
      </c>
      <c r="O1623" t="s">
        <v>46</v>
      </c>
      <c r="P1623" s="2">
        <v>22138000</v>
      </c>
      <c r="Q1623" s="2">
        <v>2214000</v>
      </c>
      <c r="R1623" t="str">
        <f>IF(Raw_Data[[#This Row],[persen_dp]]&lt;15%,"Low",IF(Raw_Data[[#This Row],[persen_dp]]&gt;25%,"High","Medium"))</f>
        <v>Low</v>
      </c>
      <c r="S1623" s="3">
        <v>0.1</v>
      </c>
      <c r="T1623">
        <v>48</v>
      </c>
      <c r="U1623">
        <v>0.14499999999999999</v>
      </c>
      <c r="V1623" s="2">
        <v>655800</v>
      </c>
      <c r="W1623" s="2">
        <v>31480000</v>
      </c>
      <c r="X1623" t="str">
        <f>IF(OR(Raw_Data[[#This Row],[status_pembayaran]]="Macet",Raw_Data[[#This Row],[status_pembayaran]]="Kurang Lancar"),"Non Performing Loan","Performing")</f>
        <v>Performing</v>
      </c>
      <c r="Y1623" t="s">
        <v>47</v>
      </c>
      <c r="Z1623">
        <v>0</v>
      </c>
      <c r="AA1623">
        <v>0</v>
      </c>
      <c r="AB1623">
        <v>1</v>
      </c>
      <c r="AC1623" t="s">
        <v>137</v>
      </c>
      <c r="AD1623">
        <f>IF(Raw_Data[[#This Row],[rasio]]&lt;0.2,1,IF(Raw_Data[[#This Row],[rasio]]&lt;0.3,2,IF(Raw_Data[[#This Row],[rasio]]&lt;0.4,3,4)))</f>
        <v>1</v>
      </c>
      <c r="AE1623">
        <f>IF(Raw_Data[[#This Row],[kategori_dp]]="High",1,IF(Raw_Data[[#This Row],[kategori_dp]]="Medium",2,3))</f>
        <v>3</v>
      </c>
      <c r="AF1623">
        <f>IF(Raw_Data[[#This Row],[tenor_bulan]]&lt;=24,1,IF(Raw_Data[[#This Row],[tenor_bulan]]&lt;=36,2,IF(Raw_Data[[#This Row],[tenor_bulan]]&lt;=48,3,4)))</f>
        <v>3</v>
      </c>
      <c r="AG1623">
        <f>IF(Raw_Data[[#This Row],[jumlah_kali_telat]]=0,0,IF(Raw_Data[[#This Row],[jumlah_kali_telat]]&lt;=2,2,4))</f>
        <v>0</v>
      </c>
      <c r="AH1623">
        <f>Raw_Data[[#This Row],[Skor_Rasio]]+Raw_Data[[#This Row],[Skor_DP]]+Raw_Data[[#This Row],[Skor_Tenor]]+Raw_Data[[#This Row],[Skor_Telat]]</f>
        <v>7</v>
      </c>
      <c r="AI1623" t="str">
        <f>IF(Raw_Data[[#This Row],[Risk_Score]]&lt;=6,"Low Risk",IF(Raw_Data[[#This Row],[Risk_Score]]&lt;=8,"Medium Risk","High Risk"))</f>
        <v>Medium Risk</v>
      </c>
      <c r="AJ1623">
        <f ca="1">IFERROR(DATEDIF(Raw_Data[[#This Row],[tanggal_pengajuan]],TODAY(),"m"),"N/A")</f>
        <v>6</v>
      </c>
      <c r="AK1623" t="str">
        <f ca="1">IF(ISNUMBER(Raw_Data[[#This Row],[MOB]]),IF(Raw_Data[[#This Row],[MOB]]&lt;6,"0-5 bulan",IF(Raw_Data[[#This Row],[MOB]]&lt;12,"6-11 bulan",IF(Raw_Data[[#This Row],[MOB]]&lt;24,"12-23 bulan","24+ bulan"))),"N/A")</f>
        <v>6-11 bulan</v>
      </c>
    </row>
    <row r="1624" spans="1:37" ht="14.25" customHeight="1" x14ac:dyDescent="0.45">
      <c r="A1624" t="s">
        <v>3921</v>
      </c>
      <c r="B1624" s="64">
        <v>46299</v>
      </c>
      <c r="C1624" s="1" t="str">
        <f t="shared" si="25"/>
        <v>October</v>
      </c>
      <c r="D1624" t="s">
        <v>920</v>
      </c>
      <c r="E1624" t="s">
        <v>3922</v>
      </c>
      <c r="F1624">
        <v>41</v>
      </c>
      <c r="G1624" t="s">
        <v>51</v>
      </c>
      <c r="H1624" t="s">
        <v>101</v>
      </c>
      <c r="I1624" s="2">
        <v>3303000</v>
      </c>
      <c r="J1624" s="3">
        <f>Raw_Data[[#This Row],[cicilan_per_bulan]]/Raw_Data[[#This Row],[penghasilan_bulanan]]</f>
        <v>0.56736300333030576</v>
      </c>
      <c r="K1624" t="s">
        <v>70</v>
      </c>
      <c r="L1624" t="s">
        <v>71</v>
      </c>
      <c r="M1624" t="s">
        <v>55</v>
      </c>
      <c r="N1624" t="s">
        <v>121</v>
      </c>
      <c r="O1624" t="s">
        <v>122</v>
      </c>
      <c r="P1624" s="2">
        <v>36942000</v>
      </c>
      <c r="Q1624" s="2">
        <v>9235000</v>
      </c>
      <c r="R1624" t="str">
        <f>IF(Raw_Data[[#This Row],[persen_dp]]&lt;15%,"Low",IF(Raw_Data[[#This Row],[persen_dp]]&gt;25%,"High","Medium"))</f>
        <v>Medium</v>
      </c>
      <c r="S1624" s="3">
        <v>0.25</v>
      </c>
      <c r="T1624">
        <v>18</v>
      </c>
      <c r="U1624">
        <v>0.14499999999999999</v>
      </c>
      <c r="V1624" s="2">
        <v>1874000</v>
      </c>
      <c r="W1624" s="2">
        <v>33733000</v>
      </c>
      <c r="X1624" t="str">
        <f>IF(OR(Raw_Data[[#This Row],[status_pembayaran]]="Macet",Raw_Data[[#This Row],[status_pembayaran]]="Kurang Lancar"),"Non Performing Loan","Performing")</f>
        <v>Performing</v>
      </c>
      <c r="Y1624" t="s">
        <v>47</v>
      </c>
      <c r="Z1624">
        <v>0</v>
      </c>
      <c r="AA1624">
        <v>0</v>
      </c>
      <c r="AB1624">
        <v>1</v>
      </c>
      <c r="AC1624" t="s">
        <v>74</v>
      </c>
      <c r="AD1624">
        <f>IF(Raw_Data[[#This Row],[rasio]]&lt;0.2,1,IF(Raw_Data[[#This Row],[rasio]]&lt;0.3,2,IF(Raw_Data[[#This Row],[rasio]]&lt;0.4,3,4)))</f>
        <v>4</v>
      </c>
      <c r="AE1624">
        <f>IF(Raw_Data[[#This Row],[kategori_dp]]="High",1,IF(Raw_Data[[#This Row],[kategori_dp]]="Medium",2,3))</f>
        <v>2</v>
      </c>
      <c r="AF1624">
        <f>IF(Raw_Data[[#This Row],[tenor_bulan]]&lt;=24,1,IF(Raw_Data[[#This Row],[tenor_bulan]]&lt;=36,2,IF(Raw_Data[[#This Row],[tenor_bulan]]&lt;=48,3,4)))</f>
        <v>1</v>
      </c>
      <c r="AG1624">
        <f>IF(Raw_Data[[#This Row],[jumlah_kali_telat]]=0,0,IF(Raw_Data[[#This Row],[jumlah_kali_telat]]&lt;=2,2,4))</f>
        <v>0</v>
      </c>
      <c r="AH1624">
        <f>Raw_Data[[#This Row],[Skor_Rasio]]+Raw_Data[[#This Row],[Skor_DP]]+Raw_Data[[#This Row],[Skor_Tenor]]+Raw_Data[[#This Row],[Skor_Telat]]</f>
        <v>7</v>
      </c>
      <c r="AI1624" t="str">
        <f>IF(Raw_Data[[#This Row],[Risk_Score]]&lt;=6,"Low Risk",IF(Raw_Data[[#This Row],[Risk_Score]]&lt;=8,"Medium Risk","High Risk"))</f>
        <v>Medium Risk</v>
      </c>
      <c r="AJ1624">
        <f ca="1">IFERROR(DATEDIF(Raw_Data[[#This Row],[tanggal_pengajuan]],TODAY(),"m"),"N/A")</f>
        <v>0</v>
      </c>
      <c r="AK1624" t="str">
        <f ca="1">IF(ISNUMBER(Raw_Data[[#This Row],[MOB]]),IF(Raw_Data[[#This Row],[MOB]]&lt;6,"0-5 bulan",IF(Raw_Data[[#This Row],[MOB]]&lt;12,"6-11 bulan",IF(Raw_Data[[#This Row],[MOB]]&lt;24,"12-23 bulan","24+ bulan"))),"N/A")</f>
        <v>0-5 bulan</v>
      </c>
    </row>
    <row r="1625" spans="1:37" ht="14.25" customHeight="1" x14ac:dyDescent="0.45">
      <c r="A1625" t="s">
        <v>3923</v>
      </c>
      <c r="B1625" s="64">
        <v>46070</v>
      </c>
      <c r="C1625" s="1" t="str">
        <f t="shared" si="25"/>
        <v>February</v>
      </c>
      <c r="D1625" t="s">
        <v>1533</v>
      </c>
      <c r="E1625" t="s">
        <v>3924</v>
      </c>
      <c r="F1625">
        <v>56</v>
      </c>
      <c r="G1625" t="s">
        <v>51</v>
      </c>
      <c r="H1625" t="s">
        <v>176</v>
      </c>
      <c r="I1625" s="2">
        <v>4392000</v>
      </c>
      <c r="J1625" s="3">
        <f>Raw_Data[[#This Row],[cicilan_per_bulan]]/Raw_Data[[#This Row],[penghasilan_bulanan]]</f>
        <v>0.39813296903460837</v>
      </c>
      <c r="K1625" t="s">
        <v>205</v>
      </c>
      <c r="L1625" t="s">
        <v>110</v>
      </c>
      <c r="M1625" t="s">
        <v>55</v>
      </c>
      <c r="N1625" t="s">
        <v>395</v>
      </c>
      <c r="O1625" t="s">
        <v>396</v>
      </c>
      <c r="P1625" s="2">
        <v>62496000</v>
      </c>
      <c r="Q1625" s="2">
        <v>9374000</v>
      </c>
      <c r="R1625" t="str">
        <f>IF(Raw_Data[[#This Row],[persen_dp]]&lt;15%,"Low",IF(Raw_Data[[#This Row],[persen_dp]]&gt;25%,"High","Medium"))</f>
        <v>Medium</v>
      </c>
      <c r="S1625" s="3">
        <v>0.15</v>
      </c>
      <c r="T1625">
        <v>48</v>
      </c>
      <c r="U1625">
        <v>0.14499999999999999</v>
      </c>
      <c r="V1625" s="2">
        <v>1748600</v>
      </c>
      <c r="W1625" s="2">
        <v>83933000</v>
      </c>
      <c r="X1625" t="str">
        <f>IF(OR(Raw_Data[[#This Row],[status_pembayaran]]="Macet",Raw_Data[[#This Row],[status_pembayaran]]="Kurang Lancar"),"Non Performing Loan","Performing")</f>
        <v>Performing</v>
      </c>
      <c r="Y1625" t="s">
        <v>47</v>
      </c>
      <c r="Z1625">
        <v>0</v>
      </c>
      <c r="AA1625">
        <v>0</v>
      </c>
      <c r="AB1625">
        <v>1</v>
      </c>
      <c r="AD1625">
        <f>IF(Raw_Data[[#This Row],[rasio]]&lt;0.2,1,IF(Raw_Data[[#This Row],[rasio]]&lt;0.3,2,IF(Raw_Data[[#This Row],[rasio]]&lt;0.4,3,4)))</f>
        <v>3</v>
      </c>
      <c r="AE1625">
        <f>IF(Raw_Data[[#This Row],[kategori_dp]]="High",1,IF(Raw_Data[[#This Row],[kategori_dp]]="Medium",2,3))</f>
        <v>2</v>
      </c>
      <c r="AF1625">
        <f>IF(Raw_Data[[#This Row],[tenor_bulan]]&lt;=24,1,IF(Raw_Data[[#This Row],[tenor_bulan]]&lt;=36,2,IF(Raw_Data[[#This Row],[tenor_bulan]]&lt;=48,3,4)))</f>
        <v>3</v>
      </c>
      <c r="AG1625">
        <f>IF(Raw_Data[[#This Row],[jumlah_kali_telat]]=0,0,IF(Raw_Data[[#This Row],[jumlah_kali_telat]]&lt;=2,2,4))</f>
        <v>0</v>
      </c>
      <c r="AH1625">
        <f>Raw_Data[[#This Row],[Skor_Rasio]]+Raw_Data[[#This Row],[Skor_DP]]+Raw_Data[[#This Row],[Skor_Tenor]]+Raw_Data[[#This Row],[Skor_Telat]]</f>
        <v>8</v>
      </c>
      <c r="AI1625" t="str">
        <f>IF(Raw_Data[[#This Row],[Risk_Score]]&lt;=6,"Low Risk",IF(Raw_Data[[#This Row],[Risk_Score]]&lt;=8,"Medium Risk","High Risk"))</f>
        <v>Medium Risk</v>
      </c>
      <c r="AJ1625">
        <f ca="1">IFERROR(DATEDIF(Raw_Data[[#This Row],[tanggal_pengajuan]],TODAY(),"m"),"N/A")</f>
        <v>8</v>
      </c>
      <c r="AK1625" t="str">
        <f ca="1">IF(ISNUMBER(Raw_Data[[#This Row],[MOB]]),IF(Raw_Data[[#This Row],[MOB]]&lt;6,"0-5 bulan",IF(Raw_Data[[#This Row],[MOB]]&lt;12,"6-11 bulan",IF(Raw_Data[[#This Row],[MOB]]&lt;24,"12-23 bulan","24+ bulan"))),"N/A")</f>
        <v>6-11 bulan</v>
      </c>
    </row>
    <row r="1626" spans="1:37" ht="14.25" customHeight="1" x14ac:dyDescent="0.45">
      <c r="A1626" t="s">
        <v>3925</v>
      </c>
      <c r="B1626" s="64">
        <v>46161</v>
      </c>
      <c r="C1626" s="1" t="str">
        <f t="shared" si="25"/>
        <v>May</v>
      </c>
      <c r="D1626" t="s">
        <v>362</v>
      </c>
      <c r="E1626" t="s">
        <v>3926</v>
      </c>
      <c r="F1626">
        <v>41</v>
      </c>
      <c r="G1626" t="s">
        <v>51</v>
      </c>
      <c r="H1626" t="s">
        <v>101</v>
      </c>
      <c r="I1626" s="2">
        <v>4663000</v>
      </c>
      <c r="J1626" s="3">
        <f>Raw_Data[[#This Row],[cicilan_per_bulan]]/Raw_Data[[#This Row],[penghasilan_bulanan]]</f>
        <v>0.10613339052112374</v>
      </c>
      <c r="K1626" t="s">
        <v>188</v>
      </c>
      <c r="L1626" t="s">
        <v>154</v>
      </c>
      <c r="M1626" t="s">
        <v>72</v>
      </c>
      <c r="N1626" t="s">
        <v>97</v>
      </c>
      <c r="O1626" t="s">
        <v>57</v>
      </c>
      <c r="P1626" s="2">
        <v>16707000</v>
      </c>
      <c r="Q1626" s="2">
        <v>1671000</v>
      </c>
      <c r="R1626" t="str">
        <f>IF(Raw_Data[[#This Row],[persen_dp]]&lt;15%,"Low",IF(Raw_Data[[#This Row],[persen_dp]]&gt;25%,"High","Medium"))</f>
        <v>Low</v>
      </c>
      <c r="S1626" s="3">
        <v>0.1</v>
      </c>
      <c r="T1626">
        <v>48</v>
      </c>
      <c r="U1626">
        <v>0.14499999999999999</v>
      </c>
      <c r="V1626" s="2">
        <v>494900</v>
      </c>
      <c r="W1626" s="2">
        <v>23757000</v>
      </c>
      <c r="X1626" t="str">
        <f>IF(OR(Raw_Data[[#This Row],[status_pembayaran]]="Macet",Raw_Data[[#This Row],[status_pembayaran]]="Kurang Lancar"),"Non Performing Loan","Performing")</f>
        <v>Performing</v>
      </c>
      <c r="Y1626" t="s">
        <v>47</v>
      </c>
      <c r="Z1626">
        <v>0</v>
      </c>
      <c r="AA1626">
        <v>0</v>
      </c>
      <c r="AB1626">
        <v>1</v>
      </c>
      <c r="AC1626" t="s">
        <v>137</v>
      </c>
      <c r="AD1626">
        <f>IF(Raw_Data[[#This Row],[rasio]]&lt;0.2,1,IF(Raw_Data[[#This Row],[rasio]]&lt;0.3,2,IF(Raw_Data[[#This Row],[rasio]]&lt;0.4,3,4)))</f>
        <v>1</v>
      </c>
      <c r="AE1626">
        <f>IF(Raw_Data[[#This Row],[kategori_dp]]="High",1,IF(Raw_Data[[#This Row],[kategori_dp]]="Medium",2,3))</f>
        <v>3</v>
      </c>
      <c r="AF1626">
        <f>IF(Raw_Data[[#This Row],[tenor_bulan]]&lt;=24,1,IF(Raw_Data[[#This Row],[tenor_bulan]]&lt;=36,2,IF(Raw_Data[[#This Row],[tenor_bulan]]&lt;=48,3,4)))</f>
        <v>3</v>
      </c>
      <c r="AG1626">
        <f>IF(Raw_Data[[#This Row],[jumlah_kali_telat]]=0,0,IF(Raw_Data[[#This Row],[jumlah_kali_telat]]&lt;=2,2,4))</f>
        <v>0</v>
      </c>
      <c r="AH1626">
        <f>Raw_Data[[#This Row],[Skor_Rasio]]+Raw_Data[[#This Row],[Skor_DP]]+Raw_Data[[#This Row],[Skor_Tenor]]+Raw_Data[[#This Row],[Skor_Telat]]</f>
        <v>7</v>
      </c>
      <c r="AI1626" t="str">
        <f>IF(Raw_Data[[#This Row],[Risk_Score]]&lt;=6,"Low Risk",IF(Raw_Data[[#This Row],[Risk_Score]]&lt;=8,"Medium Risk","High Risk"))</f>
        <v>Medium Risk</v>
      </c>
      <c r="AJ1626">
        <f ca="1">IFERROR(DATEDIF(Raw_Data[[#This Row],[tanggal_pengajuan]],TODAY(),"m"),"N/A")</f>
        <v>5</v>
      </c>
      <c r="AK1626" t="str">
        <f ca="1">IF(ISNUMBER(Raw_Data[[#This Row],[MOB]]),IF(Raw_Data[[#This Row],[MOB]]&lt;6,"0-5 bulan",IF(Raw_Data[[#This Row],[MOB]]&lt;12,"6-11 bulan",IF(Raw_Data[[#This Row],[MOB]]&lt;24,"12-23 bulan","24+ bulan"))),"N/A")</f>
        <v>0-5 bulan</v>
      </c>
    </row>
    <row r="1627" spans="1:37" ht="14.25" customHeight="1" x14ac:dyDescent="0.45">
      <c r="A1627" t="s">
        <v>3927</v>
      </c>
      <c r="B1627" s="64">
        <v>46138</v>
      </c>
      <c r="C1627" s="1" t="str">
        <f t="shared" si="25"/>
        <v>April</v>
      </c>
      <c r="D1627" t="s">
        <v>1040</v>
      </c>
      <c r="E1627" t="s">
        <v>3928</v>
      </c>
      <c r="F1627">
        <v>31</v>
      </c>
      <c r="G1627" t="s">
        <v>40</v>
      </c>
      <c r="H1627" t="s">
        <v>41</v>
      </c>
      <c r="I1627" s="2">
        <v>7630000</v>
      </c>
      <c r="J1627" s="3">
        <f>Raw_Data[[#This Row],[cicilan_per_bulan]]/Raw_Data[[#This Row],[penghasilan_bulanan]]</f>
        <v>0.10926605504587156</v>
      </c>
      <c r="K1627" t="s">
        <v>286</v>
      </c>
      <c r="L1627" t="s">
        <v>154</v>
      </c>
      <c r="M1627" t="s">
        <v>44</v>
      </c>
      <c r="N1627" t="s">
        <v>129</v>
      </c>
      <c r="O1627" t="s">
        <v>130</v>
      </c>
      <c r="P1627" s="2">
        <v>23863000</v>
      </c>
      <c r="Q1627" s="2">
        <v>8352000</v>
      </c>
      <c r="R1627" t="str">
        <f>IF(Raw_Data[[#This Row],[persen_dp]]&lt;15%,"Low",IF(Raw_Data[[#This Row],[persen_dp]]&gt;25%,"High","Medium"))</f>
        <v>High</v>
      </c>
      <c r="S1627" s="3">
        <v>0.35</v>
      </c>
      <c r="T1627">
        <v>24</v>
      </c>
      <c r="U1627">
        <v>0.14499999999999999</v>
      </c>
      <c r="V1627" s="2">
        <v>833700</v>
      </c>
      <c r="W1627" s="2">
        <v>20010000</v>
      </c>
      <c r="X1627" t="str">
        <f>IF(OR(Raw_Data[[#This Row],[status_pembayaran]]="Macet",Raw_Data[[#This Row],[status_pembayaran]]="Kurang Lancar"),"Non Performing Loan","Performing")</f>
        <v>Performing</v>
      </c>
      <c r="Y1627" t="s">
        <v>47</v>
      </c>
      <c r="Z1627">
        <v>0</v>
      </c>
      <c r="AA1627">
        <v>0</v>
      </c>
      <c r="AB1627">
        <v>1</v>
      </c>
      <c r="AC1627" t="s">
        <v>137</v>
      </c>
      <c r="AD1627">
        <f>IF(Raw_Data[[#This Row],[rasio]]&lt;0.2,1,IF(Raw_Data[[#This Row],[rasio]]&lt;0.3,2,IF(Raw_Data[[#This Row],[rasio]]&lt;0.4,3,4)))</f>
        <v>1</v>
      </c>
      <c r="AE1627">
        <f>IF(Raw_Data[[#This Row],[kategori_dp]]="High",1,IF(Raw_Data[[#This Row],[kategori_dp]]="Medium",2,3))</f>
        <v>1</v>
      </c>
      <c r="AF1627">
        <f>IF(Raw_Data[[#This Row],[tenor_bulan]]&lt;=24,1,IF(Raw_Data[[#This Row],[tenor_bulan]]&lt;=36,2,IF(Raw_Data[[#This Row],[tenor_bulan]]&lt;=48,3,4)))</f>
        <v>1</v>
      </c>
      <c r="AG1627">
        <f>IF(Raw_Data[[#This Row],[jumlah_kali_telat]]=0,0,IF(Raw_Data[[#This Row],[jumlah_kali_telat]]&lt;=2,2,4))</f>
        <v>0</v>
      </c>
      <c r="AH1627">
        <f>Raw_Data[[#This Row],[Skor_Rasio]]+Raw_Data[[#This Row],[Skor_DP]]+Raw_Data[[#This Row],[Skor_Tenor]]+Raw_Data[[#This Row],[Skor_Telat]]</f>
        <v>3</v>
      </c>
      <c r="AI1627" t="str">
        <f>IF(Raw_Data[[#This Row],[Risk_Score]]&lt;=6,"Low Risk",IF(Raw_Data[[#This Row],[Risk_Score]]&lt;=8,"Medium Risk","High Risk"))</f>
        <v>Low Risk</v>
      </c>
      <c r="AJ1627">
        <f ca="1">IFERROR(DATEDIF(Raw_Data[[#This Row],[tanggal_pengajuan]],TODAY(),"m"),"N/A")</f>
        <v>5</v>
      </c>
      <c r="AK1627" t="str">
        <f ca="1">IF(ISNUMBER(Raw_Data[[#This Row],[MOB]]),IF(Raw_Data[[#This Row],[MOB]]&lt;6,"0-5 bulan",IF(Raw_Data[[#This Row],[MOB]]&lt;12,"6-11 bulan",IF(Raw_Data[[#This Row],[MOB]]&lt;24,"12-23 bulan","24+ bulan"))),"N/A")</f>
        <v>0-5 bulan</v>
      </c>
    </row>
    <row r="1628" spans="1:37" ht="14.25" customHeight="1" x14ac:dyDescent="0.45">
      <c r="A1628" t="s">
        <v>3929</v>
      </c>
      <c r="B1628" s="64">
        <v>46085</v>
      </c>
      <c r="C1628" s="1" t="str">
        <f t="shared" si="25"/>
        <v>March</v>
      </c>
      <c r="D1628" t="s">
        <v>736</v>
      </c>
      <c r="E1628" t="s">
        <v>3930</v>
      </c>
      <c r="F1628">
        <v>51</v>
      </c>
      <c r="G1628" t="s">
        <v>51</v>
      </c>
      <c r="H1628" t="s">
        <v>152</v>
      </c>
      <c r="I1628" s="2">
        <v>2999000</v>
      </c>
      <c r="J1628" s="3">
        <f>Raw_Data[[#This Row],[cicilan_per_bulan]]/Raw_Data[[#This Row],[penghasilan_bulanan]]</f>
        <v>0.27402467489163057</v>
      </c>
      <c r="K1628" t="s">
        <v>63</v>
      </c>
      <c r="L1628" t="s">
        <v>64</v>
      </c>
      <c r="M1628" t="s">
        <v>44</v>
      </c>
      <c r="N1628" t="s">
        <v>158</v>
      </c>
      <c r="O1628" t="s">
        <v>159</v>
      </c>
      <c r="P1628" s="2">
        <v>31759000</v>
      </c>
      <c r="Q1628" s="2">
        <v>3176000</v>
      </c>
      <c r="R1628" t="str">
        <f>IF(Raw_Data[[#This Row],[persen_dp]]&lt;15%,"Low",IF(Raw_Data[[#This Row],[persen_dp]]&gt;25%,"High","Medium"))</f>
        <v>Low</v>
      </c>
      <c r="S1628" s="3">
        <v>0.1</v>
      </c>
      <c r="T1628">
        <v>60</v>
      </c>
      <c r="U1628">
        <v>0.14499999999999999</v>
      </c>
      <c r="V1628" s="2">
        <v>821800</v>
      </c>
      <c r="W1628" s="2">
        <v>49306000</v>
      </c>
      <c r="X1628" t="str">
        <f>IF(OR(Raw_Data[[#This Row],[status_pembayaran]]="Macet",Raw_Data[[#This Row],[status_pembayaran]]="Kurang Lancar"),"Non Performing Loan","Performing")</f>
        <v>Performing</v>
      </c>
      <c r="Y1628" t="s">
        <v>47</v>
      </c>
      <c r="Z1628">
        <v>0</v>
      </c>
      <c r="AA1628">
        <v>0</v>
      </c>
      <c r="AB1628">
        <v>1</v>
      </c>
      <c r="AC1628" t="s">
        <v>104</v>
      </c>
      <c r="AD1628">
        <f>IF(Raw_Data[[#This Row],[rasio]]&lt;0.2,1,IF(Raw_Data[[#This Row],[rasio]]&lt;0.3,2,IF(Raw_Data[[#This Row],[rasio]]&lt;0.4,3,4)))</f>
        <v>2</v>
      </c>
      <c r="AE1628">
        <f>IF(Raw_Data[[#This Row],[kategori_dp]]="High",1,IF(Raw_Data[[#This Row],[kategori_dp]]="Medium",2,3))</f>
        <v>3</v>
      </c>
      <c r="AF1628">
        <f>IF(Raw_Data[[#This Row],[tenor_bulan]]&lt;=24,1,IF(Raw_Data[[#This Row],[tenor_bulan]]&lt;=36,2,IF(Raw_Data[[#This Row],[tenor_bulan]]&lt;=48,3,4)))</f>
        <v>4</v>
      </c>
      <c r="AG1628">
        <f>IF(Raw_Data[[#This Row],[jumlah_kali_telat]]=0,0,IF(Raw_Data[[#This Row],[jumlah_kali_telat]]&lt;=2,2,4))</f>
        <v>0</v>
      </c>
      <c r="AH1628">
        <f>Raw_Data[[#This Row],[Skor_Rasio]]+Raw_Data[[#This Row],[Skor_DP]]+Raw_Data[[#This Row],[Skor_Tenor]]+Raw_Data[[#This Row],[Skor_Telat]]</f>
        <v>9</v>
      </c>
      <c r="AI1628" t="str">
        <f>IF(Raw_Data[[#This Row],[Risk_Score]]&lt;=6,"Low Risk",IF(Raw_Data[[#This Row],[Risk_Score]]&lt;=8,"Medium Risk","High Risk"))</f>
        <v>High Risk</v>
      </c>
      <c r="AJ1628">
        <f ca="1">IFERROR(DATEDIF(Raw_Data[[#This Row],[tanggal_pengajuan]],TODAY(),"m"),"N/A")</f>
        <v>7</v>
      </c>
      <c r="AK1628" t="str">
        <f ca="1">IF(ISNUMBER(Raw_Data[[#This Row],[MOB]]),IF(Raw_Data[[#This Row],[MOB]]&lt;6,"0-5 bulan",IF(Raw_Data[[#This Row],[MOB]]&lt;12,"6-11 bulan",IF(Raw_Data[[#This Row],[MOB]]&lt;24,"12-23 bulan","24+ bulan"))),"N/A")</f>
        <v>6-11 bulan</v>
      </c>
    </row>
    <row r="1629" spans="1:37" ht="14.25" customHeight="1" x14ac:dyDescent="0.45">
      <c r="A1629" t="s">
        <v>3931</v>
      </c>
      <c r="B1629" s="64">
        <v>46064</v>
      </c>
      <c r="C1629" s="1" t="str">
        <f t="shared" si="25"/>
        <v>February</v>
      </c>
      <c r="D1629" t="s">
        <v>1040</v>
      </c>
      <c r="E1629" t="s">
        <v>3932</v>
      </c>
      <c r="F1629">
        <v>25</v>
      </c>
      <c r="G1629" t="s">
        <v>51</v>
      </c>
      <c r="H1629" t="s">
        <v>41</v>
      </c>
      <c r="I1629" s="2">
        <v>7556000</v>
      </c>
      <c r="J1629" s="3">
        <f>Raw_Data[[#This Row],[cicilan_per_bulan]]/Raw_Data[[#This Row],[penghasilan_bulanan]]</f>
        <v>8.4224457384859716E-2</v>
      </c>
      <c r="K1629" t="s">
        <v>109</v>
      </c>
      <c r="L1629" t="s">
        <v>110</v>
      </c>
      <c r="M1629" t="s">
        <v>44</v>
      </c>
      <c r="N1629" t="s">
        <v>45</v>
      </c>
      <c r="O1629" t="s">
        <v>46</v>
      </c>
      <c r="P1629" s="2">
        <v>24596000</v>
      </c>
      <c r="Q1629" s="2">
        <v>2460000</v>
      </c>
      <c r="R1629" t="str">
        <f>IF(Raw_Data[[#This Row],[persen_dp]]&lt;15%,"Low",IF(Raw_Data[[#This Row],[persen_dp]]&gt;25%,"High","Medium"))</f>
        <v>Low</v>
      </c>
      <c r="S1629" s="3">
        <v>0.1</v>
      </c>
      <c r="T1629">
        <v>60</v>
      </c>
      <c r="U1629">
        <v>0.14499999999999999</v>
      </c>
      <c r="V1629" s="2">
        <v>636400</v>
      </c>
      <c r="W1629" s="2">
        <v>38184000</v>
      </c>
      <c r="X1629" t="str">
        <f>IF(OR(Raw_Data[[#This Row],[status_pembayaran]]="Macet",Raw_Data[[#This Row],[status_pembayaran]]="Kurang Lancar"),"Non Performing Loan","Performing")</f>
        <v>Performing</v>
      </c>
      <c r="Y1629" t="s">
        <v>47</v>
      </c>
      <c r="Z1629">
        <v>0</v>
      </c>
      <c r="AA1629">
        <v>0</v>
      </c>
      <c r="AB1629">
        <v>1</v>
      </c>
      <c r="AC1629" t="s">
        <v>137</v>
      </c>
      <c r="AD1629">
        <f>IF(Raw_Data[[#This Row],[rasio]]&lt;0.2,1,IF(Raw_Data[[#This Row],[rasio]]&lt;0.3,2,IF(Raw_Data[[#This Row],[rasio]]&lt;0.4,3,4)))</f>
        <v>1</v>
      </c>
      <c r="AE1629">
        <f>IF(Raw_Data[[#This Row],[kategori_dp]]="High",1,IF(Raw_Data[[#This Row],[kategori_dp]]="Medium",2,3))</f>
        <v>3</v>
      </c>
      <c r="AF1629">
        <f>IF(Raw_Data[[#This Row],[tenor_bulan]]&lt;=24,1,IF(Raw_Data[[#This Row],[tenor_bulan]]&lt;=36,2,IF(Raw_Data[[#This Row],[tenor_bulan]]&lt;=48,3,4)))</f>
        <v>4</v>
      </c>
      <c r="AG1629">
        <f>IF(Raw_Data[[#This Row],[jumlah_kali_telat]]=0,0,IF(Raw_Data[[#This Row],[jumlah_kali_telat]]&lt;=2,2,4))</f>
        <v>0</v>
      </c>
      <c r="AH1629">
        <f>Raw_Data[[#This Row],[Skor_Rasio]]+Raw_Data[[#This Row],[Skor_DP]]+Raw_Data[[#This Row],[Skor_Tenor]]+Raw_Data[[#This Row],[Skor_Telat]]</f>
        <v>8</v>
      </c>
      <c r="AI1629" t="str">
        <f>IF(Raw_Data[[#This Row],[Risk_Score]]&lt;=6,"Low Risk",IF(Raw_Data[[#This Row],[Risk_Score]]&lt;=8,"Medium Risk","High Risk"))</f>
        <v>Medium Risk</v>
      </c>
      <c r="AJ1629">
        <f ca="1">IFERROR(DATEDIF(Raw_Data[[#This Row],[tanggal_pengajuan]],TODAY(),"m"),"N/A")</f>
        <v>8</v>
      </c>
      <c r="AK1629" t="str">
        <f ca="1">IF(ISNUMBER(Raw_Data[[#This Row],[MOB]]),IF(Raw_Data[[#This Row],[MOB]]&lt;6,"0-5 bulan",IF(Raw_Data[[#This Row],[MOB]]&lt;12,"6-11 bulan",IF(Raw_Data[[#This Row],[MOB]]&lt;24,"12-23 bulan","24+ bulan"))),"N/A")</f>
        <v>6-11 bulan</v>
      </c>
    </row>
    <row r="1630" spans="1:37" ht="14.25" customHeight="1" x14ac:dyDescent="0.45">
      <c r="A1630" t="s">
        <v>3933</v>
      </c>
      <c r="B1630" s="64" t="s">
        <v>230</v>
      </c>
      <c r="C1630" s="1" t="str">
        <f t="shared" si="25"/>
        <v>Data Tidak Lengkap</v>
      </c>
      <c r="D1630" t="s">
        <v>210</v>
      </c>
      <c r="E1630" t="s">
        <v>230</v>
      </c>
      <c r="F1630">
        <v>42</v>
      </c>
      <c r="G1630" t="s">
        <v>40</v>
      </c>
      <c r="H1630" t="s">
        <v>41</v>
      </c>
      <c r="I1630" s="2">
        <v>6111000</v>
      </c>
      <c r="J1630" s="3">
        <f>Raw_Data[[#This Row],[cicilan_per_bulan]]/Raw_Data[[#This Row],[penghasilan_bulanan]]</f>
        <v>0.13118965799378171</v>
      </c>
      <c r="K1630" t="s">
        <v>210</v>
      </c>
      <c r="L1630" t="s">
        <v>146</v>
      </c>
      <c r="M1630" t="s">
        <v>55</v>
      </c>
      <c r="N1630" t="s">
        <v>231</v>
      </c>
      <c r="O1630" t="s">
        <v>232</v>
      </c>
      <c r="P1630" s="2">
        <v>39836427</v>
      </c>
      <c r="Q1630" s="2">
        <v>11951000</v>
      </c>
      <c r="R1630" t="str">
        <f>IF(Raw_Data[[#This Row],[persen_dp]]&lt;15%,"Low",IF(Raw_Data[[#This Row],[persen_dp]]&gt;25%,"High","Medium"))</f>
        <v>High</v>
      </c>
      <c r="S1630" s="3">
        <v>0.3</v>
      </c>
      <c r="T1630">
        <v>60</v>
      </c>
      <c r="U1630">
        <v>0.14499999999999999</v>
      </c>
      <c r="V1630" s="2">
        <v>801700</v>
      </c>
      <c r="W1630" s="2">
        <v>48102000</v>
      </c>
      <c r="X1630" t="str">
        <f>IF(OR(Raw_Data[[#This Row],[status_pembayaran]]="Macet",Raw_Data[[#This Row],[status_pembayaran]]="Kurang Lancar"),"Non Performing Loan","Performing")</f>
        <v>Performing</v>
      </c>
      <c r="Y1630" t="s">
        <v>233</v>
      </c>
      <c r="Z1630">
        <v>0</v>
      </c>
      <c r="AA1630">
        <v>0</v>
      </c>
      <c r="AB1630">
        <v>1</v>
      </c>
      <c r="AD1630">
        <f>IF(Raw_Data[[#This Row],[rasio]]&lt;0.2,1,IF(Raw_Data[[#This Row],[rasio]]&lt;0.3,2,IF(Raw_Data[[#This Row],[rasio]]&lt;0.4,3,4)))</f>
        <v>1</v>
      </c>
      <c r="AE1630">
        <f>IF(Raw_Data[[#This Row],[kategori_dp]]="High",1,IF(Raw_Data[[#This Row],[kategori_dp]]="Medium",2,3))</f>
        <v>1</v>
      </c>
      <c r="AF1630">
        <f>IF(Raw_Data[[#This Row],[tenor_bulan]]&lt;=24,1,IF(Raw_Data[[#This Row],[tenor_bulan]]&lt;=36,2,IF(Raw_Data[[#This Row],[tenor_bulan]]&lt;=48,3,4)))</f>
        <v>4</v>
      </c>
      <c r="AG1630">
        <f>IF(Raw_Data[[#This Row],[jumlah_kali_telat]]=0,0,IF(Raw_Data[[#This Row],[jumlah_kali_telat]]&lt;=2,2,4))</f>
        <v>0</v>
      </c>
      <c r="AH1630">
        <f>Raw_Data[[#This Row],[Skor_Rasio]]+Raw_Data[[#This Row],[Skor_DP]]+Raw_Data[[#This Row],[Skor_Tenor]]+Raw_Data[[#This Row],[Skor_Telat]]</f>
        <v>6</v>
      </c>
      <c r="AI1630" t="str">
        <f>IF(Raw_Data[[#This Row],[Risk_Score]]&lt;=6,"Low Risk",IF(Raw_Data[[#This Row],[Risk_Score]]&lt;=8,"Medium Risk","High Risk"))</f>
        <v>Low Risk</v>
      </c>
      <c r="AJ1630" t="str">
        <f ca="1">IFERROR(DATEDIF(Raw_Data[[#This Row],[tanggal_pengajuan]],TODAY(),"m"),"N/A")</f>
        <v>N/A</v>
      </c>
      <c r="AK1630" t="str">
        <f ca="1">IF(ISNUMBER(Raw_Data[[#This Row],[MOB]]),IF(Raw_Data[[#This Row],[MOB]]&lt;6,"0-5 bulan",IF(Raw_Data[[#This Row],[MOB]]&lt;12,"6-11 bulan",IF(Raw_Data[[#This Row],[MOB]]&lt;24,"12-23 bulan","24+ bulan"))),"N/A")</f>
        <v>N/A</v>
      </c>
    </row>
    <row r="1631" spans="1:37" ht="14.25" customHeight="1" x14ac:dyDescent="0.45">
      <c r="A1631" t="s">
        <v>3934</v>
      </c>
      <c r="B1631" s="64">
        <v>46030</v>
      </c>
      <c r="C1631" s="1" t="str">
        <f t="shared" si="25"/>
        <v>January</v>
      </c>
      <c r="D1631" t="s">
        <v>76</v>
      </c>
      <c r="E1631" t="s">
        <v>3935</v>
      </c>
      <c r="F1631">
        <v>44</v>
      </c>
      <c r="G1631" t="s">
        <v>40</v>
      </c>
      <c r="H1631" t="s">
        <v>41</v>
      </c>
      <c r="I1631" s="2">
        <v>5607000</v>
      </c>
      <c r="J1631" s="3">
        <f>Raw_Data[[#This Row],[cicilan_per_bulan]]/Raw_Data[[#This Row],[penghasilan_bulanan]]</f>
        <v>0.19545211342964153</v>
      </c>
      <c r="K1631" t="s">
        <v>153</v>
      </c>
      <c r="L1631" t="s">
        <v>154</v>
      </c>
      <c r="M1631" t="s">
        <v>44</v>
      </c>
      <c r="N1631" t="s">
        <v>129</v>
      </c>
      <c r="O1631" t="s">
        <v>130</v>
      </c>
      <c r="P1631" s="2">
        <v>23987000</v>
      </c>
      <c r="Q1631" s="2">
        <v>3598000</v>
      </c>
      <c r="R1631" t="str">
        <f>IF(Raw_Data[[#This Row],[persen_dp]]&lt;15%,"Low",IF(Raw_Data[[#This Row],[persen_dp]]&gt;25%,"High","Medium"))</f>
        <v>Medium</v>
      </c>
      <c r="S1631" s="3">
        <v>0.15</v>
      </c>
      <c r="T1631">
        <v>24</v>
      </c>
      <c r="U1631">
        <v>0.14499999999999999</v>
      </c>
      <c r="V1631" s="2">
        <v>1095900</v>
      </c>
      <c r="W1631" s="2">
        <v>26301000</v>
      </c>
      <c r="X1631" t="str">
        <f>IF(OR(Raw_Data[[#This Row],[status_pembayaran]]="Macet",Raw_Data[[#This Row],[status_pembayaran]]="Kurang Lancar"),"Non Performing Loan","Performing")</f>
        <v>Performing</v>
      </c>
      <c r="Y1631" t="s">
        <v>47</v>
      </c>
      <c r="Z1631">
        <v>0</v>
      </c>
      <c r="AA1631">
        <v>0</v>
      </c>
      <c r="AB1631">
        <v>1</v>
      </c>
      <c r="AC1631" t="s">
        <v>66</v>
      </c>
      <c r="AD1631">
        <f>IF(Raw_Data[[#This Row],[rasio]]&lt;0.2,1,IF(Raw_Data[[#This Row],[rasio]]&lt;0.3,2,IF(Raw_Data[[#This Row],[rasio]]&lt;0.4,3,4)))</f>
        <v>1</v>
      </c>
      <c r="AE1631">
        <f>IF(Raw_Data[[#This Row],[kategori_dp]]="High",1,IF(Raw_Data[[#This Row],[kategori_dp]]="Medium",2,3))</f>
        <v>2</v>
      </c>
      <c r="AF1631">
        <f>IF(Raw_Data[[#This Row],[tenor_bulan]]&lt;=24,1,IF(Raw_Data[[#This Row],[tenor_bulan]]&lt;=36,2,IF(Raw_Data[[#This Row],[tenor_bulan]]&lt;=48,3,4)))</f>
        <v>1</v>
      </c>
      <c r="AG1631">
        <f>IF(Raw_Data[[#This Row],[jumlah_kali_telat]]=0,0,IF(Raw_Data[[#This Row],[jumlah_kali_telat]]&lt;=2,2,4))</f>
        <v>0</v>
      </c>
      <c r="AH1631">
        <f>Raw_Data[[#This Row],[Skor_Rasio]]+Raw_Data[[#This Row],[Skor_DP]]+Raw_Data[[#This Row],[Skor_Tenor]]+Raw_Data[[#This Row],[Skor_Telat]]</f>
        <v>4</v>
      </c>
      <c r="AI1631" t="str">
        <f>IF(Raw_Data[[#This Row],[Risk_Score]]&lt;=6,"Low Risk",IF(Raw_Data[[#This Row],[Risk_Score]]&lt;=8,"Medium Risk","High Risk"))</f>
        <v>Low Risk</v>
      </c>
      <c r="AJ1631">
        <f ca="1">IFERROR(DATEDIF(Raw_Data[[#This Row],[tanggal_pengajuan]],TODAY(),"m"),"N/A")</f>
        <v>9</v>
      </c>
      <c r="AK1631" t="str">
        <f ca="1">IF(ISNUMBER(Raw_Data[[#This Row],[MOB]]),IF(Raw_Data[[#This Row],[MOB]]&lt;6,"0-5 bulan",IF(Raw_Data[[#This Row],[MOB]]&lt;12,"6-11 bulan",IF(Raw_Data[[#This Row],[MOB]]&lt;24,"12-23 bulan","24+ bulan"))),"N/A")</f>
        <v>6-11 bulan</v>
      </c>
    </row>
    <row r="1632" spans="1:37" ht="14.25" customHeight="1" x14ac:dyDescent="0.45">
      <c r="A1632" t="s">
        <v>3936</v>
      </c>
      <c r="B1632" s="64">
        <v>46091</v>
      </c>
      <c r="C1632" s="1" t="str">
        <f t="shared" si="25"/>
        <v>March</v>
      </c>
      <c r="D1632" t="s">
        <v>1490</v>
      </c>
      <c r="E1632" t="s">
        <v>3937</v>
      </c>
      <c r="F1632">
        <v>57</v>
      </c>
      <c r="G1632" t="s">
        <v>51</v>
      </c>
      <c r="H1632" t="s">
        <v>96</v>
      </c>
      <c r="I1632" s="2">
        <v>5831000</v>
      </c>
      <c r="J1632" s="3">
        <f>Raw_Data[[#This Row],[cicilan_per_bulan]]/Raw_Data[[#This Row],[penghasilan_bulanan]]</f>
        <v>0.1751500600240096</v>
      </c>
      <c r="K1632" t="s">
        <v>81</v>
      </c>
      <c r="L1632" t="s">
        <v>82</v>
      </c>
      <c r="M1632" t="s">
        <v>55</v>
      </c>
      <c r="N1632" t="s">
        <v>147</v>
      </c>
      <c r="O1632" t="s">
        <v>148</v>
      </c>
      <c r="P1632" s="2">
        <v>31667000</v>
      </c>
      <c r="Q1632" s="2">
        <v>12667000</v>
      </c>
      <c r="R1632" t="str">
        <f>IF(Raw_Data[[#This Row],[persen_dp]]&lt;15%,"Low",IF(Raw_Data[[#This Row],[persen_dp]]&gt;25%,"High","Medium"))</f>
        <v>High</v>
      </c>
      <c r="S1632" s="3">
        <v>0.4</v>
      </c>
      <c r="T1632">
        <v>24</v>
      </c>
      <c r="U1632">
        <v>0.14499999999999999</v>
      </c>
      <c r="V1632" s="2">
        <v>1021300</v>
      </c>
      <c r="W1632" s="2">
        <v>24511000</v>
      </c>
      <c r="X1632" t="str">
        <f>IF(OR(Raw_Data[[#This Row],[status_pembayaran]]="Macet",Raw_Data[[#This Row],[status_pembayaran]]="Kurang Lancar"),"Non Performing Loan","Performing")</f>
        <v>Performing</v>
      </c>
      <c r="Y1632" t="s">
        <v>47</v>
      </c>
      <c r="Z1632">
        <v>0</v>
      </c>
      <c r="AA1632">
        <v>0</v>
      </c>
      <c r="AB1632">
        <v>1</v>
      </c>
      <c r="AC1632" t="s">
        <v>137</v>
      </c>
      <c r="AD1632">
        <f>IF(Raw_Data[[#This Row],[rasio]]&lt;0.2,1,IF(Raw_Data[[#This Row],[rasio]]&lt;0.3,2,IF(Raw_Data[[#This Row],[rasio]]&lt;0.4,3,4)))</f>
        <v>1</v>
      </c>
      <c r="AE1632">
        <f>IF(Raw_Data[[#This Row],[kategori_dp]]="High",1,IF(Raw_Data[[#This Row],[kategori_dp]]="Medium",2,3))</f>
        <v>1</v>
      </c>
      <c r="AF1632">
        <f>IF(Raw_Data[[#This Row],[tenor_bulan]]&lt;=24,1,IF(Raw_Data[[#This Row],[tenor_bulan]]&lt;=36,2,IF(Raw_Data[[#This Row],[tenor_bulan]]&lt;=48,3,4)))</f>
        <v>1</v>
      </c>
      <c r="AG1632">
        <f>IF(Raw_Data[[#This Row],[jumlah_kali_telat]]=0,0,IF(Raw_Data[[#This Row],[jumlah_kali_telat]]&lt;=2,2,4))</f>
        <v>0</v>
      </c>
      <c r="AH1632">
        <f>Raw_Data[[#This Row],[Skor_Rasio]]+Raw_Data[[#This Row],[Skor_DP]]+Raw_Data[[#This Row],[Skor_Tenor]]+Raw_Data[[#This Row],[Skor_Telat]]</f>
        <v>3</v>
      </c>
      <c r="AI1632" t="str">
        <f>IF(Raw_Data[[#This Row],[Risk_Score]]&lt;=6,"Low Risk",IF(Raw_Data[[#This Row],[Risk_Score]]&lt;=8,"Medium Risk","High Risk"))</f>
        <v>Low Risk</v>
      </c>
      <c r="AJ1632">
        <f ca="1">IFERROR(DATEDIF(Raw_Data[[#This Row],[tanggal_pengajuan]],TODAY(),"m"),"N/A")</f>
        <v>7</v>
      </c>
      <c r="AK1632" t="str">
        <f ca="1">IF(ISNUMBER(Raw_Data[[#This Row],[MOB]]),IF(Raw_Data[[#This Row],[MOB]]&lt;6,"0-5 bulan",IF(Raw_Data[[#This Row],[MOB]]&lt;12,"6-11 bulan",IF(Raw_Data[[#This Row],[MOB]]&lt;24,"12-23 bulan","24+ bulan"))),"N/A")</f>
        <v>6-11 bulan</v>
      </c>
    </row>
    <row r="1633" spans="1:37" ht="14.25" customHeight="1" x14ac:dyDescent="0.45">
      <c r="A1633" t="s">
        <v>3938</v>
      </c>
      <c r="B1633" s="64">
        <v>46051</v>
      </c>
      <c r="C1633" s="1" t="str">
        <f t="shared" si="25"/>
        <v>January</v>
      </c>
      <c r="D1633" t="s">
        <v>1670</v>
      </c>
      <c r="E1633" t="s">
        <v>3939</v>
      </c>
      <c r="F1633">
        <v>49</v>
      </c>
      <c r="G1633" t="s">
        <v>51</v>
      </c>
      <c r="H1633" t="s">
        <v>52</v>
      </c>
      <c r="I1633" s="2">
        <v>10537000</v>
      </c>
      <c r="J1633" s="3">
        <f>Raw_Data[[#This Row],[cicilan_per_bulan]]/Raw_Data[[#This Row],[penghasilan_bulanan]]</f>
        <v>9.6052007212679133E-2</v>
      </c>
      <c r="K1633" t="s">
        <v>145</v>
      </c>
      <c r="L1633" t="s">
        <v>146</v>
      </c>
      <c r="M1633" t="s">
        <v>44</v>
      </c>
      <c r="N1633" t="s">
        <v>171</v>
      </c>
      <c r="O1633" t="s">
        <v>172</v>
      </c>
      <c r="P1633" s="2">
        <v>41418000</v>
      </c>
      <c r="Q1633" s="2">
        <v>6213000</v>
      </c>
      <c r="R1633" t="str">
        <f>IF(Raw_Data[[#This Row],[persen_dp]]&lt;15%,"Low",IF(Raw_Data[[#This Row],[persen_dp]]&gt;25%,"High","Medium"))</f>
        <v>Medium</v>
      </c>
      <c r="S1633" s="3">
        <v>0.15</v>
      </c>
      <c r="T1633">
        <v>60</v>
      </c>
      <c r="U1633">
        <v>0.14499999999999999</v>
      </c>
      <c r="V1633" s="2">
        <v>1012100</v>
      </c>
      <c r="W1633" s="2">
        <v>60729000</v>
      </c>
      <c r="X1633" t="str">
        <f>IF(OR(Raw_Data[[#This Row],[status_pembayaran]]="Macet",Raw_Data[[#This Row],[status_pembayaran]]="Kurang Lancar"),"Non Performing Loan","Performing")</f>
        <v>Performing</v>
      </c>
      <c r="Y1633" t="s">
        <v>47</v>
      </c>
      <c r="Z1633">
        <v>0</v>
      </c>
      <c r="AA1633">
        <v>0</v>
      </c>
      <c r="AB1633">
        <v>1</v>
      </c>
      <c r="AD1633">
        <f>IF(Raw_Data[[#This Row],[rasio]]&lt;0.2,1,IF(Raw_Data[[#This Row],[rasio]]&lt;0.3,2,IF(Raw_Data[[#This Row],[rasio]]&lt;0.4,3,4)))</f>
        <v>1</v>
      </c>
      <c r="AE1633">
        <f>IF(Raw_Data[[#This Row],[kategori_dp]]="High",1,IF(Raw_Data[[#This Row],[kategori_dp]]="Medium",2,3))</f>
        <v>2</v>
      </c>
      <c r="AF1633">
        <f>IF(Raw_Data[[#This Row],[tenor_bulan]]&lt;=24,1,IF(Raw_Data[[#This Row],[tenor_bulan]]&lt;=36,2,IF(Raw_Data[[#This Row],[tenor_bulan]]&lt;=48,3,4)))</f>
        <v>4</v>
      </c>
      <c r="AG1633">
        <f>IF(Raw_Data[[#This Row],[jumlah_kali_telat]]=0,0,IF(Raw_Data[[#This Row],[jumlah_kali_telat]]&lt;=2,2,4))</f>
        <v>0</v>
      </c>
      <c r="AH1633">
        <f>Raw_Data[[#This Row],[Skor_Rasio]]+Raw_Data[[#This Row],[Skor_DP]]+Raw_Data[[#This Row],[Skor_Tenor]]+Raw_Data[[#This Row],[Skor_Telat]]</f>
        <v>7</v>
      </c>
      <c r="AI1633" t="str">
        <f>IF(Raw_Data[[#This Row],[Risk_Score]]&lt;=6,"Low Risk",IF(Raw_Data[[#This Row],[Risk_Score]]&lt;=8,"Medium Risk","High Risk"))</f>
        <v>Medium Risk</v>
      </c>
      <c r="AJ1633">
        <f ca="1">IFERROR(DATEDIF(Raw_Data[[#This Row],[tanggal_pengajuan]],TODAY(),"m"),"N/A")</f>
        <v>8</v>
      </c>
      <c r="AK1633" t="str">
        <f ca="1">IF(ISNUMBER(Raw_Data[[#This Row],[MOB]]),IF(Raw_Data[[#This Row],[MOB]]&lt;6,"0-5 bulan",IF(Raw_Data[[#This Row],[MOB]]&lt;12,"6-11 bulan",IF(Raw_Data[[#This Row],[MOB]]&lt;24,"12-23 bulan","24+ bulan"))),"N/A")</f>
        <v>6-11 bulan</v>
      </c>
    </row>
    <row r="1634" spans="1:37" ht="14.25" customHeight="1" x14ac:dyDescent="0.45">
      <c r="A1634" t="s">
        <v>3940</v>
      </c>
      <c r="B1634" s="64">
        <v>46187</v>
      </c>
      <c r="C1634" s="1" t="str">
        <f t="shared" si="25"/>
        <v>June</v>
      </c>
      <c r="D1634" t="s">
        <v>219</v>
      </c>
      <c r="E1634" t="s">
        <v>3941</v>
      </c>
      <c r="F1634">
        <v>37</v>
      </c>
      <c r="G1634" t="s">
        <v>40</v>
      </c>
      <c r="H1634" t="s">
        <v>101</v>
      </c>
      <c r="I1634" s="2">
        <v>3616000</v>
      </c>
      <c r="J1634" s="3">
        <f>Raw_Data[[#This Row],[cicilan_per_bulan]]/Raw_Data[[#This Row],[penghasilan_bulanan]]</f>
        <v>0.13199668141592921</v>
      </c>
      <c r="K1634" t="s">
        <v>42</v>
      </c>
      <c r="L1634" t="s">
        <v>43</v>
      </c>
      <c r="M1634" t="s">
        <v>55</v>
      </c>
      <c r="N1634" t="s">
        <v>141</v>
      </c>
      <c r="O1634" t="s">
        <v>46</v>
      </c>
      <c r="P1634" s="2">
        <v>22309000</v>
      </c>
      <c r="Q1634" s="2">
        <v>7808000</v>
      </c>
      <c r="R1634" t="str">
        <f>IF(Raw_Data[[#This Row],[persen_dp]]&lt;15%,"Low",IF(Raw_Data[[#This Row],[persen_dp]]&gt;25%,"High","Medium"))</f>
        <v>High</v>
      </c>
      <c r="S1634" s="3">
        <v>0.35</v>
      </c>
      <c r="T1634">
        <v>48</v>
      </c>
      <c r="U1634">
        <v>0.14499999999999999</v>
      </c>
      <c r="V1634" s="2">
        <v>477300</v>
      </c>
      <c r="W1634" s="2">
        <v>22912000</v>
      </c>
      <c r="X1634" t="str">
        <f>IF(OR(Raw_Data[[#This Row],[status_pembayaran]]="Macet",Raw_Data[[#This Row],[status_pembayaran]]="Kurang Lancar"),"Non Performing Loan","Performing")</f>
        <v>Performing</v>
      </c>
      <c r="Y1634" t="s">
        <v>47</v>
      </c>
      <c r="Z1634">
        <v>0</v>
      </c>
      <c r="AA1634">
        <v>0</v>
      </c>
      <c r="AB1634">
        <v>1</v>
      </c>
      <c r="AD1634">
        <f>IF(Raw_Data[[#This Row],[rasio]]&lt;0.2,1,IF(Raw_Data[[#This Row],[rasio]]&lt;0.3,2,IF(Raw_Data[[#This Row],[rasio]]&lt;0.4,3,4)))</f>
        <v>1</v>
      </c>
      <c r="AE1634">
        <f>IF(Raw_Data[[#This Row],[kategori_dp]]="High",1,IF(Raw_Data[[#This Row],[kategori_dp]]="Medium",2,3))</f>
        <v>1</v>
      </c>
      <c r="AF1634">
        <f>IF(Raw_Data[[#This Row],[tenor_bulan]]&lt;=24,1,IF(Raw_Data[[#This Row],[tenor_bulan]]&lt;=36,2,IF(Raw_Data[[#This Row],[tenor_bulan]]&lt;=48,3,4)))</f>
        <v>3</v>
      </c>
      <c r="AG1634">
        <f>IF(Raw_Data[[#This Row],[jumlah_kali_telat]]=0,0,IF(Raw_Data[[#This Row],[jumlah_kali_telat]]&lt;=2,2,4))</f>
        <v>0</v>
      </c>
      <c r="AH1634">
        <f>Raw_Data[[#This Row],[Skor_Rasio]]+Raw_Data[[#This Row],[Skor_DP]]+Raw_Data[[#This Row],[Skor_Tenor]]+Raw_Data[[#This Row],[Skor_Telat]]</f>
        <v>5</v>
      </c>
      <c r="AI1634" t="str">
        <f>IF(Raw_Data[[#This Row],[Risk_Score]]&lt;=6,"Low Risk",IF(Raw_Data[[#This Row],[Risk_Score]]&lt;=8,"Medium Risk","High Risk"))</f>
        <v>Low Risk</v>
      </c>
      <c r="AJ1634">
        <f ca="1">IFERROR(DATEDIF(Raw_Data[[#This Row],[tanggal_pengajuan]],TODAY(),"m"),"N/A")</f>
        <v>4</v>
      </c>
      <c r="AK1634" t="str">
        <f ca="1">IF(ISNUMBER(Raw_Data[[#This Row],[MOB]]),IF(Raw_Data[[#This Row],[MOB]]&lt;6,"0-5 bulan",IF(Raw_Data[[#This Row],[MOB]]&lt;12,"6-11 bulan",IF(Raw_Data[[#This Row],[MOB]]&lt;24,"12-23 bulan","24+ bulan"))),"N/A")</f>
        <v>0-5 bulan</v>
      </c>
    </row>
    <row r="1635" spans="1:37" ht="14.25" customHeight="1" x14ac:dyDescent="0.45">
      <c r="A1635" t="s">
        <v>3942</v>
      </c>
      <c r="B1635" s="64">
        <v>46138</v>
      </c>
      <c r="C1635" s="1" t="str">
        <f t="shared" si="25"/>
        <v>April</v>
      </c>
      <c r="D1635" t="s">
        <v>1361</v>
      </c>
      <c r="E1635" t="s">
        <v>3943</v>
      </c>
      <c r="F1635">
        <v>51</v>
      </c>
      <c r="G1635" t="s">
        <v>40</v>
      </c>
      <c r="H1635" t="s">
        <v>108</v>
      </c>
      <c r="I1635" s="2">
        <v>5876000</v>
      </c>
      <c r="J1635" s="3">
        <f>Raw_Data[[#This Row],[cicilan_per_bulan]]/Raw_Data[[#This Row],[penghasilan_bulanan]]</f>
        <v>0.12981620149761744</v>
      </c>
      <c r="K1635" t="s">
        <v>177</v>
      </c>
      <c r="L1635" t="s">
        <v>154</v>
      </c>
      <c r="M1635" t="s">
        <v>44</v>
      </c>
      <c r="N1635" t="s">
        <v>171</v>
      </c>
      <c r="O1635" t="s">
        <v>172</v>
      </c>
      <c r="P1635" s="2">
        <v>44222000</v>
      </c>
      <c r="Q1635" s="2">
        <v>17689000</v>
      </c>
      <c r="R1635" t="str">
        <f>IF(Raw_Data[[#This Row],[persen_dp]]&lt;15%,"Low",IF(Raw_Data[[#This Row],[persen_dp]]&gt;25%,"High","Medium"))</f>
        <v>High</v>
      </c>
      <c r="S1635" s="3">
        <v>0.4</v>
      </c>
      <c r="T1635">
        <v>60</v>
      </c>
      <c r="U1635">
        <v>0.14499999999999999</v>
      </c>
      <c r="V1635" s="2">
        <v>762800</v>
      </c>
      <c r="W1635" s="2">
        <v>45769000</v>
      </c>
      <c r="X1635" t="str">
        <f>IF(OR(Raw_Data[[#This Row],[status_pembayaran]]="Macet",Raw_Data[[#This Row],[status_pembayaran]]="Kurang Lancar"),"Non Performing Loan","Performing")</f>
        <v>Performing</v>
      </c>
      <c r="Y1635" t="s">
        <v>47</v>
      </c>
      <c r="Z1635">
        <v>0</v>
      </c>
      <c r="AA1635">
        <v>0</v>
      </c>
      <c r="AB1635">
        <v>1</v>
      </c>
      <c r="AC1635" t="s">
        <v>66</v>
      </c>
      <c r="AD1635">
        <f>IF(Raw_Data[[#This Row],[rasio]]&lt;0.2,1,IF(Raw_Data[[#This Row],[rasio]]&lt;0.3,2,IF(Raw_Data[[#This Row],[rasio]]&lt;0.4,3,4)))</f>
        <v>1</v>
      </c>
      <c r="AE1635">
        <f>IF(Raw_Data[[#This Row],[kategori_dp]]="High",1,IF(Raw_Data[[#This Row],[kategori_dp]]="Medium",2,3))</f>
        <v>1</v>
      </c>
      <c r="AF1635">
        <f>IF(Raw_Data[[#This Row],[tenor_bulan]]&lt;=24,1,IF(Raw_Data[[#This Row],[tenor_bulan]]&lt;=36,2,IF(Raw_Data[[#This Row],[tenor_bulan]]&lt;=48,3,4)))</f>
        <v>4</v>
      </c>
      <c r="AG1635">
        <f>IF(Raw_Data[[#This Row],[jumlah_kali_telat]]=0,0,IF(Raw_Data[[#This Row],[jumlah_kali_telat]]&lt;=2,2,4))</f>
        <v>0</v>
      </c>
      <c r="AH1635">
        <f>Raw_Data[[#This Row],[Skor_Rasio]]+Raw_Data[[#This Row],[Skor_DP]]+Raw_Data[[#This Row],[Skor_Tenor]]+Raw_Data[[#This Row],[Skor_Telat]]</f>
        <v>6</v>
      </c>
      <c r="AI1635" t="str">
        <f>IF(Raw_Data[[#This Row],[Risk_Score]]&lt;=6,"Low Risk",IF(Raw_Data[[#This Row],[Risk_Score]]&lt;=8,"Medium Risk","High Risk"))</f>
        <v>Low Risk</v>
      </c>
      <c r="AJ1635">
        <f ca="1">IFERROR(DATEDIF(Raw_Data[[#This Row],[tanggal_pengajuan]],TODAY(),"m"),"N/A")</f>
        <v>5</v>
      </c>
      <c r="AK1635" t="str">
        <f ca="1">IF(ISNUMBER(Raw_Data[[#This Row],[MOB]]),IF(Raw_Data[[#This Row],[MOB]]&lt;6,"0-5 bulan",IF(Raw_Data[[#This Row],[MOB]]&lt;12,"6-11 bulan",IF(Raw_Data[[#This Row],[MOB]]&lt;24,"12-23 bulan","24+ bulan"))),"N/A")</f>
        <v>0-5 bulan</v>
      </c>
    </row>
    <row r="1636" spans="1:37" ht="14.25" customHeight="1" x14ac:dyDescent="0.45">
      <c r="A1636" t="s">
        <v>3944</v>
      </c>
      <c r="B1636" s="64">
        <v>46081</v>
      </c>
      <c r="C1636" s="1" t="str">
        <f t="shared" si="25"/>
        <v>February</v>
      </c>
      <c r="D1636" t="s">
        <v>3945</v>
      </c>
      <c r="E1636" t="s">
        <v>3946</v>
      </c>
      <c r="F1636">
        <v>52</v>
      </c>
      <c r="G1636" t="s">
        <v>40</v>
      </c>
      <c r="H1636" t="s">
        <v>96</v>
      </c>
      <c r="I1636" s="2">
        <v>5916000</v>
      </c>
      <c r="J1636" s="3">
        <f>Raw_Data[[#This Row],[cicilan_per_bulan]]/Raw_Data[[#This Row],[penghasilan_bulanan]]</f>
        <v>0.23723799864773495</v>
      </c>
      <c r="K1636" t="s">
        <v>127</v>
      </c>
      <c r="L1636" t="s">
        <v>128</v>
      </c>
      <c r="M1636" t="s">
        <v>44</v>
      </c>
      <c r="N1636" t="s">
        <v>171</v>
      </c>
      <c r="O1636" t="s">
        <v>172</v>
      </c>
      <c r="P1636" s="2">
        <v>41425000</v>
      </c>
      <c r="Q1636" s="2">
        <v>6214000</v>
      </c>
      <c r="R1636" t="str">
        <f>IF(Raw_Data[[#This Row],[persen_dp]]&lt;15%,"Low",IF(Raw_Data[[#This Row],[persen_dp]]&gt;25%,"High","Medium"))</f>
        <v>Medium</v>
      </c>
      <c r="S1636" s="3">
        <v>0.15</v>
      </c>
      <c r="T1636">
        <v>36</v>
      </c>
      <c r="U1636">
        <v>0.14499999999999999</v>
      </c>
      <c r="V1636" s="2">
        <v>1403500</v>
      </c>
      <c r="W1636" s="2">
        <v>50527000</v>
      </c>
      <c r="X1636" t="str">
        <f>IF(OR(Raw_Data[[#This Row],[status_pembayaran]]="Macet",Raw_Data[[#This Row],[status_pembayaran]]="Kurang Lancar"),"Non Performing Loan","Performing")</f>
        <v>Performing</v>
      </c>
      <c r="Y1636" t="s">
        <v>47</v>
      </c>
      <c r="Z1636">
        <v>0</v>
      </c>
      <c r="AA1636">
        <v>0</v>
      </c>
      <c r="AB1636">
        <v>1</v>
      </c>
      <c r="AC1636" t="s">
        <v>104</v>
      </c>
      <c r="AD1636">
        <f>IF(Raw_Data[[#This Row],[rasio]]&lt;0.2,1,IF(Raw_Data[[#This Row],[rasio]]&lt;0.3,2,IF(Raw_Data[[#This Row],[rasio]]&lt;0.4,3,4)))</f>
        <v>2</v>
      </c>
      <c r="AE1636">
        <f>IF(Raw_Data[[#This Row],[kategori_dp]]="High",1,IF(Raw_Data[[#This Row],[kategori_dp]]="Medium",2,3))</f>
        <v>2</v>
      </c>
      <c r="AF1636">
        <f>IF(Raw_Data[[#This Row],[tenor_bulan]]&lt;=24,1,IF(Raw_Data[[#This Row],[tenor_bulan]]&lt;=36,2,IF(Raw_Data[[#This Row],[tenor_bulan]]&lt;=48,3,4)))</f>
        <v>2</v>
      </c>
      <c r="AG1636">
        <f>IF(Raw_Data[[#This Row],[jumlah_kali_telat]]=0,0,IF(Raw_Data[[#This Row],[jumlah_kali_telat]]&lt;=2,2,4))</f>
        <v>0</v>
      </c>
      <c r="AH1636">
        <f>Raw_Data[[#This Row],[Skor_Rasio]]+Raw_Data[[#This Row],[Skor_DP]]+Raw_Data[[#This Row],[Skor_Tenor]]+Raw_Data[[#This Row],[Skor_Telat]]</f>
        <v>6</v>
      </c>
      <c r="AI1636" t="str">
        <f>IF(Raw_Data[[#This Row],[Risk_Score]]&lt;=6,"Low Risk",IF(Raw_Data[[#This Row],[Risk_Score]]&lt;=8,"Medium Risk","High Risk"))</f>
        <v>Low Risk</v>
      </c>
      <c r="AJ1636">
        <f ca="1">IFERROR(DATEDIF(Raw_Data[[#This Row],[tanggal_pengajuan]],TODAY(),"m"),"N/A")</f>
        <v>7</v>
      </c>
      <c r="AK1636" t="str">
        <f ca="1">IF(ISNUMBER(Raw_Data[[#This Row],[MOB]]),IF(Raw_Data[[#This Row],[MOB]]&lt;6,"0-5 bulan",IF(Raw_Data[[#This Row],[MOB]]&lt;12,"6-11 bulan",IF(Raw_Data[[#This Row],[MOB]]&lt;24,"12-23 bulan","24+ bulan"))),"N/A")</f>
        <v>6-11 bulan</v>
      </c>
    </row>
    <row r="1637" spans="1:37" ht="14.25" customHeight="1" x14ac:dyDescent="0.45">
      <c r="A1637" t="s">
        <v>3947</v>
      </c>
      <c r="B1637" s="64">
        <v>46155</v>
      </c>
      <c r="C1637" s="1" t="str">
        <f t="shared" si="25"/>
        <v>May</v>
      </c>
      <c r="D1637" t="s">
        <v>3948</v>
      </c>
      <c r="E1637" t="s">
        <v>3949</v>
      </c>
      <c r="F1637">
        <v>40</v>
      </c>
      <c r="G1637" t="s">
        <v>40</v>
      </c>
      <c r="H1637" t="s">
        <v>108</v>
      </c>
      <c r="I1637" s="2">
        <v>6438000</v>
      </c>
      <c r="J1637" s="3">
        <f>Raw_Data[[#This Row],[cicilan_per_bulan]]/Raw_Data[[#This Row],[penghasilan_bulanan]]</f>
        <v>4.9285492388940665E-2</v>
      </c>
      <c r="K1637" t="s">
        <v>91</v>
      </c>
      <c r="L1637" t="s">
        <v>92</v>
      </c>
      <c r="M1637" t="s">
        <v>44</v>
      </c>
      <c r="N1637" t="s">
        <v>83</v>
      </c>
      <c r="O1637" t="s">
        <v>57</v>
      </c>
      <c r="P1637" s="2">
        <v>18396000</v>
      </c>
      <c r="Q1637" s="2">
        <v>7358000</v>
      </c>
      <c r="R1637" t="str">
        <f>IF(Raw_Data[[#This Row],[persen_dp]]&lt;15%,"Low",IF(Raw_Data[[#This Row],[persen_dp]]&gt;25%,"High","Medium"))</f>
        <v>High</v>
      </c>
      <c r="S1637" s="3">
        <v>0.4</v>
      </c>
      <c r="T1637">
        <v>60</v>
      </c>
      <c r="U1637">
        <v>0.14499999999999999</v>
      </c>
      <c r="V1637" s="2">
        <v>317300</v>
      </c>
      <c r="W1637" s="2">
        <v>19040000</v>
      </c>
      <c r="X1637" t="str">
        <f>IF(OR(Raw_Data[[#This Row],[status_pembayaran]]="Macet",Raw_Data[[#This Row],[status_pembayaran]]="Kurang Lancar"),"Non Performing Loan","Performing")</f>
        <v>Performing</v>
      </c>
      <c r="Y1637" t="s">
        <v>47</v>
      </c>
      <c r="Z1637">
        <v>0</v>
      </c>
      <c r="AA1637">
        <v>0</v>
      </c>
      <c r="AB1637">
        <v>1</v>
      </c>
      <c r="AC1637" t="s">
        <v>58</v>
      </c>
      <c r="AD1637">
        <f>IF(Raw_Data[[#This Row],[rasio]]&lt;0.2,1,IF(Raw_Data[[#This Row],[rasio]]&lt;0.3,2,IF(Raw_Data[[#This Row],[rasio]]&lt;0.4,3,4)))</f>
        <v>1</v>
      </c>
      <c r="AE1637">
        <f>IF(Raw_Data[[#This Row],[kategori_dp]]="High",1,IF(Raw_Data[[#This Row],[kategori_dp]]="Medium",2,3))</f>
        <v>1</v>
      </c>
      <c r="AF1637">
        <f>IF(Raw_Data[[#This Row],[tenor_bulan]]&lt;=24,1,IF(Raw_Data[[#This Row],[tenor_bulan]]&lt;=36,2,IF(Raw_Data[[#This Row],[tenor_bulan]]&lt;=48,3,4)))</f>
        <v>4</v>
      </c>
      <c r="AG1637">
        <f>IF(Raw_Data[[#This Row],[jumlah_kali_telat]]=0,0,IF(Raw_Data[[#This Row],[jumlah_kali_telat]]&lt;=2,2,4))</f>
        <v>0</v>
      </c>
      <c r="AH1637">
        <f>Raw_Data[[#This Row],[Skor_Rasio]]+Raw_Data[[#This Row],[Skor_DP]]+Raw_Data[[#This Row],[Skor_Tenor]]+Raw_Data[[#This Row],[Skor_Telat]]</f>
        <v>6</v>
      </c>
      <c r="AI1637" t="str">
        <f>IF(Raw_Data[[#This Row],[Risk_Score]]&lt;=6,"Low Risk",IF(Raw_Data[[#This Row],[Risk_Score]]&lt;=8,"Medium Risk","High Risk"))</f>
        <v>Low Risk</v>
      </c>
      <c r="AJ1637">
        <f ca="1">IFERROR(DATEDIF(Raw_Data[[#This Row],[tanggal_pengajuan]],TODAY(),"m"),"N/A")</f>
        <v>5</v>
      </c>
      <c r="AK1637" t="str">
        <f ca="1">IF(ISNUMBER(Raw_Data[[#This Row],[MOB]]),IF(Raw_Data[[#This Row],[MOB]]&lt;6,"0-5 bulan",IF(Raw_Data[[#This Row],[MOB]]&lt;12,"6-11 bulan",IF(Raw_Data[[#This Row],[MOB]]&lt;24,"12-23 bulan","24+ bulan"))),"N/A")</f>
        <v>0-5 bulan</v>
      </c>
    </row>
    <row r="1638" spans="1:37" ht="14.25" customHeight="1" x14ac:dyDescent="0.45">
      <c r="A1638" t="s">
        <v>3950</v>
      </c>
      <c r="B1638" s="64">
        <v>46168</v>
      </c>
      <c r="C1638" s="1" t="str">
        <f t="shared" si="25"/>
        <v>May</v>
      </c>
      <c r="D1638" t="s">
        <v>3126</v>
      </c>
      <c r="E1638" t="s">
        <v>3951</v>
      </c>
      <c r="F1638">
        <v>49</v>
      </c>
      <c r="G1638" t="s">
        <v>40</v>
      </c>
      <c r="H1638" t="s">
        <v>41</v>
      </c>
      <c r="I1638" s="2">
        <v>7421000</v>
      </c>
      <c r="J1638" s="3">
        <f>Raw_Data[[#This Row],[cicilan_per_bulan]]/Raw_Data[[#This Row],[penghasilan_bulanan]]</f>
        <v>0.42610160355747206</v>
      </c>
      <c r="K1638" t="s">
        <v>286</v>
      </c>
      <c r="L1638" t="s">
        <v>154</v>
      </c>
      <c r="M1638" t="s">
        <v>55</v>
      </c>
      <c r="N1638" t="s">
        <v>395</v>
      </c>
      <c r="O1638" t="s">
        <v>396</v>
      </c>
      <c r="P1638" s="2">
        <v>62332000</v>
      </c>
      <c r="Q1638" s="2">
        <v>15583000</v>
      </c>
      <c r="R1638" t="str">
        <f>IF(Raw_Data[[#This Row],[persen_dp]]&lt;15%,"Low",IF(Raw_Data[[#This Row],[persen_dp]]&gt;25%,"High","Medium"))</f>
        <v>Medium</v>
      </c>
      <c r="S1638" s="3">
        <v>0.25</v>
      </c>
      <c r="T1638">
        <v>18</v>
      </c>
      <c r="U1638">
        <v>0.14499999999999999</v>
      </c>
      <c r="V1638" s="2">
        <v>3162100</v>
      </c>
      <c r="W1638" s="2">
        <v>56917000</v>
      </c>
      <c r="X1638" t="str">
        <f>IF(OR(Raw_Data[[#This Row],[status_pembayaran]]="Macet",Raw_Data[[#This Row],[status_pembayaran]]="Kurang Lancar"),"Non Performing Loan","Performing")</f>
        <v>Performing</v>
      </c>
      <c r="Y1638" t="s">
        <v>47</v>
      </c>
      <c r="Z1638">
        <v>0</v>
      </c>
      <c r="AA1638">
        <v>0</v>
      </c>
      <c r="AB1638">
        <v>1</v>
      </c>
      <c r="AC1638" t="s">
        <v>58</v>
      </c>
      <c r="AD1638">
        <f>IF(Raw_Data[[#This Row],[rasio]]&lt;0.2,1,IF(Raw_Data[[#This Row],[rasio]]&lt;0.3,2,IF(Raw_Data[[#This Row],[rasio]]&lt;0.4,3,4)))</f>
        <v>4</v>
      </c>
      <c r="AE1638">
        <f>IF(Raw_Data[[#This Row],[kategori_dp]]="High",1,IF(Raw_Data[[#This Row],[kategori_dp]]="Medium",2,3))</f>
        <v>2</v>
      </c>
      <c r="AF1638">
        <f>IF(Raw_Data[[#This Row],[tenor_bulan]]&lt;=24,1,IF(Raw_Data[[#This Row],[tenor_bulan]]&lt;=36,2,IF(Raw_Data[[#This Row],[tenor_bulan]]&lt;=48,3,4)))</f>
        <v>1</v>
      </c>
      <c r="AG1638">
        <f>IF(Raw_Data[[#This Row],[jumlah_kali_telat]]=0,0,IF(Raw_Data[[#This Row],[jumlah_kali_telat]]&lt;=2,2,4))</f>
        <v>0</v>
      </c>
      <c r="AH1638">
        <f>Raw_Data[[#This Row],[Skor_Rasio]]+Raw_Data[[#This Row],[Skor_DP]]+Raw_Data[[#This Row],[Skor_Tenor]]+Raw_Data[[#This Row],[Skor_Telat]]</f>
        <v>7</v>
      </c>
      <c r="AI1638" t="str">
        <f>IF(Raw_Data[[#This Row],[Risk_Score]]&lt;=6,"Low Risk",IF(Raw_Data[[#This Row],[Risk_Score]]&lt;=8,"Medium Risk","High Risk"))</f>
        <v>Medium Risk</v>
      </c>
      <c r="AJ1638">
        <f ca="1">IFERROR(DATEDIF(Raw_Data[[#This Row],[tanggal_pengajuan]],TODAY(),"m"),"N/A")</f>
        <v>4</v>
      </c>
      <c r="AK1638" t="str">
        <f ca="1">IF(ISNUMBER(Raw_Data[[#This Row],[MOB]]),IF(Raw_Data[[#This Row],[MOB]]&lt;6,"0-5 bulan",IF(Raw_Data[[#This Row],[MOB]]&lt;12,"6-11 bulan",IF(Raw_Data[[#This Row],[MOB]]&lt;24,"12-23 bulan","24+ bulan"))),"N/A")</f>
        <v>0-5 bulan</v>
      </c>
    </row>
    <row r="1639" spans="1:37" ht="14.25" customHeight="1" x14ac:dyDescent="0.45">
      <c r="A1639" t="s">
        <v>3952</v>
      </c>
      <c r="B1639" s="64">
        <v>46051</v>
      </c>
      <c r="C1639" s="1" t="str">
        <f t="shared" si="25"/>
        <v>January</v>
      </c>
      <c r="D1639" t="s">
        <v>1590</v>
      </c>
      <c r="E1639" t="s">
        <v>3953</v>
      </c>
      <c r="F1639">
        <v>57</v>
      </c>
      <c r="G1639" t="s">
        <v>51</v>
      </c>
      <c r="H1639" t="s">
        <v>52</v>
      </c>
      <c r="I1639" s="2">
        <v>10596000</v>
      </c>
      <c r="J1639" s="3">
        <f>Raw_Data[[#This Row],[cicilan_per_bulan]]/Raw_Data[[#This Row],[penghasilan_bulanan]]</f>
        <v>0.12590600226500567</v>
      </c>
      <c r="K1639" t="s">
        <v>167</v>
      </c>
      <c r="L1639" t="s">
        <v>110</v>
      </c>
      <c r="M1639" t="s">
        <v>55</v>
      </c>
      <c r="N1639" t="s">
        <v>141</v>
      </c>
      <c r="O1639" t="s">
        <v>46</v>
      </c>
      <c r="P1639" s="2">
        <v>21915000</v>
      </c>
      <c r="Q1639" s="2">
        <v>2192000</v>
      </c>
      <c r="R1639" t="str">
        <f>IF(Raw_Data[[#This Row],[persen_dp]]&lt;15%,"Low",IF(Raw_Data[[#This Row],[persen_dp]]&gt;25%,"High","Medium"))</f>
        <v>Low</v>
      </c>
      <c r="S1639" s="3">
        <v>0.1</v>
      </c>
      <c r="T1639">
        <v>18</v>
      </c>
      <c r="U1639">
        <v>0.14499999999999999</v>
      </c>
      <c r="V1639" s="2">
        <v>1334100</v>
      </c>
      <c r="W1639" s="2">
        <v>24013000</v>
      </c>
      <c r="X1639" t="str">
        <f>IF(OR(Raw_Data[[#This Row],[status_pembayaran]]="Macet",Raw_Data[[#This Row],[status_pembayaran]]="Kurang Lancar"),"Non Performing Loan","Performing")</f>
        <v>Performing</v>
      </c>
      <c r="Y1639" t="s">
        <v>47</v>
      </c>
      <c r="Z1639">
        <v>0</v>
      </c>
      <c r="AA1639">
        <v>0</v>
      </c>
      <c r="AB1639">
        <v>1</v>
      </c>
      <c r="AC1639" t="s">
        <v>58</v>
      </c>
      <c r="AD1639">
        <f>IF(Raw_Data[[#This Row],[rasio]]&lt;0.2,1,IF(Raw_Data[[#This Row],[rasio]]&lt;0.3,2,IF(Raw_Data[[#This Row],[rasio]]&lt;0.4,3,4)))</f>
        <v>1</v>
      </c>
      <c r="AE1639">
        <f>IF(Raw_Data[[#This Row],[kategori_dp]]="High",1,IF(Raw_Data[[#This Row],[kategori_dp]]="Medium",2,3))</f>
        <v>3</v>
      </c>
      <c r="AF1639">
        <f>IF(Raw_Data[[#This Row],[tenor_bulan]]&lt;=24,1,IF(Raw_Data[[#This Row],[tenor_bulan]]&lt;=36,2,IF(Raw_Data[[#This Row],[tenor_bulan]]&lt;=48,3,4)))</f>
        <v>1</v>
      </c>
      <c r="AG1639">
        <f>IF(Raw_Data[[#This Row],[jumlah_kali_telat]]=0,0,IF(Raw_Data[[#This Row],[jumlah_kali_telat]]&lt;=2,2,4))</f>
        <v>0</v>
      </c>
      <c r="AH1639">
        <f>Raw_Data[[#This Row],[Skor_Rasio]]+Raw_Data[[#This Row],[Skor_DP]]+Raw_Data[[#This Row],[Skor_Tenor]]+Raw_Data[[#This Row],[Skor_Telat]]</f>
        <v>5</v>
      </c>
      <c r="AI1639" t="str">
        <f>IF(Raw_Data[[#This Row],[Risk_Score]]&lt;=6,"Low Risk",IF(Raw_Data[[#This Row],[Risk_Score]]&lt;=8,"Medium Risk","High Risk"))</f>
        <v>Low Risk</v>
      </c>
      <c r="AJ1639">
        <f ca="1">IFERROR(DATEDIF(Raw_Data[[#This Row],[tanggal_pengajuan]],TODAY(),"m"),"N/A")</f>
        <v>8</v>
      </c>
      <c r="AK1639" t="str">
        <f ca="1">IF(ISNUMBER(Raw_Data[[#This Row],[MOB]]),IF(Raw_Data[[#This Row],[MOB]]&lt;6,"0-5 bulan",IF(Raw_Data[[#This Row],[MOB]]&lt;12,"6-11 bulan",IF(Raw_Data[[#This Row],[MOB]]&lt;24,"12-23 bulan","24+ bulan"))),"N/A")</f>
        <v>6-11 bulan</v>
      </c>
    </row>
    <row r="1640" spans="1:37" ht="14.25" customHeight="1" x14ac:dyDescent="0.45">
      <c r="A1640" t="s">
        <v>3954</v>
      </c>
      <c r="B1640" s="64">
        <v>46074</v>
      </c>
      <c r="C1640" s="1" t="str">
        <f t="shared" si="25"/>
        <v>February</v>
      </c>
      <c r="D1640" t="s">
        <v>475</v>
      </c>
      <c r="E1640" t="s">
        <v>3955</v>
      </c>
      <c r="F1640">
        <v>34</v>
      </c>
      <c r="G1640" t="s">
        <v>51</v>
      </c>
      <c r="H1640" t="s">
        <v>41</v>
      </c>
      <c r="I1640" s="2">
        <v>4977000</v>
      </c>
      <c r="J1640" s="3">
        <f>Raw_Data[[#This Row],[cicilan_per_bulan]]/Raw_Data[[#This Row],[penghasilan_bulanan]]</f>
        <v>0.17000200924251557</v>
      </c>
      <c r="K1640" t="s">
        <v>177</v>
      </c>
      <c r="L1640" t="s">
        <v>154</v>
      </c>
      <c r="M1640" t="s">
        <v>44</v>
      </c>
      <c r="N1640" t="s">
        <v>184</v>
      </c>
      <c r="O1640" t="s">
        <v>122</v>
      </c>
      <c r="P1640" s="2">
        <v>36722000</v>
      </c>
      <c r="Q1640" s="2">
        <v>11017000</v>
      </c>
      <c r="R1640" t="str">
        <f>IF(Raw_Data[[#This Row],[persen_dp]]&lt;15%,"Low",IF(Raw_Data[[#This Row],[persen_dp]]&gt;25%,"High","Medium"))</f>
        <v>High</v>
      </c>
      <c r="S1640" s="3">
        <v>0.3</v>
      </c>
      <c r="T1640">
        <v>48</v>
      </c>
      <c r="U1640">
        <v>0.14499999999999999</v>
      </c>
      <c r="V1640" s="2">
        <v>846100</v>
      </c>
      <c r="W1640" s="2">
        <v>40613000</v>
      </c>
      <c r="X1640" t="str">
        <f>IF(OR(Raw_Data[[#This Row],[status_pembayaran]]="Macet",Raw_Data[[#This Row],[status_pembayaran]]="Kurang Lancar"),"Non Performing Loan","Performing")</f>
        <v>Performing</v>
      </c>
      <c r="Y1640" t="s">
        <v>47</v>
      </c>
      <c r="Z1640">
        <v>0</v>
      </c>
      <c r="AA1640">
        <v>0</v>
      </c>
      <c r="AB1640">
        <v>1</v>
      </c>
      <c r="AD1640">
        <f>IF(Raw_Data[[#This Row],[rasio]]&lt;0.2,1,IF(Raw_Data[[#This Row],[rasio]]&lt;0.3,2,IF(Raw_Data[[#This Row],[rasio]]&lt;0.4,3,4)))</f>
        <v>1</v>
      </c>
      <c r="AE1640">
        <f>IF(Raw_Data[[#This Row],[kategori_dp]]="High",1,IF(Raw_Data[[#This Row],[kategori_dp]]="Medium",2,3))</f>
        <v>1</v>
      </c>
      <c r="AF1640">
        <f>IF(Raw_Data[[#This Row],[tenor_bulan]]&lt;=24,1,IF(Raw_Data[[#This Row],[tenor_bulan]]&lt;=36,2,IF(Raw_Data[[#This Row],[tenor_bulan]]&lt;=48,3,4)))</f>
        <v>3</v>
      </c>
      <c r="AG1640">
        <f>IF(Raw_Data[[#This Row],[jumlah_kali_telat]]=0,0,IF(Raw_Data[[#This Row],[jumlah_kali_telat]]&lt;=2,2,4))</f>
        <v>0</v>
      </c>
      <c r="AH1640">
        <f>Raw_Data[[#This Row],[Skor_Rasio]]+Raw_Data[[#This Row],[Skor_DP]]+Raw_Data[[#This Row],[Skor_Tenor]]+Raw_Data[[#This Row],[Skor_Telat]]</f>
        <v>5</v>
      </c>
      <c r="AI1640" t="str">
        <f>IF(Raw_Data[[#This Row],[Risk_Score]]&lt;=6,"Low Risk",IF(Raw_Data[[#This Row],[Risk_Score]]&lt;=8,"Medium Risk","High Risk"))</f>
        <v>Low Risk</v>
      </c>
      <c r="AJ1640">
        <f ca="1">IFERROR(DATEDIF(Raw_Data[[#This Row],[tanggal_pengajuan]],TODAY(),"m"),"N/A")</f>
        <v>8</v>
      </c>
      <c r="AK1640" t="str">
        <f ca="1">IF(ISNUMBER(Raw_Data[[#This Row],[MOB]]),IF(Raw_Data[[#This Row],[MOB]]&lt;6,"0-5 bulan",IF(Raw_Data[[#This Row],[MOB]]&lt;12,"6-11 bulan",IF(Raw_Data[[#This Row],[MOB]]&lt;24,"12-23 bulan","24+ bulan"))),"N/A")</f>
        <v>6-11 bulan</v>
      </c>
    </row>
    <row r="1641" spans="1:37" ht="14.25" customHeight="1" x14ac:dyDescent="0.45">
      <c r="A1641" t="s">
        <v>3956</v>
      </c>
      <c r="B1641" s="64">
        <v>46052</v>
      </c>
      <c r="C1641" s="1" t="str">
        <f t="shared" si="25"/>
        <v>January</v>
      </c>
      <c r="D1641" t="s">
        <v>139</v>
      </c>
      <c r="E1641" t="s">
        <v>3957</v>
      </c>
      <c r="F1641">
        <v>51</v>
      </c>
      <c r="G1641" t="s">
        <v>51</v>
      </c>
      <c r="H1641" t="s">
        <v>152</v>
      </c>
      <c r="I1641" s="2">
        <v>3916000</v>
      </c>
      <c r="J1641" s="3">
        <f>Raw_Data[[#This Row],[cicilan_per_bulan]]/Raw_Data[[#This Row],[penghasilan_bulanan]]</f>
        <v>0.38107763023493363</v>
      </c>
      <c r="K1641" t="s">
        <v>109</v>
      </c>
      <c r="L1641" t="s">
        <v>110</v>
      </c>
      <c r="M1641" t="s">
        <v>44</v>
      </c>
      <c r="N1641" t="s">
        <v>129</v>
      </c>
      <c r="O1641" t="s">
        <v>130</v>
      </c>
      <c r="P1641" s="2">
        <v>24513000</v>
      </c>
      <c r="Q1641" s="2">
        <v>2451000</v>
      </c>
      <c r="R1641" t="str">
        <f>IF(Raw_Data[[#This Row],[persen_dp]]&lt;15%,"Low",IF(Raw_Data[[#This Row],[persen_dp]]&gt;25%,"High","Medium"))</f>
        <v>Low</v>
      </c>
      <c r="S1641" s="3">
        <v>0.1</v>
      </c>
      <c r="T1641">
        <v>18</v>
      </c>
      <c r="U1641">
        <v>0.14499999999999999</v>
      </c>
      <c r="V1641" s="2">
        <v>1492300</v>
      </c>
      <c r="W1641" s="2">
        <v>26861000</v>
      </c>
      <c r="X1641" t="str">
        <f>IF(OR(Raw_Data[[#This Row],[status_pembayaran]]="Macet",Raw_Data[[#This Row],[status_pembayaran]]="Kurang Lancar"),"Non Performing Loan","Performing")</f>
        <v>Performing</v>
      </c>
      <c r="Y1641" t="s">
        <v>47</v>
      </c>
      <c r="Z1641">
        <v>0</v>
      </c>
      <c r="AA1641">
        <v>0</v>
      </c>
      <c r="AB1641">
        <v>1</v>
      </c>
      <c r="AC1641" t="s">
        <v>137</v>
      </c>
      <c r="AD1641">
        <f>IF(Raw_Data[[#This Row],[rasio]]&lt;0.2,1,IF(Raw_Data[[#This Row],[rasio]]&lt;0.3,2,IF(Raw_Data[[#This Row],[rasio]]&lt;0.4,3,4)))</f>
        <v>3</v>
      </c>
      <c r="AE1641">
        <f>IF(Raw_Data[[#This Row],[kategori_dp]]="High",1,IF(Raw_Data[[#This Row],[kategori_dp]]="Medium",2,3))</f>
        <v>3</v>
      </c>
      <c r="AF1641">
        <f>IF(Raw_Data[[#This Row],[tenor_bulan]]&lt;=24,1,IF(Raw_Data[[#This Row],[tenor_bulan]]&lt;=36,2,IF(Raw_Data[[#This Row],[tenor_bulan]]&lt;=48,3,4)))</f>
        <v>1</v>
      </c>
      <c r="AG1641">
        <f>IF(Raw_Data[[#This Row],[jumlah_kali_telat]]=0,0,IF(Raw_Data[[#This Row],[jumlah_kali_telat]]&lt;=2,2,4))</f>
        <v>0</v>
      </c>
      <c r="AH1641">
        <f>Raw_Data[[#This Row],[Skor_Rasio]]+Raw_Data[[#This Row],[Skor_DP]]+Raw_Data[[#This Row],[Skor_Tenor]]+Raw_Data[[#This Row],[Skor_Telat]]</f>
        <v>7</v>
      </c>
      <c r="AI1641" t="str">
        <f>IF(Raw_Data[[#This Row],[Risk_Score]]&lt;=6,"Low Risk",IF(Raw_Data[[#This Row],[Risk_Score]]&lt;=8,"Medium Risk","High Risk"))</f>
        <v>Medium Risk</v>
      </c>
      <c r="AJ1641">
        <f ca="1">IFERROR(DATEDIF(Raw_Data[[#This Row],[tanggal_pengajuan]],TODAY(),"m"),"N/A")</f>
        <v>8</v>
      </c>
      <c r="AK1641" t="str">
        <f ca="1">IF(ISNUMBER(Raw_Data[[#This Row],[MOB]]),IF(Raw_Data[[#This Row],[MOB]]&lt;6,"0-5 bulan",IF(Raw_Data[[#This Row],[MOB]]&lt;12,"6-11 bulan",IF(Raw_Data[[#This Row],[MOB]]&lt;24,"12-23 bulan","24+ bulan"))),"N/A")</f>
        <v>6-11 bulan</v>
      </c>
    </row>
    <row r="1642" spans="1:37" ht="14.25" customHeight="1" x14ac:dyDescent="0.45">
      <c r="A1642" t="s">
        <v>3958</v>
      </c>
      <c r="B1642" s="64" t="s">
        <v>230</v>
      </c>
      <c r="C1642" s="1" t="str">
        <f t="shared" si="25"/>
        <v>Data Tidak Lengkap</v>
      </c>
      <c r="D1642" t="s">
        <v>210</v>
      </c>
      <c r="E1642" t="s">
        <v>230</v>
      </c>
      <c r="F1642">
        <v>43</v>
      </c>
      <c r="G1642" t="s">
        <v>40</v>
      </c>
      <c r="H1642" t="s">
        <v>90</v>
      </c>
      <c r="I1642" s="2">
        <v>5689000</v>
      </c>
      <c r="J1642" s="3">
        <f>Raw_Data[[#This Row],[cicilan_per_bulan]]/Raw_Data[[#This Row],[penghasilan_bulanan]]</f>
        <v>0.26503779223062052</v>
      </c>
      <c r="K1642" t="s">
        <v>210</v>
      </c>
      <c r="L1642" t="s">
        <v>54</v>
      </c>
      <c r="M1642" t="s">
        <v>55</v>
      </c>
      <c r="N1642" t="s">
        <v>121</v>
      </c>
      <c r="O1642" t="s">
        <v>122</v>
      </c>
      <c r="P1642" s="2">
        <v>37153506</v>
      </c>
      <c r="Q1642" s="2">
        <v>14861000</v>
      </c>
      <c r="R1642" t="str">
        <f>IF(Raw_Data[[#This Row],[persen_dp]]&lt;15%,"Low",IF(Raw_Data[[#This Row],[persen_dp]]&gt;25%,"High","Medium"))</f>
        <v>High</v>
      </c>
      <c r="S1642" s="3">
        <v>0.4</v>
      </c>
      <c r="T1642">
        <v>18</v>
      </c>
      <c r="U1642">
        <v>0.14499999999999999</v>
      </c>
      <c r="V1642" s="2">
        <v>1507800</v>
      </c>
      <c r="W1642" s="2">
        <v>27141000</v>
      </c>
      <c r="X1642" t="str">
        <f>IF(OR(Raw_Data[[#This Row],[status_pembayaran]]="Macet",Raw_Data[[#This Row],[status_pembayaran]]="Kurang Lancar"),"Non Performing Loan","Performing")</f>
        <v>Performing</v>
      </c>
      <c r="Y1642" t="s">
        <v>233</v>
      </c>
      <c r="Z1642">
        <v>0</v>
      </c>
      <c r="AA1642">
        <v>0</v>
      </c>
      <c r="AB1642">
        <v>1</v>
      </c>
      <c r="AC1642" t="s">
        <v>66</v>
      </c>
      <c r="AD1642">
        <f>IF(Raw_Data[[#This Row],[rasio]]&lt;0.2,1,IF(Raw_Data[[#This Row],[rasio]]&lt;0.3,2,IF(Raw_Data[[#This Row],[rasio]]&lt;0.4,3,4)))</f>
        <v>2</v>
      </c>
      <c r="AE1642">
        <f>IF(Raw_Data[[#This Row],[kategori_dp]]="High",1,IF(Raw_Data[[#This Row],[kategori_dp]]="Medium",2,3))</f>
        <v>1</v>
      </c>
      <c r="AF1642">
        <f>IF(Raw_Data[[#This Row],[tenor_bulan]]&lt;=24,1,IF(Raw_Data[[#This Row],[tenor_bulan]]&lt;=36,2,IF(Raw_Data[[#This Row],[tenor_bulan]]&lt;=48,3,4)))</f>
        <v>1</v>
      </c>
      <c r="AG1642">
        <f>IF(Raw_Data[[#This Row],[jumlah_kali_telat]]=0,0,IF(Raw_Data[[#This Row],[jumlah_kali_telat]]&lt;=2,2,4))</f>
        <v>0</v>
      </c>
      <c r="AH1642">
        <f>Raw_Data[[#This Row],[Skor_Rasio]]+Raw_Data[[#This Row],[Skor_DP]]+Raw_Data[[#This Row],[Skor_Tenor]]+Raw_Data[[#This Row],[Skor_Telat]]</f>
        <v>4</v>
      </c>
      <c r="AI1642" t="str">
        <f>IF(Raw_Data[[#This Row],[Risk_Score]]&lt;=6,"Low Risk",IF(Raw_Data[[#This Row],[Risk_Score]]&lt;=8,"Medium Risk","High Risk"))</f>
        <v>Low Risk</v>
      </c>
      <c r="AJ1642" t="str">
        <f ca="1">IFERROR(DATEDIF(Raw_Data[[#This Row],[tanggal_pengajuan]],TODAY(),"m"),"N/A")</f>
        <v>N/A</v>
      </c>
      <c r="AK1642" t="str">
        <f ca="1">IF(ISNUMBER(Raw_Data[[#This Row],[MOB]]),IF(Raw_Data[[#This Row],[MOB]]&lt;6,"0-5 bulan",IF(Raw_Data[[#This Row],[MOB]]&lt;12,"6-11 bulan",IF(Raw_Data[[#This Row],[MOB]]&lt;24,"12-23 bulan","24+ bulan"))),"N/A")</f>
        <v>N/A</v>
      </c>
    </row>
    <row r="1643" spans="1:37" ht="14.25" customHeight="1" x14ac:dyDescent="0.45">
      <c r="A1643" t="s">
        <v>3959</v>
      </c>
      <c r="B1643" s="64">
        <v>46067</v>
      </c>
      <c r="C1643" s="1" t="str">
        <f t="shared" si="25"/>
        <v>February</v>
      </c>
      <c r="D1643" t="s">
        <v>3604</v>
      </c>
      <c r="E1643" t="s">
        <v>3960</v>
      </c>
      <c r="F1643">
        <v>29</v>
      </c>
      <c r="G1643" t="s">
        <v>51</v>
      </c>
      <c r="H1643" t="s">
        <v>126</v>
      </c>
      <c r="I1643" s="2">
        <v>3351000</v>
      </c>
      <c r="J1643" s="3">
        <f>Raw_Data[[#This Row],[cicilan_per_bulan]]/Raw_Data[[#This Row],[penghasilan_bulanan]]</f>
        <v>0.34661295135780362</v>
      </c>
      <c r="K1643" t="s">
        <v>81</v>
      </c>
      <c r="L1643" t="s">
        <v>82</v>
      </c>
      <c r="M1643" t="s">
        <v>55</v>
      </c>
      <c r="N1643" t="s">
        <v>121</v>
      </c>
      <c r="O1643" t="s">
        <v>122</v>
      </c>
      <c r="P1643" s="2">
        <v>36015000</v>
      </c>
      <c r="Q1643" s="2">
        <v>14406000</v>
      </c>
      <c r="R1643" t="str">
        <f>IF(Raw_Data[[#This Row],[persen_dp]]&lt;15%,"Low",IF(Raw_Data[[#This Row],[persen_dp]]&gt;25%,"High","Medium"))</f>
        <v>High</v>
      </c>
      <c r="S1643" s="3">
        <v>0.4</v>
      </c>
      <c r="T1643">
        <v>24</v>
      </c>
      <c r="U1643">
        <v>0.14499999999999999</v>
      </c>
      <c r="V1643" s="2">
        <v>1161500</v>
      </c>
      <c r="W1643" s="2">
        <v>27876000</v>
      </c>
      <c r="X1643" t="str">
        <f>IF(OR(Raw_Data[[#This Row],[status_pembayaran]]="Macet",Raw_Data[[#This Row],[status_pembayaran]]="Kurang Lancar"),"Non Performing Loan","Performing")</f>
        <v>Performing</v>
      </c>
      <c r="Y1643" t="s">
        <v>47</v>
      </c>
      <c r="Z1643">
        <v>0</v>
      </c>
      <c r="AA1643">
        <v>0</v>
      </c>
      <c r="AB1643">
        <v>1</v>
      </c>
      <c r="AC1643" t="s">
        <v>74</v>
      </c>
      <c r="AD1643">
        <f>IF(Raw_Data[[#This Row],[rasio]]&lt;0.2,1,IF(Raw_Data[[#This Row],[rasio]]&lt;0.3,2,IF(Raw_Data[[#This Row],[rasio]]&lt;0.4,3,4)))</f>
        <v>3</v>
      </c>
      <c r="AE1643">
        <f>IF(Raw_Data[[#This Row],[kategori_dp]]="High",1,IF(Raw_Data[[#This Row],[kategori_dp]]="Medium",2,3))</f>
        <v>1</v>
      </c>
      <c r="AF1643">
        <f>IF(Raw_Data[[#This Row],[tenor_bulan]]&lt;=24,1,IF(Raw_Data[[#This Row],[tenor_bulan]]&lt;=36,2,IF(Raw_Data[[#This Row],[tenor_bulan]]&lt;=48,3,4)))</f>
        <v>1</v>
      </c>
      <c r="AG1643">
        <f>IF(Raw_Data[[#This Row],[jumlah_kali_telat]]=0,0,IF(Raw_Data[[#This Row],[jumlah_kali_telat]]&lt;=2,2,4))</f>
        <v>0</v>
      </c>
      <c r="AH1643">
        <f>Raw_Data[[#This Row],[Skor_Rasio]]+Raw_Data[[#This Row],[Skor_DP]]+Raw_Data[[#This Row],[Skor_Tenor]]+Raw_Data[[#This Row],[Skor_Telat]]</f>
        <v>5</v>
      </c>
      <c r="AI1643" t="str">
        <f>IF(Raw_Data[[#This Row],[Risk_Score]]&lt;=6,"Low Risk",IF(Raw_Data[[#This Row],[Risk_Score]]&lt;=8,"Medium Risk","High Risk"))</f>
        <v>Low Risk</v>
      </c>
      <c r="AJ1643">
        <f ca="1">IFERROR(DATEDIF(Raw_Data[[#This Row],[tanggal_pengajuan]],TODAY(),"m"),"N/A")</f>
        <v>8</v>
      </c>
      <c r="AK1643" t="str">
        <f ca="1">IF(ISNUMBER(Raw_Data[[#This Row],[MOB]]),IF(Raw_Data[[#This Row],[MOB]]&lt;6,"0-5 bulan",IF(Raw_Data[[#This Row],[MOB]]&lt;12,"6-11 bulan",IF(Raw_Data[[#This Row],[MOB]]&lt;24,"12-23 bulan","24+ bulan"))),"N/A")</f>
        <v>6-11 bulan</v>
      </c>
    </row>
    <row r="1644" spans="1:37" ht="14.25" customHeight="1" x14ac:dyDescent="0.45">
      <c r="A1644" t="s">
        <v>3961</v>
      </c>
      <c r="B1644" s="64">
        <v>46128</v>
      </c>
      <c r="C1644" s="1" t="str">
        <f t="shared" si="25"/>
        <v>April</v>
      </c>
      <c r="D1644" t="s">
        <v>817</v>
      </c>
      <c r="E1644" t="s">
        <v>3962</v>
      </c>
      <c r="F1644">
        <v>27</v>
      </c>
      <c r="G1644" t="s">
        <v>40</v>
      </c>
      <c r="H1644" t="s">
        <v>52</v>
      </c>
      <c r="I1644" s="2">
        <v>4009000</v>
      </c>
      <c r="J1644" s="3">
        <f>Raw_Data[[#This Row],[cicilan_per_bulan]]/Raw_Data[[#This Row],[penghasilan_bulanan]]</f>
        <v>0.12389623347468197</v>
      </c>
      <c r="K1644" t="s">
        <v>145</v>
      </c>
      <c r="L1644" t="s">
        <v>146</v>
      </c>
      <c r="M1644" t="s">
        <v>44</v>
      </c>
      <c r="N1644" t="s">
        <v>129</v>
      </c>
      <c r="O1644" t="s">
        <v>130</v>
      </c>
      <c r="P1644" s="2">
        <v>23212000</v>
      </c>
      <c r="Q1644" s="2">
        <v>8124000</v>
      </c>
      <c r="R1644" t="str">
        <f>IF(Raw_Data[[#This Row],[persen_dp]]&lt;15%,"Low",IF(Raw_Data[[#This Row],[persen_dp]]&gt;25%,"High","Medium"))</f>
        <v>High</v>
      </c>
      <c r="S1644" s="3">
        <v>0.35</v>
      </c>
      <c r="T1644">
        <v>48</v>
      </c>
      <c r="U1644">
        <v>0.14499999999999999</v>
      </c>
      <c r="V1644" s="2">
        <v>496700</v>
      </c>
      <c r="W1644" s="2">
        <v>23840000</v>
      </c>
      <c r="X1644" t="str">
        <f>IF(OR(Raw_Data[[#This Row],[status_pembayaran]]="Macet",Raw_Data[[#This Row],[status_pembayaran]]="Kurang Lancar"),"Non Performing Loan","Performing")</f>
        <v>Performing</v>
      </c>
      <c r="Y1644" t="s">
        <v>47</v>
      </c>
      <c r="Z1644">
        <v>0</v>
      </c>
      <c r="AA1644">
        <v>0</v>
      </c>
      <c r="AB1644">
        <v>1</v>
      </c>
      <c r="AC1644" t="s">
        <v>104</v>
      </c>
      <c r="AD1644">
        <f>IF(Raw_Data[[#This Row],[rasio]]&lt;0.2,1,IF(Raw_Data[[#This Row],[rasio]]&lt;0.3,2,IF(Raw_Data[[#This Row],[rasio]]&lt;0.4,3,4)))</f>
        <v>1</v>
      </c>
      <c r="AE1644">
        <f>IF(Raw_Data[[#This Row],[kategori_dp]]="High",1,IF(Raw_Data[[#This Row],[kategori_dp]]="Medium",2,3))</f>
        <v>1</v>
      </c>
      <c r="AF1644">
        <f>IF(Raw_Data[[#This Row],[tenor_bulan]]&lt;=24,1,IF(Raw_Data[[#This Row],[tenor_bulan]]&lt;=36,2,IF(Raw_Data[[#This Row],[tenor_bulan]]&lt;=48,3,4)))</f>
        <v>3</v>
      </c>
      <c r="AG1644">
        <f>IF(Raw_Data[[#This Row],[jumlah_kali_telat]]=0,0,IF(Raw_Data[[#This Row],[jumlah_kali_telat]]&lt;=2,2,4))</f>
        <v>0</v>
      </c>
      <c r="AH1644">
        <f>Raw_Data[[#This Row],[Skor_Rasio]]+Raw_Data[[#This Row],[Skor_DP]]+Raw_Data[[#This Row],[Skor_Tenor]]+Raw_Data[[#This Row],[Skor_Telat]]</f>
        <v>5</v>
      </c>
      <c r="AI1644" t="str">
        <f>IF(Raw_Data[[#This Row],[Risk_Score]]&lt;=6,"Low Risk",IF(Raw_Data[[#This Row],[Risk_Score]]&lt;=8,"Medium Risk","High Risk"))</f>
        <v>Low Risk</v>
      </c>
      <c r="AJ1644">
        <f ca="1">IFERROR(DATEDIF(Raw_Data[[#This Row],[tanggal_pengajuan]],TODAY(),"m"),"N/A")</f>
        <v>6</v>
      </c>
      <c r="AK1644" t="str">
        <f ca="1">IF(ISNUMBER(Raw_Data[[#This Row],[MOB]]),IF(Raw_Data[[#This Row],[MOB]]&lt;6,"0-5 bulan",IF(Raw_Data[[#This Row],[MOB]]&lt;12,"6-11 bulan",IF(Raw_Data[[#This Row],[MOB]]&lt;24,"12-23 bulan","24+ bulan"))),"N/A")</f>
        <v>6-11 bulan</v>
      </c>
    </row>
    <row r="1645" spans="1:37" ht="14.25" customHeight="1" x14ac:dyDescent="0.45">
      <c r="A1645" t="s">
        <v>3963</v>
      </c>
      <c r="B1645" s="64">
        <v>46072</v>
      </c>
      <c r="C1645" s="1" t="str">
        <f t="shared" si="25"/>
        <v>February</v>
      </c>
      <c r="D1645" t="s">
        <v>3468</v>
      </c>
      <c r="E1645" t="s">
        <v>3964</v>
      </c>
      <c r="F1645">
        <v>34</v>
      </c>
      <c r="G1645" t="s">
        <v>40</v>
      </c>
      <c r="H1645" t="s">
        <v>41</v>
      </c>
      <c r="I1645" s="2">
        <v>5234000</v>
      </c>
      <c r="J1645" s="3">
        <f>Raw_Data[[#This Row],[cicilan_per_bulan]]/Raw_Data[[#This Row],[penghasilan_bulanan]]</f>
        <v>9.7248758119984721E-2</v>
      </c>
      <c r="K1645" t="s">
        <v>70</v>
      </c>
      <c r="L1645" t="s">
        <v>71</v>
      </c>
      <c r="M1645" t="s">
        <v>44</v>
      </c>
      <c r="N1645" t="s">
        <v>228</v>
      </c>
      <c r="O1645" t="s">
        <v>57</v>
      </c>
      <c r="P1645" s="2">
        <v>19673000</v>
      </c>
      <c r="Q1645" s="2">
        <v>1967000</v>
      </c>
      <c r="R1645" t="str">
        <f>IF(Raw_Data[[#This Row],[persen_dp]]&lt;15%,"Low",IF(Raw_Data[[#This Row],[persen_dp]]&gt;25%,"High","Medium"))</f>
        <v>Low</v>
      </c>
      <c r="S1645" s="3">
        <v>0.1</v>
      </c>
      <c r="T1645">
        <v>60</v>
      </c>
      <c r="U1645">
        <v>0.14499999999999999</v>
      </c>
      <c r="V1645" s="2">
        <v>509000</v>
      </c>
      <c r="W1645" s="2">
        <v>30542000</v>
      </c>
      <c r="X1645" t="str">
        <f>IF(OR(Raw_Data[[#This Row],[status_pembayaran]]="Macet",Raw_Data[[#This Row],[status_pembayaran]]="Kurang Lancar"),"Non Performing Loan","Performing")</f>
        <v>Performing</v>
      </c>
      <c r="Y1645" t="s">
        <v>47</v>
      </c>
      <c r="Z1645">
        <v>0</v>
      </c>
      <c r="AA1645">
        <v>0</v>
      </c>
      <c r="AB1645">
        <v>1</v>
      </c>
      <c r="AC1645" t="s">
        <v>58</v>
      </c>
      <c r="AD1645">
        <f>IF(Raw_Data[[#This Row],[rasio]]&lt;0.2,1,IF(Raw_Data[[#This Row],[rasio]]&lt;0.3,2,IF(Raw_Data[[#This Row],[rasio]]&lt;0.4,3,4)))</f>
        <v>1</v>
      </c>
      <c r="AE1645">
        <f>IF(Raw_Data[[#This Row],[kategori_dp]]="High",1,IF(Raw_Data[[#This Row],[kategori_dp]]="Medium",2,3))</f>
        <v>3</v>
      </c>
      <c r="AF1645">
        <f>IF(Raw_Data[[#This Row],[tenor_bulan]]&lt;=24,1,IF(Raw_Data[[#This Row],[tenor_bulan]]&lt;=36,2,IF(Raw_Data[[#This Row],[tenor_bulan]]&lt;=48,3,4)))</f>
        <v>4</v>
      </c>
      <c r="AG1645">
        <f>IF(Raw_Data[[#This Row],[jumlah_kali_telat]]=0,0,IF(Raw_Data[[#This Row],[jumlah_kali_telat]]&lt;=2,2,4))</f>
        <v>0</v>
      </c>
      <c r="AH1645">
        <f>Raw_Data[[#This Row],[Skor_Rasio]]+Raw_Data[[#This Row],[Skor_DP]]+Raw_Data[[#This Row],[Skor_Tenor]]+Raw_Data[[#This Row],[Skor_Telat]]</f>
        <v>8</v>
      </c>
      <c r="AI1645" t="str">
        <f>IF(Raw_Data[[#This Row],[Risk_Score]]&lt;=6,"Low Risk",IF(Raw_Data[[#This Row],[Risk_Score]]&lt;=8,"Medium Risk","High Risk"))</f>
        <v>Medium Risk</v>
      </c>
      <c r="AJ1645">
        <f ca="1">IFERROR(DATEDIF(Raw_Data[[#This Row],[tanggal_pengajuan]],TODAY(),"m"),"N/A")</f>
        <v>8</v>
      </c>
      <c r="AK1645" t="str">
        <f ca="1">IF(ISNUMBER(Raw_Data[[#This Row],[MOB]]),IF(Raw_Data[[#This Row],[MOB]]&lt;6,"0-5 bulan",IF(Raw_Data[[#This Row],[MOB]]&lt;12,"6-11 bulan",IF(Raw_Data[[#This Row],[MOB]]&lt;24,"12-23 bulan","24+ bulan"))),"N/A")</f>
        <v>6-11 bulan</v>
      </c>
    </row>
    <row r="1646" spans="1:37" ht="14.25" customHeight="1" x14ac:dyDescent="0.45">
      <c r="A1646" t="s">
        <v>3965</v>
      </c>
      <c r="B1646" s="64">
        <v>46076</v>
      </c>
      <c r="C1646" s="1" t="str">
        <f t="shared" si="25"/>
        <v>February</v>
      </c>
      <c r="D1646" t="s">
        <v>1200</v>
      </c>
      <c r="E1646" t="s">
        <v>3966</v>
      </c>
      <c r="F1646">
        <v>44</v>
      </c>
      <c r="G1646" t="s">
        <v>40</v>
      </c>
      <c r="H1646" t="s">
        <v>108</v>
      </c>
      <c r="I1646" s="2">
        <v>6443000</v>
      </c>
      <c r="J1646" s="3">
        <f>Raw_Data[[#This Row],[cicilan_per_bulan]]/Raw_Data[[#This Row],[penghasilan_bulanan]]</f>
        <v>0.18790935899425734</v>
      </c>
      <c r="K1646" t="s">
        <v>192</v>
      </c>
      <c r="L1646" t="s">
        <v>128</v>
      </c>
      <c r="M1646" t="s">
        <v>44</v>
      </c>
      <c r="N1646" t="s">
        <v>129</v>
      </c>
      <c r="O1646" t="s">
        <v>130</v>
      </c>
      <c r="P1646" s="2">
        <v>23866000</v>
      </c>
      <c r="Q1646" s="2">
        <v>5967000</v>
      </c>
      <c r="R1646" t="str">
        <f>IF(Raw_Data[[#This Row],[persen_dp]]&lt;15%,"Low",IF(Raw_Data[[#This Row],[persen_dp]]&gt;25%,"High","Medium"))</f>
        <v>Medium</v>
      </c>
      <c r="S1646" s="3">
        <v>0.25</v>
      </c>
      <c r="T1646">
        <v>18</v>
      </c>
      <c r="U1646">
        <v>0.14499999999999999</v>
      </c>
      <c r="V1646" s="2">
        <v>1210700</v>
      </c>
      <c r="W1646" s="2">
        <v>21792000</v>
      </c>
      <c r="X1646" t="str">
        <f>IF(OR(Raw_Data[[#This Row],[status_pembayaran]]="Macet",Raw_Data[[#This Row],[status_pembayaran]]="Kurang Lancar"),"Non Performing Loan","Performing")</f>
        <v>Performing</v>
      </c>
      <c r="Y1646" t="s">
        <v>47</v>
      </c>
      <c r="Z1646">
        <v>0</v>
      </c>
      <c r="AA1646">
        <v>0</v>
      </c>
      <c r="AB1646">
        <v>1</v>
      </c>
      <c r="AD1646">
        <f>IF(Raw_Data[[#This Row],[rasio]]&lt;0.2,1,IF(Raw_Data[[#This Row],[rasio]]&lt;0.3,2,IF(Raw_Data[[#This Row],[rasio]]&lt;0.4,3,4)))</f>
        <v>1</v>
      </c>
      <c r="AE1646">
        <f>IF(Raw_Data[[#This Row],[kategori_dp]]="High",1,IF(Raw_Data[[#This Row],[kategori_dp]]="Medium",2,3))</f>
        <v>2</v>
      </c>
      <c r="AF1646">
        <f>IF(Raw_Data[[#This Row],[tenor_bulan]]&lt;=24,1,IF(Raw_Data[[#This Row],[tenor_bulan]]&lt;=36,2,IF(Raw_Data[[#This Row],[tenor_bulan]]&lt;=48,3,4)))</f>
        <v>1</v>
      </c>
      <c r="AG1646">
        <f>IF(Raw_Data[[#This Row],[jumlah_kali_telat]]=0,0,IF(Raw_Data[[#This Row],[jumlah_kali_telat]]&lt;=2,2,4))</f>
        <v>0</v>
      </c>
      <c r="AH1646">
        <f>Raw_Data[[#This Row],[Skor_Rasio]]+Raw_Data[[#This Row],[Skor_DP]]+Raw_Data[[#This Row],[Skor_Tenor]]+Raw_Data[[#This Row],[Skor_Telat]]</f>
        <v>4</v>
      </c>
      <c r="AI1646" t="str">
        <f>IF(Raw_Data[[#This Row],[Risk_Score]]&lt;=6,"Low Risk",IF(Raw_Data[[#This Row],[Risk_Score]]&lt;=8,"Medium Risk","High Risk"))</f>
        <v>Low Risk</v>
      </c>
      <c r="AJ1646">
        <f ca="1">IFERROR(DATEDIF(Raw_Data[[#This Row],[tanggal_pengajuan]],TODAY(),"m"),"N/A")</f>
        <v>8</v>
      </c>
      <c r="AK1646" t="str">
        <f ca="1">IF(ISNUMBER(Raw_Data[[#This Row],[MOB]]),IF(Raw_Data[[#This Row],[MOB]]&lt;6,"0-5 bulan",IF(Raw_Data[[#This Row],[MOB]]&lt;12,"6-11 bulan",IF(Raw_Data[[#This Row],[MOB]]&lt;24,"12-23 bulan","24+ bulan"))),"N/A")</f>
        <v>6-11 bulan</v>
      </c>
    </row>
    <row r="1647" spans="1:37" ht="14.25" customHeight="1" x14ac:dyDescent="0.45">
      <c r="A1647" t="s">
        <v>3967</v>
      </c>
      <c r="B1647" s="64">
        <v>46097</v>
      </c>
      <c r="C1647" s="1" t="str">
        <f t="shared" si="25"/>
        <v>March</v>
      </c>
      <c r="D1647" t="s">
        <v>923</v>
      </c>
      <c r="E1647" t="s">
        <v>3968</v>
      </c>
      <c r="F1647">
        <v>46</v>
      </c>
      <c r="G1647" t="s">
        <v>51</v>
      </c>
      <c r="H1647" t="s">
        <v>41</v>
      </c>
      <c r="I1647" s="2">
        <v>6753000</v>
      </c>
      <c r="J1647" s="3">
        <f>Raw_Data[[#This Row],[cicilan_per_bulan]]/Raw_Data[[#This Row],[penghasilan_bulanan]]</f>
        <v>0.15714497260476826</v>
      </c>
      <c r="K1647" t="s">
        <v>145</v>
      </c>
      <c r="L1647" t="s">
        <v>146</v>
      </c>
      <c r="M1647" t="s">
        <v>44</v>
      </c>
      <c r="N1647" t="s">
        <v>171</v>
      </c>
      <c r="O1647" t="s">
        <v>172</v>
      </c>
      <c r="P1647" s="2">
        <v>43423000</v>
      </c>
      <c r="Q1647" s="2">
        <v>6513000</v>
      </c>
      <c r="R1647" t="str">
        <f>IF(Raw_Data[[#This Row],[persen_dp]]&lt;15%,"Low",IF(Raw_Data[[#This Row],[persen_dp]]&gt;25%,"High","Medium"))</f>
        <v>Medium</v>
      </c>
      <c r="S1647" s="3">
        <v>0.15</v>
      </c>
      <c r="T1647">
        <v>60</v>
      </c>
      <c r="U1647">
        <v>0.14499999999999999</v>
      </c>
      <c r="V1647" s="2">
        <v>1061200</v>
      </c>
      <c r="W1647" s="2">
        <v>63670000</v>
      </c>
      <c r="X1647" t="str">
        <f>IF(OR(Raw_Data[[#This Row],[status_pembayaran]]="Macet",Raw_Data[[#This Row],[status_pembayaran]]="Kurang Lancar"),"Non Performing Loan","Performing")</f>
        <v>Performing</v>
      </c>
      <c r="Y1647" t="s">
        <v>47</v>
      </c>
      <c r="Z1647">
        <v>0</v>
      </c>
      <c r="AA1647">
        <v>0</v>
      </c>
      <c r="AB1647">
        <v>1</v>
      </c>
      <c r="AC1647" t="s">
        <v>104</v>
      </c>
      <c r="AD1647">
        <f>IF(Raw_Data[[#This Row],[rasio]]&lt;0.2,1,IF(Raw_Data[[#This Row],[rasio]]&lt;0.3,2,IF(Raw_Data[[#This Row],[rasio]]&lt;0.4,3,4)))</f>
        <v>1</v>
      </c>
      <c r="AE1647">
        <f>IF(Raw_Data[[#This Row],[kategori_dp]]="High",1,IF(Raw_Data[[#This Row],[kategori_dp]]="Medium",2,3))</f>
        <v>2</v>
      </c>
      <c r="AF1647">
        <f>IF(Raw_Data[[#This Row],[tenor_bulan]]&lt;=24,1,IF(Raw_Data[[#This Row],[tenor_bulan]]&lt;=36,2,IF(Raw_Data[[#This Row],[tenor_bulan]]&lt;=48,3,4)))</f>
        <v>4</v>
      </c>
      <c r="AG1647">
        <f>IF(Raw_Data[[#This Row],[jumlah_kali_telat]]=0,0,IF(Raw_Data[[#This Row],[jumlah_kali_telat]]&lt;=2,2,4))</f>
        <v>0</v>
      </c>
      <c r="AH1647">
        <f>Raw_Data[[#This Row],[Skor_Rasio]]+Raw_Data[[#This Row],[Skor_DP]]+Raw_Data[[#This Row],[Skor_Tenor]]+Raw_Data[[#This Row],[Skor_Telat]]</f>
        <v>7</v>
      </c>
      <c r="AI1647" t="str">
        <f>IF(Raw_Data[[#This Row],[Risk_Score]]&lt;=6,"Low Risk",IF(Raw_Data[[#This Row],[Risk_Score]]&lt;=8,"Medium Risk","High Risk"))</f>
        <v>Medium Risk</v>
      </c>
      <c r="AJ1647">
        <f ca="1">IFERROR(DATEDIF(Raw_Data[[#This Row],[tanggal_pengajuan]],TODAY(),"m"),"N/A")</f>
        <v>7</v>
      </c>
      <c r="AK1647" t="str">
        <f ca="1">IF(ISNUMBER(Raw_Data[[#This Row],[MOB]]),IF(Raw_Data[[#This Row],[MOB]]&lt;6,"0-5 bulan",IF(Raw_Data[[#This Row],[MOB]]&lt;12,"6-11 bulan",IF(Raw_Data[[#This Row],[MOB]]&lt;24,"12-23 bulan","24+ bulan"))),"N/A")</f>
        <v>6-11 bulan</v>
      </c>
    </row>
    <row r="1648" spans="1:37" ht="14.25" customHeight="1" x14ac:dyDescent="0.45">
      <c r="A1648" t="s">
        <v>3969</v>
      </c>
      <c r="B1648" s="64">
        <v>46061</v>
      </c>
      <c r="C1648" s="1" t="str">
        <f t="shared" si="25"/>
        <v>February</v>
      </c>
      <c r="D1648" t="s">
        <v>3042</v>
      </c>
      <c r="E1648" t="s">
        <v>3970</v>
      </c>
      <c r="F1648">
        <v>41</v>
      </c>
      <c r="G1648" t="s">
        <v>51</v>
      </c>
      <c r="H1648" t="s">
        <v>41</v>
      </c>
      <c r="I1648" s="2">
        <v>5199000</v>
      </c>
      <c r="J1648" s="3">
        <f>Raw_Data[[#This Row],[cicilan_per_bulan]]/Raw_Data[[#This Row],[penghasilan_bulanan]]</f>
        <v>0.48686285824196962</v>
      </c>
      <c r="K1648" t="s">
        <v>70</v>
      </c>
      <c r="L1648" t="s">
        <v>71</v>
      </c>
      <c r="M1648" t="s">
        <v>44</v>
      </c>
      <c r="N1648" t="s">
        <v>171</v>
      </c>
      <c r="O1648" t="s">
        <v>172</v>
      </c>
      <c r="P1648" s="2">
        <v>41581000</v>
      </c>
      <c r="Q1648" s="2">
        <v>4158000</v>
      </c>
      <c r="R1648" t="str">
        <f>IF(Raw_Data[[#This Row],[persen_dp]]&lt;15%,"Low",IF(Raw_Data[[#This Row],[persen_dp]]&gt;25%,"High","Medium"))</f>
        <v>Low</v>
      </c>
      <c r="S1648" s="3">
        <v>0.1</v>
      </c>
      <c r="T1648">
        <v>18</v>
      </c>
      <c r="U1648">
        <v>0.14499999999999999</v>
      </c>
      <c r="V1648" s="2">
        <v>2531200</v>
      </c>
      <c r="W1648" s="2">
        <v>45562000</v>
      </c>
      <c r="X1648" t="str">
        <f>IF(OR(Raw_Data[[#This Row],[status_pembayaran]]="Macet",Raw_Data[[#This Row],[status_pembayaran]]="Kurang Lancar"),"Non Performing Loan","Performing")</f>
        <v>Performing</v>
      </c>
      <c r="Y1648" t="s">
        <v>47</v>
      </c>
      <c r="Z1648">
        <v>0</v>
      </c>
      <c r="AA1648">
        <v>0</v>
      </c>
      <c r="AB1648">
        <v>1</v>
      </c>
      <c r="AD1648">
        <f>IF(Raw_Data[[#This Row],[rasio]]&lt;0.2,1,IF(Raw_Data[[#This Row],[rasio]]&lt;0.3,2,IF(Raw_Data[[#This Row],[rasio]]&lt;0.4,3,4)))</f>
        <v>4</v>
      </c>
      <c r="AE1648">
        <f>IF(Raw_Data[[#This Row],[kategori_dp]]="High",1,IF(Raw_Data[[#This Row],[kategori_dp]]="Medium",2,3))</f>
        <v>3</v>
      </c>
      <c r="AF1648">
        <f>IF(Raw_Data[[#This Row],[tenor_bulan]]&lt;=24,1,IF(Raw_Data[[#This Row],[tenor_bulan]]&lt;=36,2,IF(Raw_Data[[#This Row],[tenor_bulan]]&lt;=48,3,4)))</f>
        <v>1</v>
      </c>
      <c r="AG1648">
        <f>IF(Raw_Data[[#This Row],[jumlah_kali_telat]]=0,0,IF(Raw_Data[[#This Row],[jumlah_kali_telat]]&lt;=2,2,4))</f>
        <v>0</v>
      </c>
      <c r="AH1648">
        <f>Raw_Data[[#This Row],[Skor_Rasio]]+Raw_Data[[#This Row],[Skor_DP]]+Raw_Data[[#This Row],[Skor_Tenor]]+Raw_Data[[#This Row],[Skor_Telat]]</f>
        <v>8</v>
      </c>
      <c r="AI1648" t="str">
        <f>IF(Raw_Data[[#This Row],[Risk_Score]]&lt;=6,"Low Risk",IF(Raw_Data[[#This Row],[Risk_Score]]&lt;=8,"Medium Risk","High Risk"))</f>
        <v>Medium Risk</v>
      </c>
      <c r="AJ1648">
        <f ca="1">IFERROR(DATEDIF(Raw_Data[[#This Row],[tanggal_pengajuan]],TODAY(),"m"),"N/A")</f>
        <v>8</v>
      </c>
      <c r="AK1648" t="str">
        <f ca="1">IF(ISNUMBER(Raw_Data[[#This Row],[MOB]]),IF(Raw_Data[[#This Row],[MOB]]&lt;6,"0-5 bulan",IF(Raw_Data[[#This Row],[MOB]]&lt;12,"6-11 bulan",IF(Raw_Data[[#This Row],[MOB]]&lt;24,"12-23 bulan","24+ bulan"))),"N/A")</f>
        <v>6-11 bulan</v>
      </c>
    </row>
    <row r="1649" spans="1:37" ht="14.25" customHeight="1" x14ac:dyDescent="0.45">
      <c r="A1649" t="s">
        <v>3971</v>
      </c>
      <c r="B1649" s="64">
        <v>46095</v>
      </c>
      <c r="C1649" s="1" t="str">
        <f t="shared" si="25"/>
        <v>March</v>
      </c>
      <c r="D1649" t="s">
        <v>210</v>
      </c>
      <c r="E1649" t="s">
        <v>211</v>
      </c>
      <c r="F1649">
        <v>50</v>
      </c>
      <c r="G1649" t="s">
        <v>51</v>
      </c>
      <c r="H1649" t="s">
        <v>126</v>
      </c>
      <c r="I1649" s="2">
        <v>2915000</v>
      </c>
      <c r="J1649" s="3">
        <f>Raw_Data[[#This Row],[cicilan_per_bulan]]/Raw_Data[[#This Row],[penghasilan_bulanan]]</f>
        <v>0.30298456260720413</v>
      </c>
      <c r="K1649" t="s">
        <v>188</v>
      </c>
      <c r="L1649" t="s">
        <v>154</v>
      </c>
      <c r="M1649" t="s">
        <v>55</v>
      </c>
      <c r="N1649" t="s">
        <v>56</v>
      </c>
      <c r="O1649" t="s">
        <v>57</v>
      </c>
      <c r="P1649" s="2">
        <v>17411000</v>
      </c>
      <c r="Q1649" s="2">
        <v>4353000</v>
      </c>
      <c r="R1649" t="str">
        <f>IF(Raw_Data[[#This Row],[persen_dp]]&lt;15%,"Low",IF(Raw_Data[[#This Row],[persen_dp]]&gt;25%,"High","Medium"))</f>
        <v>Medium</v>
      </c>
      <c r="S1649" s="3">
        <v>0.25</v>
      </c>
      <c r="T1649">
        <v>18</v>
      </c>
      <c r="U1649">
        <v>0.14499999999999999</v>
      </c>
      <c r="V1649" s="2">
        <v>883200</v>
      </c>
      <c r="W1649" s="2">
        <v>15898000</v>
      </c>
      <c r="X1649" t="str">
        <f>IF(OR(Raw_Data[[#This Row],[status_pembayaran]]="Macet",Raw_Data[[#This Row],[status_pembayaran]]="Kurang Lancar"),"Non Performing Loan","Performing")</f>
        <v>Performing</v>
      </c>
      <c r="Y1649" t="s">
        <v>47</v>
      </c>
      <c r="Z1649">
        <v>0</v>
      </c>
      <c r="AA1649">
        <v>0</v>
      </c>
      <c r="AB1649">
        <v>1</v>
      </c>
      <c r="AC1649" t="s">
        <v>66</v>
      </c>
      <c r="AD1649">
        <f>IF(Raw_Data[[#This Row],[rasio]]&lt;0.2,1,IF(Raw_Data[[#This Row],[rasio]]&lt;0.3,2,IF(Raw_Data[[#This Row],[rasio]]&lt;0.4,3,4)))</f>
        <v>3</v>
      </c>
      <c r="AE1649">
        <f>IF(Raw_Data[[#This Row],[kategori_dp]]="High",1,IF(Raw_Data[[#This Row],[kategori_dp]]="Medium",2,3))</f>
        <v>2</v>
      </c>
      <c r="AF1649">
        <f>IF(Raw_Data[[#This Row],[tenor_bulan]]&lt;=24,1,IF(Raw_Data[[#This Row],[tenor_bulan]]&lt;=36,2,IF(Raw_Data[[#This Row],[tenor_bulan]]&lt;=48,3,4)))</f>
        <v>1</v>
      </c>
      <c r="AG1649">
        <f>IF(Raw_Data[[#This Row],[jumlah_kali_telat]]=0,0,IF(Raw_Data[[#This Row],[jumlah_kali_telat]]&lt;=2,2,4))</f>
        <v>0</v>
      </c>
      <c r="AH1649">
        <f>Raw_Data[[#This Row],[Skor_Rasio]]+Raw_Data[[#This Row],[Skor_DP]]+Raw_Data[[#This Row],[Skor_Tenor]]+Raw_Data[[#This Row],[Skor_Telat]]</f>
        <v>6</v>
      </c>
      <c r="AI1649" t="str">
        <f>IF(Raw_Data[[#This Row],[Risk_Score]]&lt;=6,"Low Risk",IF(Raw_Data[[#This Row],[Risk_Score]]&lt;=8,"Medium Risk","High Risk"))</f>
        <v>Low Risk</v>
      </c>
      <c r="AJ1649">
        <f ca="1">IFERROR(DATEDIF(Raw_Data[[#This Row],[tanggal_pengajuan]],TODAY(),"m"),"N/A")</f>
        <v>7</v>
      </c>
      <c r="AK1649" t="str">
        <f ca="1">IF(ISNUMBER(Raw_Data[[#This Row],[MOB]]),IF(Raw_Data[[#This Row],[MOB]]&lt;6,"0-5 bulan",IF(Raw_Data[[#This Row],[MOB]]&lt;12,"6-11 bulan",IF(Raw_Data[[#This Row],[MOB]]&lt;24,"12-23 bulan","24+ bulan"))),"N/A")</f>
        <v>6-11 bulan</v>
      </c>
    </row>
    <row r="1650" spans="1:37" ht="14.25" customHeight="1" x14ac:dyDescent="0.45">
      <c r="A1650" t="s">
        <v>3972</v>
      </c>
      <c r="B1650" s="64">
        <v>46109</v>
      </c>
      <c r="C1650" s="1" t="str">
        <f t="shared" si="25"/>
        <v>March</v>
      </c>
      <c r="D1650" t="s">
        <v>278</v>
      </c>
      <c r="E1650" t="s">
        <v>3973</v>
      </c>
      <c r="F1650">
        <v>51</v>
      </c>
      <c r="G1650" t="s">
        <v>40</v>
      </c>
      <c r="H1650" t="s">
        <v>52</v>
      </c>
      <c r="I1650" s="2">
        <v>14736000</v>
      </c>
      <c r="J1650" s="3">
        <f>Raw_Data[[#This Row],[cicilan_per_bulan]]/Raw_Data[[#This Row],[penghasilan_bulanan]]</f>
        <v>4.9952497285559172E-2</v>
      </c>
      <c r="K1650" t="s">
        <v>192</v>
      </c>
      <c r="L1650" t="s">
        <v>128</v>
      </c>
      <c r="M1650" t="s">
        <v>72</v>
      </c>
      <c r="N1650" t="s">
        <v>73</v>
      </c>
      <c r="O1650" t="s">
        <v>46</v>
      </c>
      <c r="P1650" s="2">
        <v>20518000</v>
      </c>
      <c r="Q1650" s="2">
        <v>2052000</v>
      </c>
      <c r="R1650" t="str">
        <f>IF(Raw_Data[[#This Row],[persen_dp]]&lt;15%,"Low",IF(Raw_Data[[#This Row],[persen_dp]]&gt;25%,"High","Medium"))</f>
        <v>Low</v>
      </c>
      <c r="S1650" s="3">
        <v>0.1</v>
      </c>
      <c r="T1650">
        <v>36</v>
      </c>
      <c r="U1650">
        <v>0.14499999999999999</v>
      </c>
      <c r="V1650" s="2">
        <v>736100</v>
      </c>
      <c r="W1650" s="2">
        <v>26499000</v>
      </c>
      <c r="X1650" t="str">
        <f>IF(OR(Raw_Data[[#This Row],[status_pembayaran]]="Macet",Raw_Data[[#This Row],[status_pembayaran]]="Kurang Lancar"),"Non Performing Loan","Performing")</f>
        <v>Performing</v>
      </c>
      <c r="Y1650" t="s">
        <v>47</v>
      </c>
      <c r="Z1650">
        <v>0</v>
      </c>
      <c r="AA1650">
        <v>0</v>
      </c>
      <c r="AB1650">
        <v>1</v>
      </c>
      <c r="AC1650" t="s">
        <v>137</v>
      </c>
      <c r="AD1650">
        <f>IF(Raw_Data[[#This Row],[rasio]]&lt;0.2,1,IF(Raw_Data[[#This Row],[rasio]]&lt;0.3,2,IF(Raw_Data[[#This Row],[rasio]]&lt;0.4,3,4)))</f>
        <v>1</v>
      </c>
      <c r="AE1650">
        <f>IF(Raw_Data[[#This Row],[kategori_dp]]="High",1,IF(Raw_Data[[#This Row],[kategori_dp]]="Medium",2,3))</f>
        <v>3</v>
      </c>
      <c r="AF1650">
        <f>IF(Raw_Data[[#This Row],[tenor_bulan]]&lt;=24,1,IF(Raw_Data[[#This Row],[tenor_bulan]]&lt;=36,2,IF(Raw_Data[[#This Row],[tenor_bulan]]&lt;=48,3,4)))</f>
        <v>2</v>
      </c>
      <c r="AG1650">
        <f>IF(Raw_Data[[#This Row],[jumlah_kali_telat]]=0,0,IF(Raw_Data[[#This Row],[jumlah_kali_telat]]&lt;=2,2,4))</f>
        <v>0</v>
      </c>
      <c r="AH1650">
        <f>Raw_Data[[#This Row],[Skor_Rasio]]+Raw_Data[[#This Row],[Skor_DP]]+Raw_Data[[#This Row],[Skor_Tenor]]+Raw_Data[[#This Row],[Skor_Telat]]</f>
        <v>6</v>
      </c>
      <c r="AI1650" t="str">
        <f>IF(Raw_Data[[#This Row],[Risk_Score]]&lt;=6,"Low Risk",IF(Raw_Data[[#This Row],[Risk_Score]]&lt;=8,"Medium Risk","High Risk"))</f>
        <v>Low Risk</v>
      </c>
      <c r="AJ1650">
        <f ca="1">IFERROR(DATEDIF(Raw_Data[[#This Row],[tanggal_pengajuan]],TODAY(),"m"),"N/A")</f>
        <v>6</v>
      </c>
      <c r="AK1650" t="str">
        <f ca="1">IF(ISNUMBER(Raw_Data[[#This Row],[MOB]]),IF(Raw_Data[[#This Row],[MOB]]&lt;6,"0-5 bulan",IF(Raw_Data[[#This Row],[MOB]]&lt;12,"6-11 bulan",IF(Raw_Data[[#This Row],[MOB]]&lt;24,"12-23 bulan","24+ bulan"))),"N/A")</f>
        <v>6-11 bulan</v>
      </c>
    </row>
    <row r="1651" spans="1:37" ht="14.25" customHeight="1" x14ac:dyDescent="0.45">
      <c r="A1651" t="s">
        <v>3974</v>
      </c>
      <c r="B1651" s="64">
        <v>46091</v>
      </c>
      <c r="C1651" s="1" t="str">
        <f t="shared" si="25"/>
        <v>March</v>
      </c>
      <c r="D1651" t="s">
        <v>1309</v>
      </c>
      <c r="E1651" t="s">
        <v>3975</v>
      </c>
      <c r="F1651">
        <v>22</v>
      </c>
      <c r="G1651" t="s">
        <v>40</v>
      </c>
      <c r="H1651" t="s">
        <v>90</v>
      </c>
      <c r="I1651" s="2">
        <v>4750000</v>
      </c>
      <c r="J1651" s="3">
        <f>Raw_Data[[#This Row],[cicilan_per_bulan]]/Raw_Data[[#This Row],[penghasilan_bulanan]]</f>
        <v>7.010526315789474E-2</v>
      </c>
      <c r="K1651" t="s">
        <v>109</v>
      </c>
      <c r="L1651" t="s">
        <v>110</v>
      </c>
      <c r="M1651" t="s">
        <v>72</v>
      </c>
      <c r="N1651" t="s">
        <v>97</v>
      </c>
      <c r="O1651" t="s">
        <v>57</v>
      </c>
      <c r="P1651" s="2">
        <v>16545000</v>
      </c>
      <c r="Q1651" s="2">
        <v>4963000</v>
      </c>
      <c r="R1651" t="str">
        <f>IF(Raw_Data[[#This Row],[persen_dp]]&lt;15%,"Low",IF(Raw_Data[[#This Row],[persen_dp]]&gt;25%,"High","Medium"))</f>
        <v>High</v>
      </c>
      <c r="S1651" s="3">
        <v>0.3</v>
      </c>
      <c r="T1651">
        <v>60</v>
      </c>
      <c r="U1651">
        <v>0.14499999999999999</v>
      </c>
      <c r="V1651" s="2">
        <v>333000</v>
      </c>
      <c r="W1651" s="2">
        <v>19979000</v>
      </c>
      <c r="X1651" t="str">
        <f>IF(OR(Raw_Data[[#This Row],[status_pembayaran]]="Macet",Raw_Data[[#This Row],[status_pembayaran]]="Kurang Lancar"),"Non Performing Loan","Performing")</f>
        <v>Performing</v>
      </c>
      <c r="Y1651" t="s">
        <v>47</v>
      </c>
      <c r="Z1651">
        <v>0</v>
      </c>
      <c r="AA1651">
        <v>0</v>
      </c>
      <c r="AB1651">
        <v>1</v>
      </c>
      <c r="AC1651" t="s">
        <v>58</v>
      </c>
      <c r="AD1651">
        <f>IF(Raw_Data[[#This Row],[rasio]]&lt;0.2,1,IF(Raw_Data[[#This Row],[rasio]]&lt;0.3,2,IF(Raw_Data[[#This Row],[rasio]]&lt;0.4,3,4)))</f>
        <v>1</v>
      </c>
      <c r="AE1651">
        <f>IF(Raw_Data[[#This Row],[kategori_dp]]="High",1,IF(Raw_Data[[#This Row],[kategori_dp]]="Medium",2,3))</f>
        <v>1</v>
      </c>
      <c r="AF1651">
        <f>IF(Raw_Data[[#This Row],[tenor_bulan]]&lt;=24,1,IF(Raw_Data[[#This Row],[tenor_bulan]]&lt;=36,2,IF(Raw_Data[[#This Row],[tenor_bulan]]&lt;=48,3,4)))</f>
        <v>4</v>
      </c>
      <c r="AG1651">
        <f>IF(Raw_Data[[#This Row],[jumlah_kali_telat]]=0,0,IF(Raw_Data[[#This Row],[jumlah_kali_telat]]&lt;=2,2,4))</f>
        <v>0</v>
      </c>
      <c r="AH1651">
        <f>Raw_Data[[#This Row],[Skor_Rasio]]+Raw_Data[[#This Row],[Skor_DP]]+Raw_Data[[#This Row],[Skor_Tenor]]+Raw_Data[[#This Row],[Skor_Telat]]</f>
        <v>6</v>
      </c>
      <c r="AI1651" t="str">
        <f>IF(Raw_Data[[#This Row],[Risk_Score]]&lt;=6,"Low Risk",IF(Raw_Data[[#This Row],[Risk_Score]]&lt;=8,"Medium Risk","High Risk"))</f>
        <v>Low Risk</v>
      </c>
      <c r="AJ1651">
        <f ca="1">IFERROR(DATEDIF(Raw_Data[[#This Row],[tanggal_pengajuan]],TODAY(),"m"),"N/A")</f>
        <v>7</v>
      </c>
      <c r="AK1651" t="str">
        <f ca="1">IF(ISNUMBER(Raw_Data[[#This Row],[MOB]]),IF(Raw_Data[[#This Row],[MOB]]&lt;6,"0-5 bulan",IF(Raw_Data[[#This Row],[MOB]]&lt;12,"6-11 bulan",IF(Raw_Data[[#This Row],[MOB]]&lt;24,"12-23 bulan","24+ bulan"))),"N/A")</f>
        <v>6-11 bulan</v>
      </c>
    </row>
    <row r="1652" spans="1:37" ht="14.25" customHeight="1" x14ac:dyDescent="0.45">
      <c r="A1652" t="s">
        <v>3976</v>
      </c>
      <c r="B1652" s="64">
        <v>46093</v>
      </c>
      <c r="C1652" s="1" t="str">
        <f t="shared" ref="C1652:C1715" si="26">TEXT(B1652,"mmmm")</f>
        <v>March</v>
      </c>
      <c r="D1652" t="s">
        <v>332</v>
      </c>
      <c r="E1652" t="s">
        <v>3977</v>
      </c>
      <c r="F1652">
        <v>40</v>
      </c>
      <c r="G1652" t="s">
        <v>40</v>
      </c>
      <c r="H1652" t="s">
        <v>176</v>
      </c>
      <c r="I1652" s="2">
        <v>4547000</v>
      </c>
      <c r="J1652" s="3">
        <f>Raw_Data[[#This Row],[cicilan_per_bulan]]/Raw_Data[[#This Row],[penghasilan_bulanan]]</f>
        <v>0.10101165603694744</v>
      </c>
      <c r="K1652" t="s">
        <v>188</v>
      </c>
      <c r="L1652" t="s">
        <v>154</v>
      </c>
      <c r="M1652" t="s">
        <v>55</v>
      </c>
      <c r="N1652" t="s">
        <v>56</v>
      </c>
      <c r="O1652" t="s">
        <v>57</v>
      </c>
      <c r="P1652" s="2">
        <v>17440000</v>
      </c>
      <c r="Q1652" s="2">
        <v>3488000</v>
      </c>
      <c r="R1652" t="str">
        <f>IF(Raw_Data[[#This Row],[persen_dp]]&lt;15%,"Low",IF(Raw_Data[[#This Row],[persen_dp]]&gt;25%,"High","Medium"))</f>
        <v>Medium</v>
      </c>
      <c r="S1652" s="3">
        <v>0.2</v>
      </c>
      <c r="T1652">
        <v>48</v>
      </c>
      <c r="U1652">
        <v>0.14499999999999999</v>
      </c>
      <c r="V1652" s="2">
        <v>459300</v>
      </c>
      <c r="W1652" s="2">
        <v>22045000</v>
      </c>
      <c r="X1652" t="str">
        <f>IF(OR(Raw_Data[[#This Row],[status_pembayaran]]="Macet",Raw_Data[[#This Row],[status_pembayaran]]="Kurang Lancar"),"Non Performing Loan","Performing")</f>
        <v>Performing</v>
      </c>
      <c r="Y1652" t="s">
        <v>317</v>
      </c>
      <c r="Z1652">
        <v>0</v>
      </c>
      <c r="AA1652">
        <v>0</v>
      </c>
      <c r="AB1652">
        <v>0</v>
      </c>
      <c r="AC1652" t="s">
        <v>104</v>
      </c>
      <c r="AD1652">
        <f>IF(Raw_Data[[#This Row],[rasio]]&lt;0.2,1,IF(Raw_Data[[#This Row],[rasio]]&lt;0.3,2,IF(Raw_Data[[#This Row],[rasio]]&lt;0.4,3,4)))</f>
        <v>1</v>
      </c>
      <c r="AE1652">
        <f>IF(Raw_Data[[#This Row],[kategori_dp]]="High",1,IF(Raw_Data[[#This Row],[kategori_dp]]="Medium",2,3))</f>
        <v>2</v>
      </c>
      <c r="AF1652">
        <f>IF(Raw_Data[[#This Row],[tenor_bulan]]&lt;=24,1,IF(Raw_Data[[#This Row],[tenor_bulan]]&lt;=36,2,IF(Raw_Data[[#This Row],[tenor_bulan]]&lt;=48,3,4)))</f>
        <v>3</v>
      </c>
      <c r="AG1652">
        <f>IF(Raw_Data[[#This Row],[jumlah_kali_telat]]=0,0,IF(Raw_Data[[#This Row],[jumlah_kali_telat]]&lt;=2,2,4))</f>
        <v>0</v>
      </c>
      <c r="AH1652">
        <f>Raw_Data[[#This Row],[Skor_Rasio]]+Raw_Data[[#This Row],[Skor_DP]]+Raw_Data[[#This Row],[Skor_Tenor]]+Raw_Data[[#This Row],[Skor_Telat]]</f>
        <v>6</v>
      </c>
      <c r="AI1652" t="str">
        <f>IF(Raw_Data[[#This Row],[Risk_Score]]&lt;=6,"Low Risk",IF(Raw_Data[[#This Row],[Risk_Score]]&lt;=8,"Medium Risk","High Risk"))</f>
        <v>Low Risk</v>
      </c>
      <c r="AJ1652">
        <f ca="1">IFERROR(DATEDIF(Raw_Data[[#This Row],[tanggal_pengajuan]],TODAY(),"m"),"N/A")</f>
        <v>7</v>
      </c>
      <c r="AK1652" t="str">
        <f ca="1">IF(ISNUMBER(Raw_Data[[#This Row],[MOB]]),IF(Raw_Data[[#This Row],[MOB]]&lt;6,"0-5 bulan",IF(Raw_Data[[#This Row],[MOB]]&lt;12,"6-11 bulan",IF(Raw_Data[[#This Row],[MOB]]&lt;24,"12-23 bulan","24+ bulan"))),"N/A")</f>
        <v>6-11 bulan</v>
      </c>
    </row>
    <row r="1653" spans="1:37" ht="14.25" customHeight="1" x14ac:dyDescent="0.45">
      <c r="A1653" t="s">
        <v>3978</v>
      </c>
      <c r="B1653" s="64">
        <v>46159</v>
      </c>
      <c r="C1653" s="1" t="str">
        <f t="shared" si="26"/>
        <v>May</v>
      </c>
      <c r="D1653" t="s">
        <v>1872</v>
      </c>
      <c r="E1653" t="s">
        <v>3979</v>
      </c>
      <c r="F1653">
        <v>29</v>
      </c>
      <c r="G1653" t="s">
        <v>51</v>
      </c>
      <c r="H1653" t="s">
        <v>52</v>
      </c>
      <c r="I1653" s="2">
        <v>7353000</v>
      </c>
      <c r="J1653" s="3">
        <f>Raw_Data[[#This Row],[cicilan_per_bulan]]/Raw_Data[[#This Row],[penghasilan_bulanan]]</f>
        <v>0.24747722018223856</v>
      </c>
      <c r="K1653" t="s">
        <v>145</v>
      </c>
      <c r="L1653" t="s">
        <v>146</v>
      </c>
      <c r="M1653" t="s">
        <v>290</v>
      </c>
      <c r="N1653" t="s">
        <v>291</v>
      </c>
      <c r="O1653" t="s">
        <v>292</v>
      </c>
      <c r="P1653" s="2">
        <v>38433000</v>
      </c>
      <c r="Q1653" s="2">
        <v>11530000</v>
      </c>
      <c r="R1653" t="str">
        <f>IF(Raw_Data[[#This Row],[persen_dp]]&lt;15%,"Low",IF(Raw_Data[[#This Row],[persen_dp]]&gt;25%,"High","Medium"))</f>
        <v>High</v>
      </c>
      <c r="S1653" s="3">
        <v>0.3</v>
      </c>
      <c r="T1653">
        <v>18</v>
      </c>
      <c r="U1653">
        <v>0.14499999999999999</v>
      </c>
      <c r="V1653" s="2">
        <v>1819700</v>
      </c>
      <c r="W1653" s="2">
        <v>32755000</v>
      </c>
      <c r="X1653" t="str">
        <f>IF(OR(Raw_Data[[#This Row],[status_pembayaran]]="Macet",Raw_Data[[#This Row],[status_pembayaran]]="Kurang Lancar"),"Non Performing Loan","Performing")</f>
        <v>Performing</v>
      </c>
      <c r="Y1653" t="s">
        <v>47</v>
      </c>
      <c r="Z1653">
        <v>0</v>
      </c>
      <c r="AA1653">
        <v>0</v>
      </c>
      <c r="AB1653">
        <v>1</v>
      </c>
      <c r="AC1653" t="s">
        <v>137</v>
      </c>
      <c r="AD1653">
        <f>IF(Raw_Data[[#This Row],[rasio]]&lt;0.2,1,IF(Raw_Data[[#This Row],[rasio]]&lt;0.3,2,IF(Raw_Data[[#This Row],[rasio]]&lt;0.4,3,4)))</f>
        <v>2</v>
      </c>
      <c r="AE1653">
        <f>IF(Raw_Data[[#This Row],[kategori_dp]]="High",1,IF(Raw_Data[[#This Row],[kategori_dp]]="Medium",2,3))</f>
        <v>1</v>
      </c>
      <c r="AF1653">
        <f>IF(Raw_Data[[#This Row],[tenor_bulan]]&lt;=24,1,IF(Raw_Data[[#This Row],[tenor_bulan]]&lt;=36,2,IF(Raw_Data[[#This Row],[tenor_bulan]]&lt;=48,3,4)))</f>
        <v>1</v>
      </c>
      <c r="AG1653">
        <f>IF(Raw_Data[[#This Row],[jumlah_kali_telat]]=0,0,IF(Raw_Data[[#This Row],[jumlah_kali_telat]]&lt;=2,2,4))</f>
        <v>0</v>
      </c>
      <c r="AH1653">
        <f>Raw_Data[[#This Row],[Skor_Rasio]]+Raw_Data[[#This Row],[Skor_DP]]+Raw_Data[[#This Row],[Skor_Tenor]]+Raw_Data[[#This Row],[Skor_Telat]]</f>
        <v>4</v>
      </c>
      <c r="AI1653" t="str">
        <f>IF(Raw_Data[[#This Row],[Risk_Score]]&lt;=6,"Low Risk",IF(Raw_Data[[#This Row],[Risk_Score]]&lt;=8,"Medium Risk","High Risk"))</f>
        <v>Low Risk</v>
      </c>
      <c r="AJ1653">
        <f ca="1">IFERROR(DATEDIF(Raw_Data[[#This Row],[tanggal_pengajuan]],TODAY(),"m"),"N/A")</f>
        <v>5</v>
      </c>
      <c r="AK1653" t="str">
        <f ca="1">IF(ISNUMBER(Raw_Data[[#This Row],[MOB]]),IF(Raw_Data[[#This Row],[MOB]]&lt;6,"0-5 bulan",IF(Raw_Data[[#This Row],[MOB]]&lt;12,"6-11 bulan",IF(Raw_Data[[#This Row],[MOB]]&lt;24,"12-23 bulan","24+ bulan"))),"N/A")</f>
        <v>0-5 bulan</v>
      </c>
    </row>
    <row r="1654" spans="1:37" ht="14.25" customHeight="1" x14ac:dyDescent="0.45">
      <c r="A1654" t="s">
        <v>3980</v>
      </c>
      <c r="B1654" s="64">
        <v>46073</v>
      </c>
      <c r="C1654" s="1" t="str">
        <f t="shared" si="26"/>
        <v>February</v>
      </c>
      <c r="D1654" t="s">
        <v>2081</v>
      </c>
      <c r="E1654" t="s">
        <v>3981</v>
      </c>
      <c r="F1654">
        <v>39</v>
      </c>
      <c r="G1654" t="s">
        <v>51</v>
      </c>
      <c r="H1654" t="s">
        <v>52</v>
      </c>
      <c r="I1654" s="2">
        <v>13677000</v>
      </c>
      <c r="J1654" s="3">
        <f>Raw_Data[[#This Row],[cicilan_per_bulan]]/Raw_Data[[#This Row],[penghasilan_bulanan]]</f>
        <v>9.6314981355560436E-2</v>
      </c>
      <c r="K1654" t="s">
        <v>102</v>
      </c>
      <c r="L1654" t="s">
        <v>103</v>
      </c>
      <c r="M1654" t="s">
        <v>72</v>
      </c>
      <c r="N1654" t="s">
        <v>97</v>
      </c>
      <c r="O1654" t="s">
        <v>57</v>
      </c>
      <c r="P1654" s="2">
        <v>17258000</v>
      </c>
      <c r="Q1654" s="2">
        <v>3452000</v>
      </c>
      <c r="R1654" t="str">
        <f>IF(Raw_Data[[#This Row],[persen_dp]]&lt;15%,"Low",IF(Raw_Data[[#This Row],[persen_dp]]&gt;25%,"High","Medium"))</f>
        <v>Medium</v>
      </c>
      <c r="S1654" s="3">
        <v>0.2</v>
      </c>
      <c r="T1654">
        <v>12</v>
      </c>
      <c r="U1654">
        <v>0.14499999999999999</v>
      </c>
      <c r="V1654" s="2">
        <v>1317300</v>
      </c>
      <c r="W1654" s="2">
        <v>15807000</v>
      </c>
      <c r="X1654" t="str">
        <f>IF(OR(Raw_Data[[#This Row],[status_pembayaran]]="Macet",Raw_Data[[#This Row],[status_pembayaran]]="Kurang Lancar"),"Non Performing Loan","Performing")</f>
        <v>Performing</v>
      </c>
      <c r="Y1654" t="s">
        <v>47</v>
      </c>
      <c r="Z1654">
        <v>0</v>
      </c>
      <c r="AA1654">
        <v>0</v>
      </c>
      <c r="AB1654">
        <v>1</v>
      </c>
      <c r="AD1654">
        <f>IF(Raw_Data[[#This Row],[rasio]]&lt;0.2,1,IF(Raw_Data[[#This Row],[rasio]]&lt;0.3,2,IF(Raw_Data[[#This Row],[rasio]]&lt;0.4,3,4)))</f>
        <v>1</v>
      </c>
      <c r="AE1654">
        <f>IF(Raw_Data[[#This Row],[kategori_dp]]="High",1,IF(Raw_Data[[#This Row],[kategori_dp]]="Medium",2,3))</f>
        <v>2</v>
      </c>
      <c r="AF1654">
        <f>IF(Raw_Data[[#This Row],[tenor_bulan]]&lt;=24,1,IF(Raw_Data[[#This Row],[tenor_bulan]]&lt;=36,2,IF(Raw_Data[[#This Row],[tenor_bulan]]&lt;=48,3,4)))</f>
        <v>1</v>
      </c>
      <c r="AG1654">
        <f>IF(Raw_Data[[#This Row],[jumlah_kali_telat]]=0,0,IF(Raw_Data[[#This Row],[jumlah_kali_telat]]&lt;=2,2,4))</f>
        <v>0</v>
      </c>
      <c r="AH1654">
        <f>Raw_Data[[#This Row],[Skor_Rasio]]+Raw_Data[[#This Row],[Skor_DP]]+Raw_Data[[#This Row],[Skor_Tenor]]+Raw_Data[[#This Row],[Skor_Telat]]</f>
        <v>4</v>
      </c>
      <c r="AI1654" t="str">
        <f>IF(Raw_Data[[#This Row],[Risk_Score]]&lt;=6,"Low Risk",IF(Raw_Data[[#This Row],[Risk_Score]]&lt;=8,"Medium Risk","High Risk"))</f>
        <v>Low Risk</v>
      </c>
      <c r="AJ1654">
        <f ca="1">IFERROR(DATEDIF(Raw_Data[[#This Row],[tanggal_pengajuan]],TODAY(),"m"),"N/A")</f>
        <v>8</v>
      </c>
      <c r="AK1654" t="str">
        <f ca="1">IF(ISNUMBER(Raw_Data[[#This Row],[MOB]]),IF(Raw_Data[[#This Row],[MOB]]&lt;6,"0-5 bulan",IF(Raw_Data[[#This Row],[MOB]]&lt;12,"6-11 bulan",IF(Raw_Data[[#This Row],[MOB]]&lt;24,"12-23 bulan","24+ bulan"))),"N/A")</f>
        <v>6-11 bulan</v>
      </c>
    </row>
    <row r="1655" spans="1:37" ht="14.25" customHeight="1" x14ac:dyDescent="0.45">
      <c r="A1655" t="s">
        <v>3982</v>
      </c>
      <c r="B1655" s="64">
        <v>46081</v>
      </c>
      <c r="C1655" s="1" t="str">
        <f t="shared" si="26"/>
        <v>February</v>
      </c>
      <c r="D1655" t="s">
        <v>3091</v>
      </c>
      <c r="E1655" t="s">
        <v>3983</v>
      </c>
      <c r="F1655">
        <v>58</v>
      </c>
      <c r="G1655" t="s">
        <v>51</v>
      </c>
      <c r="H1655" t="s">
        <v>152</v>
      </c>
      <c r="I1655" s="2">
        <v>3877000</v>
      </c>
      <c r="J1655" s="3">
        <f>Raw_Data[[#This Row],[cicilan_per_bulan]]/Raw_Data[[#This Row],[penghasilan_bulanan]]</f>
        <v>0.42176940933711632</v>
      </c>
      <c r="K1655" t="s">
        <v>70</v>
      </c>
      <c r="L1655" t="s">
        <v>71</v>
      </c>
      <c r="M1655" t="s">
        <v>44</v>
      </c>
      <c r="N1655" t="s">
        <v>129</v>
      </c>
      <c r="O1655" t="s">
        <v>130</v>
      </c>
      <c r="P1655" s="2">
        <v>22849000</v>
      </c>
      <c r="Q1655" s="2">
        <v>5712000</v>
      </c>
      <c r="R1655" t="str">
        <f>IF(Raw_Data[[#This Row],[persen_dp]]&lt;15%,"Low",IF(Raw_Data[[#This Row],[persen_dp]]&gt;25%,"High","Medium"))</f>
        <v>Medium</v>
      </c>
      <c r="S1655" s="3">
        <v>0.25</v>
      </c>
      <c r="T1655">
        <v>12</v>
      </c>
      <c r="U1655">
        <v>0.14499999999999999</v>
      </c>
      <c r="V1655" s="2">
        <v>1635200</v>
      </c>
      <c r="W1655" s="2">
        <v>19622000</v>
      </c>
      <c r="X1655" t="str">
        <f>IF(OR(Raw_Data[[#This Row],[status_pembayaran]]="Macet",Raw_Data[[#This Row],[status_pembayaran]]="Kurang Lancar"),"Non Performing Loan","Performing")</f>
        <v>Non Performing Loan</v>
      </c>
      <c r="Y1655" t="s">
        <v>683</v>
      </c>
      <c r="Z1655">
        <v>266</v>
      </c>
      <c r="AA1655">
        <v>12</v>
      </c>
      <c r="AB1655">
        <v>5</v>
      </c>
      <c r="AD1655">
        <f>IF(Raw_Data[[#This Row],[rasio]]&lt;0.2,1,IF(Raw_Data[[#This Row],[rasio]]&lt;0.3,2,IF(Raw_Data[[#This Row],[rasio]]&lt;0.4,3,4)))</f>
        <v>4</v>
      </c>
      <c r="AE1655">
        <f>IF(Raw_Data[[#This Row],[kategori_dp]]="High",1,IF(Raw_Data[[#This Row],[kategori_dp]]="Medium",2,3))</f>
        <v>2</v>
      </c>
      <c r="AF1655">
        <f>IF(Raw_Data[[#This Row],[tenor_bulan]]&lt;=24,1,IF(Raw_Data[[#This Row],[tenor_bulan]]&lt;=36,2,IF(Raw_Data[[#This Row],[tenor_bulan]]&lt;=48,3,4)))</f>
        <v>1</v>
      </c>
      <c r="AG1655">
        <f>IF(Raw_Data[[#This Row],[jumlah_kali_telat]]=0,0,IF(Raw_Data[[#This Row],[jumlah_kali_telat]]&lt;=2,2,4))</f>
        <v>4</v>
      </c>
      <c r="AH1655">
        <f>Raw_Data[[#This Row],[Skor_Rasio]]+Raw_Data[[#This Row],[Skor_DP]]+Raw_Data[[#This Row],[Skor_Tenor]]+Raw_Data[[#This Row],[Skor_Telat]]</f>
        <v>11</v>
      </c>
      <c r="AI1655" t="str">
        <f>IF(Raw_Data[[#This Row],[Risk_Score]]&lt;=6,"Low Risk",IF(Raw_Data[[#This Row],[Risk_Score]]&lt;=8,"Medium Risk","High Risk"))</f>
        <v>High Risk</v>
      </c>
      <c r="AJ1655">
        <f ca="1">IFERROR(DATEDIF(Raw_Data[[#This Row],[tanggal_pengajuan]],TODAY(),"m"),"N/A")</f>
        <v>7</v>
      </c>
      <c r="AK1655" t="str">
        <f ca="1">IF(ISNUMBER(Raw_Data[[#This Row],[MOB]]),IF(Raw_Data[[#This Row],[MOB]]&lt;6,"0-5 bulan",IF(Raw_Data[[#This Row],[MOB]]&lt;12,"6-11 bulan",IF(Raw_Data[[#This Row],[MOB]]&lt;24,"12-23 bulan","24+ bulan"))),"N/A")</f>
        <v>6-11 bulan</v>
      </c>
    </row>
    <row r="1656" spans="1:37" ht="14.25" customHeight="1" x14ac:dyDescent="0.45">
      <c r="A1656" t="s">
        <v>3984</v>
      </c>
      <c r="B1656" s="64">
        <v>46028</v>
      </c>
      <c r="C1656" s="1" t="str">
        <f t="shared" si="26"/>
        <v>January</v>
      </c>
      <c r="D1656" t="s">
        <v>210</v>
      </c>
      <c r="E1656" t="s">
        <v>211</v>
      </c>
      <c r="F1656">
        <v>55</v>
      </c>
      <c r="G1656" t="s">
        <v>40</v>
      </c>
      <c r="H1656" t="s">
        <v>52</v>
      </c>
      <c r="I1656" s="2">
        <v>4063000</v>
      </c>
      <c r="J1656" s="3">
        <f>Raw_Data[[#This Row],[cicilan_per_bulan]]/Raw_Data[[#This Row],[penghasilan_bulanan]]</f>
        <v>9.003199606202314E-2</v>
      </c>
      <c r="K1656" t="s">
        <v>102</v>
      </c>
      <c r="L1656" t="s">
        <v>103</v>
      </c>
      <c r="M1656" t="s">
        <v>44</v>
      </c>
      <c r="N1656" t="s">
        <v>228</v>
      </c>
      <c r="O1656" t="s">
        <v>57</v>
      </c>
      <c r="P1656" s="2">
        <v>19575000</v>
      </c>
      <c r="Q1656" s="2">
        <v>6851000</v>
      </c>
      <c r="R1656" t="str">
        <f>IF(Raw_Data[[#This Row],[persen_dp]]&lt;15%,"Low",IF(Raw_Data[[#This Row],[persen_dp]]&gt;25%,"High","Medium"))</f>
        <v>High</v>
      </c>
      <c r="S1656" s="3">
        <v>0.35</v>
      </c>
      <c r="T1656">
        <v>60</v>
      </c>
      <c r="U1656">
        <v>0.14499999999999999</v>
      </c>
      <c r="V1656" s="2">
        <v>365800</v>
      </c>
      <c r="W1656" s="2">
        <v>21949000</v>
      </c>
      <c r="X1656" t="str">
        <f>IF(OR(Raw_Data[[#This Row],[status_pembayaran]]="Macet",Raw_Data[[#This Row],[status_pembayaran]]="Kurang Lancar"),"Non Performing Loan","Performing")</f>
        <v>Performing</v>
      </c>
      <c r="Y1656" t="s">
        <v>47</v>
      </c>
      <c r="Z1656">
        <v>0</v>
      </c>
      <c r="AA1656">
        <v>0</v>
      </c>
      <c r="AB1656">
        <v>1</v>
      </c>
      <c r="AC1656" t="s">
        <v>66</v>
      </c>
      <c r="AD1656">
        <f>IF(Raw_Data[[#This Row],[rasio]]&lt;0.2,1,IF(Raw_Data[[#This Row],[rasio]]&lt;0.3,2,IF(Raw_Data[[#This Row],[rasio]]&lt;0.4,3,4)))</f>
        <v>1</v>
      </c>
      <c r="AE1656">
        <f>IF(Raw_Data[[#This Row],[kategori_dp]]="High",1,IF(Raw_Data[[#This Row],[kategori_dp]]="Medium",2,3))</f>
        <v>1</v>
      </c>
      <c r="AF1656">
        <f>IF(Raw_Data[[#This Row],[tenor_bulan]]&lt;=24,1,IF(Raw_Data[[#This Row],[tenor_bulan]]&lt;=36,2,IF(Raw_Data[[#This Row],[tenor_bulan]]&lt;=48,3,4)))</f>
        <v>4</v>
      </c>
      <c r="AG1656">
        <f>IF(Raw_Data[[#This Row],[jumlah_kali_telat]]=0,0,IF(Raw_Data[[#This Row],[jumlah_kali_telat]]&lt;=2,2,4))</f>
        <v>0</v>
      </c>
      <c r="AH1656">
        <f>Raw_Data[[#This Row],[Skor_Rasio]]+Raw_Data[[#This Row],[Skor_DP]]+Raw_Data[[#This Row],[Skor_Tenor]]+Raw_Data[[#This Row],[Skor_Telat]]</f>
        <v>6</v>
      </c>
      <c r="AI1656" t="str">
        <f>IF(Raw_Data[[#This Row],[Risk_Score]]&lt;=6,"Low Risk",IF(Raw_Data[[#This Row],[Risk_Score]]&lt;=8,"Medium Risk","High Risk"))</f>
        <v>Low Risk</v>
      </c>
      <c r="AJ1656">
        <f ca="1">IFERROR(DATEDIF(Raw_Data[[#This Row],[tanggal_pengajuan]],TODAY(),"m"),"N/A")</f>
        <v>9</v>
      </c>
      <c r="AK1656" t="str">
        <f ca="1">IF(ISNUMBER(Raw_Data[[#This Row],[MOB]]),IF(Raw_Data[[#This Row],[MOB]]&lt;6,"0-5 bulan",IF(Raw_Data[[#This Row],[MOB]]&lt;12,"6-11 bulan",IF(Raw_Data[[#This Row],[MOB]]&lt;24,"12-23 bulan","24+ bulan"))),"N/A")</f>
        <v>6-11 bulan</v>
      </c>
    </row>
    <row r="1657" spans="1:37" ht="14.25" customHeight="1" x14ac:dyDescent="0.45">
      <c r="A1657" t="s">
        <v>3985</v>
      </c>
      <c r="B1657" s="64">
        <v>46052</v>
      </c>
      <c r="C1657" s="1" t="str">
        <f t="shared" si="26"/>
        <v>January</v>
      </c>
      <c r="D1657" t="s">
        <v>297</v>
      </c>
      <c r="E1657" t="s">
        <v>3986</v>
      </c>
      <c r="F1657">
        <v>58</v>
      </c>
      <c r="G1657" t="s">
        <v>51</v>
      </c>
      <c r="H1657" t="s">
        <v>52</v>
      </c>
      <c r="I1657" s="2">
        <v>14110000</v>
      </c>
      <c r="J1657" s="3">
        <f>Raw_Data[[#This Row],[cicilan_per_bulan]]/Raw_Data[[#This Row],[penghasilan_bulanan]]</f>
        <v>8.5591778880226788E-2</v>
      </c>
      <c r="K1657" t="s">
        <v>268</v>
      </c>
      <c r="L1657" t="s">
        <v>110</v>
      </c>
      <c r="M1657" t="s">
        <v>44</v>
      </c>
      <c r="N1657" t="s">
        <v>171</v>
      </c>
      <c r="O1657" t="s">
        <v>172</v>
      </c>
      <c r="P1657" s="2">
        <v>43165000</v>
      </c>
      <c r="Q1657" s="2">
        <v>6475000</v>
      </c>
      <c r="R1657" t="str">
        <f>IF(Raw_Data[[#This Row],[persen_dp]]&lt;15%,"Low",IF(Raw_Data[[#This Row],[persen_dp]]&gt;25%,"High","Medium"))</f>
        <v>Medium</v>
      </c>
      <c r="S1657" s="3">
        <v>0.15</v>
      </c>
      <c r="T1657">
        <v>48</v>
      </c>
      <c r="U1657">
        <v>0.14499999999999999</v>
      </c>
      <c r="V1657" s="2">
        <v>1207700</v>
      </c>
      <c r="W1657" s="2">
        <v>57970000</v>
      </c>
      <c r="X1657" t="str">
        <f>IF(OR(Raw_Data[[#This Row],[status_pembayaran]]="Macet",Raw_Data[[#This Row],[status_pembayaran]]="Kurang Lancar"),"Non Performing Loan","Performing")</f>
        <v>Non Performing Loan</v>
      </c>
      <c r="Y1657" t="s">
        <v>683</v>
      </c>
      <c r="Z1657">
        <v>230</v>
      </c>
      <c r="AA1657">
        <v>12</v>
      </c>
      <c r="AB1657">
        <v>5</v>
      </c>
      <c r="AD1657">
        <f>IF(Raw_Data[[#This Row],[rasio]]&lt;0.2,1,IF(Raw_Data[[#This Row],[rasio]]&lt;0.3,2,IF(Raw_Data[[#This Row],[rasio]]&lt;0.4,3,4)))</f>
        <v>1</v>
      </c>
      <c r="AE1657">
        <f>IF(Raw_Data[[#This Row],[kategori_dp]]="High",1,IF(Raw_Data[[#This Row],[kategori_dp]]="Medium",2,3))</f>
        <v>2</v>
      </c>
      <c r="AF1657">
        <f>IF(Raw_Data[[#This Row],[tenor_bulan]]&lt;=24,1,IF(Raw_Data[[#This Row],[tenor_bulan]]&lt;=36,2,IF(Raw_Data[[#This Row],[tenor_bulan]]&lt;=48,3,4)))</f>
        <v>3</v>
      </c>
      <c r="AG1657">
        <f>IF(Raw_Data[[#This Row],[jumlah_kali_telat]]=0,0,IF(Raw_Data[[#This Row],[jumlah_kali_telat]]&lt;=2,2,4))</f>
        <v>4</v>
      </c>
      <c r="AH1657">
        <f>Raw_Data[[#This Row],[Skor_Rasio]]+Raw_Data[[#This Row],[Skor_DP]]+Raw_Data[[#This Row],[Skor_Tenor]]+Raw_Data[[#This Row],[Skor_Telat]]</f>
        <v>10</v>
      </c>
      <c r="AI1657" t="str">
        <f>IF(Raw_Data[[#This Row],[Risk_Score]]&lt;=6,"Low Risk",IF(Raw_Data[[#This Row],[Risk_Score]]&lt;=8,"Medium Risk","High Risk"))</f>
        <v>High Risk</v>
      </c>
      <c r="AJ1657">
        <f ca="1">IFERROR(DATEDIF(Raw_Data[[#This Row],[tanggal_pengajuan]],TODAY(),"m"),"N/A")</f>
        <v>8</v>
      </c>
      <c r="AK1657" t="str">
        <f ca="1">IF(ISNUMBER(Raw_Data[[#This Row],[MOB]]),IF(Raw_Data[[#This Row],[MOB]]&lt;6,"0-5 bulan",IF(Raw_Data[[#This Row],[MOB]]&lt;12,"6-11 bulan",IF(Raw_Data[[#This Row],[MOB]]&lt;24,"12-23 bulan","24+ bulan"))),"N/A")</f>
        <v>6-11 bulan</v>
      </c>
    </row>
    <row r="1658" spans="1:37" ht="14.25" customHeight="1" x14ac:dyDescent="0.45">
      <c r="A1658" t="s">
        <v>3987</v>
      </c>
      <c r="B1658" s="64">
        <v>46145</v>
      </c>
      <c r="C1658" s="1" t="str">
        <f t="shared" si="26"/>
        <v>May</v>
      </c>
      <c r="D1658" t="s">
        <v>2480</v>
      </c>
      <c r="E1658" t="s">
        <v>3988</v>
      </c>
      <c r="F1658">
        <v>37</v>
      </c>
      <c r="G1658" t="s">
        <v>40</v>
      </c>
      <c r="H1658" t="s">
        <v>96</v>
      </c>
      <c r="I1658" s="2">
        <v>7171000</v>
      </c>
      <c r="J1658" s="3">
        <f>Raw_Data[[#This Row],[cicilan_per_bulan]]/Raw_Data[[#This Row],[penghasilan_bulanan]]</f>
        <v>0.19757356017291869</v>
      </c>
      <c r="K1658" t="s">
        <v>153</v>
      </c>
      <c r="L1658" t="s">
        <v>154</v>
      </c>
      <c r="M1658" t="s">
        <v>55</v>
      </c>
      <c r="N1658" t="s">
        <v>221</v>
      </c>
      <c r="O1658" t="s">
        <v>159</v>
      </c>
      <c r="P1658" s="2">
        <v>43931000</v>
      </c>
      <c r="Q1658" s="2">
        <v>17572000</v>
      </c>
      <c r="R1658" t="str">
        <f>IF(Raw_Data[[#This Row],[persen_dp]]&lt;15%,"Low",IF(Raw_Data[[#This Row],[persen_dp]]&gt;25%,"High","Medium"))</f>
        <v>High</v>
      </c>
      <c r="S1658" s="3">
        <v>0.4</v>
      </c>
      <c r="T1658">
        <v>24</v>
      </c>
      <c r="U1658">
        <v>0.14499999999999999</v>
      </c>
      <c r="V1658" s="2">
        <v>1416800</v>
      </c>
      <c r="W1658" s="2">
        <v>34003000</v>
      </c>
      <c r="X1658" t="str">
        <f>IF(OR(Raw_Data[[#This Row],[status_pembayaran]]="Macet",Raw_Data[[#This Row],[status_pembayaran]]="Kurang Lancar"),"Non Performing Loan","Performing")</f>
        <v>Performing</v>
      </c>
      <c r="Y1658" t="s">
        <v>47</v>
      </c>
      <c r="Z1658">
        <v>0</v>
      </c>
      <c r="AA1658">
        <v>0</v>
      </c>
      <c r="AB1658">
        <v>1</v>
      </c>
      <c r="AC1658" t="s">
        <v>74</v>
      </c>
      <c r="AD1658">
        <f>IF(Raw_Data[[#This Row],[rasio]]&lt;0.2,1,IF(Raw_Data[[#This Row],[rasio]]&lt;0.3,2,IF(Raw_Data[[#This Row],[rasio]]&lt;0.4,3,4)))</f>
        <v>1</v>
      </c>
      <c r="AE1658">
        <f>IF(Raw_Data[[#This Row],[kategori_dp]]="High",1,IF(Raw_Data[[#This Row],[kategori_dp]]="Medium",2,3))</f>
        <v>1</v>
      </c>
      <c r="AF1658">
        <f>IF(Raw_Data[[#This Row],[tenor_bulan]]&lt;=24,1,IF(Raw_Data[[#This Row],[tenor_bulan]]&lt;=36,2,IF(Raw_Data[[#This Row],[tenor_bulan]]&lt;=48,3,4)))</f>
        <v>1</v>
      </c>
      <c r="AG1658">
        <f>IF(Raw_Data[[#This Row],[jumlah_kali_telat]]=0,0,IF(Raw_Data[[#This Row],[jumlah_kali_telat]]&lt;=2,2,4))</f>
        <v>0</v>
      </c>
      <c r="AH1658">
        <f>Raw_Data[[#This Row],[Skor_Rasio]]+Raw_Data[[#This Row],[Skor_DP]]+Raw_Data[[#This Row],[Skor_Tenor]]+Raw_Data[[#This Row],[Skor_Telat]]</f>
        <v>3</v>
      </c>
      <c r="AI1658" t="str">
        <f>IF(Raw_Data[[#This Row],[Risk_Score]]&lt;=6,"Low Risk",IF(Raw_Data[[#This Row],[Risk_Score]]&lt;=8,"Medium Risk","High Risk"))</f>
        <v>Low Risk</v>
      </c>
      <c r="AJ1658">
        <f ca="1">IFERROR(DATEDIF(Raw_Data[[#This Row],[tanggal_pengajuan]],TODAY(),"m"),"N/A")</f>
        <v>5</v>
      </c>
      <c r="AK1658" t="str">
        <f ca="1">IF(ISNUMBER(Raw_Data[[#This Row],[MOB]]),IF(Raw_Data[[#This Row],[MOB]]&lt;6,"0-5 bulan",IF(Raw_Data[[#This Row],[MOB]]&lt;12,"6-11 bulan",IF(Raw_Data[[#This Row],[MOB]]&lt;24,"12-23 bulan","24+ bulan"))),"N/A")</f>
        <v>0-5 bulan</v>
      </c>
    </row>
    <row r="1659" spans="1:37" ht="14.25" customHeight="1" x14ac:dyDescent="0.45">
      <c r="A1659" t="s">
        <v>3989</v>
      </c>
      <c r="B1659" s="64">
        <v>46151</v>
      </c>
      <c r="C1659" s="1" t="str">
        <f t="shared" si="26"/>
        <v>May</v>
      </c>
      <c r="D1659" t="s">
        <v>3042</v>
      </c>
      <c r="E1659" t="s">
        <v>3990</v>
      </c>
      <c r="F1659">
        <v>26</v>
      </c>
      <c r="G1659" t="s">
        <v>51</v>
      </c>
      <c r="H1659" t="s">
        <v>41</v>
      </c>
      <c r="I1659" s="2">
        <v>7195000</v>
      </c>
      <c r="J1659" s="3">
        <f>Raw_Data[[#This Row],[cicilan_per_bulan]]/Raw_Data[[#This Row],[penghasilan_bulanan]]</f>
        <v>0.12379430159833217</v>
      </c>
      <c r="K1659" t="s">
        <v>192</v>
      </c>
      <c r="L1659" t="s">
        <v>128</v>
      </c>
      <c r="M1659" t="s">
        <v>72</v>
      </c>
      <c r="N1659" t="s">
        <v>73</v>
      </c>
      <c r="O1659" t="s">
        <v>46</v>
      </c>
      <c r="P1659" s="2">
        <v>20258000</v>
      </c>
      <c r="Q1659" s="2">
        <v>7090000</v>
      </c>
      <c r="R1659" t="str">
        <f>IF(Raw_Data[[#This Row],[persen_dp]]&lt;15%,"Low",IF(Raw_Data[[#This Row],[persen_dp]]&gt;25%,"High","Medium"))</f>
        <v>High</v>
      </c>
      <c r="S1659" s="3">
        <v>0.35</v>
      </c>
      <c r="T1659">
        <v>18</v>
      </c>
      <c r="U1659">
        <v>0.14499999999999999</v>
      </c>
      <c r="V1659" s="2">
        <v>890700</v>
      </c>
      <c r="W1659" s="2">
        <v>16033000</v>
      </c>
      <c r="X1659" t="str">
        <f>IF(OR(Raw_Data[[#This Row],[status_pembayaran]]="Macet",Raw_Data[[#This Row],[status_pembayaran]]="Kurang Lancar"),"Non Performing Loan","Performing")</f>
        <v>Performing</v>
      </c>
      <c r="Y1659" t="s">
        <v>47</v>
      </c>
      <c r="Z1659">
        <v>0</v>
      </c>
      <c r="AA1659">
        <v>0</v>
      </c>
      <c r="AB1659">
        <v>1</v>
      </c>
      <c r="AC1659" t="s">
        <v>137</v>
      </c>
      <c r="AD1659">
        <f>IF(Raw_Data[[#This Row],[rasio]]&lt;0.2,1,IF(Raw_Data[[#This Row],[rasio]]&lt;0.3,2,IF(Raw_Data[[#This Row],[rasio]]&lt;0.4,3,4)))</f>
        <v>1</v>
      </c>
      <c r="AE1659">
        <f>IF(Raw_Data[[#This Row],[kategori_dp]]="High",1,IF(Raw_Data[[#This Row],[kategori_dp]]="Medium",2,3))</f>
        <v>1</v>
      </c>
      <c r="AF1659">
        <f>IF(Raw_Data[[#This Row],[tenor_bulan]]&lt;=24,1,IF(Raw_Data[[#This Row],[tenor_bulan]]&lt;=36,2,IF(Raw_Data[[#This Row],[tenor_bulan]]&lt;=48,3,4)))</f>
        <v>1</v>
      </c>
      <c r="AG1659">
        <f>IF(Raw_Data[[#This Row],[jumlah_kali_telat]]=0,0,IF(Raw_Data[[#This Row],[jumlah_kali_telat]]&lt;=2,2,4))</f>
        <v>0</v>
      </c>
      <c r="AH1659">
        <f>Raw_Data[[#This Row],[Skor_Rasio]]+Raw_Data[[#This Row],[Skor_DP]]+Raw_Data[[#This Row],[Skor_Tenor]]+Raw_Data[[#This Row],[Skor_Telat]]</f>
        <v>3</v>
      </c>
      <c r="AI1659" t="str">
        <f>IF(Raw_Data[[#This Row],[Risk_Score]]&lt;=6,"Low Risk",IF(Raw_Data[[#This Row],[Risk_Score]]&lt;=8,"Medium Risk","High Risk"))</f>
        <v>Low Risk</v>
      </c>
      <c r="AJ1659">
        <f ca="1">IFERROR(DATEDIF(Raw_Data[[#This Row],[tanggal_pengajuan]],TODAY(),"m"),"N/A")</f>
        <v>5</v>
      </c>
      <c r="AK1659" t="str">
        <f ca="1">IF(ISNUMBER(Raw_Data[[#This Row],[MOB]]),IF(Raw_Data[[#This Row],[MOB]]&lt;6,"0-5 bulan",IF(Raw_Data[[#This Row],[MOB]]&lt;12,"6-11 bulan",IF(Raw_Data[[#This Row],[MOB]]&lt;24,"12-23 bulan","24+ bulan"))),"N/A")</f>
        <v>0-5 bulan</v>
      </c>
    </row>
    <row r="1660" spans="1:37" ht="14.25" customHeight="1" x14ac:dyDescent="0.45">
      <c r="A1660" t="s">
        <v>3991</v>
      </c>
      <c r="B1660" s="64">
        <v>46111</v>
      </c>
      <c r="C1660" s="1" t="str">
        <f t="shared" si="26"/>
        <v>March</v>
      </c>
      <c r="D1660" t="s">
        <v>1074</v>
      </c>
      <c r="E1660" t="s">
        <v>3992</v>
      </c>
      <c r="F1660">
        <v>36</v>
      </c>
      <c r="G1660" t="s">
        <v>40</v>
      </c>
      <c r="H1660" t="s">
        <v>152</v>
      </c>
      <c r="I1660" s="2">
        <v>3043000</v>
      </c>
      <c r="J1660" s="3">
        <f>Raw_Data[[#This Row],[cicilan_per_bulan]]/Raw_Data[[#This Row],[penghasilan_bulanan]]</f>
        <v>0.30088728228721656</v>
      </c>
      <c r="K1660" t="s">
        <v>109</v>
      </c>
      <c r="L1660" t="s">
        <v>110</v>
      </c>
      <c r="M1660" t="s">
        <v>55</v>
      </c>
      <c r="N1660" t="s">
        <v>121</v>
      </c>
      <c r="O1660" t="s">
        <v>122</v>
      </c>
      <c r="P1660" s="2">
        <v>35384000</v>
      </c>
      <c r="Q1660" s="2">
        <v>3538000</v>
      </c>
      <c r="R1660" t="str">
        <f>IF(Raw_Data[[#This Row],[persen_dp]]&lt;15%,"Low",IF(Raw_Data[[#This Row],[persen_dp]]&gt;25%,"High","Medium"))</f>
        <v>Low</v>
      </c>
      <c r="S1660" s="3">
        <v>0.1</v>
      </c>
      <c r="T1660">
        <v>60</v>
      </c>
      <c r="U1660">
        <v>0.14499999999999999</v>
      </c>
      <c r="V1660" s="2">
        <v>915600</v>
      </c>
      <c r="W1660" s="2">
        <v>54934000</v>
      </c>
      <c r="X1660" t="str">
        <f>IF(OR(Raw_Data[[#This Row],[status_pembayaran]]="Macet",Raw_Data[[#This Row],[status_pembayaran]]="Kurang Lancar"),"Non Performing Loan","Performing")</f>
        <v>Performing</v>
      </c>
      <c r="Y1660" t="s">
        <v>47</v>
      </c>
      <c r="Z1660">
        <v>0</v>
      </c>
      <c r="AA1660">
        <v>0</v>
      </c>
      <c r="AB1660">
        <v>1</v>
      </c>
      <c r="AC1660" t="s">
        <v>66</v>
      </c>
      <c r="AD1660">
        <f>IF(Raw_Data[[#This Row],[rasio]]&lt;0.2,1,IF(Raw_Data[[#This Row],[rasio]]&lt;0.3,2,IF(Raw_Data[[#This Row],[rasio]]&lt;0.4,3,4)))</f>
        <v>3</v>
      </c>
      <c r="AE1660">
        <f>IF(Raw_Data[[#This Row],[kategori_dp]]="High",1,IF(Raw_Data[[#This Row],[kategori_dp]]="Medium",2,3))</f>
        <v>3</v>
      </c>
      <c r="AF1660">
        <f>IF(Raw_Data[[#This Row],[tenor_bulan]]&lt;=24,1,IF(Raw_Data[[#This Row],[tenor_bulan]]&lt;=36,2,IF(Raw_Data[[#This Row],[tenor_bulan]]&lt;=48,3,4)))</f>
        <v>4</v>
      </c>
      <c r="AG1660">
        <f>IF(Raw_Data[[#This Row],[jumlah_kali_telat]]=0,0,IF(Raw_Data[[#This Row],[jumlah_kali_telat]]&lt;=2,2,4))</f>
        <v>0</v>
      </c>
      <c r="AH1660">
        <f>Raw_Data[[#This Row],[Skor_Rasio]]+Raw_Data[[#This Row],[Skor_DP]]+Raw_Data[[#This Row],[Skor_Tenor]]+Raw_Data[[#This Row],[Skor_Telat]]</f>
        <v>10</v>
      </c>
      <c r="AI1660" t="str">
        <f>IF(Raw_Data[[#This Row],[Risk_Score]]&lt;=6,"Low Risk",IF(Raw_Data[[#This Row],[Risk_Score]]&lt;=8,"Medium Risk","High Risk"))</f>
        <v>High Risk</v>
      </c>
      <c r="AJ1660">
        <f ca="1">IFERROR(DATEDIF(Raw_Data[[#This Row],[tanggal_pengajuan]],TODAY(),"m"),"N/A")</f>
        <v>6</v>
      </c>
      <c r="AK1660" t="str">
        <f ca="1">IF(ISNUMBER(Raw_Data[[#This Row],[MOB]]),IF(Raw_Data[[#This Row],[MOB]]&lt;6,"0-5 bulan",IF(Raw_Data[[#This Row],[MOB]]&lt;12,"6-11 bulan",IF(Raw_Data[[#This Row],[MOB]]&lt;24,"12-23 bulan","24+ bulan"))),"N/A")</f>
        <v>6-11 bulan</v>
      </c>
    </row>
    <row r="1661" spans="1:37" ht="14.25" customHeight="1" x14ac:dyDescent="0.45">
      <c r="A1661" t="s">
        <v>3993</v>
      </c>
      <c r="B1661" s="64">
        <v>46083</v>
      </c>
      <c r="C1661" s="1" t="str">
        <f t="shared" si="26"/>
        <v>March</v>
      </c>
      <c r="D1661" t="s">
        <v>809</v>
      </c>
      <c r="E1661" t="s">
        <v>3994</v>
      </c>
      <c r="F1661">
        <v>31</v>
      </c>
      <c r="G1661" t="s">
        <v>51</v>
      </c>
      <c r="H1661" t="s">
        <v>52</v>
      </c>
      <c r="I1661" s="2">
        <v>5253000</v>
      </c>
      <c r="J1661" s="3">
        <f>Raw_Data[[#This Row],[cicilan_per_bulan]]/Raw_Data[[#This Row],[penghasilan_bulanan]]</f>
        <v>0.13660765276984579</v>
      </c>
      <c r="K1661" t="s">
        <v>70</v>
      </c>
      <c r="L1661" t="s">
        <v>71</v>
      </c>
      <c r="M1661" t="s">
        <v>44</v>
      </c>
      <c r="N1661" t="s">
        <v>83</v>
      </c>
      <c r="O1661" t="s">
        <v>57</v>
      </c>
      <c r="P1661" s="2">
        <v>19072000</v>
      </c>
      <c r="Q1661" s="2">
        <v>5722000</v>
      </c>
      <c r="R1661" t="str">
        <f>IF(Raw_Data[[#This Row],[persen_dp]]&lt;15%,"Low",IF(Raw_Data[[#This Row],[persen_dp]]&gt;25%,"High","Medium"))</f>
        <v>High</v>
      </c>
      <c r="S1661" s="3">
        <v>0.3</v>
      </c>
      <c r="T1661">
        <v>24</v>
      </c>
      <c r="U1661">
        <v>0.14499999999999999</v>
      </c>
      <c r="V1661" s="2">
        <v>717600</v>
      </c>
      <c r="W1661" s="2">
        <v>17222000</v>
      </c>
      <c r="X1661" t="str">
        <f>IF(OR(Raw_Data[[#This Row],[status_pembayaran]]="Macet",Raw_Data[[#This Row],[status_pembayaran]]="Kurang Lancar"),"Non Performing Loan","Performing")</f>
        <v>Performing</v>
      </c>
      <c r="Y1661" t="s">
        <v>47</v>
      </c>
      <c r="Z1661">
        <v>0</v>
      </c>
      <c r="AA1661">
        <v>0</v>
      </c>
      <c r="AB1661">
        <v>1</v>
      </c>
      <c r="AD1661">
        <f>IF(Raw_Data[[#This Row],[rasio]]&lt;0.2,1,IF(Raw_Data[[#This Row],[rasio]]&lt;0.3,2,IF(Raw_Data[[#This Row],[rasio]]&lt;0.4,3,4)))</f>
        <v>1</v>
      </c>
      <c r="AE1661">
        <f>IF(Raw_Data[[#This Row],[kategori_dp]]="High",1,IF(Raw_Data[[#This Row],[kategori_dp]]="Medium",2,3))</f>
        <v>1</v>
      </c>
      <c r="AF1661">
        <f>IF(Raw_Data[[#This Row],[tenor_bulan]]&lt;=24,1,IF(Raw_Data[[#This Row],[tenor_bulan]]&lt;=36,2,IF(Raw_Data[[#This Row],[tenor_bulan]]&lt;=48,3,4)))</f>
        <v>1</v>
      </c>
      <c r="AG1661">
        <f>IF(Raw_Data[[#This Row],[jumlah_kali_telat]]=0,0,IF(Raw_Data[[#This Row],[jumlah_kali_telat]]&lt;=2,2,4))</f>
        <v>0</v>
      </c>
      <c r="AH1661">
        <f>Raw_Data[[#This Row],[Skor_Rasio]]+Raw_Data[[#This Row],[Skor_DP]]+Raw_Data[[#This Row],[Skor_Tenor]]+Raw_Data[[#This Row],[Skor_Telat]]</f>
        <v>3</v>
      </c>
      <c r="AI1661" t="str">
        <f>IF(Raw_Data[[#This Row],[Risk_Score]]&lt;=6,"Low Risk",IF(Raw_Data[[#This Row],[Risk_Score]]&lt;=8,"Medium Risk","High Risk"))</f>
        <v>Low Risk</v>
      </c>
      <c r="AJ1661">
        <f ca="1">IFERROR(DATEDIF(Raw_Data[[#This Row],[tanggal_pengajuan]],TODAY(),"m"),"N/A")</f>
        <v>7</v>
      </c>
      <c r="AK1661" t="str">
        <f ca="1">IF(ISNUMBER(Raw_Data[[#This Row],[MOB]]),IF(Raw_Data[[#This Row],[MOB]]&lt;6,"0-5 bulan",IF(Raw_Data[[#This Row],[MOB]]&lt;12,"6-11 bulan",IF(Raw_Data[[#This Row],[MOB]]&lt;24,"12-23 bulan","24+ bulan"))),"N/A")</f>
        <v>6-11 bulan</v>
      </c>
    </row>
    <row r="1662" spans="1:37" ht="14.25" customHeight="1" x14ac:dyDescent="0.45">
      <c r="A1662" t="s">
        <v>3995</v>
      </c>
      <c r="B1662" s="64">
        <v>46151</v>
      </c>
      <c r="C1662" s="1" t="str">
        <f t="shared" si="26"/>
        <v>May</v>
      </c>
      <c r="D1662" t="s">
        <v>1533</v>
      </c>
      <c r="E1662" t="s">
        <v>3996</v>
      </c>
      <c r="F1662">
        <v>43</v>
      </c>
      <c r="G1662" t="s">
        <v>51</v>
      </c>
      <c r="H1662" t="s">
        <v>152</v>
      </c>
      <c r="I1662" s="2">
        <v>3850000</v>
      </c>
      <c r="J1662" s="3">
        <f>Raw_Data[[#This Row],[cicilan_per_bulan]]/Raw_Data[[#This Row],[penghasilan_bulanan]]</f>
        <v>0.31153246753246755</v>
      </c>
      <c r="K1662" t="s">
        <v>167</v>
      </c>
      <c r="L1662" t="s">
        <v>110</v>
      </c>
      <c r="M1662" t="s">
        <v>55</v>
      </c>
      <c r="N1662" t="s">
        <v>141</v>
      </c>
      <c r="O1662" t="s">
        <v>46</v>
      </c>
      <c r="P1662" s="2">
        <v>22166000</v>
      </c>
      <c r="Q1662" s="2">
        <v>4433000</v>
      </c>
      <c r="R1662" t="str">
        <f>IF(Raw_Data[[#This Row],[persen_dp]]&lt;15%,"Low",IF(Raw_Data[[#This Row],[persen_dp]]&gt;25%,"High","Medium"))</f>
        <v>Medium</v>
      </c>
      <c r="S1662" s="3">
        <v>0.2</v>
      </c>
      <c r="T1662">
        <v>18</v>
      </c>
      <c r="U1662">
        <v>0.14499999999999999</v>
      </c>
      <c r="V1662" s="2">
        <v>1199400</v>
      </c>
      <c r="W1662" s="2">
        <v>21590000</v>
      </c>
      <c r="X1662" t="str">
        <f>IF(OR(Raw_Data[[#This Row],[status_pembayaran]]="Macet",Raw_Data[[#This Row],[status_pembayaran]]="Kurang Lancar"),"Non Performing Loan","Performing")</f>
        <v>Performing</v>
      </c>
      <c r="Y1662" t="s">
        <v>47</v>
      </c>
      <c r="Z1662">
        <v>0</v>
      </c>
      <c r="AA1662">
        <v>0</v>
      </c>
      <c r="AB1662">
        <v>1</v>
      </c>
      <c r="AD1662">
        <f>IF(Raw_Data[[#This Row],[rasio]]&lt;0.2,1,IF(Raw_Data[[#This Row],[rasio]]&lt;0.3,2,IF(Raw_Data[[#This Row],[rasio]]&lt;0.4,3,4)))</f>
        <v>3</v>
      </c>
      <c r="AE1662">
        <f>IF(Raw_Data[[#This Row],[kategori_dp]]="High",1,IF(Raw_Data[[#This Row],[kategori_dp]]="Medium",2,3))</f>
        <v>2</v>
      </c>
      <c r="AF1662">
        <f>IF(Raw_Data[[#This Row],[tenor_bulan]]&lt;=24,1,IF(Raw_Data[[#This Row],[tenor_bulan]]&lt;=36,2,IF(Raw_Data[[#This Row],[tenor_bulan]]&lt;=48,3,4)))</f>
        <v>1</v>
      </c>
      <c r="AG1662">
        <f>IF(Raw_Data[[#This Row],[jumlah_kali_telat]]=0,0,IF(Raw_Data[[#This Row],[jumlah_kali_telat]]&lt;=2,2,4))</f>
        <v>0</v>
      </c>
      <c r="AH1662">
        <f>Raw_Data[[#This Row],[Skor_Rasio]]+Raw_Data[[#This Row],[Skor_DP]]+Raw_Data[[#This Row],[Skor_Tenor]]+Raw_Data[[#This Row],[Skor_Telat]]</f>
        <v>6</v>
      </c>
      <c r="AI1662" t="str">
        <f>IF(Raw_Data[[#This Row],[Risk_Score]]&lt;=6,"Low Risk",IF(Raw_Data[[#This Row],[Risk_Score]]&lt;=8,"Medium Risk","High Risk"))</f>
        <v>Low Risk</v>
      </c>
      <c r="AJ1662">
        <f ca="1">IFERROR(DATEDIF(Raw_Data[[#This Row],[tanggal_pengajuan]],TODAY(),"m"),"N/A")</f>
        <v>5</v>
      </c>
      <c r="AK1662" t="str">
        <f ca="1">IF(ISNUMBER(Raw_Data[[#This Row],[MOB]]),IF(Raw_Data[[#This Row],[MOB]]&lt;6,"0-5 bulan",IF(Raw_Data[[#This Row],[MOB]]&lt;12,"6-11 bulan",IF(Raw_Data[[#This Row],[MOB]]&lt;24,"12-23 bulan","24+ bulan"))),"N/A")</f>
        <v>0-5 bulan</v>
      </c>
    </row>
    <row r="1663" spans="1:37" ht="14.25" customHeight="1" x14ac:dyDescent="0.45">
      <c r="A1663" t="s">
        <v>3997</v>
      </c>
      <c r="B1663" s="64">
        <v>46096</v>
      </c>
      <c r="C1663" s="1" t="str">
        <f t="shared" si="26"/>
        <v>March</v>
      </c>
      <c r="D1663" t="s">
        <v>2744</v>
      </c>
      <c r="E1663" t="s">
        <v>211</v>
      </c>
      <c r="F1663">
        <v>38</v>
      </c>
      <c r="G1663" t="s">
        <v>40</v>
      </c>
      <c r="H1663" t="s">
        <v>41</v>
      </c>
      <c r="I1663" s="2">
        <v>6416000</v>
      </c>
      <c r="J1663" s="3">
        <f>Raw_Data[[#This Row],[cicilan_per_bulan]]/Raw_Data[[#This Row],[penghasilan_bulanan]]</f>
        <v>7.9099127182044884E-2</v>
      </c>
      <c r="K1663" t="s">
        <v>268</v>
      </c>
      <c r="L1663" t="s">
        <v>110</v>
      </c>
      <c r="M1663" t="s">
        <v>44</v>
      </c>
      <c r="N1663" t="s">
        <v>45</v>
      </c>
      <c r="O1663" t="s">
        <v>46</v>
      </c>
      <c r="P1663" s="2">
        <v>25218000</v>
      </c>
      <c r="Q1663" s="2">
        <v>7565000</v>
      </c>
      <c r="R1663" t="str">
        <f>IF(Raw_Data[[#This Row],[persen_dp]]&lt;15%,"Low",IF(Raw_Data[[#This Row],[persen_dp]]&gt;25%,"High","Medium"))</f>
        <v>High</v>
      </c>
      <c r="S1663" s="3">
        <v>0.3</v>
      </c>
      <c r="T1663">
        <v>60</v>
      </c>
      <c r="U1663">
        <v>0.14499999999999999</v>
      </c>
      <c r="V1663" s="2">
        <v>507500</v>
      </c>
      <c r="W1663" s="2">
        <v>30451000</v>
      </c>
      <c r="X1663" t="str">
        <f>IF(OR(Raw_Data[[#This Row],[status_pembayaran]]="Macet",Raw_Data[[#This Row],[status_pembayaran]]="Kurang Lancar"),"Non Performing Loan","Performing")</f>
        <v>Performing</v>
      </c>
      <c r="Y1663" t="s">
        <v>47</v>
      </c>
      <c r="Z1663">
        <v>0</v>
      </c>
      <c r="AA1663">
        <v>0</v>
      </c>
      <c r="AB1663">
        <v>1</v>
      </c>
      <c r="AC1663" t="s">
        <v>137</v>
      </c>
      <c r="AD1663">
        <f>IF(Raw_Data[[#This Row],[rasio]]&lt;0.2,1,IF(Raw_Data[[#This Row],[rasio]]&lt;0.3,2,IF(Raw_Data[[#This Row],[rasio]]&lt;0.4,3,4)))</f>
        <v>1</v>
      </c>
      <c r="AE1663">
        <f>IF(Raw_Data[[#This Row],[kategori_dp]]="High",1,IF(Raw_Data[[#This Row],[kategori_dp]]="Medium",2,3))</f>
        <v>1</v>
      </c>
      <c r="AF1663">
        <f>IF(Raw_Data[[#This Row],[tenor_bulan]]&lt;=24,1,IF(Raw_Data[[#This Row],[tenor_bulan]]&lt;=36,2,IF(Raw_Data[[#This Row],[tenor_bulan]]&lt;=48,3,4)))</f>
        <v>4</v>
      </c>
      <c r="AG1663">
        <f>IF(Raw_Data[[#This Row],[jumlah_kali_telat]]=0,0,IF(Raw_Data[[#This Row],[jumlah_kali_telat]]&lt;=2,2,4))</f>
        <v>0</v>
      </c>
      <c r="AH1663">
        <f>Raw_Data[[#This Row],[Skor_Rasio]]+Raw_Data[[#This Row],[Skor_DP]]+Raw_Data[[#This Row],[Skor_Tenor]]+Raw_Data[[#This Row],[Skor_Telat]]</f>
        <v>6</v>
      </c>
      <c r="AI1663" t="str">
        <f>IF(Raw_Data[[#This Row],[Risk_Score]]&lt;=6,"Low Risk",IF(Raw_Data[[#This Row],[Risk_Score]]&lt;=8,"Medium Risk","High Risk"))</f>
        <v>Low Risk</v>
      </c>
      <c r="AJ1663">
        <f ca="1">IFERROR(DATEDIF(Raw_Data[[#This Row],[tanggal_pengajuan]],TODAY(),"m"),"N/A")</f>
        <v>7</v>
      </c>
      <c r="AK1663" t="str">
        <f ca="1">IF(ISNUMBER(Raw_Data[[#This Row],[MOB]]),IF(Raw_Data[[#This Row],[MOB]]&lt;6,"0-5 bulan",IF(Raw_Data[[#This Row],[MOB]]&lt;12,"6-11 bulan",IF(Raw_Data[[#This Row],[MOB]]&lt;24,"12-23 bulan","24+ bulan"))),"N/A")</f>
        <v>6-11 bulan</v>
      </c>
    </row>
    <row r="1664" spans="1:37" ht="14.25" customHeight="1" x14ac:dyDescent="0.45">
      <c r="A1664" t="s">
        <v>3998</v>
      </c>
      <c r="B1664" s="64">
        <v>46170</v>
      </c>
      <c r="C1664" s="1" t="str">
        <f t="shared" si="26"/>
        <v>May</v>
      </c>
      <c r="D1664" t="s">
        <v>3114</v>
      </c>
      <c r="E1664" t="s">
        <v>3999</v>
      </c>
      <c r="F1664">
        <v>51</v>
      </c>
      <c r="G1664" t="s">
        <v>51</v>
      </c>
      <c r="H1664" t="s">
        <v>152</v>
      </c>
      <c r="I1664" s="2">
        <v>2770000</v>
      </c>
      <c r="J1664" s="3">
        <f>Raw_Data[[#This Row],[cicilan_per_bulan]]/Raw_Data[[#This Row],[penghasilan_bulanan]]</f>
        <v>0.29223826714801443</v>
      </c>
      <c r="K1664" t="s">
        <v>63</v>
      </c>
      <c r="L1664" t="s">
        <v>64</v>
      </c>
      <c r="M1664" t="s">
        <v>55</v>
      </c>
      <c r="N1664" t="s">
        <v>65</v>
      </c>
      <c r="O1664" t="s">
        <v>46</v>
      </c>
      <c r="P1664" s="2">
        <v>27323000</v>
      </c>
      <c r="Q1664" s="2">
        <v>2732000</v>
      </c>
      <c r="R1664" t="str">
        <f>IF(Raw_Data[[#This Row],[persen_dp]]&lt;15%,"Low",IF(Raw_Data[[#This Row],[persen_dp]]&gt;25%,"High","Medium"))</f>
        <v>Low</v>
      </c>
      <c r="S1664" s="3">
        <v>0.1</v>
      </c>
      <c r="T1664">
        <v>48</v>
      </c>
      <c r="U1664">
        <v>0.14499999999999999</v>
      </c>
      <c r="V1664" s="2">
        <v>809500</v>
      </c>
      <c r="W1664" s="2">
        <v>38854000</v>
      </c>
      <c r="X1664" t="str">
        <f>IF(OR(Raw_Data[[#This Row],[status_pembayaran]]="Macet",Raw_Data[[#This Row],[status_pembayaran]]="Kurang Lancar"),"Non Performing Loan","Performing")</f>
        <v>Performing</v>
      </c>
      <c r="Y1664" t="s">
        <v>47</v>
      </c>
      <c r="Z1664">
        <v>0</v>
      </c>
      <c r="AA1664">
        <v>0</v>
      </c>
      <c r="AB1664">
        <v>1</v>
      </c>
      <c r="AD1664">
        <f>IF(Raw_Data[[#This Row],[rasio]]&lt;0.2,1,IF(Raw_Data[[#This Row],[rasio]]&lt;0.3,2,IF(Raw_Data[[#This Row],[rasio]]&lt;0.4,3,4)))</f>
        <v>2</v>
      </c>
      <c r="AE1664">
        <f>IF(Raw_Data[[#This Row],[kategori_dp]]="High",1,IF(Raw_Data[[#This Row],[kategori_dp]]="Medium",2,3))</f>
        <v>3</v>
      </c>
      <c r="AF1664">
        <f>IF(Raw_Data[[#This Row],[tenor_bulan]]&lt;=24,1,IF(Raw_Data[[#This Row],[tenor_bulan]]&lt;=36,2,IF(Raw_Data[[#This Row],[tenor_bulan]]&lt;=48,3,4)))</f>
        <v>3</v>
      </c>
      <c r="AG1664">
        <f>IF(Raw_Data[[#This Row],[jumlah_kali_telat]]=0,0,IF(Raw_Data[[#This Row],[jumlah_kali_telat]]&lt;=2,2,4))</f>
        <v>0</v>
      </c>
      <c r="AH1664">
        <f>Raw_Data[[#This Row],[Skor_Rasio]]+Raw_Data[[#This Row],[Skor_DP]]+Raw_Data[[#This Row],[Skor_Tenor]]+Raw_Data[[#This Row],[Skor_Telat]]</f>
        <v>8</v>
      </c>
      <c r="AI1664" t="str">
        <f>IF(Raw_Data[[#This Row],[Risk_Score]]&lt;=6,"Low Risk",IF(Raw_Data[[#This Row],[Risk_Score]]&lt;=8,"Medium Risk","High Risk"))</f>
        <v>Medium Risk</v>
      </c>
      <c r="AJ1664">
        <f ca="1">IFERROR(DATEDIF(Raw_Data[[#This Row],[tanggal_pengajuan]],TODAY(),"m"),"N/A")</f>
        <v>4</v>
      </c>
      <c r="AK1664" t="str">
        <f ca="1">IF(ISNUMBER(Raw_Data[[#This Row],[MOB]]),IF(Raw_Data[[#This Row],[MOB]]&lt;6,"0-5 bulan",IF(Raw_Data[[#This Row],[MOB]]&lt;12,"6-11 bulan",IF(Raw_Data[[#This Row],[MOB]]&lt;24,"12-23 bulan","24+ bulan"))),"N/A")</f>
        <v>0-5 bulan</v>
      </c>
    </row>
    <row r="1665" spans="1:37" ht="14.25" customHeight="1" x14ac:dyDescent="0.45">
      <c r="A1665" t="s">
        <v>4000</v>
      </c>
      <c r="B1665" s="64">
        <v>46075</v>
      </c>
      <c r="C1665" s="1" t="str">
        <f t="shared" si="26"/>
        <v>February</v>
      </c>
      <c r="D1665" t="s">
        <v>3157</v>
      </c>
      <c r="E1665" t="s">
        <v>4001</v>
      </c>
      <c r="F1665">
        <v>43</v>
      </c>
      <c r="G1665" t="s">
        <v>40</v>
      </c>
      <c r="H1665" t="s">
        <v>176</v>
      </c>
      <c r="I1665" s="2">
        <v>4487000</v>
      </c>
      <c r="J1665" s="3">
        <f>Raw_Data[[#This Row],[cicilan_per_bulan]]/Raw_Data[[#This Row],[penghasilan_bulanan]]</f>
        <v>9.0394472921774008E-2</v>
      </c>
      <c r="K1665" t="s">
        <v>268</v>
      </c>
      <c r="L1665" t="s">
        <v>110</v>
      </c>
      <c r="M1665" t="s">
        <v>44</v>
      </c>
      <c r="N1665" t="s">
        <v>228</v>
      </c>
      <c r="O1665" t="s">
        <v>57</v>
      </c>
      <c r="P1665" s="2">
        <v>20153000</v>
      </c>
      <c r="Q1665" s="2">
        <v>6046000</v>
      </c>
      <c r="R1665" t="str">
        <f>IF(Raw_Data[[#This Row],[persen_dp]]&lt;15%,"Low",IF(Raw_Data[[#This Row],[persen_dp]]&gt;25%,"High","Medium"))</f>
        <v>High</v>
      </c>
      <c r="S1665" s="3">
        <v>0.3</v>
      </c>
      <c r="T1665">
        <v>60</v>
      </c>
      <c r="U1665">
        <v>0.14499999999999999</v>
      </c>
      <c r="V1665" s="2">
        <v>405600</v>
      </c>
      <c r="W1665" s="2">
        <v>24335000</v>
      </c>
      <c r="X1665" t="str">
        <f>IF(OR(Raw_Data[[#This Row],[status_pembayaran]]="Macet",Raw_Data[[#This Row],[status_pembayaran]]="Kurang Lancar"),"Non Performing Loan","Performing")</f>
        <v>Performing</v>
      </c>
      <c r="Y1665" t="s">
        <v>47</v>
      </c>
      <c r="Z1665">
        <v>0</v>
      </c>
      <c r="AA1665">
        <v>0</v>
      </c>
      <c r="AB1665">
        <v>1</v>
      </c>
      <c r="AC1665" t="s">
        <v>104</v>
      </c>
      <c r="AD1665">
        <f>IF(Raw_Data[[#This Row],[rasio]]&lt;0.2,1,IF(Raw_Data[[#This Row],[rasio]]&lt;0.3,2,IF(Raw_Data[[#This Row],[rasio]]&lt;0.4,3,4)))</f>
        <v>1</v>
      </c>
      <c r="AE1665">
        <f>IF(Raw_Data[[#This Row],[kategori_dp]]="High",1,IF(Raw_Data[[#This Row],[kategori_dp]]="Medium",2,3))</f>
        <v>1</v>
      </c>
      <c r="AF1665">
        <f>IF(Raw_Data[[#This Row],[tenor_bulan]]&lt;=24,1,IF(Raw_Data[[#This Row],[tenor_bulan]]&lt;=36,2,IF(Raw_Data[[#This Row],[tenor_bulan]]&lt;=48,3,4)))</f>
        <v>4</v>
      </c>
      <c r="AG1665">
        <f>IF(Raw_Data[[#This Row],[jumlah_kali_telat]]=0,0,IF(Raw_Data[[#This Row],[jumlah_kali_telat]]&lt;=2,2,4))</f>
        <v>0</v>
      </c>
      <c r="AH1665">
        <f>Raw_Data[[#This Row],[Skor_Rasio]]+Raw_Data[[#This Row],[Skor_DP]]+Raw_Data[[#This Row],[Skor_Tenor]]+Raw_Data[[#This Row],[Skor_Telat]]</f>
        <v>6</v>
      </c>
      <c r="AI1665" t="str">
        <f>IF(Raw_Data[[#This Row],[Risk_Score]]&lt;=6,"Low Risk",IF(Raw_Data[[#This Row],[Risk_Score]]&lt;=8,"Medium Risk","High Risk"))</f>
        <v>Low Risk</v>
      </c>
      <c r="AJ1665">
        <f ca="1">IFERROR(DATEDIF(Raw_Data[[#This Row],[tanggal_pengajuan]],TODAY(),"m"),"N/A")</f>
        <v>8</v>
      </c>
      <c r="AK1665" t="str">
        <f ca="1">IF(ISNUMBER(Raw_Data[[#This Row],[MOB]]),IF(Raw_Data[[#This Row],[MOB]]&lt;6,"0-5 bulan",IF(Raw_Data[[#This Row],[MOB]]&lt;12,"6-11 bulan",IF(Raw_Data[[#This Row],[MOB]]&lt;24,"12-23 bulan","24+ bulan"))),"N/A")</f>
        <v>6-11 bulan</v>
      </c>
    </row>
    <row r="1666" spans="1:37" ht="14.25" customHeight="1" x14ac:dyDescent="0.45">
      <c r="A1666" t="s">
        <v>4002</v>
      </c>
      <c r="B1666" s="64">
        <v>46098</v>
      </c>
      <c r="C1666" s="1" t="str">
        <f t="shared" si="26"/>
        <v>March</v>
      </c>
      <c r="D1666" t="s">
        <v>597</v>
      </c>
      <c r="E1666" t="s">
        <v>4003</v>
      </c>
      <c r="F1666">
        <v>31</v>
      </c>
      <c r="G1666" t="s">
        <v>40</v>
      </c>
      <c r="H1666" t="s">
        <v>41</v>
      </c>
      <c r="I1666" s="2">
        <v>5234000</v>
      </c>
      <c r="J1666" s="3">
        <f>Raw_Data[[#This Row],[cicilan_per_bulan]]/Raw_Data[[#This Row],[penghasilan_bulanan]]</f>
        <v>9.6140619029423002E-2</v>
      </c>
      <c r="K1666" t="s">
        <v>70</v>
      </c>
      <c r="L1666" t="s">
        <v>71</v>
      </c>
      <c r="M1666" t="s">
        <v>72</v>
      </c>
      <c r="N1666" t="s">
        <v>97</v>
      </c>
      <c r="O1666" t="s">
        <v>57</v>
      </c>
      <c r="P1666" s="2">
        <v>16833000</v>
      </c>
      <c r="Q1666" s="2">
        <v>4208000</v>
      </c>
      <c r="R1666" t="str">
        <f>IF(Raw_Data[[#This Row],[persen_dp]]&lt;15%,"Low",IF(Raw_Data[[#This Row],[persen_dp]]&gt;25%,"High","Medium"))</f>
        <v>Medium</v>
      </c>
      <c r="S1666" s="3">
        <v>0.25</v>
      </c>
      <c r="T1666">
        <v>36</v>
      </c>
      <c r="U1666">
        <v>0.14499999999999999</v>
      </c>
      <c r="V1666" s="2">
        <v>503200</v>
      </c>
      <c r="W1666" s="2">
        <v>18116000</v>
      </c>
      <c r="X1666" t="str">
        <f>IF(OR(Raw_Data[[#This Row],[status_pembayaran]]="Macet",Raw_Data[[#This Row],[status_pembayaran]]="Kurang Lancar"),"Non Performing Loan","Performing")</f>
        <v>Performing</v>
      </c>
      <c r="Y1666" t="s">
        <v>47</v>
      </c>
      <c r="Z1666">
        <v>0</v>
      </c>
      <c r="AA1666">
        <v>0</v>
      </c>
      <c r="AB1666">
        <v>1</v>
      </c>
      <c r="AC1666" t="s">
        <v>58</v>
      </c>
      <c r="AD1666">
        <f>IF(Raw_Data[[#This Row],[rasio]]&lt;0.2,1,IF(Raw_Data[[#This Row],[rasio]]&lt;0.3,2,IF(Raw_Data[[#This Row],[rasio]]&lt;0.4,3,4)))</f>
        <v>1</v>
      </c>
      <c r="AE1666">
        <f>IF(Raw_Data[[#This Row],[kategori_dp]]="High",1,IF(Raw_Data[[#This Row],[kategori_dp]]="Medium",2,3))</f>
        <v>2</v>
      </c>
      <c r="AF1666">
        <f>IF(Raw_Data[[#This Row],[tenor_bulan]]&lt;=24,1,IF(Raw_Data[[#This Row],[tenor_bulan]]&lt;=36,2,IF(Raw_Data[[#This Row],[tenor_bulan]]&lt;=48,3,4)))</f>
        <v>2</v>
      </c>
      <c r="AG1666">
        <f>IF(Raw_Data[[#This Row],[jumlah_kali_telat]]=0,0,IF(Raw_Data[[#This Row],[jumlah_kali_telat]]&lt;=2,2,4))</f>
        <v>0</v>
      </c>
      <c r="AH1666">
        <f>Raw_Data[[#This Row],[Skor_Rasio]]+Raw_Data[[#This Row],[Skor_DP]]+Raw_Data[[#This Row],[Skor_Tenor]]+Raw_Data[[#This Row],[Skor_Telat]]</f>
        <v>5</v>
      </c>
      <c r="AI1666" t="str">
        <f>IF(Raw_Data[[#This Row],[Risk_Score]]&lt;=6,"Low Risk",IF(Raw_Data[[#This Row],[Risk_Score]]&lt;=8,"Medium Risk","High Risk"))</f>
        <v>Low Risk</v>
      </c>
      <c r="AJ1666">
        <f ca="1">IFERROR(DATEDIF(Raw_Data[[#This Row],[tanggal_pengajuan]],TODAY(),"m"),"N/A")</f>
        <v>7</v>
      </c>
      <c r="AK1666" t="str">
        <f ca="1">IF(ISNUMBER(Raw_Data[[#This Row],[MOB]]),IF(Raw_Data[[#This Row],[MOB]]&lt;6,"0-5 bulan",IF(Raw_Data[[#This Row],[MOB]]&lt;12,"6-11 bulan",IF(Raw_Data[[#This Row],[MOB]]&lt;24,"12-23 bulan","24+ bulan"))),"N/A")</f>
        <v>6-11 bulan</v>
      </c>
    </row>
    <row r="1667" spans="1:37" ht="14.25" customHeight="1" x14ac:dyDescent="0.45">
      <c r="A1667" t="s">
        <v>4004</v>
      </c>
      <c r="B1667" s="64">
        <v>46137</v>
      </c>
      <c r="C1667" s="1" t="str">
        <f t="shared" si="26"/>
        <v>April</v>
      </c>
      <c r="D1667" t="s">
        <v>4005</v>
      </c>
      <c r="E1667" t="s">
        <v>4006</v>
      </c>
      <c r="F1667">
        <v>32</v>
      </c>
      <c r="G1667" t="s">
        <v>51</v>
      </c>
      <c r="H1667" t="s">
        <v>52</v>
      </c>
      <c r="I1667" s="2">
        <v>5900000</v>
      </c>
      <c r="J1667" s="3">
        <f>Raw_Data[[#This Row],[cicilan_per_bulan]]/Raw_Data[[#This Row],[penghasilan_bulanan]]</f>
        <v>9.5423728813559316E-2</v>
      </c>
      <c r="K1667" t="s">
        <v>109</v>
      </c>
      <c r="L1667" t="s">
        <v>110</v>
      </c>
      <c r="M1667" t="s">
        <v>55</v>
      </c>
      <c r="N1667" t="s">
        <v>147</v>
      </c>
      <c r="O1667" t="s">
        <v>148</v>
      </c>
      <c r="P1667" s="2">
        <v>32638000</v>
      </c>
      <c r="Q1667" s="2">
        <v>13055000</v>
      </c>
      <c r="R1667" t="str">
        <f>IF(Raw_Data[[#This Row],[persen_dp]]&lt;15%,"Low",IF(Raw_Data[[#This Row],[persen_dp]]&gt;25%,"High","Medium"))</f>
        <v>High</v>
      </c>
      <c r="S1667" s="3">
        <v>0.4</v>
      </c>
      <c r="T1667">
        <v>60</v>
      </c>
      <c r="U1667">
        <v>0.14499999999999999</v>
      </c>
      <c r="V1667" s="2">
        <v>563000</v>
      </c>
      <c r="W1667" s="2">
        <v>33781000</v>
      </c>
      <c r="X1667" t="str">
        <f>IF(OR(Raw_Data[[#This Row],[status_pembayaran]]="Macet",Raw_Data[[#This Row],[status_pembayaran]]="Kurang Lancar"),"Non Performing Loan","Performing")</f>
        <v>Performing</v>
      </c>
      <c r="Y1667" t="s">
        <v>47</v>
      </c>
      <c r="Z1667">
        <v>0</v>
      </c>
      <c r="AA1667">
        <v>0</v>
      </c>
      <c r="AB1667">
        <v>1</v>
      </c>
      <c r="AD1667">
        <f>IF(Raw_Data[[#This Row],[rasio]]&lt;0.2,1,IF(Raw_Data[[#This Row],[rasio]]&lt;0.3,2,IF(Raw_Data[[#This Row],[rasio]]&lt;0.4,3,4)))</f>
        <v>1</v>
      </c>
      <c r="AE1667">
        <f>IF(Raw_Data[[#This Row],[kategori_dp]]="High",1,IF(Raw_Data[[#This Row],[kategori_dp]]="Medium",2,3))</f>
        <v>1</v>
      </c>
      <c r="AF1667">
        <f>IF(Raw_Data[[#This Row],[tenor_bulan]]&lt;=24,1,IF(Raw_Data[[#This Row],[tenor_bulan]]&lt;=36,2,IF(Raw_Data[[#This Row],[tenor_bulan]]&lt;=48,3,4)))</f>
        <v>4</v>
      </c>
      <c r="AG1667">
        <f>IF(Raw_Data[[#This Row],[jumlah_kali_telat]]=0,0,IF(Raw_Data[[#This Row],[jumlah_kali_telat]]&lt;=2,2,4))</f>
        <v>0</v>
      </c>
      <c r="AH1667">
        <f>Raw_Data[[#This Row],[Skor_Rasio]]+Raw_Data[[#This Row],[Skor_DP]]+Raw_Data[[#This Row],[Skor_Tenor]]+Raw_Data[[#This Row],[Skor_Telat]]</f>
        <v>6</v>
      </c>
      <c r="AI1667" t="str">
        <f>IF(Raw_Data[[#This Row],[Risk_Score]]&lt;=6,"Low Risk",IF(Raw_Data[[#This Row],[Risk_Score]]&lt;=8,"Medium Risk","High Risk"))</f>
        <v>Low Risk</v>
      </c>
      <c r="AJ1667">
        <f ca="1">IFERROR(DATEDIF(Raw_Data[[#This Row],[tanggal_pengajuan]],TODAY(),"m"),"N/A")</f>
        <v>5</v>
      </c>
      <c r="AK1667" t="str">
        <f ca="1">IF(ISNUMBER(Raw_Data[[#This Row],[MOB]]),IF(Raw_Data[[#This Row],[MOB]]&lt;6,"0-5 bulan",IF(Raw_Data[[#This Row],[MOB]]&lt;12,"6-11 bulan",IF(Raw_Data[[#This Row],[MOB]]&lt;24,"12-23 bulan","24+ bulan"))),"N/A")</f>
        <v>0-5 bulan</v>
      </c>
    </row>
    <row r="1668" spans="1:37" ht="14.25" customHeight="1" x14ac:dyDescent="0.45">
      <c r="A1668" t="s">
        <v>4007</v>
      </c>
      <c r="B1668" s="64">
        <v>46132</v>
      </c>
      <c r="C1668" s="1" t="str">
        <f t="shared" si="26"/>
        <v>April</v>
      </c>
      <c r="D1668" t="s">
        <v>341</v>
      </c>
      <c r="E1668" t="s">
        <v>4008</v>
      </c>
      <c r="F1668">
        <v>49</v>
      </c>
      <c r="G1668" t="s">
        <v>40</v>
      </c>
      <c r="H1668" t="s">
        <v>101</v>
      </c>
      <c r="I1668" s="2">
        <v>3633000</v>
      </c>
      <c r="J1668" s="3">
        <f>Raw_Data[[#This Row],[cicilan_per_bulan]]/Raw_Data[[#This Row],[penghasilan_bulanan]]</f>
        <v>0.27134599504541701</v>
      </c>
      <c r="K1668" t="s">
        <v>268</v>
      </c>
      <c r="L1668" t="s">
        <v>110</v>
      </c>
      <c r="M1668" t="s">
        <v>44</v>
      </c>
      <c r="N1668" t="s">
        <v>273</v>
      </c>
      <c r="O1668" t="s">
        <v>274</v>
      </c>
      <c r="P1668" s="2">
        <v>18219000</v>
      </c>
      <c r="Q1668" s="2">
        <v>3644000</v>
      </c>
      <c r="R1668" t="str">
        <f>IF(Raw_Data[[#This Row],[persen_dp]]&lt;15%,"Low",IF(Raw_Data[[#This Row],[persen_dp]]&gt;25%,"High","Medium"))</f>
        <v>Medium</v>
      </c>
      <c r="S1668" s="3">
        <v>0.2</v>
      </c>
      <c r="T1668">
        <v>18</v>
      </c>
      <c r="U1668">
        <v>0.14499999999999999</v>
      </c>
      <c r="V1668" s="2">
        <v>985800</v>
      </c>
      <c r="W1668" s="2">
        <v>17745000</v>
      </c>
      <c r="X1668" t="str">
        <f>IF(OR(Raw_Data[[#This Row],[status_pembayaran]]="Macet",Raw_Data[[#This Row],[status_pembayaran]]="Kurang Lancar"),"Non Performing Loan","Performing")</f>
        <v>Performing</v>
      </c>
      <c r="Y1668" t="s">
        <v>47</v>
      </c>
      <c r="Z1668">
        <v>0</v>
      </c>
      <c r="AA1668">
        <v>0</v>
      </c>
      <c r="AB1668">
        <v>1</v>
      </c>
      <c r="AC1668" t="s">
        <v>74</v>
      </c>
      <c r="AD1668">
        <f>IF(Raw_Data[[#This Row],[rasio]]&lt;0.2,1,IF(Raw_Data[[#This Row],[rasio]]&lt;0.3,2,IF(Raw_Data[[#This Row],[rasio]]&lt;0.4,3,4)))</f>
        <v>2</v>
      </c>
      <c r="AE1668">
        <f>IF(Raw_Data[[#This Row],[kategori_dp]]="High",1,IF(Raw_Data[[#This Row],[kategori_dp]]="Medium",2,3))</f>
        <v>2</v>
      </c>
      <c r="AF1668">
        <f>IF(Raw_Data[[#This Row],[tenor_bulan]]&lt;=24,1,IF(Raw_Data[[#This Row],[tenor_bulan]]&lt;=36,2,IF(Raw_Data[[#This Row],[tenor_bulan]]&lt;=48,3,4)))</f>
        <v>1</v>
      </c>
      <c r="AG1668">
        <f>IF(Raw_Data[[#This Row],[jumlah_kali_telat]]=0,0,IF(Raw_Data[[#This Row],[jumlah_kali_telat]]&lt;=2,2,4))</f>
        <v>0</v>
      </c>
      <c r="AH1668">
        <f>Raw_Data[[#This Row],[Skor_Rasio]]+Raw_Data[[#This Row],[Skor_DP]]+Raw_Data[[#This Row],[Skor_Tenor]]+Raw_Data[[#This Row],[Skor_Telat]]</f>
        <v>5</v>
      </c>
      <c r="AI1668" t="str">
        <f>IF(Raw_Data[[#This Row],[Risk_Score]]&lt;=6,"Low Risk",IF(Raw_Data[[#This Row],[Risk_Score]]&lt;=8,"Medium Risk","High Risk"))</f>
        <v>Low Risk</v>
      </c>
      <c r="AJ1668">
        <f ca="1">IFERROR(DATEDIF(Raw_Data[[#This Row],[tanggal_pengajuan]],TODAY(),"m"),"N/A")</f>
        <v>6</v>
      </c>
      <c r="AK1668" t="str">
        <f ca="1">IF(ISNUMBER(Raw_Data[[#This Row],[MOB]]),IF(Raw_Data[[#This Row],[MOB]]&lt;6,"0-5 bulan",IF(Raw_Data[[#This Row],[MOB]]&lt;12,"6-11 bulan",IF(Raw_Data[[#This Row],[MOB]]&lt;24,"12-23 bulan","24+ bulan"))),"N/A")</f>
        <v>6-11 bulan</v>
      </c>
    </row>
    <row r="1669" spans="1:37" ht="14.25" customHeight="1" x14ac:dyDescent="0.45">
      <c r="A1669" t="s">
        <v>4009</v>
      </c>
      <c r="B1669" s="64">
        <v>46175</v>
      </c>
      <c r="C1669" s="1" t="str">
        <f t="shared" si="26"/>
        <v>June</v>
      </c>
      <c r="D1669" t="s">
        <v>1197</v>
      </c>
      <c r="E1669" t="s">
        <v>4010</v>
      </c>
      <c r="F1669">
        <v>56</v>
      </c>
      <c r="G1669" t="s">
        <v>40</v>
      </c>
      <c r="H1669" t="s">
        <v>90</v>
      </c>
      <c r="I1669" s="2">
        <v>4038000</v>
      </c>
      <c r="J1669" s="3">
        <f>Raw_Data[[#This Row],[cicilan_per_bulan]]/Raw_Data[[#This Row],[penghasilan_bulanan]]</f>
        <v>0.11629519564140664</v>
      </c>
      <c r="K1669" t="s">
        <v>167</v>
      </c>
      <c r="L1669" t="s">
        <v>110</v>
      </c>
      <c r="M1669" t="s">
        <v>249</v>
      </c>
      <c r="N1669" t="s">
        <v>250</v>
      </c>
      <c r="O1669" t="s">
        <v>57</v>
      </c>
      <c r="P1669" s="2">
        <v>15851000</v>
      </c>
      <c r="Q1669" s="2">
        <v>1585000</v>
      </c>
      <c r="R1669" t="str">
        <f>IF(Raw_Data[[#This Row],[persen_dp]]&lt;15%,"Low",IF(Raw_Data[[#This Row],[persen_dp]]&gt;25%,"High","Medium"))</f>
        <v>Low</v>
      </c>
      <c r="S1669" s="3">
        <v>0.1</v>
      </c>
      <c r="T1669">
        <v>48</v>
      </c>
      <c r="U1669">
        <v>0.14499999999999999</v>
      </c>
      <c r="V1669" s="2">
        <v>469600</v>
      </c>
      <c r="W1669" s="2">
        <v>22540000</v>
      </c>
      <c r="X1669" t="str">
        <f>IF(OR(Raw_Data[[#This Row],[status_pembayaran]]="Macet",Raw_Data[[#This Row],[status_pembayaran]]="Kurang Lancar"),"Non Performing Loan","Performing")</f>
        <v>Performing</v>
      </c>
      <c r="Y1669" t="s">
        <v>47</v>
      </c>
      <c r="Z1669">
        <v>0</v>
      </c>
      <c r="AA1669">
        <v>0</v>
      </c>
      <c r="AB1669">
        <v>1</v>
      </c>
      <c r="AC1669" t="s">
        <v>66</v>
      </c>
      <c r="AD1669">
        <f>IF(Raw_Data[[#This Row],[rasio]]&lt;0.2,1,IF(Raw_Data[[#This Row],[rasio]]&lt;0.3,2,IF(Raw_Data[[#This Row],[rasio]]&lt;0.4,3,4)))</f>
        <v>1</v>
      </c>
      <c r="AE1669">
        <f>IF(Raw_Data[[#This Row],[kategori_dp]]="High",1,IF(Raw_Data[[#This Row],[kategori_dp]]="Medium",2,3))</f>
        <v>3</v>
      </c>
      <c r="AF1669">
        <f>IF(Raw_Data[[#This Row],[tenor_bulan]]&lt;=24,1,IF(Raw_Data[[#This Row],[tenor_bulan]]&lt;=36,2,IF(Raw_Data[[#This Row],[tenor_bulan]]&lt;=48,3,4)))</f>
        <v>3</v>
      </c>
      <c r="AG1669">
        <f>IF(Raw_Data[[#This Row],[jumlah_kali_telat]]=0,0,IF(Raw_Data[[#This Row],[jumlah_kali_telat]]&lt;=2,2,4))</f>
        <v>0</v>
      </c>
      <c r="AH1669">
        <f>Raw_Data[[#This Row],[Skor_Rasio]]+Raw_Data[[#This Row],[Skor_DP]]+Raw_Data[[#This Row],[Skor_Tenor]]+Raw_Data[[#This Row],[Skor_Telat]]</f>
        <v>7</v>
      </c>
      <c r="AI1669" t="str">
        <f>IF(Raw_Data[[#This Row],[Risk_Score]]&lt;=6,"Low Risk",IF(Raw_Data[[#This Row],[Risk_Score]]&lt;=8,"Medium Risk","High Risk"))</f>
        <v>Medium Risk</v>
      </c>
      <c r="AJ1669">
        <f ca="1">IFERROR(DATEDIF(Raw_Data[[#This Row],[tanggal_pengajuan]],TODAY(),"m"),"N/A")</f>
        <v>4</v>
      </c>
      <c r="AK1669" t="str">
        <f ca="1">IF(ISNUMBER(Raw_Data[[#This Row],[MOB]]),IF(Raw_Data[[#This Row],[MOB]]&lt;6,"0-5 bulan",IF(Raw_Data[[#This Row],[MOB]]&lt;12,"6-11 bulan",IF(Raw_Data[[#This Row],[MOB]]&lt;24,"12-23 bulan","24+ bulan"))),"N/A")</f>
        <v>0-5 bulan</v>
      </c>
    </row>
    <row r="1670" spans="1:37" ht="14.25" customHeight="1" x14ac:dyDescent="0.45">
      <c r="A1670" t="s">
        <v>4011</v>
      </c>
      <c r="B1670" s="64">
        <v>46107</v>
      </c>
      <c r="C1670" s="1" t="str">
        <f t="shared" si="26"/>
        <v>March</v>
      </c>
      <c r="D1670" t="s">
        <v>3549</v>
      </c>
      <c r="E1670" t="s">
        <v>4012</v>
      </c>
      <c r="F1670">
        <v>30</v>
      </c>
      <c r="G1670" t="s">
        <v>40</v>
      </c>
      <c r="H1670" t="s">
        <v>101</v>
      </c>
      <c r="I1670" s="2">
        <v>3834000</v>
      </c>
      <c r="J1670" s="3">
        <f>Raw_Data[[#This Row],[cicilan_per_bulan]]/Raw_Data[[#This Row],[penghasilan_bulanan]]</f>
        <v>0.21969222743870631</v>
      </c>
      <c r="K1670" t="s">
        <v>286</v>
      </c>
      <c r="L1670" t="s">
        <v>154</v>
      </c>
      <c r="M1670" t="s">
        <v>44</v>
      </c>
      <c r="N1670" t="s">
        <v>83</v>
      </c>
      <c r="O1670" t="s">
        <v>57</v>
      </c>
      <c r="P1670" s="2">
        <v>18436000</v>
      </c>
      <c r="Q1670" s="2">
        <v>2765000</v>
      </c>
      <c r="R1670" t="str">
        <f>IF(Raw_Data[[#This Row],[persen_dp]]&lt;15%,"Low",IF(Raw_Data[[#This Row],[persen_dp]]&gt;25%,"High","Medium"))</f>
        <v>Medium</v>
      </c>
      <c r="S1670" s="3">
        <v>0.15</v>
      </c>
      <c r="T1670">
        <v>24</v>
      </c>
      <c r="U1670">
        <v>0.14499999999999999</v>
      </c>
      <c r="V1670" s="2">
        <v>842300</v>
      </c>
      <c r="W1670" s="2">
        <v>20216000</v>
      </c>
      <c r="X1670" t="str">
        <f>IF(OR(Raw_Data[[#This Row],[status_pembayaran]]="Macet",Raw_Data[[#This Row],[status_pembayaran]]="Kurang Lancar"),"Non Performing Loan","Performing")</f>
        <v>Performing</v>
      </c>
      <c r="Y1670" t="s">
        <v>47</v>
      </c>
      <c r="Z1670">
        <v>0</v>
      </c>
      <c r="AA1670">
        <v>0</v>
      </c>
      <c r="AB1670">
        <v>1</v>
      </c>
      <c r="AC1670" t="s">
        <v>137</v>
      </c>
      <c r="AD1670">
        <f>IF(Raw_Data[[#This Row],[rasio]]&lt;0.2,1,IF(Raw_Data[[#This Row],[rasio]]&lt;0.3,2,IF(Raw_Data[[#This Row],[rasio]]&lt;0.4,3,4)))</f>
        <v>2</v>
      </c>
      <c r="AE1670">
        <f>IF(Raw_Data[[#This Row],[kategori_dp]]="High",1,IF(Raw_Data[[#This Row],[kategori_dp]]="Medium",2,3))</f>
        <v>2</v>
      </c>
      <c r="AF1670">
        <f>IF(Raw_Data[[#This Row],[tenor_bulan]]&lt;=24,1,IF(Raw_Data[[#This Row],[tenor_bulan]]&lt;=36,2,IF(Raw_Data[[#This Row],[tenor_bulan]]&lt;=48,3,4)))</f>
        <v>1</v>
      </c>
      <c r="AG1670">
        <f>IF(Raw_Data[[#This Row],[jumlah_kali_telat]]=0,0,IF(Raw_Data[[#This Row],[jumlah_kali_telat]]&lt;=2,2,4))</f>
        <v>0</v>
      </c>
      <c r="AH1670">
        <f>Raw_Data[[#This Row],[Skor_Rasio]]+Raw_Data[[#This Row],[Skor_DP]]+Raw_Data[[#This Row],[Skor_Tenor]]+Raw_Data[[#This Row],[Skor_Telat]]</f>
        <v>5</v>
      </c>
      <c r="AI1670" t="str">
        <f>IF(Raw_Data[[#This Row],[Risk_Score]]&lt;=6,"Low Risk",IF(Raw_Data[[#This Row],[Risk_Score]]&lt;=8,"Medium Risk","High Risk"))</f>
        <v>Low Risk</v>
      </c>
      <c r="AJ1670">
        <f ca="1">IFERROR(DATEDIF(Raw_Data[[#This Row],[tanggal_pengajuan]],TODAY(),"m"),"N/A")</f>
        <v>6</v>
      </c>
      <c r="AK1670" t="str">
        <f ca="1">IF(ISNUMBER(Raw_Data[[#This Row],[MOB]]),IF(Raw_Data[[#This Row],[MOB]]&lt;6,"0-5 bulan",IF(Raw_Data[[#This Row],[MOB]]&lt;12,"6-11 bulan",IF(Raw_Data[[#This Row],[MOB]]&lt;24,"12-23 bulan","24+ bulan"))),"N/A")</f>
        <v>6-11 bulan</v>
      </c>
    </row>
    <row r="1671" spans="1:37" ht="14.25" customHeight="1" x14ac:dyDescent="0.45">
      <c r="A1671" t="s">
        <v>4013</v>
      </c>
      <c r="B1671" s="64">
        <v>46075</v>
      </c>
      <c r="C1671" s="1" t="str">
        <f t="shared" si="26"/>
        <v>February</v>
      </c>
      <c r="D1671" t="s">
        <v>3440</v>
      </c>
      <c r="E1671" t="s">
        <v>4014</v>
      </c>
      <c r="F1671">
        <v>46</v>
      </c>
      <c r="G1671" t="s">
        <v>51</v>
      </c>
      <c r="H1671" t="s">
        <v>52</v>
      </c>
      <c r="I1671" s="2">
        <v>10631000</v>
      </c>
      <c r="J1671" s="3">
        <f>Raw_Data[[#This Row],[cicilan_per_bulan]]/Raw_Data[[#This Row],[penghasilan_bulanan]]</f>
        <v>8.4310036685166026E-2</v>
      </c>
      <c r="K1671" t="s">
        <v>153</v>
      </c>
      <c r="L1671" t="s">
        <v>154</v>
      </c>
      <c r="M1671" t="s">
        <v>55</v>
      </c>
      <c r="N1671" t="s">
        <v>141</v>
      </c>
      <c r="O1671" t="s">
        <v>46</v>
      </c>
      <c r="P1671" s="2">
        <v>22233000</v>
      </c>
      <c r="Q1671" s="2">
        <v>5558000</v>
      </c>
      <c r="R1671" t="str">
        <f>IF(Raw_Data[[#This Row],[persen_dp]]&lt;15%,"Low",IF(Raw_Data[[#This Row],[persen_dp]]&gt;25%,"High","Medium"))</f>
        <v>Medium</v>
      </c>
      <c r="S1671" s="3">
        <v>0.25</v>
      </c>
      <c r="T1671">
        <v>24</v>
      </c>
      <c r="U1671">
        <v>0.14499999999999999</v>
      </c>
      <c r="V1671" s="2">
        <v>896300</v>
      </c>
      <c r="W1671" s="2">
        <v>21510000</v>
      </c>
      <c r="X1671" t="str">
        <f>IF(OR(Raw_Data[[#This Row],[status_pembayaran]]="Macet",Raw_Data[[#This Row],[status_pembayaran]]="Kurang Lancar"),"Non Performing Loan","Performing")</f>
        <v>Performing</v>
      </c>
      <c r="Y1671" t="s">
        <v>47</v>
      </c>
      <c r="Z1671">
        <v>0</v>
      </c>
      <c r="AA1671">
        <v>0</v>
      </c>
      <c r="AB1671">
        <v>1</v>
      </c>
      <c r="AD1671">
        <f>IF(Raw_Data[[#This Row],[rasio]]&lt;0.2,1,IF(Raw_Data[[#This Row],[rasio]]&lt;0.3,2,IF(Raw_Data[[#This Row],[rasio]]&lt;0.4,3,4)))</f>
        <v>1</v>
      </c>
      <c r="AE1671">
        <f>IF(Raw_Data[[#This Row],[kategori_dp]]="High",1,IF(Raw_Data[[#This Row],[kategori_dp]]="Medium",2,3))</f>
        <v>2</v>
      </c>
      <c r="AF1671">
        <f>IF(Raw_Data[[#This Row],[tenor_bulan]]&lt;=24,1,IF(Raw_Data[[#This Row],[tenor_bulan]]&lt;=36,2,IF(Raw_Data[[#This Row],[tenor_bulan]]&lt;=48,3,4)))</f>
        <v>1</v>
      </c>
      <c r="AG1671">
        <f>IF(Raw_Data[[#This Row],[jumlah_kali_telat]]=0,0,IF(Raw_Data[[#This Row],[jumlah_kali_telat]]&lt;=2,2,4))</f>
        <v>0</v>
      </c>
      <c r="AH1671">
        <f>Raw_Data[[#This Row],[Skor_Rasio]]+Raw_Data[[#This Row],[Skor_DP]]+Raw_Data[[#This Row],[Skor_Tenor]]+Raw_Data[[#This Row],[Skor_Telat]]</f>
        <v>4</v>
      </c>
      <c r="AI1671" t="str">
        <f>IF(Raw_Data[[#This Row],[Risk_Score]]&lt;=6,"Low Risk",IF(Raw_Data[[#This Row],[Risk_Score]]&lt;=8,"Medium Risk","High Risk"))</f>
        <v>Low Risk</v>
      </c>
      <c r="AJ1671">
        <f ca="1">IFERROR(DATEDIF(Raw_Data[[#This Row],[tanggal_pengajuan]],TODAY(),"m"),"N/A")</f>
        <v>8</v>
      </c>
      <c r="AK1671" t="str">
        <f ca="1">IF(ISNUMBER(Raw_Data[[#This Row],[MOB]]),IF(Raw_Data[[#This Row],[MOB]]&lt;6,"0-5 bulan",IF(Raw_Data[[#This Row],[MOB]]&lt;12,"6-11 bulan",IF(Raw_Data[[#This Row],[MOB]]&lt;24,"12-23 bulan","24+ bulan"))),"N/A")</f>
        <v>6-11 bulan</v>
      </c>
    </row>
    <row r="1672" spans="1:37" ht="14.25" customHeight="1" x14ac:dyDescent="0.45">
      <c r="A1672" t="s">
        <v>4015</v>
      </c>
      <c r="B1672" s="64">
        <v>46150</v>
      </c>
      <c r="C1672" s="1" t="str">
        <f t="shared" si="26"/>
        <v>May</v>
      </c>
      <c r="D1672" t="s">
        <v>2022</v>
      </c>
      <c r="E1672" t="s">
        <v>4016</v>
      </c>
      <c r="F1672">
        <v>33</v>
      </c>
      <c r="G1672" t="s">
        <v>51</v>
      </c>
      <c r="H1672" t="s">
        <v>176</v>
      </c>
      <c r="I1672" s="2">
        <v>5214000</v>
      </c>
      <c r="J1672" s="3">
        <f>Raw_Data[[#This Row],[cicilan_per_bulan]]/Raw_Data[[#This Row],[penghasilan_bulanan]]</f>
        <v>0.28588415803605677</v>
      </c>
      <c r="K1672" t="s">
        <v>205</v>
      </c>
      <c r="L1672" t="s">
        <v>110</v>
      </c>
      <c r="M1672" t="s">
        <v>55</v>
      </c>
      <c r="N1672" t="s">
        <v>121</v>
      </c>
      <c r="O1672" t="s">
        <v>122</v>
      </c>
      <c r="P1672" s="2">
        <v>34666000</v>
      </c>
      <c r="Q1672" s="2">
        <v>6933000</v>
      </c>
      <c r="R1672" t="str">
        <f>IF(Raw_Data[[#This Row],[persen_dp]]&lt;15%,"Low",IF(Raw_Data[[#This Row],[persen_dp]]&gt;25%,"High","Medium"))</f>
        <v>Medium</v>
      </c>
      <c r="S1672" s="3">
        <v>0.2</v>
      </c>
      <c r="T1672">
        <v>24</v>
      </c>
      <c r="U1672">
        <v>0.14499999999999999</v>
      </c>
      <c r="V1672" s="2">
        <v>1490600</v>
      </c>
      <c r="W1672" s="2">
        <v>35775000</v>
      </c>
      <c r="X1672" t="str">
        <f>IF(OR(Raw_Data[[#This Row],[status_pembayaran]]="Macet",Raw_Data[[#This Row],[status_pembayaran]]="Kurang Lancar"),"Non Performing Loan","Performing")</f>
        <v>Performing</v>
      </c>
      <c r="Y1672" t="s">
        <v>47</v>
      </c>
      <c r="Z1672">
        <v>0</v>
      </c>
      <c r="AA1672">
        <v>0</v>
      </c>
      <c r="AB1672">
        <v>1</v>
      </c>
      <c r="AC1672" t="s">
        <v>66</v>
      </c>
      <c r="AD1672">
        <f>IF(Raw_Data[[#This Row],[rasio]]&lt;0.2,1,IF(Raw_Data[[#This Row],[rasio]]&lt;0.3,2,IF(Raw_Data[[#This Row],[rasio]]&lt;0.4,3,4)))</f>
        <v>2</v>
      </c>
      <c r="AE1672">
        <f>IF(Raw_Data[[#This Row],[kategori_dp]]="High",1,IF(Raw_Data[[#This Row],[kategori_dp]]="Medium",2,3))</f>
        <v>2</v>
      </c>
      <c r="AF1672">
        <f>IF(Raw_Data[[#This Row],[tenor_bulan]]&lt;=24,1,IF(Raw_Data[[#This Row],[tenor_bulan]]&lt;=36,2,IF(Raw_Data[[#This Row],[tenor_bulan]]&lt;=48,3,4)))</f>
        <v>1</v>
      </c>
      <c r="AG1672">
        <f>IF(Raw_Data[[#This Row],[jumlah_kali_telat]]=0,0,IF(Raw_Data[[#This Row],[jumlah_kali_telat]]&lt;=2,2,4))</f>
        <v>0</v>
      </c>
      <c r="AH1672">
        <f>Raw_Data[[#This Row],[Skor_Rasio]]+Raw_Data[[#This Row],[Skor_DP]]+Raw_Data[[#This Row],[Skor_Tenor]]+Raw_Data[[#This Row],[Skor_Telat]]</f>
        <v>5</v>
      </c>
      <c r="AI1672" t="str">
        <f>IF(Raw_Data[[#This Row],[Risk_Score]]&lt;=6,"Low Risk",IF(Raw_Data[[#This Row],[Risk_Score]]&lt;=8,"Medium Risk","High Risk"))</f>
        <v>Low Risk</v>
      </c>
      <c r="AJ1672">
        <f ca="1">IFERROR(DATEDIF(Raw_Data[[#This Row],[tanggal_pengajuan]],TODAY(),"m"),"N/A")</f>
        <v>5</v>
      </c>
      <c r="AK1672" t="str">
        <f ca="1">IF(ISNUMBER(Raw_Data[[#This Row],[MOB]]),IF(Raw_Data[[#This Row],[MOB]]&lt;6,"0-5 bulan",IF(Raw_Data[[#This Row],[MOB]]&lt;12,"6-11 bulan",IF(Raw_Data[[#This Row],[MOB]]&lt;24,"12-23 bulan","24+ bulan"))),"N/A")</f>
        <v>0-5 bulan</v>
      </c>
    </row>
    <row r="1673" spans="1:37" ht="14.25" customHeight="1" x14ac:dyDescent="0.45">
      <c r="A1673" t="s">
        <v>4017</v>
      </c>
      <c r="B1673" s="64">
        <v>46057</v>
      </c>
      <c r="C1673" s="1" t="str">
        <f t="shared" si="26"/>
        <v>February</v>
      </c>
      <c r="D1673" t="s">
        <v>2795</v>
      </c>
      <c r="E1673" t="s">
        <v>4018</v>
      </c>
      <c r="F1673">
        <v>38</v>
      </c>
      <c r="G1673" t="s">
        <v>51</v>
      </c>
      <c r="H1673" t="s">
        <v>176</v>
      </c>
      <c r="I1673" s="2">
        <v>4760000</v>
      </c>
      <c r="J1673" s="3">
        <f>Raw_Data[[#This Row],[cicilan_per_bulan]]/Raw_Data[[#This Row],[penghasilan_bulanan]]</f>
        <v>0.10762605042016807</v>
      </c>
      <c r="K1673" t="s">
        <v>268</v>
      </c>
      <c r="L1673" t="s">
        <v>110</v>
      </c>
      <c r="M1673" t="s">
        <v>72</v>
      </c>
      <c r="N1673" t="s">
        <v>73</v>
      </c>
      <c r="O1673" t="s">
        <v>46</v>
      </c>
      <c r="P1673" s="2">
        <v>21419000</v>
      </c>
      <c r="Q1673" s="2">
        <v>8567000</v>
      </c>
      <c r="R1673" t="str">
        <f>IF(Raw_Data[[#This Row],[persen_dp]]&lt;15%,"Low",IF(Raw_Data[[#This Row],[persen_dp]]&gt;25%,"High","Medium"))</f>
        <v>High</v>
      </c>
      <c r="S1673" s="3">
        <v>0.4</v>
      </c>
      <c r="T1673">
        <v>36</v>
      </c>
      <c r="U1673">
        <v>0.14499999999999999</v>
      </c>
      <c r="V1673" s="2">
        <v>512300</v>
      </c>
      <c r="W1673" s="2">
        <v>18442000</v>
      </c>
      <c r="X1673" t="str">
        <f>IF(OR(Raw_Data[[#This Row],[status_pembayaran]]="Macet",Raw_Data[[#This Row],[status_pembayaran]]="Kurang Lancar"),"Non Performing Loan","Performing")</f>
        <v>Performing</v>
      </c>
      <c r="Y1673" t="s">
        <v>47</v>
      </c>
      <c r="Z1673">
        <v>0</v>
      </c>
      <c r="AA1673">
        <v>0</v>
      </c>
      <c r="AB1673">
        <v>1</v>
      </c>
      <c r="AD1673">
        <f>IF(Raw_Data[[#This Row],[rasio]]&lt;0.2,1,IF(Raw_Data[[#This Row],[rasio]]&lt;0.3,2,IF(Raw_Data[[#This Row],[rasio]]&lt;0.4,3,4)))</f>
        <v>1</v>
      </c>
      <c r="AE1673">
        <f>IF(Raw_Data[[#This Row],[kategori_dp]]="High",1,IF(Raw_Data[[#This Row],[kategori_dp]]="Medium",2,3))</f>
        <v>1</v>
      </c>
      <c r="AF1673">
        <f>IF(Raw_Data[[#This Row],[tenor_bulan]]&lt;=24,1,IF(Raw_Data[[#This Row],[tenor_bulan]]&lt;=36,2,IF(Raw_Data[[#This Row],[tenor_bulan]]&lt;=48,3,4)))</f>
        <v>2</v>
      </c>
      <c r="AG1673">
        <f>IF(Raw_Data[[#This Row],[jumlah_kali_telat]]=0,0,IF(Raw_Data[[#This Row],[jumlah_kali_telat]]&lt;=2,2,4))</f>
        <v>0</v>
      </c>
      <c r="AH1673">
        <f>Raw_Data[[#This Row],[Skor_Rasio]]+Raw_Data[[#This Row],[Skor_DP]]+Raw_Data[[#This Row],[Skor_Tenor]]+Raw_Data[[#This Row],[Skor_Telat]]</f>
        <v>4</v>
      </c>
      <c r="AI1673" t="str">
        <f>IF(Raw_Data[[#This Row],[Risk_Score]]&lt;=6,"Low Risk",IF(Raw_Data[[#This Row],[Risk_Score]]&lt;=8,"Medium Risk","High Risk"))</f>
        <v>Low Risk</v>
      </c>
      <c r="AJ1673">
        <f ca="1">IFERROR(DATEDIF(Raw_Data[[#This Row],[tanggal_pengajuan]],TODAY(),"m"),"N/A")</f>
        <v>8</v>
      </c>
      <c r="AK1673" t="str">
        <f ca="1">IF(ISNUMBER(Raw_Data[[#This Row],[MOB]]),IF(Raw_Data[[#This Row],[MOB]]&lt;6,"0-5 bulan",IF(Raw_Data[[#This Row],[MOB]]&lt;12,"6-11 bulan",IF(Raw_Data[[#This Row],[MOB]]&lt;24,"12-23 bulan","24+ bulan"))),"N/A")</f>
        <v>6-11 bulan</v>
      </c>
    </row>
    <row r="1674" spans="1:37" ht="14.25" customHeight="1" x14ac:dyDescent="0.45">
      <c r="A1674" t="s">
        <v>4019</v>
      </c>
      <c r="B1674" s="64">
        <v>46208</v>
      </c>
      <c r="C1674" s="1" t="str">
        <f t="shared" si="26"/>
        <v>July</v>
      </c>
      <c r="D1674" t="s">
        <v>716</v>
      </c>
      <c r="E1674" t="s">
        <v>4020</v>
      </c>
      <c r="F1674">
        <v>42</v>
      </c>
      <c r="G1674" t="s">
        <v>40</v>
      </c>
      <c r="H1674" t="s">
        <v>52</v>
      </c>
      <c r="I1674" s="2">
        <v>13756000</v>
      </c>
      <c r="J1674" s="3">
        <f>Raw_Data[[#This Row],[cicilan_per_bulan]]/Raw_Data[[#This Row],[penghasilan_bulanan]]</f>
        <v>7.0674614713579526E-2</v>
      </c>
      <c r="K1674" t="s">
        <v>268</v>
      </c>
      <c r="L1674" t="s">
        <v>110</v>
      </c>
      <c r="M1674" t="s">
        <v>55</v>
      </c>
      <c r="N1674" t="s">
        <v>147</v>
      </c>
      <c r="O1674" t="s">
        <v>148</v>
      </c>
      <c r="P1674" s="2">
        <v>32519000</v>
      </c>
      <c r="Q1674" s="2">
        <v>8130000</v>
      </c>
      <c r="R1674" t="str">
        <f>IF(Raw_Data[[#This Row],[persen_dp]]&lt;15%,"Low",IF(Raw_Data[[#This Row],[persen_dp]]&gt;25%,"High","Medium"))</f>
        <v>Medium</v>
      </c>
      <c r="S1674" s="3">
        <v>0.25</v>
      </c>
      <c r="T1674">
        <v>36</v>
      </c>
      <c r="U1674">
        <v>0.14499999999999999</v>
      </c>
      <c r="V1674" s="2">
        <v>972200</v>
      </c>
      <c r="W1674" s="2">
        <v>34999000</v>
      </c>
      <c r="X1674" t="str">
        <f>IF(OR(Raw_Data[[#This Row],[status_pembayaran]]="Macet",Raw_Data[[#This Row],[status_pembayaran]]="Kurang Lancar"),"Non Performing Loan","Performing")</f>
        <v>Performing</v>
      </c>
      <c r="Y1674" t="s">
        <v>47</v>
      </c>
      <c r="Z1674">
        <v>0</v>
      </c>
      <c r="AA1674">
        <v>0</v>
      </c>
      <c r="AB1674">
        <v>1</v>
      </c>
      <c r="AD1674">
        <f>IF(Raw_Data[[#This Row],[rasio]]&lt;0.2,1,IF(Raw_Data[[#This Row],[rasio]]&lt;0.3,2,IF(Raw_Data[[#This Row],[rasio]]&lt;0.4,3,4)))</f>
        <v>1</v>
      </c>
      <c r="AE1674">
        <f>IF(Raw_Data[[#This Row],[kategori_dp]]="High",1,IF(Raw_Data[[#This Row],[kategori_dp]]="Medium",2,3))</f>
        <v>2</v>
      </c>
      <c r="AF1674">
        <f>IF(Raw_Data[[#This Row],[tenor_bulan]]&lt;=24,1,IF(Raw_Data[[#This Row],[tenor_bulan]]&lt;=36,2,IF(Raw_Data[[#This Row],[tenor_bulan]]&lt;=48,3,4)))</f>
        <v>2</v>
      </c>
      <c r="AG1674">
        <f>IF(Raw_Data[[#This Row],[jumlah_kali_telat]]=0,0,IF(Raw_Data[[#This Row],[jumlah_kali_telat]]&lt;=2,2,4))</f>
        <v>0</v>
      </c>
      <c r="AH1674">
        <f>Raw_Data[[#This Row],[Skor_Rasio]]+Raw_Data[[#This Row],[Skor_DP]]+Raw_Data[[#This Row],[Skor_Tenor]]+Raw_Data[[#This Row],[Skor_Telat]]</f>
        <v>5</v>
      </c>
      <c r="AI1674" t="str">
        <f>IF(Raw_Data[[#This Row],[Risk_Score]]&lt;=6,"Low Risk",IF(Raw_Data[[#This Row],[Risk_Score]]&lt;=8,"Medium Risk","High Risk"))</f>
        <v>Low Risk</v>
      </c>
      <c r="AJ1674">
        <f ca="1">IFERROR(DATEDIF(Raw_Data[[#This Row],[tanggal_pengajuan]],TODAY(),"m"),"N/A")</f>
        <v>3</v>
      </c>
      <c r="AK1674" t="str">
        <f ca="1">IF(ISNUMBER(Raw_Data[[#This Row],[MOB]]),IF(Raw_Data[[#This Row],[MOB]]&lt;6,"0-5 bulan",IF(Raw_Data[[#This Row],[MOB]]&lt;12,"6-11 bulan",IF(Raw_Data[[#This Row],[MOB]]&lt;24,"12-23 bulan","24+ bulan"))),"N/A")</f>
        <v>0-5 bulan</v>
      </c>
    </row>
    <row r="1675" spans="1:37" ht="14.25" customHeight="1" x14ac:dyDescent="0.45">
      <c r="A1675" t="s">
        <v>4021</v>
      </c>
      <c r="B1675" s="64">
        <v>46043</v>
      </c>
      <c r="C1675" s="1" t="str">
        <f t="shared" si="26"/>
        <v>January</v>
      </c>
      <c r="D1675" t="s">
        <v>1894</v>
      </c>
      <c r="E1675" t="s">
        <v>4022</v>
      </c>
      <c r="F1675">
        <v>39</v>
      </c>
      <c r="G1675" t="s">
        <v>40</v>
      </c>
      <c r="H1675" t="s">
        <v>41</v>
      </c>
      <c r="I1675" s="2">
        <v>5198000</v>
      </c>
      <c r="J1675" s="3">
        <f>Raw_Data[[#This Row],[cicilan_per_bulan]]/Raw_Data[[#This Row],[penghasilan_bulanan]]</f>
        <v>7.8030011542901109E-2</v>
      </c>
      <c r="K1675" t="s">
        <v>192</v>
      </c>
      <c r="L1675" t="s">
        <v>128</v>
      </c>
      <c r="M1675" t="s">
        <v>44</v>
      </c>
      <c r="N1675" t="s">
        <v>273</v>
      </c>
      <c r="O1675" t="s">
        <v>274</v>
      </c>
      <c r="P1675" s="2">
        <v>17602000</v>
      </c>
      <c r="Q1675" s="2">
        <v>5281000</v>
      </c>
      <c r="R1675" t="str">
        <f>IF(Raw_Data[[#This Row],[persen_dp]]&lt;15%,"Low",IF(Raw_Data[[#This Row],[persen_dp]]&gt;25%,"High","Medium"))</f>
        <v>High</v>
      </c>
      <c r="S1675" s="3">
        <v>0.3</v>
      </c>
      <c r="T1675">
        <v>48</v>
      </c>
      <c r="U1675">
        <v>0.14499999999999999</v>
      </c>
      <c r="V1675" s="2">
        <v>405600</v>
      </c>
      <c r="W1675" s="2">
        <v>19468000</v>
      </c>
      <c r="X1675" t="str">
        <f>IF(OR(Raw_Data[[#This Row],[status_pembayaran]]="Macet",Raw_Data[[#This Row],[status_pembayaran]]="Kurang Lancar"),"Non Performing Loan","Performing")</f>
        <v>Performing</v>
      </c>
      <c r="Y1675" t="s">
        <v>47</v>
      </c>
      <c r="Z1675">
        <v>0</v>
      </c>
      <c r="AA1675">
        <v>0</v>
      </c>
      <c r="AB1675">
        <v>1</v>
      </c>
      <c r="AC1675" t="s">
        <v>137</v>
      </c>
      <c r="AD1675">
        <f>IF(Raw_Data[[#This Row],[rasio]]&lt;0.2,1,IF(Raw_Data[[#This Row],[rasio]]&lt;0.3,2,IF(Raw_Data[[#This Row],[rasio]]&lt;0.4,3,4)))</f>
        <v>1</v>
      </c>
      <c r="AE1675">
        <f>IF(Raw_Data[[#This Row],[kategori_dp]]="High",1,IF(Raw_Data[[#This Row],[kategori_dp]]="Medium",2,3))</f>
        <v>1</v>
      </c>
      <c r="AF1675">
        <f>IF(Raw_Data[[#This Row],[tenor_bulan]]&lt;=24,1,IF(Raw_Data[[#This Row],[tenor_bulan]]&lt;=36,2,IF(Raw_Data[[#This Row],[tenor_bulan]]&lt;=48,3,4)))</f>
        <v>3</v>
      </c>
      <c r="AG1675">
        <f>IF(Raw_Data[[#This Row],[jumlah_kali_telat]]=0,0,IF(Raw_Data[[#This Row],[jumlah_kali_telat]]&lt;=2,2,4))</f>
        <v>0</v>
      </c>
      <c r="AH1675">
        <f>Raw_Data[[#This Row],[Skor_Rasio]]+Raw_Data[[#This Row],[Skor_DP]]+Raw_Data[[#This Row],[Skor_Tenor]]+Raw_Data[[#This Row],[Skor_Telat]]</f>
        <v>5</v>
      </c>
      <c r="AI1675" t="str">
        <f>IF(Raw_Data[[#This Row],[Risk_Score]]&lt;=6,"Low Risk",IF(Raw_Data[[#This Row],[Risk_Score]]&lt;=8,"Medium Risk","High Risk"))</f>
        <v>Low Risk</v>
      </c>
      <c r="AJ1675">
        <f ca="1">IFERROR(DATEDIF(Raw_Data[[#This Row],[tanggal_pengajuan]],TODAY(),"m"),"N/A")</f>
        <v>9</v>
      </c>
      <c r="AK1675" t="str">
        <f ca="1">IF(ISNUMBER(Raw_Data[[#This Row],[MOB]]),IF(Raw_Data[[#This Row],[MOB]]&lt;6,"0-5 bulan",IF(Raw_Data[[#This Row],[MOB]]&lt;12,"6-11 bulan",IF(Raw_Data[[#This Row],[MOB]]&lt;24,"12-23 bulan","24+ bulan"))),"N/A")</f>
        <v>6-11 bulan</v>
      </c>
    </row>
    <row r="1676" spans="1:37" ht="14.25" customHeight="1" x14ac:dyDescent="0.45">
      <c r="A1676" t="s">
        <v>4023</v>
      </c>
      <c r="B1676" s="64">
        <v>46186</v>
      </c>
      <c r="C1676" s="1" t="str">
        <f t="shared" si="26"/>
        <v>June</v>
      </c>
      <c r="D1676" t="s">
        <v>132</v>
      </c>
      <c r="E1676" t="s">
        <v>4024</v>
      </c>
      <c r="F1676">
        <v>35</v>
      </c>
      <c r="G1676" t="s">
        <v>40</v>
      </c>
      <c r="H1676" t="s">
        <v>176</v>
      </c>
      <c r="I1676" s="2">
        <v>5556000</v>
      </c>
      <c r="J1676" s="3">
        <f>Raw_Data[[#This Row],[cicilan_per_bulan]]/Raw_Data[[#This Row],[penghasilan_bulanan]]</f>
        <v>0.16695464362850973</v>
      </c>
      <c r="K1676" t="s">
        <v>119</v>
      </c>
      <c r="L1676" t="s">
        <v>120</v>
      </c>
      <c r="M1676" t="s">
        <v>44</v>
      </c>
      <c r="N1676" t="s">
        <v>45</v>
      </c>
      <c r="O1676" t="s">
        <v>46</v>
      </c>
      <c r="P1676" s="2">
        <v>25856000</v>
      </c>
      <c r="Q1676" s="2">
        <v>2586000</v>
      </c>
      <c r="R1676" t="str">
        <f>IF(Raw_Data[[#This Row],[persen_dp]]&lt;15%,"Low",IF(Raw_Data[[#This Row],[persen_dp]]&gt;25%,"High","Medium"))</f>
        <v>Low</v>
      </c>
      <c r="S1676" s="3">
        <v>0.1</v>
      </c>
      <c r="T1676">
        <v>36</v>
      </c>
      <c r="U1676">
        <v>0.14499999999999999</v>
      </c>
      <c r="V1676" s="2">
        <v>927600</v>
      </c>
      <c r="W1676" s="2">
        <v>33393000</v>
      </c>
      <c r="X1676" t="str">
        <f>IF(OR(Raw_Data[[#This Row],[status_pembayaran]]="Macet",Raw_Data[[#This Row],[status_pembayaran]]="Kurang Lancar"),"Non Performing Loan","Performing")</f>
        <v>Performing</v>
      </c>
      <c r="Y1676" t="s">
        <v>47</v>
      </c>
      <c r="Z1676">
        <v>0</v>
      </c>
      <c r="AA1676">
        <v>0</v>
      </c>
      <c r="AB1676">
        <v>1</v>
      </c>
      <c r="AC1676" t="s">
        <v>66</v>
      </c>
      <c r="AD1676">
        <f>IF(Raw_Data[[#This Row],[rasio]]&lt;0.2,1,IF(Raw_Data[[#This Row],[rasio]]&lt;0.3,2,IF(Raw_Data[[#This Row],[rasio]]&lt;0.4,3,4)))</f>
        <v>1</v>
      </c>
      <c r="AE1676">
        <f>IF(Raw_Data[[#This Row],[kategori_dp]]="High",1,IF(Raw_Data[[#This Row],[kategori_dp]]="Medium",2,3))</f>
        <v>3</v>
      </c>
      <c r="AF1676">
        <f>IF(Raw_Data[[#This Row],[tenor_bulan]]&lt;=24,1,IF(Raw_Data[[#This Row],[tenor_bulan]]&lt;=36,2,IF(Raw_Data[[#This Row],[tenor_bulan]]&lt;=48,3,4)))</f>
        <v>2</v>
      </c>
      <c r="AG1676">
        <f>IF(Raw_Data[[#This Row],[jumlah_kali_telat]]=0,0,IF(Raw_Data[[#This Row],[jumlah_kali_telat]]&lt;=2,2,4))</f>
        <v>0</v>
      </c>
      <c r="AH1676">
        <f>Raw_Data[[#This Row],[Skor_Rasio]]+Raw_Data[[#This Row],[Skor_DP]]+Raw_Data[[#This Row],[Skor_Tenor]]+Raw_Data[[#This Row],[Skor_Telat]]</f>
        <v>6</v>
      </c>
      <c r="AI1676" t="str">
        <f>IF(Raw_Data[[#This Row],[Risk_Score]]&lt;=6,"Low Risk",IF(Raw_Data[[#This Row],[Risk_Score]]&lt;=8,"Medium Risk","High Risk"))</f>
        <v>Low Risk</v>
      </c>
      <c r="AJ1676">
        <f ca="1">IFERROR(DATEDIF(Raw_Data[[#This Row],[tanggal_pengajuan]],TODAY(),"m"),"N/A")</f>
        <v>4</v>
      </c>
      <c r="AK1676" t="str">
        <f ca="1">IF(ISNUMBER(Raw_Data[[#This Row],[MOB]]),IF(Raw_Data[[#This Row],[MOB]]&lt;6,"0-5 bulan",IF(Raw_Data[[#This Row],[MOB]]&lt;12,"6-11 bulan",IF(Raw_Data[[#This Row],[MOB]]&lt;24,"12-23 bulan","24+ bulan"))),"N/A")</f>
        <v>0-5 bulan</v>
      </c>
    </row>
    <row r="1677" spans="1:37" ht="14.25" customHeight="1" x14ac:dyDescent="0.45">
      <c r="A1677" t="s">
        <v>4025</v>
      </c>
      <c r="B1677" s="64">
        <v>46051</v>
      </c>
      <c r="C1677" s="1" t="str">
        <f t="shared" si="26"/>
        <v>January</v>
      </c>
      <c r="D1677" t="s">
        <v>150</v>
      </c>
      <c r="E1677" t="s">
        <v>4026</v>
      </c>
      <c r="F1677">
        <v>43</v>
      </c>
      <c r="G1677" t="s">
        <v>51</v>
      </c>
      <c r="H1677" t="s">
        <v>62</v>
      </c>
      <c r="I1677" s="2">
        <v>2798000</v>
      </c>
      <c r="J1677" s="3">
        <f>Raw_Data[[#This Row],[cicilan_per_bulan]]/Raw_Data[[#This Row],[penghasilan_bulanan]]</f>
        <v>0.15518227305218013</v>
      </c>
      <c r="K1677" t="s">
        <v>53</v>
      </c>
      <c r="L1677" t="s">
        <v>54</v>
      </c>
      <c r="M1677" t="s">
        <v>44</v>
      </c>
      <c r="N1677" t="s">
        <v>45</v>
      </c>
      <c r="O1677" t="s">
        <v>46</v>
      </c>
      <c r="P1677" s="2">
        <v>25173000</v>
      </c>
      <c r="Q1677" s="2">
        <v>10069000</v>
      </c>
      <c r="R1677" t="str">
        <f>IF(Raw_Data[[#This Row],[persen_dp]]&lt;15%,"Low",IF(Raw_Data[[#This Row],[persen_dp]]&gt;25%,"High","Medium"))</f>
        <v>High</v>
      </c>
      <c r="S1677" s="3">
        <v>0.4</v>
      </c>
      <c r="T1677">
        <v>60</v>
      </c>
      <c r="U1677">
        <v>0.14499999999999999</v>
      </c>
      <c r="V1677" s="2">
        <v>434200</v>
      </c>
      <c r="W1677" s="2">
        <v>26054000</v>
      </c>
      <c r="X1677" t="str">
        <f>IF(OR(Raw_Data[[#This Row],[status_pembayaran]]="Macet",Raw_Data[[#This Row],[status_pembayaran]]="Kurang Lancar"),"Non Performing Loan","Performing")</f>
        <v>Performing</v>
      </c>
      <c r="Y1677" t="s">
        <v>47</v>
      </c>
      <c r="Z1677">
        <v>0</v>
      </c>
      <c r="AA1677">
        <v>0</v>
      </c>
      <c r="AB1677">
        <v>1</v>
      </c>
      <c r="AC1677" t="s">
        <v>66</v>
      </c>
      <c r="AD1677">
        <f>IF(Raw_Data[[#This Row],[rasio]]&lt;0.2,1,IF(Raw_Data[[#This Row],[rasio]]&lt;0.3,2,IF(Raw_Data[[#This Row],[rasio]]&lt;0.4,3,4)))</f>
        <v>1</v>
      </c>
      <c r="AE1677">
        <f>IF(Raw_Data[[#This Row],[kategori_dp]]="High",1,IF(Raw_Data[[#This Row],[kategori_dp]]="Medium",2,3))</f>
        <v>1</v>
      </c>
      <c r="AF1677">
        <f>IF(Raw_Data[[#This Row],[tenor_bulan]]&lt;=24,1,IF(Raw_Data[[#This Row],[tenor_bulan]]&lt;=36,2,IF(Raw_Data[[#This Row],[tenor_bulan]]&lt;=48,3,4)))</f>
        <v>4</v>
      </c>
      <c r="AG1677">
        <f>IF(Raw_Data[[#This Row],[jumlah_kali_telat]]=0,0,IF(Raw_Data[[#This Row],[jumlah_kali_telat]]&lt;=2,2,4))</f>
        <v>0</v>
      </c>
      <c r="AH1677">
        <f>Raw_Data[[#This Row],[Skor_Rasio]]+Raw_Data[[#This Row],[Skor_DP]]+Raw_Data[[#This Row],[Skor_Tenor]]+Raw_Data[[#This Row],[Skor_Telat]]</f>
        <v>6</v>
      </c>
      <c r="AI1677" t="str">
        <f>IF(Raw_Data[[#This Row],[Risk_Score]]&lt;=6,"Low Risk",IF(Raw_Data[[#This Row],[Risk_Score]]&lt;=8,"Medium Risk","High Risk"))</f>
        <v>Low Risk</v>
      </c>
      <c r="AJ1677">
        <f ca="1">IFERROR(DATEDIF(Raw_Data[[#This Row],[tanggal_pengajuan]],TODAY(),"m"),"N/A")</f>
        <v>8</v>
      </c>
      <c r="AK1677" t="str">
        <f ca="1">IF(ISNUMBER(Raw_Data[[#This Row],[MOB]]),IF(Raw_Data[[#This Row],[MOB]]&lt;6,"0-5 bulan",IF(Raw_Data[[#This Row],[MOB]]&lt;12,"6-11 bulan",IF(Raw_Data[[#This Row],[MOB]]&lt;24,"12-23 bulan","24+ bulan"))),"N/A")</f>
        <v>6-11 bulan</v>
      </c>
    </row>
    <row r="1678" spans="1:37" ht="14.25" customHeight="1" x14ac:dyDescent="0.45">
      <c r="A1678" t="s">
        <v>4027</v>
      </c>
      <c r="B1678" s="64">
        <v>46177</v>
      </c>
      <c r="C1678" s="1" t="str">
        <f t="shared" si="26"/>
        <v>June</v>
      </c>
      <c r="D1678" t="s">
        <v>2025</v>
      </c>
      <c r="E1678" t="s">
        <v>4028</v>
      </c>
      <c r="F1678">
        <v>54</v>
      </c>
      <c r="G1678" t="s">
        <v>51</v>
      </c>
      <c r="H1678" t="s">
        <v>41</v>
      </c>
      <c r="I1678" s="2">
        <v>6691000</v>
      </c>
      <c r="J1678" s="3">
        <f>Raw_Data[[#This Row],[cicilan_per_bulan]]/Raw_Data[[#This Row],[penghasilan_bulanan]]</f>
        <v>0.31007323270064263</v>
      </c>
      <c r="K1678" t="s">
        <v>81</v>
      </c>
      <c r="L1678" t="s">
        <v>82</v>
      </c>
      <c r="M1678" t="s">
        <v>55</v>
      </c>
      <c r="N1678" t="s">
        <v>221</v>
      </c>
      <c r="O1678" t="s">
        <v>159</v>
      </c>
      <c r="P1678" s="2">
        <v>43819000</v>
      </c>
      <c r="Q1678" s="2">
        <v>13146000</v>
      </c>
      <c r="R1678" t="str">
        <f>IF(Raw_Data[[#This Row],[persen_dp]]&lt;15%,"Low",IF(Raw_Data[[#This Row],[persen_dp]]&gt;25%,"High","Medium"))</f>
        <v>High</v>
      </c>
      <c r="S1678" s="3">
        <v>0.3</v>
      </c>
      <c r="T1678">
        <v>18</v>
      </c>
      <c r="U1678">
        <v>0.14499999999999999</v>
      </c>
      <c r="V1678" s="2">
        <v>2074700</v>
      </c>
      <c r="W1678" s="2">
        <v>37345000</v>
      </c>
      <c r="X1678" t="str">
        <f>IF(OR(Raw_Data[[#This Row],[status_pembayaran]]="Macet",Raw_Data[[#This Row],[status_pembayaran]]="Kurang Lancar"),"Non Performing Loan","Performing")</f>
        <v>Performing</v>
      </c>
      <c r="Y1678" t="s">
        <v>47</v>
      </c>
      <c r="Z1678">
        <v>0</v>
      </c>
      <c r="AA1678">
        <v>0</v>
      </c>
      <c r="AB1678">
        <v>1</v>
      </c>
      <c r="AC1678" t="s">
        <v>137</v>
      </c>
      <c r="AD1678">
        <f>IF(Raw_Data[[#This Row],[rasio]]&lt;0.2,1,IF(Raw_Data[[#This Row],[rasio]]&lt;0.3,2,IF(Raw_Data[[#This Row],[rasio]]&lt;0.4,3,4)))</f>
        <v>3</v>
      </c>
      <c r="AE1678">
        <f>IF(Raw_Data[[#This Row],[kategori_dp]]="High",1,IF(Raw_Data[[#This Row],[kategori_dp]]="Medium",2,3))</f>
        <v>1</v>
      </c>
      <c r="AF1678">
        <f>IF(Raw_Data[[#This Row],[tenor_bulan]]&lt;=24,1,IF(Raw_Data[[#This Row],[tenor_bulan]]&lt;=36,2,IF(Raw_Data[[#This Row],[tenor_bulan]]&lt;=48,3,4)))</f>
        <v>1</v>
      </c>
      <c r="AG1678">
        <f>IF(Raw_Data[[#This Row],[jumlah_kali_telat]]=0,0,IF(Raw_Data[[#This Row],[jumlah_kali_telat]]&lt;=2,2,4))</f>
        <v>0</v>
      </c>
      <c r="AH1678">
        <f>Raw_Data[[#This Row],[Skor_Rasio]]+Raw_Data[[#This Row],[Skor_DP]]+Raw_Data[[#This Row],[Skor_Tenor]]+Raw_Data[[#This Row],[Skor_Telat]]</f>
        <v>5</v>
      </c>
      <c r="AI1678" t="str">
        <f>IF(Raw_Data[[#This Row],[Risk_Score]]&lt;=6,"Low Risk",IF(Raw_Data[[#This Row],[Risk_Score]]&lt;=8,"Medium Risk","High Risk"))</f>
        <v>Low Risk</v>
      </c>
      <c r="AJ1678">
        <f ca="1">IFERROR(DATEDIF(Raw_Data[[#This Row],[tanggal_pengajuan]],TODAY(),"m"),"N/A")</f>
        <v>4</v>
      </c>
      <c r="AK1678" t="str">
        <f ca="1">IF(ISNUMBER(Raw_Data[[#This Row],[MOB]]),IF(Raw_Data[[#This Row],[MOB]]&lt;6,"0-5 bulan",IF(Raw_Data[[#This Row],[MOB]]&lt;12,"6-11 bulan",IF(Raw_Data[[#This Row],[MOB]]&lt;24,"12-23 bulan","24+ bulan"))),"N/A")</f>
        <v>0-5 bulan</v>
      </c>
    </row>
    <row r="1679" spans="1:37" ht="14.25" customHeight="1" x14ac:dyDescent="0.45">
      <c r="A1679" t="s">
        <v>4029</v>
      </c>
      <c r="B1679" s="64">
        <v>46035</v>
      </c>
      <c r="C1679" s="1" t="str">
        <f t="shared" si="26"/>
        <v>January</v>
      </c>
      <c r="D1679" t="s">
        <v>294</v>
      </c>
      <c r="E1679" t="s">
        <v>4030</v>
      </c>
      <c r="F1679">
        <v>22</v>
      </c>
      <c r="G1679" t="s">
        <v>40</v>
      </c>
      <c r="H1679" t="s">
        <v>41</v>
      </c>
      <c r="I1679" s="2">
        <v>4876000</v>
      </c>
      <c r="J1679" s="3">
        <f>Raw_Data[[#This Row],[cicilan_per_bulan]]/Raw_Data[[#This Row],[penghasilan_bulanan]]</f>
        <v>0.14862592288761281</v>
      </c>
      <c r="K1679" t="s">
        <v>63</v>
      </c>
      <c r="L1679" t="s">
        <v>64</v>
      </c>
      <c r="M1679" t="s">
        <v>55</v>
      </c>
      <c r="N1679" t="s">
        <v>56</v>
      </c>
      <c r="O1679" t="s">
        <v>57</v>
      </c>
      <c r="P1679" s="2">
        <v>17857000</v>
      </c>
      <c r="Q1679" s="2">
        <v>7143000</v>
      </c>
      <c r="R1679" t="str">
        <f>IF(Raw_Data[[#This Row],[persen_dp]]&lt;15%,"Low",IF(Raw_Data[[#This Row],[persen_dp]]&gt;25%,"High","Medium"))</f>
        <v>High</v>
      </c>
      <c r="S1679" s="3">
        <v>0.4</v>
      </c>
      <c r="T1679">
        <v>18</v>
      </c>
      <c r="U1679">
        <v>0.14499999999999999</v>
      </c>
      <c r="V1679" s="2">
        <v>724700</v>
      </c>
      <c r="W1679" s="2">
        <v>13044000</v>
      </c>
      <c r="X1679" t="str">
        <f>IF(OR(Raw_Data[[#This Row],[status_pembayaran]]="Macet",Raw_Data[[#This Row],[status_pembayaran]]="Kurang Lancar"),"Non Performing Loan","Performing")</f>
        <v>Performing</v>
      </c>
      <c r="Y1679" t="s">
        <v>47</v>
      </c>
      <c r="Z1679">
        <v>0</v>
      </c>
      <c r="AA1679">
        <v>0</v>
      </c>
      <c r="AB1679">
        <v>1</v>
      </c>
      <c r="AC1679" t="s">
        <v>66</v>
      </c>
      <c r="AD1679">
        <f>IF(Raw_Data[[#This Row],[rasio]]&lt;0.2,1,IF(Raw_Data[[#This Row],[rasio]]&lt;0.3,2,IF(Raw_Data[[#This Row],[rasio]]&lt;0.4,3,4)))</f>
        <v>1</v>
      </c>
      <c r="AE1679">
        <f>IF(Raw_Data[[#This Row],[kategori_dp]]="High",1,IF(Raw_Data[[#This Row],[kategori_dp]]="Medium",2,3))</f>
        <v>1</v>
      </c>
      <c r="AF1679">
        <f>IF(Raw_Data[[#This Row],[tenor_bulan]]&lt;=24,1,IF(Raw_Data[[#This Row],[tenor_bulan]]&lt;=36,2,IF(Raw_Data[[#This Row],[tenor_bulan]]&lt;=48,3,4)))</f>
        <v>1</v>
      </c>
      <c r="AG1679">
        <f>IF(Raw_Data[[#This Row],[jumlah_kali_telat]]=0,0,IF(Raw_Data[[#This Row],[jumlah_kali_telat]]&lt;=2,2,4))</f>
        <v>0</v>
      </c>
      <c r="AH1679">
        <f>Raw_Data[[#This Row],[Skor_Rasio]]+Raw_Data[[#This Row],[Skor_DP]]+Raw_Data[[#This Row],[Skor_Tenor]]+Raw_Data[[#This Row],[Skor_Telat]]</f>
        <v>3</v>
      </c>
      <c r="AI1679" t="str">
        <f>IF(Raw_Data[[#This Row],[Risk_Score]]&lt;=6,"Low Risk",IF(Raw_Data[[#This Row],[Risk_Score]]&lt;=8,"Medium Risk","High Risk"))</f>
        <v>Low Risk</v>
      </c>
      <c r="AJ1679">
        <f ca="1">IFERROR(DATEDIF(Raw_Data[[#This Row],[tanggal_pengajuan]],TODAY(),"m"),"N/A")</f>
        <v>9</v>
      </c>
      <c r="AK1679" t="str">
        <f ca="1">IF(ISNUMBER(Raw_Data[[#This Row],[MOB]]),IF(Raw_Data[[#This Row],[MOB]]&lt;6,"0-5 bulan",IF(Raw_Data[[#This Row],[MOB]]&lt;12,"6-11 bulan",IF(Raw_Data[[#This Row],[MOB]]&lt;24,"12-23 bulan","24+ bulan"))),"N/A")</f>
        <v>6-11 bulan</v>
      </c>
    </row>
    <row r="1680" spans="1:37" ht="14.25" customHeight="1" x14ac:dyDescent="0.45">
      <c r="A1680" t="s">
        <v>4031</v>
      </c>
      <c r="B1680" s="64">
        <v>46093</v>
      </c>
      <c r="C1680" s="1" t="str">
        <f t="shared" si="26"/>
        <v>March</v>
      </c>
      <c r="D1680" t="s">
        <v>235</v>
      </c>
      <c r="E1680" t="s">
        <v>4032</v>
      </c>
      <c r="F1680">
        <v>53</v>
      </c>
      <c r="G1680" t="s">
        <v>40</v>
      </c>
      <c r="H1680" t="s">
        <v>41</v>
      </c>
      <c r="I1680" s="2">
        <v>4784000</v>
      </c>
      <c r="J1680" s="3">
        <f>Raw_Data[[#This Row],[cicilan_per_bulan]]/Raw_Data[[#This Row],[penghasilan_bulanan]]</f>
        <v>0.32729933110367893</v>
      </c>
      <c r="K1680" t="s">
        <v>42</v>
      </c>
      <c r="L1680" t="s">
        <v>43</v>
      </c>
      <c r="M1680" t="s">
        <v>55</v>
      </c>
      <c r="N1680" t="s">
        <v>141</v>
      </c>
      <c r="O1680" t="s">
        <v>46</v>
      </c>
      <c r="P1680" s="2">
        <v>21880000</v>
      </c>
      <c r="Q1680" s="2">
        <v>5470000</v>
      </c>
      <c r="R1680" t="str">
        <f>IF(Raw_Data[[#This Row],[persen_dp]]&lt;15%,"Low",IF(Raw_Data[[#This Row],[persen_dp]]&gt;25%,"High","Medium"))</f>
        <v>Medium</v>
      </c>
      <c r="S1680" s="3">
        <v>0.25</v>
      </c>
      <c r="T1680">
        <v>12</v>
      </c>
      <c r="U1680">
        <v>0.14499999999999999</v>
      </c>
      <c r="V1680" s="2">
        <v>1565800</v>
      </c>
      <c r="W1680" s="2">
        <v>18790000</v>
      </c>
      <c r="X1680" t="str">
        <f>IF(OR(Raw_Data[[#This Row],[status_pembayaran]]="Macet",Raw_Data[[#This Row],[status_pembayaran]]="Kurang Lancar"),"Non Performing Loan","Performing")</f>
        <v>Performing</v>
      </c>
      <c r="Y1680" t="s">
        <v>47</v>
      </c>
      <c r="Z1680">
        <v>0</v>
      </c>
      <c r="AA1680">
        <v>0</v>
      </c>
      <c r="AB1680">
        <v>1</v>
      </c>
      <c r="AC1680" t="s">
        <v>137</v>
      </c>
      <c r="AD1680">
        <f>IF(Raw_Data[[#This Row],[rasio]]&lt;0.2,1,IF(Raw_Data[[#This Row],[rasio]]&lt;0.3,2,IF(Raw_Data[[#This Row],[rasio]]&lt;0.4,3,4)))</f>
        <v>3</v>
      </c>
      <c r="AE1680">
        <f>IF(Raw_Data[[#This Row],[kategori_dp]]="High",1,IF(Raw_Data[[#This Row],[kategori_dp]]="Medium",2,3))</f>
        <v>2</v>
      </c>
      <c r="AF1680">
        <f>IF(Raw_Data[[#This Row],[tenor_bulan]]&lt;=24,1,IF(Raw_Data[[#This Row],[tenor_bulan]]&lt;=36,2,IF(Raw_Data[[#This Row],[tenor_bulan]]&lt;=48,3,4)))</f>
        <v>1</v>
      </c>
      <c r="AG1680">
        <f>IF(Raw_Data[[#This Row],[jumlah_kali_telat]]=0,0,IF(Raw_Data[[#This Row],[jumlah_kali_telat]]&lt;=2,2,4))</f>
        <v>0</v>
      </c>
      <c r="AH1680">
        <f>Raw_Data[[#This Row],[Skor_Rasio]]+Raw_Data[[#This Row],[Skor_DP]]+Raw_Data[[#This Row],[Skor_Tenor]]+Raw_Data[[#This Row],[Skor_Telat]]</f>
        <v>6</v>
      </c>
      <c r="AI1680" t="str">
        <f>IF(Raw_Data[[#This Row],[Risk_Score]]&lt;=6,"Low Risk",IF(Raw_Data[[#This Row],[Risk_Score]]&lt;=8,"Medium Risk","High Risk"))</f>
        <v>Low Risk</v>
      </c>
      <c r="AJ1680">
        <f ca="1">IFERROR(DATEDIF(Raw_Data[[#This Row],[tanggal_pengajuan]],TODAY(),"m"),"N/A")</f>
        <v>7</v>
      </c>
      <c r="AK1680" t="str">
        <f ca="1">IF(ISNUMBER(Raw_Data[[#This Row],[MOB]]),IF(Raw_Data[[#This Row],[MOB]]&lt;6,"0-5 bulan",IF(Raw_Data[[#This Row],[MOB]]&lt;12,"6-11 bulan",IF(Raw_Data[[#This Row],[MOB]]&lt;24,"12-23 bulan","24+ bulan"))),"N/A")</f>
        <v>6-11 bulan</v>
      </c>
    </row>
    <row r="1681" spans="1:37" ht="14.25" customHeight="1" x14ac:dyDescent="0.45">
      <c r="A1681" t="s">
        <v>4033</v>
      </c>
      <c r="B1681" s="64">
        <v>46027</v>
      </c>
      <c r="C1681" s="1" t="str">
        <f t="shared" si="26"/>
        <v>January</v>
      </c>
      <c r="D1681" t="s">
        <v>1119</v>
      </c>
      <c r="E1681" t="s">
        <v>4034</v>
      </c>
      <c r="F1681">
        <v>38</v>
      </c>
      <c r="G1681" t="s">
        <v>51</v>
      </c>
      <c r="H1681" t="s">
        <v>152</v>
      </c>
      <c r="I1681" s="2">
        <v>3878000</v>
      </c>
      <c r="J1681" s="3">
        <f>Raw_Data[[#This Row],[cicilan_per_bulan]]/Raw_Data[[#This Row],[penghasilan_bulanan]]</f>
        <v>0.32694687983496645</v>
      </c>
      <c r="K1681" t="s">
        <v>63</v>
      </c>
      <c r="L1681" t="s">
        <v>64</v>
      </c>
      <c r="M1681" t="s">
        <v>249</v>
      </c>
      <c r="N1681" t="s">
        <v>250</v>
      </c>
      <c r="O1681" t="s">
        <v>57</v>
      </c>
      <c r="P1681" s="2">
        <v>15633000</v>
      </c>
      <c r="Q1681" s="2">
        <v>2345000</v>
      </c>
      <c r="R1681" t="str">
        <f>IF(Raw_Data[[#This Row],[persen_dp]]&lt;15%,"Low",IF(Raw_Data[[#This Row],[persen_dp]]&gt;25%,"High","Medium"))</f>
        <v>Medium</v>
      </c>
      <c r="S1681" s="3">
        <v>0.15</v>
      </c>
      <c r="T1681">
        <v>12</v>
      </c>
      <c r="U1681">
        <v>0.14499999999999999</v>
      </c>
      <c r="V1681" s="2">
        <v>1267900</v>
      </c>
      <c r="W1681" s="2">
        <v>15215000</v>
      </c>
      <c r="X1681" t="str">
        <f>IF(OR(Raw_Data[[#This Row],[status_pembayaran]]="Macet",Raw_Data[[#This Row],[status_pembayaran]]="Kurang Lancar"),"Non Performing Loan","Performing")</f>
        <v>Performing</v>
      </c>
      <c r="Y1681" t="s">
        <v>47</v>
      </c>
      <c r="Z1681">
        <v>0</v>
      </c>
      <c r="AA1681">
        <v>0</v>
      </c>
      <c r="AB1681">
        <v>1</v>
      </c>
      <c r="AC1681" t="s">
        <v>58</v>
      </c>
      <c r="AD1681">
        <f>IF(Raw_Data[[#This Row],[rasio]]&lt;0.2,1,IF(Raw_Data[[#This Row],[rasio]]&lt;0.3,2,IF(Raw_Data[[#This Row],[rasio]]&lt;0.4,3,4)))</f>
        <v>3</v>
      </c>
      <c r="AE1681">
        <f>IF(Raw_Data[[#This Row],[kategori_dp]]="High",1,IF(Raw_Data[[#This Row],[kategori_dp]]="Medium",2,3))</f>
        <v>2</v>
      </c>
      <c r="AF1681">
        <f>IF(Raw_Data[[#This Row],[tenor_bulan]]&lt;=24,1,IF(Raw_Data[[#This Row],[tenor_bulan]]&lt;=36,2,IF(Raw_Data[[#This Row],[tenor_bulan]]&lt;=48,3,4)))</f>
        <v>1</v>
      </c>
      <c r="AG1681">
        <f>IF(Raw_Data[[#This Row],[jumlah_kali_telat]]=0,0,IF(Raw_Data[[#This Row],[jumlah_kali_telat]]&lt;=2,2,4))</f>
        <v>0</v>
      </c>
      <c r="AH1681">
        <f>Raw_Data[[#This Row],[Skor_Rasio]]+Raw_Data[[#This Row],[Skor_DP]]+Raw_Data[[#This Row],[Skor_Tenor]]+Raw_Data[[#This Row],[Skor_Telat]]</f>
        <v>6</v>
      </c>
      <c r="AI1681" t="str">
        <f>IF(Raw_Data[[#This Row],[Risk_Score]]&lt;=6,"Low Risk",IF(Raw_Data[[#This Row],[Risk_Score]]&lt;=8,"Medium Risk","High Risk"))</f>
        <v>Low Risk</v>
      </c>
      <c r="AJ1681">
        <f ca="1">IFERROR(DATEDIF(Raw_Data[[#This Row],[tanggal_pengajuan]],TODAY(),"m"),"N/A")</f>
        <v>9</v>
      </c>
      <c r="AK1681" t="str">
        <f ca="1">IF(ISNUMBER(Raw_Data[[#This Row],[MOB]]),IF(Raw_Data[[#This Row],[MOB]]&lt;6,"0-5 bulan",IF(Raw_Data[[#This Row],[MOB]]&lt;12,"6-11 bulan",IF(Raw_Data[[#This Row],[MOB]]&lt;24,"12-23 bulan","24+ bulan"))),"N/A")</f>
        <v>6-11 bulan</v>
      </c>
    </row>
    <row r="1682" spans="1:37" ht="14.25" customHeight="1" x14ac:dyDescent="0.45">
      <c r="A1682" t="s">
        <v>4035</v>
      </c>
      <c r="B1682" s="64">
        <v>46059</v>
      </c>
      <c r="C1682" s="1" t="str">
        <f t="shared" si="26"/>
        <v>February</v>
      </c>
      <c r="D1682" t="s">
        <v>707</v>
      </c>
      <c r="E1682" t="s">
        <v>4036</v>
      </c>
      <c r="F1682">
        <v>39</v>
      </c>
      <c r="G1682" t="s">
        <v>51</v>
      </c>
      <c r="H1682" t="s">
        <v>176</v>
      </c>
      <c r="I1682" s="2">
        <v>3949000</v>
      </c>
      <c r="J1682" s="3">
        <f>Raw_Data[[#This Row],[cicilan_per_bulan]]/Raw_Data[[#This Row],[penghasilan_bulanan]]</f>
        <v>0.18893390731830842</v>
      </c>
      <c r="K1682" t="s">
        <v>127</v>
      </c>
      <c r="L1682" t="s">
        <v>128</v>
      </c>
      <c r="M1682" t="s">
        <v>55</v>
      </c>
      <c r="N1682" t="s">
        <v>221</v>
      </c>
      <c r="O1682" t="s">
        <v>159</v>
      </c>
      <c r="P1682" s="2">
        <v>43251000</v>
      </c>
      <c r="Q1682" s="2">
        <v>17300000</v>
      </c>
      <c r="R1682" t="str">
        <f>IF(Raw_Data[[#This Row],[persen_dp]]&lt;15%,"Low",IF(Raw_Data[[#This Row],[persen_dp]]&gt;25%,"High","Medium"))</f>
        <v>High</v>
      </c>
      <c r="S1682" s="3">
        <v>0.4</v>
      </c>
      <c r="T1682">
        <v>60</v>
      </c>
      <c r="U1682">
        <v>0.14499999999999999</v>
      </c>
      <c r="V1682" s="2">
        <v>746100</v>
      </c>
      <c r="W1682" s="2">
        <v>44765000</v>
      </c>
      <c r="X1682" t="str">
        <f>IF(OR(Raw_Data[[#This Row],[status_pembayaran]]="Macet",Raw_Data[[#This Row],[status_pembayaran]]="Kurang Lancar"),"Non Performing Loan","Performing")</f>
        <v>Performing</v>
      </c>
      <c r="Y1682" t="s">
        <v>47</v>
      </c>
      <c r="Z1682">
        <v>0</v>
      </c>
      <c r="AA1682">
        <v>0</v>
      </c>
      <c r="AB1682">
        <v>1</v>
      </c>
      <c r="AC1682" t="s">
        <v>66</v>
      </c>
      <c r="AD1682">
        <f>IF(Raw_Data[[#This Row],[rasio]]&lt;0.2,1,IF(Raw_Data[[#This Row],[rasio]]&lt;0.3,2,IF(Raw_Data[[#This Row],[rasio]]&lt;0.4,3,4)))</f>
        <v>1</v>
      </c>
      <c r="AE1682">
        <f>IF(Raw_Data[[#This Row],[kategori_dp]]="High",1,IF(Raw_Data[[#This Row],[kategori_dp]]="Medium",2,3))</f>
        <v>1</v>
      </c>
      <c r="AF1682">
        <f>IF(Raw_Data[[#This Row],[tenor_bulan]]&lt;=24,1,IF(Raw_Data[[#This Row],[tenor_bulan]]&lt;=36,2,IF(Raw_Data[[#This Row],[tenor_bulan]]&lt;=48,3,4)))</f>
        <v>4</v>
      </c>
      <c r="AG1682">
        <f>IF(Raw_Data[[#This Row],[jumlah_kali_telat]]=0,0,IF(Raw_Data[[#This Row],[jumlah_kali_telat]]&lt;=2,2,4))</f>
        <v>0</v>
      </c>
      <c r="AH1682">
        <f>Raw_Data[[#This Row],[Skor_Rasio]]+Raw_Data[[#This Row],[Skor_DP]]+Raw_Data[[#This Row],[Skor_Tenor]]+Raw_Data[[#This Row],[Skor_Telat]]</f>
        <v>6</v>
      </c>
      <c r="AI1682" t="str">
        <f>IF(Raw_Data[[#This Row],[Risk_Score]]&lt;=6,"Low Risk",IF(Raw_Data[[#This Row],[Risk_Score]]&lt;=8,"Medium Risk","High Risk"))</f>
        <v>Low Risk</v>
      </c>
      <c r="AJ1682">
        <f ca="1">IFERROR(DATEDIF(Raw_Data[[#This Row],[tanggal_pengajuan]],TODAY(),"m"),"N/A")</f>
        <v>8</v>
      </c>
      <c r="AK1682" t="str">
        <f ca="1">IF(ISNUMBER(Raw_Data[[#This Row],[MOB]]),IF(Raw_Data[[#This Row],[MOB]]&lt;6,"0-5 bulan",IF(Raw_Data[[#This Row],[MOB]]&lt;12,"6-11 bulan",IF(Raw_Data[[#This Row],[MOB]]&lt;24,"12-23 bulan","24+ bulan"))),"N/A")</f>
        <v>6-11 bulan</v>
      </c>
    </row>
    <row r="1683" spans="1:37" ht="14.25" customHeight="1" x14ac:dyDescent="0.45">
      <c r="A1683" t="s">
        <v>4037</v>
      </c>
      <c r="B1683" s="64">
        <v>46144</v>
      </c>
      <c r="C1683" s="1" t="str">
        <f t="shared" si="26"/>
        <v>May</v>
      </c>
      <c r="D1683" t="s">
        <v>1484</v>
      </c>
      <c r="E1683" t="s">
        <v>4038</v>
      </c>
      <c r="F1683">
        <v>43</v>
      </c>
      <c r="G1683" t="s">
        <v>40</v>
      </c>
      <c r="H1683" t="s">
        <v>176</v>
      </c>
      <c r="I1683" s="2">
        <v>5759000</v>
      </c>
      <c r="J1683" s="3">
        <f>Raw_Data[[#This Row],[cicilan_per_bulan]]/Raw_Data[[#This Row],[penghasilan_bulanan]]</f>
        <v>9.5433234936620939E-2</v>
      </c>
      <c r="K1683" t="s">
        <v>63</v>
      </c>
      <c r="L1683" t="s">
        <v>64</v>
      </c>
      <c r="M1683" t="s">
        <v>72</v>
      </c>
      <c r="N1683" t="s">
        <v>97</v>
      </c>
      <c r="O1683" t="s">
        <v>57</v>
      </c>
      <c r="P1683" s="2">
        <v>17043000</v>
      </c>
      <c r="Q1683" s="2">
        <v>6817000</v>
      </c>
      <c r="R1683" t="str">
        <f>IF(Raw_Data[[#This Row],[persen_dp]]&lt;15%,"Low",IF(Raw_Data[[#This Row],[persen_dp]]&gt;25%,"High","Medium"))</f>
        <v>High</v>
      </c>
      <c r="S1683" s="3">
        <v>0.4</v>
      </c>
      <c r="T1683">
        <v>24</v>
      </c>
      <c r="U1683">
        <v>0.14499999999999999</v>
      </c>
      <c r="V1683" s="2">
        <v>549600</v>
      </c>
      <c r="W1683" s="2">
        <v>13191000</v>
      </c>
      <c r="X1683" t="str">
        <f>IF(OR(Raw_Data[[#This Row],[status_pembayaran]]="Macet",Raw_Data[[#This Row],[status_pembayaran]]="Kurang Lancar"),"Non Performing Loan","Performing")</f>
        <v>Performing</v>
      </c>
      <c r="Y1683" t="s">
        <v>47</v>
      </c>
      <c r="Z1683">
        <v>0</v>
      </c>
      <c r="AA1683">
        <v>0</v>
      </c>
      <c r="AB1683">
        <v>1</v>
      </c>
      <c r="AD1683">
        <f>IF(Raw_Data[[#This Row],[rasio]]&lt;0.2,1,IF(Raw_Data[[#This Row],[rasio]]&lt;0.3,2,IF(Raw_Data[[#This Row],[rasio]]&lt;0.4,3,4)))</f>
        <v>1</v>
      </c>
      <c r="AE1683">
        <f>IF(Raw_Data[[#This Row],[kategori_dp]]="High",1,IF(Raw_Data[[#This Row],[kategori_dp]]="Medium",2,3))</f>
        <v>1</v>
      </c>
      <c r="AF1683">
        <f>IF(Raw_Data[[#This Row],[tenor_bulan]]&lt;=24,1,IF(Raw_Data[[#This Row],[tenor_bulan]]&lt;=36,2,IF(Raw_Data[[#This Row],[tenor_bulan]]&lt;=48,3,4)))</f>
        <v>1</v>
      </c>
      <c r="AG1683">
        <f>IF(Raw_Data[[#This Row],[jumlah_kali_telat]]=0,0,IF(Raw_Data[[#This Row],[jumlah_kali_telat]]&lt;=2,2,4))</f>
        <v>0</v>
      </c>
      <c r="AH1683">
        <f>Raw_Data[[#This Row],[Skor_Rasio]]+Raw_Data[[#This Row],[Skor_DP]]+Raw_Data[[#This Row],[Skor_Tenor]]+Raw_Data[[#This Row],[Skor_Telat]]</f>
        <v>3</v>
      </c>
      <c r="AI1683" t="str">
        <f>IF(Raw_Data[[#This Row],[Risk_Score]]&lt;=6,"Low Risk",IF(Raw_Data[[#This Row],[Risk_Score]]&lt;=8,"Medium Risk","High Risk"))</f>
        <v>Low Risk</v>
      </c>
      <c r="AJ1683">
        <f ca="1">IFERROR(DATEDIF(Raw_Data[[#This Row],[tanggal_pengajuan]],TODAY(),"m"),"N/A")</f>
        <v>5</v>
      </c>
      <c r="AK1683" t="str">
        <f ca="1">IF(ISNUMBER(Raw_Data[[#This Row],[MOB]]),IF(Raw_Data[[#This Row],[MOB]]&lt;6,"0-5 bulan",IF(Raw_Data[[#This Row],[MOB]]&lt;12,"6-11 bulan",IF(Raw_Data[[#This Row],[MOB]]&lt;24,"12-23 bulan","24+ bulan"))),"N/A")</f>
        <v>0-5 bulan</v>
      </c>
    </row>
    <row r="1684" spans="1:37" ht="14.25" customHeight="1" x14ac:dyDescent="0.45">
      <c r="A1684" t="s">
        <v>4039</v>
      </c>
      <c r="B1684" s="64">
        <v>46066</v>
      </c>
      <c r="C1684" s="1" t="str">
        <f t="shared" si="26"/>
        <v>February</v>
      </c>
      <c r="D1684" t="s">
        <v>3346</v>
      </c>
      <c r="E1684" t="s">
        <v>4040</v>
      </c>
      <c r="F1684">
        <v>55</v>
      </c>
      <c r="G1684" t="s">
        <v>40</v>
      </c>
      <c r="H1684" t="s">
        <v>52</v>
      </c>
      <c r="I1684" s="2">
        <v>13127000</v>
      </c>
      <c r="J1684" s="3">
        <f>Raw_Data[[#This Row],[cicilan_per_bulan]]/Raw_Data[[#This Row],[penghasilan_bulanan]]</f>
        <v>0.12976308372057591</v>
      </c>
      <c r="K1684" t="s">
        <v>167</v>
      </c>
      <c r="L1684" t="s">
        <v>110</v>
      </c>
      <c r="M1684" t="s">
        <v>44</v>
      </c>
      <c r="N1684" t="s">
        <v>45</v>
      </c>
      <c r="O1684" t="s">
        <v>46</v>
      </c>
      <c r="P1684" s="2">
        <v>25503000</v>
      </c>
      <c r="Q1684" s="2">
        <v>7651000</v>
      </c>
      <c r="R1684" t="str">
        <f>IF(Raw_Data[[#This Row],[persen_dp]]&lt;15%,"Low",IF(Raw_Data[[#This Row],[persen_dp]]&gt;25%,"High","Medium"))</f>
        <v>High</v>
      </c>
      <c r="S1684" s="3">
        <v>0.3</v>
      </c>
      <c r="T1684">
        <v>12</v>
      </c>
      <c r="U1684">
        <v>0.14499999999999999</v>
      </c>
      <c r="V1684" s="2">
        <v>1703400</v>
      </c>
      <c r="W1684" s="2">
        <v>20440000</v>
      </c>
      <c r="X1684" t="str">
        <f>IF(OR(Raw_Data[[#This Row],[status_pembayaran]]="Macet",Raw_Data[[#This Row],[status_pembayaran]]="Kurang Lancar"),"Non Performing Loan","Performing")</f>
        <v>Performing</v>
      </c>
      <c r="Y1684" t="s">
        <v>47</v>
      </c>
      <c r="Z1684">
        <v>0</v>
      </c>
      <c r="AA1684">
        <v>0</v>
      </c>
      <c r="AB1684">
        <v>1</v>
      </c>
      <c r="AD1684">
        <f>IF(Raw_Data[[#This Row],[rasio]]&lt;0.2,1,IF(Raw_Data[[#This Row],[rasio]]&lt;0.3,2,IF(Raw_Data[[#This Row],[rasio]]&lt;0.4,3,4)))</f>
        <v>1</v>
      </c>
      <c r="AE1684">
        <f>IF(Raw_Data[[#This Row],[kategori_dp]]="High",1,IF(Raw_Data[[#This Row],[kategori_dp]]="Medium",2,3))</f>
        <v>1</v>
      </c>
      <c r="AF1684">
        <f>IF(Raw_Data[[#This Row],[tenor_bulan]]&lt;=24,1,IF(Raw_Data[[#This Row],[tenor_bulan]]&lt;=36,2,IF(Raw_Data[[#This Row],[tenor_bulan]]&lt;=48,3,4)))</f>
        <v>1</v>
      </c>
      <c r="AG1684">
        <f>IF(Raw_Data[[#This Row],[jumlah_kali_telat]]=0,0,IF(Raw_Data[[#This Row],[jumlah_kali_telat]]&lt;=2,2,4))</f>
        <v>0</v>
      </c>
      <c r="AH1684">
        <f>Raw_Data[[#This Row],[Skor_Rasio]]+Raw_Data[[#This Row],[Skor_DP]]+Raw_Data[[#This Row],[Skor_Tenor]]+Raw_Data[[#This Row],[Skor_Telat]]</f>
        <v>3</v>
      </c>
      <c r="AI1684" t="str">
        <f>IF(Raw_Data[[#This Row],[Risk_Score]]&lt;=6,"Low Risk",IF(Raw_Data[[#This Row],[Risk_Score]]&lt;=8,"Medium Risk","High Risk"))</f>
        <v>Low Risk</v>
      </c>
      <c r="AJ1684">
        <f ca="1">IFERROR(DATEDIF(Raw_Data[[#This Row],[tanggal_pengajuan]],TODAY(),"m"),"N/A")</f>
        <v>8</v>
      </c>
      <c r="AK1684" t="str">
        <f ca="1">IF(ISNUMBER(Raw_Data[[#This Row],[MOB]]),IF(Raw_Data[[#This Row],[MOB]]&lt;6,"0-5 bulan",IF(Raw_Data[[#This Row],[MOB]]&lt;12,"6-11 bulan",IF(Raw_Data[[#This Row],[MOB]]&lt;24,"12-23 bulan","24+ bulan"))),"N/A")</f>
        <v>6-11 bulan</v>
      </c>
    </row>
    <row r="1685" spans="1:37" ht="14.25" customHeight="1" x14ac:dyDescent="0.45">
      <c r="A1685" t="s">
        <v>4041</v>
      </c>
      <c r="B1685" s="64">
        <v>46077</v>
      </c>
      <c r="C1685" s="1" t="str">
        <f t="shared" si="26"/>
        <v>February</v>
      </c>
      <c r="D1685" t="s">
        <v>657</v>
      </c>
      <c r="E1685" t="s">
        <v>4042</v>
      </c>
      <c r="F1685">
        <v>43</v>
      </c>
      <c r="G1685" t="s">
        <v>40</v>
      </c>
      <c r="H1685" t="s">
        <v>126</v>
      </c>
      <c r="I1685" s="2">
        <v>2078000</v>
      </c>
      <c r="J1685" s="3">
        <f>Raw_Data[[#This Row],[cicilan_per_bulan]]/Raw_Data[[#This Row],[penghasilan_bulanan]]</f>
        <v>0.67454282964388834</v>
      </c>
      <c r="K1685" t="s">
        <v>145</v>
      </c>
      <c r="L1685" t="s">
        <v>146</v>
      </c>
      <c r="M1685" t="s">
        <v>44</v>
      </c>
      <c r="N1685" t="s">
        <v>273</v>
      </c>
      <c r="O1685" t="s">
        <v>274</v>
      </c>
      <c r="P1685" s="2">
        <v>18364000</v>
      </c>
      <c r="Q1685" s="2">
        <v>3673000</v>
      </c>
      <c r="R1685" t="str">
        <f>IF(Raw_Data[[#This Row],[persen_dp]]&lt;15%,"Low",IF(Raw_Data[[#This Row],[persen_dp]]&gt;25%,"High","Medium"))</f>
        <v>Medium</v>
      </c>
      <c r="S1685" s="3">
        <v>0.2</v>
      </c>
      <c r="T1685">
        <v>12</v>
      </c>
      <c r="U1685">
        <v>0.14499999999999999</v>
      </c>
      <c r="V1685" s="2">
        <v>1401700</v>
      </c>
      <c r="W1685" s="2">
        <v>16821000</v>
      </c>
      <c r="X1685" t="str">
        <f>IF(OR(Raw_Data[[#This Row],[status_pembayaran]]="Macet",Raw_Data[[#This Row],[status_pembayaran]]="Kurang Lancar"),"Non Performing Loan","Performing")</f>
        <v>Performing</v>
      </c>
      <c r="Y1685" t="s">
        <v>47</v>
      </c>
      <c r="Z1685">
        <v>0</v>
      </c>
      <c r="AA1685">
        <v>0</v>
      </c>
      <c r="AB1685">
        <v>1</v>
      </c>
      <c r="AC1685" t="s">
        <v>137</v>
      </c>
      <c r="AD1685">
        <f>IF(Raw_Data[[#This Row],[rasio]]&lt;0.2,1,IF(Raw_Data[[#This Row],[rasio]]&lt;0.3,2,IF(Raw_Data[[#This Row],[rasio]]&lt;0.4,3,4)))</f>
        <v>4</v>
      </c>
      <c r="AE1685">
        <f>IF(Raw_Data[[#This Row],[kategori_dp]]="High",1,IF(Raw_Data[[#This Row],[kategori_dp]]="Medium",2,3))</f>
        <v>2</v>
      </c>
      <c r="AF1685">
        <f>IF(Raw_Data[[#This Row],[tenor_bulan]]&lt;=24,1,IF(Raw_Data[[#This Row],[tenor_bulan]]&lt;=36,2,IF(Raw_Data[[#This Row],[tenor_bulan]]&lt;=48,3,4)))</f>
        <v>1</v>
      </c>
      <c r="AG1685">
        <f>IF(Raw_Data[[#This Row],[jumlah_kali_telat]]=0,0,IF(Raw_Data[[#This Row],[jumlah_kali_telat]]&lt;=2,2,4))</f>
        <v>0</v>
      </c>
      <c r="AH1685">
        <f>Raw_Data[[#This Row],[Skor_Rasio]]+Raw_Data[[#This Row],[Skor_DP]]+Raw_Data[[#This Row],[Skor_Tenor]]+Raw_Data[[#This Row],[Skor_Telat]]</f>
        <v>7</v>
      </c>
      <c r="AI1685" t="str">
        <f>IF(Raw_Data[[#This Row],[Risk_Score]]&lt;=6,"Low Risk",IF(Raw_Data[[#This Row],[Risk_Score]]&lt;=8,"Medium Risk","High Risk"))</f>
        <v>Medium Risk</v>
      </c>
      <c r="AJ1685">
        <f ca="1">IFERROR(DATEDIF(Raw_Data[[#This Row],[tanggal_pengajuan]],TODAY(),"m"),"N/A")</f>
        <v>7</v>
      </c>
      <c r="AK1685" t="str">
        <f ca="1">IF(ISNUMBER(Raw_Data[[#This Row],[MOB]]),IF(Raw_Data[[#This Row],[MOB]]&lt;6,"0-5 bulan",IF(Raw_Data[[#This Row],[MOB]]&lt;12,"6-11 bulan",IF(Raw_Data[[#This Row],[MOB]]&lt;24,"12-23 bulan","24+ bulan"))),"N/A")</f>
        <v>6-11 bulan</v>
      </c>
    </row>
    <row r="1686" spans="1:37" ht="14.25" customHeight="1" x14ac:dyDescent="0.45">
      <c r="A1686" t="s">
        <v>4043</v>
      </c>
      <c r="B1686" s="64">
        <v>46055</v>
      </c>
      <c r="C1686" s="1" t="str">
        <f t="shared" si="26"/>
        <v>February</v>
      </c>
      <c r="D1686" t="s">
        <v>79</v>
      </c>
      <c r="E1686" t="s">
        <v>4044</v>
      </c>
      <c r="F1686">
        <v>50</v>
      </c>
      <c r="G1686" t="s">
        <v>40</v>
      </c>
      <c r="H1686" t="s">
        <v>108</v>
      </c>
      <c r="I1686" s="2">
        <v>4405000</v>
      </c>
      <c r="J1686" s="3">
        <f>Raw_Data[[#This Row],[cicilan_per_bulan]]/Raw_Data[[#This Row],[penghasilan_bulanan]]</f>
        <v>0.49314415437003406</v>
      </c>
      <c r="K1686" t="s">
        <v>145</v>
      </c>
      <c r="L1686" t="s">
        <v>146</v>
      </c>
      <c r="M1686" t="s">
        <v>44</v>
      </c>
      <c r="N1686" t="s">
        <v>163</v>
      </c>
      <c r="O1686" t="s">
        <v>46</v>
      </c>
      <c r="P1686" s="2">
        <v>30356000</v>
      </c>
      <c r="Q1686" s="2">
        <v>7589000</v>
      </c>
      <c r="R1686" t="str">
        <f>IF(Raw_Data[[#This Row],[persen_dp]]&lt;15%,"Low",IF(Raw_Data[[#This Row],[persen_dp]]&gt;25%,"High","Medium"))</f>
        <v>Medium</v>
      </c>
      <c r="S1686" s="3">
        <v>0.25</v>
      </c>
      <c r="T1686">
        <v>12</v>
      </c>
      <c r="U1686">
        <v>0.14499999999999999</v>
      </c>
      <c r="V1686" s="2">
        <v>2172300</v>
      </c>
      <c r="W1686" s="2">
        <v>26068000</v>
      </c>
      <c r="X1686" t="str">
        <f>IF(OR(Raw_Data[[#This Row],[status_pembayaran]]="Macet",Raw_Data[[#This Row],[status_pembayaran]]="Kurang Lancar"),"Non Performing Loan","Performing")</f>
        <v>Performing</v>
      </c>
      <c r="Y1686" t="s">
        <v>47</v>
      </c>
      <c r="Z1686">
        <v>0</v>
      </c>
      <c r="AA1686">
        <v>0</v>
      </c>
      <c r="AB1686">
        <v>1</v>
      </c>
      <c r="AC1686" t="s">
        <v>66</v>
      </c>
      <c r="AD1686">
        <f>IF(Raw_Data[[#This Row],[rasio]]&lt;0.2,1,IF(Raw_Data[[#This Row],[rasio]]&lt;0.3,2,IF(Raw_Data[[#This Row],[rasio]]&lt;0.4,3,4)))</f>
        <v>4</v>
      </c>
      <c r="AE1686">
        <f>IF(Raw_Data[[#This Row],[kategori_dp]]="High",1,IF(Raw_Data[[#This Row],[kategori_dp]]="Medium",2,3))</f>
        <v>2</v>
      </c>
      <c r="AF1686">
        <f>IF(Raw_Data[[#This Row],[tenor_bulan]]&lt;=24,1,IF(Raw_Data[[#This Row],[tenor_bulan]]&lt;=36,2,IF(Raw_Data[[#This Row],[tenor_bulan]]&lt;=48,3,4)))</f>
        <v>1</v>
      </c>
      <c r="AG1686">
        <f>IF(Raw_Data[[#This Row],[jumlah_kali_telat]]=0,0,IF(Raw_Data[[#This Row],[jumlah_kali_telat]]&lt;=2,2,4))</f>
        <v>0</v>
      </c>
      <c r="AH1686">
        <f>Raw_Data[[#This Row],[Skor_Rasio]]+Raw_Data[[#This Row],[Skor_DP]]+Raw_Data[[#This Row],[Skor_Tenor]]+Raw_Data[[#This Row],[Skor_Telat]]</f>
        <v>7</v>
      </c>
      <c r="AI1686" t="str">
        <f>IF(Raw_Data[[#This Row],[Risk_Score]]&lt;=6,"Low Risk",IF(Raw_Data[[#This Row],[Risk_Score]]&lt;=8,"Medium Risk","High Risk"))</f>
        <v>Medium Risk</v>
      </c>
      <c r="AJ1686">
        <f ca="1">IFERROR(DATEDIF(Raw_Data[[#This Row],[tanggal_pengajuan]],TODAY(),"m"),"N/A")</f>
        <v>8</v>
      </c>
      <c r="AK1686" t="str">
        <f ca="1">IF(ISNUMBER(Raw_Data[[#This Row],[MOB]]),IF(Raw_Data[[#This Row],[MOB]]&lt;6,"0-5 bulan",IF(Raw_Data[[#This Row],[MOB]]&lt;12,"6-11 bulan",IF(Raw_Data[[#This Row],[MOB]]&lt;24,"12-23 bulan","24+ bulan"))),"N/A")</f>
        <v>6-11 bulan</v>
      </c>
    </row>
    <row r="1687" spans="1:37" ht="14.25" customHeight="1" x14ac:dyDescent="0.45">
      <c r="A1687" t="s">
        <v>4045</v>
      </c>
      <c r="B1687" s="64">
        <v>46069</v>
      </c>
      <c r="C1687" s="1" t="str">
        <f t="shared" si="26"/>
        <v>February</v>
      </c>
      <c r="D1687" t="s">
        <v>582</v>
      </c>
      <c r="E1687" t="s">
        <v>4046</v>
      </c>
      <c r="F1687">
        <v>56</v>
      </c>
      <c r="G1687" t="s">
        <v>51</v>
      </c>
      <c r="H1687" t="s">
        <v>41</v>
      </c>
      <c r="I1687" s="2">
        <v>5999000</v>
      </c>
      <c r="J1687" s="3">
        <f>Raw_Data[[#This Row],[cicilan_per_bulan]]/Raw_Data[[#This Row],[penghasilan_bulanan]]</f>
        <v>0.2229204867477913</v>
      </c>
      <c r="K1687" t="s">
        <v>192</v>
      </c>
      <c r="L1687" t="s">
        <v>128</v>
      </c>
      <c r="M1687" t="s">
        <v>55</v>
      </c>
      <c r="N1687" t="s">
        <v>65</v>
      </c>
      <c r="O1687" t="s">
        <v>46</v>
      </c>
      <c r="P1687" s="2">
        <v>29269000</v>
      </c>
      <c r="Q1687" s="2">
        <v>4390000</v>
      </c>
      <c r="R1687" t="str">
        <f>IF(Raw_Data[[#This Row],[persen_dp]]&lt;15%,"Low",IF(Raw_Data[[#This Row],[persen_dp]]&gt;25%,"High","Medium"))</f>
        <v>Medium</v>
      </c>
      <c r="S1687" s="3">
        <v>0.15</v>
      </c>
      <c r="T1687">
        <v>24</v>
      </c>
      <c r="U1687">
        <v>0.14499999999999999</v>
      </c>
      <c r="V1687" s="2">
        <v>1337300</v>
      </c>
      <c r="W1687" s="2">
        <v>32094000</v>
      </c>
      <c r="X1687" t="str">
        <f>IF(OR(Raw_Data[[#This Row],[status_pembayaran]]="Macet",Raw_Data[[#This Row],[status_pembayaran]]="Kurang Lancar"),"Non Performing Loan","Performing")</f>
        <v>Performing</v>
      </c>
      <c r="Y1687" t="s">
        <v>47</v>
      </c>
      <c r="Z1687">
        <v>0</v>
      </c>
      <c r="AA1687">
        <v>0</v>
      </c>
      <c r="AB1687">
        <v>1</v>
      </c>
      <c r="AC1687" t="s">
        <v>137</v>
      </c>
      <c r="AD1687">
        <f>IF(Raw_Data[[#This Row],[rasio]]&lt;0.2,1,IF(Raw_Data[[#This Row],[rasio]]&lt;0.3,2,IF(Raw_Data[[#This Row],[rasio]]&lt;0.4,3,4)))</f>
        <v>2</v>
      </c>
      <c r="AE1687">
        <f>IF(Raw_Data[[#This Row],[kategori_dp]]="High",1,IF(Raw_Data[[#This Row],[kategori_dp]]="Medium",2,3))</f>
        <v>2</v>
      </c>
      <c r="AF1687">
        <f>IF(Raw_Data[[#This Row],[tenor_bulan]]&lt;=24,1,IF(Raw_Data[[#This Row],[tenor_bulan]]&lt;=36,2,IF(Raw_Data[[#This Row],[tenor_bulan]]&lt;=48,3,4)))</f>
        <v>1</v>
      </c>
      <c r="AG1687">
        <f>IF(Raw_Data[[#This Row],[jumlah_kali_telat]]=0,0,IF(Raw_Data[[#This Row],[jumlah_kali_telat]]&lt;=2,2,4))</f>
        <v>0</v>
      </c>
      <c r="AH1687">
        <f>Raw_Data[[#This Row],[Skor_Rasio]]+Raw_Data[[#This Row],[Skor_DP]]+Raw_Data[[#This Row],[Skor_Tenor]]+Raw_Data[[#This Row],[Skor_Telat]]</f>
        <v>5</v>
      </c>
      <c r="AI1687" t="str">
        <f>IF(Raw_Data[[#This Row],[Risk_Score]]&lt;=6,"Low Risk",IF(Raw_Data[[#This Row],[Risk_Score]]&lt;=8,"Medium Risk","High Risk"))</f>
        <v>Low Risk</v>
      </c>
      <c r="AJ1687">
        <f ca="1">IFERROR(DATEDIF(Raw_Data[[#This Row],[tanggal_pengajuan]],TODAY(),"m"),"N/A")</f>
        <v>8</v>
      </c>
      <c r="AK1687" t="str">
        <f ca="1">IF(ISNUMBER(Raw_Data[[#This Row],[MOB]]),IF(Raw_Data[[#This Row],[MOB]]&lt;6,"0-5 bulan",IF(Raw_Data[[#This Row],[MOB]]&lt;12,"6-11 bulan",IF(Raw_Data[[#This Row],[MOB]]&lt;24,"12-23 bulan","24+ bulan"))),"N/A")</f>
        <v>6-11 bulan</v>
      </c>
    </row>
    <row r="1688" spans="1:37" ht="14.25" customHeight="1" x14ac:dyDescent="0.45">
      <c r="A1688" t="s">
        <v>4047</v>
      </c>
      <c r="B1688" s="64">
        <v>46091</v>
      </c>
      <c r="C1688" s="1" t="str">
        <f t="shared" si="26"/>
        <v>March</v>
      </c>
      <c r="D1688" t="s">
        <v>1329</v>
      </c>
      <c r="E1688" t="s">
        <v>4048</v>
      </c>
      <c r="F1688">
        <v>31</v>
      </c>
      <c r="G1688" t="s">
        <v>51</v>
      </c>
      <c r="H1688" t="s">
        <v>90</v>
      </c>
      <c r="I1688" s="2">
        <v>4241000</v>
      </c>
      <c r="J1688" s="3">
        <f>Raw_Data[[#This Row],[cicilan_per_bulan]]/Raw_Data[[#This Row],[penghasilan_bulanan]]</f>
        <v>0.18630040084885641</v>
      </c>
      <c r="K1688" t="s">
        <v>188</v>
      </c>
      <c r="L1688" t="s">
        <v>154</v>
      </c>
      <c r="M1688" t="s">
        <v>44</v>
      </c>
      <c r="N1688" t="s">
        <v>129</v>
      </c>
      <c r="O1688" t="s">
        <v>130</v>
      </c>
      <c r="P1688" s="2">
        <v>23320000</v>
      </c>
      <c r="Q1688" s="2">
        <v>3498000</v>
      </c>
      <c r="R1688" t="str">
        <f>IF(Raw_Data[[#This Row],[persen_dp]]&lt;15%,"Low",IF(Raw_Data[[#This Row],[persen_dp]]&gt;25%,"High","Medium"))</f>
        <v>Medium</v>
      </c>
      <c r="S1688" s="3">
        <v>0.15</v>
      </c>
      <c r="T1688">
        <v>36</v>
      </c>
      <c r="U1688">
        <v>0.14499999999999999</v>
      </c>
      <c r="V1688" s="2">
        <v>790100</v>
      </c>
      <c r="W1688" s="2">
        <v>28445000</v>
      </c>
      <c r="X1688" t="str">
        <f>IF(OR(Raw_Data[[#This Row],[status_pembayaran]]="Macet",Raw_Data[[#This Row],[status_pembayaran]]="Kurang Lancar"),"Non Performing Loan","Performing")</f>
        <v>Performing</v>
      </c>
      <c r="Y1688" t="s">
        <v>47</v>
      </c>
      <c r="Z1688">
        <v>0</v>
      </c>
      <c r="AA1688">
        <v>0</v>
      </c>
      <c r="AB1688">
        <v>1</v>
      </c>
      <c r="AD1688">
        <f>IF(Raw_Data[[#This Row],[rasio]]&lt;0.2,1,IF(Raw_Data[[#This Row],[rasio]]&lt;0.3,2,IF(Raw_Data[[#This Row],[rasio]]&lt;0.4,3,4)))</f>
        <v>1</v>
      </c>
      <c r="AE1688">
        <f>IF(Raw_Data[[#This Row],[kategori_dp]]="High",1,IF(Raw_Data[[#This Row],[kategori_dp]]="Medium",2,3))</f>
        <v>2</v>
      </c>
      <c r="AF1688">
        <f>IF(Raw_Data[[#This Row],[tenor_bulan]]&lt;=24,1,IF(Raw_Data[[#This Row],[tenor_bulan]]&lt;=36,2,IF(Raw_Data[[#This Row],[tenor_bulan]]&lt;=48,3,4)))</f>
        <v>2</v>
      </c>
      <c r="AG1688">
        <f>IF(Raw_Data[[#This Row],[jumlah_kali_telat]]=0,0,IF(Raw_Data[[#This Row],[jumlah_kali_telat]]&lt;=2,2,4))</f>
        <v>0</v>
      </c>
      <c r="AH1688">
        <f>Raw_Data[[#This Row],[Skor_Rasio]]+Raw_Data[[#This Row],[Skor_DP]]+Raw_Data[[#This Row],[Skor_Tenor]]+Raw_Data[[#This Row],[Skor_Telat]]</f>
        <v>5</v>
      </c>
      <c r="AI1688" t="str">
        <f>IF(Raw_Data[[#This Row],[Risk_Score]]&lt;=6,"Low Risk",IF(Raw_Data[[#This Row],[Risk_Score]]&lt;=8,"Medium Risk","High Risk"))</f>
        <v>Low Risk</v>
      </c>
      <c r="AJ1688">
        <f ca="1">IFERROR(DATEDIF(Raw_Data[[#This Row],[tanggal_pengajuan]],TODAY(),"m"),"N/A")</f>
        <v>7</v>
      </c>
      <c r="AK1688" t="str">
        <f ca="1">IF(ISNUMBER(Raw_Data[[#This Row],[MOB]]),IF(Raw_Data[[#This Row],[MOB]]&lt;6,"0-5 bulan",IF(Raw_Data[[#This Row],[MOB]]&lt;12,"6-11 bulan",IF(Raw_Data[[#This Row],[MOB]]&lt;24,"12-23 bulan","24+ bulan"))),"N/A")</f>
        <v>6-11 bulan</v>
      </c>
    </row>
    <row r="1689" spans="1:37" ht="14.25" customHeight="1" x14ac:dyDescent="0.45">
      <c r="A1689" t="s">
        <v>4049</v>
      </c>
      <c r="B1689" s="64">
        <v>46126</v>
      </c>
      <c r="C1689" s="1" t="str">
        <f t="shared" si="26"/>
        <v>April</v>
      </c>
      <c r="D1689" t="s">
        <v>920</v>
      </c>
      <c r="E1689" t="s">
        <v>4050</v>
      </c>
      <c r="F1689">
        <v>29</v>
      </c>
      <c r="G1689" t="s">
        <v>40</v>
      </c>
      <c r="H1689" t="s">
        <v>126</v>
      </c>
      <c r="I1689" s="2">
        <v>3674000</v>
      </c>
      <c r="J1689" s="3">
        <f>Raw_Data[[#This Row],[cicilan_per_bulan]]/Raw_Data[[#This Row],[penghasilan_bulanan]]</f>
        <v>0.20593358737071313</v>
      </c>
      <c r="K1689" t="s">
        <v>127</v>
      </c>
      <c r="L1689" t="s">
        <v>128</v>
      </c>
      <c r="M1689" t="s">
        <v>55</v>
      </c>
      <c r="N1689" t="s">
        <v>231</v>
      </c>
      <c r="O1689" t="s">
        <v>232</v>
      </c>
      <c r="P1689" s="2">
        <v>38310000</v>
      </c>
      <c r="Q1689" s="2">
        <v>15324000</v>
      </c>
      <c r="R1689" t="str">
        <f>IF(Raw_Data[[#This Row],[persen_dp]]&lt;15%,"Low",IF(Raw_Data[[#This Row],[persen_dp]]&gt;25%,"High","Medium"))</f>
        <v>High</v>
      </c>
      <c r="S1689" s="3">
        <v>0.4</v>
      </c>
      <c r="T1689">
        <v>48</v>
      </c>
      <c r="U1689">
        <v>0.14499999999999999</v>
      </c>
      <c r="V1689" s="2">
        <v>756600</v>
      </c>
      <c r="W1689" s="2">
        <v>36317000</v>
      </c>
      <c r="X1689" t="str">
        <f>IF(OR(Raw_Data[[#This Row],[status_pembayaran]]="Macet",Raw_Data[[#This Row],[status_pembayaran]]="Kurang Lancar"),"Non Performing Loan","Performing")</f>
        <v>Performing</v>
      </c>
      <c r="Y1689" t="s">
        <v>47</v>
      </c>
      <c r="Z1689">
        <v>0</v>
      </c>
      <c r="AA1689">
        <v>0</v>
      </c>
      <c r="AB1689">
        <v>1</v>
      </c>
      <c r="AC1689" t="s">
        <v>137</v>
      </c>
      <c r="AD1689">
        <f>IF(Raw_Data[[#This Row],[rasio]]&lt;0.2,1,IF(Raw_Data[[#This Row],[rasio]]&lt;0.3,2,IF(Raw_Data[[#This Row],[rasio]]&lt;0.4,3,4)))</f>
        <v>2</v>
      </c>
      <c r="AE1689">
        <f>IF(Raw_Data[[#This Row],[kategori_dp]]="High",1,IF(Raw_Data[[#This Row],[kategori_dp]]="Medium",2,3))</f>
        <v>1</v>
      </c>
      <c r="AF1689">
        <f>IF(Raw_Data[[#This Row],[tenor_bulan]]&lt;=24,1,IF(Raw_Data[[#This Row],[tenor_bulan]]&lt;=36,2,IF(Raw_Data[[#This Row],[tenor_bulan]]&lt;=48,3,4)))</f>
        <v>3</v>
      </c>
      <c r="AG1689">
        <f>IF(Raw_Data[[#This Row],[jumlah_kali_telat]]=0,0,IF(Raw_Data[[#This Row],[jumlah_kali_telat]]&lt;=2,2,4))</f>
        <v>0</v>
      </c>
      <c r="AH1689">
        <f>Raw_Data[[#This Row],[Skor_Rasio]]+Raw_Data[[#This Row],[Skor_DP]]+Raw_Data[[#This Row],[Skor_Tenor]]+Raw_Data[[#This Row],[Skor_Telat]]</f>
        <v>6</v>
      </c>
      <c r="AI1689" t="str">
        <f>IF(Raw_Data[[#This Row],[Risk_Score]]&lt;=6,"Low Risk",IF(Raw_Data[[#This Row],[Risk_Score]]&lt;=8,"Medium Risk","High Risk"))</f>
        <v>Low Risk</v>
      </c>
      <c r="AJ1689">
        <f ca="1">IFERROR(DATEDIF(Raw_Data[[#This Row],[tanggal_pengajuan]],TODAY(),"m"),"N/A")</f>
        <v>6</v>
      </c>
      <c r="AK1689" t="str">
        <f ca="1">IF(ISNUMBER(Raw_Data[[#This Row],[MOB]]),IF(Raw_Data[[#This Row],[MOB]]&lt;6,"0-5 bulan",IF(Raw_Data[[#This Row],[MOB]]&lt;12,"6-11 bulan",IF(Raw_Data[[#This Row],[MOB]]&lt;24,"12-23 bulan","24+ bulan"))),"N/A")</f>
        <v>6-11 bulan</v>
      </c>
    </row>
    <row r="1690" spans="1:37" ht="14.25" customHeight="1" x14ac:dyDescent="0.45">
      <c r="A1690" t="s">
        <v>4051</v>
      </c>
      <c r="B1690" s="64">
        <v>46159</v>
      </c>
      <c r="C1690" s="1" t="str">
        <f t="shared" si="26"/>
        <v>May</v>
      </c>
      <c r="D1690" t="s">
        <v>629</v>
      </c>
      <c r="E1690" t="s">
        <v>4052</v>
      </c>
      <c r="F1690">
        <v>27</v>
      </c>
      <c r="G1690" t="s">
        <v>51</v>
      </c>
      <c r="H1690" t="s">
        <v>152</v>
      </c>
      <c r="I1690" s="2">
        <v>3154000</v>
      </c>
      <c r="J1690" s="3">
        <f>Raw_Data[[#This Row],[cicilan_per_bulan]]/Raw_Data[[#This Row],[penghasilan_bulanan]]</f>
        <v>0.29400760938490805</v>
      </c>
      <c r="K1690" t="s">
        <v>109</v>
      </c>
      <c r="L1690" t="s">
        <v>110</v>
      </c>
      <c r="M1690" t="s">
        <v>72</v>
      </c>
      <c r="N1690" t="s">
        <v>97</v>
      </c>
      <c r="O1690" t="s">
        <v>57</v>
      </c>
      <c r="P1690" s="2">
        <v>17136000</v>
      </c>
      <c r="Q1690" s="2">
        <v>3427000</v>
      </c>
      <c r="R1690" t="str">
        <f>IF(Raw_Data[[#This Row],[persen_dp]]&lt;15%,"Low",IF(Raw_Data[[#This Row],[persen_dp]]&gt;25%,"High","Medium"))</f>
        <v>Medium</v>
      </c>
      <c r="S1690" s="3">
        <v>0.2</v>
      </c>
      <c r="T1690">
        <v>18</v>
      </c>
      <c r="U1690">
        <v>0.14499999999999999</v>
      </c>
      <c r="V1690" s="2">
        <v>927300</v>
      </c>
      <c r="W1690" s="2">
        <v>16691000</v>
      </c>
      <c r="X1690" t="str">
        <f>IF(OR(Raw_Data[[#This Row],[status_pembayaran]]="Macet",Raw_Data[[#This Row],[status_pembayaran]]="Kurang Lancar"),"Non Performing Loan","Performing")</f>
        <v>Performing</v>
      </c>
      <c r="Y1690" t="s">
        <v>47</v>
      </c>
      <c r="Z1690">
        <v>0</v>
      </c>
      <c r="AA1690">
        <v>0</v>
      </c>
      <c r="AB1690">
        <v>1</v>
      </c>
      <c r="AD1690">
        <f>IF(Raw_Data[[#This Row],[rasio]]&lt;0.2,1,IF(Raw_Data[[#This Row],[rasio]]&lt;0.3,2,IF(Raw_Data[[#This Row],[rasio]]&lt;0.4,3,4)))</f>
        <v>2</v>
      </c>
      <c r="AE1690">
        <f>IF(Raw_Data[[#This Row],[kategori_dp]]="High",1,IF(Raw_Data[[#This Row],[kategori_dp]]="Medium",2,3))</f>
        <v>2</v>
      </c>
      <c r="AF1690">
        <f>IF(Raw_Data[[#This Row],[tenor_bulan]]&lt;=24,1,IF(Raw_Data[[#This Row],[tenor_bulan]]&lt;=36,2,IF(Raw_Data[[#This Row],[tenor_bulan]]&lt;=48,3,4)))</f>
        <v>1</v>
      </c>
      <c r="AG1690">
        <f>IF(Raw_Data[[#This Row],[jumlah_kali_telat]]=0,0,IF(Raw_Data[[#This Row],[jumlah_kali_telat]]&lt;=2,2,4))</f>
        <v>0</v>
      </c>
      <c r="AH1690">
        <f>Raw_Data[[#This Row],[Skor_Rasio]]+Raw_Data[[#This Row],[Skor_DP]]+Raw_Data[[#This Row],[Skor_Tenor]]+Raw_Data[[#This Row],[Skor_Telat]]</f>
        <v>5</v>
      </c>
      <c r="AI1690" t="str">
        <f>IF(Raw_Data[[#This Row],[Risk_Score]]&lt;=6,"Low Risk",IF(Raw_Data[[#This Row],[Risk_Score]]&lt;=8,"Medium Risk","High Risk"))</f>
        <v>Low Risk</v>
      </c>
      <c r="AJ1690">
        <f ca="1">IFERROR(DATEDIF(Raw_Data[[#This Row],[tanggal_pengajuan]],TODAY(),"m"),"N/A")</f>
        <v>5</v>
      </c>
      <c r="AK1690" t="str">
        <f ca="1">IF(ISNUMBER(Raw_Data[[#This Row],[MOB]]),IF(Raw_Data[[#This Row],[MOB]]&lt;6,"0-5 bulan",IF(Raw_Data[[#This Row],[MOB]]&lt;12,"6-11 bulan",IF(Raw_Data[[#This Row],[MOB]]&lt;24,"12-23 bulan","24+ bulan"))),"N/A")</f>
        <v>0-5 bulan</v>
      </c>
    </row>
    <row r="1691" spans="1:37" ht="14.25" customHeight="1" x14ac:dyDescent="0.45">
      <c r="A1691" t="s">
        <v>4053</v>
      </c>
      <c r="B1691" s="64">
        <v>46139</v>
      </c>
      <c r="C1691" s="1" t="str">
        <f t="shared" si="26"/>
        <v>April</v>
      </c>
      <c r="D1691" t="s">
        <v>2184</v>
      </c>
      <c r="E1691" t="s">
        <v>4054</v>
      </c>
      <c r="F1691">
        <v>47</v>
      </c>
      <c r="G1691" t="s">
        <v>40</v>
      </c>
      <c r="H1691" t="s">
        <v>96</v>
      </c>
      <c r="I1691" s="2">
        <v>5618000</v>
      </c>
      <c r="J1691" s="3">
        <f>Raw_Data[[#This Row],[cicilan_per_bulan]]/Raw_Data[[#This Row],[penghasilan_bulanan]]</f>
        <v>0.40428978284086864</v>
      </c>
      <c r="K1691" t="s">
        <v>127</v>
      </c>
      <c r="L1691" t="s">
        <v>128</v>
      </c>
      <c r="M1691" t="s">
        <v>55</v>
      </c>
      <c r="N1691" t="s">
        <v>121</v>
      </c>
      <c r="O1691" t="s">
        <v>122</v>
      </c>
      <c r="P1691" s="2">
        <v>36621000</v>
      </c>
      <c r="Q1691" s="2">
        <v>12817000</v>
      </c>
      <c r="R1691" t="str">
        <f>IF(Raw_Data[[#This Row],[persen_dp]]&lt;15%,"Low",IF(Raw_Data[[#This Row],[persen_dp]]&gt;25%,"High","Medium"))</f>
        <v>High</v>
      </c>
      <c r="S1691" s="3">
        <v>0.35</v>
      </c>
      <c r="T1691">
        <v>12</v>
      </c>
      <c r="U1691">
        <v>0.14499999999999999</v>
      </c>
      <c r="V1691" s="2">
        <v>2271300</v>
      </c>
      <c r="W1691" s="2">
        <v>27255000</v>
      </c>
      <c r="X1691" t="str">
        <f>IF(OR(Raw_Data[[#This Row],[status_pembayaran]]="Macet",Raw_Data[[#This Row],[status_pembayaran]]="Kurang Lancar"),"Non Performing Loan","Performing")</f>
        <v>Performing</v>
      </c>
      <c r="Y1691" t="s">
        <v>47</v>
      </c>
      <c r="Z1691">
        <v>0</v>
      </c>
      <c r="AA1691">
        <v>0</v>
      </c>
      <c r="AB1691">
        <v>1</v>
      </c>
      <c r="AD1691">
        <f>IF(Raw_Data[[#This Row],[rasio]]&lt;0.2,1,IF(Raw_Data[[#This Row],[rasio]]&lt;0.3,2,IF(Raw_Data[[#This Row],[rasio]]&lt;0.4,3,4)))</f>
        <v>4</v>
      </c>
      <c r="AE1691">
        <f>IF(Raw_Data[[#This Row],[kategori_dp]]="High",1,IF(Raw_Data[[#This Row],[kategori_dp]]="Medium",2,3))</f>
        <v>1</v>
      </c>
      <c r="AF1691">
        <f>IF(Raw_Data[[#This Row],[tenor_bulan]]&lt;=24,1,IF(Raw_Data[[#This Row],[tenor_bulan]]&lt;=36,2,IF(Raw_Data[[#This Row],[tenor_bulan]]&lt;=48,3,4)))</f>
        <v>1</v>
      </c>
      <c r="AG1691">
        <f>IF(Raw_Data[[#This Row],[jumlah_kali_telat]]=0,0,IF(Raw_Data[[#This Row],[jumlah_kali_telat]]&lt;=2,2,4))</f>
        <v>0</v>
      </c>
      <c r="AH1691">
        <f>Raw_Data[[#This Row],[Skor_Rasio]]+Raw_Data[[#This Row],[Skor_DP]]+Raw_Data[[#This Row],[Skor_Tenor]]+Raw_Data[[#This Row],[Skor_Telat]]</f>
        <v>6</v>
      </c>
      <c r="AI1691" t="str">
        <f>IF(Raw_Data[[#This Row],[Risk_Score]]&lt;=6,"Low Risk",IF(Raw_Data[[#This Row],[Risk_Score]]&lt;=8,"Medium Risk","High Risk"))</f>
        <v>Low Risk</v>
      </c>
      <c r="AJ1691">
        <f ca="1">IFERROR(DATEDIF(Raw_Data[[#This Row],[tanggal_pengajuan]],TODAY(),"m"),"N/A")</f>
        <v>5</v>
      </c>
      <c r="AK1691" t="str">
        <f ca="1">IF(ISNUMBER(Raw_Data[[#This Row],[MOB]]),IF(Raw_Data[[#This Row],[MOB]]&lt;6,"0-5 bulan",IF(Raw_Data[[#This Row],[MOB]]&lt;12,"6-11 bulan",IF(Raw_Data[[#This Row],[MOB]]&lt;24,"12-23 bulan","24+ bulan"))),"N/A")</f>
        <v>0-5 bulan</v>
      </c>
    </row>
    <row r="1692" spans="1:37" ht="14.25" customHeight="1" x14ac:dyDescent="0.45">
      <c r="A1692" t="s">
        <v>4055</v>
      </c>
      <c r="B1692" s="64">
        <v>46039</v>
      </c>
      <c r="C1692" s="1" t="str">
        <f t="shared" si="26"/>
        <v>January</v>
      </c>
      <c r="D1692" t="s">
        <v>1732</v>
      </c>
      <c r="E1692" t="s">
        <v>4056</v>
      </c>
      <c r="F1692">
        <v>33</v>
      </c>
      <c r="G1692" t="s">
        <v>51</v>
      </c>
      <c r="H1692" t="s">
        <v>41</v>
      </c>
      <c r="I1692" s="2">
        <v>7052000</v>
      </c>
      <c r="J1692" s="3">
        <f>Raw_Data[[#This Row],[cicilan_per_bulan]]/Raw_Data[[#This Row],[penghasilan_bulanan]]</f>
        <v>0.15937322745320476</v>
      </c>
      <c r="K1692" t="s">
        <v>192</v>
      </c>
      <c r="L1692" t="s">
        <v>128</v>
      </c>
      <c r="M1692" t="s">
        <v>44</v>
      </c>
      <c r="N1692" t="s">
        <v>171</v>
      </c>
      <c r="O1692" t="s">
        <v>172</v>
      </c>
      <c r="P1692" s="2">
        <v>43377000</v>
      </c>
      <c r="Q1692" s="2">
        <v>15182000</v>
      </c>
      <c r="R1692" t="str">
        <f>IF(Raw_Data[[#This Row],[persen_dp]]&lt;15%,"Low",IF(Raw_Data[[#This Row],[persen_dp]]&gt;25%,"High","Medium"))</f>
        <v>High</v>
      </c>
      <c r="S1692" s="3">
        <v>0.35</v>
      </c>
      <c r="T1692">
        <v>36</v>
      </c>
      <c r="U1692">
        <v>0.14499999999999999</v>
      </c>
      <c r="V1692" s="2">
        <v>1123900</v>
      </c>
      <c r="W1692" s="2">
        <v>40460000</v>
      </c>
      <c r="X1692" t="str">
        <f>IF(OR(Raw_Data[[#This Row],[status_pembayaran]]="Macet",Raw_Data[[#This Row],[status_pembayaran]]="Kurang Lancar"),"Non Performing Loan","Performing")</f>
        <v>Performing</v>
      </c>
      <c r="Y1692" t="s">
        <v>47</v>
      </c>
      <c r="Z1692">
        <v>0</v>
      </c>
      <c r="AA1692">
        <v>0</v>
      </c>
      <c r="AB1692">
        <v>1</v>
      </c>
      <c r="AC1692" t="s">
        <v>137</v>
      </c>
      <c r="AD1692">
        <f>IF(Raw_Data[[#This Row],[rasio]]&lt;0.2,1,IF(Raw_Data[[#This Row],[rasio]]&lt;0.3,2,IF(Raw_Data[[#This Row],[rasio]]&lt;0.4,3,4)))</f>
        <v>1</v>
      </c>
      <c r="AE1692">
        <f>IF(Raw_Data[[#This Row],[kategori_dp]]="High",1,IF(Raw_Data[[#This Row],[kategori_dp]]="Medium",2,3))</f>
        <v>1</v>
      </c>
      <c r="AF1692">
        <f>IF(Raw_Data[[#This Row],[tenor_bulan]]&lt;=24,1,IF(Raw_Data[[#This Row],[tenor_bulan]]&lt;=36,2,IF(Raw_Data[[#This Row],[tenor_bulan]]&lt;=48,3,4)))</f>
        <v>2</v>
      </c>
      <c r="AG1692">
        <f>IF(Raw_Data[[#This Row],[jumlah_kali_telat]]=0,0,IF(Raw_Data[[#This Row],[jumlah_kali_telat]]&lt;=2,2,4))</f>
        <v>0</v>
      </c>
      <c r="AH1692">
        <f>Raw_Data[[#This Row],[Skor_Rasio]]+Raw_Data[[#This Row],[Skor_DP]]+Raw_Data[[#This Row],[Skor_Tenor]]+Raw_Data[[#This Row],[Skor_Telat]]</f>
        <v>4</v>
      </c>
      <c r="AI1692" t="str">
        <f>IF(Raw_Data[[#This Row],[Risk_Score]]&lt;=6,"Low Risk",IF(Raw_Data[[#This Row],[Risk_Score]]&lt;=8,"Medium Risk","High Risk"))</f>
        <v>Low Risk</v>
      </c>
      <c r="AJ1692">
        <f ca="1">IFERROR(DATEDIF(Raw_Data[[#This Row],[tanggal_pengajuan]],TODAY(),"m"),"N/A")</f>
        <v>9</v>
      </c>
      <c r="AK1692" t="str">
        <f ca="1">IF(ISNUMBER(Raw_Data[[#This Row],[MOB]]),IF(Raw_Data[[#This Row],[MOB]]&lt;6,"0-5 bulan",IF(Raw_Data[[#This Row],[MOB]]&lt;12,"6-11 bulan",IF(Raw_Data[[#This Row],[MOB]]&lt;24,"12-23 bulan","24+ bulan"))),"N/A")</f>
        <v>6-11 bulan</v>
      </c>
    </row>
    <row r="1693" spans="1:37" ht="14.25" customHeight="1" x14ac:dyDescent="0.45">
      <c r="A1693" t="s">
        <v>4057</v>
      </c>
      <c r="B1693" s="64">
        <v>46147</v>
      </c>
      <c r="C1693" s="1" t="str">
        <f t="shared" si="26"/>
        <v>May</v>
      </c>
      <c r="D1693" t="s">
        <v>796</v>
      </c>
      <c r="E1693" t="s">
        <v>4058</v>
      </c>
      <c r="F1693">
        <v>24</v>
      </c>
      <c r="G1693" t="s">
        <v>40</v>
      </c>
      <c r="H1693" t="s">
        <v>152</v>
      </c>
      <c r="I1693" s="2">
        <v>3109000</v>
      </c>
      <c r="J1693" s="3">
        <f>Raw_Data[[#This Row],[cicilan_per_bulan]]/Raw_Data[[#This Row],[penghasilan_bulanan]]</f>
        <v>0.55355419749115475</v>
      </c>
      <c r="K1693" t="s">
        <v>177</v>
      </c>
      <c r="L1693" t="s">
        <v>154</v>
      </c>
      <c r="M1693" t="s">
        <v>44</v>
      </c>
      <c r="N1693" t="s">
        <v>184</v>
      </c>
      <c r="O1693" t="s">
        <v>122</v>
      </c>
      <c r="P1693" s="2">
        <v>35575000</v>
      </c>
      <c r="Q1693" s="2">
        <v>3557000</v>
      </c>
      <c r="R1693" t="str">
        <f>IF(Raw_Data[[#This Row],[persen_dp]]&lt;15%,"Low",IF(Raw_Data[[#This Row],[persen_dp]]&gt;25%,"High","Medium"))</f>
        <v>Low</v>
      </c>
      <c r="S1693" s="3">
        <v>0.1</v>
      </c>
      <c r="T1693">
        <v>24</v>
      </c>
      <c r="U1693">
        <v>0.14499999999999999</v>
      </c>
      <c r="V1693" s="2">
        <v>1721000</v>
      </c>
      <c r="W1693" s="2">
        <v>41303000</v>
      </c>
      <c r="X1693" t="str">
        <f>IF(OR(Raw_Data[[#This Row],[status_pembayaran]]="Macet",Raw_Data[[#This Row],[status_pembayaran]]="Kurang Lancar"),"Non Performing Loan","Performing")</f>
        <v>Performing</v>
      </c>
      <c r="Y1693" t="s">
        <v>47</v>
      </c>
      <c r="Z1693">
        <v>0</v>
      </c>
      <c r="AA1693">
        <v>0</v>
      </c>
      <c r="AB1693">
        <v>1</v>
      </c>
      <c r="AC1693" t="s">
        <v>58</v>
      </c>
      <c r="AD1693">
        <f>IF(Raw_Data[[#This Row],[rasio]]&lt;0.2,1,IF(Raw_Data[[#This Row],[rasio]]&lt;0.3,2,IF(Raw_Data[[#This Row],[rasio]]&lt;0.4,3,4)))</f>
        <v>4</v>
      </c>
      <c r="AE1693">
        <f>IF(Raw_Data[[#This Row],[kategori_dp]]="High",1,IF(Raw_Data[[#This Row],[kategori_dp]]="Medium",2,3))</f>
        <v>3</v>
      </c>
      <c r="AF1693">
        <f>IF(Raw_Data[[#This Row],[tenor_bulan]]&lt;=24,1,IF(Raw_Data[[#This Row],[tenor_bulan]]&lt;=36,2,IF(Raw_Data[[#This Row],[tenor_bulan]]&lt;=48,3,4)))</f>
        <v>1</v>
      </c>
      <c r="AG1693">
        <f>IF(Raw_Data[[#This Row],[jumlah_kali_telat]]=0,0,IF(Raw_Data[[#This Row],[jumlah_kali_telat]]&lt;=2,2,4))</f>
        <v>0</v>
      </c>
      <c r="AH1693">
        <f>Raw_Data[[#This Row],[Skor_Rasio]]+Raw_Data[[#This Row],[Skor_DP]]+Raw_Data[[#This Row],[Skor_Tenor]]+Raw_Data[[#This Row],[Skor_Telat]]</f>
        <v>8</v>
      </c>
      <c r="AI1693" t="str">
        <f>IF(Raw_Data[[#This Row],[Risk_Score]]&lt;=6,"Low Risk",IF(Raw_Data[[#This Row],[Risk_Score]]&lt;=8,"Medium Risk","High Risk"))</f>
        <v>Medium Risk</v>
      </c>
      <c r="AJ1693">
        <f ca="1">IFERROR(DATEDIF(Raw_Data[[#This Row],[tanggal_pengajuan]],TODAY(),"m"),"N/A")</f>
        <v>5</v>
      </c>
      <c r="AK1693" t="str">
        <f ca="1">IF(ISNUMBER(Raw_Data[[#This Row],[MOB]]),IF(Raw_Data[[#This Row],[MOB]]&lt;6,"0-5 bulan",IF(Raw_Data[[#This Row],[MOB]]&lt;12,"6-11 bulan",IF(Raw_Data[[#This Row],[MOB]]&lt;24,"12-23 bulan","24+ bulan"))),"N/A")</f>
        <v>0-5 bulan</v>
      </c>
    </row>
    <row r="1694" spans="1:37" ht="14.25" customHeight="1" x14ac:dyDescent="0.45">
      <c r="A1694" t="s">
        <v>4059</v>
      </c>
      <c r="B1694" s="64">
        <v>46099</v>
      </c>
      <c r="C1694" s="1" t="str">
        <f t="shared" si="26"/>
        <v>March</v>
      </c>
      <c r="D1694" t="s">
        <v>750</v>
      </c>
      <c r="E1694" t="s">
        <v>4060</v>
      </c>
      <c r="F1694">
        <v>43</v>
      </c>
      <c r="G1694" t="s">
        <v>40</v>
      </c>
      <c r="H1694" t="s">
        <v>108</v>
      </c>
      <c r="I1694" s="2">
        <v>5803000</v>
      </c>
      <c r="J1694" s="3">
        <f>Raw_Data[[#This Row],[cicilan_per_bulan]]/Raw_Data[[#This Row],[penghasilan_bulanan]]</f>
        <v>0.42417714975012927</v>
      </c>
      <c r="K1694" t="s">
        <v>127</v>
      </c>
      <c r="L1694" t="s">
        <v>128</v>
      </c>
      <c r="M1694" t="s">
        <v>55</v>
      </c>
      <c r="N1694" t="s">
        <v>221</v>
      </c>
      <c r="O1694" t="s">
        <v>159</v>
      </c>
      <c r="P1694" s="2">
        <v>42814000</v>
      </c>
      <c r="Q1694" s="2">
        <v>6422000</v>
      </c>
      <c r="R1694" t="str">
        <f>IF(Raw_Data[[#This Row],[persen_dp]]&lt;15%,"Low",IF(Raw_Data[[#This Row],[persen_dp]]&gt;25%,"High","Medium"))</f>
        <v>Medium</v>
      </c>
      <c r="S1694" s="3">
        <v>0.15</v>
      </c>
      <c r="T1694">
        <v>18</v>
      </c>
      <c r="U1694">
        <v>0.14499999999999999</v>
      </c>
      <c r="V1694" s="2">
        <v>2461500</v>
      </c>
      <c r="W1694" s="2">
        <v>44307000</v>
      </c>
      <c r="X1694" t="str">
        <f>IF(OR(Raw_Data[[#This Row],[status_pembayaran]]="Macet",Raw_Data[[#This Row],[status_pembayaran]]="Kurang Lancar"),"Non Performing Loan","Performing")</f>
        <v>Performing</v>
      </c>
      <c r="Y1694" t="s">
        <v>47</v>
      </c>
      <c r="Z1694">
        <v>0</v>
      </c>
      <c r="AA1694">
        <v>0</v>
      </c>
      <c r="AB1694">
        <v>1</v>
      </c>
      <c r="AC1694" t="s">
        <v>66</v>
      </c>
      <c r="AD1694">
        <f>IF(Raw_Data[[#This Row],[rasio]]&lt;0.2,1,IF(Raw_Data[[#This Row],[rasio]]&lt;0.3,2,IF(Raw_Data[[#This Row],[rasio]]&lt;0.4,3,4)))</f>
        <v>4</v>
      </c>
      <c r="AE1694">
        <f>IF(Raw_Data[[#This Row],[kategori_dp]]="High",1,IF(Raw_Data[[#This Row],[kategori_dp]]="Medium",2,3))</f>
        <v>2</v>
      </c>
      <c r="AF1694">
        <f>IF(Raw_Data[[#This Row],[tenor_bulan]]&lt;=24,1,IF(Raw_Data[[#This Row],[tenor_bulan]]&lt;=36,2,IF(Raw_Data[[#This Row],[tenor_bulan]]&lt;=48,3,4)))</f>
        <v>1</v>
      </c>
      <c r="AG1694">
        <f>IF(Raw_Data[[#This Row],[jumlah_kali_telat]]=0,0,IF(Raw_Data[[#This Row],[jumlah_kali_telat]]&lt;=2,2,4))</f>
        <v>0</v>
      </c>
      <c r="AH1694">
        <f>Raw_Data[[#This Row],[Skor_Rasio]]+Raw_Data[[#This Row],[Skor_DP]]+Raw_Data[[#This Row],[Skor_Tenor]]+Raw_Data[[#This Row],[Skor_Telat]]</f>
        <v>7</v>
      </c>
      <c r="AI1694" t="str">
        <f>IF(Raw_Data[[#This Row],[Risk_Score]]&lt;=6,"Low Risk",IF(Raw_Data[[#This Row],[Risk_Score]]&lt;=8,"Medium Risk","High Risk"))</f>
        <v>Medium Risk</v>
      </c>
      <c r="AJ1694">
        <f ca="1">IFERROR(DATEDIF(Raw_Data[[#This Row],[tanggal_pengajuan]],TODAY(),"m"),"N/A")</f>
        <v>7</v>
      </c>
      <c r="AK1694" t="str">
        <f ca="1">IF(ISNUMBER(Raw_Data[[#This Row],[MOB]]),IF(Raw_Data[[#This Row],[MOB]]&lt;6,"0-5 bulan",IF(Raw_Data[[#This Row],[MOB]]&lt;12,"6-11 bulan",IF(Raw_Data[[#This Row],[MOB]]&lt;24,"12-23 bulan","24+ bulan"))),"N/A")</f>
        <v>6-11 bulan</v>
      </c>
    </row>
    <row r="1695" spans="1:37" ht="14.25" customHeight="1" x14ac:dyDescent="0.45">
      <c r="A1695" t="s">
        <v>4061</v>
      </c>
      <c r="B1695" s="64">
        <v>46171</v>
      </c>
      <c r="C1695" s="1" t="str">
        <f t="shared" si="26"/>
        <v>May</v>
      </c>
      <c r="D1695" t="s">
        <v>99</v>
      </c>
      <c r="E1695" t="s">
        <v>4062</v>
      </c>
      <c r="F1695">
        <v>35</v>
      </c>
      <c r="G1695" t="s">
        <v>40</v>
      </c>
      <c r="H1695" t="s">
        <v>41</v>
      </c>
      <c r="I1695" s="2">
        <v>7873000</v>
      </c>
      <c r="J1695" s="3">
        <f>Raw_Data[[#This Row],[cicilan_per_bulan]]/Raw_Data[[#This Row],[penghasilan_bulanan]]</f>
        <v>9.9758668868284009E-2</v>
      </c>
      <c r="K1695" t="s">
        <v>109</v>
      </c>
      <c r="L1695" t="s">
        <v>110</v>
      </c>
      <c r="M1695" t="s">
        <v>44</v>
      </c>
      <c r="N1695" t="s">
        <v>45</v>
      </c>
      <c r="O1695" t="s">
        <v>46</v>
      </c>
      <c r="P1695" s="2">
        <v>24630000</v>
      </c>
      <c r="Q1695" s="2">
        <v>4926000</v>
      </c>
      <c r="R1695" t="str">
        <f>IF(Raw_Data[[#This Row],[persen_dp]]&lt;15%,"Low",IF(Raw_Data[[#This Row],[persen_dp]]&gt;25%,"High","Medium"))</f>
        <v>Medium</v>
      </c>
      <c r="S1695" s="3">
        <v>0.2</v>
      </c>
      <c r="T1695">
        <v>36</v>
      </c>
      <c r="U1695">
        <v>0.14499999999999999</v>
      </c>
      <c r="V1695" s="2">
        <v>785400</v>
      </c>
      <c r="W1695" s="2">
        <v>28276000</v>
      </c>
      <c r="X1695" t="str">
        <f>IF(OR(Raw_Data[[#This Row],[status_pembayaran]]="Macet",Raw_Data[[#This Row],[status_pembayaran]]="Kurang Lancar"),"Non Performing Loan","Performing")</f>
        <v>Performing</v>
      </c>
      <c r="Y1695" t="s">
        <v>47</v>
      </c>
      <c r="Z1695">
        <v>0</v>
      </c>
      <c r="AA1695">
        <v>0</v>
      </c>
      <c r="AB1695">
        <v>1</v>
      </c>
      <c r="AC1695" t="s">
        <v>74</v>
      </c>
      <c r="AD1695">
        <f>IF(Raw_Data[[#This Row],[rasio]]&lt;0.2,1,IF(Raw_Data[[#This Row],[rasio]]&lt;0.3,2,IF(Raw_Data[[#This Row],[rasio]]&lt;0.4,3,4)))</f>
        <v>1</v>
      </c>
      <c r="AE1695">
        <f>IF(Raw_Data[[#This Row],[kategori_dp]]="High",1,IF(Raw_Data[[#This Row],[kategori_dp]]="Medium",2,3))</f>
        <v>2</v>
      </c>
      <c r="AF1695">
        <f>IF(Raw_Data[[#This Row],[tenor_bulan]]&lt;=24,1,IF(Raw_Data[[#This Row],[tenor_bulan]]&lt;=36,2,IF(Raw_Data[[#This Row],[tenor_bulan]]&lt;=48,3,4)))</f>
        <v>2</v>
      </c>
      <c r="AG1695">
        <f>IF(Raw_Data[[#This Row],[jumlah_kali_telat]]=0,0,IF(Raw_Data[[#This Row],[jumlah_kali_telat]]&lt;=2,2,4))</f>
        <v>0</v>
      </c>
      <c r="AH1695">
        <f>Raw_Data[[#This Row],[Skor_Rasio]]+Raw_Data[[#This Row],[Skor_DP]]+Raw_Data[[#This Row],[Skor_Tenor]]+Raw_Data[[#This Row],[Skor_Telat]]</f>
        <v>5</v>
      </c>
      <c r="AI1695" t="str">
        <f>IF(Raw_Data[[#This Row],[Risk_Score]]&lt;=6,"Low Risk",IF(Raw_Data[[#This Row],[Risk_Score]]&lt;=8,"Medium Risk","High Risk"))</f>
        <v>Low Risk</v>
      </c>
      <c r="AJ1695">
        <f ca="1">IFERROR(DATEDIF(Raw_Data[[#This Row],[tanggal_pengajuan]],TODAY(),"m"),"N/A")</f>
        <v>4</v>
      </c>
      <c r="AK1695" t="str">
        <f ca="1">IF(ISNUMBER(Raw_Data[[#This Row],[MOB]]),IF(Raw_Data[[#This Row],[MOB]]&lt;6,"0-5 bulan",IF(Raw_Data[[#This Row],[MOB]]&lt;12,"6-11 bulan",IF(Raw_Data[[#This Row],[MOB]]&lt;24,"12-23 bulan","24+ bulan"))),"N/A")</f>
        <v>0-5 bulan</v>
      </c>
    </row>
    <row r="1696" spans="1:37" ht="14.25" customHeight="1" x14ac:dyDescent="0.45">
      <c r="A1696" t="s">
        <v>4063</v>
      </c>
      <c r="B1696" s="64">
        <v>46135</v>
      </c>
      <c r="C1696" s="1" t="str">
        <f t="shared" si="26"/>
        <v>April</v>
      </c>
      <c r="D1696" t="s">
        <v>1878</v>
      </c>
      <c r="E1696" t="s">
        <v>4064</v>
      </c>
      <c r="F1696">
        <v>54</v>
      </c>
      <c r="G1696" t="s">
        <v>40</v>
      </c>
      <c r="H1696" t="s">
        <v>41</v>
      </c>
      <c r="I1696" s="2">
        <v>5364000</v>
      </c>
      <c r="J1696" s="3">
        <f>Raw_Data[[#This Row],[cicilan_per_bulan]]/Raw_Data[[#This Row],[penghasilan_bulanan]]</f>
        <v>0.25913497390007456</v>
      </c>
      <c r="K1696" t="s">
        <v>70</v>
      </c>
      <c r="L1696" t="s">
        <v>71</v>
      </c>
      <c r="M1696" t="s">
        <v>44</v>
      </c>
      <c r="N1696" t="s">
        <v>45</v>
      </c>
      <c r="O1696" t="s">
        <v>46</v>
      </c>
      <c r="P1696" s="2">
        <v>24177000</v>
      </c>
      <c r="Q1696" s="2">
        <v>3627000</v>
      </c>
      <c r="R1696" t="str">
        <f>IF(Raw_Data[[#This Row],[persen_dp]]&lt;15%,"Low",IF(Raw_Data[[#This Row],[persen_dp]]&gt;25%,"High","Medium"))</f>
        <v>Medium</v>
      </c>
      <c r="S1696" s="3">
        <v>0.15</v>
      </c>
      <c r="T1696">
        <v>18</v>
      </c>
      <c r="U1696">
        <v>0.14499999999999999</v>
      </c>
      <c r="V1696" s="2">
        <v>1390000</v>
      </c>
      <c r="W1696" s="2">
        <v>25020000</v>
      </c>
      <c r="X1696" t="str">
        <f>IF(OR(Raw_Data[[#This Row],[status_pembayaran]]="Macet",Raw_Data[[#This Row],[status_pembayaran]]="Kurang Lancar"),"Non Performing Loan","Performing")</f>
        <v>Performing</v>
      </c>
      <c r="Y1696" t="s">
        <v>47</v>
      </c>
      <c r="Z1696">
        <v>0</v>
      </c>
      <c r="AA1696">
        <v>0</v>
      </c>
      <c r="AB1696">
        <v>1</v>
      </c>
      <c r="AC1696" t="s">
        <v>74</v>
      </c>
      <c r="AD1696">
        <f>IF(Raw_Data[[#This Row],[rasio]]&lt;0.2,1,IF(Raw_Data[[#This Row],[rasio]]&lt;0.3,2,IF(Raw_Data[[#This Row],[rasio]]&lt;0.4,3,4)))</f>
        <v>2</v>
      </c>
      <c r="AE1696">
        <f>IF(Raw_Data[[#This Row],[kategori_dp]]="High",1,IF(Raw_Data[[#This Row],[kategori_dp]]="Medium",2,3))</f>
        <v>2</v>
      </c>
      <c r="AF1696">
        <f>IF(Raw_Data[[#This Row],[tenor_bulan]]&lt;=24,1,IF(Raw_Data[[#This Row],[tenor_bulan]]&lt;=36,2,IF(Raw_Data[[#This Row],[tenor_bulan]]&lt;=48,3,4)))</f>
        <v>1</v>
      </c>
      <c r="AG1696">
        <f>IF(Raw_Data[[#This Row],[jumlah_kali_telat]]=0,0,IF(Raw_Data[[#This Row],[jumlah_kali_telat]]&lt;=2,2,4))</f>
        <v>0</v>
      </c>
      <c r="AH1696">
        <f>Raw_Data[[#This Row],[Skor_Rasio]]+Raw_Data[[#This Row],[Skor_DP]]+Raw_Data[[#This Row],[Skor_Tenor]]+Raw_Data[[#This Row],[Skor_Telat]]</f>
        <v>5</v>
      </c>
      <c r="AI1696" t="str">
        <f>IF(Raw_Data[[#This Row],[Risk_Score]]&lt;=6,"Low Risk",IF(Raw_Data[[#This Row],[Risk_Score]]&lt;=8,"Medium Risk","High Risk"))</f>
        <v>Low Risk</v>
      </c>
      <c r="AJ1696">
        <f ca="1">IFERROR(DATEDIF(Raw_Data[[#This Row],[tanggal_pengajuan]],TODAY(),"m"),"N/A")</f>
        <v>6</v>
      </c>
      <c r="AK1696" t="str">
        <f ca="1">IF(ISNUMBER(Raw_Data[[#This Row],[MOB]]),IF(Raw_Data[[#This Row],[MOB]]&lt;6,"0-5 bulan",IF(Raw_Data[[#This Row],[MOB]]&lt;12,"6-11 bulan",IF(Raw_Data[[#This Row],[MOB]]&lt;24,"12-23 bulan","24+ bulan"))),"N/A")</f>
        <v>6-11 bulan</v>
      </c>
    </row>
    <row r="1697" spans="1:37" ht="14.25" customHeight="1" x14ac:dyDescent="0.45">
      <c r="A1697" t="s">
        <v>4065</v>
      </c>
      <c r="B1697" s="64">
        <v>46121</v>
      </c>
      <c r="C1697" s="1" t="str">
        <f t="shared" si="26"/>
        <v>April</v>
      </c>
      <c r="D1697" t="s">
        <v>920</v>
      </c>
      <c r="E1697" t="s">
        <v>211</v>
      </c>
      <c r="F1697">
        <v>31</v>
      </c>
      <c r="G1697" t="s">
        <v>51</v>
      </c>
      <c r="H1697" t="s">
        <v>62</v>
      </c>
      <c r="I1697" s="2">
        <v>2828000</v>
      </c>
      <c r="J1697" s="3">
        <f>Raw_Data[[#This Row],[cicilan_per_bulan]]/Raw_Data[[#This Row],[penghasilan_bulanan]]</f>
        <v>0.41428571428571431</v>
      </c>
      <c r="K1697" t="s">
        <v>70</v>
      </c>
      <c r="L1697" t="s">
        <v>71</v>
      </c>
      <c r="M1697" t="s">
        <v>44</v>
      </c>
      <c r="N1697" t="s">
        <v>158</v>
      </c>
      <c r="O1697" t="s">
        <v>159</v>
      </c>
      <c r="P1697" s="2">
        <v>31140000</v>
      </c>
      <c r="Q1697" s="2">
        <v>9342000</v>
      </c>
      <c r="R1697" t="str">
        <f>IF(Raw_Data[[#This Row],[persen_dp]]&lt;15%,"Low",IF(Raw_Data[[#This Row],[persen_dp]]&gt;25%,"High","Medium"))</f>
        <v>High</v>
      </c>
      <c r="S1697" s="3">
        <v>0.3</v>
      </c>
      <c r="T1697">
        <v>24</v>
      </c>
      <c r="U1697">
        <v>0.14499999999999999</v>
      </c>
      <c r="V1697" s="2">
        <v>1171600</v>
      </c>
      <c r="W1697" s="2">
        <v>28119000</v>
      </c>
      <c r="X1697" t="str">
        <f>IF(OR(Raw_Data[[#This Row],[status_pembayaran]]="Macet",Raw_Data[[#This Row],[status_pembayaran]]="Kurang Lancar"),"Non Performing Loan","Performing")</f>
        <v>Performing</v>
      </c>
      <c r="Y1697" t="s">
        <v>47</v>
      </c>
      <c r="Z1697">
        <v>0</v>
      </c>
      <c r="AA1697">
        <v>0</v>
      </c>
      <c r="AB1697">
        <v>1</v>
      </c>
      <c r="AD1697">
        <f>IF(Raw_Data[[#This Row],[rasio]]&lt;0.2,1,IF(Raw_Data[[#This Row],[rasio]]&lt;0.3,2,IF(Raw_Data[[#This Row],[rasio]]&lt;0.4,3,4)))</f>
        <v>4</v>
      </c>
      <c r="AE1697">
        <f>IF(Raw_Data[[#This Row],[kategori_dp]]="High",1,IF(Raw_Data[[#This Row],[kategori_dp]]="Medium",2,3))</f>
        <v>1</v>
      </c>
      <c r="AF1697">
        <f>IF(Raw_Data[[#This Row],[tenor_bulan]]&lt;=24,1,IF(Raw_Data[[#This Row],[tenor_bulan]]&lt;=36,2,IF(Raw_Data[[#This Row],[tenor_bulan]]&lt;=48,3,4)))</f>
        <v>1</v>
      </c>
      <c r="AG1697">
        <f>IF(Raw_Data[[#This Row],[jumlah_kali_telat]]=0,0,IF(Raw_Data[[#This Row],[jumlah_kali_telat]]&lt;=2,2,4))</f>
        <v>0</v>
      </c>
      <c r="AH1697">
        <f>Raw_Data[[#This Row],[Skor_Rasio]]+Raw_Data[[#This Row],[Skor_DP]]+Raw_Data[[#This Row],[Skor_Tenor]]+Raw_Data[[#This Row],[Skor_Telat]]</f>
        <v>6</v>
      </c>
      <c r="AI1697" t="str">
        <f>IF(Raw_Data[[#This Row],[Risk_Score]]&lt;=6,"Low Risk",IF(Raw_Data[[#This Row],[Risk_Score]]&lt;=8,"Medium Risk","High Risk"))</f>
        <v>Low Risk</v>
      </c>
      <c r="AJ1697">
        <f ca="1">IFERROR(DATEDIF(Raw_Data[[#This Row],[tanggal_pengajuan]],TODAY(),"m"),"N/A")</f>
        <v>6</v>
      </c>
      <c r="AK1697" t="str">
        <f ca="1">IF(ISNUMBER(Raw_Data[[#This Row],[MOB]]),IF(Raw_Data[[#This Row],[MOB]]&lt;6,"0-5 bulan",IF(Raw_Data[[#This Row],[MOB]]&lt;12,"6-11 bulan",IF(Raw_Data[[#This Row],[MOB]]&lt;24,"12-23 bulan","24+ bulan"))),"N/A")</f>
        <v>6-11 bulan</v>
      </c>
    </row>
    <row r="1698" spans="1:37" ht="14.25" customHeight="1" x14ac:dyDescent="0.45">
      <c r="A1698" t="s">
        <v>4066</v>
      </c>
      <c r="B1698" s="64">
        <v>46106</v>
      </c>
      <c r="C1698" s="1" t="str">
        <f t="shared" si="26"/>
        <v>March</v>
      </c>
      <c r="D1698" t="s">
        <v>1172</v>
      </c>
      <c r="E1698" t="s">
        <v>4067</v>
      </c>
      <c r="F1698">
        <v>50</v>
      </c>
      <c r="G1698" t="s">
        <v>51</v>
      </c>
      <c r="H1698" t="s">
        <v>41</v>
      </c>
      <c r="I1698" s="2">
        <v>7598000</v>
      </c>
      <c r="J1698" s="3">
        <f>Raw_Data[[#This Row],[cicilan_per_bulan]]/Raw_Data[[#This Row],[penghasilan_bulanan]]</f>
        <v>6.9149776256909712E-2</v>
      </c>
      <c r="K1698" t="s">
        <v>145</v>
      </c>
      <c r="L1698" t="s">
        <v>146</v>
      </c>
      <c r="M1698" t="s">
        <v>44</v>
      </c>
      <c r="N1698" t="s">
        <v>273</v>
      </c>
      <c r="O1698" t="s">
        <v>274</v>
      </c>
      <c r="P1698" s="2">
        <v>17737000</v>
      </c>
      <c r="Q1698" s="2">
        <v>1774000</v>
      </c>
      <c r="R1698" t="str">
        <f>IF(Raw_Data[[#This Row],[persen_dp]]&lt;15%,"Low",IF(Raw_Data[[#This Row],[persen_dp]]&gt;25%,"High","Medium"))</f>
        <v>Low</v>
      </c>
      <c r="S1698" s="3">
        <v>0.1</v>
      </c>
      <c r="T1698">
        <v>48</v>
      </c>
      <c r="U1698">
        <v>0.14499999999999999</v>
      </c>
      <c r="V1698" s="2">
        <v>525400</v>
      </c>
      <c r="W1698" s="2">
        <v>25221000</v>
      </c>
      <c r="X1698" t="str">
        <f>IF(OR(Raw_Data[[#This Row],[status_pembayaran]]="Macet",Raw_Data[[#This Row],[status_pembayaran]]="Kurang Lancar"),"Non Performing Loan","Performing")</f>
        <v>Performing</v>
      </c>
      <c r="Y1698" t="s">
        <v>47</v>
      </c>
      <c r="Z1698">
        <v>0</v>
      </c>
      <c r="AA1698">
        <v>0</v>
      </c>
      <c r="AB1698">
        <v>1</v>
      </c>
      <c r="AD1698">
        <f>IF(Raw_Data[[#This Row],[rasio]]&lt;0.2,1,IF(Raw_Data[[#This Row],[rasio]]&lt;0.3,2,IF(Raw_Data[[#This Row],[rasio]]&lt;0.4,3,4)))</f>
        <v>1</v>
      </c>
      <c r="AE1698">
        <f>IF(Raw_Data[[#This Row],[kategori_dp]]="High",1,IF(Raw_Data[[#This Row],[kategori_dp]]="Medium",2,3))</f>
        <v>3</v>
      </c>
      <c r="AF1698">
        <f>IF(Raw_Data[[#This Row],[tenor_bulan]]&lt;=24,1,IF(Raw_Data[[#This Row],[tenor_bulan]]&lt;=36,2,IF(Raw_Data[[#This Row],[tenor_bulan]]&lt;=48,3,4)))</f>
        <v>3</v>
      </c>
      <c r="AG1698">
        <f>IF(Raw_Data[[#This Row],[jumlah_kali_telat]]=0,0,IF(Raw_Data[[#This Row],[jumlah_kali_telat]]&lt;=2,2,4))</f>
        <v>0</v>
      </c>
      <c r="AH1698">
        <f>Raw_Data[[#This Row],[Skor_Rasio]]+Raw_Data[[#This Row],[Skor_DP]]+Raw_Data[[#This Row],[Skor_Tenor]]+Raw_Data[[#This Row],[Skor_Telat]]</f>
        <v>7</v>
      </c>
      <c r="AI1698" t="str">
        <f>IF(Raw_Data[[#This Row],[Risk_Score]]&lt;=6,"Low Risk",IF(Raw_Data[[#This Row],[Risk_Score]]&lt;=8,"Medium Risk","High Risk"))</f>
        <v>Medium Risk</v>
      </c>
      <c r="AJ1698">
        <f ca="1">IFERROR(DATEDIF(Raw_Data[[#This Row],[tanggal_pengajuan]],TODAY(),"m"),"N/A")</f>
        <v>6</v>
      </c>
      <c r="AK1698" t="str">
        <f ca="1">IF(ISNUMBER(Raw_Data[[#This Row],[MOB]]),IF(Raw_Data[[#This Row],[MOB]]&lt;6,"0-5 bulan",IF(Raw_Data[[#This Row],[MOB]]&lt;12,"6-11 bulan",IF(Raw_Data[[#This Row],[MOB]]&lt;24,"12-23 bulan","24+ bulan"))),"N/A")</f>
        <v>6-11 bulan</v>
      </c>
    </row>
    <row r="1699" spans="1:37" ht="14.25" customHeight="1" x14ac:dyDescent="0.45">
      <c r="A1699" t="s">
        <v>4068</v>
      </c>
      <c r="B1699" s="64">
        <v>46081</v>
      </c>
      <c r="C1699" s="1" t="str">
        <f t="shared" si="26"/>
        <v>February</v>
      </c>
      <c r="D1699" t="s">
        <v>139</v>
      </c>
      <c r="E1699" t="s">
        <v>4069</v>
      </c>
      <c r="F1699">
        <v>28</v>
      </c>
      <c r="G1699" t="s">
        <v>40</v>
      </c>
      <c r="H1699" t="s">
        <v>90</v>
      </c>
      <c r="I1699" s="2">
        <v>6407000</v>
      </c>
      <c r="J1699" s="3">
        <f>Raw_Data[[#This Row],[cicilan_per_bulan]]/Raw_Data[[#This Row],[penghasilan_bulanan]]</f>
        <v>9.7331044170438585E-2</v>
      </c>
      <c r="K1699" t="s">
        <v>153</v>
      </c>
      <c r="L1699" t="s">
        <v>154</v>
      </c>
      <c r="M1699" t="s">
        <v>72</v>
      </c>
      <c r="N1699" t="s">
        <v>73</v>
      </c>
      <c r="O1699" t="s">
        <v>46</v>
      </c>
      <c r="P1699" s="2">
        <v>21050000</v>
      </c>
      <c r="Q1699" s="2">
        <v>2105000</v>
      </c>
      <c r="R1699" t="str">
        <f>IF(Raw_Data[[#This Row],[persen_dp]]&lt;15%,"Low",IF(Raw_Data[[#This Row],[persen_dp]]&gt;25%,"High","Medium"))</f>
        <v>Low</v>
      </c>
      <c r="S1699" s="3">
        <v>0.1</v>
      </c>
      <c r="T1699">
        <v>48</v>
      </c>
      <c r="U1699">
        <v>0.14499999999999999</v>
      </c>
      <c r="V1699" s="2">
        <v>623600</v>
      </c>
      <c r="W1699" s="2">
        <v>29933000</v>
      </c>
      <c r="X1699" t="str">
        <f>IF(OR(Raw_Data[[#This Row],[status_pembayaran]]="Macet",Raw_Data[[#This Row],[status_pembayaran]]="Kurang Lancar"),"Non Performing Loan","Performing")</f>
        <v>Performing</v>
      </c>
      <c r="Y1699" t="s">
        <v>47</v>
      </c>
      <c r="Z1699">
        <v>0</v>
      </c>
      <c r="AA1699">
        <v>0</v>
      </c>
      <c r="AB1699">
        <v>1</v>
      </c>
      <c r="AD1699">
        <f>IF(Raw_Data[[#This Row],[rasio]]&lt;0.2,1,IF(Raw_Data[[#This Row],[rasio]]&lt;0.3,2,IF(Raw_Data[[#This Row],[rasio]]&lt;0.4,3,4)))</f>
        <v>1</v>
      </c>
      <c r="AE1699">
        <f>IF(Raw_Data[[#This Row],[kategori_dp]]="High",1,IF(Raw_Data[[#This Row],[kategori_dp]]="Medium",2,3))</f>
        <v>3</v>
      </c>
      <c r="AF1699">
        <f>IF(Raw_Data[[#This Row],[tenor_bulan]]&lt;=24,1,IF(Raw_Data[[#This Row],[tenor_bulan]]&lt;=36,2,IF(Raw_Data[[#This Row],[tenor_bulan]]&lt;=48,3,4)))</f>
        <v>3</v>
      </c>
      <c r="AG1699">
        <f>IF(Raw_Data[[#This Row],[jumlah_kali_telat]]=0,0,IF(Raw_Data[[#This Row],[jumlah_kali_telat]]&lt;=2,2,4))</f>
        <v>0</v>
      </c>
      <c r="AH1699">
        <f>Raw_Data[[#This Row],[Skor_Rasio]]+Raw_Data[[#This Row],[Skor_DP]]+Raw_Data[[#This Row],[Skor_Tenor]]+Raw_Data[[#This Row],[Skor_Telat]]</f>
        <v>7</v>
      </c>
      <c r="AI1699" t="str">
        <f>IF(Raw_Data[[#This Row],[Risk_Score]]&lt;=6,"Low Risk",IF(Raw_Data[[#This Row],[Risk_Score]]&lt;=8,"Medium Risk","High Risk"))</f>
        <v>Medium Risk</v>
      </c>
      <c r="AJ1699">
        <f ca="1">IFERROR(DATEDIF(Raw_Data[[#This Row],[tanggal_pengajuan]],TODAY(),"m"),"N/A")</f>
        <v>7</v>
      </c>
      <c r="AK1699" t="str">
        <f ca="1">IF(ISNUMBER(Raw_Data[[#This Row],[MOB]]),IF(Raw_Data[[#This Row],[MOB]]&lt;6,"0-5 bulan",IF(Raw_Data[[#This Row],[MOB]]&lt;12,"6-11 bulan",IF(Raw_Data[[#This Row],[MOB]]&lt;24,"12-23 bulan","24+ bulan"))),"N/A")</f>
        <v>6-11 bulan</v>
      </c>
    </row>
    <row r="1700" spans="1:37" ht="14.25" customHeight="1" x14ac:dyDescent="0.45">
      <c r="A1700" t="s">
        <v>4070</v>
      </c>
      <c r="B1700" s="64">
        <v>46083</v>
      </c>
      <c r="C1700" s="1" t="str">
        <f t="shared" si="26"/>
        <v>March</v>
      </c>
      <c r="D1700" t="s">
        <v>4071</v>
      </c>
      <c r="E1700" t="s">
        <v>4072</v>
      </c>
      <c r="F1700">
        <v>44</v>
      </c>
      <c r="G1700" t="s">
        <v>40</v>
      </c>
      <c r="H1700" t="s">
        <v>176</v>
      </c>
      <c r="I1700" s="2">
        <v>5312000</v>
      </c>
      <c r="J1700" s="3">
        <f>Raw_Data[[#This Row],[cicilan_per_bulan]]/Raw_Data[[#This Row],[penghasilan_bulanan]]</f>
        <v>0.10090361445783133</v>
      </c>
      <c r="K1700" t="s">
        <v>119</v>
      </c>
      <c r="L1700" t="s">
        <v>120</v>
      </c>
      <c r="M1700" t="s">
        <v>44</v>
      </c>
      <c r="N1700" t="s">
        <v>273</v>
      </c>
      <c r="O1700" t="s">
        <v>274</v>
      </c>
      <c r="P1700" s="2">
        <v>17931000</v>
      </c>
      <c r="Q1700" s="2">
        <v>4483000</v>
      </c>
      <c r="R1700" t="str">
        <f>IF(Raw_Data[[#This Row],[persen_dp]]&lt;15%,"Low",IF(Raw_Data[[#This Row],[persen_dp]]&gt;25%,"High","Medium"))</f>
        <v>Medium</v>
      </c>
      <c r="S1700" s="3">
        <v>0.25</v>
      </c>
      <c r="T1700">
        <v>36</v>
      </c>
      <c r="U1700">
        <v>0.14499999999999999</v>
      </c>
      <c r="V1700" s="2">
        <v>536000</v>
      </c>
      <c r="W1700" s="2">
        <v>19298000</v>
      </c>
      <c r="X1700" t="str">
        <f>IF(OR(Raw_Data[[#This Row],[status_pembayaran]]="Macet",Raw_Data[[#This Row],[status_pembayaran]]="Kurang Lancar"),"Non Performing Loan","Performing")</f>
        <v>Performing</v>
      </c>
      <c r="Y1700" t="s">
        <v>47</v>
      </c>
      <c r="Z1700">
        <v>0</v>
      </c>
      <c r="AA1700">
        <v>0</v>
      </c>
      <c r="AB1700">
        <v>1</v>
      </c>
      <c r="AC1700" t="s">
        <v>58</v>
      </c>
      <c r="AD1700">
        <f>IF(Raw_Data[[#This Row],[rasio]]&lt;0.2,1,IF(Raw_Data[[#This Row],[rasio]]&lt;0.3,2,IF(Raw_Data[[#This Row],[rasio]]&lt;0.4,3,4)))</f>
        <v>1</v>
      </c>
      <c r="AE1700">
        <f>IF(Raw_Data[[#This Row],[kategori_dp]]="High",1,IF(Raw_Data[[#This Row],[kategori_dp]]="Medium",2,3))</f>
        <v>2</v>
      </c>
      <c r="AF1700">
        <f>IF(Raw_Data[[#This Row],[tenor_bulan]]&lt;=24,1,IF(Raw_Data[[#This Row],[tenor_bulan]]&lt;=36,2,IF(Raw_Data[[#This Row],[tenor_bulan]]&lt;=48,3,4)))</f>
        <v>2</v>
      </c>
      <c r="AG1700">
        <f>IF(Raw_Data[[#This Row],[jumlah_kali_telat]]=0,0,IF(Raw_Data[[#This Row],[jumlah_kali_telat]]&lt;=2,2,4))</f>
        <v>0</v>
      </c>
      <c r="AH1700">
        <f>Raw_Data[[#This Row],[Skor_Rasio]]+Raw_Data[[#This Row],[Skor_DP]]+Raw_Data[[#This Row],[Skor_Tenor]]+Raw_Data[[#This Row],[Skor_Telat]]</f>
        <v>5</v>
      </c>
      <c r="AI1700" t="str">
        <f>IF(Raw_Data[[#This Row],[Risk_Score]]&lt;=6,"Low Risk",IF(Raw_Data[[#This Row],[Risk_Score]]&lt;=8,"Medium Risk","High Risk"))</f>
        <v>Low Risk</v>
      </c>
      <c r="AJ1700">
        <f ca="1">IFERROR(DATEDIF(Raw_Data[[#This Row],[tanggal_pengajuan]],TODAY(),"m"),"N/A")</f>
        <v>7</v>
      </c>
      <c r="AK1700" t="str">
        <f ca="1">IF(ISNUMBER(Raw_Data[[#This Row],[MOB]]),IF(Raw_Data[[#This Row],[MOB]]&lt;6,"0-5 bulan",IF(Raw_Data[[#This Row],[MOB]]&lt;12,"6-11 bulan",IF(Raw_Data[[#This Row],[MOB]]&lt;24,"12-23 bulan","24+ bulan"))),"N/A")</f>
        <v>6-11 bulan</v>
      </c>
    </row>
    <row r="1701" spans="1:37" ht="14.25" customHeight="1" x14ac:dyDescent="0.45">
      <c r="A1701" t="s">
        <v>4073</v>
      </c>
      <c r="B1701" s="64">
        <v>46115</v>
      </c>
      <c r="C1701" s="1" t="str">
        <f t="shared" si="26"/>
        <v>April</v>
      </c>
      <c r="D1701" t="s">
        <v>3449</v>
      </c>
      <c r="E1701" t="s">
        <v>4074</v>
      </c>
      <c r="F1701">
        <v>27</v>
      </c>
      <c r="G1701" t="s">
        <v>51</v>
      </c>
      <c r="H1701" t="s">
        <v>152</v>
      </c>
      <c r="I1701" s="2">
        <v>3576000</v>
      </c>
      <c r="J1701" s="3">
        <f>Raw_Data[[#This Row],[cicilan_per_bulan]]/Raw_Data[[#This Row],[penghasilan_bulanan]]</f>
        <v>0.36177293064876959</v>
      </c>
      <c r="K1701" t="s">
        <v>53</v>
      </c>
      <c r="L1701" t="s">
        <v>54</v>
      </c>
      <c r="M1701" t="s">
        <v>44</v>
      </c>
      <c r="N1701" t="s">
        <v>184</v>
      </c>
      <c r="O1701" t="s">
        <v>122</v>
      </c>
      <c r="P1701" s="2">
        <v>36061000</v>
      </c>
      <c r="Q1701" s="2">
        <v>3606000</v>
      </c>
      <c r="R1701" t="str">
        <f>IF(Raw_Data[[#This Row],[persen_dp]]&lt;15%,"Low",IF(Raw_Data[[#This Row],[persen_dp]]&gt;25%,"High","Medium"))</f>
        <v>Low</v>
      </c>
      <c r="S1701" s="3">
        <v>0.1</v>
      </c>
      <c r="T1701">
        <v>36</v>
      </c>
      <c r="U1701">
        <v>0.14499999999999999</v>
      </c>
      <c r="V1701" s="2">
        <v>1293700</v>
      </c>
      <c r="W1701" s="2">
        <v>46573000</v>
      </c>
      <c r="X1701" t="str">
        <f>IF(OR(Raw_Data[[#This Row],[status_pembayaran]]="Macet",Raw_Data[[#This Row],[status_pembayaran]]="Kurang Lancar"),"Non Performing Loan","Performing")</f>
        <v>Non Performing Loan</v>
      </c>
      <c r="Y1701" t="s">
        <v>488</v>
      </c>
      <c r="Z1701">
        <v>20</v>
      </c>
      <c r="AA1701">
        <v>1</v>
      </c>
      <c r="AB1701">
        <v>3</v>
      </c>
      <c r="AD1701">
        <f>IF(Raw_Data[[#This Row],[rasio]]&lt;0.2,1,IF(Raw_Data[[#This Row],[rasio]]&lt;0.3,2,IF(Raw_Data[[#This Row],[rasio]]&lt;0.4,3,4)))</f>
        <v>3</v>
      </c>
      <c r="AE1701">
        <f>IF(Raw_Data[[#This Row],[kategori_dp]]="High",1,IF(Raw_Data[[#This Row],[kategori_dp]]="Medium",2,3))</f>
        <v>3</v>
      </c>
      <c r="AF1701">
        <f>IF(Raw_Data[[#This Row],[tenor_bulan]]&lt;=24,1,IF(Raw_Data[[#This Row],[tenor_bulan]]&lt;=36,2,IF(Raw_Data[[#This Row],[tenor_bulan]]&lt;=48,3,4)))</f>
        <v>2</v>
      </c>
      <c r="AG1701">
        <f>IF(Raw_Data[[#This Row],[jumlah_kali_telat]]=0,0,IF(Raw_Data[[#This Row],[jumlah_kali_telat]]&lt;=2,2,4))</f>
        <v>2</v>
      </c>
      <c r="AH1701">
        <f>Raw_Data[[#This Row],[Skor_Rasio]]+Raw_Data[[#This Row],[Skor_DP]]+Raw_Data[[#This Row],[Skor_Tenor]]+Raw_Data[[#This Row],[Skor_Telat]]</f>
        <v>10</v>
      </c>
      <c r="AI1701" t="str">
        <f>IF(Raw_Data[[#This Row],[Risk_Score]]&lt;=6,"Low Risk",IF(Raw_Data[[#This Row],[Risk_Score]]&lt;=8,"Medium Risk","High Risk"))</f>
        <v>High Risk</v>
      </c>
      <c r="AJ1701">
        <f ca="1">IFERROR(DATEDIF(Raw_Data[[#This Row],[tanggal_pengajuan]],TODAY(),"m"),"N/A")</f>
        <v>6</v>
      </c>
      <c r="AK1701" t="str">
        <f ca="1">IF(ISNUMBER(Raw_Data[[#This Row],[MOB]]),IF(Raw_Data[[#This Row],[MOB]]&lt;6,"0-5 bulan",IF(Raw_Data[[#This Row],[MOB]]&lt;12,"6-11 bulan",IF(Raw_Data[[#This Row],[MOB]]&lt;24,"12-23 bulan","24+ bulan"))),"N/A")</f>
        <v>6-11 bulan</v>
      </c>
    </row>
    <row r="1702" spans="1:37" ht="14.25" customHeight="1" x14ac:dyDescent="0.45">
      <c r="A1702" t="s">
        <v>4075</v>
      </c>
      <c r="B1702" s="64">
        <v>46086</v>
      </c>
      <c r="C1702" s="1" t="str">
        <f t="shared" si="26"/>
        <v>March</v>
      </c>
      <c r="D1702" t="s">
        <v>3534</v>
      </c>
      <c r="E1702" t="s">
        <v>4076</v>
      </c>
      <c r="F1702">
        <v>40</v>
      </c>
      <c r="G1702" t="s">
        <v>51</v>
      </c>
      <c r="H1702" t="s">
        <v>41</v>
      </c>
      <c r="I1702" s="2">
        <v>5360000</v>
      </c>
      <c r="J1702" s="3">
        <f>Raw_Data[[#This Row],[cicilan_per_bulan]]/Raw_Data[[#This Row],[penghasilan_bulanan]]</f>
        <v>9.6697761194029855E-2</v>
      </c>
      <c r="K1702" t="s">
        <v>188</v>
      </c>
      <c r="L1702" t="s">
        <v>154</v>
      </c>
      <c r="M1702" t="s">
        <v>44</v>
      </c>
      <c r="N1702" t="s">
        <v>228</v>
      </c>
      <c r="O1702" t="s">
        <v>57</v>
      </c>
      <c r="P1702" s="2">
        <v>19684000</v>
      </c>
      <c r="Q1702" s="2">
        <v>3937000</v>
      </c>
      <c r="R1702" t="str">
        <f>IF(Raw_Data[[#This Row],[persen_dp]]&lt;15%,"Low",IF(Raw_Data[[#This Row],[persen_dp]]&gt;25%,"High","Medium"))</f>
        <v>Medium</v>
      </c>
      <c r="S1702" s="3">
        <v>0.2</v>
      </c>
      <c r="T1702">
        <v>48</v>
      </c>
      <c r="U1702">
        <v>0.14499999999999999</v>
      </c>
      <c r="V1702" s="2">
        <v>518300</v>
      </c>
      <c r="W1702" s="2">
        <v>24881000</v>
      </c>
      <c r="X1702" t="str">
        <f>IF(OR(Raw_Data[[#This Row],[status_pembayaran]]="Macet",Raw_Data[[#This Row],[status_pembayaran]]="Kurang Lancar"),"Non Performing Loan","Performing")</f>
        <v>Performing</v>
      </c>
      <c r="Y1702" t="s">
        <v>47</v>
      </c>
      <c r="Z1702">
        <v>0</v>
      </c>
      <c r="AA1702">
        <v>0</v>
      </c>
      <c r="AB1702">
        <v>1</v>
      </c>
      <c r="AC1702" t="s">
        <v>66</v>
      </c>
      <c r="AD1702">
        <f>IF(Raw_Data[[#This Row],[rasio]]&lt;0.2,1,IF(Raw_Data[[#This Row],[rasio]]&lt;0.3,2,IF(Raw_Data[[#This Row],[rasio]]&lt;0.4,3,4)))</f>
        <v>1</v>
      </c>
      <c r="AE1702">
        <f>IF(Raw_Data[[#This Row],[kategori_dp]]="High",1,IF(Raw_Data[[#This Row],[kategori_dp]]="Medium",2,3))</f>
        <v>2</v>
      </c>
      <c r="AF1702">
        <f>IF(Raw_Data[[#This Row],[tenor_bulan]]&lt;=24,1,IF(Raw_Data[[#This Row],[tenor_bulan]]&lt;=36,2,IF(Raw_Data[[#This Row],[tenor_bulan]]&lt;=48,3,4)))</f>
        <v>3</v>
      </c>
      <c r="AG1702">
        <f>IF(Raw_Data[[#This Row],[jumlah_kali_telat]]=0,0,IF(Raw_Data[[#This Row],[jumlah_kali_telat]]&lt;=2,2,4))</f>
        <v>0</v>
      </c>
      <c r="AH1702">
        <f>Raw_Data[[#This Row],[Skor_Rasio]]+Raw_Data[[#This Row],[Skor_DP]]+Raw_Data[[#This Row],[Skor_Tenor]]+Raw_Data[[#This Row],[Skor_Telat]]</f>
        <v>6</v>
      </c>
      <c r="AI1702" t="str">
        <f>IF(Raw_Data[[#This Row],[Risk_Score]]&lt;=6,"Low Risk",IF(Raw_Data[[#This Row],[Risk_Score]]&lt;=8,"Medium Risk","High Risk"))</f>
        <v>Low Risk</v>
      </c>
      <c r="AJ1702">
        <f ca="1">IFERROR(DATEDIF(Raw_Data[[#This Row],[tanggal_pengajuan]],TODAY(),"m"),"N/A")</f>
        <v>7</v>
      </c>
      <c r="AK1702" t="str">
        <f ca="1">IF(ISNUMBER(Raw_Data[[#This Row],[MOB]]),IF(Raw_Data[[#This Row],[MOB]]&lt;6,"0-5 bulan",IF(Raw_Data[[#This Row],[MOB]]&lt;12,"6-11 bulan",IF(Raw_Data[[#This Row],[MOB]]&lt;24,"12-23 bulan","24+ bulan"))),"N/A")</f>
        <v>6-11 bulan</v>
      </c>
    </row>
    <row r="1703" spans="1:37" ht="14.25" customHeight="1" x14ac:dyDescent="0.45">
      <c r="A1703" t="s">
        <v>4077</v>
      </c>
      <c r="B1703" s="64">
        <v>46117</v>
      </c>
      <c r="C1703" s="1" t="str">
        <f t="shared" si="26"/>
        <v>April</v>
      </c>
      <c r="D1703" t="s">
        <v>1568</v>
      </c>
      <c r="E1703" t="s">
        <v>4078</v>
      </c>
      <c r="F1703">
        <v>55</v>
      </c>
      <c r="G1703" t="s">
        <v>51</v>
      </c>
      <c r="H1703" t="s">
        <v>90</v>
      </c>
      <c r="I1703" s="2">
        <v>4215000</v>
      </c>
      <c r="J1703" s="3">
        <f>Raw_Data[[#This Row],[cicilan_per_bulan]]/Raw_Data[[#This Row],[penghasilan_bulanan]]</f>
        <v>0.35665480427046264</v>
      </c>
      <c r="K1703" t="s">
        <v>53</v>
      </c>
      <c r="L1703" t="s">
        <v>54</v>
      </c>
      <c r="M1703" t="s">
        <v>44</v>
      </c>
      <c r="N1703" t="s">
        <v>184</v>
      </c>
      <c r="O1703" t="s">
        <v>122</v>
      </c>
      <c r="P1703" s="2">
        <v>34960000</v>
      </c>
      <c r="Q1703" s="2">
        <v>6992000</v>
      </c>
      <c r="R1703" t="str">
        <f>IF(Raw_Data[[#This Row],[persen_dp]]&lt;15%,"Low",IF(Raw_Data[[#This Row],[persen_dp]]&gt;25%,"High","Medium"))</f>
        <v>Medium</v>
      </c>
      <c r="S1703" s="3">
        <v>0.2</v>
      </c>
      <c r="T1703">
        <v>24</v>
      </c>
      <c r="U1703">
        <v>0.14499999999999999</v>
      </c>
      <c r="V1703" s="2">
        <v>1503300</v>
      </c>
      <c r="W1703" s="2">
        <v>36079000</v>
      </c>
      <c r="X1703" t="str">
        <f>IF(OR(Raw_Data[[#This Row],[status_pembayaran]]="Macet",Raw_Data[[#This Row],[status_pembayaran]]="Kurang Lancar"),"Non Performing Loan","Performing")</f>
        <v>Performing</v>
      </c>
      <c r="Y1703" t="s">
        <v>269</v>
      </c>
      <c r="Z1703">
        <v>41</v>
      </c>
      <c r="AA1703">
        <v>3</v>
      </c>
      <c r="AB1703">
        <v>2</v>
      </c>
      <c r="AC1703" t="s">
        <v>66</v>
      </c>
      <c r="AD1703">
        <f>IF(Raw_Data[[#This Row],[rasio]]&lt;0.2,1,IF(Raw_Data[[#This Row],[rasio]]&lt;0.3,2,IF(Raw_Data[[#This Row],[rasio]]&lt;0.4,3,4)))</f>
        <v>3</v>
      </c>
      <c r="AE1703">
        <f>IF(Raw_Data[[#This Row],[kategori_dp]]="High",1,IF(Raw_Data[[#This Row],[kategori_dp]]="Medium",2,3))</f>
        <v>2</v>
      </c>
      <c r="AF1703">
        <f>IF(Raw_Data[[#This Row],[tenor_bulan]]&lt;=24,1,IF(Raw_Data[[#This Row],[tenor_bulan]]&lt;=36,2,IF(Raw_Data[[#This Row],[tenor_bulan]]&lt;=48,3,4)))</f>
        <v>1</v>
      </c>
      <c r="AG1703">
        <f>IF(Raw_Data[[#This Row],[jumlah_kali_telat]]=0,0,IF(Raw_Data[[#This Row],[jumlah_kali_telat]]&lt;=2,2,4))</f>
        <v>4</v>
      </c>
      <c r="AH1703">
        <f>Raw_Data[[#This Row],[Skor_Rasio]]+Raw_Data[[#This Row],[Skor_DP]]+Raw_Data[[#This Row],[Skor_Tenor]]+Raw_Data[[#This Row],[Skor_Telat]]</f>
        <v>10</v>
      </c>
      <c r="AI1703" t="str">
        <f>IF(Raw_Data[[#This Row],[Risk_Score]]&lt;=6,"Low Risk",IF(Raw_Data[[#This Row],[Risk_Score]]&lt;=8,"Medium Risk","High Risk"))</f>
        <v>High Risk</v>
      </c>
      <c r="AJ1703">
        <f ca="1">IFERROR(DATEDIF(Raw_Data[[#This Row],[tanggal_pengajuan]],TODAY(),"m"),"N/A")</f>
        <v>6</v>
      </c>
      <c r="AK1703" t="str">
        <f ca="1">IF(ISNUMBER(Raw_Data[[#This Row],[MOB]]),IF(Raw_Data[[#This Row],[MOB]]&lt;6,"0-5 bulan",IF(Raw_Data[[#This Row],[MOB]]&lt;12,"6-11 bulan",IF(Raw_Data[[#This Row],[MOB]]&lt;24,"12-23 bulan","24+ bulan"))),"N/A")</f>
        <v>6-11 bulan</v>
      </c>
    </row>
    <row r="1704" spans="1:37" ht="14.25" customHeight="1" x14ac:dyDescent="0.45">
      <c r="A1704" t="s">
        <v>4079</v>
      </c>
      <c r="B1704" s="64">
        <v>46128</v>
      </c>
      <c r="C1704" s="1" t="str">
        <f t="shared" si="26"/>
        <v>April</v>
      </c>
      <c r="D1704" t="s">
        <v>1345</v>
      </c>
      <c r="E1704" t="s">
        <v>4080</v>
      </c>
      <c r="F1704">
        <v>57</v>
      </c>
      <c r="G1704" t="s">
        <v>40</v>
      </c>
      <c r="H1704" t="s">
        <v>52</v>
      </c>
      <c r="I1704" s="2">
        <v>13541000</v>
      </c>
      <c r="J1704" s="3">
        <f>Raw_Data[[#This Row],[cicilan_per_bulan]]/Raw_Data[[#This Row],[penghasilan_bulanan]]</f>
        <v>9.4143711690421683E-2</v>
      </c>
      <c r="K1704" t="s">
        <v>192</v>
      </c>
      <c r="L1704" t="s">
        <v>128</v>
      </c>
      <c r="M1704" t="s">
        <v>55</v>
      </c>
      <c r="N1704" t="s">
        <v>147</v>
      </c>
      <c r="O1704" t="s">
        <v>148</v>
      </c>
      <c r="P1704" s="2">
        <v>31622000</v>
      </c>
      <c r="Q1704" s="2">
        <v>7905000</v>
      </c>
      <c r="R1704" t="str">
        <f>IF(Raw_Data[[#This Row],[persen_dp]]&lt;15%,"Low",IF(Raw_Data[[#This Row],[persen_dp]]&gt;25%,"High","Medium"))</f>
        <v>Medium</v>
      </c>
      <c r="S1704" s="3">
        <v>0.25</v>
      </c>
      <c r="T1704">
        <v>24</v>
      </c>
      <c r="U1704">
        <v>0.14499999999999999</v>
      </c>
      <c r="V1704" s="2">
        <v>1274800</v>
      </c>
      <c r="W1704" s="2">
        <v>30594000</v>
      </c>
      <c r="X1704" t="str">
        <f>IF(OR(Raw_Data[[#This Row],[status_pembayaran]]="Macet",Raw_Data[[#This Row],[status_pembayaran]]="Kurang Lancar"),"Non Performing Loan","Performing")</f>
        <v>Performing</v>
      </c>
      <c r="Y1704" t="s">
        <v>47</v>
      </c>
      <c r="Z1704">
        <v>0</v>
      </c>
      <c r="AA1704">
        <v>0</v>
      </c>
      <c r="AB1704">
        <v>1</v>
      </c>
      <c r="AC1704" t="s">
        <v>74</v>
      </c>
      <c r="AD1704">
        <f>IF(Raw_Data[[#This Row],[rasio]]&lt;0.2,1,IF(Raw_Data[[#This Row],[rasio]]&lt;0.3,2,IF(Raw_Data[[#This Row],[rasio]]&lt;0.4,3,4)))</f>
        <v>1</v>
      </c>
      <c r="AE1704">
        <f>IF(Raw_Data[[#This Row],[kategori_dp]]="High",1,IF(Raw_Data[[#This Row],[kategori_dp]]="Medium",2,3))</f>
        <v>2</v>
      </c>
      <c r="AF1704">
        <f>IF(Raw_Data[[#This Row],[tenor_bulan]]&lt;=24,1,IF(Raw_Data[[#This Row],[tenor_bulan]]&lt;=36,2,IF(Raw_Data[[#This Row],[tenor_bulan]]&lt;=48,3,4)))</f>
        <v>1</v>
      </c>
      <c r="AG1704">
        <f>IF(Raw_Data[[#This Row],[jumlah_kali_telat]]=0,0,IF(Raw_Data[[#This Row],[jumlah_kali_telat]]&lt;=2,2,4))</f>
        <v>0</v>
      </c>
      <c r="AH1704">
        <f>Raw_Data[[#This Row],[Skor_Rasio]]+Raw_Data[[#This Row],[Skor_DP]]+Raw_Data[[#This Row],[Skor_Tenor]]+Raw_Data[[#This Row],[Skor_Telat]]</f>
        <v>4</v>
      </c>
      <c r="AI1704" t="str">
        <f>IF(Raw_Data[[#This Row],[Risk_Score]]&lt;=6,"Low Risk",IF(Raw_Data[[#This Row],[Risk_Score]]&lt;=8,"Medium Risk","High Risk"))</f>
        <v>Low Risk</v>
      </c>
      <c r="AJ1704">
        <f ca="1">IFERROR(DATEDIF(Raw_Data[[#This Row],[tanggal_pengajuan]],TODAY(),"m"),"N/A")</f>
        <v>6</v>
      </c>
      <c r="AK1704" t="str">
        <f ca="1">IF(ISNUMBER(Raw_Data[[#This Row],[MOB]]),IF(Raw_Data[[#This Row],[MOB]]&lt;6,"0-5 bulan",IF(Raw_Data[[#This Row],[MOB]]&lt;12,"6-11 bulan",IF(Raw_Data[[#This Row],[MOB]]&lt;24,"12-23 bulan","24+ bulan"))),"N/A")</f>
        <v>6-11 bulan</v>
      </c>
    </row>
    <row r="1705" spans="1:37" ht="14.25" customHeight="1" x14ac:dyDescent="0.45">
      <c r="A1705" t="s">
        <v>4081</v>
      </c>
      <c r="B1705" s="64">
        <v>46067</v>
      </c>
      <c r="C1705" s="1" t="str">
        <f t="shared" si="26"/>
        <v>February</v>
      </c>
      <c r="D1705" t="s">
        <v>716</v>
      </c>
      <c r="E1705" t="s">
        <v>4082</v>
      </c>
      <c r="F1705">
        <v>45</v>
      </c>
      <c r="G1705" t="s">
        <v>40</v>
      </c>
      <c r="H1705" t="s">
        <v>101</v>
      </c>
      <c r="I1705" s="2">
        <v>3178000</v>
      </c>
      <c r="J1705" s="3">
        <f>Raw_Data[[#This Row],[cicilan_per_bulan]]/Raw_Data[[#This Row],[penghasilan_bulanan]]</f>
        <v>0.58511642542479547</v>
      </c>
      <c r="K1705" t="s">
        <v>268</v>
      </c>
      <c r="L1705" t="s">
        <v>110</v>
      </c>
      <c r="M1705" t="s">
        <v>55</v>
      </c>
      <c r="N1705" t="s">
        <v>121</v>
      </c>
      <c r="O1705" t="s">
        <v>122</v>
      </c>
      <c r="P1705" s="2">
        <v>36655000</v>
      </c>
      <c r="Q1705" s="2">
        <v>9164000</v>
      </c>
      <c r="R1705" t="str">
        <f>IF(Raw_Data[[#This Row],[persen_dp]]&lt;15%,"Low",IF(Raw_Data[[#This Row],[persen_dp]]&gt;25%,"High","Medium"))</f>
        <v>Medium</v>
      </c>
      <c r="S1705" s="3">
        <v>0.25</v>
      </c>
      <c r="T1705">
        <v>18</v>
      </c>
      <c r="U1705">
        <v>0.14499999999999999</v>
      </c>
      <c r="V1705" s="2">
        <v>1859500</v>
      </c>
      <c r="W1705" s="2">
        <v>33471000</v>
      </c>
      <c r="X1705" t="str">
        <f>IF(OR(Raw_Data[[#This Row],[status_pembayaran]]="Macet",Raw_Data[[#This Row],[status_pembayaran]]="Kurang Lancar"),"Non Performing Loan","Performing")</f>
        <v>Performing</v>
      </c>
      <c r="Y1705" t="s">
        <v>47</v>
      </c>
      <c r="Z1705">
        <v>0</v>
      </c>
      <c r="AA1705">
        <v>0</v>
      </c>
      <c r="AB1705">
        <v>1</v>
      </c>
      <c r="AD1705">
        <f>IF(Raw_Data[[#This Row],[rasio]]&lt;0.2,1,IF(Raw_Data[[#This Row],[rasio]]&lt;0.3,2,IF(Raw_Data[[#This Row],[rasio]]&lt;0.4,3,4)))</f>
        <v>4</v>
      </c>
      <c r="AE1705">
        <f>IF(Raw_Data[[#This Row],[kategori_dp]]="High",1,IF(Raw_Data[[#This Row],[kategori_dp]]="Medium",2,3))</f>
        <v>2</v>
      </c>
      <c r="AF1705">
        <f>IF(Raw_Data[[#This Row],[tenor_bulan]]&lt;=24,1,IF(Raw_Data[[#This Row],[tenor_bulan]]&lt;=36,2,IF(Raw_Data[[#This Row],[tenor_bulan]]&lt;=48,3,4)))</f>
        <v>1</v>
      </c>
      <c r="AG1705">
        <f>IF(Raw_Data[[#This Row],[jumlah_kali_telat]]=0,0,IF(Raw_Data[[#This Row],[jumlah_kali_telat]]&lt;=2,2,4))</f>
        <v>0</v>
      </c>
      <c r="AH1705">
        <f>Raw_Data[[#This Row],[Skor_Rasio]]+Raw_Data[[#This Row],[Skor_DP]]+Raw_Data[[#This Row],[Skor_Tenor]]+Raw_Data[[#This Row],[Skor_Telat]]</f>
        <v>7</v>
      </c>
      <c r="AI1705" t="str">
        <f>IF(Raw_Data[[#This Row],[Risk_Score]]&lt;=6,"Low Risk",IF(Raw_Data[[#This Row],[Risk_Score]]&lt;=8,"Medium Risk","High Risk"))</f>
        <v>Medium Risk</v>
      </c>
      <c r="AJ1705">
        <f ca="1">IFERROR(DATEDIF(Raw_Data[[#This Row],[tanggal_pengajuan]],TODAY(),"m"),"N/A")</f>
        <v>8</v>
      </c>
      <c r="AK1705" t="str">
        <f ca="1">IF(ISNUMBER(Raw_Data[[#This Row],[MOB]]),IF(Raw_Data[[#This Row],[MOB]]&lt;6,"0-5 bulan",IF(Raw_Data[[#This Row],[MOB]]&lt;12,"6-11 bulan",IF(Raw_Data[[#This Row],[MOB]]&lt;24,"12-23 bulan","24+ bulan"))),"N/A")</f>
        <v>6-11 bulan</v>
      </c>
    </row>
    <row r="1706" spans="1:37" ht="14.25" customHeight="1" x14ac:dyDescent="0.45">
      <c r="A1706" t="s">
        <v>4083</v>
      </c>
      <c r="B1706" s="64">
        <v>46093</v>
      </c>
      <c r="C1706" s="1" t="str">
        <f t="shared" si="26"/>
        <v>March</v>
      </c>
      <c r="D1706" t="s">
        <v>203</v>
      </c>
      <c r="E1706" t="s">
        <v>4084</v>
      </c>
      <c r="F1706">
        <v>34</v>
      </c>
      <c r="G1706" t="s">
        <v>40</v>
      </c>
      <c r="H1706" t="s">
        <v>52</v>
      </c>
      <c r="I1706" s="2">
        <v>10308000</v>
      </c>
      <c r="J1706" s="3">
        <f>Raw_Data[[#This Row],[cicilan_per_bulan]]/Raw_Data[[#This Row],[penghasilan_bulanan]]</f>
        <v>9.3703919285991463E-2</v>
      </c>
      <c r="K1706" t="s">
        <v>42</v>
      </c>
      <c r="L1706" t="s">
        <v>43</v>
      </c>
      <c r="M1706" t="s">
        <v>44</v>
      </c>
      <c r="N1706" t="s">
        <v>171</v>
      </c>
      <c r="O1706" t="s">
        <v>172</v>
      </c>
      <c r="P1706" s="2">
        <v>41922000</v>
      </c>
      <c r="Q1706" s="2">
        <v>12577000</v>
      </c>
      <c r="R1706" t="str">
        <f>IF(Raw_Data[[#This Row],[persen_dp]]&lt;15%,"Low",IF(Raw_Data[[#This Row],[persen_dp]]&gt;25%,"High","Medium"))</f>
        <v>High</v>
      </c>
      <c r="S1706" s="3">
        <v>0.3</v>
      </c>
      <c r="T1706">
        <v>48</v>
      </c>
      <c r="U1706">
        <v>0.14499999999999999</v>
      </c>
      <c r="V1706" s="2">
        <v>965900</v>
      </c>
      <c r="W1706" s="2">
        <v>46365000</v>
      </c>
      <c r="X1706" t="str">
        <f>IF(OR(Raw_Data[[#This Row],[status_pembayaran]]="Macet",Raw_Data[[#This Row],[status_pembayaran]]="Kurang Lancar"),"Non Performing Loan","Performing")</f>
        <v>Performing</v>
      </c>
      <c r="Y1706" t="s">
        <v>47</v>
      </c>
      <c r="Z1706">
        <v>0</v>
      </c>
      <c r="AA1706">
        <v>0</v>
      </c>
      <c r="AB1706">
        <v>1</v>
      </c>
      <c r="AC1706" t="s">
        <v>137</v>
      </c>
      <c r="AD1706">
        <f>IF(Raw_Data[[#This Row],[rasio]]&lt;0.2,1,IF(Raw_Data[[#This Row],[rasio]]&lt;0.3,2,IF(Raw_Data[[#This Row],[rasio]]&lt;0.4,3,4)))</f>
        <v>1</v>
      </c>
      <c r="AE1706">
        <f>IF(Raw_Data[[#This Row],[kategori_dp]]="High",1,IF(Raw_Data[[#This Row],[kategori_dp]]="Medium",2,3))</f>
        <v>1</v>
      </c>
      <c r="AF1706">
        <f>IF(Raw_Data[[#This Row],[tenor_bulan]]&lt;=24,1,IF(Raw_Data[[#This Row],[tenor_bulan]]&lt;=36,2,IF(Raw_Data[[#This Row],[tenor_bulan]]&lt;=48,3,4)))</f>
        <v>3</v>
      </c>
      <c r="AG1706">
        <f>IF(Raw_Data[[#This Row],[jumlah_kali_telat]]=0,0,IF(Raw_Data[[#This Row],[jumlah_kali_telat]]&lt;=2,2,4))</f>
        <v>0</v>
      </c>
      <c r="AH1706">
        <f>Raw_Data[[#This Row],[Skor_Rasio]]+Raw_Data[[#This Row],[Skor_DP]]+Raw_Data[[#This Row],[Skor_Tenor]]+Raw_Data[[#This Row],[Skor_Telat]]</f>
        <v>5</v>
      </c>
      <c r="AI1706" t="str">
        <f>IF(Raw_Data[[#This Row],[Risk_Score]]&lt;=6,"Low Risk",IF(Raw_Data[[#This Row],[Risk_Score]]&lt;=8,"Medium Risk","High Risk"))</f>
        <v>Low Risk</v>
      </c>
      <c r="AJ1706">
        <f ca="1">IFERROR(DATEDIF(Raw_Data[[#This Row],[tanggal_pengajuan]],TODAY(),"m"),"N/A")</f>
        <v>7</v>
      </c>
      <c r="AK1706" t="str">
        <f ca="1">IF(ISNUMBER(Raw_Data[[#This Row],[MOB]]),IF(Raw_Data[[#This Row],[MOB]]&lt;6,"0-5 bulan",IF(Raw_Data[[#This Row],[MOB]]&lt;12,"6-11 bulan",IF(Raw_Data[[#This Row],[MOB]]&lt;24,"12-23 bulan","24+ bulan"))),"N/A")</f>
        <v>6-11 bulan</v>
      </c>
    </row>
    <row r="1707" spans="1:37" ht="14.25" customHeight="1" x14ac:dyDescent="0.45">
      <c r="A1707" t="s">
        <v>4085</v>
      </c>
      <c r="B1707" s="64">
        <v>46134</v>
      </c>
      <c r="C1707" s="1" t="str">
        <f t="shared" si="26"/>
        <v>April</v>
      </c>
      <c r="D1707" t="s">
        <v>412</v>
      </c>
      <c r="E1707" t="s">
        <v>4086</v>
      </c>
      <c r="F1707">
        <v>31</v>
      </c>
      <c r="G1707" t="s">
        <v>51</v>
      </c>
      <c r="H1707" t="s">
        <v>41</v>
      </c>
      <c r="I1707" s="2">
        <v>5940000</v>
      </c>
      <c r="J1707" s="3">
        <f>Raw_Data[[#This Row],[cicilan_per_bulan]]/Raw_Data[[#This Row],[penghasilan_bulanan]]</f>
        <v>7.3636363636363639E-2</v>
      </c>
      <c r="K1707" t="s">
        <v>109</v>
      </c>
      <c r="L1707" t="s">
        <v>110</v>
      </c>
      <c r="M1707" t="s">
        <v>249</v>
      </c>
      <c r="N1707" t="s">
        <v>250</v>
      </c>
      <c r="O1707" t="s">
        <v>57</v>
      </c>
      <c r="P1707" s="2">
        <v>15675000</v>
      </c>
      <c r="Q1707" s="2">
        <v>4703000</v>
      </c>
      <c r="R1707" t="str">
        <f>IF(Raw_Data[[#This Row],[persen_dp]]&lt;15%,"Low",IF(Raw_Data[[#This Row],[persen_dp]]&gt;25%,"High","Medium"))</f>
        <v>High</v>
      </c>
      <c r="S1707" s="3">
        <v>0.3</v>
      </c>
      <c r="T1707">
        <v>36</v>
      </c>
      <c r="U1707">
        <v>0.14499999999999999</v>
      </c>
      <c r="V1707" s="2">
        <v>437400</v>
      </c>
      <c r="W1707" s="2">
        <v>15745000</v>
      </c>
      <c r="X1707" t="str">
        <f>IF(OR(Raw_Data[[#This Row],[status_pembayaran]]="Macet",Raw_Data[[#This Row],[status_pembayaran]]="Kurang Lancar"),"Non Performing Loan","Performing")</f>
        <v>Performing</v>
      </c>
      <c r="Y1707" t="s">
        <v>47</v>
      </c>
      <c r="Z1707">
        <v>0</v>
      </c>
      <c r="AA1707">
        <v>0</v>
      </c>
      <c r="AB1707">
        <v>1</v>
      </c>
      <c r="AC1707" t="s">
        <v>104</v>
      </c>
      <c r="AD1707">
        <f>IF(Raw_Data[[#This Row],[rasio]]&lt;0.2,1,IF(Raw_Data[[#This Row],[rasio]]&lt;0.3,2,IF(Raw_Data[[#This Row],[rasio]]&lt;0.4,3,4)))</f>
        <v>1</v>
      </c>
      <c r="AE1707">
        <f>IF(Raw_Data[[#This Row],[kategori_dp]]="High",1,IF(Raw_Data[[#This Row],[kategori_dp]]="Medium",2,3))</f>
        <v>1</v>
      </c>
      <c r="AF1707">
        <f>IF(Raw_Data[[#This Row],[tenor_bulan]]&lt;=24,1,IF(Raw_Data[[#This Row],[tenor_bulan]]&lt;=36,2,IF(Raw_Data[[#This Row],[tenor_bulan]]&lt;=48,3,4)))</f>
        <v>2</v>
      </c>
      <c r="AG1707">
        <f>IF(Raw_Data[[#This Row],[jumlah_kali_telat]]=0,0,IF(Raw_Data[[#This Row],[jumlah_kali_telat]]&lt;=2,2,4))</f>
        <v>0</v>
      </c>
      <c r="AH1707">
        <f>Raw_Data[[#This Row],[Skor_Rasio]]+Raw_Data[[#This Row],[Skor_DP]]+Raw_Data[[#This Row],[Skor_Tenor]]+Raw_Data[[#This Row],[Skor_Telat]]</f>
        <v>4</v>
      </c>
      <c r="AI1707" t="str">
        <f>IF(Raw_Data[[#This Row],[Risk_Score]]&lt;=6,"Low Risk",IF(Raw_Data[[#This Row],[Risk_Score]]&lt;=8,"Medium Risk","High Risk"))</f>
        <v>Low Risk</v>
      </c>
      <c r="AJ1707">
        <f ca="1">IFERROR(DATEDIF(Raw_Data[[#This Row],[tanggal_pengajuan]],TODAY(),"m"),"N/A")</f>
        <v>6</v>
      </c>
      <c r="AK1707" t="str">
        <f ca="1">IF(ISNUMBER(Raw_Data[[#This Row],[MOB]]),IF(Raw_Data[[#This Row],[MOB]]&lt;6,"0-5 bulan",IF(Raw_Data[[#This Row],[MOB]]&lt;12,"6-11 bulan",IF(Raw_Data[[#This Row],[MOB]]&lt;24,"12-23 bulan","24+ bulan"))),"N/A")</f>
        <v>6-11 bulan</v>
      </c>
    </row>
    <row r="1708" spans="1:37" ht="14.25" customHeight="1" x14ac:dyDescent="0.45">
      <c r="A1708" t="s">
        <v>4087</v>
      </c>
      <c r="B1708" s="64">
        <v>46156</v>
      </c>
      <c r="C1708" s="1" t="str">
        <f t="shared" si="26"/>
        <v>May</v>
      </c>
      <c r="D1708" t="s">
        <v>1003</v>
      </c>
      <c r="E1708" t="s">
        <v>4088</v>
      </c>
      <c r="F1708">
        <v>27</v>
      </c>
      <c r="G1708" t="s">
        <v>51</v>
      </c>
      <c r="H1708" t="s">
        <v>152</v>
      </c>
      <c r="I1708" s="2">
        <v>3987000</v>
      </c>
      <c r="J1708" s="3">
        <f>Raw_Data[[#This Row],[cicilan_per_bulan]]/Raw_Data[[#This Row],[penghasilan_bulanan]]</f>
        <v>0.24474542262352647</v>
      </c>
      <c r="K1708" t="s">
        <v>119</v>
      </c>
      <c r="L1708" t="s">
        <v>120</v>
      </c>
      <c r="M1708" t="s">
        <v>44</v>
      </c>
      <c r="N1708" t="s">
        <v>45</v>
      </c>
      <c r="O1708" t="s">
        <v>46</v>
      </c>
      <c r="P1708" s="2">
        <v>25935000</v>
      </c>
      <c r="Q1708" s="2">
        <v>7781000</v>
      </c>
      <c r="R1708" t="str">
        <f>IF(Raw_Data[[#This Row],[persen_dp]]&lt;15%,"Low",IF(Raw_Data[[#This Row],[persen_dp]]&gt;25%,"High","Medium"))</f>
        <v>High</v>
      </c>
      <c r="S1708" s="3">
        <v>0.3</v>
      </c>
      <c r="T1708">
        <v>24</v>
      </c>
      <c r="U1708">
        <v>0.14499999999999999</v>
      </c>
      <c r="V1708" s="2">
        <v>975800</v>
      </c>
      <c r="W1708" s="2">
        <v>23419000</v>
      </c>
      <c r="X1708" t="str">
        <f>IF(OR(Raw_Data[[#This Row],[status_pembayaran]]="Macet",Raw_Data[[#This Row],[status_pembayaran]]="Kurang Lancar"),"Non Performing Loan","Performing")</f>
        <v>Performing</v>
      </c>
      <c r="Y1708" t="s">
        <v>47</v>
      </c>
      <c r="Z1708">
        <v>0</v>
      </c>
      <c r="AA1708">
        <v>0</v>
      </c>
      <c r="AB1708">
        <v>1</v>
      </c>
      <c r="AC1708" t="s">
        <v>66</v>
      </c>
      <c r="AD1708">
        <f>IF(Raw_Data[[#This Row],[rasio]]&lt;0.2,1,IF(Raw_Data[[#This Row],[rasio]]&lt;0.3,2,IF(Raw_Data[[#This Row],[rasio]]&lt;0.4,3,4)))</f>
        <v>2</v>
      </c>
      <c r="AE1708">
        <f>IF(Raw_Data[[#This Row],[kategori_dp]]="High",1,IF(Raw_Data[[#This Row],[kategori_dp]]="Medium",2,3))</f>
        <v>1</v>
      </c>
      <c r="AF1708">
        <f>IF(Raw_Data[[#This Row],[tenor_bulan]]&lt;=24,1,IF(Raw_Data[[#This Row],[tenor_bulan]]&lt;=36,2,IF(Raw_Data[[#This Row],[tenor_bulan]]&lt;=48,3,4)))</f>
        <v>1</v>
      </c>
      <c r="AG1708">
        <f>IF(Raw_Data[[#This Row],[jumlah_kali_telat]]=0,0,IF(Raw_Data[[#This Row],[jumlah_kali_telat]]&lt;=2,2,4))</f>
        <v>0</v>
      </c>
      <c r="AH1708">
        <f>Raw_Data[[#This Row],[Skor_Rasio]]+Raw_Data[[#This Row],[Skor_DP]]+Raw_Data[[#This Row],[Skor_Tenor]]+Raw_Data[[#This Row],[Skor_Telat]]</f>
        <v>4</v>
      </c>
      <c r="AI1708" t="str">
        <f>IF(Raw_Data[[#This Row],[Risk_Score]]&lt;=6,"Low Risk",IF(Raw_Data[[#This Row],[Risk_Score]]&lt;=8,"Medium Risk","High Risk"))</f>
        <v>Low Risk</v>
      </c>
      <c r="AJ1708">
        <f ca="1">IFERROR(DATEDIF(Raw_Data[[#This Row],[tanggal_pengajuan]],TODAY(),"m"),"N/A")</f>
        <v>5</v>
      </c>
      <c r="AK1708" t="str">
        <f ca="1">IF(ISNUMBER(Raw_Data[[#This Row],[MOB]]),IF(Raw_Data[[#This Row],[MOB]]&lt;6,"0-5 bulan",IF(Raw_Data[[#This Row],[MOB]]&lt;12,"6-11 bulan",IF(Raw_Data[[#This Row],[MOB]]&lt;24,"12-23 bulan","24+ bulan"))),"N/A")</f>
        <v>0-5 bulan</v>
      </c>
    </row>
    <row r="1709" spans="1:37" ht="14.25" customHeight="1" x14ac:dyDescent="0.45">
      <c r="A1709" t="s">
        <v>4089</v>
      </c>
      <c r="B1709" s="64">
        <v>46158</v>
      </c>
      <c r="C1709" s="1" t="str">
        <f t="shared" si="26"/>
        <v>May</v>
      </c>
      <c r="D1709" t="s">
        <v>1557</v>
      </c>
      <c r="E1709" t="s">
        <v>4090</v>
      </c>
      <c r="F1709">
        <v>55</v>
      </c>
      <c r="G1709" t="s">
        <v>51</v>
      </c>
      <c r="H1709" t="s">
        <v>176</v>
      </c>
      <c r="I1709" s="2">
        <v>5274000</v>
      </c>
      <c r="J1709" s="3">
        <f>Raw_Data[[#This Row],[cicilan_per_bulan]]/Raw_Data[[#This Row],[penghasilan_bulanan]]</f>
        <v>0.33775123246113009</v>
      </c>
      <c r="K1709" t="s">
        <v>63</v>
      </c>
      <c r="L1709" t="s">
        <v>64</v>
      </c>
      <c r="M1709" t="s">
        <v>55</v>
      </c>
      <c r="N1709" t="s">
        <v>65</v>
      </c>
      <c r="O1709" t="s">
        <v>46</v>
      </c>
      <c r="P1709" s="2">
        <v>28722000</v>
      </c>
      <c r="Q1709" s="2">
        <v>10053000</v>
      </c>
      <c r="R1709" t="str">
        <f>IF(Raw_Data[[#This Row],[persen_dp]]&lt;15%,"Low",IF(Raw_Data[[#This Row],[persen_dp]]&gt;25%,"High","Medium"))</f>
        <v>High</v>
      </c>
      <c r="S1709" s="3">
        <v>0.35</v>
      </c>
      <c r="T1709">
        <v>12</v>
      </c>
      <c r="U1709">
        <v>0.14499999999999999</v>
      </c>
      <c r="V1709" s="2">
        <v>1781300</v>
      </c>
      <c r="W1709" s="2">
        <v>21376000</v>
      </c>
      <c r="X1709" t="str">
        <f>IF(OR(Raw_Data[[#This Row],[status_pembayaran]]="Macet",Raw_Data[[#This Row],[status_pembayaran]]="Kurang Lancar"),"Non Performing Loan","Performing")</f>
        <v>Performing</v>
      </c>
      <c r="Y1709" t="s">
        <v>47</v>
      </c>
      <c r="Z1709">
        <v>0</v>
      </c>
      <c r="AA1709">
        <v>0</v>
      </c>
      <c r="AB1709">
        <v>1</v>
      </c>
      <c r="AD1709">
        <f>IF(Raw_Data[[#This Row],[rasio]]&lt;0.2,1,IF(Raw_Data[[#This Row],[rasio]]&lt;0.3,2,IF(Raw_Data[[#This Row],[rasio]]&lt;0.4,3,4)))</f>
        <v>3</v>
      </c>
      <c r="AE1709">
        <f>IF(Raw_Data[[#This Row],[kategori_dp]]="High",1,IF(Raw_Data[[#This Row],[kategori_dp]]="Medium",2,3))</f>
        <v>1</v>
      </c>
      <c r="AF1709">
        <f>IF(Raw_Data[[#This Row],[tenor_bulan]]&lt;=24,1,IF(Raw_Data[[#This Row],[tenor_bulan]]&lt;=36,2,IF(Raw_Data[[#This Row],[tenor_bulan]]&lt;=48,3,4)))</f>
        <v>1</v>
      </c>
      <c r="AG1709">
        <f>IF(Raw_Data[[#This Row],[jumlah_kali_telat]]=0,0,IF(Raw_Data[[#This Row],[jumlah_kali_telat]]&lt;=2,2,4))</f>
        <v>0</v>
      </c>
      <c r="AH1709">
        <f>Raw_Data[[#This Row],[Skor_Rasio]]+Raw_Data[[#This Row],[Skor_DP]]+Raw_Data[[#This Row],[Skor_Tenor]]+Raw_Data[[#This Row],[Skor_Telat]]</f>
        <v>5</v>
      </c>
      <c r="AI1709" t="str">
        <f>IF(Raw_Data[[#This Row],[Risk_Score]]&lt;=6,"Low Risk",IF(Raw_Data[[#This Row],[Risk_Score]]&lt;=8,"Medium Risk","High Risk"))</f>
        <v>Low Risk</v>
      </c>
      <c r="AJ1709">
        <f ca="1">IFERROR(DATEDIF(Raw_Data[[#This Row],[tanggal_pengajuan]],TODAY(),"m"),"N/A")</f>
        <v>5</v>
      </c>
      <c r="AK1709" t="str">
        <f ca="1">IF(ISNUMBER(Raw_Data[[#This Row],[MOB]]),IF(Raw_Data[[#This Row],[MOB]]&lt;6,"0-5 bulan",IF(Raw_Data[[#This Row],[MOB]]&lt;12,"6-11 bulan",IF(Raw_Data[[#This Row],[MOB]]&lt;24,"12-23 bulan","24+ bulan"))),"N/A")</f>
        <v>0-5 bulan</v>
      </c>
    </row>
    <row r="1710" spans="1:37" ht="14.25" customHeight="1" x14ac:dyDescent="0.45">
      <c r="A1710" t="s">
        <v>4091</v>
      </c>
      <c r="B1710" s="64">
        <v>46053</v>
      </c>
      <c r="C1710" s="1" t="str">
        <f t="shared" si="26"/>
        <v>January</v>
      </c>
      <c r="D1710" t="s">
        <v>2665</v>
      </c>
      <c r="E1710" t="s">
        <v>4092</v>
      </c>
      <c r="F1710">
        <v>48</v>
      </c>
      <c r="G1710" t="s">
        <v>40</v>
      </c>
      <c r="H1710" t="s">
        <v>101</v>
      </c>
      <c r="I1710" s="2">
        <v>2802000</v>
      </c>
      <c r="J1710" s="3">
        <f>Raw_Data[[#This Row],[cicilan_per_bulan]]/Raw_Data[[#This Row],[penghasilan_bulanan]]</f>
        <v>0.82901498929336193</v>
      </c>
      <c r="K1710" t="s">
        <v>109</v>
      </c>
      <c r="L1710" t="s">
        <v>110</v>
      </c>
      <c r="M1710" t="s">
        <v>44</v>
      </c>
      <c r="N1710" t="s">
        <v>158</v>
      </c>
      <c r="O1710" t="s">
        <v>159</v>
      </c>
      <c r="P1710" s="2">
        <v>32460000</v>
      </c>
      <c r="Q1710" s="2">
        <v>8115000</v>
      </c>
      <c r="R1710" t="str">
        <f>IF(Raw_Data[[#This Row],[persen_dp]]&lt;15%,"Low",IF(Raw_Data[[#This Row],[persen_dp]]&gt;25%,"High","Medium"))</f>
        <v>Medium</v>
      </c>
      <c r="S1710" s="3">
        <v>0.25</v>
      </c>
      <c r="T1710">
        <v>12</v>
      </c>
      <c r="U1710">
        <v>0.14499999999999999</v>
      </c>
      <c r="V1710" s="2">
        <v>2322900</v>
      </c>
      <c r="W1710" s="2">
        <v>27875000</v>
      </c>
      <c r="X1710" t="str">
        <f>IF(OR(Raw_Data[[#This Row],[status_pembayaran]]="Macet",Raw_Data[[#This Row],[status_pembayaran]]="Kurang Lancar"),"Non Performing Loan","Performing")</f>
        <v>Performing</v>
      </c>
      <c r="Y1710" t="s">
        <v>47</v>
      </c>
      <c r="Z1710">
        <v>0</v>
      </c>
      <c r="AA1710">
        <v>0</v>
      </c>
      <c r="AB1710">
        <v>1</v>
      </c>
      <c r="AD1710">
        <f>IF(Raw_Data[[#This Row],[rasio]]&lt;0.2,1,IF(Raw_Data[[#This Row],[rasio]]&lt;0.3,2,IF(Raw_Data[[#This Row],[rasio]]&lt;0.4,3,4)))</f>
        <v>4</v>
      </c>
      <c r="AE1710">
        <f>IF(Raw_Data[[#This Row],[kategori_dp]]="High",1,IF(Raw_Data[[#This Row],[kategori_dp]]="Medium",2,3))</f>
        <v>2</v>
      </c>
      <c r="AF1710">
        <f>IF(Raw_Data[[#This Row],[tenor_bulan]]&lt;=24,1,IF(Raw_Data[[#This Row],[tenor_bulan]]&lt;=36,2,IF(Raw_Data[[#This Row],[tenor_bulan]]&lt;=48,3,4)))</f>
        <v>1</v>
      </c>
      <c r="AG1710">
        <f>IF(Raw_Data[[#This Row],[jumlah_kali_telat]]=0,0,IF(Raw_Data[[#This Row],[jumlah_kali_telat]]&lt;=2,2,4))</f>
        <v>0</v>
      </c>
      <c r="AH1710">
        <f>Raw_Data[[#This Row],[Skor_Rasio]]+Raw_Data[[#This Row],[Skor_DP]]+Raw_Data[[#This Row],[Skor_Tenor]]+Raw_Data[[#This Row],[Skor_Telat]]</f>
        <v>7</v>
      </c>
      <c r="AI1710" t="str">
        <f>IF(Raw_Data[[#This Row],[Risk_Score]]&lt;=6,"Low Risk",IF(Raw_Data[[#This Row],[Risk_Score]]&lt;=8,"Medium Risk","High Risk"))</f>
        <v>Medium Risk</v>
      </c>
      <c r="AJ1710">
        <f ca="1">IFERROR(DATEDIF(Raw_Data[[#This Row],[tanggal_pengajuan]],TODAY(),"m"),"N/A")</f>
        <v>8</v>
      </c>
      <c r="AK1710" t="str">
        <f ca="1">IF(ISNUMBER(Raw_Data[[#This Row],[MOB]]),IF(Raw_Data[[#This Row],[MOB]]&lt;6,"0-5 bulan",IF(Raw_Data[[#This Row],[MOB]]&lt;12,"6-11 bulan",IF(Raw_Data[[#This Row],[MOB]]&lt;24,"12-23 bulan","24+ bulan"))),"N/A")</f>
        <v>6-11 bulan</v>
      </c>
    </row>
    <row r="1711" spans="1:37" ht="14.25" customHeight="1" x14ac:dyDescent="0.45">
      <c r="A1711" t="s">
        <v>4093</v>
      </c>
      <c r="B1711" s="64">
        <v>46162</v>
      </c>
      <c r="C1711" s="1" t="str">
        <f t="shared" si="26"/>
        <v>May</v>
      </c>
      <c r="D1711" t="s">
        <v>1847</v>
      </c>
      <c r="E1711" t="s">
        <v>4094</v>
      </c>
      <c r="F1711">
        <v>50</v>
      </c>
      <c r="G1711" t="s">
        <v>40</v>
      </c>
      <c r="H1711" t="s">
        <v>152</v>
      </c>
      <c r="I1711" s="2">
        <v>2505000</v>
      </c>
      <c r="J1711" s="3">
        <f>Raw_Data[[#This Row],[cicilan_per_bulan]]/Raw_Data[[#This Row],[penghasilan_bulanan]]</f>
        <v>0.22487025948103792</v>
      </c>
      <c r="K1711" t="s">
        <v>63</v>
      </c>
      <c r="L1711" t="s">
        <v>64</v>
      </c>
      <c r="M1711" t="s">
        <v>55</v>
      </c>
      <c r="N1711" t="s">
        <v>65</v>
      </c>
      <c r="O1711" t="s">
        <v>46</v>
      </c>
      <c r="P1711" s="2">
        <v>27990000</v>
      </c>
      <c r="Q1711" s="2">
        <v>8397000</v>
      </c>
      <c r="R1711" t="str">
        <f>IF(Raw_Data[[#This Row],[persen_dp]]&lt;15%,"Low",IF(Raw_Data[[#This Row],[persen_dp]]&gt;25%,"High","Medium"))</f>
        <v>High</v>
      </c>
      <c r="S1711" s="3">
        <v>0.3</v>
      </c>
      <c r="T1711">
        <v>60</v>
      </c>
      <c r="U1711">
        <v>0.14499999999999999</v>
      </c>
      <c r="V1711" s="2">
        <v>563300</v>
      </c>
      <c r="W1711" s="2">
        <v>33797000</v>
      </c>
      <c r="X1711" t="str">
        <f>IF(OR(Raw_Data[[#This Row],[status_pembayaran]]="Macet",Raw_Data[[#This Row],[status_pembayaran]]="Kurang Lancar"),"Non Performing Loan","Performing")</f>
        <v>Performing</v>
      </c>
      <c r="Y1711" t="s">
        <v>47</v>
      </c>
      <c r="Z1711">
        <v>0</v>
      </c>
      <c r="AA1711">
        <v>0</v>
      </c>
      <c r="AB1711">
        <v>1</v>
      </c>
      <c r="AC1711" t="s">
        <v>104</v>
      </c>
      <c r="AD1711">
        <f>IF(Raw_Data[[#This Row],[rasio]]&lt;0.2,1,IF(Raw_Data[[#This Row],[rasio]]&lt;0.3,2,IF(Raw_Data[[#This Row],[rasio]]&lt;0.4,3,4)))</f>
        <v>2</v>
      </c>
      <c r="AE1711">
        <f>IF(Raw_Data[[#This Row],[kategori_dp]]="High",1,IF(Raw_Data[[#This Row],[kategori_dp]]="Medium",2,3))</f>
        <v>1</v>
      </c>
      <c r="AF1711">
        <f>IF(Raw_Data[[#This Row],[tenor_bulan]]&lt;=24,1,IF(Raw_Data[[#This Row],[tenor_bulan]]&lt;=36,2,IF(Raw_Data[[#This Row],[tenor_bulan]]&lt;=48,3,4)))</f>
        <v>4</v>
      </c>
      <c r="AG1711">
        <f>IF(Raw_Data[[#This Row],[jumlah_kali_telat]]=0,0,IF(Raw_Data[[#This Row],[jumlah_kali_telat]]&lt;=2,2,4))</f>
        <v>0</v>
      </c>
      <c r="AH1711">
        <f>Raw_Data[[#This Row],[Skor_Rasio]]+Raw_Data[[#This Row],[Skor_DP]]+Raw_Data[[#This Row],[Skor_Tenor]]+Raw_Data[[#This Row],[Skor_Telat]]</f>
        <v>7</v>
      </c>
      <c r="AI1711" t="str">
        <f>IF(Raw_Data[[#This Row],[Risk_Score]]&lt;=6,"Low Risk",IF(Raw_Data[[#This Row],[Risk_Score]]&lt;=8,"Medium Risk","High Risk"))</f>
        <v>Medium Risk</v>
      </c>
      <c r="AJ1711">
        <f ca="1">IFERROR(DATEDIF(Raw_Data[[#This Row],[tanggal_pengajuan]],TODAY(),"m"),"N/A")</f>
        <v>5</v>
      </c>
      <c r="AK1711" t="str">
        <f ca="1">IF(ISNUMBER(Raw_Data[[#This Row],[MOB]]),IF(Raw_Data[[#This Row],[MOB]]&lt;6,"0-5 bulan",IF(Raw_Data[[#This Row],[MOB]]&lt;12,"6-11 bulan",IF(Raw_Data[[#This Row],[MOB]]&lt;24,"12-23 bulan","24+ bulan"))),"N/A")</f>
        <v>0-5 bulan</v>
      </c>
    </row>
    <row r="1712" spans="1:37" ht="14.25" customHeight="1" x14ac:dyDescent="0.45">
      <c r="A1712" t="s">
        <v>4095</v>
      </c>
      <c r="B1712" s="64">
        <v>46297</v>
      </c>
      <c r="C1712" s="1" t="str">
        <f t="shared" si="26"/>
        <v>October</v>
      </c>
      <c r="D1712" t="s">
        <v>1683</v>
      </c>
      <c r="E1712" t="s">
        <v>4096</v>
      </c>
      <c r="F1712">
        <v>42</v>
      </c>
      <c r="G1712" t="s">
        <v>51</v>
      </c>
      <c r="H1712" t="s">
        <v>41</v>
      </c>
      <c r="I1712" s="2">
        <v>7336000</v>
      </c>
      <c r="J1712" s="3">
        <f>Raw_Data[[#This Row],[cicilan_per_bulan]]/Raw_Data[[#This Row],[penghasilan_bulanan]]</f>
        <v>0.19036259541984732</v>
      </c>
      <c r="K1712" t="s">
        <v>167</v>
      </c>
      <c r="L1712" t="s">
        <v>110</v>
      </c>
      <c r="M1712" t="s">
        <v>55</v>
      </c>
      <c r="N1712" t="s">
        <v>395</v>
      </c>
      <c r="O1712" t="s">
        <v>396</v>
      </c>
      <c r="P1712" s="2">
        <v>58391000</v>
      </c>
      <c r="Q1712" s="2">
        <v>23356000</v>
      </c>
      <c r="R1712" t="str">
        <f>IF(Raw_Data[[#This Row],[persen_dp]]&lt;15%,"Low",IF(Raw_Data[[#This Row],[persen_dp]]&gt;25%,"High","Medium"))</f>
        <v>High</v>
      </c>
      <c r="S1712" s="3">
        <v>0.4</v>
      </c>
      <c r="T1712">
        <v>36</v>
      </c>
      <c r="U1712">
        <v>0.14499999999999999</v>
      </c>
      <c r="V1712" s="2">
        <v>1396500</v>
      </c>
      <c r="W1712" s="2">
        <v>50275000</v>
      </c>
      <c r="X1712" t="str">
        <f>IF(OR(Raw_Data[[#This Row],[status_pembayaran]]="Macet",Raw_Data[[#This Row],[status_pembayaran]]="Kurang Lancar"),"Non Performing Loan","Performing")</f>
        <v>Performing</v>
      </c>
      <c r="Y1712" t="s">
        <v>47</v>
      </c>
      <c r="Z1712">
        <v>0</v>
      </c>
      <c r="AA1712">
        <v>0</v>
      </c>
      <c r="AB1712">
        <v>1</v>
      </c>
      <c r="AC1712" t="s">
        <v>74</v>
      </c>
      <c r="AD1712">
        <f>IF(Raw_Data[[#This Row],[rasio]]&lt;0.2,1,IF(Raw_Data[[#This Row],[rasio]]&lt;0.3,2,IF(Raw_Data[[#This Row],[rasio]]&lt;0.4,3,4)))</f>
        <v>1</v>
      </c>
      <c r="AE1712">
        <f>IF(Raw_Data[[#This Row],[kategori_dp]]="High",1,IF(Raw_Data[[#This Row],[kategori_dp]]="Medium",2,3))</f>
        <v>1</v>
      </c>
      <c r="AF1712">
        <f>IF(Raw_Data[[#This Row],[tenor_bulan]]&lt;=24,1,IF(Raw_Data[[#This Row],[tenor_bulan]]&lt;=36,2,IF(Raw_Data[[#This Row],[tenor_bulan]]&lt;=48,3,4)))</f>
        <v>2</v>
      </c>
      <c r="AG1712">
        <f>IF(Raw_Data[[#This Row],[jumlah_kali_telat]]=0,0,IF(Raw_Data[[#This Row],[jumlah_kali_telat]]&lt;=2,2,4))</f>
        <v>0</v>
      </c>
      <c r="AH1712">
        <f>Raw_Data[[#This Row],[Skor_Rasio]]+Raw_Data[[#This Row],[Skor_DP]]+Raw_Data[[#This Row],[Skor_Tenor]]+Raw_Data[[#This Row],[Skor_Telat]]</f>
        <v>4</v>
      </c>
      <c r="AI1712" t="str">
        <f>IF(Raw_Data[[#This Row],[Risk_Score]]&lt;=6,"Low Risk",IF(Raw_Data[[#This Row],[Risk_Score]]&lt;=8,"Medium Risk","High Risk"))</f>
        <v>Low Risk</v>
      </c>
      <c r="AJ1712">
        <f ca="1">IFERROR(DATEDIF(Raw_Data[[#This Row],[tanggal_pengajuan]],TODAY(),"m"),"N/A")</f>
        <v>0</v>
      </c>
      <c r="AK1712" t="str">
        <f ca="1">IF(ISNUMBER(Raw_Data[[#This Row],[MOB]]),IF(Raw_Data[[#This Row],[MOB]]&lt;6,"0-5 bulan",IF(Raw_Data[[#This Row],[MOB]]&lt;12,"6-11 bulan",IF(Raw_Data[[#This Row],[MOB]]&lt;24,"12-23 bulan","24+ bulan"))),"N/A")</f>
        <v>0-5 bulan</v>
      </c>
    </row>
    <row r="1713" spans="1:37" ht="14.25" customHeight="1" x14ac:dyDescent="0.45">
      <c r="A1713" t="s">
        <v>4097</v>
      </c>
      <c r="B1713" s="64">
        <v>46039</v>
      </c>
      <c r="C1713" s="1" t="str">
        <f t="shared" si="26"/>
        <v>January</v>
      </c>
      <c r="D1713" t="s">
        <v>2096</v>
      </c>
      <c r="E1713" t="s">
        <v>4098</v>
      </c>
      <c r="F1713">
        <v>34</v>
      </c>
      <c r="G1713" t="s">
        <v>40</v>
      </c>
      <c r="H1713" t="s">
        <v>41</v>
      </c>
      <c r="I1713" s="2">
        <v>5213000</v>
      </c>
      <c r="J1713" s="3">
        <f>Raw_Data[[#This Row],[cicilan_per_bulan]]/Raw_Data[[#This Row],[penghasilan_bulanan]]</f>
        <v>0.24387109150201419</v>
      </c>
      <c r="K1713" t="s">
        <v>53</v>
      </c>
      <c r="L1713" t="s">
        <v>54</v>
      </c>
      <c r="M1713" t="s">
        <v>44</v>
      </c>
      <c r="N1713" t="s">
        <v>184</v>
      </c>
      <c r="O1713" t="s">
        <v>122</v>
      </c>
      <c r="P1713" s="2">
        <v>35438000</v>
      </c>
      <c r="Q1713" s="2">
        <v>3544000</v>
      </c>
      <c r="R1713" t="str">
        <f>IF(Raw_Data[[#This Row],[persen_dp]]&lt;15%,"Low",IF(Raw_Data[[#This Row],[persen_dp]]&gt;25%,"High","Medium"))</f>
        <v>Low</v>
      </c>
      <c r="S1713" s="3">
        <v>0.1</v>
      </c>
      <c r="T1713">
        <v>36</v>
      </c>
      <c r="U1713">
        <v>0.14499999999999999</v>
      </c>
      <c r="V1713" s="2">
        <v>1271300</v>
      </c>
      <c r="W1713" s="2">
        <v>45768000</v>
      </c>
      <c r="X1713" t="str">
        <f>IF(OR(Raw_Data[[#This Row],[status_pembayaran]]="Macet",Raw_Data[[#This Row],[status_pembayaran]]="Kurang Lancar"),"Non Performing Loan","Performing")</f>
        <v>Performing</v>
      </c>
      <c r="Y1713" t="s">
        <v>47</v>
      </c>
      <c r="Z1713">
        <v>0</v>
      </c>
      <c r="AA1713">
        <v>0</v>
      </c>
      <c r="AB1713">
        <v>1</v>
      </c>
      <c r="AC1713" t="s">
        <v>58</v>
      </c>
      <c r="AD1713">
        <f>IF(Raw_Data[[#This Row],[rasio]]&lt;0.2,1,IF(Raw_Data[[#This Row],[rasio]]&lt;0.3,2,IF(Raw_Data[[#This Row],[rasio]]&lt;0.4,3,4)))</f>
        <v>2</v>
      </c>
      <c r="AE1713">
        <f>IF(Raw_Data[[#This Row],[kategori_dp]]="High",1,IF(Raw_Data[[#This Row],[kategori_dp]]="Medium",2,3))</f>
        <v>3</v>
      </c>
      <c r="AF1713">
        <f>IF(Raw_Data[[#This Row],[tenor_bulan]]&lt;=24,1,IF(Raw_Data[[#This Row],[tenor_bulan]]&lt;=36,2,IF(Raw_Data[[#This Row],[tenor_bulan]]&lt;=48,3,4)))</f>
        <v>2</v>
      </c>
      <c r="AG1713">
        <f>IF(Raw_Data[[#This Row],[jumlah_kali_telat]]=0,0,IF(Raw_Data[[#This Row],[jumlah_kali_telat]]&lt;=2,2,4))</f>
        <v>0</v>
      </c>
      <c r="AH1713">
        <f>Raw_Data[[#This Row],[Skor_Rasio]]+Raw_Data[[#This Row],[Skor_DP]]+Raw_Data[[#This Row],[Skor_Tenor]]+Raw_Data[[#This Row],[Skor_Telat]]</f>
        <v>7</v>
      </c>
      <c r="AI1713" t="str">
        <f>IF(Raw_Data[[#This Row],[Risk_Score]]&lt;=6,"Low Risk",IF(Raw_Data[[#This Row],[Risk_Score]]&lt;=8,"Medium Risk","High Risk"))</f>
        <v>Medium Risk</v>
      </c>
      <c r="AJ1713">
        <f ca="1">IFERROR(DATEDIF(Raw_Data[[#This Row],[tanggal_pengajuan]],TODAY(),"m"),"N/A")</f>
        <v>9</v>
      </c>
      <c r="AK1713" t="str">
        <f ca="1">IF(ISNUMBER(Raw_Data[[#This Row],[MOB]]),IF(Raw_Data[[#This Row],[MOB]]&lt;6,"0-5 bulan",IF(Raw_Data[[#This Row],[MOB]]&lt;12,"6-11 bulan",IF(Raw_Data[[#This Row],[MOB]]&lt;24,"12-23 bulan","24+ bulan"))),"N/A")</f>
        <v>6-11 bulan</v>
      </c>
    </row>
    <row r="1714" spans="1:37" ht="14.25" customHeight="1" x14ac:dyDescent="0.45">
      <c r="A1714" t="s">
        <v>4099</v>
      </c>
      <c r="B1714" s="64">
        <v>46107</v>
      </c>
      <c r="C1714" s="1" t="str">
        <f t="shared" si="26"/>
        <v>March</v>
      </c>
      <c r="D1714" t="s">
        <v>329</v>
      </c>
      <c r="E1714" t="s">
        <v>4100</v>
      </c>
      <c r="F1714">
        <v>26</v>
      </c>
      <c r="G1714" t="s">
        <v>40</v>
      </c>
      <c r="H1714" t="s">
        <v>41</v>
      </c>
      <c r="I1714" s="2">
        <v>6454000</v>
      </c>
      <c r="J1714" s="3">
        <f>Raw_Data[[#This Row],[cicilan_per_bulan]]/Raw_Data[[#This Row],[penghasilan_bulanan]]</f>
        <v>0.51428571428571423</v>
      </c>
      <c r="K1714" t="s">
        <v>145</v>
      </c>
      <c r="L1714" t="s">
        <v>146</v>
      </c>
      <c r="M1714" t="s">
        <v>290</v>
      </c>
      <c r="N1714" t="s">
        <v>291</v>
      </c>
      <c r="O1714" t="s">
        <v>292</v>
      </c>
      <c r="P1714" s="2">
        <v>38652000</v>
      </c>
      <c r="Q1714" s="2">
        <v>3865000</v>
      </c>
      <c r="R1714" t="str">
        <f>IF(Raw_Data[[#This Row],[persen_dp]]&lt;15%,"Low",IF(Raw_Data[[#This Row],[persen_dp]]&gt;25%,"High","Medium"))</f>
        <v>Low</v>
      </c>
      <c r="S1714" s="3">
        <v>0.1</v>
      </c>
      <c r="T1714">
        <v>12</v>
      </c>
      <c r="U1714">
        <v>0.14499999999999999</v>
      </c>
      <c r="V1714" s="2">
        <v>3319200</v>
      </c>
      <c r="W1714" s="2">
        <v>39831000</v>
      </c>
      <c r="X1714" t="str">
        <f>IF(OR(Raw_Data[[#This Row],[status_pembayaran]]="Macet",Raw_Data[[#This Row],[status_pembayaran]]="Kurang Lancar"),"Non Performing Loan","Performing")</f>
        <v>Performing</v>
      </c>
      <c r="Y1714" t="s">
        <v>47</v>
      </c>
      <c r="Z1714">
        <v>0</v>
      </c>
      <c r="AA1714">
        <v>0</v>
      </c>
      <c r="AB1714">
        <v>1</v>
      </c>
      <c r="AC1714" t="s">
        <v>66</v>
      </c>
      <c r="AD1714">
        <f>IF(Raw_Data[[#This Row],[rasio]]&lt;0.2,1,IF(Raw_Data[[#This Row],[rasio]]&lt;0.3,2,IF(Raw_Data[[#This Row],[rasio]]&lt;0.4,3,4)))</f>
        <v>4</v>
      </c>
      <c r="AE1714">
        <f>IF(Raw_Data[[#This Row],[kategori_dp]]="High",1,IF(Raw_Data[[#This Row],[kategori_dp]]="Medium",2,3))</f>
        <v>3</v>
      </c>
      <c r="AF1714">
        <f>IF(Raw_Data[[#This Row],[tenor_bulan]]&lt;=24,1,IF(Raw_Data[[#This Row],[tenor_bulan]]&lt;=36,2,IF(Raw_Data[[#This Row],[tenor_bulan]]&lt;=48,3,4)))</f>
        <v>1</v>
      </c>
      <c r="AG1714">
        <f>IF(Raw_Data[[#This Row],[jumlah_kali_telat]]=0,0,IF(Raw_Data[[#This Row],[jumlah_kali_telat]]&lt;=2,2,4))</f>
        <v>0</v>
      </c>
      <c r="AH1714">
        <f>Raw_Data[[#This Row],[Skor_Rasio]]+Raw_Data[[#This Row],[Skor_DP]]+Raw_Data[[#This Row],[Skor_Tenor]]+Raw_Data[[#This Row],[Skor_Telat]]</f>
        <v>8</v>
      </c>
      <c r="AI1714" t="str">
        <f>IF(Raw_Data[[#This Row],[Risk_Score]]&lt;=6,"Low Risk",IF(Raw_Data[[#This Row],[Risk_Score]]&lt;=8,"Medium Risk","High Risk"))</f>
        <v>Medium Risk</v>
      </c>
      <c r="AJ1714">
        <f ca="1">IFERROR(DATEDIF(Raw_Data[[#This Row],[tanggal_pengajuan]],TODAY(),"m"),"N/A")</f>
        <v>6</v>
      </c>
      <c r="AK1714" t="str">
        <f ca="1">IF(ISNUMBER(Raw_Data[[#This Row],[MOB]]),IF(Raw_Data[[#This Row],[MOB]]&lt;6,"0-5 bulan",IF(Raw_Data[[#This Row],[MOB]]&lt;12,"6-11 bulan",IF(Raw_Data[[#This Row],[MOB]]&lt;24,"12-23 bulan","24+ bulan"))),"N/A")</f>
        <v>6-11 bulan</v>
      </c>
    </row>
    <row r="1715" spans="1:37" ht="14.25" customHeight="1" x14ac:dyDescent="0.45">
      <c r="A1715" t="s">
        <v>4101</v>
      </c>
      <c r="B1715" s="64">
        <v>46112</v>
      </c>
      <c r="C1715" s="1" t="str">
        <f t="shared" si="26"/>
        <v>March</v>
      </c>
      <c r="D1715" t="s">
        <v>1426</v>
      </c>
      <c r="E1715" t="s">
        <v>4102</v>
      </c>
      <c r="F1715">
        <v>29</v>
      </c>
      <c r="G1715" t="s">
        <v>51</v>
      </c>
      <c r="H1715" t="s">
        <v>176</v>
      </c>
      <c r="I1715" s="2">
        <v>5494000</v>
      </c>
      <c r="J1715" s="3">
        <f>Raw_Data[[#This Row],[cicilan_per_bulan]]/Raw_Data[[#This Row],[penghasilan_bulanan]]</f>
        <v>0.55347651983982527</v>
      </c>
      <c r="K1715" t="s">
        <v>205</v>
      </c>
      <c r="L1715" t="s">
        <v>110</v>
      </c>
      <c r="M1715" t="s">
        <v>55</v>
      </c>
      <c r="N1715" t="s">
        <v>121</v>
      </c>
      <c r="O1715" t="s">
        <v>122</v>
      </c>
      <c r="P1715" s="2">
        <v>35410000</v>
      </c>
      <c r="Q1715" s="2">
        <v>3541000</v>
      </c>
      <c r="R1715" t="str">
        <f>IF(Raw_Data[[#This Row],[persen_dp]]&lt;15%,"Low",IF(Raw_Data[[#This Row],[persen_dp]]&gt;25%,"High","Medium"))</f>
        <v>Low</v>
      </c>
      <c r="S1715" s="3">
        <v>0.1</v>
      </c>
      <c r="T1715">
        <v>12</v>
      </c>
      <c r="U1715">
        <v>0.14499999999999999</v>
      </c>
      <c r="V1715" s="2">
        <v>3040800</v>
      </c>
      <c r="W1715" s="2">
        <v>36490000</v>
      </c>
      <c r="X1715" t="str">
        <f>IF(OR(Raw_Data[[#This Row],[status_pembayaran]]="Macet",Raw_Data[[#This Row],[status_pembayaran]]="Kurang Lancar"),"Non Performing Loan","Performing")</f>
        <v>Performing</v>
      </c>
      <c r="Y1715" t="s">
        <v>47</v>
      </c>
      <c r="Z1715">
        <v>0</v>
      </c>
      <c r="AA1715">
        <v>0</v>
      </c>
      <c r="AB1715">
        <v>1</v>
      </c>
      <c r="AC1715" t="s">
        <v>137</v>
      </c>
      <c r="AD1715">
        <f>IF(Raw_Data[[#This Row],[rasio]]&lt;0.2,1,IF(Raw_Data[[#This Row],[rasio]]&lt;0.3,2,IF(Raw_Data[[#This Row],[rasio]]&lt;0.4,3,4)))</f>
        <v>4</v>
      </c>
      <c r="AE1715">
        <f>IF(Raw_Data[[#This Row],[kategori_dp]]="High",1,IF(Raw_Data[[#This Row],[kategori_dp]]="Medium",2,3))</f>
        <v>3</v>
      </c>
      <c r="AF1715">
        <f>IF(Raw_Data[[#This Row],[tenor_bulan]]&lt;=24,1,IF(Raw_Data[[#This Row],[tenor_bulan]]&lt;=36,2,IF(Raw_Data[[#This Row],[tenor_bulan]]&lt;=48,3,4)))</f>
        <v>1</v>
      </c>
      <c r="AG1715">
        <f>IF(Raw_Data[[#This Row],[jumlah_kali_telat]]=0,0,IF(Raw_Data[[#This Row],[jumlah_kali_telat]]&lt;=2,2,4))</f>
        <v>0</v>
      </c>
      <c r="AH1715">
        <f>Raw_Data[[#This Row],[Skor_Rasio]]+Raw_Data[[#This Row],[Skor_DP]]+Raw_Data[[#This Row],[Skor_Tenor]]+Raw_Data[[#This Row],[Skor_Telat]]</f>
        <v>8</v>
      </c>
      <c r="AI1715" t="str">
        <f>IF(Raw_Data[[#This Row],[Risk_Score]]&lt;=6,"Low Risk",IF(Raw_Data[[#This Row],[Risk_Score]]&lt;=8,"Medium Risk","High Risk"))</f>
        <v>Medium Risk</v>
      </c>
      <c r="AJ1715">
        <f ca="1">IFERROR(DATEDIF(Raw_Data[[#This Row],[tanggal_pengajuan]],TODAY(),"m"),"N/A")</f>
        <v>6</v>
      </c>
      <c r="AK1715" t="str">
        <f ca="1">IF(ISNUMBER(Raw_Data[[#This Row],[MOB]]),IF(Raw_Data[[#This Row],[MOB]]&lt;6,"0-5 bulan",IF(Raw_Data[[#This Row],[MOB]]&lt;12,"6-11 bulan",IF(Raw_Data[[#This Row],[MOB]]&lt;24,"12-23 bulan","24+ bulan"))),"N/A")</f>
        <v>6-11 bulan</v>
      </c>
    </row>
    <row r="1716" spans="1:37" ht="14.25" customHeight="1" x14ac:dyDescent="0.45">
      <c r="A1716" t="s">
        <v>4103</v>
      </c>
      <c r="B1716" s="64">
        <v>46174</v>
      </c>
      <c r="C1716" s="1" t="str">
        <f t="shared" ref="C1716:C1779" si="27">TEXT(B1716,"mmmm")</f>
        <v>June</v>
      </c>
      <c r="D1716" t="s">
        <v>1119</v>
      </c>
      <c r="E1716" t="s">
        <v>4104</v>
      </c>
      <c r="F1716">
        <v>36</v>
      </c>
      <c r="G1716" t="s">
        <v>40</v>
      </c>
      <c r="H1716" t="s">
        <v>101</v>
      </c>
      <c r="I1716" s="2">
        <v>2857000</v>
      </c>
      <c r="J1716" s="3">
        <f>Raw_Data[[#This Row],[cicilan_per_bulan]]/Raw_Data[[#This Row],[penghasilan_bulanan]]</f>
        <v>0.216100805040252</v>
      </c>
      <c r="K1716" t="s">
        <v>205</v>
      </c>
      <c r="L1716" t="s">
        <v>110</v>
      </c>
      <c r="M1716" t="s">
        <v>44</v>
      </c>
      <c r="N1716" t="s">
        <v>158</v>
      </c>
      <c r="O1716" t="s">
        <v>159</v>
      </c>
      <c r="P1716" s="2">
        <v>30679000</v>
      </c>
      <c r="Q1716" s="2">
        <v>9204000</v>
      </c>
      <c r="R1716" t="str">
        <f>IF(Raw_Data[[#This Row],[persen_dp]]&lt;15%,"Low",IF(Raw_Data[[#This Row],[persen_dp]]&gt;25%,"High","Medium"))</f>
        <v>High</v>
      </c>
      <c r="S1716" s="3">
        <v>0.3</v>
      </c>
      <c r="T1716">
        <v>60</v>
      </c>
      <c r="U1716">
        <v>0.14499999999999999</v>
      </c>
      <c r="V1716" s="2">
        <v>617400</v>
      </c>
      <c r="W1716" s="2">
        <v>37044000</v>
      </c>
      <c r="X1716" t="str">
        <f>IF(OR(Raw_Data[[#This Row],[status_pembayaran]]="Macet",Raw_Data[[#This Row],[status_pembayaran]]="Kurang Lancar"),"Non Performing Loan","Performing")</f>
        <v>Performing</v>
      </c>
      <c r="Y1716" t="s">
        <v>47</v>
      </c>
      <c r="Z1716">
        <v>0</v>
      </c>
      <c r="AA1716">
        <v>0</v>
      </c>
      <c r="AB1716">
        <v>1</v>
      </c>
      <c r="AD1716">
        <f>IF(Raw_Data[[#This Row],[rasio]]&lt;0.2,1,IF(Raw_Data[[#This Row],[rasio]]&lt;0.3,2,IF(Raw_Data[[#This Row],[rasio]]&lt;0.4,3,4)))</f>
        <v>2</v>
      </c>
      <c r="AE1716">
        <f>IF(Raw_Data[[#This Row],[kategori_dp]]="High",1,IF(Raw_Data[[#This Row],[kategori_dp]]="Medium",2,3))</f>
        <v>1</v>
      </c>
      <c r="AF1716">
        <f>IF(Raw_Data[[#This Row],[tenor_bulan]]&lt;=24,1,IF(Raw_Data[[#This Row],[tenor_bulan]]&lt;=36,2,IF(Raw_Data[[#This Row],[tenor_bulan]]&lt;=48,3,4)))</f>
        <v>4</v>
      </c>
      <c r="AG1716">
        <f>IF(Raw_Data[[#This Row],[jumlah_kali_telat]]=0,0,IF(Raw_Data[[#This Row],[jumlah_kali_telat]]&lt;=2,2,4))</f>
        <v>0</v>
      </c>
      <c r="AH1716">
        <f>Raw_Data[[#This Row],[Skor_Rasio]]+Raw_Data[[#This Row],[Skor_DP]]+Raw_Data[[#This Row],[Skor_Tenor]]+Raw_Data[[#This Row],[Skor_Telat]]</f>
        <v>7</v>
      </c>
      <c r="AI1716" t="str">
        <f>IF(Raw_Data[[#This Row],[Risk_Score]]&lt;=6,"Low Risk",IF(Raw_Data[[#This Row],[Risk_Score]]&lt;=8,"Medium Risk","High Risk"))</f>
        <v>Medium Risk</v>
      </c>
      <c r="AJ1716">
        <f ca="1">IFERROR(DATEDIF(Raw_Data[[#This Row],[tanggal_pengajuan]],TODAY(),"m"),"N/A")</f>
        <v>4</v>
      </c>
      <c r="AK1716" t="str">
        <f ca="1">IF(ISNUMBER(Raw_Data[[#This Row],[MOB]]),IF(Raw_Data[[#This Row],[MOB]]&lt;6,"0-5 bulan",IF(Raw_Data[[#This Row],[MOB]]&lt;12,"6-11 bulan",IF(Raw_Data[[#This Row],[MOB]]&lt;24,"12-23 bulan","24+ bulan"))),"N/A")</f>
        <v>0-5 bulan</v>
      </c>
    </row>
    <row r="1717" spans="1:37" ht="14.25" customHeight="1" x14ac:dyDescent="0.45">
      <c r="A1717" t="s">
        <v>4105</v>
      </c>
      <c r="B1717" s="64">
        <v>46157</v>
      </c>
      <c r="C1717" s="1" t="str">
        <f t="shared" si="27"/>
        <v>May</v>
      </c>
      <c r="D1717" t="s">
        <v>1887</v>
      </c>
      <c r="E1717" t="s">
        <v>4106</v>
      </c>
      <c r="F1717">
        <v>35</v>
      </c>
      <c r="G1717" t="s">
        <v>40</v>
      </c>
      <c r="H1717" t="s">
        <v>126</v>
      </c>
      <c r="I1717" s="2">
        <v>2930000</v>
      </c>
      <c r="J1717" s="3">
        <f>Raw_Data[[#This Row],[cicilan_per_bulan]]/Raw_Data[[#This Row],[penghasilan_bulanan]]</f>
        <v>0.14201365187713311</v>
      </c>
      <c r="K1717" t="s">
        <v>177</v>
      </c>
      <c r="L1717" t="s">
        <v>154</v>
      </c>
      <c r="M1717" t="s">
        <v>72</v>
      </c>
      <c r="N1717" t="s">
        <v>73</v>
      </c>
      <c r="O1717" t="s">
        <v>46</v>
      </c>
      <c r="P1717" s="2">
        <v>21067000</v>
      </c>
      <c r="Q1717" s="2">
        <v>8427000</v>
      </c>
      <c r="R1717" t="str">
        <f>IF(Raw_Data[[#This Row],[persen_dp]]&lt;15%,"Low",IF(Raw_Data[[#This Row],[persen_dp]]&gt;25%,"High","Medium"))</f>
        <v>High</v>
      </c>
      <c r="S1717" s="3">
        <v>0.4</v>
      </c>
      <c r="T1717">
        <v>48</v>
      </c>
      <c r="U1717">
        <v>0.14499999999999999</v>
      </c>
      <c r="V1717" s="2">
        <v>416100</v>
      </c>
      <c r="W1717" s="2">
        <v>19971000</v>
      </c>
      <c r="X1717" t="str">
        <f>IF(OR(Raw_Data[[#This Row],[status_pembayaran]]="Macet",Raw_Data[[#This Row],[status_pembayaran]]="Kurang Lancar"),"Non Performing Loan","Performing")</f>
        <v>Performing</v>
      </c>
      <c r="Y1717" t="s">
        <v>269</v>
      </c>
      <c r="Z1717">
        <v>42</v>
      </c>
      <c r="AA1717">
        <v>2</v>
      </c>
      <c r="AB1717">
        <v>2</v>
      </c>
      <c r="AC1717" t="s">
        <v>66</v>
      </c>
      <c r="AD1717">
        <f>IF(Raw_Data[[#This Row],[rasio]]&lt;0.2,1,IF(Raw_Data[[#This Row],[rasio]]&lt;0.3,2,IF(Raw_Data[[#This Row],[rasio]]&lt;0.4,3,4)))</f>
        <v>1</v>
      </c>
      <c r="AE1717">
        <f>IF(Raw_Data[[#This Row],[kategori_dp]]="High",1,IF(Raw_Data[[#This Row],[kategori_dp]]="Medium",2,3))</f>
        <v>1</v>
      </c>
      <c r="AF1717">
        <f>IF(Raw_Data[[#This Row],[tenor_bulan]]&lt;=24,1,IF(Raw_Data[[#This Row],[tenor_bulan]]&lt;=36,2,IF(Raw_Data[[#This Row],[tenor_bulan]]&lt;=48,3,4)))</f>
        <v>3</v>
      </c>
      <c r="AG1717">
        <f>IF(Raw_Data[[#This Row],[jumlah_kali_telat]]=0,0,IF(Raw_Data[[#This Row],[jumlah_kali_telat]]&lt;=2,2,4))</f>
        <v>2</v>
      </c>
      <c r="AH1717">
        <f>Raw_Data[[#This Row],[Skor_Rasio]]+Raw_Data[[#This Row],[Skor_DP]]+Raw_Data[[#This Row],[Skor_Tenor]]+Raw_Data[[#This Row],[Skor_Telat]]</f>
        <v>7</v>
      </c>
      <c r="AI1717" t="str">
        <f>IF(Raw_Data[[#This Row],[Risk_Score]]&lt;=6,"Low Risk",IF(Raw_Data[[#This Row],[Risk_Score]]&lt;=8,"Medium Risk","High Risk"))</f>
        <v>Medium Risk</v>
      </c>
      <c r="AJ1717">
        <f ca="1">IFERROR(DATEDIF(Raw_Data[[#This Row],[tanggal_pengajuan]],TODAY(),"m"),"N/A")</f>
        <v>5</v>
      </c>
      <c r="AK1717" t="str">
        <f ca="1">IF(ISNUMBER(Raw_Data[[#This Row],[MOB]]),IF(Raw_Data[[#This Row],[MOB]]&lt;6,"0-5 bulan",IF(Raw_Data[[#This Row],[MOB]]&lt;12,"6-11 bulan",IF(Raw_Data[[#This Row],[MOB]]&lt;24,"12-23 bulan","24+ bulan"))),"N/A")</f>
        <v>0-5 bulan</v>
      </c>
    </row>
    <row r="1718" spans="1:37" ht="14.25" customHeight="1" x14ac:dyDescent="0.45">
      <c r="A1718" t="s">
        <v>4107</v>
      </c>
      <c r="B1718" s="64">
        <v>46083</v>
      </c>
      <c r="C1718" s="1" t="str">
        <f t="shared" si="27"/>
        <v>March</v>
      </c>
      <c r="D1718" t="s">
        <v>1283</v>
      </c>
      <c r="E1718" t="s">
        <v>4108</v>
      </c>
      <c r="F1718">
        <v>56</v>
      </c>
      <c r="G1718" t="s">
        <v>51</v>
      </c>
      <c r="H1718" t="s">
        <v>41</v>
      </c>
      <c r="I1718" s="2">
        <v>7276000</v>
      </c>
      <c r="J1718" s="3">
        <f>Raw_Data[[#This Row],[cicilan_per_bulan]]/Raw_Data[[#This Row],[penghasilan_bulanan]]</f>
        <v>0.35325728422210007</v>
      </c>
      <c r="K1718" t="s">
        <v>42</v>
      </c>
      <c r="L1718" t="s">
        <v>43</v>
      </c>
      <c r="M1718" t="s">
        <v>55</v>
      </c>
      <c r="N1718" t="s">
        <v>395</v>
      </c>
      <c r="O1718" t="s">
        <v>396</v>
      </c>
      <c r="P1718" s="2">
        <v>59774000</v>
      </c>
      <c r="Q1718" s="2">
        <v>11955000</v>
      </c>
      <c r="R1718" t="str">
        <f>IF(Raw_Data[[#This Row],[persen_dp]]&lt;15%,"Low",IF(Raw_Data[[#This Row],[persen_dp]]&gt;25%,"High","Medium"))</f>
        <v>Medium</v>
      </c>
      <c r="S1718" s="3">
        <v>0.2</v>
      </c>
      <c r="T1718">
        <v>24</v>
      </c>
      <c r="U1718">
        <v>0.14499999999999999</v>
      </c>
      <c r="V1718" s="2">
        <v>2570300</v>
      </c>
      <c r="W1718" s="2">
        <v>61687000</v>
      </c>
      <c r="X1718" t="str">
        <f>IF(OR(Raw_Data[[#This Row],[status_pembayaran]]="Macet",Raw_Data[[#This Row],[status_pembayaran]]="Kurang Lancar"),"Non Performing Loan","Performing")</f>
        <v>Performing</v>
      </c>
      <c r="Y1718" t="s">
        <v>47</v>
      </c>
      <c r="Z1718">
        <v>0</v>
      </c>
      <c r="AA1718">
        <v>0</v>
      </c>
      <c r="AB1718">
        <v>1</v>
      </c>
      <c r="AD1718">
        <f>IF(Raw_Data[[#This Row],[rasio]]&lt;0.2,1,IF(Raw_Data[[#This Row],[rasio]]&lt;0.3,2,IF(Raw_Data[[#This Row],[rasio]]&lt;0.4,3,4)))</f>
        <v>3</v>
      </c>
      <c r="AE1718">
        <f>IF(Raw_Data[[#This Row],[kategori_dp]]="High",1,IF(Raw_Data[[#This Row],[kategori_dp]]="Medium",2,3))</f>
        <v>2</v>
      </c>
      <c r="AF1718">
        <f>IF(Raw_Data[[#This Row],[tenor_bulan]]&lt;=24,1,IF(Raw_Data[[#This Row],[tenor_bulan]]&lt;=36,2,IF(Raw_Data[[#This Row],[tenor_bulan]]&lt;=48,3,4)))</f>
        <v>1</v>
      </c>
      <c r="AG1718">
        <f>IF(Raw_Data[[#This Row],[jumlah_kali_telat]]=0,0,IF(Raw_Data[[#This Row],[jumlah_kali_telat]]&lt;=2,2,4))</f>
        <v>0</v>
      </c>
      <c r="AH1718">
        <f>Raw_Data[[#This Row],[Skor_Rasio]]+Raw_Data[[#This Row],[Skor_DP]]+Raw_Data[[#This Row],[Skor_Tenor]]+Raw_Data[[#This Row],[Skor_Telat]]</f>
        <v>6</v>
      </c>
      <c r="AI1718" t="str">
        <f>IF(Raw_Data[[#This Row],[Risk_Score]]&lt;=6,"Low Risk",IF(Raw_Data[[#This Row],[Risk_Score]]&lt;=8,"Medium Risk","High Risk"))</f>
        <v>Low Risk</v>
      </c>
      <c r="AJ1718">
        <f ca="1">IFERROR(DATEDIF(Raw_Data[[#This Row],[tanggal_pengajuan]],TODAY(),"m"),"N/A")</f>
        <v>7</v>
      </c>
      <c r="AK1718" t="str">
        <f ca="1">IF(ISNUMBER(Raw_Data[[#This Row],[MOB]]),IF(Raw_Data[[#This Row],[MOB]]&lt;6,"0-5 bulan",IF(Raw_Data[[#This Row],[MOB]]&lt;12,"6-11 bulan",IF(Raw_Data[[#This Row],[MOB]]&lt;24,"12-23 bulan","24+ bulan"))),"N/A")</f>
        <v>6-11 bulan</v>
      </c>
    </row>
    <row r="1719" spans="1:37" ht="14.25" customHeight="1" x14ac:dyDescent="0.45">
      <c r="A1719" t="s">
        <v>4109</v>
      </c>
      <c r="B1719" s="64">
        <v>46167</v>
      </c>
      <c r="C1719" s="1" t="str">
        <f t="shared" si="27"/>
        <v>May</v>
      </c>
      <c r="D1719" t="s">
        <v>4110</v>
      </c>
      <c r="E1719" t="s">
        <v>4111</v>
      </c>
      <c r="F1719">
        <v>25</v>
      </c>
      <c r="G1719" t="s">
        <v>51</v>
      </c>
      <c r="H1719" t="s">
        <v>41</v>
      </c>
      <c r="I1719" s="2">
        <v>7067000</v>
      </c>
      <c r="J1719" s="3">
        <f>Raw_Data[[#This Row],[cicilan_per_bulan]]/Raw_Data[[#This Row],[penghasilan_bulanan]]</f>
        <v>0.12595160605631811</v>
      </c>
      <c r="K1719" t="s">
        <v>268</v>
      </c>
      <c r="L1719" t="s">
        <v>110</v>
      </c>
      <c r="M1719" t="s">
        <v>44</v>
      </c>
      <c r="N1719" t="s">
        <v>83</v>
      </c>
      <c r="O1719" t="s">
        <v>57</v>
      </c>
      <c r="P1719" s="2">
        <v>18798000</v>
      </c>
      <c r="Q1719" s="2">
        <v>5639000</v>
      </c>
      <c r="R1719" t="str">
        <f>IF(Raw_Data[[#This Row],[persen_dp]]&lt;15%,"Low",IF(Raw_Data[[#This Row],[persen_dp]]&gt;25%,"High","Medium"))</f>
        <v>High</v>
      </c>
      <c r="S1719" s="3">
        <v>0.3</v>
      </c>
      <c r="T1719">
        <v>18</v>
      </c>
      <c r="U1719">
        <v>0.14499999999999999</v>
      </c>
      <c r="V1719" s="2">
        <v>890100</v>
      </c>
      <c r="W1719" s="2">
        <v>16021000</v>
      </c>
      <c r="X1719" t="str">
        <f>IF(OR(Raw_Data[[#This Row],[status_pembayaran]]="Macet",Raw_Data[[#This Row],[status_pembayaran]]="Kurang Lancar"),"Non Performing Loan","Performing")</f>
        <v>Non Performing Loan</v>
      </c>
      <c r="Y1719" t="s">
        <v>488</v>
      </c>
      <c r="Z1719">
        <v>27</v>
      </c>
      <c r="AA1719">
        <v>1</v>
      </c>
      <c r="AB1719">
        <v>3</v>
      </c>
      <c r="AC1719" t="s">
        <v>66</v>
      </c>
      <c r="AD1719">
        <f>IF(Raw_Data[[#This Row],[rasio]]&lt;0.2,1,IF(Raw_Data[[#This Row],[rasio]]&lt;0.3,2,IF(Raw_Data[[#This Row],[rasio]]&lt;0.4,3,4)))</f>
        <v>1</v>
      </c>
      <c r="AE1719">
        <f>IF(Raw_Data[[#This Row],[kategori_dp]]="High",1,IF(Raw_Data[[#This Row],[kategori_dp]]="Medium",2,3))</f>
        <v>1</v>
      </c>
      <c r="AF1719">
        <f>IF(Raw_Data[[#This Row],[tenor_bulan]]&lt;=24,1,IF(Raw_Data[[#This Row],[tenor_bulan]]&lt;=36,2,IF(Raw_Data[[#This Row],[tenor_bulan]]&lt;=48,3,4)))</f>
        <v>1</v>
      </c>
      <c r="AG1719">
        <f>IF(Raw_Data[[#This Row],[jumlah_kali_telat]]=0,0,IF(Raw_Data[[#This Row],[jumlah_kali_telat]]&lt;=2,2,4))</f>
        <v>2</v>
      </c>
      <c r="AH1719">
        <f>Raw_Data[[#This Row],[Skor_Rasio]]+Raw_Data[[#This Row],[Skor_DP]]+Raw_Data[[#This Row],[Skor_Tenor]]+Raw_Data[[#This Row],[Skor_Telat]]</f>
        <v>5</v>
      </c>
      <c r="AI1719" t="str">
        <f>IF(Raw_Data[[#This Row],[Risk_Score]]&lt;=6,"Low Risk",IF(Raw_Data[[#This Row],[Risk_Score]]&lt;=8,"Medium Risk","High Risk"))</f>
        <v>Low Risk</v>
      </c>
      <c r="AJ1719">
        <f ca="1">IFERROR(DATEDIF(Raw_Data[[#This Row],[tanggal_pengajuan]],TODAY(),"m"),"N/A")</f>
        <v>4</v>
      </c>
      <c r="AK1719" t="str">
        <f ca="1">IF(ISNUMBER(Raw_Data[[#This Row],[MOB]]),IF(Raw_Data[[#This Row],[MOB]]&lt;6,"0-5 bulan",IF(Raw_Data[[#This Row],[MOB]]&lt;12,"6-11 bulan",IF(Raw_Data[[#This Row],[MOB]]&lt;24,"12-23 bulan","24+ bulan"))),"N/A")</f>
        <v>0-5 bulan</v>
      </c>
    </row>
    <row r="1720" spans="1:37" ht="14.25" customHeight="1" x14ac:dyDescent="0.45">
      <c r="A1720" t="s">
        <v>4112</v>
      </c>
      <c r="B1720" s="64">
        <v>46066</v>
      </c>
      <c r="C1720" s="1" t="str">
        <f t="shared" si="27"/>
        <v>February</v>
      </c>
      <c r="D1720" t="s">
        <v>403</v>
      </c>
      <c r="E1720" t="s">
        <v>4113</v>
      </c>
      <c r="F1720">
        <v>24</v>
      </c>
      <c r="G1720" t="s">
        <v>51</v>
      </c>
      <c r="H1720" t="s">
        <v>41</v>
      </c>
      <c r="I1720" s="2">
        <v>7091000</v>
      </c>
      <c r="J1720" s="3">
        <f>Raw_Data[[#This Row],[cicilan_per_bulan]]/Raw_Data[[#This Row],[penghasilan_bulanan]]</f>
        <v>0.15064165844027641</v>
      </c>
      <c r="K1720" t="s">
        <v>205</v>
      </c>
      <c r="L1720" t="s">
        <v>110</v>
      </c>
      <c r="M1720" t="s">
        <v>55</v>
      </c>
      <c r="N1720" t="s">
        <v>121</v>
      </c>
      <c r="O1720" t="s">
        <v>122</v>
      </c>
      <c r="P1720" s="2">
        <v>35732000</v>
      </c>
      <c r="Q1720" s="2">
        <v>8933000</v>
      </c>
      <c r="R1720" t="str">
        <f>IF(Raw_Data[[#This Row],[persen_dp]]&lt;15%,"Low",IF(Raw_Data[[#This Row],[persen_dp]]&gt;25%,"High","Medium"))</f>
        <v>Medium</v>
      </c>
      <c r="S1720" s="3">
        <v>0.25</v>
      </c>
      <c r="T1720">
        <v>36</v>
      </c>
      <c r="U1720">
        <v>0.14499999999999999</v>
      </c>
      <c r="V1720" s="2">
        <v>1068200</v>
      </c>
      <c r="W1720" s="2">
        <v>38457000</v>
      </c>
      <c r="X1720" t="str">
        <f>IF(OR(Raw_Data[[#This Row],[status_pembayaran]]="Macet",Raw_Data[[#This Row],[status_pembayaran]]="Kurang Lancar"),"Non Performing Loan","Performing")</f>
        <v>Performing</v>
      </c>
      <c r="Y1720" t="s">
        <v>47</v>
      </c>
      <c r="Z1720">
        <v>0</v>
      </c>
      <c r="AA1720">
        <v>0</v>
      </c>
      <c r="AB1720">
        <v>1</v>
      </c>
      <c r="AC1720" t="s">
        <v>58</v>
      </c>
      <c r="AD1720">
        <f>IF(Raw_Data[[#This Row],[rasio]]&lt;0.2,1,IF(Raw_Data[[#This Row],[rasio]]&lt;0.3,2,IF(Raw_Data[[#This Row],[rasio]]&lt;0.4,3,4)))</f>
        <v>1</v>
      </c>
      <c r="AE1720">
        <f>IF(Raw_Data[[#This Row],[kategori_dp]]="High",1,IF(Raw_Data[[#This Row],[kategori_dp]]="Medium",2,3))</f>
        <v>2</v>
      </c>
      <c r="AF1720">
        <f>IF(Raw_Data[[#This Row],[tenor_bulan]]&lt;=24,1,IF(Raw_Data[[#This Row],[tenor_bulan]]&lt;=36,2,IF(Raw_Data[[#This Row],[tenor_bulan]]&lt;=48,3,4)))</f>
        <v>2</v>
      </c>
      <c r="AG1720">
        <f>IF(Raw_Data[[#This Row],[jumlah_kali_telat]]=0,0,IF(Raw_Data[[#This Row],[jumlah_kali_telat]]&lt;=2,2,4))</f>
        <v>0</v>
      </c>
      <c r="AH1720">
        <f>Raw_Data[[#This Row],[Skor_Rasio]]+Raw_Data[[#This Row],[Skor_DP]]+Raw_Data[[#This Row],[Skor_Tenor]]+Raw_Data[[#This Row],[Skor_Telat]]</f>
        <v>5</v>
      </c>
      <c r="AI1720" t="str">
        <f>IF(Raw_Data[[#This Row],[Risk_Score]]&lt;=6,"Low Risk",IF(Raw_Data[[#This Row],[Risk_Score]]&lt;=8,"Medium Risk","High Risk"))</f>
        <v>Low Risk</v>
      </c>
      <c r="AJ1720">
        <f ca="1">IFERROR(DATEDIF(Raw_Data[[#This Row],[tanggal_pengajuan]],TODAY(),"m"),"N/A")</f>
        <v>8</v>
      </c>
      <c r="AK1720" t="str">
        <f ca="1">IF(ISNUMBER(Raw_Data[[#This Row],[MOB]]),IF(Raw_Data[[#This Row],[MOB]]&lt;6,"0-5 bulan",IF(Raw_Data[[#This Row],[MOB]]&lt;12,"6-11 bulan",IF(Raw_Data[[#This Row],[MOB]]&lt;24,"12-23 bulan","24+ bulan"))),"N/A")</f>
        <v>6-11 bulan</v>
      </c>
    </row>
    <row r="1721" spans="1:37" ht="14.25" customHeight="1" x14ac:dyDescent="0.45">
      <c r="A1721" t="s">
        <v>4114</v>
      </c>
      <c r="B1721" s="64">
        <v>46068</v>
      </c>
      <c r="C1721" s="1" t="str">
        <f t="shared" si="27"/>
        <v>February</v>
      </c>
      <c r="D1721" t="s">
        <v>2460</v>
      </c>
      <c r="E1721" t="s">
        <v>4115</v>
      </c>
      <c r="F1721">
        <v>45</v>
      </c>
      <c r="G1721" t="s">
        <v>51</v>
      </c>
      <c r="H1721" t="s">
        <v>62</v>
      </c>
      <c r="I1721" s="2">
        <v>2172000</v>
      </c>
      <c r="J1721" s="3">
        <f>Raw_Data[[#This Row],[cicilan_per_bulan]]/Raw_Data[[#This Row],[penghasilan_bulanan]]</f>
        <v>0.42868324125230201</v>
      </c>
      <c r="K1721" t="s">
        <v>91</v>
      </c>
      <c r="L1721" t="s">
        <v>92</v>
      </c>
      <c r="M1721" t="s">
        <v>44</v>
      </c>
      <c r="N1721" t="s">
        <v>184</v>
      </c>
      <c r="O1721" t="s">
        <v>122</v>
      </c>
      <c r="P1721" s="2">
        <v>35936000</v>
      </c>
      <c r="Q1721" s="2">
        <v>12578000</v>
      </c>
      <c r="R1721" t="str">
        <f>IF(Raw_Data[[#This Row],[persen_dp]]&lt;15%,"Low",IF(Raw_Data[[#This Row],[persen_dp]]&gt;25%,"High","Medium"))</f>
        <v>High</v>
      </c>
      <c r="S1721" s="3">
        <v>0.35</v>
      </c>
      <c r="T1721">
        <v>36</v>
      </c>
      <c r="U1721">
        <v>0.14499999999999999</v>
      </c>
      <c r="V1721" s="2">
        <v>931100</v>
      </c>
      <c r="W1721" s="2">
        <v>33519000</v>
      </c>
      <c r="X1721" t="str">
        <f>IF(OR(Raw_Data[[#This Row],[status_pembayaran]]="Macet",Raw_Data[[#This Row],[status_pembayaran]]="Kurang Lancar"),"Non Performing Loan","Performing")</f>
        <v>Performing</v>
      </c>
      <c r="Y1721" t="s">
        <v>47</v>
      </c>
      <c r="Z1721">
        <v>0</v>
      </c>
      <c r="AA1721">
        <v>0</v>
      </c>
      <c r="AB1721">
        <v>1</v>
      </c>
      <c r="AC1721" t="s">
        <v>58</v>
      </c>
      <c r="AD1721">
        <f>IF(Raw_Data[[#This Row],[rasio]]&lt;0.2,1,IF(Raw_Data[[#This Row],[rasio]]&lt;0.3,2,IF(Raw_Data[[#This Row],[rasio]]&lt;0.4,3,4)))</f>
        <v>4</v>
      </c>
      <c r="AE1721">
        <f>IF(Raw_Data[[#This Row],[kategori_dp]]="High",1,IF(Raw_Data[[#This Row],[kategori_dp]]="Medium",2,3))</f>
        <v>1</v>
      </c>
      <c r="AF1721">
        <f>IF(Raw_Data[[#This Row],[tenor_bulan]]&lt;=24,1,IF(Raw_Data[[#This Row],[tenor_bulan]]&lt;=36,2,IF(Raw_Data[[#This Row],[tenor_bulan]]&lt;=48,3,4)))</f>
        <v>2</v>
      </c>
      <c r="AG1721">
        <f>IF(Raw_Data[[#This Row],[jumlah_kali_telat]]=0,0,IF(Raw_Data[[#This Row],[jumlah_kali_telat]]&lt;=2,2,4))</f>
        <v>0</v>
      </c>
      <c r="AH1721">
        <f>Raw_Data[[#This Row],[Skor_Rasio]]+Raw_Data[[#This Row],[Skor_DP]]+Raw_Data[[#This Row],[Skor_Tenor]]+Raw_Data[[#This Row],[Skor_Telat]]</f>
        <v>7</v>
      </c>
      <c r="AI1721" t="str">
        <f>IF(Raw_Data[[#This Row],[Risk_Score]]&lt;=6,"Low Risk",IF(Raw_Data[[#This Row],[Risk_Score]]&lt;=8,"Medium Risk","High Risk"))</f>
        <v>Medium Risk</v>
      </c>
      <c r="AJ1721">
        <f ca="1">IFERROR(DATEDIF(Raw_Data[[#This Row],[tanggal_pengajuan]],TODAY(),"m"),"N/A")</f>
        <v>8</v>
      </c>
      <c r="AK1721" t="str">
        <f ca="1">IF(ISNUMBER(Raw_Data[[#This Row],[MOB]]),IF(Raw_Data[[#This Row],[MOB]]&lt;6,"0-5 bulan",IF(Raw_Data[[#This Row],[MOB]]&lt;12,"6-11 bulan",IF(Raw_Data[[#This Row],[MOB]]&lt;24,"12-23 bulan","24+ bulan"))),"N/A")</f>
        <v>6-11 bulan</v>
      </c>
    </row>
    <row r="1722" spans="1:37" ht="14.25" customHeight="1" x14ac:dyDescent="0.45">
      <c r="A1722" t="s">
        <v>4116</v>
      </c>
      <c r="B1722" s="64">
        <v>46071</v>
      </c>
      <c r="C1722" s="1" t="str">
        <f t="shared" si="27"/>
        <v>February</v>
      </c>
      <c r="D1722" t="s">
        <v>244</v>
      </c>
      <c r="E1722" t="s">
        <v>4117</v>
      </c>
      <c r="F1722">
        <v>39</v>
      </c>
      <c r="G1722" t="s">
        <v>51</v>
      </c>
      <c r="H1722" t="s">
        <v>152</v>
      </c>
      <c r="I1722" s="2">
        <v>3696000</v>
      </c>
      <c r="J1722" s="3">
        <f>Raw_Data[[#This Row],[cicilan_per_bulan]]/Raw_Data[[#This Row],[penghasilan_bulanan]]</f>
        <v>0.14339826839826839</v>
      </c>
      <c r="K1722" t="s">
        <v>109</v>
      </c>
      <c r="L1722" t="s">
        <v>110</v>
      </c>
      <c r="M1722" t="s">
        <v>55</v>
      </c>
      <c r="N1722" t="s">
        <v>141</v>
      </c>
      <c r="O1722" t="s">
        <v>46</v>
      </c>
      <c r="P1722" s="2">
        <v>23001000</v>
      </c>
      <c r="Q1722" s="2">
        <v>6900000</v>
      </c>
      <c r="R1722" t="str">
        <f>IF(Raw_Data[[#This Row],[persen_dp]]&lt;15%,"Low",IF(Raw_Data[[#This Row],[persen_dp]]&gt;25%,"High","Medium"))</f>
        <v>High</v>
      </c>
      <c r="S1722" s="3">
        <v>0.3</v>
      </c>
      <c r="T1722">
        <v>48</v>
      </c>
      <c r="U1722">
        <v>0.14499999999999999</v>
      </c>
      <c r="V1722" s="2">
        <v>530000</v>
      </c>
      <c r="W1722" s="2">
        <v>25439000</v>
      </c>
      <c r="X1722" t="str">
        <f>IF(OR(Raw_Data[[#This Row],[status_pembayaran]]="Macet",Raw_Data[[#This Row],[status_pembayaran]]="Kurang Lancar"),"Non Performing Loan","Performing")</f>
        <v>Performing</v>
      </c>
      <c r="Y1722" t="s">
        <v>47</v>
      </c>
      <c r="Z1722">
        <v>0</v>
      </c>
      <c r="AA1722">
        <v>0</v>
      </c>
      <c r="AB1722">
        <v>1</v>
      </c>
      <c r="AD1722">
        <f>IF(Raw_Data[[#This Row],[rasio]]&lt;0.2,1,IF(Raw_Data[[#This Row],[rasio]]&lt;0.3,2,IF(Raw_Data[[#This Row],[rasio]]&lt;0.4,3,4)))</f>
        <v>1</v>
      </c>
      <c r="AE1722">
        <f>IF(Raw_Data[[#This Row],[kategori_dp]]="High",1,IF(Raw_Data[[#This Row],[kategori_dp]]="Medium",2,3))</f>
        <v>1</v>
      </c>
      <c r="AF1722">
        <f>IF(Raw_Data[[#This Row],[tenor_bulan]]&lt;=24,1,IF(Raw_Data[[#This Row],[tenor_bulan]]&lt;=36,2,IF(Raw_Data[[#This Row],[tenor_bulan]]&lt;=48,3,4)))</f>
        <v>3</v>
      </c>
      <c r="AG1722">
        <f>IF(Raw_Data[[#This Row],[jumlah_kali_telat]]=0,0,IF(Raw_Data[[#This Row],[jumlah_kali_telat]]&lt;=2,2,4))</f>
        <v>0</v>
      </c>
      <c r="AH1722">
        <f>Raw_Data[[#This Row],[Skor_Rasio]]+Raw_Data[[#This Row],[Skor_DP]]+Raw_Data[[#This Row],[Skor_Tenor]]+Raw_Data[[#This Row],[Skor_Telat]]</f>
        <v>5</v>
      </c>
      <c r="AI1722" t="str">
        <f>IF(Raw_Data[[#This Row],[Risk_Score]]&lt;=6,"Low Risk",IF(Raw_Data[[#This Row],[Risk_Score]]&lt;=8,"Medium Risk","High Risk"))</f>
        <v>Low Risk</v>
      </c>
      <c r="AJ1722">
        <f ca="1">IFERROR(DATEDIF(Raw_Data[[#This Row],[tanggal_pengajuan]],TODAY(),"m"),"N/A")</f>
        <v>8</v>
      </c>
      <c r="AK1722" t="str">
        <f ca="1">IF(ISNUMBER(Raw_Data[[#This Row],[MOB]]),IF(Raw_Data[[#This Row],[MOB]]&lt;6,"0-5 bulan",IF(Raw_Data[[#This Row],[MOB]]&lt;12,"6-11 bulan",IF(Raw_Data[[#This Row],[MOB]]&lt;24,"12-23 bulan","24+ bulan"))),"N/A")</f>
        <v>6-11 bulan</v>
      </c>
    </row>
    <row r="1723" spans="1:37" ht="14.25" customHeight="1" x14ac:dyDescent="0.45">
      <c r="A1723" t="s">
        <v>4118</v>
      </c>
      <c r="B1723" s="64">
        <v>46075</v>
      </c>
      <c r="C1723" s="1" t="str">
        <f t="shared" si="27"/>
        <v>February</v>
      </c>
      <c r="D1723" t="s">
        <v>350</v>
      </c>
      <c r="E1723" t="s">
        <v>4119</v>
      </c>
      <c r="F1723">
        <v>56</v>
      </c>
      <c r="G1723" t="s">
        <v>51</v>
      </c>
      <c r="H1723" t="s">
        <v>52</v>
      </c>
      <c r="I1723" s="2">
        <v>10433000</v>
      </c>
      <c r="J1723" s="3">
        <f>Raw_Data[[#This Row],[cicilan_per_bulan]]/Raw_Data[[#This Row],[penghasilan_bulanan]]</f>
        <v>0.23981596856129589</v>
      </c>
      <c r="K1723" t="s">
        <v>286</v>
      </c>
      <c r="L1723" t="s">
        <v>154</v>
      </c>
      <c r="M1723" t="s">
        <v>55</v>
      </c>
      <c r="N1723" t="s">
        <v>147</v>
      </c>
      <c r="O1723" t="s">
        <v>148</v>
      </c>
      <c r="P1723" s="2">
        <v>32778000</v>
      </c>
      <c r="Q1723" s="2">
        <v>6556000</v>
      </c>
      <c r="R1723" t="str">
        <f>IF(Raw_Data[[#This Row],[persen_dp]]&lt;15%,"Low",IF(Raw_Data[[#This Row],[persen_dp]]&gt;25%,"High","Medium"))</f>
        <v>Medium</v>
      </c>
      <c r="S1723" s="3">
        <v>0.2</v>
      </c>
      <c r="T1723">
        <v>12</v>
      </c>
      <c r="U1723">
        <v>0.14499999999999999</v>
      </c>
      <c r="V1723" s="2">
        <v>2502000</v>
      </c>
      <c r="W1723" s="2">
        <v>30024000</v>
      </c>
      <c r="X1723" t="str">
        <f>IF(OR(Raw_Data[[#This Row],[status_pembayaran]]="Macet",Raw_Data[[#This Row],[status_pembayaran]]="Kurang Lancar"),"Non Performing Loan","Performing")</f>
        <v>Performing</v>
      </c>
      <c r="Y1723" t="s">
        <v>47</v>
      </c>
      <c r="Z1723">
        <v>0</v>
      </c>
      <c r="AA1723">
        <v>0</v>
      </c>
      <c r="AB1723">
        <v>1</v>
      </c>
      <c r="AD1723">
        <f>IF(Raw_Data[[#This Row],[rasio]]&lt;0.2,1,IF(Raw_Data[[#This Row],[rasio]]&lt;0.3,2,IF(Raw_Data[[#This Row],[rasio]]&lt;0.4,3,4)))</f>
        <v>2</v>
      </c>
      <c r="AE1723">
        <f>IF(Raw_Data[[#This Row],[kategori_dp]]="High",1,IF(Raw_Data[[#This Row],[kategori_dp]]="Medium",2,3))</f>
        <v>2</v>
      </c>
      <c r="AF1723">
        <f>IF(Raw_Data[[#This Row],[tenor_bulan]]&lt;=24,1,IF(Raw_Data[[#This Row],[tenor_bulan]]&lt;=36,2,IF(Raw_Data[[#This Row],[tenor_bulan]]&lt;=48,3,4)))</f>
        <v>1</v>
      </c>
      <c r="AG1723">
        <f>IF(Raw_Data[[#This Row],[jumlah_kali_telat]]=0,0,IF(Raw_Data[[#This Row],[jumlah_kali_telat]]&lt;=2,2,4))</f>
        <v>0</v>
      </c>
      <c r="AH1723">
        <f>Raw_Data[[#This Row],[Skor_Rasio]]+Raw_Data[[#This Row],[Skor_DP]]+Raw_Data[[#This Row],[Skor_Tenor]]+Raw_Data[[#This Row],[Skor_Telat]]</f>
        <v>5</v>
      </c>
      <c r="AI1723" t="str">
        <f>IF(Raw_Data[[#This Row],[Risk_Score]]&lt;=6,"Low Risk",IF(Raw_Data[[#This Row],[Risk_Score]]&lt;=8,"Medium Risk","High Risk"))</f>
        <v>Low Risk</v>
      </c>
      <c r="AJ1723">
        <f ca="1">IFERROR(DATEDIF(Raw_Data[[#This Row],[tanggal_pengajuan]],TODAY(),"m"),"N/A")</f>
        <v>8</v>
      </c>
      <c r="AK1723" t="str">
        <f ca="1">IF(ISNUMBER(Raw_Data[[#This Row],[MOB]]),IF(Raw_Data[[#This Row],[MOB]]&lt;6,"0-5 bulan",IF(Raw_Data[[#This Row],[MOB]]&lt;12,"6-11 bulan",IF(Raw_Data[[#This Row],[MOB]]&lt;24,"12-23 bulan","24+ bulan"))),"N/A")</f>
        <v>6-11 bulan</v>
      </c>
    </row>
    <row r="1724" spans="1:37" ht="14.25" customHeight="1" x14ac:dyDescent="0.45">
      <c r="A1724" t="s">
        <v>4120</v>
      </c>
      <c r="B1724" s="64">
        <v>46121</v>
      </c>
      <c r="C1724" s="1" t="str">
        <f t="shared" si="27"/>
        <v>April</v>
      </c>
      <c r="D1724" t="s">
        <v>3604</v>
      </c>
      <c r="E1724" t="s">
        <v>4121</v>
      </c>
      <c r="F1724">
        <v>43</v>
      </c>
      <c r="G1724" t="s">
        <v>51</v>
      </c>
      <c r="H1724" t="s">
        <v>152</v>
      </c>
      <c r="I1724" s="2">
        <v>2556000</v>
      </c>
      <c r="J1724" s="3">
        <f>Raw_Data[[#This Row],[cicilan_per_bulan]]/Raw_Data[[#This Row],[penghasilan_bulanan]]</f>
        <v>0.45539906103286387</v>
      </c>
      <c r="K1724" t="s">
        <v>188</v>
      </c>
      <c r="L1724" t="s">
        <v>154</v>
      </c>
      <c r="M1724" t="s">
        <v>55</v>
      </c>
      <c r="N1724" t="s">
        <v>65</v>
      </c>
      <c r="O1724" t="s">
        <v>46</v>
      </c>
      <c r="P1724" s="2">
        <v>28681000</v>
      </c>
      <c r="Q1724" s="2">
        <v>11473000</v>
      </c>
      <c r="R1724" t="str">
        <f>IF(Raw_Data[[#This Row],[persen_dp]]&lt;15%,"Low",IF(Raw_Data[[#This Row],[persen_dp]]&gt;25%,"High","Medium"))</f>
        <v>High</v>
      </c>
      <c r="S1724" s="3">
        <v>0.4</v>
      </c>
      <c r="T1724">
        <v>18</v>
      </c>
      <c r="U1724">
        <v>0.14499999999999999</v>
      </c>
      <c r="V1724" s="2">
        <v>1164000</v>
      </c>
      <c r="W1724" s="2">
        <v>20951000</v>
      </c>
      <c r="X1724" t="str">
        <f>IF(OR(Raw_Data[[#This Row],[status_pembayaran]]="Macet",Raw_Data[[#This Row],[status_pembayaran]]="Kurang Lancar"),"Non Performing Loan","Performing")</f>
        <v>Performing</v>
      </c>
      <c r="Y1724" t="s">
        <v>47</v>
      </c>
      <c r="Z1724">
        <v>0</v>
      </c>
      <c r="AA1724">
        <v>0</v>
      </c>
      <c r="AB1724">
        <v>1</v>
      </c>
      <c r="AD1724">
        <f>IF(Raw_Data[[#This Row],[rasio]]&lt;0.2,1,IF(Raw_Data[[#This Row],[rasio]]&lt;0.3,2,IF(Raw_Data[[#This Row],[rasio]]&lt;0.4,3,4)))</f>
        <v>4</v>
      </c>
      <c r="AE1724">
        <f>IF(Raw_Data[[#This Row],[kategori_dp]]="High",1,IF(Raw_Data[[#This Row],[kategori_dp]]="Medium",2,3))</f>
        <v>1</v>
      </c>
      <c r="AF1724">
        <f>IF(Raw_Data[[#This Row],[tenor_bulan]]&lt;=24,1,IF(Raw_Data[[#This Row],[tenor_bulan]]&lt;=36,2,IF(Raw_Data[[#This Row],[tenor_bulan]]&lt;=48,3,4)))</f>
        <v>1</v>
      </c>
      <c r="AG1724">
        <f>IF(Raw_Data[[#This Row],[jumlah_kali_telat]]=0,0,IF(Raw_Data[[#This Row],[jumlah_kali_telat]]&lt;=2,2,4))</f>
        <v>0</v>
      </c>
      <c r="AH1724">
        <f>Raw_Data[[#This Row],[Skor_Rasio]]+Raw_Data[[#This Row],[Skor_DP]]+Raw_Data[[#This Row],[Skor_Tenor]]+Raw_Data[[#This Row],[Skor_Telat]]</f>
        <v>6</v>
      </c>
      <c r="AI1724" t="str">
        <f>IF(Raw_Data[[#This Row],[Risk_Score]]&lt;=6,"Low Risk",IF(Raw_Data[[#This Row],[Risk_Score]]&lt;=8,"Medium Risk","High Risk"))</f>
        <v>Low Risk</v>
      </c>
      <c r="AJ1724">
        <f ca="1">IFERROR(DATEDIF(Raw_Data[[#This Row],[tanggal_pengajuan]],TODAY(),"m"),"N/A")</f>
        <v>6</v>
      </c>
      <c r="AK1724" t="str">
        <f ca="1">IF(ISNUMBER(Raw_Data[[#This Row],[MOB]]),IF(Raw_Data[[#This Row],[MOB]]&lt;6,"0-5 bulan",IF(Raw_Data[[#This Row],[MOB]]&lt;12,"6-11 bulan",IF(Raw_Data[[#This Row],[MOB]]&lt;24,"12-23 bulan","24+ bulan"))),"N/A")</f>
        <v>6-11 bulan</v>
      </c>
    </row>
    <row r="1725" spans="1:37" ht="14.25" customHeight="1" x14ac:dyDescent="0.45">
      <c r="A1725" t="s">
        <v>4122</v>
      </c>
      <c r="B1725" s="64">
        <v>46153</v>
      </c>
      <c r="C1725" s="1" t="str">
        <f t="shared" si="27"/>
        <v>May</v>
      </c>
      <c r="D1725" t="s">
        <v>2475</v>
      </c>
      <c r="E1725" t="s">
        <v>4123</v>
      </c>
      <c r="F1725">
        <v>29</v>
      </c>
      <c r="G1725" t="s">
        <v>40</v>
      </c>
      <c r="H1725" t="s">
        <v>108</v>
      </c>
      <c r="I1725" s="2">
        <v>5212000</v>
      </c>
      <c r="J1725" s="3">
        <f>Raw_Data[[#This Row],[cicilan_per_bulan]]/Raw_Data[[#This Row],[penghasilan_bulanan]]</f>
        <v>0.19198004604758251</v>
      </c>
      <c r="K1725" t="s">
        <v>145</v>
      </c>
      <c r="L1725" t="s">
        <v>146</v>
      </c>
      <c r="M1725" t="s">
        <v>55</v>
      </c>
      <c r="N1725" t="s">
        <v>65</v>
      </c>
      <c r="O1725" t="s">
        <v>46</v>
      </c>
      <c r="P1725" s="2">
        <v>28640000</v>
      </c>
      <c r="Q1725" s="2">
        <v>10024000</v>
      </c>
      <c r="R1725" t="str">
        <f>IF(Raw_Data[[#This Row],[persen_dp]]&lt;15%,"Low",IF(Raw_Data[[#This Row],[persen_dp]]&gt;25%,"High","Medium"))</f>
        <v>High</v>
      </c>
      <c r="S1725" s="3">
        <v>0.35</v>
      </c>
      <c r="T1725">
        <v>24</v>
      </c>
      <c r="U1725">
        <v>0.14499999999999999</v>
      </c>
      <c r="V1725" s="2">
        <v>1000600</v>
      </c>
      <c r="W1725" s="2">
        <v>24014000</v>
      </c>
      <c r="X1725" t="str">
        <f>IF(OR(Raw_Data[[#This Row],[status_pembayaran]]="Macet",Raw_Data[[#This Row],[status_pembayaran]]="Kurang Lancar"),"Non Performing Loan","Performing")</f>
        <v>Performing</v>
      </c>
      <c r="Y1725" t="s">
        <v>47</v>
      </c>
      <c r="Z1725">
        <v>0</v>
      </c>
      <c r="AA1725">
        <v>0</v>
      </c>
      <c r="AB1725">
        <v>1</v>
      </c>
      <c r="AC1725" t="s">
        <v>66</v>
      </c>
      <c r="AD1725">
        <f>IF(Raw_Data[[#This Row],[rasio]]&lt;0.2,1,IF(Raw_Data[[#This Row],[rasio]]&lt;0.3,2,IF(Raw_Data[[#This Row],[rasio]]&lt;0.4,3,4)))</f>
        <v>1</v>
      </c>
      <c r="AE1725">
        <f>IF(Raw_Data[[#This Row],[kategori_dp]]="High",1,IF(Raw_Data[[#This Row],[kategori_dp]]="Medium",2,3))</f>
        <v>1</v>
      </c>
      <c r="AF1725">
        <f>IF(Raw_Data[[#This Row],[tenor_bulan]]&lt;=24,1,IF(Raw_Data[[#This Row],[tenor_bulan]]&lt;=36,2,IF(Raw_Data[[#This Row],[tenor_bulan]]&lt;=48,3,4)))</f>
        <v>1</v>
      </c>
      <c r="AG1725">
        <f>IF(Raw_Data[[#This Row],[jumlah_kali_telat]]=0,0,IF(Raw_Data[[#This Row],[jumlah_kali_telat]]&lt;=2,2,4))</f>
        <v>0</v>
      </c>
      <c r="AH1725">
        <f>Raw_Data[[#This Row],[Skor_Rasio]]+Raw_Data[[#This Row],[Skor_DP]]+Raw_Data[[#This Row],[Skor_Tenor]]+Raw_Data[[#This Row],[Skor_Telat]]</f>
        <v>3</v>
      </c>
      <c r="AI1725" t="str">
        <f>IF(Raw_Data[[#This Row],[Risk_Score]]&lt;=6,"Low Risk",IF(Raw_Data[[#This Row],[Risk_Score]]&lt;=8,"Medium Risk","High Risk"))</f>
        <v>Low Risk</v>
      </c>
      <c r="AJ1725">
        <f ca="1">IFERROR(DATEDIF(Raw_Data[[#This Row],[tanggal_pengajuan]],TODAY(),"m"),"N/A")</f>
        <v>5</v>
      </c>
      <c r="AK1725" t="str">
        <f ca="1">IF(ISNUMBER(Raw_Data[[#This Row],[MOB]]),IF(Raw_Data[[#This Row],[MOB]]&lt;6,"0-5 bulan",IF(Raw_Data[[#This Row],[MOB]]&lt;12,"6-11 bulan",IF(Raw_Data[[#This Row],[MOB]]&lt;24,"12-23 bulan","24+ bulan"))),"N/A")</f>
        <v>0-5 bulan</v>
      </c>
    </row>
    <row r="1726" spans="1:37" ht="14.25" customHeight="1" x14ac:dyDescent="0.45">
      <c r="A1726" t="s">
        <v>4124</v>
      </c>
      <c r="B1726" s="64">
        <v>46074</v>
      </c>
      <c r="C1726" s="1" t="str">
        <f t="shared" si="27"/>
        <v>February</v>
      </c>
      <c r="D1726" t="s">
        <v>210</v>
      </c>
      <c r="E1726" t="s">
        <v>211</v>
      </c>
      <c r="F1726">
        <v>33</v>
      </c>
      <c r="G1726" t="s">
        <v>51</v>
      </c>
      <c r="H1726" t="s">
        <v>152</v>
      </c>
      <c r="I1726" s="2">
        <v>3860000</v>
      </c>
      <c r="J1726" s="3">
        <f>Raw_Data[[#This Row],[cicilan_per_bulan]]/Raw_Data[[#This Row],[penghasilan_bulanan]]</f>
        <v>0.25683937823834196</v>
      </c>
      <c r="K1726" t="s">
        <v>167</v>
      </c>
      <c r="L1726" t="s">
        <v>110</v>
      </c>
      <c r="M1726" t="s">
        <v>72</v>
      </c>
      <c r="N1726" t="s">
        <v>97</v>
      </c>
      <c r="O1726" t="s">
        <v>57</v>
      </c>
      <c r="P1726" s="2">
        <v>17244000</v>
      </c>
      <c r="Q1726" s="2">
        <v>2587000</v>
      </c>
      <c r="R1726" t="str">
        <f>IF(Raw_Data[[#This Row],[persen_dp]]&lt;15%,"Low",IF(Raw_Data[[#This Row],[persen_dp]]&gt;25%,"High","Medium"))</f>
        <v>Medium</v>
      </c>
      <c r="S1726" s="3">
        <v>0.15</v>
      </c>
      <c r="T1726">
        <v>18</v>
      </c>
      <c r="U1726">
        <v>0.14499999999999999</v>
      </c>
      <c r="V1726" s="2">
        <v>991400</v>
      </c>
      <c r="W1726" s="2">
        <v>17845000</v>
      </c>
      <c r="X1726" t="str">
        <f>IF(OR(Raw_Data[[#This Row],[status_pembayaran]]="Macet",Raw_Data[[#This Row],[status_pembayaran]]="Kurang Lancar"),"Non Performing Loan","Performing")</f>
        <v>Performing</v>
      </c>
      <c r="Y1726" t="s">
        <v>47</v>
      </c>
      <c r="Z1726">
        <v>0</v>
      </c>
      <c r="AA1726">
        <v>0</v>
      </c>
      <c r="AB1726">
        <v>1</v>
      </c>
      <c r="AC1726" t="s">
        <v>137</v>
      </c>
      <c r="AD1726">
        <f>IF(Raw_Data[[#This Row],[rasio]]&lt;0.2,1,IF(Raw_Data[[#This Row],[rasio]]&lt;0.3,2,IF(Raw_Data[[#This Row],[rasio]]&lt;0.4,3,4)))</f>
        <v>2</v>
      </c>
      <c r="AE1726">
        <f>IF(Raw_Data[[#This Row],[kategori_dp]]="High",1,IF(Raw_Data[[#This Row],[kategori_dp]]="Medium",2,3))</f>
        <v>2</v>
      </c>
      <c r="AF1726">
        <f>IF(Raw_Data[[#This Row],[tenor_bulan]]&lt;=24,1,IF(Raw_Data[[#This Row],[tenor_bulan]]&lt;=36,2,IF(Raw_Data[[#This Row],[tenor_bulan]]&lt;=48,3,4)))</f>
        <v>1</v>
      </c>
      <c r="AG1726">
        <f>IF(Raw_Data[[#This Row],[jumlah_kali_telat]]=0,0,IF(Raw_Data[[#This Row],[jumlah_kali_telat]]&lt;=2,2,4))</f>
        <v>0</v>
      </c>
      <c r="AH1726">
        <f>Raw_Data[[#This Row],[Skor_Rasio]]+Raw_Data[[#This Row],[Skor_DP]]+Raw_Data[[#This Row],[Skor_Tenor]]+Raw_Data[[#This Row],[Skor_Telat]]</f>
        <v>5</v>
      </c>
      <c r="AI1726" t="str">
        <f>IF(Raw_Data[[#This Row],[Risk_Score]]&lt;=6,"Low Risk",IF(Raw_Data[[#This Row],[Risk_Score]]&lt;=8,"Medium Risk","High Risk"))</f>
        <v>Low Risk</v>
      </c>
      <c r="AJ1726">
        <f ca="1">IFERROR(DATEDIF(Raw_Data[[#This Row],[tanggal_pengajuan]],TODAY(),"m"),"N/A")</f>
        <v>8</v>
      </c>
      <c r="AK1726" t="str">
        <f ca="1">IF(ISNUMBER(Raw_Data[[#This Row],[MOB]]),IF(Raw_Data[[#This Row],[MOB]]&lt;6,"0-5 bulan",IF(Raw_Data[[#This Row],[MOB]]&lt;12,"6-11 bulan",IF(Raw_Data[[#This Row],[MOB]]&lt;24,"12-23 bulan","24+ bulan"))),"N/A")</f>
        <v>6-11 bulan</v>
      </c>
    </row>
    <row r="1727" spans="1:37" ht="14.25" customHeight="1" x14ac:dyDescent="0.45">
      <c r="A1727" t="s">
        <v>4125</v>
      </c>
      <c r="B1727" s="64">
        <v>46113</v>
      </c>
      <c r="C1727" s="1" t="str">
        <f t="shared" si="27"/>
        <v>April</v>
      </c>
      <c r="D1727" t="s">
        <v>2028</v>
      </c>
      <c r="E1727" t="s">
        <v>4126</v>
      </c>
      <c r="F1727">
        <v>26</v>
      </c>
      <c r="G1727" t="s">
        <v>51</v>
      </c>
      <c r="H1727" t="s">
        <v>41</v>
      </c>
      <c r="I1727" s="2">
        <v>5915000</v>
      </c>
      <c r="J1727" s="3">
        <f>Raw_Data[[#This Row],[cicilan_per_bulan]]/Raw_Data[[#This Row],[penghasilan_bulanan]]</f>
        <v>0.23467455621301775</v>
      </c>
      <c r="K1727" t="s">
        <v>205</v>
      </c>
      <c r="L1727" t="s">
        <v>110</v>
      </c>
      <c r="M1727" t="s">
        <v>55</v>
      </c>
      <c r="N1727" t="s">
        <v>147</v>
      </c>
      <c r="O1727" t="s">
        <v>148</v>
      </c>
      <c r="P1727" s="2">
        <v>31572000</v>
      </c>
      <c r="Q1727" s="2">
        <v>11050000</v>
      </c>
      <c r="R1727" t="str">
        <f>IF(Raw_Data[[#This Row],[persen_dp]]&lt;15%,"Low",IF(Raw_Data[[#This Row],[persen_dp]]&gt;25%,"High","Medium"))</f>
        <v>High</v>
      </c>
      <c r="S1727" s="3">
        <v>0.35</v>
      </c>
      <c r="T1727">
        <v>18</v>
      </c>
      <c r="U1727">
        <v>0.14499999999999999</v>
      </c>
      <c r="V1727" s="2">
        <v>1388100</v>
      </c>
      <c r="W1727" s="2">
        <v>24986000</v>
      </c>
      <c r="X1727" t="str">
        <f>IF(OR(Raw_Data[[#This Row],[status_pembayaran]]="Macet",Raw_Data[[#This Row],[status_pembayaran]]="Kurang Lancar"),"Non Performing Loan","Performing")</f>
        <v>Performing</v>
      </c>
      <c r="Y1727" t="s">
        <v>47</v>
      </c>
      <c r="Z1727">
        <v>0</v>
      </c>
      <c r="AA1727">
        <v>0</v>
      </c>
      <c r="AB1727">
        <v>1</v>
      </c>
      <c r="AC1727" t="s">
        <v>137</v>
      </c>
      <c r="AD1727">
        <f>IF(Raw_Data[[#This Row],[rasio]]&lt;0.2,1,IF(Raw_Data[[#This Row],[rasio]]&lt;0.3,2,IF(Raw_Data[[#This Row],[rasio]]&lt;0.4,3,4)))</f>
        <v>2</v>
      </c>
      <c r="AE1727">
        <f>IF(Raw_Data[[#This Row],[kategori_dp]]="High",1,IF(Raw_Data[[#This Row],[kategori_dp]]="Medium",2,3))</f>
        <v>1</v>
      </c>
      <c r="AF1727">
        <f>IF(Raw_Data[[#This Row],[tenor_bulan]]&lt;=24,1,IF(Raw_Data[[#This Row],[tenor_bulan]]&lt;=36,2,IF(Raw_Data[[#This Row],[tenor_bulan]]&lt;=48,3,4)))</f>
        <v>1</v>
      </c>
      <c r="AG1727">
        <f>IF(Raw_Data[[#This Row],[jumlah_kali_telat]]=0,0,IF(Raw_Data[[#This Row],[jumlah_kali_telat]]&lt;=2,2,4))</f>
        <v>0</v>
      </c>
      <c r="AH1727">
        <f>Raw_Data[[#This Row],[Skor_Rasio]]+Raw_Data[[#This Row],[Skor_DP]]+Raw_Data[[#This Row],[Skor_Tenor]]+Raw_Data[[#This Row],[Skor_Telat]]</f>
        <v>4</v>
      </c>
      <c r="AI1727" t="str">
        <f>IF(Raw_Data[[#This Row],[Risk_Score]]&lt;=6,"Low Risk",IF(Raw_Data[[#This Row],[Risk_Score]]&lt;=8,"Medium Risk","High Risk"))</f>
        <v>Low Risk</v>
      </c>
      <c r="AJ1727">
        <f ca="1">IFERROR(DATEDIF(Raw_Data[[#This Row],[tanggal_pengajuan]],TODAY(),"m"),"N/A")</f>
        <v>6</v>
      </c>
      <c r="AK1727" t="str">
        <f ca="1">IF(ISNUMBER(Raw_Data[[#This Row],[MOB]]),IF(Raw_Data[[#This Row],[MOB]]&lt;6,"0-5 bulan",IF(Raw_Data[[#This Row],[MOB]]&lt;12,"6-11 bulan",IF(Raw_Data[[#This Row],[MOB]]&lt;24,"12-23 bulan","24+ bulan"))),"N/A")</f>
        <v>6-11 bulan</v>
      </c>
    </row>
    <row r="1728" spans="1:37" ht="14.25" customHeight="1" x14ac:dyDescent="0.45">
      <c r="A1728" t="s">
        <v>4127</v>
      </c>
      <c r="B1728" s="64">
        <v>46113</v>
      </c>
      <c r="C1728" s="1" t="str">
        <f t="shared" si="27"/>
        <v>April</v>
      </c>
      <c r="D1728" t="s">
        <v>600</v>
      </c>
      <c r="E1728" t="s">
        <v>4128</v>
      </c>
      <c r="F1728">
        <v>42</v>
      </c>
      <c r="G1728" t="s">
        <v>40</v>
      </c>
      <c r="H1728" t="s">
        <v>176</v>
      </c>
      <c r="I1728" s="2">
        <v>5393000</v>
      </c>
      <c r="J1728" s="3">
        <f>Raw_Data[[#This Row],[cicilan_per_bulan]]/Raw_Data[[#This Row],[penghasilan_bulanan]]</f>
        <v>0.10782495827925088</v>
      </c>
      <c r="K1728" t="s">
        <v>42</v>
      </c>
      <c r="L1728" t="s">
        <v>43</v>
      </c>
      <c r="M1728" t="s">
        <v>44</v>
      </c>
      <c r="N1728" t="s">
        <v>163</v>
      </c>
      <c r="O1728" t="s">
        <v>46</v>
      </c>
      <c r="P1728" s="2">
        <v>29443000</v>
      </c>
      <c r="Q1728" s="2">
        <v>11777000</v>
      </c>
      <c r="R1728" t="str">
        <f>IF(Raw_Data[[#This Row],[persen_dp]]&lt;15%,"Low",IF(Raw_Data[[#This Row],[persen_dp]]&gt;25%,"High","Medium"))</f>
        <v>High</v>
      </c>
      <c r="S1728" s="3">
        <v>0.4</v>
      </c>
      <c r="T1728">
        <v>48</v>
      </c>
      <c r="U1728">
        <v>0.14499999999999999</v>
      </c>
      <c r="V1728" s="2">
        <v>581500</v>
      </c>
      <c r="W1728" s="2">
        <v>27912000</v>
      </c>
      <c r="X1728" t="str">
        <f>IF(OR(Raw_Data[[#This Row],[status_pembayaran]]="Macet",Raw_Data[[#This Row],[status_pembayaran]]="Kurang Lancar"),"Non Performing Loan","Performing")</f>
        <v>Performing</v>
      </c>
      <c r="Y1728" t="s">
        <v>47</v>
      </c>
      <c r="Z1728">
        <v>0</v>
      </c>
      <c r="AA1728">
        <v>0</v>
      </c>
      <c r="AB1728">
        <v>1</v>
      </c>
      <c r="AC1728" t="s">
        <v>104</v>
      </c>
      <c r="AD1728">
        <f>IF(Raw_Data[[#This Row],[rasio]]&lt;0.2,1,IF(Raw_Data[[#This Row],[rasio]]&lt;0.3,2,IF(Raw_Data[[#This Row],[rasio]]&lt;0.4,3,4)))</f>
        <v>1</v>
      </c>
      <c r="AE1728">
        <f>IF(Raw_Data[[#This Row],[kategori_dp]]="High",1,IF(Raw_Data[[#This Row],[kategori_dp]]="Medium",2,3))</f>
        <v>1</v>
      </c>
      <c r="AF1728">
        <f>IF(Raw_Data[[#This Row],[tenor_bulan]]&lt;=24,1,IF(Raw_Data[[#This Row],[tenor_bulan]]&lt;=36,2,IF(Raw_Data[[#This Row],[tenor_bulan]]&lt;=48,3,4)))</f>
        <v>3</v>
      </c>
      <c r="AG1728">
        <f>IF(Raw_Data[[#This Row],[jumlah_kali_telat]]=0,0,IF(Raw_Data[[#This Row],[jumlah_kali_telat]]&lt;=2,2,4))</f>
        <v>0</v>
      </c>
      <c r="AH1728">
        <f>Raw_Data[[#This Row],[Skor_Rasio]]+Raw_Data[[#This Row],[Skor_DP]]+Raw_Data[[#This Row],[Skor_Tenor]]+Raw_Data[[#This Row],[Skor_Telat]]</f>
        <v>5</v>
      </c>
      <c r="AI1728" t="str">
        <f>IF(Raw_Data[[#This Row],[Risk_Score]]&lt;=6,"Low Risk",IF(Raw_Data[[#This Row],[Risk_Score]]&lt;=8,"Medium Risk","High Risk"))</f>
        <v>Low Risk</v>
      </c>
      <c r="AJ1728">
        <f ca="1">IFERROR(DATEDIF(Raw_Data[[#This Row],[tanggal_pengajuan]],TODAY(),"m"),"N/A")</f>
        <v>6</v>
      </c>
      <c r="AK1728" t="str">
        <f ca="1">IF(ISNUMBER(Raw_Data[[#This Row],[MOB]]),IF(Raw_Data[[#This Row],[MOB]]&lt;6,"0-5 bulan",IF(Raw_Data[[#This Row],[MOB]]&lt;12,"6-11 bulan",IF(Raw_Data[[#This Row],[MOB]]&lt;24,"12-23 bulan","24+ bulan"))),"N/A")</f>
        <v>6-11 bulan</v>
      </c>
    </row>
    <row r="1729" spans="1:37" ht="14.25" customHeight="1" x14ac:dyDescent="0.45">
      <c r="A1729" t="s">
        <v>4129</v>
      </c>
      <c r="B1729" s="64">
        <v>46137</v>
      </c>
      <c r="C1729" s="1" t="str">
        <f t="shared" si="27"/>
        <v>April</v>
      </c>
      <c r="D1729" t="s">
        <v>2611</v>
      </c>
      <c r="E1729" t="s">
        <v>4130</v>
      </c>
      <c r="F1729">
        <v>28</v>
      </c>
      <c r="G1729" t="s">
        <v>40</v>
      </c>
      <c r="H1729" t="s">
        <v>41</v>
      </c>
      <c r="I1729" s="2">
        <v>4931000</v>
      </c>
      <c r="J1729" s="3">
        <f>Raw_Data[[#This Row],[cicilan_per_bulan]]/Raw_Data[[#This Row],[penghasilan_bulanan]]</f>
        <v>6.177245994727236E-2</v>
      </c>
      <c r="K1729" t="s">
        <v>70</v>
      </c>
      <c r="L1729" t="s">
        <v>71</v>
      </c>
      <c r="M1729" t="s">
        <v>55</v>
      </c>
      <c r="N1729" t="s">
        <v>56</v>
      </c>
      <c r="O1729" t="s">
        <v>57</v>
      </c>
      <c r="P1729" s="2">
        <v>17657000</v>
      </c>
      <c r="Q1729" s="2">
        <v>7063000</v>
      </c>
      <c r="R1729" t="str">
        <f>IF(Raw_Data[[#This Row],[persen_dp]]&lt;15%,"Low",IF(Raw_Data[[#This Row],[persen_dp]]&gt;25%,"High","Medium"))</f>
        <v>High</v>
      </c>
      <c r="S1729" s="3">
        <v>0.4</v>
      </c>
      <c r="T1729">
        <v>60</v>
      </c>
      <c r="U1729">
        <v>0.14499999999999999</v>
      </c>
      <c r="V1729" s="2">
        <v>304600</v>
      </c>
      <c r="W1729" s="2">
        <v>18274000</v>
      </c>
      <c r="X1729" t="str">
        <f>IF(OR(Raw_Data[[#This Row],[status_pembayaran]]="Macet",Raw_Data[[#This Row],[status_pembayaran]]="Kurang Lancar"),"Non Performing Loan","Performing")</f>
        <v>Performing</v>
      </c>
      <c r="Y1729" t="s">
        <v>47</v>
      </c>
      <c r="Z1729">
        <v>0</v>
      </c>
      <c r="AA1729">
        <v>0</v>
      </c>
      <c r="AB1729">
        <v>1</v>
      </c>
      <c r="AC1729" t="s">
        <v>74</v>
      </c>
      <c r="AD1729">
        <f>IF(Raw_Data[[#This Row],[rasio]]&lt;0.2,1,IF(Raw_Data[[#This Row],[rasio]]&lt;0.3,2,IF(Raw_Data[[#This Row],[rasio]]&lt;0.4,3,4)))</f>
        <v>1</v>
      </c>
      <c r="AE1729">
        <f>IF(Raw_Data[[#This Row],[kategori_dp]]="High",1,IF(Raw_Data[[#This Row],[kategori_dp]]="Medium",2,3))</f>
        <v>1</v>
      </c>
      <c r="AF1729">
        <f>IF(Raw_Data[[#This Row],[tenor_bulan]]&lt;=24,1,IF(Raw_Data[[#This Row],[tenor_bulan]]&lt;=36,2,IF(Raw_Data[[#This Row],[tenor_bulan]]&lt;=48,3,4)))</f>
        <v>4</v>
      </c>
      <c r="AG1729">
        <f>IF(Raw_Data[[#This Row],[jumlah_kali_telat]]=0,0,IF(Raw_Data[[#This Row],[jumlah_kali_telat]]&lt;=2,2,4))</f>
        <v>0</v>
      </c>
      <c r="AH1729">
        <f>Raw_Data[[#This Row],[Skor_Rasio]]+Raw_Data[[#This Row],[Skor_DP]]+Raw_Data[[#This Row],[Skor_Tenor]]+Raw_Data[[#This Row],[Skor_Telat]]</f>
        <v>6</v>
      </c>
      <c r="AI1729" t="str">
        <f>IF(Raw_Data[[#This Row],[Risk_Score]]&lt;=6,"Low Risk",IF(Raw_Data[[#This Row],[Risk_Score]]&lt;=8,"Medium Risk","High Risk"))</f>
        <v>Low Risk</v>
      </c>
      <c r="AJ1729">
        <f ca="1">IFERROR(DATEDIF(Raw_Data[[#This Row],[tanggal_pengajuan]],TODAY(),"m"),"N/A")</f>
        <v>5</v>
      </c>
      <c r="AK1729" t="str">
        <f ca="1">IF(ISNUMBER(Raw_Data[[#This Row],[MOB]]),IF(Raw_Data[[#This Row],[MOB]]&lt;6,"0-5 bulan",IF(Raw_Data[[#This Row],[MOB]]&lt;12,"6-11 bulan",IF(Raw_Data[[#This Row],[MOB]]&lt;24,"12-23 bulan","24+ bulan"))),"N/A")</f>
        <v>0-5 bulan</v>
      </c>
    </row>
    <row r="1730" spans="1:37" ht="14.25" customHeight="1" x14ac:dyDescent="0.45">
      <c r="A1730" t="s">
        <v>4131</v>
      </c>
      <c r="B1730" s="64">
        <v>46119</v>
      </c>
      <c r="C1730" s="1" t="str">
        <f t="shared" si="27"/>
        <v>April</v>
      </c>
      <c r="D1730" t="s">
        <v>1096</v>
      </c>
      <c r="E1730" t="s">
        <v>4132</v>
      </c>
      <c r="F1730">
        <v>38</v>
      </c>
      <c r="G1730" t="s">
        <v>51</v>
      </c>
      <c r="H1730" t="s">
        <v>108</v>
      </c>
      <c r="I1730" s="2">
        <v>5095000</v>
      </c>
      <c r="J1730" s="3">
        <f>Raw_Data[[#This Row],[cicilan_per_bulan]]/Raw_Data[[#This Row],[penghasilan_bulanan]]</f>
        <v>0.28602551521099118</v>
      </c>
      <c r="K1730" t="s">
        <v>91</v>
      </c>
      <c r="L1730" t="s">
        <v>92</v>
      </c>
      <c r="M1730" t="s">
        <v>44</v>
      </c>
      <c r="N1730" t="s">
        <v>228</v>
      </c>
      <c r="O1730" t="s">
        <v>57</v>
      </c>
      <c r="P1730" s="2">
        <v>19092000</v>
      </c>
      <c r="Q1730" s="2">
        <v>3818000</v>
      </c>
      <c r="R1730" t="str">
        <f>IF(Raw_Data[[#This Row],[persen_dp]]&lt;15%,"Low",IF(Raw_Data[[#This Row],[persen_dp]]&gt;25%,"High","Medium"))</f>
        <v>Medium</v>
      </c>
      <c r="S1730" s="3">
        <v>0.2</v>
      </c>
      <c r="T1730">
        <v>12</v>
      </c>
      <c r="U1730">
        <v>0.14499999999999999</v>
      </c>
      <c r="V1730" s="2">
        <v>1457300</v>
      </c>
      <c r="W1730" s="2">
        <v>17488000</v>
      </c>
      <c r="X1730" t="str">
        <f>IF(OR(Raw_Data[[#This Row],[status_pembayaran]]="Macet",Raw_Data[[#This Row],[status_pembayaran]]="Kurang Lancar"),"Non Performing Loan","Performing")</f>
        <v>Performing</v>
      </c>
      <c r="Y1730" t="s">
        <v>47</v>
      </c>
      <c r="Z1730">
        <v>0</v>
      </c>
      <c r="AA1730">
        <v>0</v>
      </c>
      <c r="AB1730">
        <v>1</v>
      </c>
      <c r="AC1730" t="s">
        <v>58</v>
      </c>
      <c r="AD1730">
        <f>IF(Raw_Data[[#This Row],[rasio]]&lt;0.2,1,IF(Raw_Data[[#This Row],[rasio]]&lt;0.3,2,IF(Raw_Data[[#This Row],[rasio]]&lt;0.4,3,4)))</f>
        <v>2</v>
      </c>
      <c r="AE1730">
        <f>IF(Raw_Data[[#This Row],[kategori_dp]]="High",1,IF(Raw_Data[[#This Row],[kategori_dp]]="Medium",2,3))</f>
        <v>2</v>
      </c>
      <c r="AF1730">
        <f>IF(Raw_Data[[#This Row],[tenor_bulan]]&lt;=24,1,IF(Raw_Data[[#This Row],[tenor_bulan]]&lt;=36,2,IF(Raw_Data[[#This Row],[tenor_bulan]]&lt;=48,3,4)))</f>
        <v>1</v>
      </c>
      <c r="AG1730">
        <f>IF(Raw_Data[[#This Row],[jumlah_kali_telat]]=0,0,IF(Raw_Data[[#This Row],[jumlah_kali_telat]]&lt;=2,2,4))</f>
        <v>0</v>
      </c>
      <c r="AH1730">
        <f>Raw_Data[[#This Row],[Skor_Rasio]]+Raw_Data[[#This Row],[Skor_DP]]+Raw_Data[[#This Row],[Skor_Tenor]]+Raw_Data[[#This Row],[Skor_Telat]]</f>
        <v>5</v>
      </c>
      <c r="AI1730" t="str">
        <f>IF(Raw_Data[[#This Row],[Risk_Score]]&lt;=6,"Low Risk",IF(Raw_Data[[#This Row],[Risk_Score]]&lt;=8,"Medium Risk","High Risk"))</f>
        <v>Low Risk</v>
      </c>
      <c r="AJ1730">
        <f ca="1">IFERROR(DATEDIF(Raw_Data[[#This Row],[tanggal_pengajuan]],TODAY(),"m"),"N/A")</f>
        <v>6</v>
      </c>
      <c r="AK1730" t="str">
        <f ca="1">IF(ISNUMBER(Raw_Data[[#This Row],[MOB]]),IF(Raw_Data[[#This Row],[MOB]]&lt;6,"0-5 bulan",IF(Raw_Data[[#This Row],[MOB]]&lt;12,"6-11 bulan",IF(Raw_Data[[#This Row],[MOB]]&lt;24,"12-23 bulan","24+ bulan"))),"N/A")</f>
        <v>6-11 bulan</v>
      </c>
    </row>
    <row r="1731" spans="1:37" ht="14.25" customHeight="1" x14ac:dyDescent="0.45">
      <c r="A1731" t="s">
        <v>4133</v>
      </c>
      <c r="B1731" s="64">
        <v>46031</v>
      </c>
      <c r="C1731" s="1" t="str">
        <f t="shared" si="27"/>
        <v>January</v>
      </c>
      <c r="D1731" t="s">
        <v>681</v>
      </c>
      <c r="E1731" t="s">
        <v>4134</v>
      </c>
      <c r="F1731">
        <v>54</v>
      </c>
      <c r="G1731" t="s">
        <v>51</v>
      </c>
      <c r="H1731" t="s">
        <v>52</v>
      </c>
      <c r="I1731" s="2">
        <v>4832000</v>
      </c>
      <c r="J1731" s="3">
        <f>Raw_Data[[#This Row],[cicilan_per_bulan]]/Raw_Data[[#This Row],[penghasilan_bulanan]]</f>
        <v>9.0314569536423847E-2</v>
      </c>
      <c r="K1731" t="s">
        <v>63</v>
      </c>
      <c r="L1731" t="s">
        <v>64</v>
      </c>
      <c r="M1731" t="s">
        <v>44</v>
      </c>
      <c r="N1731" t="s">
        <v>273</v>
      </c>
      <c r="O1731" t="s">
        <v>274</v>
      </c>
      <c r="P1731" s="2">
        <v>17675000</v>
      </c>
      <c r="Q1731" s="2">
        <v>4419000</v>
      </c>
      <c r="R1731" t="str">
        <f>IF(Raw_Data[[#This Row],[persen_dp]]&lt;15%,"Low",IF(Raw_Data[[#This Row],[persen_dp]]&gt;25%,"High","Medium"))</f>
        <v>Medium</v>
      </c>
      <c r="S1731" s="3">
        <v>0.25</v>
      </c>
      <c r="T1731">
        <v>48</v>
      </c>
      <c r="U1731">
        <v>0.14499999999999999</v>
      </c>
      <c r="V1731" s="2">
        <v>436400</v>
      </c>
      <c r="W1731" s="2">
        <v>20945000</v>
      </c>
      <c r="X1731" t="str">
        <f>IF(OR(Raw_Data[[#This Row],[status_pembayaran]]="Macet",Raw_Data[[#This Row],[status_pembayaran]]="Kurang Lancar"),"Non Performing Loan","Performing")</f>
        <v>Performing</v>
      </c>
      <c r="Y1731" t="s">
        <v>269</v>
      </c>
      <c r="Z1731">
        <v>47</v>
      </c>
      <c r="AA1731">
        <v>2</v>
      </c>
      <c r="AB1731">
        <v>2</v>
      </c>
      <c r="AD1731">
        <f>IF(Raw_Data[[#This Row],[rasio]]&lt;0.2,1,IF(Raw_Data[[#This Row],[rasio]]&lt;0.3,2,IF(Raw_Data[[#This Row],[rasio]]&lt;0.4,3,4)))</f>
        <v>1</v>
      </c>
      <c r="AE1731">
        <f>IF(Raw_Data[[#This Row],[kategori_dp]]="High",1,IF(Raw_Data[[#This Row],[kategori_dp]]="Medium",2,3))</f>
        <v>2</v>
      </c>
      <c r="AF1731">
        <f>IF(Raw_Data[[#This Row],[tenor_bulan]]&lt;=24,1,IF(Raw_Data[[#This Row],[tenor_bulan]]&lt;=36,2,IF(Raw_Data[[#This Row],[tenor_bulan]]&lt;=48,3,4)))</f>
        <v>3</v>
      </c>
      <c r="AG1731">
        <f>IF(Raw_Data[[#This Row],[jumlah_kali_telat]]=0,0,IF(Raw_Data[[#This Row],[jumlah_kali_telat]]&lt;=2,2,4))</f>
        <v>2</v>
      </c>
      <c r="AH1731">
        <f>Raw_Data[[#This Row],[Skor_Rasio]]+Raw_Data[[#This Row],[Skor_DP]]+Raw_Data[[#This Row],[Skor_Tenor]]+Raw_Data[[#This Row],[Skor_Telat]]</f>
        <v>8</v>
      </c>
      <c r="AI1731" t="str">
        <f>IF(Raw_Data[[#This Row],[Risk_Score]]&lt;=6,"Low Risk",IF(Raw_Data[[#This Row],[Risk_Score]]&lt;=8,"Medium Risk","High Risk"))</f>
        <v>Medium Risk</v>
      </c>
      <c r="AJ1731">
        <f ca="1">IFERROR(DATEDIF(Raw_Data[[#This Row],[tanggal_pengajuan]],TODAY(),"m"),"N/A")</f>
        <v>9</v>
      </c>
      <c r="AK1731" t="str">
        <f ca="1">IF(ISNUMBER(Raw_Data[[#This Row],[MOB]]),IF(Raw_Data[[#This Row],[MOB]]&lt;6,"0-5 bulan",IF(Raw_Data[[#This Row],[MOB]]&lt;12,"6-11 bulan",IF(Raw_Data[[#This Row],[MOB]]&lt;24,"12-23 bulan","24+ bulan"))),"N/A")</f>
        <v>6-11 bulan</v>
      </c>
    </row>
    <row r="1732" spans="1:37" ht="14.25" customHeight="1" x14ac:dyDescent="0.45">
      <c r="A1732" t="s">
        <v>4135</v>
      </c>
      <c r="B1732" s="64">
        <v>46036</v>
      </c>
      <c r="C1732" s="1" t="str">
        <f t="shared" si="27"/>
        <v>January</v>
      </c>
      <c r="D1732" t="s">
        <v>2727</v>
      </c>
      <c r="E1732" t="s">
        <v>4136</v>
      </c>
      <c r="F1732">
        <v>52</v>
      </c>
      <c r="G1732" t="s">
        <v>40</v>
      </c>
      <c r="H1732" t="s">
        <v>126</v>
      </c>
      <c r="I1732" s="2">
        <v>4192000</v>
      </c>
      <c r="J1732" s="3">
        <f>Raw_Data[[#This Row],[cicilan_per_bulan]]/Raw_Data[[#This Row],[penghasilan_bulanan]]</f>
        <v>0.17895992366412214</v>
      </c>
      <c r="K1732" t="s">
        <v>268</v>
      </c>
      <c r="L1732" t="s">
        <v>110</v>
      </c>
      <c r="M1732" t="s">
        <v>290</v>
      </c>
      <c r="N1732" t="s">
        <v>291</v>
      </c>
      <c r="O1732" t="s">
        <v>292</v>
      </c>
      <c r="P1732" s="2">
        <v>37275000</v>
      </c>
      <c r="Q1732" s="2">
        <v>11183000</v>
      </c>
      <c r="R1732" t="str">
        <f>IF(Raw_Data[[#This Row],[persen_dp]]&lt;15%,"Low",IF(Raw_Data[[#This Row],[persen_dp]]&gt;25%,"High","Medium"))</f>
        <v>High</v>
      </c>
      <c r="S1732" s="3">
        <v>0.3</v>
      </c>
      <c r="T1732">
        <v>60</v>
      </c>
      <c r="U1732">
        <v>0.14499999999999999</v>
      </c>
      <c r="V1732" s="2">
        <v>750200</v>
      </c>
      <c r="W1732" s="2">
        <v>45009000</v>
      </c>
      <c r="X1732" t="str">
        <f>IF(OR(Raw_Data[[#This Row],[status_pembayaran]]="Macet",Raw_Data[[#This Row],[status_pembayaran]]="Kurang Lancar"),"Non Performing Loan","Performing")</f>
        <v>Performing</v>
      </c>
      <c r="Y1732" t="s">
        <v>47</v>
      </c>
      <c r="Z1732">
        <v>0</v>
      </c>
      <c r="AA1732">
        <v>0</v>
      </c>
      <c r="AB1732">
        <v>1</v>
      </c>
      <c r="AC1732" t="s">
        <v>58</v>
      </c>
      <c r="AD1732">
        <f>IF(Raw_Data[[#This Row],[rasio]]&lt;0.2,1,IF(Raw_Data[[#This Row],[rasio]]&lt;0.3,2,IF(Raw_Data[[#This Row],[rasio]]&lt;0.4,3,4)))</f>
        <v>1</v>
      </c>
      <c r="AE1732">
        <f>IF(Raw_Data[[#This Row],[kategori_dp]]="High",1,IF(Raw_Data[[#This Row],[kategori_dp]]="Medium",2,3))</f>
        <v>1</v>
      </c>
      <c r="AF1732">
        <f>IF(Raw_Data[[#This Row],[tenor_bulan]]&lt;=24,1,IF(Raw_Data[[#This Row],[tenor_bulan]]&lt;=36,2,IF(Raw_Data[[#This Row],[tenor_bulan]]&lt;=48,3,4)))</f>
        <v>4</v>
      </c>
      <c r="AG1732">
        <f>IF(Raw_Data[[#This Row],[jumlah_kali_telat]]=0,0,IF(Raw_Data[[#This Row],[jumlah_kali_telat]]&lt;=2,2,4))</f>
        <v>0</v>
      </c>
      <c r="AH1732">
        <f>Raw_Data[[#This Row],[Skor_Rasio]]+Raw_Data[[#This Row],[Skor_DP]]+Raw_Data[[#This Row],[Skor_Tenor]]+Raw_Data[[#This Row],[Skor_Telat]]</f>
        <v>6</v>
      </c>
      <c r="AI1732" t="str">
        <f>IF(Raw_Data[[#This Row],[Risk_Score]]&lt;=6,"Low Risk",IF(Raw_Data[[#This Row],[Risk_Score]]&lt;=8,"Medium Risk","High Risk"))</f>
        <v>Low Risk</v>
      </c>
      <c r="AJ1732">
        <f ca="1">IFERROR(DATEDIF(Raw_Data[[#This Row],[tanggal_pengajuan]],TODAY(),"m"),"N/A")</f>
        <v>9</v>
      </c>
      <c r="AK1732" t="str">
        <f ca="1">IF(ISNUMBER(Raw_Data[[#This Row],[MOB]]),IF(Raw_Data[[#This Row],[MOB]]&lt;6,"0-5 bulan",IF(Raw_Data[[#This Row],[MOB]]&lt;12,"6-11 bulan",IF(Raw_Data[[#This Row],[MOB]]&lt;24,"12-23 bulan","24+ bulan"))),"N/A")</f>
        <v>6-11 bulan</v>
      </c>
    </row>
    <row r="1733" spans="1:37" ht="14.25" customHeight="1" x14ac:dyDescent="0.45">
      <c r="A1733" t="s">
        <v>4137</v>
      </c>
      <c r="B1733" s="64">
        <v>46168</v>
      </c>
      <c r="C1733" s="1" t="str">
        <f t="shared" si="27"/>
        <v>May</v>
      </c>
      <c r="D1733" t="s">
        <v>1676</v>
      </c>
      <c r="E1733" t="s">
        <v>4138</v>
      </c>
      <c r="F1733">
        <v>22</v>
      </c>
      <c r="G1733" t="s">
        <v>51</v>
      </c>
      <c r="H1733" t="s">
        <v>41</v>
      </c>
      <c r="I1733" s="2">
        <v>7199000</v>
      </c>
      <c r="J1733" s="3">
        <f>Raw_Data[[#This Row],[cicilan_per_bulan]]/Raw_Data[[#This Row],[penghasilan_bulanan]]</f>
        <v>0.24482567023197666</v>
      </c>
      <c r="K1733" t="s">
        <v>42</v>
      </c>
      <c r="L1733" t="s">
        <v>43</v>
      </c>
      <c r="M1733" t="s">
        <v>55</v>
      </c>
      <c r="N1733" t="s">
        <v>221</v>
      </c>
      <c r="O1733" t="s">
        <v>159</v>
      </c>
      <c r="P1733" s="2">
        <v>43430000</v>
      </c>
      <c r="Q1733" s="2">
        <v>17372000</v>
      </c>
      <c r="R1733" t="str">
        <f>IF(Raw_Data[[#This Row],[persen_dp]]&lt;15%,"Low",IF(Raw_Data[[#This Row],[persen_dp]]&gt;25%,"High","Medium"))</f>
        <v>High</v>
      </c>
      <c r="S1733" s="3">
        <v>0.4</v>
      </c>
      <c r="T1733">
        <v>18</v>
      </c>
      <c r="U1733">
        <v>0.14499999999999999</v>
      </c>
      <c r="V1733" s="2">
        <v>1762500</v>
      </c>
      <c r="W1733" s="2">
        <v>31726000</v>
      </c>
      <c r="X1733" t="str">
        <f>IF(OR(Raw_Data[[#This Row],[status_pembayaran]]="Macet",Raw_Data[[#This Row],[status_pembayaran]]="Kurang Lancar"),"Non Performing Loan","Performing")</f>
        <v>Performing</v>
      </c>
      <c r="Y1733" t="s">
        <v>47</v>
      </c>
      <c r="Z1733">
        <v>0</v>
      </c>
      <c r="AA1733">
        <v>0</v>
      </c>
      <c r="AB1733">
        <v>1</v>
      </c>
      <c r="AD1733">
        <f>IF(Raw_Data[[#This Row],[rasio]]&lt;0.2,1,IF(Raw_Data[[#This Row],[rasio]]&lt;0.3,2,IF(Raw_Data[[#This Row],[rasio]]&lt;0.4,3,4)))</f>
        <v>2</v>
      </c>
      <c r="AE1733">
        <f>IF(Raw_Data[[#This Row],[kategori_dp]]="High",1,IF(Raw_Data[[#This Row],[kategori_dp]]="Medium",2,3))</f>
        <v>1</v>
      </c>
      <c r="AF1733">
        <f>IF(Raw_Data[[#This Row],[tenor_bulan]]&lt;=24,1,IF(Raw_Data[[#This Row],[tenor_bulan]]&lt;=36,2,IF(Raw_Data[[#This Row],[tenor_bulan]]&lt;=48,3,4)))</f>
        <v>1</v>
      </c>
      <c r="AG1733">
        <f>IF(Raw_Data[[#This Row],[jumlah_kali_telat]]=0,0,IF(Raw_Data[[#This Row],[jumlah_kali_telat]]&lt;=2,2,4))</f>
        <v>0</v>
      </c>
      <c r="AH1733">
        <f>Raw_Data[[#This Row],[Skor_Rasio]]+Raw_Data[[#This Row],[Skor_DP]]+Raw_Data[[#This Row],[Skor_Tenor]]+Raw_Data[[#This Row],[Skor_Telat]]</f>
        <v>4</v>
      </c>
      <c r="AI1733" t="str">
        <f>IF(Raw_Data[[#This Row],[Risk_Score]]&lt;=6,"Low Risk",IF(Raw_Data[[#This Row],[Risk_Score]]&lt;=8,"Medium Risk","High Risk"))</f>
        <v>Low Risk</v>
      </c>
      <c r="AJ1733">
        <f ca="1">IFERROR(DATEDIF(Raw_Data[[#This Row],[tanggal_pengajuan]],TODAY(),"m"),"N/A")</f>
        <v>4</v>
      </c>
      <c r="AK1733" t="str">
        <f ca="1">IF(ISNUMBER(Raw_Data[[#This Row],[MOB]]),IF(Raw_Data[[#This Row],[MOB]]&lt;6,"0-5 bulan",IF(Raw_Data[[#This Row],[MOB]]&lt;12,"6-11 bulan",IF(Raw_Data[[#This Row],[MOB]]&lt;24,"12-23 bulan","24+ bulan"))),"N/A")</f>
        <v>0-5 bulan</v>
      </c>
    </row>
    <row r="1734" spans="1:37" ht="14.25" customHeight="1" x14ac:dyDescent="0.45">
      <c r="A1734" t="s">
        <v>4139</v>
      </c>
      <c r="B1734" s="64">
        <v>46148</v>
      </c>
      <c r="C1734" s="1" t="str">
        <f t="shared" si="27"/>
        <v>May</v>
      </c>
      <c r="D1734" t="s">
        <v>1847</v>
      </c>
      <c r="E1734" t="s">
        <v>4140</v>
      </c>
      <c r="F1734">
        <v>21</v>
      </c>
      <c r="G1734" t="s">
        <v>40</v>
      </c>
      <c r="H1734" t="s">
        <v>41</v>
      </c>
      <c r="I1734" s="2">
        <v>7327000</v>
      </c>
      <c r="J1734" s="3">
        <f>Raw_Data[[#This Row],[cicilan_per_bulan]]/Raw_Data[[#This Row],[penghasilan_bulanan]]</f>
        <v>0.19597379555070288</v>
      </c>
      <c r="K1734" t="s">
        <v>192</v>
      </c>
      <c r="L1734" t="s">
        <v>128</v>
      </c>
      <c r="M1734" t="s">
        <v>55</v>
      </c>
      <c r="N1734" t="s">
        <v>121</v>
      </c>
      <c r="O1734" t="s">
        <v>122</v>
      </c>
      <c r="P1734" s="2">
        <v>35381000</v>
      </c>
      <c r="Q1734" s="2">
        <v>14152000</v>
      </c>
      <c r="R1734" t="str">
        <f>IF(Raw_Data[[#This Row],[persen_dp]]&lt;15%,"Low",IF(Raw_Data[[#This Row],[persen_dp]]&gt;25%,"High","Medium"))</f>
        <v>High</v>
      </c>
      <c r="S1734" s="3">
        <v>0.4</v>
      </c>
      <c r="T1734">
        <v>18</v>
      </c>
      <c r="U1734">
        <v>0.14499999999999999</v>
      </c>
      <c r="V1734" s="2">
        <v>1435900</v>
      </c>
      <c r="W1734" s="2">
        <v>25846000</v>
      </c>
      <c r="X1734" t="str">
        <f>IF(OR(Raw_Data[[#This Row],[status_pembayaran]]="Macet",Raw_Data[[#This Row],[status_pembayaran]]="Kurang Lancar"),"Non Performing Loan","Performing")</f>
        <v>Performing</v>
      </c>
      <c r="Y1734" t="s">
        <v>47</v>
      </c>
      <c r="Z1734">
        <v>0</v>
      </c>
      <c r="AA1734">
        <v>0</v>
      </c>
      <c r="AB1734">
        <v>1</v>
      </c>
      <c r="AC1734" t="s">
        <v>74</v>
      </c>
      <c r="AD1734">
        <f>IF(Raw_Data[[#This Row],[rasio]]&lt;0.2,1,IF(Raw_Data[[#This Row],[rasio]]&lt;0.3,2,IF(Raw_Data[[#This Row],[rasio]]&lt;0.4,3,4)))</f>
        <v>1</v>
      </c>
      <c r="AE1734">
        <f>IF(Raw_Data[[#This Row],[kategori_dp]]="High",1,IF(Raw_Data[[#This Row],[kategori_dp]]="Medium",2,3))</f>
        <v>1</v>
      </c>
      <c r="AF1734">
        <f>IF(Raw_Data[[#This Row],[tenor_bulan]]&lt;=24,1,IF(Raw_Data[[#This Row],[tenor_bulan]]&lt;=36,2,IF(Raw_Data[[#This Row],[tenor_bulan]]&lt;=48,3,4)))</f>
        <v>1</v>
      </c>
      <c r="AG1734">
        <f>IF(Raw_Data[[#This Row],[jumlah_kali_telat]]=0,0,IF(Raw_Data[[#This Row],[jumlah_kali_telat]]&lt;=2,2,4))</f>
        <v>0</v>
      </c>
      <c r="AH1734">
        <f>Raw_Data[[#This Row],[Skor_Rasio]]+Raw_Data[[#This Row],[Skor_DP]]+Raw_Data[[#This Row],[Skor_Tenor]]+Raw_Data[[#This Row],[Skor_Telat]]</f>
        <v>3</v>
      </c>
      <c r="AI1734" t="str">
        <f>IF(Raw_Data[[#This Row],[Risk_Score]]&lt;=6,"Low Risk",IF(Raw_Data[[#This Row],[Risk_Score]]&lt;=8,"Medium Risk","High Risk"))</f>
        <v>Low Risk</v>
      </c>
      <c r="AJ1734">
        <f ca="1">IFERROR(DATEDIF(Raw_Data[[#This Row],[tanggal_pengajuan]],TODAY(),"m"),"N/A")</f>
        <v>5</v>
      </c>
      <c r="AK1734" t="str">
        <f ca="1">IF(ISNUMBER(Raw_Data[[#This Row],[MOB]]),IF(Raw_Data[[#This Row],[MOB]]&lt;6,"0-5 bulan",IF(Raw_Data[[#This Row],[MOB]]&lt;12,"6-11 bulan",IF(Raw_Data[[#This Row],[MOB]]&lt;24,"12-23 bulan","24+ bulan"))),"N/A")</f>
        <v>0-5 bulan</v>
      </c>
    </row>
    <row r="1735" spans="1:37" ht="14.25" customHeight="1" x14ac:dyDescent="0.45">
      <c r="A1735" t="s">
        <v>4141</v>
      </c>
      <c r="B1735" s="64">
        <v>46129</v>
      </c>
      <c r="C1735" s="1" t="str">
        <f t="shared" si="27"/>
        <v>April</v>
      </c>
      <c r="D1735" t="s">
        <v>294</v>
      </c>
      <c r="E1735" t="s">
        <v>4142</v>
      </c>
      <c r="F1735">
        <v>22</v>
      </c>
      <c r="G1735" t="s">
        <v>40</v>
      </c>
      <c r="H1735" t="s">
        <v>176</v>
      </c>
      <c r="I1735" s="2">
        <v>4430000</v>
      </c>
      <c r="J1735" s="3">
        <f>Raw_Data[[#This Row],[cicilan_per_bulan]]/Raw_Data[[#This Row],[penghasilan_bulanan]]</f>
        <v>9.8103837471783292E-2</v>
      </c>
      <c r="K1735" t="s">
        <v>70</v>
      </c>
      <c r="L1735" t="s">
        <v>71</v>
      </c>
      <c r="M1735" t="s">
        <v>72</v>
      </c>
      <c r="N1735" t="s">
        <v>73</v>
      </c>
      <c r="O1735" t="s">
        <v>46</v>
      </c>
      <c r="P1735" s="2">
        <v>20154000</v>
      </c>
      <c r="Q1735" s="2">
        <v>5038000</v>
      </c>
      <c r="R1735" t="str">
        <f>IF(Raw_Data[[#This Row],[persen_dp]]&lt;15%,"Low",IF(Raw_Data[[#This Row],[persen_dp]]&gt;25%,"High","Medium"))</f>
        <v>Medium</v>
      </c>
      <c r="S1735" s="3">
        <v>0.25</v>
      </c>
      <c r="T1735">
        <v>60</v>
      </c>
      <c r="U1735">
        <v>0.14499999999999999</v>
      </c>
      <c r="V1735" s="2">
        <v>434600</v>
      </c>
      <c r="W1735" s="2">
        <v>26075000</v>
      </c>
      <c r="X1735" t="str">
        <f>IF(OR(Raw_Data[[#This Row],[status_pembayaran]]="Macet",Raw_Data[[#This Row],[status_pembayaran]]="Kurang Lancar"),"Non Performing Loan","Performing")</f>
        <v>Performing</v>
      </c>
      <c r="Y1735" t="s">
        <v>47</v>
      </c>
      <c r="Z1735">
        <v>0</v>
      </c>
      <c r="AA1735">
        <v>0</v>
      </c>
      <c r="AB1735">
        <v>1</v>
      </c>
      <c r="AD1735">
        <f>IF(Raw_Data[[#This Row],[rasio]]&lt;0.2,1,IF(Raw_Data[[#This Row],[rasio]]&lt;0.3,2,IF(Raw_Data[[#This Row],[rasio]]&lt;0.4,3,4)))</f>
        <v>1</v>
      </c>
      <c r="AE1735">
        <f>IF(Raw_Data[[#This Row],[kategori_dp]]="High",1,IF(Raw_Data[[#This Row],[kategori_dp]]="Medium",2,3))</f>
        <v>2</v>
      </c>
      <c r="AF1735">
        <f>IF(Raw_Data[[#This Row],[tenor_bulan]]&lt;=24,1,IF(Raw_Data[[#This Row],[tenor_bulan]]&lt;=36,2,IF(Raw_Data[[#This Row],[tenor_bulan]]&lt;=48,3,4)))</f>
        <v>4</v>
      </c>
      <c r="AG1735">
        <f>IF(Raw_Data[[#This Row],[jumlah_kali_telat]]=0,0,IF(Raw_Data[[#This Row],[jumlah_kali_telat]]&lt;=2,2,4))</f>
        <v>0</v>
      </c>
      <c r="AH1735">
        <f>Raw_Data[[#This Row],[Skor_Rasio]]+Raw_Data[[#This Row],[Skor_DP]]+Raw_Data[[#This Row],[Skor_Tenor]]+Raw_Data[[#This Row],[Skor_Telat]]</f>
        <v>7</v>
      </c>
      <c r="AI1735" t="str">
        <f>IF(Raw_Data[[#This Row],[Risk_Score]]&lt;=6,"Low Risk",IF(Raw_Data[[#This Row],[Risk_Score]]&lt;=8,"Medium Risk","High Risk"))</f>
        <v>Medium Risk</v>
      </c>
      <c r="AJ1735">
        <f ca="1">IFERROR(DATEDIF(Raw_Data[[#This Row],[tanggal_pengajuan]],TODAY(),"m"),"N/A")</f>
        <v>6</v>
      </c>
      <c r="AK1735" t="str">
        <f ca="1">IF(ISNUMBER(Raw_Data[[#This Row],[MOB]]),IF(Raw_Data[[#This Row],[MOB]]&lt;6,"0-5 bulan",IF(Raw_Data[[#This Row],[MOB]]&lt;12,"6-11 bulan",IF(Raw_Data[[#This Row],[MOB]]&lt;24,"12-23 bulan","24+ bulan"))),"N/A")</f>
        <v>6-11 bulan</v>
      </c>
    </row>
    <row r="1736" spans="1:37" ht="14.25" customHeight="1" x14ac:dyDescent="0.45">
      <c r="A1736" t="s">
        <v>4143</v>
      </c>
      <c r="B1736" s="64">
        <v>46158</v>
      </c>
      <c r="C1736" s="1" t="str">
        <f t="shared" si="27"/>
        <v>May</v>
      </c>
      <c r="D1736" t="s">
        <v>1309</v>
      </c>
      <c r="E1736" t="s">
        <v>4144</v>
      </c>
      <c r="F1736">
        <v>51</v>
      </c>
      <c r="G1736" t="s">
        <v>40</v>
      </c>
      <c r="H1736" t="s">
        <v>52</v>
      </c>
      <c r="I1736" s="2">
        <v>11808000</v>
      </c>
      <c r="J1736" s="3">
        <f>Raw_Data[[#This Row],[cicilan_per_bulan]]/Raw_Data[[#This Row],[penghasilan_bulanan]]</f>
        <v>0.18136009485094851</v>
      </c>
      <c r="K1736" t="s">
        <v>268</v>
      </c>
      <c r="L1736" t="s">
        <v>110</v>
      </c>
      <c r="M1736" t="s">
        <v>55</v>
      </c>
      <c r="N1736" t="s">
        <v>121</v>
      </c>
      <c r="O1736" t="s">
        <v>122</v>
      </c>
      <c r="P1736" s="2">
        <v>34530000</v>
      </c>
      <c r="Q1736" s="2">
        <v>12086000</v>
      </c>
      <c r="R1736" t="str">
        <f>IF(Raw_Data[[#This Row],[persen_dp]]&lt;15%,"Low",IF(Raw_Data[[#This Row],[persen_dp]]&gt;25%,"High","Medium"))</f>
        <v>High</v>
      </c>
      <c r="S1736" s="3">
        <v>0.35</v>
      </c>
      <c r="T1736">
        <v>12</v>
      </c>
      <c r="U1736">
        <v>0.14499999999999999</v>
      </c>
      <c r="V1736" s="2">
        <v>2141500</v>
      </c>
      <c r="W1736" s="2">
        <v>25699000</v>
      </c>
      <c r="X1736" t="str">
        <f>IF(OR(Raw_Data[[#This Row],[status_pembayaran]]="Macet",Raw_Data[[#This Row],[status_pembayaran]]="Kurang Lancar"),"Non Performing Loan","Performing")</f>
        <v>Performing</v>
      </c>
      <c r="Y1736" t="s">
        <v>269</v>
      </c>
      <c r="Z1736">
        <v>72</v>
      </c>
      <c r="AA1736">
        <v>1</v>
      </c>
      <c r="AB1736">
        <v>2</v>
      </c>
      <c r="AD1736">
        <f>IF(Raw_Data[[#This Row],[rasio]]&lt;0.2,1,IF(Raw_Data[[#This Row],[rasio]]&lt;0.3,2,IF(Raw_Data[[#This Row],[rasio]]&lt;0.4,3,4)))</f>
        <v>1</v>
      </c>
      <c r="AE1736">
        <f>IF(Raw_Data[[#This Row],[kategori_dp]]="High",1,IF(Raw_Data[[#This Row],[kategori_dp]]="Medium",2,3))</f>
        <v>1</v>
      </c>
      <c r="AF1736">
        <f>IF(Raw_Data[[#This Row],[tenor_bulan]]&lt;=24,1,IF(Raw_Data[[#This Row],[tenor_bulan]]&lt;=36,2,IF(Raw_Data[[#This Row],[tenor_bulan]]&lt;=48,3,4)))</f>
        <v>1</v>
      </c>
      <c r="AG1736">
        <f>IF(Raw_Data[[#This Row],[jumlah_kali_telat]]=0,0,IF(Raw_Data[[#This Row],[jumlah_kali_telat]]&lt;=2,2,4))</f>
        <v>2</v>
      </c>
      <c r="AH1736">
        <f>Raw_Data[[#This Row],[Skor_Rasio]]+Raw_Data[[#This Row],[Skor_DP]]+Raw_Data[[#This Row],[Skor_Tenor]]+Raw_Data[[#This Row],[Skor_Telat]]</f>
        <v>5</v>
      </c>
      <c r="AI1736" t="str">
        <f>IF(Raw_Data[[#This Row],[Risk_Score]]&lt;=6,"Low Risk",IF(Raw_Data[[#This Row],[Risk_Score]]&lt;=8,"Medium Risk","High Risk"))</f>
        <v>Low Risk</v>
      </c>
      <c r="AJ1736">
        <f ca="1">IFERROR(DATEDIF(Raw_Data[[#This Row],[tanggal_pengajuan]],TODAY(),"m"),"N/A")</f>
        <v>5</v>
      </c>
      <c r="AK1736" t="str">
        <f ca="1">IF(ISNUMBER(Raw_Data[[#This Row],[MOB]]),IF(Raw_Data[[#This Row],[MOB]]&lt;6,"0-5 bulan",IF(Raw_Data[[#This Row],[MOB]]&lt;12,"6-11 bulan",IF(Raw_Data[[#This Row],[MOB]]&lt;24,"12-23 bulan","24+ bulan"))),"N/A")</f>
        <v>0-5 bulan</v>
      </c>
    </row>
    <row r="1737" spans="1:37" ht="14.25" customHeight="1" x14ac:dyDescent="0.45">
      <c r="A1737" t="s">
        <v>4145</v>
      </c>
      <c r="B1737" s="64">
        <v>46055</v>
      </c>
      <c r="C1737" s="1" t="str">
        <f t="shared" si="27"/>
        <v>February</v>
      </c>
      <c r="D1737" t="s">
        <v>1667</v>
      </c>
      <c r="E1737" t="s">
        <v>4146</v>
      </c>
      <c r="F1737">
        <v>26</v>
      </c>
      <c r="G1737" t="s">
        <v>40</v>
      </c>
      <c r="H1737" t="s">
        <v>52</v>
      </c>
      <c r="I1737" s="2">
        <v>11311000</v>
      </c>
      <c r="J1737" s="3">
        <f>Raw_Data[[#This Row],[cicilan_per_bulan]]/Raw_Data[[#This Row],[penghasilan_bulanan]]</f>
        <v>0.10736451242153655</v>
      </c>
      <c r="K1737" t="s">
        <v>268</v>
      </c>
      <c r="L1737" t="s">
        <v>110</v>
      </c>
      <c r="M1737" t="s">
        <v>44</v>
      </c>
      <c r="N1737" t="s">
        <v>83</v>
      </c>
      <c r="O1737" t="s">
        <v>57</v>
      </c>
      <c r="P1737" s="2">
        <v>18182000</v>
      </c>
      <c r="Q1737" s="2">
        <v>5454000</v>
      </c>
      <c r="R1737" t="str">
        <f>IF(Raw_Data[[#This Row],[persen_dp]]&lt;15%,"Low",IF(Raw_Data[[#This Row],[persen_dp]]&gt;25%,"High","Medium"))</f>
        <v>High</v>
      </c>
      <c r="S1737" s="3">
        <v>0.3</v>
      </c>
      <c r="T1737">
        <v>12</v>
      </c>
      <c r="U1737">
        <v>0.14499999999999999</v>
      </c>
      <c r="V1737" s="2">
        <v>1214400</v>
      </c>
      <c r="W1737" s="2">
        <v>14573000</v>
      </c>
      <c r="X1737" t="str">
        <f>IF(OR(Raw_Data[[#This Row],[status_pembayaran]]="Macet",Raw_Data[[#This Row],[status_pembayaran]]="Kurang Lancar"),"Non Performing Loan","Performing")</f>
        <v>Performing</v>
      </c>
      <c r="Y1737" t="s">
        <v>47</v>
      </c>
      <c r="Z1737">
        <v>0</v>
      </c>
      <c r="AA1737">
        <v>0</v>
      </c>
      <c r="AB1737">
        <v>1</v>
      </c>
      <c r="AC1737" t="s">
        <v>74</v>
      </c>
      <c r="AD1737">
        <f>IF(Raw_Data[[#This Row],[rasio]]&lt;0.2,1,IF(Raw_Data[[#This Row],[rasio]]&lt;0.3,2,IF(Raw_Data[[#This Row],[rasio]]&lt;0.4,3,4)))</f>
        <v>1</v>
      </c>
      <c r="AE1737">
        <f>IF(Raw_Data[[#This Row],[kategori_dp]]="High",1,IF(Raw_Data[[#This Row],[kategori_dp]]="Medium",2,3))</f>
        <v>1</v>
      </c>
      <c r="AF1737">
        <f>IF(Raw_Data[[#This Row],[tenor_bulan]]&lt;=24,1,IF(Raw_Data[[#This Row],[tenor_bulan]]&lt;=36,2,IF(Raw_Data[[#This Row],[tenor_bulan]]&lt;=48,3,4)))</f>
        <v>1</v>
      </c>
      <c r="AG1737">
        <f>IF(Raw_Data[[#This Row],[jumlah_kali_telat]]=0,0,IF(Raw_Data[[#This Row],[jumlah_kali_telat]]&lt;=2,2,4))</f>
        <v>0</v>
      </c>
      <c r="AH1737">
        <f>Raw_Data[[#This Row],[Skor_Rasio]]+Raw_Data[[#This Row],[Skor_DP]]+Raw_Data[[#This Row],[Skor_Tenor]]+Raw_Data[[#This Row],[Skor_Telat]]</f>
        <v>3</v>
      </c>
      <c r="AI1737" t="str">
        <f>IF(Raw_Data[[#This Row],[Risk_Score]]&lt;=6,"Low Risk",IF(Raw_Data[[#This Row],[Risk_Score]]&lt;=8,"Medium Risk","High Risk"))</f>
        <v>Low Risk</v>
      </c>
      <c r="AJ1737">
        <f ca="1">IFERROR(DATEDIF(Raw_Data[[#This Row],[tanggal_pengajuan]],TODAY(),"m"),"N/A")</f>
        <v>8</v>
      </c>
      <c r="AK1737" t="str">
        <f ca="1">IF(ISNUMBER(Raw_Data[[#This Row],[MOB]]),IF(Raw_Data[[#This Row],[MOB]]&lt;6,"0-5 bulan",IF(Raw_Data[[#This Row],[MOB]]&lt;12,"6-11 bulan",IF(Raw_Data[[#This Row],[MOB]]&lt;24,"12-23 bulan","24+ bulan"))),"N/A")</f>
        <v>6-11 bulan</v>
      </c>
    </row>
    <row r="1738" spans="1:37" ht="14.25" customHeight="1" x14ac:dyDescent="0.45">
      <c r="A1738" t="s">
        <v>4147</v>
      </c>
      <c r="B1738" s="64">
        <v>46065</v>
      </c>
      <c r="C1738" s="1" t="str">
        <f t="shared" si="27"/>
        <v>February</v>
      </c>
      <c r="D1738" t="s">
        <v>857</v>
      </c>
      <c r="E1738" t="s">
        <v>4148</v>
      </c>
      <c r="F1738">
        <v>40</v>
      </c>
      <c r="G1738" t="s">
        <v>51</v>
      </c>
      <c r="H1738" t="s">
        <v>108</v>
      </c>
      <c r="I1738" s="2">
        <v>4389000</v>
      </c>
      <c r="J1738" s="3">
        <f>Raw_Data[[#This Row],[cicilan_per_bulan]]/Raw_Data[[#This Row],[penghasilan_bulanan]]</f>
        <v>0.86965140123034856</v>
      </c>
      <c r="K1738" t="s">
        <v>127</v>
      </c>
      <c r="L1738" t="s">
        <v>128</v>
      </c>
      <c r="M1738" t="s">
        <v>55</v>
      </c>
      <c r="N1738" t="s">
        <v>395</v>
      </c>
      <c r="O1738" t="s">
        <v>396</v>
      </c>
      <c r="P1738" s="2">
        <v>62701000</v>
      </c>
      <c r="Q1738" s="2">
        <v>6270000</v>
      </c>
      <c r="R1738" t="str">
        <f>IF(Raw_Data[[#This Row],[persen_dp]]&lt;15%,"Low",IF(Raw_Data[[#This Row],[persen_dp]]&gt;25%,"High","Medium"))</f>
        <v>Low</v>
      </c>
      <c r="S1738" s="3">
        <v>0.1</v>
      </c>
      <c r="T1738">
        <v>18</v>
      </c>
      <c r="U1738">
        <v>0.14499999999999999</v>
      </c>
      <c r="V1738" s="2">
        <v>3816900</v>
      </c>
      <c r="W1738" s="2">
        <v>68705000</v>
      </c>
      <c r="X1738" t="str">
        <f>IF(OR(Raw_Data[[#This Row],[status_pembayaran]]="Macet",Raw_Data[[#This Row],[status_pembayaran]]="Kurang Lancar"),"Non Performing Loan","Performing")</f>
        <v>Performing</v>
      </c>
      <c r="Y1738" t="s">
        <v>47</v>
      </c>
      <c r="Z1738">
        <v>0</v>
      </c>
      <c r="AA1738">
        <v>0</v>
      </c>
      <c r="AB1738">
        <v>1</v>
      </c>
      <c r="AC1738" t="s">
        <v>74</v>
      </c>
      <c r="AD1738">
        <f>IF(Raw_Data[[#This Row],[rasio]]&lt;0.2,1,IF(Raw_Data[[#This Row],[rasio]]&lt;0.3,2,IF(Raw_Data[[#This Row],[rasio]]&lt;0.4,3,4)))</f>
        <v>4</v>
      </c>
      <c r="AE1738">
        <f>IF(Raw_Data[[#This Row],[kategori_dp]]="High",1,IF(Raw_Data[[#This Row],[kategori_dp]]="Medium",2,3))</f>
        <v>3</v>
      </c>
      <c r="AF1738">
        <f>IF(Raw_Data[[#This Row],[tenor_bulan]]&lt;=24,1,IF(Raw_Data[[#This Row],[tenor_bulan]]&lt;=36,2,IF(Raw_Data[[#This Row],[tenor_bulan]]&lt;=48,3,4)))</f>
        <v>1</v>
      </c>
      <c r="AG1738">
        <f>IF(Raw_Data[[#This Row],[jumlah_kali_telat]]=0,0,IF(Raw_Data[[#This Row],[jumlah_kali_telat]]&lt;=2,2,4))</f>
        <v>0</v>
      </c>
      <c r="AH1738">
        <f>Raw_Data[[#This Row],[Skor_Rasio]]+Raw_Data[[#This Row],[Skor_DP]]+Raw_Data[[#This Row],[Skor_Tenor]]+Raw_Data[[#This Row],[Skor_Telat]]</f>
        <v>8</v>
      </c>
      <c r="AI1738" t="str">
        <f>IF(Raw_Data[[#This Row],[Risk_Score]]&lt;=6,"Low Risk",IF(Raw_Data[[#This Row],[Risk_Score]]&lt;=8,"Medium Risk","High Risk"))</f>
        <v>Medium Risk</v>
      </c>
      <c r="AJ1738">
        <f ca="1">IFERROR(DATEDIF(Raw_Data[[#This Row],[tanggal_pengajuan]],TODAY(),"m"),"N/A")</f>
        <v>8</v>
      </c>
      <c r="AK1738" t="str">
        <f ca="1">IF(ISNUMBER(Raw_Data[[#This Row],[MOB]]),IF(Raw_Data[[#This Row],[MOB]]&lt;6,"0-5 bulan",IF(Raw_Data[[#This Row],[MOB]]&lt;12,"6-11 bulan",IF(Raw_Data[[#This Row],[MOB]]&lt;24,"12-23 bulan","24+ bulan"))),"N/A")</f>
        <v>6-11 bulan</v>
      </c>
    </row>
    <row r="1739" spans="1:37" ht="14.25" customHeight="1" x14ac:dyDescent="0.45">
      <c r="A1739" t="s">
        <v>4149</v>
      </c>
      <c r="B1739" s="64">
        <v>46142</v>
      </c>
      <c r="C1739" s="1" t="str">
        <f t="shared" si="27"/>
        <v>April</v>
      </c>
      <c r="D1739" t="s">
        <v>1859</v>
      </c>
      <c r="E1739" t="s">
        <v>4150</v>
      </c>
      <c r="F1739">
        <v>22</v>
      </c>
      <c r="G1739" t="s">
        <v>40</v>
      </c>
      <c r="H1739" t="s">
        <v>52</v>
      </c>
      <c r="I1739" s="2">
        <v>13782000</v>
      </c>
      <c r="J1739" s="3">
        <f>Raw_Data[[#This Row],[cicilan_per_bulan]]/Raw_Data[[#This Row],[penghasilan_bulanan]]</f>
        <v>5.3569873748367434E-2</v>
      </c>
      <c r="K1739" t="s">
        <v>205</v>
      </c>
      <c r="L1739" t="s">
        <v>110</v>
      </c>
      <c r="M1739" t="s">
        <v>55</v>
      </c>
      <c r="N1739" t="s">
        <v>147</v>
      </c>
      <c r="O1739" t="s">
        <v>148</v>
      </c>
      <c r="P1739" s="2">
        <v>32099000</v>
      </c>
      <c r="Q1739" s="2">
        <v>6420000</v>
      </c>
      <c r="R1739" t="str">
        <f>IF(Raw_Data[[#This Row],[persen_dp]]&lt;15%,"Low",IF(Raw_Data[[#This Row],[persen_dp]]&gt;25%,"High","Medium"))</f>
        <v>Medium</v>
      </c>
      <c r="S1739" s="3">
        <v>0.2</v>
      </c>
      <c r="T1739">
        <v>60</v>
      </c>
      <c r="U1739">
        <v>0.14499999999999999</v>
      </c>
      <c r="V1739" s="2">
        <v>738300</v>
      </c>
      <c r="W1739" s="2">
        <v>44296000</v>
      </c>
      <c r="X1739" t="str">
        <f>IF(OR(Raw_Data[[#This Row],[status_pembayaran]]="Macet",Raw_Data[[#This Row],[status_pembayaran]]="Kurang Lancar"),"Non Performing Loan","Performing")</f>
        <v>Performing</v>
      </c>
      <c r="Y1739" t="s">
        <v>47</v>
      </c>
      <c r="Z1739">
        <v>0</v>
      </c>
      <c r="AA1739">
        <v>0</v>
      </c>
      <c r="AB1739">
        <v>1</v>
      </c>
      <c r="AD1739">
        <f>IF(Raw_Data[[#This Row],[rasio]]&lt;0.2,1,IF(Raw_Data[[#This Row],[rasio]]&lt;0.3,2,IF(Raw_Data[[#This Row],[rasio]]&lt;0.4,3,4)))</f>
        <v>1</v>
      </c>
      <c r="AE1739">
        <f>IF(Raw_Data[[#This Row],[kategori_dp]]="High",1,IF(Raw_Data[[#This Row],[kategori_dp]]="Medium",2,3))</f>
        <v>2</v>
      </c>
      <c r="AF1739">
        <f>IF(Raw_Data[[#This Row],[tenor_bulan]]&lt;=24,1,IF(Raw_Data[[#This Row],[tenor_bulan]]&lt;=36,2,IF(Raw_Data[[#This Row],[tenor_bulan]]&lt;=48,3,4)))</f>
        <v>4</v>
      </c>
      <c r="AG1739">
        <f>IF(Raw_Data[[#This Row],[jumlah_kali_telat]]=0,0,IF(Raw_Data[[#This Row],[jumlah_kali_telat]]&lt;=2,2,4))</f>
        <v>0</v>
      </c>
      <c r="AH1739">
        <f>Raw_Data[[#This Row],[Skor_Rasio]]+Raw_Data[[#This Row],[Skor_DP]]+Raw_Data[[#This Row],[Skor_Tenor]]+Raw_Data[[#This Row],[Skor_Telat]]</f>
        <v>7</v>
      </c>
      <c r="AI1739" t="str">
        <f>IF(Raw_Data[[#This Row],[Risk_Score]]&lt;=6,"Low Risk",IF(Raw_Data[[#This Row],[Risk_Score]]&lt;=8,"Medium Risk","High Risk"))</f>
        <v>Medium Risk</v>
      </c>
      <c r="AJ1739">
        <f ca="1">IFERROR(DATEDIF(Raw_Data[[#This Row],[tanggal_pengajuan]],TODAY(),"m"),"N/A")</f>
        <v>5</v>
      </c>
      <c r="AK1739" t="str">
        <f ca="1">IF(ISNUMBER(Raw_Data[[#This Row],[MOB]]),IF(Raw_Data[[#This Row],[MOB]]&lt;6,"0-5 bulan",IF(Raw_Data[[#This Row],[MOB]]&lt;12,"6-11 bulan",IF(Raw_Data[[#This Row],[MOB]]&lt;24,"12-23 bulan","24+ bulan"))),"N/A")</f>
        <v>0-5 bulan</v>
      </c>
    </row>
    <row r="1740" spans="1:37" ht="14.25" customHeight="1" x14ac:dyDescent="0.45">
      <c r="A1740" t="s">
        <v>4151</v>
      </c>
      <c r="B1740" s="64">
        <v>46205</v>
      </c>
      <c r="C1740" s="1" t="str">
        <f t="shared" si="27"/>
        <v>July</v>
      </c>
      <c r="D1740" t="s">
        <v>1426</v>
      </c>
      <c r="E1740" t="s">
        <v>4152</v>
      </c>
      <c r="F1740">
        <v>56</v>
      </c>
      <c r="G1740" t="s">
        <v>40</v>
      </c>
      <c r="H1740" t="s">
        <v>52</v>
      </c>
      <c r="I1740" s="2">
        <v>6782000</v>
      </c>
      <c r="J1740" s="3">
        <f>Raw_Data[[#This Row],[cicilan_per_bulan]]/Raw_Data[[#This Row],[penghasilan_bulanan]]</f>
        <v>9.3010911235623717E-2</v>
      </c>
      <c r="K1740" t="s">
        <v>127</v>
      </c>
      <c r="L1740" t="s">
        <v>128</v>
      </c>
      <c r="M1740" t="s">
        <v>249</v>
      </c>
      <c r="N1740" t="s">
        <v>250</v>
      </c>
      <c r="O1740" t="s">
        <v>57</v>
      </c>
      <c r="P1740" s="2">
        <v>15544000</v>
      </c>
      <c r="Q1740" s="2">
        <v>6218000</v>
      </c>
      <c r="R1740" t="str">
        <f>IF(Raw_Data[[#This Row],[persen_dp]]&lt;15%,"Low",IF(Raw_Data[[#This Row],[persen_dp]]&gt;25%,"High","Medium"))</f>
        <v>High</v>
      </c>
      <c r="S1740" s="3">
        <v>0.4</v>
      </c>
      <c r="T1740">
        <v>18</v>
      </c>
      <c r="U1740">
        <v>0.14499999999999999</v>
      </c>
      <c r="V1740" s="2">
        <v>630800</v>
      </c>
      <c r="W1740" s="2">
        <v>11354000</v>
      </c>
      <c r="X1740" t="str">
        <f>IF(OR(Raw_Data[[#This Row],[status_pembayaran]]="Macet",Raw_Data[[#This Row],[status_pembayaran]]="Kurang Lancar"),"Non Performing Loan","Performing")</f>
        <v>Performing</v>
      </c>
      <c r="Y1740" t="s">
        <v>47</v>
      </c>
      <c r="Z1740">
        <v>0</v>
      </c>
      <c r="AA1740">
        <v>0</v>
      </c>
      <c r="AB1740">
        <v>1</v>
      </c>
      <c r="AD1740">
        <f>IF(Raw_Data[[#This Row],[rasio]]&lt;0.2,1,IF(Raw_Data[[#This Row],[rasio]]&lt;0.3,2,IF(Raw_Data[[#This Row],[rasio]]&lt;0.4,3,4)))</f>
        <v>1</v>
      </c>
      <c r="AE1740">
        <f>IF(Raw_Data[[#This Row],[kategori_dp]]="High",1,IF(Raw_Data[[#This Row],[kategori_dp]]="Medium",2,3))</f>
        <v>1</v>
      </c>
      <c r="AF1740">
        <f>IF(Raw_Data[[#This Row],[tenor_bulan]]&lt;=24,1,IF(Raw_Data[[#This Row],[tenor_bulan]]&lt;=36,2,IF(Raw_Data[[#This Row],[tenor_bulan]]&lt;=48,3,4)))</f>
        <v>1</v>
      </c>
      <c r="AG1740">
        <f>IF(Raw_Data[[#This Row],[jumlah_kali_telat]]=0,0,IF(Raw_Data[[#This Row],[jumlah_kali_telat]]&lt;=2,2,4))</f>
        <v>0</v>
      </c>
      <c r="AH1740">
        <f>Raw_Data[[#This Row],[Skor_Rasio]]+Raw_Data[[#This Row],[Skor_DP]]+Raw_Data[[#This Row],[Skor_Tenor]]+Raw_Data[[#This Row],[Skor_Telat]]</f>
        <v>3</v>
      </c>
      <c r="AI1740" t="str">
        <f>IF(Raw_Data[[#This Row],[Risk_Score]]&lt;=6,"Low Risk",IF(Raw_Data[[#This Row],[Risk_Score]]&lt;=8,"Medium Risk","High Risk"))</f>
        <v>Low Risk</v>
      </c>
      <c r="AJ1740">
        <f ca="1">IFERROR(DATEDIF(Raw_Data[[#This Row],[tanggal_pengajuan]],TODAY(),"m"),"N/A")</f>
        <v>3</v>
      </c>
      <c r="AK1740" t="str">
        <f ca="1">IF(ISNUMBER(Raw_Data[[#This Row],[MOB]]),IF(Raw_Data[[#This Row],[MOB]]&lt;6,"0-5 bulan",IF(Raw_Data[[#This Row],[MOB]]&lt;12,"6-11 bulan",IF(Raw_Data[[#This Row],[MOB]]&lt;24,"12-23 bulan","24+ bulan"))),"N/A")</f>
        <v>0-5 bulan</v>
      </c>
    </row>
    <row r="1741" spans="1:37" ht="14.25" customHeight="1" x14ac:dyDescent="0.45">
      <c r="A1741" t="s">
        <v>4153</v>
      </c>
      <c r="B1741" s="64">
        <v>46161</v>
      </c>
      <c r="C1741" s="1" t="str">
        <f t="shared" si="27"/>
        <v>May</v>
      </c>
      <c r="D1741" t="s">
        <v>436</v>
      </c>
      <c r="E1741" t="s">
        <v>4154</v>
      </c>
      <c r="F1741">
        <v>38</v>
      </c>
      <c r="G1741" t="s">
        <v>51</v>
      </c>
      <c r="H1741" t="s">
        <v>96</v>
      </c>
      <c r="I1741" s="2">
        <v>6355000</v>
      </c>
      <c r="J1741" s="3">
        <f>Raw_Data[[#This Row],[cicilan_per_bulan]]/Raw_Data[[#This Row],[penghasilan_bulanan]]</f>
        <v>0.18361919748229741</v>
      </c>
      <c r="K1741" t="s">
        <v>177</v>
      </c>
      <c r="L1741" t="s">
        <v>154</v>
      </c>
      <c r="M1741" t="s">
        <v>55</v>
      </c>
      <c r="N1741" t="s">
        <v>65</v>
      </c>
      <c r="O1741" t="s">
        <v>46</v>
      </c>
      <c r="P1741" s="2">
        <v>28753000</v>
      </c>
      <c r="Q1741" s="2">
        <v>11501000</v>
      </c>
      <c r="R1741" t="str">
        <f>IF(Raw_Data[[#This Row],[persen_dp]]&lt;15%,"Low",IF(Raw_Data[[#This Row],[persen_dp]]&gt;25%,"High","Medium"))</f>
        <v>High</v>
      </c>
      <c r="S1741" s="3">
        <v>0.4</v>
      </c>
      <c r="T1741">
        <v>18</v>
      </c>
      <c r="U1741">
        <v>0.14499999999999999</v>
      </c>
      <c r="V1741" s="2">
        <v>1166900</v>
      </c>
      <c r="W1741" s="2">
        <v>21005000</v>
      </c>
      <c r="X1741" t="str">
        <f>IF(OR(Raw_Data[[#This Row],[status_pembayaran]]="Macet",Raw_Data[[#This Row],[status_pembayaran]]="Kurang Lancar"),"Non Performing Loan","Performing")</f>
        <v>Performing</v>
      </c>
      <c r="Y1741" t="s">
        <v>47</v>
      </c>
      <c r="Z1741">
        <v>0</v>
      </c>
      <c r="AA1741">
        <v>0</v>
      </c>
      <c r="AB1741">
        <v>1</v>
      </c>
      <c r="AC1741" t="s">
        <v>74</v>
      </c>
      <c r="AD1741">
        <f>IF(Raw_Data[[#This Row],[rasio]]&lt;0.2,1,IF(Raw_Data[[#This Row],[rasio]]&lt;0.3,2,IF(Raw_Data[[#This Row],[rasio]]&lt;0.4,3,4)))</f>
        <v>1</v>
      </c>
      <c r="AE1741">
        <f>IF(Raw_Data[[#This Row],[kategori_dp]]="High",1,IF(Raw_Data[[#This Row],[kategori_dp]]="Medium",2,3))</f>
        <v>1</v>
      </c>
      <c r="AF1741">
        <f>IF(Raw_Data[[#This Row],[tenor_bulan]]&lt;=24,1,IF(Raw_Data[[#This Row],[tenor_bulan]]&lt;=36,2,IF(Raw_Data[[#This Row],[tenor_bulan]]&lt;=48,3,4)))</f>
        <v>1</v>
      </c>
      <c r="AG1741">
        <f>IF(Raw_Data[[#This Row],[jumlah_kali_telat]]=0,0,IF(Raw_Data[[#This Row],[jumlah_kali_telat]]&lt;=2,2,4))</f>
        <v>0</v>
      </c>
      <c r="AH1741">
        <f>Raw_Data[[#This Row],[Skor_Rasio]]+Raw_Data[[#This Row],[Skor_DP]]+Raw_Data[[#This Row],[Skor_Tenor]]+Raw_Data[[#This Row],[Skor_Telat]]</f>
        <v>3</v>
      </c>
      <c r="AI1741" t="str">
        <f>IF(Raw_Data[[#This Row],[Risk_Score]]&lt;=6,"Low Risk",IF(Raw_Data[[#This Row],[Risk_Score]]&lt;=8,"Medium Risk","High Risk"))</f>
        <v>Low Risk</v>
      </c>
      <c r="AJ1741">
        <f ca="1">IFERROR(DATEDIF(Raw_Data[[#This Row],[tanggal_pengajuan]],TODAY(),"m"),"N/A")</f>
        <v>5</v>
      </c>
      <c r="AK1741" t="str">
        <f ca="1">IF(ISNUMBER(Raw_Data[[#This Row],[MOB]]),IF(Raw_Data[[#This Row],[MOB]]&lt;6,"0-5 bulan",IF(Raw_Data[[#This Row],[MOB]]&lt;12,"6-11 bulan",IF(Raw_Data[[#This Row],[MOB]]&lt;24,"12-23 bulan","24+ bulan"))),"N/A")</f>
        <v>0-5 bulan</v>
      </c>
    </row>
    <row r="1742" spans="1:37" ht="14.25" customHeight="1" x14ac:dyDescent="0.45">
      <c r="A1742" t="s">
        <v>4155</v>
      </c>
      <c r="B1742" s="64">
        <v>46152</v>
      </c>
      <c r="C1742" s="1" t="str">
        <f t="shared" si="27"/>
        <v>May</v>
      </c>
      <c r="D1742" t="s">
        <v>506</v>
      </c>
      <c r="E1742" t="s">
        <v>4156</v>
      </c>
      <c r="F1742">
        <v>21</v>
      </c>
      <c r="G1742" t="s">
        <v>51</v>
      </c>
      <c r="H1742" t="s">
        <v>41</v>
      </c>
      <c r="I1742" s="2">
        <v>6735000</v>
      </c>
      <c r="J1742" s="3">
        <f>Raw_Data[[#This Row],[cicilan_per_bulan]]/Raw_Data[[#This Row],[penghasilan_bulanan]]</f>
        <v>0.10558277654046028</v>
      </c>
      <c r="K1742" t="s">
        <v>188</v>
      </c>
      <c r="L1742" t="s">
        <v>154</v>
      </c>
      <c r="M1742" t="s">
        <v>44</v>
      </c>
      <c r="N1742" t="s">
        <v>163</v>
      </c>
      <c r="O1742" t="s">
        <v>46</v>
      </c>
      <c r="P1742" s="2">
        <v>30918000</v>
      </c>
      <c r="Q1742" s="2">
        <v>6184000</v>
      </c>
      <c r="R1742" t="str">
        <f>IF(Raw_Data[[#This Row],[persen_dp]]&lt;15%,"Low",IF(Raw_Data[[#This Row],[persen_dp]]&gt;25%,"High","Medium"))</f>
        <v>Medium</v>
      </c>
      <c r="S1742" s="3">
        <v>0.2</v>
      </c>
      <c r="T1742">
        <v>60</v>
      </c>
      <c r="U1742">
        <v>0.14499999999999999</v>
      </c>
      <c r="V1742" s="2">
        <v>711100</v>
      </c>
      <c r="W1742" s="2">
        <v>42666000</v>
      </c>
      <c r="X1742" t="str">
        <f>IF(OR(Raw_Data[[#This Row],[status_pembayaran]]="Macet",Raw_Data[[#This Row],[status_pembayaran]]="Kurang Lancar"),"Non Performing Loan","Performing")</f>
        <v>Performing</v>
      </c>
      <c r="Y1742" t="s">
        <v>47</v>
      </c>
      <c r="Z1742">
        <v>0</v>
      </c>
      <c r="AA1742">
        <v>0</v>
      </c>
      <c r="AB1742">
        <v>1</v>
      </c>
      <c r="AC1742" t="s">
        <v>104</v>
      </c>
      <c r="AD1742">
        <f>IF(Raw_Data[[#This Row],[rasio]]&lt;0.2,1,IF(Raw_Data[[#This Row],[rasio]]&lt;0.3,2,IF(Raw_Data[[#This Row],[rasio]]&lt;0.4,3,4)))</f>
        <v>1</v>
      </c>
      <c r="AE1742">
        <f>IF(Raw_Data[[#This Row],[kategori_dp]]="High",1,IF(Raw_Data[[#This Row],[kategori_dp]]="Medium",2,3))</f>
        <v>2</v>
      </c>
      <c r="AF1742">
        <f>IF(Raw_Data[[#This Row],[tenor_bulan]]&lt;=24,1,IF(Raw_Data[[#This Row],[tenor_bulan]]&lt;=36,2,IF(Raw_Data[[#This Row],[tenor_bulan]]&lt;=48,3,4)))</f>
        <v>4</v>
      </c>
      <c r="AG1742">
        <f>IF(Raw_Data[[#This Row],[jumlah_kali_telat]]=0,0,IF(Raw_Data[[#This Row],[jumlah_kali_telat]]&lt;=2,2,4))</f>
        <v>0</v>
      </c>
      <c r="AH1742">
        <f>Raw_Data[[#This Row],[Skor_Rasio]]+Raw_Data[[#This Row],[Skor_DP]]+Raw_Data[[#This Row],[Skor_Tenor]]+Raw_Data[[#This Row],[Skor_Telat]]</f>
        <v>7</v>
      </c>
      <c r="AI1742" t="str">
        <f>IF(Raw_Data[[#This Row],[Risk_Score]]&lt;=6,"Low Risk",IF(Raw_Data[[#This Row],[Risk_Score]]&lt;=8,"Medium Risk","High Risk"))</f>
        <v>Medium Risk</v>
      </c>
      <c r="AJ1742">
        <f ca="1">IFERROR(DATEDIF(Raw_Data[[#This Row],[tanggal_pengajuan]],TODAY(),"m"),"N/A")</f>
        <v>5</v>
      </c>
      <c r="AK1742" t="str">
        <f ca="1">IF(ISNUMBER(Raw_Data[[#This Row],[MOB]]),IF(Raw_Data[[#This Row],[MOB]]&lt;6,"0-5 bulan",IF(Raw_Data[[#This Row],[MOB]]&lt;12,"6-11 bulan",IF(Raw_Data[[#This Row],[MOB]]&lt;24,"12-23 bulan","24+ bulan"))),"N/A")</f>
        <v>0-5 bulan</v>
      </c>
    </row>
    <row r="1743" spans="1:37" ht="14.25" customHeight="1" x14ac:dyDescent="0.45">
      <c r="A1743" t="s">
        <v>4157</v>
      </c>
      <c r="B1743" s="64">
        <v>46141</v>
      </c>
      <c r="C1743" s="1" t="str">
        <f t="shared" si="27"/>
        <v>April</v>
      </c>
      <c r="D1743" t="s">
        <v>2199</v>
      </c>
      <c r="E1743" t="s">
        <v>4158</v>
      </c>
      <c r="F1743">
        <v>57</v>
      </c>
      <c r="G1743" t="s">
        <v>40</v>
      </c>
      <c r="H1743" t="s">
        <v>108</v>
      </c>
      <c r="I1743" s="2">
        <v>6889000</v>
      </c>
      <c r="J1743" s="3">
        <f>Raw_Data[[#This Row],[cicilan_per_bulan]]/Raw_Data[[#This Row],[penghasilan_bulanan]]</f>
        <v>6.9545652489475973E-2</v>
      </c>
      <c r="K1743" t="s">
        <v>70</v>
      </c>
      <c r="L1743" t="s">
        <v>71</v>
      </c>
      <c r="M1743" t="s">
        <v>44</v>
      </c>
      <c r="N1743" t="s">
        <v>228</v>
      </c>
      <c r="O1743" t="s">
        <v>57</v>
      </c>
      <c r="P1743" s="2">
        <v>19408000</v>
      </c>
      <c r="Q1743" s="2">
        <v>4852000</v>
      </c>
      <c r="R1743" t="str">
        <f>IF(Raw_Data[[#This Row],[persen_dp]]&lt;15%,"Low",IF(Raw_Data[[#This Row],[persen_dp]]&gt;25%,"High","Medium"))</f>
        <v>Medium</v>
      </c>
      <c r="S1743" s="3">
        <v>0.25</v>
      </c>
      <c r="T1743">
        <v>48</v>
      </c>
      <c r="U1743">
        <v>0.14499999999999999</v>
      </c>
      <c r="V1743" s="2">
        <v>479100</v>
      </c>
      <c r="W1743" s="2">
        <v>22999000</v>
      </c>
      <c r="X1743" t="str">
        <f>IF(OR(Raw_Data[[#This Row],[status_pembayaran]]="Macet",Raw_Data[[#This Row],[status_pembayaran]]="Kurang Lancar"),"Non Performing Loan","Performing")</f>
        <v>Performing</v>
      </c>
      <c r="Y1743" t="s">
        <v>47</v>
      </c>
      <c r="Z1743">
        <v>0</v>
      </c>
      <c r="AA1743">
        <v>0</v>
      </c>
      <c r="AB1743">
        <v>1</v>
      </c>
      <c r="AC1743" t="s">
        <v>58</v>
      </c>
      <c r="AD1743">
        <f>IF(Raw_Data[[#This Row],[rasio]]&lt;0.2,1,IF(Raw_Data[[#This Row],[rasio]]&lt;0.3,2,IF(Raw_Data[[#This Row],[rasio]]&lt;0.4,3,4)))</f>
        <v>1</v>
      </c>
      <c r="AE1743">
        <f>IF(Raw_Data[[#This Row],[kategori_dp]]="High",1,IF(Raw_Data[[#This Row],[kategori_dp]]="Medium",2,3))</f>
        <v>2</v>
      </c>
      <c r="AF1743">
        <f>IF(Raw_Data[[#This Row],[tenor_bulan]]&lt;=24,1,IF(Raw_Data[[#This Row],[tenor_bulan]]&lt;=36,2,IF(Raw_Data[[#This Row],[tenor_bulan]]&lt;=48,3,4)))</f>
        <v>3</v>
      </c>
      <c r="AG1743">
        <f>IF(Raw_Data[[#This Row],[jumlah_kali_telat]]=0,0,IF(Raw_Data[[#This Row],[jumlah_kali_telat]]&lt;=2,2,4))</f>
        <v>0</v>
      </c>
      <c r="AH1743">
        <f>Raw_Data[[#This Row],[Skor_Rasio]]+Raw_Data[[#This Row],[Skor_DP]]+Raw_Data[[#This Row],[Skor_Tenor]]+Raw_Data[[#This Row],[Skor_Telat]]</f>
        <v>6</v>
      </c>
      <c r="AI1743" t="str">
        <f>IF(Raw_Data[[#This Row],[Risk_Score]]&lt;=6,"Low Risk",IF(Raw_Data[[#This Row],[Risk_Score]]&lt;=8,"Medium Risk","High Risk"))</f>
        <v>Low Risk</v>
      </c>
      <c r="AJ1743">
        <f ca="1">IFERROR(DATEDIF(Raw_Data[[#This Row],[tanggal_pengajuan]],TODAY(),"m"),"N/A")</f>
        <v>5</v>
      </c>
      <c r="AK1743" t="str">
        <f ca="1">IF(ISNUMBER(Raw_Data[[#This Row],[MOB]]),IF(Raw_Data[[#This Row],[MOB]]&lt;6,"0-5 bulan",IF(Raw_Data[[#This Row],[MOB]]&lt;12,"6-11 bulan",IF(Raw_Data[[#This Row],[MOB]]&lt;24,"12-23 bulan","24+ bulan"))),"N/A")</f>
        <v>0-5 bulan</v>
      </c>
    </row>
    <row r="1744" spans="1:37" ht="14.25" customHeight="1" x14ac:dyDescent="0.45">
      <c r="A1744" t="s">
        <v>4159</v>
      </c>
      <c r="B1744" s="64">
        <v>46132</v>
      </c>
      <c r="C1744" s="1" t="str">
        <f t="shared" si="27"/>
        <v>April</v>
      </c>
      <c r="D1744" t="s">
        <v>1560</v>
      </c>
      <c r="E1744" t="s">
        <v>4160</v>
      </c>
      <c r="F1744">
        <v>44</v>
      </c>
      <c r="G1744" t="s">
        <v>51</v>
      </c>
      <c r="H1744" t="s">
        <v>52</v>
      </c>
      <c r="I1744" s="2">
        <v>7159000</v>
      </c>
      <c r="J1744" s="3">
        <f>Raw_Data[[#This Row],[cicilan_per_bulan]]/Raw_Data[[#This Row],[penghasilan_bulanan]]</f>
        <v>0.10458164548121246</v>
      </c>
      <c r="K1744" t="s">
        <v>188</v>
      </c>
      <c r="L1744" t="s">
        <v>154</v>
      </c>
      <c r="M1744" t="s">
        <v>55</v>
      </c>
      <c r="N1744" t="s">
        <v>56</v>
      </c>
      <c r="O1744" t="s">
        <v>57</v>
      </c>
      <c r="P1744" s="2">
        <v>18450000</v>
      </c>
      <c r="Q1744" s="2">
        <v>7380000</v>
      </c>
      <c r="R1744" t="str">
        <f>IF(Raw_Data[[#This Row],[persen_dp]]&lt;15%,"Low",IF(Raw_Data[[#This Row],[persen_dp]]&gt;25%,"High","Medium"))</f>
        <v>High</v>
      </c>
      <c r="S1744" s="3">
        <v>0.4</v>
      </c>
      <c r="T1744">
        <v>18</v>
      </c>
      <c r="U1744">
        <v>0.14499999999999999</v>
      </c>
      <c r="V1744" s="2">
        <v>748700</v>
      </c>
      <c r="W1744" s="2">
        <v>13477000</v>
      </c>
      <c r="X1744" t="str">
        <f>IF(OR(Raw_Data[[#This Row],[status_pembayaran]]="Macet",Raw_Data[[#This Row],[status_pembayaran]]="Kurang Lancar"),"Non Performing Loan","Performing")</f>
        <v>Performing</v>
      </c>
      <c r="Y1744" t="s">
        <v>47</v>
      </c>
      <c r="Z1744">
        <v>0</v>
      </c>
      <c r="AA1744">
        <v>0</v>
      </c>
      <c r="AB1744">
        <v>1</v>
      </c>
      <c r="AD1744">
        <f>IF(Raw_Data[[#This Row],[rasio]]&lt;0.2,1,IF(Raw_Data[[#This Row],[rasio]]&lt;0.3,2,IF(Raw_Data[[#This Row],[rasio]]&lt;0.4,3,4)))</f>
        <v>1</v>
      </c>
      <c r="AE1744">
        <f>IF(Raw_Data[[#This Row],[kategori_dp]]="High",1,IF(Raw_Data[[#This Row],[kategori_dp]]="Medium",2,3))</f>
        <v>1</v>
      </c>
      <c r="AF1744">
        <f>IF(Raw_Data[[#This Row],[tenor_bulan]]&lt;=24,1,IF(Raw_Data[[#This Row],[tenor_bulan]]&lt;=36,2,IF(Raw_Data[[#This Row],[tenor_bulan]]&lt;=48,3,4)))</f>
        <v>1</v>
      </c>
      <c r="AG1744">
        <f>IF(Raw_Data[[#This Row],[jumlah_kali_telat]]=0,0,IF(Raw_Data[[#This Row],[jumlah_kali_telat]]&lt;=2,2,4))</f>
        <v>0</v>
      </c>
      <c r="AH1744">
        <f>Raw_Data[[#This Row],[Skor_Rasio]]+Raw_Data[[#This Row],[Skor_DP]]+Raw_Data[[#This Row],[Skor_Tenor]]+Raw_Data[[#This Row],[Skor_Telat]]</f>
        <v>3</v>
      </c>
      <c r="AI1744" t="str">
        <f>IF(Raw_Data[[#This Row],[Risk_Score]]&lt;=6,"Low Risk",IF(Raw_Data[[#This Row],[Risk_Score]]&lt;=8,"Medium Risk","High Risk"))</f>
        <v>Low Risk</v>
      </c>
      <c r="AJ1744">
        <f ca="1">IFERROR(DATEDIF(Raw_Data[[#This Row],[tanggal_pengajuan]],TODAY(),"m"),"N/A")</f>
        <v>6</v>
      </c>
      <c r="AK1744" t="str">
        <f ca="1">IF(ISNUMBER(Raw_Data[[#This Row],[MOB]]),IF(Raw_Data[[#This Row],[MOB]]&lt;6,"0-5 bulan",IF(Raw_Data[[#This Row],[MOB]]&lt;12,"6-11 bulan",IF(Raw_Data[[#This Row],[MOB]]&lt;24,"12-23 bulan","24+ bulan"))),"N/A")</f>
        <v>6-11 bulan</v>
      </c>
    </row>
    <row r="1745" spans="1:37" ht="14.25" customHeight="1" x14ac:dyDescent="0.45">
      <c r="A1745" t="s">
        <v>4161</v>
      </c>
      <c r="B1745" s="64">
        <v>46143</v>
      </c>
      <c r="C1745" s="1" t="str">
        <f t="shared" si="27"/>
        <v>May</v>
      </c>
      <c r="D1745" t="s">
        <v>2162</v>
      </c>
      <c r="E1745" t="s">
        <v>4162</v>
      </c>
      <c r="F1745">
        <v>47</v>
      </c>
      <c r="G1745" t="s">
        <v>40</v>
      </c>
      <c r="H1745" t="s">
        <v>52</v>
      </c>
      <c r="I1745" s="2">
        <v>12999000</v>
      </c>
      <c r="J1745" s="3">
        <f>Raw_Data[[#This Row],[cicilan_per_bulan]]/Raw_Data[[#This Row],[penghasilan_bulanan]]</f>
        <v>0.31021617047465189</v>
      </c>
      <c r="K1745" t="s">
        <v>188</v>
      </c>
      <c r="L1745" t="s">
        <v>154</v>
      </c>
      <c r="M1745" t="s">
        <v>55</v>
      </c>
      <c r="N1745" t="s">
        <v>395</v>
      </c>
      <c r="O1745" t="s">
        <v>396</v>
      </c>
      <c r="P1745" s="2">
        <v>60375000</v>
      </c>
      <c r="Q1745" s="2">
        <v>18113000</v>
      </c>
      <c r="R1745" t="str">
        <f>IF(Raw_Data[[#This Row],[persen_dp]]&lt;15%,"Low",IF(Raw_Data[[#This Row],[persen_dp]]&gt;25%,"High","Medium"))</f>
        <v>High</v>
      </c>
      <c r="S1745" s="3">
        <v>0.3</v>
      </c>
      <c r="T1745">
        <v>12</v>
      </c>
      <c r="U1745">
        <v>0.14499999999999999</v>
      </c>
      <c r="V1745" s="2">
        <v>4032500</v>
      </c>
      <c r="W1745" s="2">
        <v>48390000</v>
      </c>
      <c r="X1745" t="str">
        <f>IF(OR(Raw_Data[[#This Row],[status_pembayaran]]="Macet",Raw_Data[[#This Row],[status_pembayaran]]="Kurang Lancar"),"Non Performing Loan","Performing")</f>
        <v>Performing</v>
      </c>
      <c r="Y1745" t="s">
        <v>47</v>
      </c>
      <c r="Z1745">
        <v>0</v>
      </c>
      <c r="AA1745">
        <v>0</v>
      </c>
      <c r="AB1745">
        <v>1</v>
      </c>
      <c r="AC1745" t="s">
        <v>66</v>
      </c>
      <c r="AD1745">
        <f>IF(Raw_Data[[#This Row],[rasio]]&lt;0.2,1,IF(Raw_Data[[#This Row],[rasio]]&lt;0.3,2,IF(Raw_Data[[#This Row],[rasio]]&lt;0.4,3,4)))</f>
        <v>3</v>
      </c>
      <c r="AE1745">
        <f>IF(Raw_Data[[#This Row],[kategori_dp]]="High",1,IF(Raw_Data[[#This Row],[kategori_dp]]="Medium",2,3))</f>
        <v>1</v>
      </c>
      <c r="AF1745">
        <f>IF(Raw_Data[[#This Row],[tenor_bulan]]&lt;=24,1,IF(Raw_Data[[#This Row],[tenor_bulan]]&lt;=36,2,IF(Raw_Data[[#This Row],[tenor_bulan]]&lt;=48,3,4)))</f>
        <v>1</v>
      </c>
      <c r="AG1745">
        <f>IF(Raw_Data[[#This Row],[jumlah_kali_telat]]=0,0,IF(Raw_Data[[#This Row],[jumlah_kali_telat]]&lt;=2,2,4))</f>
        <v>0</v>
      </c>
      <c r="AH1745">
        <f>Raw_Data[[#This Row],[Skor_Rasio]]+Raw_Data[[#This Row],[Skor_DP]]+Raw_Data[[#This Row],[Skor_Tenor]]+Raw_Data[[#This Row],[Skor_Telat]]</f>
        <v>5</v>
      </c>
      <c r="AI1745" t="str">
        <f>IF(Raw_Data[[#This Row],[Risk_Score]]&lt;=6,"Low Risk",IF(Raw_Data[[#This Row],[Risk_Score]]&lt;=8,"Medium Risk","High Risk"))</f>
        <v>Low Risk</v>
      </c>
      <c r="AJ1745">
        <f ca="1">IFERROR(DATEDIF(Raw_Data[[#This Row],[tanggal_pengajuan]],TODAY(),"m"),"N/A")</f>
        <v>5</v>
      </c>
      <c r="AK1745" t="str">
        <f ca="1">IF(ISNUMBER(Raw_Data[[#This Row],[MOB]]),IF(Raw_Data[[#This Row],[MOB]]&lt;6,"0-5 bulan",IF(Raw_Data[[#This Row],[MOB]]&lt;12,"6-11 bulan",IF(Raw_Data[[#This Row],[MOB]]&lt;24,"12-23 bulan","24+ bulan"))),"N/A")</f>
        <v>0-5 bulan</v>
      </c>
    </row>
    <row r="1746" spans="1:37" ht="14.25" customHeight="1" x14ac:dyDescent="0.45">
      <c r="A1746" t="s">
        <v>4163</v>
      </c>
      <c r="B1746" s="64">
        <v>46066</v>
      </c>
      <c r="C1746" s="1" t="str">
        <f t="shared" si="27"/>
        <v>February</v>
      </c>
      <c r="D1746" t="s">
        <v>793</v>
      </c>
      <c r="E1746" t="s">
        <v>4164</v>
      </c>
      <c r="F1746">
        <v>43</v>
      </c>
      <c r="G1746" t="s">
        <v>40</v>
      </c>
      <c r="H1746" t="s">
        <v>108</v>
      </c>
      <c r="I1746" s="2">
        <v>6278000</v>
      </c>
      <c r="J1746" s="3">
        <f>Raw_Data[[#This Row],[cicilan_per_bulan]]/Raw_Data[[#This Row],[penghasilan_bulanan]]</f>
        <v>0.16908251035361579</v>
      </c>
      <c r="K1746" t="s">
        <v>53</v>
      </c>
      <c r="L1746" t="s">
        <v>54</v>
      </c>
      <c r="M1746" t="s">
        <v>290</v>
      </c>
      <c r="N1746" t="s">
        <v>291</v>
      </c>
      <c r="O1746" t="s">
        <v>292</v>
      </c>
      <c r="P1746" s="2">
        <v>38042000</v>
      </c>
      <c r="Q1746" s="2">
        <v>11413000</v>
      </c>
      <c r="R1746" t="str">
        <f>IF(Raw_Data[[#This Row],[persen_dp]]&lt;15%,"Low",IF(Raw_Data[[#This Row],[persen_dp]]&gt;25%,"High","Medium"))</f>
        <v>High</v>
      </c>
      <c r="S1746" s="3">
        <v>0.3</v>
      </c>
      <c r="T1746">
        <v>36</v>
      </c>
      <c r="U1746">
        <v>0.14499999999999999</v>
      </c>
      <c r="V1746" s="2">
        <v>1061500</v>
      </c>
      <c r="W1746" s="2">
        <v>38213000</v>
      </c>
      <c r="X1746" t="str">
        <f>IF(OR(Raw_Data[[#This Row],[status_pembayaran]]="Macet",Raw_Data[[#This Row],[status_pembayaran]]="Kurang Lancar"),"Non Performing Loan","Performing")</f>
        <v>Performing</v>
      </c>
      <c r="Y1746" t="s">
        <v>47</v>
      </c>
      <c r="Z1746">
        <v>0</v>
      </c>
      <c r="AA1746">
        <v>0</v>
      </c>
      <c r="AB1746">
        <v>1</v>
      </c>
      <c r="AD1746">
        <f>IF(Raw_Data[[#This Row],[rasio]]&lt;0.2,1,IF(Raw_Data[[#This Row],[rasio]]&lt;0.3,2,IF(Raw_Data[[#This Row],[rasio]]&lt;0.4,3,4)))</f>
        <v>1</v>
      </c>
      <c r="AE1746">
        <f>IF(Raw_Data[[#This Row],[kategori_dp]]="High",1,IF(Raw_Data[[#This Row],[kategori_dp]]="Medium",2,3))</f>
        <v>1</v>
      </c>
      <c r="AF1746">
        <f>IF(Raw_Data[[#This Row],[tenor_bulan]]&lt;=24,1,IF(Raw_Data[[#This Row],[tenor_bulan]]&lt;=36,2,IF(Raw_Data[[#This Row],[tenor_bulan]]&lt;=48,3,4)))</f>
        <v>2</v>
      </c>
      <c r="AG1746">
        <f>IF(Raw_Data[[#This Row],[jumlah_kali_telat]]=0,0,IF(Raw_Data[[#This Row],[jumlah_kali_telat]]&lt;=2,2,4))</f>
        <v>0</v>
      </c>
      <c r="AH1746">
        <f>Raw_Data[[#This Row],[Skor_Rasio]]+Raw_Data[[#This Row],[Skor_DP]]+Raw_Data[[#This Row],[Skor_Tenor]]+Raw_Data[[#This Row],[Skor_Telat]]</f>
        <v>4</v>
      </c>
      <c r="AI1746" t="str">
        <f>IF(Raw_Data[[#This Row],[Risk_Score]]&lt;=6,"Low Risk",IF(Raw_Data[[#This Row],[Risk_Score]]&lt;=8,"Medium Risk","High Risk"))</f>
        <v>Low Risk</v>
      </c>
      <c r="AJ1746">
        <f ca="1">IFERROR(DATEDIF(Raw_Data[[#This Row],[tanggal_pengajuan]],TODAY(),"m"),"N/A")</f>
        <v>8</v>
      </c>
      <c r="AK1746" t="str">
        <f ca="1">IF(ISNUMBER(Raw_Data[[#This Row],[MOB]]),IF(Raw_Data[[#This Row],[MOB]]&lt;6,"0-5 bulan",IF(Raw_Data[[#This Row],[MOB]]&lt;12,"6-11 bulan",IF(Raw_Data[[#This Row],[MOB]]&lt;24,"12-23 bulan","24+ bulan"))),"N/A")</f>
        <v>6-11 bulan</v>
      </c>
    </row>
    <row r="1747" spans="1:37" ht="14.25" customHeight="1" x14ac:dyDescent="0.45">
      <c r="A1747" t="s">
        <v>4165</v>
      </c>
      <c r="B1747" s="64">
        <v>46120</v>
      </c>
      <c r="C1747" s="1" t="str">
        <f t="shared" si="27"/>
        <v>April</v>
      </c>
      <c r="D1747" t="s">
        <v>3419</v>
      </c>
      <c r="E1747" t="s">
        <v>4166</v>
      </c>
      <c r="F1747">
        <v>32</v>
      </c>
      <c r="G1747" t="s">
        <v>40</v>
      </c>
      <c r="H1747" t="s">
        <v>41</v>
      </c>
      <c r="I1747" s="2">
        <v>5131000</v>
      </c>
      <c r="J1747" s="3">
        <f>Raw_Data[[#This Row],[cicilan_per_bulan]]/Raw_Data[[#This Row],[penghasilan_bulanan]]</f>
        <v>0.25749366595205614</v>
      </c>
      <c r="K1747" t="s">
        <v>114</v>
      </c>
      <c r="L1747" t="s">
        <v>115</v>
      </c>
      <c r="M1747" t="s">
        <v>44</v>
      </c>
      <c r="N1747" t="s">
        <v>158</v>
      </c>
      <c r="O1747" t="s">
        <v>159</v>
      </c>
      <c r="P1747" s="2">
        <v>30725000</v>
      </c>
      <c r="Q1747" s="2">
        <v>6145000</v>
      </c>
      <c r="R1747" t="str">
        <f>IF(Raw_Data[[#This Row],[persen_dp]]&lt;15%,"Low",IF(Raw_Data[[#This Row],[persen_dp]]&gt;25%,"High","Medium"))</f>
        <v>Medium</v>
      </c>
      <c r="S1747" s="3">
        <v>0.2</v>
      </c>
      <c r="T1747">
        <v>24</v>
      </c>
      <c r="U1747">
        <v>0.14499999999999999</v>
      </c>
      <c r="V1747" s="2">
        <v>1321200</v>
      </c>
      <c r="W1747" s="2">
        <v>31709000</v>
      </c>
      <c r="X1747" t="str">
        <f>IF(OR(Raw_Data[[#This Row],[status_pembayaran]]="Macet",Raw_Data[[#This Row],[status_pembayaran]]="Kurang Lancar"),"Non Performing Loan","Performing")</f>
        <v>Performing</v>
      </c>
      <c r="Y1747" t="s">
        <v>47</v>
      </c>
      <c r="Z1747">
        <v>0</v>
      </c>
      <c r="AA1747">
        <v>0</v>
      </c>
      <c r="AB1747">
        <v>1</v>
      </c>
      <c r="AD1747">
        <f>IF(Raw_Data[[#This Row],[rasio]]&lt;0.2,1,IF(Raw_Data[[#This Row],[rasio]]&lt;0.3,2,IF(Raw_Data[[#This Row],[rasio]]&lt;0.4,3,4)))</f>
        <v>2</v>
      </c>
      <c r="AE1747">
        <f>IF(Raw_Data[[#This Row],[kategori_dp]]="High",1,IF(Raw_Data[[#This Row],[kategori_dp]]="Medium",2,3))</f>
        <v>2</v>
      </c>
      <c r="AF1747">
        <f>IF(Raw_Data[[#This Row],[tenor_bulan]]&lt;=24,1,IF(Raw_Data[[#This Row],[tenor_bulan]]&lt;=36,2,IF(Raw_Data[[#This Row],[tenor_bulan]]&lt;=48,3,4)))</f>
        <v>1</v>
      </c>
      <c r="AG1747">
        <f>IF(Raw_Data[[#This Row],[jumlah_kali_telat]]=0,0,IF(Raw_Data[[#This Row],[jumlah_kali_telat]]&lt;=2,2,4))</f>
        <v>0</v>
      </c>
      <c r="AH1747">
        <f>Raw_Data[[#This Row],[Skor_Rasio]]+Raw_Data[[#This Row],[Skor_DP]]+Raw_Data[[#This Row],[Skor_Tenor]]+Raw_Data[[#This Row],[Skor_Telat]]</f>
        <v>5</v>
      </c>
      <c r="AI1747" t="str">
        <f>IF(Raw_Data[[#This Row],[Risk_Score]]&lt;=6,"Low Risk",IF(Raw_Data[[#This Row],[Risk_Score]]&lt;=8,"Medium Risk","High Risk"))</f>
        <v>Low Risk</v>
      </c>
      <c r="AJ1747">
        <f ca="1">IFERROR(DATEDIF(Raw_Data[[#This Row],[tanggal_pengajuan]],TODAY(),"m"),"N/A")</f>
        <v>6</v>
      </c>
      <c r="AK1747" t="str">
        <f ca="1">IF(ISNUMBER(Raw_Data[[#This Row],[MOB]]),IF(Raw_Data[[#This Row],[MOB]]&lt;6,"0-5 bulan",IF(Raw_Data[[#This Row],[MOB]]&lt;12,"6-11 bulan",IF(Raw_Data[[#This Row],[MOB]]&lt;24,"12-23 bulan","24+ bulan"))),"N/A")</f>
        <v>6-11 bulan</v>
      </c>
    </row>
    <row r="1748" spans="1:37" ht="14.25" customHeight="1" x14ac:dyDescent="0.45">
      <c r="A1748" t="s">
        <v>4167</v>
      </c>
      <c r="B1748" s="64">
        <v>46120</v>
      </c>
      <c r="C1748" s="1" t="str">
        <f t="shared" si="27"/>
        <v>April</v>
      </c>
      <c r="D1748" t="s">
        <v>2780</v>
      </c>
      <c r="E1748" t="s">
        <v>4168</v>
      </c>
      <c r="F1748">
        <v>33</v>
      </c>
      <c r="G1748" t="s">
        <v>51</v>
      </c>
      <c r="H1748" t="s">
        <v>101</v>
      </c>
      <c r="I1748" s="2">
        <v>2997000</v>
      </c>
      <c r="J1748" s="3">
        <f>Raw_Data[[#This Row],[cicilan_per_bulan]]/Raw_Data[[#This Row],[penghasilan_bulanan]]</f>
        <v>0.48478478478478476</v>
      </c>
      <c r="K1748" t="s">
        <v>145</v>
      </c>
      <c r="L1748" t="s">
        <v>146</v>
      </c>
      <c r="M1748" t="s">
        <v>55</v>
      </c>
      <c r="N1748" t="s">
        <v>147</v>
      </c>
      <c r="O1748" t="s">
        <v>148</v>
      </c>
      <c r="P1748" s="2">
        <v>33046000</v>
      </c>
      <c r="Q1748" s="2">
        <v>11566000</v>
      </c>
      <c r="R1748" t="str">
        <f>IF(Raw_Data[[#This Row],[persen_dp]]&lt;15%,"Low",IF(Raw_Data[[#This Row],[persen_dp]]&gt;25%,"High","Medium"))</f>
        <v>High</v>
      </c>
      <c r="S1748" s="3">
        <v>0.35</v>
      </c>
      <c r="T1748">
        <v>18</v>
      </c>
      <c r="U1748">
        <v>0.14499999999999999</v>
      </c>
      <c r="V1748" s="2">
        <v>1452900</v>
      </c>
      <c r="W1748" s="2">
        <v>26152000</v>
      </c>
      <c r="X1748" t="str">
        <f>IF(OR(Raw_Data[[#This Row],[status_pembayaran]]="Macet",Raw_Data[[#This Row],[status_pembayaran]]="Kurang Lancar"),"Non Performing Loan","Performing")</f>
        <v>Performing</v>
      </c>
      <c r="Y1748" t="s">
        <v>47</v>
      </c>
      <c r="Z1748">
        <v>0</v>
      </c>
      <c r="AA1748">
        <v>0</v>
      </c>
      <c r="AB1748">
        <v>1</v>
      </c>
      <c r="AC1748" t="s">
        <v>104</v>
      </c>
      <c r="AD1748">
        <f>IF(Raw_Data[[#This Row],[rasio]]&lt;0.2,1,IF(Raw_Data[[#This Row],[rasio]]&lt;0.3,2,IF(Raw_Data[[#This Row],[rasio]]&lt;0.4,3,4)))</f>
        <v>4</v>
      </c>
      <c r="AE1748">
        <f>IF(Raw_Data[[#This Row],[kategori_dp]]="High",1,IF(Raw_Data[[#This Row],[kategori_dp]]="Medium",2,3))</f>
        <v>1</v>
      </c>
      <c r="AF1748">
        <f>IF(Raw_Data[[#This Row],[tenor_bulan]]&lt;=24,1,IF(Raw_Data[[#This Row],[tenor_bulan]]&lt;=36,2,IF(Raw_Data[[#This Row],[tenor_bulan]]&lt;=48,3,4)))</f>
        <v>1</v>
      </c>
      <c r="AG1748">
        <f>IF(Raw_Data[[#This Row],[jumlah_kali_telat]]=0,0,IF(Raw_Data[[#This Row],[jumlah_kali_telat]]&lt;=2,2,4))</f>
        <v>0</v>
      </c>
      <c r="AH1748">
        <f>Raw_Data[[#This Row],[Skor_Rasio]]+Raw_Data[[#This Row],[Skor_DP]]+Raw_Data[[#This Row],[Skor_Tenor]]+Raw_Data[[#This Row],[Skor_Telat]]</f>
        <v>6</v>
      </c>
      <c r="AI1748" t="str">
        <f>IF(Raw_Data[[#This Row],[Risk_Score]]&lt;=6,"Low Risk",IF(Raw_Data[[#This Row],[Risk_Score]]&lt;=8,"Medium Risk","High Risk"))</f>
        <v>Low Risk</v>
      </c>
      <c r="AJ1748">
        <f ca="1">IFERROR(DATEDIF(Raw_Data[[#This Row],[tanggal_pengajuan]],TODAY(),"m"),"N/A")</f>
        <v>6</v>
      </c>
      <c r="AK1748" t="str">
        <f ca="1">IF(ISNUMBER(Raw_Data[[#This Row],[MOB]]),IF(Raw_Data[[#This Row],[MOB]]&lt;6,"0-5 bulan",IF(Raw_Data[[#This Row],[MOB]]&lt;12,"6-11 bulan",IF(Raw_Data[[#This Row],[MOB]]&lt;24,"12-23 bulan","24+ bulan"))),"N/A")</f>
        <v>6-11 bulan</v>
      </c>
    </row>
    <row r="1749" spans="1:37" ht="14.25" customHeight="1" x14ac:dyDescent="0.45">
      <c r="A1749" t="s">
        <v>4169</v>
      </c>
      <c r="B1749" s="64">
        <v>46049</v>
      </c>
      <c r="C1749" s="1" t="str">
        <f t="shared" si="27"/>
        <v>January</v>
      </c>
      <c r="D1749" t="s">
        <v>3101</v>
      </c>
      <c r="E1749" t="s">
        <v>4170</v>
      </c>
      <c r="F1749">
        <v>46</v>
      </c>
      <c r="G1749" t="s">
        <v>51</v>
      </c>
      <c r="H1749" t="s">
        <v>96</v>
      </c>
      <c r="I1749" s="2">
        <v>4926000</v>
      </c>
      <c r="J1749" s="3">
        <f>Raw_Data[[#This Row],[cicilan_per_bulan]]/Raw_Data[[#This Row],[penghasilan_bulanan]]</f>
        <v>0.31488022736500204</v>
      </c>
      <c r="K1749" t="s">
        <v>205</v>
      </c>
      <c r="L1749" t="s">
        <v>110</v>
      </c>
      <c r="M1749" t="s">
        <v>44</v>
      </c>
      <c r="N1749" t="s">
        <v>83</v>
      </c>
      <c r="O1749" t="s">
        <v>57</v>
      </c>
      <c r="P1749" s="2">
        <v>19125000</v>
      </c>
      <c r="Q1749" s="2">
        <v>2869000</v>
      </c>
      <c r="R1749" t="str">
        <f>IF(Raw_Data[[#This Row],[persen_dp]]&lt;15%,"Low",IF(Raw_Data[[#This Row],[persen_dp]]&gt;25%,"High","Medium"))</f>
        <v>Medium</v>
      </c>
      <c r="S1749" s="3">
        <v>0.15</v>
      </c>
      <c r="T1749">
        <v>12</v>
      </c>
      <c r="U1749">
        <v>0.14499999999999999</v>
      </c>
      <c r="V1749" s="2">
        <v>1551100</v>
      </c>
      <c r="W1749" s="2">
        <v>18613000</v>
      </c>
      <c r="X1749" t="str">
        <f>IF(OR(Raw_Data[[#This Row],[status_pembayaran]]="Macet",Raw_Data[[#This Row],[status_pembayaran]]="Kurang Lancar"),"Non Performing Loan","Performing")</f>
        <v>Performing</v>
      </c>
      <c r="Y1749" t="s">
        <v>47</v>
      </c>
      <c r="Z1749">
        <v>0</v>
      </c>
      <c r="AA1749">
        <v>0</v>
      </c>
      <c r="AB1749">
        <v>1</v>
      </c>
      <c r="AC1749" t="s">
        <v>66</v>
      </c>
      <c r="AD1749">
        <f>IF(Raw_Data[[#This Row],[rasio]]&lt;0.2,1,IF(Raw_Data[[#This Row],[rasio]]&lt;0.3,2,IF(Raw_Data[[#This Row],[rasio]]&lt;0.4,3,4)))</f>
        <v>3</v>
      </c>
      <c r="AE1749">
        <f>IF(Raw_Data[[#This Row],[kategori_dp]]="High",1,IF(Raw_Data[[#This Row],[kategori_dp]]="Medium",2,3))</f>
        <v>2</v>
      </c>
      <c r="AF1749">
        <f>IF(Raw_Data[[#This Row],[tenor_bulan]]&lt;=24,1,IF(Raw_Data[[#This Row],[tenor_bulan]]&lt;=36,2,IF(Raw_Data[[#This Row],[tenor_bulan]]&lt;=48,3,4)))</f>
        <v>1</v>
      </c>
      <c r="AG1749">
        <f>IF(Raw_Data[[#This Row],[jumlah_kali_telat]]=0,0,IF(Raw_Data[[#This Row],[jumlah_kali_telat]]&lt;=2,2,4))</f>
        <v>0</v>
      </c>
      <c r="AH1749">
        <f>Raw_Data[[#This Row],[Skor_Rasio]]+Raw_Data[[#This Row],[Skor_DP]]+Raw_Data[[#This Row],[Skor_Tenor]]+Raw_Data[[#This Row],[Skor_Telat]]</f>
        <v>6</v>
      </c>
      <c r="AI1749" t="str">
        <f>IF(Raw_Data[[#This Row],[Risk_Score]]&lt;=6,"Low Risk",IF(Raw_Data[[#This Row],[Risk_Score]]&lt;=8,"Medium Risk","High Risk"))</f>
        <v>Low Risk</v>
      </c>
      <c r="AJ1749">
        <f ca="1">IFERROR(DATEDIF(Raw_Data[[#This Row],[tanggal_pengajuan]],TODAY(),"m"),"N/A")</f>
        <v>8</v>
      </c>
      <c r="AK1749" t="str">
        <f ca="1">IF(ISNUMBER(Raw_Data[[#This Row],[MOB]]),IF(Raw_Data[[#This Row],[MOB]]&lt;6,"0-5 bulan",IF(Raw_Data[[#This Row],[MOB]]&lt;12,"6-11 bulan",IF(Raw_Data[[#This Row],[MOB]]&lt;24,"12-23 bulan","24+ bulan"))),"N/A")</f>
        <v>6-11 bulan</v>
      </c>
    </row>
    <row r="1750" spans="1:37" ht="14.25" customHeight="1" x14ac:dyDescent="0.45">
      <c r="A1750" t="s">
        <v>4171</v>
      </c>
      <c r="B1750" s="64">
        <v>46116</v>
      </c>
      <c r="C1750" s="1" t="str">
        <f t="shared" si="27"/>
        <v>April</v>
      </c>
      <c r="D1750" t="s">
        <v>696</v>
      </c>
      <c r="E1750" t="s">
        <v>4172</v>
      </c>
      <c r="F1750">
        <v>27</v>
      </c>
      <c r="G1750" t="s">
        <v>40</v>
      </c>
      <c r="H1750" t="s">
        <v>101</v>
      </c>
      <c r="I1750" s="2">
        <v>2981000</v>
      </c>
      <c r="J1750" s="3">
        <f>Raw_Data[[#This Row],[cicilan_per_bulan]]/Raw_Data[[#This Row],[penghasilan_bulanan]]</f>
        <v>1.2226769540422677</v>
      </c>
      <c r="K1750" t="s">
        <v>167</v>
      </c>
      <c r="L1750" t="s">
        <v>110</v>
      </c>
      <c r="M1750" t="s">
        <v>44</v>
      </c>
      <c r="N1750" t="s">
        <v>171</v>
      </c>
      <c r="O1750" t="s">
        <v>172</v>
      </c>
      <c r="P1750" s="2">
        <v>42443000</v>
      </c>
      <c r="Q1750" s="2">
        <v>4244000</v>
      </c>
      <c r="R1750" t="str">
        <f>IF(Raw_Data[[#This Row],[persen_dp]]&lt;15%,"Low",IF(Raw_Data[[#This Row],[persen_dp]]&gt;25%,"High","Medium"))</f>
        <v>Low</v>
      </c>
      <c r="S1750" s="3">
        <v>0.1</v>
      </c>
      <c r="T1750">
        <v>12</v>
      </c>
      <c r="U1750">
        <v>0.14499999999999999</v>
      </c>
      <c r="V1750" s="2">
        <v>3644800</v>
      </c>
      <c r="W1750" s="2">
        <v>43738000</v>
      </c>
      <c r="X1750" t="str">
        <f>IF(OR(Raw_Data[[#This Row],[status_pembayaran]]="Macet",Raw_Data[[#This Row],[status_pembayaran]]="Kurang Lancar"),"Non Performing Loan","Performing")</f>
        <v>Performing</v>
      </c>
      <c r="Y1750" t="s">
        <v>47</v>
      </c>
      <c r="Z1750">
        <v>0</v>
      </c>
      <c r="AA1750">
        <v>0</v>
      </c>
      <c r="AB1750">
        <v>1</v>
      </c>
      <c r="AD1750">
        <f>IF(Raw_Data[[#This Row],[rasio]]&lt;0.2,1,IF(Raw_Data[[#This Row],[rasio]]&lt;0.3,2,IF(Raw_Data[[#This Row],[rasio]]&lt;0.4,3,4)))</f>
        <v>4</v>
      </c>
      <c r="AE1750">
        <f>IF(Raw_Data[[#This Row],[kategori_dp]]="High",1,IF(Raw_Data[[#This Row],[kategori_dp]]="Medium",2,3))</f>
        <v>3</v>
      </c>
      <c r="AF1750">
        <f>IF(Raw_Data[[#This Row],[tenor_bulan]]&lt;=24,1,IF(Raw_Data[[#This Row],[tenor_bulan]]&lt;=36,2,IF(Raw_Data[[#This Row],[tenor_bulan]]&lt;=48,3,4)))</f>
        <v>1</v>
      </c>
      <c r="AG1750">
        <f>IF(Raw_Data[[#This Row],[jumlah_kali_telat]]=0,0,IF(Raw_Data[[#This Row],[jumlah_kali_telat]]&lt;=2,2,4))</f>
        <v>0</v>
      </c>
      <c r="AH1750">
        <f>Raw_Data[[#This Row],[Skor_Rasio]]+Raw_Data[[#This Row],[Skor_DP]]+Raw_Data[[#This Row],[Skor_Tenor]]+Raw_Data[[#This Row],[Skor_Telat]]</f>
        <v>8</v>
      </c>
      <c r="AI1750" t="str">
        <f>IF(Raw_Data[[#This Row],[Risk_Score]]&lt;=6,"Low Risk",IF(Raw_Data[[#This Row],[Risk_Score]]&lt;=8,"Medium Risk","High Risk"))</f>
        <v>Medium Risk</v>
      </c>
      <c r="AJ1750">
        <f ca="1">IFERROR(DATEDIF(Raw_Data[[#This Row],[tanggal_pengajuan]],TODAY(),"m"),"N/A")</f>
        <v>6</v>
      </c>
      <c r="AK1750" t="str">
        <f ca="1">IF(ISNUMBER(Raw_Data[[#This Row],[MOB]]),IF(Raw_Data[[#This Row],[MOB]]&lt;6,"0-5 bulan",IF(Raw_Data[[#This Row],[MOB]]&lt;12,"6-11 bulan",IF(Raw_Data[[#This Row],[MOB]]&lt;24,"12-23 bulan","24+ bulan"))),"N/A")</f>
        <v>6-11 bulan</v>
      </c>
    </row>
    <row r="1751" spans="1:37" ht="14.25" customHeight="1" x14ac:dyDescent="0.45">
      <c r="A1751" t="s">
        <v>4173</v>
      </c>
      <c r="B1751" s="64">
        <v>46184</v>
      </c>
      <c r="C1751" s="1" t="str">
        <f t="shared" si="27"/>
        <v>June</v>
      </c>
      <c r="D1751" t="s">
        <v>2682</v>
      </c>
      <c r="E1751" t="s">
        <v>4174</v>
      </c>
      <c r="F1751">
        <v>57</v>
      </c>
      <c r="G1751" t="s">
        <v>40</v>
      </c>
      <c r="H1751" t="s">
        <v>101</v>
      </c>
      <c r="I1751" s="2">
        <v>4138000</v>
      </c>
      <c r="J1751" s="3">
        <f>Raw_Data[[#This Row],[cicilan_per_bulan]]/Raw_Data[[#This Row],[penghasilan_bulanan]]</f>
        <v>0.30350410826486224</v>
      </c>
      <c r="K1751" t="s">
        <v>109</v>
      </c>
      <c r="L1751" t="s">
        <v>110</v>
      </c>
      <c r="M1751" t="s">
        <v>72</v>
      </c>
      <c r="N1751" t="s">
        <v>73</v>
      </c>
      <c r="O1751" t="s">
        <v>46</v>
      </c>
      <c r="P1751" s="2">
        <v>20251000</v>
      </c>
      <c r="Q1751" s="2">
        <v>7088000</v>
      </c>
      <c r="R1751" t="str">
        <f>IF(Raw_Data[[#This Row],[persen_dp]]&lt;15%,"Low",IF(Raw_Data[[#This Row],[persen_dp]]&gt;25%,"High","Medium"))</f>
        <v>High</v>
      </c>
      <c r="S1751" s="3">
        <v>0.35</v>
      </c>
      <c r="T1751">
        <v>12</v>
      </c>
      <c r="U1751">
        <v>0.14499999999999999</v>
      </c>
      <c r="V1751" s="2">
        <v>1255900</v>
      </c>
      <c r="W1751" s="2">
        <v>15071000</v>
      </c>
      <c r="X1751" t="str">
        <f>IF(OR(Raw_Data[[#This Row],[status_pembayaran]]="Macet",Raw_Data[[#This Row],[status_pembayaran]]="Kurang Lancar"),"Non Performing Loan","Performing")</f>
        <v>Performing</v>
      </c>
      <c r="Y1751" t="s">
        <v>47</v>
      </c>
      <c r="Z1751">
        <v>0</v>
      </c>
      <c r="AA1751">
        <v>0</v>
      </c>
      <c r="AB1751">
        <v>1</v>
      </c>
      <c r="AD1751">
        <f>IF(Raw_Data[[#This Row],[rasio]]&lt;0.2,1,IF(Raw_Data[[#This Row],[rasio]]&lt;0.3,2,IF(Raw_Data[[#This Row],[rasio]]&lt;0.4,3,4)))</f>
        <v>3</v>
      </c>
      <c r="AE1751">
        <f>IF(Raw_Data[[#This Row],[kategori_dp]]="High",1,IF(Raw_Data[[#This Row],[kategori_dp]]="Medium",2,3))</f>
        <v>1</v>
      </c>
      <c r="AF1751">
        <f>IF(Raw_Data[[#This Row],[tenor_bulan]]&lt;=24,1,IF(Raw_Data[[#This Row],[tenor_bulan]]&lt;=36,2,IF(Raw_Data[[#This Row],[tenor_bulan]]&lt;=48,3,4)))</f>
        <v>1</v>
      </c>
      <c r="AG1751">
        <f>IF(Raw_Data[[#This Row],[jumlah_kali_telat]]=0,0,IF(Raw_Data[[#This Row],[jumlah_kali_telat]]&lt;=2,2,4))</f>
        <v>0</v>
      </c>
      <c r="AH1751">
        <f>Raw_Data[[#This Row],[Skor_Rasio]]+Raw_Data[[#This Row],[Skor_DP]]+Raw_Data[[#This Row],[Skor_Tenor]]+Raw_Data[[#This Row],[Skor_Telat]]</f>
        <v>5</v>
      </c>
      <c r="AI1751" t="str">
        <f>IF(Raw_Data[[#This Row],[Risk_Score]]&lt;=6,"Low Risk",IF(Raw_Data[[#This Row],[Risk_Score]]&lt;=8,"Medium Risk","High Risk"))</f>
        <v>Low Risk</v>
      </c>
      <c r="AJ1751">
        <f ca="1">IFERROR(DATEDIF(Raw_Data[[#This Row],[tanggal_pengajuan]],TODAY(),"m"),"N/A")</f>
        <v>4</v>
      </c>
      <c r="AK1751" t="str">
        <f ca="1">IF(ISNUMBER(Raw_Data[[#This Row],[MOB]]),IF(Raw_Data[[#This Row],[MOB]]&lt;6,"0-5 bulan",IF(Raw_Data[[#This Row],[MOB]]&lt;12,"6-11 bulan",IF(Raw_Data[[#This Row],[MOB]]&lt;24,"12-23 bulan","24+ bulan"))),"N/A")</f>
        <v>0-5 bulan</v>
      </c>
    </row>
    <row r="1752" spans="1:37" ht="14.25" customHeight="1" x14ac:dyDescent="0.45">
      <c r="A1752" t="s">
        <v>4175</v>
      </c>
      <c r="B1752" s="64">
        <v>46087</v>
      </c>
      <c r="C1752" s="1" t="str">
        <f t="shared" si="27"/>
        <v>March</v>
      </c>
      <c r="D1752" t="s">
        <v>4176</v>
      </c>
      <c r="E1752" t="s">
        <v>4177</v>
      </c>
      <c r="F1752">
        <v>56</v>
      </c>
      <c r="G1752" t="s">
        <v>51</v>
      </c>
      <c r="H1752" t="s">
        <v>62</v>
      </c>
      <c r="I1752" s="2">
        <v>3354000</v>
      </c>
      <c r="J1752" s="3">
        <f>Raw_Data[[#This Row],[cicilan_per_bulan]]/Raw_Data[[#This Row],[penghasilan_bulanan]]</f>
        <v>0.54451401311866432</v>
      </c>
      <c r="K1752" t="s">
        <v>192</v>
      </c>
      <c r="L1752" t="s">
        <v>128</v>
      </c>
      <c r="M1752" t="s">
        <v>55</v>
      </c>
      <c r="N1752" t="s">
        <v>147</v>
      </c>
      <c r="O1752" t="s">
        <v>148</v>
      </c>
      <c r="P1752" s="2">
        <v>31900000</v>
      </c>
      <c r="Q1752" s="2">
        <v>12760000</v>
      </c>
      <c r="R1752" t="str">
        <f>IF(Raw_Data[[#This Row],[persen_dp]]&lt;15%,"Low",IF(Raw_Data[[#This Row],[persen_dp]]&gt;25%,"High","Medium"))</f>
        <v>High</v>
      </c>
      <c r="S1752" s="3">
        <v>0.4</v>
      </c>
      <c r="T1752">
        <v>12</v>
      </c>
      <c r="U1752">
        <v>0.14499999999999999</v>
      </c>
      <c r="V1752" s="2">
        <v>1826300</v>
      </c>
      <c r="W1752" s="2">
        <v>21916000</v>
      </c>
      <c r="X1752" t="str">
        <f>IF(OR(Raw_Data[[#This Row],[status_pembayaran]]="Macet",Raw_Data[[#This Row],[status_pembayaran]]="Kurang Lancar"),"Non Performing Loan","Performing")</f>
        <v>Performing</v>
      </c>
      <c r="Y1752" t="s">
        <v>47</v>
      </c>
      <c r="Z1752">
        <v>0</v>
      </c>
      <c r="AA1752">
        <v>0</v>
      </c>
      <c r="AB1752">
        <v>1</v>
      </c>
      <c r="AC1752" t="s">
        <v>58</v>
      </c>
      <c r="AD1752">
        <f>IF(Raw_Data[[#This Row],[rasio]]&lt;0.2,1,IF(Raw_Data[[#This Row],[rasio]]&lt;0.3,2,IF(Raw_Data[[#This Row],[rasio]]&lt;0.4,3,4)))</f>
        <v>4</v>
      </c>
      <c r="AE1752">
        <f>IF(Raw_Data[[#This Row],[kategori_dp]]="High",1,IF(Raw_Data[[#This Row],[kategori_dp]]="Medium",2,3))</f>
        <v>1</v>
      </c>
      <c r="AF1752">
        <f>IF(Raw_Data[[#This Row],[tenor_bulan]]&lt;=24,1,IF(Raw_Data[[#This Row],[tenor_bulan]]&lt;=36,2,IF(Raw_Data[[#This Row],[tenor_bulan]]&lt;=48,3,4)))</f>
        <v>1</v>
      </c>
      <c r="AG1752">
        <f>IF(Raw_Data[[#This Row],[jumlah_kali_telat]]=0,0,IF(Raw_Data[[#This Row],[jumlah_kali_telat]]&lt;=2,2,4))</f>
        <v>0</v>
      </c>
      <c r="AH1752">
        <f>Raw_Data[[#This Row],[Skor_Rasio]]+Raw_Data[[#This Row],[Skor_DP]]+Raw_Data[[#This Row],[Skor_Tenor]]+Raw_Data[[#This Row],[Skor_Telat]]</f>
        <v>6</v>
      </c>
      <c r="AI1752" t="str">
        <f>IF(Raw_Data[[#This Row],[Risk_Score]]&lt;=6,"Low Risk",IF(Raw_Data[[#This Row],[Risk_Score]]&lt;=8,"Medium Risk","High Risk"))</f>
        <v>Low Risk</v>
      </c>
      <c r="AJ1752">
        <f ca="1">IFERROR(DATEDIF(Raw_Data[[#This Row],[tanggal_pengajuan]],TODAY(),"m"),"N/A")</f>
        <v>7</v>
      </c>
      <c r="AK1752" t="str">
        <f ca="1">IF(ISNUMBER(Raw_Data[[#This Row],[MOB]]),IF(Raw_Data[[#This Row],[MOB]]&lt;6,"0-5 bulan",IF(Raw_Data[[#This Row],[MOB]]&lt;12,"6-11 bulan",IF(Raw_Data[[#This Row],[MOB]]&lt;24,"12-23 bulan","24+ bulan"))),"N/A")</f>
        <v>6-11 bulan</v>
      </c>
    </row>
    <row r="1753" spans="1:37" ht="14.25" customHeight="1" x14ac:dyDescent="0.45">
      <c r="A1753" t="s">
        <v>4178</v>
      </c>
      <c r="B1753" s="64">
        <v>46183</v>
      </c>
      <c r="C1753" s="1" t="str">
        <f t="shared" si="27"/>
        <v>June</v>
      </c>
      <c r="D1753" t="s">
        <v>1063</v>
      </c>
      <c r="E1753" t="s">
        <v>4179</v>
      </c>
      <c r="F1753">
        <v>51</v>
      </c>
      <c r="G1753" t="s">
        <v>40</v>
      </c>
      <c r="H1753" t="s">
        <v>152</v>
      </c>
      <c r="I1753" s="2">
        <v>3089000</v>
      </c>
      <c r="J1753" s="3">
        <f>Raw_Data[[#This Row],[cicilan_per_bulan]]/Raw_Data[[#This Row],[penghasilan_bulanan]]</f>
        <v>0.38834574295888635</v>
      </c>
      <c r="K1753" t="s">
        <v>70</v>
      </c>
      <c r="L1753" t="s">
        <v>71</v>
      </c>
      <c r="M1753" t="s">
        <v>55</v>
      </c>
      <c r="N1753" t="s">
        <v>147</v>
      </c>
      <c r="O1753" t="s">
        <v>148</v>
      </c>
      <c r="P1753" s="2">
        <v>31882000</v>
      </c>
      <c r="Q1753" s="2">
        <v>9565000</v>
      </c>
      <c r="R1753" t="str">
        <f>IF(Raw_Data[[#This Row],[persen_dp]]&lt;15%,"Low",IF(Raw_Data[[#This Row],[persen_dp]]&gt;25%,"High","Medium"))</f>
        <v>High</v>
      </c>
      <c r="S1753" s="3">
        <v>0.3</v>
      </c>
      <c r="T1753">
        <v>24</v>
      </c>
      <c r="U1753">
        <v>0.14499999999999999</v>
      </c>
      <c r="V1753" s="2">
        <v>1199600</v>
      </c>
      <c r="W1753" s="2">
        <v>28790000</v>
      </c>
      <c r="X1753" t="str">
        <f>IF(OR(Raw_Data[[#This Row],[status_pembayaran]]="Macet",Raw_Data[[#This Row],[status_pembayaran]]="Kurang Lancar"),"Non Performing Loan","Performing")</f>
        <v>Performing</v>
      </c>
      <c r="Y1753" t="s">
        <v>47</v>
      </c>
      <c r="Z1753">
        <v>0</v>
      </c>
      <c r="AA1753">
        <v>0</v>
      </c>
      <c r="AB1753">
        <v>1</v>
      </c>
      <c r="AC1753" t="s">
        <v>104</v>
      </c>
      <c r="AD1753">
        <f>IF(Raw_Data[[#This Row],[rasio]]&lt;0.2,1,IF(Raw_Data[[#This Row],[rasio]]&lt;0.3,2,IF(Raw_Data[[#This Row],[rasio]]&lt;0.4,3,4)))</f>
        <v>3</v>
      </c>
      <c r="AE1753">
        <f>IF(Raw_Data[[#This Row],[kategori_dp]]="High",1,IF(Raw_Data[[#This Row],[kategori_dp]]="Medium",2,3))</f>
        <v>1</v>
      </c>
      <c r="AF1753">
        <f>IF(Raw_Data[[#This Row],[tenor_bulan]]&lt;=24,1,IF(Raw_Data[[#This Row],[tenor_bulan]]&lt;=36,2,IF(Raw_Data[[#This Row],[tenor_bulan]]&lt;=48,3,4)))</f>
        <v>1</v>
      </c>
      <c r="AG1753">
        <f>IF(Raw_Data[[#This Row],[jumlah_kali_telat]]=0,0,IF(Raw_Data[[#This Row],[jumlah_kali_telat]]&lt;=2,2,4))</f>
        <v>0</v>
      </c>
      <c r="AH1753">
        <f>Raw_Data[[#This Row],[Skor_Rasio]]+Raw_Data[[#This Row],[Skor_DP]]+Raw_Data[[#This Row],[Skor_Tenor]]+Raw_Data[[#This Row],[Skor_Telat]]</f>
        <v>5</v>
      </c>
      <c r="AI1753" t="str">
        <f>IF(Raw_Data[[#This Row],[Risk_Score]]&lt;=6,"Low Risk",IF(Raw_Data[[#This Row],[Risk_Score]]&lt;=8,"Medium Risk","High Risk"))</f>
        <v>Low Risk</v>
      </c>
      <c r="AJ1753">
        <f ca="1">IFERROR(DATEDIF(Raw_Data[[#This Row],[tanggal_pengajuan]],TODAY(),"m"),"N/A")</f>
        <v>4</v>
      </c>
      <c r="AK1753" t="str">
        <f ca="1">IF(ISNUMBER(Raw_Data[[#This Row],[MOB]]),IF(Raw_Data[[#This Row],[MOB]]&lt;6,"0-5 bulan",IF(Raw_Data[[#This Row],[MOB]]&lt;12,"6-11 bulan",IF(Raw_Data[[#This Row],[MOB]]&lt;24,"12-23 bulan","24+ bulan"))),"N/A")</f>
        <v>0-5 bulan</v>
      </c>
    </row>
    <row r="1754" spans="1:37" ht="14.25" customHeight="1" x14ac:dyDescent="0.45">
      <c r="A1754" t="s">
        <v>4180</v>
      </c>
      <c r="B1754" s="64">
        <v>46095</v>
      </c>
      <c r="C1754" s="1" t="str">
        <f t="shared" si="27"/>
        <v>March</v>
      </c>
      <c r="D1754" t="s">
        <v>1255</v>
      </c>
      <c r="E1754" t="s">
        <v>4181</v>
      </c>
      <c r="F1754">
        <v>43</v>
      </c>
      <c r="G1754" t="s">
        <v>40</v>
      </c>
      <c r="H1754" t="s">
        <v>108</v>
      </c>
      <c r="I1754" s="2">
        <v>6793000</v>
      </c>
      <c r="J1754" s="3">
        <f>Raw_Data[[#This Row],[cicilan_per_bulan]]/Raw_Data[[#This Row],[penghasilan_bulanan]]</f>
        <v>8.9121154129250701E-2</v>
      </c>
      <c r="K1754" t="s">
        <v>192</v>
      </c>
      <c r="L1754" t="s">
        <v>128</v>
      </c>
      <c r="M1754" t="s">
        <v>44</v>
      </c>
      <c r="N1754" t="s">
        <v>163</v>
      </c>
      <c r="O1754" t="s">
        <v>46</v>
      </c>
      <c r="P1754" s="2">
        <v>30655000</v>
      </c>
      <c r="Q1754" s="2">
        <v>12262000</v>
      </c>
      <c r="R1754" t="str">
        <f>IF(Raw_Data[[#This Row],[persen_dp]]&lt;15%,"Low",IF(Raw_Data[[#This Row],[persen_dp]]&gt;25%,"High","Medium"))</f>
        <v>High</v>
      </c>
      <c r="S1754" s="3">
        <v>0.4</v>
      </c>
      <c r="T1754">
        <v>48</v>
      </c>
      <c r="U1754">
        <v>0.14499999999999999</v>
      </c>
      <c r="V1754" s="2">
        <v>605400</v>
      </c>
      <c r="W1754" s="2">
        <v>29061000</v>
      </c>
      <c r="X1754" t="str">
        <f>IF(OR(Raw_Data[[#This Row],[status_pembayaran]]="Macet",Raw_Data[[#This Row],[status_pembayaran]]="Kurang Lancar"),"Non Performing Loan","Performing")</f>
        <v>Performing</v>
      </c>
      <c r="Y1754" t="s">
        <v>47</v>
      </c>
      <c r="Z1754">
        <v>0</v>
      </c>
      <c r="AA1754">
        <v>0</v>
      </c>
      <c r="AB1754">
        <v>1</v>
      </c>
      <c r="AD1754">
        <f>IF(Raw_Data[[#This Row],[rasio]]&lt;0.2,1,IF(Raw_Data[[#This Row],[rasio]]&lt;0.3,2,IF(Raw_Data[[#This Row],[rasio]]&lt;0.4,3,4)))</f>
        <v>1</v>
      </c>
      <c r="AE1754">
        <f>IF(Raw_Data[[#This Row],[kategori_dp]]="High",1,IF(Raw_Data[[#This Row],[kategori_dp]]="Medium",2,3))</f>
        <v>1</v>
      </c>
      <c r="AF1754">
        <f>IF(Raw_Data[[#This Row],[tenor_bulan]]&lt;=24,1,IF(Raw_Data[[#This Row],[tenor_bulan]]&lt;=36,2,IF(Raw_Data[[#This Row],[tenor_bulan]]&lt;=48,3,4)))</f>
        <v>3</v>
      </c>
      <c r="AG1754">
        <f>IF(Raw_Data[[#This Row],[jumlah_kali_telat]]=0,0,IF(Raw_Data[[#This Row],[jumlah_kali_telat]]&lt;=2,2,4))</f>
        <v>0</v>
      </c>
      <c r="AH1754">
        <f>Raw_Data[[#This Row],[Skor_Rasio]]+Raw_Data[[#This Row],[Skor_DP]]+Raw_Data[[#This Row],[Skor_Tenor]]+Raw_Data[[#This Row],[Skor_Telat]]</f>
        <v>5</v>
      </c>
      <c r="AI1754" t="str">
        <f>IF(Raw_Data[[#This Row],[Risk_Score]]&lt;=6,"Low Risk",IF(Raw_Data[[#This Row],[Risk_Score]]&lt;=8,"Medium Risk","High Risk"))</f>
        <v>Low Risk</v>
      </c>
      <c r="AJ1754">
        <f ca="1">IFERROR(DATEDIF(Raw_Data[[#This Row],[tanggal_pengajuan]],TODAY(),"m"),"N/A")</f>
        <v>7</v>
      </c>
      <c r="AK1754" t="str">
        <f ca="1">IF(ISNUMBER(Raw_Data[[#This Row],[MOB]]),IF(Raw_Data[[#This Row],[MOB]]&lt;6,"0-5 bulan",IF(Raw_Data[[#This Row],[MOB]]&lt;12,"6-11 bulan",IF(Raw_Data[[#This Row],[MOB]]&lt;24,"12-23 bulan","24+ bulan"))),"N/A")</f>
        <v>6-11 bulan</v>
      </c>
    </row>
    <row r="1755" spans="1:37" ht="14.25" customHeight="1" x14ac:dyDescent="0.45">
      <c r="A1755" t="s">
        <v>4182</v>
      </c>
      <c r="B1755" s="64">
        <v>46124</v>
      </c>
      <c r="C1755" s="1" t="str">
        <f t="shared" si="27"/>
        <v>April</v>
      </c>
      <c r="D1755" t="s">
        <v>2433</v>
      </c>
      <c r="E1755" t="s">
        <v>4183</v>
      </c>
      <c r="F1755">
        <v>21</v>
      </c>
      <c r="G1755" t="s">
        <v>40</v>
      </c>
      <c r="H1755" t="s">
        <v>41</v>
      </c>
      <c r="I1755" s="2">
        <v>7253000</v>
      </c>
      <c r="J1755" s="3">
        <f>Raw_Data[[#This Row],[cicilan_per_bulan]]/Raw_Data[[#This Row],[penghasilan_bulanan]]</f>
        <v>8.9190679718737079E-2</v>
      </c>
      <c r="K1755" t="s">
        <v>81</v>
      </c>
      <c r="L1755" t="s">
        <v>82</v>
      </c>
      <c r="M1755" t="s">
        <v>290</v>
      </c>
      <c r="N1755" t="s">
        <v>291</v>
      </c>
      <c r="O1755" t="s">
        <v>292</v>
      </c>
      <c r="P1755" s="2">
        <v>37499000</v>
      </c>
      <c r="Q1755" s="2">
        <v>14999000</v>
      </c>
      <c r="R1755" t="str">
        <f>IF(Raw_Data[[#This Row],[persen_dp]]&lt;15%,"Low",IF(Raw_Data[[#This Row],[persen_dp]]&gt;25%,"High","Medium"))</f>
        <v>High</v>
      </c>
      <c r="S1755" s="3">
        <v>0.4</v>
      </c>
      <c r="T1755">
        <v>60</v>
      </c>
      <c r="U1755">
        <v>0.14499999999999999</v>
      </c>
      <c r="V1755" s="2">
        <v>646900</v>
      </c>
      <c r="W1755" s="2">
        <v>38812000</v>
      </c>
      <c r="X1755" t="str">
        <f>IF(OR(Raw_Data[[#This Row],[status_pembayaran]]="Macet",Raw_Data[[#This Row],[status_pembayaran]]="Kurang Lancar"),"Non Performing Loan","Performing")</f>
        <v>Performing</v>
      </c>
      <c r="Y1755" t="s">
        <v>47</v>
      </c>
      <c r="Z1755">
        <v>0</v>
      </c>
      <c r="AA1755">
        <v>0</v>
      </c>
      <c r="AB1755">
        <v>1</v>
      </c>
      <c r="AC1755" t="s">
        <v>137</v>
      </c>
      <c r="AD1755">
        <f>IF(Raw_Data[[#This Row],[rasio]]&lt;0.2,1,IF(Raw_Data[[#This Row],[rasio]]&lt;0.3,2,IF(Raw_Data[[#This Row],[rasio]]&lt;0.4,3,4)))</f>
        <v>1</v>
      </c>
      <c r="AE1755">
        <f>IF(Raw_Data[[#This Row],[kategori_dp]]="High",1,IF(Raw_Data[[#This Row],[kategori_dp]]="Medium",2,3))</f>
        <v>1</v>
      </c>
      <c r="AF1755">
        <f>IF(Raw_Data[[#This Row],[tenor_bulan]]&lt;=24,1,IF(Raw_Data[[#This Row],[tenor_bulan]]&lt;=36,2,IF(Raw_Data[[#This Row],[tenor_bulan]]&lt;=48,3,4)))</f>
        <v>4</v>
      </c>
      <c r="AG1755">
        <f>IF(Raw_Data[[#This Row],[jumlah_kali_telat]]=0,0,IF(Raw_Data[[#This Row],[jumlah_kali_telat]]&lt;=2,2,4))</f>
        <v>0</v>
      </c>
      <c r="AH1755">
        <f>Raw_Data[[#This Row],[Skor_Rasio]]+Raw_Data[[#This Row],[Skor_DP]]+Raw_Data[[#This Row],[Skor_Tenor]]+Raw_Data[[#This Row],[Skor_Telat]]</f>
        <v>6</v>
      </c>
      <c r="AI1755" t="str">
        <f>IF(Raw_Data[[#This Row],[Risk_Score]]&lt;=6,"Low Risk",IF(Raw_Data[[#This Row],[Risk_Score]]&lt;=8,"Medium Risk","High Risk"))</f>
        <v>Low Risk</v>
      </c>
      <c r="AJ1755">
        <f ca="1">IFERROR(DATEDIF(Raw_Data[[#This Row],[tanggal_pengajuan]],TODAY(),"m"),"N/A")</f>
        <v>6</v>
      </c>
      <c r="AK1755" t="str">
        <f ca="1">IF(ISNUMBER(Raw_Data[[#This Row],[MOB]]),IF(Raw_Data[[#This Row],[MOB]]&lt;6,"0-5 bulan",IF(Raw_Data[[#This Row],[MOB]]&lt;12,"6-11 bulan",IF(Raw_Data[[#This Row],[MOB]]&lt;24,"12-23 bulan","24+ bulan"))),"N/A")</f>
        <v>6-11 bulan</v>
      </c>
    </row>
    <row r="1756" spans="1:37" ht="14.25" customHeight="1" x14ac:dyDescent="0.45">
      <c r="A1756" t="s">
        <v>4184</v>
      </c>
      <c r="B1756" s="64">
        <v>46035</v>
      </c>
      <c r="C1756" s="1" t="str">
        <f t="shared" si="27"/>
        <v>January</v>
      </c>
      <c r="D1756" t="s">
        <v>359</v>
      </c>
      <c r="E1756" t="s">
        <v>4185</v>
      </c>
      <c r="F1756">
        <v>48</v>
      </c>
      <c r="G1756" t="s">
        <v>51</v>
      </c>
      <c r="H1756" t="s">
        <v>152</v>
      </c>
      <c r="I1756" s="2">
        <v>3854000</v>
      </c>
      <c r="J1756" s="3">
        <f>Raw_Data[[#This Row],[cicilan_per_bulan]]/Raw_Data[[#This Row],[penghasilan_bulanan]]</f>
        <v>0.15768033212247015</v>
      </c>
      <c r="K1756" t="s">
        <v>63</v>
      </c>
      <c r="L1756" t="s">
        <v>64</v>
      </c>
      <c r="M1756" t="s">
        <v>44</v>
      </c>
      <c r="N1756" t="s">
        <v>273</v>
      </c>
      <c r="O1756" t="s">
        <v>274</v>
      </c>
      <c r="P1756" s="2">
        <v>17937000</v>
      </c>
      <c r="Q1756" s="2">
        <v>2691000</v>
      </c>
      <c r="R1756" t="str">
        <f>IF(Raw_Data[[#This Row],[persen_dp]]&lt;15%,"Low",IF(Raw_Data[[#This Row],[persen_dp]]&gt;25%,"High","Medium"))</f>
        <v>Medium</v>
      </c>
      <c r="S1756" s="3">
        <v>0.15</v>
      </c>
      <c r="T1756">
        <v>36</v>
      </c>
      <c r="U1756">
        <v>0.14499999999999999</v>
      </c>
      <c r="V1756" s="2">
        <v>607700</v>
      </c>
      <c r="W1756" s="2">
        <v>21879000</v>
      </c>
      <c r="X1756" t="str">
        <f>IF(OR(Raw_Data[[#This Row],[status_pembayaran]]="Macet",Raw_Data[[#This Row],[status_pembayaran]]="Kurang Lancar"),"Non Performing Loan","Performing")</f>
        <v>Performing</v>
      </c>
      <c r="Y1756" t="s">
        <v>47</v>
      </c>
      <c r="Z1756">
        <v>0</v>
      </c>
      <c r="AA1756">
        <v>0</v>
      </c>
      <c r="AB1756">
        <v>1</v>
      </c>
      <c r="AC1756" t="s">
        <v>66</v>
      </c>
      <c r="AD1756">
        <f>IF(Raw_Data[[#This Row],[rasio]]&lt;0.2,1,IF(Raw_Data[[#This Row],[rasio]]&lt;0.3,2,IF(Raw_Data[[#This Row],[rasio]]&lt;0.4,3,4)))</f>
        <v>1</v>
      </c>
      <c r="AE1756">
        <f>IF(Raw_Data[[#This Row],[kategori_dp]]="High",1,IF(Raw_Data[[#This Row],[kategori_dp]]="Medium",2,3))</f>
        <v>2</v>
      </c>
      <c r="AF1756">
        <f>IF(Raw_Data[[#This Row],[tenor_bulan]]&lt;=24,1,IF(Raw_Data[[#This Row],[tenor_bulan]]&lt;=36,2,IF(Raw_Data[[#This Row],[tenor_bulan]]&lt;=48,3,4)))</f>
        <v>2</v>
      </c>
      <c r="AG1756">
        <f>IF(Raw_Data[[#This Row],[jumlah_kali_telat]]=0,0,IF(Raw_Data[[#This Row],[jumlah_kali_telat]]&lt;=2,2,4))</f>
        <v>0</v>
      </c>
      <c r="AH1756">
        <f>Raw_Data[[#This Row],[Skor_Rasio]]+Raw_Data[[#This Row],[Skor_DP]]+Raw_Data[[#This Row],[Skor_Tenor]]+Raw_Data[[#This Row],[Skor_Telat]]</f>
        <v>5</v>
      </c>
      <c r="AI1756" t="str">
        <f>IF(Raw_Data[[#This Row],[Risk_Score]]&lt;=6,"Low Risk",IF(Raw_Data[[#This Row],[Risk_Score]]&lt;=8,"Medium Risk","High Risk"))</f>
        <v>Low Risk</v>
      </c>
      <c r="AJ1756">
        <f ca="1">IFERROR(DATEDIF(Raw_Data[[#This Row],[tanggal_pengajuan]],TODAY(),"m"),"N/A")</f>
        <v>9</v>
      </c>
      <c r="AK1756" t="str">
        <f ca="1">IF(ISNUMBER(Raw_Data[[#This Row],[MOB]]),IF(Raw_Data[[#This Row],[MOB]]&lt;6,"0-5 bulan",IF(Raw_Data[[#This Row],[MOB]]&lt;12,"6-11 bulan",IF(Raw_Data[[#This Row],[MOB]]&lt;24,"12-23 bulan","24+ bulan"))),"N/A")</f>
        <v>6-11 bulan</v>
      </c>
    </row>
    <row r="1757" spans="1:37" ht="14.25" customHeight="1" x14ac:dyDescent="0.45">
      <c r="A1757" t="s">
        <v>4186</v>
      </c>
      <c r="B1757" s="64">
        <v>46175</v>
      </c>
      <c r="C1757" s="1" t="str">
        <f t="shared" si="27"/>
        <v>June</v>
      </c>
      <c r="D1757" t="s">
        <v>4187</v>
      </c>
      <c r="E1757" t="s">
        <v>4188</v>
      </c>
      <c r="F1757">
        <v>44</v>
      </c>
      <c r="G1757" t="s">
        <v>51</v>
      </c>
      <c r="H1757" t="s">
        <v>101</v>
      </c>
      <c r="I1757" s="2">
        <v>3453000</v>
      </c>
      <c r="J1757" s="3">
        <f>Raw_Data[[#This Row],[cicilan_per_bulan]]/Raw_Data[[#This Row],[penghasilan_bulanan]]</f>
        <v>0.29160150593686651</v>
      </c>
      <c r="K1757" t="s">
        <v>192</v>
      </c>
      <c r="L1757" t="s">
        <v>128</v>
      </c>
      <c r="M1757" t="s">
        <v>44</v>
      </c>
      <c r="N1757" t="s">
        <v>184</v>
      </c>
      <c r="O1757" t="s">
        <v>122</v>
      </c>
      <c r="P1757" s="2">
        <v>36087000</v>
      </c>
      <c r="Q1757" s="2">
        <v>10826000</v>
      </c>
      <c r="R1757" t="str">
        <f>IF(Raw_Data[[#This Row],[persen_dp]]&lt;15%,"Low",IF(Raw_Data[[#This Row],[persen_dp]]&gt;25%,"High","Medium"))</f>
        <v>High</v>
      </c>
      <c r="S1757" s="3">
        <v>0.3</v>
      </c>
      <c r="T1757">
        <v>36</v>
      </c>
      <c r="U1757">
        <v>0.14499999999999999</v>
      </c>
      <c r="V1757" s="2">
        <v>1006900</v>
      </c>
      <c r="W1757" s="2">
        <v>36249000</v>
      </c>
      <c r="X1757" t="str">
        <f>IF(OR(Raw_Data[[#This Row],[status_pembayaran]]="Macet",Raw_Data[[#This Row],[status_pembayaran]]="Kurang Lancar"),"Non Performing Loan","Performing")</f>
        <v>Performing</v>
      </c>
      <c r="Y1757" t="s">
        <v>47</v>
      </c>
      <c r="Z1757">
        <v>0</v>
      </c>
      <c r="AA1757">
        <v>0</v>
      </c>
      <c r="AB1757">
        <v>1</v>
      </c>
      <c r="AD1757">
        <f>IF(Raw_Data[[#This Row],[rasio]]&lt;0.2,1,IF(Raw_Data[[#This Row],[rasio]]&lt;0.3,2,IF(Raw_Data[[#This Row],[rasio]]&lt;0.4,3,4)))</f>
        <v>2</v>
      </c>
      <c r="AE1757">
        <f>IF(Raw_Data[[#This Row],[kategori_dp]]="High",1,IF(Raw_Data[[#This Row],[kategori_dp]]="Medium",2,3))</f>
        <v>1</v>
      </c>
      <c r="AF1757">
        <f>IF(Raw_Data[[#This Row],[tenor_bulan]]&lt;=24,1,IF(Raw_Data[[#This Row],[tenor_bulan]]&lt;=36,2,IF(Raw_Data[[#This Row],[tenor_bulan]]&lt;=48,3,4)))</f>
        <v>2</v>
      </c>
      <c r="AG1757">
        <f>IF(Raw_Data[[#This Row],[jumlah_kali_telat]]=0,0,IF(Raw_Data[[#This Row],[jumlah_kali_telat]]&lt;=2,2,4))</f>
        <v>0</v>
      </c>
      <c r="AH1757">
        <f>Raw_Data[[#This Row],[Skor_Rasio]]+Raw_Data[[#This Row],[Skor_DP]]+Raw_Data[[#This Row],[Skor_Tenor]]+Raw_Data[[#This Row],[Skor_Telat]]</f>
        <v>5</v>
      </c>
      <c r="AI1757" t="str">
        <f>IF(Raw_Data[[#This Row],[Risk_Score]]&lt;=6,"Low Risk",IF(Raw_Data[[#This Row],[Risk_Score]]&lt;=8,"Medium Risk","High Risk"))</f>
        <v>Low Risk</v>
      </c>
      <c r="AJ1757">
        <f ca="1">IFERROR(DATEDIF(Raw_Data[[#This Row],[tanggal_pengajuan]],TODAY(),"m"),"N/A")</f>
        <v>4</v>
      </c>
      <c r="AK1757" t="str">
        <f ca="1">IF(ISNUMBER(Raw_Data[[#This Row],[MOB]]),IF(Raw_Data[[#This Row],[MOB]]&lt;6,"0-5 bulan",IF(Raw_Data[[#This Row],[MOB]]&lt;12,"6-11 bulan",IF(Raw_Data[[#This Row],[MOB]]&lt;24,"12-23 bulan","24+ bulan"))),"N/A")</f>
        <v>0-5 bulan</v>
      </c>
    </row>
    <row r="1758" spans="1:37" ht="14.25" customHeight="1" x14ac:dyDescent="0.45">
      <c r="A1758" t="s">
        <v>4189</v>
      </c>
      <c r="B1758" s="64">
        <v>46122</v>
      </c>
      <c r="C1758" s="1" t="str">
        <f t="shared" si="27"/>
        <v>April</v>
      </c>
      <c r="D1758" t="s">
        <v>1593</v>
      </c>
      <c r="E1758" t="s">
        <v>4190</v>
      </c>
      <c r="F1758">
        <v>40</v>
      </c>
      <c r="G1758" t="s">
        <v>51</v>
      </c>
      <c r="H1758" t="s">
        <v>41</v>
      </c>
      <c r="I1758" s="2">
        <v>7098000</v>
      </c>
      <c r="J1758" s="3">
        <f>Raw_Data[[#This Row],[cicilan_per_bulan]]/Raw_Data[[#This Row],[penghasilan_bulanan]]</f>
        <v>0.23406593406593407</v>
      </c>
      <c r="K1758" t="s">
        <v>145</v>
      </c>
      <c r="L1758" t="s">
        <v>146</v>
      </c>
      <c r="M1758" t="s">
        <v>55</v>
      </c>
      <c r="N1758" t="s">
        <v>65</v>
      </c>
      <c r="O1758" t="s">
        <v>46</v>
      </c>
      <c r="P1758" s="2">
        <v>29020000</v>
      </c>
      <c r="Q1758" s="2">
        <v>11608000</v>
      </c>
      <c r="R1758" t="str">
        <f>IF(Raw_Data[[#This Row],[persen_dp]]&lt;15%,"Low",IF(Raw_Data[[#This Row],[persen_dp]]&gt;25%,"High","Medium"))</f>
        <v>High</v>
      </c>
      <c r="S1758" s="3">
        <v>0.4</v>
      </c>
      <c r="T1758">
        <v>12</v>
      </c>
      <c r="U1758">
        <v>0.14499999999999999</v>
      </c>
      <c r="V1758" s="2">
        <v>1661400</v>
      </c>
      <c r="W1758" s="2">
        <v>19937000</v>
      </c>
      <c r="X1758" t="str">
        <f>IF(OR(Raw_Data[[#This Row],[status_pembayaran]]="Macet",Raw_Data[[#This Row],[status_pembayaran]]="Kurang Lancar"),"Non Performing Loan","Performing")</f>
        <v>Performing</v>
      </c>
      <c r="Y1758" t="s">
        <v>47</v>
      </c>
      <c r="Z1758">
        <v>0</v>
      </c>
      <c r="AA1758">
        <v>0</v>
      </c>
      <c r="AB1758">
        <v>1</v>
      </c>
      <c r="AD1758">
        <f>IF(Raw_Data[[#This Row],[rasio]]&lt;0.2,1,IF(Raw_Data[[#This Row],[rasio]]&lt;0.3,2,IF(Raw_Data[[#This Row],[rasio]]&lt;0.4,3,4)))</f>
        <v>2</v>
      </c>
      <c r="AE1758">
        <f>IF(Raw_Data[[#This Row],[kategori_dp]]="High",1,IF(Raw_Data[[#This Row],[kategori_dp]]="Medium",2,3))</f>
        <v>1</v>
      </c>
      <c r="AF1758">
        <f>IF(Raw_Data[[#This Row],[tenor_bulan]]&lt;=24,1,IF(Raw_Data[[#This Row],[tenor_bulan]]&lt;=36,2,IF(Raw_Data[[#This Row],[tenor_bulan]]&lt;=48,3,4)))</f>
        <v>1</v>
      </c>
      <c r="AG1758">
        <f>IF(Raw_Data[[#This Row],[jumlah_kali_telat]]=0,0,IF(Raw_Data[[#This Row],[jumlah_kali_telat]]&lt;=2,2,4))</f>
        <v>0</v>
      </c>
      <c r="AH1758">
        <f>Raw_Data[[#This Row],[Skor_Rasio]]+Raw_Data[[#This Row],[Skor_DP]]+Raw_Data[[#This Row],[Skor_Tenor]]+Raw_Data[[#This Row],[Skor_Telat]]</f>
        <v>4</v>
      </c>
      <c r="AI1758" t="str">
        <f>IF(Raw_Data[[#This Row],[Risk_Score]]&lt;=6,"Low Risk",IF(Raw_Data[[#This Row],[Risk_Score]]&lt;=8,"Medium Risk","High Risk"))</f>
        <v>Low Risk</v>
      </c>
      <c r="AJ1758">
        <f ca="1">IFERROR(DATEDIF(Raw_Data[[#This Row],[tanggal_pengajuan]],TODAY(),"m"),"N/A")</f>
        <v>6</v>
      </c>
      <c r="AK1758" t="str">
        <f ca="1">IF(ISNUMBER(Raw_Data[[#This Row],[MOB]]),IF(Raw_Data[[#This Row],[MOB]]&lt;6,"0-5 bulan",IF(Raw_Data[[#This Row],[MOB]]&lt;12,"6-11 bulan",IF(Raw_Data[[#This Row],[MOB]]&lt;24,"12-23 bulan","24+ bulan"))),"N/A")</f>
        <v>6-11 bulan</v>
      </c>
    </row>
    <row r="1759" spans="1:37" ht="14.25" customHeight="1" x14ac:dyDescent="0.45">
      <c r="A1759" t="s">
        <v>4191</v>
      </c>
      <c r="B1759" s="64">
        <v>46120</v>
      </c>
      <c r="C1759" s="1" t="str">
        <f t="shared" si="27"/>
        <v>April</v>
      </c>
      <c r="D1759" t="s">
        <v>2732</v>
      </c>
      <c r="E1759" t="s">
        <v>4192</v>
      </c>
      <c r="F1759">
        <v>39</v>
      </c>
      <c r="G1759" t="s">
        <v>51</v>
      </c>
      <c r="H1759" t="s">
        <v>152</v>
      </c>
      <c r="I1759" s="2">
        <v>2920000</v>
      </c>
      <c r="J1759" s="3">
        <f>Raw_Data[[#This Row],[cicilan_per_bulan]]/Raw_Data[[#This Row],[penghasilan_bulanan]]</f>
        <v>0.23178082191780822</v>
      </c>
      <c r="K1759" t="s">
        <v>167</v>
      </c>
      <c r="L1759" t="s">
        <v>110</v>
      </c>
      <c r="M1759" t="s">
        <v>44</v>
      </c>
      <c r="N1759" t="s">
        <v>158</v>
      </c>
      <c r="O1759" t="s">
        <v>159</v>
      </c>
      <c r="P1759" s="2">
        <v>31631000</v>
      </c>
      <c r="Q1759" s="2">
        <v>11071000</v>
      </c>
      <c r="R1759" t="str">
        <f>IF(Raw_Data[[#This Row],[persen_dp]]&lt;15%,"Low",IF(Raw_Data[[#This Row],[persen_dp]]&gt;25%,"High","Medium"))</f>
        <v>High</v>
      </c>
      <c r="S1759" s="3">
        <v>0.35</v>
      </c>
      <c r="T1759">
        <v>48</v>
      </c>
      <c r="U1759">
        <v>0.14499999999999999</v>
      </c>
      <c r="V1759" s="2">
        <v>676800</v>
      </c>
      <c r="W1759" s="2">
        <v>32485000</v>
      </c>
      <c r="X1759" t="str">
        <f>IF(OR(Raw_Data[[#This Row],[status_pembayaran]]="Macet",Raw_Data[[#This Row],[status_pembayaran]]="Kurang Lancar"),"Non Performing Loan","Performing")</f>
        <v>Performing</v>
      </c>
      <c r="Y1759" t="s">
        <v>47</v>
      </c>
      <c r="Z1759">
        <v>0</v>
      </c>
      <c r="AA1759">
        <v>0</v>
      </c>
      <c r="AB1759">
        <v>1</v>
      </c>
      <c r="AC1759" t="s">
        <v>137</v>
      </c>
      <c r="AD1759">
        <f>IF(Raw_Data[[#This Row],[rasio]]&lt;0.2,1,IF(Raw_Data[[#This Row],[rasio]]&lt;0.3,2,IF(Raw_Data[[#This Row],[rasio]]&lt;0.4,3,4)))</f>
        <v>2</v>
      </c>
      <c r="AE1759">
        <f>IF(Raw_Data[[#This Row],[kategori_dp]]="High",1,IF(Raw_Data[[#This Row],[kategori_dp]]="Medium",2,3))</f>
        <v>1</v>
      </c>
      <c r="AF1759">
        <f>IF(Raw_Data[[#This Row],[tenor_bulan]]&lt;=24,1,IF(Raw_Data[[#This Row],[tenor_bulan]]&lt;=36,2,IF(Raw_Data[[#This Row],[tenor_bulan]]&lt;=48,3,4)))</f>
        <v>3</v>
      </c>
      <c r="AG1759">
        <f>IF(Raw_Data[[#This Row],[jumlah_kali_telat]]=0,0,IF(Raw_Data[[#This Row],[jumlah_kali_telat]]&lt;=2,2,4))</f>
        <v>0</v>
      </c>
      <c r="AH1759">
        <f>Raw_Data[[#This Row],[Skor_Rasio]]+Raw_Data[[#This Row],[Skor_DP]]+Raw_Data[[#This Row],[Skor_Tenor]]+Raw_Data[[#This Row],[Skor_Telat]]</f>
        <v>6</v>
      </c>
      <c r="AI1759" t="str">
        <f>IF(Raw_Data[[#This Row],[Risk_Score]]&lt;=6,"Low Risk",IF(Raw_Data[[#This Row],[Risk_Score]]&lt;=8,"Medium Risk","High Risk"))</f>
        <v>Low Risk</v>
      </c>
      <c r="AJ1759">
        <f ca="1">IFERROR(DATEDIF(Raw_Data[[#This Row],[tanggal_pengajuan]],TODAY(),"m"),"N/A")</f>
        <v>6</v>
      </c>
      <c r="AK1759" t="str">
        <f ca="1">IF(ISNUMBER(Raw_Data[[#This Row],[MOB]]),IF(Raw_Data[[#This Row],[MOB]]&lt;6,"0-5 bulan",IF(Raw_Data[[#This Row],[MOB]]&lt;12,"6-11 bulan",IF(Raw_Data[[#This Row],[MOB]]&lt;24,"12-23 bulan","24+ bulan"))),"N/A")</f>
        <v>6-11 bulan</v>
      </c>
    </row>
    <row r="1760" spans="1:37" ht="14.25" customHeight="1" x14ac:dyDescent="0.45">
      <c r="A1760" t="s">
        <v>4193</v>
      </c>
      <c r="B1760" s="64">
        <v>46058</v>
      </c>
      <c r="C1760" s="1" t="str">
        <f t="shared" si="27"/>
        <v>February</v>
      </c>
      <c r="D1760" t="s">
        <v>4194</v>
      </c>
      <c r="E1760" t="s">
        <v>4195</v>
      </c>
      <c r="F1760">
        <v>31</v>
      </c>
      <c r="G1760" t="s">
        <v>51</v>
      </c>
      <c r="H1760" t="s">
        <v>41</v>
      </c>
      <c r="I1760" s="2">
        <v>6242000</v>
      </c>
      <c r="J1760" s="3">
        <f>Raw_Data[[#This Row],[cicilan_per_bulan]]/Raw_Data[[#This Row],[penghasilan_bulanan]]</f>
        <v>0.12031400192246075</v>
      </c>
      <c r="K1760" t="s">
        <v>188</v>
      </c>
      <c r="L1760" t="s">
        <v>154</v>
      </c>
      <c r="M1760" t="s">
        <v>55</v>
      </c>
      <c r="N1760" t="s">
        <v>141</v>
      </c>
      <c r="O1760" t="s">
        <v>46</v>
      </c>
      <c r="P1760" s="2">
        <v>22165000</v>
      </c>
      <c r="Q1760" s="2">
        <v>3325000</v>
      </c>
      <c r="R1760" t="str">
        <f>IF(Raw_Data[[#This Row],[persen_dp]]&lt;15%,"Low",IF(Raw_Data[[#This Row],[persen_dp]]&gt;25%,"High","Medium"))</f>
        <v>Medium</v>
      </c>
      <c r="S1760" s="3">
        <v>0.15</v>
      </c>
      <c r="T1760">
        <v>36</v>
      </c>
      <c r="U1760">
        <v>0.14499999999999999</v>
      </c>
      <c r="V1760" s="2">
        <v>751000</v>
      </c>
      <c r="W1760" s="2">
        <v>27035000</v>
      </c>
      <c r="X1760" t="str">
        <f>IF(OR(Raw_Data[[#This Row],[status_pembayaran]]="Macet",Raw_Data[[#This Row],[status_pembayaran]]="Kurang Lancar"),"Non Performing Loan","Performing")</f>
        <v>Performing</v>
      </c>
      <c r="Y1760" t="s">
        <v>47</v>
      </c>
      <c r="Z1760">
        <v>0</v>
      </c>
      <c r="AA1760">
        <v>0</v>
      </c>
      <c r="AB1760">
        <v>1</v>
      </c>
      <c r="AC1760" t="s">
        <v>58</v>
      </c>
      <c r="AD1760">
        <f>IF(Raw_Data[[#This Row],[rasio]]&lt;0.2,1,IF(Raw_Data[[#This Row],[rasio]]&lt;0.3,2,IF(Raw_Data[[#This Row],[rasio]]&lt;0.4,3,4)))</f>
        <v>1</v>
      </c>
      <c r="AE1760">
        <f>IF(Raw_Data[[#This Row],[kategori_dp]]="High",1,IF(Raw_Data[[#This Row],[kategori_dp]]="Medium",2,3))</f>
        <v>2</v>
      </c>
      <c r="AF1760">
        <f>IF(Raw_Data[[#This Row],[tenor_bulan]]&lt;=24,1,IF(Raw_Data[[#This Row],[tenor_bulan]]&lt;=36,2,IF(Raw_Data[[#This Row],[tenor_bulan]]&lt;=48,3,4)))</f>
        <v>2</v>
      </c>
      <c r="AG1760">
        <f>IF(Raw_Data[[#This Row],[jumlah_kali_telat]]=0,0,IF(Raw_Data[[#This Row],[jumlah_kali_telat]]&lt;=2,2,4))</f>
        <v>0</v>
      </c>
      <c r="AH1760">
        <f>Raw_Data[[#This Row],[Skor_Rasio]]+Raw_Data[[#This Row],[Skor_DP]]+Raw_Data[[#This Row],[Skor_Tenor]]+Raw_Data[[#This Row],[Skor_Telat]]</f>
        <v>5</v>
      </c>
      <c r="AI1760" t="str">
        <f>IF(Raw_Data[[#This Row],[Risk_Score]]&lt;=6,"Low Risk",IF(Raw_Data[[#This Row],[Risk_Score]]&lt;=8,"Medium Risk","High Risk"))</f>
        <v>Low Risk</v>
      </c>
      <c r="AJ1760">
        <f ca="1">IFERROR(DATEDIF(Raw_Data[[#This Row],[tanggal_pengajuan]],TODAY(),"m"),"N/A")</f>
        <v>8</v>
      </c>
      <c r="AK1760" t="str">
        <f ca="1">IF(ISNUMBER(Raw_Data[[#This Row],[MOB]]),IF(Raw_Data[[#This Row],[MOB]]&lt;6,"0-5 bulan",IF(Raw_Data[[#This Row],[MOB]]&lt;12,"6-11 bulan",IF(Raw_Data[[#This Row],[MOB]]&lt;24,"12-23 bulan","24+ bulan"))),"N/A")</f>
        <v>6-11 bulan</v>
      </c>
    </row>
    <row r="1761" spans="1:37" ht="14.25" customHeight="1" x14ac:dyDescent="0.45">
      <c r="A1761" t="s">
        <v>4196</v>
      </c>
      <c r="B1761" s="64">
        <v>46058</v>
      </c>
      <c r="C1761" s="1" t="str">
        <f t="shared" si="27"/>
        <v>February</v>
      </c>
      <c r="D1761" t="s">
        <v>563</v>
      </c>
      <c r="E1761" t="s">
        <v>4197</v>
      </c>
      <c r="F1761">
        <v>38</v>
      </c>
      <c r="G1761" t="s">
        <v>51</v>
      </c>
      <c r="H1761" t="s">
        <v>176</v>
      </c>
      <c r="I1761" s="2">
        <v>4107000</v>
      </c>
      <c r="J1761" s="3">
        <f>Raw_Data[[#This Row],[cicilan_per_bulan]]/Raw_Data[[#This Row],[penghasilan_bulanan]]</f>
        <v>0.36445093742391038</v>
      </c>
      <c r="K1761" t="s">
        <v>70</v>
      </c>
      <c r="L1761" t="s">
        <v>71</v>
      </c>
      <c r="M1761" t="s">
        <v>55</v>
      </c>
      <c r="N1761" t="s">
        <v>231</v>
      </c>
      <c r="O1761" t="s">
        <v>232</v>
      </c>
      <c r="P1761" s="2">
        <v>37130000</v>
      </c>
      <c r="Q1761" s="2">
        <v>9282000</v>
      </c>
      <c r="R1761" t="str">
        <f>IF(Raw_Data[[#This Row],[persen_dp]]&lt;15%,"Low",IF(Raw_Data[[#This Row],[persen_dp]]&gt;25%,"High","Medium"))</f>
        <v>Medium</v>
      </c>
      <c r="S1761" s="3">
        <v>0.25</v>
      </c>
      <c r="T1761">
        <v>24</v>
      </c>
      <c r="U1761">
        <v>0.14499999999999999</v>
      </c>
      <c r="V1761" s="2">
        <v>1496800</v>
      </c>
      <c r="W1761" s="2">
        <v>35924000</v>
      </c>
      <c r="X1761" t="str">
        <f>IF(OR(Raw_Data[[#This Row],[status_pembayaran]]="Macet",Raw_Data[[#This Row],[status_pembayaran]]="Kurang Lancar"),"Non Performing Loan","Performing")</f>
        <v>Performing</v>
      </c>
      <c r="Y1761" t="s">
        <v>47</v>
      </c>
      <c r="Z1761">
        <v>0</v>
      </c>
      <c r="AA1761">
        <v>0</v>
      </c>
      <c r="AB1761">
        <v>1</v>
      </c>
      <c r="AD1761">
        <f>IF(Raw_Data[[#This Row],[rasio]]&lt;0.2,1,IF(Raw_Data[[#This Row],[rasio]]&lt;0.3,2,IF(Raw_Data[[#This Row],[rasio]]&lt;0.4,3,4)))</f>
        <v>3</v>
      </c>
      <c r="AE1761">
        <f>IF(Raw_Data[[#This Row],[kategori_dp]]="High",1,IF(Raw_Data[[#This Row],[kategori_dp]]="Medium",2,3))</f>
        <v>2</v>
      </c>
      <c r="AF1761">
        <f>IF(Raw_Data[[#This Row],[tenor_bulan]]&lt;=24,1,IF(Raw_Data[[#This Row],[tenor_bulan]]&lt;=36,2,IF(Raw_Data[[#This Row],[tenor_bulan]]&lt;=48,3,4)))</f>
        <v>1</v>
      </c>
      <c r="AG1761">
        <f>IF(Raw_Data[[#This Row],[jumlah_kali_telat]]=0,0,IF(Raw_Data[[#This Row],[jumlah_kali_telat]]&lt;=2,2,4))</f>
        <v>0</v>
      </c>
      <c r="AH1761">
        <f>Raw_Data[[#This Row],[Skor_Rasio]]+Raw_Data[[#This Row],[Skor_DP]]+Raw_Data[[#This Row],[Skor_Tenor]]+Raw_Data[[#This Row],[Skor_Telat]]</f>
        <v>6</v>
      </c>
      <c r="AI1761" t="str">
        <f>IF(Raw_Data[[#This Row],[Risk_Score]]&lt;=6,"Low Risk",IF(Raw_Data[[#This Row],[Risk_Score]]&lt;=8,"Medium Risk","High Risk"))</f>
        <v>Low Risk</v>
      </c>
      <c r="AJ1761">
        <f ca="1">IFERROR(DATEDIF(Raw_Data[[#This Row],[tanggal_pengajuan]],TODAY(),"m"),"N/A")</f>
        <v>8</v>
      </c>
      <c r="AK1761" t="str">
        <f ca="1">IF(ISNUMBER(Raw_Data[[#This Row],[MOB]]),IF(Raw_Data[[#This Row],[MOB]]&lt;6,"0-5 bulan",IF(Raw_Data[[#This Row],[MOB]]&lt;12,"6-11 bulan",IF(Raw_Data[[#This Row],[MOB]]&lt;24,"12-23 bulan","24+ bulan"))),"N/A")</f>
        <v>6-11 bulan</v>
      </c>
    </row>
    <row r="1762" spans="1:37" ht="14.25" customHeight="1" x14ac:dyDescent="0.45">
      <c r="A1762" t="s">
        <v>4198</v>
      </c>
      <c r="B1762" s="64">
        <v>46132</v>
      </c>
      <c r="C1762" s="1" t="str">
        <f t="shared" si="27"/>
        <v>April</v>
      </c>
      <c r="D1762" t="s">
        <v>210</v>
      </c>
      <c r="E1762" t="s">
        <v>211</v>
      </c>
      <c r="F1762">
        <v>28</v>
      </c>
      <c r="G1762" t="s">
        <v>40</v>
      </c>
      <c r="H1762" t="s">
        <v>52</v>
      </c>
      <c r="I1762" s="2">
        <v>8936000</v>
      </c>
      <c r="J1762" s="3">
        <f>Raw_Data[[#This Row],[cicilan_per_bulan]]/Raw_Data[[#This Row],[penghasilan_bulanan]]</f>
        <v>0.16639435989256937</v>
      </c>
      <c r="K1762" t="s">
        <v>177</v>
      </c>
      <c r="L1762" t="s">
        <v>154</v>
      </c>
      <c r="M1762" t="s">
        <v>55</v>
      </c>
      <c r="N1762" t="s">
        <v>147</v>
      </c>
      <c r="O1762" t="s">
        <v>148</v>
      </c>
      <c r="P1762" s="2">
        <v>32545701</v>
      </c>
      <c r="Q1762" s="2">
        <v>4882000</v>
      </c>
      <c r="R1762" t="str">
        <f>IF(Raw_Data[[#This Row],[persen_dp]]&lt;15%,"Low",IF(Raw_Data[[#This Row],[persen_dp]]&gt;25%,"High","Medium"))</f>
        <v>Medium</v>
      </c>
      <c r="S1762" s="3">
        <v>0.15</v>
      </c>
      <c r="T1762">
        <v>24</v>
      </c>
      <c r="U1762">
        <v>0.14499999999999999</v>
      </c>
      <c r="V1762" s="2">
        <v>1486900</v>
      </c>
      <c r="W1762" s="2">
        <v>35686000</v>
      </c>
      <c r="X1762" t="str">
        <f>IF(OR(Raw_Data[[#This Row],[status_pembayaran]]="Macet",Raw_Data[[#This Row],[status_pembayaran]]="Kurang Lancar"),"Non Performing Loan","Performing")</f>
        <v>Performing</v>
      </c>
      <c r="Y1762" t="s">
        <v>317</v>
      </c>
      <c r="Z1762">
        <v>0</v>
      </c>
      <c r="AA1762">
        <v>0</v>
      </c>
      <c r="AB1762">
        <v>0</v>
      </c>
      <c r="AD1762">
        <f>IF(Raw_Data[[#This Row],[rasio]]&lt;0.2,1,IF(Raw_Data[[#This Row],[rasio]]&lt;0.3,2,IF(Raw_Data[[#This Row],[rasio]]&lt;0.4,3,4)))</f>
        <v>1</v>
      </c>
      <c r="AE1762">
        <f>IF(Raw_Data[[#This Row],[kategori_dp]]="High",1,IF(Raw_Data[[#This Row],[kategori_dp]]="Medium",2,3))</f>
        <v>2</v>
      </c>
      <c r="AF1762">
        <f>IF(Raw_Data[[#This Row],[tenor_bulan]]&lt;=24,1,IF(Raw_Data[[#This Row],[tenor_bulan]]&lt;=36,2,IF(Raw_Data[[#This Row],[tenor_bulan]]&lt;=48,3,4)))</f>
        <v>1</v>
      </c>
      <c r="AG1762">
        <f>IF(Raw_Data[[#This Row],[jumlah_kali_telat]]=0,0,IF(Raw_Data[[#This Row],[jumlah_kali_telat]]&lt;=2,2,4))</f>
        <v>0</v>
      </c>
      <c r="AH1762">
        <f>Raw_Data[[#This Row],[Skor_Rasio]]+Raw_Data[[#This Row],[Skor_DP]]+Raw_Data[[#This Row],[Skor_Tenor]]+Raw_Data[[#This Row],[Skor_Telat]]</f>
        <v>4</v>
      </c>
      <c r="AI1762" t="str">
        <f>IF(Raw_Data[[#This Row],[Risk_Score]]&lt;=6,"Low Risk",IF(Raw_Data[[#This Row],[Risk_Score]]&lt;=8,"Medium Risk","High Risk"))</f>
        <v>Low Risk</v>
      </c>
      <c r="AJ1762">
        <f ca="1">IFERROR(DATEDIF(Raw_Data[[#This Row],[tanggal_pengajuan]],TODAY(),"m"),"N/A")</f>
        <v>6</v>
      </c>
      <c r="AK1762" t="str">
        <f ca="1">IF(ISNUMBER(Raw_Data[[#This Row],[MOB]]),IF(Raw_Data[[#This Row],[MOB]]&lt;6,"0-5 bulan",IF(Raw_Data[[#This Row],[MOB]]&lt;12,"6-11 bulan",IF(Raw_Data[[#This Row],[MOB]]&lt;24,"12-23 bulan","24+ bulan"))),"N/A")</f>
        <v>6-11 bulan</v>
      </c>
    </row>
    <row r="1763" spans="1:37" ht="14.25" customHeight="1" x14ac:dyDescent="0.45">
      <c r="A1763" t="s">
        <v>4199</v>
      </c>
      <c r="B1763" s="64">
        <v>46206</v>
      </c>
      <c r="C1763" s="1" t="str">
        <f t="shared" si="27"/>
        <v>July</v>
      </c>
      <c r="D1763" t="s">
        <v>548</v>
      </c>
      <c r="E1763" t="s">
        <v>4200</v>
      </c>
      <c r="F1763">
        <v>51</v>
      </c>
      <c r="G1763" t="s">
        <v>40</v>
      </c>
      <c r="H1763" t="s">
        <v>52</v>
      </c>
      <c r="I1763" s="2">
        <v>4999000</v>
      </c>
      <c r="J1763" s="3">
        <f>Raw_Data[[#This Row],[cicilan_per_bulan]]/Raw_Data[[#This Row],[penghasilan_bulanan]]</f>
        <v>9.6199239847969589E-2</v>
      </c>
      <c r="K1763" t="s">
        <v>109</v>
      </c>
      <c r="L1763" t="s">
        <v>110</v>
      </c>
      <c r="M1763" t="s">
        <v>72</v>
      </c>
      <c r="N1763" t="s">
        <v>97</v>
      </c>
      <c r="O1763" t="s">
        <v>57</v>
      </c>
      <c r="P1763" s="2">
        <v>16087000</v>
      </c>
      <c r="Q1763" s="2">
        <v>4022000</v>
      </c>
      <c r="R1763" t="str">
        <f>IF(Raw_Data[[#This Row],[persen_dp]]&lt;15%,"Low",IF(Raw_Data[[#This Row],[persen_dp]]&gt;25%,"High","Medium"))</f>
        <v>Medium</v>
      </c>
      <c r="S1763" s="3">
        <v>0.25</v>
      </c>
      <c r="T1763">
        <v>36</v>
      </c>
      <c r="U1763">
        <v>0.14499999999999999</v>
      </c>
      <c r="V1763" s="2">
        <v>480900</v>
      </c>
      <c r="W1763" s="2">
        <v>17313000</v>
      </c>
      <c r="X1763" t="str">
        <f>IF(OR(Raw_Data[[#This Row],[status_pembayaran]]="Macet",Raw_Data[[#This Row],[status_pembayaran]]="Kurang Lancar"),"Non Performing Loan","Performing")</f>
        <v>Performing</v>
      </c>
      <c r="Y1763" t="s">
        <v>47</v>
      </c>
      <c r="Z1763">
        <v>0</v>
      </c>
      <c r="AA1763">
        <v>0</v>
      </c>
      <c r="AB1763">
        <v>1</v>
      </c>
      <c r="AD1763">
        <f>IF(Raw_Data[[#This Row],[rasio]]&lt;0.2,1,IF(Raw_Data[[#This Row],[rasio]]&lt;0.3,2,IF(Raw_Data[[#This Row],[rasio]]&lt;0.4,3,4)))</f>
        <v>1</v>
      </c>
      <c r="AE1763">
        <f>IF(Raw_Data[[#This Row],[kategori_dp]]="High",1,IF(Raw_Data[[#This Row],[kategori_dp]]="Medium",2,3))</f>
        <v>2</v>
      </c>
      <c r="AF1763">
        <f>IF(Raw_Data[[#This Row],[tenor_bulan]]&lt;=24,1,IF(Raw_Data[[#This Row],[tenor_bulan]]&lt;=36,2,IF(Raw_Data[[#This Row],[tenor_bulan]]&lt;=48,3,4)))</f>
        <v>2</v>
      </c>
      <c r="AG1763">
        <f>IF(Raw_Data[[#This Row],[jumlah_kali_telat]]=0,0,IF(Raw_Data[[#This Row],[jumlah_kali_telat]]&lt;=2,2,4))</f>
        <v>0</v>
      </c>
      <c r="AH1763">
        <f>Raw_Data[[#This Row],[Skor_Rasio]]+Raw_Data[[#This Row],[Skor_DP]]+Raw_Data[[#This Row],[Skor_Tenor]]+Raw_Data[[#This Row],[Skor_Telat]]</f>
        <v>5</v>
      </c>
      <c r="AI1763" t="str">
        <f>IF(Raw_Data[[#This Row],[Risk_Score]]&lt;=6,"Low Risk",IF(Raw_Data[[#This Row],[Risk_Score]]&lt;=8,"Medium Risk","High Risk"))</f>
        <v>Low Risk</v>
      </c>
      <c r="AJ1763">
        <f ca="1">IFERROR(DATEDIF(Raw_Data[[#This Row],[tanggal_pengajuan]],TODAY(),"m"),"N/A")</f>
        <v>3</v>
      </c>
      <c r="AK1763" t="str">
        <f ca="1">IF(ISNUMBER(Raw_Data[[#This Row],[MOB]]),IF(Raw_Data[[#This Row],[MOB]]&lt;6,"0-5 bulan",IF(Raw_Data[[#This Row],[MOB]]&lt;12,"6-11 bulan",IF(Raw_Data[[#This Row],[MOB]]&lt;24,"12-23 bulan","24+ bulan"))),"N/A")</f>
        <v>0-5 bulan</v>
      </c>
    </row>
    <row r="1764" spans="1:37" ht="14.25" customHeight="1" x14ac:dyDescent="0.45">
      <c r="A1764" t="s">
        <v>4201</v>
      </c>
      <c r="B1764" s="64">
        <v>46134</v>
      </c>
      <c r="C1764" s="1" t="str">
        <f t="shared" si="27"/>
        <v>April</v>
      </c>
      <c r="D1764" t="s">
        <v>294</v>
      </c>
      <c r="E1764" t="s">
        <v>4202</v>
      </c>
      <c r="F1764">
        <v>43</v>
      </c>
      <c r="G1764" t="s">
        <v>51</v>
      </c>
      <c r="H1764" t="s">
        <v>41</v>
      </c>
      <c r="I1764" s="2">
        <v>5529000</v>
      </c>
      <c r="J1764" s="3">
        <f>Raw_Data[[#This Row],[cicilan_per_bulan]]/Raw_Data[[#This Row],[penghasilan_bulanan]]</f>
        <v>0.2797069994574064</v>
      </c>
      <c r="K1764" t="s">
        <v>268</v>
      </c>
      <c r="L1764" t="s">
        <v>110</v>
      </c>
      <c r="M1764" t="s">
        <v>55</v>
      </c>
      <c r="N1764" t="s">
        <v>65</v>
      </c>
      <c r="O1764" t="s">
        <v>46</v>
      </c>
      <c r="P1764" s="2">
        <v>28581000</v>
      </c>
      <c r="Q1764" s="2">
        <v>5716000</v>
      </c>
      <c r="R1764" t="str">
        <f>IF(Raw_Data[[#This Row],[persen_dp]]&lt;15%,"Low",IF(Raw_Data[[#This Row],[persen_dp]]&gt;25%,"High","Medium"))</f>
        <v>Medium</v>
      </c>
      <c r="S1764" s="3">
        <v>0.2</v>
      </c>
      <c r="T1764">
        <v>18</v>
      </c>
      <c r="U1764">
        <v>0.14499999999999999</v>
      </c>
      <c r="V1764" s="2">
        <v>1546500</v>
      </c>
      <c r="W1764" s="2">
        <v>27838000</v>
      </c>
      <c r="X1764" t="str">
        <f>IF(OR(Raw_Data[[#This Row],[status_pembayaran]]="Macet",Raw_Data[[#This Row],[status_pembayaran]]="Kurang Lancar"),"Non Performing Loan","Performing")</f>
        <v>Performing</v>
      </c>
      <c r="Y1764" t="s">
        <v>47</v>
      </c>
      <c r="Z1764">
        <v>0</v>
      </c>
      <c r="AA1764">
        <v>0</v>
      </c>
      <c r="AB1764">
        <v>1</v>
      </c>
      <c r="AD1764">
        <f>IF(Raw_Data[[#This Row],[rasio]]&lt;0.2,1,IF(Raw_Data[[#This Row],[rasio]]&lt;0.3,2,IF(Raw_Data[[#This Row],[rasio]]&lt;0.4,3,4)))</f>
        <v>2</v>
      </c>
      <c r="AE1764">
        <f>IF(Raw_Data[[#This Row],[kategori_dp]]="High",1,IF(Raw_Data[[#This Row],[kategori_dp]]="Medium",2,3))</f>
        <v>2</v>
      </c>
      <c r="AF1764">
        <f>IF(Raw_Data[[#This Row],[tenor_bulan]]&lt;=24,1,IF(Raw_Data[[#This Row],[tenor_bulan]]&lt;=36,2,IF(Raw_Data[[#This Row],[tenor_bulan]]&lt;=48,3,4)))</f>
        <v>1</v>
      </c>
      <c r="AG1764">
        <f>IF(Raw_Data[[#This Row],[jumlah_kali_telat]]=0,0,IF(Raw_Data[[#This Row],[jumlah_kali_telat]]&lt;=2,2,4))</f>
        <v>0</v>
      </c>
      <c r="AH1764">
        <f>Raw_Data[[#This Row],[Skor_Rasio]]+Raw_Data[[#This Row],[Skor_DP]]+Raw_Data[[#This Row],[Skor_Tenor]]+Raw_Data[[#This Row],[Skor_Telat]]</f>
        <v>5</v>
      </c>
      <c r="AI1764" t="str">
        <f>IF(Raw_Data[[#This Row],[Risk_Score]]&lt;=6,"Low Risk",IF(Raw_Data[[#This Row],[Risk_Score]]&lt;=8,"Medium Risk","High Risk"))</f>
        <v>Low Risk</v>
      </c>
      <c r="AJ1764">
        <f ca="1">IFERROR(DATEDIF(Raw_Data[[#This Row],[tanggal_pengajuan]],TODAY(),"m"),"N/A")</f>
        <v>6</v>
      </c>
      <c r="AK1764" t="str">
        <f ca="1">IF(ISNUMBER(Raw_Data[[#This Row],[MOB]]),IF(Raw_Data[[#This Row],[MOB]]&lt;6,"0-5 bulan",IF(Raw_Data[[#This Row],[MOB]]&lt;12,"6-11 bulan",IF(Raw_Data[[#This Row],[MOB]]&lt;24,"12-23 bulan","24+ bulan"))),"N/A")</f>
        <v>6-11 bulan</v>
      </c>
    </row>
    <row r="1765" spans="1:37" ht="14.25" customHeight="1" x14ac:dyDescent="0.45">
      <c r="A1765" t="s">
        <v>4203</v>
      </c>
      <c r="B1765" s="64">
        <v>46172</v>
      </c>
      <c r="C1765" s="1" t="str">
        <f t="shared" si="27"/>
        <v>May</v>
      </c>
      <c r="D1765" t="s">
        <v>223</v>
      </c>
      <c r="E1765" t="s">
        <v>4204</v>
      </c>
      <c r="F1765">
        <v>47</v>
      </c>
      <c r="G1765" t="s">
        <v>40</v>
      </c>
      <c r="H1765" t="s">
        <v>101</v>
      </c>
      <c r="I1765" s="2">
        <v>3080000</v>
      </c>
      <c r="J1765" s="3">
        <f>Raw_Data[[#This Row],[cicilan_per_bulan]]/Raw_Data[[#This Row],[penghasilan_bulanan]]</f>
        <v>0.28266233766233767</v>
      </c>
      <c r="K1765" t="s">
        <v>81</v>
      </c>
      <c r="L1765" t="s">
        <v>82</v>
      </c>
      <c r="M1765" t="s">
        <v>44</v>
      </c>
      <c r="N1765" t="s">
        <v>45</v>
      </c>
      <c r="O1765" t="s">
        <v>46</v>
      </c>
      <c r="P1765" s="2">
        <v>24920000</v>
      </c>
      <c r="Q1765" s="2">
        <v>8722000</v>
      </c>
      <c r="R1765" t="str">
        <f>IF(Raw_Data[[#This Row],[persen_dp]]&lt;15%,"Low",IF(Raw_Data[[#This Row],[persen_dp]]&gt;25%,"High","Medium"))</f>
        <v>High</v>
      </c>
      <c r="S1765" s="3">
        <v>0.35</v>
      </c>
      <c r="T1765">
        <v>24</v>
      </c>
      <c r="U1765">
        <v>0.14499999999999999</v>
      </c>
      <c r="V1765" s="2">
        <v>870600</v>
      </c>
      <c r="W1765" s="2">
        <v>20895000</v>
      </c>
      <c r="X1765" t="str">
        <f>IF(OR(Raw_Data[[#This Row],[status_pembayaran]]="Macet",Raw_Data[[#This Row],[status_pembayaran]]="Kurang Lancar"),"Non Performing Loan","Performing")</f>
        <v>Performing</v>
      </c>
      <c r="Y1765" t="s">
        <v>47</v>
      </c>
      <c r="Z1765">
        <v>0</v>
      </c>
      <c r="AA1765">
        <v>0</v>
      </c>
      <c r="AB1765">
        <v>1</v>
      </c>
      <c r="AC1765" t="s">
        <v>104</v>
      </c>
      <c r="AD1765">
        <f>IF(Raw_Data[[#This Row],[rasio]]&lt;0.2,1,IF(Raw_Data[[#This Row],[rasio]]&lt;0.3,2,IF(Raw_Data[[#This Row],[rasio]]&lt;0.4,3,4)))</f>
        <v>2</v>
      </c>
      <c r="AE1765">
        <f>IF(Raw_Data[[#This Row],[kategori_dp]]="High",1,IF(Raw_Data[[#This Row],[kategori_dp]]="Medium",2,3))</f>
        <v>1</v>
      </c>
      <c r="AF1765">
        <f>IF(Raw_Data[[#This Row],[tenor_bulan]]&lt;=24,1,IF(Raw_Data[[#This Row],[tenor_bulan]]&lt;=36,2,IF(Raw_Data[[#This Row],[tenor_bulan]]&lt;=48,3,4)))</f>
        <v>1</v>
      </c>
      <c r="AG1765">
        <f>IF(Raw_Data[[#This Row],[jumlah_kali_telat]]=0,0,IF(Raw_Data[[#This Row],[jumlah_kali_telat]]&lt;=2,2,4))</f>
        <v>0</v>
      </c>
      <c r="AH1765">
        <f>Raw_Data[[#This Row],[Skor_Rasio]]+Raw_Data[[#This Row],[Skor_DP]]+Raw_Data[[#This Row],[Skor_Tenor]]+Raw_Data[[#This Row],[Skor_Telat]]</f>
        <v>4</v>
      </c>
      <c r="AI1765" t="str">
        <f>IF(Raw_Data[[#This Row],[Risk_Score]]&lt;=6,"Low Risk",IF(Raw_Data[[#This Row],[Risk_Score]]&lt;=8,"Medium Risk","High Risk"))</f>
        <v>Low Risk</v>
      </c>
      <c r="AJ1765">
        <f ca="1">IFERROR(DATEDIF(Raw_Data[[#This Row],[tanggal_pengajuan]],TODAY(),"m"),"N/A")</f>
        <v>4</v>
      </c>
      <c r="AK1765" t="str">
        <f ca="1">IF(ISNUMBER(Raw_Data[[#This Row],[MOB]]),IF(Raw_Data[[#This Row],[MOB]]&lt;6,"0-5 bulan",IF(Raw_Data[[#This Row],[MOB]]&lt;12,"6-11 bulan",IF(Raw_Data[[#This Row],[MOB]]&lt;24,"12-23 bulan","24+ bulan"))),"N/A")</f>
        <v>0-5 bulan</v>
      </c>
    </row>
    <row r="1766" spans="1:37" ht="14.25" customHeight="1" x14ac:dyDescent="0.45">
      <c r="A1766" t="s">
        <v>4205</v>
      </c>
      <c r="B1766" s="64">
        <v>46134</v>
      </c>
      <c r="C1766" s="1" t="str">
        <f t="shared" si="27"/>
        <v>April</v>
      </c>
      <c r="D1766" t="s">
        <v>4206</v>
      </c>
      <c r="E1766" t="s">
        <v>4207</v>
      </c>
      <c r="F1766">
        <v>57</v>
      </c>
      <c r="G1766" t="s">
        <v>40</v>
      </c>
      <c r="H1766" t="s">
        <v>96</v>
      </c>
      <c r="I1766" s="2">
        <v>5601000</v>
      </c>
      <c r="J1766" s="3">
        <f>Raw_Data[[#This Row],[cicilan_per_bulan]]/Raw_Data[[#This Row],[penghasilan_bulanan]]</f>
        <v>0.18682378146759507</v>
      </c>
      <c r="K1766" t="s">
        <v>91</v>
      </c>
      <c r="L1766" t="s">
        <v>92</v>
      </c>
      <c r="M1766" t="s">
        <v>72</v>
      </c>
      <c r="N1766" t="s">
        <v>97</v>
      </c>
      <c r="O1766" t="s">
        <v>57</v>
      </c>
      <c r="P1766" s="2">
        <v>16873000</v>
      </c>
      <c r="Q1766" s="2">
        <v>5906000</v>
      </c>
      <c r="R1766" t="str">
        <f>IF(Raw_Data[[#This Row],[persen_dp]]&lt;15%,"Low",IF(Raw_Data[[#This Row],[persen_dp]]&gt;25%,"High","Medium"))</f>
        <v>High</v>
      </c>
      <c r="S1766" s="3">
        <v>0.35</v>
      </c>
      <c r="T1766">
        <v>12</v>
      </c>
      <c r="U1766">
        <v>0.14499999999999999</v>
      </c>
      <c r="V1766" s="2">
        <v>1046400</v>
      </c>
      <c r="W1766" s="2">
        <v>12557000</v>
      </c>
      <c r="X1766" t="str">
        <f>IF(OR(Raw_Data[[#This Row],[status_pembayaran]]="Macet",Raw_Data[[#This Row],[status_pembayaran]]="Kurang Lancar"),"Non Performing Loan","Performing")</f>
        <v>Performing</v>
      </c>
      <c r="Y1766" t="s">
        <v>47</v>
      </c>
      <c r="Z1766">
        <v>0</v>
      </c>
      <c r="AA1766">
        <v>0</v>
      </c>
      <c r="AB1766">
        <v>1</v>
      </c>
      <c r="AD1766">
        <f>IF(Raw_Data[[#This Row],[rasio]]&lt;0.2,1,IF(Raw_Data[[#This Row],[rasio]]&lt;0.3,2,IF(Raw_Data[[#This Row],[rasio]]&lt;0.4,3,4)))</f>
        <v>1</v>
      </c>
      <c r="AE1766">
        <f>IF(Raw_Data[[#This Row],[kategori_dp]]="High",1,IF(Raw_Data[[#This Row],[kategori_dp]]="Medium",2,3))</f>
        <v>1</v>
      </c>
      <c r="AF1766">
        <f>IF(Raw_Data[[#This Row],[tenor_bulan]]&lt;=24,1,IF(Raw_Data[[#This Row],[tenor_bulan]]&lt;=36,2,IF(Raw_Data[[#This Row],[tenor_bulan]]&lt;=48,3,4)))</f>
        <v>1</v>
      </c>
      <c r="AG1766">
        <f>IF(Raw_Data[[#This Row],[jumlah_kali_telat]]=0,0,IF(Raw_Data[[#This Row],[jumlah_kali_telat]]&lt;=2,2,4))</f>
        <v>0</v>
      </c>
      <c r="AH1766">
        <f>Raw_Data[[#This Row],[Skor_Rasio]]+Raw_Data[[#This Row],[Skor_DP]]+Raw_Data[[#This Row],[Skor_Tenor]]+Raw_Data[[#This Row],[Skor_Telat]]</f>
        <v>3</v>
      </c>
      <c r="AI1766" t="str">
        <f>IF(Raw_Data[[#This Row],[Risk_Score]]&lt;=6,"Low Risk",IF(Raw_Data[[#This Row],[Risk_Score]]&lt;=8,"Medium Risk","High Risk"))</f>
        <v>Low Risk</v>
      </c>
      <c r="AJ1766">
        <f ca="1">IFERROR(DATEDIF(Raw_Data[[#This Row],[tanggal_pengajuan]],TODAY(),"m"),"N/A")</f>
        <v>6</v>
      </c>
      <c r="AK1766" t="str">
        <f ca="1">IF(ISNUMBER(Raw_Data[[#This Row],[MOB]]),IF(Raw_Data[[#This Row],[MOB]]&lt;6,"0-5 bulan",IF(Raw_Data[[#This Row],[MOB]]&lt;12,"6-11 bulan",IF(Raw_Data[[#This Row],[MOB]]&lt;24,"12-23 bulan","24+ bulan"))),"N/A")</f>
        <v>6-11 bulan</v>
      </c>
    </row>
    <row r="1767" spans="1:37" ht="14.25" customHeight="1" x14ac:dyDescent="0.45">
      <c r="A1767" t="s">
        <v>4208</v>
      </c>
      <c r="B1767" s="64">
        <v>46171</v>
      </c>
      <c r="C1767" s="1" t="str">
        <f t="shared" si="27"/>
        <v>May</v>
      </c>
      <c r="D1767" t="s">
        <v>635</v>
      </c>
      <c r="E1767" t="s">
        <v>4209</v>
      </c>
      <c r="F1767">
        <v>41</v>
      </c>
      <c r="G1767" t="s">
        <v>40</v>
      </c>
      <c r="H1767" t="s">
        <v>52</v>
      </c>
      <c r="I1767" s="2">
        <v>9464000</v>
      </c>
      <c r="J1767" s="3">
        <f>Raw_Data[[#This Row],[cicilan_per_bulan]]/Raw_Data[[#This Row],[penghasilan_bulanan]]</f>
        <v>7.1851225697379548E-2</v>
      </c>
      <c r="K1767" t="s">
        <v>127</v>
      </c>
      <c r="L1767" t="s">
        <v>128</v>
      </c>
      <c r="M1767" t="s">
        <v>44</v>
      </c>
      <c r="N1767" t="s">
        <v>129</v>
      </c>
      <c r="O1767" t="s">
        <v>130</v>
      </c>
      <c r="P1767" s="2">
        <v>24305000</v>
      </c>
      <c r="Q1767" s="2">
        <v>3646000</v>
      </c>
      <c r="R1767" t="str">
        <f>IF(Raw_Data[[#This Row],[persen_dp]]&lt;15%,"Low",IF(Raw_Data[[#This Row],[persen_dp]]&gt;25%,"High","Medium"))</f>
        <v>Medium</v>
      </c>
      <c r="S1767" s="3">
        <v>0.15</v>
      </c>
      <c r="T1767">
        <v>48</v>
      </c>
      <c r="U1767">
        <v>0.14499999999999999</v>
      </c>
      <c r="V1767" s="2">
        <v>680000</v>
      </c>
      <c r="W1767" s="2">
        <v>32641000</v>
      </c>
      <c r="X1767" t="str">
        <f>IF(OR(Raw_Data[[#This Row],[status_pembayaran]]="Macet",Raw_Data[[#This Row],[status_pembayaran]]="Kurang Lancar"),"Non Performing Loan","Performing")</f>
        <v>Performing</v>
      </c>
      <c r="Y1767" t="s">
        <v>47</v>
      </c>
      <c r="Z1767">
        <v>0</v>
      </c>
      <c r="AA1767">
        <v>0</v>
      </c>
      <c r="AB1767">
        <v>1</v>
      </c>
      <c r="AD1767">
        <f>IF(Raw_Data[[#This Row],[rasio]]&lt;0.2,1,IF(Raw_Data[[#This Row],[rasio]]&lt;0.3,2,IF(Raw_Data[[#This Row],[rasio]]&lt;0.4,3,4)))</f>
        <v>1</v>
      </c>
      <c r="AE1767">
        <f>IF(Raw_Data[[#This Row],[kategori_dp]]="High",1,IF(Raw_Data[[#This Row],[kategori_dp]]="Medium",2,3))</f>
        <v>2</v>
      </c>
      <c r="AF1767">
        <f>IF(Raw_Data[[#This Row],[tenor_bulan]]&lt;=24,1,IF(Raw_Data[[#This Row],[tenor_bulan]]&lt;=36,2,IF(Raw_Data[[#This Row],[tenor_bulan]]&lt;=48,3,4)))</f>
        <v>3</v>
      </c>
      <c r="AG1767">
        <f>IF(Raw_Data[[#This Row],[jumlah_kali_telat]]=0,0,IF(Raw_Data[[#This Row],[jumlah_kali_telat]]&lt;=2,2,4))</f>
        <v>0</v>
      </c>
      <c r="AH1767">
        <f>Raw_Data[[#This Row],[Skor_Rasio]]+Raw_Data[[#This Row],[Skor_DP]]+Raw_Data[[#This Row],[Skor_Tenor]]+Raw_Data[[#This Row],[Skor_Telat]]</f>
        <v>6</v>
      </c>
      <c r="AI1767" t="str">
        <f>IF(Raw_Data[[#This Row],[Risk_Score]]&lt;=6,"Low Risk",IF(Raw_Data[[#This Row],[Risk_Score]]&lt;=8,"Medium Risk","High Risk"))</f>
        <v>Low Risk</v>
      </c>
      <c r="AJ1767">
        <f ca="1">IFERROR(DATEDIF(Raw_Data[[#This Row],[tanggal_pengajuan]],TODAY(),"m"),"N/A")</f>
        <v>4</v>
      </c>
      <c r="AK1767" t="str">
        <f ca="1">IF(ISNUMBER(Raw_Data[[#This Row],[MOB]]),IF(Raw_Data[[#This Row],[MOB]]&lt;6,"0-5 bulan",IF(Raw_Data[[#This Row],[MOB]]&lt;12,"6-11 bulan",IF(Raw_Data[[#This Row],[MOB]]&lt;24,"12-23 bulan","24+ bulan"))),"N/A")</f>
        <v>0-5 bulan</v>
      </c>
    </row>
    <row r="1768" spans="1:37" ht="14.25" customHeight="1" x14ac:dyDescent="0.45">
      <c r="A1768" t="s">
        <v>4210</v>
      </c>
      <c r="B1768" s="64">
        <v>46131</v>
      </c>
      <c r="C1768" s="1" t="str">
        <f t="shared" si="27"/>
        <v>April</v>
      </c>
      <c r="D1768" t="s">
        <v>156</v>
      </c>
      <c r="E1768" t="s">
        <v>4211</v>
      </c>
      <c r="F1768">
        <v>39</v>
      </c>
      <c r="G1768" t="s">
        <v>40</v>
      </c>
      <c r="H1768" t="s">
        <v>41</v>
      </c>
      <c r="I1768" s="2">
        <v>6079000</v>
      </c>
      <c r="J1768" s="3">
        <f>Raw_Data[[#This Row],[cicilan_per_bulan]]/Raw_Data[[#This Row],[penghasilan_bulanan]]</f>
        <v>0.21936173712781706</v>
      </c>
      <c r="K1768" t="s">
        <v>119</v>
      </c>
      <c r="L1768" t="s">
        <v>120</v>
      </c>
      <c r="M1768" t="s">
        <v>72</v>
      </c>
      <c r="N1768" t="s">
        <v>73</v>
      </c>
      <c r="O1768" t="s">
        <v>46</v>
      </c>
      <c r="P1768" s="2">
        <v>19965000</v>
      </c>
      <c r="Q1768" s="2">
        <v>5990000</v>
      </c>
      <c r="R1768" t="str">
        <f>IF(Raw_Data[[#This Row],[persen_dp]]&lt;15%,"Low",IF(Raw_Data[[#This Row],[persen_dp]]&gt;25%,"High","Medium"))</f>
        <v>High</v>
      </c>
      <c r="S1768" s="3">
        <v>0.3</v>
      </c>
      <c r="T1768">
        <v>12</v>
      </c>
      <c r="U1768">
        <v>0.14499999999999999</v>
      </c>
      <c r="V1768" s="2">
        <v>1333500</v>
      </c>
      <c r="W1768" s="2">
        <v>16002000</v>
      </c>
      <c r="X1768" t="str">
        <f>IF(OR(Raw_Data[[#This Row],[status_pembayaran]]="Macet",Raw_Data[[#This Row],[status_pembayaran]]="Kurang Lancar"),"Non Performing Loan","Performing")</f>
        <v>Performing</v>
      </c>
      <c r="Y1768" t="s">
        <v>47</v>
      </c>
      <c r="Z1768">
        <v>0</v>
      </c>
      <c r="AA1768">
        <v>0</v>
      </c>
      <c r="AB1768">
        <v>1</v>
      </c>
      <c r="AC1768" t="s">
        <v>58</v>
      </c>
      <c r="AD1768">
        <f>IF(Raw_Data[[#This Row],[rasio]]&lt;0.2,1,IF(Raw_Data[[#This Row],[rasio]]&lt;0.3,2,IF(Raw_Data[[#This Row],[rasio]]&lt;0.4,3,4)))</f>
        <v>2</v>
      </c>
      <c r="AE1768">
        <f>IF(Raw_Data[[#This Row],[kategori_dp]]="High",1,IF(Raw_Data[[#This Row],[kategori_dp]]="Medium",2,3))</f>
        <v>1</v>
      </c>
      <c r="AF1768">
        <f>IF(Raw_Data[[#This Row],[tenor_bulan]]&lt;=24,1,IF(Raw_Data[[#This Row],[tenor_bulan]]&lt;=36,2,IF(Raw_Data[[#This Row],[tenor_bulan]]&lt;=48,3,4)))</f>
        <v>1</v>
      </c>
      <c r="AG1768">
        <f>IF(Raw_Data[[#This Row],[jumlah_kali_telat]]=0,0,IF(Raw_Data[[#This Row],[jumlah_kali_telat]]&lt;=2,2,4))</f>
        <v>0</v>
      </c>
      <c r="AH1768">
        <f>Raw_Data[[#This Row],[Skor_Rasio]]+Raw_Data[[#This Row],[Skor_DP]]+Raw_Data[[#This Row],[Skor_Tenor]]+Raw_Data[[#This Row],[Skor_Telat]]</f>
        <v>4</v>
      </c>
      <c r="AI1768" t="str">
        <f>IF(Raw_Data[[#This Row],[Risk_Score]]&lt;=6,"Low Risk",IF(Raw_Data[[#This Row],[Risk_Score]]&lt;=8,"Medium Risk","High Risk"))</f>
        <v>Low Risk</v>
      </c>
      <c r="AJ1768">
        <f ca="1">IFERROR(DATEDIF(Raw_Data[[#This Row],[tanggal_pengajuan]],TODAY(),"m"),"N/A")</f>
        <v>6</v>
      </c>
      <c r="AK1768" t="str">
        <f ca="1">IF(ISNUMBER(Raw_Data[[#This Row],[MOB]]),IF(Raw_Data[[#This Row],[MOB]]&lt;6,"0-5 bulan",IF(Raw_Data[[#This Row],[MOB]]&lt;12,"6-11 bulan",IF(Raw_Data[[#This Row],[MOB]]&lt;24,"12-23 bulan","24+ bulan"))),"N/A")</f>
        <v>6-11 bulan</v>
      </c>
    </row>
    <row r="1769" spans="1:37" ht="14.25" customHeight="1" x14ac:dyDescent="0.45">
      <c r="A1769" t="s">
        <v>4212</v>
      </c>
      <c r="B1769" s="64">
        <v>46148</v>
      </c>
      <c r="C1769" s="1" t="str">
        <f t="shared" si="27"/>
        <v>May</v>
      </c>
      <c r="D1769" t="s">
        <v>3660</v>
      </c>
      <c r="E1769" t="s">
        <v>4213</v>
      </c>
      <c r="F1769">
        <v>36</v>
      </c>
      <c r="G1769" t="s">
        <v>40</v>
      </c>
      <c r="H1769" t="s">
        <v>126</v>
      </c>
      <c r="I1769" s="2">
        <v>2246000</v>
      </c>
      <c r="J1769" s="3">
        <f>Raw_Data[[#This Row],[cicilan_per_bulan]]/Raw_Data[[#This Row],[penghasilan_bulanan]]</f>
        <v>0.66803205699020485</v>
      </c>
      <c r="K1769" t="s">
        <v>192</v>
      </c>
      <c r="L1769" t="s">
        <v>128</v>
      </c>
      <c r="M1769" t="s">
        <v>55</v>
      </c>
      <c r="N1769" t="s">
        <v>221</v>
      </c>
      <c r="O1769" t="s">
        <v>159</v>
      </c>
      <c r="P1769" s="2">
        <v>41824000</v>
      </c>
      <c r="Q1769" s="2">
        <v>4182000</v>
      </c>
      <c r="R1769" t="str">
        <f>IF(Raw_Data[[#This Row],[persen_dp]]&lt;15%,"Low",IF(Raw_Data[[#This Row],[persen_dp]]&gt;25%,"High","Medium"))</f>
        <v>Low</v>
      </c>
      <c r="S1769" s="3">
        <v>0.1</v>
      </c>
      <c r="T1769">
        <v>36</v>
      </c>
      <c r="U1769">
        <v>0.14499999999999999</v>
      </c>
      <c r="V1769" s="2">
        <v>1500400</v>
      </c>
      <c r="W1769" s="2">
        <v>54016000</v>
      </c>
      <c r="X1769" t="str">
        <f>IF(OR(Raw_Data[[#This Row],[status_pembayaran]]="Macet",Raw_Data[[#This Row],[status_pembayaran]]="Kurang Lancar"),"Non Performing Loan","Performing")</f>
        <v>Performing</v>
      </c>
      <c r="Y1769" t="s">
        <v>47</v>
      </c>
      <c r="Z1769">
        <v>0</v>
      </c>
      <c r="AA1769">
        <v>0</v>
      </c>
      <c r="AB1769">
        <v>1</v>
      </c>
      <c r="AC1769" t="s">
        <v>66</v>
      </c>
      <c r="AD1769">
        <f>IF(Raw_Data[[#This Row],[rasio]]&lt;0.2,1,IF(Raw_Data[[#This Row],[rasio]]&lt;0.3,2,IF(Raw_Data[[#This Row],[rasio]]&lt;0.4,3,4)))</f>
        <v>4</v>
      </c>
      <c r="AE1769">
        <f>IF(Raw_Data[[#This Row],[kategori_dp]]="High",1,IF(Raw_Data[[#This Row],[kategori_dp]]="Medium",2,3))</f>
        <v>3</v>
      </c>
      <c r="AF1769">
        <f>IF(Raw_Data[[#This Row],[tenor_bulan]]&lt;=24,1,IF(Raw_Data[[#This Row],[tenor_bulan]]&lt;=36,2,IF(Raw_Data[[#This Row],[tenor_bulan]]&lt;=48,3,4)))</f>
        <v>2</v>
      </c>
      <c r="AG1769">
        <f>IF(Raw_Data[[#This Row],[jumlah_kali_telat]]=0,0,IF(Raw_Data[[#This Row],[jumlah_kali_telat]]&lt;=2,2,4))</f>
        <v>0</v>
      </c>
      <c r="AH1769">
        <f>Raw_Data[[#This Row],[Skor_Rasio]]+Raw_Data[[#This Row],[Skor_DP]]+Raw_Data[[#This Row],[Skor_Tenor]]+Raw_Data[[#This Row],[Skor_Telat]]</f>
        <v>9</v>
      </c>
      <c r="AI1769" t="str">
        <f>IF(Raw_Data[[#This Row],[Risk_Score]]&lt;=6,"Low Risk",IF(Raw_Data[[#This Row],[Risk_Score]]&lt;=8,"Medium Risk","High Risk"))</f>
        <v>High Risk</v>
      </c>
      <c r="AJ1769">
        <f ca="1">IFERROR(DATEDIF(Raw_Data[[#This Row],[tanggal_pengajuan]],TODAY(),"m"),"N/A")</f>
        <v>5</v>
      </c>
      <c r="AK1769" t="str">
        <f ca="1">IF(ISNUMBER(Raw_Data[[#This Row],[MOB]]),IF(Raw_Data[[#This Row],[MOB]]&lt;6,"0-5 bulan",IF(Raw_Data[[#This Row],[MOB]]&lt;12,"6-11 bulan",IF(Raw_Data[[#This Row],[MOB]]&lt;24,"12-23 bulan","24+ bulan"))),"N/A")</f>
        <v>0-5 bulan</v>
      </c>
    </row>
    <row r="1770" spans="1:37" ht="14.25" customHeight="1" x14ac:dyDescent="0.45">
      <c r="A1770" t="s">
        <v>4214</v>
      </c>
      <c r="B1770" s="64">
        <v>46115</v>
      </c>
      <c r="C1770" s="1" t="str">
        <f t="shared" si="27"/>
        <v>April</v>
      </c>
      <c r="D1770" t="s">
        <v>4215</v>
      </c>
      <c r="E1770" t="s">
        <v>4216</v>
      </c>
      <c r="F1770">
        <v>38</v>
      </c>
      <c r="G1770" t="s">
        <v>40</v>
      </c>
      <c r="H1770" t="s">
        <v>52</v>
      </c>
      <c r="I1770" s="2">
        <v>8770000</v>
      </c>
      <c r="J1770" s="3">
        <f>Raw_Data[[#This Row],[cicilan_per_bulan]]/Raw_Data[[#This Row],[penghasilan_bulanan]]</f>
        <v>0.21388825541619155</v>
      </c>
      <c r="K1770" t="s">
        <v>188</v>
      </c>
      <c r="L1770" t="s">
        <v>154</v>
      </c>
      <c r="M1770" t="s">
        <v>55</v>
      </c>
      <c r="N1770" t="s">
        <v>147</v>
      </c>
      <c r="O1770" t="s">
        <v>148</v>
      </c>
      <c r="P1770" s="2">
        <v>32765000</v>
      </c>
      <c r="Q1770" s="2">
        <v>13106000</v>
      </c>
      <c r="R1770" t="str">
        <f>IF(Raw_Data[[#This Row],[persen_dp]]&lt;15%,"Low",IF(Raw_Data[[#This Row],[persen_dp]]&gt;25%,"High","Medium"))</f>
        <v>High</v>
      </c>
      <c r="S1770" s="3">
        <v>0.4</v>
      </c>
      <c r="T1770">
        <v>12</v>
      </c>
      <c r="U1770">
        <v>0.14499999999999999</v>
      </c>
      <c r="V1770" s="2">
        <v>1875800</v>
      </c>
      <c r="W1770" s="2">
        <v>22509000</v>
      </c>
      <c r="X1770" t="str">
        <f>IF(OR(Raw_Data[[#This Row],[status_pembayaran]]="Macet",Raw_Data[[#This Row],[status_pembayaran]]="Kurang Lancar"),"Non Performing Loan","Performing")</f>
        <v>Performing</v>
      </c>
      <c r="Y1770" t="s">
        <v>47</v>
      </c>
      <c r="Z1770">
        <v>0</v>
      </c>
      <c r="AA1770">
        <v>0</v>
      </c>
      <c r="AB1770">
        <v>1</v>
      </c>
      <c r="AC1770" t="s">
        <v>58</v>
      </c>
      <c r="AD1770">
        <f>IF(Raw_Data[[#This Row],[rasio]]&lt;0.2,1,IF(Raw_Data[[#This Row],[rasio]]&lt;0.3,2,IF(Raw_Data[[#This Row],[rasio]]&lt;0.4,3,4)))</f>
        <v>2</v>
      </c>
      <c r="AE1770">
        <f>IF(Raw_Data[[#This Row],[kategori_dp]]="High",1,IF(Raw_Data[[#This Row],[kategori_dp]]="Medium",2,3))</f>
        <v>1</v>
      </c>
      <c r="AF1770">
        <f>IF(Raw_Data[[#This Row],[tenor_bulan]]&lt;=24,1,IF(Raw_Data[[#This Row],[tenor_bulan]]&lt;=36,2,IF(Raw_Data[[#This Row],[tenor_bulan]]&lt;=48,3,4)))</f>
        <v>1</v>
      </c>
      <c r="AG1770">
        <f>IF(Raw_Data[[#This Row],[jumlah_kali_telat]]=0,0,IF(Raw_Data[[#This Row],[jumlah_kali_telat]]&lt;=2,2,4))</f>
        <v>0</v>
      </c>
      <c r="AH1770">
        <f>Raw_Data[[#This Row],[Skor_Rasio]]+Raw_Data[[#This Row],[Skor_DP]]+Raw_Data[[#This Row],[Skor_Tenor]]+Raw_Data[[#This Row],[Skor_Telat]]</f>
        <v>4</v>
      </c>
      <c r="AI1770" t="str">
        <f>IF(Raw_Data[[#This Row],[Risk_Score]]&lt;=6,"Low Risk",IF(Raw_Data[[#This Row],[Risk_Score]]&lt;=8,"Medium Risk","High Risk"))</f>
        <v>Low Risk</v>
      </c>
      <c r="AJ1770">
        <f ca="1">IFERROR(DATEDIF(Raw_Data[[#This Row],[tanggal_pengajuan]],TODAY(),"m"),"N/A")</f>
        <v>6</v>
      </c>
      <c r="AK1770" t="str">
        <f ca="1">IF(ISNUMBER(Raw_Data[[#This Row],[MOB]]),IF(Raw_Data[[#This Row],[MOB]]&lt;6,"0-5 bulan",IF(Raw_Data[[#This Row],[MOB]]&lt;12,"6-11 bulan",IF(Raw_Data[[#This Row],[MOB]]&lt;24,"12-23 bulan","24+ bulan"))),"N/A")</f>
        <v>6-11 bulan</v>
      </c>
    </row>
    <row r="1771" spans="1:37" ht="14.25" customHeight="1" x14ac:dyDescent="0.45">
      <c r="A1771" t="s">
        <v>4217</v>
      </c>
      <c r="B1771" s="64">
        <v>46122</v>
      </c>
      <c r="C1771" s="1" t="str">
        <f t="shared" si="27"/>
        <v>April</v>
      </c>
      <c r="D1771" t="s">
        <v>1103</v>
      </c>
      <c r="E1771" t="s">
        <v>4218</v>
      </c>
      <c r="F1771">
        <v>36</v>
      </c>
      <c r="G1771" t="s">
        <v>51</v>
      </c>
      <c r="H1771" t="s">
        <v>52</v>
      </c>
      <c r="I1771" s="2">
        <v>12737000</v>
      </c>
      <c r="J1771" s="3">
        <f>Raw_Data[[#This Row],[cicilan_per_bulan]]/Raw_Data[[#This Row],[penghasilan_bulanan]]</f>
        <v>7.7899034309492035E-2</v>
      </c>
      <c r="K1771" t="s">
        <v>188</v>
      </c>
      <c r="L1771" t="s">
        <v>154</v>
      </c>
      <c r="M1771" t="s">
        <v>44</v>
      </c>
      <c r="N1771" t="s">
        <v>158</v>
      </c>
      <c r="O1771" t="s">
        <v>159</v>
      </c>
      <c r="P1771" s="2">
        <v>30766000</v>
      </c>
      <c r="Q1771" s="2">
        <v>12306000</v>
      </c>
      <c r="R1771" t="str">
        <f>IF(Raw_Data[[#This Row],[persen_dp]]&lt;15%,"Low",IF(Raw_Data[[#This Row],[persen_dp]]&gt;25%,"High","Medium"))</f>
        <v>High</v>
      </c>
      <c r="S1771" s="3">
        <v>0.4</v>
      </c>
      <c r="T1771">
        <v>24</v>
      </c>
      <c r="U1771">
        <v>0.14499999999999999</v>
      </c>
      <c r="V1771" s="2">
        <v>992200</v>
      </c>
      <c r="W1771" s="2">
        <v>23813000</v>
      </c>
      <c r="X1771" t="str">
        <f>IF(OR(Raw_Data[[#This Row],[status_pembayaran]]="Macet",Raw_Data[[#This Row],[status_pembayaran]]="Kurang Lancar"),"Non Performing Loan","Performing")</f>
        <v>Performing</v>
      </c>
      <c r="Y1771" t="s">
        <v>317</v>
      </c>
      <c r="Z1771">
        <v>0</v>
      </c>
      <c r="AA1771">
        <v>0</v>
      </c>
      <c r="AB1771">
        <v>0</v>
      </c>
      <c r="AD1771">
        <f>IF(Raw_Data[[#This Row],[rasio]]&lt;0.2,1,IF(Raw_Data[[#This Row],[rasio]]&lt;0.3,2,IF(Raw_Data[[#This Row],[rasio]]&lt;0.4,3,4)))</f>
        <v>1</v>
      </c>
      <c r="AE1771">
        <f>IF(Raw_Data[[#This Row],[kategori_dp]]="High",1,IF(Raw_Data[[#This Row],[kategori_dp]]="Medium",2,3))</f>
        <v>1</v>
      </c>
      <c r="AF1771">
        <f>IF(Raw_Data[[#This Row],[tenor_bulan]]&lt;=24,1,IF(Raw_Data[[#This Row],[tenor_bulan]]&lt;=36,2,IF(Raw_Data[[#This Row],[tenor_bulan]]&lt;=48,3,4)))</f>
        <v>1</v>
      </c>
      <c r="AG1771">
        <f>IF(Raw_Data[[#This Row],[jumlah_kali_telat]]=0,0,IF(Raw_Data[[#This Row],[jumlah_kali_telat]]&lt;=2,2,4))</f>
        <v>0</v>
      </c>
      <c r="AH1771">
        <f>Raw_Data[[#This Row],[Skor_Rasio]]+Raw_Data[[#This Row],[Skor_DP]]+Raw_Data[[#This Row],[Skor_Tenor]]+Raw_Data[[#This Row],[Skor_Telat]]</f>
        <v>3</v>
      </c>
      <c r="AI1771" t="str">
        <f>IF(Raw_Data[[#This Row],[Risk_Score]]&lt;=6,"Low Risk",IF(Raw_Data[[#This Row],[Risk_Score]]&lt;=8,"Medium Risk","High Risk"))</f>
        <v>Low Risk</v>
      </c>
      <c r="AJ1771">
        <f ca="1">IFERROR(DATEDIF(Raw_Data[[#This Row],[tanggal_pengajuan]],TODAY(),"m"),"N/A")</f>
        <v>6</v>
      </c>
      <c r="AK1771" t="str">
        <f ca="1">IF(ISNUMBER(Raw_Data[[#This Row],[MOB]]),IF(Raw_Data[[#This Row],[MOB]]&lt;6,"0-5 bulan",IF(Raw_Data[[#This Row],[MOB]]&lt;12,"6-11 bulan",IF(Raw_Data[[#This Row],[MOB]]&lt;24,"12-23 bulan","24+ bulan"))),"N/A")</f>
        <v>6-11 bulan</v>
      </c>
    </row>
    <row r="1772" spans="1:37" ht="14.25" customHeight="1" x14ac:dyDescent="0.45">
      <c r="A1772" t="s">
        <v>4219</v>
      </c>
      <c r="B1772" s="64">
        <v>46137</v>
      </c>
      <c r="C1772" s="1" t="str">
        <f t="shared" si="27"/>
        <v>April</v>
      </c>
      <c r="D1772" t="s">
        <v>2508</v>
      </c>
      <c r="E1772" t="s">
        <v>4220</v>
      </c>
      <c r="F1772">
        <v>52</v>
      </c>
      <c r="G1772" t="s">
        <v>51</v>
      </c>
      <c r="H1772" t="s">
        <v>96</v>
      </c>
      <c r="I1772" s="2">
        <v>4985000</v>
      </c>
      <c r="J1772" s="3">
        <f>Raw_Data[[#This Row],[cicilan_per_bulan]]/Raw_Data[[#This Row],[penghasilan_bulanan]]</f>
        <v>0.29504513540621868</v>
      </c>
      <c r="K1772" t="s">
        <v>188</v>
      </c>
      <c r="L1772" t="s">
        <v>154</v>
      </c>
      <c r="M1772" t="s">
        <v>44</v>
      </c>
      <c r="N1772" t="s">
        <v>171</v>
      </c>
      <c r="O1772" t="s">
        <v>172</v>
      </c>
      <c r="P1772" s="2">
        <v>42098000</v>
      </c>
      <c r="Q1772" s="2">
        <v>14734000</v>
      </c>
      <c r="R1772" t="str">
        <f>IF(Raw_Data[[#This Row],[persen_dp]]&lt;15%,"Low",IF(Raw_Data[[#This Row],[persen_dp]]&gt;25%,"High","Medium"))</f>
        <v>High</v>
      </c>
      <c r="S1772" s="3">
        <v>0.35</v>
      </c>
      <c r="T1772">
        <v>24</v>
      </c>
      <c r="U1772">
        <v>0.14499999999999999</v>
      </c>
      <c r="V1772" s="2">
        <v>1470800</v>
      </c>
      <c r="W1772" s="2">
        <v>35299000</v>
      </c>
      <c r="X1772" t="str">
        <f>IF(OR(Raw_Data[[#This Row],[status_pembayaran]]="Macet",Raw_Data[[#This Row],[status_pembayaran]]="Kurang Lancar"),"Non Performing Loan","Performing")</f>
        <v>Performing</v>
      </c>
      <c r="Y1772" t="s">
        <v>47</v>
      </c>
      <c r="Z1772">
        <v>0</v>
      </c>
      <c r="AA1772">
        <v>0</v>
      </c>
      <c r="AB1772">
        <v>1</v>
      </c>
      <c r="AC1772" t="s">
        <v>104</v>
      </c>
      <c r="AD1772">
        <f>IF(Raw_Data[[#This Row],[rasio]]&lt;0.2,1,IF(Raw_Data[[#This Row],[rasio]]&lt;0.3,2,IF(Raw_Data[[#This Row],[rasio]]&lt;0.4,3,4)))</f>
        <v>2</v>
      </c>
      <c r="AE1772">
        <f>IF(Raw_Data[[#This Row],[kategori_dp]]="High",1,IF(Raw_Data[[#This Row],[kategori_dp]]="Medium",2,3))</f>
        <v>1</v>
      </c>
      <c r="AF1772">
        <f>IF(Raw_Data[[#This Row],[tenor_bulan]]&lt;=24,1,IF(Raw_Data[[#This Row],[tenor_bulan]]&lt;=36,2,IF(Raw_Data[[#This Row],[tenor_bulan]]&lt;=48,3,4)))</f>
        <v>1</v>
      </c>
      <c r="AG1772">
        <f>IF(Raw_Data[[#This Row],[jumlah_kali_telat]]=0,0,IF(Raw_Data[[#This Row],[jumlah_kali_telat]]&lt;=2,2,4))</f>
        <v>0</v>
      </c>
      <c r="AH1772">
        <f>Raw_Data[[#This Row],[Skor_Rasio]]+Raw_Data[[#This Row],[Skor_DP]]+Raw_Data[[#This Row],[Skor_Tenor]]+Raw_Data[[#This Row],[Skor_Telat]]</f>
        <v>4</v>
      </c>
      <c r="AI1772" t="str">
        <f>IF(Raw_Data[[#This Row],[Risk_Score]]&lt;=6,"Low Risk",IF(Raw_Data[[#This Row],[Risk_Score]]&lt;=8,"Medium Risk","High Risk"))</f>
        <v>Low Risk</v>
      </c>
      <c r="AJ1772">
        <f ca="1">IFERROR(DATEDIF(Raw_Data[[#This Row],[tanggal_pengajuan]],TODAY(),"m"),"N/A")</f>
        <v>5</v>
      </c>
      <c r="AK1772" t="str">
        <f ca="1">IF(ISNUMBER(Raw_Data[[#This Row],[MOB]]),IF(Raw_Data[[#This Row],[MOB]]&lt;6,"0-5 bulan",IF(Raw_Data[[#This Row],[MOB]]&lt;12,"6-11 bulan",IF(Raw_Data[[#This Row],[MOB]]&lt;24,"12-23 bulan","24+ bulan"))),"N/A")</f>
        <v>0-5 bulan</v>
      </c>
    </row>
    <row r="1773" spans="1:37" ht="14.25" customHeight="1" x14ac:dyDescent="0.45">
      <c r="A1773" t="s">
        <v>4221</v>
      </c>
      <c r="B1773" s="64">
        <v>46142</v>
      </c>
      <c r="C1773" s="1" t="str">
        <f t="shared" si="27"/>
        <v>April</v>
      </c>
      <c r="D1773" t="s">
        <v>1986</v>
      </c>
      <c r="E1773" t="s">
        <v>4222</v>
      </c>
      <c r="F1773">
        <v>21</v>
      </c>
      <c r="G1773" t="s">
        <v>40</v>
      </c>
      <c r="H1773" t="s">
        <v>176</v>
      </c>
      <c r="I1773" s="2">
        <v>4650000</v>
      </c>
      <c r="J1773" s="3">
        <f>Raw_Data[[#This Row],[cicilan_per_bulan]]/Raw_Data[[#This Row],[penghasilan_bulanan]]</f>
        <v>0.26591397849462367</v>
      </c>
      <c r="K1773" t="s">
        <v>114</v>
      </c>
      <c r="L1773" t="s">
        <v>115</v>
      </c>
      <c r="M1773" t="s">
        <v>290</v>
      </c>
      <c r="N1773" t="s">
        <v>291</v>
      </c>
      <c r="O1773" t="s">
        <v>292</v>
      </c>
      <c r="P1773" s="2">
        <v>36495000</v>
      </c>
      <c r="Q1773" s="2">
        <v>5474000</v>
      </c>
      <c r="R1773" t="str">
        <f>IF(Raw_Data[[#This Row],[persen_dp]]&lt;15%,"Low",IF(Raw_Data[[#This Row],[persen_dp]]&gt;25%,"High","Medium"))</f>
        <v>Medium</v>
      </c>
      <c r="S1773" s="3">
        <v>0.15</v>
      </c>
      <c r="T1773">
        <v>36</v>
      </c>
      <c r="U1773">
        <v>0.14499999999999999</v>
      </c>
      <c r="V1773" s="2">
        <v>1236500</v>
      </c>
      <c r="W1773" s="2">
        <v>44515000</v>
      </c>
      <c r="X1773" t="str">
        <f>IF(OR(Raw_Data[[#This Row],[status_pembayaran]]="Macet",Raw_Data[[#This Row],[status_pembayaran]]="Kurang Lancar"),"Non Performing Loan","Performing")</f>
        <v>Performing</v>
      </c>
      <c r="Y1773" t="s">
        <v>47</v>
      </c>
      <c r="Z1773">
        <v>0</v>
      </c>
      <c r="AA1773">
        <v>0</v>
      </c>
      <c r="AB1773">
        <v>1</v>
      </c>
      <c r="AC1773" t="s">
        <v>66</v>
      </c>
      <c r="AD1773">
        <f>IF(Raw_Data[[#This Row],[rasio]]&lt;0.2,1,IF(Raw_Data[[#This Row],[rasio]]&lt;0.3,2,IF(Raw_Data[[#This Row],[rasio]]&lt;0.4,3,4)))</f>
        <v>2</v>
      </c>
      <c r="AE1773">
        <f>IF(Raw_Data[[#This Row],[kategori_dp]]="High",1,IF(Raw_Data[[#This Row],[kategori_dp]]="Medium",2,3))</f>
        <v>2</v>
      </c>
      <c r="AF1773">
        <f>IF(Raw_Data[[#This Row],[tenor_bulan]]&lt;=24,1,IF(Raw_Data[[#This Row],[tenor_bulan]]&lt;=36,2,IF(Raw_Data[[#This Row],[tenor_bulan]]&lt;=48,3,4)))</f>
        <v>2</v>
      </c>
      <c r="AG1773">
        <f>IF(Raw_Data[[#This Row],[jumlah_kali_telat]]=0,0,IF(Raw_Data[[#This Row],[jumlah_kali_telat]]&lt;=2,2,4))</f>
        <v>0</v>
      </c>
      <c r="AH1773">
        <f>Raw_Data[[#This Row],[Skor_Rasio]]+Raw_Data[[#This Row],[Skor_DP]]+Raw_Data[[#This Row],[Skor_Tenor]]+Raw_Data[[#This Row],[Skor_Telat]]</f>
        <v>6</v>
      </c>
      <c r="AI1773" t="str">
        <f>IF(Raw_Data[[#This Row],[Risk_Score]]&lt;=6,"Low Risk",IF(Raw_Data[[#This Row],[Risk_Score]]&lt;=8,"Medium Risk","High Risk"))</f>
        <v>Low Risk</v>
      </c>
      <c r="AJ1773">
        <f ca="1">IFERROR(DATEDIF(Raw_Data[[#This Row],[tanggal_pengajuan]],TODAY(),"m"),"N/A")</f>
        <v>5</v>
      </c>
      <c r="AK1773" t="str">
        <f ca="1">IF(ISNUMBER(Raw_Data[[#This Row],[MOB]]),IF(Raw_Data[[#This Row],[MOB]]&lt;6,"0-5 bulan",IF(Raw_Data[[#This Row],[MOB]]&lt;12,"6-11 bulan",IF(Raw_Data[[#This Row],[MOB]]&lt;24,"12-23 bulan","24+ bulan"))),"N/A")</f>
        <v>0-5 bulan</v>
      </c>
    </row>
    <row r="1774" spans="1:37" ht="14.25" customHeight="1" x14ac:dyDescent="0.45">
      <c r="A1774" t="s">
        <v>4223</v>
      </c>
      <c r="B1774" s="64">
        <v>46104</v>
      </c>
      <c r="C1774" s="1" t="str">
        <f t="shared" si="27"/>
        <v>March</v>
      </c>
      <c r="D1774" t="s">
        <v>2727</v>
      </c>
      <c r="E1774" t="s">
        <v>4224</v>
      </c>
      <c r="F1774">
        <v>28</v>
      </c>
      <c r="G1774" t="s">
        <v>40</v>
      </c>
      <c r="H1774" t="s">
        <v>52</v>
      </c>
      <c r="I1774" s="2">
        <v>9960000</v>
      </c>
      <c r="J1774" s="3">
        <f>Raw_Data[[#This Row],[cicilan_per_bulan]]/Raw_Data[[#This Row],[penghasilan_bulanan]]</f>
        <v>7.4357429718875503E-2</v>
      </c>
      <c r="K1774" t="s">
        <v>119</v>
      </c>
      <c r="L1774" t="s">
        <v>120</v>
      </c>
      <c r="M1774" t="s">
        <v>55</v>
      </c>
      <c r="N1774" t="s">
        <v>65</v>
      </c>
      <c r="O1774" t="s">
        <v>46</v>
      </c>
      <c r="P1774" s="2">
        <v>28123000</v>
      </c>
      <c r="Q1774" s="2">
        <v>5625000</v>
      </c>
      <c r="R1774" t="str">
        <f>IF(Raw_Data[[#This Row],[persen_dp]]&lt;15%,"Low",IF(Raw_Data[[#This Row],[persen_dp]]&gt;25%,"High","Medium"))</f>
        <v>Medium</v>
      </c>
      <c r="S1774" s="3">
        <v>0.2</v>
      </c>
      <c r="T1774">
        <v>48</v>
      </c>
      <c r="U1774">
        <v>0.14499999999999999</v>
      </c>
      <c r="V1774" s="2">
        <v>740600</v>
      </c>
      <c r="W1774" s="2">
        <v>35547000</v>
      </c>
      <c r="X1774" t="str">
        <f>IF(OR(Raw_Data[[#This Row],[status_pembayaran]]="Macet",Raw_Data[[#This Row],[status_pembayaran]]="Kurang Lancar"),"Non Performing Loan","Performing")</f>
        <v>Performing</v>
      </c>
      <c r="Y1774" t="s">
        <v>47</v>
      </c>
      <c r="Z1774">
        <v>0</v>
      </c>
      <c r="AA1774">
        <v>0</v>
      </c>
      <c r="AB1774">
        <v>1</v>
      </c>
      <c r="AC1774" t="s">
        <v>66</v>
      </c>
      <c r="AD1774">
        <f>IF(Raw_Data[[#This Row],[rasio]]&lt;0.2,1,IF(Raw_Data[[#This Row],[rasio]]&lt;0.3,2,IF(Raw_Data[[#This Row],[rasio]]&lt;0.4,3,4)))</f>
        <v>1</v>
      </c>
      <c r="AE1774">
        <f>IF(Raw_Data[[#This Row],[kategori_dp]]="High",1,IF(Raw_Data[[#This Row],[kategori_dp]]="Medium",2,3))</f>
        <v>2</v>
      </c>
      <c r="AF1774">
        <f>IF(Raw_Data[[#This Row],[tenor_bulan]]&lt;=24,1,IF(Raw_Data[[#This Row],[tenor_bulan]]&lt;=36,2,IF(Raw_Data[[#This Row],[tenor_bulan]]&lt;=48,3,4)))</f>
        <v>3</v>
      </c>
      <c r="AG1774">
        <f>IF(Raw_Data[[#This Row],[jumlah_kali_telat]]=0,0,IF(Raw_Data[[#This Row],[jumlah_kali_telat]]&lt;=2,2,4))</f>
        <v>0</v>
      </c>
      <c r="AH1774">
        <f>Raw_Data[[#This Row],[Skor_Rasio]]+Raw_Data[[#This Row],[Skor_DP]]+Raw_Data[[#This Row],[Skor_Tenor]]+Raw_Data[[#This Row],[Skor_Telat]]</f>
        <v>6</v>
      </c>
      <c r="AI1774" t="str">
        <f>IF(Raw_Data[[#This Row],[Risk_Score]]&lt;=6,"Low Risk",IF(Raw_Data[[#This Row],[Risk_Score]]&lt;=8,"Medium Risk","High Risk"))</f>
        <v>Low Risk</v>
      </c>
      <c r="AJ1774">
        <f ca="1">IFERROR(DATEDIF(Raw_Data[[#This Row],[tanggal_pengajuan]],TODAY(),"m"),"N/A")</f>
        <v>7</v>
      </c>
      <c r="AK1774" t="str">
        <f ca="1">IF(ISNUMBER(Raw_Data[[#This Row],[MOB]]),IF(Raw_Data[[#This Row],[MOB]]&lt;6,"0-5 bulan",IF(Raw_Data[[#This Row],[MOB]]&lt;12,"6-11 bulan",IF(Raw_Data[[#This Row],[MOB]]&lt;24,"12-23 bulan","24+ bulan"))),"N/A")</f>
        <v>6-11 bulan</v>
      </c>
    </row>
    <row r="1775" spans="1:37" ht="14.25" customHeight="1" x14ac:dyDescent="0.45">
      <c r="A1775" t="s">
        <v>4225</v>
      </c>
      <c r="B1775" s="64">
        <v>46053</v>
      </c>
      <c r="C1775" s="1" t="str">
        <f t="shared" si="27"/>
        <v>January</v>
      </c>
      <c r="D1775" t="s">
        <v>1247</v>
      </c>
      <c r="E1775" t="s">
        <v>4226</v>
      </c>
      <c r="F1775">
        <v>23</v>
      </c>
      <c r="G1775" t="s">
        <v>40</v>
      </c>
      <c r="H1775" t="s">
        <v>41</v>
      </c>
      <c r="I1775" s="2">
        <v>5019000</v>
      </c>
      <c r="J1775" s="3">
        <f>Raw_Data[[#This Row],[cicilan_per_bulan]]/Raw_Data[[#This Row],[penghasilan_bulanan]]</f>
        <v>0.37752540346682606</v>
      </c>
      <c r="K1775" t="s">
        <v>153</v>
      </c>
      <c r="L1775" t="s">
        <v>154</v>
      </c>
      <c r="M1775" t="s">
        <v>55</v>
      </c>
      <c r="N1775" t="s">
        <v>141</v>
      </c>
      <c r="O1775" t="s">
        <v>46</v>
      </c>
      <c r="P1775" s="2">
        <v>23362000</v>
      </c>
      <c r="Q1775" s="2">
        <v>3504000</v>
      </c>
      <c r="R1775" t="str">
        <f>IF(Raw_Data[[#This Row],[persen_dp]]&lt;15%,"Low",IF(Raw_Data[[#This Row],[persen_dp]]&gt;25%,"High","Medium"))</f>
        <v>Medium</v>
      </c>
      <c r="S1775" s="3">
        <v>0.15</v>
      </c>
      <c r="T1775">
        <v>12</v>
      </c>
      <c r="U1775">
        <v>0.14499999999999999</v>
      </c>
      <c r="V1775" s="2">
        <v>1894800</v>
      </c>
      <c r="W1775" s="2">
        <v>22737000</v>
      </c>
      <c r="X1775" t="str">
        <f>IF(OR(Raw_Data[[#This Row],[status_pembayaran]]="Macet",Raw_Data[[#This Row],[status_pembayaran]]="Kurang Lancar"),"Non Performing Loan","Performing")</f>
        <v>Performing</v>
      </c>
      <c r="Y1775" t="s">
        <v>47</v>
      </c>
      <c r="Z1775">
        <v>0</v>
      </c>
      <c r="AA1775">
        <v>0</v>
      </c>
      <c r="AB1775">
        <v>1</v>
      </c>
      <c r="AC1775" t="s">
        <v>74</v>
      </c>
      <c r="AD1775">
        <f>IF(Raw_Data[[#This Row],[rasio]]&lt;0.2,1,IF(Raw_Data[[#This Row],[rasio]]&lt;0.3,2,IF(Raw_Data[[#This Row],[rasio]]&lt;0.4,3,4)))</f>
        <v>3</v>
      </c>
      <c r="AE1775">
        <f>IF(Raw_Data[[#This Row],[kategori_dp]]="High",1,IF(Raw_Data[[#This Row],[kategori_dp]]="Medium",2,3))</f>
        <v>2</v>
      </c>
      <c r="AF1775">
        <f>IF(Raw_Data[[#This Row],[tenor_bulan]]&lt;=24,1,IF(Raw_Data[[#This Row],[tenor_bulan]]&lt;=36,2,IF(Raw_Data[[#This Row],[tenor_bulan]]&lt;=48,3,4)))</f>
        <v>1</v>
      </c>
      <c r="AG1775">
        <f>IF(Raw_Data[[#This Row],[jumlah_kali_telat]]=0,0,IF(Raw_Data[[#This Row],[jumlah_kali_telat]]&lt;=2,2,4))</f>
        <v>0</v>
      </c>
      <c r="AH1775">
        <f>Raw_Data[[#This Row],[Skor_Rasio]]+Raw_Data[[#This Row],[Skor_DP]]+Raw_Data[[#This Row],[Skor_Tenor]]+Raw_Data[[#This Row],[Skor_Telat]]</f>
        <v>6</v>
      </c>
      <c r="AI1775" t="str">
        <f>IF(Raw_Data[[#This Row],[Risk_Score]]&lt;=6,"Low Risk",IF(Raw_Data[[#This Row],[Risk_Score]]&lt;=8,"Medium Risk","High Risk"))</f>
        <v>Low Risk</v>
      </c>
      <c r="AJ1775">
        <f ca="1">IFERROR(DATEDIF(Raw_Data[[#This Row],[tanggal_pengajuan]],TODAY(),"m"),"N/A")</f>
        <v>8</v>
      </c>
      <c r="AK1775" t="str">
        <f ca="1">IF(ISNUMBER(Raw_Data[[#This Row],[MOB]]),IF(Raw_Data[[#This Row],[MOB]]&lt;6,"0-5 bulan",IF(Raw_Data[[#This Row],[MOB]]&lt;12,"6-11 bulan",IF(Raw_Data[[#This Row],[MOB]]&lt;24,"12-23 bulan","24+ bulan"))),"N/A")</f>
        <v>6-11 bulan</v>
      </c>
    </row>
    <row r="1776" spans="1:37" ht="14.25" customHeight="1" x14ac:dyDescent="0.45">
      <c r="A1776" t="s">
        <v>4227</v>
      </c>
      <c r="B1776" s="64">
        <v>46025</v>
      </c>
      <c r="C1776" s="1" t="str">
        <f t="shared" si="27"/>
        <v>January</v>
      </c>
      <c r="D1776" t="s">
        <v>785</v>
      </c>
      <c r="E1776" t="s">
        <v>4228</v>
      </c>
      <c r="F1776">
        <v>43</v>
      </c>
      <c r="G1776" t="s">
        <v>51</v>
      </c>
      <c r="H1776" t="s">
        <v>96</v>
      </c>
      <c r="I1776" s="2">
        <v>4912000</v>
      </c>
      <c r="J1776" s="3">
        <f>Raw_Data[[#This Row],[cicilan_per_bulan]]/Raw_Data[[#This Row],[penghasilan_bulanan]]</f>
        <v>0.22510179153094462</v>
      </c>
      <c r="K1776" t="s">
        <v>188</v>
      </c>
      <c r="L1776" t="s">
        <v>154</v>
      </c>
      <c r="M1776" t="s">
        <v>44</v>
      </c>
      <c r="N1776" t="s">
        <v>83</v>
      </c>
      <c r="O1776" t="s">
        <v>57</v>
      </c>
      <c r="P1776" s="2">
        <v>19313000</v>
      </c>
      <c r="Q1776" s="2">
        <v>7725000</v>
      </c>
      <c r="R1776" t="str">
        <f>IF(Raw_Data[[#This Row],[persen_dp]]&lt;15%,"Low",IF(Raw_Data[[#This Row],[persen_dp]]&gt;25%,"High","Medium"))</f>
        <v>High</v>
      </c>
      <c r="S1776" s="3">
        <v>0.4</v>
      </c>
      <c r="T1776">
        <v>12</v>
      </c>
      <c r="U1776">
        <v>0.14499999999999999</v>
      </c>
      <c r="V1776" s="2">
        <v>1105700</v>
      </c>
      <c r="W1776" s="2">
        <v>13268000</v>
      </c>
      <c r="X1776" t="str">
        <f>IF(OR(Raw_Data[[#This Row],[status_pembayaran]]="Macet",Raw_Data[[#This Row],[status_pembayaran]]="Kurang Lancar"),"Non Performing Loan","Performing")</f>
        <v>Performing</v>
      </c>
      <c r="Y1776" t="s">
        <v>47</v>
      </c>
      <c r="Z1776">
        <v>0</v>
      </c>
      <c r="AA1776">
        <v>0</v>
      </c>
      <c r="AB1776">
        <v>1</v>
      </c>
      <c r="AC1776" t="s">
        <v>58</v>
      </c>
      <c r="AD1776">
        <f>IF(Raw_Data[[#This Row],[rasio]]&lt;0.2,1,IF(Raw_Data[[#This Row],[rasio]]&lt;0.3,2,IF(Raw_Data[[#This Row],[rasio]]&lt;0.4,3,4)))</f>
        <v>2</v>
      </c>
      <c r="AE1776">
        <f>IF(Raw_Data[[#This Row],[kategori_dp]]="High",1,IF(Raw_Data[[#This Row],[kategori_dp]]="Medium",2,3))</f>
        <v>1</v>
      </c>
      <c r="AF1776">
        <f>IF(Raw_Data[[#This Row],[tenor_bulan]]&lt;=24,1,IF(Raw_Data[[#This Row],[tenor_bulan]]&lt;=36,2,IF(Raw_Data[[#This Row],[tenor_bulan]]&lt;=48,3,4)))</f>
        <v>1</v>
      </c>
      <c r="AG1776">
        <f>IF(Raw_Data[[#This Row],[jumlah_kali_telat]]=0,0,IF(Raw_Data[[#This Row],[jumlah_kali_telat]]&lt;=2,2,4))</f>
        <v>0</v>
      </c>
      <c r="AH1776">
        <f>Raw_Data[[#This Row],[Skor_Rasio]]+Raw_Data[[#This Row],[Skor_DP]]+Raw_Data[[#This Row],[Skor_Tenor]]+Raw_Data[[#This Row],[Skor_Telat]]</f>
        <v>4</v>
      </c>
      <c r="AI1776" t="str">
        <f>IF(Raw_Data[[#This Row],[Risk_Score]]&lt;=6,"Low Risk",IF(Raw_Data[[#This Row],[Risk_Score]]&lt;=8,"Medium Risk","High Risk"))</f>
        <v>Low Risk</v>
      </c>
      <c r="AJ1776">
        <f ca="1">IFERROR(DATEDIF(Raw_Data[[#This Row],[tanggal_pengajuan]],TODAY(),"m"),"N/A")</f>
        <v>9</v>
      </c>
      <c r="AK1776" t="str">
        <f ca="1">IF(ISNUMBER(Raw_Data[[#This Row],[MOB]]),IF(Raw_Data[[#This Row],[MOB]]&lt;6,"0-5 bulan",IF(Raw_Data[[#This Row],[MOB]]&lt;12,"6-11 bulan",IF(Raw_Data[[#This Row],[MOB]]&lt;24,"12-23 bulan","24+ bulan"))),"N/A")</f>
        <v>6-11 bulan</v>
      </c>
    </row>
    <row r="1777" spans="1:37" ht="14.25" customHeight="1" x14ac:dyDescent="0.45">
      <c r="A1777" t="s">
        <v>4229</v>
      </c>
      <c r="B1777" s="64">
        <v>46297</v>
      </c>
      <c r="C1777" s="1" t="str">
        <f t="shared" si="27"/>
        <v>October</v>
      </c>
      <c r="D1777" t="s">
        <v>3108</v>
      </c>
      <c r="E1777" t="s">
        <v>4230</v>
      </c>
      <c r="F1777">
        <v>36</v>
      </c>
      <c r="G1777" t="s">
        <v>40</v>
      </c>
      <c r="H1777" t="s">
        <v>176</v>
      </c>
      <c r="I1777" s="2">
        <v>3948000</v>
      </c>
      <c r="J1777" s="3">
        <f>Raw_Data[[#This Row],[cicilan_per_bulan]]/Raw_Data[[#This Row],[penghasilan_bulanan]]</f>
        <v>0.61132218844984798</v>
      </c>
      <c r="K1777" t="s">
        <v>81</v>
      </c>
      <c r="L1777" t="s">
        <v>82</v>
      </c>
      <c r="M1777" t="s">
        <v>55</v>
      </c>
      <c r="N1777" t="s">
        <v>221</v>
      </c>
      <c r="O1777" t="s">
        <v>159</v>
      </c>
      <c r="P1777" s="2">
        <v>42157000</v>
      </c>
      <c r="Q1777" s="2">
        <v>16863000</v>
      </c>
      <c r="R1777" t="str">
        <f>IF(Raw_Data[[#This Row],[persen_dp]]&lt;15%,"Low",IF(Raw_Data[[#This Row],[persen_dp]]&gt;25%,"High","Medium"))</f>
        <v>High</v>
      </c>
      <c r="S1777" s="3">
        <v>0.4</v>
      </c>
      <c r="T1777">
        <v>12</v>
      </c>
      <c r="U1777">
        <v>0.14499999999999999</v>
      </c>
      <c r="V1777" s="2">
        <v>2413500</v>
      </c>
      <c r="W1777" s="2">
        <v>28962000</v>
      </c>
      <c r="X1777" t="str">
        <f>IF(OR(Raw_Data[[#This Row],[status_pembayaran]]="Macet",Raw_Data[[#This Row],[status_pembayaran]]="Kurang Lancar"),"Non Performing Loan","Performing")</f>
        <v>Performing</v>
      </c>
      <c r="Y1777" t="s">
        <v>47</v>
      </c>
      <c r="Z1777">
        <v>0</v>
      </c>
      <c r="AA1777">
        <v>0</v>
      </c>
      <c r="AB1777">
        <v>1</v>
      </c>
      <c r="AC1777" t="s">
        <v>104</v>
      </c>
      <c r="AD1777">
        <f>IF(Raw_Data[[#This Row],[rasio]]&lt;0.2,1,IF(Raw_Data[[#This Row],[rasio]]&lt;0.3,2,IF(Raw_Data[[#This Row],[rasio]]&lt;0.4,3,4)))</f>
        <v>4</v>
      </c>
      <c r="AE1777">
        <f>IF(Raw_Data[[#This Row],[kategori_dp]]="High",1,IF(Raw_Data[[#This Row],[kategori_dp]]="Medium",2,3))</f>
        <v>1</v>
      </c>
      <c r="AF1777">
        <f>IF(Raw_Data[[#This Row],[tenor_bulan]]&lt;=24,1,IF(Raw_Data[[#This Row],[tenor_bulan]]&lt;=36,2,IF(Raw_Data[[#This Row],[tenor_bulan]]&lt;=48,3,4)))</f>
        <v>1</v>
      </c>
      <c r="AG1777">
        <f>IF(Raw_Data[[#This Row],[jumlah_kali_telat]]=0,0,IF(Raw_Data[[#This Row],[jumlah_kali_telat]]&lt;=2,2,4))</f>
        <v>0</v>
      </c>
      <c r="AH1777">
        <f>Raw_Data[[#This Row],[Skor_Rasio]]+Raw_Data[[#This Row],[Skor_DP]]+Raw_Data[[#This Row],[Skor_Tenor]]+Raw_Data[[#This Row],[Skor_Telat]]</f>
        <v>6</v>
      </c>
      <c r="AI1777" t="str">
        <f>IF(Raw_Data[[#This Row],[Risk_Score]]&lt;=6,"Low Risk",IF(Raw_Data[[#This Row],[Risk_Score]]&lt;=8,"Medium Risk","High Risk"))</f>
        <v>Low Risk</v>
      </c>
      <c r="AJ1777">
        <f ca="1">IFERROR(DATEDIF(Raw_Data[[#This Row],[tanggal_pengajuan]],TODAY(),"m"),"N/A")</f>
        <v>0</v>
      </c>
      <c r="AK1777" t="str">
        <f ca="1">IF(ISNUMBER(Raw_Data[[#This Row],[MOB]]),IF(Raw_Data[[#This Row],[MOB]]&lt;6,"0-5 bulan",IF(Raw_Data[[#This Row],[MOB]]&lt;12,"6-11 bulan",IF(Raw_Data[[#This Row],[MOB]]&lt;24,"12-23 bulan","24+ bulan"))),"N/A")</f>
        <v>0-5 bulan</v>
      </c>
    </row>
    <row r="1778" spans="1:37" ht="14.25" customHeight="1" x14ac:dyDescent="0.45">
      <c r="A1778" t="s">
        <v>4231</v>
      </c>
      <c r="B1778" s="64">
        <v>46111</v>
      </c>
      <c r="C1778" s="1" t="str">
        <f t="shared" si="27"/>
        <v>March</v>
      </c>
      <c r="D1778" t="s">
        <v>1040</v>
      </c>
      <c r="E1778" t="s">
        <v>4232</v>
      </c>
      <c r="F1778">
        <v>37</v>
      </c>
      <c r="G1778" t="s">
        <v>51</v>
      </c>
      <c r="H1778" t="s">
        <v>90</v>
      </c>
      <c r="I1778" s="2">
        <v>7670000</v>
      </c>
      <c r="J1778" s="3">
        <f>Raw_Data[[#This Row],[cicilan_per_bulan]]/Raw_Data[[#This Row],[penghasilan_bulanan]]</f>
        <v>0.20464146023468058</v>
      </c>
      <c r="K1778" t="s">
        <v>268</v>
      </c>
      <c r="L1778" t="s">
        <v>110</v>
      </c>
      <c r="M1778" t="s">
        <v>55</v>
      </c>
      <c r="N1778" t="s">
        <v>395</v>
      </c>
      <c r="O1778" t="s">
        <v>396</v>
      </c>
      <c r="P1778" s="2">
        <v>60660000</v>
      </c>
      <c r="Q1778" s="2">
        <v>6066000</v>
      </c>
      <c r="R1778" t="str">
        <f>IF(Raw_Data[[#This Row],[persen_dp]]&lt;15%,"Low",IF(Raw_Data[[#This Row],[persen_dp]]&gt;25%,"High","Medium"))</f>
        <v>Low</v>
      </c>
      <c r="S1778" s="3">
        <v>0.1</v>
      </c>
      <c r="T1778">
        <v>60</v>
      </c>
      <c r="U1778">
        <v>0.14499999999999999</v>
      </c>
      <c r="V1778" s="2">
        <v>1569600</v>
      </c>
      <c r="W1778" s="2">
        <v>94174000</v>
      </c>
      <c r="X1778" t="str">
        <f>IF(OR(Raw_Data[[#This Row],[status_pembayaran]]="Macet",Raw_Data[[#This Row],[status_pembayaran]]="Kurang Lancar"),"Non Performing Loan","Performing")</f>
        <v>Performing</v>
      </c>
      <c r="Y1778" t="s">
        <v>47</v>
      </c>
      <c r="Z1778">
        <v>0</v>
      </c>
      <c r="AA1778">
        <v>0</v>
      </c>
      <c r="AB1778">
        <v>1</v>
      </c>
      <c r="AD1778">
        <f>IF(Raw_Data[[#This Row],[rasio]]&lt;0.2,1,IF(Raw_Data[[#This Row],[rasio]]&lt;0.3,2,IF(Raw_Data[[#This Row],[rasio]]&lt;0.4,3,4)))</f>
        <v>2</v>
      </c>
      <c r="AE1778">
        <f>IF(Raw_Data[[#This Row],[kategori_dp]]="High",1,IF(Raw_Data[[#This Row],[kategori_dp]]="Medium",2,3))</f>
        <v>3</v>
      </c>
      <c r="AF1778">
        <f>IF(Raw_Data[[#This Row],[tenor_bulan]]&lt;=24,1,IF(Raw_Data[[#This Row],[tenor_bulan]]&lt;=36,2,IF(Raw_Data[[#This Row],[tenor_bulan]]&lt;=48,3,4)))</f>
        <v>4</v>
      </c>
      <c r="AG1778">
        <f>IF(Raw_Data[[#This Row],[jumlah_kali_telat]]=0,0,IF(Raw_Data[[#This Row],[jumlah_kali_telat]]&lt;=2,2,4))</f>
        <v>0</v>
      </c>
      <c r="AH1778">
        <f>Raw_Data[[#This Row],[Skor_Rasio]]+Raw_Data[[#This Row],[Skor_DP]]+Raw_Data[[#This Row],[Skor_Tenor]]+Raw_Data[[#This Row],[Skor_Telat]]</f>
        <v>9</v>
      </c>
      <c r="AI1778" t="str">
        <f>IF(Raw_Data[[#This Row],[Risk_Score]]&lt;=6,"Low Risk",IF(Raw_Data[[#This Row],[Risk_Score]]&lt;=8,"Medium Risk","High Risk"))</f>
        <v>High Risk</v>
      </c>
      <c r="AJ1778">
        <f ca="1">IFERROR(DATEDIF(Raw_Data[[#This Row],[tanggal_pengajuan]],TODAY(),"m"),"N/A")</f>
        <v>6</v>
      </c>
      <c r="AK1778" t="str">
        <f ca="1">IF(ISNUMBER(Raw_Data[[#This Row],[MOB]]),IF(Raw_Data[[#This Row],[MOB]]&lt;6,"0-5 bulan",IF(Raw_Data[[#This Row],[MOB]]&lt;12,"6-11 bulan",IF(Raw_Data[[#This Row],[MOB]]&lt;24,"12-23 bulan","24+ bulan"))),"N/A")</f>
        <v>6-11 bulan</v>
      </c>
    </row>
    <row r="1779" spans="1:37" ht="14.25" customHeight="1" x14ac:dyDescent="0.45">
      <c r="A1779" t="s">
        <v>4233</v>
      </c>
      <c r="B1779" s="64">
        <v>46176</v>
      </c>
      <c r="C1779" s="1" t="str">
        <f t="shared" si="27"/>
        <v>June</v>
      </c>
      <c r="D1779" t="s">
        <v>2062</v>
      </c>
      <c r="E1779" t="s">
        <v>4234</v>
      </c>
      <c r="F1779">
        <v>49</v>
      </c>
      <c r="G1779" t="s">
        <v>40</v>
      </c>
      <c r="H1779" t="s">
        <v>152</v>
      </c>
      <c r="I1779" s="2">
        <v>3408000</v>
      </c>
      <c r="J1779" s="3">
        <f>Raw_Data[[#This Row],[cicilan_per_bulan]]/Raw_Data[[#This Row],[penghasilan_bulanan]]</f>
        <v>0.11490610328638498</v>
      </c>
      <c r="K1779" t="s">
        <v>119</v>
      </c>
      <c r="L1779" t="s">
        <v>120</v>
      </c>
      <c r="M1779" t="s">
        <v>44</v>
      </c>
      <c r="N1779" t="s">
        <v>83</v>
      </c>
      <c r="O1779" t="s">
        <v>57</v>
      </c>
      <c r="P1779" s="2">
        <v>18304000</v>
      </c>
      <c r="Q1779" s="2">
        <v>6406000</v>
      </c>
      <c r="R1779" t="str">
        <f>IF(Raw_Data[[#This Row],[persen_dp]]&lt;15%,"Low",IF(Raw_Data[[#This Row],[persen_dp]]&gt;25%,"High","Medium"))</f>
        <v>High</v>
      </c>
      <c r="S1779" s="3">
        <v>0.35</v>
      </c>
      <c r="T1779">
        <v>48</v>
      </c>
      <c r="U1779">
        <v>0.14499999999999999</v>
      </c>
      <c r="V1779" s="2">
        <v>391600</v>
      </c>
      <c r="W1779" s="2">
        <v>18799000</v>
      </c>
      <c r="X1779" t="str">
        <f>IF(OR(Raw_Data[[#This Row],[status_pembayaran]]="Macet",Raw_Data[[#This Row],[status_pembayaran]]="Kurang Lancar"),"Non Performing Loan","Performing")</f>
        <v>Performing</v>
      </c>
      <c r="Y1779" t="s">
        <v>47</v>
      </c>
      <c r="Z1779">
        <v>0</v>
      </c>
      <c r="AA1779">
        <v>0</v>
      </c>
      <c r="AB1779">
        <v>1</v>
      </c>
      <c r="AC1779" t="s">
        <v>58</v>
      </c>
      <c r="AD1779">
        <f>IF(Raw_Data[[#This Row],[rasio]]&lt;0.2,1,IF(Raw_Data[[#This Row],[rasio]]&lt;0.3,2,IF(Raw_Data[[#This Row],[rasio]]&lt;0.4,3,4)))</f>
        <v>1</v>
      </c>
      <c r="AE1779">
        <f>IF(Raw_Data[[#This Row],[kategori_dp]]="High",1,IF(Raw_Data[[#This Row],[kategori_dp]]="Medium",2,3))</f>
        <v>1</v>
      </c>
      <c r="AF1779">
        <f>IF(Raw_Data[[#This Row],[tenor_bulan]]&lt;=24,1,IF(Raw_Data[[#This Row],[tenor_bulan]]&lt;=36,2,IF(Raw_Data[[#This Row],[tenor_bulan]]&lt;=48,3,4)))</f>
        <v>3</v>
      </c>
      <c r="AG1779">
        <f>IF(Raw_Data[[#This Row],[jumlah_kali_telat]]=0,0,IF(Raw_Data[[#This Row],[jumlah_kali_telat]]&lt;=2,2,4))</f>
        <v>0</v>
      </c>
      <c r="AH1779">
        <f>Raw_Data[[#This Row],[Skor_Rasio]]+Raw_Data[[#This Row],[Skor_DP]]+Raw_Data[[#This Row],[Skor_Tenor]]+Raw_Data[[#This Row],[Skor_Telat]]</f>
        <v>5</v>
      </c>
      <c r="AI1779" t="str">
        <f>IF(Raw_Data[[#This Row],[Risk_Score]]&lt;=6,"Low Risk",IF(Raw_Data[[#This Row],[Risk_Score]]&lt;=8,"Medium Risk","High Risk"))</f>
        <v>Low Risk</v>
      </c>
      <c r="AJ1779">
        <f ca="1">IFERROR(DATEDIF(Raw_Data[[#This Row],[tanggal_pengajuan]],TODAY(),"m"),"N/A")</f>
        <v>4</v>
      </c>
      <c r="AK1779" t="str">
        <f ca="1">IF(ISNUMBER(Raw_Data[[#This Row],[MOB]]),IF(Raw_Data[[#This Row],[MOB]]&lt;6,"0-5 bulan",IF(Raw_Data[[#This Row],[MOB]]&lt;12,"6-11 bulan",IF(Raw_Data[[#This Row],[MOB]]&lt;24,"12-23 bulan","24+ bulan"))),"N/A")</f>
        <v>0-5 bulan</v>
      </c>
    </row>
    <row r="1780" spans="1:37" ht="14.25" customHeight="1" x14ac:dyDescent="0.45">
      <c r="A1780" t="s">
        <v>4235</v>
      </c>
      <c r="B1780" s="64">
        <v>46055</v>
      </c>
      <c r="C1780" s="1" t="str">
        <f t="shared" ref="C1780:C1843" si="28">TEXT(B1780,"mmmm")</f>
        <v>February</v>
      </c>
      <c r="D1780" t="s">
        <v>439</v>
      </c>
      <c r="E1780" t="s">
        <v>4236</v>
      </c>
      <c r="F1780">
        <v>56</v>
      </c>
      <c r="G1780" t="s">
        <v>40</v>
      </c>
      <c r="H1780" t="s">
        <v>41</v>
      </c>
      <c r="I1780" s="2">
        <v>7033000</v>
      </c>
      <c r="J1780" s="3">
        <f>Raw_Data[[#This Row],[cicilan_per_bulan]]/Raw_Data[[#This Row],[penghasilan_bulanan]]</f>
        <v>9.7725010664012513E-2</v>
      </c>
      <c r="K1780" t="s">
        <v>153</v>
      </c>
      <c r="L1780" t="s">
        <v>154</v>
      </c>
      <c r="M1780" t="s">
        <v>44</v>
      </c>
      <c r="N1780" t="s">
        <v>163</v>
      </c>
      <c r="O1780" t="s">
        <v>46</v>
      </c>
      <c r="P1780" s="2">
        <v>28736000</v>
      </c>
      <c r="Q1780" s="2">
        <v>11494000</v>
      </c>
      <c r="R1780" t="str">
        <f>IF(Raw_Data[[#This Row],[persen_dp]]&lt;15%,"Low",IF(Raw_Data[[#This Row],[persen_dp]]&gt;25%,"High","Medium"))</f>
        <v>High</v>
      </c>
      <c r="S1780" s="3">
        <v>0.4</v>
      </c>
      <c r="T1780">
        <v>36</v>
      </c>
      <c r="U1780">
        <v>0.14499999999999999</v>
      </c>
      <c r="V1780" s="2">
        <v>687300</v>
      </c>
      <c r="W1780" s="2">
        <v>24742000</v>
      </c>
      <c r="X1780" t="str">
        <f>IF(OR(Raw_Data[[#This Row],[status_pembayaran]]="Macet",Raw_Data[[#This Row],[status_pembayaran]]="Kurang Lancar"),"Non Performing Loan","Performing")</f>
        <v>Non Performing Loan</v>
      </c>
      <c r="Y1780" t="s">
        <v>683</v>
      </c>
      <c r="Z1780">
        <v>248</v>
      </c>
      <c r="AA1780">
        <v>11</v>
      </c>
      <c r="AB1780">
        <v>5</v>
      </c>
      <c r="AD1780">
        <f>IF(Raw_Data[[#This Row],[rasio]]&lt;0.2,1,IF(Raw_Data[[#This Row],[rasio]]&lt;0.3,2,IF(Raw_Data[[#This Row],[rasio]]&lt;0.4,3,4)))</f>
        <v>1</v>
      </c>
      <c r="AE1780">
        <f>IF(Raw_Data[[#This Row],[kategori_dp]]="High",1,IF(Raw_Data[[#This Row],[kategori_dp]]="Medium",2,3))</f>
        <v>1</v>
      </c>
      <c r="AF1780">
        <f>IF(Raw_Data[[#This Row],[tenor_bulan]]&lt;=24,1,IF(Raw_Data[[#This Row],[tenor_bulan]]&lt;=36,2,IF(Raw_Data[[#This Row],[tenor_bulan]]&lt;=48,3,4)))</f>
        <v>2</v>
      </c>
      <c r="AG1780">
        <f>IF(Raw_Data[[#This Row],[jumlah_kali_telat]]=0,0,IF(Raw_Data[[#This Row],[jumlah_kali_telat]]&lt;=2,2,4))</f>
        <v>4</v>
      </c>
      <c r="AH1780">
        <f>Raw_Data[[#This Row],[Skor_Rasio]]+Raw_Data[[#This Row],[Skor_DP]]+Raw_Data[[#This Row],[Skor_Tenor]]+Raw_Data[[#This Row],[Skor_Telat]]</f>
        <v>8</v>
      </c>
      <c r="AI1780" t="str">
        <f>IF(Raw_Data[[#This Row],[Risk_Score]]&lt;=6,"Low Risk",IF(Raw_Data[[#This Row],[Risk_Score]]&lt;=8,"Medium Risk","High Risk"))</f>
        <v>Medium Risk</v>
      </c>
      <c r="AJ1780">
        <f ca="1">IFERROR(DATEDIF(Raw_Data[[#This Row],[tanggal_pengajuan]],TODAY(),"m"),"N/A")</f>
        <v>8</v>
      </c>
      <c r="AK1780" t="str">
        <f ca="1">IF(ISNUMBER(Raw_Data[[#This Row],[MOB]]),IF(Raw_Data[[#This Row],[MOB]]&lt;6,"0-5 bulan",IF(Raw_Data[[#This Row],[MOB]]&lt;12,"6-11 bulan",IF(Raw_Data[[#This Row],[MOB]]&lt;24,"12-23 bulan","24+ bulan"))),"N/A")</f>
        <v>6-11 bulan</v>
      </c>
    </row>
    <row r="1781" spans="1:37" ht="14.25" customHeight="1" x14ac:dyDescent="0.45">
      <c r="A1781" t="s">
        <v>4237</v>
      </c>
      <c r="B1781" s="64">
        <v>46058</v>
      </c>
      <c r="C1781" s="1" t="str">
        <f t="shared" si="28"/>
        <v>February</v>
      </c>
      <c r="D1781" t="s">
        <v>4238</v>
      </c>
      <c r="E1781" t="s">
        <v>4239</v>
      </c>
      <c r="F1781">
        <v>52</v>
      </c>
      <c r="G1781" t="s">
        <v>40</v>
      </c>
      <c r="H1781" t="s">
        <v>108</v>
      </c>
      <c r="I1781" s="2">
        <v>6700000</v>
      </c>
      <c r="J1781" s="3">
        <f>Raw_Data[[#This Row],[cicilan_per_bulan]]/Raw_Data[[#This Row],[penghasilan_bulanan]]</f>
        <v>0.19534328358208955</v>
      </c>
      <c r="K1781" t="s">
        <v>63</v>
      </c>
      <c r="L1781" t="s">
        <v>64</v>
      </c>
      <c r="M1781" t="s">
        <v>290</v>
      </c>
      <c r="N1781" t="s">
        <v>291</v>
      </c>
      <c r="O1781" t="s">
        <v>292</v>
      </c>
      <c r="P1781" s="2">
        <v>36482000</v>
      </c>
      <c r="Q1781" s="2">
        <v>3648000</v>
      </c>
      <c r="R1781" t="str">
        <f>IF(Raw_Data[[#This Row],[persen_dp]]&lt;15%,"Low",IF(Raw_Data[[#This Row],[persen_dp]]&gt;25%,"High","Medium"))</f>
        <v>Low</v>
      </c>
      <c r="S1781" s="3">
        <v>0.1</v>
      </c>
      <c r="T1781">
        <v>36</v>
      </c>
      <c r="U1781">
        <v>0.14499999999999999</v>
      </c>
      <c r="V1781" s="2">
        <v>1308800</v>
      </c>
      <c r="W1781" s="2">
        <v>47116000</v>
      </c>
      <c r="X1781" t="str">
        <f>IF(OR(Raw_Data[[#This Row],[status_pembayaran]]="Macet",Raw_Data[[#This Row],[status_pembayaran]]="Kurang Lancar"),"Non Performing Loan","Performing")</f>
        <v>Performing</v>
      </c>
      <c r="Y1781" t="s">
        <v>47</v>
      </c>
      <c r="Z1781">
        <v>0</v>
      </c>
      <c r="AA1781">
        <v>0</v>
      </c>
      <c r="AB1781">
        <v>1</v>
      </c>
      <c r="AC1781" t="s">
        <v>104</v>
      </c>
      <c r="AD1781">
        <f>IF(Raw_Data[[#This Row],[rasio]]&lt;0.2,1,IF(Raw_Data[[#This Row],[rasio]]&lt;0.3,2,IF(Raw_Data[[#This Row],[rasio]]&lt;0.4,3,4)))</f>
        <v>1</v>
      </c>
      <c r="AE1781">
        <f>IF(Raw_Data[[#This Row],[kategori_dp]]="High",1,IF(Raw_Data[[#This Row],[kategori_dp]]="Medium",2,3))</f>
        <v>3</v>
      </c>
      <c r="AF1781">
        <f>IF(Raw_Data[[#This Row],[tenor_bulan]]&lt;=24,1,IF(Raw_Data[[#This Row],[tenor_bulan]]&lt;=36,2,IF(Raw_Data[[#This Row],[tenor_bulan]]&lt;=48,3,4)))</f>
        <v>2</v>
      </c>
      <c r="AG1781">
        <f>IF(Raw_Data[[#This Row],[jumlah_kali_telat]]=0,0,IF(Raw_Data[[#This Row],[jumlah_kali_telat]]&lt;=2,2,4))</f>
        <v>0</v>
      </c>
      <c r="AH1781">
        <f>Raw_Data[[#This Row],[Skor_Rasio]]+Raw_Data[[#This Row],[Skor_DP]]+Raw_Data[[#This Row],[Skor_Tenor]]+Raw_Data[[#This Row],[Skor_Telat]]</f>
        <v>6</v>
      </c>
      <c r="AI1781" t="str">
        <f>IF(Raw_Data[[#This Row],[Risk_Score]]&lt;=6,"Low Risk",IF(Raw_Data[[#This Row],[Risk_Score]]&lt;=8,"Medium Risk","High Risk"))</f>
        <v>Low Risk</v>
      </c>
      <c r="AJ1781">
        <f ca="1">IFERROR(DATEDIF(Raw_Data[[#This Row],[tanggal_pengajuan]],TODAY(),"m"),"N/A")</f>
        <v>8</v>
      </c>
      <c r="AK1781" t="str">
        <f ca="1">IF(ISNUMBER(Raw_Data[[#This Row],[MOB]]),IF(Raw_Data[[#This Row],[MOB]]&lt;6,"0-5 bulan",IF(Raw_Data[[#This Row],[MOB]]&lt;12,"6-11 bulan",IF(Raw_Data[[#This Row],[MOB]]&lt;24,"12-23 bulan","24+ bulan"))),"N/A")</f>
        <v>6-11 bulan</v>
      </c>
    </row>
    <row r="1782" spans="1:37" ht="14.25" customHeight="1" x14ac:dyDescent="0.45">
      <c r="A1782" t="s">
        <v>4240</v>
      </c>
      <c r="B1782" s="64">
        <v>46192</v>
      </c>
      <c r="C1782" s="1" t="str">
        <f t="shared" si="28"/>
        <v>June</v>
      </c>
      <c r="D1782" t="s">
        <v>1283</v>
      </c>
      <c r="E1782" t="s">
        <v>4241</v>
      </c>
      <c r="F1782">
        <v>38</v>
      </c>
      <c r="G1782" t="s">
        <v>51</v>
      </c>
      <c r="H1782" t="s">
        <v>126</v>
      </c>
      <c r="I1782" s="2">
        <v>4421000</v>
      </c>
      <c r="J1782" s="3">
        <f>Raw_Data[[#This Row],[cicilan_per_bulan]]/Raw_Data[[#This Row],[penghasilan_bulanan]]</f>
        <v>0.24541958832843247</v>
      </c>
      <c r="K1782" t="s">
        <v>63</v>
      </c>
      <c r="L1782" t="s">
        <v>64</v>
      </c>
      <c r="M1782" t="s">
        <v>290</v>
      </c>
      <c r="N1782" t="s">
        <v>291</v>
      </c>
      <c r="O1782" t="s">
        <v>292</v>
      </c>
      <c r="P1782" s="2">
        <v>36623000</v>
      </c>
      <c r="Q1782" s="2">
        <v>3662000</v>
      </c>
      <c r="R1782" t="str">
        <f>IF(Raw_Data[[#This Row],[persen_dp]]&lt;15%,"Low",IF(Raw_Data[[#This Row],[persen_dp]]&gt;25%,"High","Medium"))</f>
        <v>Low</v>
      </c>
      <c r="S1782" s="3">
        <v>0.1</v>
      </c>
      <c r="T1782">
        <v>48</v>
      </c>
      <c r="U1782">
        <v>0.14499999999999999</v>
      </c>
      <c r="V1782" s="2">
        <v>1085000</v>
      </c>
      <c r="W1782" s="2">
        <v>52078000</v>
      </c>
      <c r="X1782" t="str">
        <f>IF(OR(Raw_Data[[#This Row],[status_pembayaran]]="Macet",Raw_Data[[#This Row],[status_pembayaran]]="Kurang Lancar"),"Non Performing Loan","Performing")</f>
        <v>Performing</v>
      </c>
      <c r="Y1782" t="s">
        <v>47</v>
      </c>
      <c r="Z1782">
        <v>0</v>
      </c>
      <c r="AA1782">
        <v>0</v>
      </c>
      <c r="AB1782">
        <v>1</v>
      </c>
      <c r="AC1782" t="s">
        <v>58</v>
      </c>
      <c r="AD1782">
        <f>IF(Raw_Data[[#This Row],[rasio]]&lt;0.2,1,IF(Raw_Data[[#This Row],[rasio]]&lt;0.3,2,IF(Raw_Data[[#This Row],[rasio]]&lt;0.4,3,4)))</f>
        <v>2</v>
      </c>
      <c r="AE1782">
        <f>IF(Raw_Data[[#This Row],[kategori_dp]]="High",1,IF(Raw_Data[[#This Row],[kategori_dp]]="Medium",2,3))</f>
        <v>3</v>
      </c>
      <c r="AF1782">
        <f>IF(Raw_Data[[#This Row],[tenor_bulan]]&lt;=24,1,IF(Raw_Data[[#This Row],[tenor_bulan]]&lt;=36,2,IF(Raw_Data[[#This Row],[tenor_bulan]]&lt;=48,3,4)))</f>
        <v>3</v>
      </c>
      <c r="AG1782">
        <f>IF(Raw_Data[[#This Row],[jumlah_kali_telat]]=0,0,IF(Raw_Data[[#This Row],[jumlah_kali_telat]]&lt;=2,2,4))</f>
        <v>0</v>
      </c>
      <c r="AH1782">
        <f>Raw_Data[[#This Row],[Skor_Rasio]]+Raw_Data[[#This Row],[Skor_DP]]+Raw_Data[[#This Row],[Skor_Tenor]]+Raw_Data[[#This Row],[Skor_Telat]]</f>
        <v>8</v>
      </c>
      <c r="AI1782" t="str">
        <f>IF(Raw_Data[[#This Row],[Risk_Score]]&lt;=6,"Low Risk",IF(Raw_Data[[#This Row],[Risk_Score]]&lt;=8,"Medium Risk","High Risk"))</f>
        <v>Medium Risk</v>
      </c>
      <c r="AJ1782">
        <f ca="1">IFERROR(DATEDIF(Raw_Data[[#This Row],[tanggal_pengajuan]],TODAY(),"m"),"N/A")</f>
        <v>4</v>
      </c>
      <c r="AK1782" t="str">
        <f ca="1">IF(ISNUMBER(Raw_Data[[#This Row],[MOB]]),IF(Raw_Data[[#This Row],[MOB]]&lt;6,"0-5 bulan",IF(Raw_Data[[#This Row],[MOB]]&lt;12,"6-11 bulan",IF(Raw_Data[[#This Row],[MOB]]&lt;24,"12-23 bulan","24+ bulan"))),"N/A")</f>
        <v>0-5 bulan</v>
      </c>
    </row>
    <row r="1783" spans="1:37" ht="14.25" customHeight="1" x14ac:dyDescent="0.45">
      <c r="A1783" t="s">
        <v>4242</v>
      </c>
      <c r="B1783" s="64" t="s">
        <v>230</v>
      </c>
      <c r="C1783" s="1" t="str">
        <f t="shared" si="28"/>
        <v>Data Tidak Lengkap</v>
      </c>
      <c r="D1783" t="s">
        <v>210</v>
      </c>
      <c r="E1783" t="s">
        <v>230</v>
      </c>
      <c r="F1783">
        <v>54</v>
      </c>
      <c r="G1783" t="s">
        <v>40</v>
      </c>
      <c r="H1783" t="s">
        <v>52</v>
      </c>
      <c r="I1783" s="2">
        <v>8936000</v>
      </c>
      <c r="J1783" s="3">
        <f>Raw_Data[[#This Row],[cicilan_per_bulan]]/Raw_Data[[#This Row],[penghasilan_bulanan]]</f>
        <v>0.32394807520143243</v>
      </c>
      <c r="K1783" t="s">
        <v>210</v>
      </c>
      <c r="L1783" t="s">
        <v>154</v>
      </c>
      <c r="M1783" t="s">
        <v>55</v>
      </c>
      <c r="N1783" t="s">
        <v>231</v>
      </c>
      <c r="O1783" t="s">
        <v>232</v>
      </c>
      <c r="P1783" s="2">
        <v>37922003</v>
      </c>
      <c r="Q1783" s="2">
        <v>7584000</v>
      </c>
      <c r="R1783" t="str">
        <f>IF(Raw_Data[[#This Row],[persen_dp]]&lt;15%,"Low",IF(Raw_Data[[#This Row],[persen_dp]]&gt;25%,"High","Medium"))</f>
        <v>Medium</v>
      </c>
      <c r="S1783" s="3">
        <v>0.2</v>
      </c>
      <c r="T1783">
        <v>12</v>
      </c>
      <c r="U1783">
        <v>0.14499999999999999</v>
      </c>
      <c r="V1783" s="2">
        <v>2894800</v>
      </c>
      <c r="W1783" s="2">
        <v>34737000</v>
      </c>
      <c r="X1783" t="str">
        <f>IF(OR(Raw_Data[[#This Row],[status_pembayaran]]="Macet",Raw_Data[[#This Row],[status_pembayaran]]="Kurang Lancar"),"Non Performing Loan","Performing")</f>
        <v>Performing</v>
      </c>
      <c r="Y1783" t="s">
        <v>233</v>
      </c>
      <c r="Z1783">
        <v>0</v>
      </c>
      <c r="AA1783">
        <v>0</v>
      </c>
      <c r="AB1783">
        <v>1</v>
      </c>
      <c r="AD1783">
        <f>IF(Raw_Data[[#This Row],[rasio]]&lt;0.2,1,IF(Raw_Data[[#This Row],[rasio]]&lt;0.3,2,IF(Raw_Data[[#This Row],[rasio]]&lt;0.4,3,4)))</f>
        <v>3</v>
      </c>
      <c r="AE1783">
        <f>IF(Raw_Data[[#This Row],[kategori_dp]]="High",1,IF(Raw_Data[[#This Row],[kategori_dp]]="Medium",2,3))</f>
        <v>2</v>
      </c>
      <c r="AF1783">
        <f>IF(Raw_Data[[#This Row],[tenor_bulan]]&lt;=24,1,IF(Raw_Data[[#This Row],[tenor_bulan]]&lt;=36,2,IF(Raw_Data[[#This Row],[tenor_bulan]]&lt;=48,3,4)))</f>
        <v>1</v>
      </c>
      <c r="AG1783">
        <f>IF(Raw_Data[[#This Row],[jumlah_kali_telat]]=0,0,IF(Raw_Data[[#This Row],[jumlah_kali_telat]]&lt;=2,2,4))</f>
        <v>0</v>
      </c>
      <c r="AH1783">
        <f>Raw_Data[[#This Row],[Skor_Rasio]]+Raw_Data[[#This Row],[Skor_DP]]+Raw_Data[[#This Row],[Skor_Tenor]]+Raw_Data[[#This Row],[Skor_Telat]]</f>
        <v>6</v>
      </c>
      <c r="AI1783" t="str">
        <f>IF(Raw_Data[[#This Row],[Risk_Score]]&lt;=6,"Low Risk",IF(Raw_Data[[#This Row],[Risk_Score]]&lt;=8,"Medium Risk","High Risk"))</f>
        <v>Low Risk</v>
      </c>
      <c r="AJ1783" t="str">
        <f ca="1">IFERROR(DATEDIF(Raw_Data[[#This Row],[tanggal_pengajuan]],TODAY(),"m"),"N/A")</f>
        <v>N/A</v>
      </c>
      <c r="AK1783" t="str">
        <f ca="1">IF(ISNUMBER(Raw_Data[[#This Row],[MOB]]),IF(Raw_Data[[#This Row],[MOB]]&lt;6,"0-5 bulan",IF(Raw_Data[[#This Row],[MOB]]&lt;12,"6-11 bulan",IF(Raw_Data[[#This Row],[MOB]]&lt;24,"12-23 bulan","24+ bulan"))),"N/A")</f>
        <v>N/A</v>
      </c>
    </row>
    <row r="1784" spans="1:37" ht="14.25" customHeight="1" x14ac:dyDescent="0.45">
      <c r="A1784" t="s">
        <v>4243</v>
      </c>
      <c r="B1784" s="64">
        <v>46184</v>
      </c>
      <c r="C1784" s="1" t="str">
        <f t="shared" si="28"/>
        <v>June</v>
      </c>
      <c r="D1784" t="s">
        <v>4244</v>
      </c>
      <c r="E1784" t="s">
        <v>4245</v>
      </c>
      <c r="F1784">
        <v>34</v>
      </c>
      <c r="G1784" t="s">
        <v>40</v>
      </c>
      <c r="H1784" t="s">
        <v>176</v>
      </c>
      <c r="I1784" s="2">
        <v>5598000</v>
      </c>
      <c r="J1784" s="3">
        <f>Raw_Data[[#This Row],[cicilan_per_bulan]]/Raw_Data[[#This Row],[penghasilan_bulanan]]</f>
        <v>8.0100035727045368E-2</v>
      </c>
      <c r="K1784" t="s">
        <v>145</v>
      </c>
      <c r="L1784" t="s">
        <v>146</v>
      </c>
      <c r="M1784" t="s">
        <v>44</v>
      </c>
      <c r="N1784" t="s">
        <v>83</v>
      </c>
      <c r="O1784" t="s">
        <v>57</v>
      </c>
      <c r="P1784" s="2">
        <v>18746000</v>
      </c>
      <c r="Q1784" s="2">
        <v>7498000</v>
      </c>
      <c r="R1784" t="str">
        <f>IF(Raw_Data[[#This Row],[persen_dp]]&lt;15%,"Low",IF(Raw_Data[[#This Row],[persen_dp]]&gt;25%,"High","Medium"))</f>
        <v>High</v>
      </c>
      <c r="S1784" s="3">
        <v>0.4</v>
      </c>
      <c r="T1784">
        <v>36</v>
      </c>
      <c r="U1784">
        <v>0.14499999999999999</v>
      </c>
      <c r="V1784" s="2">
        <v>448400</v>
      </c>
      <c r="W1784" s="2">
        <v>16141000</v>
      </c>
      <c r="X1784" t="str">
        <f>IF(OR(Raw_Data[[#This Row],[status_pembayaran]]="Macet",Raw_Data[[#This Row],[status_pembayaran]]="Kurang Lancar"),"Non Performing Loan","Performing")</f>
        <v>Performing</v>
      </c>
      <c r="Y1784" t="s">
        <v>47</v>
      </c>
      <c r="Z1784">
        <v>0</v>
      </c>
      <c r="AA1784">
        <v>0</v>
      </c>
      <c r="AB1784">
        <v>1</v>
      </c>
      <c r="AC1784" t="s">
        <v>66</v>
      </c>
      <c r="AD1784">
        <f>IF(Raw_Data[[#This Row],[rasio]]&lt;0.2,1,IF(Raw_Data[[#This Row],[rasio]]&lt;0.3,2,IF(Raw_Data[[#This Row],[rasio]]&lt;0.4,3,4)))</f>
        <v>1</v>
      </c>
      <c r="AE1784">
        <f>IF(Raw_Data[[#This Row],[kategori_dp]]="High",1,IF(Raw_Data[[#This Row],[kategori_dp]]="Medium",2,3))</f>
        <v>1</v>
      </c>
      <c r="AF1784">
        <f>IF(Raw_Data[[#This Row],[tenor_bulan]]&lt;=24,1,IF(Raw_Data[[#This Row],[tenor_bulan]]&lt;=36,2,IF(Raw_Data[[#This Row],[tenor_bulan]]&lt;=48,3,4)))</f>
        <v>2</v>
      </c>
      <c r="AG1784">
        <f>IF(Raw_Data[[#This Row],[jumlah_kali_telat]]=0,0,IF(Raw_Data[[#This Row],[jumlah_kali_telat]]&lt;=2,2,4))</f>
        <v>0</v>
      </c>
      <c r="AH1784">
        <f>Raw_Data[[#This Row],[Skor_Rasio]]+Raw_Data[[#This Row],[Skor_DP]]+Raw_Data[[#This Row],[Skor_Tenor]]+Raw_Data[[#This Row],[Skor_Telat]]</f>
        <v>4</v>
      </c>
      <c r="AI1784" t="str">
        <f>IF(Raw_Data[[#This Row],[Risk_Score]]&lt;=6,"Low Risk",IF(Raw_Data[[#This Row],[Risk_Score]]&lt;=8,"Medium Risk","High Risk"))</f>
        <v>Low Risk</v>
      </c>
      <c r="AJ1784">
        <f ca="1">IFERROR(DATEDIF(Raw_Data[[#This Row],[tanggal_pengajuan]],TODAY(),"m"),"N/A")</f>
        <v>4</v>
      </c>
      <c r="AK1784" t="str">
        <f ca="1">IF(ISNUMBER(Raw_Data[[#This Row],[MOB]]),IF(Raw_Data[[#This Row],[MOB]]&lt;6,"0-5 bulan",IF(Raw_Data[[#This Row],[MOB]]&lt;12,"6-11 bulan",IF(Raw_Data[[#This Row],[MOB]]&lt;24,"12-23 bulan","24+ bulan"))),"N/A")</f>
        <v>0-5 bulan</v>
      </c>
    </row>
    <row r="1785" spans="1:37" ht="14.25" customHeight="1" x14ac:dyDescent="0.45">
      <c r="A1785" t="s">
        <v>4246</v>
      </c>
      <c r="B1785" s="64">
        <v>46023</v>
      </c>
      <c r="C1785" s="1" t="str">
        <f t="shared" si="28"/>
        <v>January</v>
      </c>
      <c r="D1785" t="s">
        <v>1291</v>
      </c>
      <c r="E1785" t="s">
        <v>4247</v>
      </c>
      <c r="F1785">
        <v>25</v>
      </c>
      <c r="G1785" t="s">
        <v>51</v>
      </c>
      <c r="H1785" t="s">
        <v>152</v>
      </c>
      <c r="I1785" s="2">
        <v>2713000</v>
      </c>
      <c r="J1785" s="3">
        <f>Raw_Data[[#This Row],[cicilan_per_bulan]]/Raw_Data[[#This Row],[penghasilan_bulanan]]</f>
        <v>0.35108735716918538</v>
      </c>
      <c r="K1785" t="s">
        <v>53</v>
      </c>
      <c r="L1785" t="s">
        <v>54</v>
      </c>
      <c r="M1785" t="s">
        <v>55</v>
      </c>
      <c r="N1785" t="s">
        <v>221</v>
      </c>
      <c r="O1785" t="s">
        <v>159</v>
      </c>
      <c r="P1785" s="2">
        <v>41413000</v>
      </c>
      <c r="Q1785" s="2">
        <v>8283000</v>
      </c>
      <c r="R1785" t="str">
        <f>IF(Raw_Data[[#This Row],[persen_dp]]&lt;15%,"Low",IF(Raw_Data[[#This Row],[persen_dp]]&gt;25%,"High","Medium"))</f>
        <v>Medium</v>
      </c>
      <c r="S1785" s="3">
        <v>0.2</v>
      </c>
      <c r="T1785">
        <v>60</v>
      </c>
      <c r="U1785">
        <v>0.14499999999999999</v>
      </c>
      <c r="V1785" s="2">
        <v>952500</v>
      </c>
      <c r="W1785" s="2">
        <v>57149000</v>
      </c>
      <c r="X1785" t="str">
        <f>IF(OR(Raw_Data[[#This Row],[status_pembayaran]]="Macet",Raw_Data[[#This Row],[status_pembayaran]]="Kurang Lancar"),"Non Performing Loan","Performing")</f>
        <v>Performing</v>
      </c>
      <c r="Y1785" t="s">
        <v>47</v>
      </c>
      <c r="Z1785">
        <v>0</v>
      </c>
      <c r="AA1785">
        <v>0</v>
      </c>
      <c r="AB1785">
        <v>1</v>
      </c>
      <c r="AD1785">
        <f>IF(Raw_Data[[#This Row],[rasio]]&lt;0.2,1,IF(Raw_Data[[#This Row],[rasio]]&lt;0.3,2,IF(Raw_Data[[#This Row],[rasio]]&lt;0.4,3,4)))</f>
        <v>3</v>
      </c>
      <c r="AE1785">
        <f>IF(Raw_Data[[#This Row],[kategori_dp]]="High",1,IF(Raw_Data[[#This Row],[kategori_dp]]="Medium",2,3))</f>
        <v>2</v>
      </c>
      <c r="AF1785">
        <f>IF(Raw_Data[[#This Row],[tenor_bulan]]&lt;=24,1,IF(Raw_Data[[#This Row],[tenor_bulan]]&lt;=36,2,IF(Raw_Data[[#This Row],[tenor_bulan]]&lt;=48,3,4)))</f>
        <v>4</v>
      </c>
      <c r="AG1785">
        <f>IF(Raw_Data[[#This Row],[jumlah_kali_telat]]=0,0,IF(Raw_Data[[#This Row],[jumlah_kali_telat]]&lt;=2,2,4))</f>
        <v>0</v>
      </c>
      <c r="AH1785">
        <f>Raw_Data[[#This Row],[Skor_Rasio]]+Raw_Data[[#This Row],[Skor_DP]]+Raw_Data[[#This Row],[Skor_Tenor]]+Raw_Data[[#This Row],[Skor_Telat]]</f>
        <v>9</v>
      </c>
      <c r="AI1785" t="str">
        <f>IF(Raw_Data[[#This Row],[Risk_Score]]&lt;=6,"Low Risk",IF(Raw_Data[[#This Row],[Risk_Score]]&lt;=8,"Medium Risk","High Risk"))</f>
        <v>High Risk</v>
      </c>
      <c r="AJ1785">
        <f ca="1">IFERROR(DATEDIF(Raw_Data[[#This Row],[tanggal_pengajuan]],TODAY(),"m"),"N/A")</f>
        <v>9</v>
      </c>
      <c r="AK1785" t="str">
        <f ca="1">IF(ISNUMBER(Raw_Data[[#This Row],[MOB]]),IF(Raw_Data[[#This Row],[MOB]]&lt;6,"0-5 bulan",IF(Raw_Data[[#This Row],[MOB]]&lt;12,"6-11 bulan",IF(Raw_Data[[#This Row],[MOB]]&lt;24,"12-23 bulan","24+ bulan"))),"N/A")</f>
        <v>6-11 bulan</v>
      </c>
    </row>
    <row r="1786" spans="1:37" ht="14.25" customHeight="1" x14ac:dyDescent="0.45">
      <c r="A1786" t="s">
        <v>4248</v>
      </c>
      <c r="B1786" s="64">
        <v>46091</v>
      </c>
      <c r="C1786" s="1" t="str">
        <f t="shared" si="28"/>
        <v>March</v>
      </c>
      <c r="D1786" t="s">
        <v>169</v>
      </c>
      <c r="E1786" t="s">
        <v>4249</v>
      </c>
      <c r="F1786">
        <v>29</v>
      </c>
      <c r="G1786" t="s">
        <v>40</v>
      </c>
      <c r="H1786" t="s">
        <v>41</v>
      </c>
      <c r="I1786" s="2">
        <v>5083000</v>
      </c>
      <c r="J1786" s="3">
        <f>Raw_Data[[#This Row],[cicilan_per_bulan]]/Raw_Data[[#This Row],[penghasilan_bulanan]]</f>
        <v>0.39218965178044463</v>
      </c>
      <c r="K1786" t="s">
        <v>114</v>
      </c>
      <c r="L1786" t="s">
        <v>115</v>
      </c>
      <c r="M1786" t="s">
        <v>55</v>
      </c>
      <c r="N1786" t="s">
        <v>121</v>
      </c>
      <c r="O1786" t="s">
        <v>122</v>
      </c>
      <c r="P1786" s="2">
        <v>36840000</v>
      </c>
      <c r="Q1786" s="2">
        <v>7368000</v>
      </c>
      <c r="R1786" t="str">
        <f>IF(Raw_Data[[#This Row],[persen_dp]]&lt;15%,"Low",IF(Raw_Data[[#This Row],[persen_dp]]&gt;25%,"High","Medium"))</f>
        <v>Medium</v>
      </c>
      <c r="S1786" s="3">
        <v>0.2</v>
      </c>
      <c r="T1786">
        <v>18</v>
      </c>
      <c r="U1786">
        <v>0.14499999999999999</v>
      </c>
      <c r="V1786" s="2">
        <v>1993500</v>
      </c>
      <c r="W1786" s="2">
        <v>35882000</v>
      </c>
      <c r="X1786" t="str">
        <f>IF(OR(Raw_Data[[#This Row],[status_pembayaran]]="Macet",Raw_Data[[#This Row],[status_pembayaran]]="Kurang Lancar"),"Non Performing Loan","Performing")</f>
        <v>Performing</v>
      </c>
      <c r="Y1786" t="s">
        <v>47</v>
      </c>
      <c r="Z1786">
        <v>0</v>
      </c>
      <c r="AA1786">
        <v>0</v>
      </c>
      <c r="AB1786">
        <v>1</v>
      </c>
      <c r="AC1786" t="s">
        <v>137</v>
      </c>
      <c r="AD1786">
        <f>IF(Raw_Data[[#This Row],[rasio]]&lt;0.2,1,IF(Raw_Data[[#This Row],[rasio]]&lt;0.3,2,IF(Raw_Data[[#This Row],[rasio]]&lt;0.4,3,4)))</f>
        <v>3</v>
      </c>
      <c r="AE1786">
        <f>IF(Raw_Data[[#This Row],[kategori_dp]]="High",1,IF(Raw_Data[[#This Row],[kategori_dp]]="Medium",2,3))</f>
        <v>2</v>
      </c>
      <c r="AF1786">
        <f>IF(Raw_Data[[#This Row],[tenor_bulan]]&lt;=24,1,IF(Raw_Data[[#This Row],[tenor_bulan]]&lt;=36,2,IF(Raw_Data[[#This Row],[tenor_bulan]]&lt;=48,3,4)))</f>
        <v>1</v>
      </c>
      <c r="AG1786">
        <f>IF(Raw_Data[[#This Row],[jumlah_kali_telat]]=0,0,IF(Raw_Data[[#This Row],[jumlah_kali_telat]]&lt;=2,2,4))</f>
        <v>0</v>
      </c>
      <c r="AH1786">
        <f>Raw_Data[[#This Row],[Skor_Rasio]]+Raw_Data[[#This Row],[Skor_DP]]+Raw_Data[[#This Row],[Skor_Tenor]]+Raw_Data[[#This Row],[Skor_Telat]]</f>
        <v>6</v>
      </c>
      <c r="AI1786" t="str">
        <f>IF(Raw_Data[[#This Row],[Risk_Score]]&lt;=6,"Low Risk",IF(Raw_Data[[#This Row],[Risk_Score]]&lt;=8,"Medium Risk","High Risk"))</f>
        <v>Low Risk</v>
      </c>
      <c r="AJ1786">
        <f ca="1">IFERROR(DATEDIF(Raw_Data[[#This Row],[tanggal_pengajuan]],TODAY(),"m"),"N/A")</f>
        <v>7</v>
      </c>
      <c r="AK1786" t="str">
        <f ca="1">IF(ISNUMBER(Raw_Data[[#This Row],[MOB]]),IF(Raw_Data[[#This Row],[MOB]]&lt;6,"0-5 bulan",IF(Raw_Data[[#This Row],[MOB]]&lt;12,"6-11 bulan",IF(Raw_Data[[#This Row],[MOB]]&lt;24,"12-23 bulan","24+ bulan"))),"N/A")</f>
        <v>6-11 bulan</v>
      </c>
    </row>
    <row r="1787" spans="1:37" ht="14.25" customHeight="1" x14ac:dyDescent="0.45">
      <c r="A1787" t="s">
        <v>4250</v>
      </c>
      <c r="B1787" s="64">
        <v>46129</v>
      </c>
      <c r="C1787" s="1" t="str">
        <f t="shared" si="28"/>
        <v>April</v>
      </c>
      <c r="D1787" t="s">
        <v>2465</v>
      </c>
      <c r="E1787" t="s">
        <v>4251</v>
      </c>
      <c r="F1787">
        <v>51</v>
      </c>
      <c r="G1787" t="s">
        <v>51</v>
      </c>
      <c r="H1787" t="s">
        <v>52</v>
      </c>
      <c r="I1787" s="2">
        <v>8244000</v>
      </c>
      <c r="J1787" s="3">
        <f>Raw_Data[[#This Row],[cicilan_per_bulan]]/Raw_Data[[#This Row],[penghasilan_bulanan]]</f>
        <v>0.12086365841824358</v>
      </c>
      <c r="K1787" t="s">
        <v>268</v>
      </c>
      <c r="L1787" t="s">
        <v>110</v>
      </c>
      <c r="M1787" t="s">
        <v>290</v>
      </c>
      <c r="N1787" t="s">
        <v>291</v>
      </c>
      <c r="O1787" t="s">
        <v>292</v>
      </c>
      <c r="P1787" s="2">
        <v>37839000</v>
      </c>
      <c r="Q1787" s="2">
        <v>7568000</v>
      </c>
      <c r="R1787" t="str">
        <f>IF(Raw_Data[[#This Row],[persen_dp]]&lt;15%,"Low",IF(Raw_Data[[#This Row],[persen_dp]]&gt;25%,"High","Medium"))</f>
        <v>Medium</v>
      </c>
      <c r="S1787" s="3">
        <v>0.2</v>
      </c>
      <c r="T1787">
        <v>48</v>
      </c>
      <c r="U1787">
        <v>0.14499999999999999</v>
      </c>
      <c r="V1787" s="2">
        <v>996400</v>
      </c>
      <c r="W1787" s="2">
        <v>47828000</v>
      </c>
      <c r="X1787" t="str">
        <f>IF(OR(Raw_Data[[#This Row],[status_pembayaran]]="Macet",Raw_Data[[#This Row],[status_pembayaran]]="Kurang Lancar"),"Non Performing Loan","Performing")</f>
        <v>Non Performing Loan</v>
      </c>
      <c r="Y1787" t="s">
        <v>488</v>
      </c>
      <c r="Z1787">
        <v>15</v>
      </c>
      <c r="AA1787">
        <v>1</v>
      </c>
      <c r="AB1787">
        <v>3</v>
      </c>
      <c r="AC1787" t="s">
        <v>104</v>
      </c>
      <c r="AD1787">
        <f>IF(Raw_Data[[#This Row],[rasio]]&lt;0.2,1,IF(Raw_Data[[#This Row],[rasio]]&lt;0.3,2,IF(Raw_Data[[#This Row],[rasio]]&lt;0.4,3,4)))</f>
        <v>1</v>
      </c>
      <c r="AE1787">
        <f>IF(Raw_Data[[#This Row],[kategori_dp]]="High",1,IF(Raw_Data[[#This Row],[kategori_dp]]="Medium",2,3))</f>
        <v>2</v>
      </c>
      <c r="AF1787">
        <f>IF(Raw_Data[[#This Row],[tenor_bulan]]&lt;=24,1,IF(Raw_Data[[#This Row],[tenor_bulan]]&lt;=36,2,IF(Raw_Data[[#This Row],[tenor_bulan]]&lt;=48,3,4)))</f>
        <v>3</v>
      </c>
      <c r="AG1787">
        <f>IF(Raw_Data[[#This Row],[jumlah_kali_telat]]=0,0,IF(Raw_Data[[#This Row],[jumlah_kali_telat]]&lt;=2,2,4))</f>
        <v>2</v>
      </c>
      <c r="AH1787">
        <f>Raw_Data[[#This Row],[Skor_Rasio]]+Raw_Data[[#This Row],[Skor_DP]]+Raw_Data[[#This Row],[Skor_Tenor]]+Raw_Data[[#This Row],[Skor_Telat]]</f>
        <v>8</v>
      </c>
      <c r="AI1787" t="str">
        <f>IF(Raw_Data[[#This Row],[Risk_Score]]&lt;=6,"Low Risk",IF(Raw_Data[[#This Row],[Risk_Score]]&lt;=8,"Medium Risk","High Risk"))</f>
        <v>Medium Risk</v>
      </c>
      <c r="AJ1787">
        <f ca="1">IFERROR(DATEDIF(Raw_Data[[#This Row],[tanggal_pengajuan]],TODAY(),"m"),"N/A")</f>
        <v>6</v>
      </c>
      <c r="AK1787" t="str">
        <f ca="1">IF(ISNUMBER(Raw_Data[[#This Row],[MOB]]),IF(Raw_Data[[#This Row],[MOB]]&lt;6,"0-5 bulan",IF(Raw_Data[[#This Row],[MOB]]&lt;12,"6-11 bulan",IF(Raw_Data[[#This Row],[MOB]]&lt;24,"12-23 bulan","24+ bulan"))),"N/A")</f>
        <v>6-11 bulan</v>
      </c>
    </row>
    <row r="1788" spans="1:37" ht="14.25" customHeight="1" x14ac:dyDescent="0.45">
      <c r="A1788" t="s">
        <v>4252</v>
      </c>
      <c r="B1788" s="64">
        <v>46028</v>
      </c>
      <c r="C1788" s="1" t="str">
        <f t="shared" si="28"/>
        <v>January</v>
      </c>
      <c r="D1788" t="s">
        <v>2317</v>
      </c>
      <c r="E1788" t="s">
        <v>4253</v>
      </c>
      <c r="F1788">
        <v>55</v>
      </c>
      <c r="G1788" t="s">
        <v>40</v>
      </c>
      <c r="H1788" t="s">
        <v>152</v>
      </c>
      <c r="I1788" s="2">
        <v>2826000</v>
      </c>
      <c r="J1788" s="3">
        <f>Raw_Data[[#This Row],[cicilan_per_bulan]]/Raw_Data[[#This Row],[penghasilan_bulanan]]</f>
        <v>0.21939136588818117</v>
      </c>
      <c r="K1788" t="s">
        <v>109</v>
      </c>
      <c r="L1788" t="s">
        <v>110</v>
      </c>
      <c r="M1788" t="s">
        <v>72</v>
      </c>
      <c r="N1788" t="s">
        <v>73</v>
      </c>
      <c r="O1788" t="s">
        <v>46</v>
      </c>
      <c r="P1788" s="2">
        <v>20928000</v>
      </c>
      <c r="Q1788" s="2">
        <v>2093000</v>
      </c>
      <c r="R1788" t="str">
        <f>IF(Raw_Data[[#This Row],[persen_dp]]&lt;15%,"Low",IF(Raw_Data[[#This Row],[persen_dp]]&gt;25%,"High","Medium"))</f>
        <v>Low</v>
      </c>
      <c r="S1788" s="3">
        <v>0.1</v>
      </c>
      <c r="T1788">
        <v>48</v>
      </c>
      <c r="U1788">
        <v>0.14499999999999999</v>
      </c>
      <c r="V1788" s="2">
        <v>620000</v>
      </c>
      <c r="W1788" s="2">
        <v>29759000</v>
      </c>
      <c r="X1788" t="str">
        <f>IF(OR(Raw_Data[[#This Row],[status_pembayaran]]="Macet",Raw_Data[[#This Row],[status_pembayaran]]="Kurang Lancar"),"Non Performing Loan","Performing")</f>
        <v>Performing</v>
      </c>
      <c r="Y1788" t="s">
        <v>47</v>
      </c>
      <c r="Z1788">
        <v>0</v>
      </c>
      <c r="AA1788">
        <v>0</v>
      </c>
      <c r="AB1788">
        <v>1</v>
      </c>
      <c r="AD1788">
        <f>IF(Raw_Data[[#This Row],[rasio]]&lt;0.2,1,IF(Raw_Data[[#This Row],[rasio]]&lt;0.3,2,IF(Raw_Data[[#This Row],[rasio]]&lt;0.4,3,4)))</f>
        <v>2</v>
      </c>
      <c r="AE1788">
        <f>IF(Raw_Data[[#This Row],[kategori_dp]]="High",1,IF(Raw_Data[[#This Row],[kategori_dp]]="Medium",2,3))</f>
        <v>3</v>
      </c>
      <c r="AF1788">
        <f>IF(Raw_Data[[#This Row],[tenor_bulan]]&lt;=24,1,IF(Raw_Data[[#This Row],[tenor_bulan]]&lt;=36,2,IF(Raw_Data[[#This Row],[tenor_bulan]]&lt;=48,3,4)))</f>
        <v>3</v>
      </c>
      <c r="AG1788">
        <f>IF(Raw_Data[[#This Row],[jumlah_kali_telat]]=0,0,IF(Raw_Data[[#This Row],[jumlah_kali_telat]]&lt;=2,2,4))</f>
        <v>0</v>
      </c>
      <c r="AH1788">
        <f>Raw_Data[[#This Row],[Skor_Rasio]]+Raw_Data[[#This Row],[Skor_DP]]+Raw_Data[[#This Row],[Skor_Tenor]]+Raw_Data[[#This Row],[Skor_Telat]]</f>
        <v>8</v>
      </c>
      <c r="AI1788" t="str">
        <f>IF(Raw_Data[[#This Row],[Risk_Score]]&lt;=6,"Low Risk",IF(Raw_Data[[#This Row],[Risk_Score]]&lt;=8,"Medium Risk","High Risk"))</f>
        <v>Medium Risk</v>
      </c>
      <c r="AJ1788">
        <f ca="1">IFERROR(DATEDIF(Raw_Data[[#This Row],[tanggal_pengajuan]],TODAY(),"m"),"N/A")</f>
        <v>9</v>
      </c>
      <c r="AK1788" t="str">
        <f ca="1">IF(ISNUMBER(Raw_Data[[#This Row],[MOB]]),IF(Raw_Data[[#This Row],[MOB]]&lt;6,"0-5 bulan",IF(Raw_Data[[#This Row],[MOB]]&lt;12,"6-11 bulan",IF(Raw_Data[[#This Row],[MOB]]&lt;24,"12-23 bulan","24+ bulan"))),"N/A")</f>
        <v>6-11 bulan</v>
      </c>
    </row>
    <row r="1789" spans="1:37" ht="14.25" customHeight="1" x14ac:dyDescent="0.45">
      <c r="A1789" t="s">
        <v>4254</v>
      </c>
      <c r="B1789" s="64">
        <v>46040</v>
      </c>
      <c r="C1789" s="1" t="str">
        <f t="shared" si="28"/>
        <v>January</v>
      </c>
      <c r="D1789" t="s">
        <v>2415</v>
      </c>
      <c r="E1789" t="s">
        <v>4255</v>
      </c>
      <c r="F1789">
        <v>48</v>
      </c>
      <c r="G1789" t="s">
        <v>51</v>
      </c>
      <c r="H1789" t="s">
        <v>90</v>
      </c>
      <c r="I1789" s="2">
        <v>6792000</v>
      </c>
      <c r="J1789" s="3">
        <f>Raw_Data[[#This Row],[cicilan_per_bulan]]/Raw_Data[[#This Row],[penghasilan_bulanan]]</f>
        <v>7.8975265017667842E-2</v>
      </c>
      <c r="K1789" t="s">
        <v>91</v>
      </c>
      <c r="L1789" t="s">
        <v>92</v>
      </c>
      <c r="M1789" t="s">
        <v>44</v>
      </c>
      <c r="N1789" t="s">
        <v>273</v>
      </c>
      <c r="O1789" t="s">
        <v>274</v>
      </c>
      <c r="P1789" s="2">
        <v>17944000</v>
      </c>
      <c r="Q1789" s="2">
        <v>4486000</v>
      </c>
      <c r="R1789" t="str">
        <f>IF(Raw_Data[[#This Row],[persen_dp]]&lt;15%,"Low",IF(Raw_Data[[#This Row],[persen_dp]]&gt;25%,"High","Medium"))</f>
        <v>Medium</v>
      </c>
      <c r="S1789" s="3">
        <v>0.25</v>
      </c>
      <c r="T1789">
        <v>36</v>
      </c>
      <c r="U1789">
        <v>0.14499999999999999</v>
      </c>
      <c r="V1789" s="2">
        <v>536400</v>
      </c>
      <c r="W1789" s="2">
        <v>19312000</v>
      </c>
      <c r="X1789" t="str">
        <f>IF(OR(Raw_Data[[#This Row],[status_pembayaran]]="Macet",Raw_Data[[#This Row],[status_pembayaran]]="Kurang Lancar"),"Non Performing Loan","Performing")</f>
        <v>Performing</v>
      </c>
      <c r="Y1789" t="s">
        <v>47</v>
      </c>
      <c r="Z1789">
        <v>0</v>
      </c>
      <c r="AA1789">
        <v>0</v>
      </c>
      <c r="AB1789">
        <v>1</v>
      </c>
      <c r="AD1789">
        <f>IF(Raw_Data[[#This Row],[rasio]]&lt;0.2,1,IF(Raw_Data[[#This Row],[rasio]]&lt;0.3,2,IF(Raw_Data[[#This Row],[rasio]]&lt;0.4,3,4)))</f>
        <v>1</v>
      </c>
      <c r="AE1789">
        <f>IF(Raw_Data[[#This Row],[kategori_dp]]="High",1,IF(Raw_Data[[#This Row],[kategori_dp]]="Medium",2,3))</f>
        <v>2</v>
      </c>
      <c r="AF1789">
        <f>IF(Raw_Data[[#This Row],[tenor_bulan]]&lt;=24,1,IF(Raw_Data[[#This Row],[tenor_bulan]]&lt;=36,2,IF(Raw_Data[[#This Row],[tenor_bulan]]&lt;=48,3,4)))</f>
        <v>2</v>
      </c>
      <c r="AG1789">
        <f>IF(Raw_Data[[#This Row],[jumlah_kali_telat]]=0,0,IF(Raw_Data[[#This Row],[jumlah_kali_telat]]&lt;=2,2,4))</f>
        <v>0</v>
      </c>
      <c r="AH1789">
        <f>Raw_Data[[#This Row],[Skor_Rasio]]+Raw_Data[[#This Row],[Skor_DP]]+Raw_Data[[#This Row],[Skor_Tenor]]+Raw_Data[[#This Row],[Skor_Telat]]</f>
        <v>5</v>
      </c>
      <c r="AI1789" t="str">
        <f>IF(Raw_Data[[#This Row],[Risk_Score]]&lt;=6,"Low Risk",IF(Raw_Data[[#This Row],[Risk_Score]]&lt;=8,"Medium Risk","High Risk"))</f>
        <v>Low Risk</v>
      </c>
      <c r="AJ1789">
        <f ca="1">IFERROR(DATEDIF(Raw_Data[[#This Row],[tanggal_pengajuan]],TODAY(),"m"),"N/A")</f>
        <v>9</v>
      </c>
      <c r="AK1789" t="str">
        <f ca="1">IF(ISNUMBER(Raw_Data[[#This Row],[MOB]]),IF(Raw_Data[[#This Row],[MOB]]&lt;6,"0-5 bulan",IF(Raw_Data[[#This Row],[MOB]]&lt;12,"6-11 bulan",IF(Raw_Data[[#This Row],[MOB]]&lt;24,"12-23 bulan","24+ bulan"))),"N/A")</f>
        <v>6-11 bulan</v>
      </c>
    </row>
    <row r="1790" spans="1:37" ht="14.25" customHeight="1" x14ac:dyDescent="0.45">
      <c r="A1790" t="s">
        <v>4256</v>
      </c>
      <c r="B1790" s="64">
        <v>46171</v>
      </c>
      <c r="C1790" s="1" t="str">
        <f t="shared" si="28"/>
        <v>May</v>
      </c>
      <c r="D1790" t="s">
        <v>986</v>
      </c>
      <c r="E1790" t="s">
        <v>4257</v>
      </c>
      <c r="F1790">
        <v>30</v>
      </c>
      <c r="G1790" t="s">
        <v>51</v>
      </c>
      <c r="H1790" t="s">
        <v>41</v>
      </c>
      <c r="I1790" s="2">
        <v>5446000</v>
      </c>
      <c r="J1790" s="3">
        <f>Raw_Data[[#This Row],[cicilan_per_bulan]]/Raw_Data[[#This Row],[penghasilan_bulanan]]</f>
        <v>0.10190965846492839</v>
      </c>
      <c r="K1790" t="s">
        <v>81</v>
      </c>
      <c r="L1790" t="s">
        <v>82</v>
      </c>
      <c r="M1790" t="s">
        <v>55</v>
      </c>
      <c r="N1790" t="s">
        <v>141</v>
      </c>
      <c r="O1790" t="s">
        <v>46</v>
      </c>
      <c r="P1790" s="2">
        <v>23205000</v>
      </c>
      <c r="Q1790" s="2">
        <v>9282000</v>
      </c>
      <c r="R1790" t="str">
        <f>IF(Raw_Data[[#This Row],[persen_dp]]&lt;15%,"Low",IF(Raw_Data[[#This Row],[persen_dp]]&gt;25%,"High","Medium"))</f>
        <v>High</v>
      </c>
      <c r="S1790" s="3">
        <v>0.4</v>
      </c>
      <c r="T1790">
        <v>36</v>
      </c>
      <c r="U1790">
        <v>0.14499999999999999</v>
      </c>
      <c r="V1790" s="2">
        <v>555000</v>
      </c>
      <c r="W1790" s="2">
        <v>19979000</v>
      </c>
      <c r="X1790" t="str">
        <f>IF(OR(Raw_Data[[#This Row],[status_pembayaran]]="Macet",Raw_Data[[#This Row],[status_pembayaran]]="Kurang Lancar"),"Non Performing Loan","Performing")</f>
        <v>Performing</v>
      </c>
      <c r="Y1790" t="s">
        <v>317</v>
      </c>
      <c r="Z1790">
        <v>0</v>
      </c>
      <c r="AA1790">
        <v>0</v>
      </c>
      <c r="AB1790">
        <v>0</v>
      </c>
      <c r="AD1790">
        <f>IF(Raw_Data[[#This Row],[rasio]]&lt;0.2,1,IF(Raw_Data[[#This Row],[rasio]]&lt;0.3,2,IF(Raw_Data[[#This Row],[rasio]]&lt;0.4,3,4)))</f>
        <v>1</v>
      </c>
      <c r="AE1790">
        <f>IF(Raw_Data[[#This Row],[kategori_dp]]="High",1,IF(Raw_Data[[#This Row],[kategori_dp]]="Medium",2,3))</f>
        <v>1</v>
      </c>
      <c r="AF1790">
        <f>IF(Raw_Data[[#This Row],[tenor_bulan]]&lt;=24,1,IF(Raw_Data[[#This Row],[tenor_bulan]]&lt;=36,2,IF(Raw_Data[[#This Row],[tenor_bulan]]&lt;=48,3,4)))</f>
        <v>2</v>
      </c>
      <c r="AG1790">
        <f>IF(Raw_Data[[#This Row],[jumlah_kali_telat]]=0,0,IF(Raw_Data[[#This Row],[jumlah_kali_telat]]&lt;=2,2,4))</f>
        <v>0</v>
      </c>
      <c r="AH1790">
        <f>Raw_Data[[#This Row],[Skor_Rasio]]+Raw_Data[[#This Row],[Skor_DP]]+Raw_Data[[#This Row],[Skor_Tenor]]+Raw_Data[[#This Row],[Skor_Telat]]</f>
        <v>4</v>
      </c>
      <c r="AI1790" t="str">
        <f>IF(Raw_Data[[#This Row],[Risk_Score]]&lt;=6,"Low Risk",IF(Raw_Data[[#This Row],[Risk_Score]]&lt;=8,"Medium Risk","High Risk"))</f>
        <v>Low Risk</v>
      </c>
      <c r="AJ1790">
        <f ca="1">IFERROR(DATEDIF(Raw_Data[[#This Row],[tanggal_pengajuan]],TODAY(),"m"),"N/A")</f>
        <v>4</v>
      </c>
      <c r="AK1790" t="str">
        <f ca="1">IF(ISNUMBER(Raw_Data[[#This Row],[MOB]]),IF(Raw_Data[[#This Row],[MOB]]&lt;6,"0-5 bulan",IF(Raw_Data[[#This Row],[MOB]]&lt;12,"6-11 bulan",IF(Raw_Data[[#This Row],[MOB]]&lt;24,"12-23 bulan","24+ bulan"))),"N/A")</f>
        <v>0-5 bulan</v>
      </c>
    </row>
    <row r="1791" spans="1:37" ht="14.25" customHeight="1" x14ac:dyDescent="0.45">
      <c r="A1791" t="s">
        <v>4258</v>
      </c>
      <c r="B1791" s="64">
        <v>46155</v>
      </c>
      <c r="C1791" s="1" t="str">
        <f t="shared" si="28"/>
        <v>May</v>
      </c>
      <c r="D1791" t="s">
        <v>4259</v>
      </c>
      <c r="E1791" t="s">
        <v>4260</v>
      </c>
      <c r="F1791">
        <v>32</v>
      </c>
      <c r="G1791" t="s">
        <v>51</v>
      </c>
      <c r="H1791" t="s">
        <v>41</v>
      </c>
      <c r="I1791" s="2">
        <v>7289000</v>
      </c>
      <c r="J1791" s="3">
        <f>Raw_Data[[#This Row],[cicilan_per_bulan]]/Raw_Data[[#This Row],[penghasilan_bulanan]]</f>
        <v>5.2997667718479899E-2</v>
      </c>
      <c r="K1791" t="s">
        <v>127</v>
      </c>
      <c r="L1791" t="s">
        <v>128</v>
      </c>
      <c r="M1791" t="s">
        <v>44</v>
      </c>
      <c r="N1791" t="s">
        <v>273</v>
      </c>
      <c r="O1791" t="s">
        <v>274</v>
      </c>
      <c r="P1791" s="2">
        <v>17914000</v>
      </c>
      <c r="Q1791" s="2">
        <v>4478000</v>
      </c>
      <c r="R1791" t="str">
        <f>IF(Raw_Data[[#This Row],[persen_dp]]&lt;15%,"Low",IF(Raw_Data[[#This Row],[persen_dp]]&gt;25%,"High","Medium"))</f>
        <v>Medium</v>
      </c>
      <c r="S1791" s="3">
        <v>0.25</v>
      </c>
      <c r="T1791">
        <v>60</v>
      </c>
      <c r="U1791">
        <v>0.14499999999999999</v>
      </c>
      <c r="V1791" s="2">
        <v>386300</v>
      </c>
      <c r="W1791" s="2">
        <v>23177000</v>
      </c>
      <c r="X1791" t="str">
        <f>IF(OR(Raw_Data[[#This Row],[status_pembayaran]]="Macet",Raw_Data[[#This Row],[status_pembayaran]]="Kurang Lancar"),"Non Performing Loan","Performing")</f>
        <v>Performing</v>
      </c>
      <c r="Y1791" t="s">
        <v>47</v>
      </c>
      <c r="Z1791">
        <v>0</v>
      </c>
      <c r="AA1791">
        <v>0</v>
      </c>
      <c r="AB1791">
        <v>1</v>
      </c>
      <c r="AD1791">
        <f>IF(Raw_Data[[#This Row],[rasio]]&lt;0.2,1,IF(Raw_Data[[#This Row],[rasio]]&lt;0.3,2,IF(Raw_Data[[#This Row],[rasio]]&lt;0.4,3,4)))</f>
        <v>1</v>
      </c>
      <c r="AE1791">
        <f>IF(Raw_Data[[#This Row],[kategori_dp]]="High",1,IF(Raw_Data[[#This Row],[kategori_dp]]="Medium",2,3))</f>
        <v>2</v>
      </c>
      <c r="AF1791">
        <f>IF(Raw_Data[[#This Row],[tenor_bulan]]&lt;=24,1,IF(Raw_Data[[#This Row],[tenor_bulan]]&lt;=36,2,IF(Raw_Data[[#This Row],[tenor_bulan]]&lt;=48,3,4)))</f>
        <v>4</v>
      </c>
      <c r="AG1791">
        <f>IF(Raw_Data[[#This Row],[jumlah_kali_telat]]=0,0,IF(Raw_Data[[#This Row],[jumlah_kali_telat]]&lt;=2,2,4))</f>
        <v>0</v>
      </c>
      <c r="AH1791">
        <f>Raw_Data[[#This Row],[Skor_Rasio]]+Raw_Data[[#This Row],[Skor_DP]]+Raw_Data[[#This Row],[Skor_Tenor]]+Raw_Data[[#This Row],[Skor_Telat]]</f>
        <v>7</v>
      </c>
      <c r="AI1791" t="str">
        <f>IF(Raw_Data[[#This Row],[Risk_Score]]&lt;=6,"Low Risk",IF(Raw_Data[[#This Row],[Risk_Score]]&lt;=8,"Medium Risk","High Risk"))</f>
        <v>Medium Risk</v>
      </c>
      <c r="AJ1791">
        <f ca="1">IFERROR(DATEDIF(Raw_Data[[#This Row],[tanggal_pengajuan]],TODAY(),"m"),"N/A")</f>
        <v>5</v>
      </c>
      <c r="AK1791" t="str">
        <f ca="1">IF(ISNUMBER(Raw_Data[[#This Row],[MOB]]),IF(Raw_Data[[#This Row],[MOB]]&lt;6,"0-5 bulan",IF(Raw_Data[[#This Row],[MOB]]&lt;12,"6-11 bulan",IF(Raw_Data[[#This Row],[MOB]]&lt;24,"12-23 bulan","24+ bulan"))),"N/A")</f>
        <v>0-5 bulan</v>
      </c>
    </row>
    <row r="1792" spans="1:37" ht="14.25" customHeight="1" x14ac:dyDescent="0.45">
      <c r="A1792" t="s">
        <v>4261</v>
      </c>
      <c r="B1792" s="64">
        <v>46100</v>
      </c>
      <c r="C1792" s="1" t="str">
        <f t="shared" si="28"/>
        <v>March</v>
      </c>
      <c r="D1792" t="s">
        <v>400</v>
      </c>
      <c r="E1792" t="s">
        <v>4262</v>
      </c>
      <c r="F1792">
        <v>51</v>
      </c>
      <c r="G1792" t="s">
        <v>51</v>
      </c>
      <c r="H1792" t="s">
        <v>62</v>
      </c>
      <c r="I1792" s="2">
        <v>1910000</v>
      </c>
      <c r="J1792" s="3">
        <f>Raw_Data[[#This Row],[cicilan_per_bulan]]/Raw_Data[[#This Row],[penghasilan_bulanan]]</f>
        <v>0.43942408376963349</v>
      </c>
      <c r="K1792" t="s">
        <v>205</v>
      </c>
      <c r="L1792" t="s">
        <v>110</v>
      </c>
      <c r="M1792" t="s">
        <v>55</v>
      </c>
      <c r="N1792" t="s">
        <v>65</v>
      </c>
      <c r="O1792" t="s">
        <v>46</v>
      </c>
      <c r="P1792" s="2">
        <v>28075000</v>
      </c>
      <c r="Q1792" s="2">
        <v>7019000</v>
      </c>
      <c r="R1792" t="str">
        <f>IF(Raw_Data[[#This Row],[persen_dp]]&lt;15%,"Low",IF(Raw_Data[[#This Row],[persen_dp]]&gt;25%,"High","Medium"))</f>
        <v>Medium</v>
      </c>
      <c r="S1792" s="3">
        <v>0.25</v>
      </c>
      <c r="T1792">
        <v>36</v>
      </c>
      <c r="U1792">
        <v>0.14499999999999999</v>
      </c>
      <c r="V1792" s="2">
        <v>839300</v>
      </c>
      <c r="W1792" s="2">
        <v>30215000</v>
      </c>
      <c r="X1792" t="str">
        <f>IF(OR(Raw_Data[[#This Row],[status_pembayaran]]="Macet",Raw_Data[[#This Row],[status_pembayaran]]="Kurang Lancar"),"Non Performing Loan","Performing")</f>
        <v>Performing</v>
      </c>
      <c r="Y1792" t="s">
        <v>47</v>
      </c>
      <c r="Z1792">
        <v>0</v>
      </c>
      <c r="AA1792">
        <v>0</v>
      </c>
      <c r="AB1792">
        <v>1</v>
      </c>
      <c r="AD1792">
        <f>IF(Raw_Data[[#This Row],[rasio]]&lt;0.2,1,IF(Raw_Data[[#This Row],[rasio]]&lt;0.3,2,IF(Raw_Data[[#This Row],[rasio]]&lt;0.4,3,4)))</f>
        <v>4</v>
      </c>
      <c r="AE1792">
        <f>IF(Raw_Data[[#This Row],[kategori_dp]]="High",1,IF(Raw_Data[[#This Row],[kategori_dp]]="Medium",2,3))</f>
        <v>2</v>
      </c>
      <c r="AF1792">
        <f>IF(Raw_Data[[#This Row],[tenor_bulan]]&lt;=24,1,IF(Raw_Data[[#This Row],[tenor_bulan]]&lt;=36,2,IF(Raw_Data[[#This Row],[tenor_bulan]]&lt;=48,3,4)))</f>
        <v>2</v>
      </c>
      <c r="AG1792">
        <f>IF(Raw_Data[[#This Row],[jumlah_kali_telat]]=0,0,IF(Raw_Data[[#This Row],[jumlah_kali_telat]]&lt;=2,2,4))</f>
        <v>0</v>
      </c>
      <c r="AH1792">
        <f>Raw_Data[[#This Row],[Skor_Rasio]]+Raw_Data[[#This Row],[Skor_DP]]+Raw_Data[[#This Row],[Skor_Tenor]]+Raw_Data[[#This Row],[Skor_Telat]]</f>
        <v>8</v>
      </c>
      <c r="AI1792" t="str">
        <f>IF(Raw_Data[[#This Row],[Risk_Score]]&lt;=6,"Low Risk",IF(Raw_Data[[#This Row],[Risk_Score]]&lt;=8,"Medium Risk","High Risk"))</f>
        <v>Medium Risk</v>
      </c>
      <c r="AJ1792">
        <f ca="1">IFERROR(DATEDIF(Raw_Data[[#This Row],[tanggal_pengajuan]],TODAY(),"m"),"N/A")</f>
        <v>7</v>
      </c>
      <c r="AK1792" t="str">
        <f ca="1">IF(ISNUMBER(Raw_Data[[#This Row],[MOB]]),IF(Raw_Data[[#This Row],[MOB]]&lt;6,"0-5 bulan",IF(Raw_Data[[#This Row],[MOB]]&lt;12,"6-11 bulan",IF(Raw_Data[[#This Row],[MOB]]&lt;24,"12-23 bulan","24+ bulan"))),"N/A")</f>
        <v>6-11 bulan</v>
      </c>
    </row>
    <row r="1793" spans="1:37" ht="14.25" customHeight="1" x14ac:dyDescent="0.45">
      <c r="A1793" t="s">
        <v>4263</v>
      </c>
      <c r="B1793" s="64">
        <v>46153</v>
      </c>
      <c r="C1793" s="1" t="str">
        <f t="shared" si="28"/>
        <v>May</v>
      </c>
      <c r="D1793" t="s">
        <v>210</v>
      </c>
      <c r="E1793" t="s">
        <v>211</v>
      </c>
      <c r="F1793">
        <v>32</v>
      </c>
      <c r="G1793" t="s">
        <v>40</v>
      </c>
      <c r="H1793" t="s">
        <v>101</v>
      </c>
      <c r="I1793" s="2">
        <v>3747000</v>
      </c>
      <c r="J1793" s="3">
        <f>Raw_Data[[#This Row],[cicilan_per_bulan]]/Raw_Data[[#This Row],[penghasilan_bulanan]]</f>
        <v>0.20258873765679211</v>
      </c>
      <c r="K1793" t="s">
        <v>114</v>
      </c>
      <c r="L1793" t="s">
        <v>115</v>
      </c>
      <c r="M1793" t="s">
        <v>44</v>
      </c>
      <c r="N1793" t="s">
        <v>228</v>
      </c>
      <c r="O1793" t="s">
        <v>57</v>
      </c>
      <c r="P1793" s="2">
        <v>18704678</v>
      </c>
      <c r="Q1793" s="2">
        <v>7482000</v>
      </c>
      <c r="R1793" t="str">
        <f>IF(Raw_Data[[#This Row],[persen_dp]]&lt;15%,"Low",IF(Raw_Data[[#This Row],[persen_dp]]&gt;25%,"High","Medium"))</f>
        <v>High</v>
      </c>
      <c r="S1793" s="3">
        <v>0.4</v>
      </c>
      <c r="T1793">
        <v>18</v>
      </c>
      <c r="U1793">
        <v>0.14499999999999999</v>
      </c>
      <c r="V1793" s="2">
        <v>759100</v>
      </c>
      <c r="W1793" s="2">
        <v>13664000</v>
      </c>
      <c r="X1793" t="str">
        <f>IF(OR(Raw_Data[[#This Row],[status_pembayaran]]="Macet",Raw_Data[[#This Row],[status_pembayaran]]="Kurang Lancar"),"Non Performing Loan","Performing")</f>
        <v>Performing</v>
      </c>
      <c r="Y1793" t="s">
        <v>47</v>
      </c>
      <c r="Z1793">
        <v>0</v>
      </c>
      <c r="AA1793">
        <v>0</v>
      </c>
      <c r="AB1793">
        <v>1</v>
      </c>
      <c r="AD1793">
        <f>IF(Raw_Data[[#This Row],[rasio]]&lt;0.2,1,IF(Raw_Data[[#This Row],[rasio]]&lt;0.3,2,IF(Raw_Data[[#This Row],[rasio]]&lt;0.4,3,4)))</f>
        <v>2</v>
      </c>
      <c r="AE1793">
        <f>IF(Raw_Data[[#This Row],[kategori_dp]]="High",1,IF(Raw_Data[[#This Row],[kategori_dp]]="Medium",2,3))</f>
        <v>1</v>
      </c>
      <c r="AF1793">
        <f>IF(Raw_Data[[#This Row],[tenor_bulan]]&lt;=24,1,IF(Raw_Data[[#This Row],[tenor_bulan]]&lt;=36,2,IF(Raw_Data[[#This Row],[tenor_bulan]]&lt;=48,3,4)))</f>
        <v>1</v>
      </c>
      <c r="AG1793">
        <f>IF(Raw_Data[[#This Row],[jumlah_kali_telat]]=0,0,IF(Raw_Data[[#This Row],[jumlah_kali_telat]]&lt;=2,2,4))</f>
        <v>0</v>
      </c>
      <c r="AH1793">
        <f>Raw_Data[[#This Row],[Skor_Rasio]]+Raw_Data[[#This Row],[Skor_DP]]+Raw_Data[[#This Row],[Skor_Tenor]]+Raw_Data[[#This Row],[Skor_Telat]]</f>
        <v>4</v>
      </c>
      <c r="AI1793" t="str">
        <f>IF(Raw_Data[[#This Row],[Risk_Score]]&lt;=6,"Low Risk",IF(Raw_Data[[#This Row],[Risk_Score]]&lt;=8,"Medium Risk","High Risk"))</f>
        <v>Low Risk</v>
      </c>
      <c r="AJ1793">
        <f ca="1">IFERROR(DATEDIF(Raw_Data[[#This Row],[tanggal_pengajuan]],TODAY(),"m"),"N/A")</f>
        <v>5</v>
      </c>
      <c r="AK1793" t="str">
        <f ca="1">IF(ISNUMBER(Raw_Data[[#This Row],[MOB]]),IF(Raw_Data[[#This Row],[MOB]]&lt;6,"0-5 bulan",IF(Raw_Data[[#This Row],[MOB]]&lt;12,"6-11 bulan",IF(Raw_Data[[#This Row],[MOB]]&lt;24,"12-23 bulan","24+ bulan"))),"N/A")</f>
        <v>0-5 bulan</v>
      </c>
    </row>
    <row r="1794" spans="1:37" ht="14.25" customHeight="1" x14ac:dyDescent="0.45">
      <c r="A1794" t="s">
        <v>4264</v>
      </c>
      <c r="B1794" s="64">
        <v>46191</v>
      </c>
      <c r="C1794" s="1" t="str">
        <f t="shared" si="28"/>
        <v>June</v>
      </c>
      <c r="D1794" t="s">
        <v>3018</v>
      </c>
      <c r="E1794" t="s">
        <v>4265</v>
      </c>
      <c r="F1794">
        <v>35</v>
      </c>
      <c r="G1794" t="s">
        <v>51</v>
      </c>
      <c r="H1794" t="s">
        <v>101</v>
      </c>
      <c r="I1794" s="2">
        <v>4466000</v>
      </c>
      <c r="J1794" s="3">
        <f>Raw_Data[[#This Row],[cicilan_per_bulan]]/Raw_Data[[#This Row],[penghasilan_bulanan]]</f>
        <v>0.20871025526197939</v>
      </c>
      <c r="K1794" t="s">
        <v>286</v>
      </c>
      <c r="L1794" t="s">
        <v>154</v>
      </c>
      <c r="M1794" t="s">
        <v>44</v>
      </c>
      <c r="N1794" t="s">
        <v>163</v>
      </c>
      <c r="O1794" t="s">
        <v>46</v>
      </c>
      <c r="P1794" s="2">
        <v>28904000</v>
      </c>
      <c r="Q1794" s="2">
        <v>11562000</v>
      </c>
      <c r="R1794" t="str">
        <f>IF(Raw_Data[[#This Row],[persen_dp]]&lt;15%,"Low",IF(Raw_Data[[#This Row],[persen_dp]]&gt;25%,"High","Medium"))</f>
        <v>High</v>
      </c>
      <c r="S1794" s="3">
        <v>0.4</v>
      </c>
      <c r="T1794">
        <v>24</v>
      </c>
      <c r="U1794">
        <v>0.14499999999999999</v>
      </c>
      <c r="V1794" s="2">
        <v>932100</v>
      </c>
      <c r="W1794" s="2">
        <v>22371000</v>
      </c>
      <c r="X1794" t="str">
        <f>IF(OR(Raw_Data[[#This Row],[status_pembayaran]]="Macet",Raw_Data[[#This Row],[status_pembayaran]]="Kurang Lancar"),"Non Performing Loan","Performing")</f>
        <v>Performing</v>
      </c>
      <c r="Y1794" t="s">
        <v>47</v>
      </c>
      <c r="Z1794">
        <v>0</v>
      </c>
      <c r="AA1794">
        <v>0</v>
      </c>
      <c r="AB1794">
        <v>1</v>
      </c>
      <c r="AD1794">
        <f>IF(Raw_Data[[#This Row],[rasio]]&lt;0.2,1,IF(Raw_Data[[#This Row],[rasio]]&lt;0.3,2,IF(Raw_Data[[#This Row],[rasio]]&lt;0.4,3,4)))</f>
        <v>2</v>
      </c>
      <c r="AE1794">
        <f>IF(Raw_Data[[#This Row],[kategori_dp]]="High",1,IF(Raw_Data[[#This Row],[kategori_dp]]="Medium",2,3))</f>
        <v>1</v>
      </c>
      <c r="AF1794">
        <f>IF(Raw_Data[[#This Row],[tenor_bulan]]&lt;=24,1,IF(Raw_Data[[#This Row],[tenor_bulan]]&lt;=36,2,IF(Raw_Data[[#This Row],[tenor_bulan]]&lt;=48,3,4)))</f>
        <v>1</v>
      </c>
      <c r="AG1794">
        <f>IF(Raw_Data[[#This Row],[jumlah_kali_telat]]=0,0,IF(Raw_Data[[#This Row],[jumlah_kali_telat]]&lt;=2,2,4))</f>
        <v>0</v>
      </c>
      <c r="AH1794">
        <f>Raw_Data[[#This Row],[Skor_Rasio]]+Raw_Data[[#This Row],[Skor_DP]]+Raw_Data[[#This Row],[Skor_Tenor]]+Raw_Data[[#This Row],[Skor_Telat]]</f>
        <v>4</v>
      </c>
      <c r="AI1794" t="str">
        <f>IF(Raw_Data[[#This Row],[Risk_Score]]&lt;=6,"Low Risk",IF(Raw_Data[[#This Row],[Risk_Score]]&lt;=8,"Medium Risk","High Risk"))</f>
        <v>Low Risk</v>
      </c>
      <c r="AJ1794">
        <f ca="1">IFERROR(DATEDIF(Raw_Data[[#This Row],[tanggal_pengajuan]],TODAY(),"m"),"N/A")</f>
        <v>4</v>
      </c>
      <c r="AK1794" t="str">
        <f ca="1">IF(ISNUMBER(Raw_Data[[#This Row],[MOB]]),IF(Raw_Data[[#This Row],[MOB]]&lt;6,"0-5 bulan",IF(Raw_Data[[#This Row],[MOB]]&lt;12,"6-11 bulan",IF(Raw_Data[[#This Row],[MOB]]&lt;24,"12-23 bulan","24+ bulan"))),"N/A")</f>
        <v>0-5 bulan</v>
      </c>
    </row>
    <row r="1795" spans="1:37" ht="14.25" customHeight="1" x14ac:dyDescent="0.45">
      <c r="A1795" t="s">
        <v>4266</v>
      </c>
      <c r="B1795" s="64">
        <v>46190</v>
      </c>
      <c r="C1795" s="1" t="str">
        <f t="shared" si="28"/>
        <v>June</v>
      </c>
      <c r="D1795" t="s">
        <v>2056</v>
      </c>
      <c r="E1795" t="s">
        <v>4267</v>
      </c>
      <c r="F1795">
        <v>33</v>
      </c>
      <c r="G1795" t="s">
        <v>40</v>
      </c>
      <c r="H1795" t="s">
        <v>41</v>
      </c>
      <c r="I1795" s="2">
        <v>7390000</v>
      </c>
      <c r="J1795" s="3">
        <f>Raw_Data[[#This Row],[cicilan_per_bulan]]/Raw_Data[[#This Row],[penghasilan_bulanan]]</f>
        <v>9.2029769959404595E-2</v>
      </c>
      <c r="K1795" t="s">
        <v>109</v>
      </c>
      <c r="L1795" t="s">
        <v>110</v>
      </c>
      <c r="M1795" t="s">
        <v>44</v>
      </c>
      <c r="N1795" t="s">
        <v>129</v>
      </c>
      <c r="O1795" t="s">
        <v>130</v>
      </c>
      <c r="P1795" s="2">
        <v>24308000</v>
      </c>
      <c r="Q1795" s="2">
        <v>3646000</v>
      </c>
      <c r="R1795" t="str">
        <f>IF(Raw_Data[[#This Row],[persen_dp]]&lt;15%,"Low",IF(Raw_Data[[#This Row],[persen_dp]]&gt;25%,"High","Medium"))</f>
        <v>Medium</v>
      </c>
      <c r="S1795" s="3">
        <v>0.15</v>
      </c>
      <c r="T1795">
        <v>48</v>
      </c>
      <c r="U1795">
        <v>0.14499999999999999</v>
      </c>
      <c r="V1795" s="2">
        <v>680100</v>
      </c>
      <c r="W1795" s="2">
        <v>32646000</v>
      </c>
      <c r="X1795" t="str">
        <f>IF(OR(Raw_Data[[#This Row],[status_pembayaran]]="Macet",Raw_Data[[#This Row],[status_pembayaran]]="Kurang Lancar"),"Non Performing Loan","Performing")</f>
        <v>Non Performing Loan</v>
      </c>
      <c r="Y1795" t="s">
        <v>488</v>
      </c>
      <c r="Z1795">
        <v>27</v>
      </c>
      <c r="AA1795">
        <v>2</v>
      </c>
      <c r="AB1795">
        <v>3</v>
      </c>
      <c r="AC1795" t="s">
        <v>58</v>
      </c>
      <c r="AD1795">
        <f>IF(Raw_Data[[#This Row],[rasio]]&lt;0.2,1,IF(Raw_Data[[#This Row],[rasio]]&lt;0.3,2,IF(Raw_Data[[#This Row],[rasio]]&lt;0.4,3,4)))</f>
        <v>1</v>
      </c>
      <c r="AE1795">
        <f>IF(Raw_Data[[#This Row],[kategori_dp]]="High",1,IF(Raw_Data[[#This Row],[kategori_dp]]="Medium",2,3))</f>
        <v>2</v>
      </c>
      <c r="AF1795">
        <f>IF(Raw_Data[[#This Row],[tenor_bulan]]&lt;=24,1,IF(Raw_Data[[#This Row],[tenor_bulan]]&lt;=36,2,IF(Raw_Data[[#This Row],[tenor_bulan]]&lt;=48,3,4)))</f>
        <v>3</v>
      </c>
      <c r="AG1795">
        <f>IF(Raw_Data[[#This Row],[jumlah_kali_telat]]=0,0,IF(Raw_Data[[#This Row],[jumlah_kali_telat]]&lt;=2,2,4))</f>
        <v>2</v>
      </c>
      <c r="AH1795">
        <f>Raw_Data[[#This Row],[Skor_Rasio]]+Raw_Data[[#This Row],[Skor_DP]]+Raw_Data[[#This Row],[Skor_Tenor]]+Raw_Data[[#This Row],[Skor_Telat]]</f>
        <v>8</v>
      </c>
      <c r="AI1795" t="str">
        <f>IF(Raw_Data[[#This Row],[Risk_Score]]&lt;=6,"Low Risk",IF(Raw_Data[[#This Row],[Risk_Score]]&lt;=8,"Medium Risk","High Risk"))</f>
        <v>Medium Risk</v>
      </c>
      <c r="AJ1795">
        <f ca="1">IFERROR(DATEDIF(Raw_Data[[#This Row],[tanggal_pengajuan]],TODAY(),"m"),"N/A")</f>
        <v>4</v>
      </c>
      <c r="AK1795" t="str">
        <f ca="1">IF(ISNUMBER(Raw_Data[[#This Row],[MOB]]),IF(Raw_Data[[#This Row],[MOB]]&lt;6,"0-5 bulan",IF(Raw_Data[[#This Row],[MOB]]&lt;12,"6-11 bulan",IF(Raw_Data[[#This Row],[MOB]]&lt;24,"12-23 bulan","24+ bulan"))),"N/A")</f>
        <v>0-5 bulan</v>
      </c>
    </row>
    <row r="1796" spans="1:37" ht="14.25" customHeight="1" x14ac:dyDescent="0.45">
      <c r="A1796" t="s">
        <v>4268</v>
      </c>
      <c r="B1796" s="64">
        <v>46094</v>
      </c>
      <c r="C1796" s="1" t="str">
        <f t="shared" si="28"/>
        <v>March</v>
      </c>
      <c r="D1796" t="s">
        <v>378</v>
      </c>
      <c r="E1796" t="s">
        <v>4269</v>
      </c>
      <c r="F1796">
        <v>22</v>
      </c>
      <c r="G1796" t="s">
        <v>51</v>
      </c>
      <c r="H1796" t="s">
        <v>126</v>
      </c>
      <c r="I1796" s="2">
        <v>2793000</v>
      </c>
      <c r="J1796" s="3">
        <f>Raw_Data[[#This Row],[cicilan_per_bulan]]/Raw_Data[[#This Row],[penghasilan_bulanan]]</f>
        <v>0.16487647690655211</v>
      </c>
      <c r="K1796" t="s">
        <v>63</v>
      </c>
      <c r="L1796" t="s">
        <v>64</v>
      </c>
      <c r="M1796" t="s">
        <v>249</v>
      </c>
      <c r="N1796" t="s">
        <v>250</v>
      </c>
      <c r="O1796" t="s">
        <v>57</v>
      </c>
      <c r="P1796" s="2">
        <v>16505000</v>
      </c>
      <c r="Q1796" s="2">
        <v>4952000</v>
      </c>
      <c r="R1796" t="str">
        <f>IF(Raw_Data[[#This Row],[persen_dp]]&lt;15%,"Low",IF(Raw_Data[[#This Row],[persen_dp]]&gt;25%,"High","Medium"))</f>
        <v>High</v>
      </c>
      <c r="S1796" s="3">
        <v>0.3</v>
      </c>
      <c r="T1796">
        <v>36</v>
      </c>
      <c r="U1796">
        <v>0.14499999999999999</v>
      </c>
      <c r="V1796" s="2">
        <v>460500</v>
      </c>
      <c r="W1796" s="2">
        <v>16579000</v>
      </c>
      <c r="X1796" t="str">
        <f>IF(OR(Raw_Data[[#This Row],[status_pembayaran]]="Macet",Raw_Data[[#This Row],[status_pembayaran]]="Kurang Lancar"),"Non Performing Loan","Performing")</f>
        <v>Performing</v>
      </c>
      <c r="Y1796" t="s">
        <v>47</v>
      </c>
      <c r="Z1796">
        <v>0</v>
      </c>
      <c r="AA1796">
        <v>0</v>
      </c>
      <c r="AB1796">
        <v>1</v>
      </c>
      <c r="AC1796" t="s">
        <v>66</v>
      </c>
      <c r="AD1796">
        <f>IF(Raw_Data[[#This Row],[rasio]]&lt;0.2,1,IF(Raw_Data[[#This Row],[rasio]]&lt;0.3,2,IF(Raw_Data[[#This Row],[rasio]]&lt;0.4,3,4)))</f>
        <v>1</v>
      </c>
      <c r="AE1796">
        <f>IF(Raw_Data[[#This Row],[kategori_dp]]="High",1,IF(Raw_Data[[#This Row],[kategori_dp]]="Medium",2,3))</f>
        <v>1</v>
      </c>
      <c r="AF1796">
        <f>IF(Raw_Data[[#This Row],[tenor_bulan]]&lt;=24,1,IF(Raw_Data[[#This Row],[tenor_bulan]]&lt;=36,2,IF(Raw_Data[[#This Row],[tenor_bulan]]&lt;=48,3,4)))</f>
        <v>2</v>
      </c>
      <c r="AG1796">
        <f>IF(Raw_Data[[#This Row],[jumlah_kali_telat]]=0,0,IF(Raw_Data[[#This Row],[jumlah_kali_telat]]&lt;=2,2,4))</f>
        <v>0</v>
      </c>
      <c r="AH1796">
        <f>Raw_Data[[#This Row],[Skor_Rasio]]+Raw_Data[[#This Row],[Skor_DP]]+Raw_Data[[#This Row],[Skor_Tenor]]+Raw_Data[[#This Row],[Skor_Telat]]</f>
        <v>4</v>
      </c>
      <c r="AI1796" t="str">
        <f>IF(Raw_Data[[#This Row],[Risk_Score]]&lt;=6,"Low Risk",IF(Raw_Data[[#This Row],[Risk_Score]]&lt;=8,"Medium Risk","High Risk"))</f>
        <v>Low Risk</v>
      </c>
      <c r="AJ1796">
        <f ca="1">IFERROR(DATEDIF(Raw_Data[[#This Row],[tanggal_pengajuan]],TODAY(),"m"),"N/A")</f>
        <v>7</v>
      </c>
      <c r="AK1796" t="str">
        <f ca="1">IF(ISNUMBER(Raw_Data[[#This Row],[MOB]]),IF(Raw_Data[[#This Row],[MOB]]&lt;6,"0-5 bulan",IF(Raw_Data[[#This Row],[MOB]]&lt;12,"6-11 bulan",IF(Raw_Data[[#This Row],[MOB]]&lt;24,"12-23 bulan","24+ bulan"))),"N/A")</f>
        <v>6-11 bulan</v>
      </c>
    </row>
    <row r="1797" spans="1:37" ht="14.25" customHeight="1" x14ac:dyDescent="0.45">
      <c r="A1797" t="s">
        <v>4270</v>
      </c>
      <c r="B1797" s="64">
        <v>46140</v>
      </c>
      <c r="C1797" s="1" t="str">
        <f t="shared" si="28"/>
        <v>April</v>
      </c>
      <c r="D1797" t="s">
        <v>465</v>
      </c>
      <c r="E1797" t="s">
        <v>4271</v>
      </c>
      <c r="F1797">
        <v>49</v>
      </c>
      <c r="G1797" t="s">
        <v>40</v>
      </c>
      <c r="H1797" t="s">
        <v>62</v>
      </c>
      <c r="I1797" s="2">
        <v>1680000</v>
      </c>
      <c r="J1797" s="3">
        <f>Raw_Data[[#This Row],[cicilan_per_bulan]]/Raw_Data[[#This Row],[penghasilan_bulanan]]</f>
        <v>1.6026190476190476</v>
      </c>
      <c r="K1797" t="s">
        <v>205</v>
      </c>
      <c r="L1797" t="s">
        <v>110</v>
      </c>
      <c r="M1797" t="s">
        <v>55</v>
      </c>
      <c r="N1797" t="s">
        <v>231</v>
      </c>
      <c r="O1797" t="s">
        <v>232</v>
      </c>
      <c r="P1797" s="2">
        <v>37624000</v>
      </c>
      <c r="Q1797" s="2">
        <v>9406000</v>
      </c>
      <c r="R1797" t="str">
        <f>IF(Raw_Data[[#This Row],[persen_dp]]&lt;15%,"Low",IF(Raw_Data[[#This Row],[persen_dp]]&gt;25%,"High","Medium"))</f>
        <v>Medium</v>
      </c>
      <c r="S1797" s="3">
        <v>0.25</v>
      </c>
      <c r="T1797">
        <v>12</v>
      </c>
      <c r="U1797">
        <v>0.14499999999999999</v>
      </c>
      <c r="V1797" s="2">
        <v>2692400</v>
      </c>
      <c r="W1797" s="2">
        <v>32309000</v>
      </c>
      <c r="X1797" t="str">
        <f>IF(OR(Raw_Data[[#This Row],[status_pembayaran]]="Macet",Raw_Data[[#This Row],[status_pembayaran]]="Kurang Lancar"),"Non Performing Loan","Performing")</f>
        <v>Performing</v>
      </c>
      <c r="Y1797" t="s">
        <v>47</v>
      </c>
      <c r="Z1797">
        <v>0</v>
      </c>
      <c r="AA1797">
        <v>0</v>
      </c>
      <c r="AB1797">
        <v>1</v>
      </c>
      <c r="AD1797">
        <f>IF(Raw_Data[[#This Row],[rasio]]&lt;0.2,1,IF(Raw_Data[[#This Row],[rasio]]&lt;0.3,2,IF(Raw_Data[[#This Row],[rasio]]&lt;0.4,3,4)))</f>
        <v>4</v>
      </c>
      <c r="AE1797">
        <f>IF(Raw_Data[[#This Row],[kategori_dp]]="High",1,IF(Raw_Data[[#This Row],[kategori_dp]]="Medium",2,3))</f>
        <v>2</v>
      </c>
      <c r="AF1797">
        <f>IF(Raw_Data[[#This Row],[tenor_bulan]]&lt;=24,1,IF(Raw_Data[[#This Row],[tenor_bulan]]&lt;=36,2,IF(Raw_Data[[#This Row],[tenor_bulan]]&lt;=48,3,4)))</f>
        <v>1</v>
      </c>
      <c r="AG1797">
        <f>IF(Raw_Data[[#This Row],[jumlah_kali_telat]]=0,0,IF(Raw_Data[[#This Row],[jumlah_kali_telat]]&lt;=2,2,4))</f>
        <v>0</v>
      </c>
      <c r="AH1797">
        <f>Raw_Data[[#This Row],[Skor_Rasio]]+Raw_Data[[#This Row],[Skor_DP]]+Raw_Data[[#This Row],[Skor_Tenor]]+Raw_Data[[#This Row],[Skor_Telat]]</f>
        <v>7</v>
      </c>
      <c r="AI1797" t="str">
        <f>IF(Raw_Data[[#This Row],[Risk_Score]]&lt;=6,"Low Risk",IF(Raw_Data[[#This Row],[Risk_Score]]&lt;=8,"Medium Risk","High Risk"))</f>
        <v>Medium Risk</v>
      </c>
      <c r="AJ1797">
        <f ca="1">IFERROR(DATEDIF(Raw_Data[[#This Row],[tanggal_pengajuan]],TODAY(),"m"),"N/A")</f>
        <v>5</v>
      </c>
      <c r="AK1797" t="str">
        <f ca="1">IF(ISNUMBER(Raw_Data[[#This Row],[MOB]]),IF(Raw_Data[[#This Row],[MOB]]&lt;6,"0-5 bulan",IF(Raw_Data[[#This Row],[MOB]]&lt;12,"6-11 bulan",IF(Raw_Data[[#This Row],[MOB]]&lt;24,"12-23 bulan","24+ bulan"))),"N/A")</f>
        <v>0-5 bulan</v>
      </c>
    </row>
    <row r="1798" spans="1:37" ht="14.25" customHeight="1" x14ac:dyDescent="0.45">
      <c r="A1798" t="s">
        <v>4272</v>
      </c>
      <c r="B1798" s="64">
        <v>46055</v>
      </c>
      <c r="C1798" s="1" t="str">
        <f t="shared" si="28"/>
        <v>February</v>
      </c>
      <c r="D1798" t="s">
        <v>3091</v>
      </c>
      <c r="E1798" t="s">
        <v>4273</v>
      </c>
      <c r="F1798">
        <v>49</v>
      </c>
      <c r="G1798" t="s">
        <v>40</v>
      </c>
      <c r="H1798" t="s">
        <v>108</v>
      </c>
      <c r="I1798" s="2">
        <v>5989000</v>
      </c>
      <c r="J1798" s="3">
        <f>Raw_Data[[#This Row],[cicilan_per_bulan]]/Raw_Data[[#This Row],[penghasilan_bulanan]]</f>
        <v>0.15718817832693271</v>
      </c>
      <c r="K1798" t="s">
        <v>167</v>
      </c>
      <c r="L1798" t="s">
        <v>110</v>
      </c>
      <c r="M1798" t="s">
        <v>44</v>
      </c>
      <c r="N1798" t="s">
        <v>158</v>
      </c>
      <c r="O1798" t="s">
        <v>159</v>
      </c>
      <c r="P1798" s="2">
        <v>31489000</v>
      </c>
      <c r="Q1798" s="2">
        <v>7872000</v>
      </c>
      <c r="R1798" t="str">
        <f>IF(Raw_Data[[#This Row],[persen_dp]]&lt;15%,"Low",IF(Raw_Data[[#This Row],[persen_dp]]&gt;25%,"High","Medium"))</f>
        <v>Medium</v>
      </c>
      <c r="S1798" s="3">
        <v>0.25</v>
      </c>
      <c r="T1798">
        <v>36</v>
      </c>
      <c r="U1798">
        <v>0.14499999999999999</v>
      </c>
      <c r="V1798" s="2">
        <v>941400</v>
      </c>
      <c r="W1798" s="2">
        <v>33890000</v>
      </c>
      <c r="X1798" t="str">
        <f>IF(OR(Raw_Data[[#This Row],[status_pembayaran]]="Macet",Raw_Data[[#This Row],[status_pembayaran]]="Kurang Lancar"),"Non Performing Loan","Performing")</f>
        <v>Performing</v>
      </c>
      <c r="Y1798" t="s">
        <v>47</v>
      </c>
      <c r="Z1798">
        <v>0</v>
      </c>
      <c r="AA1798">
        <v>0</v>
      </c>
      <c r="AB1798">
        <v>1</v>
      </c>
      <c r="AD1798">
        <f>IF(Raw_Data[[#This Row],[rasio]]&lt;0.2,1,IF(Raw_Data[[#This Row],[rasio]]&lt;0.3,2,IF(Raw_Data[[#This Row],[rasio]]&lt;0.4,3,4)))</f>
        <v>1</v>
      </c>
      <c r="AE1798">
        <f>IF(Raw_Data[[#This Row],[kategori_dp]]="High",1,IF(Raw_Data[[#This Row],[kategori_dp]]="Medium",2,3))</f>
        <v>2</v>
      </c>
      <c r="AF1798">
        <f>IF(Raw_Data[[#This Row],[tenor_bulan]]&lt;=24,1,IF(Raw_Data[[#This Row],[tenor_bulan]]&lt;=36,2,IF(Raw_Data[[#This Row],[tenor_bulan]]&lt;=48,3,4)))</f>
        <v>2</v>
      </c>
      <c r="AG1798">
        <f>IF(Raw_Data[[#This Row],[jumlah_kali_telat]]=0,0,IF(Raw_Data[[#This Row],[jumlah_kali_telat]]&lt;=2,2,4))</f>
        <v>0</v>
      </c>
      <c r="AH1798">
        <f>Raw_Data[[#This Row],[Skor_Rasio]]+Raw_Data[[#This Row],[Skor_DP]]+Raw_Data[[#This Row],[Skor_Tenor]]+Raw_Data[[#This Row],[Skor_Telat]]</f>
        <v>5</v>
      </c>
      <c r="AI1798" t="str">
        <f>IF(Raw_Data[[#This Row],[Risk_Score]]&lt;=6,"Low Risk",IF(Raw_Data[[#This Row],[Risk_Score]]&lt;=8,"Medium Risk","High Risk"))</f>
        <v>Low Risk</v>
      </c>
      <c r="AJ1798">
        <f ca="1">IFERROR(DATEDIF(Raw_Data[[#This Row],[tanggal_pengajuan]],TODAY(),"m"),"N/A")</f>
        <v>8</v>
      </c>
      <c r="AK1798" t="str">
        <f ca="1">IF(ISNUMBER(Raw_Data[[#This Row],[MOB]]),IF(Raw_Data[[#This Row],[MOB]]&lt;6,"0-5 bulan",IF(Raw_Data[[#This Row],[MOB]]&lt;12,"6-11 bulan",IF(Raw_Data[[#This Row],[MOB]]&lt;24,"12-23 bulan","24+ bulan"))),"N/A")</f>
        <v>6-11 bulan</v>
      </c>
    </row>
    <row r="1799" spans="1:37" ht="14.25" customHeight="1" x14ac:dyDescent="0.45">
      <c r="A1799" t="s">
        <v>4274</v>
      </c>
      <c r="B1799" s="64">
        <v>46357</v>
      </c>
      <c r="C1799" s="1" t="str">
        <f t="shared" si="28"/>
        <v>December</v>
      </c>
      <c r="D1799" t="s">
        <v>1022</v>
      </c>
      <c r="E1799" t="s">
        <v>4275</v>
      </c>
      <c r="F1799">
        <v>50</v>
      </c>
      <c r="G1799" t="s">
        <v>51</v>
      </c>
      <c r="H1799" t="s">
        <v>152</v>
      </c>
      <c r="I1799" s="2">
        <v>2892000</v>
      </c>
      <c r="J1799" s="3">
        <f>Raw_Data[[#This Row],[cicilan_per_bulan]]/Raw_Data[[#This Row],[penghasilan_bulanan]]</f>
        <v>0.15376901798063625</v>
      </c>
      <c r="K1799" t="s">
        <v>167</v>
      </c>
      <c r="L1799" t="s">
        <v>110</v>
      </c>
      <c r="M1799" t="s">
        <v>55</v>
      </c>
      <c r="N1799" t="s">
        <v>56</v>
      </c>
      <c r="O1799" t="s">
        <v>57</v>
      </c>
      <c r="P1799" s="2">
        <v>18595000</v>
      </c>
      <c r="Q1799" s="2">
        <v>7438000</v>
      </c>
      <c r="R1799" t="str">
        <f>IF(Raw_Data[[#This Row],[persen_dp]]&lt;15%,"Low",IF(Raw_Data[[#This Row],[persen_dp]]&gt;25%,"High","Medium"))</f>
        <v>High</v>
      </c>
      <c r="S1799" s="3">
        <v>0.4</v>
      </c>
      <c r="T1799">
        <v>36</v>
      </c>
      <c r="U1799">
        <v>0.14499999999999999</v>
      </c>
      <c r="V1799" s="2">
        <v>444700</v>
      </c>
      <c r="W1799" s="2">
        <v>16011000</v>
      </c>
      <c r="X1799" t="str">
        <f>IF(OR(Raw_Data[[#This Row],[status_pembayaran]]="Macet",Raw_Data[[#This Row],[status_pembayaran]]="Kurang Lancar"),"Non Performing Loan","Performing")</f>
        <v>Performing</v>
      </c>
      <c r="Y1799" t="s">
        <v>47</v>
      </c>
      <c r="Z1799">
        <v>0</v>
      </c>
      <c r="AA1799">
        <v>0</v>
      </c>
      <c r="AB1799">
        <v>1</v>
      </c>
      <c r="AD1799">
        <f>IF(Raw_Data[[#This Row],[rasio]]&lt;0.2,1,IF(Raw_Data[[#This Row],[rasio]]&lt;0.3,2,IF(Raw_Data[[#This Row],[rasio]]&lt;0.4,3,4)))</f>
        <v>1</v>
      </c>
      <c r="AE1799">
        <f>IF(Raw_Data[[#This Row],[kategori_dp]]="High",1,IF(Raw_Data[[#This Row],[kategori_dp]]="Medium",2,3))</f>
        <v>1</v>
      </c>
      <c r="AF1799">
        <f>IF(Raw_Data[[#This Row],[tenor_bulan]]&lt;=24,1,IF(Raw_Data[[#This Row],[tenor_bulan]]&lt;=36,2,IF(Raw_Data[[#This Row],[tenor_bulan]]&lt;=48,3,4)))</f>
        <v>2</v>
      </c>
      <c r="AG1799">
        <f>IF(Raw_Data[[#This Row],[jumlah_kali_telat]]=0,0,IF(Raw_Data[[#This Row],[jumlah_kali_telat]]&lt;=2,2,4))</f>
        <v>0</v>
      </c>
      <c r="AH1799">
        <f>Raw_Data[[#This Row],[Skor_Rasio]]+Raw_Data[[#This Row],[Skor_DP]]+Raw_Data[[#This Row],[Skor_Tenor]]+Raw_Data[[#This Row],[Skor_Telat]]</f>
        <v>4</v>
      </c>
      <c r="AI1799" t="str">
        <f>IF(Raw_Data[[#This Row],[Risk_Score]]&lt;=6,"Low Risk",IF(Raw_Data[[#This Row],[Risk_Score]]&lt;=8,"Medium Risk","High Risk"))</f>
        <v>Low Risk</v>
      </c>
      <c r="AJ1799" t="str">
        <f ca="1">IFERROR(DATEDIF(Raw_Data[[#This Row],[tanggal_pengajuan]],TODAY(),"m"),"N/A")</f>
        <v>N/A</v>
      </c>
      <c r="AK1799" t="str">
        <f ca="1">IF(ISNUMBER(Raw_Data[[#This Row],[MOB]]),IF(Raw_Data[[#This Row],[MOB]]&lt;6,"0-5 bulan",IF(Raw_Data[[#This Row],[MOB]]&lt;12,"6-11 bulan",IF(Raw_Data[[#This Row],[MOB]]&lt;24,"12-23 bulan","24+ bulan"))),"N/A")</f>
        <v>N/A</v>
      </c>
    </row>
    <row r="1800" spans="1:37" ht="14.25" customHeight="1" x14ac:dyDescent="0.45">
      <c r="A1800" t="s">
        <v>4276</v>
      </c>
      <c r="B1800" s="64">
        <v>46068</v>
      </c>
      <c r="C1800" s="1" t="str">
        <f t="shared" si="28"/>
        <v>February</v>
      </c>
      <c r="D1800" t="s">
        <v>733</v>
      </c>
      <c r="E1800" t="s">
        <v>4277</v>
      </c>
      <c r="F1800">
        <v>22</v>
      </c>
      <c r="G1800" t="s">
        <v>51</v>
      </c>
      <c r="H1800" t="s">
        <v>101</v>
      </c>
      <c r="I1800" s="2">
        <v>3561000</v>
      </c>
      <c r="J1800" s="3">
        <f>Raw_Data[[#This Row],[cicilan_per_bulan]]/Raw_Data[[#This Row],[penghasilan_bulanan]]</f>
        <v>0.23482167930356643</v>
      </c>
      <c r="K1800" t="s">
        <v>109</v>
      </c>
      <c r="L1800" t="s">
        <v>110</v>
      </c>
      <c r="M1800" t="s">
        <v>290</v>
      </c>
      <c r="N1800" t="s">
        <v>291</v>
      </c>
      <c r="O1800" t="s">
        <v>292</v>
      </c>
      <c r="P1800" s="2">
        <v>36292000</v>
      </c>
      <c r="Q1800" s="2">
        <v>10888000</v>
      </c>
      <c r="R1800" t="str">
        <f>IF(Raw_Data[[#This Row],[persen_dp]]&lt;15%,"Low",IF(Raw_Data[[#This Row],[persen_dp]]&gt;25%,"High","Medium"))</f>
        <v>High</v>
      </c>
      <c r="S1800" s="3">
        <v>0.3</v>
      </c>
      <c r="T1800">
        <v>48</v>
      </c>
      <c r="U1800">
        <v>0.14499999999999999</v>
      </c>
      <c r="V1800" s="2">
        <v>836200</v>
      </c>
      <c r="W1800" s="2">
        <v>40139000</v>
      </c>
      <c r="X1800" t="str">
        <f>IF(OR(Raw_Data[[#This Row],[status_pembayaran]]="Macet",Raw_Data[[#This Row],[status_pembayaran]]="Kurang Lancar"),"Non Performing Loan","Performing")</f>
        <v>Performing</v>
      </c>
      <c r="Y1800" t="s">
        <v>47</v>
      </c>
      <c r="Z1800">
        <v>0</v>
      </c>
      <c r="AA1800">
        <v>0</v>
      </c>
      <c r="AB1800">
        <v>1</v>
      </c>
      <c r="AD1800">
        <f>IF(Raw_Data[[#This Row],[rasio]]&lt;0.2,1,IF(Raw_Data[[#This Row],[rasio]]&lt;0.3,2,IF(Raw_Data[[#This Row],[rasio]]&lt;0.4,3,4)))</f>
        <v>2</v>
      </c>
      <c r="AE1800">
        <f>IF(Raw_Data[[#This Row],[kategori_dp]]="High",1,IF(Raw_Data[[#This Row],[kategori_dp]]="Medium",2,3))</f>
        <v>1</v>
      </c>
      <c r="AF1800">
        <f>IF(Raw_Data[[#This Row],[tenor_bulan]]&lt;=24,1,IF(Raw_Data[[#This Row],[tenor_bulan]]&lt;=36,2,IF(Raw_Data[[#This Row],[tenor_bulan]]&lt;=48,3,4)))</f>
        <v>3</v>
      </c>
      <c r="AG1800">
        <f>IF(Raw_Data[[#This Row],[jumlah_kali_telat]]=0,0,IF(Raw_Data[[#This Row],[jumlah_kali_telat]]&lt;=2,2,4))</f>
        <v>0</v>
      </c>
      <c r="AH1800">
        <f>Raw_Data[[#This Row],[Skor_Rasio]]+Raw_Data[[#This Row],[Skor_DP]]+Raw_Data[[#This Row],[Skor_Tenor]]+Raw_Data[[#This Row],[Skor_Telat]]</f>
        <v>6</v>
      </c>
      <c r="AI1800" t="str">
        <f>IF(Raw_Data[[#This Row],[Risk_Score]]&lt;=6,"Low Risk",IF(Raw_Data[[#This Row],[Risk_Score]]&lt;=8,"Medium Risk","High Risk"))</f>
        <v>Low Risk</v>
      </c>
      <c r="AJ1800">
        <f ca="1">IFERROR(DATEDIF(Raw_Data[[#This Row],[tanggal_pengajuan]],TODAY(),"m"),"N/A")</f>
        <v>8</v>
      </c>
      <c r="AK1800" t="str">
        <f ca="1">IF(ISNUMBER(Raw_Data[[#This Row],[MOB]]),IF(Raw_Data[[#This Row],[MOB]]&lt;6,"0-5 bulan",IF(Raw_Data[[#This Row],[MOB]]&lt;12,"6-11 bulan",IF(Raw_Data[[#This Row],[MOB]]&lt;24,"12-23 bulan","24+ bulan"))),"N/A")</f>
        <v>6-11 bulan</v>
      </c>
    </row>
    <row r="1801" spans="1:37" ht="14.25" customHeight="1" x14ac:dyDescent="0.45">
      <c r="A1801" t="s">
        <v>4278</v>
      </c>
      <c r="B1801" s="64">
        <v>46161</v>
      </c>
      <c r="C1801" s="1" t="str">
        <f t="shared" si="28"/>
        <v>May</v>
      </c>
      <c r="D1801" t="s">
        <v>2573</v>
      </c>
      <c r="E1801" t="s">
        <v>4279</v>
      </c>
      <c r="F1801">
        <v>53</v>
      </c>
      <c r="G1801" t="s">
        <v>51</v>
      </c>
      <c r="H1801" t="s">
        <v>41</v>
      </c>
      <c r="I1801" s="2">
        <v>6986000</v>
      </c>
      <c r="J1801" s="3">
        <f>Raw_Data[[#This Row],[cicilan_per_bulan]]/Raw_Data[[#This Row],[penghasilan_bulanan]]</f>
        <v>0.16670483824792443</v>
      </c>
      <c r="K1801" t="s">
        <v>42</v>
      </c>
      <c r="L1801" t="s">
        <v>43</v>
      </c>
      <c r="M1801" t="s">
        <v>44</v>
      </c>
      <c r="N1801" t="s">
        <v>171</v>
      </c>
      <c r="O1801" t="s">
        <v>172</v>
      </c>
      <c r="P1801" s="2">
        <v>41625000</v>
      </c>
      <c r="Q1801" s="2">
        <v>6244000</v>
      </c>
      <c r="R1801" t="str">
        <f>IF(Raw_Data[[#This Row],[persen_dp]]&lt;15%,"Low",IF(Raw_Data[[#This Row],[persen_dp]]&gt;25%,"High","Medium"))</f>
        <v>Medium</v>
      </c>
      <c r="S1801" s="3">
        <v>0.15</v>
      </c>
      <c r="T1801">
        <v>48</v>
      </c>
      <c r="U1801">
        <v>0.14499999999999999</v>
      </c>
      <c r="V1801" s="2">
        <v>1164600</v>
      </c>
      <c r="W1801" s="2">
        <v>55902000</v>
      </c>
      <c r="X1801" t="str">
        <f>IF(OR(Raw_Data[[#This Row],[status_pembayaran]]="Macet",Raw_Data[[#This Row],[status_pembayaran]]="Kurang Lancar"),"Non Performing Loan","Performing")</f>
        <v>Performing</v>
      </c>
      <c r="Y1801" t="s">
        <v>47</v>
      </c>
      <c r="Z1801">
        <v>0</v>
      </c>
      <c r="AA1801">
        <v>0</v>
      </c>
      <c r="AB1801">
        <v>1</v>
      </c>
      <c r="AC1801" t="s">
        <v>66</v>
      </c>
      <c r="AD1801">
        <f>IF(Raw_Data[[#This Row],[rasio]]&lt;0.2,1,IF(Raw_Data[[#This Row],[rasio]]&lt;0.3,2,IF(Raw_Data[[#This Row],[rasio]]&lt;0.4,3,4)))</f>
        <v>1</v>
      </c>
      <c r="AE1801">
        <f>IF(Raw_Data[[#This Row],[kategori_dp]]="High",1,IF(Raw_Data[[#This Row],[kategori_dp]]="Medium",2,3))</f>
        <v>2</v>
      </c>
      <c r="AF1801">
        <f>IF(Raw_Data[[#This Row],[tenor_bulan]]&lt;=24,1,IF(Raw_Data[[#This Row],[tenor_bulan]]&lt;=36,2,IF(Raw_Data[[#This Row],[tenor_bulan]]&lt;=48,3,4)))</f>
        <v>3</v>
      </c>
      <c r="AG1801">
        <f>IF(Raw_Data[[#This Row],[jumlah_kali_telat]]=0,0,IF(Raw_Data[[#This Row],[jumlah_kali_telat]]&lt;=2,2,4))</f>
        <v>0</v>
      </c>
      <c r="AH1801">
        <f>Raw_Data[[#This Row],[Skor_Rasio]]+Raw_Data[[#This Row],[Skor_DP]]+Raw_Data[[#This Row],[Skor_Tenor]]+Raw_Data[[#This Row],[Skor_Telat]]</f>
        <v>6</v>
      </c>
      <c r="AI1801" t="str">
        <f>IF(Raw_Data[[#This Row],[Risk_Score]]&lt;=6,"Low Risk",IF(Raw_Data[[#This Row],[Risk_Score]]&lt;=8,"Medium Risk","High Risk"))</f>
        <v>Low Risk</v>
      </c>
      <c r="AJ1801">
        <f ca="1">IFERROR(DATEDIF(Raw_Data[[#This Row],[tanggal_pengajuan]],TODAY(),"m"),"N/A")</f>
        <v>5</v>
      </c>
      <c r="AK1801" t="str">
        <f ca="1">IF(ISNUMBER(Raw_Data[[#This Row],[MOB]]),IF(Raw_Data[[#This Row],[MOB]]&lt;6,"0-5 bulan",IF(Raw_Data[[#This Row],[MOB]]&lt;12,"6-11 bulan",IF(Raw_Data[[#This Row],[MOB]]&lt;24,"12-23 bulan","24+ bulan"))),"N/A")</f>
        <v>0-5 bulan</v>
      </c>
    </row>
    <row r="1802" spans="1:37" ht="14.25" customHeight="1" x14ac:dyDescent="0.45">
      <c r="A1802" t="s">
        <v>4280</v>
      </c>
      <c r="B1802" s="64">
        <v>46148</v>
      </c>
      <c r="C1802" s="1" t="str">
        <f t="shared" si="28"/>
        <v>May</v>
      </c>
      <c r="D1802" t="s">
        <v>970</v>
      </c>
      <c r="E1802" t="s">
        <v>4281</v>
      </c>
      <c r="F1802">
        <v>37</v>
      </c>
      <c r="G1802" t="s">
        <v>51</v>
      </c>
      <c r="H1802" t="s">
        <v>126</v>
      </c>
      <c r="I1802" s="2">
        <v>3130000</v>
      </c>
      <c r="J1802" s="3">
        <f>Raw_Data[[#This Row],[cicilan_per_bulan]]/Raw_Data[[#This Row],[penghasilan_bulanan]]</f>
        <v>0.166741214057508</v>
      </c>
      <c r="K1802" t="s">
        <v>91</v>
      </c>
      <c r="L1802" t="s">
        <v>92</v>
      </c>
      <c r="M1802" t="s">
        <v>44</v>
      </c>
      <c r="N1802" t="s">
        <v>228</v>
      </c>
      <c r="O1802" t="s">
        <v>57</v>
      </c>
      <c r="P1802" s="2">
        <v>19818000</v>
      </c>
      <c r="Q1802" s="2">
        <v>3964000</v>
      </c>
      <c r="R1802" t="str">
        <f>IF(Raw_Data[[#This Row],[persen_dp]]&lt;15%,"Low",IF(Raw_Data[[#This Row],[persen_dp]]&gt;25%,"High","Medium"))</f>
        <v>Medium</v>
      </c>
      <c r="S1802" s="3">
        <v>0.2</v>
      </c>
      <c r="T1802">
        <v>48</v>
      </c>
      <c r="U1802">
        <v>0.14499999999999999</v>
      </c>
      <c r="V1802" s="2">
        <v>521900</v>
      </c>
      <c r="W1802" s="2">
        <v>25050000</v>
      </c>
      <c r="X1802" t="str">
        <f>IF(OR(Raw_Data[[#This Row],[status_pembayaran]]="Macet",Raw_Data[[#This Row],[status_pembayaran]]="Kurang Lancar"),"Non Performing Loan","Performing")</f>
        <v>Performing</v>
      </c>
      <c r="Y1802" t="s">
        <v>47</v>
      </c>
      <c r="Z1802">
        <v>0</v>
      </c>
      <c r="AA1802">
        <v>0</v>
      </c>
      <c r="AB1802">
        <v>1</v>
      </c>
      <c r="AD1802">
        <f>IF(Raw_Data[[#This Row],[rasio]]&lt;0.2,1,IF(Raw_Data[[#This Row],[rasio]]&lt;0.3,2,IF(Raw_Data[[#This Row],[rasio]]&lt;0.4,3,4)))</f>
        <v>1</v>
      </c>
      <c r="AE1802">
        <f>IF(Raw_Data[[#This Row],[kategori_dp]]="High",1,IF(Raw_Data[[#This Row],[kategori_dp]]="Medium",2,3))</f>
        <v>2</v>
      </c>
      <c r="AF1802">
        <f>IF(Raw_Data[[#This Row],[tenor_bulan]]&lt;=24,1,IF(Raw_Data[[#This Row],[tenor_bulan]]&lt;=36,2,IF(Raw_Data[[#This Row],[tenor_bulan]]&lt;=48,3,4)))</f>
        <v>3</v>
      </c>
      <c r="AG1802">
        <f>IF(Raw_Data[[#This Row],[jumlah_kali_telat]]=0,0,IF(Raw_Data[[#This Row],[jumlah_kali_telat]]&lt;=2,2,4))</f>
        <v>0</v>
      </c>
      <c r="AH1802">
        <f>Raw_Data[[#This Row],[Skor_Rasio]]+Raw_Data[[#This Row],[Skor_DP]]+Raw_Data[[#This Row],[Skor_Tenor]]+Raw_Data[[#This Row],[Skor_Telat]]</f>
        <v>6</v>
      </c>
      <c r="AI1802" t="str">
        <f>IF(Raw_Data[[#This Row],[Risk_Score]]&lt;=6,"Low Risk",IF(Raw_Data[[#This Row],[Risk_Score]]&lt;=8,"Medium Risk","High Risk"))</f>
        <v>Low Risk</v>
      </c>
      <c r="AJ1802">
        <f ca="1">IFERROR(DATEDIF(Raw_Data[[#This Row],[tanggal_pengajuan]],TODAY(),"m"),"N/A")</f>
        <v>5</v>
      </c>
      <c r="AK1802" t="str">
        <f ca="1">IF(ISNUMBER(Raw_Data[[#This Row],[MOB]]),IF(Raw_Data[[#This Row],[MOB]]&lt;6,"0-5 bulan",IF(Raw_Data[[#This Row],[MOB]]&lt;12,"6-11 bulan",IF(Raw_Data[[#This Row],[MOB]]&lt;24,"12-23 bulan","24+ bulan"))),"N/A")</f>
        <v>0-5 bulan</v>
      </c>
    </row>
    <row r="1803" spans="1:37" ht="14.25" customHeight="1" x14ac:dyDescent="0.45">
      <c r="A1803" t="s">
        <v>4282</v>
      </c>
      <c r="B1803" s="64">
        <v>46094</v>
      </c>
      <c r="C1803" s="1" t="str">
        <f t="shared" si="28"/>
        <v>March</v>
      </c>
      <c r="D1803" t="s">
        <v>812</v>
      </c>
      <c r="E1803" t="s">
        <v>4283</v>
      </c>
      <c r="F1803">
        <v>49</v>
      </c>
      <c r="G1803" t="s">
        <v>40</v>
      </c>
      <c r="H1803" t="s">
        <v>90</v>
      </c>
      <c r="I1803" s="2">
        <v>6913000</v>
      </c>
      <c r="J1803" s="3">
        <f>Raw_Data[[#This Row],[cicilan_per_bulan]]/Raw_Data[[#This Row],[penghasilan_bulanan]]</f>
        <v>0.16100101258498481</v>
      </c>
      <c r="K1803" t="s">
        <v>127</v>
      </c>
      <c r="L1803" t="s">
        <v>128</v>
      </c>
      <c r="M1803" t="s">
        <v>55</v>
      </c>
      <c r="N1803" t="s">
        <v>141</v>
      </c>
      <c r="O1803" t="s">
        <v>46</v>
      </c>
      <c r="P1803" s="2">
        <v>23007000</v>
      </c>
      <c r="Q1803" s="2">
        <v>2301000</v>
      </c>
      <c r="R1803" t="str">
        <f>IF(Raw_Data[[#This Row],[persen_dp]]&lt;15%,"Low",IF(Raw_Data[[#This Row],[persen_dp]]&gt;25%,"High","Medium"))</f>
        <v>Low</v>
      </c>
      <c r="S1803" s="3">
        <v>0.1</v>
      </c>
      <c r="T1803">
        <v>24</v>
      </c>
      <c r="U1803">
        <v>0.14499999999999999</v>
      </c>
      <c r="V1803" s="2">
        <v>1113000</v>
      </c>
      <c r="W1803" s="2">
        <v>26711000</v>
      </c>
      <c r="X1803" t="str">
        <f>IF(OR(Raw_Data[[#This Row],[status_pembayaran]]="Macet",Raw_Data[[#This Row],[status_pembayaran]]="Kurang Lancar"),"Non Performing Loan","Performing")</f>
        <v>Performing</v>
      </c>
      <c r="Y1803" t="s">
        <v>47</v>
      </c>
      <c r="Z1803">
        <v>0</v>
      </c>
      <c r="AA1803">
        <v>0</v>
      </c>
      <c r="AB1803">
        <v>1</v>
      </c>
      <c r="AD1803">
        <f>IF(Raw_Data[[#This Row],[rasio]]&lt;0.2,1,IF(Raw_Data[[#This Row],[rasio]]&lt;0.3,2,IF(Raw_Data[[#This Row],[rasio]]&lt;0.4,3,4)))</f>
        <v>1</v>
      </c>
      <c r="AE1803">
        <f>IF(Raw_Data[[#This Row],[kategori_dp]]="High",1,IF(Raw_Data[[#This Row],[kategori_dp]]="Medium",2,3))</f>
        <v>3</v>
      </c>
      <c r="AF1803">
        <f>IF(Raw_Data[[#This Row],[tenor_bulan]]&lt;=24,1,IF(Raw_Data[[#This Row],[tenor_bulan]]&lt;=36,2,IF(Raw_Data[[#This Row],[tenor_bulan]]&lt;=48,3,4)))</f>
        <v>1</v>
      </c>
      <c r="AG1803">
        <f>IF(Raw_Data[[#This Row],[jumlah_kali_telat]]=0,0,IF(Raw_Data[[#This Row],[jumlah_kali_telat]]&lt;=2,2,4))</f>
        <v>0</v>
      </c>
      <c r="AH1803">
        <f>Raw_Data[[#This Row],[Skor_Rasio]]+Raw_Data[[#This Row],[Skor_DP]]+Raw_Data[[#This Row],[Skor_Tenor]]+Raw_Data[[#This Row],[Skor_Telat]]</f>
        <v>5</v>
      </c>
      <c r="AI1803" t="str">
        <f>IF(Raw_Data[[#This Row],[Risk_Score]]&lt;=6,"Low Risk",IF(Raw_Data[[#This Row],[Risk_Score]]&lt;=8,"Medium Risk","High Risk"))</f>
        <v>Low Risk</v>
      </c>
      <c r="AJ1803">
        <f ca="1">IFERROR(DATEDIF(Raw_Data[[#This Row],[tanggal_pengajuan]],TODAY(),"m"),"N/A")</f>
        <v>7</v>
      </c>
      <c r="AK1803" t="str">
        <f ca="1">IF(ISNUMBER(Raw_Data[[#This Row],[MOB]]),IF(Raw_Data[[#This Row],[MOB]]&lt;6,"0-5 bulan",IF(Raw_Data[[#This Row],[MOB]]&lt;12,"6-11 bulan",IF(Raw_Data[[#This Row],[MOB]]&lt;24,"12-23 bulan","24+ bulan"))),"N/A")</f>
        <v>6-11 bulan</v>
      </c>
    </row>
    <row r="1804" spans="1:37" ht="14.25" customHeight="1" x14ac:dyDescent="0.45">
      <c r="A1804" t="s">
        <v>4284</v>
      </c>
      <c r="B1804" s="64">
        <v>46073</v>
      </c>
      <c r="C1804" s="1" t="str">
        <f t="shared" si="28"/>
        <v>February</v>
      </c>
      <c r="D1804" t="s">
        <v>359</v>
      </c>
      <c r="E1804" t="s">
        <v>4285</v>
      </c>
      <c r="F1804">
        <v>36</v>
      </c>
      <c r="G1804" t="s">
        <v>51</v>
      </c>
      <c r="H1804" t="s">
        <v>41</v>
      </c>
      <c r="I1804" s="2">
        <v>5145000</v>
      </c>
      <c r="J1804" s="3">
        <f>Raw_Data[[#This Row],[cicilan_per_bulan]]/Raw_Data[[#This Row],[penghasilan_bulanan]]</f>
        <v>0.13869776482021379</v>
      </c>
      <c r="K1804" t="s">
        <v>81</v>
      </c>
      <c r="L1804" t="s">
        <v>82</v>
      </c>
      <c r="M1804" t="s">
        <v>290</v>
      </c>
      <c r="N1804" t="s">
        <v>291</v>
      </c>
      <c r="O1804" t="s">
        <v>292</v>
      </c>
      <c r="P1804" s="2">
        <v>38188000</v>
      </c>
      <c r="Q1804" s="2">
        <v>13366000</v>
      </c>
      <c r="R1804" t="str">
        <f>IF(Raw_Data[[#This Row],[persen_dp]]&lt;15%,"Low",IF(Raw_Data[[#This Row],[persen_dp]]&gt;25%,"High","Medium"))</f>
        <v>High</v>
      </c>
      <c r="S1804" s="3">
        <v>0.35</v>
      </c>
      <c r="T1804">
        <v>60</v>
      </c>
      <c r="U1804">
        <v>0.14499999999999999</v>
      </c>
      <c r="V1804" s="2">
        <v>713600</v>
      </c>
      <c r="W1804" s="2">
        <v>42818000</v>
      </c>
      <c r="X1804" t="str">
        <f>IF(OR(Raw_Data[[#This Row],[status_pembayaran]]="Macet",Raw_Data[[#This Row],[status_pembayaran]]="Kurang Lancar"),"Non Performing Loan","Performing")</f>
        <v>Performing</v>
      </c>
      <c r="Y1804" t="s">
        <v>47</v>
      </c>
      <c r="Z1804">
        <v>0</v>
      </c>
      <c r="AA1804">
        <v>0</v>
      </c>
      <c r="AB1804">
        <v>1</v>
      </c>
      <c r="AC1804" t="s">
        <v>74</v>
      </c>
      <c r="AD1804">
        <f>IF(Raw_Data[[#This Row],[rasio]]&lt;0.2,1,IF(Raw_Data[[#This Row],[rasio]]&lt;0.3,2,IF(Raw_Data[[#This Row],[rasio]]&lt;0.4,3,4)))</f>
        <v>1</v>
      </c>
      <c r="AE1804">
        <f>IF(Raw_Data[[#This Row],[kategori_dp]]="High",1,IF(Raw_Data[[#This Row],[kategori_dp]]="Medium",2,3))</f>
        <v>1</v>
      </c>
      <c r="AF1804">
        <f>IF(Raw_Data[[#This Row],[tenor_bulan]]&lt;=24,1,IF(Raw_Data[[#This Row],[tenor_bulan]]&lt;=36,2,IF(Raw_Data[[#This Row],[tenor_bulan]]&lt;=48,3,4)))</f>
        <v>4</v>
      </c>
      <c r="AG1804">
        <f>IF(Raw_Data[[#This Row],[jumlah_kali_telat]]=0,0,IF(Raw_Data[[#This Row],[jumlah_kali_telat]]&lt;=2,2,4))</f>
        <v>0</v>
      </c>
      <c r="AH1804">
        <f>Raw_Data[[#This Row],[Skor_Rasio]]+Raw_Data[[#This Row],[Skor_DP]]+Raw_Data[[#This Row],[Skor_Tenor]]+Raw_Data[[#This Row],[Skor_Telat]]</f>
        <v>6</v>
      </c>
      <c r="AI1804" t="str">
        <f>IF(Raw_Data[[#This Row],[Risk_Score]]&lt;=6,"Low Risk",IF(Raw_Data[[#This Row],[Risk_Score]]&lt;=8,"Medium Risk","High Risk"))</f>
        <v>Low Risk</v>
      </c>
      <c r="AJ1804">
        <f ca="1">IFERROR(DATEDIF(Raw_Data[[#This Row],[tanggal_pengajuan]],TODAY(),"m"),"N/A")</f>
        <v>8</v>
      </c>
      <c r="AK1804" t="str">
        <f ca="1">IF(ISNUMBER(Raw_Data[[#This Row],[MOB]]),IF(Raw_Data[[#This Row],[MOB]]&lt;6,"0-5 bulan",IF(Raw_Data[[#This Row],[MOB]]&lt;12,"6-11 bulan",IF(Raw_Data[[#This Row],[MOB]]&lt;24,"12-23 bulan","24+ bulan"))),"N/A")</f>
        <v>6-11 bulan</v>
      </c>
    </row>
    <row r="1805" spans="1:37" ht="14.25" customHeight="1" x14ac:dyDescent="0.45">
      <c r="A1805" t="s">
        <v>4286</v>
      </c>
      <c r="B1805" s="64">
        <v>46238</v>
      </c>
      <c r="C1805" s="1" t="str">
        <f t="shared" si="28"/>
        <v>August</v>
      </c>
      <c r="D1805" t="s">
        <v>613</v>
      </c>
      <c r="E1805" t="s">
        <v>4287</v>
      </c>
      <c r="F1805">
        <v>58</v>
      </c>
      <c r="G1805" t="s">
        <v>51</v>
      </c>
      <c r="H1805" t="s">
        <v>152</v>
      </c>
      <c r="I1805" s="2">
        <v>2550000</v>
      </c>
      <c r="J1805" s="3">
        <f>Raw_Data[[#This Row],[cicilan_per_bulan]]/Raw_Data[[#This Row],[penghasilan_bulanan]]</f>
        <v>0.37898039215686274</v>
      </c>
      <c r="K1805" t="s">
        <v>145</v>
      </c>
      <c r="L1805" t="s">
        <v>146</v>
      </c>
      <c r="M1805" t="s">
        <v>55</v>
      </c>
      <c r="N1805" t="s">
        <v>121</v>
      </c>
      <c r="O1805" t="s">
        <v>122</v>
      </c>
      <c r="P1805" s="2">
        <v>36699000</v>
      </c>
      <c r="Q1805" s="2">
        <v>7340000</v>
      </c>
      <c r="R1805" t="str">
        <f>IF(Raw_Data[[#This Row],[persen_dp]]&lt;15%,"Low",IF(Raw_Data[[#This Row],[persen_dp]]&gt;25%,"High","Medium"))</f>
        <v>Medium</v>
      </c>
      <c r="S1805" s="3">
        <v>0.2</v>
      </c>
      <c r="T1805">
        <v>48</v>
      </c>
      <c r="U1805">
        <v>0.14499999999999999</v>
      </c>
      <c r="V1805" s="2">
        <v>966400</v>
      </c>
      <c r="W1805" s="2">
        <v>46387000</v>
      </c>
      <c r="X1805" t="str">
        <f>IF(OR(Raw_Data[[#This Row],[status_pembayaran]]="Macet",Raw_Data[[#This Row],[status_pembayaran]]="Kurang Lancar"),"Non Performing Loan","Performing")</f>
        <v>Performing</v>
      </c>
      <c r="Y1805" t="s">
        <v>47</v>
      </c>
      <c r="Z1805">
        <v>0</v>
      </c>
      <c r="AA1805">
        <v>0</v>
      </c>
      <c r="AB1805">
        <v>1</v>
      </c>
      <c r="AC1805" t="s">
        <v>58</v>
      </c>
      <c r="AD1805">
        <f>IF(Raw_Data[[#This Row],[rasio]]&lt;0.2,1,IF(Raw_Data[[#This Row],[rasio]]&lt;0.3,2,IF(Raw_Data[[#This Row],[rasio]]&lt;0.4,3,4)))</f>
        <v>3</v>
      </c>
      <c r="AE1805">
        <f>IF(Raw_Data[[#This Row],[kategori_dp]]="High",1,IF(Raw_Data[[#This Row],[kategori_dp]]="Medium",2,3))</f>
        <v>2</v>
      </c>
      <c r="AF1805">
        <f>IF(Raw_Data[[#This Row],[tenor_bulan]]&lt;=24,1,IF(Raw_Data[[#This Row],[tenor_bulan]]&lt;=36,2,IF(Raw_Data[[#This Row],[tenor_bulan]]&lt;=48,3,4)))</f>
        <v>3</v>
      </c>
      <c r="AG1805">
        <f>IF(Raw_Data[[#This Row],[jumlah_kali_telat]]=0,0,IF(Raw_Data[[#This Row],[jumlah_kali_telat]]&lt;=2,2,4))</f>
        <v>0</v>
      </c>
      <c r="AH1805">
        <f>Raw_Data[[#This Row],[Skor_Rasio]]+Raw_Data[[#This Row],[Skor_DP]]+Raw_Data[[#This Row],[Skor_Tenor]]+Raw_Data[[#This Row],[Skor_Telat]]</f>
        <v>8</v>
      </c>
      <c r="AI1805" t="str">
        <f>IF(Raw_Data[[#This Row],[Risk_Score]]&lt;=6,"Low Risk",IF(Raw_Data[[#This Row],[Risk_Score]]&lt;=8,"Medium Risk","High Risk"))</f>
        <v>Medium Risk</v>
      </c>
      <c r="AJ1805">
        <f ca="1">IFERROR(DATEDIF(Raw_Data[[#This Row],[tanggal_pengajuan]],TODAY(),"m"),"N/A")</f>
        <v>2</v>
      </c>
      <c r="AK1805" t="str">
        <f ca="1">IF(ISNUMBER(Raw_Data[[#This Row],[MOB]]),IF(Raw_Data[[#This Row],[MOB]]&lt;6,"0-5 bulan",IF(Raw_Data[[#This Row],[MOB]]&lt;12,"6-11 bulan",IF(Raw_Data[[#This Row],[MOB]]&lt;24,"12-23 bulan","24+ bulan"))),"N/A")</f>
        <v>0-5 bulan</v>
      </c>
    </row>
    <row r="1806" spans="1:37" ht="14.25" customHeight="1" x14ac:dyDescent="0.45">
      <c r="A1806" t="s">
        <v>4288</v>
      </c>
      <c r="B1806" s="64">
        <v>46174</v>
      </c>
      <c r="C1806" s="1" t="str">
        <f t="shared" si="28"/>
        <v>June</v>
      </c>
      <c r="D1806" t="s">
        <v>1329</v>
      </c>
      <c r="E1806" t="s">
        <v>4289</v>
      </c>
      <c r="F1806">
        <v>46</v>
      </c>
      <c r="G1806" t="s">
        <v>40</v>
      </c>
      <c r="H1806" t="s">
        <v>152</v>
      </c>
      <c r="I1806" s="2">
        <v>2760000</v>
      </c>
      <c r="J1806" s="3">
        <f>Raw_Data[[#This Row],[cicilan_per_bulan]]/Raw_Data[[#This Row],[penghasilan_bulanan]]</f>
        <v>0.14391304347826087</v>
      </c>
      <c r="K1806" t="s">
        <v>268</v>
      </c>
      <c r="L1806" t="s">
        <v>110</v>
      </c>
      <c r="M1806" t="s">
        <v>55</v>
      </c>
      <c r="N1806" t="s">
        <v>141</v>
      </c>
      <c r="O1806" t="s">
        <v>46</v>
      </c>
      <c r="P1806" s="2">
        <v>23028000</v>
      </c>
      <c r="Q1806" s="2">
        <v>9211000</v>
      </c>
      <c r="R1806" t="str">
        <f>IF(Raw_Data[[#This Row],[persen_dp]]&lt;15%,"Low",IF(Raw_Data[[#This Row],[persen_dp]]&gt;25%,"High","Medium"))</f>
        <v>High</v>
      </c>
      <c r="S1806" s="3">
        <v>0.4</v>
      </c>
      <c r="T1806">
        <v>60</v>
      </c>
      <c r="U1806">
        <v>0.14499999999999999</v>
      </c>
      <c r="V1806" s="2">
        <v>397200</v>
      </c>
      <c r="W1806" s="2">
        <v>23834000</v>
      </c>
      <c r="X1806" t="str">
        <f>IF(OR(Raw_Data[[#This Row],[status_pembayaran]]="Macet",Raw_Data[[#This Row],[status_pembayaran]]="Kurang Lancar"),"Non Performing Loan","Performing")</f>
        <v>Performing</v>
      </c>
      <c r="Y1806" t="s">
        <v>47</v>
      </c>
      <c r="Z1806">
        <v>0</v>
      </c>
      <c r="AA1806">
        <v>0</v>
      </c>
      <c r="AB1806">
        <v>1</v>
      </c>
      <c r="AC1806" t="s">
        <v>58</v>
      </c>
      <c r="AD1806">
        <f>IF(Raw_Data[[#This Row],[rasio]]&lt;0.2,1,IF(Raw_Data[[#This Row],[rasio]]&lt;0.3,2,IF(Raw_Data[[#This Row],[rasio]]&lt;0.4,3,4)))</f>
        <v>1</v>
      </c>
      <c r="AE1806">
        <f>IF(Raw_Data[[#This Row],[kategori_dp]]="High",1,IF(Raw_Data[[#This Row],[kategori_dp]]="Medium",2,3))</f>
        <v>1</v>
      </c>
      <c r="AF1806">
        <f>IF(Raw_Data[[#This Row],[tenor_bulan]]&lt;=24,1,IF(Raw_Data[[#This Row],[tenor_bulan]]&lt;=36,2,IF(Raw_Data[[#This Row],[tenor_bulan]]&lt;=48,3,4)))</f>
        <v>4</v>
      </c>
      <c r="AG1806">
        <f>IF(Raw_Data[[#This Row],[jumlah_kali_telat]]=0,0,IF(Raw_Data[[#This Row],[jumlah_kali_telat]]&lt;=2,2,4))</f>
        <v>0</v>
      </c>
      <c r="AH1806">
        <f>Raw_Data[[#This Row],[Skor_Rasio]]+Raw_Data[[#This Row],[Skor_DP]]+Raw_Data[[#This Row],[Skor_Tenor]]+Raw_Data[[#This Row],[Skor_Telat]]</f>
        <v>6</v>
      </c>
      <c r="AI1806" t="str">
        <f>IF(Raw_Data[[#This Row],[Risk_Score]]&lt;=6,"Low Risk",IF(Raw_Data[[#This Row],[Risk_Score]]&lt;=8,"Medium Risk","High Risk"))</f>
        <v>Low Risk</v>
      </c>
      <c r="AJ1806">
        <f ca="1">IFERROR(DATEDIF(Raw_Data[[#This Row],[tanggal_pengajuan]],TODAY(),"m"),"N/A")</f>
        <v>4</v>
      </c>
      <c r="AK1806" t="str">
        <f ca="1">IF(ISNUMBER(Raw_Data[[#This Row],[MOB]]),IF(Raw_Data[[#This Row],[MOB]]&lt;6,"0-5 bulan",IF(Raw_Data[[#This Row],[MOB]]&lt;12,"6-11 bulan",IF(Raw_Data[[#This Row],[MOB]]&lt;24,"12-23 bulan","24+ bulan"))),"N/A")</f>
        <v>0-5 bulan</v>
      </c>
    </row>
    <row r="1807" spans="1:37" ht="14.25" customHeight="1" x14ac:dyDescent="0.45">
      <c r="A1807" t="s">
        <v>4290</v>
      </c>
      <c r="B1807" s="64">
        <v>46181</v>
      </c>
      <c r="C1807" s="1" t="str">
        <f t="shared" si="28"/>
        <v>June</v>
      </c>
      <c r="D1807" t="s">
        <v>2022</v>
      </c>
      <c r="E1807" t="s">
        <v>4291</v>
      </c>
      <c r="F1807">
        <v>27</v>
      </c>
      <c r="G1807" t="s">
        <v>51</v>
      </c>
      <c r="H1807" t="s">
        <v>62</v>
      </c>
      <c r="I1807" s="2">
        <v>2333000</v>
      </c>
      <c r="J1807" s="3">
        <f>Raw_Data[[#This Row],[cicilan_per_bulan]]/Raw_Data[[#This Row],[penghasilan_bulanan]]</f>
        <v>0.16579511358765539</v>
      </c>
      <c r="K1807" t="s">
        <v>205</v>
      </c>
      <c r="L1807" t="s">
        <v>110</v>
      </c>
      <c r="M1807" t="s">
        <v>55</v>
      </c>
      <c r="N1807" t="s">
        <v>56</v>
      </c>
      <c r="O1807" t="s">
        <v>57</v>
      </c>
      <c r="P1807" s="2">
        <v>18079000</v>
      </c>
      <c r="Q1807" s="2">
        <v>6328000</v>
      </c>
      <c r="R1807" t="str">
        <f>IF(Raw_Data[[#This Row],[persen_dp]]&lt;15%,"Low",IF(Raw_Data[[#This Row],[persen_dp]]&gt;25%,"High","Medium"))</f>
        <v>High</v>
      </c>
      <c r="S1807" s="3">
        <v>0.35</v>
      </c>
      <c r="T1807">
        <v>48</v>
      </c>
      <c r="U1807">
        <v>0.14499999999999999</v>
      </c>
      <c r="V1807" s="2">
        <v>386800</v>
      </c>
      <c r="W1807" s="2">
        <v>18567000</v>
      </c>
      <c r="X1807" t="str">
        <f>IF(OR(Raw_Data[[#This Row],[status_pembayaran]]="Macet",Raw_Data[[#This Row],[status_pembayaran]]="Kurang Lancar"),"Non Performing Loan","Performing")</f>
        <v>Performing</v>
      </c>
      <c r="Y1807" t="s">
        <v>47</v>
      </c>
      <c r="Z1807">
        <v>0</v>
      </c>
      <c r="AA1807">
        <v>0</v>
      </c>
      <c r="AB1807">
        <v>1</v>
      </c>
      <c r="AC1807" t="s">
        <v>74</v>
      </c>
      <c r="AD1807">
        <f>IF(Raw_Data[[#This Row],[rasio]]&lt;0.2,1,IF(Raw_Data[[#This Row],[rasio]]&lt;0.3,2,IF(Raw_Data[[#This Row],[rasio]]&lt;0.4,3,4)))</f>
        <v>1</v>
      </c>
      <c r="AE1807">
        <f>IF(Raw_Data[[#This Row],[kategori_dp]]="High",1,IF(Raw_Data[[#This Row],[kategori_dp]]="Medium",2,3))</f>
        <v>1</v>
      </c>
      <c r="AF1807">
        <f>IF(Raw_Data[[#This Row],[tenor_bulan]]&lt;=24,1,IF(Raw_Data[[#This Row],[tenor_bulan]]&lt;=36,2,IF(Raw_Data[[#This Row],[tenor_bulan]]&lt;=48,3,4)))</f>
        <v>3</v>
      </c>
      <c r="AG1807">
        <f>IF(Raw_Data[[#This Row],[jumlah_kali_telat]]=0,0,IF(Raw_Data[[#This Row],[jumlah_kali_telat]]&lt;=2,2,4))</f>
        <v>0</v>
      </c>
      <c r="AH1807">
        <f>Raw_Data[[#This Row],[Skor_Rasio]]+Raw_Data[[#This Row],[Skor_DP]]+Raw_Data[[#This Row],[Skor_Tenor]]+Raw_Data[[#This Row],[Skor_Telat]]</f>
        <v>5</v>
      </c>
      <c r="AI1807" t="str">
        <f>IF(Raw_Data[[#This Row],[Risk_Score]]&lt;=6,"Low Risk",IF(Raw_Data[[#This Row],[Risk_Score]]&lt;=8,"Medium Risk","High Risk"))</f>
        <v>Low Risk</v>
      </c>
      <c r="AJ1807">
        <f ca="1">IFERROR(DATEDIF(Raw_Data[[#This Row],[tanggal_pengajuan]],TODAY(),"m"),"N/A")</f>
        <v>4</v>
      </c>
      <c r="AK1807" t="str">
        <f ca="1">IF(ISNUMBER(Raw_Data[[#This Row],[MOB]]),IF(Raw_Data[[#This Row],[MOB]]&lt;6,"0-5 bulan",IF(Raw_Data[[#This Row],[MOB]]&lt;12,"6-11 bulan",IF(Raw_Data[[#This Row],[MOB]]&lt;24,"12-23 bulan","24+ bulan"))),"N/A")</f>
        <v>0-5 bulan</v>
      </c>
    </row>
    <row r="1808" spans="1:37" ht="14.25" customHeight="1" x14ac:dyDescent="0.45">
      <c r="A1808" t="s">
        <v>4292</v>
      </c>
      <c r="B1808" s="64">
        <v>46092</v>
      </c>
      <c r="C1808" s="1" t="str">
        <f t="shared" si="28"/>
        <v>March</v>
      </c>
      <c r="D1808" t="s">
        <v>4293</v>
      </c>
      <c r="E1808" t="s">
        <v>4294</v>
      </c>
      <c r="F1808">
        <v>25</v>
      </c>
      <c r="G1808" t="s">
        <v>40</v>
      </c>
      <c r="H1808" t="s">
        <v>41</v>
      </c>
      <c r="I1808" s="2">
        <v>7079000</v>
      </c>
      <c r="J1808" s="3">
        <f>Raw_Data[[#This Row],[cicilan_per_bulan]]/Raw_Data[[#This Row],[penghasilan_bulanan]]</f>
        <v>0.14897584404576919</v>
      </c>
      <c r="K1808" t="s">
        <v>119</v>
      </c>
      <c r="L1808" t="s">
        <v>120</v>
      </c>
      <c r="M1808" t="s">
        <v>44</v>
      </c>
      <c r="N1808" t="s">
        <v>184</v>
      </c>
      <c r="O1808" t="s">
        <v>122</v>
      </c>
      <c r="P1808" s="2">
        <v>35599000</v>
      </c>
      <c r="Q1808" s="2">
        <v>3560000</v>
      </c>
      <c r="R1808" t="str">
        <f>IF(Raw_Data[[#This Row],[persen_dp]]&lt;15%,"Low",IF(Raw_Data[[#This Row],[persen_dp]]&gt;25%,"High","Medium"))</f>
        <v>Low</v>
      </c>
      <c r="S1808" s="3">
        <v>0.1</v>
      </c>
      <c r="T1808">
        <v>48</v>
      </c>
      <c r="U1808">
        <v>0.14499999999999999</v>
      </c>
      <c r="V1808" s="2">
        <v>1054600</v>
      </c>
      <c r="W1808" s="2">
        <v>50622000</v>
      </c>
      <c r="X1808" t="str">
        <f>IF(OR(Raw_Data[[#This Row],[status_pembayaran]]="Macet",Raw_Data[[#This Row],[status_pembayaran]]="Kurang Lancar"),"Non Performing Loan","Performing")</f>
        <v>Performing</v>
      </c>
      <c r="Y1808" t="s">
        <v>47</v>
      </c>
      <c r="Z1808">
        <v>0</v>
      </c>
      <c r="AA1808">
        <v>0</v>
      </c>
      <c r="AB1808">
        <v>1</v>
      </c>
      <c r="AC1808" t="s">
        <v>104</v>
      </c>
      <c r="AD1808">
        <f>IF(Raw_Data[[#This Row],[rasio]]&lt;0.2,1,IF(Raw_Data[[#This Row],[rasio]]&lt;0.3,2,IF(Raw_Data[[#This Row],[rasio]]&lt;0.4,3,4)))</f>
        <v>1</v>
      </c>
      <c r="AE1808">
        <f>IF(Raw_Data[[#This Row],[kategori_dp]]="High",1,IF(Raw_Data[[#This Row],[kategori_dp]]="Medium",2,3))</f>
        <v>3</v>
      </c>
      <c r="AF1808">
        <f>IF(Raw_Data[[#This Row],[tenor_bulan]]&lt;=24,1,IF(Raw_Data[[#This Row],[tenor_bulan]]&lt;=36,2,IF(Raw_Data[[#This Row],[tenor_bulan]]&lt;=48,3,4)))</f>
        <v>3</v>
      </c>
      <c r="AG1808">
        <f>IF(Raw_Data[[#This Row],[jumlah_kali_telat]]=0,0,IF(Raw_Data[[#This Row],[jumlah_kali_telat]]&lt;=2,2,4))</f>
        <v>0</v>
      </c>
      <c r="AH1808">
        <f>Raw_Data[[#This Row],[Skor_Rasio]]+Raw_Data[[#This Row],[Skor_DP]]+Raw_Data[[#This Row],[Skor_Tenor]]+Raw_Data[[#This Row],[Skor_Telat]]</f>
        <v>7</v>
      </c>
      <c r="AI1808" t="str">
        <f>IF(Raw_Data[[#This Row],[Risk_Score]]&lt;=6,"Low Risk",IF(Raw_Data[[#This Row],[Risk_Score]]&lt;=8,"Medium Risk","High Risk"))</f>
        <v>Medium Risk</v>
      </c>
      <c r="AJ1808">
        <f ca="1">IFERROR(DATEDIF(Raw_Data[[#This Row],[tanggal_pengajuan]],TODAY(),"m"),"N/A")</f>
        <v>7</v>
      </c>
      <c r="AK1808" t="str">
        <f ca="1">IF(ISNUMBER(Raw_Data[[#This Row],[MOB]]),IF(Raw_Data[[#This Row],[MOB]]&lt;6,"0-5 bulan",IF(Raw_Data[[#This Row],[MOB]]&lt;12,"6-11 bulan",IF(Raw_Data[[#This Row],[MOB]]&lt;24,"12-23 bulan","24+ bulan"))),"N/A")</f>
        <v>6-11 bulan</v>
      </c>
    </row>
    <row r="1809" spans="1:37" ht="14.25" customHeight="1" x14ac:dyDescent="0.45">
      <c r="A1809" t="s">
        <v>4295</v>
      </c>
      <c r="B1809" s="64">
        <v>46173</v>
      </c>
      <c r="C1809" s="1" t="str">
        <f t="shared" si="28"/>
        <v>May</v>
      </c>
      <c r="D1809" t="s">
        <v>3945</v>
      </c>
      <c r="E1809" t="s">
        <v>4296</v>
      </c>
      <c r="F1809">
        <v>25</v>
      </c>
      <c r="G1809" t="s">
        <v>51</v>
      </c>
      <c r="H1809" t="s">
        <v>52</v>
      </c>
      <c r="I1809" s="2">
        <v>7311000</v>
      </c>
      <c r="J1809" s="3">
        <f>Raw_Data[[#This Row],[cicilan_per_bulan]]/Raw_Data[[#This Row],[penghasilan_bulanan]]</f>
        <v>0.10742716454657365</v>
      </c>
      <c r="K1809" t="s">
        <v>91</v>
      </c>
      <c r="L1809" t="s">
        <v>92</v>
      </c>
      <c r="M1809" t="s">
        <v>44</v>
      </c>
      <c r="N1809" t="s">
        <v>184</v>
      </c>
      <c r="O1809" t="s">
        <v>122</v>
      </c>
      <c r="P1809" s="2">
        <v>36706000</v>
      </c>
      <c r="Q1809" s="2">
        <v>12847000</v>
      </c>
      <c r="R1809" t="str">
        <f>IF(Raw_Data[[#This Row],[persen_dp]]&lt;15%,"Low",IF(Raw_Data[[#This Row],[persen_dp]]&gt;25%,"High","Medium"))</f>
        <v>High</v>
      </c>
      <c r="S1809" s="3">
        <v>0.35</v>
      </c>
      <c r="T1809">
        <v>48</v>
      </c>
      <c r="U1809">
        <v>0.14499999999999999</v>
      </c>
      <c r="V1809" s="2">
        <v>785400</v>
      </c>
      <c r="W1809" s="2">
        <v>37698000</v>
      </c>
      <c r="X1809" t="str">
        <f>IF(OR(Raw_Data[[#This Row],[status_pembayaran]]="Macet",Raw_Data[[#This Row],[status_pembayaran]]="Kurang Lancar"),"Non Performing Loan","Performing")</f>
        <v>Performing</v>
      </c>
      <c r="Y1809" t="s">
        <v>47</v>
      </c>
      <c r="Z1809">
        <v>0</v>
      </c>
      <c r="AA1809">
        <v>0</v>
      </c>
      <c r="AB1809">
        <v>1</v>
      </c>
      <c r="AD1809">
        <f>IF(Raw_Data[[#This Row],[rasio]]&lt;0.2,1,IF(Raw_Data[[#This Row],[rasio]]&lt;0.3,2,IF(Raw_Data[[#This Row],[rasio]]&lt;0.4,3,4)))</f>
        <v>1</v>
      </c>
      <c r="AE1809">
        <f>IF(Raw_Data[[#This Row],[kategori_dp]]="High",1,IF(Raw_Data[[#This Row],[kategori_dp]]="Medium",2,3))</f>
        <v>1</v>
      </c>
      <c r="AF1809">
        <f>IF(Raw_Data[[#This Row],[tenor_bulan]]&lt;=24,1,IF(Raw_Data[[#This Row],[tenor_bulan]]&lt;=36,2,IF(Raw_Data[[#This Row],[tenor_bulan]]&lt;=48,3,4)))</f>
        <v>3</v>
      </c>
      <c r="AG1809">
        <f>IF(Raw_Data[[#This Row],[jumlah_kali_telat]]=0,0,IF(Raw_Data[[#This Row],[jumlah_kali_telat]]&lt;=2,2,4))</f>
        <v>0</v>
      </c>
      <c r="AH1809">
        <f>Raw_Data[[#This Row],[Skor_Rasio]]+Raw_Data[[#This Row],[Skor_DP]]+Raw_Data[[#This Row],[Skor_Tenor]]+Raw_Data[[#This Row],[Skor_Telat]]</f>
        <v>5</v>
      </c>
      <c r="AI1809" t="str">
        <f>IF(Raw_Data[[#This Row],[Risk_Score]]&lt;=6,"Low Risk",IF(Raw_Data[[#This Row],[Risk_Score]]&lt;=8,"Medium Risk","High Risk"))</f>
        <v>Low Risk</v>
      </c>
      <c r="AJ1809">
        <f ca="1">IFERROR(DATEDIF(Raw_Data[[#This Row],[tanggal_pengajuan]],TODAY(),"m"),"N/A")</f>
        <v>4</v>
      </c>
      <c r="AK1809" t="str">
        <f ca="1">IF(ISNUMBER(Raw_Data[[#This Row],[MOB]]),IF(Raw_Data[[#This Row],[MOB]]&lt;6,"0-5 bulan",IF(Raw_Data[[#This Row],[MOB]]&lt;12,"6-11 bulan",IF(Raw_Data[[#This Row],[MOB]]&lt;24,"12-23 bulan","24+ bulan"))),"N/A")</f>
        <v>0-5 bulan</v>
      </c>
    </row>
    <row r="1810" spans="1:37" ht="14.25" customHeight="1" x14ac:dyDescent="0.45">
      <c r="A1810" t="s">
        <v>4297</v>
      </c>
      <c r="B1810" s="64">
        <v>46027</v>
      </c>
      <c r="C1810" s="1" t="str">
        <f t="shared" si="28"/>
        <v>January</v>
      </c>
      <c r="D1810" t="s">
        <v>951</v>
      </c>
      <c r="E1810" t="s">
        <v>4298</v>
      </c>
      <c r="F1810">
        <v>49</v>
      </c>
      <c r="G1810" t="s">
        <v>40</v>
      </c>
      <c r="H1810" t="s">
        <v>152</v>
      </c>
      <c r="I1810" s="2">
        <v>3658000</v>
      </c>
      <c r="J1810" s="3">
        <f>Raw_Data[[#This Row],[cicilan_per_bulan]]/Raw_Data[[#This Row],[penghasilan_bulanan]]</f>
        <v>0.40667031164570805</v>
      </c>
      <c r="K1810" t="s">
        <v>192</v>
      </c>
      <c r="L1810" t="s">
        <v>128</v>
      </c>
      <c r="M1810" t="s">
        <v>55</v>
      </c>
      <c r="N1810" t="s">
        <v>221</v>
      </c>
      <c r="O1810" t="s">
        <v>159</v>
      </c>
      <c r="P1810" s="2">
        <v>43904000</v>
      </c>
      <c r="Q1810" s="2">
        <v>6586000</v>
      </c>
      <c r="R1810" t="str">
        <f>IF(Raw_Data[[#This Row],[persen_dp]]&lt;15%,"Low",IF(Raw_Data[[#This Row],[persen_dp]]&gt;25%,"High","Medium"))</f>
        <v>Medium</v>
      </c>
      <c r="S1810" s="3">
        <v>0.15</v>
      </c>
      <c r="T1810">
        <v>36</v>
      </c>
      <c r="U1810">
        <v>0.14499999999999999</v>
      </c>
      <c r="V1810" s="2">
        <v>1487600</v>
      </c>
      <c r="W1810" s="2">
        <v>53552000</v>
      </c>
      <c r="X1810" t="str">
        <f>IF(OR(Raw_Data[[#This Row],[status_pembayaran]]="Macet",Raw_Data[[#This Row],[status_pembayaran]]="Kurang Lancar"),"Non Performing Loan","Performing")</f>
        <v>Performing</v>
      </c>
      <c r="Y1810" t="s">
        <v>47</v>
      </c>
      <c r="Z1810">
        <v>0</v>
      </c>
      <c r="AA1810">
        <v>0</v>
      </c>
      <c r="AB1810">
        <v>1</v>
      </c>
      <c r="AC1810" t="s">
        <v>104</v>
      </c>
      <c r="AD1810">
        <f>IF(Raw_Data[[#This Row],[rasio]]&lt;0.2,1,IF(Raw_Data[[#This Row],[rasio]]&lt;0.3,2,IF(Raw_Data[[#This Row],[rasio]]&lt;0.4,3,4)))</f>
        <v>4</v>
      </c>
      <c r="AE1810">
        <f>IF(Raw_Data[[#This Row],[kategori_dp]]="High",1,IF(Raw_Data[[#This Row],[kategori_dp]]="Medium",2,3))</f>
        <v>2</v>
      </c>
      <c r="AF1810">
        <f>IF(Raw_Data[[#This Row],[tenor_bulan]]&lt;=24,1,IF(Raw_Data[[#This Row],[tenor_bulan]]&lt;=36,2,IF(Raw_Data[[#This Row],[tenor_bulan]]&lt;=48,3,4)))</f>
        <v>2</v>
      </c>
      <c r="AG1810">
        <f>IF(Raw_Data[[#This Row],[jumlah_kali_telat]]=0,0,IF(Raw_Data[[#This Row],[jumlah_kali_telat]]&lt;=2,2,4))</f>
        <v>0</v>
      </c>
      <c r="AH1810">
        <f>Raw_Data[[#This Row],[Skor_Rasio]]+Raw_Data[[#This Row],[Skor_DP]]+Raw_Data[[#This Row],[Skor_Tenor]]+Raw_Data[[#This Row],[Skor_Telat]]</f>
        <v>8</v>
      </c>
      <c r="AI1810" t="str">
        <f>IF(Raw_Data[[#This Row],[Risk_Score]]&lt;=6,"Low Risk",IF(Raw_Data[[#This Row],[Risk_Score]]&lt;=8,"Medium Risk","High Risk"))</f>
        <v>Medium Risk</v>
      </c>
      <c r="AJ1810">
        <f ca="1">IFERROR(DATEDIF(Raw_Data[[#This Row],[tanggal_pengajuan]],TODAY(),"m"),"N/A")</f>
        <v>9</v>
      </c>
      <c r="AK1810" t="str">
        <f ca="1">IF(ISNUMBER(Raw_Data[[#This Row],[MOB]]),IF(Raw_Data[[#This Row],[MOB]]&lt;6,"0-5 bulan",IF(Raw_Data[[#This Row],[MOB]]&lt;12,"6-11 bulan",IF(Raw_Data[[#This Row],[MOB]]&lt;24,"12-23 bulan","24+ bulan"))),"N/A")</f>
        <v>6-11 bulan</v>
      </c>
    </row>
    <row r="1811" spans="1:37" ht="14.25" customHeight="1" x14ac:dyDescent="0.45">
      <c r="A1811" t="s">
        <v>4299</v>
      </c>
      <c r="B1811" s="64">
        <v>46070</v>
      </c>
      <c r="C1811" s="1" t="str">
        <f t="shared" si="28"/>
        <v>February</v>
      </c>
      <c r="D1811" t="s">
        <v>1400</v>
      </c>
      <c r="E1811" t="s">
        <v>4300</v>
      </c>
      <c r="F1811">
        <v>37</v>
      </c>
      <c r="G1811" t="s">
        <v>40</v>
      </c>
      <c r="H1811" t="s">
        <v>152</v>
      </c>
      <c r="I1811" s="2">
        <v>3994000</v>
      </c>
      <c r="J1811" s="3">
        <f>Raw_Data[[#This Row],[cicilan_per_bulan]]/Raw_Data[[#This Row],[penghasilan_bulanan]]</f>
        <v>0.24972458688032048</v>
      </c>
      <c r="K1811" t="s">
        <v>119</v>
      </c>
      <c r="L1811" t="s">
        <v>120</v>
      </c>
      <c r="M1811" t="s">
        <v>55</v>
      </c>
      <c r="N1811" t="s">
        <v>141</v>
      </c>
      <c r="O1811" t="s">
        <v>46</v>
      </c>
      <c r="P1811" s="2">
        <v>21831000</v>
      </c>
      <c r="Q1811" s="2">
        <v>3275000</v>
      </c>
      <c r="R1811" t="str">
        <f>IF(Raw_Data[[#This Row],[persen_dp]]&lt;15%,"Low",IF(Raw_Data[[#This Row],[persen_dp]]&gt;25%,"High","Medium"))</f>
        <v>Medium</v>
      </c>
      <c r="S1811" s="3">
        <v>0.15</v>
      </c>
      <c r="T1811">
        <v>24</v>
      </c>
      <c r="U1811">
        <v>0.14499999999999999</v>
      </c>
      <c r="V1811" s="2">
        <v>997400</v>
      </c>
      <c r="W1811" s="2">
        <v>23937000</v>
      </c>
      <c r="X1811" t="str">
        <f>IF(OR(Raw_Data[[#This Row],[status_pembayaran]]="Macet",Raw_Data[[#This Row],[status_pembayaran]]="Kurang Lancar"),"Non Performing Loan","Performing")</f>
        <v>Performing</v>
      </c>
      <c r="Y1811" t="s">
        <v>47</v>
      </c>
      <c r="Z1811">
        <v>0</v>
      </c>
      <c r="AA1811">
        <v>0</v>
      </c>
      <c r="AB1811">
        <v>1</v>
      </c>
      <c r="AC1811" t="s">
        <v>104</v>
      </c>
      <c r="AD1811">
        <f>IF(Raw_Data[[#This Row],[rasio]]&lt;0.2,1,IF(Raw_Data[[#This Row],[rasio]]&lt;0.3,2,IF(Raw_Data[[#This Row],[rasio]]&lt;0.4,3,4)))</f>
        <v>2</v>
      </c>
      <c r="AE1811">
        <f>IF(Raw_Data[[#This Row],[kategori_dp]]="High",1,IF(Raw_Data[[#This Row],[kategori_dp]]="Medium",2,3))</f>
        <v>2</v>
      </c>
      <c r="AF1811">
        <f>IF(Raw_Data[[#This Row],[tenor_bulan]]&lt;=24,1,IF(Raw_Data[[#This Row],[tenor_bulan]]&lt;=36,2,IF(Raw_Data[[#This Row],[tenor_bulan]]&lt;=48,3,4)))</f>
        <v>1</v>
      </c>
      <c r="AG1811">
        <f>IF(Raw_Data[[#This Row],[jumlah_kali_telat]]=0,0,IF(Raw_Data[[#This Row],[jumlah_kali_telat]]&lt;=2,2,4))</f>
        <v>0</v>
      </c>
      <c r="AH1811">
        <f>Raw_Data[[#This Row],[Skor_Rasio]]+Raw_Data[[#This Row],[Skor_DP]]+Raw_Data[[#This Row],[Skor_Tenor]]+Raw_Data[[#This Row],[Skor_Telat]]</f>
        <v>5</v>
      </c>
      <c r="AI1811" t="str">
        <f>IF(Raw_Data[[#This Row],[Risk_Score]]&lt;=6,"Low Risk",IF(Raw_Data[[#This Row],[Risk_Score]]&lt;=8,"Medium Risk","High Risk"))</f>
        <v>Low Risk</v>
      </c>
      <c r="AJ1811">
        <f ca="1">IFERROR(DATEDIF(Raw_Data[[#This Row],[tanggal_pengajuan]],TODAY(),"m"),"N/A")</f>
        <v>8</v>
      </c>
      <c r="AK1811" t="str">
        <f ca="1">IF(ISNUMBER(Raw_Data[[#This Row],[MOB]]),IF(Raw_Data[[#This Row],[MOB]]&lt;6,"0-5 bulan",IF(Raw_Data[[#This Row],[MOB]]&lt;12,"6-11 bulan",IF(Raw_Data[[#This Row],[MOB]]&lt;24,"12-23 bulan","24+ bulan"))),"N/A")</f>
        <v>6-11 bulan</v>
      </c>
    </row>
    <row r="1812" spans="1:37" ht="14.25" customHeight="1" x14ac:dyDescent="0.45">
      <c r="A1812" t="s">
        <v>4301</v>
      </c>
      <c r="B1812" s="64">
        <v>46031</v>
      </c>
      <c r="C1812" s="1" t="str">
        <f t="shared" si="28"/>
        <v>January</v>
      </c>
      <c r="D1812" t="s">
        <v>885</v>
      </c>
      <c r="E1812" t="s">
        <v>4302</v>
      </c>
      <c r="F1812">
        <v>57</v>
      </c>
      <c r="G1812" t="s">
        <v>40</v>
      </c>
      <c r="H1812" t="s">
        <v>41</v>
      </c>
      <c r="I1812" s="2">
        <v>7294000</v>
      </c>
      <c r="J1812" s="3">
        <f>Raw_Data[[#This Row],[cicilan_per_bulan]]/Raw_Data[[#This Row],[penghasilan_bulanan]]</f>
        <v>0.14555799287085275</v>
      </c>
      <c r="K1812" t="s">
        <v>192</v>
      </c>
      <c r="L1812" t="s">
        <v>128</v>
      </c>
      <c r="M1812" t="s">
        <v>55</v>
      </c>
      <c r="N1812" t="s">
        <v>147</v>
      </c>
      <c r="O1812" t="s">
        <v>148</v>
      </c>
      <c r="P1812" s="2">
        <v>31336000</v>
      </c>
      <c r="Q1812" s="2">
        <v>4700000</v>
      </c>
      <c r="R1812" t="str">
        <f>IF(Raw_Data[[#This Row],[persen_dp]]&lt;15%,"Low",IF(Raw_Data[[#This Row],[persen_dp]]&gt;25%,"High","Medium"))</f>
        <v>Medium</v>
      </c>
      <c r="S1812" s="3">
        <v>0.15</v>
      </c>
      <c r="T1812">
        <v>36</v>
      </c>
      <c r="U1812">
        <v>0.14499999999999999</v>
      </c>
      <c r="V1812" s="2">
        <v>1061700</v>
      </c>
      <c r="W1812" s="2">
        <v>38222000</v>
      </c>
      <c r="X1812" t="str">
        <f>IF(OR(Raw_Data[[#This Row],[status_pembayaran]]="Macet",Raw_Data[[#This Row],[status_pembayaran]]="Kurang Lancar"),"Non Performing Loan","Performing")</f>
        <v>Performing</v>
      </c>
      <c r="Y1812" t="s">
        <v>47</v>
      </c>
      <c r="Z1812">
        <v>0</v>
      </c>
      <c r="AA1812">
        <v>0</v>
      </c>
      <c r="AB1812">
        <v>1</v>
      </c>
      <c r="AC1812" t="s">
        <v>66</v>
      </c>
      <c r="AD1812">
        <f>IF(Raw_Data[[#This Row],[rasio]]&lt;0.2,1,IF(Raw_Data[[#This Row],[rasio]]&lt;0.3,2,IF(Raw_Data[[#This Row],[rasio]]&lt;0.4,3,4)))</f>
        <v>1</v>
      </c>
      <c r="AE1812">
        <f>IF(Raw_Data[[#This Row],[kategori_dp]]="High",1,IF(Raw_Data[[#This Row],[kategori_dp]]="Medium",2,3))</f>
        <v>2</v>
      </c>
      <c r="AF1812">
        <f>IF(Raw_Data[[#This Row],[tenor_bulan]]&lt;=24,1,IF(Raw_Data[[#This Row],[tenor_bulan]]&lt;=36,2,IF(Raw_Data[[#This Row],[tenor_bulan]]&lt;=48,3,4)))</f>
        <v>2</v>
      </c>
      <c r="AG1812">
        <f>IF(Raw_Data[[#This Row],[jumlah_kali_telat]]=0,0,IF(Raw_Data[[#This Row],[jumlah_kali_telat]]&lt;=2,2,4))</f>
        <v>0</v>
      </c>
      <c r="AH1812">
        <f>Raw_Data[[#This Row],[Skor_Rasio]]+Raw_Data[[#This Row],[Skor_DP]]+Raw_Data[[#This Row],[Skor_Tenor]]+Raw_Data[[#This Row],[Skor_Telat]]</f>
        <v>5</v>
      </c>
      <c r="AI1812" t="str">
        <f>IF(Raw_Data[[#This Row],[Risk_Score]]&lt;=6,"Low Risk",IF(Raw_Data[[#This Row],[Risk_Score]]&lt;=8,"Medium Risk","High Risk"))</f>
        <v>Low Risk</v>
      </c>
      <c r="AJ1812">
        <f ca="1">IFERROR(DATEDIF(Raw_Data[[#This Row],[tanggal_pengajuan]],TODAY(),"m"),"N/A")</f>
        <v>9</v>
      </c>
      <c r="AK1812" t="str">
        <f ca="1">IF(ISNUMBER(Raw_Data[[#This Row],[MOB]]),IF(Raw_Data[[#This Row],[MOB]]&lt;6,"0-5 bulan",IF(Raw_Data[[#This Row],[MOB]]&lt;12,"6-11 bulan",IF(Raw_Data[[#This Row],[MOB]]&lt;24,"12-23 bulan","24+ bulan"))),"N/A")</f>
        <v>6-11 bulan</v>
      </c>
    </row>
    <row r="1813" spans="1:37" ht="14.25" customHeight="1" x14ac:dyDescent="0.45">
      <c r="A1813" t="s">
        <v>4303</v>
      </c>
      <c r="B1813" s="64">
        <v>46109</v>
      </c>
      <c r="C1813" s="1" t="str">
        <f t="shared" si="28"/>
        <v>March</v>
      </c>
      <c r="D1813" t="s">
        <v>1816</v>
      </c>
      <c r="E1813" t="s">
        <v>4304</v>
      </c>
      <c r="F1813">
        <v>30</v>
      </c>
      <c r="G1813" t="s">
        <v>51</v>
      </c>
      <c r="H1813" t="s">
        <v>101</v>
      </c>
      <c r="I1813" s="2">
        <v>3031000</v>
      </c>
      <c r="J1813" s="3">
        <f>Raw_Data[[#This Row],[cicilan_per_bulan]]/Raw_Data[[#This Row],[penghasilan_bulanan]]</f>
        <v>0.48046849224678323</v>
      </c>
      <c r="K1813" t="s">
        <v>127</v>
      </c>
      <c r="L1813" t="s">
        <v>128</v>
      </c>
      <c r="M1813" t="s">
        <v>44</v>
      </c>
      <c r="N1813" t="s">
        <v>83</v>
      </c>
      <c r="O1813" t="s">
        <v>57</v>
      </c>
      <c r="P1813" s="2">
        <v>19078000</v>
      </c>
      <c r="Q1813" s="2">
        <v>3816000</v>
      </c>
      <c r="R1813" t="str">
        <f>IF(Raw_Data[[#This Row],[persen_dp]]&lt;15%,"Low",IF(Raw_Data[[#This Row],[persen_dp]]&gt;25%,"High","Medium"))</f>
        <v>Medium</v>
      </c>
      <c r="S1813" s="3">
        <v>0.2</v>
      </c>
      <c r="T1813">
        <v>12</v>
      </c>
      <c r="U1813">
        <v>0.14499999999999999</v>
      </c>
      <c r="V1813" s="2">
        <v>1456300</v>
      </c>
      <c r="W1813" s="2">
        <v>17475000</v>
      </c>
      <c r="X1813" t="str">
        <f>IF(OR(Raw_Data[[#This Row],[status_pembayaran]]="Macet",Raw_Data[[#This Row],[status_pembayaran]]="Kurang Lancar"),"Non Performing Loan","Performing")</f>
        <v>Performing</v>
      </c>
      <c r="Y1813" t="s">
        <v>47</v>
      </c>
      <c r="Z1813">
        <v>0</v>
      </c>
      <c r="AA1813">
        <v>0</v>
      </c>
      <c r="AB1813">
        <v>1</v>
      </c>
      <c r="AD1813">
        <f>IF(Raw_Data[[#This Row],[rasio]]&lt;0.2,1,IF(Raw_Data[[#This Row],[rasio]]&lt;0.3,2,IF(Raw_Data[[#This Row],[rasio]]&lt;0.4,3,4)))</f>
        <v>4</v>
      </c>
      <c r="AE1813">
        <f>IF(Raw_Data[[#This Row],[kategori_dp]]="High",1,IF(Raw_Data[[#This Row],[kategori_dp]]="Medium",2,3))</f>
        <v>2</v>
      </c>
      <c r="AF1813">
        <f>IF(Raw_Data[[#This Row],[tenor_bulan]]&lt;=24,1,IF(Raw_Data[[#This Row],[tenor_bulan]]&lt;=36,2,IF(Raw_Data[[#This Row],[tenor_bulan]]&lt;=48,3,4)))</f>
        <v>1</v>
      </c>
      <c r="AG1813">
        <f>IF(Raw_Data[[#This Row],[jumlah_kali_telat]]=0,0,IF(Raw_Data[[#This Row],[jumlah_kali_telat]]&lt;=2,2,4))</f>
        <v>0</v>
      </c>
      <c r="AH1813">
        <f>Raw_Data[[#This Row],[Skor_Rasio]]+Raw_Data[[#This Row],[Skor_DP]]+Raw_Data[[#This Row],[Skor_Tenor]]+Raw_Data[[#This Row],[Skor_Telat]]</f>
        <v>7</v>
      </c>
      <c r="AI1813" t="str">
        <f>IF(Raw_Data[[#This Row],[Risk_Score]]&lt;=6,"Low Risk",IF(Raw_Data[[#This Row],[Risk_Score]]&lt;=8,"Medium Risk","High Risk"))</f>
        <v>Medium Risk</v>
      </c>
      <c r="AJ1813">
        <f ca="1">IFERROR(DATEDIF(Raw_Data[[#This Row],[tanggal_pengajuan]],TODAY(),"m"),"N/A")</f>
        <v>6</v>
      </c>
      <c r="AK1813" t="str">
        <f ca="1">IF(ISNUMBER(Raw_Data[[#This Row],[MOB]]),IF(Raw_Data[[#This Row],[MOB]]&lt;6,"0-5 bulan",IF(Raw_Data[[#This Row],[MOB]]&lt;12,"6-11 bulan",IF(Raw_Data[[#This Row],[MOB]]&lt;24,"12-23 bulan","24+ bulan"))),"N/A")</f>
        <v>6-11 bulan</v>
      </c>
    </row>
    <row r="1814" spans="1:37" ht="14.25" customHeight="1" x14ac:dyDescent="0.45">
      <c r="A1814" t="s">
        <v>4305</v>
      </c>
      <c r="B1814" s="64">
        <v>46142</v>
      </c>
      <c r="C1814" s="1" t="str">
        <f t="shared" si="28"/>
        <v>April</v>
      </c>
      <c r="D1814" t="s">
        <v>1945</v>
      </c>
      <c r="E1814" t="s">
        <v>4306</v>
      </c>
      <c r="F1814">
        <v>58</v>
      </c>
      <c r="G1814" t="s">
        <v>40</v>
      </c>
      <c r="H1814" t="s">
        <v>101</v>
      </c>
      <c r="I1814" s="2">
        <v>3476000</v>
      </c>
      <c r="J1814" s="3">
        <f>Raw_Data[[#This Row],[cicilan_per_bulan]]/Raw_Data[[#This Row],[penghasilan_bulanan]]</f>
        <v>0.36717491369390104</v>
      </c>
      <c r="K1814" t="s">
        <v>81</v>
      </c>
      <c r="L1814" t="s">
        <v>82</v>
      </c>
      <c r="M1814" t="s">
        <v>44</v>
      </c>
      <c r="N1814" t="s">
        <v>129</v>
      </c>
      <c r="O1814" t="s">
        <v>130</v>
      </c>
      <c r="P1814" s="2">
        <v>23588000</v>
      </c>
      <c r="Q1814" s="2">
        <v>4718000</v>
      </c>
      <c r="R1814" t="str">
        <f>IF(Raw_Data[[#This Row],[persen_dp]]&lt;15%,"Low",IF(Raw_Data[[#This Row],[persen_dp]]&gt;25%,"High","Medium"))</f>
        <v>Medium</v>
      </c>
      <c r="S1814" s="3">
        <v>0.2</v>
      </c>
      <c r="T1814">
        <v>18</v>
      </c>
      <c r="U1814">
        <v>0.14499999999999999</v>
      </c>
      <c r="V1814" s="2">
        <v>1276300</v>
      </c>
      <c r="W1814" s="2">
        <v>22974000</v>
      </c>
      <c r="X1814" t="str">
        <f>IF(OR(Raw_Data[[#This Row],[status_pembayaran]]="Macet",Raw_Data[[#This Row],[status_pembayaran]]="Kurang Lancar"),"Non Performing Loan","Performing")</f>
        <v>Performing</v>
      </c>
      <c r="Y1814" t="s">
        <v>47</v>
      </c>
      <c r="Z1814">
        <v>0</v>
      </c>
      <c r="AA1814">
        <v>0</v>
      </c>
      <c r="AB1814">
        <v>1</v>
      </c>
      <c r="AC1814" t="s">
        <v>58</v>
      </c>
      <c r="AD1814">
        <f>IF(Raw_Data[[#This Row],[rasio]]&lt;0.2,1,IF(Raw_Data[[#This Row],[rasio]]&lt;0.3,2,IF(Raw_Data[[#This Row],[rasio]]&lt;0.4,3,4)))</f>
        <v>3</v>
      </c>
      <c r="AE1814">
        <f>IF(Raw_Data[[#This Row],[kategori_dp]]="High",1,IF(Raw_Data[[#This Row],[kategori_dp]]="Medium",2,3))</f>
        <v>2</v>
      </c>
      <c r="AF1814">
        <f>IF(Raw_Data[[#This Row],[tenor_bulan]]&lt;=24,1,IF(Raw_Data[[#This Row],[tenor_bulan]]&lt;=36,2,IF(Raw_Data[[#This Row],[tenor_bulan]]&lt;=48,3,4)))</f>
        <v>1</v>
      </c>
      <c r="AG1814">
        <f>IF(Raw_Data[[#This Row],[jumlah_kali_telat]]=0,0,IF(Raw_Data[[#This Row],[jumlah_kali_telat]]&lt;=2,2,4))</f>
        <v>0</v>
      </c>
      <c r="AH1814">
        <f>Raw_Data[[#This Row],[Skor_Rasio]]+Raw_Data[[#This Row],[Skor_DP]]+Raw_Data[[#This Row],[Skor_Tenor]]+Raw_Data[[#This Row],[Skor_Telat]]</f>
        <v>6</v>
      </c>
      <c r="AI1814" t="str">
        <f>IF(Raw_Data[[#This Row],[Risk_Score]]&lt;=6,"Low Risk",IF(Raw_Data[[#This Row],[Risk_Score]]&lt;=8,"Medium Risk","High Risk"))</f>
        <v>Low Risk</v>
      </c>
      <c r="AJ1814">
        <f ca="1">IFERROR(DATEDIF(Raw_Data[[#This Row],[tanggal_pengajuan]],TODAY(),"m"),"N/A")</f>
        <v>5</v>
      </c>
      <c r="AK1814" t="str">
        <f ca="1">IF(ISNUMBER(Raw_Data[[#This Row],[MOB]]),IF(Raw_Data[[#This Row],[MOB]]&lt;6,"0-5 bulan",IF(Raw_Data[[#This Row],[MOB]]&lt;12,"6-11 bulan",IF(Raw_Data[[#This Row],[MOB]]&lt;24,"12-23 bulan","24+ bulan"))),"N/A")</f>
        <v>0-5 bulan</v>
      </c>
    </row>
    <row r="1815" spans="1:37" ht="14.25" customHeight="1" x14ac:dyDescent="0.45">
      <c r="A1815" t="s">
        <v>4307</v>
      </c>
      <c r="B1815" s="64">
        <v>46115</v>
      </c>
      <c r="C1815" s="1" t="str">
        <f t="shared" si="28"/>
        <v>April</v>
      </c>
      <c r="D1815" t="s">
        <v>1533</v>
      </c>
      <c r="E1815" t="s">
        <v>4308</v>
      </c>
      <c r="F1815">
        <v>42</v>
      </c>
      <c r="G1815" t="s">
        <v>40</v>
      </c>
      <c r="H1815" t="s">
        <v>108</v>
      </c>
      <c r="I1815" s="2">
        <v>5350000</v>
      </c>
      <c r="J1815" s="3">
        <f>Raw_Data[[#This Row],[cicilan_per_bulan]]/Raw_Data[[#This Row],[penghasilan_bulanan]]</f>
        <v>8.085981308411215E-2</v>
      </c>
      <c r="K1815" t="s">
        <v>42</v>
      </c>
      <c r="L1815" t="s">
        <v>43</v>
      </c>
      <c r="M1815" t="s">
        <v>72</v>
      </c>
      <c r="N1815" t="s">
        <v>73</v>
      </c>
      <c r="O1815" t="s">
        <v>46</v>
      </c>
      <c r="P1815" s="2">
        <v>20219000</v>
      </c>
      <c r="Q1815" s="2">
        <v>7077000</v>
      </c>
      <c r="R1815" t="str">
        <f>IF(Raw_Data[[#This Row],[persen_dp]]&lt;15%,"Low",IF(Raw_Data[[#This Row],[persen_dp]]&gt;25%,"High","Medium"))</f>
        <v>High</v>
      </c>
      <c r="S1815" s="3">
        <v>0.35</v>
      </c>
      <c r="T1815">
        <v>48</v>
      </c>
      <c r="U1815">
        <v>0.14499999999999999</v>
      </c>
      <c r="V1815" s="2">
        <v>432600</v>
      </c>
      <c r="W1815" s="2">
        <v>20764000</v>
      </c>
      <c r="X1815" t="str">
        <f>IF(OR(Raw_Data[[#This Row],[status_pembayaran]]="Macet",Raw_Data[[#This Row],[status_pembayaran]]="Kurang Lancar"),"Non Performing Loan","Performing")</f>
        <v>Performing</v>
      </c>
      <c r="Y1815" t="s">
        <v>47</v>
      </c>
      <c r="Z1815">
        <v>0</v>
      </c>
      <c r="AA1815">
        <v>0</v>
      </c>
      <c r="AB1815">
        <v>1</v>
      </c>
      <c r="AC1815" t="s">
        <v>74</v>
      </c>
      <c r="AD1815">
        <f>IF(Raw_Data[[#This Row],[rasio]]&lt;0.2,1,IF(Raw_Data[[#This Row],[rasio]]&lt;0.3,2,IF(Raw_Data[[#This Row],[rasio]]&lt;0.4,3,4)))</f>
        <v>1</v>
      </c>
      <c r="AE1815">
        <f>IF(Raw_Data[[#This Row],[kategori_dp]]="High",1,IF(Raw_Data[[#This Row],[kategori_dp]]="Medium",2,3))</f>
        <v>1</v>
      </c>
      <c r="AF1815">
        <f>IF(Raw_Data[[#This Row],[tenor_bulan]]&lt;=24,1,IF(Raw_Data[[#This Row],[tenor_bulan]]&lt;=36,2,IF(Raw_Data[[#This Row],[tenor_bulan]]&lt;=48,3,4)))</f>
        <v>3</v>
      </c>
      <c r="AG1815">
        <f>IF(Raw_Data[[#This Row],[jumlah_kali_telat]]=0,0,IF(Raw_Data[[#This Row],[jumlah_kali_telat]]&lt;=2,2,4))</f>
        <v>0</v>
      </c>
      <c r="AH1815">
        <f>Raw_Data[[#This Row],[Skor_Rasio]]+Raw_Data[[#This Row],[Skor_DP]]+Raw_Data[[#This Row],[Skor_Tenor]]+Raw_Data[[#This Row],[Skor_Telat]]</f>
        <v>5</v>
      </c>
      <c r="AI1815" t="str">
        <f>IF(Raw_Data[[#This Row],[Risk_Score]]&lt;=6,"Low Risk",IF(Raw_Data[[#This Row],[Risk_Score]]&lt;=8,"Medium Risk","High Risk"))</f>
        <v>Low Risk</v>
      </c>
      <c r="AJ1815">
        <f ca="1">IFERROR(DATEDIF(Raw_Data[[#This Row],[tanggal_pengajuan]],TODAY(),"m"),"N/A")</f>
        <v>6</v>
      </c>
      <c r="AK1815" t="str">
        <f ca="1">IF(ISNUMBER(Raw_Data[[#This Row],[MOB]]),IF(Raw_Data[[#This Row],[MOB]]&lt;6,"0-5 bulan",IF(Raw_Data[[#This Row],[MOB]]&lt;12,"6-11 bulan",IF(Raw_Data[[#This Row],[MOB]]&lt;24,"12-23 bulan","24+ bulan"))),"N/A")</f>
        <v>6-11 bulan</v>
      </c>
    </row>
    <row r="1816" spans="1:37" ht="14.25" customHeight="1" x14ac:dyDescent="0.45">
      <c r="A1816" t="s">
        <v>4309</v>
      </c>
      <c r="B1816" s="64">
        <v>46121</v>
      </c>
      <c r="C1816" s="1" t="str">
        <f t="shared" si="28"/>
        <v>April</v>
      </c>
      <c r="D1816" t="s">
        <v>4244</v>
      </c>
      <c r="E1816" t="s">
        <v>4310</v>
      </c>
      <c r="F1816">
        <v>43</v>
      </c>
      <c r="G1816" t="s">
        <v>51</v>
      </c>
      <c r="H1816" t="s">
        <v>108</v>
      </c>
      <c r="I1816" s="2">
        <v>6187000</v>
      </c>
      <c r="J1816" s="3">
        <f>Raw_Data[[#This Row],[cicilan_per_bulan]]/Raw_Data[[#This Row],[penghasilan_bulanan]]</f>
        <v>0.19930499434297722</v>
      </c>
      <c r="K1816" t="s">
        <v>114</v>
      </c>
      <c r="L1816" t="s">
        <v>115</v>
      </c>
      <c r="M1816" t="s">
        <v>55</v>
      </c>
      <c r="N1816" t="s">
        <v>221</v>
      </c>
      <c r="O1816" t="s">
        <v>159</v>
      </c>
      <c r="P1816" s="2">
        <v>41623000</v>
      </c>
      <c r="Q1816" s="2">
        <v>4162000</v>
      </c>
      <c r="R1816" t="str">
        <f>IF(Raw_Data[[#This Row],[persen_dp]]&lt;15%,"Low",IF(Raw_Data[[#This Row],[persen_dp]]&gt;25%,"High","Medium"))</f>
        <v>Low</v>
      </c>
      <c r="S1816" s="3">
        <v>0.1</v>
      </c>
      <c r="T1816">
        <v>48</v>
      </c>
      <c r="U1816">
        <v>0.14499999999999999</v>
      </c>
      <c r="V1816" s="2">
        <v>1233100</v>
      </c>
      <c r="W1816" s="2">
        <v>59188000</v>
      </c>
      <c r="X1816" t="str">
        <f>IF(OR(Raw_Data[[#This Row],[status_pembayaran]]="Macet",Raw_Data[[#This Row],[status_pembayaran]]="Kurang Lancar"),"Non Performing Loan","Performing")</f>
        <v>Performing</v>
      </c>
      <c r="Y1816" t="s">
        <v>47</v>
      </c>
      <c r="Z1816">
        <v>0</v>
      </c>
      <c r="AA1816">
        <v>0</v>
      </c>
      <c r="AB1816">
        <v>1</v>
      </c>
      <c r="AC1816" t="s">
        <v>104</v>
      </c>
      <c r="AD1816">
        <f>IF(Raw_Data[[#This Row],[rasio]]&lt;0.2,1,IF(Raw_Data[[#This Row],[rasio]]&lt;0.3,2,IF(Raw_Data[[#This Row],[rasio]]&lt;0.4,3,4)))</f>
        <v>1</v>
      </c>
      <c r="AE1816">
        <f>IF(Raw_Data[[#This Row],[kategori_dp]]="High",1,IF(Raw_Data[[#This Row],[kategori_dp]]="Medium",2,3))</f>
        <v>3</v>
      </c>
      <c r="AF1816">
        <f>IF(Raw_Data[[#This Row],[tenor_bulan]]&lt;=24,1,IF(Raw_Data[[#This Row],[tenor_bulan]]&lt;=36,2,IF(Raw_Data[[#This Row],[tenor_bulan]]&lt;=48,3,4)))</f>
        <v>3</v>
      </c>
      <c r="AG1816">
        <f>IF(Raw_Data[[#This Row],[jumlah_kali_telat]]=0,0,IF(Raw_Data[[#This Row],[jumlah_kali_telat]]&lt;=2,2,4))</f>
        <v>0</v>
      </c>
      <c r="AH1816">
        <f>Raw_Data[[#This Row],[Skor_Rasio]]+Raw_Data[[#This Row],[Skor_DP]]+Raw_Data[[#This Row],[Skor_Tenor]]+Raw_Data[[#This Row],[Skor_Telat]]</f>
        <v>7</v>
      </c>
      <c r="AI1816" t="str">
        <f>IF(Raw_Data[[#This Row],[Risk_Score]]&lt;=6,"Low Risk",IF(Raw_Data[[#This Row],[Risk_Score]]&lt;=8,"Medium Risk","High Risk"))</f>
        <v>Medium Risk</v>
      </c>
      <c r="AJ1816">
        <f ca="1">IFERROR(DATEDIF(Raw_Data[[#This Row],[tanggal_pengajuan]],TODAY(),"m"),"N/A")</f>
        <v>6</v>
      </c>
      <c r="AK1816" t="str">
        <f ca="1">IF(ISNUMBER(Raw_Data[[#This Row],[MOB]]),IF(Raw_Data[[#This Row],[MOB]]&lt;6,"0-5 bulan",IF(Raw_Data[[#This Row],[MOB]]&lt;12,"6-11 bulan",IF(Raw_Data[[#This Row],[MOB]]&lt;24,"12-23 bulan","24+ bulan"))),"N/A")</f>
        <v>6-11 bulan</v>
      </c>
    </row>
    <row r="1817" spans="1:37" ht="14.25" customHeight="1" x14ac:dyDescent="0.45">
      <c r="A1817" t="s">
        <v>4311</v>
      </c>
      <c r="B1817" s="64">
        <v>46185</v>
      </c>
      <c r="C1817" s="1" t="str">
        <f t="shared" si="28"/>
        <v>June</v>
      </c>
      <c r="D1817" t="s">
        <v>2173</v>
      </c>
      <c r="E1817" t="s">
        <v>4312</v>
      </c>
      <c r="F1817">
        <v>37</v>
      </c>
      <c r="G1817" t="s">
        <v>51</v>
      </c>
      <c r="H1817" t="s">
        <v>62</v>
      </c>
      <c r="I1817" s="2">
        <v>3057000</v>
      </c>
      <c r="J1817" s="3">
        <f>Raw_Data[[#This Row],[cicilan_per_bulan]]/Raw_Data[[#This Row],[penghasilan_bulanan]]</f>
        <v>0.51547268563951587</v>
      </c>
      <c r="K1817" t="s">
        <v>42</v>
      </c>
      <c r="L1817" t="s">
        <v>43</v>
      </c>
      <c r="M1817" t="s">
        <v>55</v>
      </c>
      <c r="N1817" t="s">
        <v>141</v>
      </c>
      <c r="O1817" t="s">
        <v>46</v>
      </c>
      <c r="P1817" s="2">
        <v>23593000</v>
      </c>
      <c r="Q1817" s="2">
        <v>7078000</v>
      </c>
      <c r="R1817" t="str">
        <f>IF(Raw_Data[[#This Row],[persen_dp]]&lt;15%,"Low",IF(Raw_Data[[#This Row],[persen_dp]]&gt;25%,"High","Medium"))</f>
        <v>High</v>
      </c>
      <c r="S1817" s="3">
        <v>0.3</v>
      </c>
      <c r="T1817">
        <v>12</v>
      </c>
      <c r="U1817">
        <v>0.14499999999999999</v>
      </c>
      <c r="V1817" s="2">
        <v>1575800</v>
      </c>
      <c r="W1817" s="2">
        <v>18910000</v>
      </c>
      <c r="X1817" t="str">
        <f>IF(OR(Raw_Data[[#This Row],[status_pembayaran]]="Macet",Raw_Data[[#This Row],[status_pembayaran]]="Kurang Lancar"),"Non Performing Loan","Performing")</f>
        <v>Performing</v>
      </c>
      <c r="Y1817" t="s">
        <v>47</v>
      </c>
      <c r="Z1817">
        <v>0</v>
      </c>
      <c r="AA1817">
        <v>0</v>
      </c>
      <c r="AB1817">
        <v>1</v>
      </c>
      <c r="AD1817">
        <f>IF(Raw_Data[[#This Row],[rasio]]&lt;0.2,1,IF(Raw_Data[[#This Row],[rasio]]&lt;0.3,2,IF(Raw_Data[[#This Row],[rasio]]&lt;0.4,3,4)))</f>
        <v>4</v>
      </c>
      <c r="AE1817">
        <f>IF(Raw_Data[[#This Row],[kategori_dp]]="High",1,IF(Raw_Data[[#This Row],[kategori_dp]]="Medium",2,3))</f>
        <v>1</v>
      </c>
      <c r="AF1817">
        <f>IF(Raw_Data[[#This Row],[tenor_bulan]]&lt;=24,1,IF(Raw_Data[[#This Row],[tenor_bulan]]&lt;=36,2,IF(Raw_Data[[#This Row],[tenor_bulan]]&lt;=48,3,4)))</f>
        <v>1</v>
      </c>
      <c r="AG1817">
        <f>IF(Raw_Data[[#This Row],[jumlah_kali_telat]]=0,0,IF(Raw_Data[[#This Row],[jumlah_kali_telat]]&lt;=2,2,4))</f>
        <v>0</v>
      </c>
      <c r="AH1817">
        <f>Raw_Data[[#This Row],[Skor_Rasio]]+Raw_Data[[#This Row],[Skor_DP]]+Raw_Data[[#This Row],[Skor_Tenor]]+Raw_Data[[#This Row],[Skor_Telat]]</f>
        <v>6</v>
      </c>
      <c r="AI1817" t="str">
        <f>IF(Raw_Data[[#This Row],[Risk_Score]]&lt;=6,"Low Risk",IF(Raw_Data[[#This Row],[Risk_Score]]&lt;=8,"Medium Risk","High Risk"))</f>
        <v>Low Risk</v>
      </c>
      <c r="AJ1817">
        <f ca="1">IFERROR(DATEDIF(Raw_Data[[#This Row],[tanggal_pengajuan]],TODAY(),"m"),"N/A")</f>
        <v>4</v>
      </c>
      <c r="AK1817" t="str">
        <f ca="1">IF(ISNUMBER(Raw_Data[[#This Row],[MOB]]),IF(Raw_Data[[#This Row],[MOB]]&lt;6,"0-5 bulan",IF(Raw_Data[[#This Row],[MOB]]&lt;12,"6-11 bulan",IF(Raw_Data[[#This Row],[MOB]]&lt;24,"12-23 bulan","24+ bulan"))),"N/A")</f>
        <v>0-5 bulan</v>
      </c>
    </row>
    <row r="1818" spans="1:37" ht="14.25" customHeight="1" x14ac:dyDescent="0.45">
      <c r="A1818" t="s">
        <v>4313</v>
      </c>
      <c r="B1818" s="64">
        <v>46057</v>
      </c>
      <c r="C1818" s="1" t="str">
        <f t="shared" si="28"/>
        <v>February</v>
      </c>
      <c r="D1818" t="s">
        <v>210</v>
      </c>
      <c r="E1818" t="s">
        <v>211</v>
      </c>
      <c r="F1818">
        <v>39</v>
      </c>
      <c r="G1818" t="s">
        <v>40</v>
      </c>
      <c r="H1818" t="s">
        <v>41</v>
      </c>
      <c r="I1818" s="2">
        <v>5291000</v>
      </c>
      <c r="J1818" s="3">
        <f>Raw_Data[[#This Row],[cicilan_per_bulan]]/Raw_Data[[#This Row],[penghasilan_bulanan]]</f>
        <v>0.12084672084672085</v>
      </c>
      <c r="K1818" t="s">
        <v>63</v>
      </c>
      <c r="L1818" t="s">
        <v>64</v>
      </c>
      <c r="M1818" t="s">
        <v>55</v>
      </c>
      <c r="N1818" t="s">
        <v>141</v>
      </c>
      <c r="O1818" t="s">
        <v>46</v>
      </c>
      <c r="P1818" s="2">
        <v>22852000</v>
      </c>
      <c r="Q1818" s="2">
        <v>3428000</v>
      </c>
      <c r="R1818" t="str">
        <f>IF(Raw_Data[[#This Row],[persen_dp]]&lt;15%,"Low",IF(Raw_Data[[#This Row],[persen_dp]]&gt;25%,"High","Medium"))</f>
        <v>Medium</v>
      </c>
      <c r="S1818" s="3">
        <v>0.15</v>
      </c>
      <c r="T1818">
        <v>48</v>
      </c>
      <c r="U1818">
        <v>0.14499999999999999</v>
      </c>
      <c r="V1818" s="2">
        <v>639400</v>
      </c>
      <c r="W1818" s="2">
        <v>30690000</v>
      </c>
      <c r="X1818" t="str">
        <f>IF(OR(Raw_Data[[#This Row],[status_pembayaran]]="Macet",Raw_Data[[#This Row],[status_pembayaran]]="Kurang Lancar"),"Non Performing Loan","Performing")</f>
        <v>Performing</v>
      </c>
      <c r="Y1818" t="s">
        <v>269</v>
      </c>
      <c r="Z1818">
        <v>60</v>
      </c>
      <c r="AA1818">
        <v>1</v>
      </c>
      <c r="AB1818">
        <v>2</v>
      </c>
      <c r="AC1818" t="s">
        <v>104</v>
      </c>
      <c r="AD1818">
        <f>IF(Raw_Data[[#This Row],[rasio]]&lt;0.2,1,IF(Raw_Data[[#This Row],[rasio]]&lt;0.3,2,IF(Raw_Data[[#This Row],[rasio]]&lt;0.4,3,4)))</f>
        <v>1</v>
      </c>
      <c r="AE1818">
        <f>IF(Raw_Data[[#This Row],[kategori_dp]]="High",1,IF(Raw_Data[[#This Row],[kategori_dp]]="Medium",2,3))</f>
        <v>2</v>
      </c>
      <c r="AF1818">
        <f>IF(Raw_Data[[#This Row],[tenor_bulan]]&lt;=24,1,IF(Raw_Data[[#This Row],[tenor_bulan]]&lt;=36,2,IF(Raw_Data[[#This Row],[tenor_bulan]]&lt;=48,3,4)))</f>
        <v>3</v>
      </c>
      <c r="AG1818">
        <f>IF(Raw_Data[[#This Row],[jumlah_kali_telat]]=0,0,IF(Raw_Data[[#This Row],[jumlah_kali_telat]]&lt;=2,2,4))</f>
        <v>2</v>
      </c>
      <c r="AH1818">
        <f>Raw_Data[[#This Row],[Skor_Rasio]]+Raw_Data[[#This Row],[Skor_DP]]+Raw_Data[[#This Row],[Skor_Tenor]]+Raw_Data[[#This Row],[Skor_Telat]]</f>
        <v>8</v>
      </c>
      <c r="AI1818" t="str">
        <f>IF(Raw_Data[[#This Row],[Risk_Score]]&lt;=6,"Low Risk",IF(Raw_Data[[#This Row],[Risk_Score]]&lt;=8,"Medium Risk","High Risk"))</f>
        <v>Medium Risk</v>
      </c>
      <c r="AJ1818">
        <f ca="1">IFERROR(DATEDIF(Raw_Data[[#This Row],[tanggal_pengajuan]],TODAY(),"m"),"N/A")</f>
        <v>8</v>
      </c>
      <c r="AK1818" t="str">
        <f ca="1">IF(ISNUMBER(Raw_Data[[#This Row],[MOB]]),IF(Raw_Data[[#This Row],[MOB]]&lt;6,"0-5 bulan",IF(Raw_Data[[#This Row],[MOB]]&lt;12,"6-11 bulan",IF(Raw_Data[[#This Row],[MOB]]&lt;24,"12-23 bulan","24+ bulan"))),"N/A")</f>
        <v>6-11 bulan</v>
      </c>
    </row>
    <row r="1819" spans="1:37" ht="14.25" customHeight="1" x14ac:dyDescent="0.45">
      <c r="A1819" t="s">
        <v>4314</v>
      </c>
      <c r="B1819" s="64">
        <v>46056</v>
      </c>
      <c r="C1819" s="1" t="str">
        <f t="shared" si="28"/>
        <v>February</v>
      </c>
      <c r="D1819" t="s">
        <v>1539</v>
      </c>
      <c r="E1819" t="s">
        <v>4315</v>
      </c>
      <c r="F1819">
        <v>36</v>
      </c>
      <c r="G1819" t="s">
        <v>51</v>
      </c>
      <c r="H1819" t="s">
        <v>152</v>
      </c>
      <c r="I1819" s="2">
        <v>2588000</v>
      </c>
      <c r="J1819" s="3">
        <f>Raw_Data[[#This Row],[cicilan_per_bulan]]/Raw_Data[[#This Row],[penghasilan_bulanan]]</f>
        <v>0.15571870170015456</v>
      </c>
      <c r="K1819" t="s">
        <v>167</v>
      </c>
      <c r="L1819" t="s">
        <v>110</v>
      </c>
      <c r="M1819" t="s">
        <v>44</v>
      </c>
      <c r="N1819" t="s">
        <v>228</v>
      </c>
      <c r="O1819" t="s">
        <v>57</v>
      </c>
      <c r="P1819" s="2">
        <v>18834000</v>
      </c>
      <c r="Q1819" s="2">
        <v>6592000</v>
      </c>
      <c r="R1819" t="str">
        <f>IF(Raw_Data[[#This Row],[persen_dp]]&lt;15%,"Low",IF(Raw_Data[[#This Row],[persen_dp]]&gt;25%,"High","Medium"))</f>
        <v>High</v>
      </c>
      <c r="S1819" s="3">
        <v>0.35</v>
      </c>
      <c r="T1819">
        <v>48</v>
      </c>
      <c r="U1819">
        <v>0.14499999999999999</v>
      </c>
      <c r="V1819" s="2">
        <v>403000</v>
      </c>
      <c r="W1819" s="2">
        <v>19343000</v>
      </c>
      <c r="X1819" t="str">
        <f>IF(OR(Raw_Data[[#This Row],[status_pembayaran]]="Macet",Raw_Data[[#This Row],[status_pembayaran]]="Kurang Lancar"),"Non Performing Loan","Performing")</f>
        <v>Performing</v>
      </c>
      <c r="Y1819" t="s">
        <v>47</v>
      </c>
      <c r="Z1819">
        <v>0</v>
      </c>
      <c r="AA1819">
        <v>0</v>
      </c>
      <c r="AB1819">
        <v>1</v>
      </c>
      <c r="AD1819">
        <f>IF(Raw_Data[[#This Row],[rasio]]&lt;0.2,1,IF(Raw_Data[[#This Row],[rasio]]&lt;0.3,2,IF(Raw_Data[[#This Row],[rasio]]&lt;0.4,3,4)))</f>
        <v>1</v>
      </c>
      <c r="AE1819">
        <f>IF(Raw_Data[[#This Row],[kategori_dp]]="High",1,IF(Raw_Data[[#This Row],[kategori_dp]]="Medium",2,3))</f>
        <v>1</v>
      </c>
      <c r="AF1819">
        <f>IF(Raw_Data[[#This Row],[tenor_bulan]]&lt;=24,1,IF(Raw_Data[[#This Row],[tenor_bulan]]&lt;=36,2,IF(Raw_Data[[#This Row],[tenor_bulan]]&lt;=48,3,4)))</f>
        <v>3</v>
      </c>
      <c r="AG1819">
        <f>IF(Raw_Data[[#This Row],[jumlah_kali_telat]]=0,0,IF(Raw_Data[[#This Row],[jumlah_kali_telat]]&lt;=2,2,4))</f>
        <v>0</v>
      </c>
      <c r="AH1819">
        <f>Raw_Data[[#This Row],[Skor_Rasio]]+Raw_Data[[#This Row],[Skor_DP]]+Raw_Data[[#This Row],[Skor_Tenor]]+Raw_Data[[#This Row],[Skor_Telat]]</f>
        <v>5</v>
      </c>
      <c r="AI1819" t="str">
        <f>IF(Raw_Data[[#This Row],[Risk_Score]]&lt;=6,"Low Risk",IF(Raw_Data[[#This Row],[Risk_Score]]&lt;=8,"Medium Risk","High Risk"))</f>
        <v>Low Risk</v>
      </c>
      <c r="AJ1819">
        <f ca="1">IFERROR(DATEDIF(Raw_Data[[#This Row],[tanggal_pengajuan]],TODAY(),"m"),"N/A")</f>
        <v>8</v>
      </c>
      <c r="AK1819" t="str">
        <f ca="1">IF(ISNUMBER(Raw_Data[[#This Row],[MOB]]),IF(Raw_Data[[#This Row],[MOB]]&lt;6,"0-5 bulan",IF(Raw_Data[[#This Row],[MOB]]&lt;12,"6-11 bulan",IF(Raw_Data[[#This Row],[MOB]]&lt;24,"12-23 bulan","24+ bulan"))),"N/A")</f>
        <v>6-11 bulan</v>
      </c>
    </row>
    <row r="1820" spans="1:37" ht="14.25" customHeight="1" x14ac:dyDescent="0.45">
      <c r="A1820" t="s">
        <v>4316</v>
      </c>
      <c r="B1820" s="64">
        <v>46165</v>
      </c>
      <c r="C1820" s="1" t="str">
        <f t="shared" si="28"/>
        <v>May</v>
      </c>
      <c r="D1820" t="s">
        <v>503</v>
      </c>
      <c r="E1820" t="s">
        <v>4317</v>
      </c>
      <c r="F1820">
        <v>26</v>
      </c>
      <c r="G1820" t="s">
        <v>40</v>
      </c>
      <c r="H1820" t="s">
        <v>52</v>
      </c>
      <c r="I1820" s="2">
        <v>7446000</v>
      </c>
      <c r="J1820" s="3">
        <f>Raw_Data[[#This Row],[cicilan_per_bulan]]/Raw_Data[[#This Row],[penghasilan_bulanan]]</f>
        <v>9.9771689497716892E-2</v>
      </c>
      <c r="K1820" t="s">
        <v>70</v>
      </c>
      <c r="L1820" t="s">
        <v>71</v>
      </c>
      <c r="M1820" t="s">
        <v>44</v>
      </c>
      <c r="N1820" t="s">
        <v>158</v>
      </c>
      <c r="O1820" t="s">
        <v>159</v>
      </c>
      <c r="P1820" s="2">
        <v>30092000</v>
      </c>
      <c r="Q1820" s="2">
        <v>7523000</v>
      </c>
      <c r="R1820" t="str">
        <f>IF(Raw_Data[[#This Row],[persen_dp]]&lt;15%,"Low",IF(Raw_Data[[#This Row],[persen_dp]]&gt;25%,"High","Medium"))</f>
        <v>Medium</v>
      </c>
      <c r="S1820" s="3">
        <v>0.25</v>
      </c>
      <c r="T1820">
        <v>48</v>
      </c>
      <c r="U1820">
        <v>0.14499999999999999</v>
      </c>
      <c r="V1820" s="2">
        <v>742900</v>
      </c>
      <c r="W1820" s="2">
        <v>35659000</v>
      </c>
      <c r="X1820" t="str">
        <f>IF(OR(Raw_Data[[#This Row],[status_pembayaran]]="Macet",Raw_Data[[#This Row],[status_pembayaran]]="Kurang Lancar"),"Non Performing Loan","Performing")</f>
        <v>Performing</v>
      </c>
      <c r="Y1820" t="s">
        <v>47</v>
      </c>
      <c r="Z1820">
        <v>0</v>
      </c>
      <c r="AA1820">
        <v>0</v>
      </c>
      <c r="AB1820">
        <v>1</v>
      </c>
      <c r="AD1820">
        <f>IF(Raw_Data[[#This Row],[rasio]]&lt;0.2,1,IF(Raw_Data[[#This Row],[rasio]]&lt;0.3,2,IF(Raw_Data[[#This Row],[rasio]]&lt;0.4,3,4)))</f>
        <v>1</v>
      </c>
      <c r="AE1820">
        <f>IF(Raw_Data[[#This Row],[kategori_dp]]="High",1,IF(Raw_Data[[#This Row],[kategori_dp]]="Medium",2,3))</f>
        <v>2</v>
      </c>
      <c r="AF1820">
        <f>IF(Raw_Data[[#This Row],[tenor_bulan]]&lt;=24,1,IF(Raw_Data[[#This Row],[tenor_bulan]]&lt;=36,2,IF(Raw_Data[[#This Row],[tenor_bulan]]&lt;=48,3,4)))</f>
        <v>3</v>
      </c>
      <c r="AG1820">
        <f>IF(Raw_Data[[#This Row],[jumlah_kali_telat]]=0,0,IF(Raw_Data[[#This Row],[jumlah_kali_telat]]&lt;=2,2,4))</f>
        <v>0</v>
      </c>
      <c r="AH1820">
        <f>Raw_Data[[#This Row],[Skor_Rasio]]+Raw_Data[[#This Row],[Skor_DP]]+Raw_Data[[#This Row],[Skor_Tenor]]+Raw_Data[[#This Row],[Skor_Telat]]</f>
        <v>6</v>
      </c>
      <c r="AI1820" t="str">
        <f>IF(Raw_Data[[#This Row],[Risk_Score]]&lt;=6,"Low Risk",IF(Raw_Data[[#This Row],[Risk_Score]]&lt;=8,"Medium Risk","High Risk"))</f>
        <v>Low Risk</v>
      </c>
      <c r="AJ1820">
        <f ca="1">IFERROR(DATEDIF(Raw_Data[[#This Row],[tanggal_pengajuan]],TODAY(),"m"),"N/A")</f>
        <v>5</v>
      </c>
      <c r="AK1820" t="str">
        <f ca="1">IF(ISNUMBER(Raw_Data[[#This Row],[MOB]]),IF(Raw_Data[[#This Row],[MOB]]&lt;6,"0-5 bulan",IF(Raw_Data[[#This Row],[MOB]]&lt;12,"6-11 bulan",IF(Raw_Data[[#This Row],[MOB]]&lt;24,"12-23 bulan","24+ bulan"))),"N/A")</f>
        <v>0-5 bulan</v>
      </c>
    </row>
    <row r="1821" spans="1:37" ht="14.25" customHeight="1" x14ac:dyDescent="0.45">
      <c r="A1821" t="s">
        <v>4318</v>
      </c>
      <c r="B1821" s="64">
        <v>46037</v>
      </c>
      <c r="C1821" s="1" t="str">
        <f t="shared" si="28"/>
        <v>January</v>
      </c>
      <c r="D1821" t="s">
        <v>3403</v>
      </c>
      <c r="E1821" t="s">
        <v>4319</v>
      </c>
      <c r="F1821">
        <v>41</v>
      </c>
      <c r="G1821" t="s">
        <v>40</v>
      </c>
      <c r="H1821" t="s">
        <v>108</v>
      </c>
      <c r="I1821" s="2">
        <v>5066000</v>
      </c>
      <c r="J1821" s="3">
        <f>Raw_Data[[#This Row],[cicilan_per_bulan]]/Raw_Data[[#This Row],[penghasilan_bulanan]]</f>
        <v>0.27360836952230555</v>
      </c>
      <c r="K1821" t="s">
        <v>109</v>
      </c>
      <c r="L1821" t="s">
        <v>110</v>
      </c>
      <c r="M1821" t="s">
        <v>290</v>
      </c>
      <c r="N1821" t="s">
        <v>291</v>
      </c>
      <c r="O1821" t="s">
        <v>292</v>
      </c>
      <c r="P1821" s="2">
        <v>38638000</v>
      </c>
      <c r="Q1821" s="2">
        <v>3864000</v>
      </c>
      <c r="R1821" t="str">
        <f>IF(Raw_Data[[#This Row],[persen_dp]]&lt;15%,"Low",IF(Raw_Data[[#This Row],[persen_dp]]&gt;25%,"High","Medium"))</f>
        <v>Low</v>
      </c>
      <c r="S1821" s="3">
        <v>0.1</v>
      </c>
      <c r="T1821">
        <v>36</v>
      </c>
      <c r="U1821">
        <v>0.14499999999999999</v>
      </c>
      <c r="V1821" s="2">
        <v>1386100</v>
      </c>
      <c r="W1821" s="2">
        <v>49901000</v>
      </c>
      <c r="X1821" t="str">
        <f>IF(OR(Raw_Data[[#This Row],[status_pembayaran]]="Macet",Raw_Data[[#This Row],[status_pembayaran]]="Kurang Lancar"),"Non Performing Loan","Performing")</f>
        <v>Performing</v>
      </c>
      <c r="Y1821" t="s">
        <v>269</v>
      </c>
      <c r="Z1821">
        <v>33</v>
      </c>
      <c r="AA1821">
        <v>3</v>
      </c>
      <c r="AB1821">
        <v>2</v>
      </c>
      <c r="AC1821" t="s">
        <v>137</v>
      </c>
      <c r="AD1821">
        <f>IF(Raw_Data[[#This Row],[rasio]]&lt;0.2,1,IF(Raw_Data[[#This Row],[rasio]]&lt;0.3,2,IF(Raw_Data[[#This Row],[rasio]]&lt;0.4,3,4)))</f>
        <v>2</v>
      </c>
      <c r="AE1821">
        <f>IF(Raw_Data[[#This Row],[kategori_dp]]="High",1,IF(Raw_Data[[#This Row],[kategori_dp]]="Medium",2,3))</f>
        <v>3</v>
      </c>
      <c r="AF1821">
        <f>IF(Raw_Data[[#This Row],[tenor_bulan]]&lt;=24,1,IF(Raw_Data[[#This Row],[tenor_bulan]]&lt;=36,2,IF(Raw_Data[[#This Row],[tenor_bulan]]&lt;=48,3,4)))</f>
        <v>2</v>
      </c>
      <c r="AG1821">
        <f>IF(Raw_Data[[#This Row],[jumlah_kali_telat]]=0,0,IF(Raw_Data[[#This Row],[jumlah_kali_telat]]&lt;=2,2,4))</f>
        <v>4</v>
      </c>
      <c r="AH1821">
        <f>Raw_Data[[#This Row],[Skor_Rasio]]+Raw_Data[[#This Row],[Skor_DP]]+Raw_Data[[#This Row],[Skor_Tenor]]+Raw_Data[[#This Row],[Skor_Telat]]</f>
        <v>11</v>
      </c>
      <c r="AI1821" t="str">
        <f>IF(Raw_Data[[#This Row],[Risk_Score]]&lt;=6,"Low Risk",IF(Raw_Data[[#This Row],[Risk_Score]]&lt;=8,"Medium Risk","High Risk"))</f>
        <v>High Risk</v>
      </c>
      <c r="AJ1821">
        <f ca="1">IFERROR(DATEDIF(Raw_Data[[#This Row],[tanggal_pengajuan]],TODAY(),"m"),"N/A")</f>
        <v>9</v>
      </c>
      <c r="AK1821" t="str">
        <f ca="1">IF(ISNUMBER(Raw_Data[[#This Row],[MOB]]),IF(Raw_Data[[#This Row],[MOB]]&lt;6,"0-5 bulan",IF(Raw_Data[[#This Row],[MOB]]&lt;12,"6-11 bulan",IF(Raw_Data[[#This Row],[MOB]]&lt;24,"12-23 bulan","24+ bulan"))),"N/A")</f>
        <v>6-11 bulan</v>
      </c>
    </row>
    <row r="1822" spans="1:37" ht="14.25" customHeight="1" x14ac:dyDescent="0.45">
      <c r="A1822" t="s">
        <v>4320</v>
      </c>
      <c r="B1822" s="64">
        <v>46149</v>
      </c>
      <c r="C1822" s="1" t="str">
        <f t="shared" si="28"/>
        <v>May</v>
      </c>
      <c r="D1822" t="s">
        <v>210</v>
      </c>
      <c r="E1822" t="s">
        <v>211</v>
      </c>
      <c r="F1822">
        <v>29</v>
      </c>
      <c r="G1822" t="s">
        <v>40</v>
      </c>
      <c r="H1822" t="s">
        <v>52</v>
      </c>
      <c r="I1822" s="2">
        <v>4292000</v>
      </c>
      <c r="J1822" s="3">
        <f>Raw_Data[[#This Row],[cicilan_per_bulan]]/Raw_Data[[#This Row],[penghasilan_bulanan]]</f>
        <v>0.50496272134203168</v>
      </c>
      <c r="K1822" t="s">
        <v>153</v>
      </c>
      <c r="L1822" t="s">
        <v>154</v>
      </c>
      <c r="M1822" t="s">
        <v>44</v>
      </c>
      <c r="N1822" t="s">
        <v>171</v>
      </c>
      <c r="O1822" t="s">
        <v>172</v>
      </c>
      <c r="P1822" s="2">
        <v>42723000</v>
      </c>
      <c r="Q1822" s="2">
        <v>10681000</v>
      </c>
      <c r="R1822" t="str">
        <f>IF(Raw_Data[[#This Row],[persen_dp]]&lt;15%,"Low",IF(Raw_Data[[#This Row],[persen_dp]]&gt;25%,"High","Medium"))</f>
        <v>Medium</v>
      </c>
      <c r="S1822" s="3">
        <v>0.25</v>
      </c>
      <c r="T1822">
        <v>18</v>
      </c>
      <c r="U1822">
        <v>0.14499999999999999</v>
      </c>
      <c r="V1822" s="2">
        <v>2167300</v>
      </c>
      <c r="W1822" s="2">
        <v>39011000</v>
      </c>
      <c r="X1822" t="str">
        <f>IF(OR(Raw_Data[[#This Row],[status_pembayaran]]="Macet",Raw_Data[[#This Row],[status_pembayaran]]="Kurang Lancar"),"Non Performing Loan","Performing")</f>
        <v>Performing</v>
      </c>
      <c r="Y1822" t="s">
        <v>47</v>
      </c>
      <c r="Z1822">
        <v>0</v>
      </c>
      <c r="AA1822">
        <v>0</v>
      </c>
      <c r="AB1822">
        <v>1</v>
      </c>
      <c r="AC1822" t="s">
        <v>74</v>
      </c>
      <c r="AD1822">
        <f>IF(Raw_Data[[#This Row],[rasio]]&lt;0.2,1,IF(Raw_Data[[#This Row],[rasio]]&lt;0.3,2,IF(Raw_Data[[#This Row],[rasio]]&lt;0.4,3,4)))</f>
        <v>4</v>
      </c>
      <c r="AE1822">
        <f>IF(Raw_Data[[#This Row],[kategori_dp]]="High",1,IF(Raw_Data[[#This Row],[kategori_dp]]="Medium",2,3))</f>
        <v>2</v>
      </c>
      <c r="AF1822">
        <f>IF(Raw_Data[[#This Row],[tenor_bulan]]&lt;=24,1,IF(Raw_Data[[#This Row],[tenor_bulan]]&lt;=36,2,IF(Raw_Data[[#This Row],[tenor_bulan]]&lt;=48,3,4)))</f>
        <v>1</v>
      </c>
      <c r="AG1822">
        <f>IF(Raw_Data[[#This Row],[jumlah_kali_telat]]=0,0,IF(Raw_Data[[#This Row],[jumlah_kali_telat]]&lt;=2,2,4))</f>
        <v>0</v>
      </c>
      <c r="AH1822">
        <f>Raw_Data[[#This Row],[Skor_Rasio]]+Raw_Data[[#This Row],[Skor_DP]]+Raw_Data[[#This Row],[Skor_Tenor]]+Raw_Data[[#This Row],[Skor_Telat]]</f>
        <v>7</v>
      </c>
      <c r="AI1822" t="str">
        <f>IF(Raw_Data[[#This Row],[Risk_Score]]&lt;=6,"Low Risk",IF(Raw_Data[[#This Row],[Risk_Score]]&lt;=8,"Medium Risk","High Risk"))</f>
        <v>Medium Risk</v>
      </c>
      <c r="AJ1822">
        <f ca="1">IFERROR(DATEDIF(Raw_Data[[#This Row],[tanggal_pengajuan]],TODAY(),"m"),"N/A")</f>
        <v>5</v>
      </c>
      <c r="AK1822" t="str">
        <f ca="1">IF(ISNUMBER(Raw_Data[[#This Row],[MOB]]),IF(Raw_Data[[#This Row],[MOB]]&lt;6,"0-5 bulan",IF(Raw_Data[[#This Row],[MOB]]&lt;12,"6-11 bulan",IF(Raw_Data[[#This Row],[MOB]]&lt;24,"12-23 bulan","24+ bulan"))),"N/A")</f>
        <v>0-5 bulan</v>
      </c>
    </row>
    <row r="1823" spans="1:37" ht="14.25" customHeight="1" x14ac:dyDescent="0.45">
      <c r="A1823" t="s">
        <v>4321</v>
      </c>
      <c r="B1823" s="64">
        <v>46089</v>
      </c>
      <c r="C1823" s="1" t="str">
        <f t="shared" si="28"/>
        <v>March</v>
      </c>
      <c r="D1823" t="s">
        <v>448</v>
      </c>
      <c r="E1823" t="s">
        <v>4322</v>
      </c>
      <c r="F1823">
        <v>50</v>
      </c>
      <c r="G1823" t="s">
        <v>40</v>
      </c>
      <c r="H1823" t="s">
        <v>52</v>
      </c>
      <c r="I1823" s="2">
        <v>8400000</v>
      </c>
      <c r="J1823" s="3">
        <f>Raw_Data[[#This Row],[cicilan_per_bulan]]/Raw_Data[[#This Row],[penghasilan_bulanan]]</f>
        <v>3.5678571428571428E-2</v>
      </c>
      <c r="K1823" t="s">
        <v>167</v>
      </c>
      <c r="L1823" t="s">
        <v>110</v>
      </c>
      <c r="M1823" t="s">
        <v>249</v>
      </c>
      <c r="N1823" t="s">
        <v>250</v>
      </c>
      <c r="O1823" t="s">
        <v>57</v>
      </c>
      <c r="P1823" s="2">
        <v>16038000</v>
      </c>
      <c r="Q1823" s="2">
        <v>5613000</v>
      </c>
      <c r="R1823" t="str">
        <f>IF(Raw_Data[[#This Row],[persen_dp]]&lt;15%,"Low",IF(Raw_Data[[#This Row],[persen_dp]]&gt;25%,"High","Medium"))</f>
        <v>High</v>
      </c>
      <c r="S1823" s="3">
        <v>0.35</v>
      </c>
      <c r="T1823">
        <v>60</v>
      </c>
      <c r="U1823">
        <v>0.14499999999999999</v>
      </c>
      <c r="V1823" s="2">
        <v>299700</v>
      </c>
      <c r="W1823" s="2">
        <v>17983000</v>
      </c>
      <c r="X1823" t="str">
        <f>IF(OR(Raw_Data[[#This Row],[status_pembayaran]]="Macet",Raw_Data[[#This Row],[status_pembayaran]]="Kurang Lancar"),"Non Performing Loan","Performing")</f>
        <v>Performing</v>
      </c>
      <c r="Y1823" t="s">
        <v>47</v>
      </c>
      <c r="Z1823">
        <v>0</v>
      </c>
      <c r="AA1823">
        <v>0</v>
      </c>
      <c r="AB1823">
        <v>1</v>
      </c>
      <c r="AD1823">
        <f>IF(Raw_Data[[#This Row],[rasio]]&lt;0.2,1,IF(Raw_Data[[#This Row],[rasio]]&lt;0.3,2,IF(Raw_Data[[#This Row],[rasio]]&lt;0.4,3,4)))</f>
        <v>1</v>
      </c>
      <c r="AE1823">
        <f>IF(Raw_Data[[#This Row],[kategori_dp]]="High",1,IF(Raw_Data[[#This Row],[kategori_dp]]="Medium",2,3))</f>
        <v>1</v>
      </c>
      <c r="AF1823">
        <f>IF(Raw_Data[[#This Row],[tenor_bulan]]&lt;=24,1,IF(Raw_Data[[#This Row],[tenor_bulan]]&lt;=36,2,IF(Raw_Data[[#This Row],[tenor_bulan]]&lt;=48,3,4)))</f>
        <v>4</v>
      </c>
      <c r="AG1823">
        <f>IF(Raw_Data[[#This Row],[jumlah_kali_telat]]=0,0,IF(Raw_Data[[#This Row],[jumlah_kali_telat]]&lt;=2,2,4))</f>
        <v>0</v>
      </c>
      <c r="AH1823">
        <f>Raw_Data[[#This Row],[Skor_Rasio]]+Raw_Data[[#This Row],[Skor_DP]]+Raw_Data[[#This Row],[Skor_Tenor]]+Raw_Data[[#This Row],[Skor_Telat]]</f>
        <v>6</v>
      </c>
      <c r="AI1823" t="str">
        <f>IF(Raw_Data[[#This Row],[Risk_Score]]&lt;=6,"Low Risk",IF(Raw_Data[[#This Row],[Risk_Score]]&lt;=8,"Medium Risk","High Risk"))</f>
        <v>Low Risk</v>
      </c>
      <c r="AJ1823">
        <f ca="1">IFERROR(DATEDIF(Raw_Data[[#This Row],[tanggal_pengajuan]],TODAY(),"m"),"N/A")</f>
        <v>7</v>
      </c>
      <c r="AK1823" t="str">
        <f ca="1">IF(ISNUMBER(Raw_Data[[#This Row],[MOB]]),IF(Raw_Data[[#This Row],[MOB]]&lt;6,"0-5 bulan",IF(Raw_Data[[#This Row],[MOB]]&lt;12,"6-11 bulan",IF(Raw_Data[[#This Row],[MOB]]&lt;24,"12-23 bulan","24+ bulan"))),"N/A")</f>
        <v>6-11 bulan</v>
      </c>
    </row>
    <row r="1824" spans="1:37" ht="14.25" customHeight="1" x14ac:dyDescent="0.45">
      <c r="A1824" t="s">
        <v>4323</v>
      </c>
      <c r="B1824" s="64">
        <v>46088</v>
      </c>
      <c r="C1824" s="1" t="str">
        <f t="shared" si="28"/>
        <v>March</v>
      </c>
      <c r="D1824" t="s">
        <v>1367</v>
      </c>
      <c r="E1824" t="s">
        <v>4324</v>
      </c>
      <c r="F1824">
        <v>36</v>
      </c>
      <c r="G1824" t="s">
        <v>51</v>
      </c>
      <c r="H1824" t="s">
        <v>52</v>
      </c>
      <c r="I1824" s="2">
        <v>11208000</v>
      </c>
      <c r="J1824" s="3">
        <f>Raw_Data[[#This Row],[cicilan_per_bulan]]/Raw_Data[[#This Row],[penghasilan_bulanan]]</f>
        <v>0.11233940042826553</v>
      </c>
      <c r="K1824" t="s">
        <v>153</v>
      </c>
      <c r="L1824" t="s">
        <v>154</v>
      </c>
      <c r="M1824" t="s">
        <v>55</v>
      </c>
      <c r="N1824" t="s">
        <v>141</v>
      </c>
      <c r="O1824" t="s">
        <v>46</v>
      </c>
      <c r="P1824" s="2">
        <v>21901000</v>
      </c>
      <c r="Q1824" s="2">
        <v>3285000</v>
      </c>
      <c r="R1824" t="str">
        <f>IF(Raw_Data[[#This Row],[persen_dp]]&lt;15%,"Low",IF(Raw_Data[[#This Row],[persen_dp]]&gt;25%,"High","Medium"))</f>
        <v>Medium</v>
      </c>
      <c r="S1824" s="3">
        <v>0.15</v>
      </c>
      <c r="T1824">
        <v>18</v>
      </c>
      <c r="U1824">
        <v>0.14499999999999999</v>
      </c>
      <c r="V1824" s="2">
        <v>1259100</v>
      </c>
      <c r="W1824" s="2">
        <v>22664000</v>
      </c>
      <c r="X1824" t="str">
        <f>IF(OR(Raw_Data[[#This Row],[status_pembayaran]]="Macet",Raw_Data[[#This Row],[status_pembayaran]]="Kurang Lancar"),"Non Performing Loan","Performing")</f>
        <v>Performing</v>
      </c>
      <c r="Y1824" t="s">
        <v>47</v>
      </c>
      <c r="Z1824">
        <v>0</v>
      </c>
      <c r="AA1824">
        <v>0</v>
      </c>
      <c r="AB1824">
        <v>1</v>
      </c>
      <c r="AD1824">
        <f>IF(Raw_Data[[#This Row],[rasio]]&lt;0.2,1,IF(Raw_Data[[#This Row],[rasio]]&lt;0.3,2,IF(Raw_Data[[#This Row],[rasio]]&lt;0.4,3,4)))</f>
        <v>1</v>
      </c>
      <c r="AE1824">
        <f>IF(Raw_Data[[#This Row],[kategori_dp]]="High",1,IF(Raw_Data[[#This Row],[kategori_dp]]="Medium",2,3))</f>
        <v>2</v>
      </c>
      <c r="AF1824">
        <f>IF(Raw_Data[[#This Row],[tenor_bulan]]&lt;=24,1,IF(Raw_Data[[#This Row],[tenor_bulan]]&lt;=36,2,IF(Raw_Data[[#This Row],[tenor_bulan]]&lt;=48,3,4)))</f>
        <v>1</v>
      </c>
      <c r="AG1824">
        <f>IF(Raw_Data[[#This Row],[jumlah_kali_telat]]=0,0,IF(Raw_Data[[#This Row],[jumlah_kali_telat]]&lt;=2,2,4))</f>
        <v>0</v>
      </c>
      <c r="AH1824">
        <f>Raw_Data[[#This Row],[Skor_Rasio]]+Raw_Data[[#This Row],[Skor_DP]]+Raw_Data[[#This Row],[Skor_Tenor]]+Raw_Data[[#This Row],[Skor_Telat]]</f>
        <v>4</v>
      </c>
      <c r="AI1824" t="str">
        <f>IF(Raw_Data[[#This Row],[Risk_Score]]&lt;=6,"Low Risk",IF(Raw_Data[[#This Row],[Risk_Score]]&lt;=8,"Medium Risk","High Risk"))</f>
        <v>Low Risk</v>
      </c>
      <c r="AJ1824">
        <f ca="1">IFERROR(DATEDIF(Raw_Data[[#This Row],[tanggal_pengajuan]],TODAY(),"m"),"N/A")</f>
        <v>7</v>
      </c>
      <c r="AK1824" t="str">
        <f ca="1">IF(ISNUMBER(Raw_Data[[#This Row],[MOB]]),IF(Raw_Data[[#This Row],[MOB]]&lt;6,"0-5 bulan",IF(Raw_Data[[#This Row],[MOB]]&lt;12,"6-11 bulan",IF(Raw_Data[[#This Row],[MOB]]&lt;24,"12-23 bulan","24+ bulan"))),"N/A")</f>
        <v>6-11 bulan</v>
      </c>
    </row>
    <row r="1825" spans="1:37" ht="14.25" customHeight="1" x14ac:dyDescent="0.45">
      <c r="A1825" t="s">
        <v>4325</v>
      </c>
      <c r="B1825" s="64">
        <v>46044</v>
      </c>
      <c r="C1825" s="1" t="str">
        <f t="shared" si="28"/>
        <v>January</v>
      </c>
      <c r="D1825" t="s">
        <v>713</v>
      </c>
      <c r="E1825" t="s">
        <v>4326</v>
      </c>
      <c r="F1825">
        <v>55</v>
      </c>
      <c r="G1825" t="s">
        <v>40</v>
      </c>
      <c r="H1825" t="s">
        <v>52</v>
      </c>
      <c r="I1825" s="2">
        <v>9028000</v>
      </c>
      <c r="J1825" s="3">
        <f>Raw_Data[[#This Row],[cicilan_per_bulan]]/Raw_Data[[#This Row],[penghasilan_bulanan]]</f>
        <v>0.11206247230837395</v>
      </c>
      <c r="K1825" t="s">
        <v>192</v>
      </c>
      <c r="L1825" t="s">
        <v>128</v>
      </c>
      <c r="M1825" t="s">
        <v>55</v>
      </c>
      <c r="N1825" t="s">
        <v>221</v>
      </c>
      <c r="O1825" t="s">
        <v>159</v>
      </c>
      <c r="P1825" s="2">
        <v>42301000</v>
      </c>
      <c r="Q1825" s="2">
        <v>16921000</v>
      </c>
      <c r="R1825" t="str">
        <f>IF(Raw_Data[[#This Row],[persen_dp]]&lt;15%,"Low",IF(Raw_Data[[#This Row],[persen_dp]]&gt;25%,"High","Medium"))</f>
        <v>High</v>
      </c>
      <c r="S1825" s="3">
        <v>0.4</v>
      </c>
      <c r="T1825">
        <v>36</v>
      </c>
      <c r="U1825">
        <v>0.14499999999999999</v>
      </c>
      <c r="V1825" s="2">
        <v>1011700</v>
      </c>
      <c r="W1825" s="2">
        <v>36421000</v>
      </c>
      <c r="X1825" t="str">
        <f>IF(OR(Raw_Data[[#This Row],[status_pembayaran]]="Macet",Raw_Data[[#This Row],[status_pembayaran]]="Kurang Lancar"),"Non Performing Loan","Performing")</f>
        <v>Performing</v>
      </c>
      <c r="Y1825" t="s">
        <v>47</v>
      </c>
      <c r="Z1825">
        <v>0</v>
      </c>
      <c r="AA1825">
        <v>0</v>
      </c>
      <c r="AB1825">
        <v>1</v>
      </c>
      <c r="AD1825">
        <f>IF(Raw_Data[[#This Row],[rasio]]&lt;0.2,1,IF(Raw_Data[[#This Row],[rasio]]&lt;0.3,2,IF(Raw_Data[[#This Row],[rasio]]&lt;0.4,3,4)))</f>
        <v>1</v>
      </c>
      <c r="AE1825">
        <f>IF(Raw_Data[[#This Row],[kategori_dp]]="High",1,IF(Raw_Data[[#This Row],[kategori_dp]]="Medium",2,3))</f>
        <v>1</v>
      </c>
      <c r="AF1825">
        <f>IF(Raw_Data[[#This Row],[tenor_bulan]]&lt;=24,1,IF(Raw_Data[[#This Row],[tenor_bulan]]&lt;=36,2,IF(Raw_Data[[#This Row],[tenor_bulan]]&lt;=48,3,4)))</f>
        <v>2</v>
      </c>
      <c r="AG1825">
        <f>IF(Raw_Data[[#This Row],[jumlah_kali_telat]]=0,0,IF(Raw_Data[[#This Row],[jumlah_kali_telat]]&lt;=2,2,4))</f>
        <v>0</v>
      </c>
      <c r="AH1825">
        <f>Raw_Data[[#This Row],[Skor_Rasio]]+Raw_Data[[#This Row],[Skor_DP]]+Raw_Data[[#This Row],[Skor_Tenor]]+Raw_Data[[#This Row],[Skor_Telat]]</f>
        <v>4</v>
      </c>
      <c r="AI1825" t="str">
        <f>IF(Raw_Data[[#This Row],[Risk_Score]]&lt;=6,"Low Risk",IF(Raw_Data[[#This Row],[Risk_Score]]&lt;=8,"Medium Risk","High Risk"))</f>
        <v>Low Risk</v>
      </c>
      <c r="AJ1825">
        <f ca="1">IFERROR(DATEDIF(Raw_Data[[#This Row],[tanggal_pengajuan]],TODAY(),"m"),"N/A")</f>
        <v>9</v>
      </c>
      <c r="AK1825" t="str">
        <f ca="1">IF(ISNUMBER(Raw_Data[[#This Row],[MOB]]),IF(Raw_Data[[#This Row],[MOB]]&lt;6,"0-5 bulan",IF(Raw_Data[[#This Row],[MOB]]&lt;12,"6-11 bulan",IF(Raw_Data[[#This Row],[MOB]]&lt;24,"12-23 bulan","24+ bulan"))),"N/A")</f>
        <v>6-11 bulan</v>
      </c>
    </row>
    <row r="1826" spans="1:37" ht="14.25" customHeight="1" x14ac:dyDescent="0.45">
      <c r="A1826" t="s">
        <v>4327</v>
      </c>
      <c r="B1826" s="64">
        <v>46181</v>
      </c>
      <c r="C1826" s="1" t="str">
        <f t="shared" si="28"/>
        <v>June</v>
      </c>
      <c r="D1826" t="s">
        <v>4328</v>
      </c>
      <c r="E1826" t="s">
        <v>4329</v>
      </c>
      <c r="F1826">
        <v>39</v>
      </c>
      <c r="G1826" t="s">
        <v>40</v>
      </c>
      <c r="H1826" t="s">
        <v>96</v>
      </c>
      <c r="I1826" s="2">
        <v>7305000</v>
      </c>
      <c r="J1826" s="3">
        <f>Raw_Data[[#This Row],[cicilan_per_bulan]]/Raw_Data[[#This Row],[penghasilan_bulanan]]</f>
        <v>0.10940451745379877</v>
      </c>
      <c r="K1826" t="s">
        <v>63</v>
      </c>
      <c r="L1826" t="s">
        <v>64</v>
      </c>
      <c r="M1826" t="s">
        <v>55</v>
      </c>
      <c r="N1826" t="s">
        <v>65</v>
      </c>
      <c r="O1826" t="s">
        <v>46</v>
      </c>
      <c r="P1826" s="2">
        <v>28641000</v>
      </c>
      <c r="Q1826" s="2">
        <v>8592000</v>
      </c>
      <c r="R1826" t="str">
        <f>IF(Raw_Data[[#This Row],[persen_dp]]&lt;15%,"Low",IF(Raw_Data[[#This Row],[persen_dp]]&gt;25%,"High","Medium"))</f>
        <v>High</v>
      </c>
      <c r="S1826" s="3">
        <v>0.3</v>
      </c>
      <c r="T1826">
        <v>36</v>
      </c>
      <c r="U1826">
        <v>0.14499999999999999</v>
      </c>
      <c r="V1826" s="2">
        <v>799200</v>
      </c>
      <c r="W1826" s="2">
        <v>28771000</v>
      </c>
      <c r="X1826" t="str">
        <f>IF(OR(Raw_Data[[#This Row],[status_pembayaran]]="Macet",Raw_Data[[#This Row],[status_pembayaran]]="Kurang Lancar"),"Non Performing Loan","Performing")</f>
        <v>Performing</v>
      </c>
      <c r="Y1826" t="s">
        <v>47</v>
      </c>
      <c r="Z1826">
        <v>0</v>
      </c>
      <c r="AA1826">
        <v>0</v>
      </c>
      <c r="AB1826">
        <v>1</v>
      </c>
      <c r="AC1826" t="s">
        <v>58</v>
      </c>
      <c r="AD1826">
        <f>IF(Raw_Data[[#This Row],[rasio]]&lt;0.2,1,IF(Raw_Data[[#This Row],[rasio]]&lt;0.3,2,IF(Raw_Data[[#This Row],[rasio]]&lt;0.4,3,4)))</f>
        <v>1</v>
      </c>
      <c r="AE1826">
        <f>IF(Raw_Data[[#This Row],[kategori_dp]]="High",1,IF(Raw_Data[[#This Row],[kategori_dp]]="Medium",2,3))</f>
        <v>1</v>
      </c>
      <c r="AF1826">
        <f>IF(Raw_Data[[#This Row],[tenor_bulan]]&lt;=24,1,IF(Raw_Data[[#This Row],[tenor_bulan]]&lt;=36,2,IF(Raw_Data[[#This Row],[tenor_bulan]]&lt;=48,3,4)))</f>
        <v>2</v>
      </c>
      <c r="AG1826">
        <f>IF(Raw_Data[[#This Row],[jumlah_kali_telat]]=0,0,IF(Raw_Data[[#This Row],[jumlah_kali_telat]]&lt;=2,2,4))</f>
        <v>0</v>
      </c>
      <c r="AH1826">
        <f>Raw_Data[[#This Row],[Skor_Rasio]]+Raw_Data[[#This Row],[Skor_DP]]+Raw_Data[[#This Row],[Skor_Tenor]]+Raw_Data[[#This Row],[Skor_Telat]]</f>
        <v>4</v>
      </c>
      <c r="AI1826" t="str">
        <f>IF(Raw_Data[[#This Row],[Risk_Score]]&lt;=6,"Low Risk",IF(Raw_Data[[#This Row],[Risk_Score]]&lt;=8,"Medium Risk","High Risk"))</f>
        <v>Low Risk</v>
      </c>
      <c r="AJ1826">
        <f ca="1">IFERROR(DATEDIF(Raw_Data[[#This Row],[tanggal_pengajuan]],TODAY(),"m"),"N/A")</f>
        <v>4</v>
      </c>
      <c r="AK1826" t="str">
        <f ca="1">IF(ISNUMBER(Raw_Data[[#This Row],[MOB]]),IF(Raw_Data[[#This Row],[MOB]]&lt;6,"0-5 bulan",IF(Raw_Data[[#This Row],[MOB]]&lt;12,"6-11 bulan",IF(Raw_Data[[#This Row],[MOB]]&lt;24,"12-23 bulan","24+ bulan"))),"N/A")</f>
        <v>0-5 bulan</v>
      </c>
    </row>
    <row r="1827" spans="1:37" ht="14.25" customHeight="1" x14ac:dyDescent="0.45">
      <c r="A1827" t="s">
        <v>4330</v>
      </c>
      <c r="B1827" s="64">
        <v>46177</v>
      </c>
      <c r="C1827" s="1" t="str">
        <f t="shared" si="28"/>
        <v>June</v>
      </c>
      <c r="D1827" t="s">
        <v>424</v>
      </c>
      <c r="E1827" t="s">
        <v>4331</v>
      </c>
      <c r="F1827">
        <v>40</v>
      </c>
      <c r="G1827" t="s">
        <v>40</v>
      </c>
      <c r="H1827" t="s">
        <v>52</v>
      </c>
      <c r="I1827" s="2">
        <v>6053000</v>
      </c>
      <c r="J1827" s="3">
        <f>Raw_Data[[#This Row],[cicilan_per_bulan]]/Raw_Data[[#This Row],[penghasilan_bulanan]]</f>
        <v>0.28813811333223194</v>
      </c>
      <c r="K1827" t="s">
        <v>119</v>
      </c>
      <c r="L1827" t="s">
        <v>120</v>
      </c>
      <c r="M1827" t="s">
        <v>44</v>
      </c>
      <c r="N1827" t="s">
        <v>158</v>
      </c>
      <c r="O1827" t="s">
        <v>159</v>
      </c>
      <c r="P1827" s="2">
        <v>30335000</v>
      </c>
      <c r="Q1827" s="2">
        <v>4550000</v>
      </c>
      <c r="R1827" t="str">
        <f>IF(Raw_Data[[#This Row],[persen_dp]]&lt;15%,"Low",IF(Raw_Data[[#This Row],[persen_dp]]&gt;25%,"High","Medium"))</f>
        <v>Medium</v>
      </c>
      <c r="S1827" s="3">
        <v>0.15</v>
      </c>
      <c r="T1827">
        <v>18</v>
      </c>
      <c r="U1827">
        <v>0.14499999999999999</v>
      </c>
      <c r="V1827" s="2">
        <v>1744100</v>
      </c>
      <c r="W1827" s="2">
        <v>31393000</v>
      </c>
      <c r="X1827" t="str">
        <f>IF(OR(Raw_Data[[#This Row],[status_pembayaran]]="Macet",Raw_Data[[#This Row],[status_pembayaran]]="Kurang Lancar"),"Non Performing Loan","Performing")</f>
        <v>Performing</v>
      </c>
      <c r="Y1827" t="s">
        <v>47</v>
      </c>
      <c r="Z1827">
        <v>0</v>
      </c>
      <c r="AA1827">
        <v>0</v>
      </c>
      <c r="AB1827">
        <v>1</v>
      </c>
      <c r="AD1827">
        <f>IF(Raw_Data[[#This Row],[rasio]]&lt;0.2,1,IF(Raw_Data[[#This Row],[rasio]]&lt;0.3,2,IF(Raw_Data[[#This Row],[rasio]]&lt;0.4,3,4)))</f>
        <v>2</v>
      </c>
      <c r="AE1827">
        <f>IF(Raw_Data[[#This Row],[kategori_dp]]="High",1,IF(Raw_Data[[#This Row],[kategori_dp]]="Medium",2,3))</f>
        <v>2</v>
      </c>
      <c r="AF1827">
        <f>IF(Raw_Data[[#This Row],[tenor_bulan]]&lt;=24,1,IF(Raw_Data[[#This Row],[tenor_bulan]]&lt;=36,2,IF(Raw_Data[[#This Row],[tenor_bulan]]&lt;=48,3,4)))</f>
        <v>1</v>
      </c>
      <c r="AG1827">
        <f>IF(Raw_Data[[#This Row],[jumlah_kali_telat]]=0,0,IF(Raw_Data[[#This Row],[jumlah_kali_telat]]&lt;=2,2,4))</f>
        <v>0</v>
      </c>
      <c r="AH1827">
        <f>Raw_Data[[#This Row],[Skor_Rasio]]+Raw_Data[[#This Row],[Skor_DP]]+Raw_Data[[#This Row],[Skor_Tenor]]+Raw_Data[[#This Row],[Skor_Telat]]</f>
        <v>5</v>
      </c>
      <c r="AI1827" t="str">
        <f>IF(Raw_Data[[#This Row],[Risk_Score]]&lt;=6,"Low Risk",IF(Raw_Data[[#This Row],[Risk_Score]]&lt;=8,"Medium Risk","High Risk"))</f>
        <v>Low Risk</v>
      </c>
      <c r="AJ1827">
        <f ca="1">IFERROR(DATEDIF(Raw_Data[[#This Row],[tanggal_pengajuan]],TODAY(),"m"),"N/A")</f>
        <v>4</v>
      </c>
      <c r="AK1827" t="str">
        <f ca="1">IF(ISNUMBER(Raw_Data[[#This Row],[MOB]]),IF(Raw_Data[[#This Row],[MOB]]&lt;6,"0-5 bulan",IF(Raw_Data[[#This Row],[MOB]]&lt;12,"6-11 bulan",IF(Raw_Data[[#This Row],[MOB]]&lt;24,"12-23 bulan","24+ bulan"))),"N/A")</f>
        <v>0-5 bulan</v>
      </c>
    </row>
    <row r="1828" spans="1:37" ht="14.25" customHeight="1" x14ac:dyDescent="0.45">
      <c r="A1828" t="s">
        <v>4332</v>
      </c>
      <c r="B1828" s="64">
        <v>46190</v>
      </c>
      <c r="C1828" s="1" t="str">
        <f t="shared" si="28"/>
        <v>June</v>
      </c>
      <c r="D1828" t="s">
        <v>2314</v>
      </c>
      <c r="E1828" t="s">
        <v>4333</v>
      </c>
      <c r="F1828">
        <v>42</v>
      </c>
      <c r="G1828" t="s">
        <v>51</v>
      </c>
      <c r="H1828" t="s">
        <v>152</v>
      </c>
      <c r="I1828" s="2">
        <v>3454000</v>
      </c>
      <c r="J1828" s="3">
        <f>Raw_Data[[#This Row],[cicilan_per_bulan]]/Raw_Data[[#This Row],[penghasilan_bulanan]]</f>
        <v>0.40020266357845974</v>
      </c>
      <c r="K1828" t="s">
        <v>91</v>
      </c>
      <c r="L1828" t="s">
        <v>92</v>
      </c>
      <c r="M1828" t="s">
        <v>55</v>
      </c>
      <c r="N1828" t="s">
        <v>231</v>
      </c>
      <c r="O1828" t="s">
        <v>232</v>
      </c>
      <c r="P1828" s="2">
        <v>38530000</v>
      </c>
      <c r="Q1828" s="2">
        <v>3853000</v>
      </c>
      <c r="R1828" t="str">
        <f>IF(Raw_Data[[#This Row],[persen_dp]]&lt;15%,"Low",IF(Raw_Data[[#This Row],[persen_dp]]&gt;25%,"High","Medium"))</f>
        <v>Low</v>
      </c>
      <c r="S1828" s="3">
        <v>0.1</v>
      </c>
      <c r="T1828">
        <v>36</v>
      </c>
      <c r="U1828">
        <v>0.14499999999999999</v>
      </c>
      <c r="V1828" s="2">
        <v>1382300</v>
      </c>
      <c r="W1828" s="2">
        <v>49761000</v>
      </c>
      <c r="X1828" t="str">
        <f>IF(OR(Raw_Data[[#This Row],[status_pembayaran]]="Macet",Raw_Data[[#This Row],[status_pembayaran]]="Kurang Lancar"),"Non Performing Loan","Performing")</f>
        <v>Performing</v>
      </c>
      <c r="Y1828" t="s">
        <v>47</v>
      </c>
      <c r="Z1828">
        <v>0</v>
      </c>
      <c r="AA1828">
        <v>0</v>
      </c>
      <c r="AB1828">
        <v>1</v>
      </c>
      <c r="AD1828">
        <f>IF(Raw_Data[[#This Row],[rasio]]&lt;0.2,1,IF(Raw_Data[[#This Row],[rasio]]&lt;0.3,2,IF(Raw_Data[[#This Row],[rasio]]&lt;0.4,3,4)))</f>
        <v>4</v>
      </c>
      <c r="AE1828">
        <f>IF(Raw_Data[[#This Row],[kategori_dp]]="High",1,IF(Raw_Data[[#This Row],[kategori_dp]]="Medium",2,3))</f>
        <v>3</v>
      </c>
      <c r="AF1828">
        <f>IF(Raw_Data[[#This Row],[tenor_bulan]]&lt;=24,1,IF(Raw_Data[[#This Row],[tenor_bulan]]&lt;=36,2,IF(Raw_Data[[#This Row],[tenor_bulan]]&lt;=48,3,4)))</f>
        <v>2</v>
      </c>
      <c r="AG1828">
        <f>IF(Raw_Data[[#This Row],[jumlah_kali_telat]]=0,0,IF(Raw_Data[[#This Row],[jumlah_kali_telat]]&lt;=2,2,4))</f>
        <v>0</v>
      </c>
      <c r="AH1828">
        <f>Raw_Data[[#This Row],[Skor_Rasio]]+Raw_Data[[#This Row],[Skor_DP]]+Raw_Data[[#This Row],[Skor_Tenor]]+Raw_Data[[#This Row],[Skor_Telat]]</f>
        <v>9</v>
      </c>
      <c r="AI1828" t="str">
        <f>IF(Raw_Data[[#This Row],[Risk_Score]]&lt;=6,"Low Risk",IF(Raw_Data[[#This Row],[Risk_Score]]&lt;=8,"Medium Risk","High Risk"))</f>
        <v>High Risk</v>
      </c>
      <c r="AJ1828">
        <f ca="1">IFERROR(DATEDIF(Raw_Data[[#This Row],[tanggal_pengajuan]],TODAY(),"m"),"N/A")</f>
        <v>4</v>
      </c>
      <c r="AK1828" t="str">
        <f ca="1">IF(ISNUMBER(Raw_Data[[#This Row],[MOB]]),IF(Raw_Data[[#This Row],[MOB]]&lt;6,"0-5 bulan",IF(Raw_Data[[#This Row],[MOB]]&lt;12,"6-11 bulan",IF(Raw_Data[[#This Row],[MOB]]&lt;24,"12-23 bulan","24+ bulan"))),"N/A")</f>
        <v>0-5 bulan</v>
      </c>
    </row>
    <row r="1829" spans="1:37" ht="14.25" customHeight="1" x14ac:dyDescent="0.45">
      <c r="A1829" t="s">
        <v>4334</v>
      </c>
      <c r="B1829" s="64">
        <v>46026</v>
      </c>
      <c r="C1829" s="1" t="str">
        <f t="shared" si="28"/>
        <v>January</v>
      </c>
      <c r="D1829" t="s">
        <v>99</v>
      </c>
      <c r="E1829" t="s">
        <v>4335</v>
      </c>
      <c r="F1829">
        <v>55</v>
      </c>
      <c r="G1829" t="s">
        <v>40</v>
      </c>
      <c r="H1829" t="s">
        <v>108</v>
      </c>
      <c r="I1829" s="2">
        <v>6831000</v>
      </c>
      <c r="J1829" s="3">
        <f>Raw_Data[[#This Row],[cicilan_per_bulan]]/Raw_Data[[#This Row],[penghasilan_bulanan]]</f>
        <v>0.24615722441809398</v>
      </c>
      <c r="K1829" t="s">
        <v>102</v>
      </c>
      <c r="L1829" t="s">
        <v>103</v>
      </c>
      <c r="M1829" t="s">
        <v>55</v>
      </c>
      <c r="N1829" t="s">
        <v>141</v>
      </c>
      <c r="O1829" t="s">
        <v>46</v>
      </c>
      <c r="P1829" s="2">
        <v>22029000</v>
      </c>
      <c r="Q1829" s="2">
        <v>4406000</v>
      </c>
      <c r="R1829" t="str">
        <f>IF(Raw_Data[[#This Row],[persen_dp]]&lt;15%,"Low",IF(Raw_Data[[#This Row],[persen_dp]]&gt;25%,"High","Medium"))</f>
        <v>Medium</v>
      </c>
      <c r="S1829" s="3">
        <v>0.2</v>
      </c>
      <c r="T1829">
        <v>12</v>
      </c>
      <c r="U1829">
        <v>0.14499999999999999</v>
      </c>
      <c r="V1829" s="2">
        <v>1681500</v>
      </c>
      <c r="W1829" s="2">
        <v>20178000</v>
      </c>
      <c r="X1829" t="str">
        <f>IF(OR(Raw_Data[[#This Row],[status_pembayaran]]="Macet",Raw_Data[[#This Row],[status_pembayaran]]="Kurang Lancar"),"Non Performing Loan","Performing")</f>
        <v>Performing</v>
      </c>
      <c r="Y1829" t="s">
        <v>47</v>
      </c>
      <c r="Z1829">
        <v>0</v>
      </c>
      <c r="AA1829">
        <v>0</v>
      </c>
      <c r="AB1829">
        <v>1</v>
      </c>
      <c r="AD1829">
        <f>IF(Raw_Data[[#This Row],[rasio]]&lt;0.2,1,IF(Raw_Data[[#This Row],[rasio]]&lt;0.3,2,IF(Raw_Data[[#This Row],[rasio]]&lt;0.4,3,4)))</f>
        <v>2</v>
      </c>
      <c r="AE1829">
        <f>IF(Raw_Data[[#This Row],[kategori_dp]]="High",1,IF(Raw_Data[[#This Row],[kategori_dp]]="Medium",2,3))</f>
        <v>2</v>
      </c>
      <c r="AF1829">
        <f>IF(Raw_Data[[#This Row],[tenor_bulan]]&lt;=24,1,IF(Raw_Data[[#This Row],[tenor_bulan]]&lt;=36,2,IF(Raw_Data[[#This Row],[tenor_bulan]]&lt;=48,3,4)))</f>
        <v>1</v>
      </c>
      <c r="AG1829">
        <f>IF(Raw_Data[[#This Row],[jumlah_kali_telat]]=0,0,IF(Raw_Data[[#This Row],[jumlah_kali_telat]]&lt;=2,2,4))</f>
        <v>0</v>
      </c>
      <c r="AH1829">
        <f>Raw_Data[[#This Row],[Skor_Rasio]]+Raw_Data[[#This Row],[Skor_DP]]+Raw_Data[[#This Row],[Skor_Tenor]]+Raw_Data[[#This Row],[Skor_Telat]]</f>
        <v>5</v>
      </c>
      <c r="AI1829" t="str">
        <f>IF(Raw_Data[[#This Row],[Risk_Score]]&lt;=6,"Low Risk",IF(Raw_Data[[#This Row],[Risk_Score]]&lt;=8,"Medium Risk","High Risk"))</f>
        <v>Low Risk</v>
      </c>
      <c r="AJ1829">
        <f ca="1">IFERROR(DATEDIF(Raw_Data[[#This Row],[tanggal_pengajuan]],TODAY(),"m"),"N/A")</f>
        <v>9</v>
      </c>
      <c r="AK1829" t="str">
        <f ca="1">IF(ISNUMBER(Raw_Data[[#This Row],[MOB]]),IF(Raw_Data[[#This Row],[MOB]]&lt;6,"0-5 bulan",IF(Raw_Data[[#This Row],[MOB]]&lt;12,"6-11 bulan",IF(Raw_Data[[#This Row],[MOB]]&lt;24,"12-23 bulan","24+ bulan"))),"N/A")</f>
        <v>6-11 bulan</v>
      </c>
    </row>
    <row r="1830" spans="1:37" ht="14.25" customHeight="1" x14ac:dyDescent="0.45">
      <c r="A1830" t="s">
        <v>4336</v>
      </c>
      <c r="B1830" s="64">
        <v>46172</v>
      </c>
      <c r="C1830" s="1" t="str">
        <f t="shared" si="28"/>
        <v>May</v>
      </c>
      <c r="D1830" t="s">
        <v>4194</v>
      </c>
      <c r="E1830" t="s">
        <v>4337</v>
      </c>
      <c r="F1830">
        <v>22</v>
      </c>
      <c r="G1830" t="s">
        <v>51</v>
      </c>
      <c r="H1830" t="s">
        <v>176</v>
      </c>
      <c r="I1830" s="2">
        <v>4542000</v>
      </c>
      <c r="J1830" s="3">
        <f>Raw_Data[[#This Row],[cicilan_per_bulan]]/Raw_Data[[#This Row],[penghasilan_bulanan]]</f>
        <v>6.8295904887714656E-2</v>
      </c>
      <c r="K1830" t="s">
        <v>127</v>
      </c>
      <c r="L1830" t="s">
        <v>128</v>
      </c>
      <c r="M1830" t="s">
        <v>249</v>
      </c>
      <c r="N1830" t="s">
        <v>250</v>
      </c>
      <c r="O1830" t="s">
        <v>57</v>
      </c>
      <c r="P1830" s="2">
        <v>15705000</v>
      </c>
      <c r="Q1830" s="2">
        <v>6282000</v>
      </c>
      <c r="R1830" t="str">
        <f>IF(Raw_Data[[#This Row],[persen_dp]]&lt;15%,"Low",IF(Raw_Data[[#This Row],[persen_dp]]&gt;25%,"High","Medium"))</f>
        <v>High</v>
      </c>
      <c r="S1830" s="3">
        <v>0.4</v>
      </c>
      <c r="T1830">
        <v>48</v>
      </c>
      <c r="U1830">
        <v>0.14499999999999999</v>
      </c>
      <c r="V1830" s="2">
        <v>310200</v>
      </c>
      <c r="W1830" s="2">
        <v>14889000</v>
      </c>
      <c r="X1830" t="str">
        <f>IF(OR(Raw_Data[[#This Row],[status_pembayaran]]="Macet",Raw_Data[[#This Row],[status_pembayaran]]="Kurang Lancar"),"Non Performing Loan","Performing")</f>
        <v>Performing</v>
      </c>
      <c r="Y1830" t="s">
        <v>47</v>
      </c>
      <c r="Z1830">
        <v>0</v>
      </c>
      <c r="AA1830">
        <v>0</v>
      </c>
      <c r="AB1830">
        <v>1</v>
      </c>
      <c r="AD1830">
        <f>IF(Raw_Data[[#This Row],[rasio]]&lt;0.2,1,IF(Raw_Data[[#This Row],[rasio]]&lt;0.3,2,IF(Raw_Data[[#This Row],[rasio]]&lt;0.4,3,4)))</f>
        <v>1</v>
      </c>
      <c r="AE1830">
        <f>IF(Raw_Data[[#This Row],[kategori_dp]]="High",1,IF(Raw_Data[[#This Row],[kategori_dp]]="Medium",2,3))</f>
        <v>1</v>
      </c>
      <c r="AF1830">
        <f>IF(Raw_Data[[#This Row],[tenor_bulan]]&lt;=24,1,IF(Raw_Data[[#This Row],[tenor_bulan]]&lt;=36,2,IF(Raw_Data[[#This Row],[tenor_bulan]]&lt;=48,3,4)))</f>
        <v>3</v>
      </c>
      <c r="AG1830">
        <f>IF(Raw_Data[[#This Row],[jumlah_kali_telat]]=0,0,IF(Raw_Data[[#This Row],[jumlah_kali_telat]]&lt;=2,2,4))</f>
        <v>0</v>
      </c>
      <c r="AH1830">
        <f>Raw_Data[[#This Row],[Skor_Rasio]]+Raw_Data[[#This Row],[Skor_DP]]+Raw_Data[[#This Row],[Skor_Tenor]]+Raw_Data[[#This Row],[Skor_Telat]]</f>
        <v>5</v>
      </c>
      <c r="AI1830" t="str">
        <f>IF(Raw_Data[[#This Row],[Risk_Score]]&lt;=6,"Low Risk",IF(Raw_Data[[#This Row],[Risk_Score]]&lt;=8,"Medium Risk","High Risk"))</f>
        <v>Low Risk</v>
      </c>
      <c r="AJ1830">
        <f ca="1">IFERROR(DATEDIF(Raw_Data[[#This Row],[tanggal_pengajuan]],TODAY(),"m"),"N/A")</f>
        <v>4</v>
      </c>
      <c r="AK1830" t="str">
        <f ca="1">IF(ISNUMBER(Raw_Data[[#This Row],[MOB]]),IF(Raw_Data[[#This Row],[MOB]]&lt;6,"0-5 bulan",IF(Raw_Data[[#This Row],[MOB]]&lt;12,"6-11 bulan",IF(Raw_Data[[#This Row],[MOB]]&lt;24,"12-23 bulan","24+ bulan"))),"N/A")</f>
        <v>0-5 bulan</v>
      </c>
    </row>
    <row r="1831" spans="1:37" ht="14.25" customHeight="1" x14ac:dyDescent="0.45">
      <c r="A1831" t="s">
        <v>4338</v>
      </c>
      <c r="B1831" s="64">
        <v>46103</v>
      </c>
      <c r="C1831" s="1" t="str">
        <f t="shared" si="28"/>
        <v>March</v>
      </c>
      <c r="D1831" t="s">
        <v>353</v>
      </c>
      <c r="E1831" t="s">
        <v>4339</v>
      </c>
      <c r="F1831">
        <v>30</v>
      </c>
      <c r="G1831" t="s">
        <v>40</v>
      </c>
      <c r="H1831" t="s">
        <v>41</v>
      </c>
      <c r="I1831" s="2">
        <v>5182000</v>
      </c>
      <c r="J1831" s="3">
        <f>Raw_Data[[#This Row],[cicilan_per_bulan]]/Raw_Data[[#This Row],[penghasilan_bulanan]]</f>
        <v>0.32089926669239677</v>
      </c>
      <c r="K1831" t="s">
        <v>145</v>
      </c>
      <c r="L1831" t="s">
        <v>146</v>
      </c>
      <c r="M1831" t="s">
        <v>55</v>
      </c>
      <c r="N1831" t="s">
        <v>121</v>
      </c>
      <c r="O1831" t="s">
        <v>122</v>
      </c>
      <c r="P1831" s="2">
        <v>35121000</v>
      </c>
      <c r="Q1831" s="2">
        <v>10536000</v>
      </c>
      <c r="R1831" t="str">
        <f>IF(Raw_Data[[#This Row],[persen_dp]]&lt;15%,"Low",IF(Raw_Data[[#This Row],[persen_dp]]&gt;25%,"High","Medium"))</f>
        <v>High</v>
      </c>
      <c r="S1831" s="3">
        <v>0.3</v>
      </c>
      <c r="T1831">
        <v>18</v>
      </c>
      <c r="U1831">
        <v>0.14499999999999999</v>
      </c>
      <c r="V1831" s="2">
        <v>1662900</v>
      </c>
      <c r="W1831" s="2">
        <v>29933000</v>
      </c>
      <c r="X1831" t="str">
        <f>IF(OR(Raw_Data[[#This Row],[status_pembayaran]]="Macet",Raw_Data[[#This Row],[status_pembayaran]]="Kurang Lancar"),"Non Performing Loan","Performing")</f>
        <v>Performing</v>
      </c>
      <c r="Y1831" t="s">
        <v>47</v>
      </c>
      <c r="Z1831">
        <v>0</v>
      </c>
      <c r="AA1831">
        <v>0</v>
      </c>
      <c r="AB1831">
        <v>1</v>
      </c>
      <c r="AC1831" t="s">
        <v>137</v>
      </c>
      <c r="AD1831">
        <f>IF(Raw_Data[[#This Row],[rasio]]&lt;0.2,1,IF(Raw_Data[[#This Row],[rasio]]&lt;0.3,2,IF(Raw_Data[[#This Row],[rasio]]&lt;0.4,3,4)))</f>
        <v>3</v>
      </c>
      <c r="AE1831">
        <f>IF(Raw_Data[[#This Row],[kategori_dp]]="High",1,IF(Raw_Data[[#This Row],[kategori_dp]]="Medium",2,3))</f>
        <v>1</v>
      </c>
      <c r="AF1831">
        <f>IF(Raw_Data[[#This Row],[tenor_bulan]]&lt;=24,1,IF(Raw_Data[[#This Row],[tenor_bulan]]&lt;=36,2,IF(Raw_Data[[#This Row],[tenor_bulan]]&lt;=48,3,4)))</f>
        <v>1</v>
      </c>
      <c r="AG1831">
        <f>IF(Raw_Data[[#This Row],[jumlah_kali_telat]]=0,0,IF(Raw_Data[[#This Row],[jumlah_kali_telat]]&lt;=2,2,4))</f>
        <v>0</v>
      </c>
      <c r="AH1831">
        <f>Raw_Data[[#This Row],[Skor_Rasio]]+Raw_Data[[#This Row],[Skor_DP]]+Raw_Data[[#This Row],[Skor_Tenor]]+Raw_Data[[#This Row],[Skor_Telat]]</f>
        <v>5</v>
      </c>
      <c r="AI1831" t="str">
        <f>IF(Raw_Data[[#This Row],[Risk_Score]]&lt;=6,"Low Risk",IF(Raw_Data[[#This Row],[Risk_Score]]&lt;=8,"Medium Risk","High Risk"))</f>
        <v>Low Risk</v>
      </c>
      <c r="AJ1831">
        <f ca="1">IFERROR(DATEDIF(Raw_Data[[#This Row],[tanggal_pengajuan]],TODAY(),"m"),"N/A")</f>
        <v>7</v>
      </c>
      <c r="AK1831" t="str">
        <f ca="1">IF(ISNUMBER(Raw_Data[[#This Row],[MOB]]),IF(Raw_Data[[#This Row],[MOB]]&lt;6,"0-5 bulan",IF(Raw_Data[[#This Row],[MOB]]&lt;12,"6-11 bulan",IF(Raw_Data[[#This Row],[MOB]]&lt;24,"12-23 bulan","24+ bulan"))),"N/A")</f>
        <v>6-11 bulan</v>
      </c>
    </row>
    <row r="1832" spans="1:37" ht="14.25" customHeight="1" x14ac:dyDescent="0.45">
      <c r="A1832" t="s">
        <v>4340</v>
      </c>
      <c r="B1832" s="64">
        <v>46152</v>
      </c>
      <c r="C1832" s="1" t="str">
        <f t="shared" si="28"/>
        <v>May</v>
      </c>
      <c r="D1832" t="s">
        <v>197</v>
      </c>
      <c r="E1832" t="s">
        <v>4341</v>
      </c>
      <c r="F1832">
        <v>53</v>
      </c>
      <c r="G1832" t="s">
        <v>51</v>
      </c>
      <c r="H1832" t="s">
        <v>52</v>
      </c>
      <c r="I1832" s="2">
        <v>5820000</v>
      </c>
      <c r="J1832" s="3">
        <f>Raw_Data[[#This Row],[cicilan_per_bulan]]/Raw_Data[[#This Row],[penghasilan_bulanan]]</f>
        <v>0.1579209621993127</v>
      </c>
      <c r="K1832" t="s">
        <v>91</v>
      </c>
      <c r="L1832" t="s">
        <v>92</v>
      </c>
      <c r="M1832" t="s">
        <v>44</v>
      </c>
      <c r="N1832" t="s">
        <v>184</v>
      </c>
      <c r="O1832" t="s">
        <v>122</v>
      </c>
      <c r="P1832" s="2">
        <v>37231000</v>
      </c>
      <c r="Q1832" s="2">
        <v>9308000</v>
      </c>
      <c r="R1832" t="str">
        <f>IF(Raw_Data[[#This Row],[persen_dp]]&lt;15%,"Low",IF(Raw_Data[[#This Row],[persen_dp]]&gt;25%,"High","Medium"))</f>
        <v>Medium</v>
      </c>
      <c r="S1832" s="3">
        <v>0.25</v>
      </c>
      <c r="T1832">
        <v>48</v>
      </c>
      <c r="U1832">
        <v>0.14499999999999999</v>
      </c>
      <c r="V1832" s="2">
        <v>919100</v>
      </c>
      <c r="W1832" s="2">
        <v>44118000</v>
      </c>
      <c r="X1832" t="str">
        <f>IF(OR(Raw_Data[[#This Row],[status_pembayaran]]="Macet",Raw_Data[[#This Row],[status_pembayaran]]="Kurang Lancar"),"Non Performing Loan","Performing")</f>
        <v>Performing</v>
      </c>
      <c r="Y1832" t="s">
        <v>317</v>
      </c>
      <c r="Z1832">
        <v>0</v>
      </c>
      <c r="AA1832">
        <v>0</v>
      </c>
      <c r="AB1832">
        <v>0</v>
      </c>
      <c r="AD1832">
        <f>IF(Raw_Data[[#This Row],[rasio]]&lt;0.2,1,IF(Raw_Data[[#This Row],[rasio]]&lt;0.3,2,IF(Raw_Data[[#This Row],[rasio]]&lt;0.4,3,4)))</f>
        <v>1</v>
      </c>
      <c r="AE1832">
        <f>IF(Raw_Data[[#This Row],[kategori_dp]]="High",1,IF(Raw_Data[[#This Row],[kategori_dp]]="Medium",2,3))</f>
        <v>2</v>
      </c>
      <c r="AF1832">
        <f>IF(Raw_Data[[#This Row],[tenor_bulan]]&lt;=24,1,IF(Raw_Data[[#This Row],[tenor_bulan]]&lt;=36,2,IF(Raw_Data[[#This Row],[tenor_bulan]]&lt;=48,3,4)))</f>
        <v>3</v>
      </c>
      <c r="AG1832">
        <f>IF(Raw_Data[[#This Row],[jumlah_kali_telat]]=0,0,IF(Raw_Data[[#This Row],[jumlah_kali_telat]]&lt;=2,2,4))</f>
        <v>0</v>
      </c>
      <c r="AH1832">
        <f>Raw_Data[[#This Row],[Skor_Rasio]]+Raw_Data[[#This Row],[Skor_DP]]+Raw_Data[[#This Row],[Skor_Tenor]]+Raw_Data[[#This Row],[Skor_Telat]]</f>
        <v>6</v>
      </c>
      <c r="AI1832" t="str">
        <f>IF(Raw_Data[[#This Row],[Risk_Score]]&lt;=6,"Low Risk",IF(Raw_Data[[#This Row],[Risk_Score]]&lt;=8,"Medium Risk","High Risk"))</f>
        <v>Low Risk</v>
      </c>
      <c r="AJ1832">
        <f ca="1">IFERROR(DATEDIF(Raw_Data[[#This Row],[tanggal_pengajuan]],TODAY(),"m"),"N/A")</f>
        <v>5</v>
      </c>
      <c r="AK1832" t="str">
        <f ca="1">IF(ISNUMBER(Raw_Data[[#This Row],[MOB]]),IF(Raw_Data[[#This Row],[MOB]]&lt;6,"0-5 bulan",IF(Raw_Data[[#This Row],[MOB]]&lt;12,"6-11 bulan",IF(Raw_Data[[#This Row],[MOB]]&lt;24,"12-23 bulan","24+ bulan"))),"N/A")</f>
        <v>0-5 bulan</v>
      </c>
    </row>
    <row r="1833" spans="1:37" ht="14.25" customHeight="1" x14ac:dyDescent="0.45">
      <c r="A1833" t="s">
        <v>4342</v>
      </c>
      <c r="B1833" s="64">
        <v>46115</v>
      </c>
      <c r="C1833" s="1" t="str">
        <f t="shared" si="28"/>
        <v>April</v>
      </c>
      <c r="D1833" t="s">
        <v>1375</v>
      </c>
      <c r="E1833" t="s">
        <v>4343</v>
      </c>
      <c r="F1833">
        <v>38</v>
      </c>
      <c r="G1833" t="s">
        <v>40</v>
      </c>
      <c r="H1833" t="s">
        <v>41</v>
      </c>
      <c r="I1833" s="2">
        <v>6095000</v>
      </c>
      <c r="J1833" s="3">
        <f>Raw_Data[[#This Row],[cicilan_per_bulan]]/Raw_Data[[#This Row],[penghasilan_bulanan]]</f>
        <v>0.1412797374897457</v>
      </c>
      <c r="K1833" t="s">
        <v>91</v>
      </c>
      <c r="L1833" t="s">
        <v>92</v>
      </c>
      <c r="M1833" t="s">
        <v>44</v>
      </c>
      <c r="N1833" t="s">
        <v>171</v>
      </c>
      <c r="O1833" t="s">
        <v>172</v>
      </c>
      <c r="P1833" s="2">
        <v>43601000</v>
      </c>
      <c r="Q1833" s="2">
        <v>17440000</v>
      </c>
      <c r="R1833" t="str">
        <f>IF(Raw_Data[[#This Row],[persen_dp]]&lt;15%,"Low",IF(Raw_Data[[#This Row],[persen_dp]]&gt;25%,"High","Medium"))</f>
        <v>High</v>
      </c>
      <c r="S1833" s="3">
        <v>0.4</v>
      </c>
      <c r="T1833">
        <v>48</v>
      </c>
      <c r="U1833">
        <v>0.14499999999999999</v>
      </c>
      <c r="V1833" s="2">
        <v>861100</v>
      </c>
      <c r="W1833" s="2">
        <v>41334000</v>
      </c>
      <c r="X1833" t="str">
        <f>IF(OR(Raw_Data[[#This Row],[status_pembayaran]]="Macet",Raw_Data[[#This Row],[status_pembayaran]]="Kurang Lancar"),"Non Performing Loan","Performing")</f>
        <v>Performing</v>
      </c>
      <c r="Y1833" t="s">
        <v>47</v>
      </c>
      <c r="Z1833">
        <v>0</v>
      </c>
      <c r="AA1833">
        <v>0</v>
      </c>
      <c r="AB1833">
        <v>1</v>
      </c>
      <c r="AC1833" t="s">
        <v>58</v>
      </c>
      <c r="AD1833">
        <f>IF(Raw_Data[[#This Row],[rasio]]&lt;0.2,1,IF(Raw_Data[[#This Row],[rasio]]&lt;0.3,2,IF(Raw_Data[[#This Row],[rasio]]&lt;0.4,3,4)))</f>
        <v>1</v>
      </c>
      <c r="AE1833">
        <f>IF(Raw_Data[[#This Row],[kategori_dp]]="High",1,IF(Raw_Data[[#This Row],[kategori_dp]]="Medium",2,3))</f>
        <v>1</v>
      </c>
      <c r="AF1833">
        <f>IF(Raw_Data[[#This Row],[tenor_bulan]]&lt;=24,1,IF(Raw_Data[[#This Row],[tenor_bulan]]&lt;=36,2,IF(Raw_Data[[#This Row],[tenor_bulan]]&lt;=48,3,4)))</f>
        <v>3</v>
      </c>
      <c r="AG1833">
        <f>IF(Raw_Data[[#This Row],[jumlah_kali_telat]]=0,0,IF(Raw_Data[[#This Row],[jumlah_kali_telat]]&lt;=2,2,4))</f>
        <v>0</v>
      </c>
      <c r="AH1833">
        <f>Raw_Data[[#This Row],[Skor_Rasio]]+Raw_Data[[#This Row],[Skor_DP]]+Raw_Data[[#This Row],[Skor_Tenor]]+Raw_Data[[#This Row],[Skor_Telat]]</f>
        <v>5</v>
      </c>
      <c r="AI1833" t="str">
        <f>IF(Raw_Data[[#This Row],[Risk_Score]]&lt;=6,"Low Risk",IF(Raw_Data[[#This Row],[Risk_Score]]&lt;=8,"Medium Risk","High Risk"))</f>
        <v>Low Risk</v>
      </c>
      <c r="AJ1833">
        <f ca="1">IFERROR(DATEDIF(Raw_Data[[#This Row],[tanggal_pengajuan]],TODAY(),"m"),"N/A")</f>
        <v>6</v>
      </c>
      <c r="AK1833" t="str">
        <f ca="1">IF(ISNUMBER(Raw_Data[[#This Row],[MOB]]),IF(Raw_Data[[#This Row],[MOB]]&lt;6,"0-5 bulan",IF(Raw_Data[[#This Row],[MOB]]&lt;12,"6-11 bulan",IF(Raw_Data[[#This Row],[MOB]]&lt;24,"12-23 bulan","24+ bulan"))),"N/A")</f>
        <v>6-11 bulan</v>
      </c>
    </row>
    <row r="1834" spans="1:37" ht="14.25" customHeight="1" x14ac:dyDescent="0.45">
      <c r="A1834" t="s">
        <v>4344</v>
      </c>
      <c r="B1834" s="64">
        <v>46129</v>
      </c>
      <c r="C1834" s="1" t="str">
        <f t="shared" si="28"/>
        <v>April</v>
      </c>
      <c r="D1834" t="s">
        <v>3018</v>
      </c>
      <c r="E1834" t="s">
        <v>4345</v>
      </c>
      <c r="F1834">
        <v>57</v>
      </c>
      <c r="G1834" t="s">
        <v>40</v>
      </c>
      <c r="H1834" t="s">
        <v>52</v>
      </c>
      <c r="I1834" s="2">
        <v>8648000</v>
      </c>
      <c r="J1834" s="3">
        <f>Raw_Data[[#This Row],[cicilan_per_bulan]]/Raw_Data[[#This Row],[penghasilan_bulanan]]</f>
        <v>6.3852913968547642E-2</v>
      </c>
      <c r="K1834" t="s">
        <v>109</v>
      </c>
      <c r="L1834" t="s">
        <v>110</v>
      </c>
      <c r="M1834" t="s">
        <v>72</v>
      </c>
      <c r="N1834" t="s">
        <v>73</v>
      </c>
      <c r="O1834" t="s">
        <v>46</v>
      </c>
      <c r="P1834" s="2">
        <v>21342000</v>
      </c>
      <c r="Q1834" s="2">
        <v>2134000</v>
      </c>
      <c r="R1834" t="str">
        <f>IF(Raw_Data[[#This Row],[persen_dp]]&lt;15%,"Low",IF(Raw_Data[[#This Row],[persen_dp]]&gt;25%,"High","Medium"))</f>
        <v>Low</v>
      </c>
      <c r="S1834" s="3">
        <v>0.1</v>
      </c>
      <c r="T1834">
        <v>60</v>
      </c>
      <c r="U1834">
        <v>0.14499999999999999</v>
      </c>
      <c r="V1834" s="2">
        <v>552200</v>
      </c>
      <c r="W1834" s="2">
        <v>33134000</v>
      </c>
      <c r="X1834" t="str">
        <f>IF(OR(Raw_Data[[#This Row],[status_pembayaran]]="Macet",Raw_Data[[#This Row],[status_pembayaran]]="Kurang Lancar"),"Non Performing Loan","Performing")</f>
        <v>Performing</v>
      </c>
      <c r="Y1834" t="s">
        <v>47</v>
      </c>
      <c r="Z1834">
        <v>0</v>
      </c>
      <c r="AA1834">
        <v>0</v>
      </c>
      <c r="AB1834">
        <v>1</v>
      </c>
      <c r="AC1834" t="s">
        <v>66</v>
      </c>
      <c r="AD1834">
        <f>IF(Raw_Data[[#This Row],[rasio]]&lt;0.2,1,IF(Raw_Data[[#This Row],[rasio]]&lt;0.3,2,IF(Raw_Data[[#This Row],[rasio]]&lt;0.4,3,4)))</f>
        <v>1</v>
      </c>
      <c r="AE1834">
        <f>IF(Raw_Data[[#This Row],[kategori_dp]]="High",1,IF(Raw_Data[[#This Row],[kategori_dp]]="Medium",2,3))</f>
        <v>3</v>
      </c>
      <c r="AF1834">
        <f>IF(Raw_Data[[#This Row],[tenor_bulan]]&lt;=24,1,IF(Raw_Data[[#This Row],[tenor_bulan]]&lt;=36,2,IF(Raw_Data[[#This Row],[tenor_bulan]]&lt;=48,3,4)))</f>
        <v>4</v>
      </c>
      <c r="AG1834">
        <f>IF(Raw_Data[[#This Row],[jumlah_kali_telat]]=0,0,IF(Raw_Data[[#This Row],[jumlah_kali_telat]]&lt;=2,2,4))</f>
        <v>0</v>
      </c>
      <c r="AH1834">
        <f>Raw_Data[[#This Row],[Skor_Rasio]]+Raw_Data[[#This Row],[Skor_DP]]+Raw_Data[[#This Row],[Skor_Tenor]]+Raw_Data[[#This Row],[Skor_Telat]]</f>
        <v>8</v>
      </c>
      <c r="AI1834" t="str">
        <f>IF(Raw_Data[[#This Row],[Risk_Score]]&lt;=6,"Low Risk",IF(Raw_Data[[#This Row],[Risk_Score]]&lt;=8,"Medium Risk","High Risk"))</f>
        <v>Medium Risk</v>
      </c>
      <c r="AJ1834">
        <f ca="1">IFERROR(DATEDIF(Raw_Data[[#This Row],[tanggal_pengajuan]],TODAY(),"m"),"N/A")</f>
        <v>6</v>
      </c>
      <c r="AK1834" t="str">
        <f ca="1">IF(ISNUMBER(Raw_Data[[#This Row],[MOB]]),IF(Raw_Data[[#This Row],[MOB]]&lt;6,"0-5 bulan",IF(Raw_Data[[#This Row],[MOB]]&lt;12,"6-11 bulan",IF(Raw_Data[[#This Row],[MOB]]&lt;24,"12-23 bulan","24+ bulan"))),"N/A")</f>
        <v>6-11 bulan</v>
      </c>
    </row>
    <row r="1835" spans="1:37" ht="14.25" customHeight="1" x14ac:dyDescent="0.45">
      <c r="A1835" t="s">
        <v>4346</v>
      </c>
      <c r="B1835" s="64">
        <v>46144</v>
      </c>
      <c r="C1835" s="1" t="str">
        <f t="shared" si="28"/>
        <v>May</v>
      </c>
      <c r="D1835" t="s">
        <v>1673</v>
      </c>
      <c r="E1835" t="s">
        <v>4347</v>
      </c>
      <c r="F1835">
        <v>31</v>
      </c>
      <c r="G1835" t="s">
        <v>51</v>
      </c>
      <c r="H1835" t="s">
        <v>52</v>
      </c>
      <c r="I1835" s="2">
        <v>7234000</v>
      </c>
      <c r="J1835" s="3">
        <f>Raw_Data[[#This Row],[cicilan_per_bulan]]/Raw_Data[[#This Row],[penghasilan_bulanan]]</f>
        <v>0.27858722698368815</v>
      </c>
      <c r="K1835" t="s">
        <v>167</v>
      </c>
      <c r="L1835" t="s">
        <v>110</v>
      </c>
      <c r="M1835" t="s">
        <v>55</v>
      </c>
      <c r="N1835" t="s">
        <v>147</v>
      </c>
      <c r="O1835" t="s">
        <v>148</v>
      </c>
      <c r="P1835" s="2">
        <v>32493000</v>
      </c>
      <c r="Q1835" s="2">
        <v>11372000</v>
      </c>
      <c r="R1835" t="str">
        <f>IF(Raw_Data[[#This Row],[persen_dp]]&lt;15%,"Low",IF(Raw_Data[[#This Row],[persen_dp]]&gt;25%,"High","Medium"))</f>
        <v>High</v>
      </c>
      <c r="S1835" s="3">
        <v>0.35</v>
      </c>
      <c r="T1835">
        <v>12</v>
      </c>
      <c r="U1835">
        <v>0.14499999999999999</v>
      </c>
      <c r="V1835" s="2">
        <v>2015300</v>
      </c>
      <c r="W1835" s="2">
        <v>24183000</v>
      </c>
      <c r="X1835" t="str">
        <f>IF(OR(Raw_Data[[#This Row],[status_pembayaran]]="Macet",Raw_Data[[#This Row],[status_pembayaran]]="Kurang Lancar"),"Non Performing Loan","Performing")</f>
        <v>Performing</v>
      </c>
      <c r="Y1835" t="s">
        <v>47</v>
      </c>
      <c r="Z1835">
        <v>0</v>
      </c>
      <c r="AA1835">
        <v>0</v>
      </c>
      <c r="AB1835">
        <v>1</v>
      </c>
      <c r="AD1835">
        <f>IF(Raw_Data[[#This Row],[rasio]]&lt;0.2,1,IF(Raw_Data[[#This Row],[rasio]]&lt;0.3,2,IF(Raw_Data[[#This Row],[rasio]]&lt;0.4,3,4)))</f>
        <v>2</v>
      </c>
      <c r="AE1835">
        <f>IF(Raw_Data[[#This Row],[kategori_dp]]="High",1,IF(Raw_Data[[#This Row],[kategori_dp]]="Medium",2,3))</f>
        <v>1</v>
      </c>
      <c r="AF1835">
        <f>IF(Raw_Data[[#This Row],[tenor_bulan]]&lt;=24,1,IF(Raw_Data[[#This Row],[tenor_bulan]]&lt;=36,2,IF(Raw_Data[[#This Row],[tenor_bulan]]&lt;=48,3,4)))</f>
        <v>1</v>
      </c>
      <c r="AG1835">
        <f>IF(Raw_Data[[#This Row],[jumlah_kali_telat]]=0,0,IF(Raw_Data[[#This Row],[jumlah_kali_telat]]&lt;=2,2,4))</f>
        <v>0</v>
      </c>
      <c r="AH1835">
        <f>Raw_Data[[#This Row],[Skor_Rasio]]+Raw_Data[[#This Row],[Skor_DP]]+Raw_Data[[#This Row],[Skor_Tenor]]+Raw_Data[[#This Row],[Skor_Telat]]</f>
        <v>4</v>
      </c>
      <c r="AI1835" t="str">
        <f>IF(Raw_Data[[#This Row],[Risk_Score]]&lt;=6,"Low Risk",IF(Raw_Data[[#This Row],[Risk_Score]]&lt;=8,"Medium Risk","High Risk"))</f>
        <v>Low Risk</v>
      </c>
      <c r="AJ1835">
        <f ca="1">IFERROR(DATEDIF(Raw_Data[[#This Row],[tanggal_pengajuan]],TODAY(),"m"),"N/A")</f>
        <v>5</v>
      </c>
      <c r="AK1835" t="str">
        <f ca="1">IF(ISNUMBER(Raw_Data[[#This Row],[MOB]]),IF(Raw_Data[[#This Row],[MOB]]&lt;6,"0-5 bulan",IF(Raw_Data[[#This Row],[MOB]]&lt;12,"6-11 bulan",IF(Raw_Data[[#This Row],[MOB]]&lt;24,"12-23 bulan","24+ bulan"))),"N/A")</f>
        <v>0-5 bulan</v>
      </c>
    </row>
    <row r="1836" spans="1:37" ht="14.25" customHeight="1" x14ac:dyDescent="0.45">
      <c r="A1836" t="s">
        <v>4348</v>
      </c>
      <c r="B1836" s="64">
        <v>46054</v>
      </c>
      <c r="C1836" s="1" t="str">
        <f t="shared" si="28"/>
        <v>February</v>
      </c>
      <c r="D1836" t="s">
        <v>3114</v>
      </c>
      <c r="E1836" t="s">
        <v>4349</v>
      </c>
      <c r="F1836">
        <v>46</v>
      </c>
      <c r="G1836" t="s">
        <v>51</v>
      </c>
      <c r="H1836" t="s">
        <v>90</v>
      </c>
      <c r="I1836" s="2">
        <v>7515000</v>
      </c>
      <c r="J1836" s="3">
        <f>Raw_Data[[#This Row],[cicilan_per_bulan]]/Raw_Data[[#This Row],[penghasilan_bulanan]]</f>
        <v>0.20349966733200267</v>
      </c>
      <c r="K1836" t="s">
        <v>286</v>
      </c>
      <c r="L1836" t="s">
        <v>154</v>
      </c>
      <c r="M1836" t="s">
        <v>44</v>
      </c>
      <c r="N1836" t="s">
        <v>83</v>
      </c>
      <c r="O1836" t="s">
        <v>57</v>
      </c>
      <c r="P1836" s="2">
        <v>18856000</v>
      </c>
      <c r="Q1836" s="2">
        <v>2828000</v>
      </c>
      <c r="R1836" t="str">
        <f>IF(Raw_Data[[#This Row],[persen_dp]]&lt;15%,"Low",IF(Raw_Data[[#This Row],[persen_dp]]&gt;25%,"High","Medium"))</f>
        <v>Medium</v>
      </c>
      <c r="S1836" s="3">
        <v>0.15</v>
      </c>
      <c r="T1836">
        <v>12</v>
      </c>
      <c r="U1836">
        <v>0.14499999999999999</v>
      </c>
      <c r="V1836" s="2">
        <v>1529300</v>
      </c>
      <c r="W1836" s="2">
        <v>18352000</v>
      </c>
      <c r="X1836" t="str">
        <f>IF(OR(Raw_Data[[#This Row],[status_pembayaran]]="Macet",Raw_Data[[#This Row],[status_pembayaran]]="Kurang Lancar"),"Non Performing Loan","Performing")</f>
        <v>Performing</v>
      </c>
      <c r="Y1836" t="s">
        <v>47</v>
      </c>
      <c r="Z1836">
        <v>0</v>
      </c>
      <c r="AA1836">
        <v>0</v>
      </c>
      <c r="AB1836">
        <v>1</v>
      </c>
      <c r="AC1836" t="s">
        <v>58</v>
      </c>
      <c r="AD1836">
        <f>IF(Raw_Data[[#This Row],[rasio]]&lt;0.2,1,IF(Raw_Data[[#This Row],[rasio]]&lt;0.3,2,IF(Raw_Data[[#This Row],[rasio]]&lt;0.4,3,4)))</f>
        <v>2</v>
      </c>
      <c r="AE1836">
        <f>IF(Raw_Data[[#This Row],[kategori_dp]]="High",1,IF(Raw_Data[[#This Row],[kategori_dp]]="Medium",2,3))</f>
        <v>2</v>
      </c>
      <c r="AF1836">
        <f>IF(Raw_Data[[#This Row],[tenor_bulan]]&lt;=24,1,IF(Raw_Data[[#This Row],[tenor_bulan]]&lt;=36,2,IF(Raw_Data[[#This Row],[tenor_bulan]]&lt;=48,3,4)))</f>
        <v>1</v>
      </c>
      <c r="AG1836">
        <f>IF(Raw_Data[[#This Row],[jumlah_kali_telat]]=0,0,IF(Raw_Data[[#This Row],[jumlah_kali_telat]]&lt;=2,2,4))</f>
        <v>0</v>
      </c>
      <c r="AH1836">
        <f>Raw_Data[[#This Row],[Skor_Rasio]]+Raw_Data[[#This Row],[Skor_DP]]+Raw_Data[[#This Row],[Skor_Tenor]]+Raw_Data[[#This Row],[Skor_Telat]]</f>
        <v>5</v>
      </c>
      <c r="AI1836" t="str">
        <f>IF(Raw_Data[[#This Row],[Risk_Score]]&lt;=6,"Low Risk",IF(Raw_Data[[#This Row],[Risk_Score]]&lt;=8,"Medium Risk","High Risk"))</f>
        <v>Low Risk</v>
      </c>
      <c r="AJ1836">
        <f ca="1">IFERROR(DATEDIF(Raw_Data[[#This Row],[tanggal_pengajuan]],TODAY(),"m"),"N/A")</f>
        <v>8</v>
      </c>
      <c r="AK1836" t="str">
        <f ca="1">IF(ISNUMBER(Raw_Data[[#This Row],[MOB]]),IF(Raw_Data[[#This Row],[MOB]]&lt;6,"0-5 bulan",IF(Raw_Data[[#This Row],[MOB]]&lt;12,"6-11 bulan",IF(Raw_Data[[#This Row],[MOB]]&lt;24,"12-23 bulan","24+ bulan"))),"N/A")</f>
        <v>6-11 bulan</v>
      </c>
    </row>
    <row r="1837" spans="1:37" ht="14.25" customHeight="1" x14ac:dyDescent="0.45">
      <c r="A1837" t="s">
        <v>4350</v>
      </c>
      <c r="B1837" s="64">
        <v>46108</v>
      </c>
      <c r="C1837" s="1" t="str">
        <f t="shared" si="28"/>
        <v>March</v>
      </c>
      <c r="D1837" t="s">
        <v>3276</v>
      </c>
      <c r="E1837" t="s">
        <v>4351</v>
      </c>
      <c r="F1837">
        <v>43</v>
      </c>
      <c r="G1837" t="s">
        <v>40</v>
      </c>
      <c r="H1837" t="s">
        <v>152</v>
      </c>
      <c r="I1837" s="2">
        <v>3050000</v>
      </c>
      <c r="J1837" s="3">
        <f>Raw_Data[[#This Row],[cicilan_per_bulan]]/Raw_Data[[#This Row],[penghasilan_bulanan]]</f>
        <v>0.35655737704918034</v>
      </c>
      <c r="K1837" t="s">
        <v>102</v>
      </c>
      <c r="L1837" t="s">
        <v>103</v>
      </c>
      <c r="M1837" t="s">
        <v>55</v>
      </c>
      <c r="N1837" t="s">
        <v>221</v>
      </c>
      <c r="O1837" t="s">
        <v>159</v>
      </c>
      <c r="P1837" s="2">
        <v>42030000</v>
      </c>
      <c r="Q1837" s="2">
        <v>4203000</v>
      </c>
      <c r="R1837" t="str">
        <f>IF(Raw_Data[[#This Row],[persen_dp]]&lt;15%,"Low",IF(Raw_Data[[#This Row],[persen_dp]]&gt;25%,"High","Medium"))</f>
        <v>Low</v>
      </c>
      <c r="S1837" s="3">
        <v>0.1</v>
      </c>
      <c r="T1837">
        <v>60</v>
      </c>
      <c r="U1837">
        <v>0.14499999999999999</v>
      </c>
      <c r="V1837" s="2">
        <v>1087500</v>
      </c>
      <c r="W1837" s="2">
        <v>65252000</v>
      </c>
      <c r="X1837" t="str">
        <f>IF(OR(Raw_Data[[#This Row],[status_pembayaran]]="Macet",Raw_Data[[#This Row],[status_pembayaran]]="Kurang Lancar"),"Non Performing Loan","Performing")</f>
        <v>Performing</v>
      </c>
      <c r="Y1837" t="s">
        <v>47</v>
      </c>
      <c r="Z1837">
        <v>0</v>
      </c>
      <c r="AA1837">
        <v>0</v>
      </c>
      <c r="AB1837">
        <v>1</v>
      </c>
      <c r="AD1837">
        <f>IF(Raw_Data[[#This Row],[rasio]]&lt;0.2,1,IF(Raw_Data[[#This Row],[rasio]]&lt;0.3,2,IF(Raw_Data[[#This Row],[rasio]]&lt;0.4,3,4)))</f>
        <v>3</v>
      </c>
      <c r="AE1837">
        <f>IF(Raw_Data[[#This Row],[kategori_dp]]="High",1,IF(Raw_Data[[#This Row],[kategori_dp]]="Medium",2,3))</f>
        <v>3</v>
      </c>
      <c r="AF1837">
        <f>IF(Raw_Data[[#This Row],[tenor_bulan]]&lt;=24,1,IF(Raw_Data[[#This Row],[tenor_bulan]]&lt;=36,2,IF(Raw_Data[[#This Row],[tenor_bulan]]&lt;=48,3,4)))</f>
        <v>4</v>
      </c>
      <c r="AG1837">
        <f>IF(Raw_Data[[#This Row],[jumlah_kali_telat]]=0,0,IF(Raw_Data[[#This Row],[jumlah_kali_telat]]&lt;=2,2,4))</f>
        <v>0</v>
      </c>
      <c r="AH1837">
        <f>Raw_Data[[#This Row],[Skor_Rasio]]+Raw_Data[[#This Row],[Skor_DP]]+Raw_Data[[#This Row],[Skor_Tenor]]+Raw_Data[[#This Row],[Skor_Telat]]</f>
        <v>10</v>
      </c>
      <c r="AI1837" t="str">
        <f>IF(Raw_Data[[#This Row],[Risk_Score]]&lt;=6,"Low Risk",IF(Raw_Data[[#This Row],[Risk_Score]]&lt;=8,"Medium Risk","High Risk"))</f>
        <v>High Risk</v>
      </c>
      <c r="AJ1837">
        <f ca="1">IFERROR(DATEDIF(Raw_Data[[#This Row],[tanggal_pengajuan]],TODAY(),"m"),"N/A")</f>
        <v>6</v>
      </c>
      <c r="AK1837" t="str">
        <f ca="1">IF(ISNUMBER(Raw_Data[[#This Row],[MOB]]),IF(Raw_Data[[#This Row],[MOB]]&lt;6,"0-5 bulan",IF(Raw_Data[[#This Row],[MOB]]&lt;12,"6-11 bulan",IF(Raw_Data[[#This Row],[MOB]]&lt;24,"12-23 bulan","24+ bulan"))),"N/A")</f>
        <v>6-11 bulan</v>
      </c>
    </row>
    <row r="1838" spans="1:37" ht="14.25" customHeight="1" x14ac:dyDescent="0.45">
      <c r="A1838" t="s">
        <v>4352</v>
      </c>
      <c r="B1838" s="64">
        <v>46111</v>
      </c>
      <c r="C1838" s="1" t="str">
        <f t="shared" si="28"/>
        <v>March</v>
      </c>
      <c r="D1838" t="s">
        <v>1069</v>
      </c>
      <c r="E1838" t="s">
        <v>4353</v>
      </c>
      <c r="F1838">
        <v>57</v>
      </c>
      <c r="G1838" t="s">
        <v>51</v>
      </c>
      <c r="H1838" t="s">
        <v>126</v>
      </c>
      <c r="I1838" s="2">
        <v>3054000</v>
      </c>
      <c r="J1838" s="3">
        <f>Raw_Data[[#This Row],[cicilan_per_bulan]]/Raw_Data[[#This Row],[penghasilan_bulanan]]</f>
        <v>0.35890635232481993</v>
      </c>
      <c r="K1838" t="s">
        <v>205</v>
      </c>
      <c r="L1838" t="s">
        <v>110</v>
      </c>
      <c r="M1838" t="s">
        <v>55</v>
      </c>
      <c r="N1838" t="s">
        <v>221</v>
      </c>
      <c r="O1838" t="s">
        <v>159</v>
      </c>
      <c r="P1838" s="2">
        <v>42363000</v>
      </c>
      <c r="Q1838" s="2">
        <v>4236000</v>
      </c>
      <c r="R1838" t="str">
        <f>IF(Raw_Data[[#This Row],[persen_dp]]&lt;15%,"Low",IF(Raw_Data[[#This Row],[persen_dp]]&gt;25%,"High","Medium"))</f>
        <v>Low</v>
      </c>
      <c r="S1838" s="3">
        <v>0.1</v>
      </c>
      <c r="T1838">
        <v>60</v>
      </c>
      <c r="U1838">
        <v>0.14499999999999999</v>
      </c>
      <c r="V1838" s="2">
        <v>1096100</v>
      </c>
      <c r="W1838" s="2">
        <v>65769000</v>
      </c>
      <c r="X1838" t="str">
        <f>IF(OR(Raw_Data[[#This Row],[status_pembayaran]]="Macet",Raw_Data[[#This Row],[status_pembayaran]]="Kurang Lancar"),"Non Performing Loan","Performing")</f>
        <v>Performing</v>
      </c>
      <c r="Y1838" t="s">
        <v>47</v>
      </c>
      <c r="Z1838">
        <v>0</v>
      </c>
      <c r="AA1838">
        <v>0</v>
      </c>
      <c r="AB1838">
        <v>1</v>
      </c>
      <c r="AC1838" t="s">
        <v>74</v>
      </c>
      <c r="AD1838">
        <f>IF(Raw_Data[[#This Row],[rasio]]&lt;0.2,1,IF(Raw_Data[[#This Row],[rasio]]&lt;0.3,2,IF(Raw_Data[[#This Row],[rasio]]&lt;0.4,3,4)))</f>
        <v>3</v>
      </c>
      <c r="AE1838">
        <f>IF(Raw_Data[[#This Row],[kategori_dp]]="High",1,IF(Raw_Data[[#This Row],[kategori_dp]]="Medium",2,3))</f>
        <v>3</v>
      </c>
      <c r="AF1838">
        <f>IF(Raw_Data[[#This Row],[tenor_bulan]]&lt;=24,1,IF(Raw_Data[[#This Row],[tenor_bulan]]&lt;=36,2,IF(Raw_Data[[#This Row],[tenor_bulan]]&lt;=48,3,4)))</f>
        <v>4</v>
      </c>
      <c r="AG1838">
        <f>IF(Raw_Data[[#This Row],[jumlah_kali_telat]]=0,0,IF(Raw_Data[[#This Row],[jumlah_kali_telat]]&lt;=2,2,4))</f>
        <v>0</v>
      </c>
      <c r="AH1838">
        <f>Raw_Data[[#This Row],[Skor_Rasio]]+Raw_Data[[#This Row],[Skor_DP]]+Raw_Data[[#This Row],[Skor_Tenor]]+Raw_Data[[#This Row],[Skor_Telat]]</f>
        <v>10</v>
      </c>
      <c r="AI1838" t="str">
        <f>IF(Raw_Data[[#This Row],[Risk_Score]]&lt;=6,"Low Risk",IF(Raw_Data[[#This Row],[Risk_Score]]&lt;=8,"Medium Risk","High Risk"))</f>
        <v>High Risk</v>
      </c>
      <c r="AJ1838">
        <f ca="1">IFERROR(DATEDIF(Raw_Data[[#This Row],[tanggal_pengajuan]],TODAY(),"m"),"N/A")</f>
        <v>6</v>
      </c>
      <c r="AK1838" t="str">
        <f ca="1">IF(ISNUMBER(Raw_Data[[#This Row],[MOB]]),IF(Raw_Data[[#This Row],[MOB]]&lt;6,"0-5 bulan",IF(Raw_Data[[#This Row],[MOB]]&lt;12,"6-11 bulan",IF(Raw_Data[[#This Row],[MOB]]&lt;24,"12-23 bulan","24+ bulan"))),"N/A")</f>
        <v>6-11 bulan</v>
      </c>
    </row>
    <row r="1839" spans="1:37" ht="14.25" customHeight="1" x14ac:dyDescent="0.45">
      <c r="A1839" t="s">
        <v>4354</v>
      </c>
      <c r="B1839" s="64">
        <v>46028</v>
      </c>
      <c r="C1839" s="1" t="str">
        <f t="shared" si="28"/>
        <v>January</v>
      </c>
      <c r="D1839" t="s">
        <v>1434</v>
      </c>
      <c r="E1839" t="s">
        <v>4355</v>
      </c>
      <c r="F1839">
        <v>55</v>
      </c>
      <c r="G1839" t="s">
        <v>40</v>
      </c>
      <c r="H1839" t="s">
        <v>90</v>
      </c>
      <c r="I1839" s="2">
        <v>5327000</v>
      </c>
      <c r="J1839" s="3">
        <f>Raw_Data[[#This Row],[cicilan_per_bulan]]/Raw_Data[[#This Row],[penghasilan_bulanan]]</f>
        <v>0.10125774357048996</v>
      </c>
      <c r="K1839" t="s">
        <v>70</v>
      </c>
      <c r="L1839" t="s">
        <v>71</v>
      </c>
      <c r="M1839" t="s">
        <v>44</v>
      </c>
      <c r="N1839" t="s">
        <v>273</v>
      </c>
      <c r="O1839" t="s">
        <v>274</v>
      </c>
      <c r="P1839" s="2">
        <v>18044000</v>
      </c>
      <c r="Q1839" s="2">
        <v>4511000</v>
      </c>
      <c r="R1839" t="str">
        <f>IF(Raw_Data[[#This Row],[persen_dp]]&lt;15%,"Low",IF(Raw_Data[[#This Row],[persen_dp]]&gt;25%,"High","Medium"))</f>
        <v>Medium</v>
      </c>
      <c r="S1839" s="3">
        <v>0.25</v>
      </c>
      <c r="T1839">
        <v>36</v>
      </c>
      <c r="U1839">
        <v>0.14499999999999999</v>
      </c>
      <c r="V1839" s="2">
        <v>539400</v>
      </c>
      <c r="W1839" s="2">
        <v>19420000</v>
      </c>
      <c r="X1839" t="str">
        <f>IF(OR(Raw_Data[[#This Row],[status_pembayaran]]="Macet",Raw_Data[[#This Row],[status_pembayaran]]="Kurang Lancar"),"Non Performing Loan","Performing")</f>
        <v>Performing</v>
      </c>
      <c r="Y1839" t="s">
        <v>47</v>
      </c>
      <c r="Z1839">
        <v>0</v>
      </c>
      <c r="AA1839">
        <v>0</v>
      </c>
      <c r="AB1839">
        <v>1</v>
      </c>
      <c r="AD1839">
        <f>IF(Raw_Data[[#This Row],[rasio]]&lt;0.2,1,IF(Raw_Data[[#This Row],[rasio]]&lt;0.3,2,IF(Raw_Data[[#This Row],[rasio]]&lt;0.4,3,4)))</f>
        <v>1</v>
      </c>
      <c r="AE1839">
        <f>IF(Raw_Data[[#This Row],[kategori_dp]]="High",1,IF(Raw_Data[[#This Row],[kategori_dp]]="Medium",2,3))</f>
        <v>2</v>
      </c>
      <c r="AF1839">
        <f>IF(Raw_Data[[#This Row],[tenor_bulan]]&lt;=24,1,IF(Raw_Data[[#This Row],[tenor_bulan]]&lt;=36,2,IF(Raw_Data[[#This Row],[tenor_bulan]]&lt;=48,3,4)))</f>
        <v>2</v>
      </c>
      <c r="AG1839">
        <f>IF(Raw_Data[[#This Row],[jumlah_kali_telat]]=0,0,IF(Raw_Data[[#This Row],[jumlah_kali_telat]]&lt;=2,2,4))</f>
        <v>0</v>
      </c>
      <c r="AH1839">
        <f>Raw_Data[[#This Row],[Skor_Rasio]]+Raw_Data[[#This Row],[Skor_DP]]+Raw_Data[[#This Row],[Skor_Tenor]]+Raw_Data[[#This Row],[Skor_Telat]]</f>
        <v>5</v>
      </c>
      <c r="AI1839" t="str">
        <f>IF(Raw_Data[[#This Row],[Risk_Score]]&lt;=6,"Low Risk",IF(Raw_Data[[#This Row],[Risk_Score]]&lt;=8,"Medium Risk","High Risk"))</f>
        <v>Low Risk</v>
      </c>
      <c r="AJ1839">
        <f ca="1">IFERROR(DATEDIF(Raw_Data[[#This Row],[tanggal_pengajuan]],TODAY(),"m"),"N/A")</f>
        <v>9</v>
      </c>
      <c r="AK1839" t="str">
        <f ca="1">IF(ISNUMBER(Raw_Data[[#This Row],[MOB]]),IF(Raw_Data[[#This Row],[MOB]]&lt;6,"0-5 bulan",IF(Raw_Data[[#This Row],[MOB]]&lt;12,"6-11 bulan",IF(Raw_Data[[#This Row],[MOB]]&lt;24,"12-23 bulan","24+ bulan"))),"N/A")</f>
        <v>6-11 bulan</v>
      </c>
    </row>
    <row r="1840" spans="1:37" ht="14.25" customHeight="1" x14ac:dyDescent="0.45">
      <c r="A1840" t="s">
        <v>4356</v>
      </c>
      <c r="B1840" s="64">
        <v>46186</v>
      </c>
      <c r="C1840" s="1" t="str">
        <f t="shared" si="28"/>
        <v>June</v>
      </c>
      <c r="D1840" t="s">
        <v>1090</v>
      </c>
      <c r="E1840" t="s">
        <v>4357</v>
      </c>
      <c r="F1840">
        <v>35</v>
      </c>
      <c r="G1840" t="s">
        <v>51</v>
      </c>
      <c r="H1840" t="s">
        <v>101</v>
      </c>
      <c r="I1840" s="2">
        <v>4077000</v>
      </c>
      <c r="J1840" s="3">
        <f>Raw_Data[[#This Row],[cicilan_per_bulan]]/Raw_Data[[#This Row],[penghasilan_bulanan]]</f>
        <v>0.18623988226637234</v>
      </c>
      <c r="K1840" t="s">
        <v>153</v>
      </c>
      <c r="L1840" t="s">
        <v>154</v>
      </c>
      <c r="M1840" t="s">
        <v>55</v>
      </c>
      <c r="N1840" t="s">
        <v>147</v>
      </c>
      <c r="O1840" t="s">
        <v>148</v>
      </c>
      <c r="P1840" s="2">
        <v>31072000</v>
      </c>
      <c r="Q1840" s="2">
        <v>4661000</v>
      </c>
      <c r="R1840" t="str">
        <f>IF(Raw_Data[[#This Row],[persen_dp]]&lt;15%,"Low",IF(Raw_Data[[#This Row],[persen_dp]]&gt;25%,"High","Medium"))</f>
        <v>Medium</v>
      </c>
      <c r="S1840" s="3">
        <v>0.15</v>
      </c>
      <c r="T1840">
        <v>60</v>
      </c>
      <c r="U1840">
        <v>0.14499999999999999</v>
      </c>
      <c r="V1840" s="2">
        <v>759300</v>
      </c>
      <c r="W1840" s="2">
        <v>45559000</v>
      </c>
      <c r="X1840" t="str">
        <f>IF(OR(Raw_Data[[#This Row],[status_pembayaran]]="Macet",Raw_Data[[#This Row],[status_pembayaran]]="Kurang Lancar"),"Non Performing Loan","Performing")</f>
        <v>Performing</v>
      </c>
      <c r="Y1840" t="s">
        <v>47</v>
      </c>
      <c r="Z1840">
        <v>0</v>
      </c>
      <c r="AA1840">
        <v>0</v>
      </c>
      <c r="AB1840">
        <v>1</v>
      </c>
      <c r="AD1840">
        <f>IF(Raw_Data[[#This Row],[rasio]]&lt;0.2,1,IF(Raw_Data[[#This Row],[rasio]]&lt;0.3,2,IF(Raw_Data[[#This Row],[rasio]]&lt;0.4,3,4)))</f>
        <v>1</v>
      </c>
      <c r="AE1840">
        <f>IF(Raw_Data[[#This Row],[kategori_dp]]="High",1,IF(Raw_Data[[#This Row],[kategori_dp]]="Medium",2,3))</f>
        <v>2</v>
      </c>
      <c r="AF1840">
        <f>IF(Raw_Data[[#This Row],[tenor_bulan]]&lt;=24,1,IF(Raw_Data[[#This Row],[tenor_bulan]]&lt;=36,2,IF(Raw_Data[[#This Row],[tenor_bulan]]&lt;=48,3,4)))</f>
        <v>4</v>
      </c>
      <c r="AG1840">
        <f>IF(Raw_Data[[#This Row],[jumlah_kali_telat]]=0,0,IF(Raw_Data[[#This Row],[jumlah_kali_telat]]&lt;=2,2,4))</f>
        <v>0</v>
      </c>
      <c r="AH1840">
        <f>Raw_Data[[#This Row],[Skor_Rasio]]+Raw_Data[[#This Row],[Skor_DP]]+Raw_Data[[#This Row],[Skor_Tenor]]+Raw_Data[[#This Row],[Skor_Telat]]</f>
        <v>7</v>
      </c>
      <c r="AI1840" t="str">
        <f>IF(Raw_Data[[#This Row],[Risk_Score]]&lt;=6,"Low Risk",IF(Raw_Data[[#This Row],[Risk_Score]]&lt;=8,"Medium Risk","High Risk"))</f>
        <v>Medium Risk</v>
      </c>
      <c r="AJ1840">
        <f ca="1">IFERROR(DATEDIF(Raw_Data[[#This Row],[tanggal_pengajuan]],TODAY(),"m"),"N/A")</f>
        <v>4</v>
      </c>
      <c r="AK1840" t="str">
        <f ca="1">IF(ISNUMBER(Raw_Data[[#This Row],[MOB]]),IF(Raw_Data[[#This Row],[MOB]]&lt;6,"0-5 bulan",IF(Raw_Data[[#This Row],[MOB]]&lt;12,"6-11 bulan",IF(Raw_Data[[#This Row],[MOB]]&lt;24,"12-23 bulan","24+ bulan"))),"N/A")</f>
        <v>0-5 bulan</v>
      </c>
    </row>
    <row r="1841" spans="1:37" ht="14.25" customHeight="1" x14ac:dyDescent="0.45">
      <c r="A1841" t="s">
        <v>4358</v>
      </c>
      <c r="B1841" s="64">
        <v>46182</v>
      </c>
      <c r="C1841" s="1" t="str">
        <f t="shared" si="28"/>
        <v>June</v>
      </c>
      <c r="D1841" t="s">
        <v>691</v>
      </c>
      <c r="E1841" t="s">
        <v>4359</v>
      </c>
      <c r="F1841">
        <v>40</v>
      </c>
      <c r="G1841" t="s">
        <v>40</v>
      </c>
      <c r="H1841" t="s">
        <v>41</v>
      </c>
      <c r="I1841" s="2">
        <v>6302000</v>
      </c>
      <c r="J1841" s="3">
        <f>Raw_Data[[#This Row],[cicilan_per_bulan]]/Raw_Data[[#This Row],[penghasilan_bulanan]]</f>
        <v>8.6210726753411612E-2</v>
      </c>
      <c r="K1841" t="s">
        <v>102</v>
      </c>
      <c r="L1841" t="s">
        <v>103</v>
      </c>
      <c r="M1841" t="s">
        <v>55</v>
      </c>
      <c r="N1841" t="s">
        <v>65</v>
      </c>
      <c r="O1841" t="s">
        <v>46</v>
      </c>
      <c r="P1841" s="2">
        <v>29071000</v>
      </c>
      <c r="Q1841" s="2">
        <v>10175000</v>
      </c>
      <c r="R1841" t="str">
        <f>IF(Raw_Data[[#This Row],[persen_dp]]&lt;15%,"Low",IF(Raw_Data[[#This Row],[persen_dp]]&gt;25%,"High","Medium"))</f>
        <v>High</v>
      </c>
      <c r="S1841" s="3">
        <v>0.35</v>
      </c>
      <c r="T1841">
        <v>60</v>
      </c>
      <c r="U1841">
        <v>0.14499999999999999</v>
      </c>
      <c r="V1841" s="2">
        <v>543300</v>
      </c>
      <c r="W1841" s="2">
        <v>32595000</v>
      </c>
      <c r="X1841" t="str">
        <f>IF(OR(Raw_Data[[#This Row],[status_pembayaran]]="Macet",Raw_Data[[#This Row],[status_pembayaran]]="Kurang Lancar"),"Non Performing Loan","Performing")</f>
        <v>Performing</v>
      </c>
      <c r="Y1841" t="s">
        <v>47</v>
      </c>
      <c r="Z1841">
        <v>0</v>
      </c>
      <c r="AA1841">
        <v>0</v>
      </c>
      <c r="AB1841">
        <v>1</v>
      </c>
      <c r="AC1841" t="s">
        <v>104</v>
      </c>
      <c r="AD1841">
        <f>IF(Raw_Data[[#This Row],[rasio]]&lt;0.2,1,IF(Raw_Data[[#This Row],[rasio]]&lt;0.3,2,IF(Raw_Data[[#This Row],[rasio]]&lt;0.4,3,4)))</f>
        <v>1</v>
      </c>
      <c r="AE1841">
        <f>IF(Raw_Data[[#This Row],[kategori_dp]]="High",1,IF(Raw_Data[[#This Row],[kategori_dp]]="Medium",2,3))</f>
        <v>1</v>
      </c>
      <c r="AF1841">
        <f>IF(Raw_Data[[#This Row],[tenor_bulan]]&lt;=24,1,IF(Raw_Data[[#This Row],[tenor_bulan]]&lt;=36,2,IF(Raw_Data[[#This Row],[tenor_bulan]]&lt;=48,3,4)))</f>
        <v>4</v>
      </c>
      <c r="AG1841">
        <f>IF(Raw_Data[[#This Row],[jumlah_kali_telat]]=0,0,IF(Raw_Data[[#This Row],[jumlah_kali_telat]]&lt;=2,2,4))</f>
        <v>0</v>
      </c>
      <c r="AH1841">
        <f>Raw_Data[[#This Row],[Skor_Rasio]]+Raw_Data[[#This Row],[Skor_DP]]+Raw_Data[[#This Row],[Skor_Tenor]]+Raw_Data[[#This Row],[Skor_Telat]]</f>
        <v>6</v>
      </c>
      <c r="AI1841" t="str">
        <f>IF(Raw_Data[[#This Row],[Risk_Score]]&lt;=6,"Low Risk",IF(Raw_Data[[#This Row],[Risk_Score]]&lt;=8,"Medium Risk","High Risk"))</f>
        <v>Low Risk</v>
      </c>
      <c r="AJ1841">
        <f ca="1">IFERROR(DATEDIF(Raw_Data[[#This Row],[tanggal_pengajuan]],TODAY(),"m"),"N/A")</f>
        <v>4</v>
      </c>
      <c r="AK1841" t="str">
        <f ca="1">IF(ISNUMBER(Raw_Data[[#This Row],[MOB]]),IF(Raw_Data[[#This Row],[MOB]]&lt;6,"0-5 bulan",IF(Raw_Data[[#This Row],[MOB]]&lt;12,"6-11 bulan",IF(Raw_Data[[#This Row],[MOB]]&lt;24,"12-23 bulan","24+ bulan"))),"N/A")</f>
        <v>0-5 bulan</v>
      </c>
    </row>
    <row r="1842" spans="1:37" ht="14.25" customHeight="1" x14ac:dyDescent="0.45">
      <c r="A1842" t="s">
        <v>4360</v>
      </c>
      <c r="B1842" s="64">
        <v>46139</v>
      </c>
      <c r="C1842" s="1" t="str">
        <f t="shared" si="28"/>
        <v>April</v>
      </c>
      <c r="D1842" t="s">
        <v>2564</v>
      </c>
      <c r="E1842" t="s">
        <v>4361</v>
      </c>
      <c r="F1842">
        <v>43</v>
      </c>
      <c r="G1842" t="s">
        <v>40</v>
      </c>
      <c r="H1842" t="s">
        <v>96</v>
      </c>
      <c r="I1842" s="2">
        <v>6053000</v>
      </c>
      <c r="J1842" s="3">
        <f>Raw_Data[[#This Row],[cicilan_per_bulan]]/Raw_Data[[#This Row],[penghasilan_bulanan]]</f>
        <v>8.7758136461258879E-2</v>
      </c>
      <c r="K1842" t="s">
        <v>268</v>
      </c>
      <c r="L1842" t="s">
        <v>110</v>
      </c>
      <c r="M1842" t="s">
        <v>44</v>
      </c>
      <c r="N1842" t="s">
        <v>83</v>
      </c>
      <c r="O1842" t="s">
        <v>57</v>
      </c>
      <c r="P1842" s="2">
        <v>18987000</v>
      </c>
      <c r="Q1842" s="2">
        <v>2848000</v>
      </c>
      <c r="R1842" t="str">
        <f>IF(Raw_Data[[#This Row],[persen_dp]]&lt;15%,"Low",IF(Raw_Data[[#This Row],[persen_dp]]&gt;25%,"High","Medium"))</f>
        <v>Medium</v>
      </c>
      <c r="S1842" s="3">
        <v>0.15</v>
      </c>
      <c r="T1842">
        <v>48</v>
      </c>
      <c r="U1842">
        <v>0.14499999999999999</v>
      </c>
      <c r="V1842" s="2">
        <v>531200</v>
      </c>
      <c r="W1842" s="2">
        <v>25499000</v>
      </c>
      <c r="X1842" t="str">
        <f>IF(OR(Raw_Data[[#This Row],[status_pembayaran]]="Macet",Raw_Data[[#This Row],[status_pembayaran]]="Kurang Lancar"),"Non Performing Loan","Performing")</f>
        <v>Performing</v>
      </c>
      <c r="Y1842" t="s">
        <v>47</v>
      </c>
      <c r="Z1842">
        <v>0</v>
      </c>
      <c r="AA1842">
        <v>0</v>
      </c>
      <c r="AB1842">
        <v>1</v>
      </c>
      <c r="AC1842" t="s">
        <v>66</v>
      </c>
      <c r="AD1842">
        <f>IF(Raw_Data[[#This Row],[rasio]]&lt;0.2,1,IF(Raw_Data[[#This Row],[rasio]]&lt;0.3,2,IF(Raw_Data[[#This Row],[rasio]]&lt;0.4,3,4)))</f>
        <v>1</v>
      </c>
      <c r="AE1842">
        <f>IF(Raw_Data[[#This Row],[kategori_dp]]="High",1,IF(Raw_Data[[#This Row],[kategori_dp]]="Medium",2,3))</f>
        <v>2</v>
      </c>
      <c r="AF1842">
        <f>IF(Raw_Data[[#This Row],[tenor_bulan]]&lt;=24,1,IF(Raw_Data[[#This Row],[tenor_bulan]]&lt;=36,2,IF(Raw_Data[[#This Row],[tenor_bulan]]&lt;=48,3,4)))</f>
        <v>3</v>
      </c>
      <c r="AG1842">
        <f>IF(Raw_Data[[#This Row],[jumlah_kali_telat]]=0,0,IF(Raw_Data[[#This Row],[jumlah_kali_telat]]&lt;=2,2,4))</f>
        <v>0</v>
      </c>
      <c r="AH1842">
        <f>Raw_Data[[#This Row],[Skor_Rasio]]+Raw_Data[[#This Row],[Skor_DP]]+Raw_Data[[#This Row],[Skor_Tenor]]+Raw_Data[[#This Row],[Skor_Telat]]</f>
        <v>6</v>
      </c>
      <c r="AI1842" t="str">
        <f>IF(Raw_Data[[#This Row],[Risk_Score]]&lt;=6,"Low Risk",IF(Raw_Data[[#This Row],[Risk_Score]]&lt;=8,"Medium Risk","High Risk"))</f>
        <v>Low Risk</v>
      </c>
      <c r="AJ1842">
        <f ca="1">IFERROR(DATEDIF(Raw_Data[[#This Row],[tanggal_pengajuan]],TODAY(),"m"),"N/A")</f>
        <v>5</v>
      </c>
      <c r="AK1842" t="str">
        <f ca="1">IF(ISNUMBER(Raw_Data[[#This Row],[MOB]]),IF(Raw_Data[[#This Row],[MOB]]&lt;6,"0-5 bulan",IF(Raw_Data[[#This Row],[MOB]]&lt;12,"6-11 bulan",IF(Raw_Data[[#This Row],[MOB]]&lt;24,"12-23 bulan","24+ bulan"))),"N/A")</f>
        <v>0-5 bulan</v>
      </c>
    </row>
    <row r="1843" spans="1:37" ht="14.25" customHeight="1" x14ac:dyDescent="0.45">
      <c r="A1843" t="s">
        <v>4362</v>
      </c>
      <c r="B1843" s="64">
        <v>46190</v>
      </c>
      <c r="C1843" s="1" t="str">
        <f t="shared" si="28"/>
        <v>June</v>
      </c>
      <c r="D1843" t="s">
        <v>2254</v>
      </c>
      <c r="E1843" t="s">
        <v>4363</v>
      </c>
      <c r="F1843">
        <v>50</v>
      </c>
      <c r="G1843" t="s">
        <v>40</v>
      </c>
      <c r="H1843" t="s">
        <v>152</v>
      </c>
      <c r="I1843" s="2">
        <v>3776000</v>
      </c>
      <c r="J1843" s="3">
        <f>Raw_Data[[#This Row],[cicilan_per_bulan]]/Raw_Data[[#This Row],[penghasilan_bulanan]]</f>
        <v>0.12960805084745763</v>
      </c>
      <c r="K1843" t="s">
        <v>53</v>
      </c>
      <c r="L1843" t="s">
        <v>54</v>
      </c>
      <c r="M1843" t="s">
        <v>44</v>
      </c>
      <c r="N1843" t="s">
        <v>83</v>
      </c>
      <c r="O1843" t="s">
        <v>57</v>
      </c>
      <c r="P1843" s="2">
        <v>18889000</v>
      </c>
      <c r="Q1843" s="2">
        <v>6611000</v>
      </c>
      <c r="R1843" t="str">
        <f>IF(Raw_Data[[#This Row],[persen_dp]]&lt;15%,"Low",IF(Raw_Data[[#This Row],[persen_dp]]&gt;25%,"High","Medium"))</f>
        <v>High</v>
      </c>
      <c r="S1843" s="3">
        <v>0.35</v>
      </c>
      <c r="T1843">
        <v>36</v>
      </c>
      <c r="U1843">
        <v>0.14499999999999999</v>
      </c>
      <c r="V1843" s="2">
        <v>489400</v>
      </c>
      <c r="W1843" s="2">
        <v>17619000</v>
      </c>
      <c r="X1843" t="str">
        <f>IF(OR(Raw_Data[[#This Row],[status_pembayaran]]="Macet",Raw_Data[[#This Row],[status_pembayaran]]="Kurang Lancar"),"Non Performing Loan","Performing")</f>
        <v>Performing</v>
      </c>
      <c r="Y1843" t="s">
        <v>47</v>
      </c>
      <c r="Z1843">
        <v>0</v>
      </c>
      <c r="AA1843">
        <v>0</v>
      </c>
      <c r="AB1843">
        <v>1</v>
      </c>
      <c r="AC1843" t="s">
        <v>74</v>
      </c>
      <c r="AD1843">
        <f>IF(Raw_Data[[#This Row],[rasio]]&lt;0.2,1,IF(Raw_Data[[#This Row],[rasio]]&lt;0.3,2,IF(Raw_Data[[#This Row],[rasio]]&lt;0.4,3,4)))</f>
        <v>1</v>
      </c>
      <c r="AE1843">
        <f>IF(Raw_Data[[#This Row],[kategori_dp]]="High",1,IF(Raw_Data[[#This Row],[kategori_dp]]="Medium",2,3))</f>
        <v>1</v>
      </c>
      <c r="AF1843">
        <f>IF(Raw_Data[[#This Row],[tenor_bulan]]&lt;=24,1,IF(Raw_Data[[#This Row],[tenor_bulan]]&lt;=36,2,IF(Raw_Data[[#This Row],[tenor_bulan]]&lt;=48,3,4)))</f>
        <v>2</v>
      </c>
      <c r="AG1843">
        <f>IF(Raw_Data[[#This Row],[jumlah_kali_telat]]=0,0,IF(Raw_Data[[#This Row],[jumlah_kali_telat]]&lt;=2,2,4))</f>
        <v>0</v>
      </c>
      <c r="AH1843">
        <f>Raw_Data[[#This Row],[Skor_Rasio]]+Raw_Data[[#This Row],[Skor_DP]]+Raw_Data[[#This Row],[Skor_Tenor]]+Raw_Data[[#This Row],[Skor_Telat]]</f>
        <v>4</v>
      </c>
      <c r="AI1843" t="str">
        <f>IF(Raw_Data[[#This Row],[Risk_Score]]&lt;=6,"Low Risk",IF(Raw_Data[[#This Row],[Risk_Score]]&lt;=8,"Medium Risk","High Risk"))</f>
        <v>Low Risk</v>
      </c>
      <c r="AJ1843">
        <f ca="1">IFERROR(DATEDIF(Raw_Data[[#This Row],[tanggal_pengajuan]],TODAY(),"m"),"N/A")</f>
        <v>4</v>
      </c>
      <c r="AK1843" t="str">
        <f ca="1">IF(ISNUMBER(Raw_Data[[#This Row],[MOB]]),IF(Raw_Data[[#This Row],[MOB]]&lt;6,"0-5 bulan",IF(Raw_Data[[#This Row],[MOB]]&lt;12,"6-11 bulan",IF(Raw_Data[[#This Row],[MOB]]&lt;24,"12-23 bulan","24+ bulan"))),"N/A")</f>
        <v>0-5 bulan</v>
      </c>
    </row>
    <row r="1844" spans="1:37" ht="14.25" customHeight="1" x14ac:dyDescent="0.45">
      <c r="A1844" t="s">
        <v>4364</v>
      </c>
      <c r="B1844" s="64">
        <v>46068</v>
      </c>
      <c r="C1844" s="1" t="str">
        <f t="shared" ref="C1844:C1907" si="29">TEXT(B1844,"mmmm")</f>
        <v>February</v>
      </c>
      <c r="D1844" t="s">
        <v>350</v>
      </c>
      <c r="E1844" t="s">
        <v>4365</v>
      </c>
      <c r="F1844">
        <v>24</v>
      </c>
      <c r="G1844" t="s">
        <v>51</v>
      </c>
      <c r="H1844" t="s">
        <v>96</v>
      </c>
      <c r="I1844" s="2">
        <v>6516000</v>
      </c>
      <c r="J1844" s="3">
        <f>Raw_Data[[#This Row],[cicilan_per_bulan]]/Raw_Data[[#This Row],[penghasilan_bulanan]]</f>
        <v>0.1212707182320442</v>
      </c>
      <c r="K1844" t="s">
        <v>102</v>
      </c>
      <c r="L1844" t="s">
        <v>103</v>
      </c>
      <c r="M1844" t="s">
        <v>44</v>
      </c>
      <c r="N1844" t="s">
        <v>158</v>
      </c>
      <c r="O1844" t="s">
        <v>159</v>
      </c>
      <c r="P1844" s="2">
        <v>30540000</v>
      </c>
      <c r="Q1844" s="2">
        <v>3054000</v>
      </c>
      <c r="R1844" t="str">
        <f>IF(Raw_Data[[#This Row],[persen_dp]]&lt;15%,"Low",IF(Raw_Data[[#This Row],[persen_dp]]&gt;25%,"High","Medium"))</f>
        <v>Low</v>
      </c>
      <c r="S1844" s="3">
        <v>0.1</v>
      </c>
      <c r="T1844">
        <v>60</v>
      </c>
      <c r="U1844">
        <v>0.14499999999999999</v>
      </c>
      <c r="V1844" s="2">
        <v>790200</v>
      </c>
      <c r="W1844" s="2">
        <v>47413000</v>
      </c>
      <c r="X1844" t="str">
        <f>IF(OR(Raw_Data[[#This Row],[status_pembayaran]]="Macet",Raw_Data[[#This Row],[status_pembayaran]]="Kurang Lancar"),"Non Performing Loan","Performing")</f>
        <v>Performing</v>
      </c>
      <c r="Y1844" t="s">
        <v>47</v>
      </c>
      <c r="Z1844">
        <v>0</v>
      </c>
      <c r="AA1844">
        <v>0</v>
      </c>
      <c r="AB1844">
        <v>1</v>
      </c>
      <c r="AC1844" t="s">
        <v>104</v>
      </c>
      <c r="AD1844">
        <f>IF(Raw_Data[[#This Row],[rasio]]&lt;0.2,1,IF(Raw_Data[[#This Row],[rasio]]&lt;0.3,2,IF(Raw_Data[[#This Row],[rasio]]&lt;0.4,3,4)))</f>
        <v>1</v>
      </c>
      <c r="AE1844">
        <f>IF(Raw_Data[[#This Row],[kategori_dp]]="High",1,IF(Raw_Data[[#This Row],[kategori_dp]]="Medium",2,3))</f>
        <v>3</v>
      </c>
      <c r="AF1844">
        <f>IF(Raw_Data[[#This Row],[tenor_bulan]]&lt;=24,1,IF(Raw_Data[[#This Row],[tenor_bulan]]&lt;=36,2,IF(Raw_Data[[#This Row],[tenor_bulan]]&lt;=48,3,4)))</f>
        <v>4</v>
      </c>
      <c r="AG1844">
        <f>IF(Raw_Data[[#This Row],[jumlah_kali_telat]]=0,0,IF(Raw_Data[[#This Row],[jumlah_kali_telat]]&lt;=2,2,4))</f>
        <v>0</v>
      </c>
      <c r="AH1844">
        <f>Raw_Data[[#This Row],[Skor_Rasio]]+Raw_Data[[#This Row],[Skor_DP]]+Raw_Data[[#This Row],[Skor_Tenor]]+Raw_Data[[#This Row],[Skor_Telat]]</f>
        <v>8</v>
      </c>
      <c r="AI1844" t="str">
        <f>IF(Raw_Data[[#This Row],[Risk_Score]]&lt;=6,"Low Risk",IF(Raw_Data[[#This Row],[Risk_Score]]&lt;=8,"Medium Risk","High Risk"))</f>
        <v>Medium Risk</v>
      </c>
      <c r="AJ1844">
        <f ca="1">IFERROR(DATEDIF(Raw_Data[[#This Row],[tanggal_pengajuan]],TODAY(),"m"),"N/A")</f>
        <v>8</v>
      </c>
      <c r="AK1844" t="str">
        <f ca="1">IF(ISNUMBER(Raw_Data[[#This Row],[MOB]]),IF(Raw_Data[[#This Row],[MOB]]&lt;6,"0-5 bulan",IF(Raw_Data[[#This Row],[MOB]]&lt;12,"6-11 bulan",IF(Raw_Data[[#This Row],[MOB]]&lt;24,"12-23 bulan","24+ bulan"))),"N/A")</f>
        <v>6-11 bulan</v>
      </c>
    </row>
    <row r="1845" spans="1:37" ht="14.25" customHeight="1" x14ac:dyDescent="0.45">
      <c r="A1845" t="s">
        <v>4366</v>
      </c>
      <c r="B1845" s="64">
        <v>46117</v>
      </c>
      <c r="C1845" s="1" t="str">
        <f t="shared" si="29"/>
        <v>April</v>
      </c>
      <c r="D1845" t="s">
        <v>3023</v>
      </c>
      <c r="E1845" t="s">
        <v>4367</v>
      </c>
      <c r="F1845">
        <v>31</v>
      </c>
      <c r="G1845" t="s">
        <v>51</v>
      </c>
      <c r="H1845" t="s">
        <v>41</v>
      </c>
      <c r="I1845" s="2">
        <v>7709000</v>
      </c>
      <c r="J1845" s="3">
        <f>Raw_Data[[#This Row],[cicilan_per_bulan]]/Raw_Data[[#This Row],[penghasilan_bulanan]]</f>
        <v>8.4784018679465556E-2</v>
      </c>
      <c r="K1845" t="s">
        <v>188</v>
      </c>
      <c r="L1845" t="s">
        <v>154</v>
      </c>
      <c r="M1845" t="s">
        <v>44</v>
      </c>
      <c r="N1845" t="s">
        <v>83</v>
      </c>
      <c r="O1845" t="s">
        <v>57</v>
      </c>
      <c r="P1845" s="2">
        <v>18219000</v>
      </c>
      <c r="Q1845" s="2">
        <v>1822000</v>
      </c>
      <c r="R1845" t="str">
        <f>IF(Raw_Data[[#This Row],[persen_dp]]&lt;15%,"Low",IF(Raw_Data[[#This Row],[persen_dp]]&gt;25%,"High","Medium"))</f>
        <v>Low</v>
      </c>
      <c r="S1845" s="3">
        <v>0.1</v>
      </c>
      <c r="T1845">
        <v>36</v>
      </c>
      <c r="U1845">
        <v>0.14499999999999999</v>
      </c>
      <c r="V1845" s="2">
        <v>653600</v>
      </c>
      <c r="W1845" s="2">
        <v>23529000</v>
      </c>
      <c r="X1845" t="str">
        <f>IF(OR(Raw_Data[[#This Row],[status_pembayaran]]="Macet",Raw_Data[[#This Row],[status_pembayaran]]="Kurang Lancar"),"Non Performing Loan","Performing")</f>
        <v>Performing</v>
      </c>
      <c r="Y1845" t="s">
        <v>47</v>
      </c>
      <c r="Z1845">
        <v>0</v>
      </c>
      <c r="AA1845">
        <v>0</v>
      </c>
      <c r="AB1845">
        <v>1</v>
      </c>
      <c r="AC1845" t="s">
        <v>137</v>
      </c>
      <c r="AD1845">
        <f>IF(Raw_Data[[#This Row],[rasio]]&lt;0.2,1,IF(Raw_Data[[#This Row],[rasio]]&lt;0.3,2,IF(Raw_Data[[#This Row],[rasio]]&lt;0.4,3,4)))</f>
        <v>1</v>
      </c>
      <c r="AE1845">
        <f>IF(Raw_Data[[#This Row],[kategori_dp]]="High",1,IF(Raw_Data[[#This Row],[kategori_dp]]="Medium",2,3))</f>
        <v>3</v>
      </c>
      <c r="AF1845">
        <f>IF(Raw_Data[[#This Row],[tenor_bulan]]&lt;=24,1,IF(Raw_Data[[#This Row],[tenor_bulan]]&lt;=36,2,IF(Raw_Data[[#This Row],[tenor_bulan]]&lt;=48,3,4)))</f>
        <v>2</v>
      </c>
      <c r="AG1845">
        <f>IF(Raw_Data[[#This Row],[jumlah_kali_telat]]=0,0,IF(Raw_Data[[#This Row],[jumlah_kali_telat]]&lt;=2,2,4))</f>
        <v>0</v>
      </c>
      <c r="AH1845">
        <f>Raw_Data[[#This Row],[Skor_Rasio]]+Raw_Data[[#This Row],[Skor_DP]]+Raw_Data[[#This Row],[Skor_Tenor]]+Raw_Data[[#This Row],[Skor_Telat]]</f>
        <v>6</v>
      </c>
      <c r="AI1845" t="str">
        <f>IF(Raw_Data[[#This Row],[Risk_Score]]&lt;=6,"Low Risk",IF(Raw_Data[[#This Row],[Risk_Score]]&lt;=8,"Medium Risk","High Risk"))</f>
        <v>Low Risk</v>
      </c>
      <c r="AJ1845">
        <f ca="1">IFERROR(DATEDIF(Raw_Data[[#This Row],[tanggal_pengajuan]],TODAY(),"m"),"N/A")</f>
        <v>6</v>
      </c>
      <c r="AK1845" t="str">
        <f ca="1">IF(ISNUMBER(Raw_Data[[#This Row],[MOB]]),IF(Raw_Data[[#This Row],[MOB]]&lt;6,"0-5 bulan",IF(Raw_Data[[#This Row],[MOB]]&lt;12,"6-11 bulan",IF(Raw_Data[[#This Row],[MOB]]&lt;24,"12-23 bulan","24+ bulan"))),"N/A")</f>
        <v>6-11 bulan</v>
      </c>
    </row>
    <row r="1846" spans="1:37" ht="14.25" customHeight="1" x14ac:dyDescent="0.45">
      <c r="A1846" t="s">
        <v>4368</v>
      </c>
      <c r="B1846" s="64">
        <v>46135</v>
      </c>
      <c r="C1846" s="1" t="str">
        <f t="shared" si="29"/>
        <v>April</v>
      </c>
      <c r="D1846" t="s">
        <v>2749</v>
      </c>
      <c r="E1846" t="s">
        <v>4369</v>
      </c>
      <c r="F1846">
        <v>50</v>
      </c>
      <c r="G1846" t="s">
        <v>51</v>
      </c>
      <c r="H1846" t="s">
        <v>152</v>
      </c>
      <c r="I1846" s="2">
        <v>2783000</v>
      </c>
      <c r="J1846" s="3">
        <f>Raw_Data[[#This Row],[cicilan_per_bulan]]/Raw_Data[[#This Row],[penghasilan_bulanan]]</f>
        <v>0.44944304707150556</v>
      </c>
      <c r="K1846" t="s">
        <v>177</v>
      </c>
      <c r="L1846" t="s">
        <v>154</v>
      </c>
      <c r="M1846" t="s">
        <v>55</v>
      </c>
      <c r="N1846" t="s">
        <v>56</v>
      </c>
      <c r="O1846" t="s">
        <v>57</v>
      </c>
      <c r="P1846" s="2">
        <v>17478000</v>
      </c>
      <c r="Q1846" s="2">
        <v>4370000</v>
      </c>
      <c r="R1846" t="str">
        <f>IF(Raw_Data[[#This Row],[persen_dp]]&lt;15%,"Low",IF(Raw_Data[[#This Row],[persen_dp]]&gt;25%,"High","Medium"))</f>
        <v>Medium</v>
      </c>
      <c r="S1846" s="3">
        <v>0.25</v>
      </c>
      <c r="T1846">
        <v>12</v>
      </c>
      <c r="U1846">
        <v>0.14499999999999999</v>
      </c>
      <c r="V1846" s="2">
        <v>1250800</v>
      </c>
      <c r="W1846" s="2">
        <v>15009000</v>
      </c>
      <c r="X1846" t="str">
        <f>IF(OR(Raw_Data[[#This Row],[status_pembayaran]]="Macet",Raw_Data[[#This Row],[status_pembayaran]]="Kurang Lancar"),"Non Performing Loan","Performing")</f>
        <v>Performing</v>
      </c>
      <c r="Y1846" t="s">
        <v>47</v>
      </c>
      <c r="Z1846">
        <v>0</v>
      </c>
      <c r="AA1846">
        <v>0</v>
      </c>
      <c r="AB1846">
        <v>1</v>
      </c>
      <c r="AC1846" t="s">
        <v>104</v>
      </c>
      <c r="AD1846">
        <f>IF(Raw_Data[[#This Row],[rasio]]&lt;0.2,1,IF(Raw_Data[[#This Row],[rasio]]&lt;0.3,2,IF(Raw_Data[[#This Row],[rasio]]&lt;0.4,3,4)))</f>
        <v>4</v>
      </c>
      <c r="AE1846">
        <f>IF(Raw_Data[[#This Row],[kategori_dp]]="High",1,IF(Raw_Data[[#This Row],[kategori_dp]]="Medium",2,3))</f>
        <v>2</v>
      </c>
      <c r="AF1846">
        <f>IF(Raw_Data[[#This Row],[tenor_bulan]]&lt;=24,1,IF(Raw_Data[[#This Row],[tenor_bulan]]&lt;=36,2,IF(Raw_Data[[#This Row],[tenor_bulan]]&lt;=48,3,4)))</f>
        <v>1</v>
      </c>
      <c r="AG1846">
        <f>IF(Raw_Data[[#This Row],[jumlah_kali_telat]]=0,0,IF(Raw_Data[[#This Row],[jumlah_kali_telat]]&lt;=2,2,4))</f>
        <v>0</v>
      </c>
      <c r="AH1846">
        <f>Raw_Data[[#This Row],[Skor_Rasio]]+Raw_Data[[#This Row],[Skor_DP]]+Raw_Data[[#This Row],[Skor_Tenor]]+Raw_Data[[#This Row],[Skor_Telat]]</f>
        <v>7</v>
      </c>
      <c r="AI1846" t="str">
        <f>IF(Raw_Data[[#This Row],[Risk_Score]]&lt;=6,"Low Risk",IF(Raw_Data[[#This Row],[Risk_Score]]&lt;=8,"Medium Risk","High Risk"))</f>
        <v>Medium Risk</v>
      </c>
      <c r="AJ1846">
        <f ca="1">IFERROR(DATEDIF(Raw_Data[[#This Row],[tanggal_pengajuan]],TODAY(),"m"),"N/A")</f>
        <v>6</v>
      </c>
      <c r="AK1846" t="str">
        <f ca="1">IF(ISNUMBER(Raw_Data[[#This Row],[MOB]]),IF(Raw_Data[[#This Row],[MOB]]&lt;6,"0-5 bulan",IF(Raw_Data[[#This Row],[MOB]]&lt;12,"6-11 bulan",IF(Raw_Data[[#This Row],[MOB]]&lt;24,"12-23 bulan","24+ bulan"))),"N/A")</f>
        <v>6-11 bulan</v>
      </c>
    </row>
    <row r="1847" spans="1:37" ht="14.25" customHeight="1" x14ac:dyDescent="0.45">
      <c r="A1847" t="s">
        <v>4370</v>
      </c>
      <c r="B1847" s="64">
        <v>46176</v>
      </c>
      <c r="C1847" s="1" t="str">
        <f t="shared" si="29"/>
        <v>June</v>
      </c>
      <c r="D1847" t="s">
        <v>4371</v>
      </c>
      <c r="E1847" t="s">
        <v>4372</v>
      </c>
      <c r="F1847">
        <v>33</v>
      </c>
      <c r="G1847" t="s">
        <v>51</v>
      </c>
      <c r="H1847" t="s">
        <v>52</v>
      </c>
      <c r="I1847" s="2">
        <v>3797000</v>
      </c>
      <c r="J1847" s="3">
        <f>Raw_Data[[#This Row],[cicilan_per_bulan]]/Raw_Data[[#This Row],[penghasilan_bulanan]]</f>
        <v>0.29807742954964445</v>
      </c>
      <c r="K1847" t="s">
        <v>102</v>
      </c>
      <c r="L1847" t="s">
        <v>103</v>
      </c>
      <c r="M1847" t="s">
        <v>44</v>
      </c>
      <c r="N1847" t="s">
        <v>158</v>
      </c>
      <c r="O1847" t="s">
        <v>159</v>
      </c>
      <c r="P1847" s="2">
        <v>32394000</v>
      </c>
      <c r="Q1847" s="2">
        <v>11338000</v>
      </c>
      <c r="R1847" t="str">
        <f>IF(Raw_Data[[#This Row],[persen_dp]]&lt;15%,"Low",IF(Raw_Data[[#This Row],[persen_dp]]&gt;25%,"High","Medium"))</f>
        <v>High</v>
      </c>
      <c r="S1847" s="3">
        <v>0.35</v>
      </c>
      <c r="T1847">
        <v>24</v>
      </c>
      <c r="U1847">
        <v>0.14499999999999999</v>
      </c>
      <c r="V1847" s="2">
        <v>1131800</v>
      </c>
      <c r="W1847" s="2">
        <v>27163000</v>
      </c>
      <c r="X1847" t="str">
        <f>IF(OR(Raw_Data[[#This Row],[status_pembayaran]]="Macet",Raw_Data[[#This Row],[status_pembayaran]]="Kurang Lancar"),"Non Performing Loan","Performing")</f>
        <v>Performing</v>
      </c>
      <c r="Y1847" t="s">
        <v>47</v>
      </c>
      <c r="Z1847">
        <v>0</v>
      </c>
      <c r="AA1847">
        <v>0</v>
      </c>
      <c r="AB1847">
        <v>1</v>
      </c>
      <c r="AC1847" t="s">
        <v>58</v>
      </c>
      <c r="AD1847">
        <f>IF(Raw_Data[[#This Row],[rasio]]&lt;0.2,1,IF(Raw_Data[[#This Row],[rasio]]&lt;0.3,2,IF(Raw_Data[[#This Row],[rasio]]&lt;0.4,3,4)))</f>
        <v>2</v>
      </c>
      <c r="AE1847">
        <f>IF(Raw_Data[[#This Row],[kategori_dp]]="High",1,IF(Raw_Data[[#This Row],[kategori_dp]]="Medium",2,3))</f>
        <v>1</v>
      </c>
      <c r="AF1847">
        <f>IF(Raw_Data[[#This Row],[tenor_bulan]]&lt;=24,1,IF(Raw_Data[[#This Row],[tenor_bulan]]&lt;=36,2,IF(Raw_Data[[#This Row],[tenor_bulan]]&lt;=48,3,4)))</f>
        <v>1</v>
      </c>
      <c r="AG1847">
        <f>IF(Raw_Data[[#This Row],[jumlah_kali_telat]]=0,0,IF(Raw_Data[[#This Row],[jumlah_kali_telat]]&lt;=2,2,4))</f>
        <v>0</v>
      </c>
      <c r="AH1847">
        <f>Raw_Data[[#This Row],[Skor_Rasio]]+Raw_Data[[#This Row],[Skor_DP]]+Raw_Data[[#This Row],[Skor_Tenor]]+Raw_Data[[#This Row],[Skor_Telat]]</f>
        <v>4</v>
      </c>
      <c r="AI1847" t="str">
        <f>IF(Raw_Data[[#This Row],[Risk_Score]]&lt;=6,"Low Risk",IF(Raw_Data[[#This Row],[Risk_Score]]&lt;=8,"Medium Risk","High Risk"))</f>
        <v>Low Risk</v>
      </c>
      <c r="AJ1847">
        <f ca="1">IFERROR(DATEDIF(Raw_Data[[#This Row],[tanggal_pengajuan]],TODAY(),"m"),"N/A")</f>
        <v>4</v>
      </c>
      <c r="AK1847" t="str">
        <f ca="1">IF(ISNUMBER(Raw_Data[[#This Row],[MOB]]),IF(Raw_Data[[#This Row],[MOB]]&lt;6,"0-5 bulan",IF(Raw_Data[[#This Row],[MOB]]&lt;12,"6-11 bulan",IF(Raw_Data[[#This Row],[MOB]]&lt;24,"12-23 bulan","24+ bulan"))),"N/A")</f>
        <v>0-5 bulan</v>
      </c>
    </row>
    <row r="1848" spans="1:37" ht="14.25" customHeight="1" x14ac:dyDescent="0.45">
      <c r="A1848" t="s">
        <v>4373</v>
      </c>
      <c r="B1848" s="64" t="s">
        <v>230</v>
      </c>
      <c r="C1848" s="1" t="str">
        <f t="shared" si="29"/>
        <v>Data Tidak Lengkap</v>
      </c>
      <c r="D1848" t="s">
        <v>210</v>
      </c>
      <c r="E1848" t="s">
        <v>230</v>
      </c>
      <c r="F1848">
        <v>25</v>
      </c>
      <c r="G1848" t="s">
        <v>40</v>
      </c>
      <c r="H1848" t="s">
        <v>41</v>
      </c>
      <c r="I1848" s="2">
        <v>6111000</v>
      </c>
      <c r="J1848" s="3">
        <f>Raw_Data[[#This Row],[cicilan_per_bulan]]/Raw_Data[[#This Row],[penghasilan_bulanan]]</f>
        <v>0.24036982490590739</v>
      </c>
      <c r="K1848" t="s">
        <v>210</v>
      </c>
      <c r="L1848" t="s">
        <v>128</v>
      </c>
      <c r="M1848" t="s">
        <v>44</v>
      </c>
      <c r="N1848" t="s">
        <v>45</v>
      </c>
      <c r="O1848" t="s">
        <v>46</v>
      </c>
      <c r="P1848" s="2">
        <v>25549519</v>
      </c>
      <c r="Q1848" s="2">
        <v>3832000</v>
      </c>
      <c r="R1848" t="str">
        <f>IF(Raw_Data[[#This Row],[persen_dp]]&lt;15%,"Low",IF(Raw_Data[[#This Row],[persen_dp]]&gt;25%,"High","Medium"))</f>
        <v>Medium</v>
      </c>
      <c r="S1848" s="3">
        <v>0.15</v>
      </c>
      <c r="T1848">
        <v>18</v>
      </c>
      <c r="U1848">
        <v>0.14499999999999999</v>
      </c>
      <c r="V1848" s="2">
        <v>1468900</v>
      </c>
      <c r="W1848" s="2">
        <v>26441000</v>
      </c>
      <c r="X1848" t="str">
        <f>IF(OR(Raw_Data[[#This Row],[status_pembayaran]]="Macet",Raw_Data[[#This Row],[status_pembayaran]]="Kurang Lancar"),"Non Performing Loan","Performing")</f>
        <v>Performing</v>
      </c>
      <c r="Y1848" t="s">
        <v>233</v>
      </c>
      <c r="Z1848">
        <v>0</v>
      </c>
      <c r="AA1848">
        <v>0</v>
      </c>
      <c r="AB1848">
        <v>1</v>
      </c>
      <c r="AC1848" t="s">
        <v>66</v>
      </c>
      <c r="AD1848">
        <f>IF(Raw_Data[[#This Row],[rasio]]&lt;0.2,1,IF(Raw_Data[[#This Row],[rasio]]&lt;0.3,2,IF(Raw_Data[[#This Row],[rasio]]&lt;0.4,3,4)))</f>
        <v>2</v>
      </c>
      <c r="AE1848">
        <f>IF(Raw_Data[[#This Row],[kategori_dp]]="High",1,IF(Raw_Data[[#This Row],[kategori_dp]]="Medium",2,3))</f>
        <v>2</v>
      </c>
      <c r="AF1848">
        <f>IF(Raw_Data[[#This Row],[tenor_bulan]]&lt;=24,1,IF(Raw_Data[[#This Row],[tenor_bulan]]&lt;=36,2,IF(Raw_Data[[#This Row],[tenor_bulan]]&lt;=48,3,4)))</f>
        <v>1</v>
      </c>
      <c r="AG1848">
        <f>IF(Raw_Data[[#This Row],[jumlah_kali_telat]]=0,0,IF(Raw_Data[[#This Row],[jumlah_kali_telat]]&lt;=2,2,4))</f>
        <v>0</v>
      </c>
      <c r="AH1848">
        <f>Raw_Data[[#This Row],[Skor_Rasio]]+Raw_Data[[#This Row],[Skor_DP]]+Raw_Data[[#This Row],[Skor_Tenor]]+Raw_Data[[#This Row],[Skor_Telat]]</f>
        <v>5</v>
      </c>
      <c r="AI1848" t="str">
        <f>IF(Raw_Data[[#This Row],[Risk_Score]]&lt;=6,"Low Risk",IF(Raw_Data[[#This Row],[Risk_Score]]&lt;=8,"Medium Risk","High Risk"))</f>
        <v>Low Risk</v>
      </c>
      <c r="AJ1848" t="str">
        <f ca="1">IFERROR(DATEDIF(Raw_Data[[#This Row],[tanggal_pengajuan]],TODAY(),"m"),"N/A")</f>
        <v>N/A</v>
      </c>
      <c r="AK1848" t="str">
        <f ca="1">IF(ISNUMBER(Raw_Data[[#This Row],[MOB]]),IF(Raw_Data[[#This Row],[MOB]]&lt;6,"0-5 bulan",IF(Raw_Data[[#This Row],[MOB]]&lt;12,"6-11 bulan",IF(Raw_Data[[#This Row],[MOB]]&lt;24,"12-23 bulan","24+ bulan"))),"N/A")</f>
        <v>N/A</v>
      </c>
    </row>
    <row r="1849" spans="1:37" ht="14.25" customHeight="1" x14ac:dyDescent="0.45">
      <c r="A1849" t="s">
        <v>4374</v>
      </c>
      <c r="B1849" s="64">
        <v>46166</v>
      </c>
      <c r="C1849" s="1" t="str">
        <f t="shared" si="29"/>
        <v>May</v>
      </c>
      <c r="D1849" t="s">
        <v>2480</v>
      </c>
      <c r="E1849" t="s">
        <v>4375</v>
      </c>
      <c r="F1849">
        <v>51</v>
      </c>
      <c r="G1849" t="s">
        <v>51</v>
      </c>
      <c r="H1849" t="s">
        <v>52</v>
      </c>
      <c r="I1849" s="2">
        <v>4438000</v>
      </c>
      <c r="J1849" s="3">
        <f>Raw_Data[[#This Row],[cicilan_per_bulan]]/Raw_Data[[#This Row],[penghasilan_bulanan]]</f>
        <v>0.33442992338891392</v>
      </c>
      <c r="K1849" t="s">
        <v>188</v>
      </c>
      <c r="L1849" t="s">
        <v>154</v>
      </c>
      <c r="M1849" t="s">
        <v>44</v>
      </c>
      <c r="N1849" t="s">
        <v>45</v>
      </c>
      <c r="O1849" t="s">
        <v>46</v>
      </c>
      <c r="P1849" s="2">
        <v>25815000</v>
      </c>
      <c r="Q1849" s="2">
        <v>3872000</v>
      </c>
      <c r="R1849" t="str">
        <f>IF(Raw_Data[[#This Row],[persen_dp]]&lt;15%,"Low",IF(Raw_Data[[#This Row],[persen_dp]]&gt;25%,"High","Medium"))</f>
        <v>Medium</v>
      </c>
      <c r="S1849" s="3">
        <v>0.15</v>
      </c>
      <c r="T1849">
        <v>18</v>
      </c>
      <c r="U1849">
        <v>0.14499999999999999</v>
      </c>
      <c r="V1849" s="2">
        <v>1484200</v>
      </c>
      <c r="W1849" s="2">
        <v>26716000</v>
      </c>
      <c r="X1849" t="str">
        <f>IF(OR(Raw_Data[[#This Row],[status_pembayaran]]="Macet",Raw_Data[[#This Row],[status_pembayaran]]="Kurang Lancar"),"Non Performing Loan","Performing")</f>
        <v>Performing</v>
      </c>
      <c r="Y1849" t="s">
        <v>47</v>
      </c>
      <c r="Z1849">
        <v>0</v>
      </c>
      <c r="AA1849">
        <v>0</v>
      </c>
      <c r="AB1849">
        <v>1</v>
      </c>
      <c r="AD1849">
        <f>IF(Raw_Data[[#This Row],[rasio]]&lt;0.2,1,IF(Raw_Data[[#This Row],[rasio]]&lt;0.3,2,IF(Raw_Data[[#This Row],[rasio]]&lt;0.4,3,4)))</f>
        <v>3</v>
      </c>
      <c r="AE1849">
        <f>IF(Raw_Data[[#This Row],[kategori_dp]]="High",1,IF(Raw_Data[[#This Row],[kategori_dp]]="Medium",2,3))</f>
        <v>2</v>
      </c>
      <c r="AF1849">
        <f>IF(Raw_Data[[#This Row],[tenor_bulan]]&lt;=24,1,IF(Raw_Data[[#This Row],[tenor_bulan]]&lt;=36,2,IF(Raw_Data[[#This Row],[tenor_bulan]]&lt;=48,3,4)))</f>
        <v>1</v>
      </c>
      <c r="AG1849">
        <f>IF(Raw_Data[[#This Row],[jumlah_kali_telat]]=0,0,IF(Raw_Data[[#This Row],[jumlah_kali_telat]]&lt;=2,2,4))</f>
        <v>0</v>
      </c>
      <c r="AH1849">
        <f>Raw_Data[[#This Row],[Skor_Rasio]]+Raw_Data[[#This Row],[Skor_DP]]+Raw_Data[[#This Row],[Skor_Tenor]]+Raw_Data[[#This Row],[Skor_Telat]]</f>
        <v>6</v>
      </c>
      <c r="AI1849" t="str">
        <f>IF(Raw_Data[[#This Row],[Risk_Score]]&lt;=6,"Low Risk",IF(Raw_Data[[#This Row],[Risk_Score]]&lt;=8,"Medium Risk","High Risk"))</f>
        <v>Low Risk</v>
      </c>
      <c r="AJ1849">
        <f ca="1">IFERROR(DATEDIF(Raw_Data[[#This Row],[tanggal_pengajuan]],TODAY(),"m"),"N/A")</f>
        <v>4</v>
      </c>
      <c r="AK1849" t="str">
        <f ca="1">IF(ISNUMBER(Raw_Data[[#This Row],[MOB]]),IF(Raw_Data[[#This Row],[MOB]]&lt;6,"0-5 bulan",IF(Raw_Data[[#This Row],[MOB]]&lt;12,"6-11 bulan",IF(Raw_Data[[#This Row],[MOB]]&lt;24,"12-23 bulan","24+ bulan"))),"N/A")</f>
        <v>0-5 bulan</v>
      </c>
    </row>
    <row r="1850" spans="1:37" ht="14.25" customHeight="1" x14ac:dyDescent="0.45">
      <c r="A1850" t="s">
        <v>4376</v>
      </c>
      <c r="B1850" s="64">
        <v>46044</v>
      </c>
      <c r="C1850" s="1" t="str">
        <f t="shared" si="29"/>
        <v>January</v>
      </c>
      <c r="D1850" t="s">
        <v>3276</v>
      </c>
      <c r="E1850" t="s">
        <v>4377</v>
      </c>
      <c r="F1850">
        <v>34</v>
      </c>
      <c r="G1850" t="s">
        <v>51</v>
      </c>
      <c r="H1850" t="s">
        <v>108</v>
      </c>
      <c r="I1850" s="2">
        <v>6562000</v>
      </c>
      <c r="J1850" s="3">
        <f>Raw_Data[[#This Row],[cicilan_per_bulan]]/Raw_Data[[#This Row],[penghasilan_bulanan]]</f>
        <v>0.12287412374276135</v>
      </c>
      <c r="K1850" t="s">
        <v>145</v>
      </c>
      <c r="L1850" t="s">
        <v>146</v>
      </c>
      <c r="M1850" t="s">
        <v>44</v>
      </c>
      <c r="N1850" t="s">
        <v>158</v>
      </c>
      <c r="O1850" t="s">
        <v>159</v>
      </c>
      <c r="P1850" s="2">
        <v>31162000</v>
      </c>
      <c r="Q1850" s="2">
        <v>3116000</v>
      </c>
      <c r="R1850" t="str">
        <f>IF(Raw_Data[[#This Row],[persen_dp]]&lt;15%,"Low",IF(Raw_Data[[#This Row],[persen_dp]]&gt;25%,"High","Medium"))</f>
        <v>Low</v>
      </c>
      <c r="S1850" s="3">
        <v>0.1</v>
      </c>
      <c r="T1850">
        <v>60</v>
      </c>
      <c r="U1850">
        <v>0.14499999999999999</v>
      </c>
      <c r="V1850" s="2">
        <v>806300</v>
      </c>
      <c r="W1850" s="2">
        <v>48379000</v>
      </c>
      <c r="X1850" t="str">
        <f>IF(OR(Raw_Data[[#This Row],[status_pembayaran]]="Macet",Raw_Data[[#This Row],[status_pembayaran]]="Kurang Lancar"),"Non Performing Loan","Performing")</f>
        <v>Performing</v>
      </c>
      <c r="Y1850" t="s">
        <v>47</v>
      </c>
      <c r="Z1850">
        <v>0</v>
      </c>
      <c r="AA1850">
        <v>0</v>
      </c>
      <c r="AB1850">
        <v>1</v>
      </c>
      <c r="AD1850">
        <f>IF(Raw_Data[[#This Row],[rasio]]&lt;0.2,1,IF(Raw_Data[[#This Row],[rasio]]&lt;0.3,2,IF(Raw_Data[[#This Row],[rasio]]&lt;0.4,3,4)))</f>
        <v>1</v>
      </c>
      <c r="AE1850">
        <f>IF(Raw_Data[[#This Row],[kategori_dp]]="High",1,IF(Raw_Data[[#This Row],[kategori_dp]]="Medium",2,3))</f>
        <v>3</v>
      </c>
      <c r="AF1850">
        <f>IF(Raw_Data[[#This Row],[tenor_bulan]]&lt;=24,1,IF(Raw_Data[[#This Row],[tenor_bulan]]&lt;=36,2,IF(Raw_Data[[#This Row],[tenor_bulan]]&lt;=48,3,4)))</f>
        <v>4</v>
      </c>
      <c r="AG1850">
        <f>IF(Raw_Data[[#This Row],[jumlah_kali_telat]]=0,0,IF(Raw_Data[[#This Row],[jumlah_kali_telat]]&lt;=2,2,4))</f>
        <v>0</v>
      </c>
      <c r="AH1850">
        <f>Raw_Data[[#This Row],[Skor_Rasio]]+Raw_Data[[#This Row],[Skor_DP]]+Raw_Data[[#This Row],[Skor_Tenor]]+Raw_Data[[#This Row],[Skor_Telat]]</f>
        <v>8</v>
      </c>
      <c r="AI1850" t="str">
        <f>IF(Raw_Data[[#This Row],[Risk_Score]]&lt;=6,"Low Risk",IF(Raw_Data[[#This Row],[Risk_Score]]&lt;=8,"Medium Risk","High Risk"))</f>
        <v>Medium Risk</v>
      </c>
      <c r="AJ1850">
        <f ca="1">IFERROR(DATEDIF(Raw_Data[[#This Row],[tanggal_pengajuan]],TODAY(),"m"),"N/A")</f>
        <v>9</v>
      </c>
      <c r="AK1850" t="str">
        <f ca="1">IF(ISNUMBER(Raw_Data[[#This Row],[MOB]]),IF(Raw_Data[[#This Row],[MOB]]&lt;6,"0-5 bulan",IF(Raw_Data[[#This Row],[MOB]]&lt;12,"6-11 bulan",IF(Raw_Data[[#This Row],[MOB]]&lt;24,"12-23 bulan","24+ bulan"))),"N/A")</f>
        <v>6-11 bulan</v>
      </c>
    </row>
    <row r="1851" spans="1:37" ht="14.25" customHeight="1" x14ac:dyDescent="0.45">
      <c r="A1851" t="s">
        <v>4378</v>
      </c>
      <c r="B1851" s="64">
        <v>46142</v>
      </c>
      <c r="C1851" s="1" t="str">
        <f t="shared" si="29"/>
        <v>April</v>
      </c>
      <c r="D1851" t="s">
        <v>3094</v>
      </c>
      <c r="E1851" t="s">
        <v>4379</v>
      </c>
      <c r="F1851">
        <v>34</v>
      </c>
      <c r="G1851" t="s">
        <v>40</v>
      </c>
      <c r="H1851" t="s">
        <v>52</v>
      </c>
      <c r="I1851" s="2">
        <v>4396000</v>
      </c>
      <c r="J1851" s="3">
        <f>Raw_Data[[#This Row],[cicilan_per_bulan]]/Raw_Data[[#This Row],[penghasilan_bulanan]]</f>
        <v>0.1590764331210191</v>
      </c>
      <c r="K1851" t="s">
        <v>127</v>
      </c>
      <c r="L1851" t="s">
        <v>128</v>
      </c>
      <c r="M1851" t="s">
        <v>55</v>
      </c>
      <c r="N1851" t="s">
        <v>65</v>
      </c>
      <c r="O1851" t="s">
        <v>46</v>
      </c>
      <c r="P1851" s="2">
        <v>28617000</v>
      </c>
      <c r="Q1851" s="2">
        <v>4292000</v>
      </c>
      <c r="R1851" t="str">
        <f>IF(Raw_Data[[#This Row],[persen_dp]]&lt;15%,"Low",IF(Raw_Data[[#This Row],[persen_dp]]&gt;25%,"High","Medium"))</f>
        <v>Medium</v>
      </c>
      <c r="S1851" s="3">
        <v>0.15</v>
      </c>
      <c r="T1851">
        <v>60</v>
      </c>
      <c r="U1851">
        <v>0.14499999999999999</v>
      </c>
      <c r="V1851" s="2">
        <v>699300</v>
      </c>
      <c r="W1851" s="2">
        <v>41960000</v>
      </c>
      <c r="X1851" t="str">
        <f>IF(OR(Raw_Data[[#This Row],[status_pembayaran]]="Macet",Raw_Data[[#This Row],[status_pembayaran]]="Kurang Lancar"),"Non Performing Loan","Performing")</f>
        <v>Performing</v>
      </c>
      <c r="Y1851" t="s">
        <v>47</v>
      </c>
      <c r="Z1851">
        <v>0</v>
      </c>
      <c r="AA1851">
        <v>0</v>
      </c>
      <c r="AB1851">
        <v>1</v>
      </c>
      <c r="AC1851" t="s">
        <v>58</v>
      </c>
      <c r="AD1851">
        <f>IF(Raw_Data[[#This Row],[rasio]]&lt;0.2,1,IF(Raw_Data[[#This Row],[rasio]]&lt;0.3,2,IF(Raw_Data[[#This Row],[rasio]]&lt;0.4,3,4)))</f>
        <v>1</v>
      </c>
      <c r="AE1851">
        <f>IF(Raw_Data[[#This Row],[kategori_dp]]="High",1,IF(Raw_Data[[#This Row],[kategori_dp]]="Medium",2,3))</f>
        <v>2</v>
      </c>
      <c r="AF1851">
        <f>IF(Raw_Data[[#This Row],[tenor_bulan]]&lt;=24,1,IF(Raw_Data[[#This Row],[tenor_bulan]]&lt;=36,2,IF(Raw_Data[[#This Row],[tenor_bulan]]&lt;=48,3,4)))</f>
        <v>4</v>
      </c>
      <c r="AG1851">
        <f>IF(Raw_Data[[#This Row],[jumlah_kali_telat]]=0,0,IF(Raw_Data[[#This Row],[jumlah_kali_telat]]&lt;=2,2,4))</f>
        <v>0</v>
      </c>
      <c r="AH1851">
        <f>Raw_Data[[#This Row],[Skor_Rasio]]+Raw_Data[[#This Row],[Skor_DP]]+Raw_Data[[#This Row],[Skor_Tenor]]+Raw_Data[[#This Row],[Skor_Telat]]</f>
        <v>7</v>
      </c>
      <c r="AI1851" t="str">
        <f>IF(Raw_Data[[#This Row],[Risk_Score]]&lt;=6,"Low Risk",IF(Raw_Data[[#This Row],[Risk_Score]]&lt;=8,"Medium Risk","High Risk"))</f>
        <v>Medium Risk</v>
      </c>
      <c r="AJ1851">
        <f ca="1">IFERROR(DATEDIF(Raw_Data[[#This Row],[tanggal_pengajuan]],TODAY(),"m"),"N/A")</f>
        <v>5</v>
      </c>
      <c r="AK1851" t="str">
        <f ca="1">IF(ISNUMBER(Raw_Data[[#This Row],[MOB]]),IF(Raw_Data[[#This Row],[MOB]]&lt;6,"0-5 bulan",IF(Raw_Data[[#This Row],[MOB]]&lt;12,"6-11 bulan",IF(Raw_Data[[#This Row],[MOB]]&lt;24,"12-23 bulan","24+ bulan"))),"N/A")</f>
        <v>0-5 bulan</v>
      </c>
    </row>
    <row r="1852" spans="1:37" ht="14.25" customHeight="1" x14ac:dyDescent="0.45">
      <c r="A1852" t="s">
        <v>4380</v>
      </c>
      <c r="B1852" s="64">
        <v>46029</v>
      </c>
      <c r="C1852" s="1" t="str">
        <f t="shared" si="29"/>
        <v>January</v>
      </c>
      <c r="D1852" t="s">
        <v>1390</v>
      </c>
      <c r="E1852" t="s">
        <v>4381</v>
      </c>
      <c r="F1852">
        <v>44</v>
      </c>
      <c r="G1852" t="s">
        <v>51</v>
      </c>
      <c r="H1852" t="s">
        <v>41</v>
      </c>
      <c r="I1852" s="2">
        <v>6433000</v>
      </c>
      <c r="J1852" s="3">
        <f>Raw_Data[[#This Row],[cicilan_per_bulan]]/Raw_Data[[#This Row],[penghasilan_bulanan]]</f>
        <v>0.14461371055495104</v>
      </c>
      <c r="K1852" t="s">
        <v>192</v>
      </c>
      <c r="L1852" t="s">
        <v>128</v>
      </c>
      <c r="M1852" t="s">
        <v>44</v>
      </c>
      <c r="N1852" t="s">
        <v>184</v>
      </c>
      <c r="O1852" t="s">
        <v>122</v>
      </c>
      <c r="P1852" s="2">
        <v>35329000</v>
      </c>
      <c r="Q1852" s="2">
        <v>7066000</v>
      </c>
      <c r="R1852" t="str">
        <f>IF(Raw_Data[[#This Row],[persen_dp]]&lt;15%,"Low",IF(Raw_Data[[#This Row],[persen_dp]]&gt;25%,"High","Medium"))</f>
        <v>Medium</v>
      </c>
      <c r="S1852" s="3">
        <v>0.2</v>
      </c>
      <c r="T1852">
        <v>48</v>
      </c>
      <c r="U1852">
        <v>0.14499999999999999</v>
      </c>
      <c r="V1852" s="2">
        <v>930300</v>
      </c>
      <c r="W1852" s="2">
        <v>44655000</v>
      </c>
      <c r="X1852" t="str">
        <f>IF(OR(Raw_Data[[#This Row],[status_pembayaran]]="Macet",Raw_Data[[#This Row],[status_pembayaran]]="Kurang Lancar"),"Non Performing Loan","Performing")</f>
        <v>Performing</v>
      </c>
      <c r="Y1852" t="s">
        <v>47</v>
      </c>
      <c r="Z1852">
        <v>0</v>
      </c>
      <c r="AA1852">
        <v>0</v>
      </c>
      <c r="AB1852">
        <v>1</v>
      </c>
      <c r="AC1852" t="s">
        <v>104</v>
      </c>
      <c r="AD1852">
        <f>IF(Raw_Data[[#This Row],[rasio]]&lt;0.2,1,IF(Raw_Data[[#This Row],[rasio]]&lt;0.3,2,IF(Raw_Data[[#This Row],[rasio]]&lt;0.4,3,4)))</f>
        <v>1</v>
      </c>
      <c r="AE1852">
        <f>IF(Raw_Data[[#This Row],[kategori_dp]]="High",1,IF(Raw_Data[[#This Row],[kategori_dp]]="Medium",2,3))</f>
        <v>2</v>
      </c>
      <c r="AF1852">
        <f>IF(Raw_Data[[#This Row],[tenor_bulan]]&lt;=24,1,IF(Raw_Data[[#This Row],[tenor_bulan]]&lt;=36,2,IF(Raw_Data[[#This Row],[tenor_bulan]]&lt;=48,3,4)))</f>
        <v>3</v>
      </c>
      <c r="AG1852">
        <f>IF(Raw_Data[[#This Row],[jumlah_kali_telat]]=0,0,IF(Raw_Data[[#This Row],[jumlah_kali_telat]]&lt;=2,2,4))</f>
        <v>0</v>
      </c>
      <c r="AH1852">
        <f>Raw_Data[[#This Row],[Skor_Rasio]]+Raw_Data[[#This Row],[Skor_DP]]+Raw_Data[[#This Row],[Skor_Tenor]]+Raw_Data[[#This Row],[Skor_Telat]]</f>
        <v>6</v>
      </c>
      <c r="AI1852" t="str">
        <f>IF(Raw_Data[[#This Row],[Risk_Score]]&lt;=6,"Low Risk",IF(Raw_Data[[#This Row],[Risk_Score]]&lt;=8,"Medium Risk","High Risk"))</f>
        <v>Low Risk</v>
      </c>
      <c r="AJ1852">
        <f ca="1">IFERROR(DATEDIF(Raw_Data[[#This Row],[tanggal_pengajuan]],TODAY(),"m"),"N/A")</f>
        <v>9</v>
      </c>
      <c r="AK1852" t="str">
        <f ca="1">IF(ISNUMBER(Raw_Data[[#This Row],[MOB]]),IF(Raw_Data[[#This Row],[MOB]]&lt;6,"0-5 bulan",IF(Raw_Data[[#This Row],[MOB]]&lt;12,"6-11 bulan",IF(Raw_Data[[#This Row],[MOB]]&lt;24,"12-23 bulan","24+ bulan"))),"N/A")</f>
        <v>6-11 bulan</v>
      </c>
    </row>
    <row r="1853" spans="1:37" ht="14.25" customHeight="1" x14ac:dyDescent="0.45">
      <c r="A1853" t="s">
        <v>4382</v>
      </c>
      <c r="B1853" s="64">
        <v>46050</v>
      </c>
      <c r="C1853" s="1" t="str">
        <f t="shared" si="29"/>
        <v>January</v>
      </c>
      <c r="D1853" t="s">
        <v>353</v>
      </c>
      <c r="E1853" t="s">
        <v>4383</v>
      </c>
      <c r="F1853">
        <v>39</v>
      </c>
      <c r="G1853" t="s">
        <v>51</v>
      </c>
      <c r="H1853" t="s">
        <v>176</v>
      </c>
      <c r="I1853" s="2">
        <v>4842000</v>
      </c>
      <c r="J1853" s="3">
        <f>Raw_Data[[#This Row],[cicilan_per_bulan]]/Raw_Data[[#This Row],[penghasilan_bulanan]]</f>
        <v>0.1758570838496489</v>
      </c>
      <c r="K1853" t="s">
        <v>286</v>
      </c>
      <c r="L1853" t="s">
        <v>154</v>
      </c>
      <c r="M1853" t="s">
        <v>55</v>
      </c>
      <c r="N1853" t="s">
        <v>121</v>
      </c>
      <c r="O1853" t="s">
        <v>122</v>
      </c>
      <c r="P1853" s="2">
        <v>34846000</v>
      </c>
      <c r="Q1853" s="2">
        <v>5227000</v>
      </c>
      <c r="R1853" t="str">
        <f>IF(Raw_Data[[#This Row],[persen_dp]]&lt;15%,"Low",IF(Raw_Data[[#This Row],[persen_dp]]&gt;25%,"High","Medium"))</f>
        <v>Medium</v>
      </c>
      <c r="S1853" s="3">
        <v>0.15</v>
      </c>
      <c r="T1853">
        <v>60</v>
      </c>
      <c r="U1853">
        <v>0.14499999999999999</v>
      </c>
      <c r="V1853" s="2">
        <v>851500</v>
      </c>
      <c r="W1853" s="2">
        <v>51092000</v>
      </c>
      <c r="X1853" t="str">
        <f>IF(OR(Raw_Data[[#This Row],[status_pembayaran]]="Macet",Raw_Data[[#This Row],[status_pembayaran]]="Kurang Lancar"),"Non Performing Loan","Performing")</f>
        <v>Performing</v>
      </c>
      <c r="Y1853" t="s">
        <v>47</v>
      </c>
      <c r="Z1853">
        <v>0</v>
      </c>
      <c r="AA1853">
        <v>0</v>
      </c>
      <c r="AB1853">
        <v>1</v>
      </c>
      <c r="AC1853" t="s">
        <v>137</v>
      </c>
      <c r="AD1853">
        <f>IF(Raw_Data[[#This Row],[rasio]]&lt;0.2,1,IF(Raw_Data[[#This Row],[rasio]]&lt;0.3,2,IF(Raw_Data[[#This Row],[rasio]]&lt;0.4,3,4)))</f>
        <v>1</v>
      </c>
      <c r="AE1853">
        <f>IF(Raw_Data[[#This Row],[kategori_dp]]="High",1,IF(Raw_Data[[#This Row],[kategori_dp]]="Medium",2,3))</f>
        <v>2</v>
      </c>
      <c r="AF1853">
        <f>IF(Raw_Data[[#This Row],[tenor_bulan]]&lt;=24,1,IF(Raw_Data[[#This Row],[tenor_bulan]]&lt;=36,2,IF(Raw_Data[[#This Row],[tenor_bulan]]&lt;=48,3,4)))</f>
        <v>4</v>
      </c>
      <c r="AG1853">
        <f>IF(Raw_Data[[#This Row],[jumlah_kali_telat]]=0,0,IF(Raw_Data[[#This Row],[jumlah_kali_telat]]&lt;=2,2,4))</f>
        <v>0</v>
      </c>
      <c r="AH1853">
        <f>Raw_Data[[#This Row],[Skor_Rasio]]+Raw_Data[[#This Row],[Skor_DP]]+Raw_Data[[#This Row],[Skor_Tenor]]+Raw_Data[[#This Row],[Skor_Telat]]</f>
        <v>7</v>
      </c>
      <c r="AI1853" t="str">
        <f>IF(Raw_Data[[#This Row],[Risk_Score]]&lt;=6,"Low Risk",IF(Raw_Data[[#This Row],[Risk_Score]]&lt;=8,"Medium Risk","High Risk"))</f>
        <v>Medium Risk</v>
      </c>
      <c r="AJ1853">
        <f ca="1">IFERROR(DATEDIF(Raw_Data[[#This Row],[tanggal_pengajuan]],TODAY(),"m"),"N/A")</f>
        <v>8</v>
      </c>
      <c r="AK1853" t="str">
        <f ca="1">IF(ISNUMBER(Raw_Data[[#This Row],[MOB]]),IF(Raw_Data[[#This Row],[MOB]]&lt;6,"0-5 bulan",IF(Raw_Data[[#This Row],[MOB]]&lt;12,"6-11 bulan",IF(Raw_Data[[#This Row],[MOB]]&lt;24,"12-23 bulan","24+ bulan"))),"N/A")</f>
        <v>6-11 bulan</v>
      </c>
    </row>
    <row r="1854" spans="1:37" ht="14.25" customHeight="1" x14ac:dyDescent="0.45">
      <c r="A1854" t="s">
        <v>4384</v>
      </c>
      <c r="B1854" s="64">
        <v>46027</v>
      </c>
      <c r="C1854" s="1" t="str">
        <f t="shared" si="29"/>
        <v>January</v>
      </c>
      <c r="D1854" t="s">
        <v>2184</v>
      </c>
      <c r="E1854" t="s">
        <v>4385</v>
      </c>
      <c r="F1854">
        <v>37</v>
      </c>
      <c r="G1854" t="s">
        <v>40</v>
      </c>
      <c r="H1854" t="s">
        <v>101</v>
      </c>
      <c r="I1854" s="2">
        <v>2991000</v>
      </c>
      <c r="J1854" s="3">
        <f>Raw_Data[[#This Row],[cicilan_per_bulan]]/Raw_Data[[#This Row],[penghasilan_bulanan]]</f>
        <v>0.43423604145770645</v>
      </c>
      <c r="K1854" t="s">
        <v>153</v>
      </c>
      <c r="L1854" t="s">
        <v>154</v>
      </c>
      <c r="M1854" t="s">
        <v>55</v>
      </c>
      <c r="N1854" t="s">
        <v>65</v>
      </c>
      <c r="O1854" t="s">
        <v>46</v>
      </c>
      <c r="P1854" s="2">
        <v>27431000</v>
      </c>
      <c r="Q1854" s="2">
        <v>8229000</v>
      </c>
      <c r="R1854" t="str">
        <f>IF(Raw_Data[[#This Row],[persen_dp]]&lt;15%,"Low",IF(Raw_Data[[#This Row],[persen_dp]]&gt;25%,"High","Medium"))</f>
        <v>High</v>
      </c>
      <c r="S1854" s="3">
        <v>0.3</v>
      </c>
      <c r="T1854">
        <v>18</v>
      </c>
      <c r="U1854">
        <v>0.14499999999999999</v>
      </c>
      <c r="V1854" s="2">
        <v>1298800</v>
      </c>
      <c r="W1854" s="2">
        <v>23379000</v>
      </c>
      <c r="X1854" t="str">
        <f>IF(OR(Raw_Data[[#This Row],[status_pembayaran]]="Macet",Raw_Data[[#This Row],[status_pembayaran]]="Kurang Lancar"),"Non Performing Loan","Performing")</f>
        <v>Performing</v>
      </c>
      <c r="Y1854" t="s">
        <v>47</v>
      </c>
      <c r="Z1854">
        <v>0</v>
      </c>
      <c r="AA1854">
        <v>0</v>
      </c>
      <c r="AB1854">
        <v>1</v>
      </c>
      <c r="AC1854" t="s">
        <v>58</v>
      </c>
      <c r="AD1854">
        <f>IF(Raw_Data[[#This Row],[rasio]]&lt;0.2,1,IF(Raw_Data[[#This Row],[rasio]]&lt;0.3,2,IF(Raw_Data[[#This Row],[rasio]]&lt;0.4,3,4)))</f>
        <v>4</v>
      </c>
      <c r="AE1854">
        <f>IF(Raw_Data[[#This Row],[kategori_dp]]="High",1,IF(Raw_Data[[#This Row],[kategori_dp]]="Medium",2,3))</f>
        <v>1</v>
      </c>
      <c r="AF1854">
        <f>IF(Raw_Data[[#This Row],[tenor_bulan]]&lt;=24,1,IF(Raw_Data[[#This Row],[tenor_bulan]]&lt;=36,2,IF(Raw_Data[[#This Row],[tenor_bulan]]&lt;=48,3,4)))</f>
        <v>1</v>
      </c>
      <c r="AG1854">
        <f>IF(Raw_Data[[#This Row],[jumlah_kali_telat]]=0,0,IF(Raw_Data[[#This Row],[jumlah_kali_telat]]&lt;=2,2,4))</f>
        <v>0</v>
      </c>
      <c r="AH1854">
        <f>Raw_Data[[#This Row],[Skor_Rasio]]+Raw_Data[[#This Row],[Skor_DP]]+Raw_Data[[#This Row],[Skor_Tenor]]+Raw_Data[[#This Row],[Skor_Telat]]</f>
        <v>6</v>
      </c>
      <c r="AI1854" t="str">
        <f>IF(Raw_Data[[#This Row],[Risk_Score]]&lt;=6,"Low Risk",IF(Raw_Data[[#This Row],[Risk_Score]]&lt;=8,"Medium Risk","High Risk"))</f>
        <v>Low Risk</v>
      </c>
      <c r="AJ1854">
        <f ca="1">IFERROR(DATEDIF(Raw_Data[[#This Row],[tanggal_pengajuan]],TODAY(),"m"),"N/A")</f>
        <v>9</v>
      </c>
      <c r="AK1854" t="str">
        <f ca="1">IF(ISNUMBER(Raw_Data[[#This Row],[MOB]]),IF(Raw_Data[[#This Row],[MOB]]&lt;6,"0-5 bulan",IF(Raw_Data[[#This Row],[MOB]]&lt;12,"6-11 bulan",IF(Raw_Data[[#This Row],[MOB]]&lt;24,"12-23 bulan","24+ bulan"))),"N/A")</f>
        <v>6-11 bulan</v>
      </c>
    </row>
    <row r="1855" spans="1:37" ht="14.25" customHeight="1" x14ac:dyDescent="0.45">
      <c r="A1855" t="s">
        <v>4386</v>
      </c>
      <c r="B1855" s="64">
        <v>46136</v>
      </c>
      <c r="C1855" s="1" t="str">
        <f t="shared" si="29"/>
        <v>April</v>
      </c>
      <c r="D1855" t="s">
        <v>2943</v>
      </c>
      <c r="E1855" t="s">
        <v>4387</v>
      </c>
      <c r="F1855">
        <v>25</v>
      </c>
      <c r="G1855" t="s">
        <v>51</v>
      </c>
      <c r="H1855" t="s">
        <v>176</v>
      </c>
      <c r="I1855" s="2">
        <v>5715000</v>
      </c>
      <c r="J1855" s="3">
        <f>Raw_Data[[#This Row],[cicilan_per_bulan]]/Raw_Data[[#This Row],[penghasilan_bulanan]]</f>
        <v>0.30054243219597548</v>
      </c>
      <c r="K1855" t="s">
        <v>91</v>
      </c>
      <c r="L1855" t="s">
        <v>92</v>
      </c>
      <c r="M1855" t="s">
        <v>55</v>
      </c>
      <c r="N1855" t="s">
        <v>395</v>
      </c>
      <c r="O1855" t="s">
        <v>396</v>
      </c>
      <c r="P1855" s="2">
        <v>61388000</v>
      </c>
      <c r="Q1855" s="2">
        <v>9208000</v>
      </c>
      <c r="R1855" t="str">
        <f>IF(Raw_Data[[#This Row],[persen_dp]]&lt;15%,"Low",IF(Raw_Data[[#This Row],[persen_dp]]&gt;25%,"High","Medium"))</f>
        <v>Medium</v>
      </c>
      <c r="S1855" s="3">
        <v>0.15</v>
      </c>
      <c r="T1855">
        <v>48</v>
      </c>
      <c r="U1855">
        <v>0.14499999999999999</v>
      </c>
      <c r="V1855" s="2">
        <v>1717600</v>
      </c>
      <c r="W1855" s="2">
        <v>82444000</v>
      </c>
      <c r="X1855" t="str">
        <f>IF(OR(Raw_Data[[#This Row],[status_pembayaran]]="Macet",Raw_Data[[#This Row],[status_pembayaran]]="Kurang Lancar"),"Non Performing Loan","Performing")</f>
        <v>Performing</v>
      </c>
      <c r="Y1855" t="s">
        <v>47</v>
      </c>
      <c r="Z1855">
        <v>0</v>
      </c>
      <c r="AA1855">
        <v>0</v>
      </c>
      <c r="AB1855">
        <v>1</v>
      </c>
      <c r="AC1855" t="s">
        <v>137</v>
      </c>
      <c r="AD1855">
        <f>IF(Raw_Data[[#This Row],[rasio]]&lt;0.2,1,IF(Raw_Data[[#This Row],[rasio]]&lt;0.3,2,IF(Raw_Data[[#This Row],[rasio]]&lt;0.4,3,4)))</f>
        <v>3</v>
      </c>
      <c r="AE1855">
        <f>IF(Raw_Data[[#This Row],[kategori_dp]]="High",1,IF(Raw_Data[[#This Row],[kategori_dp]]="Medium",2,3))</f>
        <v>2</v>
      </c>
      <c r="AF1855">
        <f>IF(Raw_Data[[#This Row],[tenor_bulan]]&lt;=24,1,IF(Raw_Data[[#This Row],[tenor_bulan]]&lt;=36,2,IF(Raw_Data[[#This Row],[tenor_bulan]]&lt;=48,3,4)))</f>
        <v>3</v>
      </c>
      <c r="AG1855">
        <f>IF(Raw_Data[[#This Row],[jumlah_kali_telat]]=0,0,IF(Raw_Data[[#This Row],[jumlah_kali_telat]]&lt;=2,2,4))</f>
        <v>0</v>
      </c>
      <c r="AH1855">
        <f>Raw_Data[[#This Row],[Skor_Rasio]]+Raw_Data[[#This Row],[Skor_DP]]+Raw_Data[[#This Row],[Skor_Tenor]]+Raw_Data[[#This Row],[Skor_Telat]]</f>
        <v>8</v>
      </c>
      <c r="AI1855" t="str">
        <f>IF(Raw_Data[[#This Row],[Risk_Score]]&lt;=6,"Low Risk",IF(Raw_Data[[#This Row],[Risk_Score]]&lt;=8,"Medium Risk","High Risk"))</f>
        <v>Medium Risk</v>
      </c>
      <c r="AJ1855">
        <f ca="1">IFERROR(DATEDIF(Raw_Data[[#This Row],[tanggal_pengajuan]],TODAY(),"m"),"N/A")</f>
        <v>5</v>
      </c>
      <c r="AK1855" t="str">
        <f ca="1">IF(ISNUMBER(Raw_Data[[#This Row],[MOB]]),IF(Raw_Data[[#This Row],[MOB]]&lt;6,"0-5 bulan",IF(Raw_Data[[#This Row],[MOB]]&lt;12,"6-11 bulan",IF(Raw_Data[[#This Row],[MOB]]&lt;24,"12-23 bulan","24+ bulan"))),"N/A")</f>
        <v>0-5 bulan</v>
      </c>
    </row>
    <row r="1856" spans="1:37" ht="14.25" customHeight="1" x14ac:dyDescent="0.45">
      <c r="A1856" t="s">
        <v>4388</v>
      </c>
      <c r="B1856" s="64">
        <v>46051</v>
      </c>
      <c r="C1856" s="1" t="str">
        <f t="shared" si="29"/>
        <v>January</v>
      </c>
      <c r="D1856" t="s">
        <v>1563</v>
      </c>
      <c r="E1856" t="s">
        <v>4389</v>
      </c>
      <c r="F1856">
        <v>54</v>
      </c>
      <c r="G1856" t="s">
        <v>40</v>
      </c>
      <c r="H1856" t="s">
        <v>41</v>
      </c>
      <c r="I1856" s="2">
        <v>5026000</v>
      </c>
      <c r="J1856" s="3">
        <f>Raw_Data[[#This Row],[cicilan_per_bulan]]/Raw_Data[[#This Row],[penghasilan_bulanan]]</f>
        <v>0.29430959013131713</v>
      </c>
      <c r="K1856" t="s">
        <v>177</v>
      </c>
      <c r="L1856" t="s">
        <v>154</v>
      </c>
      <c r="M1856" t="s">
        <v>290</v>
      </c>
      <c r="N1856" t="s">
        <v>291</v>
      </c>
      <c r="O1856" t="s">
        <v>292</v>
      </c>
      <c r="P1856" s="2">
        <v>36693000</v>
      </c>
      <c r="Q1856" s="2">
        <v>9173000</v>
      </c>
      <c r="R1856" t="str">
        <f>IF(Raw_Data[[#This Row],[persen_dp]]&lt;15%,"Low",IF(Raw_Data[[#This Row],[persen_dp]]&gt;25%,"High","Medium"))</f>
        <v>Medium</v>
      </c>
      <c r="S1856" s="3">
        <v>0.25</v>
      </c>
      <c r="T1856">
        <v>24</v>
      </c>
      <c r="U1856">
        <v>0.14499999999999999</v>
      </c>
      <c r="V1856" s="2">
        <v>1479200</v>
      </c>
      <c r="W1856" s="2">
        <v>35501000</v>
      </c>
      <c r="X1856" t="str">
        <f>IF(OR(Raw_Data[[#This Row],[status_pembayaran]]="Macet",Raw_Data[[#This Row],[status_pembayaran]]="Kurang Lancar"),"Non Performing Loan","Performing")</f>
        <v>Performing</v>
      </c>
      <c r="Y1856" t="s">
        <v>47</v>
      </c>
      <c r="Z1856">
        <v>0</v>
      </c>
      <c r="AA1856">
        <v>0</v>
      </c>
      <c r="AB1856">
        <v>1</v>
      </c>
      <c r="AC1856" t="s">
        <v>66</v>
      </c>
      <c r="AD1856">
        <f>IF(Raw_Data[[#This Row],[rasio]]&lt;0.2,1,IF(Raw_Data[[#This Row],[rasio]]&lt;0.3,2,IF(Raw_Data[[#This Row],[rasio]]&lt;0.4,3,4)))</f>
        <v>2</v>
      </c>
      <c r="AE1856">
        <f>IF(Raw_Data[[#This Row],[kategori_dp]]="High",1,IF(Raw_Data[[#This Row],[kategori_dp]]="Medium",2,3))</f>
        <v>2</v>
      </c>
      <c r="AF1856">
        <f>IF(Raw_Data[[#This Row],[tenor_bulan]]&lt;=24,1,IF(Raw_Data[[#This Row],[tenor_bulan]]&lt;=36,2,IF(Raw_Data[[#This Row],[tenor_bulan]]&lt;=48,3,4)))</f>
        <v>1</v>
      </c>
      <c r="AG1856">
        <f>IF(Raw_Data[[#This Row],[jumlah_kali_telat]]=0,0,IF(Raw_Data[[#This Row],[jumlah_kali_telat]]&lt;=2,2,4))</f>
        <v>0</v>
      </c>
      <c r="AH1856">
        <f>Raw_Data[[#This Row],[Skor_Rasio]]+Raw_Data[[#This Row],[Skor_DP]]+Raw_Data[[#This Row],[Skor_Tenor]]+Raw_Data[[#This Row],[Skor_Telat]]</f>
        <v>5</v>
      </c>
      <c r="AI1856" t="str">
        <f>IF(Raw_Data[[#This Row],[Risk_Score]]&lt;=6,"Low Risk",IF(Raw_Data[[#This Row],[Risk_Score]]&lt;=8,"Medium Risk","High Risk"))</f>
        <v>Low Risk</v>
      </c>
      <c r="AJ1856">
        <f ca="1">IFERROR(DATEDIF(Raw_Data[[#This Row],[tanggal_pengajuan]],TODAY(),"m"),"N/A")</f>
        <v>8</v>
      </c>
      <c r="AK1856" t="str">
        <f ca="1">IF(ISNUMBER(Raw_Data[[#This Row],[MOB]]),IF(Raw_Data[[#This Row],[MOB]]&lt;6,"0-5 bulan",IF(Raw_Data[[#This Row],[MOB]]&lt;12,"6-11 bulan",IF(Raw_Data[[#This Row],[MOB]]&lt;24,"12-23 bulan","24+ bulan"))),"N/A")</f>
        <v>6-11 bulan</v>
      </c>
    </row>
    <row r="1857" spans="1:37" ht="14.25" customHeight="1" x14ac:dyDescent="0.45">
      <c r="A1857" t="s">
        <v>4390</v>
      </c>
      <c r="B1857" s="64">
        <v>46105</v>
      </c>
      <c r="C1857" s="1" t="str">
        <f t="shared" si="29"/>
        <v>March</v>
      </c>
      <c r="D1857" t="s">
        <v>2508</v>
      </c>
      <c r="E1857" t="s">
        <v>4391</v>
      </c>
      <c r="F1857">
        <v>24</v>
      </c>
      <c r="G1857" t="s">
        <v>51</v>
      </c>
      <c r="H1857" t="s">
        <v>41</v>
      </c>
      <c r="I1857" s="2">
        <v>5196000</v>
      </c>
      <c r="J1857" s="3">
        <f>Raw_Data[[#This Row],[cicilan_per_bulan]]/Raw_Data[[#This Row],[penghasilan_bulanan]]</f>
        <v>0.2062933025404157</v>
      </c>
      <c r="K1857" t="s">
        <v>167</v>
      </c>
      <c r="L1857" t="s">
        <v>110</v>
      </c>
      <c r="M1857" t="s">
        <v>44</v>
      </c>
      <c r="N1857" t="s">
        <v>158</v>
      </c>
      <c r="O1857" t="s">
        <v>159</v>
      </c>
      <c r="P1857" s="2">
        <v>30681000</v>
      </c>
      <c r="Q1857" s="2">
        <v>10738000</v>
      </c>
      <c r="R1857" t="str">
        <f>IF(Raw_Data[[#This Row],[persen_dp]]&lt;15%,"Low",IF(Raw_Data[[#This Row],[persen_dp]]&gt;25%,"High","Medium"))</f>
        <v>High</v>
      </c>
      <c r="S1857" s="3">
        <v>0.35</v>
      </c>
      <c r="T1857">
        <v>24</v>
      </c>
      <c r="U1857">
        <v>0.14499999999999999</v>
      </c>
      <c r="V1857" s="2">
        <v>1071900</v>
      </c>
      <c r="W1857" s="2">
        <v>25727000</v>
      </c>
      <c r="X1857" t="str">
        <f>IF(OR(Raw_Data[[#This Row],[status_pembayaran]]="Macet",Raw_Data[[#This Row],[status_pembayaran]]="Kurang Lancar"),"Non Performing Loan","Performing")</f>
        <v>Performing</v>
      </c>
      <c r="Y1857" t="s">
        <v>47</v>
      </c>
      <c r="Z1857">
        <v>0</v>
      </c>
      <c r="AA1857">
        <v>0</v>
      </c>
      <c r="AB1857">
        <v>1</v>
      </c>
      <c r="AC1857" t="s">
        <v>104</v>
      </c>
      <c r="AD1857">
        <f>IF(Raw_Data[[#This Row],[rasio]]&lt;0.2,1,IF(Raw_Data[[#This Row],[rasio]]&lt;0.3,2,IF(Raw_Data[[#This Row],[rasio]]&lt;0.4,3,4)))</f>
        <v>2</v>
      </c>
      <c r="AE1857">
        <f>IF(Raw_Data[[#This Row],[kategori_dp]]="High",1,IF(Raw_Data[[#This Row],[kategori_dp]]="Medium",2,3))</f>
        <v>1</v>
      </c>
      <c r="AF1857">
        <f>IF(Raw_Data[[#This Row],[tenor_bulan]]&lt;=24,1,IF(Raw_Data[[#This Row],[tenor_bulan]]&lt;=36,2,IF(Raw_Data[[#This Row],[tenor_bulan]]&lt;=48,3,4)))</f>
        <v>1</v>
      </c>
      <c r="AG1857">
        <f>IF(Raw_Data[[#This Row],[jumlah_kali_telat]]=0,0,IF(Raw_Data[[#This Row],[jumlah_kali_telat]]&lt;=2,2,4))</f>
        <v>0</v>
      </c>
      <c r="AH1857">
        <f>Raw_Data[[#This Row],[Skor_Rasio]]+Raw_Data[[#This Row],[Skor_DP]]+Raw_Data[[#This Row],[Skor_Tenor]]+Raw_Data[[#This Row],[Skor_Telat]]</f>
        <v>4</v>
      </c>
      <c r="AI1857" t="str">
        <f>IF(Raw_Data[[#This Row],[Risk_Score]]&lt;=6,"Low Risk",IF(Raw_Data[[#This Row],[Risk_Score]]&lt;=8,"Medium Risk","High Risk"))</f>
        <v>Low Risk</v>
      </c>
      <c r="AJ1857">
        <f ca="1">IFERROR(DATEDIF(Raw_Data[[#This Row],[tanggal_pengajuan]],TODAY(),"m"),"N/A")</f>
        <v>6</v>
      </c>
      <c r="AK1857" t="str">
        <f ca="1">IF(ISNUMBER(Raw_Data[[#This Row],[MOB]]),IF(Raw_Data[[#This Row],[MOB]]&lt;6,"0-5 bulan",IF(Raw_Data[[#This Row],[MOB]]&lt;12,"6-11 bulan",IF(Raw_Data[[#This Row],[MOB]]&lt;24,"12-23 bulan","24+ bulan"))),"N/A")</f>
        <v>6-11 bulan</v>
      </c>
    </row>
    <row r="1858" spans="1:37" ht="14.25" customHeight="1" x14ac:dyDescent="0.45">
      <c r="A1858" t="s">
        <v>4392</v>
      </c>
      <c r="B1858" s="64">
        <v>46077</v>
      </c>
      <c r="C1858" s="1" t="str">
        <f t="shared" si="29"/>
        <v>February</v>
      </c>
      <c r="D1858" t="s">
        <v>1247</v>
      </c>
      <c r="E1858" t="s">
        <v>4393</v>
      </c>
      <c r="F1858">
        <v>24</v>
      </c>
      <c r="G1858" t="s">
        <v>51</v>
      </c>
      <c r="H1858" t="s">
        <v>41</v>
      </c>
      <c r="I1858" s="2">
        <v>7203000</v>
      </c>
      <c r="J1858" s="3">
        <f>Raw_Data[[#This Row],[cicilan_per_bulan]]/Raw_Data[[#This Row],[penghasilan_bulanan]]</f>
        <v>0.10086075246425101</v>
      </c>
      <c r="K1858" t="s">
        <v>188</v>
      </c>
      <c r="L1858" t="s">
        <v>154</v>
      </c>
      <c r="M1858" t="s">
        <v>44</v>
      </c>
      <c r="N1858" t="s">
        <v>228</v>
      </c>
      <c r="O1858" t="s">
        <v>57</v>
      </c>
      <c r="P1858" s="2">
        <v>19308000</v>
      </c>
      <c r="Q1858" s="2">
        <v>5792000</v>
      </c>
      <c r="R1858" t="str">
        <f>IF(Raw_Data[[#This Row],[persen_dp]]&lt;15%,"Low",IF(Raw_Data[[#This Row],[persen_dp]]&gt;25%,"High","Medium"))</f>
        <v>High</v>
      </c>
      <c r="S1858" s="3">
        <v>0.3</v>
      </c>
      <c r="T1858">
        <v>24</v>
      </c>
      <c r="U1858">
        <v>0.14499999999999999</v>
      </c>
      <c r="V1858" s="2">
        <v>726500</v>
      </c>
      <c r="W1858" s="2">
        <v>17436000</v>
      </c>
      <c r="X1858" t="str">
        <f>IF(OR(Raw_Data[[#This Row],[status_pembayaran]]="Macet",Raw_Data[[#This Row],[status_pembayaran]]="Kurang Lancar"),"Non Performing Loan","Performing")</f>
        <v>Performing</v>
      </c>
      <c r="Y1858" t="s">
        <v>47</v>
      </c>
      <c r="Z1858">
        <v>0</v>
      </c>
      <c r="AA1858">
        <v>0</v>
      </c>
      <c r="AB1858">
        <v>1</v>
      </c>
      <c r="AC1858" t="s">
        <v>66</v>
      </c>
      <c r="AD1858">
        <f>IF(Raw_Data[[#This Row],[rasio]]&lt;0.2,1,IF(Raw_Data[[#This Row],[rasio]]&lt;0.3,2,IF(Raw_Data[[#This Row],[rasio]]&lt;0.4,3,4)))</f>
        <v>1</v>
      </c>
      <c r="AE1858">
        <f>IF(Raw_Data[[#This Row],[kategori_dp]]="High",1,IF(Raw_Data[[#This Row],[kategori_dp]]="Medium",2,3))</f>
        <v>1</v>
      </c>
      <c r="AF1858">
        <f>IF(Raw_Data[[#This Row],[tenor_bulan]]&lt;=24,1,IF(Raw_Data[[#This Row],[tenor_bulan]]&lt;=36,2,IF(Raw_Data[[#This Row],[tenor_bulan]]&lt;=48,3,4)))</f>
        <v>1</v>
      </c>
      <c r="AG1858">
        <f>IF(Raw_Data[[#This Row],[jumlah_kali_telat]]=0,0,IF(Raw_Data[[#This Row],[jumlah_kali_telat]]&lt;=2,2,4))</f>
        <v>0</v>
      </c>
      <c r="AH1858">
        <f>Raw_Data[[#This Row],[Skor_Rasio]]+Raw_Data[[#This Row],[Skor_DP]]+Raw_Data[[#This Row],[Skor_Tenor]]+Raw_Data[[#This Row],[Skor_Telat]]</f>
        <v>3</v>
      </c>
      <c r="AI1858" t="str">
        <f>IF(Raw_Data[[#This Row],[Risk_Score]]&lt;=6,"Low Risk",IF(Raw_Data[[#This Row],[Risk_Score]]&lt;=8,"Medium Risk","High Risk"))</f>
        <v>Low Risk</v>
      </c>
      <c r="AJ1858">
        <f ca="1">IFERROR(DATEDIF(Raw_Data[[#This Row],[tanggal_pengajuan]],TODAY(),"m"),"N/A")</f>
        <v>7</v>
      </c>
      <c r="AK1858" t="str">
        <f ca="1">IF(ISNUMBER(Raw_Data[[#This Row],[MOB]]),IF(Raw_Data[[#This Row],[MOB]]&lt;6,"0-5 bulan",IF(Raw_Data[[#This Row],[MOB]]&lt;12,"6-11 bulan",IF(Raw_Data[[#This Row],[MOB]]&lt;24,"12-23 bulan","24+ bulan"))),"N/A")</f>
        <v>6-11 bulan</v>
      </c>
    </row>
    <row r="1859" spans="1:37" ht="14.25" customHeight="1" x14ac:dyDescent="0.45">
      <c r="A1859" t="s">
        <v>4394</v>
      </c>
      <c r="B1859" s="64">
        <v>46176</v>
      </c>
      <c r="C1859" s="1" t="str">
        <f t="shared" si="29"/>
        <v>June</v>
      </c>
      <c r="D1859" t="s">
        <v>1240</v>
      </c>
      <c r="E1859" t="s">
        <v>4395</v>
      </c>
      <c r="F1859">
        <v>45</v>
      </c>
      <c r="G1859" t="s">
        <v>40</v>
      </c>
      <c r="H1859" t="s">
        <v>152</v>
      </c>
      <c r="I1859" s="2">
        <v>3279000</v>
      </c>
      <c r="J1859" s="3">
        <f>Raw_Data[[#This Row],[cicilan_per_bulan]]/Raw_Data[[#This Row],[penghasilan_bulanan]]</f>
        <v>0.23525465080817323</v>
      </c>
      <c r="K1859" t="s">
        <v>145</v>
      </c>
      <c r="L1859" t="s">
        <v>146</v>
      </c>
      <c r="M1859" t="s">
        <v>55</v>
      </c>
      <c r="N1859" t="s">
        <v>147</v>
      </c>
      <c r="O1859" t="s">
        <v>148</v>
      </c>
      <c r="P1859" s="2">
        <v>31247000</v>
      </c>
      <c r="Q1859" s="2">
        <v>7812000</v>
      </c>
      <c r="R1859" t="str">
        <f>IF(Raw_Data[[#This Row],[persen_dp]]&lt;15%,"Low",IF(Raw_Data[[#This Row],[persen_dp]]&gt;25%,"High","Medium"))</f>
        <v>Medium</v>
      </c>
      <c r="S1859" s="3">
        <v>0.25</v>
      </c>
      <c r="T1859">
        <v>48</v>
      </c>
      <c r="U1859">
        <v>0.14499999999999999</v>
      </c>
      <c r="V1859" s="2">
        <v>771400</v>
      </c>
      <c r="W1859" s="2">
        <v>37028000</v>
      </c>
      <c r="X1859" t="str">
        <f>IF(OR(Raw_Data[[#This Row],[status_pembayaran]]="Macet",Raw_Data[[#This Row],[status_pembayaran]]="Kurang Lancar"),"Non Performing Loan","Performing")</f>
        <v>Performing</v>
      </c>
      <c r="Y1859" t="s">
        <v>47</v>
      </c>
      <c r="Z1859">
        <v>0</v>
      </c>
      <c r="AA1859">
        <v>0</v>
      </c>
      <c r="AB1859">
        <v>1</v>
      </c>
      <c r="AC1859" t="s">
        <v>66</v>
      </c>
      <c r="AD1859">
        <f>IF(Raw_Data[[#This Row],[rasio]]&lt;0.2,1,IF(Raw_Data[[#This Row],[rasio]]&lt;0.3,2,IF(Raw_Data[[#This Row],[rasio]]&lt;0.4,3,4)))</f>
        <v>2</v>
      </c>
      <c r="AE1859">
        <f>IF(Raw_Data[[#This Row],[kategori_dp]]="High",1,IF(Raw_Data[[#This Row],[kategori_dp]]="Medium",2,3))</f>
        <v>2</v>
      </c>
      <c r="AF1859">
        <f>IF(Raw_Data[[#This Row],[tenor_bulan]]&lt;=24,1,IF(Raw_Data[[#This Row],[tenor_bulan]]&lt;=36,2,IF(Raw_Data[[#This Row],[tenor_bulan]]&lt;=48,3,4)))</f>
        <v>3</v>
      </c>
      <c r="AG1859">
        <f>IF(Raw_Data[[#This Row],[jumlah_kali_telat]]=0,0,IF(Raw_Data[[#This Row],[jumlah_kali_telat]]&lt;=2,2,4))</f>
        <v>0</v>
      </c>
      <c r="AH1859">
        <f>Raw_Data[[#This Row],[Skor_Rasio]]+Raw_Data[[#This Row],[Skor_DP]]+Raw_Data[[#This Row],[Skor_Tenor]]+Raw_Data[[#This Row],[Skor_Telat]]</f>
        <v>7</v>
      </c>
      <c r="AI1859" t="str">
        <f>IF(Raw_Data[[#This Row],[Risk_Score]]&lt;=6,"Low Risk",IF(Raw_Data[[#This Row],[Risk_Score]]&lt;=8,"Medium Risk","High Risk"))</f>
        <v>Medium Risk</v>
      </c>
      <c r="AJ1859">
        <f ca="1">IFERROR(DATEDIF(Raw_Data[[#This Row],[tanggal_pengajuan]],TODAY(),"m"),"N/A")</f>
        <v>4</v>
      </c>
      <c r="AK1859" t="str">
        <f ca="1">IF(ISNUMBER(Raw_Data[[#This Row],[MOB]]),IF(Raw_Data[[#This Row],[MOB]]&lt;6,"0-5 bulan",IF(Raw_Data[[#This Row],[MOB]]&lt;12,"6-11 bulan",IF(Raw_Data[[#This Row],[MOB]]&lt;24,"12-23 bulan","24+ bulan"))),"N/A")</f>
        <v>0-5 bulan</v>
      </c>
    </row>
    <row r="1860" spans="1:37" ht="14.25" customHeight="1" x14ac:dyDescent="0.45">
      <c r="A1860" t="s">
        <v>4396</v>
      </c>
      <c r="B1860" s="64">
        <v>46047</v>
      </c>
      <c r="C1860" s="1" t="str">
        <f t="shared" si="29"/>
        <v>January</v>
      </c>
      <c r="D1860" t="s">
        <v>809</v>
      </c>
      <c r="E1860" t="s">
        <v>4397</v>
      </c>
      <c r="F1860">
        <v>56</v>
      </c>
      <c r="G1860" t="s">
        <v>51</v>
      </c>
      <c r="H1860" t="s">
        <v>52</v>
      </c>
      <c r="I1860" s="2">
        <v>12045000</v>
      </c>
      <c r="J1860" s="3">
        <f>Raw_Data[[#This Row],[cicilan_per_bulan]]/Raw_Data[[#This Row],[penghasilan_bulanan]]</f>
        <v>4.8111249481112492E-2</v>
      </c>
      <c r="K1860" t="s">
        <v>81</v>
      </c>
      <c r="L1860" t="s">
        <v>82</v>
      </c>
      <c r="M1860" t="s">
        <v>44</v>
      </c>
      <c r="N1860" t="s">
        <v>45</v>
      </c>
      <c r="O1860" t="s">
        <v>46</v>
      </c>
      <c r="P1860" s="2">
        <v>25148000</v>
      </c>
      <c r="Q1860" s="2">
        <v>7544000</v>
      </c>
      <c r="R1860" t="str">
        <f>IF(Raw_Data[[#This Row],[persen_dp]]&lt;15%,"Low",IF(Raw_Data[[#This Row],[persen_dp]]&gt;25%,"High","Medium"))</f>
        <v>High</v>
      </c>
      <c r="S1860" s="3">
        <v>0.3</v>
      </c>
      <c r="T1860">
        <v>48</v>
      </c>
      <c r="U1860">
        <v>0.14499999999999999</v>
      </c>
      <c r="V1860" s="2">
        <v>579500</v>
      </c>
      <c r="W1860" s="2">
        <v>27814000</v>
      </c>
      <c r="X1860" t="str">
        <f>IF(OR(Raw_Data[[#This Row],[status_pembayaran]]="Macet",Raw_Data[[#This Row],[status_pembayaran]]="Kurang Lancar"),"Non Performing Loan","Performing")</f>
        <v>Performing</v>
      </c>
      <c r="Y1860" t="s">
        <v>47</v>
      </c>
      <c r="Z1860">
        <v>0</v>
      </c>
      <c r="AA1860">
        <v>0</v>
      </c>
      <c r="AB1860">
        <v>1</v>
      </c>
      <c r="AC1860" t="s">
        <v>104</v>
      </c>
      <c r="AD1860">
        <f>IF(Raw_Data[[#This Row],[rasio]]&lt;0.2,1,IF(Raw_Data[[#This Row],[rasio]]&lt;0.3,2,IF(Raw_Data[[#This Row],[rasio]]&lt;0.4,3,4)))</f>
        <v>1</v>
      </c>
      <c r="AE1860">
        <f>IF(Raw_Data[[#This Row],[kategori_dp]]="High",1,IF(Raw_Data[[#This Row],[kategori_dp]]="Medium",2,3))</f>
        <v>1</v>
      </c>
      <c r="AF1860">
        <f>IF(Raw_Data[[#This Row],[tenor_bulan]]&lt;=24,1,IF(Raw_Data[[#This Row],[tenor_bulan]]&lt;=36,2,IF(Raw_Data[[#This Row],[tenor_bulan]]&lt;=48,3,4)))</f>
        <v>3</v>
      </c>
      <c r="AG1860">
        <f>IF(Raw_Data[[#This Row],[jumlah_kali_telat]]=0,0,IF(Raw_Data[[#This Row],[jumlah_kali_telat]]&lt;=2,2,4))</f>
        <v>0</v>
      </c>
      <c r="AH1860">
        <f>Raw_Data[[#This Row],[Skor_Rasio]]+Raw_Data[[#This Row],[Skor_DP]]+Raw_Data[[#This Row],[Skor_Tenor]]+Raw_Data[[#This Row],[Skor_Telat]]</f>
        <v>5</v>
      </c>
      <c r="AI1860" t="str">
        <f>IF(Raw_Data[[#This Row],[Risk_Score]]&lt;=6,"Low Risk",IF(Raw_Data[[#This Row],[Risk_Score]]&lt;=8,"Medium Risk","High Risk"))</f>
        <v>Low Risk</v>
      </c>
      <c r="AJ1860">
        <f ca="1">IFERROR(DATEDIF(Raw_Data[[#This Row],[tanggal_pengajuan]],TODAY(),"m"),"N/A")</f>
        <v>8</v>
      </c>
      <c r="AK1860" t="str">
        <f ca="1">IF(ISNUMBER(Raw_Data[[#This Row],[MOB]]),IF(Raw_Data[[#This Row],[MOB]]&lt;6,"0-5 bulan",IF(Raw_Data[[#This Row],[MOB]]&lt;12,"6-11 bulan",IF(Raw_Data[[#This Row],[MOB]]&lt;24,"12-23 bulan","24+ bulan"))),"N/A")</f>
        <v>6-11 bulan</v>
      </c>
    </row>
    <row r="1861" spans="1:37" ht="14.25" customHeight="1" x14ac:dyDescent="0.45">
      <c r="A1861" t="s">
        <v>4398</v>
      </c>
      <c r="B1861" s="64">
        <v>46078</v>
      </c>
      <c r="C1861" s="1" t="str">
        <f t="shared" si="29"/>
        <v>February</v>
      </c>
      <c r="D1861" t="s">
        <v>1356</v>
      </c>
      <c r="E1861" t="s">
        <v>4399</v>
      </c>
      <c r="F1861">
        <v>39</v>
      </c>
      <c r="G1861" t="s">
        <v>51</v>
      </c>
      <c r="H1861" t="s">
        <v>101</v>
      </c>
      <c r="I1861" s="2">
        <v>3380000</v>
      </c>
      <c r="J1861" s="3">
        <f>Raw_Data[[#This Row],[cicilan_per_bulan]]/Raw_Data[[#This Row],[penghasilan_bulanan]]</f>
        <v>0.59597633136094674</v>
      </c>
      <c r="K1861" t="s">
        <v>109</v>
      </c>
      <c r="L1861" t="s">
        <v>110</v>
      </c>
      <c r="M1861" t="s">
        <v>44</v>
      </c>
      <c r="N1861" t="s">
        <v>171</v>
      </c>
      <c r="O1861" t="s">
        <v>172</v>
      </c>
      <c r="P1861" s="2">
        <v>42545000</v>
      </c>
      <c r="Q1861" s="2">
        <v>12763000</v>
      </c>
      <c r="R1861" t="str">
        <f>IF(Raw_Data[[#This Row],[persen_dp]]&lt;15%,"Low",IF(Raw_Data[[#This Row],[persen_dp]]&gt;25%,"High","Medium"))</f>
        <v>High</v>
      </c>
      <c r="S1861" s="3">
        <v>0.3</v>
      </c>
      <c r="T1861">
        <v>18</v>
      </c>
      <c r="U1861">
        <v>0.14499999999999999</v>
      </c>
      <c r="V1861" s="2">
        <v>2014400</v>
      </c>
      <c r="W1861" s="2">
        <v>36259000</v>
      </c>
      <c r="X1861" t="str">
        <f>IF(OR(Raw_Data[[#This Row],[status_pembayaran]]="Macet",Raw_Data[[#This Row],[status_pembayaran]]="Kurang Lancar"),"Non Performing Loan","Performing")</f>
        <v>Performing</v>
      </c>
      <c r="Y1861" t="s">
        <v>47</v>
      </c>
      <c r="Z1861">
        <v>0</v>
      </c>
      <c r="AA1861">
        <v>0</v>
      </c>
      <c r="AB1861">
        <v>1</v>
      </c>
      <c r="AC1861" t="s">
        <v>74</v>
      </c>
      <c r="AD1861">
        <f>IF(Raw_Data[[#This Row],[rasio]]&lt;0.2,1,IF(Raw_Data[[#This Row],[rasio]]&lt;0.3,2,IF(Raw_Data[[#This Row],[rasio]]&lt;0.4,3,4)))</f>
        <v>4</v>
      </c>
      <c r="AE1861">
        <f>IF(Raw_Data[[#This Row],[kategori_dp]]="High",1,IF(Raw_Data[[#This Row],[kategori_dp]]="Medium",2,3))</f>
        <v>1</v>
      </c>
      <c r="AF1861">
        <f>IF(Raw_Data[[#This Row],[tenor_bulan]]&lt;=24,1,IF(Raw_Data[[#This Row],[tenor_bulan]]&lt;=36,2,IF(Raw_Data[[#This Row],[tenor_bulan]]&lt;=48,3,4)))</f>
        <v>1</v>
      </c>
      <c r="AG1861">
        <f>IF(Raw_Data[[#This Row],[jumlah_kali_telat]]=0,0,IF(Raw_Data[[#This Row],[jumlah_kali_telat]]&lt;=2,2,4))</f>
        <v>0</v>
      </c>
      <c r="AH1861">
        <f>Raw_Data[[#This Row],[Skor_Rasio]]+Raw_Data[[#This Row],[Skor_DP]]+Raw_Data[[#This Row],[Skor_Tenor]]+Raw_Data[[#This Row],[Skor_Telat]]</f>
        <v>6</v>
      </c>
      <c r="AI1861" t="str">
        <f>IF(Raw_Data[[#This Row],[Risk_Score]]&lt;=6,"Low Risk",IF(Raw_Data[[#This Row],[Risk_Score]]&lt;=8,"Medium Risk","High Risk"))</f>
        <v>Low Risk</v>
      </c>
      <c r="AJ1861">
        <f ca="1">IFERROR(DATEDIF(Raw_Data[[#This Row],[tanggal_pengajuan]],TODAY(),"m"),"N/A")</f>
        <v>7</v>
      </c>
      <c r="AK1861" t="str">
        <f ca="1">IF(ISNUMBER(Raw_Data[[#This Row],[MOB]]),IF(Raw_Data[[#This Row],[MOB]]&lt;6,"0-5 bulan",IF(Raw_Data[[#This Row],[MOB]]&lt;12,"6-11 bulan",IF(Raw_Data[[#This Row],[MOB]]&lt;24,"12-23 bulan","24+ bulan"))),"N/A")</f>
        <v>6-11 bulan</v>
      </c>
    </row>
    <row r="1862" spans="1:37" ht="14.25" customHeight="1" x14ac:dyDescent="0.45">
      <c r="A1862" t="s">
        <v>4400</v>
      </c>
      <c r="B1862" s="64">
        <v>46060</v>
      </c>
      <c r="C1862" s="1" t="str">
        <f t="shared" si="29"/>
        <v>February</v>
      </c>
      <c r="D1862" t="s">
        <v>1593</v>
      </c>
      <c r="E1862" t="s">
        <v>4401</v>
      </c>
      <c r="F1862">
        <v>39</v>
      </c>
      <c r="G1862" t="s">
        <v>40</v>
      </c>
      <c r="H1862" t="s">
        <v>108</v>
      </c>
      <c r="I1862" s="2">
        <v>5260000</v>
      </c>
      <c r="J1862" s="3">
        <f>Raw_Data[[#This Row],[cicilan_per_bulan]]/Raw_Data[[#This Row],[penghasilan_bulanan]]</f>
        <v>0.15174904942965781</v>
      </c>
      <c r="K1862" t="s">
        <v>114</v>
      </c>
      <c r="L1862" t="s">
        <v>115</v>
      </c>
      <c r="M1862" t="s">
        <v>249</v>
      </c>
      <c r="N1862" t="s">
        <v>250</v>
      </c>
      <c r="O1862" t="s">
        <v>57</v>
      </c>
      <c r="P1862" s="2">
        <v>15735000</v>
      </c>
      <c r="Q1862" s="2">
        <v>3934000</v>
      </c>
      <c r="R1862" t="str">
        <f>IF(Raw_Data[[#This Row],[persen_dp]]&lt;15%,"Low",IF(Raw_Data[[#This Row],[persen_dp]]&gt;25%,"High","Medium"))</f>
        <v>Medium</v>
      </c>
      <c r="S1862" s="3">
        <v>0.25</v>
      </c>
      <c r="T1862">
        <v>18</v>
      </c>
      <c r="U1862">
        <v>0.14499999999999999</v>
      </c>
      <c r="V1862" s="2">
        <v>798200</v>
      </c>
      <c r="W1862" s="2">
        <v>14368000</v>
      </c>
      <c r="X1862" t="str">
        <f>IF(OR(Raw_Data[[#This Row],[status_pembayaran]]="Macet",Raw_Data[[#This Row],[status_pembayaran]]="Kurang Lancar"),"Non Performing Loan","Performing")</f>
        <v>Performing</v>
      </c>
      <c r="Y1862" t="s">
        <v>47</v>
      </c>
      <c r="Z1862">
        <v>0</v>
      </c>
      <c r="AA1862">
        <v>0</v>
      </c>
      <c r="AB1862">
        <v>1</v>
      </c>
      <c r="AC1862" t="s">
        <v>58</v>
      </c>
      <c r="AD1862">
        <f>IF(Raw_Data[[#This Row],[rasio]]&lt;0.2,1,IF(Raw_Data[[#This Row],[rasio]]&lt;0.3,2,IF(Raw_Data[[#This Row],[rasio]]&lt;0.4,3,4)))</f>
        <v>1</v>
      </c>
      <c r="AE1862">
        <f>IF(Raw_Data[[#This Row],[kategori_dp]]="High",1,IF(Raw_Data[[#This Row],[kategori_dp]]="Medium",2,3))</f>
        <v>2</v>
      </c>
      <c r="AF1862">
        <f>IF(Raw_Data[[#This Row],[tenor_bulan]]&lt;=24,1,IF(Raw_Data[[#This Row],[tenor_bulan]]&lt;=36,2,IF(Raw_Data[[#This Row],[tenor_bulan]]&lt;=48,3,4)))</f>
        <v>1</v>
      </c>
      <c r="AG1862">
        <f>IF(Raw_Data[[#This Row],[jumlah_kali_telat]]=0,0,IF(Raw_Data[[#This Row],[jumlah_kali_telat]]&lt;=2,2,4))</f>
        <v>0</v>
      </c>
      <c r="AH1862">
        <f>Raw_Data[[#This Row],[Skor_Rasio]]+Raw_Data[[#This Row],[Skor_DP]]+Raw_Data[[#This Row],[Skor_Tenor]]+Raw_Data[[#This Row],[Skor_Telat]]</f>
        <v>4</v>
      </c>
      <c r="AI1862" t="str">
        <f>IF(Raw_Data[[#This Row],[Risk_Score]]&lt;=6,"Low Risk",IF(Raw_Data[[#This Row],[Risk_Score]]&lt;=8,"Medium Risk","High Risk"))</f>
        <v>Low Risk</v>
      </c>
      <c r="AJ1862">
        <f ca="1">IFERROR(DATEDIF(Raw_Data[[#This Row],[tanggal_pengajuan]],TODAY(),"m"),"N/A")</f>
        <v>8</v>
      </c>
      <c r="AK1862" t="str">
        <f ca="1">IF(ISNUMBER(Raw_Data[[#This Row],[MOB]]),IF(Raw_Data[[#This Row],[MOB]]&lt;6,"0-5 bulan",IF(Raw_Data[[#This Row],[MOB]]&lt;12,"6-11 bulan",IF(Raw_Data[[#This Row],[MOB]]&lt;24,"12-23 bulan","24+ bulan"))),"N/A")</f>
        <v>6-11 bulan</v>
      </c>
    </row>
    <row r="1863" spans="1:37" ht="14.25" customHeight="1" x14ac:dyDescent="0.45">
      <c r="A1863" t="s">
        <v>4402</v>
      </c>
      <c r="B1863" s="64">
        <v>46096</v>
      </c>
      <c r="C1863" s="1" t="str">
        <f t="shared" si="29"/>
        <v>March</v>
      </c>
      <c r="D1863" t="s">
        <v>1525</v>
      </c>
      <c r="E1863" t="s">
        <v>4403</v>
      </c>
      <c r="F1863">
        <v>55</v>
      </c>
      <c r="G1863" t="s">
        <v>40</v>
      </c>
      <c r="H1863" t="s">
        <v>90</v>
      </c>
      <c r="I1863" s="2">
        <v>5417000</v>
      </c>
      <c r="J1863" s="3">
        <f>Raw_Data[[#This Row],[cicilan_per_bulan]]/Raw_Data[[#This Row],[penghasilan_bulanan]]</f>
        <v>0.1022706294997231</v>
      </c>
      <c r="K1863" t="s">
        <v>114</v>
      </c>
      <c r="L1863" t="s">
        <v>115</v>
      </c>
      <c r="M1863" t="s">
        <v>72</v>
      </c>
      <c r="N1863" t="s">
        <v>73</v>
      </c>
      <c r="O1863" t="s">
        <v>46</v>
      </c>
      <c r="P1863" s="2">
        <v>21039000</v>
      </c>
      <c r="Q1863" s="2">
        <v>4208000</v>
      </c>
      <c r="R1863" t="str">
        <f>IF(Raw_Data[[#This Row],[persen_dp]]&lt;15%,"Low",IF(Raw_Data[[#This Row],[persen_dp]]&gt;25%,"High","Medium"))</f>
        <v>Medium</v>
      </c>
      <c r="S1863" s="3">
        <v>0.2</v>
      </c>
      <c r="T1863">
        <v>48</v>
      </c>
      <c r="U1863">
        <v>0.14499999999999999</v>
      </c>
      <c r="V1863" s="2">
        <v>554000</v>
      </c>
      <c r="W1863" s="2">
        <v>26594000</v>
      </c>
      <c r="X1863" t="str">
        <f>IF(OR(Raw_Data[[#This Row],[status_pembayaran]]="Macet",Raw_Data[[#This Row],[status_pembayaran]]="Kurang Lancar"),"Non Performing Loan","Performing")</f>
        <v>Performing</v>
      </c>
      <c r="Y1863" t="s">
        <v>47</v>
      </c>
      <c r="Z1863">
        <v>0</v>
      </c>
      <c r="AA1863">
        <v>0</v>
      </c>
      <c r="AB1863">
        <v>1</v>
      </c>
      <c r="AC1863" t="s">
        <v>58</v>
      </c>
      <c r="AD1863">
        <f>IF(Raw_Data[[#This Row],[rasio]]&lt;0.2,1,IF(Raw_Data[[#This Row],[rasio]]&lt;0.3,2,IF(Raw_Data[[#This Row],[rasio]]&lt;0.4,3,4)))</f>
        <v>1</v>
      </c>
      <c r="AE1863">
        <f>IF(Raw_Data[[#This Row],[kategori_dp]]="High",1,IF(Raw_Data[[#This Row],[kategori_dp]]="Medium",2,3))</f>
        <v>2</v>
      </c>
      <c r="AF1863">
        <f>IF(Raw_Data[[#This Row],[tenor_bulan]]&lt;=24,1,IF(Raw_Data[[#This Row],[tenor_bulan]]&lt;=36,2,IF(Raw_Data[[#This Row],[tenor_bulan]]&lt;=48,3,4)))</f>
        <v>3</v>
      </c>
      <c r="AG1863">
        <f>IF(Raw_Data[[#This Row],[jumlah_kali_telat]]=0,0,IF(Raw_Data[[#This Row],[jumlah_kali_telat]]&lt;=2,2,4))</f>
        <v>0</v>
      </c>
      <c r="AH1863">
        <f>Raw_Data[[#This Row],[Skor_Rasio]]+Raw_Data[[#This Row],[Skor_DP]]+Raw_Data[[#This Row],[Skor_Tenor]]+Raw_Data[[#This Row],[Skor_Telat]]</f>
        <v>6</v>
      </c>
      <c r="AI1863" t="str">
        <f>IF(Raw_Data[[#This Row],[Risk_Score]]&lt;=6,"Low Risk",IF(Raw_Data[[#This Row],[Risk_Score]]&lt;=8,"Medium Risk","High Risk"))</f>
        <v>Low Risk</v>
      </c>
      <c r="AJ1863">
        <f ca="1">IFERROR(DATEDIF(Raw_Data[[#This Row],[tanggal_pengajuan]],TODAY(),"m"),"N/A")</f>
        <v>7</v>
      </c>
      <c r="AK1863" t="str">
        <f ca="1">IF(ISNUMBER(Raw_Data[[#This Row],[MOB]]),IF(Raw_Data[[#This Row],[MOB]]&lt;6,"0-5 bulan",IF(Raw_Data[[#This Row],[MOB]]&lt;12,"6-11 bulan",IF(Raw_Data[[#This Row],[MOB]]&lt;24,"12-23 bulan","24+ bulan"))),"N/A")</f>
        <v>6-11 bulan</v>
      </c>
    </row>
    <row r="1864" spans="1:37" ht="14.25" customHeight="1" x14ac:dyDescent="0.45">
      <c r="A1864" t="s">
        <v>4404</v>
      </c>
      <c r="B1864" s="64">
        <v>46126</v>
      </c>
      <c r="C1864" s="1" t="str">
        <f t="shared" si="29"/>
        <v>April</v>
      </c>
      <c r="D1864" t="s">
        <v>451</v>
      </c>
      <c r="E1864" t="s">
        <v>4405</v>
      </c>
      <c r="F1864">
        <v>46</v>
      </c>
      <c r="G1864" t="s">
        <v>40</v>
      </c>
      <c r="H1864" t="s">
        <v>52</v>
      </c>
      <c r="I1864" s="2">
        <v>6040000</v>
      </c>
      <c r="J1864" s="3">
        <f>Raw_Data[[#This Row],[cicilan_per_bulan]]/Raw_Data[[#This Row],[penghasilan_bulanan]]</f>
        <v>6.127483443708609E-2</v>
      </c>
      <c r="K1864" t="s">
        <v>42</v>
      </c>
      <c r="L1864" t="s">
        <v>43</v>
      </c>
      <c r="M1864" t="s">
        <v>44</v>
      </c>
      <c r="N1864" t="s">
        <v>83</v>
      </c>
      <c r="O1864" t="s">
        <v>57</v>
      </c>
      <c r="P1864" s="2">
        <v>18391000</v>
      </c>
      <c r="Q1864" s="2">
        <v>5517000</v>
      </c>
      <c r="R1864" t="str">
        <f>IF(Raw_Data[[#This Row],[persen_dp]]&lt;15%,"Low",IF(Raw_Data[[#This Row],[persen_dp]]&gt;25%,"High","Medium"))</f>
        <v>High</v>
      </c>
      <c r="S1864" s="3">
        <v>0.3</v>
      </c>
      <c r="T1864">
        <v>60</v>
      </c>
      <c r="U1864">
        <v>0.14499999999999999</v>
      </c>
      <c r="V1864" s="2">
        <v>370100</v>
      </c>
      <c r="W1864" s="2">
        <v>22208000</v>
      </c>
      <c r="X1864" t="str">
        <f>IF(OR(Raw_Data[[#This Row],[status_pembayaran]]="Macet",Raw_Data[[#This Row],[status_pembayaran]]="Kurang Lancar"),"Non Performing Loan","Performing")</f>
        <v>Performing</v>
      </c>
      <c r="Y1864" t="s">
        <v>47</v>
      </c>
      <c r="Z1864">
        <v>0</v>
      </c>
      <c r="AA1864">
        <v>0</v>
      </c>
      <c r="AB1864">
        <v>1</v>
      </c>
      <c r="AD1864">
        <f>IF(Raw_Data[[#This Row],[rasio]]&lt;0.2,1,IF(Raw_Data[[#This Row],[rasio]]&lt;0.3,2,IF(Raw_Data[[#This Row],[rasio]]&lt;0.4,3,4)))</f>
        <v>1</v>
      </c>
      <c r="AE1864">
        <f>IF(Raw_Data[[#This Row],[kategori_dp]]="High",1,IF(Raw_Data[[#This Row],[kategori_dp]]="Medium",2,3))</f>
        <v>1</v>
      </c>
      <c r="AF1864">
        <f>IF(Raw_Data[[#This Row],[tenor_bulan]]&lt;=24,1,IF(Raw_Data[[#This Row],[tenor_bulan]]&lt;=36,2,IF(Raw_Data[[#This Row],[tenor_bulan]]&lt;=48,3,4)))</f>
        <v>4</v>
      </c>
      <c r="AG1864">
        <f>IF(Raw_Data[[#This Row],[jumlah_kali_telat]]=0,0,IF(Raw_Data[[#This Row],[jumlah_kali_telat]]&lt;=2,2,4))</f>
        <v>0</v>
      </c>
      <c r="AH1864">
        <f>Raw_Data[[#This Row],[Skor_Rasio]]+Raw_Data[[#This Row],[Skor_DP]]+Raw_Data[[#This Row],[Skor_Tenor]]+Raw_Data[[#This Row],[Skor_Telat]]</f>
        <v>6</v>
      </c>
      <c r="AI1864" t="str">
        <f>IF(Raw_Data[[#This Row],[Risk_Score]]&lt;=6,"Low Risk",IF(Raw_Data[[#This Row],[Risk_Score]]&lt;=8,"Medium Risk","High Risk"))</f>
        <v>Low Risk</v>
      </c>
      <c r="AJ1864">
        <f ca="1">IFERROR(DATEDIF(Raw_Data[[#This Row],[tanggal_pengajuan]],TODAY(),"m"),"N/A")</f>
        <v>6</v>
      </c>
      <c r="AK1864" t="str">
        <f ca="1">IF(ISNUMBER(Raw_Data[[#This Row],[MOB]]),IF(Raw_Data[[#This Row],[MOB]]&lt;6,"0-5 bulan",IF(Raw_Data[[#This Row],[MOB]]&lt;12,"6-11 bulan",IF(Raw_Data[[#This Row],[MOB]]&lt;24,"12-23 bulan","24+ bulan"))),"N/A")</f>
        <v>6-11 bulan</v>
      </c>
    </row>
    <row r="1865" spans="1:37" ht="14.25" customHeight="1" x14ac:dyDescent="0.45">
      <c r="A1865" t="s">
        <v>4406</v>
      </c>
      <c r="B1865" s="64">
        <v>46190</v>
      </c>
      <c r="C1865" s="1" t="str">
        <f t="shared" si="29"/>
        <v>June</v>
      </c>
      <c r="D1865" t="s">
        <v>1213</v>
      </c>
      <c r="E1865" t="s">
        <v>4407</v>
      </c>
      <c r="F1865">
        <v>37</v>
      </c>
      <c r="G1865" t="s">
        <v>40</v>
      </c>
      <c r="H1865" t="s">
        <v>152</v>
      </c>
      <c r="I1865" s="2">
        <v>2656000</v>
      </c>
      <c r="J1865" s="3">
        <f>Raw_Data[[#This Row],[cicilan_per_bulan]]/Raw_Data[[#This Row],[penghasilan_bulanan]]</f>
        <v>0.16204819277108434</v>
      </c>
      <c r="K1865" t="s">
        <v>81</v>
      </c>
      <c r="L1865" t="s">
        <v>82</v>
      </c>
      <c r="M1865" t="s">
        <v>44</v>
      </c>
      <c r="N1865" t="s">
        <v>228</v>
      </c>
      <c r="O1865" t="s">
        <v>57</v>
      </c>
      <c r="P1865" s="2">
        <v>18680000</v>
      </c>
      <c r="Q1865" s="2">
        <v>5604000</v>
      </c>
      <c r="R1865" t="str">
        <f>IF(Raw_Data[[#This Row],[persen_dp]]&lt;15%,"Low",IF(Raw_Data[[#This Row],[persen_dp]]&gt;25%,"High","Medium"))</f>
        <v>High</v>
      </c>
      <c r="S1865" s="3">
        <v>0.3</v>
      </c>
      <c r="T1865">
        <v>48</v>
      </c>
      <c r="U1865">
        <v>0.14499999999999999</v>
      </c>
      <c r="V1865" s="2">
        <v>430400</v>
      </c>
      <c r="W1865" s="2">
        <v>20659000</v>
      </c>
      <c r="X1865" t="str">
        <f>IF(OR(Raw_Data[[#This Row],[status_pembayaran]]="Macet",Raw_Data[[#This Row],[status_pembayaran]]="Kurang Lancar"),"Non Performing Loan","Performing")</f>
        <v>Performing</v>
      </c>
      <c r="Y1865" t="s">
        <v>47</v>
      </c>
      <c r="Z1865">
        <v>0</v>
      </c>
      <c r="AA1865">
        <v>0</v>
      </c>
      <c r="AB1865">
        <v>1</v>
      </c>
      <c r="AD1865">
        <f>IF(Raw_Data[[#This Row],[rasio]]&lt;0.2,1,IF(Raw_Data[[#This Row],[rasio]]&lt;0.3,2,IF(Raw_Data[[#This Row],[rasio]]&lt;0.4,3,4)))</f>
        <v>1</v>
      </c>
      <c r="AE1865">
        <f>IF(Raw_Data[[#This Row],[kategori_dp]]="High",1,IF(Raw_Data[[#This Row],[kategori_dp]]="Medium",2,3))</f>
        <v>1</v>
      </c>
      <c r="AF1865">
        <f>IF(Raw_Data[[#This Row],[tenor_bulan]]&lt;=24,1,IF(Raw_Data[[#This Row],[tenor_bulan]]&lt;=36,2,IF(Raw_Data[[#This Row],[tenor_bulan]]&lt;=48,3,4)))</f>
        <v>3</v>
      </c>
      <c r="AG1865">
        <f>IF(Raw_Data[[#This Row],[jumlah_kali_telat]]=0,0,IF(Raw_Data[[#This Row],[jumlah_kali_telat]]&lt;=2,2,4))</f>
        <v>0</v>
      </c>
      <c r="AH1865">
        <f>Raw_Data[[#This Row],[Skor_Rasio]]+Raw_Data[[#This Row],[Skor_DP]]+Raw_Data[[#This Row],[Skor_Tenor]]+Raw_Data[[#This Row],[Skor_Telat]]</f>
        <v>5</v>
      </c>
      <c r="AI1865" t="str">
        <f>IF(Raw_Data[[#This Row],[Risk_Score]]&lt;=6,"Low Risk",IF(Raw_Data[[#This Row],[Risk_Score]]&lt;=8,"Medium Risk","High Risk"))</f>
        <v>Low Risk</v>
      </c>
      <c r="AJ1865">
        <f ca="1">IFERROR(DATEDIF(Raw_Data[[#This Row],[tanggal_pengajuan]],TODAY(),"m"),"N/A")</f>
        <v>4</v>
      </c>
      <c r="AK1865" t="str">
        <f ca="1">IF(ISNUMBER(Raw_Data[[#This Row],[MOB]]),IF(Raw_Data[[#This Row],[MOB]]&lt;6,"0-5 bulan",IF(Raw_Data[[#This Row],[MOB]]&lt;12,"6-11 bulan",IF(Raw_Data[[#This Row],[MOB]]&lt;24,"12-23 bulan","24+ bulan"))),"N/A")</f>
        <v>0-5 bulan</v>
      </c>
    </row>
    <row r="1866" spans="1:37" ht="14.25" customHeight="1" x14ac:dyDescent="0.45">
      <c r="A1866" t="s">
        <v>4408</v>
      </c>
      <c r="B1866" s="64">
        <v>46156</v>
      </c>
      <c r="C1866" s="1" t="str">
        <f t="shared" si="29"/>
        <v>May</v>
      </c>
      <c r="D1866" t="s">
        <v>85</v>
      </c>
      <c r="E1866" t="s">
        <v>4409</v>
      </c>
      <c r="F1866">
        <v>32</v>
      </c>
      <c r="G1866" t="s">
        <v>51</v>
      </c>
      <c r="H1866" t="s">
        <v>101</v>
      </c>
      <c r="I1866" s="2">
        <v>3619000</v>
      </c>
      <c r="J1866" s="3">
        <f>Raw_Data[[#This Row],[cicilan_per_bulan]]/Raw_Data[[#This Row],[penghasilan_bulanan]]</f>
        <v>0.61693838076816798</v>
      </c>
      <c r="K1866" t="s">
        <v>177</v>
      </c>
      <c r="L1866" t="s">
        <v>154</v>
      </c>
      <c r="M1866" t="s">
        <v>55</v>
      </c>
      <c r="N1866" t="s">
        <v>121</v>
      </c>
      <c r="O1866" t="s">
        <v>122</v>
      </c>
      <c r="P1866" s="2">
        <v>36000000</v>
      </c>
      <c r="Q1866" s="2">
        <v>12600000</v>
      </c>
      <c r="R1866" t="str">
        <f>IF(Raw_Data[[#This Row],[persen_dp]]&lt;15%,"Low",IF(Raw_Data[[#This Row],[persen_dp]]&gt;25%,"High","Medium"))</f>
        <v>High</v>
      </c>
      <c r="S1866" s="3">
        <v>0.35</v>
      </c>
      <c r="T1866">
        <v>12</v>
      </c>
      <c r="U1866">
        <v>0.14499999999999999</v>
      </c>
      <c r="V1866" s="2">
        <v>2232700</v>
      </c>
      <c r="W1866" s="2">
        <v>26793000</v>
      </c>
      <c r="X1866" t="str">
        <f>IF(OR(Raw_Data[[#This Row],[status_pembayaran]]="Macet",Raw_Data[[#This Row],[status_pembayaran]]="Kurang Lancar"),"Non Performing Loan","Performing")</f>
        <v>Performing</v>
      </c>
      <c r="Y1866" t="s">
        <v>47</v>
      </c>
      <c r="Z1866">
        <v>0</v>
      </c>
      <c r="AA1866">
        <v>0</v>
      </c>
      <c r="AB1866">
        <v>1</v>
      </c>
      <c r="AC1866" t="s">
        <v>137</v>
      </c>
      <c r="AD1866">
        <f>IF(Raw_Data[[#This Row],[rasio]]&lt;0.2,1,IF(Raw_Data[[#This Row],[rasio]]&lt;0.3,2,IF(Raw_Data[[#This Row],[rasio]]&lt;0.4,3,4)))</f>
        <v>4</v>
      </c>
      <c r="AE1866">
        <f>IF(Raw_Data[[#This Row],[kategori_dp]]="High",1,IF(Raw_Data[[#This Row],[kategori_dp]]="Medium",2,3))</f>
        <v>1</v>
      </c>
      <c r="AF1866">
        <f>IF(Raw_Data[[#This Row],[tenor_bulan]]&lt;=24,1,IF(Raw_Data[[#This Row],[tenor_bulan]]&lt;=36,2,IF(Raw_Data[[#This Row],[tenor_bulan]]&lt;=48,3,4)))</f>
        <v>1</v>
      </c>
      <c r="AG1866">
        <f>IF(Raw_Data[[#This Row],[jumlah_kali_telat]]=0,0,IF(Raw_Data[[#This Row],[jumlah_kali_telat]]&lt;=2,2,4))</f>
        <v>0</v>
      </c>
      <c r="AH1866">
        <f>Raw_Data[[#This Row],[Skor_Rasio]]+Raw_Data[[#This Row],[Skor_DP]]+Raw_Data[[#This Row],[Skor_Tenor]]+Raw_Data[[#This Row],[Skor_Telat]]</f>
        <v>6</v>
      </c>
      <c r="AI1866" t="str">
        <f>IF(Raw_Data[[#This Row],[Risk_Score]]&lt;=6,"Low Risk",IF(Raw_Data[[#This Row],[Risk_Score]]&lt;=8,"Medium Risk","High Risk"))</f>
        <v>Low Risk</v>
      </c>
      <c r="AJ1866">
        <f ca="1">IFERROR(DATEDIF(Raw_Data[[#This Row],[tanggal_pengajuan]],TODAY(),"m"),"N/A")</f>
        <v>5</v>
      </c>
      <c r="AK1866" t="str">
        <f ca="1">IF(ISNUMBER(Raw_Data[[#This Row],[MOB]]),IF(Raw_Data[[#This Row],[MOB]]&lt;6,"0-5 bulan",IF(Raw_Data[[#This Row],[MOB]]&lt;12,"6-11 bulan",IF(Raw_Data[[#This Row],[MOB]]&lt;24,"12-23 bulan","24+ bulan"))),"N/A")</f>
        <v>0-5 bulan</v>
      </c>
    </row>
    <row r="1867" spans="1:37" ht="14.25" customHeight="1" x14ac:dyDescent="0.45">
      <c r="A1867" t="s">
        <v>4410</v>
      </c>
      <c r="B1867" s="64">
        <v>46119</v>
      </c>
      <c r="C1867" s="1" t="str">
        <f t="shared" si="29"/>
        <v>April</v>
      </c>
      <c r="D1867" t="s">
        <v>2111</v>
      </c>
      <c r="E1867" t="s">
        <v>4411</v>
      </c>
      <c r="F1867">
        <v>40</v>
      </c>
      <c r="G1867" t="s">
        <v>51</v>
      </c>
      <c r="H1867" t="s">
        <v>152</v>
      </c>
      <c r="I1867" s="2">
        <v>2863000</v>
      </c>
      <c r="J1867" s="3">
        <f>Raw_Data[[#This Row],[cicilan_per_bulan]]/Raw_Data[[#This Row],[penghasilan_bulanan]]</f>
        <v>0.36873908487600421</v>
      </c>
      <c r="K1867" t="s">
        <v>102</v>
      </c>
      <c r="L1867" t="s">
        <v>103</v>
      </c>
      <c r="M1867" t="s">
        <v>55</v>
      </c>
      <c r="N1867" t="s">
        <v>147</v>
      </c>
      <c r="O1867" t="s">
        <v>148</v>
      </c>
      <c r="P1867" s="2">
        <v>31157000</v>
      </c>
      <c r="Q1867" s="2">
        <v>4674000</v>
      </c>
      <c r="R1867" t="str">
        <f>IF(Raw_Data[[#This Row],[persen_dp]]&lt;15%,"Low",IF(Raw_Data[[#This Row],[persen_dp]]&gt;25%,"High","Medium"))</f>
        <v>Medium</v>
      </c>
      <c r="S1867" s="3">
        <v>0.15</v>
      </c>
      <c r="T1867">
        <v>36</v>
      </c>
      <c r="U1867">
        <v>0.14499999999999999</v>
      </c>
      <c r="V1867" s="2">
        <v>1055700</v>
      </c>
      <c r="W1867" s="2">
        <v>38003000</v>
      </c>
      <c r="X1867" t="str">
        <f>IF(OR(Raw_Data[[#This Row],[status_pembayaran]]="Macet",Raw_Data[[#This Row],[status_pembayaran]]="Kurang Lancar"),"Non Performing Loan","Performing")</f>
        <v>Performing</v>
      </c>
      <c r="Y1867" t="s">
        <v>47</v>
      </c>
      <c r="Z1867">
        <v>0</v>
      </c>
      <c r="AA1867">
        <v>0</v>
      </c>
      <c r="AB1867">
        <v>1</v>
      </c>
      <c r="AC1867" t="s">
        <v>58</v>
      </c>
      <c r="AD1867">
        <f>IF(Raw_Data[[#This Row],[rasio]]&lt;0.2,1,IF(Raw_Data[[#This Row],[rasio]]&lt;0.3,2,IF(Raw_Data[[#This Row],[rasio]]&lt;0.4,3,4)))</f>
        <v>3</v>
      </c>
      <c r="AE1867">
        <f>IF(Raw_Data[[#This Row],[kategori_dp]]="High",1,IF(Raw_Data[[#This Row],[kategori_dp]]="Medium",2,3))</f>
        <v>2</v>
      </c>
      <c r="AF1867">
        <f>IF(Raw_Data[[#This Row],[tenor_bulan]]&lt;=24,1,IF(Raw_Data[[#This Row],[tenor_bulan]]&lt;=36,2,IF(Raw_Data[[#This Row],[tenor_bulan]]&lt;=48,3,4)))</f>
        <v>2</v>
      </c>
      <c r="AG1867">
        <f>IF(Raw_Data[[#This Row],[jumlah_kali_telat]]=0,0,IF(Raw_Data[[#This Row],[jumlah_kali_telat]]&lt;=2,2,4))</f>
        <v>0</v>
      </c>
      <c r="AH1867">
        <f>Raw_Data[[#This Row],[Skor_Rasio]]+Raw_Data[[#This Row],[Skor_DP]]+Raw_Data[[#This Row],[Skor_Tenor]]+Raw_Data[[#This Row],[Skor_Telat]]</f>
        <v>7</v>
      </c>
      <c r="AI1867" t="str">
        <f>IF(Raw_Data[[#This Row],[Risk_Score]]&lt;=6,"Low Risk",IF(Raw_Data[[#This Row],[Risk_Score]]&lt;=8,"Medium Risk","High Risk"))</f>
        <v>Medium Risk</v>
      </c>
      <c r="AJ1867">
        <f ca="1">IFERROR(DATEDIF(Raw_Data[[#This Row],[tanggal_pengajuan]],TODAY(),"m"),"N/A")</f>
        <v>6</v>
      </c>
      <c r="AK1867" t="str">
        <f ca="1">IF(ISNUMBER(Raw_Data[[#This Row],[MOB]]),IF(Raw_Data[[#This Row],[MOB]]&lt;6,"0-5 bulan",IF(Raw_Data[[#This Row],[MOB]]&lt;12,"6-11 bulan",IF(Raw_Data[[#This Row],[MOB]]&lt;24,"12-23 bulan","24+ bulan"))),"N/A")</f>
        <v>6-11 bulan</v>
      </c>
    </row>
    <row r="1868" spans="1:37" ht="14.25" customHeight="1" x14ac:dyDescent="0.45">
      <c r="A1868" t="s">
        <v>4412</v>
      </c>
      <c r="B1868" s="64">
        <v>46046</v>
      </c>
      <c r="C1868" s="1" t="str">
        <f t="shared" si="29"/>
        <v>January</v>
      </c>
      <c r="D1868" t="s">
        <v>400</v>
      </c>
      <c r="E1868" t="s">
        <v>4413</v>
      </c>
      <c r="F1868">
        <v>47</v>
      </c>
      <c r="G1868" t="s">
        <v>40</v>
      </c>
      <c r="H1868" t="s">
        <v>52</v>
      </c>
      <c r="I1868" s="2">
        <v>10078000</v>
      </c>
      <c r="J1868" s="3">
        <f>Raw_Data[[#This Row],[cicilan_per_bulan]]/Raw_Data[[#This Row],[penghasilan_bulanan]]</f>
        <v>3.3439174439372894E-2</v>
      </c>
      <c r="K1868" t="s">
        <v>153</v>
      </c>
      <c r="L1868" t="s">
        <v>154</v>
      </c>
      <c r="M1868" t="s">
        <v>249</v>
      </c>
      <c r="N1868" t="s">
        <v>250</v>
      </c>
      <c r="O1868" t="s">
        <v>57</v>
      </c>
      <c r="P1868" s="2">
        <v>15749000</v>
      </c>
      <c r="Q1868" s="2">
        <v>5512000</v>
      </c>
      <c r="R1868" t="str">
        <f>IF(Raw_Data[[#This Row],[persen_dp]]&lt;15%,"Low",IF(Raw_Data[[#This Row],[persen_dp]]&gt;25%,"High","Medium"))</f>
        <v>High</v>
      </c>
      <c r="S1868" s="3">
        <v>0.35</v>
      </c>
      <c r="T1868">
        <v>48</v>
      </c>
      <c r="U1868">
        <v>0.14499999999999999</v>
      </c>
      <c r="V1868" s="2">
        <v>337000</v>
      </c>
      <c r="W1868" s="2">
        <v>16175000</v>
      </c>
      <c r="X1868" t="str">
        <f>IF(OR(Raw_Data[[#This Row],[status_pembayaran]]="Macet",Raw_Data[[#This Row],[status_pembayaran]]="Kurang Lancar"),"Non Performing Loan","Performing")</f>
        <v>Performing</v>
      </c>
      <c r="Y1868" t="s">
        <v>47</v>
      </c>
      <c r="Z1868">
        <v>0</v>
      </c>
      <c r="AA1868">
        <v>0</v>
      </c>
      <c r="AB1868">
        <v>1</v>
      </c>
      <c r="AC1868" t="s">
        <v>104</v>
      </c>
      <c r="AD1868">
        <f>IF(Raw_Data[[#This Row],[rasio]]&lt;0.2,1,IF(Raw_Data[[#This Row],[rasio]]&lt;0.3,2,IF(Raw_Data[[#This Row],[rasio]]&lt;0.4,3,4)))</f>
        <v>1</v>
      </c>
      <c r="AE1868">
        <f>IF(Raw_Data[[#This Row],[kategori_dp]]="High",1,IF(Raw_Data[[#This Row],[kategori_dp]]="Medium",2,3))</f>
        <v>1</v>
      </c>
      <c r="AF1868">
        <f>IF(Raw_Data[[#This Row],[tenor_bulan]]&lt;=24,1,IF(Raw_Data[[#This Row],[tenor_bulan]]&lt;=36,2,IF(Raw_Data[[#This Row],[tenor_bulan]]&lt;=48,3,4)))</f>
        <v>3</v>
      </c>
      <c r="AG1868">
        <f>IF(Raw_Data[[#This Row],[jumlah_kali_telat]]=0,0,IF(Raw_Data[[#This Row],[jumlah_kali_telat]]&lt;=2,2,4))</f>
        <v>0</v>
      </c>
      <c r="AH1868">
        <f>Raw_Data[[#This Row],[Skor_Rasio]]+Raw_Data[[#This Row],[Skor_DP]]+Raw_Data[[#This Row],[Skor_Tenor]]+Raw_Data[[#This Row],[Skor_Telat]]</f>
        <v>5</v>
      </c>
      <c r="AI1868" t="str">
        <f>IF(Raw_Data[[#This Row],[Risk_Score]]&lt;=6,"Low Risk",IF(Raw_Data[[#This Row],[Risk_Score]]&lt;=8,"Medium Risk","High Risk"))</f>
        <v>Low Risk</v>
      </c>
      <c r="AJ1868">
        <f ca="1">IFERROR(DATEDIF(Raw_Data[[#This Row],[tanggal_pengajuan]],TODAY(),"m"),"N/A")</f>
        <v>8</v>
      </c>
      <c r="AK1868" t="str">
        <f ca="1">IF(ISNUMBER(Raw_Data[[#This Row],[MOB]]),IF(Raw_Data[[#This Row],[MOB]]&lt;6,"0-5 bulan",IF(Raw_Data[[#This Row],[MOB]]&lt;12,"6-11 bulan",IF(Raw_Data[[#This Row],[MOB]]&lt;24,"12-23 bulan","24+ bulan"))),"N/A")</f>
        <v>6-11 bulan</v>
      </c>
    </row>
    <row r="1869" spans="1:37" ht="14.25" customHeight="1" x14ac:dyDescent="0.45">
      <c r="A1869" t="s">
        <v>4414</v>
      </c>
      <c r="B1869" s="64">
        <v>46158</v>
      </c>
      <c r="C1869" s="1" t="str">
        <f t="shared" si="29"/>
        <v>May</v>
      </c>
      <c r="D1869" t="s">
        <v>2814</v>
      </c>
      <c r="E1869" t="s">
        <v>4415</v>
      </c>
      <c r="F1869">
        <v>27</v>
      </c>
      <c r="G1869" t="s">
        <v>40</v>
      </c>
      <c r="H1869" t="s">
        <v>41</v>
      </c>
      <c r="I1869" s="2">
        <v>7503000</v>
      </c>
      <c r="J1869" s="3">
        <f>Raw_Data[[#This Row],[cicilan_per_bulan]]/Raw_Data[[#This Row],[penghasilan_bulanan]]</f>
        <v>0.16630681060908969</v>
      </c>
      <c r="K1869" t="s">
        <v>205</v>
      </c>
      <c r="L1869" t="s">
        <v>110</v>
      </c>
      <c r="M1869" t="s">
        <v>72</v>
      </c>
      <c r="N1869" t="s">
        <v>73</v>
      </c>
      <c r="O1869" t="s">
        <v>46</v>
      </c>
      <c r="P1869" s="2">
        <v>20497000</v>
      </c>
      <c r="Q1869" s="2">
        <v>2050000</v>
      </c>
      <c r="R1869" t="str">
        <f>IF(Raw_Data[[#This Row],[persen_dp]]&lt;15%,"Low",IF(Raw_Data[[#This Row],[persen_dp]]&gt;25%,"High","Medium"))</f>
        <v>Low</v>
      </c>
      <c r="S1869" s="3">
        <v>0.1</v>
      </c>
      <c r="T1869">
        <v>18</v>
      </c>
      <c r="U1869">
        <v>0.14499999999999999</v>
      </c>
      <c r="V1869" s="2">
        <v>1247800</v>
      </c>
      <c r="W1869" s="2">
        <v>22460000</v>
      </c>
      <c r="X1869" t="str">
        <f>IF(OR(Raw_Data[[#This Row],[status_pembayaran]]="Macet",Raw_Data[[#This Row],[status_pembayaran]]="Kurang Lancar"),"Non Performing Loan","Performing")</f>
        <v>Performing</v>
      </c>
      <c r="Y1869" t="s">
        <v>47</v>
      </c>
      <c r="Z1869">
        <v>0</v>
      </c>
      <c r="AA1869">
        <v>0</v>
      </c>
      <c r="AB1869">
        <v>1</v>
      </c>
      <c r="AD1869">
        <f>IF(Raw_Data[[#This Row],[rasio]]&lt;0.2,1,IF(Raw_Data[[#This Row],[rasio]]&lt;0.3,2,IF(Raw_Data[[#This Row],[rasio]]&lt;0.4,3,4)))</f>
        <v>1</v>
      </c>
      <c r="AE1869">
        <f>IF(Raw_Data[[#This Row],[kategori_dp]]="High",1,IF(Raw_Data[[#This Row],[kategori_dp]]="Medium",2,3))</f>
        <v>3</v>
      </c>
      <c r="AF1869">
        <f>IF(Raw_Data[[#This Row],[tenor_bulan]]&lt;=24,1,IF(Raw_Data[[#This Row],[tenor_bulan]]&lt;=36,2,IF(Raw_Data[[#This Row],[tenor_bulan]]&lt;=48,3,4)))</f>
        <v>1</v>
      </c>
      <c r="AG1869">
        <f>IF(Raw_Data[[#This Row],[jumlah_kali_telat]]=0,0,IF(Raw_Data[[#This Row],[jumlah_kali_telat]]&lt;=2,2,4))</f>
        <v>0</v>
      </c>
      <c r="AH1869">
        <f>Raw_Data[[#This Row],[Skor_Rasio]]+Raw_Data[[#This Row],[Skor_DP]]+Raw_Data[[#This Row],[Skor_Tenor]]+Raw_Data[[#This Row],[Skor_Telat]]</f>
        <v>5</v>
      </c>
      <c r="AI1869" t="str">
        <f>IF(Raw_Data[[#This Row],[Risk_Score]]&lt;=6,"Low Risk",IF(Raw_Data[[#This Row],[Risk_Score]]&lt;=8,"Medium Risk","High Risk"))</f>
        <v>Low Risk</v>
      </c>
      <c r="AJ1869">
        <f ca="1">IFERROR(DATEDIF(Raw_Data[[#This Row],[tanggal_pengajuan]],TODAY(),"m"),"N/A")</f>
        <v>5</v>
      </c>
      <c r="AK1869" t="str">
        <f ca="1">IF(ISNUMBER(Raw_Data[[#This Row],[MOB]]),IF(Raw_Data[[#This Row],[MOB]]&lt;6,"0-5 bulan",IF(Raw_Data[[#This Row],[MOB]]&lt;12,"6-11 bulan",IF(Raw_Data[[#This Row],[MOB]]&lt;24,"12-23 bulan","24+ bulan"))),"N/A")</f>
        <v>0-5 bulan</v>
      </c>
    </row>
    <row r="1870" spans="1:37" ht="14.25" customHeight="1" x14ac:dyDescent="0.45">
      <c r="A1870" t="s">
        <v>4416</v>
      </c>
      <c r="B1870" s="64">
        <v>46177</v>
      </c>
      <c r="C1870" s="1" t="str">
        <f t="shared" si="29"/>
        <v>June</v>
      </c>
      <c r="D1870" t="s">
        <v>4417</v>
      </c>
      <c r="E1870" t="s">
        <v>4418</v>
      </c>
      <c r="F1870">
        <v>29</v>
      </c>
      <c r="G1870" t="s">
        <v>51</v>
      </c>
      <c r="H1870" t="s">
        <v>52</v>
      </c>
      <c r="I1870" s="2">
        <v>11064000</v>
      </c>
      <c r="J1870" s="3">
        <f>Raw_Data[[#This Row],[cicilan_per_bulan]]/Raw_Data[[#This Row],[penghasilan_bulanan]]</f>
        <v>0.19991865509761389</v>
      </c>
      <c r="K1870" t="s">
        <v>205</v>
      </c>
      <c r="L1870" t="s">
        <v>110</v>
      </c>
      <c r="M1870" t="s">
        <v>55</v>
      </c>
      <c r="N1870" t="s">
        <v>147</v>
      </c>
      <c r="O1870" t="s">
        <v>148</v>
      </c>
      <c r="P1870" s="2">
        <v>30909000</v>
      </c>
      <c r="Q1870" s="2">
        <v>7727000</v>
      </c>
      <c r="R1870" t="str">
        <f>IF(Raw_Data[[#This Row],[persen_dp]]&lt;15%,"Low",IF(Raw_Data[[#This Row],[persen_dp]]&gt;25%,"High","Medium"))</f>
        <v>Medium</v>
      </c>
      <c r="S1870" s="3">
        <v>0.25</v>
      </c>
      <c r="T1870">
        <v>12</v>
      </c>
      <c r="U1870">
        <v>0.14499999999999999</v>
      </c>
      <c r="V1870" s="2">
        <v>2211900</v>
      </c>
      <c r="W1870" s="2">
        <v>26543000</v>
      </c>
      <c r="X1870" t="str">
        <f>IF(OR(Raw_Data[[#This Row],[status_pembayaran]]="Macet",Raw_Data[[#This Row],[status_pembayaran]]="Kurang Lancar"),"Non Performing Loan","Performing")</f>
        <v>Performing</v>
      </c>
      <c r="Y1870" t="s">
        <v>47</v>
      </c>
      <c r="Z1870">
        <v>0</v>
      </c>
      <c r="AA1870">
        <v>0</v>
      </c>
      <c r="AB1870">
        <v>1</v>
      </c>
      <c r="AC1870" t="s">
        <v>137</v>
      </c>
      <c r="AD1870">
        <f>IF(Raw_Data[[#This Row],[rasio]]&lt;0.2,1,IF(Raw_Data[[#This Row],[rasio]]&lt;0.3,2,IF(Raw_Data[[#This Row],[rasio]]&lt;0.4,3,4)))</f>
        <v>1</v>
      </c>
      <c r="AE1870">
        <f>IF(Raw_Data[[#This Row],[kategori_dp]]="High",1,IF(Raw_Data[[#This Row],[kategori_dp]]="Medium",2,3))</f>
        <v>2</v>
      </c>
      <c r="AF1870">
        <f>IF(Raw_Data[[#This Row],[tenor_bulan]]&lt;=24,1,IF(Raw_Data[[#This Row],[tenor_bulan]]&lt;=36,2,IF(Raw_Data[[#This Row],[tenor_bulan]]&lt;=48,3,4)))</f>
        <v>1</v>
      </c>
      <c r="AG1870">
        <f>IF(Raw_Data[[#This Row],[jumlah_kali_telat]]=0,0,IF(Raw_Data[[#This Row],[jumlah_kali_telat]]&lt;=2,2,4))</f>
        <v>0</v>
      </c>
      <c r="AH1870">
        <f>Raw_Data[[#This Row],[Skor_Rasio]]+Raw_Data[[#This Row],[Skor_DP]]+Raw_Data[[#This Row],[Skor_Tenor]]+Raw_Data[[#This Row],[Skor_Telat]]</f>
        <v>4</v>
      </c>
      <c r="AI1870" t="str">
        <f>IF(Raw_Data[[#This Row],[Risk_Score]]&lt;=6,"Low Risk",IF(Raw_Data[[#This Row],[Risk_Score]]&lt;=8,"Medium Risk","High Risk"))</f>
        <v>Low Risk</v>
      </c>
      <c r="AJ1870">
        <f ca="1">IFERROR(DATEDIF(Raw_Data[[#This Row],[tanggal_pengajuan]],TODAY(),"m"),"N/A")</f>
        <v>4</v>
      </c>
      <c r="AK1870" t="str">
        <f ca="1">IF(ISNUMBER(Raw_Data[[#This Row],[MOB]]),IF(Raw_Data[[#This Row],[MOB]]&lt;6,"0-5 bulan",IF(Raw_Data[[#This Row],[MOB]]&lt;12,"6-11 bulan",IF(Raw_Data[[#This Row],[MOB]]&lt;24,"12-23 bulan","24+ bulan"))),"N/A")</f>
        <v>0-5 bulan</v>
      </c>
    </row>
    <row r="1871" spans="1:37" ht="14.25" customHeight="1" x14ac:dyDescent="0.45">
      <c r="A1871" t="s">
        <v>4419</v>
      </c>
      <c r="B1871" s="64">
        <v>46024</v>
      </c>
      <c r="C1871" s="1" t="str">
        <f t="shared" si="29"/>
        <v>January</v>
      </c>
      <c r="D1871" t="s">
        <v>1585</v>
      </c>
      <c r="E1871" t="s">
        <v>4420</v>
      </c>
      <c r="F1871">
        <v>39</v>
      </c>
      <c r="G1871" t="s">
        <v>51</v>
      </c>
      <c r="H1871" t="s">
        <v>96</v>
      </c>
      <c r="I1871" s="2">
        <v>5370000</v>
      </c>
      <c r="J1871" s="3">
        <f>Raw_Data[[#This Row],[cicilan_per_bulan]]/Raw_Data[[#This Row],[penghasilan_bulanan]]</f>
        <v>0.15445065176908751</v>
      </c>
      <c r="K1871" t="s">
        <v>109</v>
      </c>
      <c r="L1871" t="s">
        <v>110</v>
      </c>
      <c r="M1871" t="s">
        <v>44</v>
      </c>
      <c r="N1871" t="s">
        <v>158</v>
      </c>
      <c r="O1871" t="s">
        <v>159</v>
      </c>
      <c r="P1871" s="2">
        <v>32009000</v>
      </c>
      <c r="Q1871" s="2">
        <v>11203000</v>
      </c>
      <c r="R1871" t="str">
        <f>IF(Raw_Data[[#This Row],[persen_dp]]&lt;15%,"Low",IF(Raw_Data[[#This Row],[persen_dp]]&gt;25%,"High","Medium"))</f>
        <v>High</v>
      </c>
      <c r="S1871" s="3">
        <v>0.35</v>
      </c>
      <c r="T1871">
        <v>36</v>
      </c>
      <c r="U1871">
        <v>0.14499999999999999</v>
      </c>
      <c r="V1871" s="2">
        <v>829400</v>
      </c>
      <c r="W1871" s="2">
        <v>29857000</v>
      </c>
      <c r="X1871" t="str">
        <f>IF(OR(Raw_Data[[#This Row],[status_pembayaran]]="Macet",Raw_Data[[#This Row],[status_pembayaran]]="Kurang Lancar"),"Non Performing Loan","Performing")</f>
        <v>Performing</v>
      </c>
      <c r="Y1871" t="s">
        <v>47</v>
      </c>
      <c r="Z1871">
        <v>0</v>
      </c>
      <c r="AA1871">
        <v>0</v>
      </c>
      <c r="AB1871">
        <v>1</v>
      </c>
      <c r="AC1871" t="s">
        <v>66</v>
      </c>
      <c r="AD1871">
        <f>IF(Raw_Data[[#This Row],[rasio]]&lt;0.2,1,IF(Raw_Data[[#This Row],[rasio]]&lt;0.3,2,IF(Raw_Data[[#This Row],[rasio]]&lt;0.4,3,4)))</f>
        <v>1</v>
      </c>
      <c r="AE1871">
        <f>IF(Raw_Data[[#This Row],[kategori_dp]]="High",1,IF(Raw_Data[[#This Row],[kategori_dp]]="Medium",2,3))</f>
        <v>1</v>
      </c>
      <c r="AF1871">
        <f>IF(Raw_Data[[#This Row],[tenor_bulan]]&lt;=24,1,IF(Raw_Data[[#This Row],[tenor_bulan]]&lt;=36,2,IF(Raw_Data[[#This Row],[tenor_bulan]]&lt;=48,3,4)))</f>
        <v>2</v>
      </c>
      <c r="AG1871">
        <f>IF(Raw_Data[[#This Row],[jumlah_kali_telat]]=0,0,IF(Raw_Data[[#This Row],[jumlah_kali_telat]]&lt;=2,2,4))</f>
        <v>0</v>
      </c>
      <c r="AH1871">
        <f>Raw_Data[[#This Row],[Skor_Rasio]]+Raw_Data[[#This Row],[Skor_DP]]+Raw_Data[[#This Row],[Skor_Tenor]]+Raw_Data[[#This Row],[Skor_Telat]]</f>
        <v>4</v>
      </c>
      <c r="AI1871" t="str">
        <f>IF(Raw_Data[[#This Row],[Risk_Score]]&lt;=6,"Low Risk",IF(Raw_Data[[#This Row],[Risk_Score]]&lt;=8,"Medium Risk","High Risk"))</f>
        <v>Low Risk</v>
      </c>
      <c r="AJ1871">
        <f ca="1">IFERROR(DATEDIF(Raw_Data[[#This Row],[tanggal_pengajuan]],TODAY(),"m"),"N/A")</f>
        <v>9</v>
      </c>
      <c r="AK1871" t="str">
        <f ca="1">IF(ISNUMBER(Raw_Data[[#This Row],[MOB]]),IF(Raw_Data[[#This Row],[MOB]]&lt;6,"0-5 bulan",IF(Raw_Data[[#This Row],[MOB]]&lt;12,"6-11 bulan",IF(Raw_Data[[#This Row],[MOB]]&lt;24,"12-23 bulan","24+ bulan"))),"N/A")</f>
        <v>6-11 bulan</v>
      </c>
    </row>
    <row r="1872" spans="1:37" ht="14.25" customHeight="1" x14ac:dyDescent="0.45">
      <c r="A1872" t="s">
        <v>4421</v>
      </c>
      <c r="B1872" s="64">
        <v>46110</v>
      </c>
      <c r="C1872" s="1" t="str">
        <f t="shared" si="29"/>
        <v>March</v>
      </c>
      <c r="D1872" t="s">
        <v>572</v>
      </c>
      <c r="E1872" t="s">
        <v>4422</v>
      </c>
      <c r="F1872">
        <v>44</v>
      </c>
      <c r="G1872" t="s">
        <v>40</v>
      </c>
      <c r="H1872" t="s">
        <v>101</v>
      </c>
      <c r="I1872" s="2">
        <v>4557000</v>
      </c>
      <c r="J1872" s="3">
        <f>Raw_Data[[#This Row],[cicilan_per_bulan]]/Raw_Data[[#This Row],[penghasilan_bulanan]]</f>
        <v>0.1729427254772877</v>
      </c>
      <c r="K1872" t="s">
        <v>268</v>
      </c>
      <c r="L1872" t="s">
        <v>110</v>
      </c>
      <c r="M1872" t="s">
        <v>55</v>
      </c>
      <c r="N1872" t="s">
        <v>56</v>
      </c>
      <c r="O1872" t="s">
        <v>57</v>
      </c>
      <c r="P1872" s="2">
        <v>17926000</v>
      </c>
      <c r="Q1872" s="2">
        <v>6274000</v>
      </c>
      <c r="R1872" t="str">
        <f>IF(Raw_Data[[#This Row],[persen_dp]]&lt;15%,"Low",IF(Raw_Data[[#This Row],[persen_dp]]&gt;25%,"High","Medium"))</f>
        <v>High</v>
      </c>
      <c r="S1872" s="3">
        <v>0.35</v>
      </c>
      <c r="T1872">
        <v>18</v>
      </c>
      <c r="U1872">
        <v>0.14499999999999999</v>
      </c>
      <c r="V1872" s="2">
        <v>788100</v>
      </c>
      <c r="W1872" s="2">
        <v>14186000</v>
      </c>
      <c r="X1872" t="str">
        <f>IF(OR(Raw_Data[[#This Row],[status_pembayaran]]="Macet",Raw_Data[[#This Row],[status_pembayaran]]="Kurang Lancar"),"Non Performing Loan","Performing")</f>
        <v>Performing</v>
      </c>
      <c r="Y1872" t="s">
        <v>47</v>
      </c>
      <c r="Z1872">
        <v>0</v>
      </c>
      <c r="AA1872">
        <v>0</v>
      </c>
      <c r="AB1872">
        <v>1</v>
      </c>
      <c r="AC1872" t="s">
        <v>58</v>
      </c>
      <c r="AD1872">
        <f>IF(Raw_Data[[#This Row],[rasio]]&lt;0.2,1,IF(Raw_Data[[#This Row],[rasio]]&lt;0.3,2,IF(Raw_Data[[#This Row],[rasio]]&lt;0.4,3,4)))</f>
        <v>1</v>
      </c>
      <c r="AE1872">
        <f>IF(Raw_Data[[#This Row],[kategori_dp]]="High",1,IF(Raw_Data[[#This Row],[kategori_dp]]="Medium",2,3))</f>
        <v>1</v>
      </c>
      <c r="AF1872">
        <f>IF(Raw_Data[[#This Row],[tenor_bulan]]&lt;=24,1,IF(Raw_Data[[#This Row],[tenor_bulan]]&lt;=36,2,IF(Raw_Data[[#This Row],[tenor_bulan]]&lt;=48,3,4)))</f>
        <v>1</v>
      </c>
      <c r="AG1872">
        <f>IF(Raw_Data[[#This Row],[jumlah_kali_telat]]=0,0,IF(Raw_Data[[#This Row],[jumlah_kali_telat]]&lt;=2,2,4))</f>
        <v>0</v>
      </c>
      <c r="AH1872">
        <f>Raw_Data[[#This Row],[Skor_Rasio]]+Raw_Data[[#This Row],[Skor_DP]]+Raw_Data[[#This Row],[Skor_Tenor]]+Raw_Data[[#This Row],[Skor_Telat]]</f>
        <v>3</v>
      </c>
      <c r="AI1872" t="str">
        <f>IF(Raw_Data[[#This Row],[Risk_Score]]&lt;=6,"Low Risk",IF(Raw_Data[[#This Row],[Risk_Score]]&lt;=8,"Medium Risk","High Risk"))</f>
        <v>Low Risk</v>
      </c>
      <c r="AJ1872">
        <f ca="1">IFERROR(DATEDIF(Raw_Data[[#This Row],[tanggal_pengajuan]],TODAY(),"m"),"N/A")</f>
        <v>6</v>
      </c>
      <c r="AK1872" t="str">
        <f ca="1">IF(ISNUMBER(Raw_Data[[#This Row],[MOB]]),IF(Raw_Data[[#This Row],[MOB]]&lt;6,"0-5 bulan",IF(Raw_Data[[#This Row],[MOB]]&lt;12,"6-11 bulan",IF(Raw_Data[[#This Row],[MOB]]&lt;24,"12-23 bulan","24+ bulan"))),"N/A")</f>
        <v>6-11 bulan</v>
      </c>
    </row>
    <row r="1873" spans="1:37" ht="14.25" customHeight="1" x14ac:dyDescent="0.45">
      <c r="A1873" t="s">
        <v>4423</v>
      </c>
      <c r="B1873" s="64">
        <v>46152</v>
      </c>
      <c r="C1873" s="1" t="str">
        <f t="shared" si="29"/>
        <v>May</v>
      </c>
      <c r="D1873" t="s">
        <v>566</v>
      </c>
      <c r="E1873" t="s">
        <v>4424</v>
      </c>
      <c r="F1873">
        <v>53</v>
      </c>
      <c r="G1873" t="s">
        <v>40</v>
      </c>
      <c r="H1873" t="s">
        <v>108</v>
      </c>
      <c r="I1873" s="2">
        <v>4047000</v>
      </c>
      <c r="J1873" s="3">
        <f>Raw_Data[[#This Row],[cicilan_per_bulan]]/Raw_Data[[#This Row],[penghasilan_bulanan]]</f>
        <v>1.2539906103286385</v>
      </c>
      <c r="K1873" t="s">
        <v>109</v>
      </c>
      <c r="L1873" t="s">
        <v>110</v>
      </c>
      <c r="M1873" t="s">
        <v>55</v>
      </c>
      <c r="N1873" t="s">
        <v>395</v>
      </c>
      <c r="O1873" t="s">
        <v>396</v>
      </c>
      <c r="P1873" s="2">
        <v>62572000</v>
      </c>
      <c r="Q1873" s="2">
        <v>9386000</v>
      </c>
      <c r="R1873" t="str">
        <f>IF(Raw_Data[[#This Row],[persen_dp]]&lt;15%,"Low",IF(Raw_Data[[#This Row],[persen_dp]]&gt;25%,"High","Medium"))</f>
        <v>Medium</v>
      </c>
      <c r="S1873" s="3">
        <v>0.15</v>
      </c>
      <c r="T1873">
        <v>12</v>
      </c>
      <c r="U1873">
        <v>0.14499999999999999</v>
      </c>
      <c r="V1873" s="2">
        <v>5074900</v>
      </c>
      <c r="W1873" s="2">
        <v>60898000</v>
      </c>
      <c r="X1873" t="str">
        <f>IF(OR(Raw_Data[[#This Row],[status_pembayaran]]="Macet",Raw_Data[[#This Row],[status_pembayaran]]="Kurang Lancar"),"Non Performing Loan","Performing")</f>
        <v>Performing</v>
      </c>
      <c r="Y1873" t="s">
        <v>47</v>
      </c>
      <c r="Z1873">
        <v>0</v>
      </c>
      <c r="AA1873">
        <v>0</v>
      </c>
      <c r="AB1873">
        <v>1</v>
      </c>
      <c r="AD1873">
        <f>IF(Raw_Data[[#This Row],[rasio]]&lt;0.2,1,IF(Raw_Data[[#This Row],[rasio]]&lt;0.3,2,IF(Raw_Data[[#This Row],[rasio]]&lt;0.4,3,4)))</f>
        <v>4</v>
      </c>
      <c r="AE1873">
        <f>IF(Raw_Data[[#This Row],[kategori_dp]]="High",1,IF(Raw_Data[[#This Row],[kategori_dp]]="Medium",2,3))</f>
        <v>2</v>
      </c>
      <c r="AF1873">
        <f>IF(Raw_Data[[#This Row],[tenor_bulan]]&lt;=24,1,IF(Raw_Data[[#This Row],[tenor_bulan]]&lt;=36,2,IF(Raw_Data[[#This Row],[tenor_bulan]]&lt;=48,3,4)))</f>
        <v>1</v>
      </c>
      <c r="AG1873">
        <f>IF(Raw_Data[[#This Row],[jumlah_kali_telat]]=0,0,IF(Raw_Data[[#This Row],[jumlah_kali_telat]]&lt;=2,2,4))</f>
        <v>0</v>
      </c>
      <c r="AH1873">
        <f>Raw_Data[[#This Row],[Skor_Rasio]]+Raw_Data[[#This Row],[Skor_DP]]+Raw_Data[[#This Row],[Skor_Tenor]]+Raw_Data[[#This Row],[Skor_Telat]]</f>
        <v>7</v>
      </c>
      <c r="AI1873" t="str">
        <f>IF(Raw_Data[[#This Row],[Risk_Score]]&lt;=6,"Low Risk",IF(Raw_Data[[#This Row],[Risk_Score]]&lt;=8,"Medium Risk","High Risk"))</f>
        <v>Medium Risk</v>
      </c>
      <c r="AJ1873">
        <f ca="1">IFERROR(DATEDIF(Raw_Data[[#This Row],[tanggal_pengajuan]],TODAY(),"m"),"N/A")</f>
        <v>5</v>
      </c>
      <c r="AK1873" t="str">
        <f ca="1">IF(ISNUMBER(Raw_Data[[#This Row],[MOB]]),IF(Raw_Data[[#This Row],[MOB]]&lt;6,"0-5 bulan",IF(Raw_Data[[#This Row],[MOB]]&lt;12,"6-11 bulan",IF(Raw_Data[[#This Row],[MOB]]&lt;24,"12-23 bulan","24+ bulan"))),"N/A")</f>
        <v>0-5 bulan</v>
      </c>
    </row>
    <row r="1874" spans="1:37" ht="14.25" customHeight="1" x14ac:dyDescent="0.45">
      <c r="A1874" t="s">
        <v>4425</v>
      </c>
      <c r="B1874" s="64">
        <v>46166</v>
      </c>
      <c r="C1874" s="1" t="str">
        <f t="shared" si="29"/>
        <v>May</v>
      </c>
      <c r="D1874" t="s">
        <v>724</v>
      </c>
      <c r="E1874" t="s">
        <v>4426</v>
      </c>
      <c r="F1874">
        <v>56</v>
      </c>
      <c r="G1874" t="s">
        <v>51</v>
      </c>
      <c r="H1874" t="s">
        <v>126</v>
      </c>
      <c r="I1874" s="2">
        <v>3214000</v>
      </c>
      <c r="J1874" s="3">
        <f>Raw_Data[[#This Row],[cicilan_per_bulan]]/Raw_Data[[#This Row],[penghasilan_bulanan]]</f>
        <v>0.23979464841319229</v>
      </c>
      <c r="K1874" t="s">
        <v>63</v>
      </c>
      <c r="L1874" t="s">
        <v>64</v>
      </c>
      <c r="M1874" t="s">
        <v>44</v>
      </c>
      <c r="N1874" t="s">
        <v>158</v>
      </c>
      <c r="O1874" t="s">
        <v>159</v>
      </c>
      <c r="P1874" s="2">
        <v>31540000</v>
      </c>
      <c r="Q1874" s="2">
        <v>4731000</v>
      </c>
      <c r="R1874" t="str">
        <f>IF(Raw_Data[[#This Row],[persen_dp]]&lt;15%,"Low",IF(Raw_Data[[#This Row],[persen_dp]]&gt;25%,"High","Medium"))</f>
        <v>Medium</v>
      </c>
      <c r="S1874" s="3">
        <v>0.15</v>
      </c>
      <c r="T1874">
        <v>60</v>
      </c>
      <c r="U1874">
        <v>0.14499999999999999</v>
      </c>
      <c r="V1874" s="2">
        <v>770700</v>
      </c>
      <c r="W1874" s="2">
        <v>46245000</v>
      </c>
      <c r="X1874" t="str">
        <f>IF(OR(Raw_Data[[#This Row],[status_pembayaran]]="Macet",Raw_Data[[#This Row],[status_pembayaran]]="Kurang Lancar"),"Non Performing Loan","Performing")</f>
        <v>Performing</v>
      </c>
      <c r="Y1874" t="s">
        <v>47</v>
      </c>
      <c r="Z1874">
        <v>0</v>
      </c>
      <c r="AA1874">
        <v>0</v>
      </c>
      <c r="AB1874">
        <v>1</v>
      </c>
      <c r="AC1874" t="s">
        <v>58</v>
      </c>
      <c r="AD1874">
        <f>IF(Raw_Data[[#This Row],[rasio]]&lt;0.2,1,IF(Raw_Data[[#This Row],[rasio]]&lt;0.3,2,IF(Raw_Data[[#This Row],[rasio]]&lt;0.4,3,4)))</f>
        <v>2</v>
      </c>
      <c r="AE1874">
        <f>IF(Raw_Data[[#This Row],[kategori_dp]]="High",1,IF(Raw_Data[[#This Row],[kategori_dp]]="Medium",2,3))</f>
        <v>2</v>
      </c>
      <c r="AF1874">
        <f>IF(Raw_Data[[#This Row],[tenor_bulan]]&lt;=24,1,IF(Raw_Data[[#This Row],[tenor_bulan]]&lt;=36,2,IF(Raw_Data[[#This Row],[tenor_bulan]]&lt;=48,3,4)))</f>
        <v>4</v>
      </c>
      <c r="AG1874">
        <f>IF(Raw_Data[[#This Row],[jumlah_kali_telat]]=0,0,IF(Raw_Data[[#This Row],[jumlah_kali_telat]]&lt;=2,2,4))</f>
        <v>0</v>
      </c>
      <c r="AH1874">
        <f>Raw_Data[[#This Row],[Skor_Rasio]]+Raw_Data[[#This Row],[Skor_DP]]+Raw_Data[[#This Row],[Skor_Tenor]]+Raw_Data[[#This Row],[Skor_Telat]]</f>
        <v>8</v>
      </c>
      <c r="AI1874" t="str">
        <f>IF(Raw_Data[[#This Row],[Risk_Score]]&lt;=6,"Low Risk",IF(Raw_Data[[#This Row],[Risk_Score]]&lt;=8,"Medium Risk","High Risk"))</f>
        <v>Medium Risk</v>
      </c>
      <c r="AJ1874">
        <f ca="1">IFERROR(DATEDIF(Raw_Data[[#This Row],[tanggal_pengajuan]],TODAY(),"m"),"N/A")</f>
        <v>4</v>
      </c>
      <c r="AK1874" t="str">
        <f ca="1">IF(ISNUMBER(Raw_Data[[#This Row],[MOB]]),IF(Raw_Data[[#This Row],[MOB]]&lt;6,"0-5 bulan",IF(Raw_Data[[#This Row],[MOB]]&lt;12,"6-11 bulan",IF(Raw_Data[[#This Row],[MOB]]&lt;24,"12-23 bulan","24+ bulan"))),"N/A")</f>
        <v>0-5 bulan</v>
      </c>
    </row>
    <row r="1875" spans="1:37" ht="14.25" customHeight="1" x14ac:dyDescent="0.45">
      <c r="A1875" t="s">
        <v>4427</v>
      </c>
      <c r="B1875" s="64">
        <v>46134</v>
      </c>
      <c r="C1875" s="1" t="str">
        <f t="shared" si="29"/>
        <v>April</v>
      </c>
      <c r="D1875" t="s">
        <v>2305</v>
      </c>
      <c r="E1875" t="s">
        <v>4428</v>
      </c>
      <c r="F1875">
        <v>31</v>
      </c>
      <c r="G1875" t="s">
        <v>40</v>
      </c>
      <c r="H1875" t="s">
        <v>152</v>
      </c>
      <c r="I1875" s="2">
        <v>3306000</v>
      </c>
      <c r="J1875" s="3">
        <f>Raw_Data[[#This Row],[cicilan_per_bulan]]/Raw_Data[[#This Row],[penghasilan_bulanan]]</f>
        <v>0.36228070175438598</v>
      </c>
      <c r="K1875" t="s">
        <v>205</v>
      </c>
      <c r="L1875" t="s">
        <v>110</v>
      </c>
      <c r="M1875" t="s">
        <v>55</v>
      </c>
      <c r="N1875" t="s">
        <v>141</v>
      </c>
      <c r="O1875" t="s">
        <v>46</v>
      </c>
      <c r="P1875" s="2">
        <v>23611000</v>
      </c>
      <c r="Q1875" s="2">
        <v>5903000</v>
      </c>
      <c r="R1875" t="str">
        <f>IF(Raw_Data[[#This Row],[persen_dp]]&lt;15%,"Low",IF(Raw_Data[[#This Row],[persen_dp]]&gt;25%,"High","Medium"))</f>
        <v>Medium</v>
      </c>
      <c r="S1875" s="3">
        <v>0.25</v>
      </c>
      <c r="T1875">
        <v>18</v>
      </c>
      <c r="U1875">
        <v>0.14499999999999999</v>
      </c>
      <c r="V1875" s="2">
        <v>1197700</v>
      </c>
      <c r="W1875" s="2">
        <v>21559000</v>
      </c>
      <c r="X1875" t="str">
        <f>IF(OR(Raw_Data[[#This Row],[status_pembayaran]]="Macet",Raw_Data[[#This Row],[status_pembayaran]]="Kurang Lancar"),"Non Performing Loan","Performing")</f>
        <v>Performing</v>
      </c>
      <c r="Y1875" t="s">
        <v>47</v>
      </c>
      <c r="Z1875">
        <v>0</v>
      </c>
      <c r="AA1875">
        <v>0</v>
      </c>
      <c r="AB1875">
        <v>1</v>
      </c>
      <c r="AD1875">
        <f>IF(Raw_Data[[#This Row],[rasio]]&lt;0.2,1,IF(Raw_Data[[#This Row],[rasio]]&lt;0.3,2,IF(Raw_Data[[#This Row],[rasio]]&lt;0.4,3,4)))</f>
        <v>3</v>
      </c>
      <c r="AE1875">
        <f>IF(Raw_Data[[#This Row],[kategori_dp]]="High",1,IF(Raw_Data[[#This Row],[kategori_dp]]="Medium",2,3))</f>
        <v>2</v>
      </c>
      <c r="AF1875">
        <f>IF(Raw_Data[[#This Row],[tenor_bulan]]&lt;=24,1,IF(Raw_Data[[#This Row],[tenor_bulan]]&lt;=36,2,IF(Raw_Data[[#This Row],[tenor_bulan]]&lt;=48,3,4)))</f>
        <v>1</v>
      </c>
      <c r="AG1875">
        <f>IF(Raw_Data[[#This Row],[jumlah_kali_telat]]=0,0,IF(Raw_Data[[#This Row],[jumlah_kali_telat]]&lt;=2,2,4))</f>
        <v>0</v>
      </c>
      <c r="AH1875">
        <f>Raw_Data[[#This Row],[Skor_Rasio]]+Raw_Data[[#This Row],[Skor_DP]]+Raw_Data[[#This Row],[Skor_Tenor]]+Raw_Data[[#This Row],[Skor_Telat]]</f>
        <v>6</v>
      </c>
      <c r="AI1875" t="str">
        <f>IF(Raw_Data[[#This Row],[Risk_Score]]&lt;=6,"Low Risk",IF(Raw_Data[[#This Row],[Risk_Score]]&lt;=8,"Medium Risk","High Risk"))</f>
        <v>Low Risk</v>
      </c>
      <c r="AJ1875">
        <f ca="1">IFERROR(DATEDIF(Raw_Data[[#This Row],[tanggal_pengajuan]],TODAY(),"m"),"N/A")</f>
        <v>6</v>
      </c>
      <c r="AK1875" t="str">
        <f ca="1">IF(ISNUMBER(Raw_Data[[#This Row],[MOB]]),IF(Raw_Data[[#This Row],[MOB]]&lt;6,"0-5 bulan",IF(Raw_Data[[#This Row],[MOB]]&lt;12,"6-11 bulan",IF(Raw_Data[[#This Row],[MOB]]&lt;24,"12-23 bulan","24+ bulan"))),"N/A")</f>
        <v>6-11 bulan</v>
      </c>
    </row>
    <row r="1876" spans="1:37" ht="14.25" customHeight="1" x14ac:dyDescent="0.45">
      <c r="A1876" t="s">
        <v>4429</v>
      </c>
      <c r="B1876" s="64">
        <v>46087</v>
      </c>
      <c r="C1876" s="1" t="str">
        <f t="shared" si="29"/>
        <v>March</v>
      </c>
      <c r="D1876" t="s">
        <v>2542</v>
      </c>
      <c r="E1876" t="s">
        <v>4430</v>
      </c>
      <c r="F1876">
        <v>56</v>
      </c>
      <c r="G1876" t="s">
        <v>51</v>
      </c>
      <c r="H1876" t="s">
        <v>90</v>
      </c>
      <c r="I1876" s="2">
        <v>5963000</v>
      </c>
      <c r="J1876" s="3">
        <f>Raw_Data[[#This Row],[cicilan_per_bulan]]/Raw_Data[[#This Row],[penghasilan_bulanan]]</f>
        <v>0.21227570015093075</v>
      </c>
      <c r="K1876" t="s">
        <v>145</v>
      </c>
      <c r="L1876" t="s">
        <v>146</v>
      </c>
      <c r="M1876" t="s">
        <v>55</v>
      </c>
      <c r="N1876" t="s">
        <v>121</v>
      </c>
      <c r="O1876" t="s">
        <v>122</v>
      </c>
      <c r="P1876" s="2">
        <v>35285000</v>
      </c>
      <c r="Q1876" s="2">
        <v>3529000</v>
      </c>
      <c r="R1876" t="str">
        <f>IF(Raw_Data[[#This Row],[persen_dp]]&lt;15%,"Low",IF(Raw_Data[[#This Row],[persen_dp]]&gt;25%,"High","Medium"))</f>
        <v>Low</v>
      </c>
      <c r="S1876" s="3">
        <v>0.1</v>
      </c>
      <c r="T1876">
        <v>36</v>
      </c>
      <c r="U1876">
        <v>0.14499999999999999</v>
      </c>
      <c r="V1876" s="2">
        <v>1265800</v>
      </c>
      <c r="W1876" s="2">
        <v>45570000</v>
      </c>
      <c r="X1876" t="str">
        <f>IF(OR(Raw_Data[[#This Row],[status_pembayaran]]="Macet",Raw_Data[[#This Row],[status_pembayaran]]="Kurang Lancar"),"Non Performing Loan","Performing")</f>
        <v>Performing</v>
      </c>
      <c r="Y1876" t="s">
        <v>47</v>
      </c>
      <c r="Z1876">
        <v>0</v>
      </c>
      <c r="AA1876">
        <v>0</v>
      </c>
      <c r="AB1876">
        <v>1</v>
      </c>
      <c r="AD1876">
        <f>IF(Raw_Data[[#This Row],[rasio]]&lt;0.2,1,IF(Raw_Data[[#This Row],[rasio]]&lt;0.3,2,IF(Raw_Data[[#This Row],[rasio]]&lt;0.4,3,4)))</f>
        <v>2</v>
      </c>
      <c r="AE1876">
        <f>IF(Raw_Data[[#This Row],[kategori_dp]]="High",1,IF(Raw_Data[[#This Row],[kategori_dp]]="Medium",2,3))</f>
        <v>3</v>
      </c>
      <c r="AF1876">
        <f>IF(Raw_Data[[#This Row],[tenor_bulan]]&lt;=24,1,IF(Raw_Data[[#This Row],[tenor_bulan]]&lt;=36,2,IF(Raw_Data[[#This Row],[tenor_bulan]]&lt;=48,3,4)))</f>
        <v>2</v>
      </c>
      <c r="AG1876">
        <f>IF(Raw_Data[[#This Row],[jumlah_kali_telat]]=0,0,IF(Raw_Data[[#This Row],[jumlah_kali_telat]]&lt;=2,2,4))</f>
        <v>0</v>
      </c>
      <c r="AH1876">
        <f>Raw_Data[[#This Row],[Skor_Rasio]]+Raw_Data[[#This Row],[Skor_DP]]+Raw_Data[[#This Row],[Skor_Tenor]]+Raw_Data[[#This Row],[Skor_Telat]]</f>
        <v>7</v>
      </c>
      <c r="AI1876" t="str">
        <f>IF(Raw_Data[[#This Row],[Risk_Score]]&lt;=6,"Low Risk",IF(Raw_Data[[#This Row],[Risk_Score]]&lt;=8,"Medium Risk","High Risk"))</f>
        <v>Medium Risk</v>
      </c>
      <c r="AJ1876">
        <f ca="1">IFERROR(DATEDIF(Raw_Data[[#This Row],[tanggal_pengajuan]],TODAY(),"m"),"N/A")</f>
        <v>7</v>
      </c>
      <c r="AK1876" t="str">
        <f ca="1">IF(ISNUMBER(Raw_Data[[#This Row],[MOB]]),IF(Raw_Data[[#This Row],[MOB]]&lt;6,"0-5 bulan",IF(Raw_Data[[#This Row],[MOB]]&lt;12,"6-11 bulan",IF(Raw_Data[[#This Row],[MOB]]&lt;24,"12-23 bulan","24+ bulan"))),"N/A")</f>
        <v>6-11 bulan</v>
      </c>
    </row>
    <row r="1877" spans="1:37" ht="14.25" customHeight="1" x14ac:dyDescent="0.45">
      <c r="A1877" t="s">
        <v>4431</v>
      </c>
      <c r="B1877" s="64">
        <v>46079</v>
      </c>
      <c r="C1877" s="1" t="str">
        <f t="shared" si="29"/>
        <v>February</v>
      </c>
      <c r="D1877" t="s">
        <v>465</v>
      </c>
      <c r="E1877" t="s">
        <v>4432</v>
      </c>
      <c r="F1877">
        <v>36</v>
      </c>
      <c r="G1877" t="s">
        <v>40</v>
      </c>
      <c r="H1877" t="s">
        <v>41</v>
      </c>
      <c r="I1877" s="2">
        <v>4882000</v>
      </c>
      <c r="J1877" s="3">
        <f>Raw_Data[[#This Row],[cicilan_per_bulan]]/Raw_Data[[#This Row],[penghasilan_bulanan]]</f>
        <v>0.24321999180663662</v>
      </c>
      <c r="K1877" t="s">
        <v>153</v>
      </c>
      <c r="L1877" t="s">
        <v>154</v>
      </c>
      <c r="M1877" t="s">
        <v>55</v>
      </c>
      <c r="N1877" t="s">
        <v>221</v>
      </c>
      <c r="O1877" t="s">
        <v>159</v>
      </c>
      <c r="P1877" s="2">
        <v>42555000</v>
      </c>
      <c r="Q1877" s="2">
        <v>12766000</v>
      </c>
      <c r="R1877" t="str">
        <f>IF(Raw_Data[[#This Row],[persen_dp]]&lt;15%,"Low",IF(Raw_Data[[#This Row],[persen_dp]]&gt;25%,"High","Medium"))</f>
        <v>High</v>
      </c>
      <c r="S1877" s="3">
        <v>0.3</v>
      </c>
      <c r="T1877">
        <v>36</v>
      </c>
      <c r="U1877">
        <v>0.14499999999999999</v>
      </c>
      <c r="V1877" s="2">
        <v>1187400</v>
      </c>
      <c r="W1877" s="2">
        <v>42747000</v>
      </c>
      <c r="X1877" t="str">
        <f>IF(OR(Raw_Data[[#This Row],[status_pembayaran]]="Macet",Raw_Data[[#This Row],[status_pembayaran]]="Kurang Lancar"),"Non Performing Loan","Performing")</f>
        <v>Performing</v>
      </c>
      <c r="Y1877" t="s">
        <v>47</v>
      </c>
      <c r="Z1877">
        <v>0</v>
      </c>
      <c r="AA1877">
        <v>0</v>
      </c>
      <c r="AB1877">
        <v>1</v>
      </c>
      <c r="AC1877" t="s">
        <v>66</v>
      </c>
      <c r="AD1877">
        <f>IF(Raw_Data[[#This Row],[rasio]]&lt;0.2,1,IF(Raw_Data[[#This Row],[rasio]]&lt;0.3,2,IF(Raw_Data[[#This Row],[rasio]]&lt;0.4,3,4)))</f>
        <v>2</v>
      </c>
      <c r="AE1877">
        <f>IF(Raw_Data[[#This Row],[kategori_dp]]="High",1,IF(Raw_Data[[#This Row],[kategori_dp]]="Medium",2,3))</f>
        <v>1</v>
      </c>
      <c r="AF1877">
        <f>IF(Raw_Data[[#This Row],[tenor_bulan]]&lt;=24,1,IF(Raw_Data[[#This Row],[tenor_bulan]]&lt;=36,2,IF(Raw_Data[[#This Row],[tenor_bulan]]&lt;=48,3,4)))</f>
        <v>2</v>
      </c>
      <c r="AG1877">
        <f>IF(Raw_Data[[#This Row],[jumlah_kali_telat]]=0,0,IF(Raw_Data[[#This Row],[jumlah_kali_telat]]&lt;=2,2,4))</f>
        <v>0</v>
      </c>
      <c r="AH1877">
        <f>Raw_Data[[#This Row],[Skor_Rasio]]+Raw_Data[[#This Row],[Skor_DP]]+Raw_Data[[#This Row],[Skor_Tenor]]+Raw_Data[[#This Row],[Skor_Telat]]</f>
        <v>5</v>
      </c>
      <c r="AI1877" t="str">
        <f>IF(Raw_Data[[#This Row],[Risk_Score]]&lt;=6,"Low Risk",IF(Raw_Data[[#This Row],[Risk_Score]]&lt;=8,"Medium Risk","High Risk"))</f>
        <v>Low Risk</v>
      </c>
      <c r="AJ1877">
        <f ca="1">IFERROR(DATEDIF(Raw_Data[[#This Row],[tanggal_pengajuan]],TODAY(),"m"),"N/A")</f>
        <v>7</v>
      </c>
      <c r="AK1877" t="str">
        <f ca="1">IF(ISNUMBER(Raw_Data[[#This Row],[MOB]]),IF(Raw_Data[[#This Row],[MOB]]&lt;6,"0-5 bulan",IF(Raw_Data[[#This Row],[MOB]]&lt;12,"6-11 bulan",IF(Raw_Data[[#This Row],[MOB]]&lt;24,"12-23 bulan","24+ bulan"))),"N/A")</f>
        <v>6-11 bulan</v>
      </c>
    </row>
    <row r="1878" spans="1:37" ht="14.25" customHeight="1" x14ac:dyDescent="0.45">
      <c r="A1878" t="s">
        <v>4433</v>
      </c>
      <c r="B1878" s="64">
        <v>46033</v>
      </c>
      <c r="C1878" s="1" t="str">
        <f t="shared" si="29"/>
        <v>January</v>
      </c>
      <c r="D1878" t="s">
        <v>1082</v>
      </c>
      <c r="E1878" t="s">
        <v>4434</v>
      </c>
      <c r="F1878">
        <v>21</v>
      </c>
      <c r="G1878" t="s">
        <v>40</v>
      </c>
      <c r="H1878" t="s">
        <v>96</v>
      </c>
      <c r="I1878" s="2">
        <v>5266000</v>
      </c>
      <c r="J1878" s="3">
        <f>Raw_Data[[#This Row],[cicilan_per_bulan]]/Raw_Data[[#This Row],[penghasilan_bulanan]]</f>
        <v>0.25919103684010636</v>
      </c>
      <c r="K1878" t="s">
        <v>167</v>
      </c>
      <c r="L1878" t="s">
        <v>110</v>
      </c>
      <c r="M1878" t="s">
        <v>55</v>
      </c>
      <c r="N1878" t="s">
        <v>147</v>
      </c>
      <c r="O1878" t="s">
        <v>148</v>
      </c>
      <c r="P1878" s="2">
        <v>31741000</v>
      </c>
      <c r="Q1878" s="2">
        <v>6348000</v>
      </c>
      <c r="R1878" t="str">
        <f>IF(Raw_Data[[#This Row],[persen_dp]]&lt;15%,"Low",IF(Raw_Data[[#This Row],[persen_dp]]&gt;25%,"High","Medium"))</f>
        <v>Medium</v>
      </c>
      <c r="S1878" s="3">
        <v>0.2</v>
      </c>
      <c r="T1878">
        <v>24</v>
      </c>
      <c r="U1878">
        <v>0.14499999999999999</v>
      </c>
      <c r="V1878" s="2">
        <v>1364900</v>
      </c>
      <c r="W1878" s="2">
        <v>32757000</v>
      </c>
      <c r="X1878" t="str">
        <f>IF(OR(Raw_Data[[#This Row],[status_pembayaran]]="Macet",Raw_Data[[#This Row],[status_pembayaran]]="Kurang Lancar"),"Non Performing Loan","Performing")</f>
        <v>Performing</v>
      </c>
      <c r="Y1878" t="s">
        <v>47</v>
      </c>
      <c r="Z1878">
        <v>0</v>
      </c>
      <c r="AA1878">
        <v>0</v>
      </c>
      <c r="AB1878">
        <v>1</v>
      </c>
      <c r="AC1878" t="s">
        <v>74</v>
      </c>
      <c r="AD1878">
        <f>IF(Raw_Data[[#This Row],[rasio]]&lt;0.2,1,IF(Raw_Data[[#This Row],[rasio]]&lt;0.3,2,IF(Raw_Data[[#This Row],[rasio]]&lt;0.4,3,4)))</f>
        <v>2</v>
      </c>
      <c r="AE1878">
        <f>IF(Raw_Data[[#This Row],[kategori_dp]]="High",1,IF(Raw_Data[[#This Row],[kategori_dp]]="Medium",2,3))</f>
        <v>2</v>
      </c>
      <c r="AF1878">
        <f>IF(Raw_Data[[#This Row],[tenor_bulan]]&lt;=24,1,IF(Raw_Data[[#This Row],[tenor_bulan]]&lt;=36,2,IF(Raw_Data[[#This Row],[tenor_bulan]]&lt;=48,3,4)))</f>
        <v>1</v>
      </c>
      <c r="AG1878">
        <f>IF(Raw_Data[[#This Row],[jumlah_kali_telat]]=0,0,IF(Raw_Data[[#This Row],[jumlah_kali_telat]]&lt;=2,2,4))</f>
        <v>0</v>
      </c>
      <c r="AH1878">
        <f>Raw_Data[[#This Row],[Skor_Rasio]]+Raw_Data[[#This Row],[Skor_DP]]+Raw_Data[[#This Row],[Skor_Tenor]]+Raw_Data[[#This Row],[Skor_Telat]]</f>
        <v>5</v>
      </c>
      <c r="AI1878" t="str">
        <f>IF(Raw_Data[[#This Row],[Risk_Score]]&lt;=6,"Low Risk",IF(Raw_Data[[#This Row],[Risk_Score]]&lt;=8,"Medium Risk","High Risk"))</f>
        <v>Low Risk</v>
      </c>
      <c r="AJ1878">
        <f ca="1">IFERROR(DATEDIF(Raw_Data[[#This Row],[tanggal_pengajuan]],TODAY(),"m"),"N/A")</f>
        <v>9</v>
      </c>
      <c r="AK1878" t="str">
        <f ca="1">IF(ISNUMBER(Raw_Data[[#This Row],[MOB]]),IF(Raw_Data[[#This Row],[MOB]]&lt;6,"0-5 bulan",IF(Raw_Data[[#This Row],[MOB]]&lt;12,"6-11 bulan",IF(Raw_Data[[#This Row],[MOB]]&lt;24,"12-23 bulan","24+ bulan"))),"N/A")</f>
        <v>6-11 bulan</v>
      </c>
    </row>
    <row r="1879" spans="1:37" ht="14.25" customHeight="1" x14ac:dyDescent="0.45">
      <c r="A1879" t="s">
        <v>4435</v>
      </c>
      <c r="B1879" s="64">
        <v>46045</v>
      </c>
      <c r="C1879" s="1" t="str">
        <f t="shared" si="29"/>
        <v>January</v>
      </c>
      <c r="D1879" t="s">
        <v>641</v>
      </c>
      <c r="E1879" t="s">
        <v>4436</v>
      </c>
      <c r="F1879">
        <v>33</v>
      </c>
      <c r="G1879" t="s">
        <v>51</v>
      </c>
      <c r="H1879" t="s">
        <v>90</v>
      </c>
      <c r="I1879" s="2">
        <v>3346000</v>
      </c>
      <c r="J1879" s="3">
        <f>Raw_Data[[#This Row],[cicilan_per_bulan]]/Raw_Data[[#This Row],[penghasilan_bulanan]]</f>
        <v>0.30908547519426183</v>
      </c>
      <c r="K1879" t="s">
        <v>188</v>
      </c>
      <c r="L1879" t="s">
        <v>154</v>
      </c>
      <c r="M1879" t="s">
        <v>290</v>
      </c>
      <c r="N1879" t="s">
        <v>291</v>
      </c>
      <c r="O1879" t="s">
        <v>292</v>
      </c>
      <c r="P1879" s="2">
        <v>36963000</v>
      </c>
      <c r="Q1879" s="2">
        <v>5544000</v>
      </c>
      <c r="R1879" t="str">
        <f>IF(Raw_Data[[#This Row],[persen_dp]]&lt;15%,"Low",IF(Raw_Data[[#This Row],[persen_dp]]&gt;25%,"High","Medium"))</f>
        <v>Medium</v>
      </c>
      <c r="S1879" s="3">
        <v>0.15</v>
      </c>
      <c r="T1879">
        <v>48</v>
      </c>
      <c r="U1879">
        <v>0.14499999999999999</v>
      </c>
      <c r="V1879" s="2">
        <v>1034200</v>
      </c>
      <c r="W1879" s="2">
        <v>49642000</v>
      </c>
      <c r="X1879" t="str">
        <f>IF(OR(Raw_Data[[#This Row],[status_pembayaran]]="Macet",Raw_Data[[#This Row],[status_pembayaran]]="Kurang Lancar"),"Non Performing Loan","Performing")</f>
        <v>Performing</v>
      </c>
      <c r="Y1879" t="s">
        <v>47</v>
      </c>
      <c r="Z1879">
        <v>0</v>
      </c>
      <c r="AA1879">
        <v>0</v>
      </c>
      <c r="AB1879">
        <v>1</v>
      </c>
      <c r="AC1879" t="s">
        <v>137</v>
      </c>
      <c r="AD1879">
        <f>IF(Raw_Data[[#This Row],[rasio]]&lt;0.2,1,IF(Raw_Data[[#This Row],[rasio]]&lt;0.3,2,IF(Raw_Data[[#This Row],[rasio]]&lt;0.4,3,4)))</f>
        <v>3</v>
      </c>
      <c r="AE1879">
        <f>IF(Raw_Data[[#This Row],[kategori_dp]]="High",1,IF(Raw_Data[[#This Row],[kategori_dp]]="Medium",2,3))</f>
        <v>2</v>
      </c>
      <c r="AF1879">
        <f>IF(Raw_Data[[#This Row],[tenor_bulan]]&lt;=24,1,IF(Raw_Data[[#This Row],[tenor_bulan]]&lt;=36,2,IF(Raw_Data[[#This Row],[tenor_bulan]]&lt;=48,3,4)))</f>
        <v>3</v>
      </c>
      <c r="AG1879">
        <f>IF(Raw_Data[[#This Row],[jumlah_kali_telat]]=0,0,IF(Raw_Data[[#This Row],[jumlah_kali_telat]]&lt;=2,2,4))</f>
        <v>0</v>
      </c>
      <c r="AH1879">
        <f>Raw_Data[[#This Row],[Skor_Rasio]]+Raw_Data[[#This Row],[Skor_DP]]+Raw_Data[[#This Row],[Skor_Tenor]]+Raw_Data[[#This Row],[Skor_Telat]]</f>
        <v>8</v>
      </c>
      <c r="AI1879" t="str">
        <f>IF(Raw_Data[[#This Row],[Risk_Score]]&lt;=6,"Low Risk",IF(Raw_Data[[#This Row],[Risk_Score]]&lt;=8,"Medium Risk","High Risk"))</f>
        <v>Medium Risk</v>
      </c>
      <c r="AJ1879">
        <f ca="1">IFERROR(DATEDIF(Raw_Data[[#This Row],[tanggal_pengajuan]],TODAY(),"m"),"N/A")</f>
        <v>9</v>
      </c>
      <c r="AK1879" t="str">
        <f ca="1">IF(ISNUMBER(Raw_Data[[#This Row],[MOB]]),IF(Raw_Data[[#This Row],[MOB]]&lt;6,"0-5 bulan",IF(Raw_Data[[#This Row],[MOB]]&lt;12,"6-11 bulan",IF(Raw_Data[[#This Row],[MOB]]&lt;24,"12-23 bulan","24+ bulan"))),"N/A")</f>
        <v>6-11 bulan</v>
      </c>
    </row>
    <row r="1880" spans="1:37" ht="14.25" customHeight="1" x14ac:dyDescent="0.45">
      <c r="A1880" t="s">
        <v>4437</v>
      </c>
      <c r="B1880" s="64">
        <v>46110</v>
      </c>
      <c r="C1880" s="1" t="str">
        <f t="shared" si="29"/>
        <v>March</v>
      </c>
      <c r="D1880" t="s">
        <v>2065</v>
      </c>
      <c r="E1880" t="s">
        <v>4438</v>
      </c>
      <c r="F1880">
        <v>28</v>
      </c>
      <c r="G1880" t="s">
        <v>51</v>
      </c>
      <c r="H1880" t="s">
        <v>152</v>
      </c>
      <c r="I1880" s="2">
        <v>2890000</v>
      </c>
      <c r="J1880" s="3">
        <f>Raw_Data[[#This Row],[cicilan_per_bulan]]/Raw_Data[[#This Row],[penghasilan_bulanan]]</f>
        <v>0.20743944636678199</v>
      </c>
      <c r="K1880" t="s">
        <v>205</v>
      </c>
      <c r="L1880" t="s">
        <v>110</v>
      </c>
      <c r="M1880" t="s">
        <v>44</v>
      </c>
      <c r="N1880" t="s">
        <v>163</v>
      </c>
      <c r="O1880" t="s">
        <v>46</v>
      </c>
      <c r="P1880" s="2">
        <v>30354000</v>
      </c>
      <c r="Q1880" s="2">
        <v>12142000</v>
      </c>
      <c r="R1880" t="str">
        <f>IF(Raw_Data[[#This Row],[persen_dp]]&lt;15%,"Low",IF(Raw_Data[[#This Row],[persen_dp]]&gt;25%,"High","Medium"))</f>
        <v>High</v>
      </c>
      <c r="S1880" s="3">
        <v>0.4</v>
      </c>
      <c r="T1880">
        <v>48</v>
      </c>
      <c r="U1880">
        <v>0.14499999999999999</v>
      </c>
      <c r="V1880" s="2">
        <v>599500</v>
      </c>
      <c r="W1880" s="2">
        <v>28775000</v>
      </c>
      <c r="X1880" t="str">
        <f>IF(OR(Raw_Data[[#This Row],[status_pembayaran]]="Macet",Raw_Data[[#This Row],[status_pembayaran]]="Kurang Lancar"),"Non Performing Loan","Performing")</f>
        <v>Performing</v>
      </c>
      <c r="Y1880" t="s">
        <v>47</v>
      </c>
      <c r="Z1880">
        <v>0</v>
      </c>
      <c r="AA1880">
        <v>0</v>
      </c>
      <c r="AB1880">
        <v>1</v>
      </c>
      <c r="AC1880" t="s">
        <v>58</v>
      </c>
      <c r="AD1880">
        <f>IF(Raw_Data[[#This Row],[rasio]]&lt;0.2,1,IF(Raw_Data[[#This Row],[rasio]]&lt;0.3,2,IF(Raw_Data[[#This Row],[rasio]]&lt;0.4,3,4)))</f>
        <v>2</v>
      </c>
      <c r="AE1880">
        <f>IF(Raw_Data[[#This Row],[kategori_dp]]="High",1,IF(Raw_Data[[#This Row],[kategori_dp]]="Medium",2,3))</f>
        <v>1</v>
      </c>
      <c r="AF1880">
        <f>IF(Raw_Data[[#This Row],[tenor_bulan]]&lt;=24,1,IF(Raw_Data[[#This Row],[tenor_bulan]]&lt;=36,2,IF(Raw_Data[[#This Row],[tenor_bulan]]&lt;=48,3,4)))</f>
        <v>3</v>
      </c>
      <c r="AG1880">
        <f>IF(Raw_Data[[#This Row],[jumlah_kali_telat]]=0,0,IF(Raw_Data[[#This Row],[jumlah_kali_telat]]&lt;=2,2,4))</f>
        <v>0</v>
      </c>
      <c r="AH1880">
        <f>Raw_Data[[#This Row],[Skor_Rasio]]+Raw_Data[[#This Row],[Skor_DP]]+Raw_Data[[#This Row],[Skor_Tenor]]+Raw_Data[[#This Row],[Skor_Telat]]</f>
        <v>6</v>
      </c>
      <c r="AI1880" t="str">
        <f>IF(Raw_Data[[#This Row],[Risk_Score]]&lt;=6,"Low Risk",IF(Raw_Data[[#This Row],[Risk_Score]]&lt;=8,"Medium Risk","High Risk"))</f>
        <v>Low Risk</v>
      </c>
      <c r="AJ1880">
        <f ca="1">IFERROR(DATEDIF(Raw_Data[[#This Row],[tanggal_pengajuan]],TODAY(),"m"),"N/A")</f>
        <v>6</v>
      </c>
      <c r="AK1880" t="str">
        <f ca="1">IF(ISNUMBER(Raw_Data[[#This Row],[MOB]]),IF(Raw_Data[[#This Row],[MOB]]&lt;6,"0-5 bulan",IF(Raw_Data[[#This Row],[MOB]]&lt;12,"6-11 bulan",IF(Raw_Data[[#This Row],[MOB]]&lt;24,"12-23 bulan","24+ bulan"))),"N/A")</f>
        <v>6-11 bulan</v>
      </c>
    </row>
    <row r="1881" spans="1:37" ht="14.25" customHeight="1" x14ac:dyDescent="0.45">
      <c r="A1881" t="s">
        <v>4439</v>
      </c>
      <c r="B1881" s="64">
        <v>46023</v>
      </c>
      <c r="C1881" s="1" t="str">
        <f t="shared" si="29"/>
        <v>January</v>
      </c>
      <c r="D1881" t="s">
        <v>1505</v>
      </c>
      <c r="E1881" t="s">
        <v>4440</v>
      </c>
      <c r="F1881">
        <v>54</v>
      </c>
      <c r="G1881" t="s">
        <v>40</v>
      </c>
      <c r="H1881" t="s">
        <v>52</v>
      </c>
      <c r="I1881" s="2">
        <v>10924000</v>
      </c>
      <c r="J1881" s="3">
        <f>Raw_Data[[#This Row],[cicilan_per_bulan]]/Raw_Data[[#This Row],[penghasilan_bulanan]]</f>
        <v>3.9399487367264736E-2</v>
      </c>
      <c r="K1881" t="s">
        <v>91</v>
      </c>
      <c r="L1881" t="s">
        <v>92</v>
      </c>
      <c r="M1881" t="s">
        <v>55</v>
      </c>
      <c r="N1881" t="s">
        <v>56</v>
      </c>
      <c r="O1881" t="s">
        <v>57</v>
      </c>
      <c r="P1881" s="2">
        <v>17611000</v>
      </c>
      <c r="Q1881" s="2">
        <v>2642000</v>
      </c>
      <c r="R1881" t="str">
        <f>IF(Raw_Data[[#This Row],[persen_dp]]&lt;15%,"Low",IF(Raw_Data[[#This Row],[persen_dp]]&gt;25%,"High","Medium"))</f>
        <v>Medium</v>
      </c>
      <c r="S1881" s="3">
        <v>0.15</v>
      </c>
      <c r="T1881">
        <v>60</v>
      </c>
      <c r="U1881">
        <v>0.14499999999999999</v>
      </c>
      <c r="V1881" s="2">
        <v>430400</v>
      </c>
      <c r="W1881" s="2">
        <v>25821000</v>
      </c>
      <c r="X1881" t="str">
        <f>IF(OR(Raw_Data[[#This Row],[status_pembayaran]]="Macet",Raw_Data[[#This Row],[status_pembayaran]]="Kurang Lancar"),"Non Performing Loan","Performing")</f>
        <v>Performing</v>
      </c>
      <c r="Y1881" t="s">
        <v>47</v>
      </c>
      <c r="Z1881">
        <v>0</v>
      </c>
      <c r="AA1881">
        <v>0</v>
      </c>
      <c r="AB1881">
        <v>1</v>
      </c>
      <c r="AC1881" t="s">
        <v>137</v>
      </c>
      <c r="AD1881">
        <f>IF(Raw_Data[[#This Row],[rasio]]&lt;0.2,1,IF(Raw_Data[[#This Row],[rasio]]&lt;0.3,2,IF(Raw_Data[[#This Row],[rasio]]&lt;0.4,3,4)))</f>
        <v>1</v>
      </c>
      <c r="AE1881">
        <f>IF(Raw_Data[[#This Row],[kategori_dp]]="High",1,IF(Raw_Data[[#This Row],[kategori_dp]]="Medium",2,3))</f>
        <v>2</v>
      </c>
      <c r="AF1881">
        <f>IF(Raw_Data[[#This Row],[tenor_bulan]]&lt;=24,1,IF(Raw_Data[[#This Row],[tenor_bulan]]&lt;=36,2,IF(Raw_Data[[#This Row],[tenor_bulan]]&lt;=48,3,4)))</f>
        <v>4</v>
      </c>
      <c r="AG1881">
        <f>IF(Raw_Data[[#This Row],[jumlah_kali_telat]]=0,0,IF(Raw_Data[[#This Row],[jumlah_kali_telat]]&lt;=2,2,4))</f>
        <v>0</v>
      </c>
      <c r="AH1881">
        <f>Raw_Data[[#This Row],[Skor_Rasio]]+Raw_Data[[#This Row],[Skor_DP]]+Raw_Data[[#This Row],[Skor_Tenor]]+Raw_Data[[#This Row],[Skor_Telat]]</f>
        <v>7</v>
      </c>
      <c r="AI1881" t="str">
        <f>IF(Raw_Data[[#This Row],[Risk_Score]]&lt;=6,"Low Risk",IF(Raw_Data[[#This Row],[Risk_Score]]&lt;=8,"Medium Risk","High Risk"))</f>
        <v>Medium Risk</v>
      </c>
      <c r="AJ1881">
        <f ca="1">IFERROR(DATEDIF(Raw_Data[[#This Row],[tanggal_pengajuan]],TODAY(),"m"),"N/A")</f>
        <v>9</v>
      </c>
      <c r="AK1881" t="str">
        <f ca="1">IF(ISNUMBER(Raw_Data[[#This Row],[MOB]]),IF(Raw_Data[[#This Row],[MOB]]&lt;6,"0-5 bulan",IF(Raw_Data[[#This Row],[MOB]]&lt;12,"6-11 bulan",IF(Raw_Data[[#This Row],[MOB]]&lt;24,"12-23 bulan","24+ bulan"))),"N/A")</f>
        <v>6-11 bulan</v>
      </c>
    </row>
    <row r="1882" spans="1:37" ht="14.25" customHeight="1" x14ac:dyDescent="0.45">
      <c r="A1882" t="s">
        <v>4441</v>
      </c>
      <c r="B1882" s="64">
        <v>46179</v>
      </c>
      <c r="C1882" s="1" t="str">
        <f t="shared" si="29"/>
        <v>June</v>
      </c>
      <c r="D1882" t="s">
        <v>223</v>
      </c>
      <c r="E1882" t="s">
        <v>4442</v>
      </c>
      <c r="F1882">
        <v>54</v>
      </c>
      <c r="G1882" t="s">
        <v>51</v>
      </c>
      <c r="H1882" t="s">
        <v>41</v>
      </c>
      <c r="I1882" s="2">
        <v>6374000</v>
      </c>
      <c r="J1882" s="3">
        <f>Raw_Data[[#This Row],[cicilan_per_bulan]]/Raw_Data[[#This Row],[penghasilan_bulanan]]</f>
        <v>0.32359585817383119</v>
      </c>
      <c r="K1882" t="s">
        <v>145</v>
      </c>
      <c r="L1882" t="s">
        <v>146</v>
      </c>
      <c r="M1882" t="s">
        <v>55</v>
      </c>
      <c r="N1882" t="s">
        <v>221</v>
      </c>
      <c r="O1882" t="s">
        <v>159</v>
      </c>
      <c r="P1882" s="2">
        <v>43563000</v>
      </c>
      <c r="Q1882" s="2">
        <v>13069000</v>
      </c>
      <c r="R1882" t="str">
        <f>IF(Raw_Data[[#This Row],[persen_dp]]&lt;15%,"Low",IF(Raw_Data[[#This Row],[persen_dp]]&gt;25%,"High","Medium"))</f>
        <v>High</v>
      </c>
      <c r="S1882" s="3">
        <v>0.3</v>
      </c>
      <c r="T1882">
        <v>18</v>
      </c>
      <c r="U1882">
        <v>0.14499999999999999</v>
      </c>
      <c r="V1882" s="2">
        <v>2062600</v>
      </c>
      <c r="W1882" s="2">
        <v>37126000</v>
      </c>
      <c r="X1882" t="str">
        <f>IF(OR(Raw_Data[[#This Row],[status_pembayaran]]="Macet",Raw_Data[[#This Row],[status_pembayaran]]="Kurang Lancar"),"Non Performing Loan","Performing")</f>
        <v>Performing</v>
      </c>
      <c r="Y1882" t="s">
        <v>47</v>
      </c>
      <c r="Z1882">
        <v>0</v>
      </c>
      <c r="AA1882">
        <v>0</v>
      </c>
      <c r="AB1882">
        <v>1</v>
      </c>
      <c r="AC1882" t="s">
        <v>58</v>
      </c>
      <c r="AD1882">
        <f>IF(Raw_Data[[#This Row],[rasio]]&lt;0.2,1,IF(Raw_Data[[#This Row],[rasio]]&lt;0.3,2,IF(Raw_Data[[#This Row],[rasio]]&lt;0.4,3,4)))</f>
        <v>3</v>
      </c>
      <c r="AE1882">
        <f>IF(Raw_Data[[#This Row],[kategori_dp]]="High",1,IF(Raw_Data[[#This Row],[kategori_dp]]="Medium",2,3))</f>
        <v>1</v>
      </c>
      <c r="AF1882">
        <f>IF(Raw_Data[[#This Row],[tenor_bulan]]&lt;=24,1,IF(Raw_Data[[#This Row],[tenor_bulan]]&lt;=36,2,IF(Raw_Data[[#This Row],[tenor_bulan]]&lt;=48,3,4)))</f>
        <v>1</v>
      </c>
      <c r="AG1882">
        <f>IF(Raw_Data[[#This Row],[jumlah_kali_telat]]=0,0,IF(Raw_Data[[#This Row],[jumlah_kali_telat]]&lt;=2,2,4))</f>
        <v>0</v>
      </c>
      <c r="AH1882">
        <f>Raw_Data[[#This Row],[Skor_Rasio]]+Raw_Data[[#This Row],[Skor_DP]]+Raw_Data[[#This Row],[Skor_Tenor]]+Raw_Data[[#This Row],[Skor_Telat]]</f>
        <v>5</v>
      </c>
      <c r="AI1882" t="str">
        <f>IF(Raw_Data[[#This Row],[Risk_Score]]&lt;=6,"Low Risk",IF(Raw_Data[[#This Row],[Risk_Score]]&lt;=8,"Medium Risk","High Risk"))</f>
        <v>Low Risk</v>
      </c>
      <c r="AJ1882">
        <f ca="1">IFERROR(DATEDIF(Raw_Data[[#This Row],[tanggal_pengajuan]],TODAY(),"m"),"N/A")</f>
        <v>4</v>
      </c>
      <c r="AK1882" t="str">
        <f ca="1">IF(ISNUMBER(Raw_Data[[#This Row],[MOB]]),IF(Raw_Data[[#This Row],[MOB]]&lt;6,"0-5 bulan",IF(Raw_Data[[#This Row],[MOB]]&lt;12,"6-11 bulan",IF(Raw_Data[[#This Row],[MOB]]&lt;24,"12-23 bulan","24+ bulan"))),"N/A")</f>
        <v>0-5 bulan</v>
      </c>
    </row>
    <row r="1883" spans="1:37" ht="14.25" customHeight="1" x14ac:dyDescent="0.45">
      <c r="A1883" t="s">
        <v>4443</v>
      </c>
      <c r="B1883" s="64">
        <v>46156</v>
      </c>
      <c r="C1883" s="1" t="str">
        <f t="shared" si="29"/>
        <v>May</v>
      </c>
      <c r="D1883" t="s">
        <v>1907</v>
      </c>
      <c r="E1883" t="s">
        <v>4444</v>
      </c>
      <c r="F1883">
        <v>52</v>
      </c>
      <c r="G1883" t="s">
        <v>51</v>
      </c>
      <c r="H1883" t="s">
        <v>108</v>
      </c>
      <c r="I1883" s="2">
        <v>5263000</v>
      </c>
      <c r="J1883" s="3">
        <f>Raw_Data[[#This Row],[cicilan_per_bulan]]/Raw_Data[[#This Row],[penghasilan_bulanan]]</f>
        <v>0.13946418392551777</v>
      </c>
      <c r="K1883" t="s">
        <v>127</v>
      </c>
      <c r="L1883" t="s">
        <v>128</v>
      </c>
      <c r="M1883" t="s">
        <v>55</v>
      </c>
      <c r="N1883" t="s">
        <v>65</v>
      </c>
      <c r="O1883" t="s">
        <v>46</v>
      </c>
      <c r="P1883" s="2">
        <v>27872000</v>
      </c>
      <c r="Q1883" s="2">
        <v>5574000</v>
      </c>
      <c r="R1883" t="str">
        <f>IF(Raw_Data[[#This Row],[persen_dp]]&lt;15%,"Low",IF(Raw_Data[[#This Row],[persen_dp]]&gt;25%,"High","Medium"))</f>
        <v>Medium</v>
      </c>
      <c r="S1883" s="3">
        <v>0.2</v>
      </c>
      <c r="T1883">
        <v>48</v>
      </c>
      <c r="U1883">
        <v>0.14499999999999999</v>
      </c>
      <c r="V1883" s="2">
        <v>734000</v>
      </c>
      <c r="W1883" s="2">
        <v>35230000</v>
      </c>
      <c r="X1883" t="str">
        <f>IF(OR(Raw_Data[[#This Row],[status_pembayaran]]="Macet",Raw_Data[[#This Row],[status_pembayaran]]="Kurang Lancar"),"Non Performing Loan","Performing")</f>
        <v>Performing</v>
      </c>
      <c r="Y1883" t="s">
        <v>47</v>
      </c>
      <c r="Z1883">
        <v>0</v>
      </c>
      <c r="AA1883">
        <v>0</v>
      </c>
      <c r="AB1883">
        <v>1</v>
      </c>
      <c r="AC1883" t="s">
        <v>137</v>
      </c>
      <c r="AD1883">
        <f>IF(Raw_Data[[#This Row],[rasio]]&lt;0.2,1,IF(Raw_Data[[#This Row],[rasio]]&lt;0.3,2,IF(Raw_Data[[#This Row],[rasio]]&lt;0.4,3,4)))</f>
        <v>1</v>
      </c>
      <c r="AE1883">
        <f>IF(Raw_Data[[#This Row],[kategori_dp]]="High",1,IF(Raw_Data[[#This Row],[kategori_dp]]="Medium",2,3))</f>
        <v>2</v>
      </c>
      <c r="AF1883">
        <f>IF(Raw_Data[[#This Row],[tenor_bulan]]&lt;=24,1,IF(Raw_Data[[#This Row],[tenor_bulan]]&lt;=36,2,IF(Raw_Data[[#This Row],[tenor_bulan]]&lt;=48,3,4)))</f>
        <v>3</v>
      </c>
      <c r="AG1883">
        <f>IF(Raw_Data[[#This Row],[jumlah_kali_telat]]=0,0,IF(Raw_Data[[#This Row],[jumlah_kali_telat]]&lt;=2,2,4))</f>
        <v>0</v>
      </c>
      <c r="AH1883">
        <f>Raw_Data[[#This Row],[Skor_Rasio]]+Raw_Data[[#This Row],[Skor_DP]]+Raw_Data[[#This Row],[Skor_Tenor]]+Raw_Data[[#This Row],[Skor_Telat]]</f>
        <v>6</v>
      </c>
      <c r="AI1883" t="str">
        <f>IF(Raw_Data[[#This Row],[Risk_Score]]&lt;=6,"Low Risk",IF(Raw_Data[[#This Row],[Risk_Score]]&lt;=8,"Medium Risk","High Risk"))</f>
        <v>Low Risk</v>
      </c>
      <c r="AJ1883">
        <f ca="1">IFERROR(DATEDIF(Raw_Data[[#This Row],[tanggal_pengajuan]],TODAY(),"m"),"N/A")</f>
        <v>5</v>
      </c>
      <c r="AK1883" t="str">
        <f ca="1">IF(ISNUMBER(Raw_Data[[#This Row],[MOB]]),IF(Raw_Data[[#This Row],[MOB]]&lt;6,"0-5 bulan",IF(Raw_Data[[#This Row],[MOB]]&lt;12,"6-11 bulan",IF(Raw_Data[[#This Row],[MOB]]&lt;24,"12-23 bulan","24+ bulan"))),"N/A")</f>
        <v>0-5 bulan</v>
      </c>
    </row>
    <row r="1884" spans="1:37" ht="14.25" customHeight="1" x14ac:dyDescent="0.45">
      <c r="A1884" t="s">
        <v>4445</v>
      </c>
      <c r="B1884" s="64">
        <v>46047</v>
      </c>
      <c r="C1884" s="1" t="str">
        <f t="shared" si="29"/>
        <v>January</v>
      </c>
      <c r="D1884" t="s">
        <v>4371</v>
      </c>
      <c r="E1884" t="s">
        <v>4446</v>
      </c>
      <c r="F1884">
        <v>33</v>
      </c>
      <c r="G1884" t="s">
        <v>40</v>
      </c>
      <c r="H1884" t="s">
        <v>52</v>
      </c>
      <c r="I1884" s="2">
        <v>9412000</v>
      </c>
      <c r="J1884" s="3">
        <f>Raw_Data[[#This Row],[cicilan_per_bulan]]/Raw_Data[[#This Row],[penghasilan_bulanan]]</f>
        <v>7.8368040798980021E-2</v>
      </c>
      <c r="K1884" t="s">
        <v>109</v>
      </c>
      <c r="L1884" t="s">
        <v>110</v>
      </c>
      <c r="M1884" t="s">
        <v>55</v>
      </c>
      <c r="N1884" t="s">
        <v>231</v>
      </c>
      <c r="O1884" t="s">
        <v>232</v>
      </c>
      <c r="P1884" s="2">
        <v>37349000</v>
      </c>
      <c r="Q1884" s="2">
        <v>14940000</v>
      </c>
      <c r="R1884" t="str">
        <f>IF(Raw_Data[[#This Row],[persen_dp]]&lt;15%,"Low",IF(Raw_Data[[#This Row],[persen_dp]]&gt;25%,"High","Medium"))</f>
        <v>High</v>
      </c>
      <c r="S1884" s="3">
        <v>0.4</v>
      </c>
      <c r="T1884">
        <v>48</v>
      </c>
      <c r="U1884">
        <v>0.14499999999999999</v>
      </c>
      <c r="V1884" s="2">
        <v>737600</v>
      </c>
      <c r="W1884" s="2">
        <v>35407000</v>
      </c>
      <c r="X1884" t="str">
        <f>IF(OR(Raw_Data[[#This Row],[status_pembayaran]]="Macet",Raw_Data[[#This Row],[status_pembayaran]]="Kurang Lancar"),"Non Performing Loan","Performing")</f>
        <v>Performing</v>
      </c>
      <c r="Y1884" t="s">
        <v>47</v>
      </c>
      <c r="Z1884">
        <v>0</v>
      </c>
      <c r="AA1884">
        <v>0</v>
      </c>
      <c r="AB1884">
        <v>1</v>
      </c>
      <c r="AD1884">
        <f>IF(Raw_Data[[#This Row],[rasio]]&lt;0.2,1,IF(Raw_Data[[#This Row],[rasio]]&lt;0.3,2,IF(Raw_Data[[#This Row],[rasio]]&lt;0.4,3,4)))</f>
        <v>1</v>
      </c>
      <c r="AE1884">
        <f>IF(Raw_Data[[#This Row],[kategori_dp]]="High",1,IF(Raw_Data[[#This Row],[kategori_dp]]="Medium",2,3))</f>
        <v>1</v>
      </c>
      <c r="AF1884">
        <f>IF(Raw_Data[[#This Row],[tenor_bulan]]&lt;=24,1,IF(Raw_Data[[#This Row],[tenor_bulan]]&lt;=36,2,IF(Raw_Data[[#This Row],[tenor_bulan]]&lt;=48,3,4)))</f>
        <v>3</v>
      </c>
      <c r="AG1884">
        <f>IF(Raw_Data[[#This Row],[jumlah_kali_telat]]=0,0,IF(Raw_Data[[#This Row],[jumlah_kali_telat]]&lt;=2,2,4))</f>
        <v>0</v>
      </c>
      <c r="AH1884">
        <f>Raw_Data[[#This Row],[Skor_Rasio]]+Raw_Data[[#This Row],[Skor_DP]]+Raw_Data[[#This Row],[Skor_Tenor]]+Raw_Data[[#This Row],[Skor_Telat]]</f>
        <v>5</v>
      </c>
      <c r="AI1884" t="str">
        <f>IF(Raw_Data[[#This Row],[Risk_Score]]&lt;=6,"Low Risk",IF(Raw_Data[[#This Row],[Risk_Score]]&lt;=8,"Medium Risk","High Risk"))</f>
        <v>Low Risk</v>
      </c>
      <c r="AJ1884">
        <f ca="1">IFERROR(DATEDIF(Raw_Data[[#This Row],[tanggal_pengajuan]],TODAY(),"m"),"N/A")</f>
        <v>8</v>
      </c>
      <c r="AK1884" t="str">
        <f ca="1">IF(ISNUMBER(Raw_Data[[#This Row],[MOB]]),IF(Raw_Data[[#This Row],[MOB]]&lt;6,"0-5 bulan",IF(Raw_Data[[#This Row],[MOB]]&lt;12,"6-11 bulan",IF(Raw_Data[[#This Row],[MOB]]&lt;24,"12-23 bulan","24+ bulan"))),"N/A")</f>
        <v>6-11 bulan</v>
      </c>
    </row>
    <row r="1885" spans="1:37" ht="14.25" customHeight="1" x14ac:dyDescent="0.45">
      <c r="A1885" t="s">
        <v>4447</v>
      </c>
      <c r="B1885" s="64">
        <v>46154</v>
      </c>
      <c r="C1885" s="1" t="str">
        <f t="shared" si="29"/>
        <v>May</v>
      </c>
      <c r="D1885" t="s">
        <v>591</v>
      </c>
      <c r="E1885" t="s">
        <v>4448</v>
      </c>
      <c r="F1885">
        <v>50</v>
      </c>
      <c r="G1885" t="s">
        <v>51</v>
      </c>
      <c r="H1885" t="s">
        <v>108</v>
      </c>
      <c r="I1885" s="2">
        <v>6217000</v>
      </c>
      <c r="J1885" s="3">
        <f>Raw_Data[[#This Row],[cicilan_per_bulan]]/Raw_Data[[#This Row],[penghasilan_bulanan]]</f>
        <v>0.10875020106160528</v>
      </c>
      <c r="K1885" t="s">
        <v>153</v>
      </c>
      <c r="L1885" t="s">
        <v>154</v>
      </c>
      <c r="M1885" t="s">
        <v>44</v>
      </c>
      <c r="N1885" t="s">
        <v>163</v>
      </c>
      <c r="O1885" t="s">
        <v>46</v>
      </c>
      <c r="P1885" s="2">
        <v>29397000</v>
      </c>
      <c r="Q1885" s="2">
        <v>5879000</v>
      </c>
      <c r="R1885" t="str">
        <f>IF(Raw_Data[[#This Row],[persen_dp]]&lt;15%,"Low",IF(Raw_Data[[#This Row],[persen_dp]]&gt;25%,"High","Medium"))</f>
        <v>Medium</v>
      </c>
      <c r="S1885" s="3">
        <v>0.2</v>
      </c>
      <c r="T1885">
        <v>60</v>
      </c>
      <c r="U1885">
        <v>0.14499999999999999</v>
      </c>
      <c r="V1885" s="2">
        <v>676100</v>
      </c>
      <c r="W1885" s="2">
        <v>40568000</v>
      </c>
      <c r="X1885" t="str">
        <f>IF(OR(Raw_Data[[#This Row],[status_pembayaran]]="Macet",Raw_Data[[#This Row],[status_pembayaran]]="Kurang Lancar"),"Non Performing Loan","Performing")</f>
        <v>Performing</v>
      </c>
      <c r="Y1885" t="s">
        <v>47</v>
      </c>
      <c r="Z1885">
        <v>0</v>
      </c>
      <c r="AA1885">
        <v>0</v>
      </c>
      <c r="AB1885">
        <v>1</v>
      </c>
      <c r="AD1885">
        <f>IF(Raw_Data[[#This Row],[rasio]]&lt;0.2,1,IF(Raw_Data[[#This Row],[rasio]]&lt;0.3,2,IF(Raw_Data[[#This Row],[rasio]]&lt;0.4,3,4)))</f>
        <v>1</v>
      </c>
      <c r="AE1885">
        <f>IF(Raw_Data[[#This Row],[kategori_dp]]="High",1,IF(Raw_Data[[#This Row],[kategori_dp]]="Medium",2,3))</f>
        <v>2</v>
      </c>
      <c r="AF1885">
        <f>IF(Raw_Data[[#This Row],[tenor_bulan]]&lt;=24,1,IF(Raw_Data[[#This Row],[tenor_bulan]]&lt;=36,2,IF(Raw_Data[[#This Row],[tenor_bulan]]&lt;=48,3,4)))</f>
        <v>4</v>
      </c>
      <c r="AG1885">
        <f>IF(Raw_Data[[#This Row],[jumlah_kali_telat]]=0,0,IF(Raw_Data[[#This Row],[jumlah_kali_telat]]&lt;=2,2,4))</f>
        <v>0</v>
      </c>
      <c r="AH1885">
        <f>Raw_Data[[#This Row],[Skor_Rasio]]+Raw_Data[[#This Row],[Skor_DP]]+Raw_Data[[#This Row],[Skor_Tenor]]+Raw_Data[[#This Row],[Skor_Telat]]</f>
        <v>7</v>
      </c>
      <c r="AI1885" t="str">
        <f>IF(Raw_Data[[#This Row],[Risk_Score]]&lt;=6,"Low Risk",IF(Raw_Data[[#This Row],[Risk_Score]]&lt;=8,"Medium Risk","High Risk"))</f>
        <v>Medium Risk</v>
      </c>
      <c r="AJ1885">
        <f ca="1">IFERROR(DATEDIF(Raw_Data[[#This Row],[tanggal_pengajuan]],TODAY(),"m"),"N/A")</f>
        <v>5</v>
      </c>
      <c r="AK1885" t="str">
        <f ca="1">IF(ISNUMBER(Raw_Data[[#This Row],[MOB]]),IF(Raw_Data[[#This Row],[MOB]]&lt;6,"0-5 bulan",IF(Raw_Data[[#This Row],[MOB]]&lt;12,"6-11 bulan",IF(Raw_Data[[#This Row],[MOB]]&lt;24,"12-23 bulan","24+ bulan"))),"N/A")</f>
        <v>0-5 bulan</v>
      </c>
    </row>
    <row r="1886" spans="1:37" ht="14.25" customHeight="1" x14ac:dyDescent="0.45">
      <c r="A1886" t="s">
        <v>4449</v>
      </c>
      <c r="B1886" s="64">
        <v>46081</v>
      </c>
      <c r="C1886" s="1" t="str">
        <f t="shared" si="29"/>
        <v>February</v>
      </c>
      <c r="D1886" t="s">
        <v>2807</v>
      </c>
      <c r="E1886" t="s">
        <v>4450</v>
      </c>
      <c r="F1886">
        <v>30</v>
      </c>
      <c r="G1886" t="s">
        <v>40</v>
      </c>
      <c r="H1886" t="s">
        <v>176</v>
      </c>
      <c r="I1886" s="2">
        <v>3836000</v>
      </c>
      <c r="J1886" s="3">
        <f>Raw_Data[[#This Row],[cicilan_per_bulan]]/Raw_Data[[#This Row],[penghasilan_bulanan]]</f>
        <v>0.44781021897810219</v>
      </c>
      <c r="K1886" t="s">
        <v>205</v>
      </c>
      <c r="L1886" t="s">
        <v>110</v>
      </c>
      <c r="M1886" t="s">
        <v>44</v>
      </c>
      <c r="N1886" t="s">
        <v>171</v>
      </c>
      <c r="O1886" t="s">
        <v>172</v>
      </c>
      <c r="P1886" s="2">
        <v>42328000</v>
      </c>
      <c r="Q1886" s="2">
        <v>16931000</v>
      </c>
      <c r="R1886" t="str">
        <f>IF(Raw_Data[[#This Row],[persen_dp]]&lt;15%,"Low",IF(Raw_Data[[#This Row],[persen_dp]]&gt;25%,"High","Medium"))</f>
        <v>High</v>
      </c>
      <c r="S1886" s="3">
        <v>0.4</v>
      </c>
      <c r="T1886">
        <v>18</v>
      </c>
      <c r="U1886">
        <v>0.14499999999999999</v>
      </c>
      <c r="V1886" s="2">
        <v>1717800</v>
      </c>
      <c r="W1886" s="2">
        <v>30920000</v>
      </c>
      <c r="X1886" t="str">
        <f>IF(OR(Raw_Data[[#This Row],[status_pembayaran]]="Macet",Raw_Data[[#This Row],[status_pembayaran]]="Kurang Lancar"),"Non Performing Loan","Performing")</f>
        <v>Performing</v>
      </c>
      <c r="Y1886" t="s">
        <v>47</v>
      </c>
      <c r="Z1886">
        <v>0</v>
      </c>
      <c r="AA1886">
        <v>0</v>
      </c>
      <c r="AB1886">
        <v>1</v>
      </c>
      <c r="AC1886" t="s">
        <v>58</v>
      </c>
      <c r="AD1886">
        <f>IF(Raw_Data[[#This Row],[rasio]]&lt;0.2,1,IF(Raw_Data[[#This Row],[rasio]]&lt;0.3,2,IF(Raw_Data[[#This Row],[rasio]]&lt;0.4,3,4)))</f>
        <v>4</v>
      </c>
      <c r="AE1886">
        <f>IF(Raw_Data[[#This Row],[kategori_dp]]="High",1,IF(Raw_Data[[#This Row],[kategori_dp]]="Medium",2,3))</f>
        <v>1</v>
      </c>
      <c r="AF1886">
        <f>IF(Raw_Data[[#This Row],[tenor_bulan]]&lt;=24,1,IF(Raw_Data[[#This Row],[tenor_bulan]]&lt;=36,2,IF(Raw_Data[[#This Row],[tenor_bulan]]&lt;=48,3,4)))</f>
        <v>1</v>
      </c>
      <c r="AG1886">
        <f>IF(Raw_Data[[#This Row],[jumlah_kali_telat]]=0,0,IF(Raw_Data[[#This Row],[jumlah_kali_telat]]&lt;=2,2,4))</f>
        <v>0</v>
      </c>
      <c r="AH1886">
        <f>Raw_Data[[#This Row],[Skor_Rasio]]+Raw_Data[[#This Row],[Skor_DP]]+Raw_Data[[#This Row],[Skor_Tenor]]+Raw_Data[[#This Row],[Skor_Telat]]</f>
        <v>6</v>
      </c>
      <c r="AI1886" t="str">
        <f>IF(Raw_Data[[#This Row],[Risk_Score]]&lt;=6,"Low Risk",IF(Raw_Data[[#This Row],[Risk_Score]]&lt;=8,"Medium Risk","High Risk"))</f>
        <v>Low Risk</v>
      </c>
      <c r="AJ1886">
        <f ca="1">IFERROR(DATEDIF(Raw_Data[[#This Row],[tanggal_pengajuan]],TODAY(),"m"),"N/A")</f>
        <v>7</v>
      </c>
      <c r="AK1886" t="str">
        <f ca="1">IF(ISNUMBER(Raw_Data[[#This Row],[MOB]]),IF(Raw_Data[[#This Row],[MOB]]&lt;6,"0-5 bulan",IF(Raw_Data[[#This Row],[MOB]]&lt;12,"6-11 bulan",IF(Raw_Data[[#This Row],[MOB]]&lt;24,"12-23 bulan","24+ bulan"))),"N/A")</f>
        <v>6-11 bulan</v>
      </c>
    </row>
    <row r="1887" spans="1:37" ht="14.25" customHeight="1" x14ac:dyDescent="0.45">
      <c r="A1887" t="s">
        <v>4451</v>
      </c>
      <c r="B1887" s="64">
        <v>46107</v>
      </c>
      <c r="C1887" s="1" t="str">
        <f t="shared" si="29"/>
        <v>March</v>
      </c>
      <c r="D1887" t="s">
        <v>2727</v>
      </c>
      <c r="E1887" t="s">
        <v>4452</v>
      </c>
      <c r="F1887">
        <v>47</v>
      </c>
      <c r="G1887" t="s">
        <v>40</v>
      </c>
      <c r="H1887" t="s">
        <v>101</v>
      </c>
      <c r="I1887" s="2">
        <v>4920000</v>
      </c>
      <c r="J1887" s="3">
        <f>Raw_Data[[#This Row],[cicilan_per_bulan]]/Raw_Data[[#This Row],[penghasilan_bulanan]]</f>
        <v>0.35705284552845529</v>
      </c>
      <c r="K1887" t="s">
        <v>205</v>
      </c>
      <c r="L1887" t="s">
        <v>110</v>
      </c>
      <c r="M1887" t="s">
        <v>44</v>
      </c>
      <c r="N1887" t="s">
        <v>129</v>
      </c>
      <c r="O1887" t="s">
        <v>130</v>
      </c>
      <c r="P1887" s="2">
        <v>23014000</v>
      </c>
      <c r="Q1887" s="2">
        <v>4603000</v>
      </c>
      <c r="R1887" t="str">
        <f>IF(Raw_Data[[#This Row],[persen_dp]]&lt;15%,"Low",IF(Raw_Data[[#This Row],[persen_dp]]&gt;25%,"High","Medium"))</f>
        <v>Medium</v>
      </c>
      <c r="S1887" s="3">
        <v>0.2</v>
      </c>
      <c r="T1887">
        <v>12</v>
      </c>
      <c r="U1887">
        <v>0.14499999999999999</v>
      </c>
      <c r="V1887" s="2">
        <v>1756700</v>
      </c>
      <c r="W1887" s="2">
        <v>21081000</v>
      </c>
      <c r="X1887" t="str">
        <f>IF(OR(Raw_Data[[#This Row],[status_pembayaran]]="Macet",Raw_Data[[#This Row],[status_pembayaran]]="Kurang Lancar"),"Non Performing Loan","Performing")</f>
        <v>Performing</v>
      </c>
      <c r="Y1887" t="s">
        <v>47</v>
      </c>
      <c r="Z1887">
        <v>0</v>
      </c>
      <c r="AA1887">
        <v>0</v>
      </c>
      <c r="AB1887">
        <v>1</v>
      </c>
      <c r="AC1887" t="s">
        <v>66</v>
      </c>
      <c r="AD1887">
        <f>IF(Raw_Data[[#This Row],[rasio]]&lt;0.2,1,IF(Raw_Data[[#This Row],[rasio]]&lt;0.3,2,IF(Raw_Data[[#This Row],[rasio]]&lt;0.4,3,4)))</f>
        <v>3</v>
      </c>
      <c r="AE1887">
        <f>IF(Raw_Data[[#This Row],[kategori_dp]]="High",1,IF(Raw_Data[[#This Row],[kategori_dp]]="Medium",2,3))</f>
        <v>2</v>
      </c>
      <c r="AF1887">
        <f>IF(Raw_Data[[#This Row],[tenor_bulan]]&lt;=24,1,IF(Raw_Data[[#This Row],[tenor_bulan]]&lt;=36,2,IF(Raw_Data[[#This Row],[tenor_bulan]]&lt;=48,3,4)))</f>
        <v>1</v>
      </c>
      <c r="AG1887">
        <f>IF(Raw_Data[[#This Row],[jumlah_kali_telat]]=0,0,IF(Raw_Data[[#This Row],[jumlah_kali_telat]]&lt;=2,2,4))</f>
        <v>0</v>
      </c>
      <c r="AH1887">
        <f>Raw_Data[[#This Row],[Skor_Rasio]]+Raw_Data[[#This Row],[Skor_DP]]+Raw_Data[[#This Row],[Skor_Tenor]]+Raw_Data[[#This Row],[Skor_Telat]]</f>
        <v>6</v>
      </c>
      <c r="AI1887" t="str">
        <f>IF(Raw_Data[[#This Row],[Risk_Score]]&lt;=6,"Low Risk",IF(Raw_Data[[#This Row],[Risk_Score]]&lt;=8,"Medium Risk","High Risk"))</f>
        <v>Low Risk</v>
      </c>
      <c r="AJ1887">
        <f ca="1">IFERROR(DATEDIF(Raw_Data[[#This Row],[tanggal_pengajuan]],TODAY(),"m"),"N/A")</f>
        <v>6</v>
      </c>
      <c r="AK1887" t="str">
        <f ca="1">IF(ISNUMBER(Raw_Data[[#This Row],[MOB]]),IF(Raw_Data[[#This Row],[MOB]]&lt;6,"0-5 bulan",IF(Raw_Data[[#This Row],[MOB]]&lt;12,"6-11 bulan",IF(Raw_Data[[#This Row],[MOB]]&lt;24,"12-23 bulan","24+ bulan"))),"N/A")</f>
        <v>6-11 bulan</v>
      </c>
    </row>
    <row r="1888" spans="1:37" ht="14.25" customHeight="1" x14ac:dyDescent="0.45">
      <c r="A1888" t="s">
        <v>4453</v>
      </c>
      <c r="B1888" s="64">
        <v>46049</v>
      </c>
      <c r="C1888" s="1" t="str">
        <f t="shared" si="29"/>
        <v>January</v>
      </c>
      <c r="D1888" t="s">
        <v>1297</v>
      </c>
      <c r="E1888" t="s">
        <v>4454</v>
      </c>
      <c r="F1888">
        <v>21</v>
      </c>
      <c r="G1888" t="s">
        <v>51</v>
      </c>
      <c r="H1888" t="s">
        <v>96</v>
      </c>
      <c r="I1888" s="2">
        <v>5383000</v>
      </c>
      <c r="J1888" s="3">
        <f>Raw_Data[[#This Row],[cicilan_per_bulan]]/Raw_Data[[#This Row],[penghasilan_bulanan]]</f>
        <v>0.24075794166821474</v>
      </c>
      <c r="K1888" t="s">
        <v>91</v>
      </c>
      <c r="L1888" t="s">
        <v>92</v>
      </c>
      <c r="M1888" t="s">
        <v>55</v>
      </c>
      <c r="N1888" t="s">
        <v>121</v>
      </c>
      <c r="O1888" t="s">
        <v>122</v>
      </c>
      <c r="P1888" s="2">
        <v>36125000</v>
      </c>
      <c r="Q1888" s="2">
        <v>3612000</v>
      </c>
      <c r="R1888" t="str">
        <f>IF(Raw_Data[[#This Row],[persen_dp]]&lt;15%,"Low",IF(Raw_Data[[#This Row],[persen_dp]]&gt;25%,"High","Medium"))</f>
        <v>Low</v>
      </c>
      <c r="S1888" s="3">
        <v>0.1</v>
      </c>
      <c r="T1888">
        <v>36</v>
      </c>
      <c r="U1888">
        <v>0.14499999999999999</v>
      </c>
      <c r="V1888" s="2">
        <v>1296000</v>
      </c>
      <c r="W1888" s="2">
        <v>46656000</v>
      </c>
      <c r="X1888" t="str">
        <f>IF(OR(Raw_Data[[#This Row],[status_pembayaran]]="Macet",Raw_Data[[#This Row],[status_pembayaran]]="Kurang Lancar"),"Non Performing Loan","Performing")</f>
        <v>Performing</v>
      </c>
      <c r="Y1888" t="s">
        <v>47</v>
      </c>
      <c r="Z1888">
        <v>0</v>
      </c>
      <c r="AA1888">
        <v>0</v>
      </c>
      <c r="AB1888">
        <v>1</v>
      </c>
      <c r="AD1888">
        <f>IF(Raw_Data[[#This Row],[rasio]]&lt;0.2,1,IF(Raw_Data[[#This Row],[rasio]]&lt;0.3,2,IF(Raw_Data[[#This Row],[rasio]]&lt;0.4,3,4)))</f>
        <v>2</v>
      </c>
      <c r="AE1888">
        <f>IF(Raw_Data[[#This Row],[kategori_dp]]="High",1,IF(Raw_Data[[#This Row],[kategori_dp]]="Medium",2,3))</f>
        <v>3</v>
      </c>
      <c r="AF1888">
        <f>IF(Raw_Data[[#This Row],[tenor_bulan]]&lt;=24,1,IF(Raw_Data[[#This Row],[tenor_bulan]]&lt;=36,2,IF(Raw_Data[[#This Row],[tenor_bulan]]&lt;=48,3,4)))</f>
        <v>2</v>
      </c>
      <c r="AG1888">
        <f>IF(Raw_Data[[#This Row],[jumlah_kali_telat]]=0,0,IF(Raw_Data[[#This Row],[jumlah_kali_telat]]&lt;=2,2,4))</f>
        <v>0</v>
      </c>
      <c r="AH1888">
        <f>Raw_Data[[#This Row],[Skor_Rasio]]+Raw_Data[[#This Row],[Skor_DP]]+Raw_Data[[#This Row],[Skor_Tenor]]+Raw_Data[[#This Row],[Skor_Telat]]</f>
        <v>7</v>
      </c>
      <c r="AI1888" t="str">
        <f>IF(Raw_Data[[#This Row],[Risk_Score]]&lt;=6,"Low Risk",IF(Raw_Data[[#This Row],[Risk_Score]]&lt;=8,"Medium Risk","High Risk"))</f>
        <v>Medium Risk</v>
      </c>
      <c r="AJ1888">
        <f ca="1">IFERROR(DATEDIF(Raw_Data[[#This Row],[tanggal_pengajuan]],TODAY(),"m"),"N/A")</f>
        <v>8</v>
      </c>
      <c r="AK1888" t="str">
        <f ca="1">IF(ISNUMBER(Raw_Data[[#This Row],[MOB]]),IF(Raw_Data[[#This Row],[MOB]]&lt;6,"0-5 bulan",IF(Raw_Data[[#This Row],[MOB]]&lt;12,"6-11 bulan",IF(Raw_Data[[#This Row],[MOB]]&lt;24,"12-23 bulan","24+ bulan"))),"N/A")</f>
        <v>6-11 bulan</v>
      </c>
    </row>
    <row r="1889" spans="1:37" ht="14.25" customHeight="1" x14ac:dyDescent="0.45">
      <c r="A1889" t="s">
        <v>4455</v>
      </c>
      <c r="B1889" s="64">
        <v>46176</v>
      </c>
      <c r="C1889" s="1" t="str">
        <f t="shared" si="29"/>
        <v>June</v>
      </c>
      <c r="D1889" t="s">
        <v>260</v>
      </c>
      <c r="E1889" t="s">
        <v>211</v>
      </c>
      <c r="F1889">
        <v>21</v>
      </c>
      <c r="G1889" t="s">
        <v>40</v>
      </c>
      <c r="H1889" t="s">
        <v>52</v>
      </c>
      <c r="I1889" s="2">
        <v>4542000</v>
      </c>
      <c r="J1889" s="3">
        <f>Raw_Data[[#This Row],[cicilan_per_bulan]]/Raw_Data[[#This Row],[penghasilan_bulanan]]</f>
        <v>0.39368119771025978</v>
      </c>
      <c r="K1889" t="s">
        <v>286</v>
      </c>
      <c r="L1889" t="s">
        <v>154</v>
      </c>
      <c r="M1889" t="s">
        <v>55</v>
      </c>
      <c r="N1889" t="s">
        <v>395</v>
      </c>
      <c r="O1889" t="s">
        <v>396</v>
      </c>
      <c r="P1889" s="2">
        <v>60357000</v>
      </c>
      <c r="Q1889" s="2">
        <v>6036000</v>
      </c>
      <c r="R1889" t="str">
        <f>IF(Raw_Data[[#This Row],[persen_dp]]&lt;15%,"Low",IF(Raw_Data[[#This Row],[persen_dp]]&gt;25%,"High","Medium"))</f>
        <v>Low</v>
      </c>
      <c r="S1889" s="3">
        <v>0.1</v>
      </c>
      <c r="T1889">
        <v>48</v>
      </c>
      <c r="U1889">
        <v>0.14499999999999999</v>
      </c>
      <c r="V1889" s="2">
        <v>1788100</v>
      </c>
      <c r="W1889" s="2">
        <v>85828000</v>
      </c>
      <c r="X1889" t="str">
        <f>IF(OR(Raw_Data[[#This Row],[status_pembayaran]]="Macet",Raw_Data[[#This Row],[status_pembayaran]]="Kurang Lancar"),"Non Performing Loan","Performing")</f>
        <v>Performing</v>
      </c>
      <c r="Y1889" t="s">
        <v>47</v>
      </c>
      <c r="Z1889">
        <v>0</v>
      </c>
      <c r="AA1889">
        <v>0</v>
      </c>
      <c r="AB1889">
        <v>1</v>
      </c>
      <c r="AD1889">
        <f>IF(Raw_Data[[#This Row],[rasio]]&lt;0.2,1,IF(Raw_Data[[#This Row],[rasio]]&lt;0.3,2,IF(Raw_Data[[#This Row],[rasio]]&lt;0.4,3,4)))</f>
        <v>3</v>
      </c>
      <c r="AE1889">
        <f>IF(Raw_Data[[#This Row],[kategori_dp]]="High",1,IF(Raw_Data[[#This Row],[kategori_dp]]="Medium",2,3))</f>
        <v>3</v>
      </c>
      <c r="AF1889">
        <f>IF(Raw_Data[[#This Row],[tenor_bulan]]&lt;=24,1,IF(Raw_Data[[#This Row],[tenor_bulan]]&lt;=36,2,IF(Raw_Data[[#This Row],[tenor_bulan]]&lt;=48,3,4)))</f>
        <v>3</v>
      </c>
      <c r="AG1889">
        <f>IF(Raw_Data[[#This Row],[jumlah_kali_telat]]=0,0,IF(Raw_Data[[#This Row],[jumlah_kali_telat]]&lt;=2,2,4))</f>
        <v>0</v>
      </c>
      <c r="AH1889">
        <f>Raw_Data[[#This Row],[Skor_Rasio]]+Raw_Data[[#This Row],[Skor_DP]]+Raw_Data[[#This Row],[Skor_Tenor]]+Raw_Data[[#This Row],[Skor_Telat]]</f>
        <v>9</v>
      </c>
      <c r="AI1889" t="str">
        <f>IF(Raw_Data[[#This Row],[Risk_Score]]&lt;=6,"Low Risk",IF(Raw_Data[[#This Row],[Risk_Score]]&lt;=8,"Medium Risk","High Risk"))</f>
        <v>High Risk</v>
      </c>
      <c r="AJ1889">
        <f ca="1">IFERROR(DATEDIF(Raw_Data[[#This Row],[tanggal_pengajuan]],TODAY(),"m"),"N/A")</f>
        <v>4</v>
      </c>
      <c r="AK1889" t="str">
        <f ca="1">IF(ISNUMBER(Raw_Data[[#This Row],[MOB]]),IF(Raw_Data[[#This Row],[MOB]]&lt;6,"0-5 bulan",IF(Raw_Data[[#This Row],[MOB]]&lt;12,"6-11 bulan",IF(Raw_Data[[#This Row],[MOB]]&lt;24,"12-23 bulan","24+ bulan"))),"N/A")</f>
        <v>0-5 bulan</v>
      </c>
    </row>
    <row r="1890" spans="1:37" ht="14.25" customHeight="1" x14ac:dyDescent="0.45">
      <c r="A1890" t="s">
        <v>4456</v>
      </c>
      <c r="B1890" s="64">
        <v>46192</v>
      </c>
      <c r="C1890" s="1" t="str">
        <f t="shared" si="29"/>
        <v>June</v>
      </c>
      <c r="D1890" t="s">
        <v>465</v>
      </c>
      <c r="E1890" t="s">
        <v>4457</v>
      </c>
      <c r="F1890">
        <v>47</v>
      </c>
      <c r="G1890" t="s">
        <v>40</v>
      </c>
      <c r="H1890" t="s">
        <v>126</v>
      </c>
      <c r="I1890" s="2">
        <v>4488000</v>
      </c>
      <c r="J1890" s="3">
        <f>Raw_Data[[#This Row],[cicilan_per_bulan]]/Raw_Data[[#This Row],[penghasilan_bulanan]]</f>
        <v>0.1787878787878788</v>
      </c>
      <c r="K1890" t="s">
        <v>192</v>
      </c>
      <c r="L1890" t="s">
        <v>128</v>
      </c>
      <c r="M1890" t="s">
        <v>55</v>
      </c>
      <c r="N1890" t="s">
        <v>65</v>
      </c>
      <c r="O1890" t="s">
        <v>46</v>
      </c>
      <c r="P1890" s="2">
        <v>28756000</v>
      </c>
      <c r="Q1890" s="2">
        <v>8627000</v>
      </c>
      <c r="R1890" t="str">
        <f>IF(Raw_Data[[#This Row],[persen_dp]]&lt;15%,"Low",IF(Raw_Data[[#This Row],[persen_dp]]&gt;25%,"High","Medium"))</f>
        <v>High</v>
      </c>
      <c r="S1890" s="3">
        <v>0.3</v>
      </c>
      <c r="T1890">
        <v>36</v>
      </c>
      <c r="U1890">
        <v>0.14499999999999999</v>
      </c>
      <c r="V1890" s="2">
        <v>802400</v>
      </c>
      <c r="W1890" s="2">
        <v>28886000</v>
      </c>
      <c r="X1890" t="str">
        <f>IF(OR(Raw_Data[[#This Row],[status_pembayaran]]="Macet",Raw_Data[[#This Row],[status_pembayaran]]="Kurang Lancar"),"Non Performing Loan","Performing")</f>
        <v>Performing</v>
      </c>
      <c r="Y1890" t="s">
        <v>47</v>
      </c>
      <c r="Z1890">
        <v>0</v>
      </c>
      <c r="AA1890">
        <v>0</v>
      </c>
      <c r="AB1890">
        <v>1</v>
      </c>
      <c r="AC1890" t="s">
        <v>74</v>
      </c>
      <c r="AD1890">
        <f>IF(Raw_Data[[#This Row],[rasio]]&lt;0.2,1,IF(Raw_Data[[#This Row],[rasio]]&lt;0.3,2,IF(Raw_Data[[#This Row],[rasio]]&lt;0.4,3,4)))</f>
        <v>1</v>
      </c>
      <c r="AE1890">
        <f>IF(Raw_Data[[#This Row],[kategori_dp]]="High",1,IF(Raw_Data[[#This Row],[kategori_dp]]="Medium",2,3))</f>
        <v>1</v>
      </c>
      <c r="AF1890">
        <f>IF(Raw_Data[[#This Row],[tenor_bulan]]&lt;=24,1,IF(Raw_Data[[#This Row],[tenor_bulan]]&lt;=36,2,IF(Raw_Data[[#This Row],[tenor_bulan]]&lt;=48,3,4)))</f>
        <v>2</v>
      </c>
      <c r="AG1890">
        <f>IF(Raw_Data[[#This Row],[jumlah_kali_telat]]=0,0,IF(Raw_Data[[#This Row],[jumlah_kali_telat]]&lt;=2,2,4))</f>
        <v>0</v>
      </c>
      <c r="AH1890">
        <f>Raw_Data[[#This Row],[Skor_Rasio]]+Raw_Data[[#This Row],[Skor_DP]]+Raw_Data[[#This Row],[Skor_Tenor]]+Raw_Data[[#This Row],[Skor_Telat]]</f>
        <v>4</v>
      </c>
      <c r="AI1890" t="str">
        <f>IF(Raw_Data[[#This Row],[Risk_Score]]&lt;=6,"Low Risk",IF(Raw_Data[[#This Row],[Risk_Score]]&lt;=8,"Medium Risk","High Risk"))</f>
        <v>Low Risk</v>
      </c>
      <c r="AJ1890">
        <f ca="1">IFERROR(DATEDIF(Raw_Data[[#This Row],[tanggal_pengajuan]],TODAY(),"m"),"N/A")</f>
        <v>4</v>
      </c>
      <c r="AK1890" t="str">
        <f ca="1">IF(ISNUMBER(Raw_Data[[#This Row],[MOB]]),IF(Raw_Data[[#This Row],[MOB]]&lt;6,"0-5 bulan",IF(Raw_Data[[#This Row],[MOB]]&lt;12,"6-11 bulan",IF(Raw_Data[[#This Row],[MOB]]&lt;24,"12-23 bulan","24+ bulan"))),"N/A")</f>
        <v>0-5 bulan</v>
      </c>
    </row>
    <row r="1891" spans="1:37" ht="14.25" customHeight="1" x14ac:dyDescent="0.45">
      <c r="A1891" t="s">
        <v>4458</v>
      </c>
      <c r="B1891" s="64">
        <v>46131</v>
      </c>
      <c r="C1891" s="1" t="str">
        <f t="shared" si="29"/>
        <v>April</v>
      </c>
      <c r="D1891" t="s">
        <v>673</v>
      </c>
      <c r="E1891" t="s">
        <v>4459</v>
      </c>
      <c r="F1891">
        <v>39</v>
      </c>
      <c r="G1891" t="s">
        <v>51</v>
      </c>
      <c r="H1891" t="s">
        <v>176</v>
      </c>
      <c r="I1891" s="2">
        <v>5620000</v>
      </c>
      <c r="J1891" s="3">
        <f>Raw_Data[[#This Row],[cicilan_per_bulan]]/Raw_Data[[#This Row],[penghasilan_bulanan]]</f>
        <v>0.2200711743772242</v>
      </c>
      <c r="K1891" t="s">
        <v>42</v>
      </c>
      <c r="L1891" t="s">
        <v>43</v>
      </c>
      <c r="M1891" t="s">
        <v>44</v>
      </c>
      <c r="N1891" t="s">
        <v>273</v>
      </c>
      <c r="O1891" t="s">
        <v>274</v>
      </c>
      <c r="P1891" s="2">
        <v>18517000</v>
      </c>
      <c r="Q1891" s="2">
        <v>5555000</v>
      </c>
      <c r="R1891" t="str">
        <f>IF(Raw_Data[[#This Row],[persen_dp]]&lt;15%,"Low",IF(Raw_Data[[#This Row],[persen_dp]]&gt;25%,"High","Medium"))</f>
        <v>High</v>
      </c>
      <c r="S1891" s="3">
        <v>0.3</v>
      </c>
      <c r="T1891">
        <v>12</v>
      </c>
      <c r="U1891">
        <v>0.14499999999999999</v>
      </c>
      <c r="V1891" s="2">
        <v>1236800</v>
      </c>
      <c r="W1891" s="2">
        <v>14841000</v>
      </c>
      <c r="X1891" t="str">
        <f>IF(OR(Raw_Data[[#This Row],[status_pembayaran]]="Macet",Raw_Data[[#This Row],[status_pembayaran]]="Kurang Lancar"),"Non Performing Loan","Performing")</f>
        <v>Performing</v>
      </c>
      <c r="Y1891" t="s">
        <v>47</v>
      </c>
      <c r="Z1891">
        <v>0</v>
      </c>
      <c r="AA1891">
        <v>0</v>
      </c>
      <c r="AB1891">
        <v>1</v>
      </c>
      <c r="AC1891" t="s">
        <v>137</v>
      </c>
      <c r="AD1891">
        <f>IF(Raw_Data[[#This Row],[rasio]]&lt;0.2,1,IF(Raw_Data[[#This Row],[rasio]]&lt;0.3,2,IF(Raw_Data[[#This Row],[rasio]]&lt;0.4,3,4)))</f>
        <v>2</v>
      </c>
      <c r="AE1891">
        <f>IF(Raw_Data[[#This Row],[kategori_dp]]="High",1,IF(Raw_Data[[#This Row],[kategori_dp]]="Medium",2,3))</f>
        <v>1</v>
      </c>
      <c r="AF1891">
        <f>IF(Raw_Data[[#This Row],[tenor_bulan]]&lt;=24,1,IF(Raw_Data[[#This Row],[tenor_bulan]]&lt;=36,2,IF(Raw_Data[[#This Row],[tenor_bulan]]&lt;=48,3,4)))</f>
        <v>1</v>
      </c>
      <c r="AG1891">
        <f>IF(Raw_Data[[#This Row],[jumlah_kali_telat]]=0,0,IF(Raw_Data[[#This Row],[jumlah_kali_telat]]&lt;=2,2,4))</f>
        <v>0</v>
      </c>
      <c r="AH1891">
        <f>Raw_Data[[#This Row],[Skor_Rasio]]+Raw_Data[[#This Row],[Skor_DP]]+Raw_Data[[#This Row],[Skor_Tenor]]+Raw_Data[[#This Row],[Skor_Telat]]</f>
        <v>4</v>
      </c>
      <c r="AI1891" t="str">
        <f>IF(Raw_Data[[#This Row],[Risk_Score]]&lt;=6,"Low Risk",IF(Raw_Data[[#This Row],[Risk_Score]]&lt;=8,"Medium Risk","High Risk"))</f>
        <v>Low Risk</v>
      </c>
      <c r="AJ1891">
        <f ca="1">IFERROR(DATEDIF(Raw_Data[[#This Row],[tanggal_pengajuan]],TODAY(),"m"),"N/A")</f>
        <v>6</v>
      </c>
      <c r="AK1891" t="str">
        <f ca="1">IF(ISNUMBER(Raw_Data[[#This Row],[MOB]]),IF(Raw_Data[[#This Row],[MOB]]&lt;6,"0-5 bulan",IF(Raw_Data[[#This Row],[MOB]]&lt;12,"6-11 bulan",IF(Raw_Data[[#This Row],[MOB]]&lt;24,"12-23 bulan","24+ bulan"))),"N/A")</f>
        <v>6-11 bulan</v>
      </c>
    </row>
    <row r="1892" spans="1:37" ht="14.25" customHeight="1" x14ac:dyDescent="0.45">
      <c r="A1892" t="s">
        <v>4460</v>
      </c>
      <c r="B1892" s="64">
        <v>46119</v>
      </c>
      <c r="C1892" s="1" t="str">
        <f t="shared" si="29"/>
        <v>April</v>
      </c>
      <c r="D1892" t="s">
        <v>1931</v>
      </c>
      <c r="E1892" t="s">
        <v>4461</v>
      </c>
      <c r="F1892">
        <v>37</v>
      </c>
      <c r="G1892" t="s">
        <v>51</v>
      </c>
      <c r="H1892" t="s">
        <v>41</v>
      </c>
      <c r="I1892" s="2">
        <v>4704000</v>
      </c>
      <c r="J1892" s="3">
        <f>Raw_Data[[#This Row],[cicilan_per_bulan]]/Raw_Data[[#This Row],[penghasilan_bulanan]]</f>
        <v>0.29719387755102039</v>
      </c>
      <c r="K1892" t="s">
        <v>153</v>
      </c>
      <c r="L1892" t="s">
        <v>154</v>
      </c>
      <c r="M1892" t="s">
        <v>55</v>
      </c>
      <c r="N1892" t="s">
        <v>231</v>
      </c>
      <c r="O1892" t="s">
        <v>232</v>
      </c>
      <c r="P1892" s="2">
        <v>37155000</v>
      </c>
      <c r="Q1892" s="2">
        <v>11146000</v>
      </c>
      <c r="R1892" t="str">
        <f>IF(Raw_Data[[#This Row],[persen_dp]]&lt;15%,"Low",IF(Raw_Data[[#This Row],[persen_dp]]&gt;25%,"High","Medium"))</f>
        <v>High</v>
      </c>
      <c r="S1892" s="3">
        <v>0.3</v>
      </c>
      <c r="T1892">
        <v>24</v>
      </c>
      <c r="U1892">
        <v>0.14499999999999999</v>
      </c>
      <c r="V1892" s="2">
        <v>1398000</v>
      </c>
      <c r="W1892" s="2">
        <v>33551000</v>
      </c>
      <c r="X1892" t="str">
        <f>IF(OR(Raw_Data[[#This Row],[status_pembayaran]]="Macet",Raw_Data[[#This Row],[status_pembayaran]]="Kurang Lancar"),"Non Performing Loan","Performing")</f>
        <v>Performing</v>
      </c>
      <c r="Y1892" t="s">
        <v>47</v>
      </c>
      <c r="Z1892">
        <v>0</v>
      </c>
      <c r="AA1892">
        <v>0</v>
      </c>
      <c r="AB1892">
        <v>1</v>
      </c>
      <c r="AD1892">
        <f>IF(Raw_Data[[#This Row],[rasio]]&lt;0.2,1,IF(Raw_Data[[#This Row],[rasio]]&lt;0.3,2,IF(Raw_Data[[#This Row],[rasio]]&lt;0.4,3,4)))</f>
        <v>2</v>
      </c>
      <c r="AE1892">
        <f>IF(Raw_Data[[#This Row],[kategori_dp]]="High",1,IF(Raw_Data[[#This Row],[kategori_dp]]="Medium",2,3))</f>
        <v>1</v>
      </c>
      <c r="AF1892">
        <f>IF(Raw_Data[[#This Row],[tenor_bulan]]&lt;=24,1,IF(Raw_Data[[#This Row],[tenor_bulan]]&lt;=36,2,IF(Raw_Data[[#This Row],[tenor_bulan]]&lt;=48,3,4)))</f>
        <v>1</v>
      </c>
      <c r="AG1892">
        <f>IF(Raw_Data[[#This Row],[jumlah_kali_telat]]=0,0,IF(Raw_Data[[#This Row],[jumlah_kali_telat]]&lt;=2,2,4))</f>
        <v>0</v>
      </c>
      <c r="AH1892">
        <f>Raw_Data[[#This Row],[Skor_Rasio]]+Raw_Data[[#This Row],[Skor_DP]]+Raw_Data[[#This Row],[Skor_Tenor]]+Raw_Data[[#This Row],[Skor_Telat]]</f>
        <v>4</v>
      </c>
      <c r="AI1892" t="str">
        <f>IF(Raw_Data[[#This Row],[Risk_Score]]&lt;=6,"Low Risk",IF(Raw_Data[[#This Row],[Risk_Score]]&lt;=8,"Medium Risk","High Risk"))</f>
        <v>Low Risk</v>
      </c>
      <c r="AJ1892">
        <f ca="1">IFERROR(DATEDIF(Raw_Data[[#This Row],[tanggal_pengajuan]],TODAY(),"m"),"N/A")</f>
        <v>6</v>
      </c>
      <c r="AK1892" t="str">
        <f ca="1">IF(ISNUMBER(Raw_Data[[#This Row],[MOB]]),IF(Raw_Data[[#This Row],[MOB]]&lt;6,"0-5 bulan",IF(Raw_Data[[#This Row],[MOB]]&lt;12,"6-11 bulan",IF(Raw_Data[[#This Row],[MOB]]&lt;24,"12-23 bulan","24+ bulan"))),"N/A")</f>
        <v>6-11 bulan</v>
      </c>
    </row>
    <row r="1893" spans="1:37" ht="14.25" customHeight="1" x14ac:dyDescent="0.45">
      <c r="A1893" t="s">
        <v>4462</v>
      </c>
      <c r="B1893" s="64">
        <v>46057</v>
      </c>
      <c r="C1893" s="1" t="str">
        <f t="shared" si="29"/>
        <v>February</v>
      </c>
      <c r="D1893" t="s">
        <v>1300</v>
      </c>
      <c r="E1893" t="s">
        <v>4463</v>
      </c>
      <c r="F1893">
        <v>29</v>
      </c>
      <c r="G1893" t="s">
        <v>40</v>
      </c>
      <c r="H1893" t="s">
        <v>41</v>
      </c>
      <c r="I1893" s="2">
        <v>5997000</v>
      </c>
      <c r="J1893" s="3">
        <f>Raw_Data[[#This Row],[cicilan_per_bulan]]/Raw_Data[[#This Row],[penghasilan_bulanan]]</f>
        <v>0.12974820743705187</v>
      </c>
      <c r="K1893" t="s">
        <v>188</v>
      </c>
      <c r="L1893" t="s">
        <v>154</v>
      </c>
      <c r="M1893" t="s">
        <v>55</v>
      </c>
      <c r="N1893" t="s">
        <v>65</v>
      </c>
      <c r="O1893" t="s">
        <v>46</v>
      </c>
      <c r="P1893" s="2">
        <v>27809000</v>
      </c>
      <c r="Q1893" s="2">
        <v>4171000</v>
      </c>
      <c r="R1893" t="str">
        <f>IF(Raw_Data[[#This Row],[persen_dp]]&lt;15%,"Low",IF(Raw_Data[[#This Row],[persen_dp]]&gt;25%,"High","Medium"))</f>
        <v>Medium</v>
      </c>
      <c r="S1893" s="3">
        <v>0.15</v>
      </c>
      <c r="T1893">
        <v>48</v>
      </c>
      <c r="U1893">
        <v>0.14499999999999999</v>
      </c>
      <c r="V1893" s="2">
        <v>778100</v>
      </c>
      <c r="W1893" s="2">
        <v>37349000</v>
      </c>
      <c r="X1893" t="str">
        <f>IF(OR(Raw_Data[[#This Row],[status_pembayaran]]="Macet",Raw_Data[[#This Row],[status_pembayaran]]="Kurang Lancar"),"Non Performing Loan","Performing")</f>
        <v>Performing</v>
      </c>
      <c r="Y1893" t="s">
        <v>47</v>
      </c>
      <c r="Z1893">
        <v>0</v>
      </c>
      <c r="AA1893">
        <v>0</v>
      </c>
      <c r="AB1893">
        <v>1</v>
      </c>
      <c r="AD1893">
        <f>IF(Raw_Data[[#This Row],[rasio]]&lt;0.2,1,IF(Raw_Data[[#This Row],[rasio]]&lt;0.3,2,IF(Raw_Data[[#This Row],[rasio]]&lt;0.4,3,4)))</f>
        <v>1</v>
      </c>
      <c r="AE1893">
        <f>IF(Raw_Data[[#This Row],[kategori_dp]]="High",1,IF(Raw_Data[[#This Row],[kategori_dp]]="Medium",2,3))</f>
        <v>2</v>
      </c>
      <c r="AF1893">
        <f>IF(Raw_Data[[#This Row],[tenor_bulan]]&lt;=24,1,IF(Raw_Data[[#This Row],[tenor_bulan]]&lt;=36,2,IF(Raw_Data[[#This Row],[tenor_bulan]]&lt;=48,3,4)))</f>
        <v>3</v>
      </c>
      <c r="AG1893">
        <f>IF(Raw_Data[[#This Row],[jumlah_kali_telat]]=0,0,IF(Raw_Data[[#This Row],[jumlah_kali_telat]]&lt;=2,2,4))</f>
        <v>0</v>
      </c>
      <c r="AH1893">
        <f>Raw_Data[[#This Row],[Skor_Rasio]]+Raw_Data[[#This Row],[Skor_DP]]+Raw_Data[[#This Row],[Skor_Tenor]]+Raw_Data[[#This Row],[Skor_Telat]]</f>
        <v>6</v>
      </c>
      <c r="AI1893" t="str">
        <f>IF(Raw_Data[[#This Row],[Risk_Score]]&lt;=6,"Low Risk",IF(Raw_Data[[#This Row],[Risk_Score]]&lt;=8,"Medium Risk","High Risk"))</f>
        <v>Low Risk</v>
      </c>
      <c r="AJ1893">
        <f ca="1">IFERROR(DATEDIF(Raw_Data[[#This Row],[tanggal_pengajuan]],TODAY(),"m"),"N/A")</f>
        <v>8</v>
      </c>
      <c r="AK1893" t="str">
        <f ca="1">IF(ISNUMBER(Raw_Data[[#This Row],[MOB]]),IF(Raw_Data[[#This Row],[MOB]]&lt;6,"0-5 bulan",IF(Raw_Data[[#This Row],[MOB]]&lt;12,"6-11 bulan",IF(Raw_Data[[#This Row],[MOB]]&lt;24,"12-23 bulan","24+ bulan"))),"N/A")</f>
        <v>6-11 bulan</v>
      </c>
    </row>
    <row r="1894" spans="1:37" ht="14.25" customHeight="1" x14ac:dyDescent="0.45">
      <c r="A1894" t="s">
        <v>4464</v>
      </c>
      <c r="B1894" s="64">
        <v>46176</v>
      </c>
      <c r="C1894" s="1" t="str">
        <f t="shared" si="29"/>
        <v>June</v>
      </c>
      <c r="D1894" t="s">
        <v>2317</v>
      </c>
      <c r="E1894" t="s">
        <v>4465</v>
      </c>
      <c r="F1894">
        <v>38</v>
      </c>
      <c r="G1894" t="s">
        <v>51</v>
      </c>
      <c r="H1894" t="s">
        <v>41</v>
      </c>
      <c r="I1894" s="2">
        <v>4684000</v>
      </c>
      <c r="J1894" s="3">
        <f>Raw_Data[[#This Row],[cicilan_per_bulan]]/Raw_Data[[#This Row],[penghasilan_bulanan]]</f>
        <v>0.36848847139197266</v>
      </c>
      <c r="K1894" t="s">
        <v>42</v>
      </c>
      <c r="L1894" t="s">
        <v>43</v>
      </c>
      <c r="M1894" t="s">
        <v>290</v>
      </c>
      <c r="N1894" t="s">
        <v>291</v>
      </c>
      <c r="O1894" t="s">
        <v>292</v>
      </c>
      <c r="P1894" s="2">
        <v>37779000</v>
      </c>
      <c r="Q1894" s="2">
        <v>5667000</v>
      </c>
      <c r="R1894" t="str">
        <f>IF(Raw_Data[[#This Row],[persen_dp]]&lt;15%,"Low",IF(Raw_Data[[#This Row],[persen_dp]]&gt;25%,"High","Medium"))</f>
        <v>Medium</v>
      </c>
      <c r="S1894" s="3">
        <v>0.15</v>
      </c>
      <c r="T1894">
        <v>24</v>
      </c>
      <c r="U1894">
        <v>0.14499999999999999</v>
      </c>
      <c r="V1894" s="2">
        <v>1726000</v>
      </c>
      <c r="W1894" s="2">
        <v>41425000</v>
      </c>
      <c r="X1894" t="str">
        <f>IF(OR(Raw_Data[[#This Row],[status_pembayaran]]="Macet",Raw_Data[[#This Row],[status_pembayaran]]="Kurang Lancar"),"Non Performing Loan","Performing")</f>
        <v>Performing</v>
      </c>
      <c r="Y1894" t="s">
        <v>47</v>
      </c>
      <c r="Z1894">
        <v>0</v>
      </c>
      <c r="AA1894">
        <v>0</v>
      </c>
      <c r="AB1894">
        <v>1</v>
      </c>
      <c r="AC1894" t="s">
        <v>58</v>
      </c>
      <c r="AD1894">
        <f>IF(Raw_Data[[#This Row],[rasio]]&lt;0.2,1,IF(Raw_Data[[#This Row],[rasio]]&lt;0.3,2,IF(Raw_Data[[#This Row],[rasio]]&lt;0.4,3,4)))</f>
        <v>3</v>
      </c>
      <c r="AE1894">
        <f>IF(Raw_Data[[#This Row],[kategori_dp]]="High",1,IF(Raw_Data[[#This Row],[kategori_dp]]="Medium",2,3))</f>
        <v>2</v>
      </c>
      <c r="AF1894">
        <f>IF(Raw_Data[[#This Row],[tenor_bulan]]&lt;=24,1,IF(Raw_Data[[#This Row],[tenor_bulan]]&lt;=36,2,IF(Raw_Data[[#This Row],[tenor_bulan]]&lt;=48,3,4)))</f>
        <v>1</v>
      </c>
      <c r="AG1894">
        <f>IF(Raw_Data[[#This Row],[jumlah_kali_telat]]=0,0,IF(Raw_Data[[#This Row],[jumlah_kali_telat]]&lt;=2,2,4))</f>
        <v>0</v>
      </c>
      <c r="AH1894">
        <f>Raw_Data[[#This Row],[Skor_Rasio]]+Raw_Data[[#This Row],[Skor_DP]]+Raw_Data[[#This Row],[Skor_Tenor]]+Raw_Data[[#This Row],[Skor_Telat]]</f>
        <v>6</v>
      </c>
      <c r="AI1894" t="str">
        <f>IF(Raw_Data[[#This Row],[Risk_Score]]&lt;=6,"Low Risk",IF(Raw_Data[[#This Row],[Risk_Score]]&lt;=8,"Medium Risk","High Risk"))</f>
        <v>Low Risk</v>
      </c>
      <c r="AJ1894">
        <f ca="1">IFERROR(DATEDIF(Raw_Data[[#This Row],[tanggal_pengajuan]],TODAY(),"m"),"N/A")</f>
        <v>4</v>
      </c>
      <c r="AK1894" t="str">
        <f ca="1">IF(ISNUMBER(Raw_Data[[#This Row],[MOB]]),IF(Raw_Data[[#This Row],[MOB]]&lt;6,"0-5 bulan",IF(Raw_Data[[#This Row],[MOB]]&lt;12,"6-11 bulan",IF(Raw_Data[[#This Row],[MOB]]&lt;24,"12-23 bulan","24+ bulan"))),"N/A")</f>
        <v>0-5 bulan</v>
      </c>
    </row>
    <row r="1895" spans="1:37" ht="14.25" customHeight="1" x14ac:dyDescent="0.45">
      <c r="A1895" t="s">
        <v>4466</v>
      </c>
      <c r="B1895" s="64">
        <v>46107</v>
      </c>
      <c r="C1895" s="1" t="str">
        <f t="shared" si="29"/>
        <v>March</v>
      </c>
      <c r="D1895" t="s">
        <v>150</v>
      </c>
      <c r="E1895" t="s">
        <v>4467</v>
      </c>
      <c r="F1895">
        <v>51</v>
      </c>
      <c r="G1895" t="s">
        <v>40</v>
      </c>
      <c r="H1895" t="s">
        <v>41</v>
      </c>
      <c r="I1895" s="2">
        <v>6154000</v>
      </c>
      <c r="J1895" s="3">
        <f>Raw_Data[[#This Row],[cicilan_per_bulan]]/Raw_Data[[#This Row],[penghasilan_bulanan]]</f>
        <v>9.7952551186220344E-2</v>
      </c>
      <c r="K1895" t="s">
        <v>91</v>
      </c>
      <c r="L1895" t="s">
        <v>92</v>
      </c>
      <c r="M1895" t="s">
        <v>55</v>
      </c>
      <c r="N1895" t="s">
        <v>56</v>
      </c>
      <c r="O1895" t="s">
        <v>57</v>
      </c>
      <c r="P1895" s="2">
        <v>18692000</v>
      </c>
      <c r="Q1895" s="2">
        <v>7477000</v>
      </c>
      <c r="R1895" t="str">
        <f>IF(Raw_Data[[#This Row],[persen_dp]]&lt;15%,"Low",IF(Raw_Data[[#This Row],[persen_dp]]&gt;25%,"High","Medium"))</f>
        <v>High</v>
      </c>
      <c r="S1895" s="3">
        <v>0.4</v>
      </c>
      <c r="T1895">
        <v>24</v>
      </c>
      <c r="U1895">
        <v>0.14499999999999999</v>
      </c>
      <c r="V1895" s="2">
        <v>602800</v>
      </c>
      <c r="W1895" s="2">
        <v>14467000</v>
      </c>
      <c r="X1895" t="str">
        <f>IF(OR(Raw_Data[[#This Row],[status_pembayaran]]="Macet",Raw_Data[[#This Row],[status_pembayaran]]="Kurang Lancar"),"Non Performing Loan","Performing")</f>
        <v>Performing</v>
      </c>
      <c r="Y1895" t="s">
        <v>47</v>
      </c>
      <c r="Z1895">
        <v>0</v>
      </c>
      <c r="AA1895">
        <v>0</v>
      </c>
      <c r="AB1895">
        <v>1</v>
      </c>
      <c r="AD1895">
        <f>IF(Raw_Data[[#This Row],[rasio]]&lt;0.2,1,IF(Raw_Data[[#This Row],[rasio]]&lt;0.3,2,IF(Raw_Data[[#This Row],[rasio]]&lt;0.4,3,4)))</f>
        <v>1</v>
      </c>
      <c r="AE1895">
        <f>IF(Raw_Data[[#This Row],[kategori_dp]]="High",1,IF(Raw_Data[[#This Row],[kategori_dp]]="Medium",2,3))</f>
        <v>1</v>
      </c>
      <c r="AF1895">
        <f>IF(Raw_Data[[#This Row],[tenor_bulan]]&lt;=24,1,IF(Raw_Data[[#This Row],[tenor_bulan]]&lt;=36,2,IF(Raw_Data[[#This Row],[tenor_bulan]]&lt;=48,3,4)))</f>
        <v>1</v>
      </c>
      <c r="AG1895">
        <f>IF(Raw_Data[[#This Row],[jumlah_kali_telat]]=0,0,IF(Raw_Data[[#This Row],[jumlah_kali_telat]]&lt;=2,2,4))</f>
        <v>0</v>
      </c>
      <c r="AH1895">
        <f>Raw_Data[[#This Row],[Skor_Rasio]]+Raw_Data[[#This Row],[Skor_DP]]+Raw_Data[[#This Row],[Skor_Tenor]]+Raw_Data[[#This Row],[Skor_Telat]]</f>
        <v>3</v>
      </c>
      <c r="AI1895" t="str">
        <f>IF(Raw_Data[[#This Row],[Risk_Score]]&lt;=6,"Low Risk",IF(Raw_Data[[#This Row],[Risk_Score]]&lt;=8,"Medium Risk","High Risk"))</f>
        <v>Low Risk</v>
      </c>
      <c r="AJ1895">
        <f ca="1">IFERROR(DATEDIF(Raw_Data[[#This Row],[tanggal_pengajuan]],TODAY(),"m"),"N/A")</f>
        <v>6</v>
      </c>
      <c r="AK1895" t="str">
        <f ca="1">IF(ISNUMBER(Raw_Data[[#This Row],[MOB]]),IF(Raw_Data[[#This Row],[MOB]]&lt;6,"0-5 bulan",IF(Raw_Data[[#This Row],[MOB]]&lt;12,"6-11 bulan",IF(Raw_Data[[#This Row],[MOB]]&lt;24,"12-23 bulan","24+ bulan"))),"N/A")</f>
        <v>6-11 bulan</v>
      </c>
    </row>
    <row r="1896" spans="1:37" ht="14.25" customHeight="1" x14ac:dyDescent="0.45">
      <c r="A1896" t="s">
        <v>4468</v>
      </c>
      <c r="B1896" s="64">
        <v>46185</v>
      </c>
      <c r="C1896" s="1" t="str">
        <f t="shared" si="29"/>
        <v>June</v>
      </c>
      <c r="D1896" t="s">
        <v>2668</v>
      </c>
      <c r="E1896" t="s">
        <v>4469</v>
      </c>
      <c r="F1896">
        <v>50</v>
      </c>
      <c r="G1896" t="s">
        <v>51</v>
      </c>
      <c r="H1896" t="s">
        <v>41</v>
      </c>
      <c r="I1896" s="2">
        <v>6551000</v>
      </c>
      <c r="J1896" s="3">
        <f>Raw_Data[[#This Row],[cicilan_per_bulan]]/Raw_Data[[#This Row],[penghasilan_bulanan]]</f>
        <v>0.3968401770722027</v>
      </c>
      <c r="K1896" t="s">
        <v>81</v>
      </c>
      <c r="L1896" t="s">
        <v>82</v>
      </c>
      <c r="M1896" t="s">
        <v>55</v>
      </c>
      <c r="N1896" t="s">
        <v>221</v>
      </c>
      <c r="O1896" t="s">
        <v>159</v>
      </c>
      <c r="P1896" s="2">
        <v>41916000</v>
      </c>
      <c r="Q1896" s="2">
        <v>14671000</v>
      </c>
      <c r="R1896" t="str">
        <f>IF(Raw_Data[[#This Row],[persen_dp]]&lt;15%,"Low",IF(Raw_Data[[#This Row],[persen_dp]]&gt;25%,"High","Medium"))</f>
        <v>High</v>
      </c>
      <c r="S1896" s="3">
        <v>0.35</v>
      </c>
      <c r="T1896">
        <v>12</v>
      </c>
      <c r="U1896">
        <v>0.14499999999999999</v>
      </c>
      <c r="V1896" s="2">
        <v>2599700</v>
      </c>
      <c r="W1896" s="2">
        <v>31196000</v>
      </c>
      <c r="X1896" t="str">
        <f>IF(OR(Raw_Data[[#This Row],[status_pembayaran]]="Macet",Raw_Data[[#This Row],[status_pembayaran]]="Kurang Lancar"),"Non Performing Loan","Performing")</f>
        <v>Performing</v>
      </c>
      <c r="Y1896" t="s">
        <v>47</v>
      </c>
      <c r="Z1896">
        <v>0</v>
      </c>
      <c r="AA1896">
        <v>0</v>
      </c>
      <c r="AB1896">
        <v>1</v>
      </c>
      <c r="AD1896">
        <f>IF(Raw_Data[[#This Row],[rasio]]&lt;0.2,1,IF(Raw_Data[[#This Row],[rasio]]&lt;0.3,2,IF(Raw_Data[[#This Row],[rasio]]&lt;0.4,3,4)))</f>
        <v>3</v>
      </c>
      <c r="AE1896">
        <f>IF(Raw_Data[[#This Row],[kategori_dp]]="High",1,IF(Raw_Data[[#This Row],[kategori_dp]]="Medium",2,3))</f>
        <v>1</v>
      </c>
      <c r="AF1896">
        <f>IF(Raw_Data[[#This Row],[tenor_bulan]]&lt;=24,1,IF(Raw_Data[[#This Row],[tenor_bulan]]&lt;=36,2,IF(Raw_Data[[#This Row],[tenor_bulan]]&lt;=48,3,4)))</f>
        <v>1</v>
      </c>
      <c r="AG1896">
        <f>IF(Raw_Data[[#This Row],[jumlah_kali_telat]]=0,0,IF(Raw_Data[[#This Row],[jumlah_kali_telat]]&lt;=2,2,4))</f>
        <v>0</v>
      </c>
      <c r="AH1896">
        <f>Raw_Data[[#This Row],[Skor_Rasio]]+Raw_Data[[#This Row],[Skor_DP]]+Raw_Data[[#This Row],[Skor_Tenor]]+Raw_Data[[#This Row],[Skor_Telat]]</f>
        <v>5</v>
      </c>
      <c r="AI1896" t="str">
        <f>IF(Raw_Data[[#This Row],[Risk_Score]]&lt;=6,"Low Risk",IF(Raw_Data[[#This Row],[Risk_Score]]&lt;=8,"Medium Risk","High Risk"))</f>
        <v>Low Risk</v>
      </c>
      <c r="AJ1896">
        <f ca="1">IFERROR(DATEDIF(Raw_Data[[#This Row],[tanggal_pengajuan]],TODAY(),"m"),"N/A")</f>
        <v>4</v>
      </c>
      <c r="AK1896" t="str">
        <f ca="1">IF(ISNUMBER(Raw_Data[[#This Row],[MOB]]),IF(Raw_Data[[#This Row],[MOB]]&lt;6,"0-5 bulan",IF(Raw_Data[[#This Row],[MOB]]&lt;12,"6-11 bulan",IF(Raw_Data[[#This Row],[MOB]]&lt;24,"12-23 bulan","24+ bulan"))),"N/A")</f>
        <v>0-5 bulan</v>
      </c>
    </row>
    <row r="1897" spans="1:37" ht="14.25" customHeight="1" x14ac:dyDescent="0.45">
      <c r="A1897" t="s">
        <v>4470</v>
      </c>
      <c r="B1897" s="64">
        <v>46125</v>
      </c>
      <c r="C1897" s="1" t="str">
        <f t="shared" si="29"/>
        <v>April</v>
      </c>
      <c r="D1897" t="s">
        <v>1194</v>
      </c>
      <c r="E1897" t="s">
        <v>4471</v>
      </c>
      <c r="F1897">
        <v>46</v>
      </c>
      <c r="G1897" t="s">
        <v>40</v>
      </c>
      <c r="H1897" t="s">
        <v>41</v>
      </c>
      <c r="I1897" s="2">
        <v>7932000</v>
      </c>
      <c r="J1897" s="3">
        <f>Raw_Data[[#This Row],[cicilan_per_bulan]]/Raw_Data[[#This Row],[penghasilan_bulanan]]</f>
        <v>0.17816439737771053</v>
      </c>
      <c r="K1897" t="s">
        <v>102</v>
      </c>
      <c r="L1897" t="s">
        <v>103</v>
      </c>
      <c r="M1897" t="s">
        <v>44</v>
      </c>
      <c r="N1897" t="s">
        <v>45</v>
      </c>
      <c r="O1897" t="s">
        <v>46</v>
      </c>
      <c r="P1897" s="2">
        <v>24580000</v>
      </c>
      <c r="Q1897" s="2">
        <v>3687000</v>
      </c>
      <c r="R1897" t="str">
        <f>IF(Raw_Data[[#This Row],[persen_dp]]&lt;15%,"Low",IF(Raw_Data[[#This Row],[persen_dp]]&gt;25%,"High","Medium"))</f>
        <v>Medium</v>
      </c>
      <c r="S1897" s="3">
        <v>0.15</v>
      </c>
      <c r="T1897">
        <v>18</v>
      </c>
      <c r="U1897">
        <v>0.14499999999999999</v>
      </c>
      <c r="V1897" s="2">
        <v>1413200</v>
      </c>
      <c r="W1897" s="2">
        <v>25437000</v>
      </c>
      <c r="X1897" t="str">
        <f>IF(OR(Raw_Data[[#This Row],[status_pembayaran]]="Macet",Raw_Data[[#This Row],[status_pembayaran]]="Kurang Lancar"),"Non Performing Loan","Performing")</f>
        <v>Performing</v>
      </c>
      <c r="Y1897" t="s">
        <v>47</v>
      </c>
      <c r="Z1897">
        <v>0</v>
      </c>
      <c r="AA1897">
        <v>0</v>
      </c>
      <c r="AB1897">
        <v>1</v>
      </c>
      <c r="AD1897">
        <f>IF(Raw_Data[[#This Row],[rasio]]&lt;0.2,1,IF(Raw_Data[[#This Row],[rasio]]&lt;0.3,2,IF(Raw_Data[[#This Row],[rasio]]&lt;0.4,3,4)))</f>
        <v>1</v>
      </c>
      <c r="AE1897">
        <f>IF(Raw_Data[[#This Row],[kategori_dp]]="High",1,IF(Raw_Data[[#This Row],[kategori_dp]]="Medium",2,3))</f>
        <v>2</v>
      </c>
      <c r="AF1897">
        <f>IF(Raw_Data[[#This Row],[tenor_bulan]]&lt;=24,1,IF(Raw_Data[[#This Row],[tenor_bulan]]&lt;=36,2,IF(Raw_Data[[#This Row],[tenor_bulan]]&lt;=48,3,4)))</f>
        <v>1</v>
      </c>
      <c r="AG1897">
        <f>IF(Raw_Data[[#This Row],[jumlah_kali_telat]]=0,0,IF(Raw_Data[[#This Row],[jumlah_kali_telat]]&lt;=2,2,4))</f>
        <v>0</v>
      </c>
      <c r="AH1897">
        <f>Raw_Data[[#This Row],[Skor_Rasio]]+Raw_Data[[#This Row],[Skor_DP]]+Raw_Data[[#This Row],[Skor_Tenor]]+Raw_Data[[#This Row],[Skor_Telat]]</f>
        <v>4</v>
      </c>
      <c r="AI1897" t="str">
        <f>IF(Raw_Data[[#This Row],[Risk_Score]]&lt;=6,"Low Risk",IF(Raw_Data[[#This Row],[Risk_Score]]&lt;=8,"Medium Risk","High Risk"))</f>
        <v>Low Risk</v>
      </c>
      <c r="AJ1897">
        <f ca="1">IFERROR(DATEDIF(Raw_Data[[#This Row],[tanggal_pengajuan]],TODAY(),"m"),"N/A")</f>
        <v>6</v>
      </c>
      <c r="AK1897" t="str">
        <f ca="1">IF(ISNUMBER(Raw_Data[[#This Row],[MOB]]),IF(Raw_Data[[#This Row],[MOB]]&lt;6,"0-5 bulan",IF(Raw_Data[[#This Row],[MOB]]&lt;12,"6-11 bulan",IF(Raw_Data[[#This Row],[MOB]]&lt;24,"12-23 bulan","24+ bulan"))),"N/A")</f>
        <v>6-11 bulan</v>
      </c>
    </row>
    <row r="1898" spans="1:37" ht="14.25" customHeight="1" x14ac:dyDescent="0.45">
      <c r="A1898" t="s">
        <v>4472</v>
      </c>
      <c r="B1898" s="64">
        <v>46074</v>
      </c>
      <c r="C1898" s="1" t="str">
        <f t="shared" si="29"/>
        <v>February</v>
      </c>
      <c r="D1898" t="s">
        <v>1525</v>
      </c>
      <c r="E1898" t="s">
        <v>4473</v>
      </c>
      <c r="F1898">
        <v>24</v>
      </c>
      <c r="G1898" t="s">
        <v>51</v>
      </c>
      <c r="H1898" t="s">
        <v>108</v>
      </c>
      <c r="I1898" s="2">
        <v>4590000</v>
      </c>
      <c r="J1898" s="3">
        <f>Raw_Data[[#This Row],[cicilan_per_bulan]]/Raw_Data[[#This Row],[penghasilan_bulanan]]</f>
        <v>0.33494553376906316</v>
      </c>
      <c r="K1898" t="s">
        <v>188</v>
      </c>
      <c r="L1898" t="s">
        <v>154</v>
      </c>
      <c r="M1898" t="s">
        <v>44</v>
      </c>
      <c r="N1898" t="s">
        <v>171</v>
      </c>
      <c r="O1898" t="s">
        <v>172</v>
      </c>
      <c r="P1898" s="2">
        <v>42854000</v>
      </c>
      <c r="Q1898" s="2">
        <v>4285000</v>
      </c>
      <c r="R1898" t="str">
        <f>IF(Raw_Data[[#This Row],[persen_dp]]&lt;15%,"Low",IF(Raw_Data[[#This Row],[persen_dp]]&gt;25%,"High","Medium"))</f>
        <v>Low</v>
      </c>
      <c r="S1898" s="3">
        <v>0.1</v>
      </c>
      <c r="T1898">
        <v>36</v>
      </c>
      <c r="U1898">
        <v>0.14499999999999999</v>
      </c>
      <c r="V1898" s="2">
        <v>1537400</v>
      </c>
      <c r="W1898" s="2">
        <v>55347000</v>
      </c>
      <c r="X1898" t="str">
        <f>IF(OR(Raw_Data[[#This Row],[status_pembayaran]]="Macet",Raw_Data[[#This Row],[status_pembayaran]]="Kurang Lancar"),"Non Performing Loan","Performing")</f>
        <v>Performing</v>
      </c>
      <c r="Y1898" t="s">
        <v>47</v>
      </c>
      <c r="Z1898">
        <v>0</v>
      </c>
      <c r="AA1898">
        <v>0</v>
      </c>
      <c r="AB1898">
        <v>1</v>
      </c>
      <c r="AC1898" t="s">
        <v>74</v>
      </c>
      <c r="AD1898">
        <f>IF(Raw_Data[[#This Row],[rasio]]&lt;0.2,1,IF(Raw_Data[[#This Row],[rasio]]&lt;0.3,2,IF(Raw_Data[[#This Row],[rasio]]&lt;0.4,3,4)))</f>
        <v>3</v>
      </c>
      <c r="AE1898">
        <f>IF(Raw_Data[[#This Row],[kategori_dp]]="High",1,IF(Raw_Data[[#This Row],[kategori_dp]]="Medium",2,3))</f>
        <v>3</v>
      </c>
      <c r="AF1898">
        <f>IF(Raw_Data[[#This Row],[tenor_bulan]]&lt;=24,1,IF(Raw_Data[[#This Row],[tenor_bulan]]&lt;=36,2,IF(Raw_Data[[#This Row],[tenor_bulan]]&lt;=48,3,4)))</f>
        <v>2</v>
      </c>
      <c r="AG1898">
        <f>IF(Raw_Data[[#This Row],[jumlah_kali_telat]]=0,0,IF(Raw_Data[[#This Row],[jumlah_kali_telat]]&lt;=2,2,4))</f>
        <v>0</v>
      </c>
      <c r="AH1898">
        <f>Raw_Data[[#This Row],[Skor_Rasio]]+Raw_Data[[#This Row],[Skor_DP]]+Raw_Data[[#This Row],[Skor_Tenor]]+Raw_Data[[#This Row],[Skor_Telat]]</f>
        <v>8</v>
      </c>
      <c r="AI1898" t="str">
        <f>IF(Raw_Data[[#This Row],[Risk_Score]]&lt;=6,"Low Risk",IF(Raw_Data[[#This Row],[Risk_Score]]&lt;=8,"Medium Risk","High Risk"))</f>
        <v>Medium Risk</v>
      </c>
      <c r="AJ1898">
        <f ca="1">IFERROR(DATEDIF(Raw_Data[[#This Row],[tanggal_pengajuan]],TODAY(),"m"),"N/A")</f>
        <v>8</v>
      </c>
      <c r="AK1898" t="str">
        <f ca="1">IF(ISNUMBER(Raw_Data[[#This Row],[MOB]]),IF(Raw_Data[[#This Row],[MOB]]&lt;6,"0-5 bulan",IF(Raw_Data[[#This Row],[MOB]]&lt;12,"6-11 bulan",IF(Raw_Data[[#This Row],[MOB]]&lt;24,"12-23 bulan","24+ bulan"))),"N/A")</f>
        <v>6-11 bulan</v>
      </c>
    </row>
    <row r="1899" spans="1:37" ht="14.25" customHeight="1" x14ac:dyDescent="0.45">
      <c r="A1899" t="s">
        <v>4474</v>
      </c>
      <c r="B1899" s="64">
        <v>46061</v>
      </c>
      <c r="C1899" s="1" t="str">
        <f t="shared" si="29"/>
        <v>February</v>
      </c>
      <c r="D1899" t="s">
        <v>2564</v>
      </c>
      <c r="E1899" t="s">
        <v>4475</v>
      </c>
      <c r="F1899">
        <v>33</v>
      </c>
      <c r="G1899" t="s">
        <v>40</v>
      </c>
      <c r="H1899" t="s">
        <v>108</v>
      </c>
      <c r="I1899" s="2">
        <v>5353000</v>
      </c>
      <c r="J1899" s="3">
        <f>Raw_Data[[#This Row],[cicilan_per_bulan]]/Raw_Data[[#This Row],[penghasilan_bulanan]]</f>
        <v>0.27143657762002615</v>
      </c>
      <c r="K1899" t="s">
        <v>177</v>
      </c>
      <c r="L1899" t="s">
        <v>154</v>
      </c>
      <c r="M1899" t="s">
        <v>44</v>
      </c>
      <c r="N1899" t="s">
        <v>184</v>
      </c>
      <c r="O1899" t="s">
        <v>122</v>
      </c>
      <c r="P1899" s="2">
        <v>36044000</v>
      </c>
      <c r="Q1899" s="2">
        <v>9011000</v>
      </c>
      <c r="R1899" t="str">
        <f>IF(Raw_Data[[#This Row],[persen_dp]]&lt;15%,"Low",IF(Raw_Data[[#This Row],[persen_dp]]&gt;25%,"High","Medium"))</f>
        <v>Medium</v>
      </c>
      <c r="S1899" s="3">
        <v>0.25</v>
      </c>
      <c r="T1899">
        <v>24</v>
      </c>
      <c r="U1899">
        <v>0.14499999999999999</v>
      </c>
      <c r="V1899" s="2">
        <v>1453000</v>
      </c>
      <c r="W1899" s="2">
        <v>34872000</v>
      </c>
      <c r="X1899" t="str">
        <f>IF(OR(Raw_Data[[#This Row],[status_pembayaran]]="Macet",Raw_Data[[#This Row],[status_pembayaran]]="Kurang Lancar"),"Non Performing Loan","Performing")</f>
        <v>Performing</v>
      </c>
      <c r="Y1899" t="s">
        <v>47</v>
      </c>
      <c r="Z1899">
        <v>0</v>
      </c>
      <c r="AA1899">
        <v>0</v>
      </c>
      <c r="AB1899">
        <v>1</v>
      </c>
      <c r="AD1899">
        <f>IF(Raw_Data[[#This Row],[rasio]]&lt;0.2,1,IF(Raw_Data[[#This Row],[rasio]]&lt;0.3,2,IF(Raw_Data[[#This Row],[rasio]]&lt;0.4,3,4)))</f>
        <v>2</v>
      </c>
      <c r="AE1899">
        <f>IF(Raw_Data[[#This Row],[kategori_dp]]="High",1,IF(Raw_Data[[#This Row],[kategori_dp]]="Medium",2,3))</f>
        <v>2</v>
      </c>
      <c r="AF1899">
        <f>IF(Raw_Data[[#This Row],[tenor_bulan]]&lt;=24,1,IF(Raw_Data[[#This Row],[tenor_bulan]]&lt;=36,2,IF(Raw_Data[[#This Row],[tenor_bulan]]&lt;=48,3,4)))</f>
        <v>1</v>
      </c>
      <c r="AG1899">
        <f>IF(Raw_Data[[#This Row],[jumlah_kali_telat]]=0,0,IF(Raw_Data[[#This Row],[jumlah_kali_telat]]&lt;=2,2,4))</f>
        <v>0</v>
      </c>
      <c r="AH1899">
        <f>Raw_Data[[#This Row],[Skor_Rasio]]+Raw_Data[[#This Row],[Skor_DP]]+Raw_Data[[#This Row],[Skor_Tenor]]+Raw_Data[[#This Row],[Skor_Telat]]</f>
        <v>5</v>
      </c>
      <c r="AI1899" t="str">
        <f>IF(Raw_Data[[#This Row],[Risk_Score]]&lt;=6,"Low Risk",IF(Raw_Data[[#This Row],[Risk_Score]]&lt;=8,"Medium Risk","High Risk"))</f>
        <v>Low Risk</v>
      </c>
      <c r="AJ1899">
        <f ca="1">IFERROR(DATEDIF(Raw_Data[[#This Row],[tanggal_pengajuan]],TODAY(),"m"),"N/A")</f>
        <v>8</v>
      </c>
      <c r="AK1899" t="str">
        <f ca="1">IF(ISNUMBER(Raw_Data[[#This Row],[MOB]]),IF(Raw_Data[[#This Row],[MOB]]&lt;6,"0-5 bulan",IF(Raw_Data[[#This Row],[MOB]]&lt;12,"6-11 bulan",IF(Raw_Data[[#This Row],[MOB]]&lt;24,"12-23 bulan","24+ bulan"))),"N/A")</f>
        <v>6-11 bulan</v>
      </c>
    </row>
    <row r="1900" spans="1:37" ht="14.25" customHeight="1" x14ac:dyDescent="0.45">
      <c r="A1900" t="s">
        <v>4476</v>
      </c>
      <c r="B1900" s="64">
        <v>46087</v>
      </c>
      <c r="C1900" s="1" t="str">
        <f t="shared" si="29"/>
        <v>March</v>
      </c>
      <c r="D1900" t="s">
        <v>1426</v>
      </c>
      <c r="E1900" t="s">
        <v>4477</v>
      </c>
      <c r="F1900">
        <v>38</v>
      </c>
      <c r="G1900" t="s">
        <v>40</v>
      </c>
      <c r="H1900" t="s">
        <v>62</v>
      </c>
      <c r="I1900" s="2">
        <v>2779000</v>
      </c>
      <c r="J1900" s="3">
        <f>Raw_Data[[#This Row],[cicilan_per_bulan]]/Raw_Data[[#This Row],[penghasilan_bulanan]]</f>
        <v>0.46138898884490825</v>
      </c>
      <c r="K1900" t="s">
        <v>70</v>
      </c>
      <c r="L1900" t="s">
        <v>71</v>
      </c>
      <c r="M1900" t="s">
        <v>72</v>
      </c>
      <c r="N1900" t="s">
        <v>73</v>
      </c>
      <c r="O1900" t="s">
        <v>46</v>
      </c>
      <c r="P1900" s="2">
        <v>20674000</v>
      </c>
      <c r="Q1900" s="2">
        <v>7236000</v>
      </c>
      <c r="R1900" t="str">
        <f>IF(Raw_Data[[#This Row],[persen_dp]]&lt;15%,"Low",IF(Raw_Data[[#This Row],[persen_dp]]&gt;25%,"High","Medium"))</f>
        <v>High</v>
      </c>
      <c r="S1900" s="3">
        <v>0.35</v>
      </c>
      <c r="T1900">
        <v>12</v>
      </c>
      <c r="U1900">
        <v>0.14499999999999999</v>
      </c>
      <c r="V1900" s="2">
        <v>1282200</v>
      </c>
      <c r="W1900" s="2">
        <v>15387000</v>
      </c>
      <c r="X1900" t="str">
        <f>IF(OR(Raw_Data[[#This Row],[status_pembayaran]]="Macet",Raw_Data[[#This Row],[status_pembayaran]]="Kurang Lancar"),"Non Performing Loan","Performing")</f>
        <v>Performing</v>
      </c>
      <c r="Y1900" t="s">
        <v>47</v>
      </c>
      <c r="Z1900">
        <v>0</v>
      </c>
      <c r="AA1900">
        <v>0</v>
      </c>
      <c r="AB1900">
        <v>1</v>
      </c>
      <c r="AC1900" t="s">
        <v>66</v>
      </c>
      <c r="AD1900">
        <f>IF(Raw_Data[[#This Row],[rasio]]&lt;0.2,1,IF(Raw_Data[[#This Row],[rasio]]&lt;0.3,2,IF(Raw_Data[[#This Row],[rasio]]&lt;0.4,3,4)))</f>
        <v>4</v>
      </c>
      <c r="AE1900">
        <f>IF(Raw_Data[[#This Row],[kategori_dp]]="High",1,IF(Raw_Data[[#This Row],[kategori_dp]]="Medium",2,3))</f>
        <v>1</v>
      </c>
      <c r="AF1900">
        <f>IF(Raw_Data[[#This Row],[tenor_bulan]]&lt;=24,1,IF(Raw_Data[[#This Row],[tenor_bulan]]&lt;=36,2,IF(Raw_Data[[#This Row],[tenor_bulan]]&lt;=48,3,4)))</f>
        <v>1</v>
      </c>
      <c r="AG1900">
        <f>IF(Raw_Data[[#This Row],[jumlah_kali_telat]]=0,0,IF(Raw_Data[[#This Row],[jumlah_kali_telat]]&lt;=2,2,4))</f>
        <v>0</v>
      </c>
      <c r="AH1900">
        <f>Raw_Data[[#This Row],[Skor_Rasio]]+Raw_Data[[#This Row],[Skor_DP]]+Raw_Data[[#This Row],[Skor_Tenor]]+Raw_Data[[#This Row],[Skor_Telat]]</f>
        <v>6</v>
      </c>
      <c r="AI1900" t="str">
        <f>IF(Raw_Data[[#This Row],[Risk_Score]]&lt;=6,"Low Risk",IF(Raw_Data[[#This Row],[Risk_Score]]&lt;=8,"Medium Risk","High Risk"))</f>
        <v>Low Risk</v>
      </c>
      <c r="AJ1900">
        <f ca="1">IFERROR(DATEDIF(Raw_Data[[#This Row],[tanggal_pengajuan]],TODAY(),"m"),"N/A")</f>
        <v>7</v>
      </c>
      <c r="AK1900" t="str">
        <f ca="1">IF(ISNUMBER(Raw_Data[[#This Row],[MOB]]),IF(Raw_Data[[#This Row],[MOB]]&lt;6,"0-5 bulan",IF(Raw_Data[[#This Row],[MOB]]&lt;12,"6-11 bulan",IF(Raw_Data[[#This Row],[MOB]]&lt;24,"12-23 bulan","24+ bulan"))),"N/A")</f>
        <v>6-11 bulan</v>
      </c>
    </row>
    <row r="1901" spans="1:37" ht="14.25" customHeight="1" x14ac:dyDescent="0.45">
      <c r="A1901" t="s">
        <v>4478</v>
      </c>
      <c r="B1901" s="64">
        <v>46184</v>
      </c>
      <c r="C1901" s="1" t="str">
        <f t="shared" si="29"/>
        <v>June</v>
      </c>
      <c r="D1901" t="s">
        <v>1312</v>
      </c>
      <c r="E1901" t="s">
        <v>4479</v>
      </c>
      <c r="F1901">
        <v>53</v>
      </c>
      <c r="G1901" t="s">
        <v>51</v>
      </c>
      <c r="H1901" t="s">
        <v>152</v>
      </c>
      <c r="I1901" s="2">
        <v>3434000</v>
      </c>
      <c r="J1901" s="3">
        <f>Raw_Data[[#This Row],[cicilan_per_bulan]]/Raw_Data[[#This Row],[penghasilan_bulanan]]</f>
        <v>0.15230052417006407</v>
      </c>
      <c r="K1901" t="s">
        <v>145</v>
      </c>
      <c r="L1901" t="s">
        <v>146</v>
      </c>
      <c r="M1901" t="s">
        <v>72</v>
      </c>
      <c r="N1901" t="s">
        <v>97</v>
      </c>
      <c r="O1901" t="s">
        <v>57</v>
      </c>
      <c r="P1901" s="2">
        <v>16400000</v>
      </c>
      <c r="Q1901" s="2">
        <v>3280000</v>
      </c>
      <c r="R1901" t="str">
        <f>IF(Raw_Data[[#This Row],[persen_dp]]&lt;15%,"Low",IF(Raw_Data[[#This Row],[persen_dp]]&gt;25%,"High","Medium"))</f>
        <v>Medium</v>
      </c>
      <c r="S1901" s="3">
        <v>0.2</v>
      </c>
      <c r="T1901">
        <v>36</v>
      </c>
      <c r="U1901">
        <v>0.14499999999999999</v>
      </c>
      <c r="V1901" s="2">
        <v>523000</v>
      </c>
      <c r="W1901" s="2">
        <v>18827000</v>
      </c>
      <c r="X1901" t="str">
        <f>IF(OR(Raw_Data[[#This Row],[status_pembayaran]]="Macet",Raw_Data[[#This Row],[status_pembayaran]]="Kurang Lancar"),"Non Performing Loan","Performing")</f>
        <v>Performing</v>
      </c>
      <c r="Y1901" t="s">
        <v>47</v>
      </c>
      <c r="Z1901">
        <v>0</v>
      </c>
      <c r="AA1901">
        <v>0</v>
      </c>
      <c r="AB1901">
        <v>1</v>
      </c>
      <c r="AC1901" t="s">
        <v>104</v>
      </c>
      <c r="AD1901">
        <f>IF(Raw_Data[[#This Row],[rasio]]&lt;0.2,1,IF(Raw_Data[[#This Row],[rasio]]&lt;0.3,2,IF(Raw_Data[[#This Row],[rasio]]&lt;0.4,3,4)))</f>
        <v>1</v>
      </c>
      <c r="AE1901">
        <f>IF(Raw_Data[[#This Row],[kategori_dp]]="High",1,IF(Raw_Data[[#This Row],[kategori_dp]]="Medium",2,3))</f>
        <v>2</v>
      </c>
      <c r="AF1901">
        <f>IF(Raw_Data[[#This Row],[tenor_bulan]]&lt;=24,1,IF(Raw_Data[[#This Row],[tenor_bulan]]&lt;=36,2,IF(Raw_Data[[#This Row],[tenor_bulan]]&lt;=48,3,4)))</f>
        <v>2</v>
      </c>
      <c r="AG1901">
        <f>IF(Raw_Data[[#This Row],[jumlah_kali_telat]]=0,0,IF(Raw_Data[[#This Row],[jumlah_kali_telat]]&lt;=2,2,4))</f>
        <v>0</v>
      </c>
      <c r="AH1901">
        <f>Raw_Data[[#This Row],[Skor_Rasio]]+Raw_Data[[#This Row],[Skor_DP]]+Raw_Data[[#This Row],[Skor_Tenor]]+Raw_Data[[#This Row],[Skor_Telat]]</f>
        <v>5</v>
      </c>
      <c r="AI1901" t="str">
        <f>IF(Raw_Data[[#This Row],[Risk_Score]]&lt;=6,"Low Risk",IF(Raw_Data[[#This Row],[Risk_Score]]&lt;=8,"Medium Risk","High Risk"))</f>
        <v>Low Risk</v>
      </c>
      <c r="AJ1901">
        <f ca="1">IFERROR(DATEDIF(Raw_Data[[#This Row],[tanggal_pengajuan]],TODAY(),"m"),"N/A")</f>
        <v>4</v>
      </c>
      <c r="AK1901" t="str">
        <f ca="1">IF(ISNUMBER(Raw_Data[[#This Row],[MOB]]),IF(Raw_Data[[#This Row],[MOB]]&lt;6,"0-5 bulan",IF(Raw_Data[[#This Row],[MOB]]&lt;12,"6-11 bulan",IF(Raw_Data[[#This Row],[MOB]]&lt;24,"12-23 bulan","24+ bulan"))),"N/A")</f>
        <v>0-5 bulan</v>
      </c>
    </row>
    <row r="1902" spans="1:37" ht="14.25" customHeight="1" x14ac:dyDescent="0.45">
      <c r="A1902" t="s">
        <v>4480</v>
      </c>
      <c r="B1902" s="64">
        <v>46161</v>
      </c>
      <c r="C1902" s="1" t="str">
        <f t="shared" si="29"/>
        <v>May</v>
      </c>
      <c r="D1902" t="s">
        <v>1074</v>
      </c>
      <c r="E1902" t="s">
        <v>4481</v>
      </c>
      <c r="F1902">
        <v>34</v>
      </c>
      <c r="G1902" t="s">
        <v>51</v>
      </c>
      <c r="H1902" t="s">
        <v>176</v>
      </c>
      <c r="I1902" s="2">
        <v>6059000</v>
      </c>
      <c r="J1902" s="3">
        <f>Raw_Data[[#This Row],[cicilan_per_bulan]]/Raw_Data[[#This Row],[penghasilan_bulanan]]</f>
        <v>0.21884799471860042</v>
      </c>
      <c r="K1902" t="s">
        <v>81</v>
      </c>
      <c r="L1902" t="s">
        <v>82</v>
      </c>
      <c r="M1902" t="s">
        <v>44</v>
      </c>
      <c r="N1902" t="s">
        <v>184</v>
      </c>
      <c r="O1902" t="s">
        <v>122</v>
      </c>
      <c r="P1902" s="2">
        <v>35241000</v>
      </c>
      <c r="Q1902" s="2">
        <v>10572000</v>
      </c>
      <c r="R1902" t="str">
        <f>IF(Raw_Data[[#This Row],[persen_dp]]&lt;15%,"Low",IF(Raw_Data[[#This Row],[persen_dp]]&gt;25%,"High","Medium"))</f>
        <v>High</v>
      </c>
      <c r="S1902" s="3">
        <v>0.3</v>
      </c>
      <c r="T1902">
        <v>24</v>
      </c>
      <c r="U1902">
        <v>0.14499999999999999</v>
      </c>
      <c r="V1902" s="2">
        <v>1326000</v>
      </c>
      <c r="W1902" s="2">
        <v>31823000</v>
      </c>
      <c r="X1902" t="str">
        <f>IF(OR(Raw_Data[[#This Row],[status_pembayaran]]="Macet",Raw_Data[[#This Row],[status_pembayaran]]="Kurang Lancar"),"Non Performing Loan","Performing")</f>
        <v>Performing</v>
      </c>
      <c r="Y1902" t="s">
        <v>47</v>
      </c>
      <c r="Z1902">
        <v>0</v>
      </c>
      <c r="AA1902">
        <v>0</v>
      </c>
      <c r="AB1902">
        <v>1</v>
      </c>
      <c r="AD1902">
        <f>IF(Raw_Data[[#This Row],[rasio]]&lt;0.2,1,IF(Raw_Data[[#This Row],[rasio]]&lt;0.3,2,IF(Raw_Data[[#This Row],[rasio]]&lt;0.4,3,4)))</f>
        <v>2</v>
      </c>
      <c r="AE1902">
        <f>IF(Raw_Data[[#This Row],[kategori_dp]]="High",1,IF(Raw_Data[[#This Row],[kategori_dp]]="Medium",2,3))</f>
        <v>1</v>
      </c>
      <c r="AF1902">
        <f>IF(Raw_Data[[#This Row],[tenor_bulan]]&lt;=24,1,IF(Raw_Data[[#This Row],[tenor_bulan]]&lt;=36,2,IF(Raw_Data[[#This Row],[tenor_bulan]]&lt;=48,3,4)))</f>
        <v>1</v>
      </c>
      <c r="AG1902">
        <f>IF(Raw_Data[[#This Row],[jumlah_kali_telat]]=0,0,IF(Raw_Data[[#This Row],[jumlah_kali_telat]]&lt;=2,2,4))</f>
        <v>0</v>
      </c>
      <c r="AH1902">
        <f>Raw_Data[[#This Row],[Skor_Rasio]]+Raw_Data[[#This Row],[Skor_DP]]+Raw_Data[[#This Row],[Skor_Tenor]]+Raw_Data[[#This Row],[Skor_Telat]]</f>
        <v>4</v>
      </c>
      <c r="AI1902" t="str">
        <f>IF(Raw_Data[[#This Row],[Risk_Score]]&lt;=6,"Low Risk",IF(Raw_Data[[#This Row],[Risk_Score]]&lt;=8,"Medium Risk","High Risk"))</f>
        <v>Low Risk</v>
      </c>
      <c r="AJ1902">
        <f ca="1">IFERROR(DATEDIF(Raw_Data[[#This Row],[tanggal_pengajuan]],TODAY(),"m"),"N/A")</f>
        <v>5</v>
      </c>
      <c r="AK1902" t="str">
        <f ca="1">IF(ISNUMBER(Raw_Data[[#This Row],[MOB]]),IF(Raw_Data[[#This Row],[MOB]]&lt;6,"0-5 bulan",IF(Raw_Data[[#This Row],[MOB]]&lt;12,"6-11 bulan",IF(Raw_Data[[#This Row],[MOB]]&lt;24,"12-23 bulan","24+ bulan"))),"N/A")</f>
        <v>0-5 bulan</v>
      </c>
    </row>
    <row r="1903" spans="1:37" ht="14.25" customHeight="1" x14ac:dyDescent="0.45">
      <c r="A1903" t="s">
        <v>4482</v>
      </c>
      <c r="B1903" s="64" t="s">
        <v>230</v>
      </c>
      <c r="C1903" s="1" t="str">
        <f t="shared" si="29"/>
        <v>Data Tidak Lengkap</v>
      </c>
      <c r="D1903" t="s">
        <v>210</v>
      </c>
      <c r="E1903" t="s">
        <v>230</v>
      </c>
      <c r="F1903">
        <v>24</v>
      </c>
      <c r="G1903" t="s">
        <v>40</v>
      </c>
      <c r="H1903" t="s">
        <v>176</v>
      </c>
      <c r="I1903" s="2">
        <v>5141000</v>
      </c>
      <c r="J1903" s="3">
        <f>Raw_Data[[#This Row],[cicilan_per_bulan]]/Raw_Data[[#This Row],[penghasilan_bulanan]]</f>
        <v>0.10130324839525384</v>
      </c>
      <c r="K1903" t="s">
        <v>210</v>
      </c>
      <c r="L1903" t="s">
        <v>110</v>
      </c>
      <c r="M1903" t="s">
        <v>55</v>
      </c>
      <c r="N1903" t="s">
        <v>56</v>
      </c>
      <c r="O1903" t="s">
        <v>57</v>
      </c>
      <c r="P1903" s="2">
        <v>18615131</v>
      </c>
      <c r="Q1903" s="2">
        <v>2792000</v>
      </c>
      <c r="R1903" t="str">
        <f>IF(Raw_Data[[#This Row],[persen_dp]]&lt;15%,"Low",IF(Raw_Data[[#This Row],[persen_dp]]&gt;25%,"High","Medium"))</f>
        <v>Medium</v>
      </c>
      <c r="S1903" s="3">
        <v>0.15</v>
      </c>
      <c r="T1903">
        <v>48</v>
      </c>
      <c r="U1903">
        <v>0.14499999999999999</v>
      </c>
      <c r="V1903" s="2">
        <v>520800</v>
      </c>
      <c r="W1903" s="2">
        <v>25001000</v>
      </c>
      <c r="X1903" t="str">
        <f>IF(OR(Raw_Data[[#This Row],[status_pembayaran]]="Macet",Raw_Data[[#This Row],[status_pembayaran]]="Kurang Lancar"),"Non Performing Loan","Performing")</f>
        <v>Performing</v>
      </c>
      <c r="Y1903" t="s">
        <v>233</v>
      </c>
      <c r="Z1903">
        <v>0</v>
      </c>
      <c r="AA1903">
        <v>0</v>
      </c>
      <c r="AB1903">
        <v>1</v>
      </c>
      <c r="AC1903" t="s">
        <v>58</v>
      </c>
      <c r="AD1903">
        <f>IF(Raw_Data[[#This Row],[rasio]]&lt;0.2,1,IF(Raw_Data[[#This Row],[rasio]]&lt;0.3,2,IF(Raw_Data[[#This Row],[rasio]]&lt;0.4,3,4)))</f>
        <v>1</v>
      </c>
      <c r="AE1903">
        <f>IF(Raw_Data[[#This Row],[kategori_dp]]="High",1,IF(Raw_Data[[#This Row],[kategori_dp]]="Medium",2,3))</f>
        <v>2</v>
      </c>
      <c r="AF1903">
        <f>IF(Raw_Data[[#This Row],[tenor_bulan]]&lt;=24,1,IF(Raw_Data[[#This Row],[tenor_bulan]]&lt;=36,2,IF(Raw_Data[[#This Row],[tenor_bulan]]&lt;=48,3,4)))</f>
        <v>3</v>
      </c>
      <c r="AG1903">
        <f>IF(Raw_Data[[#This Row],[jumlah_kali_telat]]=0,0,IF(Raw_Data[[#This Row],[jumlah_kali_telat]]&lt;=2,2,4))</f>
        <v>0</v>
      </c>
      <c r="AH1903">
        <f>Raw_Data[[#This Row],[Skor_Rasio]]+Raw_Data[[#This Row],[Skor_DP]]+Raw_Data[[#This Row],[Skor_Tenor]]+Raw_Data[[#This Row],[Skor_Telat]]</f>
        <v>6</v>
      </c>
      <c r="AI1903" t="str">
        <f>IF(Raw_Data[[#This Row],[Risk_Score]]&lt;=6,"Low Risk",IF(Raw_Data[[#This Row],[Risk_Score]]&lt;=8,"Medium Risk","High Risk"))</f>
        <v>Low Risk</v>
      </c>
      <c r="AJ1903" t="str">
        <f ca="1">IFERROR(DATEDIF(Raw_Data[[#This Row],[tanggal_pengajuan]],TODAY(),"m"),"N/A")</f>
        <v>N/A</v>
      </c>
      <c r="AK1903" t="str">
        <f ca="1">IF(ISNUMBER(Raw_Data[[#This Row],[MOB]]),IF(Raw_Data[[#This Row],[MOB]]&lt;6,"0-5 bulan",IF(Raw_Data[[#This Row],[MOB]]&lt;12,"6-11 bulan",IF(Raw_Data[[#This Row],[MOB]]&lt;24,"12-23 bulan","24+ bulan"))),"N/A")</f>
        <v>N/A</v>
      </c>
    </row>
    <row r="1904" spans="1:37" ht="14.25" customHeight="1" x14ac:dyDescent="0.45">
      <c r="A1904" t="s">
        <v>4483</v>
      </c>
      <c r="B1904" s="64">
        <v>46054</v>
      </c>
      <c r="C1904" s="1" t="str">
        <f t="shared" si="29"/>
        <v>February</v>
      </c>
      <c r="D1904" t="s">
        <v>1832</v>
      </c>
      <c r="E1904" t="s">
        <v>4484</v>
      </c>
      <c r="F1904">
        <v>30</v>
      </c>
      <c r="G1904" t="s">
        <v>40</v>
      </c>
      <c r="H1904" t="s">
        <v>176</v>
      </c>
      <c r="I1904" s="2">
        <v>3843000</v>
      </c>
      <c r="J1904" s="3">
        <f>Raw_Data[[#This Row],[cicilan_per_bulan]]/Raw_Data[[#This Row],[penghasilan_bulanan]]</f>
        <v>0.39846474108769192</v>
      </c>
      <c r="K1904" t="s">
        <v>153</v>
      </c>
      <c r="L1904" t="s">
        <v>154</v>
      </c>
      <c r="M1904" t="s">
        <v>290</v>
      </c>
      <c r="N1904" t="s">
        <v>291</v>
      </c>
      <c r="O1904" t="s">
        <v>292</v>
      </c>
      <c r="P1904" s="2">
        <v>37986000</v>
      </c>
      <c r="Q1904" s="2">
        <v>9496000</v>
      </c>
      <c r="R1904" t="str">
        <f>IF(Raw_Data[[#This Row],[persen_dp]]&lt;15%,"Low",IF(Raw_Data[[#This Row],[persen_dp]]&gt;25%,"High","Medium"))</f>
        <v>Medium</v>
      </c>
      <c r="S1904" s="3">
        <v>0.25</v>
      </c>
      <c r="T1904">
        <v>24</v>
      </c>
      <c r="U1904">
        <v>0.14499999999999999</v>
      </c>
      <c r="V1904" s="2">
        <v>1531300</v>
      </c>
      <c r="W1904" s="2">
        <v>36752000</v>
      </c>
      <c r="X1904" t="str">
        <f>IF(OR(Raw_Data[[#This Row],[status_pembayaran]]="Macet",Raw_Data[[#This Row],[status_pembayaran]]="Kurang Lancar"),"Non Performing Loan","Performing")</f>
        <v>Performing</v>
      </c>
      <c r="Y1904" t="s">
        <v>47</v>
      </c>
      <c r="Z1904">
        <v>0</v>
      </c>
      <c r="AA1904">
        <v>0</v>
      </c>
      <c r="AB1904">
        <v>1</v>
      </c>
      <c r="AC1904" t="s">
        <v>104</v>
      </c>
      <c r="AD1904">
        <f>IF(Raw_Data[[#This Row],[rasio]]&lt;0.2,1,IF(Raw_Data[[#This Row],[rasio]]&lt;0.3,2,IF(Raw_Data[[#This Row],[rasio]]&lt;0.4,3,4)))</f>
        <v>3</v>
      </c>
      <c r="AE1904">
        <f>IF(Raw_Data[[#This Row],[kategori_dp]]="High",1,IF(Raw_Data[[#This Row],[kategori_dp]]="Medium",2,3))</f>
        <v>2</v>
      </c>
      <c r="AF1904">
        <f>IF(Raw_Data[[#This Row],[tenor_bulan]]&lt;=24,1,IF(Raw_Data[[#This Row],[tenor_bulan]]&lt;=36,2,IF(Raw_Data[[#This Row],[tenor_bulan]]&lt;=48,3,4)))</f>
        <v>1</v>
      </c>
      <c r="AG1904">
        <f>IF(Raw_Data[[#This Row],[jumlah_kali_telat]]=0,0,IF(Raw_Data[[#This Row],[jumlah_kali_telat]]&lt;=2,2,4))</f>
        <v>0</v>
      </c>
      <c r="AH1904">
        <f>Raw_Data[[#This Row],[Skor_Rasio]]+Raw_Data[[#This Row],[Skor_DP]]+Raw_Data[[#This Row],[Skor_Tenor]]+Raw_Data[[#This Row],[Skor_Telat]]</f>
        <v>6</v>
      </c>
      <c r="AI1904" t="str">
        <f>IF(Raw_Data[[#This Row],[Risk_Score]]&lt;=6,"Low Risk",IF(Raw_Data[[#This Row],[Risk_Score]]&lt;=8,"Medium Risk","High Risk"))</f>
        <v>Low Risk</v>
      </c>
      <c r="AJ1904">
        <f ca="1">IFERROR(DATEDIF(Raw_Data[[#This Row],[tanggal_pengajuan]],TODAY(),"m"),"N/A")</f>
        <v>8</v>
      </c>
      <c r="AK1904" t="str">
        <f ca="1">IF(ISNUMBER(Raw_Data[[#This Row],[MOB]]),IF(Raw_Data[[#This Row],[MOB]]&lt;6,"0-5 bulan",IF(Raw_Data[[#This Row],[MOB]]&lt;12,"6-11 bulan",IF(Raw_Data[[#This Row],[MOB]]&lt;24,"12-23 bulan","24+ bulan"))),"N/A")</f>
        <v>6-11 bulan</v>
      </c>
    </row>
    <row r="1905" spans="1:37" ht="14.25" customHeight="1" x14ac:dyDescent="0.45">
      <c r="A1905" t="s">
        <v>4485</v>
      </c>
      <c r="B1905" s="64">
        <v>46125</v>
      </c>
      <c r="C1905" s="1" t="str">
        <f t="shared" si="29"/>
        <v>April</v>
      </c>
      <c r="D1905" t="s">
        <v>1188</v>
      </c>
      <c r="E1905" t="s">
        <v>4486</v>
      </c>
      <c r="F1905">
        <v>36</v>
      </c>
      <c r="G1905" t="s">
        <v>40</v>
      </c>
      <c r="H1905" t="s">
        <v>152</v>
      </c>
      <c r="I1905" s="2">
        <v>3758000</v>
      </c>
      <c r="J1905" s="3">
        <f>Raw_Data[[#This Row],[cicilan_per_bulan]]/Raw_Data[[#This Row],[penghasilan_bulanan]]</f>
        <v>0.1535391165513571</v>
      </c>
      <c r="K1905" t="s">
        <v>127</v>
      </c>
      <c r="L1905" t="s">
        <v>128</v>
      </c>
      <c r="M1905" t="s">
        <v>44</v>
      </c>
      <c r="N1905" t="s">
        <v>163</v>
      </c>
      <c r="O1905" t="s">
        <v>46</v>
      </c>
      <c r="P1905" s="2">
        <v>29218000</v>
      </c>
      <c r="Q1905" s="2">
        <v>11687000</v>
      </c>
      <c r="R1905" t="str">
        <f>IF(Raw_Data[[#This Row],[persen_dp]]&lt;15%,"Low",IF(Raw_Data[[#This Row],[persen_dp]]&gt;25%,"High","Medium"))</f>
        <v>High</v>
      </c>
      <c r="S1905" s="3">
        <v>0.4</v>
      </c>
      <c r="T1905">
        <v>48</v>
      </c>
      <c r="U1905">
        <v>0.14499999999999999</v>
      </c>
      <c r="V1905" s="2">
        <v>577000</v>
      </c>
      <c r="W1905" s="2">
        <v>27698000</v>
      </c>
      <c r="X1905" t="str">
        <f>IF(OR(Raw_Data[[#This Row],[status_pembayaran]]="Macet",Raw_Data[[#This Row],[status_pembayaran]]="Kurang Lancar"),"Non Performing Loan","Performing")</f>
        <v>Performing</v>
      </c>
      <c r="Y1905" t="s">
        <v>317</v>
      </c>
      <c r="Z1905">
        <v>0</v>
      </c>
      <c r="AA1905">
        <v>0</v>
      </c>
      <c r="AB1905">
        <v>0</v>
      </c>
      <c r="AD1905">
        <f>IF(Raw_Data[[#This Row],[rasio]]&lt;0.2,1,IF(Raw_Data[[#This Row],[rasio]]&lt;0.3,2,IF(Raw_Data[[#This Row],[rasio]]&lt;0.4,3,4)))</f>
        <v>1</v>
      </c>
      <c r="AE1905">
        <f>IF(Raw_Data[[#This Row],[kategori_dp]]="High",1,IF(Raw_Data[[#This Row],[kategori_dp]]="Medium",2,3))</f>
        <v>1</v>
      </c>
      <c r="AF1905">
        <f>IF(Raw_Data[[#This Row],[tenor_bulan]]&lt;=24,1,IF(Raw_Data[[#This Row],[tenor_bulan]]&lt;=36,2,IF(Raw_Data[[#This Row],[tenor_bulan]]&lt;=48,3,4)))</f>
        <v>3</v>
      </c>
      <c r="AG1905">
        <f>IF(Raw_Data[[#This Row],[jumlah_kali_telat]]=0,0,IF(Raw_Data[[#This Row],[jumlah_kali_telat]]&lt;=2,2,4))</f>
        <v>0</v>
      </c>
      <c r="AH1905">
        <f>Raw_Data[[#This Row],[Skor_Rasio]]+Raw_Data[[#This Row],[Skor_DP]]+Raw_Data[[#This Row],[Skor_Tenor]]+Raw_Data[[#This Row],[Skor_Telat]]</f>
        <v>5</v>
      </c>
      <c r="AI1905" t="str">
        <f>IF(Raw_Data[[#This Row],[Risk_Score]]&lt;=6,"Low Risk",IF(Raw_Data[[#This Row],[Risk_Score]]&lt;=8,"Medium Risk","High Risk"))</f>
        <v>Low Risk</v>
      </c>
      <c r="AJ1905">
        <f ca="1">IFERROR(DATEDIF(Raw_Data[[#This Row],[tanggal_pengajuan]],TODAY(),"m"),"N/A")</f>
        <v>6</v>
      </c>
      <c r="AK1905" t="str">
        <f ca="1">IF(ISNUMBER(Raw_Data[[#This Row],[MOB]]),IF(Raw_Data[[#This Row],[MOB]]&lt;6,"0-5 bulan",IF(Raw_Data[[#This Row],[MOB]]&lt;12,"6-11 bulan",IF(Raw_Data[[#This Row],[MOB]]&lt;24,"12-23 bulan","24+ bulan"))),"N/A")</f>
        <v>6-11 bulan</v>
      </c>
    </row>
    <row r="1906" spans="1:37" ht="14.25" customHeight="1" x14ac:dyDescent="0.45">
      <c r="A1906" t="s">
        <v>4487</v>
      </c>
      <c r="B1906" s="64">
        <v>46125</v>
      </c>
      <c r="C1906" s="1" t="str">
        <f t="shared" si="29"/>
        <v>April</v>
      </c>
      <c r="D1906" t="s">
        <v>197</v>
      </c>
      <c r="E1906" t="s">
        <v>4488</v>
      </c>
      <c r="F1906">
        <v>41</v>
      </c>
      <c r="G1906" t="s">
        <v>51</v>
      </c>
      <c r="H1906" t="s">
        <v>126</v>
      </c>
      <c r="I1906" s="2">
        <v>2813000</v>
      </c>
      <c r="J1906" s="3">
        <f>Raw_Data[[#This Row],[cicilan_per_bulan]]/Raw_Data[[#This Row],[penghasilan_bulanan]]</f>
        <v>0.15616779239246356</v>
      </c>
      <c r="K1906" t="s">
        <v>167</v>
      </c>
      <c r="L1906" t="s">
        <v>110</v>
      </c>
      <c r="M1906" t="s">
        <v>44</v>
      </c>
      <c r="N1906" t="s">
        <v>228</v>
      </c>
      <c r="O1906" t="s">
        <v>57</v>
      </c>
      <c r="P1906" s="2">
        <v>19099000</v>
      </c>
      <c r="Q1906" s="2">
        <v>3820000</v>
      </c>
      <c r="R1906" t="str">
        <f>IF(Raw_Data[[#This Row],[persen_dp]]&lt;15%,"Low",IF(Raw_Data[[#This Row],[persen_dp]]&gt;25%,"High","Medium"))</f>
        <v>Medium</v>
      </c>
      <c r="S1906" s="3">
        <v>0.2</v>
      </c>
      <c r="T1906">
        <v>60</v>
      </c>
      <c r="U1906">
        <v>0.14499999999999999</v>
      </c>
      <c r="V1906" s="2">
        <v>439300</v>
      </c>
      <c r="W1906" s="2">
        <v>26357000</v>
      </c>
      <c r="X1906" t="str">
        <f>IF(OR(Raw_Data[[#This Row],[status_pembayaran]]="Macet",Raw_Data[[#This Row],[status_pembayaran]]="Kurang Lancar"),"Non Performing Loan","Performing")</f>
        <v>Performing</v>
      </c>
      <c r="Y1906" t="s">
        <v>47</v>
      </c>
      <c r="Z1906">
        <v>0</v>
      </c>
      <c r="AA1906">
        <v>0</v>
      </c>
      <c r="AB1906">
        <v>1</v>
      </c>
      <c r="AD1906">
        <f>IF(Raw_Data[[#This Row],[rasio]]&lt;0.2,1,IF(Raw_Data[[#This Row],[rasio]]&lt;0.3,2,IF(Raw_Data[[#This Row],[rasio]]&lt;0.4,3,4)))</f>
        <v>1</v>
      </c>
      <c r="AE1906">
        <f>IF(Raw_Data[[#This Row],[kategori_dp]]="High",1,IF(Raw_Data[[#This Row],[kategori_dp]]="Medium",2,3))</f>
        <v>2</v>
      </c>
      <c r="AF1906">
        <f>IF(Raw_Data[[#This Row],[tenor_bulan]]&lt;=24,1,IF(Raw_Data[[#This Row],[tenor_bulan]]&lt;=36,2,IF(Raw_Data[[#This Row],[tenor_bulan]]&lt;=48,3,4)))</f>
        <v>4</v>
      </c>
      <c r="AG1906">
        <f>IF(Raw_Data[[#This Row],[jumlah_kali_telat]]=0,0,IF(Raw_Data[[#This Row],[jumlah_kali_telat]]&lt;=2,2,4))</f>
        <v>0</v>
      </c>
      <c r="AH1906">
        <f>Raw_Data[[#This Row],[Skor_Rasio]]+Raw_Data[[#This Row],[Skor_DP]]+Raw_Data[[#This Row],[Skor_Tenor]]+Raw_Data[[#This Row],[Skor_Telat]]</f>
        <v>7</v>
      </c>
      <c r="AI1906" t="str">
        <f>IF(Raw_Data[[#This Row],[Risk_Score]]&lt;=6,"Low Risk",IF(Raw_Data[[#This Row],[Risk_Score]]&lt;=8,"Medium Risk","High Risk"))</f>
        <v>Medium Risk</v>
      </c>
      <c r="AJ1906">
        <f ca="1">IFERROR(DATEDIF(Raw_Data[[#This Row],[tanggal_pengajuan]],TODAY(),"m"),"N/A")</f>
        <v>6</v>
      </c>
      <c r="AK1906" t="str">
        <f ca="1">IF(ISNUMBER(Raw_Data[[#This Row],[MOB]]),IF(Raw_Data[[#This Row],[MOB]]&lt;6,"0-5 bulan",IF(Raw_Data[[#This Row],[MOB]]&lt;12,"6-11 bulan",IF(Raw_Data[[#This Row],[MOB]]&lt;24,"12-23 bulan","24+ bulan"))),"N/A")</f>
        <v>6-11 bulan</v>
      </c>
    </row>
    <row r="1907" spans="1:37" ht="14.25" customHeight="1" x14ac:dyDescent="0.45">
      <c r="A1907" t="s">
        <v>4489</v>
      </c>
      <c r="B1907" s="64">
        <v>46126</v>
      </c>
      <c r="C1907" s="1" t="str">
        <f t="shared" si="29"/>
        <v>April</v>
      </c>
      <c r="D1907" t="s">
        <v>1353</v>
      </c>
      <c r="E1907" t="s">
        <v>4490</v>
      </c>
      <c r="F1907">
        <v>27</v>
      </c>
      <c r="G1907" t="s">
        <v>40</v>
      </c>
      <c r="H1907" t="s">
        <v>52</v>
      </c>
      <c r="I1907" s="2">
        <v>9298000</v>
      </c>
      <c r="J1907" s="3">
        <f>Raw_Data[[#This Row],[cicilan_per_bulan]]/Raw_Data[[#This Row],[penghasilan_bulanan]]</f>
        <v>4.2632824263282423E-2</v>
      </c>
      <c r="K1907" t="s">
        <v>109</v>
      </c>
      <c r="L1907" t="s">
        <v>110</v>
      </c>
      <c r="M1907" t="s">
        <v>72</v>
      </c>
      <c r="N1907" t="s">
        <v>97</v>
      </c>
      <c r="O1907" t="s">
        <v>57</v>
      </c>
      <c r="P1907" s="2">
        <v>16222000</v>
      </c>
      <c r="Q1907" s="2">
        <v>2433000</v>
      </c>
      <c r="R1907" t="str">
        <f>IF(Raw_Data[[#This Row],[persen_dp]]&lt;15%,"Low",IF(Raw_Data[[#This Row],[persen_dp]]&gt;25%,"High","Medium"))</f>
        <v>Medium</v>
      </c>
      <c r="S1907" s="3">
        <v>0.15</v>
      </c>
      <c r="T1907">
        <v>60</v>
      </c>
      <c r="U1907">
        <v>0.14499999999999999</v>
      </c>
      <c r="V1907" s="2">
        <v>396400</v>
      </c>
      <c r="W1907" s="2">
        <v>23786000</v>
      </c>
      <c r="X1907" t="str">
        <f>IF(OR(Raw_Data[[#This Row],[status_pembayaran]]="Macet",Raw_Data[[#This Row],[status_pembayaran]]="Kurang Lancar"),"Non Performing Loan","Performing")</f>
        <v>Performing</v>
      </c>
      <c r="Y1907" t="s">
        <v>47</v>
      </c>
      <c r="Z1907">
        <v>0</v>
      </c>
      <c r="AA1907">
        <v>0</v>
      </c>
      <c r="AB1907">
        <v>1</v>
      </c>
      <c r="AD1907">
        <f>IF(Raw_Data[[#This Row],[rasio]]&lt;0.2,1,IF(Raw_Data[[#This Row],[rasio]]&lt;0.3,2,IF(Raw_Data[[#This Row],[rasio]]&lt;0.4,3,4)))</f>
        <v>1</v>
      </c>
      <c r="AE1907">
        <f>IF(Raw_Data[[#This Row],[kategori_dp]]="High",1,IF(Raw_Data[[#This Row],[kategori_dp]]="Medium",2,3))</f>
        <v>2</v>
      </c>
      <c r="AF1907">
        <f>IF(Raw_Data[[#This Row],[tenor_bulan]]&lt;=24,1,IF(Raw_Data[[#This Row],[tenor_bulan]]&lt;=36,2,IF(Raw_Data[[#This Row],[tenor_bulan]]&lt;=48,3,4)))</f>
        <v>4</v>
      </c>
      <c r="AG1907">
        <f>IF(Raw_Data[[#This Row],[jumlah_kali_telat]]=0,0,IF(Raw_Data[[#This Row],[jumlah_kali_telat]]&lt;=2,2,4))</f>
        <v>0</v>
      </c>
      <c r="AH1907">
        <f>Raw_Data[[#This Row],[Skor_Rasio]]+Raw_Data[[#This Row],[Skor_DP]]+Raw_Data[[#This Row],[Skor_Tenor]]+Raw_Data[[#This Row],[Skor_Telat]]</f>
        <v>7</v>
      </c>
      <c r="AI1907" t="str">
        <f>IF(Raw_Data[[#This Row],[Risk_Score]]&lt;=6,"Low Risk",IF(Raw_Data[[#This Row],[Risk_Score]]&lt;=8,"Medium Risk","High Risk"))</f>
        <v>Medium Risk</v>
      </c>
      <c r="AJ1907">
        <f ca="1">IFERROR(DATEDIF(Raw_Data[[#This Row],[tanggal_pengajuan]],TODAY(),"m"),"N/A")</f>
        <v>6</v>
      </c>
      <c r="AK1907" t="str">
        <f ca="1">IF(ISNUMBER(Raw_Data[[#This Row],[MOB]]),IF(Raw_Data[[#This Row],[MOB]]&lt;6,"0-5 bulan",IF(Raw_Data[[#This Row],[MOB]]&lt;12,"6-11 bulan",IF(Raw_Data[[#This Row],[MOB]]&lt;24,"12-23 bulan","24+ bulan"))),"N/A")</f>
        <v>6-11 bulan</v>
      </c>
    </row>
    <row r="1908" spans="1:37" ht="14.25" customHeight="1" x14ac:dyDescent="0.45">
      <c r="A1908" t="s">
        <v>4491</v>
      </c>
      <c r="B1908" s="64">
        <v>46117</v>
      </c>
      <c r="C1908" s="1" t="str">
        <f t="shared" ref="C1908:C1971" si="30">TEXT(B1908,"mmmm")</f>
        <v>April</v>
      </c>
      <c r="D1908" t="s">
        <v>654</v>
      </c>
      <c r="E1908" t="s">
        <v>4492</v>
      </c>
      <c r="F1908">
        <v>27</v>
      </c>
      <c r="G1908" t="s">
        <v>51</v>
      </c>
      <c r="H1908" t="s">
        <v>41</v>
      </c>
      <c r="I1908" s="2">
        <v>6592000</v>
      </c>
      <c r="J1908" s="3">
        <f>Raw_Data[[#This Row],[cicilan_per_bulan]]/Raw_Data[[#This Row],[penghasilan_bulanan]]</f>
        <v>7.2451456310679618E-2</v>
      </c>
      <c r="K1908" t="s">
        <v>177</v>
      </c>
      <c r="L1908" t="s">
        <v>154</v>
      </c>
      <c r="M1908" t="s">
        <v>44</v>
      </c>
      <c r="N1908" t="s">
        <v>273</v>
      </c>
      <c r="O1908" t="s">
        <v>274</v>
      </c>
      <c r="P1908" s="2">
        <v>18433000</v>
      </c>
      <c r="Q1908" s="2">
        <v>6452000</v>
      </c>
      <c r="R1908" t="str">
        <f>IF(Raw_Data[[#This Row],[persen_dp]]&lt;15%,"Low",IF(Raw_Data[[#This Row],[persen_dp]]&gt;25%,"High","Medium"))</f>
        <v>High</v>
      </c>
      <c r="S1908" s="3">
        <v>0.35</v>
      </c>
      <c r="T1908">
        <v>36</v>
      </c>
      <c r="U1908">
        <v>0.14499999999999999</v>
      </c>
      <c r="V1908" s="2">
        <v>477600</v>
      </c>
      <c r="W1908" s="2">
        <v>17193000</v>
      </c>
      <c r="X1908" t="str">
        <f>IF(OR(Raw_Data[[#This Row],[status_pembayaran]]="Macet",Raw_Data[[#This Row],[status_pembayaran]]="Kurang Lancar"),"Non Performing Loan","Performing")</f>
        <v>Performing</v>
      </c>
      <c r="Y1908" t="s">
        <v>47</v>
      </c>
      <c r="Z1908">
        <v>0</v>
      </c>
      <c r="AA1908">
        <v>0</v>
      </c>
      <c r="AB1908">
        <v>1</v>
      </c>
      <c r="AC1908" t="s">
        <v>74</v>
      </c>
      <c r="AD1908">
        <f>IF(Raw_Data[[#This Row],[rasio]]&lt;0.2,1,IF(Raw_Data[[#This Row],[rasio]]&lt;0.3,2,IF(Raw_Data[[#This Row],[rasio]]&lt;0.4,3,4)))</f>
        <v>1</v>
      </c>
      <c r="AE1908">
        <f>IF(Raw_Data[[#This Row],[kategori_dp]]="High",1,IF(Raw_Data[[#This Row],[kategori_dp]]="Medium",2,3))</f>
        <v>1</v>
      </c>
      <c r="AF1908">
        <f>IF(Raw_Data[[#This Row],[tenor_bulan]]&lt;=24,1,IF(Raw_Data[[#This Row],[tenor_bulan]]&lt;=36,2,IF(Raw_Data[[#This Row],[tenor_bulan]]&lt;=48,3,4)))</f>
        <v>2</v>
      </c>
      <c r="AG1908">
        <f>IF(Raw_Data[[#This Row],[jumlah_kali_telat]]=0,0,IF(Raw_Data[[#This Row],[jumlah_kali_telat]]&lt;=2,2,4))</f>
        <v>0</v>
      </c>
      <c r="AH1908">
        <f>Raw_Data[[#This Row],[Skor_Rasio]]+Raw_Data[[#This Row],[Skor_DP]]+Raw_Data[[#This Row],[Skor_Tenor]]+Raw_Data[[#This Row],[Skor_Telat]]</f>
        <v>4</v>
      </c>
      <c r="AI1908" t="str">
        <f>IF(Raw_Data[[#This Row],[Risk_Score]]&lt;=6,"Low Risk",IF(Raw_Data[[#This Row],[Risk_Score]]&lt;=8,"Medium Risk","High Risk"))</f>
        <v>Low Risk</v>
      </c>
      <c r="AJ1908">
        <f ca="1">IFERROR(DATEDIF(Raw_Data[[#This Row],[tanggal_pengajuan]],TODAY(),"m"),"N/A")</f>
        <v>6</v>
      </c>
      <c r="AK1908" t="str">
        <f ca="1">IF(ISNUMBER(Raw_Data[[#This Row],[MOB]]),IF(Raw_Data[[#This Row],[MOB]]&lt;6,"0-5 bulan",IF(Raw_Data[[#This Row],[MOB]]&lt;12,"6-11 bulan",IF(Raw_Data[[#This Row],[MOB]]&lt;24,"12-23 bulan","24+ bulan"))),"N/A")</f>
        <v>6-11 bulan</v>
      </c>
    </row>
    <row r="1909" spans="1:37" ht="14.25" customHeight="1" x14ac:dyDescent="0.45">
      <c r="A1909" t="s">
        <v>4493</v>
      </c>
      <c r="B1909" s="64">
        <v>46112</v>
      </c>
      <c r="C1909" s="1" t="str">
        <f t="shared" si="30"/>
        <v>March</v>
      </c>
      <c r="D1909" t="s">
        <v>156</v>
      </c>
      <c r="E1909" t="s">
        <v>4494</v>
      </c>
      <c r="F1909">
        <v>26</v>
      </c>
      <c r="G1909" t="s">
        <v>40</v>
      </c>
      <c r="H1909" t="s">
        <v>52</v>
      </c>
      <c r="I1909" s="2">
        <v>14725000</v>
      </c>
      <c r="J1909" s="3">
        <f>Raw_Data[[#This Row],[cicilan_per_bulan]]/Raw_Data[[#This Row],[penghasilan_bulanan]]</f>
        <v>0.10728692699490662</v>
      </c>
      <c r="K1909" t="s">
        <v>81</v>
      </c>
      <c r="L1909" t="s">
        <v>82</v>
      </c>
      <c r="M1909" t="s">
        <v>55</v>
      </c>
      <c r="N1909" t="s">
        <v>395</v>
      </c>
      <c r="O1909" t="s">
        <v>396</v>
      </c>
      <c r="P1909" s="2">
        <v>60974000</v>
      </c>
      <c r="Q1909" s="2">
        <v>21341000</v>
      </c>
      <c r="R1909" t="str">
        <f>IF(Raw_Data[[#This Row],[persen_dp]]&lt;15%,"Low",IF(Raw_Data[[#This Row],[persen_dp]]&gt;25%,"High","Medium"))</f>
        <v>High</v>
      </c>
      <c r="S1909" s="3">
        <v>0.35</v>
      </c>
      <c r="T1909">
        <v>36</v>
      </c>
      <c r="U1909">
        <v>0.14499999999999999</v>
      </c>
      <c r="V1909" s="2">
        <v>1579800</v>
      </c>
      <c r="W1909" s="2">
        <v>56874000</v>
      </c>
      <c r="X1909" t="str">
        <f>IF(OR(Raw_Data[[#This Row],[status_pembayaran]]="Macet",Raw_Data[[#This Row],[status_pembayaran]]="Kurang Lancar"),"Non Performing Loan","Performing")</f>
        <v>Performing</v>
      </c>
      <c r="Y1909" t="s">
        <v>47</v>
      </c>
      <c r="Z1909">
        <v>0</v>
      </c>
      <c r="AA1909">
        <v>0</v>
      </c>
      <c r="AB1909">
        <v>1</v>
      </c>
      <c r="AD1909">
        <f>IF(Raw_Data[[#This Row],[rasio]]&lt;0.2,1,IF(Raw_Data[[#This Row],[rasio]]&lt;0.3,2,IF(Raw_Data[[#This Row],[rasio]]&lt;0.4,3,4)))</f>
        <v>1</v>
      </c>
      <c r="AE1909">
        <f>IF(Raw_Data[[#This Row],[kategori_dp]]="High",1,IF(Raw_Data[[#This Row],[kategori_dp]]="Medium",2,3))</f>
        <v>1</v>
      </c>
      <c r="AF1909">
        <f>IF(Raw_Data[[#This Row],[tenor_bulan]]&lt;=24,1,IF(Raw_Data[[#This Row],[tenor_bulan]]&lt;=36,2,IF(Raw_Data[[#This Row],[tenor_bulan]]&lt;=48,3,4)))</f>
        <v>2</v>
      </c>
      <c r="AG1909">
        <f>IF(Raw_Data[[#This Row],[jumlah_kali_telat]]=0,0,IF(Raw_Data[[#This Row],[jumlah_kali_telat]]&lt;=2,2,4))</f>
        <v>0</v>
      </c>
      <c r="AH1909">
        <f>Raw_Data[[#This Row],[Skor_Rasio]]+Raw_Data[[#This Row],[Skor_DP]]+Raw_Data[[#This Row],[Skor_Tenor]]+Raw_Data[[#This Row],[Skor_Telat]]</f>
        <v>4</v>
      </c>
      <c r="AI1909" t="str">
        <f>IF(Raw_Data[[#This Row],[Risk_Score]]&lt;=6,"Low Risk",IF(Raw_Data[[#This Row],[Risk_Score]]&lt;=8,"Medium Risk","High Risk"))</f>
        <v>Low Risk</v>
      </c>
      <c r="AJ1909">
        <f ca="1">IFERROR(DATEDIF(Raw_Data[[#This Row],[tanggal_pengajuan]],TODAY(),"m"),"N/A")</f>
        <v>6</v>
      </c>
      <c r="AK1909" t="str">
        <f ca="1">IF(ISNUMBER(Raw_Data[[#This Row],[MOB]]),IF(Raw_Data[[#This Row],[MOB]]&lt;6,"0-5 bulan",IF(Raw_Data[[#This Row],[MOB]]&lt;12,"6-11 bulan",IF(Raw_Data[[#This Row],[MOB]]&lt;24,"12-23 bulan","24+ bulan"))),"N/A")</f>
        <v>6-11 bulan</v>
      </c>
    </row>
    <row r="1910" spans="1:37" ht="14.25" customHeight="1" x14ac:dyDescent="0.45">
      <c r="A1910" t="s">
        <v>4495</v>
      </c>
      <c r="B1910" s="64">
        <v>46109</v>
      </c>
      <c r="C1910" s="1" t="str">
        <f t="shared" si="30"/>
        <v>March</v>
      </c>
      <c r="D1910" t="s">
        <v>2065</v>
      </c>
      <c r="E1910" t="s">
        <v>4496</v>
      </c>
      <c r="F1910">
        <v>41</v>
      </c>
      <c r="G1910" t="s">
        <v>51</v>
      </c>
      <c r="H1910" t="s">
        <v>41</v>
      </c>
      <c r="I1910" s="2">
        <v>5904000</v>
      </c>
      <c r="J1910" s="3">
        <f>Raw_Data[[#This Row],[cicilan_per_bulan]]/Raw_Data[[#This Row],[penghasilan_bulanan]]</f>
        <v>0.52340785907859078</v>
      </c>
      <c r="K1910" t="s">
        <v>145</v>
      </c>
      <c r="L1910" t="s">
        <v>146</v>
      </c>
      <c r="M1910" t="s">
        <v>55</v>
      </c>
      <c r="N1910" t="s">
        <v>395</v>
      </c>
      <c r="O1910" t="s">
        <v>396</v>
      </c>
      <c r="P1910" s="2">
        <v>60915000</v>
      </c>
      <c r="Q1910" s="2">
        <v>15229000</v>
      </c>
      <c r="R1910" t="str">
        <f>IF(Raw_Data[[#This Row],[persen_dp]]&lt;15%,"Low",IF(Raw_Data[[#This Row],[persen_dp]]&gt;25%,"High","Medium"))</f>
        <v>Medium</v>
      </c>
      <c r="S1910" s="3">
        <v>0.25</v>
      </c>
      <c r="T1910">
        <v>18</v>
      </c>
      <c r="U1910">
        <v>0.14499999999999999</v>
      </c>
      <c r="V1910" s="2">
        <v>3090200</v>
      </c>
      <c r="W1910" s="2">
        <v>55623000</v>
      </c>
      <c r="X1910" t="str">
        <f>IF(OR(Raw_Data[[#This Row],[status_pembayaran]]="Macet",Raw_Data[[#This Row],[status_pembayaran]]="Kurang Lancar"),"Non Performing Loan","Performing")</f>
        <v>Non Performing Loan</v>
      </c>
      <c r="Y1910" t="s">
        <v>683</v>
      </c>
      <c r="Z1910">
        <v>331</v>
      </c>
      <c r="AA1910">
        <v>10</v>
      </c>
      <c r="AB1910">
        <v>5</v>
      </c>
      <c r="AC1910" t="s">
        <v>104</v>
      </c>
      <c r="AD1910">
        <f>IF(Raw_Data[[#This Row],[rasio]]&lt;0.2,1,IF(Raw_Data[[#This Row],[rasio]]&lt;0.3,2,IF(Raw_Data[[#This Row],[rasio]]&lt;0.4,3,4)))</f>
        <v>4</v>
      </c>
      <c r="AE1910">
        <f>IF(Raw_Data[[#This Row],[kategori_dp]]="High",1,IF(Raw_Data[[#This Row],[kategori_dp]]="Medium",2,3))</f>
        <v>2</v>
      </c>
      <c r="AF1910">
        <f>IF(Raw_Data[[#This Row],[tenor_bulan]]&lt;=24,1,IF(Raw_Data[[#This Row],[tenor_bulan]]&lt;=36,2,IF(Raw_Data[[#This Row],[tenor_bulan]]&lt;=48,3,4)))</f>
        <v>1</v>
      </c>
      <c r="AG1910">
        <f>IF(Raw_Data[[#This Row],[jumlah_kali_telat]]=0,0,IF(Raw_Data[[#This Row],[jumlah_kali_telat]]&lt;=2,2,4))</f>
        <v>4</v>
      </c>
      <c r="AH1910">
        <f>Raw_Data[[#This Row],[Skor_Rasio]]+Raw_Data[[#This Row],[Skor_DP]]+Raw_Data[[#This Row],[Skor_Tenor]]+Raw_Data[[#This Row],[Skor_Telat]]</f>
        <v>11</v>
      </c>
      <c r="AI1910" t="str">
        <f>IF(Raw_Data[[#This Row],[Risk_Score]]&lt;=6,"Low Risk",IF(Raw_Data[[#This Row],[Risk_Score]]&lt;=8,"Medium Risk","High Risk"))</f>
        <v>High Risk</v>
      </c>
      <c r="AJ1910">
        <f ca="1">IFERROR(DATEDIF(Raw_Data[[#This Row],[tanggal_pengajuan]],TODAY(),"m"),"N/A")</f>
        <v>6</v>
      </c>
      <c r="AK1910" t="str">
        <f ca="1">IF(ISNUMBER(Raw_Data[[#This Row],[MOB]]),IF(Raw_Data[[#This Row],[MOB]]&lt;6,"0-5 bulan",IF(Raw_Data[[#This Row],[MOB]]&lt;12,"6-11 bulan",IF(Raw_Data[[#This Row],[MOB]]&lt;24,"12-23 bulan","24+ bulan"))),"N/A")</f>
        <v>6-11 bulan</v>
      </c>
    </row>
    <row r="1911" spans="1:37" ht="14.25" customHeight="1" x14ac:dyDescent="0.45">
      <c r="A1911" t="s">
        <v>4497</v>
      </c>
      <c r="B1911" s="64">
        <v>46156</v>
      </c>
      <c r="C1911" s="1" t="str">
        <f t="shared" si="30"/>
        <v>May</v>
      </c>
      <c r="D1911" t="s">
        <v>223</v>
      </c>
      <c r="E1911" t="s">
        <v>4498</v>
      </c>
      <c r="F1911">
        <v>48</v>
      </c>
      <c r="G1911" t="s">
        <v>40</v>
      </c>
      <c r="H1911" t="s">
        <v>176</v>
      </c>
      <c r="I1911" s="2">
        <v>5438000</v>
      </c>
      <c r="J1911" s="3">
        <f>Raw_Data[[#This Row],[cicilan_per_bulan]]/Raw_Data[[#This Row],[penghasilan_bulanan]]</f>
        <v>0.16616403089371093</v>
      </c>
      <c r="K1911" t="s">
        <v>145</v>
      </c>
      <c r="L1911" t="s">
        <v>146</v>
      </c>
      <c r="M1911" t="s">
        <v>55</v>
      </c>
      <c r="N1911" t="s">
        <v>147</v>
      </c>
      <c r="O1911" t="s">
        <v>148</v>
      </c>
      <c r="P1911" s="2">
        <v>32384000</v>
      </c>
      <c r="Q1911" s="2">
        <v>9715000</v>
      </c>
      <c r="R1911" t="str">
        <f>IF(Raw_Data[[#This Row],[persen_dp]]&lt;15%,"Low",IF(Raw_Data[[#This Row],[persen_dp]]&gt;25%,"High","Medium"))</f>
        <v>High</v>
      </c>
      <c r="S1911" s="3">
        <v>0.3</v>
      </c>
      <c r="T1911">
        <v>36</v>
      </c>
      <c r="U1911">
        <v>0.14499999999999999</v>
      </c>
      <c r="V1911" s="2">
        <v>903600</v>
      </c>
      <c r="W1911" s="2">
        <v>32531000</v>
      </c>
      <c r="X1911" t="str">
        <f>IF(OR(Raw_Data[[#This Row],[status_pembayaran]]="Macet",Raw_Data[[#This Row],[status_pembayaran]]="Kurang Lancar"),"Non Performing Loan","Performing")</f>
        <v>Performing</v>
      </c>
      <c r="Y1911" t="s">
        <v>47</v>
      </c>
      <c r="Z1911">
        <v>0</v>
      </c>
      <c r="AA1911">
        <v>0</v>
      </c>
      <c r="AB1911">
        <v>1</v>
      </c>
      <c r="AD1911">
        <f>IF(Raw_Data[[#This Row],[rasio]]&lt;0.2,1,IF(Raw_Data[[#This Row],[rasio]]&lt;0.3,2,IF(Raw_Data[[#This Row],[rasio]]&lt;0.4,3,4)))</f>
        <v>1</v>
      </c>
      <c r="AE1911">
        <f>IF(Raw_Data[[#This Row],[kategori_dp]]="High",1,IF(Raw_Data[[#This Row],[kategori_dp]]="Medium",2,3))</f>
        <v>1</v>
      </c>
      <c r="AF1911">
        <f>IF(Raw_Data[[#This Row],[tenor_bulan]]&lt;=24,1,IF(Raw_Data[[#This Row],[tenor_bulan]]&lt;=36,2,IF(Raw_Data[[#This Row],[tenor_bulan]]&lt;=48,3,4)))</f>
        <v>2</v>
      </c>
      <c r="AG1911">
        <f>IF(Raw_Data[[#This Row],[jumlah_kali_telat]]=0,0,IF(Raw_Data[[#This Row],[jumlah_kali_telat]]&lt;=2,2,4))</f>
        <v>0</v>
      </c>
      <c r="AH1911">
        <f>Raw_Data[[#This Row],[Skor_Rasio]]+Raw_Data[[#This Row],[Skor_DP]]+Raw_Data[[#This Row],[Skor_Tenor]]+Raw_Data[[#This Row],[Skor_Telat]]</f>
        <v>4</v>
      </c>
      <c r="AI1911" t="str">
        <f>IF(Raw_Data[[#This Row],[Risk_Score]]&lt;=6,"Low Risk",IF(Raw_Data[[#This Row],[Risk_Score]]&lt;=8,"Medium Risk","High Risk"))</f>
        <v>Low Risk</v>
      </c>
      <c r="AJ1911">
        <f ca="1">IFERROR(DATEDIF(Raw_Data[[#This Row],[tanggal_pengajuan]],TODAY(),"m"),"N/A")</f>
        <v>5</v>
      </c>
      <c r="AK1911" t="str">
        <f ca="1">IF(ISNUMBER(Raw_Data[[#This Row],[MOB]]),IF(Raw_Data[[#This Row],[MOB]]&lt;6,"0-5 bulan",IF(Raw_Data[[#This Row],[MOB]]&lt;12,"6-11 bulan",IF(Raw_Data[[#This Row],[MOB]]&lt;24,"12-23 bulan","24+ bulan"))),"N/A")</f>
        <v>0-5 bulan</v>
      </c>
    </row>
    <row r="1912" spans="1:37" ht="14.25" customHeight="1" x14ac:dyDescent="0.45">
      <c r="A1912" t="s">
        <v>4499</v>
      </c>
      <c r="B1912" s="64">
        <v>46189</v>
      </c>
      <c r="C1912" s="1" t="str">
        <f t="shared" si="30"/>
        <v>June</v>
      </c>
      <c r="D1912" t="s">
        <v>210</v>
      </c>
      <c r="E1912" t="s">
        <v>211</v>
      </c>
      <c r="F1912">
        <v>35</v>
      </c>
      <c r="G1912" t="s">
        <v>40</v>
      </c>
      <c r="H1912" t="s">
        <v>152</v>
      </c>
      <c r="I1912" s="2">
        <v>3195000</v>
      </c>
      <c r="J1912" s="3">
        <f>Raw_Data[[#This Row],[cicilan_per_bulan]]/Raw_Data[[#This Row],[penghasilan_bulanan]]</f>
        <v>0.40688575899843504</v>
      </c>
      <c r="K1912" t="s">
        <v>205</v>
      </c>
      <c r="L1912" t="s">
        <v>110</v>
      </c>
      <c r="M1912" t="s">
        <v>55</v>
      </c>
      <c r="N1912" t="s">
        <v>56</v>
      </c>
      <c r="O1912" t="s">
        <v>57</v>
      </c>
      <c r="P1912" s="2">
        <v>18165184</v>
      </c>
      <c r="Q1912" s="2">
        <v>4541000</v>
      </c>
      <c r="R1912" t="str">
        <f>IF(Raw_Data[[#This Row],[persen_dp]]&lt;15%,"Low",IF(Raw_Data[[#This Row],[persen_dp]]&gt;25%,"High","Medium"))</f>
        <v>Medium</v>
      </c>
      <c r="S1912" s="3">
        <v>0.25</v>
      </c>
      <c r="T1912">
        <v>12</v>
      </c>
      <c r="U1912">
        <v>0.14499999999999999</v>
      </c>
      <c r="V1912" s="2">
        <v>1300000</v>
      </c>
      <c r="W1912" s="2">
        <v>15600000</v>
      </c>
      <c r="X1912" t="str">
        <f>IF(OR(Raw_Data[[#This Row],[status_pembayaran]]="Macet",Raw_Data[[#This Row],[status_pembayaran]]="Kurang Lancar"),"Non Performing Loan","Performing")</f>
        <v>Performing</v>
      </c>
      <c r="Y1912" t="s">
        <v>47</v>
      </c>
      <c r="Z1912">
        <v>0</v>
      </c>
      <c r="AA1912">
        <v>0</v>
      </c>
      <c r="AB1912">
        <v>1</v>
      </c>
      <c r="AC1912" t="s">
        <v>74</v>
      </c>
      <c r="AD1912">
        <f>IF(Raw_Data[[#This Row],[rasio]]&lt;0.2,1,IF(Raw_Data[[#This Row],[rasio]]&lt;0.3,2,IF(Raw_Data[[#This Row],[rasio]]&lt;0.4,3,4)))</f>
        <v>4</v>
      </c>
      <c r="AE1912">
        <f>IF(Raw_Data[[#This Row],[kategori_dp]]="High",1,IF(Raw_Data[[#This Row],[kategori_dp]]="Medium",2,3))</f>
        <v>2</v>
      </c>
      <c r="AF1912">
        <f>IF(Raw_Data[[#This Row],[tenor_bulan]]&lt;=24,1,IF(Raw_Data[[#This Row],[tenor_bulan]]&lt;=36,2,IF(Raw_Data[[#This Row],[tenor_bulan]]&lt;=48,3,4)))</f>
        <v>1</v>
      </c>
      <c r="AG1912">
        <f>IF(Raw_Data[[#This Row],[jumlah_kali_telat]]=0,0,IF(Raw_Data[[#This Row],[jumlah_kali_telat]]&lt;=2,2,4))</f>
        <v>0</v>
      </c>
      <c r="AH1912">
        <f>Raw_Data[[#This Row],[Skor_Rasio]]+Raw_Data[[#This Row],[Skor_DP]]+Raw_Data[[#This Row],[Skor_Tenor]]+Raw_Data[[#This Row],[Skor_Telat]]</f>
        <v>7</v>
      </c>
      <c r="AI1912" t="str">
        <f>IF(Raw_Data[[#This Row],[Risk_Score]]&lt;=6,"Low Risk",IF(Raw_Data[[#This Row],[Risk_Score]]&lt;=8,"Medium Risk","High Risk"))</f>
        <v>Medium Risk</v>
      </c>
      <c r="AJ1912">
        <f ca="1">IFERROR(DATEDIF(Raw_Data[[#This Row],[tanggal_pengajuan]],TODAY(),"m"),"N/A")</f>
        <v>4</v>
      </c>
      <c r="AK1912" t="str">
        <f ca="1">IF(ISNUMBER(Raw_Data[[#This Row],[MOB]]),IF(Raw_Data[[#This Row],[MOB]]&lt;6,"0-5 bulan",IF(Raw_Data[[#This Row],[MOB]]&lt;12,"6-11 bulan",IF(Raw_Data[[#This Row],[MOB]]&lt;24,"12-23 bulan","24+ bulan"))),"N/A")</f>
        <v>0-5 bulan</v>
      </c>
    </row>
    <row r="1913" spans="1:37" ht="14.25" customHeight="1" x14ac:dyDescent="0.45">
      <c r="A1913" t="s">
        <v>4500</v>
      </c>
      <c r="B1913" s="64">
        <v>46172</v>
      </c>
      <c r="C1913" s="1" t="str">
        <f t="shared" si="30"/>
        <v>May</v>
      </c>
      <c r="D1913" t="s">
        <v>1751</v>
      </c>
      <c r="E1913" t="s">
        <v>4501</v>
      </c>
      <c r="F1913">
        <v>43</v>
      </c>
      <c r="G1913" t="s">
        <v>40</v>
      </c>
      <c r="H1913" t="s">
        <v>126</v>
      </c>
      <c r="I1913" s="2">
        <v>3010000</v>
      </c>
      <c r="J1913" s="3">
        <f>Raw_Data[[#This Row],[cicilan_per_bulan]]/Raw_Data[[#This Row],[penghasilan_bulanan]]</f>
        <v>0.1506312292358804</v>
      </c>
      <c r="K1913" t="s">
        <v>53</v>
      </c>
      <c r="L1913" t="s">
        <v>54</v>
      </c>
      <c r="M1913" t="s">
        <v>44</v>
      </c>
      <c r="N1913" t="s">
        <v>45</v>
      </c>
      <c r="O1913" t="s">
        <v>46</v>
      </c>
      <c r="P1913" s="2">
        <v>24261000</v>
      </c>
      <c r="Q1913" s="2">
        <v>8491000</v>
      </c>
      <c r="R1913" t="str">
        <f>IF(Raw_Data[[#This Row],[persen_dp]]&lt;15%,"Low",IF(Raw_Data[[#This Row],[persen_dp]]&gt;25%,"High","Medium"))</f>
        <v>High</v>
      </c>
      <c r="S1913" s="3">
        <v>0.35</v>
      </c>
      <c r="T1913">
        <v>60</v>
      </c>
      <c r="U1913">
        <v>0.14499999999999999</v>
      </c>
      <c r="V1913" s="2">
        <v>453400</v>
      </c>
      <c r="W1913" s="2">
        <v>27203000</v>
      </c>
      <c r="X1913" t="str">
        <f>IF(OR(Raw_Data[[#This Row],[status_pembayaran]]="Macet",Raw_Data[[#This Row],[status_pembayaran]]="Kurang Lancar"),"Non Performing Loan","Performing")</f>
        <v>Performing</v>
      </c>
      <c r="Y1913" t="s">
        <v>47</v>
      </c>
      <c r="Z1913">
        <v>0</v>
      </c>
      <c r="AA1913">
        <v>0</v>
      </c>
      <c r="AB1913">
        <v>1</v>
      </c>
      <c r="AC1913" t="s">
        <v>74</v>
      </c>
      <c r="AD1913">
        <f>IF(Raw_Data[[#This Row],[rasio]]&lt;0.2,1,IF(Raw_Data[[#This Row],[rasio]]&lt;0.3,2,IF(Raw_Data[[#This Row],[rasio]]&lt;0.4,3,4)))</f>
        <v>1</v>
      </c>
      <c r="AE1913">
        <f>IF(Raw_Data[[#This Row],[kategori_dp]]="High",1,IF(Raw_Data[[#This Row],[kategori_dp]]="Medium",2,3))</f>
        <v>1</v>
      </c>
      <c r="AF1913">
        <f>IF(Raw_Data[[#This Row],[tenor_bulan]]&lt;=24,1,IF(Raw_Data[[#This Row],[tenor_bulan]]&lt;=36,2,IF(Raw_Data[[#This Row],[tenor_bulan]]&lt;=48,3,4)))</f>
        <v>4</v>
      </c>
      <c r="AG1913">
        <f>IF(Raw_Data[[#This Row],[jumlah_kali_telat]]=0,0,IF(Raw_Data[[#This Row],[jumlah_kali_telat]]&lt;=2,2,4))</f>
        <v>0</v>
      </c>
      <c r="AH1913">
        <f>Raw_Data[[#This Row],[Skor_Rasio]]+Raw_Data[[#This Row],[Skor_DP]]+Raw_Data[[#This Row],[Skor_Tenor]]+Raw_Data[[#This Row],[Skor_Telat]]</f>
        <v>6</v>
      </c>
      <c r="AI1913" t="str">
        <f>IF(Raw_Data[[#This Row],[Risk_Score]]&lt;=6,"Low Risk",IF(Raw_Data[[#This Row],[Risk_Score]]&lt;=8,"Medium Risk","High Risk"))</f>
        <v>Low Risk</v>
      </c>
      <c r="AJ1913">
        <f ca="1">IFERROR(DATEDIF(Raw_Data[[#This Row],[tanggal_pengajuan]],TODAY(),"m"),"N/A")</f>
        <v>4</v>
      </c>
      <c r="AK1913" t="str">
        <f ca="1">IF(ISNUMBER(Raw_Data[[#This Row],[MOB]]),IF(Raw_Data[[#This Row],[MOB]]&lt;6,"0-5 bulan",IF(Raw_Data[[#This Row],[MOB]]&lt;12,"6-11 bulan",IF(Raw_Data[[#This Row],[MOB]]&lt;24,"12-23 bulan","24+ bulan"))),"N/A")</f>
        <v>0-5 bulan</v>
      </c>
    </row>
    <row r="1914" spans="1:37" ht="14.25" customHeight="1" x14ac:dyDescent="0.45">
      <c r="A1914" t="s">
        <v>4502</v>
      </c>
      <c r="B1914" s="64">
        <v>46125</v>
      </c>
      <c r="C1914" s="1" t="str">
        <f t="shared" si="30"/>
        <v>April</v>
      </c>
      <c r="D1914" t="s">
        <v>1676</v>
      </c>
      <c r="E1914" t="s">
        <v>4503</v>
      </c>
      <c r="F1914">
        <v>41</v>
      </c>
      <c r="G1914" t="s">
        <v>40</v>
      </c>
      <c r="H1914" t="s">
        <v>41</v>
      </c>
      <c r="I1914" s="2">
        <v>7177000</v>
      </c>
      <c r="J1914" s="3">
        <f>Raw_Data[[#This Row],[cicilan_per_bulan]]/Raw_Data[[#This Row],[penghasilan_bulanan]]</f>
        <v>0.17561655287724676</v>
      </c>
      <c r="K1914" t="s">
        <v>119</v>
      </c>
      <c r="L1914" t="s">
        <v>120</v>
      </c>
      <c r="M1914" t="s">
        <v>72</v>
      </c>
      <c r="N1914" t="s">
        <v>73</v>
      </c>
      <c r="O1914" t="s">
        <v>46</v>
      </c>
      <c r="P1914" s="2">
        <v>20704000</v>
      </c>
      <c r="Q1914" s="2">
        <v>2070000</v>
      </c>
      <c r="R1914" t="str">
        <f>IF(Raw_Data[[#This Row],[persen_dp]]&lt;15%,"Low",IF(Raw_Data[[#This Row],[persen_dp]]&gt;25%,"High","Medium"))</f>
        <v>Low</v>
      </c>
      <c r="S1914" s="3">
        <v>0.1</v>
      </c>
      <c r="T1914">
        <v>18</v>
      </c>
      <c r="U1914">
        <v>0.14499999999999999</v>
      </c>
      <c r="V1914" s="2">
        <v>1260400</v>
      </c>
      <c r="W1914" s="2">
        <v>22686000</v>
      </c>
      <c r="X1914" t="str">
        <f>IF(OR(Raw_Data[[#This Row],[status_pembayaran]]="Macet",Raw_Data[[#This Row],[status_pembayaran]]="Kurang Lancar"),"Non Performing Loan","Performing")</f>
        <v>Performing</v>
      </c>
      <c r="Y1914" t="s">
        <v>47</v>
      </c>
      <c r="Z1914">
        <v>0</v>
      </c>
      <c r="AA1914">
        <v>0</v>
      </c>
      <c r="AB1914">
        <v>1</v>
      </c>
      <c r="AC1914" t="s">
        <v>137</v>
      </c>
      <c r="AD1914">
        <f>IF(Raw_Data[[#This Row],[rasio]]&lt;0.2,1,IF(Raw_Data[[#This Row],[rasio]]&lt;0.3,2,IF(Raw_Data[[#This Row],[rasio]]&lt;0.4,3,4)))</f>
        <v>1</v>
      </c>
      <c r="AE1914">
        <f>IF(Raw_Data[[#This Row],[kategori_dp]]="High",1,IF(Raw_Data[[#This Row],[kategori_dp]]="Medium",2,3))</f>
        <v>3</v>
      </c>
      <c r="AF1914">
        <f>IF(Raw_Data[[#This Row],[tenor_bulan]]&lt;=24,1,IF(Raw_Data[[#This Row],[tenor_bulan]]&lt;=36,2,IF(Raw_Data[[#This Row],[tenor_bulan]]&lt;=48,3,4)))</f>
        <v>1</v>
      </c>
      <c r="AG1914">
        <f>IF(Raw_Data[[#This Row],[jumlah_kali_telat]]=0,0,IF(Raw_Data[[#This Row],[jumlah_kali_telat]]&lt;=2,2,4))</f>
        <v>0</v>
      </c>
      <c r="AH1914">
        <f>Raw_Data[[#This Row],[Skor_Rasio]]+Raw_Data[[#This Row],[Skor_DP]]+Raw_Data[[#This Row],[Skor_Tenor]]+Raw_Data[[#This Row],[Skor_Telat]]</f>
        <v>5</v>
      </c>
      <c r="AI1914" t="str">
        <f>IF(Raw_Data[[#This Row],[Risk_Score]]&lt;=6,"Low Risk",IF(Raw_Data[[#This Row],[Risk_Score]]&lt;=8,"Medium Risk","High Risk"))</f>
        <v>Low Risk</v>
      </c>
      <c r="AJ1914">
        <f ca="1">IFERROR(DATEDIF(Raw_Data[[#This Row],[tanggal_pengajuan]],TODAY(),"m"),"N/A")</f>
        <v>6</v>
      </c>
      <c r="AK1914" t="str">
        <f ca="1">IF(ISNUMBER(Raw_Data[[#This Row],[MOB]]),IF(Raw_Data[[#This Row],[MOB]]&lt;6,"0-5 bulan",IF(Raw_Data[[#This Row],[MOB]]&lt;12,"6-11 bulan",IF(Raw_Data[[#This Row],[MOB]]&lt;24,"12-23 bulan","24+ bulan"))),"N/A")</f>
        <v>6-11 bulan</v>
      </c>
    </row>
    <row r="1915" spans="1:37" ht="14.25" customHeight="1" x14ac:dyDescent="0.45">
      <c r="A1915" t="s">
        <v>4504</v>
      </c>
      <c r="B1915" s="64">
        <v>46161</v>
      </c>
      <c r="C1915" s="1" t="str">
        <f t="shared" si="30"/>
        <v>May</v>
      </c>
      <c r="D1915" t="s">
        <v>4505</v>
      </c>
      <c r="E1915" t="s">
        <v>4506</v>
      </c>
      <c r="F1915">
        <v>22</v>
      </c>
      <c r="G1915" t="s">
        <v>40</v>
      </c>
      <c r="H1915" t="s">
        <v>41</v>
      </c>
      <c r="I1915" s="2">
        <v>6883000</v>
      </c>
      <c r="J1915" s="3">
        <f>Raw_Data[[#This Row],[cicilan_per_bulan]]/Raw_Data[[#This Row],[penghasilan_bulanan]]</f>
        <v>0.11062036902513439</v>
      </c>
      <c r="K1915" t="s">
        <v>205</v>
      </c>
      <c r="L1915" t="s">
        <v>110</v>
      </c>
      <c r="M1915" t="s">
        <v>44</v>
      </c>
      <c r="N1915" t="s">
        <v>158</v>
      </c>
      <c r="O1915" t="s">
        <v>159</v>
      </c>
      <c r="P1915" s="2">
        <v>31157000</v>
      </c>
      <c r="Q1915" s="2">
        <v>4674000</v>
      </c>
      <c r="R1915" t="str">
        <f>IF(Raw_Data[[#This Row],[persen_dp]]&lt;15%,"Low",IF(Raw_Data[[#This Row],[persen_dp]]&gt;25%,"High","Medium"))</f>
        <v>Medium</v>
      </c>
      <c r="S1915" s="3">
        <v>0.15</v>
      </c>
      <c r="T1915">
        <v>60</v>
      </c>
      <c r="U1915">
        <v>0.14499999999999999</v>
      </c>
      <c r="V1915" s="2">
        <v>761400</v>
      </c>
      <c r="W1915" s="2">
        <v>45684000</v>
      </c>
      <c r="X1915" t="str">
        <f>IF(OR(Raw_Data[[#This Row],[status_pembayaran]]="Macet",Raw_Data[[#This Row],[status_pembayaran]]="Kurang Lancar"),"Non Performing Loan","Performing")</f>
        <v>Performing</v>
      </c>
      <c r="Y1915" t="s">
        <v>47</v>
      </c>
      <c r="Z1915">
        <v>0</v>
      </c>
      <c r="AA1915">
        <v>0</v>
      </c>
      <c r="AB1915">
        <v>1</v>
      </c>
      <c r="AC1915" t="s">
        <v>137</v>
      </c>
      <c r="AD1915">
        <f>IF(Raw_Data[[#This Row],[rasio]]&lt;0.2,1,IF(Raw_Data[[#This Row],[rasio]]&lt;0.3,2,IF(Raw_Data[[#This Row],[rasio]]&lt;0.4,3,4)))</f>
        <v>1</v>
      </c>
      <c r="AE1915">
        <f>IF(Raw_Data[[#This Row],[kategori_dp]]="High",1,IF(Raw_Data[[#This Row],[kategori_dp]]="Medium",2,3))</f>
        <v>2</v>
      </c>
      <c r="AF1915">
        <f>IF(Raw_Data[[#This Row],[tenor_bulan]]&lt;=24,1,IF(Raw_Data[[#This Row],[tenor_bulan]]&lt;=36,2,IF(Raw_Data[[#This Row],[tenor_bulan]]&lt;=48,3,4)))</f>
        <v>4</v>
      </c>
      <c r="AG1915">
        <f>IF(Raw_Data[[#This Row],[jumlah_kali_telat]]=0,0,IF(Raw_Data[[#This Row],[jumlah_kali_telat]]&lt;=2,2,4))</f>
        <v>0</v>
      </c>
      <c r="AH1915">
        <f>Raw_Data[[#This Row],[Skor_Rasio]]+Raw_Data[[#This Row],[Skor_DP]]+Raw_Data[[#This Row],[Skor_Tenor]]+Raw_Data[[#This Row],[Skor_Telat]]</f>
        <v>7</v>
      </c>
      <c r="AI1915" t="str">
        <f>IF(Raw_Data[[#This Row],[Risk_Score]]&lt;=6,"Low Risk",IF(Raw_Data[[#This Row],[Risk_Score]]&lt;=8,"Medium Risk","High Risk"))</f>
        <v>Medium Risk</v>
      </c>
      <c r="AJ1915">
        <f ca="1">IFERROR(DATEDIF(Raw_Data[[#This Row],[tanggal_pengajuan]],TODAY(),"m"),"N/A")</f>
        <v>5</v>
      </c>
      <c r="AK1915" t="str">
        <f ca="1">IF(ISNUMBER(Raw_Data[[#This Row],[MOB]]),IF(Raw_Data[[#This Row],[MOB]]&lt;6,"0-5 bulan",IF(Raw_Data[[#This Row],[MOB]]&lt;12,"6-11 bulan",IF(Raw_Data[[#This Row],[MOB]]&lt;24,"12-23 bulan","24+ bulan"))),"N/A")</f>
        <v>0-5 bulan</v>
      </c>
    </row>
    <row r="1916" spans="1:37" ht="14.25" customHeight="1" x14ac:dyDescent="0.45">
      <c r="A1916" t="s">
        <v>4507</v>
      </c>
      <c r="B1916" s="64">
        <v>46026</v>
      </c>
      <c r="C1916" s="1" t="str">
        <f t="shared" si="30"/>
        <v>January</v>
      </c>
      <c r="D1916" t="s">
        <v>315</v>
      </c>
      <c r="E1916" t="s">
        <v>4508</v>
      </c>
      <c r="F1916">
        <v>55</v>
      </c>
      <c r="G1916" t="s">
        <v>51</v>
      </c>
      <c r="H1916" t="s">
        <v>152</v>
      </c>
      <c r="I1916" s="2">
        <v>3503000</v>
      </c>
      <c r="J1916" s="3">
        <f>Raw_Data[[#This Row],[cicilan_per_bulan]]/Raw_Data[[#This Row],[penghasilan_bulanan]]</f>
        <v>0.38932343705395378</v>
      </c>
      <c r="K1916" t="s">
        <v>119</v>
      </c>
      <c r="L1916" t="s">
        <v>120</v>
      </c>
      <c r="M1916" t="s">
        <v>44</v>
      </c>
      <c r="N1916" t="s">
        <v>273</v>
      </c>
      <c r="O1916" t="s">
        <v>274</v>
      </c>
      <c r="P1916" s="2">
        <v>17866000</v>
      </c>
      <c r="Q1916" s="2">
        <v>3573000</v>
      </c>
      <c r="R1916" t="str">
        <f>IF(Raw_Data[[#This Row],[persen_dp]]&lt;15%,"Low",IF(Raw_Data[[#This Row],[persen_dp]]&gt;25%,"High","Medium"))</f>
        <v>Medium</v>
      </c>
      <c r="S1916" s="3">
        <v>0.2</v>
      </c>
      <c r="T1916">
        <v>12</v>
      </c>
      <c r="U1916">
        <v>0.14499999999999999</v>
      </c>
      <c r="V1916" s="2">
        <v>1363800</v>
      </c>
      <c r="W1916" s="2">
        <v>16366000</v>
      </c>
      <c r="X1916" t="str">
        <f>IF(OR(Raw_Data[[#This Row],[status_pembayaran]]="Macet",Raw_Data[[#This Row],[status_pembayaran]]="Kurang Lancar"),"Non Performing Loan","Performing")</f>
        <v>Performing</v>
      </c>
      <c r="Y1916" t="s">
        <v>47</v>
      </c>
      <c r="Z1916">
        <v>0</v>
      </c>
      <c r="AA1916">
        <v>0</v>
      </c>
      <c r="AB1916">
        <v>1</v>
      </c>
      <c r="AC1916" t="s">
        <v>74</v>
      </c>
      <c r="AD1916">
        <f>IF(Raw_Data[[#This Row],[rasio]]&lt;0.2,1,IF(Raw_Data[[#This Row],[rasio]]&lt;0.3,2,IF(Raw_Data[[#This Row],[rasio]]&lt;0.4,3,4)))</f>
        <v>3</v>
      </c>
      <c r="AE1916">
        <f>IF(Raw_Data[[#This Row],[kategori_dp]]="High",1,IF(Raw_Data[[#This Row],[kategori_dp]]="Medium",2,3))</f>
        <v>2</v>
      </c>
      <c r="AF1916">
        <f>IF(Raw_Data[[#This Row],[tenor_bulan]]&lt;=24,1,IF(Raw_Data[[#This Row],[tenor_bulan]]&lt;=36,2,IF(Raw_Data[[#This Row],[tenor_bulan]]&lt;=48,3,4)))</f>
        <v>1</v>
      </c>
      <c r="AG1916">
        <f>IF(Raw_Data[[#This Row],[jumlah_kali_telat]]=0,0,IF(Raw_Data[[#This Row],[jumlah_kali_telat]]&lt;=2,2,4))</f>
        <v>0</v>
      </c>
      <c r="AH1916">
        <f>Raw_Data[[#This Row],[Skor_Rasio]]+Raw_Data[[#This Row],[Skor_DP]]+Raw_Data[[#This Row],[Skor_Tenor]]+Raw_Data[[#This Row],[Skor_Telat]]</f>
        <v>6</v>
      </c>
      <c r="AI1916" t="str">
        <f>IF(Raw_Data[[#This Row],[Risk_Score]]&lt;=6,"Low Risk",IF(Raw_Data[[#This Row],[Risk_Score]]&lt;=8,"Medium Risk","High Risk"))</f>
        <v>Low Risk</v>
      </c>
      <c r="AJ1916">
        <f ca="1">IFERROR(DATEDIF(Raw_Data[[#This Row],[tanggal_pengajuan]],TODAY(),"m"),"N/A")</f>
        <v>9</v>
      </c>
      <c r="AK1916" t="str">
        <f ca="1">IF(ISNUMBER(Raw_Data[[#This Row],[MOB]]),IF(Raw_Data[[#This Row],[MOB]]&lt;6,"0-5 bulan",IF(Raw_Data[[#This Row],[MOB]]&lt;12,"6-11 bulan",IF(Raw_Data[[#This Row],[MOB]]&lt;24,"12-23 bulan","24+ bulan"))),"N/A")</f>
        <v>6-11 bulan</v>
      </c>
    </row>
    <row r="1917" spans="1:37" ht="14.25" customHeight="1" x14ac:dyDescent="0.45">
      <c r="A1917" t="s">
        <v>4509</v>
      </c>
      <c r="B1917" s="64">
        <v>46084</v>
      </c>
      <c r="C1917" s="1" t="str">
        <f t="shared" si="30"/>
        <v>March</v>
      </c>
      <c r="D1917" t="s">
        <v>4510</v>
      </c>
      <c r="E1917" t="s">
        <v>4511</v>
      </c>
      <c r="F1917">
        <v>40</v>
      </c>
      <c r="G1917" t="s">
        <v>40</v>
      </c>
      <c r="H1917" t="s">
        <v>108</v>
      </c>
      <c r="I1917" s="2">
        <v>5421000</v>
      </c>
      <c r="J1917" s="3">
        <f>Raw_Data[[#This Row],[cicilan_per_bulan]]/Raw_Data[[#This Row],[penghasilan_bulanan]]</f>
        <v>9.6236856668511339E-2</v>
      </c>
      <c r="K1917" t="s">
        <v>119</v>
      </c>
      <c r="L1917" t="s">
        <v>120</v>
      </c>
      <c r="M1917" t="s">
        <v>44</v>
      </c>
      <c r="N1917" t="s">
        <v>228</v>
      </c>
      <c r="O1917" t="s">
        <v>57</v>
      </c>
      <c r="P1917" s="2">
        <v>18698000</v>
      </c>
      <c r="Q1917" s="2">
        <v>5609000</v>
      </c>
      <c r="R1917" t="str">
        <f>IF(Raw_Data[[#This Row],[persen_dp]]&lt;15%,"Low",IF(Raw_Data[[#This Row],[persen_dp]]&gt;25%,"High","Medium"))</f>
        <v>High</v>
      </c>
      <c r="S1917" s="3">
        <v>0.3</v>
      </c>
      <c r="T1917">
        <v>36</v>
      </c>
      <c r="U1917">
        <v>0.14499999999999999</v>
      </c>
      <c r="V1917" s="2">
        <v>521700</v>
      </c>
      <c r="W1917" s="2">
        <v>18782000</v>
      </c>
      <c r="X1917" t="str">
        <f>IF(OR(Raw_Data[[#This Row],[status_pembayaran]]="Macet",Raw_Data[[#This Row],[status_pembayaran]]="Kurang Lancar"),"Non Performing Loan","Performing")</f>
        <v>Performing</v>
      </c>
      <c r="Y1917" t="s">
        <v>47</v>
      </c>
      <c r="Z1917">
        <v>0</v>
      </c>
      <c r="AA1917">
        <v>0</v>
      </c>
      <c r="AB1917">
        <v>1</v>
      </c>
      <c r="AD1917">
        <f>IF(Raw_Data[[#This Row],[rasio]]&lt;0.2,1,IF(Raw_Data[[#This Row],[rasio]]&lt;0.3,2,IF(Raw_Data[[#This Row],[rasio]]&lt;0.4,3,4)))</f>
        <v>1</v>
      </c>
      <c r="AE1917">
        <f>IF(Raw_Data[[#This Row],[kategori_dp]]="High",1,IF(Raw_Data[[#This Row],[kategori_dp]]="Medium",2,3))</f>
        <v>1</v>
      </c>
      <c r="AF1917">
        <f>IF(Raw_Data[[#This Row],[tenor_bulan]]&lt;=24,1,IF(Raw_Data[[#This Row],[tenor_bulan]]&lt;=36,2,IF(Raw_Data[[#This Row],[tenor_bulan]]&lt;=48,3,4)))</f>
        <v>2</v>
      </c>
      <c r="AG1917">
        <f>IF(Raw_Data[[#This Row],[jumlah_kali_telat]]=0,0,IF(Raw_Data[[#This Row],[jumlah_kali_telat]]&lt;=2,2,4))</f>
        <v>0</v>
      </c>
      <c r="AH1917">
        <f>Raw_Data[[#This Row],[Skor_Rasio]]+Raw_Data[[#This Row],[Skor_DP]]+Raw_Data[[#This Row],[Skor_Tenor]]+Raw_Data[[#This Row],[Skor_Telat]]</f>
        <v>4</v>
      </c>
      <c r="AI1917" t="str">
        <f>IF(Raw_Data[[#This Row],[Risk_Score]]&lt;=6,"Low Risk",IF(Raw_Data[[#This Row],[Risk_Score]]&lt;=8,"Medium Risk","High Risk"))</f>
        <v>Low Risk</v>
      </c>
      <c r="AJ1917">
        <f ca="1">IFERROR(DATEDIF(Raw_Data[[#This Row],[tanggal_pengajuan]],TODAY(),"m"),"N/A")</f>
        <v>7</v>
      </c>
      <c r="AK1917" t="str">
        <f ca="1">IF(ISNUMBER(Raw_Data[[#This Row],[MOB]]),IF(Raw_Data[[#This Row],[MOB]]&lt;6,"0-5 bulan",IF(Raw_Data[[#This Row],[MOB]]&lt;12,"6-11 bulan",IF(Raw_Data[[#This Row],[MOB]]&lt;24,"12-23 bulan","24+ bulan"))),"N/A")</f>
        <v>6-11 bulan</v>
      </c>
    </row>
    <row r="1918" spans="1:37" ht="14.25" customHeight="1" x14ac:dyDescent="0.45">
      <c r="A1918" t="s">
        <v>4512</v>
      </c>
      <c r="B1918" s="64">
        <v>46185</v>
      </c>
      <c r="C1918" s="1" t="str">
        <f t="shared" si="30"/>
        <v>June</v>
      </c>
      <c r="D1918" t="s">
        <v>335</v>
      </c>
      <c r="E1918" t="s">
        <v>4513</v>
      </c>
      <c r="F1918">
        <v>35</v>
      </c>
      <c r="G1918" t="s">
        <v>51</v>
      </c>
      <c r="H1918" t="s">
        <v>96</v>
      </c>
      <c r="I1918" s="2">
        <v>7349000</v>
      </c>
      <c r="J1918" s="3">
        <f>Raw_Data[[#This Row],[cicilan_per_bulan]]/Raw_Data[[#This Row],[penghasilan_bulanan]]</f>
        <v>0.26908422914682267</v>
      </c>
      <c r="K1918" t="s">
        <v>167</v>
      </c>
      <c r="L1918" t="s">
        <v>110</v>
      </c>
      <c r="M1918" t="s">
        <v>44</v>
      </c>
      <c r="N1918" t="s">
        <v>171</v>
      </c>
      <c r="O1918" t="s">
        <v>172</v>
      </c>
      <c r="P1918" s="2">
        <v>43282000</v>
      </c>
      <c r="Q1918" s="2">
        <v>6492000</v>
      </c>
      <c r="R1918" t="str">
        <f>IF(Raw_Data[[#This Row],[persen_dp]]&lt;15%,"Low",IF(Raw_Data[[#This Row],[persen_dp]]&gt;25%,"High","Medium"))</f>
        <v>Medium</v>
      </c>
      <c r="S1918" s="3">
        <v>0.15</v>
      </c>
      <c r="T1918">
        <v>24</v>
      </c>
      <c r="U1918">
        <v>0.14499999999999999</v>
      </c>
      <c r="V1918" s="2">
        <v>1977500</v>
      </c>
      <c r="W1918" s="2">
        <v>47460000</v>
      </c>
      <c r="X1918" t="str">
        <f>IF(OR(Raw_Data[[#This Row],[status_pembayaran]]="Macet",Raw_Data[[#This Row],[status_pembayaran]]="Kurang Lancar"),"Non Performing Loan","Performing")</f>
        <v>Performing</v>
      </c>
      <c r="Y1918" t="s">
        <v>47</v>
      </c>
      <c r="Z1918">
        <v>0</v>
      </c>
      <c r="AA1918">
        <v>0</v>
      </c>
      <c r="AB1918">
        <v>1</v>
      </c>
      <c r="AD1918">
        <f>IF(Raw_Data[[#This Row],[rasio]]&lt;0.2,1,IF(Raw_Data[[#This Row],[rasio]]&lt;0.3,2,IF(Raw_Data[[#This Row],[rasio]]&lt;0.4,3,4)))</f>
        <v>2</v>
      </c>
      <c r="AE1918">
        <f>IF(Raw_Data[[#This Row],[kategori_dp]]="High",1,IF(Raw_Data[[#This Row],[kategori_dp]]="Medium",2,3))</f>
        <v>2</v>
      </c>
      <c r="AF1918">
        <f>IF(Raw_Data[[#This Row],[tenor_bulan]]&lt;=24,1,IF(Raw_Data[[#This Row],[tenor_bulan]]&lt;=36,2,IF(Raw_Data[[#This Row],[tenor_bulan]]&lt;=48,3,4)))</f>
        <v>1</v>
      </c>
      <c r="AG1918">
        <f>IF(Raw_Data[[#This Row],[jumlah_kali_telat]]=0,0,IF(Raw_Data[[#This Row],[jumlah_kali_telat]]&lt;=2,2,4))</f>
        <v>0</v>
      </c>
      <c r="AH1918">
        <f>Raw_Data[[#This Row],[Skor_Rasio]]+Raw_Data[[#This Row],[Skor_DP]]+Raw_Data[[#This Row],[Skor_Tenor]]+Raw_Data[[#This Row],[Skor_Telat]]</f>
        <v>5</v>
      </c>
      <c r="AI1918" t="str">
        <f>IF(Raw_Data[[#This Row],[Risk_Score]]&lt;=6,"Low Risk",IF(Raw_Data[[#This Row],[Risk_Score]]&lt;=8,"Medium Risk","High Risk"))</f>
        <v>Low Risk</v>
      </c>
      <c r="AJ1918">
        <f ca="1">IFERROR(DATEDIF(Raw_Data[[#This Row],[tanggal_pengajuan]],TODAY(),"m"),"N/A")</f>
        <v>4</v>
      </c>
      <c r="AK1918" t="str">
        <f ca="1">IF(ISNUMBER(Raw_Data[[#This Row],[MOB]]),IF(Raw_Data[[#This Row],[MOB]]&lt;6,"0-5 bulan",IF(Raw_Data[[#This Row],[MOB]]&lt;12,"6-11 bulan",IF(Raw_Data[[#This Row],[MOB]]&lt;24,"12-23 bulan","24+ bulan"))),"N/A")</f>
        <v>0-5 bulan</v>
      </c>
    </row>
    <row r="1919" spans="1:37" ht="14.25" customHeight="1" x14ac:dyDescent="0.45">
      <c r="A1919" t="s">
        <v>4514</v>
      </c>
      <c r="B1919" s="64">
        <v>46174</v>
      </c>
      <c r="C1919" s="1" t="str">
        <f t="shared" si="30"/>
        <v>June</v>
      </c>
      <c r="D1919" t="s">
        <v>548</v>
      </c>
      <c r="E1919" t="s">
        <v>4515</v>
      </c>
      <c r="F1919">
        <v>46</v>
      </c>
      <c r="G1919" t="s">
        <v>51</v>
      </c>
      <c r="H1919" t="s">
        <v>90</v>
      </c>
      <c r="I1919" s="2">
        <v>4354000</v>
      </c>
      <c r="J1919" s="3">
        <f>Raw_Data[[#This Row],[cicilan_per_bulan]]/Raw_Data[[#This Row],[penghasilan_bulanan]]</f>
        <v>6.4813964170877356E-2</v>
      </c>
      <c r="K1919" t="s">
        <v>102</v>
      </c>
      <c r="L1919" t="s">
        <v>103</v>
      </c>
      <c r="M1919" t="s">
        <v>72</v>
      </c>
      <c r="N1919" t="s">
        <v>97</v>
      </c>
      <c r="O1919" t="s">
        <v>57</v>
      </c>
      <c r="P1919" s="2">
        <v>16359000</v>
      </c>
      <c r="Q1919" s="2">
        <v>6544000</v>
      </c>
      <c r="R1919" t="str">
        <f>IF(Raw_Data[[#This Row],[persen_dp]]&lt;15%,"Low",IF(Raw_Data[[#This Row],[persen_dp]]&gt;25%,"High","Medium"))</f>
        <v>High</v>
      </c>
      <c r="S1919" s="3">
        <v>0.4</v>
      </c>
      <c r="T1919">
        <v>60</v>
      </c>
      <c r="U1919">
        <v>0.14499999999999999</v>
      </c>
      <c r="V1919" s="2">
        <v>282200</v>
      </c>
      <c r="W1919" s="2">
        <v>16931000</v>
      </c>
      <c r="X1919" t="str">
        <f>IF(OR(Raw_Data[[#This Row],[status_pembayaran]]="Macet",Raw_Data[[#This Row],[status_pembayaran]]="Kurang Lancar"),"Non Performing Loan","Performing")</f>
        <v>Performing</v>
      </c>
      <c r="Y1919" t="s">
        <v>47</v>
      </c>
      <c r="Z1919">
        <v>0</v>
      </c>
      <c r="AA1919">
        <v>0</v>
      </c>
      <c r="AB1919">
        <v>1</v>
      </c>
      <c r="AD1919">
        <f>IF(Raw_Data[[#This Row],[rasio]]&lt;0.2,1,IF(Raw_Data[[#This Row],[rasio]]&lt;0.3,2,IF(Raw_Data[[#This Row],[rasio]]&lt;0.4,3,4)))</f>
        <v>1</v>
      </c>
      <c r="AE1919">
        <f>IF(Raw_Data[[#This Row],[kategori_dp]]="High",1,IF(Raw_Data[[#This Row],[kategori_dp]]="Medium",2,3))</f>
        <v>1</v>
      </c>
      <c r="AF1919">
        <f>IF(Raw_Data[[#This Row],[tenor_bulan]]&lt;=24,1,IF(Raw_Data[[#This Row],[tenor_bulan]]&lt;=36,2,IF(Raw_Data[[#This Row],[tenor_bulan]]&lt;=48,3,4)))</f>
        <v>4</v>
      </c>
      <c r="AG1919">
        <f>IF(Raw_Data[[#This Row],[jumlah_kali_telat]]=0,0,IF(Raw_Data[[#This Row],[jumlah_kali_telat]]&lt;=2,2,4))</f>
        <v>0</v>
      </c>
      <c r="AH1919">
        <f>Raw_Data[[#This Row],[Skor_Rasio]]+Raw_Data[[#This Row],[Skor_DP]]+Raw_Data[[#This Row],[Skor_Tenor]]+Raw_Data[[#This Row],[Skor_Telat]]</f>
        <v>6</v>
      </c>
      <c r="AI1919" t="str">
        <f>IF(Raw_Data[[#This Row],[Risk_Score]]&lt;=6,"Low Risk",IF(Raw_Data[[#This Row],[Risk_Score]]&lt;=8,"Medium Risk","High Risk"))</f>
        <v>Low Risk</v>
      </c>
      <c r="AJ1919">
        <f ca="1">IFERROR(DATEDIF(Raw_Data[[#This Row],[tanggal_pengajuan]],TODAY(),"m"),"N/A")</f>
        <v>4</v>
      </c>
      <c r="AK1919" t="str">
        <f ca="1">IF(ISNUMBER(Raw_Data[[#This Row],[MOB]]),IF(Raw_Data[[#This Row],[MOB]]&lt;6,"0-5 bulan",IF(Raw_Data[[#This Row],[MOB]]&lt;12,"6-11 bulan",IF(Raw_Data[[#This Row],[MOB]]&lt;24,"12-23 bulan","24+ bulan"))),"N/A")</f>
        <v>0-5 bulan</v>
      </c>
    </row>
    <row r="1920" spans="1:37" ht="14.25" customHeight="1" x14ac:dyDescent="0.45">
      <c r="A1920" t="s">
        <v>4516</v>
      </c>
      <c r="B1920" s="64">
        <v>46159</v>
      </c>
      <c r="C1920" s="1" t="str">
        <f t="shared" si="30"/>
        <v>May</v>
      </c>
      <c r="D1920" t="s">
        <v>210</v>
      </c>
      <c r="E1920" t="s">
        <v>211</v>
      </c>
      <c r="F1920">
        <v>58</v>
      </c>
      <c r="G1920" t="s">
        <v>40</v>
      </c>
      <c r="H1920" t="s">
        <v>52</v>
      </c>
      <c r="I1920" s="2">
        <v>6630000</v>
      </c>
      <c r="J1920" s="3">
        <f>Raw_Data[[#This Row],[cicilan_per_bulan]]/Raw_Data[[#This Row],[penghasilan_bulanan]]</f>
        <v>8.2820512820512823E-2</v>
      </c>
      <c r="K1920" t="s">
        <v>153</v>
      </c>
      <c r="L1920" t="s">
        <v>154</v>
      </c>
      <c r="M1920" t="s">
        <v>44</v>
      </c>
      <c r="N1920" t="s">
        <v>163</v>
      </c>
      <c r="O1920" t="s">
        <v>46</v>
      </c>
      <c r="P1920" s="2">
        <v>29381000</v>
      </c>
      <c r="Q1920" s="2">
        <v>10283000</v>
      </c>
      <c r="R1920" t="str">
        <f>IF(Raw_Data[[#This Row],[persen_dp]]&lt;15%,"Low",IF(Raw_Data[[#This Row],[persen_dp]]&gt;25%,"High","Medium"))</f>
        <v>High</v>
      </c>
      <c r="S1920" s="3">
        <v>0.35</v>
      </c>
      <c r="T1920">
        <v>60</v>
      </c>
      <c r="U1920">
        <v>0.14499999999999999</v>
      </c>
      <c r="V1920" s="2">
        <v>549100</v>
      </c>
      <c r="W1920" s="2">
        <v>32944000</v>
      </c>
      <c r="X1920" t="str">
        <f>IF(OR(Raw_Data[[#This Row],[status_pembayaran]]="Macet",Raw_Data[[#This Row],[status_pembayaran]]="Kurang Lancar"),"Non Performing Loan","Performing")</f>
        <v>Performing</v>
      </c>
      <c r="Y1920" t="s">
        <v>47</v>
      </c>
      <c r="Z1920">
        <v>0</v>
      </c>
      <c r="AA1920">
        <v>0</v>
      </c>
      <c r="AB1920">
        <v>1</v>
      </c>
      <c r="AC1920" t="s">
        <v>137</v>
      </c>
      <c r="AD1920">
        <f>IF(Raw_Data[[#This Row],[rasio]]&lt;0.2,1,IF(Raw_Data[[#This Row],[rasio]]&lt;0.3,2,IF(Raw_Data[[#This Row],[rasio]]&lt;0.4,3,4)))</f>
        <v>1</v>
      </c>
      <c r="AE1920">
        <f>IF(Raw_Data[[#This Row],[kategori_dp]]="High",1,IF(Raw_Data[[#This Row],[kategori_dp]]="Medium",2,3))</f>
        <v>1</v>
      </c>
      <c r="AF1920">
        <f>IF(Raw_Data[[#This Row],[tenor_bulan]]&lt;=24,1,IF(Raw_Data[[#This Row],[tenor_bulan]]&lt;=36,2,IF(Raw_Data[[#This Row],[tenor_bulan]]&lt;=48,3,4)))</f>
        <v>4</v>
      </c>
      <c r="AG1920">
        <f>IF(Raw_Data[[#This Row],[jumlah_kali_telat]]=0,0,IF(Raw_Data[[#This Row],[jumlah_kali_telat]]&lt;=2,2,4))</f>
        <v>0</v>
      </c>
      <c r="AH1920">
        <f>Raw_Data[[#This Row],[Skor_Rasio]]+Raw_Data[[#This Row],[Skor_DP]]+Raw_Data[[#This Row],[Skor_Tenor]]+Raw_Data[[#This Row],[Skor_Telat]]</f>
        <v>6</v>
      </c>
      <c r="AI1920" t="str">
        <f>IF(Raw_Data[[#This Row],[Risk_Score]]&lt;=6,"Low Risk",IF(Raw_Data[[#This Row],[Risk_Score]]&lt;=8,"Medium Risk","High Risk"))</f>
        <v>Low Risk</v>
      </c>
      <c r="AJ1920">
        <f ca="1">IFERROR(DATEDIF(Raw_Data[[#This Row],[tanggal_pengajuan]],TODAY(),"m"),"N/A")</f>
        <v>5</v>
      </c>
      <c r="AK1920" t="str">
        <f ca="1">IF(ISNUMBER(Raw_Data[[#This Row],[MOB]]),IF(Raw_Data[[#This Row],[MOB]]&lt;6,"0-5 bulan",IF(Raw_Data[[#This Row],[MOB]]&lt;12,"6-11 bulan",IF(Raw_Data[[#This Row],[MOB]]&lt;24,"12-23 bulan","24+ bulan"))),"N/A")</f>
        <v>0-5 bulan</v>
      </c>
    </row>
    <row r="1921" spans="1:37" ht="14.25" customHeight="1" x14ac:dyDescent="0.45">
      <c r="A1921" t="s">
        <v>4517</v>
      </c>
      <c r="B1921" s="64">
        <v>46117</v>
      </c>
      <c r="C1921" s="1" t="str">
        <f t="shared" si="30"/>
        <v>April</v>
      </c>
      <c r="D1921" t="s">
        <v>2836</v>
      </c>
      <c r="E1921" t="s">
        <v>4518</v>
      </c>
      <c r="F1921">
        <v>24</v>
      </c>
      <c r="G1921" t="s">
        <v>40</v>
      </c>
      <c r="H1921" t="s">
        <v>41</v>
      </c>
      <c r="I1921" s="2">
        <v>6088000</v>
      </c>
      <c r="J1921" s="3">
        <f>Raw_Data[[#This Row],[cicilan_per_bulan]]/Raw_Data[[#This Row],[penghasilan_bulanan]]</f>
        <v>0.16816688567674112</v>
      </c>
      <c r="K1921" t="s">
        <v>145</v>
      </c>
      <c r="L1921" t="s">
        <v>146</v>
      </c>
      <c r="M1921" t="s">
        <v>44</v>
      </c>
      <c r="N1921" t="s">
        <v>129</v>
      </c>
      <c r="O1921" t="s">
        <v>130</v>
      </c>
      <c r="P1921" s="2">
        <v>23287000</v>
      </c>
      <c r="Q1921" s="2">
        <v>8151000</v>
      </c>
      <c r="R1921" t="str">
        <f>IF(Raw_Data[[#This Row],[persen_dp]]&lt;15%,"Low",IF(Raw_Data[[#This Row],[persen_dp]]&gt;25%,"High","Medium"))</f>
        <v>High</v>
      </c>
      <c r="S1921" s="3">
        <v>0.35</v>
      </c>
      <c r="T1921">
        <v>18</v>
      </c>
      <c r="U1921">
        <v>0.14499999999999999</v>
      </c>
      <c r="V1921" s="2">
        <v>1023800</v>
      </c>
      <c r="W1921" s="2">
        <v>18429000</v>
      </c>
      <c r="X1921" t="str">
        <f>IF(OR(Raw_Data[[#This Row],[status_pembayaran]]="Macet",Raw_Data[[#This Row],[status_pembayaran]]="Kurang Lancar"),"Non Performing Loan","Performing")</f>
        <v>Performing</v>
      </c>
      <c r="Y1921" t="s">
        <v>47</v>
      </c>
      <c r="Z1921">
        <v>0</v>
      </c>
      <c r="AA1921">
        <v>0</v>
      </c>
      <c r="AB1921">
        <v>1</v>
      </c>
      <c r="AC1921" t="s">
        <v>74</v>
      </c>
      <c r="AD1921">
        <f>IF(Raw_Data[[#This Row],[rasio]]&lt;0.2,1,IF(Raw_Data[[#This Row],[rasio]]&lt;0.3,2,IF(Raw_Data[[#This Row],[rasio]]&lt;0.4,3,4)))</f>
        <v>1</v>
      </c>
      <c r="AE1921">
        <f>IF(Raw_Data[[#This Row],[kategori_dp]]="High",1,IF(Raw_Data[[#This Row],[kategori_dp]]="Medium",2,3))</f>
        <v>1</v>
      </c>
      <c r="AF1921">
        <f>IF(Raw_Data[[#This Row],[tenor_bulan]]&lt;=24,1,IF(Raw_Data[[#This Row],[tenor_bulan]]&lt;=36,2,IF(Raw_Data[[#This Row],[tenor_bulan]]&lt;=48,3,4)))</f>
        <v>1</v>
      </c>
      <c r="AG1921">
        <f>IF(Raw_Data[[#This Row],[jumlah_kali_telat]]=0,0,IF(Raw_Data[[#This Row],[jumlah_kali_telat]]&lt;=2,2,4))</f>
        <v>0</v>
      </c>
      <c r="AH1921">
        <f>Raw_Data[[#This Row],[Skor_Rasio]]+Raw_Data[[#This Row],[Skor_DP]]+Raw_Data[[#This Row],[Skor_Tenor]]+Raw_Data[[#This Row],[Skor_Telat]]</f>
        <v>3</v>
      </c>
      <c r="AI1921" t="str">
        <f>IF(Raw_Data[[#This Row],[Risk_Score]]&lt;=6,"Low Risk",IF(Raw_Data[[#This Row],[Risk_Score]]&lt;=8,"Medium Risk","High Risk"))</f>
        <v>Low Risk</v>
      </c>
      <c r="AJ1921">
        <f ca="1">IFERROR(DATEDIF(Raw_Data[[#This Row],[tanggal_pengajuan]],TODAY(),"m"),"N/A")</f>
        <v>6</v>
      </c>
      <c r="AK1921" t="str">
        <f ca="1">IF(ISNUMBER(Raw_Data[[#This Row],[MOB]]),IF(Raw_Data[[#This Row],[MOB]]&lt;6,"0-5 bulan",IF(Raw_Data[[#This Row],[MOB]]&lt;12,"6-11 bulan",IF(Raw_Data[[#This Row],[MOB]]&lt;24,"12-23 bulan","24+ bulan"))),"N/A")</f>
        <v>6-11 bulan</v>
      </c>
    </row>
    <row r="1922" spans="1:37" ht="14.25" customHeight="1" x14ac:dyDescent="0.45">
      <c r="A1922" t="s">
        <v>4519</v>
      </c>
      <c r="B1922" s="64">
        <v>46110</v>
      </c>
      <c r="C1922" s="1" t="str">
        <f t="shared" si="30"/>
        <v>March</v>
      </c>
      <c r="D1922" t="s">
        <v>4176</v>
      </c>
      <c r="E1922" t="s">
        <v>4520</v>
      </c>
      <c r="F1922">
        <v>24</v>
      </c>
      <c r="G1922" t="s">
        <v>40</v>
      </c>
      <c r="H1922" t="s">
        <v>96</v>
      </c>
      <c r="I1922" s="2">
        <v>4857000</v>
      </c>
      <c r="J1922" s="3">
        <f>Raw_Data[[#This Row],[cicilan_per_bulan]]/Raw_Data[[#This Row],[penghasilan_bulanan]]</f>
        <v>0.1266213712168005</v>
      </c>
      <c r="K1922" t="s">
        <v>286</v>
      </c>
      <c r="L1922" t="s">
        <v>154</v>
      </c>
      <c r="M1922" t="s">
        <v>55</v>
      </c>
      <c r="N1922" t="s">
        <v>147</v>
      </c>
      <c r="O1922" t="s">
        <v>148</v>
      </c>
      <c r="P1922" s="2">
        <v>32908000</v>
      </c>
      <c r="Q1922" s="2">
        <v>11518000</v>
      </c>
      <c r="R1922" t="str">
        <f>IF(Raw_Data[[#This Row],[persen_dp]]&lt;15%,"Low",IF(Raw_Data[[#This Row],[persen_dp]]&gt;25%,"High","Medium"))</f>
        <v>High</v>
      </c>
      <c r="S1922" s="3">
        <v>0.35</v>
      </c>
      <c r="T1922">
        <v>60</v>
      </c>
      <c r="U1922">
        <v>0.14499999999999999</v>
      </c>
      <c r="V1922" s="2">
        <v>615000</v>
      </c>
      <c r="W1922" s="2">
        <v>36899000</v>
      </c>
      <c r="X1922" t="str">
        <f>IF(OR(Raw_Data[[#This Row],[status_pembayaran]]="Macet",Raw_Data[[#This Row],[status_pembayaran]]="Kurang Lancar"),"Non Performing Loan","Performing")</f>
        <v>Performing</v>
      </c>
      <c r="Y1922" t="s">
        <v>47</v>
      </c>
      <c r="Z1922">
        <v>0</v>
      </c>
      <c r="AA1922">
        <v>0</v>
      </c>
      <c r="AB1922">
        <v>1</v>
      </c>
      <c r="AC1922" t="s">
        <v>74</v>
      </c>
      <c r="AD1922">
        <f>IF(Raw_Data[[#This Row],[rasio]]&lt;0.2,1,IF(Raw_Data[[#This Row],[rasio]]&lt;0.3,2,IF(Raw_Data[[#This Row],[rasio]]&lt;0.4,3,4)))</f>
        <v>1</v>
      </c>
      <c r="AE1922">
        <f>IF(Raw_Data[[#This Row],[kategori_dp]]="High",1,IF(Raw_Data[[#This Row],[kategori_dp]]="Medium",2,3))</f>
        <v>1</v>
      </c>
      <c r="AF1922">
        <f>IF(Raw_Data[[#This Row],[tenor_bulan]]&lt;=24,1,IF(Raw_Data[[#This Row],[tenor_bulan]]&lt;=36,2,IF(Raw_Data[[#This Row],[tenor_bulan]]&lt;=48,3,4)))</f>
        <v>4</v>
      </c>
      <c r="AG1922">
        <f>IF(Raw_Data[[#This Row],[jumlah_kali_telat]]=0,0,IF(Raw_Data[[#This Row],[jumlah_kali_telat]]&lt;=2,2,4))</f>
        <v>0</v>
      </c>
      <c r="AH1922">
        <f>Raw_Data[[#This Row],[Skor_Rasio]]+Raw_Data[[#This Row],[Skor_DP]]+Raw_Data[[#This Row],[Skor_Tenor]]+Raw_Data[[#This Row],[Skor_Telat]]</f>
        <v>6</v>
      </c>
      <c r="AI1922" t="str">
        <f>IF(Raw_Data[[#This Row],[Risk_Score]]&lt;=6,"Low Risk",IF(Raw_Data[[#This Row],[Risk_Score]]&lt;=8,"Medium Risk","High Risk"))</f>
        <v>Low Risk</v>
      </c>
      <c r="AJ1922">
        <f ca="1">IFERROR(DATEDIF(Raw_Data[[#This Row],[tanggal_pengajuan]],TODAY(),"m"),"N/A")</f>
        <v>6</v>
      </c>
      <c r="AK1922" t="str">
        <f ca="1">IF(ISNUMBER(Raw_Data[[#This Row],[MOB]]),IF(Raw_Data[[#This Row],[MOB]]&lt;6,"0-5 bulan",IF(Raw_Data[[#This Row],[MOB]]&lt;12,"6-11 bulan",IF(Raw_Data[[#This Row],[MOB]]&lt;24,"12-23 bulan","24+ bulan"))),"N/A")</f>
        <v>6-11 bulan</v>
      </c>
    </row>
    <row r="1923" spans="1:37" ht="14.25" customHeight="1" x14ac:dyDescent="0.45">
      <c r="A1923" t="s">
        <v>4521</v>
      </c>
      <c r="B1923" s="64">
        <v>46087</v>
      </c>
      <c r="C1923" s="1" t="str">
        <f t="shared" si="30"/>
        <v>March</v>
      </c>
      <c r="D1923" t="s">
        <v>1704</v>
      </c>
      <c r="E1923" t="s">
        <v>4522</v>
      </c>
      <c r="F1923">
        <v>42</v>
      </c>
      <c r="G1923" t="s">
        <v>40</v>
      </c>
      <c r="H1923" t="s">
        <v>152</v>
      </c>
      <c r="I1923" s="2">
        <v>3551000</v>
      </c>
      <c r="J1923" s="3">
        <f>Raw_Data[[#This Row],[cicilan_per_bulan]]/Raw_Data[[#This Row],[penghasilan_bulanan]]</f>
        <v>0.17400732188116025</v>
      </c>
      <c r="K1923" t="s">
        <v>114</v>
      </c>
      <c r="L1923" t="s">
        <v>115</v>
      </c>
      <c r="M1923" t="s">
        <v>55</v>
      </c>
      <c r="N1923" t="s">
        <v>121</v>
      </c>
      <c r="O1923" t="s">
        <v>122</v>
      </c>
      <c r="P1923" s="2">
        <v>35822000</v>
      </c>
      <c r="Q1923" s="2">
        <v>14329000</v>
      </c>
      <c r="R1923" t="str">
        <f>IF(Raw_Data[[#This Row],[persen_dp]]&lt;15%,"Low",IF(Raw_Data[[#This Row],[persen_dp]]&gt;25%,"High","Medium"))</f>
        <v>High</v>
      </c>
      <c r="S1923" s="3">
        <v>0.4</v>
      </c>
      <c r="T1923">
        <v>60</v>
      </c>
      <c r="U1923">
        <v>0.14499999999999999</v>
      </c>
      <c r="V1923" s="2">
        <v>617900</v>
      </c>
      <c r="W1923" s="2">
        <v>37076000</v>
      </c>
      <c r="X1923" t="str">
        <f>IF(OR(Raw_Data[[#This Row],[status_pembayaran]]="Macet",Raw_Data[[#This Row],[status_pembayaran]]="Kurang Lancar"),"Non Performing Loan","Performing")</f>
        <v>Performing</v>
      </c>
      <c r="Y1923" t="s">
        <v>47</v>
      </c>
      <c r="Z1923">
        <v>0</v>
      </c>
      <c r="AA1923">
        <v>0</v>
      </c>
      <c r="AB1923">
        <v>1</v>
      </c>
      <c r="AC1923" t="s">
        <v>58</v>
      </c>
      <c r="AD1923">
        <f>IF(Raw_Data[[#This Row],[rasio]]&lt;0.2,1,IF(Raw_Data[[#This Row],[rasio]]&lt;0.3,2,IF(Raw_Data[[#This Row],[rasio]]&lt;0.4,3,4)))</f>
        <v>1</v>
      </c>
      <c r="AE1923">
        <f>IF(Raw_Data[[#This Row],[kategori_dp]]="High",1,IF(Raw_Data[[#This Row],[kategori_dp]]="Medium",2,3))</f>
        <v>1</v>
      </c>
      <c r="AF1923">
        <f>IF(Raw_Data[[#This Row],[tenor_bulan]]&lt;=24,1,IF(Raw_Data[[#This Row],[tenor_bulan]]&lt;=36,2,IF(Raw_Data[[#This Row],[tenor_bulan]]&lt;=48,3,4)))</f>
        <v>4</v>
      </c>
      <c r="AG1923">
        <f>IF(Raw_Data[[#This Row],[jumlah_kali_telat]]=0,0,IF(Raw_Data[[#This Row],[jumlah_kali_telat]]&lt;=2,2,4))</f>
        <v>0</v>
      </c>
      <c r="AH1923">
        <f>Raw_Data[[#This Row],[Skor_Rasio]]+Raw_Data[[#This Row],[Skor_DP]]+Raw_Data[[#This Row],[Skor_Tenor]]+Raw_Data[[#This Row],[Skor_Telat]]</f>
        <v>6</v>
      </c>
      <c r="AI1923" t="str">
        <f>IF(Raw_Data[[#This Row],[Risk_Score]]&lt;=6,"Low Risk",IF(Raw_Data[[#This Row],[Risk_Score]]&lt;=8,"Medium Risk","High Risk"))</f>
        <v>Low Risk</v>
      </c>
      <c r="AJ1923">
        <f ca="1">IFERROR(DATEDIF(Raw_Data[[#This Row],[tanggal_pengajuan]],TODAY(),"m"),"N/A")</f>
        <v>7</v>
      </c>
      <c r="AK1923" t="str">
        <f ca="1">IF(ISNUMBER(Raw_Data[[#This Row],[MOB]]),IF(Raw_Data[[#This Row],[MOB]]&lt;6,"0-5 bulan",IF(Raw_Data[[#This Row],[MOB]]&lt;12,"6-11 bulan",IF(Raw_Data[[#This Row],[MOB]]&lt;24,"12-23 bulan","24+ bulan"))),"N/A")</f>
        <v>6-11 bulan</v>
      </c>
    </row>
    <row r="1924" spans="1:37" ht="14.25" customHeight="1" x14ac:dyDescent="0.45">
      <c r="A1924" t="s">
        <v>4523</v>
      </c>
      <c r="B1924" s="64">
        <v>46146</v>
      </c>
      <c r="C1924" s="1" t="str">
        <f t="shared" si="30"/>
        <v>May</v>
      </c>
      <c r="D1924" t="s">
        <v>806</v>
      </c>
      <c r="E1924" t="s">
        <v>4524</v>
      </c>
      <c r="F1924">
        <v>55</v>
      </c>
      <c r="G1924" t="s">
        <v>40</v>
      </c>
      <c r="H1924" t="s">
        <v>152</v>
      </c>
      <c r="I1924" s="2">
        <v>3934000</v>
      </c>
      <c r="J1924" s="3">
        <f>Raw_Data[[#This Row],[cicilan_per_bulan]]/Raw_Data[[#This Row],[penghasilan_bulanan]]</f>
        <v>0.14331469242501271</v>
      </c>
      <c r="K1924" t="s">
        <v>153</v>
      </c>
      <c r="L1924" t="s">
        <v>154</v>
      </c>
      <c r="M1924" t="s">
        <v>72</v>
      </c>
      <c r="N1924" t="s">
        <v>73</v>
      </c>
      <c r="O1924" t="s">
        <v>46</v>
      </c>
      <c r="P1924" s="2">
        <v>20150000</v>
      </c>
      <c r="Q1924" s="2">
        <v>3022000</v>
      </c>
      <c r="R1924" t="str">
        <f>IF(Raw_Data[[#This Row],[persen_dp]]&lt;15%,"Low",IF(Raw_Data[[#This Row],[persen_dp]]&gt;25%,"High","Medium"))</f>
        <v>Medium</v>
      </c>
      <c r="S1924" s="3">
        <v>0.15</v>
      </c>
      <c r="T1924">
        <v>48</v>
      </c>
      <c r="U1924">
        <v>0.14499999999999999</v>
      </c>
      <c r="V1924" s="2">
        <v>563800</v>
      </c>
      <c r="W1924" s="2">
        <v>27062000</v>
      </c>
      <c r="X1924" t="str">
        <f>IF(OR(Raw_Data[[#This Row],[status_pembayaran]]="Macet",Raw_Data[[#This Row],[status_pembayaran]]="Kurang Lancar"),"Non Performing Loan","Performing")</f>
        <v>Performing</v>
      </c>
      <c r="Y1924" t="s">
        <v>47</v>
      </c>
      <c r="Z1924">
        <v>0</v>
      </c>
      <c r="AA1924">
        <v>0</v>
      </c>
      <c r="AB1924">
        <v>1</v>
      </c>
      <c r="AD1924">
        <f>IF(Raw_Data[[#This Row],[rasio]]&lt;0.2,1,IF(Raw_Data[[#This Row],[rasio]]&lt;0.3,2,IF(Raw_Data[[#This Row],[rasio]]&lt;0.4,3,4)))</f>
        <v>1</v>
      </c>
      <c r="AE1924">
        <f>IF(Raw_Data[[#This Row],[kategori_dp]]="High",1,IF(Raw_Data[[#This Row],[kategori_dp]]="Medium",2,3))</f>
        <v>2</v>
      </c>
      <c r="AF1924">
        <f>IF(Raw_Data[[#This Row],[tenor_bulan]]&lt;=24,1,IF(Raw_Data[[#This Row],[tenor_bulan]]&lt;=36,2,IF(Raw_Data[[#This Row],[tenor_bulan]]&lt;=48,3,4)))</f>
        <v>3</v>
      </c>
      <c r="AG1924">
        <f>IF(Raw_Data[[#This Row],[jumlah_kali_telat]]=0,0,IF(Raw_Data[[#This Row],[jumlah_kali_telat]]&lt;=2,2,4))</f>
        <v>0</v>
      </c>
      <c r="AH1924">
        <f>Raw_Data[[#This Row],[Skor_Rasio]]+Raw_Data[[#This Row],[Skor_DP]]+Raw_Data[[#This Row],[Skor_Tenor]]+Raw_Data[[#This Row],[Skor_Telat]]</f>
        <v>6</v>
      </c>
      <c r="AI1924" t="str">
        <f>IF(Raw_Data[[#This Row],[Risk_Score]]&lt;=6,"Low Risk",IF(Raw_Data[[#This Row],[Risk_Score]]&lt;=8,"Medium Risk","High Risk"))</f>
        <v>Low Risk</v>
      </c>
      <c r="AJ1924">
        <f ca="1">IFERROR(DATEDIF(Raw_Data[[#This Row],[tanggal_pengajuan]],TODAY(),"m"),"N/A")</f>
        <v>5</v>
      </c>
      <c r="AK1924" t="str">
        <f ca="1">IF(ISNUMBER(Raw_Data[[#This Row],[MOB]]),IF(Raw_Data[[#This Row],[MOB]]&lt;6,"0-5 bulan",IF(Raw_Data[[#This Row],[MOB]]&lt;12,"6-11 bulan",IF(Raw_Data[[#This Row],[MOB]]&lt;24,"12-23 bulan","24+ bulan"))),"N/A")</f>
        <v>0-5 bulan</v>
      </c>
    </row>
    <row r="1925" spans="1:37" ht="14.25" customHeight="1" x14ac:dyDescent="0.45">
      <c r="A1925" t="s">
        <v>4525</v>
      </c>
      <c r="B1925" s="64">
        <v>46086</v>
      </c>
      <c r="C1925" s="1" t="str">
        <f t="shared" si="30"/>
        <v>March</v>
      </c>
      <c r="D1925" t="s">
        <v>1560</v>
      </c>
      <c r="E1925" t="s">
        <v>4526</v>
      </c>
      <c r="F1925">
        <v>32</v>
      </c>
      <c r="G1925" t="s">
        <v>40</v>
      </c>
      <c r="H1925" t="s">
        <v>101</v>
      </c>
      <c r="I1925" s="2">
        <v>4353000</v>
      </c>
      <c r="J1925" s="3">
        <f>Raw_Data[[#This Row],[cicilan_per_bulan]]/Raw_Data[[#This Row],[penghasilan_bulanan]]</f>
        <v>0.16930852285779921</v>
      </c>
      <c r="K1925" t="s">
        <v>188</v>
      </c>
      <c r="L1925" t="s">
        <v>154</v>
      </c>
      <c r="M1925" t="s">
        <v>55</v>
      </c>
      <c r="N1925" t="s">
        <v>121</v>
      </c>
      <c r="O1925" t="s">
        <v>122</v>
      </c>
      <c r="P1925" s="2">
        <v>34444000</v>
      </c>
      <c r="Q1925" s="2">
        <v>12055000</v>
      </c>
      <c r="R1925" t="str">
        <f>IF(Raw_Data[[#This Row],[persen_dp]]&lt;15%,"Low",IF(Raw_Data[[#This Row],[persen_dp]]&gt;25%,"High","Medium"))</f>
        <v>High</v>
      </c>
      <c r="S1925" s="3">
        <v>0.35</v>
      </c>
      <c r="T1925">
        <v>48</v>
      </c>
      <c r="U1925">
        <v>0.14499999999999999</v>
      </c>
      <c r="V1925" s="2">
        <v>737000</v>
      </c>
      <c r="W1925" s="2">
        <v>35374000</v>
      </c>
      <c r="X1925" t="str">
        <f>IF(OR(Raw_Data[[#This Row],[status_pembayaran]]="Macet",Raw_Data[[#This Row],[status_pembayaran]]="Kurang Lancar"),"Non Performing Loan","Performing")</f>
        <v>Performing</v>
      </c>
      <c r="Y1925" t="s">
        <v>47</v>
      </c>
      <c r="Z1925">
        <v>0</v>
      </c>
      <c r="AA1925">
        <v>0</v>
      </c>
      <c r="AB1925">
        <v>1</v>
      </c>
      <c r="AC1925" t="s">
        <v>66</v>
      </c>
      <c r="AD1925">
        <f>IF(Raw_Data[[#This Row],[rasio]]&lt;0.2,1,IF(Raw_Data[[#This Row],[rasio]]&lt;0.3,2,IF(Raw_Data[[#This Row],[rasio]]&lt;0.4,3,4)))</f>
        <v>1</v>
      </c>
      <c r="AE1925">
        <f>IF(Raw_Data[[#This Row],[kategori_dp]]="High",1,IF(Raw_Data[[#This Row],[kategori_dp]]="Medium",2,3))</f>
        <v>1</v>
      </c>
      <c r="AF1925">
        <f>IF(Raw_Data[[#This Row],[tenor_bulan]]&lt;=24,1,IF(Raw_Data[[#This Row],[tenor_bulan]]&lt;=36,2,IF(Raw_Data[[#This Row],[tenor_bulan]]&lt;=48,3,4)))</f>
        <v>3</v>
      </c>
      <c r="AG1925">
        <f>IF(Raw_Data[[#This Row],[jumlah_kali_telat]]=0,0,IF(Raw_Data[[#This Row],[jumlah_kali_telat]]&lt;=2,2,4))</f>
        <v>0</v>
      </c>
      <c r="AH1925">
        <f>Raw_Data[[#This Row],[Skor_Rasio]]+Raw_Data[[#This Row],[Skor_DP]]+Raw_Data[[#This Row],[Skor_Tenor]]+Raw_Data[[#This Row],[Skor_Telat]]</f>
        <v>5</v>
      </c>
      <c r="AI1925" t="str">
        <f>IF(Raw_Data[[#This Row],[Risk_Score]]&lt;=6,"Low Risk",IF(Raw_Data[[#This Row],[Risk_Score]]&lt;=8,"Medium Risk","High Risk"))</f>
        <v>Low Risk</v>
      </c>
      <c r="AJ1925">
        <f ca="1">IFERROR(DATEDIF(Raw_Data[[#This Row],[tanggal_pengajuan]],TODAY(),"m"),"N/A")</f>
        <v>7</v>
      </c>
      <c r="AK1925" t="str">
        <f ca="1">IF(ISNUMBER(Raw_Data[[#This Row],[MOB]]),IF(Raw_Data[[#This Row],[MOB]]&lt;6,"0-5 bulan",IF(Raw_Data[[#This Row],[MOB]]&lt;12,"6-11 bulan",IF(Raw_Data[[#This Row],[MOB]]&lt;24,"12-23 bulan","24+ bulan"))),"N/A")</f>
        <v>6-11 bulan</v>
      </c>
    </row>
    <row r="1926" spans="1:37" ht="14.25" customHeight="1" x14ac:dyDescent="0.45">
      <c r="A1926" t="s">
        <v>4527</v>
      </c>
      <c r="B1926" s="64">
        <v>46047</v>
      </c>
      <c r="C1926" s="1" t="str">
        <f t="shared" si="30"/>
        <v>January</v>
      </c>
      <c r="D1926" t="s">
        <v>873</v>
      </c>
      <c r="E1926" t="s">
        <v>4528</v>
      </c>
      <c r="F1926">
        <v>24</v>
      </c>
      <c r="G1926" t="s">
        <v>40</v>
      </c>
      <c r="H1926" t="s">
        <v>108</v>
      </c>
      <c r="I1926" s="2">
        <v>6101000</v>
      </c>
      <c r="J1926" s="3">
        <f>Raw_Data[[#This Row],[cicilan_per_bulan]]/Raw_Data[[#This Row],[penghasilan_bulanan]]</f>
        <v>0.2028683822324209</v>
      </c>
      <c r="K1926" t="s">
        <v>268</v>
      </c>
      <c r="L1926" t="s">
        <v>110</v>
      </c>
      <c r="M1926" t="s">
        <v>72</v>
      </c>
      <c r="N1926" t="s">
        <v>73</v>
      </c>
      <c r="O1926" t="s">
        <v>46</v>
      </c>
      <c r="P1926" s="2">
        <v>19955000</v>
      </c>
      <c r="Q1926" s="2">
        <v>6984000</v>
      </c>
      <c r="R1926" t="str">
        <f>IF(Raw_Data[[#This Row],[persen_dp]]&lt;15%,"Low",IF(Raw_Data[[#This Row],[persen_dp]]&gt;25%,"High","Medium"))</f>
        <v>High</v>
      </c>
      <c r="S1926" s="3">
        <v>0.35</v>
      </c>
      <c r="T1926">
        <v>12</v>
      </c>
      <c r="U1926">
        <v>0.14499999999999999</v>
      </c>
      <c r="V1926" s="2">
        <v>1237700</v>
      </c>
      <c r="W1926" s="2">
        <v>14852000</v>
      </c>
      <c r="X1926" t="str">
        <f>IF(OR(Raw_Data[[#This Row],[status_pembayaran]]="Macet",Raw_Data[[#This Row],[status_pembayaran]]="Kurang Lancar"),"Non Performing Loan","Performing")</f>
        <v>Performing</v>
      </c>
      <c r="Y1926" t="s">
        <v>47</v>
      </c>
      <c r="Z1926">
        <v>0</v>
      </c>
      <c r="AA1926">
        <v>0</v>
      </c>
      <c r="AB1926">
        <v>1</v>
      </c>
      <c r="AD1926">
        <f>IF(Raw_Data[[#This Row],[rasio]]&lt;0.2,1,IF(Raw_Data[[#This Row],[rasio]]&lt;0.3,2,IF(Raw_Data[[#This Row],[rasio]]&lt;0.4,3,4)))</f>
        <v>2</v>
      </c>
      <c r="AE1926">
        <f>IF(Raw_Data[[#This Row],[kategori_dp]]="High",1,IF(Raw_Data[[#This Row],[kategori_dp]]="Medium",2,3))</f>
        <v>1</v>
      </c>
      <c r="AF1926">
        <f>IF(Raw_Data[[#This Row],[tenor_bulan]]&lt;=24,1,IF(Raw_Data[[#This Row],[tenor_bulan]]&lt;=36,2,IF(Raw_Data[[#This Row],[tenor_bulan]]&lt;=48,3,4)))</f>
        <v>1</v>
      </c>
      <c r="AG1926">
        <f>IF(Raw_Data[[#This Row],[jumlah_kali_telat]]=0,0,IF(Raw_Data[[#This Row],[jumlah_kali_telat]]&lt;=2,2,4))</f>
        <v>0</v>
      </c>
      <c r="AH1926">
        <f>Raw_Data[[#This Row],[Skor_Rasio]]+Raw_Data[[#This Row],[Skor_DP]]+Raw_Data[[#This Row],[Skor_Tenor]]+Raw_Data[[#This Row],[Skor_Telat]]</f>
        <v>4</v>
      </c>
      <c r="AI1926" t="str">
        <f>IF(Raw_Data[[#This Row],[Risk_Score]]&lt;=6,"Low Risk",IF(Raw_Data[[#This Row],[Risk_Score]]&lt;=8,"Medium Risk","High Risk"))</f>
        <v>Low Risk</v>
      </c>
      <c r="AJ1926">
        <f ca="1">IFERROR(DATEDIF(Raw_Data[[#This Row],[tanggal_pengajuan]],TODAY(),"m"),"N/A")</f>
        <v>8</v>
      </c>
      <c r="AK1926" t="str">
        <f ca="1">IF(ISNUMBER(Raw_Data[[#This Row],[MOB]]),IF(Raw_Data[[#This Row],[MOB]]&lt;6,"0-5 bulan",IF(Raw_Data[[#This Row],[MOB]]&lt;12,"6-11 bulan",IF(Raw_Data[[#This Row],[MOB]]&lt;24,"12-23 bulan","24+ bulan"))),"N/A")</f>
        <v>6-11 bulan</v>
      </c>
    </row>
    <row r="1927" spans="1:37" ht="14.25" customHeight="1" x14ac:dyDescent="0.45">
      <c r="A1927" t="s">
        <v>4529</v>
      </c>
      <c r="B1927" s="64">
        <v>46102</v>
      </c>
      <c r="C1927" s="1" t="str">
        <f t="shared" si="30"/>
        <v>March</v>
      </c>
      <c r="D1927" t="s">
        <v>4530</v>
      </c>
      <c r="E1927" t="s">
        <v>4531</v>
      </c>
      <c r="F1927">
        <v>58</v>
      </c>
      <c r="G1927" t="s">
        <v>40</v>
      </c>
      <c r="H1927" t="s">
        <v>62</v>
      </c>
      <c r="I1927" s="2">
        <v>1759000</v>
      </c>
      <c r="J1927" s="3">
        <f>Raw_Data[[#This Row],[cicilan_per_bulan]]/Raw_Data[[#This Row],[penghasilan_bulanan]]</f>
        <v>0.76242183058556001</v>
      </c>
      <c r="K1927" t="s">
        <v>102</v>
      </c>
      <c r="L1927" t="s">
        <v>103</v>
      </c>
      <c r="M1927" t="s">
        <v>55</v>
      </c>
      <c r="N1927" t="s">
        <v>395</v>
      </c>
      <c r="O1927" t="s">
        <v>396</v>
      </c>
      <c r="P1927" s="2">
        <v>58203000</v>
      </c>
      <c r="Q1927" s="2">
        <v>17461000</v>
      </c>
      <c r="R1927" t="str">
        <f>IF(Raw_Data[[#This Row],[persen_dp]]&lt;15%,"Low",IF(Raw_Data[[#This Row],[persen_dp]]&gt;25%,"High","Medium"))</f>
        <v>High</v>
      </c>
      <c r="S1927" s="3">
        <v>0.3</v>
      </c>
      <c r="T1927">
        <v>48</v>
      </c>
      <c r="U1927">
        <v>0.14499999999999999</v>
      </c>
      <c r="V1927" s="2">
        <v>1341100</v>
      </c>
      <c r="W1927" s="2">
        <v>64372000</v>
      </c>
      <c r="X1927" t="str">
        <f>IF(OR(Raw_Data[[#This Row],[status_pembayaran]]="Macet",Raw_Data[[#This Row],[status_pembayaran]]="Kurang Lancar"),"Non Performing Loan","Performing")</f>
        <v>Performing</v>
      </c>
      <c r="Y1927" t="s">
        <v>47</v>
      </c>
      <c r="Z1927">
        <v>0</v>
      </c>
      <c r="AA1927">
        <v>0</v>
      </c>
      <c r="AB1927">
        <v>1</v>
      </c>
      <c r="AD1927">
        <f>IF(Raw_Data[[#This Row],[rasio]]&lt;0.2,1,IF(Raw_Data[[#This Row],[rasio]]&lt;0.3,2,IF(Raw_Data[[#This Row],[rasio]]&lt;0.4,3,4)))</f>
        <v>4</v>
      </c>
      <c r="AE1927">
        <f>IF(Raw_Data[[#This Row],[kategori_dp]]="High",1,IF(Raw_Data[[#This Row],[kategori_dp]]="Medium",2,3))</f>
        <v>1</v>
      </c>
      <c r="AF1927">
        <f>IF(Raw_Data[[#This Row],[tenor_bulan]]&lt;=24,1,IF(Raw_Data[[#This Row],[tenor_bulan]]&lt;=36,2,IF(Raw_Data[[#This Row],[tenor_bulan]]&lt;=48,3,4)))</f>
        <v>3</v>
      </c>
      <c r="AG1927">
        <f>IF(Raw_Data[[#This Row],[jumlah_kali_telat]]=0,0,IF(Raw_Data[[#This Row],[jumlah_kali_telat]]&lt;=2,2,4))</f>
        <v>0</v>
      </c>
      <c r="AH1927">
        <f>Raw_Data[[#This Row],[Skor_Rasio]]+Raw_Data[[#This Row],[Skor_DP]]+Raw_Data[[#This Row],[Skor_Tenor]]+Raw_Data[[#This Row],[Skor_Telat]]</f>
        <v>8</v>
      </c>
      <c r="AI1927" t="str">
        <f>IF(Raw_Data[[#This Row],[Risk_Score]]&lt;=6,"Low Risk",IF(Raw_Data[[#This Row],[Risk_Score]]&lt;=8,"Medium Risk","High Risk"))</f>
        <v>Medium Risk</v>
      </c>
      <c r="AJ1927">
        <f ca="1">IFERROR(DATEDIF(Raw_Data[[#This Row],[tanggal_pengajuan]],TODAY(),"m"),"N/A")</f>
        <v>7</v>
      </c>
      <c r="AK1927" t="str">
        <f ca="1">IF(ISNUMBER(Raw_Data[[#This Row],[MOB]]),IF(Raw_Data[[#This Row],[MOB]]&lt;6,"0-5 bulan",IF(Raw_Data[[#This Row],[MOB]]&lt;12,"6-11 bulan",IF(Raw_Data[[#This Row],[MOB]]&lt;24,"12-23 bulan","24+ bulan"))),"N/A")</f>
        <v>6-11 bulan</v>
      </c>
    </row>
    <row r="1928" spans="1:37" ht="14.25" customHeight="1" x14ac:dyDescent="0.45">
      <c r="A1928" t="s">
        <v>4532</v>
      </c>
      <c r="B1928" s="64">
        <v>46041</v>
      </c>
      <c r="C1928" s="1" t="str">
        <f t="shared" si="30"/>
        <v>January</v>
      </c>
      <c r="D1928" t="s">
        <v>1686</v>
      </c>
      <c r="E1928" t="s">
        <v>211</v>
      </c>
      <c r="F1928">
        <v>53</v>
      </c>
      <c r="G1928" t="s">
        <v>51</v>
      </c>
      <c r="H1928" t="s">
        <v>52</v>
      </c>
      <c r="I1928" s="2">
        <v>5809000</v>
      </c>
      <c r="J1928" s="3">
        <f>Raw_Data[[#This Row],[cicilan_per_bulan]]/Raw_Data[[#This Row],[penghasilan_bulanan]]</f>
        <v>0.12163883628851782</v>
      </c>
      <c r="K1928" t="s">
        <v>114</v>
      </c>
      <c r="L1928" t="s">
        <v>115</v>
      </c>
      <c r="M1928" t="s">
        <v>44</v>
      </c>
      <c r="N1928" t="s">
        <v>163</v>
      </c>
      <c r="O1928" t="s">
        <v>46</v>
      </c>
      <c r="P1928" s="2">
        <v>28623000</v>
      </c>
      <c r="Q1928" s="2">
        <v>7156000</v>
      </c>
      <c r="R1928" t="str">
        <f>IF(Raw_Data[[#This Row],[persen_dp]]&lt;15%,"Low",IF(Raw_Data[[#This Row],[persen_dp]]&gt;25%,"High","Medium"))</f>
        <v>Medium</v>
      </c>
      <c r="S1928" s="3">
        <v>0.25</v>
      </c>
      <c r="T1928">
        <v>48</v>
      </c>
      <c r="U1928">
        <v>0.14499999999999999</v>
      </c>
      <c r="V1928" s="2">
        <v>706600</v>
      </c>
      <c r="W1928" s="2">
        <v>33918000</v>
      </c>
      <c r="X1928" t="str">
        <f>IF(OR(Raw_Data[[#This Row],[status_pembayaran]]="Macet",Raw_Data[[#This Row],[status_pembayaran]]="Kurang Lancar"),"Non Performing Loan","Performing")</f>
        <v>Performing</v>
      </c>
      <c r="Y1928" t="s">
        <v>47</v>
      </c>
      <c r="Z1928">
        <v>0</v>
      </c>
      <c r="AA1928">
        <v>0</v>
      </c>
      <c r="AB1928">
        <v>1</v>
      </c>
      <c r="AC1928" t="s">
        <v>66</v>
      </c>
      <c r="AD1928">
        <f>IF(Raw_Data[[#This Row],[rasio]]&lt;0.2,1,IF(Raw_Data[[#This Row],[rasio]]&lt;0.3,2,IF(Raw_Data[[#This Row],[rasio]]&lt;0.4,3,4)))</f>
        <v>1</v>
      </c>
      <c r="AE1928">
        <f>IF(Raw_Data[[#This Row],[kategori_dp]]="High",1,IF(Raw_Data[[#This Row],[kategori_dp]]="Medium",2,3))</f>
        <v>2</v>
      </c>
      <c r="AF1928">
        <f>IF(Raw_Data[[#This Row],[tenor_bulan]]&lt;=24,1,IF(Raw_Data[[#This Row],[tenor_bulan]]&lt;=36,2,IF(Raw_Data[[#This Row],[tenor_bulan]]&lt;=48,3,4)))</f>
        <v>3</v>
      </c>
      <c r="AG1928">
        <f>IF(Raw_Data[[#This Row],[jumlah_kali_telat]]=0,0,IF(Raw_Data[[#This Row],[jumlah_kali_telat]]&lt;=2,2,4))</f>
        <v>0</v>
      </c>
      <c r="AH1928">
        <f>Raw_Data[[#This Row],[Skor_Rasio]]+Raw_Data[[#This Row],[Skor_DP]]+Raw_Data[[#This Row],[Skor_Tenor]]+Raw_Data[[#This Row],[Skor_Telat]]</f>
        <v>6</v>
      </c>
      <c r="AI1928" t="str">
        <f>IF(Raw_Data[[#This Row],[Risk_Score]]&lt;=6,"Low Risk",IF(Raw_Data[[#This Row],[Risk_Score]]&lt;=8,"Medium Risk","High Risk"))</f>
        <v>Low Risk</v>
      </c>
      <c r="AJ1928">
        <f ca="1">IFERROR(DATEDIF(Raw_Data[[#This Row],[tanggal_pengajuan]],TODAY(),"m"),"N/A")</f>
        <v>9</v>
      </c>
      <c r="AK1928" t="str">
        <f ca="1">IF(ISNUMBER(Raw_Data[[#This Row],[MOB]]),IF(Raw_Data[[#This Row],[MOB]]&lt;6,"0-5 bulan",IF(Raw_Data[[#This Row],[MOB]]&lt;12,"6-11 bulan",IF(Raw_Data[[#This Row],[MOB]]&lt;24,"12-23 bulan","24+ bulan"))),"N/A")</f>
        <v>6-11 bulan</v>
      </c>
    </row>
    <row r="1929" spans="1:37" ht="14.25" customHeight="1" x14ac:dyDescent="0.45">
      <c r="A1929" t="s">
        <v>4533</v>
      </c>
      <c r="B1929" s="64">
        <v>46073</v>
      </c>
      <c r="C1929" s="1" t="str">
        <f t="shared" si="30"/>
        <v>February</v>
      </c>
      <c r="D1929" t="s">
        <v>210</v>
      </c>
      <c r="E1929" t="s">
        <v>211</v>
      </c>
      <c r="F1929">
        <v>21</v>
      </c>
      <c r="G1929" t="s">
        <v>51</v>
      </c>
      <c r="H1929" t="s">
        <v>101</v>
      </c>
      <c r="I1929" s="2">
        <v>3747000</v>
      </c>
      <c r="J1929" s="3">
        <f>Raw_Data[[#This Row],[cicilan_per_bulan]]/Raw_Data[[#This Row],[penghasilan_bulanan]]</f>
        <v>0.23231918868428075</v>
      </c>
      <c r="K1929" t="s">
        <v>167</v>
      </c>
      <c r="L1929" t="s">
        <v>110</v>
      </c>
      <c r="M1929" t="s">
        <v>44</v>
      </c>
      <c r="N1929" t="s">
        <v>83</v>
      </c>
      <c r="O1929" t="s">
        <v>57</v>
      </c>
      <c r="P1929" s="2">
        <v>17993992</v>
      </c>
      <c r="Q1929" s="2">
        <v>1799000</v>
      </c>
      <c r="R1929" t="str">
        <f>IF(Raw_Data[[#This Row],[persen_dp]]&lt;15%,"Low",IF(Raw_Data[[#This Row],[persen_dp]]&gt;25%,"High","Medium"))</f>
        <v>Low</v>
      </c>
      <c r="S1929" s="3">
        <v>0.1</v>
      </c>
      <c r="T1929">
        <v>24</v>
      </c>
      <c r="U1929">
        <v>0.14499999999999999</v>
      </c>
      <c r="V1929" s="2">
        <v>870500</v>
      </c>
      <c r="W1929" s="2">
        <v>20892000</v>
      </c>
      <c r="X1929" t="str">
        <f>IF(OR(Raw_Data[[#This Row],[status_pembayaran]]="Macet",Raw_Data[[#This Row],[status_pembayaran]]="Kurang Lancar"),"Non Performing Loan","Performing")</f>
        <v>Performing</v>
      </c>
      <c r="Y1929" t="s">
        <v>47</v>
      </c>
      <c r="Z1929">
        <v>0</v>
      </c>
      <c r="AA1929">
        <v>0</v>
      </c>
      <c r="AB1929">
        <v>1</v>
      </c>
      <c r="AC1929" t="s">
        <v>66</v>
      </c>
      <c r="AD1929">
        <f>IF(Raw_Data[[#This Row],[rasio]]&lt;0.2,1,IF(Raw_Data[[#This Row],[rasio]]&lt;0.3,2,IF(Raw_Data[[#This Row],[rasio]]&lt;0.4,3,4)))</f>
        <v>2</v>
      </c>
      <c r="AE1929">
        <f>IF(Raw_Data[[#This Row],[kategori_dp]]="High",1,IF(Raw_Data[[#This Row],[kategori_dp]]="Medium",2,3))</f>
        <v>3</v>
      </c>
      <c r="AF1929">
        <f>IF(Raw_Data[[#This Row],[tenor_bulan]]&lt;=24,1,IF(Raw_Data[[#This Row],[tenor_bulan]]&lt;=36,2,IF(Raw_Data[[#This Row],[tenor_bulan]]&lt;=48,3,4)))</f>
        <v>1</v>
      </c>
      <c r="AG1929">
        <f>IF(Raw_Data[[#This Row],[jumlah_kali_telat]]=0,0,IF(Raw_Data[[#This Row],[jumlah_kali_telat]]&lt;=2,2,4))</f>
        <v>0</v>
      </c>
      <c r="AH1929">
        <f>Raw_Data[[#This Row],[Skor_Rasio]]+Raw_Data[[#This Row],[Skor_DP]]+Raw_Data[[#This Row],[Skor_Tenor]]+Raw_Data[[#This Row],[Skor_Telat]]</f>
        <v>6</v>
      </c>
      <c r="AI1929" t="str">
        <f>IF(Raw_Data[[#This Row],[Risk_Score]]&lt;=6,"Low Risk",IF(Raw_Data[[#This Row],[Risk_Score]]&lt;=8,"Medium Risk","High Risk"))</f>
        <v>Low Risk</v>
      </c>
      <c r="AJ1929">
        <f ca="1">IFERROR(DATEDIF(Raw_Data[[#This Row],[tanggal_pengajuan]],TODAY(),"m"),"N/A")</f>
        <v>8</v>
      </c>
      <c r="AK1929" t="str">
        <f ca="1">IF(ISNUMBER(Raw_Data[[#This Row],[MOB]]),IF(Raw_Data[[#This Row],[MOB]]&lt;6,"0-5 bulan",IF(Raw_Data[[#This Row],[MOB]]&lt;12,"6-11 bulan",IF(Raw_Data[[#This Row],[MOB]]&lt;24,"12-23 bulan","24+ bulan"))),"N/A")</f>
        <v>6-11 bulan</v>
      </c>
    </row>
    <row r="1930" spans="1:37" ht="14.25" customHeight="1" x14ac:dyDescent="0.45">
      <c r="A1930" t="s">
        <v>4534</v>
      </c>
      <c r="B1930" s="64">
        <v>46170</v>
      </c>
      <c r="C1930" s="1" t="str">
        <f t="shared" si="30"/>
        <v>May</v>
      </c>
      <c r="D1930" t="s">
        <v>4535</v>
      </c>
      <c r="E1930" t="s">
        <v>4536</v>
      </c>
      <c r="F1930">
        <v>38</v>
      </c>
      <c r="G1930" t="s">
        <v>51</v>
      </c>
      <c r="H1930" t="s">
        <v>90</v>
      </c>
      <c r="I1930" s="2">
        <v>6997000</v>
      </c>
      <c r="J1930" s="3">
        <f>Raw_Data[[#This Row],[cicilan_per_bulan]]/Raw_Data[[#This Row],[penghasilan_bulanan]]</f>
        <v>0.14077461769329713</v>
      </c>
      <c r="K1930" t="s">
        <v>63</v>
      </c>
      <c r="L1930" t="s">
        <v>64</v>
      </c>
      <c r="M1930" t="s">
        <v>44</v>
      </c>
      <c r="N1930" t="s">
        <v>184</v>
      </c>
      <c r="O1930" t="s">
        <v>122</v>
      </c>
      <c r="P1930" s="2">
        <v>35204000</v>
      </c>
      <c r="Q1930" s="2">
        <v>5281000</v>
      </c>
      <c r="R1930" t="str">
        <f>IF(Raw_Data[[#This Row],[persen_dp]]&lt;15%,"Low",IF(Raw_Data[[#This Row],[persen_dp]]&gt;25%,"High","Medium"))</f>
        <v>Medium</v>
      </c>
      <c r="S1930" s="3">
        <v>0.15</v>
      </c>
      <c r="T1930">
        <v>48</v>
      </c>
      <c r="U1930">
        <v>0.14499999999999999</v>
      </c>
      <c r="V1930" s="2">
        <v>985000</v>
      </c>
      <c r="W1930" s="2">
        <v>47279000</v>
      </c>
      <c r="X1930" t="str">
        <f>IF(OR(Raw_Data[[#This Row],[status_pembayaran]]="Macet",Raw_Data[[#This Row],[status_pembayaran]]="Kurang Lancar"),"Non Performing Loan","Performing")</f>
        <v>Performing</v>
      </c>
      <c r="Y1930" t="s">
        <v>47</v>
      </c>
      <c r="Z1930">
        <v>0</v>
      </c>
      <c r="AA1930">
        <v>0</v>
      </c>
      <c r="AB1930">
        <v>1</v>
      </c>
      <c r="AC1930" t="s">
        <v>74</v>
      </c>
      <c r="AD1930">
        <f>IF(Raw_Data[[#This Row],[rasio]]&lt;0.2,1,IF(Raw_Data[[#This Row],[rasio]]&lt;0.3,2,IF(Raw_Data[[#This Row],[rasio]]&lt;0.4,3,4)))</f>
        <v>1</v>
      </c>
      <c r="AE1930">
        <f>IF(Raw_Data[[#This Row],[kategori_dp]]="High",1,IF(Raw_Data[[#This Row],[kategori_dp]]="Medium",2,3))</f>
        <v>2</v>
      </c>
      <c r="AF1930">
        <f>IF(Raw_Data[[#This Row],[tenor_bulan]]&lt;=24,1,IF(Raw_Data[[#This Row],[tenor_bulan]]&lt;=36,2,IF(Raw_Data[[#This Row],[tenor_bulan]]&lt;=48,3,4)))</f>
        <v>3</v>
      </c>
      <c r="AG1930">
        <f>IF(Raw_Data[[#This Row],[jumlah_kali_telat]]=0,0,IF(Raw_Data[[#This Row],[jumlah_kali_telat]]&lt;=2,2,4))</f>
        <v>0</v>
      </c>
      <c r="AH1930">
        <f>Raw_Data[[#This Row],[Skor_Rasio]]+Raw_Data[[#This Row],[Skor_DP]]+Raw_Data[[#This Row],[Skor_Tenor]]+Raw_Data[[#This Row],[Skor_Telat]]</f>
        <v>6</v>
      </c>
      <c r="AI1930" t="str">
        <f>IF(Raw_Data[[#This Row],[Risk_Score]]&lt;=6,"Low Risk",IF(Raw_Data[[#This Row],[Risk_Score]]&lt;=8,"Medium Risk","High Risk"))</f>
        <v>Low Risk</v>
      </c>
      <c r="AJ1930">
        <f ca="1">IFERROR(DATEDIF(Raw_Data[[#This Row],[tanggal_pengajuan]],TODAY(),"m"),"N/A")</f>
        <v>4</v>
      </c>
      <c r="AK1930" t="str">
        <f ca="1">IF(ISNUMBER(Raw_Data[[#This Row],[MOB]]),IF(Raw_Data[[#This Row],[MOB]]&lt;6,"0-5 bulan",IF(Raw_Data[[#This Row],[MOB]]&lt;12,"6-11 bulan",IF(Raw_Data[[#This Row],[MOB]]&lt;24,"12-23 bulan","24+ bulan"))),"N/A")</f>
        <v>0-5 bulan</v>
      </c>
    </row>
    <row r="1931" spans="1:37" ht="14.25" customHeight="1" x14ac:dyDescent="0.45">
      <c r="A1931" t="s">
        <v>4537</v>
      </c>
      <c r="B1931" s="64">
        <v>46046</v>
      </c>
      <c r="C1931" s="1" t="str">
        <f t="shared" si="30"/>
        <v>January</v>
      </c>
      <c r="D1931" t="s">
        <v>219</v>
      </c>
      <c r="E1931" t="s">
        <v>4538</v>
      </c>
      <c r="F1931">
        <v>55</v>
      </c>
      <c r="G1931" t="s">
        <v>51</v>
      </c>
      <c r="H1931" t="s">
        <v>90</v>
      </c>
      <c r="I1931" s="2">
        <v>5819000</v>
      </c>
      <c r="J1931" s="3">
        <f>Raw_Data[[#This Row],[cicilan_per_bulan]]/Raw_Data[[#This Row],[penghasilan_bulanan]]</f>
        <v>0.13598556452998797</v>
      </c>
      <c r="K1931" t="s">
        <v>127</v>
      </c>
      <c r="L1931" t="s">
        <v>128</v>
      </c>
      <c r="M1931" t="s">
        <v>44</v>
      </c>
      <c r="N1931" t="s">
        <v>158</v>
      </c>
      <c r="O1931" t="s">
        <v>159</v>
      </c>
      <c r="P1931" s="2">
        <v>30542000</v>
      </c>
      <c r="Q1931" s="2">
        <v>10690000</v>
      </c>
      <c r="R1931" t="str">
        <f>IF(Raw_Data[[#This Row],[persen_dp]]&lt;15%,"Low",IF(Raw_Data[[#This Row],[persen_dp]]&gt;25%,"High","Medium"))</f>
        <v>High</v>
      </c>
      <c r="S1931" s="3">
        <v>0.35</v>
      </c>
      <c r="T1931">
        <v>36</v>
      </c>
      <c r="U1931">
        <v>0.14499999999999999</v>
      </c>
      <c r="V1931" s="2">
        <v>791300</v>
      </c>
      <c r="W1931" s="2">
        <v>28488000</v>
      </c>
      <c r="X1931" t="str">
        <f>IF(OR(Raw_Data[[#This Row],[status_pembayaran]]="Macet",Raw_Data[[#This Row],[status_pembayaran]]="Kurang Lancar"),"Non Performing Loan","Performing")</f>
        <v>Performing</v>
      </c>
      <c r="Y1931" t="s">
        <v>47</v>
      </c>
      <c r="Z1931">
        <v>0</v>
      </c>
      <c r="AA1931">
        <v>0</v>
      </c>
      <c r="AB1931">
        <v>1</v>
      </c>
      <c r="AD1931">
        <f>IF(Raw_Data[[#This Row],[rasio]]&lt;0.2,1,IF(Raw_Data[[#This Row],[rasio]]&lt;0.3,2,IF(Raw_Data[[#This Row],[rasio]]&lt;0.4,3,4)))</f>
        <v>1</v>
      </c>
      <c r="AE1931">
        <f>IF(Raw_Data[[#This Row],[kategori_dp]]="High",1,IF(Raw_Data[[#This Row],[kategori_dp]]="Medium",2,3))</f>
        <v>1</v>
      </c>
      <c r="AF1931">
        <f>IF(Raw_Data[[#This Row],[tenor_bulan]]&lt;=24,1,IF(Raw_Data[[#This Row],[tenor_bulan]]&lt;=36,2,IF(Raw_Data[[#This Row],[tenor_bulan]]&lt;=48,3,4)))</f>
        <v>2</v>
      </c>
      <c r="AG1931">
        <f>IF(Raw_Data[[#This Row],[jumlah_kali_telat]]=0,0,IF(Raw_Data[[#This Row],[jumlah_kali_telat]]&lt;=2,2,4))</f>
        <v>0</v>
      </c>
      <c r="AH1931">
        <f>Raw_Data[[#This Row],[Skor_Rasio]]+Raw_Data[[#This Row],[Skor_DP]]+Raw_Data[[#This Row],[Skor_Tenor]]+Raw_Data[[#This Row],[Skor_Telat]]</f>
        <v>4</v>
      </c>
      <c r="AI1931" t="str">
        <f>IF(Raw_Data[[#This Row],[Risk_Score]]&lt;=6,"Low Risk",IF(Raw_Data[[#This Row],[Risk_Score]]&lt;=8,"Medium Risk","High Risk"))</f>
        <v>Low Risk</v>
      </c>
      <c r="AJ1931">
        <f ca="1">IFERROR(DATEDIF(Raw_Data[[#This Row],[tanggal_pengajuan]],TODAY(),"m"),"N/A")</f>
        <v>8</v>
      </c>
      <c r="AK1931" t="str">
        <f ca="1">IF(ISNUMBER(Raw_Data[[#This Row],[MOB]]),IF(Raw_Data[[#This Row],[MOB]]&lt;6,"0-5 bulan",IF(Raw_Data[[#This Row],[MOB]]&lt;12,"6-11 bulan",IF(Raw_Data[[#This Row],[MOB]]&lt;24,"12-23 bulan","24+ bulan"))),"N/A")</f>
        <v>6-11 bulan</v>
      </c>
    </row>
    <row r="1932" spans="1:37" ht="14.25" customHeight="1" x14ac:dyDescent="0.45">
      <c r="A1932" t="s">
        <v>4539</v>
      </c>
      <c r="B1932" s="64">
        <v>46149</v>
      </c>
      <c r="C1932" s="1" t="str">
        <f t="shared" si="30"/>
        <v>May</v>
      </c>
      <c r="D1932" t="s">
        <v>2022</v>
      </c>
      <c r="E1932" t="s">
        <v>4540</v>
      </c>
      <c r="F1932">
        <v>43</v>
      </c>
      <c r="G1932" t="s">
        <v>51</v>
      </c>
      <c r="H1932" t="s">
        <v>176</v>
      </c>
      <c r="I1932" s="2">
        <v>4388000</v>
      </c>
      <c r="J1932" s="3">
        <f>Raw_Data[[#This Row],[cicilan_per_bulan]]/Raw_Data[[#This Row],[penghasilan_bulanan]]</f>
        <v>0.11943938012762079</v>
      </c>
      <c r="K1932" t="s">
        <v>153</v>
      </c>
      <c r="L1932" t="s">
        <v>154</v>
      </c>
      <c r="M1932" t="s">
        <v>72</v>
      </c>
      <c r="N1932" t="s">
        <v>97</v>
      </c>
      <c r="O1932" t="s">
        <v>57</v>
      </c>
      <c r="P1932" s="2">
        <v>16251000</v>
      </c>
      <c r="Q1932" s="2">
        <v>6500000</v>
      </c>
      <c r="R1932" t="str">
        <f>IF(Raw_Data[[#This Row],[persen_dp]]&lt;15%,"Low",IF(Raw_Data[[#This Row],[persen_dp]]&gt;25%,"High","Medium"))</f>
        <v>High</v>
      </c>
      <c r="S1932" s="3">
        <v>0.4</v>
      </c>
      <c r="T1932">
        <v>24</v>
      </c>
      <c r="U1932">
        <v>0.14499999999999999</v>
      </c>
      <c r="V1932" s="2">
        <v>524100</v>
      </c>
      <c r="W1932" s="2">
        <v>12579000</v>
      </c>
      <c r="X1932" t="str">
        <f>IF(OR(Raw_Data[[#This Row],[status_pembayaran]]="Macet",Raw_Data[[#This Row],[status_pembayaran]]="Kurang Lancar"),"Non Performing Loan","Performing")</f>
        <v>Performing</v>
      </c>
      <c r="Y1932" t="s">
        <v>47</v>
      </c>
      <c r="Z1932">
        <v>0</v>
      </c>
      <c r="AA1932">
        <v>0</v>
      </c>
      <c r="AB1932">
        <v>1</v>
      </c>
      <c r="AD1932">
        <f>IF(Raw_Data[[#This Row],[rasio]]&lt;0.2,1,IF(Raw_Data[[#This Row],[rasio]]&lt;0.3,2,IF(Raw_Data[[#This Row],[rasio]]&lt;0.4,3,4)))</f>
        <v>1</v>
      </c>
      <c r="AE1932">
        <f>IF(Raw_Data[[#This Row],[kategori_dp]]="High",1,IF(Raw_Data[[#This Row],[kategori_dp]]="Medium",2,3))</f>
        <v>1</v>
      </c>
      <c r="AF1932">
        <f>IF(Raw_Data[[#This Row],[tenor_bulan]]&lt;=24,1,IF(Raw_Data[[#This Row],[tenor_bulan]]&lt;=36,2,IF(Raw_Data[[#This Row],[tenor_bulan]]&lt;=48,3,4)))</f>
        <v>1</v>
      </c>
      <c r="AG1932">
        <f>IF(Raw_Data[[#This Row],[jumlah_kali_telat]]=0,0,IF(Raw_Data[[#This Row],[jumlah_kali_telat]]&lt;=2,2,4))</f>
        <v>0</v>
      </c>
      <c r="AH1932">
        <f>Raw_Data[[#This Row],[Skor_Rasio]]+Raw_Data[[#This Row],[Skor_DP]]+Raw_Data[[#This Row],[Skor_Tenor]]+Raw_Data[[#This Row],[Skor_Telat]]</f>
        <v>3</v>
      </c>
      <c r="AI1932" t="str">
        <f>IF(Raw_Data[[#This Row],[Risk_Score]]&lt;=6,"Low Risk",IF(Raw_Data[[#This Row],[Risk_Score]]&lt;=8,"Medium Risk","High Risk"))</f>
        <v>Low Risk</v>
      </c>
      <c r="AJ1932">
        <f ca="1">IFERROR(DATEDIF(Raw_Data[[#This Row],[tanggal_pengajuan]],TODAY(),"m"),"N/A")</f>
        <v>5</v>
      </c>
      <c r="AK1932" t="str">
        <f ca="1">IF(ISNUMBER(Raw_Data[[#This Row],[MOB]]),IF(Raw_Data[[#This Row],[MOB]]&lt;6,"0-5 bulan",IF(Raw_Data[[#This Row],[MOB]]&lt;12,"6-11 bulan",IF(Raw_Data[[#This Row],[MOB]]&lt;24,"12-23 bulan","24+ bulan"))),"N/A")</f>
        <v>0-5 bulan</v>
      </c>
    </row>
    <row r="1933" spans="1:37" ht="14.25" customHeight="1" x14ac:dyDescent="0.45">
      <c r="A1933" t="s">
        <v>4541</v>
      </c>
      <c r="B1933" s="64">
        <v>46191</v>
      </c>
      <c r="C1933" s="1" t="str">
        <f t="shared" si="30"/>
        <v>June</v>
      </c>
      <c r="D1933" t="s">
        <v>2836</v>
      </c>
      <c r="E1933" t="s">
        <v>4542</v>
      </c>
      <c r="F1933">
        <v>50</v>
      </c>
      <c r="G1933" t="s">
        <v>40</v>
      </c>
      <c r="H1933" t="s">
        <v>90</v>
      </c>
      <c r="I1933" s="2">
        <v>3963000</v>
      </c>
      <c r="J1933" s="3">
        <f>Raw_Data[[#This Row],[cicilan_per_bulan]]/Raw_Data[[#This Row],[penghasilan_bulanan]]</f>
        <v>0.19545798637395911</v>
      </c>
      <c r="K1933" t="s">
        <v>205</v>
      </c>
      <c r="L1933" t="s">
        <v>110</v>
      </c>
      <c r="M1933" t="s">
        <v>44</v>
      </c>
      <c r="N1933" t="s">
        <v>83</v>
      </c>
      <c r="O1933" t="s">
        <v>57</v>
      </c>
      <c r="P1933" s="2">
        <v>19216000</v>
      </c>
      <c r="Q1933" s="2">
        <v>4804000</v>
      </c>
      <c r="R1933" t="str">
        <f>IF(Raw_Data[[#This Row],[persen_dp]]&lt;15%,"Low",IF(Raw_Data[[#This Row],[persen_dp]]&gt;25%,"High","Medium"))</f>
        <v>Medium</v>
      </c>
      <c r="S1933" s="3">
        <v>0.25</v>
      </c>
      <c r="T1933">
        <v>24</v>
      </c>
      <c r="U1933">
        <v>0.14499999999999999</v>
      </c>
      <c r="V1933" s="2">
        <v>774600</v>
      </c>
      <c r="W1933" s="2">
        <v>18591000</v>
      </c>
      <c r="X1933" t="str">
        <f>IF(OR(Raw_Data[[#This Row],[status_pembayaran]]="Macet",Raw_Data[[#This Row],[status_pembayaran]]="Kurang Lancar"),"Non Performing Loan","Performing")</f>
        <v>Performing</v>
      </c>
      <c r="Y1933" t="s">
        <v>47</v>
      </c>
      <c r="Z1933">
        <v>0</v>
      </c>
      <c r="AA1933">
        <v>0</v>
      </c>
      <c r="AB1933">
        <v>1</v>
      </c>
      <c r="AC1933" t="s">
        <v>66</v>
      </c>
      <c r="AD1933">
        <f>IF(Raw_Data[[#This Row],[rasio]]&lt;0.2,1,IF(Raw_Data[[#This Row],[rasio]]&lt;0.3,2,IF(Raw_Data[[#This Row],[rasio]]&lt;0.4,3,4)))</f>
        <v>1</v>
      </c>
      <c r="AE1933">
        <f>IF(Raw_Data[[#This Row],[kategori_dp]]="High",1,IF(Raw_Data[[#This Row],[kategori_dp]]="Medium",2,3))</f>
        <v>2</v>
      </c>
      <c r="AF1933">
        <f>IF(Raw_Data[[#This Row],[tenor_bulan]]&lt;=24,1,IF(Raw_Data[[#This Row],[tenor_bulan]]&lt;=36,2,IF(Raw_Data[[#This Row],[tenor_bulan]]&lt;=48,3,4)))</f>
        <v>1</v>
      </c>
      <c r="AG1933">
        <f>IF(Raw_Data[[#This Row],[jumlah_kali_telat]]=0,0,IF(Raw_Data[[#This Row],[jumlah_kali_telat]]&lt;=2,2,4))</f>
        <v>0</v>
      </c>
      <c r="AH1933">
        <f>Raw_Data[[#This Row],[Skor_Rasio]]+Raw_Data[[#This Row],[Skor_DP]]+Raw_Data[[#This Row],[Skor_Tenor]]+Raw_Data[[#This Row],[Skor_Telat]]</f>
        <v>4</v>
      </c>
      <c r="AI1933" t="str">
        <f>IF(Raw_Data[[#This Row],[Risk_Score]]&lt;=6,"Low Risk",IF(Raw_Data[[#This Row],[Risk_Score]]&lt;=8,"Medium Risk","High Risk"))</f>
        <v>Low Risk</v>
      </c>
      <c r="AJ1933">
        <f ca="1">IFERROR(DATEDIF(Raw_Data[[#This Row],[tanggal_pengajuan]],TODAY(),"m"),"N/A")</f>
        <v>4</v>
      </c>
      <c r="AK1933" t="str">
        <f ca="1">IF(ISNUMBER(Raw_Data[[#This Row],[MOB]]),IF(Raw_Data[[#This Row],[MOB]]&lt;6,"0-5 bulan",IF(Raw_Data[[#This Row],[MOB]]&lt;12,"6-11 bulan",IF(Raw_Data[[#This Row],[MOB]]&lt;24,"12-23 bulan","24+ bulan"))),"N/A")</f>
        <v>0-5 bulan</v>
      </c>
    </row>
    <row r="1934" spans="1:37" ht="14.25" customHeight="1" x14ac:dyDescent="0.45">
      <c r="A1934" t="s">
        <v>4543</v>
      </c>
      <c r="B1934" s="64">
        <v>46108</v>
      </c>
      <c r="C1934" s="1" t="str">
        <f t="shared" si="30"/>
        <v>March</v>
      </c>
      <c r="D1934" t="s">
        <v>776</v>
      </c>
      <c r="E1934" t="s">
        <v>4544</v>
      </c>
      <c r="F1934">
        <v>36</v>
      </c>
      <c r="G1934" t="s">
        <v>40</v>
      </c>
      <c r="H1934" t="s">
        <v>52</v>
      </c>
      <c r="I1934" s="2">
        <v>8942000</v>
      </c>
      <c r="J1934" s="3">
        <f>Raw_Data[[#This Row],[cicilan_per_bulan]]/Raw_Data[[#This Row],[penghasilan_bulanan]]</f>
        <v>0.10965108476850817</v>
      </c>
      <c r="K1934" t="s">
        <v>145</v>
      </c>
      <c r="L1934" t="s">
        <v>146</v>
      </c>
      <c r="M1934" t="s">
        <v>55</v>
      </c>
      <c r="N1934" t="s">
        <v>231</v>
      </c>
      <c r="O1934" t="s">
        <v>232</v>
      </c>
      <c r="P1934" s="2">
        <v>37232000</v>
      </c>
      <c r="Q1934" s="2">
        <v>7446000</v>
      </c>
      <c r="R1934" t="str">
        <f>IF(Raw_Data[[#This Row],[persen_dp]]&lt;15%,"Low",IF(Raw_Data[[#This Row],[persen_dp]]&gt;25%,"High","Medium"))</f>
        <v>Medium</v>
      </c>
      <c r="S1934" s="3">
        <v>0.2</v>
      </c>
      <c r="T1934">
        <v>48</v>
      </c>
      <c r="U1934">
        <v>0.14499999999999999</v>
      </c>
      <c r="V1934" s="2">
        <v>980500</v>
      </c>
      <c r="W1934" s="2">
        <v>47062000</v>
      </c>
      <c r="X1934" t="str">
        <f>IF(OR(Raw_Data[[#This Row],[status_pembayaran]]="Macet",Raw_Data[[#This Row],[status_pembayaran]]="Kurang Lancar"),"Non Performing Loan","Performing")</f>
        <v>Performing</v>
      </c>
      <c r="Y1934" t="s">
        <v>47</v>
      </c>
      <c r="Z1934">
        <v>0</v>
      </c>
      <c r="AA1934">
        <v>0</v>
      </c>
      <c r="AB1934">
        <v>1</v>
      </c>
      <c r="AD1934">
        <f>IF(Raw_Data[[#This Row],[rasio]]&lt;0.2,1,IF(Raw_Data[[#This Row],[rasio]]&lt;0.3,2,IF(Raw_Data[[#This Row],[rasio]]&lt;0.4,3,4)))</f>
        <v>1</v>
      </c>
      <c r="AE1934">
        <f>IF(Raw_Data[[#This Row],[kategori_dp]]="High",1,IF(Raw_Data[[#This Row],[kategori_dp]]="Medium",2,3))</f>
        <v>2</v>
      </c>
      <c r="AF1934">
        <f>IF(Raw_Data[[#This Row],[tenor_bulan]]&lt;=24,1,IF(Raw_Data[[#This Row],[tenor_bulan]]&lt;=36,2,IF(Raw_Data[[#This Row],[tenor_bulan]]&lt;=48,3,4)))</f>
        <v>3</v>
      </c>
      <c r="AG1934">
        <f>IF(Raw_Data[[#This Row],[jumlah_kali_telat]]=0,0,IF(Raw_Data[[#This Row],[jumlah_kali_telat]]&lt;=2,2,4))</f>
        <v>0</v>
      </c>
      <c r="AH1934">
        <f>Raw_Data[[#This Row],[Skor_Rasio]]+Raw_Data[[#This Row],[Skor_DP]]+Raw_Data[[#This Row],[Skor_Tenor]]+Raw_Data[[#This Row],[Skor_Telat]]</f>
        <v>6</v>
      </c>
      <c r="AI1934" t="str">
        <f>IF(Raw_Data[[#This Row],[Risk_Score]]&lt;=6,"Low Risk",IF(Raw_Data[[#This Row],[Risk_Score]]&lt;=8,"Medium Risk","High Risk"))</f>
        <v>Low Risk</v>
      </c>
      <c r="AJ1934">
        <f ca="1">IFERROR(DATEDIF(Raw_Data[[#This Row],[tanggal_pengajuan]],TODAY(),"m"),"N/A")</f>
        <v>6</v>
      </c>
      <c r="AK1934" t="str">
        <f ca="1">IF(ISNUMBER(Raw_Data[[#This Row],[MOB]]),IF(Raw_Data[[#This Row],[MOB]]&lt;6,"0-5 bulan",IF(Raw_Data[[#This Row],[MOB]]&lt;12,"6-11 bulan",IF(Raw_Data[[#This Row],[MOB]]&lt;24,"12-23 bulan","24+ bulan"))),"N/A")</f>
        <v>6-11 bulan</v>
      </c>
    </row>
    <row r="1935" spans="1:37" ht="14.25" customHeight="1" x14ac:dyDescent="0.45">
      <c r="A1935" t="s">
        <v>4545</v>
      </c>
      <c r="B1935" s="64">
        <v>46105</v>
      </c>
      <c r="C1935" s="1" t="str">
        <f t="shared" si="30"/>
        <v>March</v>
      </c>
      <c r="D1935" t="s">
        <v>518</v>
      </c>
      <c r="E1935" t="s">
        <v>4546</v>
      </c>
      <c r="F1935">
        <v>30</v>
      </c>
      <c r="G1935" t="s">
        <v>51</v>
      </c>
      <c r="H1935" t="s">
        <v>152</v>
      </c>
      <c r="I1935" s="2">
        <v>2863000</v>
      </c>
      <c r="J1935" s="3">
        <f>Raw_Data[[#This Row],[cicilan_per_bulan]]/Raw_Data[[#This Row],[penghasilan_bulanan]]</f>
        <v>0.2662591687041565</v>
      </c>
      <c r="K1935" t="s">
        <v>268</v>
      </c>
      <c r="L1935" t="s">
        <v>110</v>
      </c>
      <c r="M1935" t="s">
        <v>44</v>
      </c>
      <c r="N1935" t="s">
        <v>45</v>
      </c>
      <c r="O1935" t="s">
        <v>46</v>
      </c>
      <c r="P1935" s="2">
        <v>25733000</v>
      </c>
      <c r="Q1935" s="2">
        <v>2573000</v>
      </c>
      <c r="R1935" t="str">
        <f>IF(Raw_Data[[#This Row],[persen_dp]]&lt;15%,"Low",IF(Raw_Data[[#This Row],[persen_dp]]&gt;25%,"High","Medium"))</f>
        <v>Low</v>
      </c>
      <c r="S1935" s="3">
        <v>0.1</v>
      </c>
      <c r="T1935">
        <v>48</v>
      </c>
      <c r="U1935">
        <v>0.14499999999999999</v>
      </c>
      <c r="V1935" s="2">
        <v>762300</v>
      </c>
      <c r="W1935" s="2">
        <v>36593000</v>
      </c>
      <c r="X1935" t="str">
        <f>IF(OR(Raw_Data[[#This Row],[status_pembayaran]]="Macet",Raw_Data[[#This Row],[status_pembayaran]]="Kurang Lancar"),"Non Performing Loan","Performing")</f>
        <v>Performing</v>
      </c>
      <c r="Y1935" t="s">
        <v>317</v>
      </c>
      <c r="Z1935">
        <v>0</v>
      </c>
      <c r="AA1935">
        <v>0</v>
      </c>
      <c r="AB1935">
        <v>0</v>
      </c>
      <c r="AC1935" t="s">
        <v>66</v>
      </c>
      <c r="AD1935">
        <f>IF(Raw_Data[[#This Row],[rasio]]&lt;0.2,1,IF(Raw_Data[[#This Row],[rasio]]&lt;0.3,2,IF(Raw_Data[[#This Row],[rasio]]&lt;0.4,3,4)))</f>
        <v>2</v>
      </c>
      <c r="AE1935">
        <f>IF(Raw_Data[[#This Row],[kategori_dp]]="High",1,IF(Raw_Data[[#This Row],[kategori_dp]]="Medium",2,3))</f>
        <v>3</v>
      </c>
      <c r="AF1935">
        <f>IF(Raw_Data[[#This Row],[tenor_bulan]]&lt;=24,1,IF(Raw_Data[[#This Row],[tenor_bulan]]&lt;=36,2,IF(Raw_Data[[#This Row],[tenor_bulan]]&lt;=48,3,4)))</f>
        <v>3</v>
      </c>
      <c r="AG1935">
        <f>IF(Raw_Data[[#This Row],[jumlah_kali_telat]]=0,0,IF(Raw_Data[[#This Row],[jumlah_kali_telat]]&lt;=2,2,4))</f>
        <v>0</v>
      </c>
      <c r="AH1935">
        <f>Raw_Data[[#This Row],[Skor_Rasio]]+Raw_Data[[#This Row],[Skor_DP]]+Raw_Data[[#This Row],[Skor_Tenor]]+Raw_Data[[#This Row],[Skor_Telat]]</f>
        <v>8</v>
      </c>
      <c r="AI1935" t="str">
        <f>IF(Raw_Data[[#This Row],[Risk_Score]]&lt;=6,"Low Risk",IF(Raw_Data[[#This Row],[Risk_Score]]&lt;=8,"Medium Risk","High Risk"))</f>
        <v>Medium Risk</v>
      </c>
      <c r="AJ1935">
        <f ca="1">IFERROR(DATEDIF(Raw_Data[[#This Row],[tanggal_pengajuan]],TODAY(),"m"),"N/A")</f>
        <v>6</v>
      </c>
      <c r="AK1935" t="str">
        <f ca="1">IF(ISNUMBER(Raw_Data[[#This Row],[MOB]]),IF(Raw_Data[[#This Row],[MOB]]&lt;6,"0-5 bulan",IF(Raw_Data[[#This Row],[MOB]]&lt;12,"6-11 bulan",IF(Raw_Data[[#This Row],[MOB]]&lt;24,"12-23 bulan","24+ bulan"))),"N/A")</f>
        <v>6-11 bulan</v>
      </c>
    </row>
    <row r="1936" spans="1:37" ht="14.25" customHeight="1" x14ac:dyDescent="0.45">
      <c r="A1936" t="s">
        <v>4547</v>
      </c>
      <c r="B1936" s="64">
        <v>46146</v>
      </c>
      <c r="C1936" s="1" t="str">
        <f t="shared" si="30"/>
        <v>May</v>
      </c>
      <c r="D1936" t="s">
        <v>2542</v>
      </c>
      <c r="E1936" t="s">
        <v>4548</v>
      </c>
      <c r="F1936">
        <v>32</v>
      </c>
      <c r="G1936" t="s">
        <v>40</v>
      </c>
      <c r="H1936" t="s">
        <v>90</v>
      </c>
      <c r="I1936" s="2">
        <v>3103000</v>
      </c>
      <c r="J1936" s="3">
        <f>Raw_Data[[#This Row],[cicilan_per_bulan]]/Raw_Data[[#This Row],[penghasilan_bulanan]]</f>
        <v>1.2235256203673863</v>
      </c>
      <c r="K1936" t="s">
        <v>153</v>
      </c>
      <c r="L1936" t="s">
        <v>154</v>
      </c>
      <c r="M1936" t="s">
        <v>55</v>
      </c>
      <c r="N1936" t="s">
        <v>395</v>
      </c>
      <c r="O1936" t="s">
        <v>396</v>
      </c>
      <c r="P1936" s="2">
        <v>62368000</v>
      </c>
      <c r="Q1936" s="2">
        <v>6237000</v>
      </c>
      <c r="R1936" t="str">
        <f>IF(Raw_Data[[#This Row],[persen_dp]]&lt;15%,"Low",IF(Raw_Data[[#This Row],[persen_dp]]&gt;25%,"High","Medium"))</f>
        <v>Low</v>
      </c>
      <c r="S1936" s="3">
        <v>0.1</v>
      </c>
      <c r="T1936">
        <v>18</v>
      </c>
      <c r="U1936">
        <v>0.14499999999999999</v>
      </c>
      <c r="V1936" s="2">
        <v>3796600</v>
      </c>
      <c r="W1936" s="2">
        <v>68339000</v>
      </c>
      <c r="X1936" t="str">
        <f>IF(OR(Raw_Data[[#This Row],[status_pembayaran]]="Macet",Raw_Data[[#This Row],[status_pembayaran]]="Kurang Lancar"),"Non Performing Loan","Performing")</f>
        <v>Performing</v>
      </c>
      <c r="Y1936" t="s">
        <v>47</v>
      </c>
      <c r="Z1936">
        <v>0</v>
      </c>
      <c r="AA1936">
        <v>0</v>
      </c>
      <c r="AB1936">
        <v>1</v>
      </c>
      <c r="AD1936">
        <f>IF(Raw_Data[[#This Row],[rasio]]&lt;0.2,1,IF(Raw_Data[[#This Row],[rasio]]&lt;0.3,2,IF(Raw_Data[[#This Row],[rasio]]&lt;0.4,3,4)))</f>
        <v>4</v>
      </c>
      <c r="AE1936">
        <f>IF(Raw_Data[[#This Row],[kategori_dp]]="High",1,IF(Raw_Data[[#This Row],[kategori_dp]]="Medium",2,3))</f>
        <v>3</v>
      </c>
      <c r="AF1936">
        <f>IF(Raw_Data[[#This Row],[tenor_bulan]]&lt;=24,1,IF(Raw_Data[[#This Row],[tenor_bulan]]&lt;=36,2,IF(Raw_Data[[#This Row],[tenor_bulan]]&lt;=48,3,4)))</f>
        <v>1</v>
      </c>
      <c r="AG1936">
        <f>IF(Raw_Data[[#This Row],[jumlah_kali_telat]]=0,0,IF(Raw_Data[[#This Row],[jumlah_kali_telat]]&lt;=2,2,4))</f>
        <v>0</v>
      </c>
      <c r="AH1936">
        <f>Raw_Data[[#This Row],[Skor_Rasio]]+Raw_Data[[#This Row],[Skor_DP]]+Raw_Data[[#This Row],[Skor_Tenor]]+Raw_Data[[#This Row],[Skor_Telat]]</f>
        <v>8</v>
      </c>
      <c r="AI1936" t="str">
        <f>IF(Raw_Data[[#This Row],[Risk_Score]]&lt;=6,"Low Risk",IF(Raw_Data[[#This Row],[Risk_Score]]&lt;=8,"Medium Risk","High Risk"))</f>
        <v>Medium Risk</v>
      </c>
      <c r="AJ1936">
        <f ca="1">IFERROR(DATEDIF(Raw_Data[[#This Row],[tanggal_pengajuan]],TODAY(),"m"),"N/A")</f>
        <v>5</v>
      </c>
      <c r="AK1936" t="str">
        <f ca="1">IF(ISNUMBER(Raw_Data[[#This Row],[MOB]]),IF(Raw_Data[[#This Row],[MOB]]&lt;6,"0-5 bulan",IF(Raw_Data[[#This Row],[MOB]]&lt;12,"6-11 bulan",IF(Raw_Data[[#This Row],[MOB]]&lt;24,"12-23 bulan","24+ bulan"))),"N/A")</f>
        <v>0-5 bulan</v>
      </c>
    </row>
    <row r="1937" spans="1:37" ht="14.25" customHeight="1" x14ac:dyDescent="0.45">
      <c r="A1937" t="s">
        <v>4549</v>
      </c>
      <c r="B1937" s="64">
        <v>46096</v>
      </c>
      <c r="C1937" s="1" t="str">
        <f t="shared" si="30"/>
        <v>March</v>
      </c>
      <c r="D1937" t="s">
        <v>4550</v>
      </c>
      <c r="E1937" t="s">
        <v>4551</v>
      </c>
      <c r="F1937">
        <v>45</v>
      </c>
      <c r="G1937" t="s">
        <v>40</v>
      </c>
      <c r="H1937" t="s">
        <v>101</v>
      </c>
      <c r="I1937" s="2">
        <v>4982000</v>
      </c>
      <c r="J1937" s="3">
        <f>Raw_Data[[#This Row],[cicilan_per_bulan]]/Raw_Data[[#This Row],[penghasilan_bulanan]]</f>
        <v>0.20369329586511442</v>
      </c>
      <c r="K1937" t="s">
        <v>188</v>
      </c>
      <c r="L1937" t="s">
        <v>154</v>
      </c>
      <c r="M1937" t="s">
        <v>55</v>
      </c>
      <c r="N1937" t="s">
        <v>231</v>
      </c>
      <c r="O1937" t="s">
        <v>232</v>
      </c>
      <c r="P1937" s="2">
        <v>39168000</v>
      </c>
      <c r="Q1937" s="2">
        <v>13709000</v>
      </c>
      <c r="R1937" t="str">
        <f>IF(Raw_Data[[#This Row],[persen_dp]]&lt;15%,"Low",IF(Raw_Data[[#This Row],[persen_dp]]&gt;25%,"High","Medium"))</f>
        <v>High</v>
      </c>
      <c r="S1937" s="3">
        <v>0.35</v>
      </c>
      <c r="T1937">
        <v>36</v>
      </c>
      <c r="U1937">
        <v>0.14499999999999999</v>
      </c>
      <c r="V1937" s="2">
        <v>1014800</v>
      </c>
      <c r="W1937" s="2">
        <v>36534000</v>
      </c>
      <c r="X1937" t="str">
        <f>IF(OR(Raw_Data[[#This Row],[status_pembayaran]]="Macet",Raw_Data[[#This Row],[status_pembayaran]]="Kurang Lancar"),"Non Performing Loan","Performing")</f>
        <v>Performing</v>
      </c>
      <c r="Y1937" t="s">
        <v>47</v>
      </c>
      <c r="Z1937">
        <v>0</v>
      </c>
      <c r="AA1937">
        <v>0</v>
      </c>
      <c r="AB1937">
        <v>1</v>
      </c>
      <c r="AD1937">
        <f>IF(Raw_Data[[#This Row],[rasio]]&lt;0.2,1,IF(Raw_Data[[#This Row],[rasio]]&lt;0.3,2,IF(Raw_Data[[#This Row],[rasio]]&lt;0.4,3,4)))</f>
        <v>2</v>
      </c>
      <c r="AE1937">
        <f>IF(Raw_Data[[#This Row],[kategori_dp]]="High",1,IF(Raw_Data[[#This Row],[kategori_dp]]="Medium",2,3))</f>
        <v>1</v>
      </c>
      <c r="AF1937">
        <f>IF(Raw_Data[[#This Row],[tenor_bulan]]&lt;=24,1,IF(Raw_Data[[#This Row],[tenor_bulan]]&lt;=36,2,IF(Raw_Data[[#This Row],[tenor_bulan]]&lt;=48,3,4)))</f>
        <v>2</v>
      </c>
      <c r="AG1937">
        <f>IF(Raw_Data[[#This Row],[jumlah_kali_telat]]=0,0,IF(Raw_Data[[#This Row],[jumlah_kali_telat]]&lt;=2,2,4))</f>
        <v>0</v>
      </c>
      <c r="AH1937">
        <f>Raw_Data[[#This Row],[Skor_Rasio]]+Raw_Data[[#This Row],[Skor_DP]]+Raw_Data[[#This Row],[Skor_Tenor]]+Raw_Data[[#This Row],[Skor_Telat]]</f>
        <v>5</v>
      </c>
      <c r="AI1937" t="str">
        <f>IF(Raw_Data[[#This Row],[Risk_Score]]&lt;=6,"Low Risk",IF(Raw_Data[[#This Row],[Risk_Score]]&lt;=8,"Medium Risk","High Risk"))</f>
        <v>Low Risk</v>
      </c>
      <c r="AJ1937">
        <f ca="1">IFERROR(DATEDIF(Raw_Data[[#This Row],[tanggal_pengajuan]],TODAY(),"m"),"N/A")</f>
        <v>7</v>
      </c>
      <c r="AK1937" t="str">
        <f ca="1">IF(ISNUMBER(Raw_Data[[#This Row],[MOB]]),IF(Raw_Data[[#This Row],[MOB]]&lt;6,"0-5 bulan",IF(Raw_Data[[#This Row],[MOB]]&lt;12,"6-11 bulan",IF(Raw_Data[[#This Row],[MOB]]&lt;24,"12-23 bulan","24+ bulan"))),"N/A")</f>
        <v>6-11 bulan</v>
      </c>
    </row>
    <row r="1938" spans="1:37" ht="14.25" customHeight="1" x14ac:dyDescent="0.45">
      <c r="A1938" t="s">
        <v>4552</v>
      </c>
      <c r="B1938" s="64">
        <v>46077</v>
      </c>
      <c r="C1938" s="1" t="str">
        <f t="shared" si="30"/>
        <v>February</v>
      </c>
      <c r="D1938" t="s">
        <v>1701</v>
      </c>
      <c r="E1938" t="s">
        <v>4553</v>
      </c>
      <c r="F1938">
        <v>42</v>
      </c>
      <c r="G1938" t="s">
        <v>51</v>
      </c>
      <c r="H1938" t="s">
        <v>41</v>
      </c>
      <c r="I1938" s="2">
        <v>5364000</v>
      </c>
      <c r="J1938" s="3">
        <f>Raw_Data[[#This Row],[cicilan_per_bulan]]/Raw_Data[[#This Row],[penghasilan_bulanan]]</f>
        <v>0.17382550335570471</v>
      </c>
      <c r="K1938" t="s">
        <v>114</v>
      </c>
      <c r="L1938" t="s">
        <v>115</v>
      </c>
      <c r="M1938" t="s">
        <v>55</v>
      </c>
      <c r="N1938" t="s">
        <v>65</v>
      </c>
      <c r="O1938" t="s">
        <v>46</v>
      </c>
      <c r="P1938" s="2">
        <v>29239000</v>
      </c>
      <c r="Q1938" s="2">
        <v>5848000</v>
      </c>
      <c r="R1938" t="str">
        <f>IF(Raw_Data[[#This Row],[persen_dp]]&lt;15%,"Low",IF(Raw_Data[[#This Row],[persen_dp]]&gt;25%,"High","Medium"))</f>
        <v>Medium</v>
      </c>
      <c r="S1938" s="3">
        <v>0.2</v>
      </c>
      <c r="T1938">
        <v>36</v>
      </c>
      <c r="U1938">
        <v>0.14499999999999999</v>
      </c>
      <c r="V1938" s="2">
        <v>932400</v>
      </c>
      <c r="W1938" s="2">
        <v>33566000</v>
      </c>
      <c r="X1938" t="str">
        <f>IF(OR(Raw_Data[[#This Row],[status_pembayaran]]="Macet",Raw_Data[[#This Row],[status_pembayaran]]="Kurang Lancar"),"Non Performing Loan","Performing")</f>
        <v>Performing</v>
      </c>
      <c r="Y1938" t="s">
        <v>47</v>
      </c>
      <c r="Z1938">
        <v>0</v>
      </c>
      <c r="AA1938">
        <v>0</v>
      </c>
      <c r="AB1938">
        <v>1</v>
      </c>
      <c r="AC1938" t="s">
        <v>74</v>
      </c>
      <c r="AD1938">
        <f>IF(Raw_Data[[#This Row],[rasio]]&lt;0.2,1,IF(Raw_Data[[#This Row],[rasio]]&lt;0.3,2,IF(Raw_Data[[#This Row],[rasio]]&lt;0.4,3,4)))</f>
        <v>1</v>
      </c>
      <c r="AE1938">
        <f>IF(Raw_Data[[#This Row],[kategori_dp]]="High",1,IF(Raw_Data[[#This Row],[kategori_dp]]="Medium",2,3))</f>
        <v>2</v>
      </c>
      <c r="AF1938">
        <f>IF(Raw_Data[[#This Row],[tenor_bulan]]&lt;=24,1,IF(Raw_Data[[#This Row],[tenor_bulan]]&lt;=36,2,IF(Raw_Data[[#This Row],[tenor_bulan]]&lt;=48,3,4)))</f>
        <v>2</v>
      </c>
      <c r="AG1938">
        <f>IF(Raw_Data[[#This Row],[jumlah_kali_telat]]=0,0,IF(Raw_Data[[#This Row],[jumlah_kali_telat]]&lt;=2,2,4))</f>
        <v>0</v>
      </c>
      <c r="AH1938">
        <f>Raw_Data[[#This Row],[Skor_Rasio]]+Raw_Data[[#This Row],[Skor_DP]]+Raw_Data[[#This Row],[Skor_Tenor]]+Raw_Data[[#This Row],[Skor_Telat]]</f>
        <v>5</v>
      </c>
      <c r="AI1938" t="str">
        <f>IF(Raw_Data[[#This Row],[Risk_Score]]&lt;=6,"Low Risk",IF(Raw_Data[[#This Row],[Risk_Score]]&lt;=8,"Medium Risk","High Risk"))</f>
        <v>Low Risk</v>
      </c>
      <c r="AJ1938">
        <f ca="1">IFERROR(DATEDIF(Raw_Data[[#This Row],[tanggal_pengajuan]],TODAY(),"m"),"N/A")</f>
        <v>7</v>
      </c>
      <c r="AK1938" t="str">
        <f ca="1">IF(ISNUMBER(Raw_Data[[#This Row],[MOB]]),IF(Raw_Data[[#This Row],[MOB]]&lt;6,"0-5 bulan",IF(Raw_Data[[#This Row],[MOB]]&lt;12,"6-11 bulan",IF(Raw_Data[[#This Row],[MOB]]&lt;24,"12-23 bulan","24+ bulan"))),"N/A")</f>
        <v>6-11 bulan</v>
      </c>
    </row>
    <row r="1939" spans="1:37" ht="14.25" customHeight="1" x14ac:dyDescent="0.45">
      <c r="A1939" t="s">
        <v>4554</v>
      </c>
      <c r="B1939" s="64">
        <v>46148</v>
      </c>
      <c r="C1939" s="1" t="str">
        <f t="shared" si="30"/>
        <v>May</v>
      </c>
      <c r="D1939" t="s">
        <v>1630</v>
      </c>
      <c r="E1939" t="s">
        <v>4555</v>
      </c>
      <c r="F1939">
        <v>33</v>
      </c>
      <c r="G1939" t="s">
        <v>40</v>
      </c>
      <c r="H1939" t="s">
        <v>108</v>
      </c>
      <c r="I1939" s="2">
        <v>5434000</v>
      </c>
      <c r="J1939" s="3">
        <f>Raw_Data[[#This Row],[cicilan_per_bulan]]/Raw_Data[[#This Row],[penghasilan_bulanan]]</f>
        <v>0.14184762605815238</v>
      </c>
      <c r="K1939" t="s">
        <v>205</v>
      </c>
      <c r="L1939" t="s">
        <v>110</v>
      </c>
      <c r="M1939" t="s">
        <v>290</v>
      </c>
      <c r="N1939" t="s">
        <v>291</v>
      </c>
      <c r="O1939" t="s">
        <v>292</v>
      </c>
      <c r="P1939" s="2">
        <v>36024000</v>
      </c>
      <c r="Q1939" s="2">
        <v>12608000</v>
      </c>
      <c r="R1939" t="str">
        <f>IF(Raw_Data[[#This Row],[persen_dp]]&lt;15%,"Low",IF(Raw_Data[[#This Row],[persen_dp]]&gt;25%,"High","Medium"))</f>
        <v>High</v>
      </c>
      <c r="S1939" s="3">
        <v>0.35</v>
      </c>
      <c r="T1939">
        <v>48</v>
      </c>
      <c r="U1939">
        <v>0.14499999999999999</v>
      </c>
      <c r="V1939" s="2">
        <v>770800</v>
      </c>
      <c r="W1939" s="2">
        <v>36997000</v>
      </c>
      <c r="X1939" t="str">
        <f>IF(OR(Raw_Data[[#This Row],[status_pembayaran]]="Macet",Raw_Data[[#This Row],[status_pembayaran]]="Kurang Lancar"),"Non Performing Loan","Performing")</f>
        <v>Performing</v>
      </c>
      <c r="Y1939" t="s">
        <v>47</v>
      </c>
      <c r="Z1939">
        <v>0</v>
      </c>
      <c r="AA1939">
        <v>0</v>
      </c>
      <c r="AB1939">
        <v>1</v>
      </c>
      <c r="AC1939" t="s">
        <v>104</v>
      </c>
      <c r="AD1939">
        <f>IF(Raw_Data[[#This Row],[rasio]]&lt;0.2,1,IF(Raw_Data[[#This Row],[rasio]]&lt;0.3,2,IF(Raw_Data[[#This Row],[rasio]]&lt;0.4,3,4)))</f>
        <v>1</v>
      </c>
      <c r="AE1939">
        <f>IF(Raw_Data[[#This Row],[kategori_dp]]="High",1,IF(Raw_Data[[#This Row],[kategori_dp]]="Medium",2,3))</f>
        <v>1</v>
      </c>
      <c r="AF1939">
        <f>IF(Raw_Data[[#This Row],[tenor_bulan]]&lt;=24,1,IF(Raw_Data[[#This Row],[tenor_bulan]]&lt;=36,2,IF(Raw_Data[[#This Row],[tenor_bulan]]&lt;=48,3,4)))</f>
        <v>3</v>
      </c>
      <c r="AG1939">
        <f>IF(Raw_Data[[#This Row],[jumlah_kali_telat]]=0,0,IF(Raw_Data[[#This Row],[jumlah_kali_telat]]&lt;=2,2,4))</f>
        <v>0</v>
      </c>
      <c r="AH1939">
        <f>Raw_Data[[#This Row],[Skor_Rasio]]+Raw_Data[[#This Row],[Skor_DP]]+Raw_Data[[#This Row],[Skor_Tenor]]+Raw_Data[[#This Row],[Skor_Telat]]</f>
        <v>5</v>
      </c>
      <c r="AI1939" t="str">
        <f>IF(Raw_Data[[#This Row],[Risk_Score]]&lt;=6,"Low Risk",IF(Raw_Data[[#This Row],[Risk_Score]]&lt;=8,"Medium Risk","High Risk"))</f>
        <v>Low Risk</v>
      </c>
      <c r="AJ1939">
        <f ca="1">IFERROR(DATEDIF(Raw_Data[[#This Row],[tanggal_pengajuan]],TODAY(),"m"),"N/A")</f>
        <v>5</v>
      </c>
      <c r="AK1939" t="str">
        <f ca="1">IF(ISNUMBER(Raw_Data[[#This Row],[MOB]]),IF(Raw_Data[[#This Row],[MOB]]&lt;6,"0-5 bulan",IF(Raw_Data[[#This Row],[MOB]]&lt;12,"6-11 bulan",IF(Raw_Data[[#This Row],[MOB]]&lt;24,"12-23 bulan","24+ bulan"))),"N/A")</f>
        <v>0-5 bulan</v>
      </c>
    </row>
    <row r="1940" spans="1:37" ht="14.25" customHeight="1" x14ac:dyDescent="0.45">
      <c r="A1940" t="s">
        <v>4556</v>
      </c>
      <c r="B1940" s="64">
        <v>46042</v>
      </c>
      <c r="C1940" s="1" t="str">
        <f t="shared" si="30"/>
        <v>January</v>
      </c>
      <c r="D1940" t="s">
        <v>3616</v>
      </c>
      <c r="E1940" t="s">
        <v>4557</v>
      </c>
      <c r="F1940">
        <v>41</v>
      </c>
      <c r="G1940" t="s">
        <v>40</v>
      </c>
      <c r="H1940" t="s">
        <v>101</v>
      </c>
      <c r="I1940" s="2">
        <v>3343000</v>
      </c>
      <c r="J1940" s="3">
        <f>Raw_Data[[#This Row],[cicilan_per_bulan]]/Raw_Data[[#This Row],[penghasilan_bulanan]]</f>
        <v>0.17894107089440622</v>
      </c>
      <c r="K1940" t="s">
        <v>102</v>
      </c>
      <c r="L1940" t="s">
        <v>103</v>
      </c>
      <c r="M1940" t="s">
        <v>55</v>
      </c>
      <c r="N1940" t="s">
        <v>147</v>
      </c>
      <c r="O1940" t="s">
        <v>148</v>
      </c>
      <c r="P1940" s="2">
        <v>32011000</v>
      </c>
      <c r="Q1940" s="2">
        <v>11204000</v>
      </c>
      <c r="R1940" t="str">
        <f>IF(Raw_Data[[#This Row],[persen_dp]]&lt;15%,"Low",IF(Raw_Data[[#This Row],[persen_dp]]&gt;25%,"High","Medium"))</f>
        <v>High</v>
      </c>
      <c r="S1940" s="3">
        <v>0.35</v>
      </c>
      <c r="T1940">
        <v>60</v>
      </c>
      <c r="U1940">
        <v>0.14499999999999999</v>
      </c>
      <c r="V1940" s="2">
        <v>598200</v>
      </c>
      <c r="W1940" s="2">
        <v>35892000</v>
      </c>
      <c r="X1940" t="str">
        <f>IF(OR(Raw_Data[[#This Row],[status_pembayaran]]="Macet",Raw_Data[[#This Row],[status_pembayaran]]="Kurang Lancar"),"Non Performing Loan","Performing")</f>
        <v>Non Performing Loan</v>
      </c>
      <c r="Y1940" t="s">
        <v>488</v>
      </c>
      <c r="Z1940">
        <v>15</v>
      </c>
      <c r="AA1940">
        <v>1</v>
      </c>
      <c r="AB1940">
        <v>3</v>
      </c>
      <c r="AC1940" t="s">
        <v>74</v>
      </c>
      <c r="AD1940">
        <f>IF(Raw_Data[[#This Row],[rasio]]&lt;0.2,1,IF(Raw_Data[[#This Row],[rasio]]&lt;0.3,2,IF(Raw_Data[[#This Row],[rasio]]&lt;0.4,3,4)))</f>
        <v>1</v>
      </c>
      <c r="AE1940">
        <f>IF(Raw_Data[[#This Row],[kategori_dp]]="High",1,IF(Raw_Data[[#This Row],[kategori_dp]]="Medium",2,3))</f>
        <v>1</v>
      </c>
      <c r="AF1940">
        <f>IF(Raw_Data[[#This Row],[tenor_bulan]]&lt;=24,1,IF(Raw_Data[[#This Row],[tenor_bulan]]&lt;=36,2,IF(Raw_Data[[#This Row],[tenor_bulan]]&lt;=48,3,4)))</f>
        <v>4</v>
      </c>
      <c r="AG1940">
        <f>IF(Raw_Data[[#This Row],[jumlah_kali_telat]]=0,0,IF(Raw_Data[[#This Row],[jumlah_kali_telat]]&lt;=2,2,4))</f>
        <v>2</v>
      </c>
      <c r="AH1940">
        <f>Raw_Data[[#This Row],[Skor_Rasio]]+Raw_Data[[#This Row],[Skor_DP]]+Raw_Data[[#This Row],[Skor_Tenor]]+Raw_Data[[#This Row],[Skor_Telat]]</f>
        <v>8</v>
      </c>
      <c r="AI1940" t="str">
        <f>IF(Raw_Data[[#This Row],[Risk_Score]]&lt;=6,"Low Risk",IF(Raw_Data[[#This Row],[Risk_Score]]&lt;=8,"Medium Risk","High Risk"))</f>
        <v>Medium Risk</v>
      </c>
      <c r="AJ1940">
        <f ca="1">IFERROR(DATEDIF(Raw_Data[[#This Row],[tanggal_pengajuan]],TODAY(),"m"),"N/A")</f>
        <v>9</v>
      </c>
      <c r="AK1940" t="str">
        <f ca="1">IF(ISNUMBER(Raw_Data[[#This Row],[MOB]]),IF(Raw_Data[[#This Row],[MOB]]&lt;6,"0-5 bulan",IF(Raw_Data[[#This Row],[MOB]]&lt;12,"6-11 bulan",IF(Raw_Data[[#This Row],[MOB]]&lt;24,"12-23 bulan","24+ bulan"))),"N/A")</f>
        <v>6-11 bulan</v>
      </c>
    </row>
    <row r="1941" spans="1:37" ht="14.25" customHeight="1" x14ac:dyDescent="0.45">
      <c r="A1941" t="s">
        <v>4558</v>
      </c>
      <c r="B1941" s="64">
        <v>46040</v>
      </c>
      <c r="C1941" s="1" t="str">
        <f t="shared" si="30"/>
        <v>January</v>
      </c>
      <c r="D1941" t="s">
        <v>518</v>
      </c>
      <c r="E1941" t="s">
        <v>4559</v>
      </c>
      <c r="F1941">
        <v>46</v>
      </c>
      <c r="G1941" t="s">
        <v>51</v>
      </c>
      <c r="H1941" t="s">
        <v>108</v>
      </c>
      <c r="I1941" s="2">
        <v>6645000</v>
      </c>
      <c r="J1941" s="3">
        <f>Raw_Data[[#This Row],[cicilan_per_bulan]]/Raw_Data[[#This Row],[penghasilan_bulanan]]</f>
        <v>0.23804364183596688</v>
      </c>
      <c r="K1941" t="s">
        <v>205</v>
      </c>
      <c r="L1941" t="s">
        <v>110</v>
      </c>
      <c r="M1941" t="s">
        <v>55</v>
      </c>
      <c r="N1941" t="s">
        <v>395</v>
      </c>
      <c r="O1941" t="s">
        <v>396</v>
      </c>
      <c r="P1941" s="2">
        <v>61131000</v>
      </c>
      <c r="Q1941" s="2">
        <v>6113000</v>
      </c>
      <c r="R1941" t="str">
        <f>IF(Raw_Data[[#This Row],[persen_dp]]&lt;15%,"Low",IF(Raw_Data[[#This Row],[persen_dp]]&gt;25%,"High","Medium"))</f>
        <v>Low</v>
      </c>
      <c r="S1941" s="3">
        <v>0.1</v>
      </c>
      <c r="T1941">
        <v>60</v>
      </c>
      <c r="U1941">
        <v>0.14499999999999999</v>
      </c>
      <c r="V1941" s="2">
        <v>1581800</v>
      </c>
      <c r="W1941" s="2">
        <v>94906000</v>
      </c>
      <c r="X1941" t="str">
        <f>IF(OR(Raw_Data[[#This Row],[status_pembayaran]]="Macet",Raw_Data[[#This Row],[status_pembayaran]]="Kurang Lancar"),"Non Performing Loan","Performing")</f>
        <v>Performing</v>
      </c>
      <c r="Y1941" t="s">
        <v>47</v>
      </c>
      <c r="Z1941">
        <v>0</v>
      </c>
      <c r="AA1941">
        <v>0</v>
      </c>
      <c r="AB1941">
        <v>1</v>
      </c>
      <c r="AD1941">
        <f>IF(Raw_Data[[#This Row],[rasio]]&lt;0.2,1,IF(Raw_Data[[#This Row],[rasio]]&lt;0.3,2,IF(Raw_Data[[#This Row],[rasio]]&lt;0.4,3,4)))</f>
        <v>2</v>
      </c>
      <c r="AE1941">
        <f>IF(Raw_Data[[#This Row],[kategori_dp]]="High",1,IF(Raw_Data[[#This Row],[kategori_dp]]="Medium",2,3))</f>
        <v>3</v>
      </c>
      <c r="AF1941">
        <f>IF(Raw_Data[[#This Row],[tenor_bulan]]&lt;=24,1,IF(Raw_Data[[#This Row],[tenor_bulan]]&lt;=36,2,IF(Raw_Data[[#This Row],[tenor_bulan]]&lt;=48,3,4)))</f>
        <v>4</v>
      </c>
      <c r="AG1941">
        <f>IF(Raw_Data[[#This Row],[jumlah_kali_telat]]=0,0,IF(Raw_Data[[#This Row],[jumlah_kali_telat]]&lt;=2,2,4))</f>
        <v>0</v>
      </c>
      <c r="AH1941">
        <f>Raw_Data[[#This Row],[Skor_Rasio]]+Raw_Data[[#This Row],[Skor_DP]]+Raw_Data[[#This Row],[Skor_Tenor]]+Raw_Data[[#This Row],[Skor_Telat]]</f>
        <v>9</v>
      </c>
      <c r="AI1941" t="str">
        <f>IF(Raw_Data[[#This Row],[Risk_Score]]&lt;=6,"Low Risk",IF(Raw_Data[[#This Row],[Risk_Score]]&lt;=8,"Medium Risk","High Risk"))</f>
        <v>High Risk</v>
      </c>
      <c r="AJ1941">
        <f ca="1">IFERROR(DATEDIF(Raw_Data[[#This Row],[tanggal_pengajuan]],TODAY(),"m"),"N/A")</f>
        <v>9</v>
      </c>
      <c r="AK1941" t="str">
        <f ca="1">IF(ISNUMBER(Raw_Data[[#This Row],[MOB]]),IF(Raw_Data[[#This Row],[MOB]]&lt;6,"0-5 bulan",IF(Raw_Data[[#This Row],[MOB]]&lt;12,"6-11 bulan",IF(Raw_Data[[#This Row],[MOB]]&lt;24,"12-23 bulan","24+ bulan"))),"N/A")</f>
        <v>6-11 bulan</v>
      </c>
    </row>
    <row r="1942" spans="1:37" ht="14.25" customHeight="1" x14ac:dyDescent="0.45">
      <c r="A1942" t="s">
        <v>4560</v>
      </c>
      <c r="B1942" s="64">
        <v>46116</v>
      </c>
      <c r="C1942" s="1" t="str">
        <f t="shared" si="30"/>
        <v>April</v>
      </c>
      <c r="D1942" t="s">
        <v>823</v>
      </c>
      <c r="E1942" t="s">
        <v>4561</v>
      </c>
      <c r="F1942">
        <v>56</v>
      </c>
      <c r="G1942" t="s">
        <v>51</v>
      </c>
      <c r="H1942" t="s">
        <v>96</v>
      </c>
      <c r="I1942" s="2">
        <v>6029000</v>
      </c>
      <c r="J1942" s="3">
        <f>Raw_Data[[#This Row],[cicilan_per_bulan]]/Raw_Data[[#This Row],[penghasilan_bulanan]]</f>
        <v>4.9096035826836956E-2</v>
      </c>
      <c r="K1942" t="s">
        <v>91</v>
      </c>
      <c r="L1942" t="s">
        <v>92</v>
      </c>
      <c r="M1942" t="s">
        <v>249</v>
      </c>
      <c r="N1942" t="s">
        <v>250</v>
      </c>
      <c r="O1942" t="s">
        <v>57</v>
      </c>
      <c r="P1942" s="2">
        <v>15839000</v>
      </c>
      <c r="Q1942" s="2">
        <v>5544000</v>
      </c>
      <c r="R1942" t="str">
        <f>IF(Raw_Data[[#This Row],[persen_dp]]&lt;15%,"Low",IF(Raw_Data[[#This Row],[persen_dp]]&gt;25%,"High","Medium"))</f>
        <v>High</v>
      </c>
      <c r="S1942" s="3">
        <v>0.35</v>
      </c>
      <c r="T1942">
        <v>60</v>
      </c>
      <c r="U1942">
        <v>0.14499999999999999</v>
      </c>
      <c r="V1942" s="2">
        <v>296000</v>
      </c>
      <c r="W1942" s="2">
        <v>17758000</v>
      </c>
      <c r="X1942" t="str">
        <f>IF(OR(Raw_Data[[#This Row],[status_pembayaran]]="Macet",Raw_Data[[#This Row],[status_pembayaran]]="Kurang Lancar"),"Non Performing Loan","Performing")</f>
        <v>Performing</v>
      </c>
      <c r="Y1942" t="s">
        <v>47</v>
      </c>
      <c r="Z1942">
        <v>0</v>
      </c>
      <c r="AA1942">
        <v>0</v>
      </c>
      <c r="AB1942">
        <v>1</v>
      </c>
      <c r="AD1942">
        <f>IF(Raw_Data[[#This Row],[rasio]]&lt;0.2,1,IF(Raw_Data[[#This Row],[rasio]]&lt;0.3,2,IF(Raw_Data[[#This Row],[rasio]]&lt;0.4,3,4)))</f>
        <v>1</v>
      </c>
      <c r="AE1942">
        <f>IF(Raw_Data[[#This Row],[kategori_dp]]="High",1,IF(Raw_Data[[#This Row],[kategori_dp]]="Medium",2,3))</f>
        <v>1</v>
      </c>
      <c r="AF1942">
        <f>IF(Raw_Data[[#This Row],[tenor_bulan]]&lt;=24,1,IF(Raw_Data[[#This Row],[tenor_bulan]]&lt;=36,2,IF(Raw_Data[[#This Row],[tenor_bulan]]&lt;=48,3,4)))</f>
        <v>4</v>
      </c>
      <c r="AG1942">
        <f>IF(Raw_Data[[#This Row],[jumlah_kali_telat]]=0,0,IF(Raw_Data[[#This Row],[jumlah_kali_telat]]&lt;=2,2,4))</f>
        <v>0</v>
      </c>
      <c r="AH1942">
        <f>Raw_Data[[#This Row],[Skor_Rasio]]+Raw_Data[[#This Row],[Skor_DP]]+Raw_Data[[#This Row],[Skor_Tenor]]+Raw_Data[[#This Row],[Skor_Telat]]</f>
        <v>6</v>
      </c>
      <c r="AI1942" t="str">
        <f>IF(Raw_Data[[#This Row],[Risk_Score]]&lt;=6,"Low Risk",IF(Raw_Data[[#This Row],[Risk_Score]]&lt;=8,"Medium Risk","High Risk"))</f>
        <v>Low Risk</v>
      </c>
      <c r="AJ1942">
        <f ca="1">IFERROR(DATEDIF(Raw_Data[[#This Row],[tanggal_pengajuan]],TODAY(),"m"),"N/A")</f>
        <v>6</v>
      </c>
      <c r="AK1942" t="str">
        <f ca="1">IF(ISNUMBER(Raw_Data[[#This Row],[MOB]]),IF(Raw_Data[[#This Row],[MOB]]&lt;6,"0-5 bulan",IF(Raw_Data[[#This Row],[MOB]]&lt;12,"6-11 bulan",IF(Raw_Data[[#This Row],[MOB]]&lt;24,"12-23 bulan","24+ bulan"))),"N/A")</f>
        <v>6-11 bulan</v>
      </c>
    </row>
    <row r="1943" spans="1:37" ht="14.25" customHeight="1" x14ac:dyDescent="0.45">
      <c r="A1943" t="s">
        <v>4562</v>
      </c>
      <c r="B1943" s="64">
        <v>46072</v>
      </c>
      <c r="C1943" s="1" t="str">
        <f t="shared" si="30"/>
        <v>February</v>
      </c>
      <c r="D1943" t="s">
        <v>4563</v>
      </c>
      <c r="E1943" t="s">
        <v>4564</v>
      </c>
      <c r="F1943">
        <v>23</v>
      </c>
      <c r="G1943" t="s">
        <v>40</v>
      </c>
      <c r="H1943" t="s">
        <v>52</v>
      </c>
      <c r="I1943" s="2">
        <v>6718000</v>
      </c>
      <c r="J1943" s="3">
        <f>Raw_Data[[#This Row],[cicilan_per_bulan]]/Raw_Data[[#This Row],[penghasilan_bulanan]]</f>
        <v>0.20690681750520989</v>
      </c>
      <c r="K1943" t="s">
        <v>119</v>
      </c>
      <c r="L1943" t="s">
        <v>120</v>
      </c>
      <c r="M1943" t="s">
        <v>55</v>
      </c>
      <c r="N1943" t="s">
        <v>141</v>
      </c>
      <c r="O1943" t="s">
        <v>46</v>
      </c>
      <c r="P1943" s="2">
        <v>22411000</v>
      </c>
      <c r="Q1943" s="2">
        <v>7844000</v>
      </c>
      <c r="R1943" t="str">
        <f>IF(Raw_Data[[#This Row],[persen_dp]]&lt;15%,"Low",IF(Raw_Data[[#This Row],[persen_dp]]&gt;25%,"High","Medium"))</f>
        <v>High</v>
      </c>
      <c r="S1943" s="3">
        <v>0.35</v>
      </c>
      <c r="T1943">
        <v>12</v>
      </c>
      <c r="U1943">
        <v>0.14499999999999999</v>
      </c>
      <c r="V1943" s="2">
        <v>1390000</v>
      </c>
      <c r="W1943" s="2">
        <v>16680000</v>
      </c>
      <c r="X1943" t="str">
        <f>IF(OR(Raw_Data[[#This Row],[status_pembayaran]]="Macet",Raw_Data[[#This Row],[status_pembayaran]]="Kurang Lancar"),"Non Performing Loan","Performing")</f>
        <v>Performing</v>
      </c>
      <c r="Y1943" t="s">
        <v>47</v>
      </c>
      <c r="Z1943">
        <v>0</v>
      </c>
      <c r="AA1943">
        <v>0</v>
      </c>
      <c r="AB1943">
        <v>1</v>
      </c>
      <c r="AC1943" t="s">
        <v>104</v>
      </c>
      <c r="AD1943">
        <f>IF(Raw_Data[[#This Row],[rasio]]&lt;0.2,1,IF(Raw_Data[[#This Row],[rasio]]&lt;0.3,2,IF(Raw_Data[[#This Row],[rasio]]&lt;0.4,3,4)))</f>
        <v>2</v>
      </c>
      <c r="AE1943">
        <f>IF(Raw_Data[[#This Row],[kategori_dp]]="High",1,IF(Raw_Data[[#This Row],[kategori_dp]]="Medium",2,3))</f>
        <v>1</v>
      </c>
      <c r="AF1943">
        <f>IF(Raw_Data[[#This Row],[tenor_bulan]]&lt;=24,1,IF(Raw_Data[[#This Row],[tenor_bulan]]&lt;=36,2,IF(Raw_Data[[#This Row],[tenor_bulan]]&lt;=48,3,4)))</f>
        <v>1</v>
      </c>
      <c r="AG1943">
        <f>IF(Raw_Data[[#This Row],[jumlah_kali_telat]]=0,0,IF(Raw_Data[[#This Row],[jumlah_kali_telat]]&lt;=2,2,4))</f>
        <v>0</v>
      </c>
      <c r="AH1943">
        <f>Raw_Data[[#This Row],[Skor_Rasio]]+Raw_Data[[#This Row],[Skor_DP]]+Raw_Data[[#This Row],[Skor_Tenor]]+Raw_Data[[#This Row],[Skor_Telat]]</f>
        <v>4</v>
      </c>
      <c r="AI1943" t="str">
        <f>IF(Raw_Data[[#This Row],[Risk_Score]]&lt;=6,"Low Risk",IF(Raw_Data[[#This Row],[Risk_Score]]&lt;=8,"Medium Risk","High Risk"))</f>
        <v>Low Risk</v>
      </c>
      <c r="AJ1943">
        <f ca="1">IFERROR(DATEDIF(Raw_Data[[#This Row],[tanggal_pengajuan]],TODAY(),"m"),"N/A")</f>
        <v>8</v>
      </c>
      <c r="AK1943" t="str">
        <f ca="1">IF(ISNUMBER(Raw_Data[[#This Row],[MOB]]),IF(Raw_Data[[#This Row],[MOB]]&lt;6,"0-5 bulan",IF(Raw_Data[[#This Row],[MOB]]&lt;12,"6-11 bulan",IF(Raw_Data[[#This Row],[MOB]]&lt;24,"12-23 bulan","24+ bulan"))),"N/A")</f>
        <v>6-11 bulan</v>
      </c>
    </row>
    <row r="1944" spans="1:37" ht="14.25" customHeight="1" x14ac:dyDescent="0.45">
      <c r="A1944" t="s">
        <v>4565</v>
      </c>
      <c r="B1944" s="64">
        <v>46176</v>
      </c>
      <c r="C1944" s="1" t="str">
        <f t="shared" si="30"/>
        <v>June</v>
      </c>
      <c r="D1944" t="s">
        <v>297</v>
      </c>
      <c r="E1944" t="s">
        <v>4566</v>
      </c>
      <c r="F1944">
        <v>25</v>
      </c>
      <c r="G1944" t="s">
        <v>40</v>
      </c>
      <c r="H1944" t="s">
        <v>62</v>
      </c>
      <c r="I1944" s="2">
        <v>3435000</v>
      </c>
      <c r="J1944" s="3">
        <f>Raw_Data[[#This Row],[cicilan_per_bulan]]/Raw_Data[[#This Row],[penghasilan_bulanan]]</f>
        <v>0.12823871906841339</v>
      </c>
      <c r="K1944" t="s">
        <v>145</v>
      </c>
      <c r="L1944" t="s">
        <v>146</v>
      </c>
      <c r="M1944" t="s">
        <v>72</v>
      </c>
      <c r="N1944" t="s">
        <v>97</v>
      </c>
      <c r="O1944" t="s">
        <v>57</v>
      </c>
      <c r="P1944" s="2">
        <v>16730000</v>
      </c>
      <c r="Q1944" s="2">
        <v>3346000</v>
      </c>
      <c r="R1944" t="str">
        <f>IF(Raw_Data[[#This Row],[persen_dp]]&lt;15%,"Low",IF(Raw_Data[[#This Row],[persen_dp]]&gt;25%,"High","Medium"))</f>
        <v>Medium</v>
      </c>
      <c r="S1944" s="3">
        <v>0.2</v>
      </c>
      <c r="T1944">
        <v>48</v>
      </c>
      <c r="U1944">
        <v>0.14499999999999999</v>
      </c>
      <c r="V1944" s="2">
        <v>440500</v>
      </c>
      <c r="W1944" s="2">
        <v>21146000</v>
      </c>
      <c r="X1944" t="str">
        <f>IF(OR(Raw_Data[[#This Row],[status_pembayaran]]="Macet",Raw_Data[[#This Row],[status_pembayaran]]="Kurang Lancar"),"Non Performing Loan","Performing")</f>
        <v>Performing</v>
      </c>
      <c r="Y1944" t="s">
        <v>47</v>
      </c>
      <c r="Z1944">
        <v>0</v>
      </c>
      <c r="AA1944">
        <v>0</v>
      </c>
      <c r="AB1944">
        <v>1</v>
      </c>
      <c r="AC1944" t="s">
        <v>137</v>
      </c>
      <c r="AD1944">
        <f>IF(Raw_Data[[#This Row],[rasio]]&lt;0.2,1,IF(Raw_Data[[#This Row],[rasio]]&lt;0.3,2,IF(Raw_Data[[#This Row],[rasio]]&lt;0.4,3,4)))</f>
        <v>1</v>
      </c>
      <c r="AE1944">
        <f>IF(Raw_Data[[#This Row],[kategori_dp]]="High",1,IF(Raw_Data[[#This Row],[kategori_dp]]="Medium",2,3))</f>
        <v>2</v>
      </c>
      <c r="AF1944">
        <f>IF(Raw_Data[[#This Row],[tenor_bulan]]&lt;=24,1,IF(Raw_Data[[#This Row],[tenor_bulan]]&lt;=36,2,IF(Raw_Data[[#This Row],[tenor_bulan]]&lt;=48,3,4)))</f>
        <v>3</v>
      </c>
      <c r="AG1944">
        <f>IF(Raw_Data[[#This Row],[jumlah_kali_telat]]=0,0,IF(Raw_Data[[#This Row],[jumlah_kali_telat]]&lt;=2,2,4))</f>
        <v>0</v>
      </c>
      <c r="AH1944">
        <f>Raw_Data[[#This Row],[Skor_Rasio]]+Raw_Data[[#This Row],[Skor_DP]]+Raw_Data[[#This Row],[Skor_Tenor]]+Raw_Data[[#This Row],[Skor_Telat]]</f>
        <v>6</v>
      </c>
      <c r="AI1944" t="str">
        <f>IF(Raw_Data[[#This Row],[Risk_Score]]&lt;=6,"Low Risk",IF(Raw_Data[[#This Row],[Risk_Score]]&lt;=8,"Medium Risk","High Risk"))</f>
        <v>Low Risk</v>
      </c>
      <c r="AJ1944">
        <f ca="1">IFERROR(DATEDIF(Raw_Data[[#This Row],[tanggal_pengajuan]],TODAY(),"m"),"N/A")</f>
        <v>4</v>
      </c>
      <c r="AK1944" t="str">
        <f ca="1">IF(ISNUMBER(Raw_Data[[#This Row],[MOB]]),IF(Raw_Data[[#This Row],[MOB]]&lt;6,"0-5 bulan",IF(Raw_Data[[#This Row],[MOB]]&lt;12,"6-11 bulan",IF(Raw_Data[[#This Row],[MOB]]&lt;24,"12-23 bulan","24+ bulan"))),"N/A")</f>
        <v>0-5 bulan</v>
      </c>
    </row>
    <row r="1945" spans="1:37" ht="14.25" customHeight="1" x14ac:dyDescent="0.45">
      <c r="A1945" t="s">
        <v>4567</v>
      </c>
      <c r="B1945" s="64">
        <v>46112</v>
      </c>
      <c r="C1945" s="1" t="str">
        <f t="shared" si="30"/>
        <v>March</v>
      </c>
      <c r="D1945" t="s">
        <v>1276</v>
      </c>
      <c r="E1945" t="s">
        <v>4568</v>
      </c>
      <c r="F1945">
        <v>53</v>
      </c>
      <c r="G1945" t="s">
        <v>40</v>
      </c>
      <c r="H1945" t="s">
        <v>41</v>
      </c>
      <c r="I1945" s="2">
        <v>4914000</v>
      </c>
      <c r="J1945" s="3">
        <f>Raw_Data[[#This Row],[cicilan_per_bulan]]/Raw_Data[[#This Row],[penghasilan_bulanan]]</f>
        <v>0.1783068783068783</v>
      </c>
      <c r="K1945" t="s">
        <v>53</v>
      </c>
      <c r="L1945" t="s">
        <v>54</v>
      </c>
      <c r="M1945" t="s">
        <v>55</v>
      </c>
      <c r="N1945" t="s">
        <v>56</v>
      </c>
      <c r="O1945" t="s">
        <v>57</v>
      </c>
      <c r="P1945" s="2">
        <v>18113000</v>
      </c>
      <c r="Q1945" s="2">
        <v>1811000</v>
      </c>
      <c r="R1945" t="str">
        <f>IF(Raw_Data[[#This Row],[persen_dp]]&lt;15%,"Low",IF(Raw_Data[[#This Row],[persen_dp]]&gt;25%,"High","Medium"))</f>
        <v>Low</v>
      </c>
      <c r="S1945" s="3">
        <v>0.1</v>
      </c>
      <c r="T1945">
        <v>24</v>
      </c>
      <c r="U1945">
        <v>0.14499999999999999</v>
      </c>
      <c r="V1945" s="2">
        <v>876200</v>
      </c>
      <c r="W1945" s="2">
        <v>21030000</v>
      </c>
      <c r="X1945" t="str">
        <f>IF(OR(Raw_Data[[#This Row],[status_pembayaran]]="Macet",Raw_Data[[#This Row],[status_pembayaran]]="Kurang Lancar"),"Non Performing Loan","Performing")</f>
        <v>Performing</v>
      </c>
      <c r="Y1945" t="s">
        <v>47</v>
      </c>
      <c r="Z1945">
        <v>0</v>
      </c>
      <c r="AA1945">
        <v>0</v>
      </c>
      <c r="AB1945">
        <v>1</v>
      </c>
      <c r="AC1945" t="s">
        <v>74</v>
      </c>
      <c r="AD1945">
        <f>IF(Raw_Data[[#This Row],[rasio]]&lt;0.2,1,IF(Raw_Data[[#This Row],[rasio]]&lt;0.3,2,IF(Raw_Data[[#This Row],[rasio]]&lt;0.4,3,4)))</f>
        <v>1</v>
      </c>
      <c r="AE1945">
        <f>IF(Raw_Data[[#This Row],[kategori_dp]]="High",1,IF(Raw_Data[[#This Row],[kategori_dp]]="Medium",2,3))</f>
        <v>3</v>
      </c>
      <c r="AF1945">
        <f>IF(Raw_Data[[#This Row],[tenor_bulan]]&lt;=24,1,IF(Raw_Data[[#This Row],[tenor_bulan]]&lt;=36,2,IF(Raw_Data[[#This Row],[tenor_bulan]]&lt;=48,3,4)))</f>
        <v>1</v>
      </c>
      <c r="AG1945">
        <f>IF(Raw_Data[[#This Row],[jumlah_kali_telat]]=0,0,IF(Raw_Data[[#This Row],[jumlah_kali_telat]]&lt;=2,2,4))</f>
        <v>0</v>
      </c>
      <c r="AH1945">
        <f>Raw_Data[[#This Row],[Skor_Rasio]]+Raw_Data[[#This Row],[Skor_DP]]+Raw_Data[[#This Row],[Skor_Tenor]]+Raw_Data[[#This Row],[Skor_Telat]]</f>
        <v>5</v>
      </c>
      <c r="AI1945" t="str">
        <f>IF(Raw_Data[[#This Row],[Risk_Score]]&lt;=6,"Low Risk",IF(Raw_Data[[#This Row],[Risk_Score]]&lt;=8,"Medium Risk","High Risk"))</f>
        <v>Low Risk</v>
      </c>
      <c r="AJ1945">
        <f ca="1">IFERROR(DATEDIF(Raw_Data[[#This Row],[tanggal_pengajuan]],TODAY(),"m"),"N/A")</f>
        <v>6</v>
      </c>
      <c r="AK1945" t="str">
        <f ca="1">IF(ISNUMBER(Raw_Data[[#This Row],[MOB]]),IF(Raw_Data[[#This Row],[MOB]]&lt;6,"0-5 bulan",IF(Raw_Data[[#This Row],[MOB]]&lt;12,"6-11 bulan",IF(Raw_Data[[#This Row],[MOB]]&lt;24,"12-23 bulan","24+ bulan"))),"N/A")</f>
        <v>6-11 bulan</v>
      </c>
    </row>
    <row r="1946" spans="1:37" ht="14.25" customHeight="1" x14ac:dyDescent="0.45">
      <c r="A1946" t="s">
        <v>4569</v>
      </c>
      <c r="B1946" s="64">
        <v>46028</v>
      </c>
      <c r="C1946" s="1" t="str">
        <f t="shared" si="30"/>
        <v>January</v>
      </c>
      <c r="D1946" t="s">
        <v>2522</v>
      </c>
      <c r="E1946" t="s">
        <v>4570</v>
      </c>
      <c r="F1946">
        <v>47</v>
      </c>
      <c r="G1946" t="s">
        <v>51</v>
      </c>
      <c r="H1946" t="s">
        <v>108</v>
      </c>
      <c r="I1946" s="2">
        <v>5807000</v>
      </c>
      <c r="J1946" s="3">
        <f>Raw_Data[[#This Row],[cicilan_per_bulan]]/Raw_Data[[#This Row],[penghasilan_bulanan]]</f>
        <v>0.18293438952987773</v>
      </c>
      <c r="K1946" t="s">
        <v>127</v>
      </c>
      <c r="L1946" t="s">
        <v>128</v>
      </c>
      <c r="M1946" t="s">
        <v>55</v>
      </c>
      <c r="N1946" t="s">
        <v>141</v>
      </c>
      <c r="O1946" t="s">
        <v>46</v>
      </c>
      <c r="P1946" s="2">
        <v>23252000</v>
      </c>
      <c r="Q1946" s="2">
        <v>3488000</v>
      </c>
      <c r="R1946" t="str">
        <f>IF(Raw_Data[[#This Row],[persen_dp]]&lt;15%,"Low",IF(Raw_Data[[#This Row],[persen_dp]]&gt;25%,"High","Medium"))</f>
        <v>Medium</v>
      </c>
      <c r="S1946" s="3">
        <v>0.15</v>
      </c>
      <c r="T1946">
        <v>24</v>
      </c>
      <c r="U1946">
        <v>0.14499999999999999</v>
      </c>
      <c r="V1946" s="2">
        <v>1062300</v>
      </c>
      <c r="W1946" s="2">
        <v>25495000</v>
      </c>
      <c r="X1946" t="str">
        <f>IF(OR(Raw_Data[[#This Row],[status_pembayaran]]="Macet",Raw_Data[[#This Row],[status_pembayaran]]="Kurang Lancar"),"Non Performing Loan","Performing")</f>
        <v>Performing</v>
      </c>
      <c r="Y1946" t="s">
        <v>47</v>
      </c>
      <c r="Z1946">
        <v>0</v>
      </c>
      <c r="AA1946">
        <v>0</v>
      </c>
      <c r="AB1946">
        <v>1</v>
      </c>
      <c r="AC1946" t="s">
        <v>137</v>
      </c>
      <c r="AD1946">
        <f>IF(Raw_Data[[#This Row],[rasio]]&lt;0.2,1,IF(Raw_Data[[#This Row],[rasio]]&lt;0.3,2,IF(Raw_Data[[#This Row],[rasio]]&lt;0.4,3,4)))</f>
        <v>1</v>
      </c>
      <c r="AE1946">
        <f>IF(Raw_Data[[#This Row],[kategori_dp]]="High",1,IF(Raw_Data[[#This Row],[kategori_dp]]="Medium",2,3))</f>
        <v>2</v>
      </c>
      <c r="AF1946">
        <f>IF(Raw_Data[[#This Row],[tenor_bulan]]&lt;=24,1,IF(Raw_Data[[#This Row],[tenor_bulan]]&lt;=36,2,IF(Raw_Data[[#This Row],[tenor_bulan]]&lt;=48,3,4)))</f>
        <v>1</v>
      </c>
      <c r="AG1946">
        <f>IF(Raw_Data[[#This Row],[jumlah_kali_telat]]=0,0,IF(Raw_Data[[#This Row],[jumlah_kali_telat]]&lt;=2,2,4))</f>
        <v>0</v>
      </c>
      <c r="AH1946">
        <f>Raw_Data[[#This Row],[Skor_Rasio]]+Raw_Data[[#This Row],[Skor_DP]]+Raw_Data[[#This Row],[Skor_Tenor]]+Raw_Data[[#This Row],[Skor_Telat]]</f>
        <v>4</v>
      </c>
      <c r="AI1946" t="str">
        <f>IF(Raw_Data[[#This Row],[Risk_Score]]&lt;=6,"Low Risk",IF(Raw_Data[[#This Row],[Risk_Score]]&lt;=8,"Medium Risk","High Risk"))</f>
        <v>Low Risk</v>
      </c>
      <c r="AJ1946">
        <f ca="1">IFERROR(DATEDIF(Raw_Data[[#This Row],[tanggal_pengajuan]],TODAY(),"m"),"N/A")</f>
        <v>9</v>
      </c>
      <c r="AK1946" t="str">
        <f ca="1">IF(ISNUMBER(Raw_Data[[#This Row],[MOB]]),IF(Raw_Data[[#This Row],[MOB]]&lt;6,"0-5 bulan",IF(Raw_Data[[#This Row],[MOB]]&lt;12,"6-11 bulan",IF(Raw_Data[[#This Row],[MOB]]&lt;24,"12-23 bulan","24+ bulan"))),"N/A")</f>
        <v>6-11 bulan</v>
      </c>
    </row>
    <row r="1947" spans="1:37" ht="14.25" customHeight="1" x14ac:dyDescent="0.45">
      <c r="A1947" t="s">
        <v>4571</v>
      </c>
      <c r="B1947" s="64">
        <v>46125</v>
      </c>
      <c r="C1947" s="1" t="str">
        <f t="shared" si="30"/>
        <v>April</v>
      </c>
      <c r="D1947" t="s">
        <v>1717</v>
      </c>
      <c r="E1947" t="s">
        <v>4572</v>
      </c>
      <c r="F1947">
        <v>38</v>
      </c>
      <c r="G1947" t="s">
        <v>51</v>
      </c>
      <c r="H1947" t="s">
        <v>41</v>
      </c>
      <c r="I1947" s="2">
        <v>6590000</v>
      </c>
      <c r="J1947" s="3">
        <f>Raw_Data[[#This Row],[cicilan_per_bulan]]/Raw_Data[[#This Row],[penghasilan_bulanan]]</f>
        <v>0.27097116843702579</v>
      </c>
      <c r="K1947" t="s">
        <v>81</v>
      </c>
      <c r="L1947" t="s">
        <v>82</v>
      </c>
      <c r="M1947" t="s">
        <v>55</v>
      </c>
      <c r="N1947" t="s">
        <v>147</v>
      </c>
      <c r="O1947" t="s">
        <v>148</v>
      </c>
      <c r="P1947" s="2">
        <v>33000000</v>
      </c>
      <c r="Q1947" s="2">
        <v>6600000</v>
      </c>
      <c r="R1947" t="str">
        <f>IF(Raw_Data[[#This Row],[persen_dp]]&lt;15%,"Low",IF(Raw_Data[[#This Row],[persen_dp]]&gt;25%,"High","Medium"))</f>
        <v>Medium</v>
      </c>
      <c r="S1947" s="3">
        <v>0.2</v>
      </c>
      <c r="T1947">
        <v>18</v>
      </c>
      <c r="U1947">
        <v>0.14499999999999999</v>
      </c>
      <c r="V1947" s="2">
        <v>1785700</v>
      </c>
      <c r="W1947" s="2">
        <v>32142000</v>
      </c>
      <c r="X1947" t="str">
        <f>IF(OR(Raw_Data[[#This Row],[status_pembayaran]]="Macet",Raw_Data[[#This Row],[status_pembayaran]]="Kurang Lancar"),"Non Performing Loan","Performing")</f>
        <v>Performing</v>
      </c>
      <c r="Y1947" t="s">
        <v>47</v>
      </c>
      <c r="Z1947">
        <v>0</v>
      </c>
      <c r="AA1947">
        <v>0</v>
      </c>
      <c r="AB1947">
        <v>1</v>
      </c>
      <c r="AC1947" t="s">
        <v>66</v>
      </c>
      <c r="AD1947">
        <f>IF(Raw_Data[[#This Row],[rasio]]&lt;0.2,1,IF(Raw_Data[[#This Row],[rasio]]&lt;0.3,2,IF(Raw_Data[[#This Row],[rasio]]&lt;0.4,3,4)))</f>
        <v>2</v>
      </c>
      <c r="AE1947">
        <f>IF(Raw_Data[[#This Row],[kategori_dp]]="High",1,IF(Raw_Data[[#This Row],[kategori_dp]]="Medium",2,3))</f>
        <v>2</v>
      </c>
      <c r="AF1947">
        <f>IF(Raw_Data[[#This Row],[tenor_bulan]]&lt;=24,1,IF(Raw_Data[[#This Row],[tenor_bulan]]&lt;=36,2,IF(Raw_Data[[#This Row],[tenor_bulan]]&lt;=48,3,4)))</f>
        <v>1</v>
      </c>
      <c r="AG1947">
        <f>IF(Raw_Data[[#This Row],[jumlah_kali_telat]]=0,0,IF(Raw_Data[[#This Row],[jumlah_kali_telat]]&lt;=2,2,4))</f>
        <v>0</v>
      </c>
      <c r="AH1947">
        <f>Raw_Data[[#This Row],[Skor_Rasio]]+Raw_Data[[#This Row],[Skor_DP]]+Raw_Data[[#This Row],[Skor_Tenor]]+Raw_Data[[#This Row],[Skor_Telat]]</f>
        <v>5</v>
      </c>
      <c r="AI1947" t="str">
        <f>IF(Raw_Data[[#This Row],[Risk_Score]]&lt;=6,"Low Risk",IF(Raw_Data[[#This Row],[Risk_Score]]&lt;=8,"Medium Risk","High Risk"))</f>
        <v>Low Risk</v>
      </c>
      <c r="AJ1947">
        <f ca="1">IFERROR(DATEDIF(Raw_Data[[#This Row],[tanggal_pengajuan]],TODAY(),"m"),"N/A")</f>
        <v>6</v>
      </c>
      <c r="AK1947" t="str">
        <f ca="1">IF(ISNUMBER(Raw_Data[[#This Row],[MOB]]),IF(Raw_Data[[#This Row],[MOB]]&lt;6,"0-5 bulan",IF(Raw_Data[[#This Row],[MOB]]&lt;12,"6-11 bulan",IF(Raw_Data[[#This Row],[MOB]]&lt;24,"12-23 bulan","24+ bulan"))),"N/A")</f>
        <v>6-11 bulan</v>
      </c>
    </row>
    <row r="1948" spans="1:37" ht="14.25" customHeight="1" x14ac:dyDescent="0.45">
      <c r="A1948" t="s">
        <v>4573</v>
      </c>
      <c r="B1948" s="64">
        <v>46085</v>
      </c>
      <c r="C1948" s="1" t="str">
        <f t="shared" si="30"/>
        <v>March</v>
      </c>
      <c r="D1948" t="s">
        <v>1055</v>
      </c>
      <c r="E1948" t="s">
        <v>4574</v>
      </c>
      <c r="F1948">
        <v>35</v>
      </c>
      <c r="G1948" t="s">
        <v>40</v>
      </c>
      <c r="H1948" t="s">
        <v>176</v>
      </c>
      <c r="I1948" s="2">
        <v>4636000</v>
      </c>
      <c r="J1948" s="3">
        <f>Raw_Data[[#This Row],[cicilan_per_bulan]]/Raw_Data[[#This Row],[penghasilan_bulanan]]</f>
        <v>0.17737273511647972</v>
      </c>
      <c r="K1948" t="s">
        <v>53</v>
      </c>
      <c r="L1948" t="s">
        <v>54</v>
      </c>
      <c r="M1948" t="s">
        <v>44</v>
      </c>
      <c r="N1948" t="s">
        <v>45</v>
      </c>
      <c r="O1948" t="s">
        <v>46</v>
      </c>
      <c r="P1948" s="2">
        <v>24268000</v>
      </c>
      <c r="Q1948" s="2">
        <v>3640000</v>
      </c>
      <c r="R1948" t="str">
        <f>IF(Raw_Data[[#This Row],[persen_dp]]&lt;15%,"Low",IF(Raw_Data[[#This Row],[persen_dp]]&gt;25%,"High","Medium"))</f>
        <v>Medium</v>
      </c>
      <c r="S1948" s="3">
        <v>0.15</v>
      </c>
      <c r="T1948">
        <v>36</v>
      </c>
      <c r="U1948">
        <v>0.14499999999999999</v>
      </c>
      <c r="V1948" s="2">
        <v>822300</v>
      </c>
      <c r="W1948" s="2">
        <v>29602000</v>
      </c>
      <c r="X1948" t="str">
        <f>IF(OR(Raw_Data[[#This Row],[status_pembayaran]]="Macet",Raw_Data[[#This Row],[status_pembayaran]]="Kurang Lancar"),"Non Performing Loan","Performing")</f>
        <v>Performing</v>
      </c>
      <c r="Y1948" t="s">
        <v>47</v>
      </c>
      <c r="Z1948">
        <v>0</v>
      </c>
      <c r="AA1948">
        <v>0</v>
      </c>
      <c r="AB1948">
        <v>1</v>
      </c>
      <c r="AC1948" t="s">
        <v>104</v>
      </c>
      <c r="AD1948">
        <f>IF(Raw_Data[[#This Row],[rasio]]&lt;0.2,1,IF(Raw_Data[[#This Row],[rasio]]&lt;0.3,2,IF(Raw_Data[[#This Row],[rasio]]&lt;0.4,3,4)))</f>
        <v>1</v>
      </c>
      <c r="AE1948">
        <f>IF(Raw_Data[[#This Row],[kategori_dp]]="High",1,IF(Raw_Data[[#This Row],[kategori_dp]]="Medium",2,3))</f>
        <v>2</v>
      </c>
      <c r="AF1948">
        <f>IF(Raw_Data[[#This Row],[tenor_bulan]]&lt;=24,1,IF(Raw_Data[[#This Row],[tenor_bulan]]&lt;=36,2,IF(Raw_Data[[#This Row],[tenor_bulan]]&lt;=48,3,4)))</f>
        <v>2</v>
      </c>
      <c r="AG1948">
        <f>IF(Raw_Data[[#This Row],[jumlah_kali_telat]]=0,0,IF(Raw_Data[[#This Row],[jumlah_kali_telat]]&lt;=2,2,4))</f>
        <v>0</v>
      </c>
      <c r="AH1948">
        <f>Raw_Data[[#This Row],[Skor_Rasio]]+Raw_Data[[#This Row],[Skor_DP]]+Raw_Data[[#This Row],[Skor_Tenor]]+Raw_Data[[#This Row],[Skor_Telat]]</f>
        <v>5</v>
      </c>
      <c r="AI1948" t="str">
        <f>IF(Raw_Data[[#This Row],[Risk_Score]]&lt;=6,"Low Risk",IF(Raw_Data[[#This Row],[Risk_Score]]&lt;=8,"Medium Risk","High Risk"))</f>
        <v>Low Risk</v>
      </c>
      <c r="AJ1948">
        <f ca="1">IFERROR(DATEDIF(Raw_Data[[#This Row],[tanggal_pengajuan]],TODAY(),"m"),"N/A")</f>
        <v>7</v>
      </c>
      <c r="AK1948" t="str">
        <f ca="1">IF(ISNUMBER(Raw_Data[[#This Row],[MOB]]),IF(Raw_Data[[#This Row],[MOB]]&lt;6,"0-5 bulan",IF(Raw_Data[[#This Row],[MOB]]&lt;12,"6-11 bulan",IF(Raw_Data[[#This Row],[MOB]]&lt;24,"12-23 bulan","24+ bulan"))),"N/A")</f>
        <v>6-11 bulan</v>
      </c>
    </row>
    <row r="1949" spans="1:37" ht="14.25" customHeight="1" x14ac:dyDescent="0.45">
      <c r="A1949" t="s">
        <v>4575</v>
      </c>
      <c r="B1949" s="64">
        <v>46173</v>
      </c>
      <c r="C1949" s="1" t="str">
        <f t="shared" si="30"/>
        <v>May</v>
      </c>
      <c r="D1949" t="s">
        <v>4576</v>
      </c>
      <c r="E1949" t="s">
        <v>4577</v>
      </c>
      <c r="F1949">
        <v>29</v>
      </c>
      <c r="G1949" t="s">
        <v>51</v>
      </c>
      <c r="H1949" t="s">
        <v>41</v>
      </c>
      <c r="I1949" s="2">
        <v>5982000</v>
      </c>
      <c r="J1949" s="3">
        <f>Raw_Data[[#This Row],[cicilan_per_bulan]]/Raw_Data[[#This Row],[penghasilan_bulanan]]</f>
        <v>0.26034770979605482</v>
      </c>
      <c r="K1949" t="s">
        <v>119</v>
      </c>
      <c r="L1949" t="s">
        <v>120</v>
      </c>
      <c r="M1949" t="s">
        <v>44</v>
      </c>
      <c r="N1949" t="s">
        <v>158</v>
      </c>
      <c r="O1949" t="s">
        <v>159</v>
      </c>
      <c r="P1949" s="2">
        <v>30700000</v>
      </c>
      <c r="Q1949" s="2">
        <v>7675000</v>
      </c>
      <c r="R1949" t="str">
        <f>IF(Raw_Data[[#This Row],[persen_dp]]&lt;15%,"Low",IF(Raw_Data[[#This Row],[persen_dp]]&gt;25%,"High","Medium"))</f>
        <v>Medium</v>
      </c>
      <c r="S1949" s="3">
        <v>0.25</v>
      </c>
      <c r="T1949">
        <v>18</v>
      </c>
      <c r="U1949">
        <v>0.14499999999999999</v>
      </c>
      <c r="V1949" s="2">
        <v>1557400</v>
      </c>
      <c r="W1949" s="2">
        <v>28033000</v>
      </c>
      <c r="X1949" t="str">
        <f>IF(OR(Raw_Data[[#This Row],[status_pembayaran]]="Macet",Raw_Data[[#This Row],[status_pembayaran]]="Kurang Lancar"),"Non Performing Loan","Performing")</f>
        <v>Performing</v>
      </c>
      <c r="Y1949" t="s">
        <v>47</v>
      </c>
      <c r="Z1949">
        <v>0</v>
      </c>
      <c r="AA1949">
        <v>0</v>
      </c>
      <c r="AB1949">
        <v>1</v>
      </c>
      <c r="AC1949" t="s">
        <v>137</v>
      </c>
      <c r="AD1949">
        <f>IF(Raw_Data[[#This Row],[rasio]]&lt;0.2,1,IF(Raw_Data[[#This Row],[rasio]]&lt;0.3,2,IF(Raw_Data[[#This Row],[rasio]]&lt;0.4,3,4)))</f>
        <v>2</v>
      </c>
      <c r="AE1949">
        <f>IF(Raw_Data[[#This Row],[kategori_dp]]="High",1,IF(Raw_Data[[#This Row],[kategori_dp]]="Medium",2,3))</f>
        <v>2</v>
      </c>
      <c r="AF1949">
        <f>IF(Raw_Data[[#This Row],[tenor_bulan]]&lt;=24,1,IF(Raw_Data[[#This Row],[tenor_bulan]]&lt;=36,2,IF(Raw_Data[[#This Row],[tenor_bulan]]&lt;=48,3,4)))</f>
        <v>1</v>
      </c>
      <c r="AG1949">
        <f>IF(Raw_Data[[#This Row],[jumlah_kali_telat]]=0,0,IF(Raw_Data[[#This Row],[jumlah_kali_telat]]&lt;=2,2,4))</f>
        <v>0</v>
      </c>
      <c r="AH1949">
        <f>Raw_Data[[#This Row],[Skor_Rasio]]+Raw_Data[[#This Row],[Skor_DP]]+Raw_Data[[#This Row],[Skor_Tenor]]+Raw_Data[[#This Row],[Skor_Telat]]</f>
        <v>5</v>
      </c>
      <c r="AI1949" t="str">
        <f>IF(Raw_Data[[#This Row],[Risk_Score]]&lt;=6,"Low Risk",IF(Raw_Data[[#This Row],[Risk_Score]]&lt;=8,"Medium Risk","High Risk"))</f>
        <v>Low Risk</v>
      </c>
      <c r="AJ1949">
        <f ca="1">IFERROR(DATEDIF(Raw_Data[[#This Row],[tanggal_pengajuan]],TODAY(),"m"),"N/A")</f>
        <v>4</v>
      </c>
      <c r="AK1949" t="str">
        <f ca="1">IF(ISNUMBER(Raw_Data[[#This Row],[MOB]]),IF(Raw_Data[[#This Row],[MOB]]&lt;6,"0-5 bulan",IF(Raw_Data[[#This Row],[MOB]]&lt;12,"6-11 bulan",IF(Raw_Data[[#This Row],[MOB]]&lt;24,"12-23 bulan","24+ bulan"))),"N/A")</f>
        <v>0-5 bulan</v>
      </c>
    </row>
    <row r="1950" spans="1:37" ht="14.25" customHeight="1" x14ac:dyDescent="0.45">
      <c r="A1950" t="s">
        <v>4578</v>
      </c>
      <c r="B1950" s="64">
        <v>46049</v>
      </c>
      <c r="C1950" s="1" t="str">
        <f t="shared" si="30"/>
        <v>January</v>
      </c>
      <c r="D1950" t="s">
        <v>1854</v>
      </c>
      <c r="E1950" t="s">
        <v>4579</v>
      </c>
      <c r="F1950">
        <v>44</v>
      </c>
      <c r="G1950" t="s">
        <v>51</v>
      </c>
      <c r="H1950" t="s">
        <v>108</v>
      </c>
      <c r="I1950" s="2">
        <v>6897000</v>
      </c>
      <c r="J1950" s="3">
        <f>Raw_Data[[#This Row],[cicilan_per_bulan]]/Raw_Data[[#This Row],[penghasilan_bulanan]]</f>
        <v>6.0229085109467888E-2</v>
      </c>
      <c r="K1950" t="s">
        <v>114</v>
      </c>
      <c r="L1950" t="s">
        <v>115</v>
      </c>
      <c r="M1950" t="s">
        <v>44</v>
      </c>
      <c r="N1950" t="s">
        <v>228</v>
      </c>
      <c r="O1950" t="s">
        <v>57</v>
      </c>
      <c r="P1950" s="2">
        <v>19264000</v>
      </c>
      <c r="Q1950" s="2">
        <v>4816000</v>
      </c>
      <c r="R1950" t="str">
        <f>IF(Raw_Data[[#This Row],[persen_dp]]&lt;15%,"Low",IF(Raw_Data[[#This Row],[persen_dp]]&gt;25%,"High","Medium"))</f>
        <v>Medium</v>
      </c>
      <c r="S1950" s="3">
        <v>0.25</v>
      </c>
      <c r="T1950">
        <v>60</v>
      </c>
      <c r="U1950">
        <v>0.14499999999999999</v>
      </c>
      <c r="V1950" s="2">
        <v>415400</v>
      </c>
      <c r="W1950" s="2">
        <v>24922000</v>
      </c>
      <c r="X1950" t="str">
        <f>IF(OR(Raw_Data[[#This Row],[status_pembayaran]]="Macet",Raw_Data[[#This Row],[status_pembayaran]]="Kurang Lancar"),"Non Performing Loan","Performing")</f>
        <v>Performing</v>
      </c>
      <c r="Y1950" t="s">
        <v>47</v>
      </c>
      <c r="Z1950">
        <v>0</v>
      </c>
      <c r="AA1950">
        <v>0</v>
      </c>
      <c r="AB1950">
        <v>1</v>
      </c>
      <c r="AC1950" t="s">
        <v>66</v>
      </c>
      <c r="AD1950">
        <f>IF(Raw_Data[[#This Row],[rasio]]&lt;0.2,1,IF(Raw_Data[[#This Row],[rasio]]&lt;0.3,2,IF(Raw_Data[[#This Row],[rasio]]&lt;0.4,3,4)))</f>
        <v>1</v>
      </c>
      <c r="AE1950">
        <f>IF(Raw_Data[[#This Row],[kategori_dp]]="High",1,IF(Raw_Data[[#This Row],[kategori_dp]]="Medium",2,3))</f>
        <v>2</v>
      </c>
      <c r="AF1950">
        <f>IF(Raw_Data[[#This Row],[tenor_bulan]]&lt;=24,1,IF(Raw_Data[[#This Row],[tenor_bulan]]&lt;=36,2,IF(Raw_Data[[#This Row],[tenor_bulan]]&lt;=48,3,4)))</f>
        <v>4</v>
      </c>
      <c r="AG1950">
        <f>IF(Raw_Data[[#This Row],[jumlah_kali_telat]]=0,0,IF(Raw_Data[[#This Row],[jumlah_kali_telat]]&lt;=2,2,4))</f>
        <v>0</v>
      </c>
      <c r="AH1950">
        <f>Raw_Data[[#This Row],[Skor_Rasio]]+Raw_Data[[#This Row],[Skor_DP]]+Raw_Data[[#This Row],[Skor_Tenor]]+Raw_Data[[#This Row],[Skor_Telat]]</f>
        <v>7</v>
      </c>
      <c r="AI1950" t="str">
        <f>IF(Raw_Data[[#This Row],[Risk_Score]]&lt;=6,"Low Risk",IF(Raw_Data[[#This Row],[Risk_Score]]&lt;=8,"Medium Risk","High Risk"))</f>
        <v>Medium Risk</v>
      </c>
      <c r="AJ1950">
        <f ca="1">IFERROR(DATEDIF(Raw_Data[[#This Row],[tanggal_pengajuan]],TODAY(),"m"),"N/A")</f>
        <v>8</v>
      </c>
      <c r="AK1950" t="str">
        <f ca="1">IF(ISNUMBER(Raw_Data[[#This Row],[MOB]]),IF(Raw_Data[[#This Row],[MOB]]&lt;6,"0-5 bulan",IF(Raw_Data[[#This Row],[MOB]]&lt;12,"6-11 bulan",IF(Raw_Data[[#This Row],[MOB]]&lt;24,"12-23 bulan","24+ bulan"))),"N/A")</f>
        <v>6-11 bulan</v>
      </c>
    </row>
    <row r="1951" spans="1:37" ht="14.25" customHeight="1" x14ac:dyDescent="0.45">
      <c r="A1951" t="s">
        <v>4580</v>
      </c>
      <c r="B1951" s="64">
        <v>46039</v>
      </c>
      <c r="C1951" s="1" t="str">
        <f t="shared" si="30"/>
        <v>January</v>
      </c>
      <c r="D1951" t="s">
        <v>1821</v>
      </c>
      <c r="E1951" t="s">
        <v>4581</v>
      </c>
      <c r="F1951">
        <v>26</v>
      </c>
      <c r="G1951" t="s">
        <v>40</v>
      </c>
      <c r="H1951" t="s">
        <v>41</v>
      </c>
      <c r="I1951" s="2">
        <v>6423000</v>
      </c>
      <c r="J1951" s="3">
        <f>Raw_Data[[#This Row],[cicilan_per_bulan]]/Raw_Data[[#This Row],[penghasilan_bulanan]]</f>
        <v>0.28503814416939127</v>
      </c>
      <c r="K1951" t="s">
        <v>268</v>
      </c>
      <c r="L1951" t="s">
        <v>110</v>
      </c>
      <c r="M1951" t="s">
        <v>55</v>
      </c>
      <c r="N1951" t="s">
        <v>147</v>
      </c>
      <c r="O1951" t="s">
        <v>148</v>
      </c>
      <c r="P1951" s="2">
        <v>31978000</v>
      </c>
      <c r="Q1951" s="2">
        <v>12791000</v>
      </c>
      <c r="R1951" t="str">
        <f>IF(Raw_Data[[#This Row],[persen_dp]]&lt;15%,"Low",IF(Raw_Data[[#This Row],[persen_dp]]&gt;25%,"High","Medium"))</f>
        <v>High</v>
      </c>
      <c r="S1951" s="3">
        <v>0.4</v>
      </c>
      <c r="T1951">
        <v>12</v>
      </c>
      <c r="U1951">
        <v>0.14499999999999999</v>
      </c>
      <c r="V1951" s="2">
        <v>1830800</v>
      </c>
      <c r="W1951" s="2">
        <v>21969000</v>
      </c>
      <c r="X1951" t="str">
        <f>IF(OR(Raw_Data[[#This Row],[status_pembayaran]]="Macet",Raw_Data[[#This Row],[status_pembayaran]]="Kurang Lancar"),"Non Performing Loan","Performing")</f>
        <v>Performing</v>
      </c>
      <c r="Y1951" t="s">
        <v>47</v>
      </c>
      <c r="Z1951">
        <v>0</v>
      </c>
      <c r="AA1951">
        <v>0</v>
      </c>
      <c r="AB1951">
        <v>1</v>
      </c>
      <c r="AC1951" t="s">
        <v>58</v>
      </c>
      <c r="AD1951">
        <f>IF(Raw_Data[[#This Row],[rasio]]&lt;0.2,1,IF(Raw_Data[[#This Row],[rasio]]&lt;0.3,2,IF(Raw_Data[[#This Row],[rasio]]&lt;0.4,3,4)))</f>
        <v>2</v>
      </c>
      <c r="AE1951">
        <f>IF(Raw_Data[[#This Row],[kategori_dp]]="High",1,IF(Raw_Data[[#This Row],[kategori_dp]]="Medium",2,3))</f>
        <v>1</v>
      </c>
      <c r="AF1951">
        <f>IF(Raw_Data[[#This Row],[tenor_bulan]]&lt;=24,1,IF(Raw_Data[[#This Row],[tenor_bulan]]&lt;=36,2,IF(Raw_Data[[#This Row],[tenor_bulan]]&lt;=48,3,4)))</f>
        <v>1</v>
      </c>
      <c r="AG1951">
        <f>IF(Raw_Data[[#This Row],[jumlah_kali_telat]]=0,0,IF(Raw_Data[[#This Row],[jumlah_kali_telat]]&lt;=2,2,4))</f>
        <v>0</v>
      </c>
      <c r="AH1951">
        <f>Raw_Data[[#This Row],[Skor_Rasio]]+Raw_Data[[#This Row],[Skor_DP]]+Raw_Data[[#This Row],[Skor_Tenor]]+Raw_Data[[#This Row],[Skor_Telat]]</f>
        <v>4</v>
      </c>
      <c r="AI1951" t="str">
        <f>IF(Raw_Data[[#This Row],[Risk_Score]]&lt;=6,"Low Risk",IF(Raw_Data[[#This Row],[Risk_Score]]&lt;=8,"Medium Risk","High Risk"))</f>
        <v>Low Risk</v>
      </c>
      <c r="AJ1951">
        <f ca="1">IFERROR(DATEDIF(Raw_Data[[#This Row],[tanggal_pengajuan]],TODAY(),"m"),"N/A")</f>
        <v>9</v>
      </c>
      <c r="AK1951" t="str">
        <f ca="1">IF(ISNUMBER(Raw_Data[[#This Row],[MOB]]),IF(Raw_Data[[#This Row],[MOB]]&lt;6,"0-5 bulan",IF(Raw_Data[[#This Row],[MOB]]&lt;12,"6-11 bulan",IF(Raw_Data[[#This Row],[MOB]]&lt;24,"12-23 bulan","24+ bulan"))),"N/A")</f>
        <v>6-11 bulan</v>
      </c>
    </row>
    <row r="1952" spans="1:37" ht="14.25" customHeight="1" x14ac:dyDescent="0.45">
      <c r="A1952" t="s">
        <v>4582</v>
      </c>
      <c r="B1952" s="64">
        <v>46204</v>
      </c>
      <c r="C1952" s="1" t="str">
        <f t="shared" si="30"/>
        <v>July</v>
      </c>
      <c r="D1952" t="s">
        <v>2564</v>
      </c>
      <c r="E1952" t="s">
        <v>4583</v>
      </c>
      <c r="F1952">
        <v>29</v>
      </c>
      <c r="G1952" t="s">
        <v>40</v>
      </c>
      <c r="H1952" t="s">
        <v>52</v>
      </c>
      <c r="I1952" s="2">
        <v>3931000</v>
      </c>
      <c r="J1952" s="3">
        <f>Raw_Data[[#This Row],[cicilan_per_bulan]]/Raw_Data[[#This Row],[penghasilan_bulanan]]</f>
        <v>0.22513355380310354</v>
      </c>
      <c r="K1952" t="s">
        <v>192</v>
      </c>
      <c r="L1952" t="s">
        <v>128</v>
      </c>
      <c r="M1952" t="s">
        <v>44</v>
      </c>
      <c r="N1952" t="s">
        <v>83</v>
      </c>
      <c r="O1952" t="s">
        <v>57</v>
      </c>
      <c r="P1952" s="2">
        <v>18693000</v>
      </c>
      <c r="Q1952" s="2">
        <v>5608000</v>
      </c>
      <c r="R1952" t="str">
        <f>IF(Raw_Data[[#This Row],[persen_dp]]&lt;15%,"Low",IF(Raw_Data[[#This Row],[persen_dp]]&gt;25%,"High","Medium"))</f>
        <v>High</v>
      </c>
      <c r="S1952" s="3">
        <v>0.3</v>
      </c>
      <c r="T1952">
        <v>18</v>
      </c>
      <c r="U1952">
        <v>0.14499999999999999</v>
      </c>
      <c r="V1952" s="2">
        <v>885000</v>
      </c>
      <c r="W1952" s="2">
        <v>15931000</v>
      </c>
      <c r="X1952" t="str">
        <f>IF(OR(Raw_Data[[#This Row],[status_pembayaran]]="Macet",Raw_Data[[#This Row],[status_pembayaran]]="Kurang Lancar"),"Non Performing Loan","Performing")</f>
        <v>Performing</v>
      </c>
      <c r="Y1952" t="s">
        <v>47</v>
      </c>
      <c r="Z1952">
        <v>0</v>
      </c>
      <c r="AA1952">
        <v>0</v>
      </c>
      <c r="AB1952">
        <v>1</v>
      </c>
      <c r="AC1952" t="s">
        <v>104</v>
      </c>
      <c r="AD1952">
        <f>IF(Raw_Data[[#This Row],[rasio]]&lt;0.2,1,IF(Raw_Data[[#This Row],[rasio]]&lt;0.3,2,IF(Raw_Data[[#This Row],[rasio]]&lt;0.4,3,4)))</f>
        <v>2</v>
      </c>
      <c r="AE1952">
        <f>IF(Raw_Data[[#This Row],[kategori_dp]]="High",1,IF(Raw_Data[[#This Row],[kategori_dp]]="Medium",2,3))</f>
        <v>1</v>
      </c>
      <c r="AF1952">
        <f>IF(Raw_Data[[#This Row],[tenor_bulan]]&lt;=24,1,IF(Raw_Data[[#This Row],[tenor_bulan]]&lt;=36,2,IF(Raw_Data[[#This Row],[tenor_bulan]]&lt;=48,3,4)))</f>
        <v>1</v>
      </c>
      <c r="AG1952">
        <f>IF(Raw_Data[[#This Row],[jumlah_kali_telat]]=0,0,IF(Raw_Data[[#This Row],[jumlah_kali_telat]]&lt;=2,2,4))</f>
        <v>0</v>
      </c>
      <c r="AH1952">
        <f>Raw_Data[[#This Row],[Skor_Rasio]]+Raw_Data[[#This Row],[Skor_DP]]+Raw_Data[[#This Row],[Skor_Tenor]]+Raw_Data[[#This Row],[Skor_Telat]]</f>
        <v>4</v>
      </c>
      <c r="AI1952" t="str">
        <f>IF(Raw_Data[[#This Row],[Risk_Score]]&lt;=6,"Low Risk",IF(Raw_Data[[#This Row],[Risk_Score]]&lt;=8,"Medium Risk","High Risk"))</f>
        <v>Low Risk</v>
      </c>
      <c r="AJ1952">
        <f ca="1">IFERROR(DATEDIF(Raw_Data[[#This Row],[tanggal_pengajuan]],TODAY(),"m"),"N/A")</f>
        <v>3</v>
      </c>
      <c r="AK1952" t="str">
        <f ca="1">IF(ISNUMBER(Raw_Data[[#This Row],[MOB]]),IF(Raw_Data[[#This Row],[MOB]]&lt;6,"0-5 bulan",IF(Raw_Data[[#This Row],[MOB]]&lt;12,"6-11 bulan",IF(Raw_Data[[#This Row],[MOB]]&lt;24,"12-23 bulan","24+ bulan"))),"N/A")</f>
        <v>0-5 bulan</v>
      </c>
    </row>
    <row r="1953" spans="1:37" ht="14.25" customHeight="1" x14ac:dyDescent="0.45">
      <c r="A1953" t="s">
        <v>4584</v>
      </c>
      <c r="B1953" s="64">
        <v>46114</v>
      </c>
      <c r="C1953" s="1" t="str">
        <f t="shared" si="30"/>
        <v>April</v>
      </c>
      <c r="D1953" t="s">
        <v>1191</v>
      </c>
      <c r="E1953" t="s">
        <v>4585</v>
      </c>
      <c r="F1953">
        <v>55</v>
      </c>
      <c r="G1953" t="s">
        <v>51</v>
      </c>
      <c r="H1953" t="s">
        <v>62</v>
      </c>
      <c r="I1953" s="2">
        <v>1601000</v>
      </c>
      <c r="J1953" s="3">
        <f>Raw_Data[[#This Row],[cicilan_per_bulan]]/Raw_Data[[#This Row],[penghasilan_bulanan]]</f>
        <v>0.95696439725171767</v>
      </c>
      <c r="K1953" t="s">
        <v>167</v>
      </c>
      <c r="L1953" t="s">
        <v>110</v>
      </c>
      <c r="M1953" t="s">
        <v>55</v>
      </c>
      <c r="N1953" t="s">
        <v>121</v>
      </c>
      <c r="O1953" t="s">
        <v>122</v>
      </c>
      <c r="P1953" s="2">
        <v>34849000</v>
      </c>
      <c r="Q1953" s="2">
        <v>12197000</v>
      </c>
      <c r="R1953" t="str">
        <f>IF(Raw_Data[[#This Row],[persen_dp]]&lt;15%,"Low",IF(Raw_Data[[#This Row],[persen_dp]]&gt;25%,"High","Medium"))</f>
        <v>High</v>
      </c>
      <c r="S1953" s="3">
        <v>0.35</v>
      </c>
      <c r="T1953">
        <v>18</v>
      </c>
      <c r="U1953">
        <v>0.14499999999999999</v>
      </c>
      <c r="V1953" s="2">
        <v>1532100</v>
      </c>
      <c r="W1953" s="2">
        <v>27579000</v>
      </c>
      <c r="X1953" t="str">
        <f>IF(OR(Raw_Data[[#This Row],[status_pembayaran]]="Macet",Raw_Data[[#This Row],[status_pembayaran]]="Kurang Lancar"),"Non Performing Loan","Performing")</f>
        <v>Performing</v>
      </c>
      <c r="Y1953" t="s">
        <v>47</v>
      </c>
      <c r="Z1953">
        <v>0</v>
      </c>
      <c r="AA1953">
        <v>0</v>
      </c>
      <c r="AB1953">
        <v>1</v>
      </c>
      <c r="AC1953" t="s">
        <v>137</v>
      </c>
      <c r="AD1953">
        <f>IF(Raw_Data[[#This Row],[rasio]]&lt;0.2,1,IF(Raw_Data[[#This Row],[rasio]]&lt;0.3,2,IF(Raw_Data[[#This Row],[rasio]]&lt;0.4,3,4)))</f>
        <v>4</v>
      </c>
      <c r="AE1953">
        <f>IF(Raw_Data[[#This Row],[kategori_dp]]="High",1,IF(Raw_Data[[#This Row],[kategori_dp]]="Medium",2,3))</f>
        <v>1</v>
      </c>
      <c r="AF1953">
        <f>IF(Raw_Data[[#This Row],[tenor_bulan]]&lt;=24,1,IF(Raw_Data[[#This Row],[tenor_bulan]]&lt;=36,2,IF(Raw_Data[[#This Row],[tenor_bulan]]&lt;=48,3,4)))</f>
        <v>1</v>
      </c>
      <c r="AG1953">
        <f>IF(Raw_Data[[#This Row],[jumlah_kali_telat]]=0,0,IF(Raw_Data[[#This Row],[jumlah_kali_telat]]&lt;=2,2,4))</f>
        <v>0</v>
      </c>
      <c r="AH1953">
        <f>Raw_Data[[#This Row],[Skor_Rasio]]+Raw_Data[[#This Row],[Skor_DP]]+Raw_Data[[#This Row],[Skor_Tenor]]+Raw_Data[[#This Row],[Skor_Telat]]</f>
        <v>6</v>
      </c>
      <c r="AI1953" t="str">
        <f>IF(Raw_Data[[#This Row],[Risk_Score]]&lt;=6,"Low Risk",IF(Raw_Data[[#This Row],[Risk_Score]]&lt;=8,"Medium Risk","High Risk"))</f>
        <v>Low Risk</v>
      </c>
      <c r="AJ1953">
        <f ca="1">IFERROR(DATEDIF(Raw_Data[[#This Row],[tanggal_pengajuan]],TODAY(),"m"),"N/A")</f>
        <v>6</v>
      </c>
      <c r="AK1953" t="str">
        <f ca="1">IF(ISNUMBER(Raw_Data[[#This Row],[MOB]]),IF(Raw_Data[[#This Row],[MOB]]&lt;6,"0-5 bulan",IF(Raw_Data[[#This Row],[MOB]]&lt;12,"6-11 bulan",IF(Raw_Data[[#This Row],[MOB]]&lt;24,"12-23 bulan","24+ bulan"))),"N/A")</f>
        <v>6-11 bulan</v>
      </c>
    </row>
    <row r="1954" spans="1:37" ht="14.25" customHeight="1" x14ac:dyDescent="0.45">
      <c r="A1954" t="s">
        <v>4586</v>
      </c>
      <c r="B1954" s="64">
        <v>46072</v>
      </c>
      <c r="C1954" s="1" t="str">
        <f t="shared" si="30"/>
        <v>February</v>
      </c>
      <c r="D1954" t="s">
        <v>1662</v>
      </c>
      <c r="E1954" t="s">
        <v>4587</v>
      </c>
      <c r="F1954">
        <v>23</v>
      </c>
      <c r="G1954" t="s">
        <v>51</v>
      </c>
      <c r="H1954" t="s">
        <v>90</v>
      </c>
      <c r="I1954" s="2">
        <v>4009000</v>
      </c>
      <c r="J1954" s="3">
        <f>Raw_Data[[#This Row],[cicilan_per_bulan]]/Raw_Data[[#This Row],[penghasilan_bulanan]]</f>
        <v>0.27672736343227738</v>
      </c>
      <c r="K1954" t="s">
        <v>127</v>
      </c>
      <c r="L1954" t="s">
        <v>128</v>
      </c>
      <c r="M1954" t="s">
        <v>55</v>
      </c>
      <c r="N1954" t="s">
        <v>147</v>
      </c>
      <c r="O1954" t="s">
        <v>148</v>
      </c>
      <c r="P1954" s="2">
        <v>32742000</v>
      </c>
      <c r="Q1954" s="2">
        <v>4911000</v>
      </c>
      <c r="R1954" t="str">
        <f>IF(Raw_Data[[#This Row],[persen_dp]]&lt;15%,"Low",IF(Raw_Data[[#This Row],[persen_dp]]&gt;25%,"High","Medium"))</f>
        <v>Medium</v>
      </c>
      <c r="S1954" s="3">
        <v>0.15</v>
      </c>
      <c r="T1954">
        <v>36</v>
      </c>
      <c r="U1954">
        <v>0.14499999999999999</v>
      </c>
      <c r="V1954" s="2">
        <v>1109400</v>
      </c>
      <c r="W1954" s="2">
        <v>39938000</v>
      </c>
      <c r="X1954" t="str">
        <f>IF(OR(Raw_Data[[#This Row],[status_pembayaran]]="Macet",Raw_Data[[#This Row],[status_pembayaran]]="Kurang Lancar"),"Non Performing Loan","Performing")</f>
        <v>Performing</v>
      </c>
      <c r="Y1954" t="s">
        <v>47</v>
      </c>
      <c r="Z1954">
        <v>0</v>
      </c>
      <c r="AA1954">
        <v>0</v>
      </c>
      <c r="AB1954">
        <v>1</v>
      </c>
      <c r="AC1954" t="s">
        <v>74</v>
      </c>
      <c r="AD1954">
        <f>IF(Raw_Data[[#This Row],[rasio]]&lt;0.2,1,IF(Raw_Data[[#This Row],[rasio]]&lt;0.3,2,IF(Raw_Data[[#This Row],[rasio]]&lt;0.4,3,4)))</f>
        <v>2</v>
      </c>
      <c r="AE1954">
        <f>IF(Raw_Data[[#This Row],[kategori_dp]]="High",1,IF(Raw_Data[[#This Row],[kategori_dp]]="Medium",2,3))</f>
        <v>2</v>
      </c>
      <c r="AF1954">
        <f>IF(Raw_Data[[#This Row],[tenor_bulan]]&lt;=24,1,IF(Raw_Data[[#This Row],[tenor_bulan]]&lt;=36,2,IF(Raw_Data[[#This Row],[tenor_bulan]]&lt;=48,3,4)))</f>
        <v>2</v>
      </c>
      <c r="AG1954">
        <f>IF(Raw_Data[[#This Row],[jumlah_kali_telat]]=0,0,IF(Raw_Data[[#This Row],[jumlah_kali_telat]]&lt;=2,2,4))</f>
        <v>0</v>
      </c>
      <c r="AH1954">
        <f>Raw_Data[[#This Row],[Skor_Rasio]]+Raw_Data[[#This Row],[Skor_DP]]+Raw_Data[[#This Row],[Skor_Tenor]]+Raw_Data[[#This Row],[Skor_Telat]]</f>
        <v>6</v>
      </c>
      <c r="AI1954" t="str">
        <f>IF(Raw_Data[[#This Row],[Risk_Score]]&lt;=6,"Low Risk",IF(Raw_Data[[#This Row],[Risk_Score]]&lt;=8,"Medium Risk","High Risk"))</f>
        <v>Low Risk</v>
      </c>
      <c r="AJ1954">
        <f ca="1">IFERROR(DATEDIF(Raw_Data[[#This Row],[tanggal_pengajuan]],TODAY(),"m"),"N/A")</f>
        <v>8</v>
      </c>
      <c r="AK1954" t="str">
        <f ca="1">IF(ISNUMBER(Raw_Data[[#This Row],[MOB]]),IF(Raw_Data[[#This Row],[MOB]]&lt;6,"0-5 bulan",IF(Raw_Data[[#This Row],[MOB]]&lt;12,"6-11 bulan",IF(Raw_Data[[#This Row],[MOB]]&lt;24,"12-23 bulan","24+ bulan"))),"N/A")</f>
        <v>6-11 bulan</v>
      </c>
    </row>
    <row r="1955" spans="1:37" ht="14.25" customHeight="1" x14ac:dyDescent="0.45">
      <c r="A1955" t="s">
        <v>4588</v>
      </c>
      <c r="B1955" s="64">
        <v>46147</v>
      </c>
      <c r="C1955" s="1" t="str">
        <f t="shared" si="30"/>
        <v>May</v>
      </c>
      <c r="D1955" t="s">
        <v>779</v>
      </c>
      <c r="E1955" t="s">
        <v>4589</v>
      </c>
      <c r="F1955">
        <v>45</v>
      </c>
      <c r="G1955" t="s">
        <v>51</v>
      </c>
      <c r="H1955" t="s">
        <v>41</v>
      </c>
      <c r="I1955" s="2">
        <v>4597000</v>
      </c>
      <c r="J1955" s="3">
        <f>Raw_Data[[#This Row],[cicilan_per_bulan]]/Raw_Data[[#This Row],[penghasilan_bulanan]]</f>
        <v>0.17652817054600828</v>
      </c>
      <c r="K1955" t="s">
        <v>153</v>
      </c>
      <c r="L1955" t="s">
        <v>154</v>
      </c>
      <c r="M1955" t="s">
        <v>44</v>
      </c>
      <c r="N1955" t="s">
        <v>273</v>
      </c>
      <c r="O1955" t="s">
        <v>274</v>
      </c>
      <c r="P1955" s="2">
        <v>18457000</v>
      </c>
      <c r="Q1955" s="2">
        <v>6460000</v>
      </c>
      <c r="R1955" t="str">
        <f>IF(Raw_Data[[#This Row],[persen_dp]]&lt;15%,"Low",IF(Raw_Data[[#This Row],[persen_dp]]&gt;25%,"High","Medium"))</f>
        <v>High</v>
      </c>
      <c r="S1955" s="3">
        <v>0.35</v>
      </c>
      <c r="T1955">
        <v>18</v>
      </c>
      <c r="U1955">
        <v>0.14499999999999999</v>
      </c>
      <c r="V1955" s="2">
        <v>811500</v>
      </c>
      <c r="W1955" s="2">
        <v>14606000</v>
      </c>
      <c r="X1955" t="str">
        <f>IF(OR(Raw_Data[[#This Row],[status_pembayaran]]="Macet",Raw_Data[[#This Row],[status_pembayaran]]="Kurang Lancar"),"Non Performing Loan","Performing")</f>
        <v>Performing</v>
      </c>
      <c r="Y1955" t="s">
        <v>47</v>
      </c>
      <c r="Z1955">
        <v>0</v>
      </c>
      <c r="AA1955">
        <v>0</v>
      </c>
      <c r="AB1955">
        <v>1</v>
      </c>
      <c r="AC1955" t="s">
        <v>137</v>
      </c>
      <c r="AD1955">
        <f>IF(Raw_Data[[#This Row],[rasio]]&lt;0.2,1,IF(Raw_Data[[#This Row],[rasio]]&lt;0.3,2,IF(Raw_Data[[#This Row],[rasio]]&lt;0.4,3,4)))</f>
        <v>1</v>
      </c>
      <c r="AE1955">
        <f>IF(Raw_Data[[#This Row],[kategori_dp]]="High",1,IF(Raw_Data[[#This Row],[kategori_dp]]="Medium",2,3))</f>
        <v>1</v>
      </c>
      <c r="AF1955">
        <f>IF(Raw_Data[[#This Row],[tenor_bulan]]&lt;=24,1,IF(Raw_Data[[#This Row],[tenor_bulan]]&lt;=36,2,IF(Raw_Data[[#This Row],[tenor_bulan]]&lt;=48,3,4)))</f>
        <v>1</v>
      </c>
      <c r="AG1955">
        <f>IF(Raw_Data[[#This Row],[jumlah_kali_telat]]=0,0,IF(Raw_Data[[#This Row],[jumlah_kali_telat]]&lt;=2,2,4))</f>
        <v>0</v>
      </c>
      <c r="AH1955">
        <f>Raw_Data[[#This Row],[Skor_Rasio]]+Raw_Data[[#This Row],[Skor_DP]]+Raw_Data[[#This Row],[Skor_Tenor]]+Raw_Data[[#This Row],[Skor_Telat]]</f>
        <v>3</v>
      </c>
      <c r="AI1955" t="str">
        <f>IF(Raw_Data[[#This Row],[Risk_Score]]&lt;=6,"Low Risk",IF(Raw_Data[[#This Row],[Risk_Score]]&lt;=8,"Medium Risk","High Risk"))</f>
        <v>Low Risk</v>
      </c>
      <c r="AJ1955">
        <f ca="1">IFERROR(DATEDIF(Raw_Data[[#This Row],[tanggal_pengajuan]],TODAY(),"m"),"N/A")</f>
        <v>5</v>
      </c>
      <c r="AK1955" t="str">
        <f ca="1">IF(ISNUMBER(Raw_Data[[#This Row],[MOB]]),IF(Raw_Data[[#This Row],[MOB]]&lt;6,"0-5 bulan",IF(Raw_Data[[#This Row],[MOB]]&lt;12,"6-11 bulan",IF(Raw_Data[[#This Row],[MOB]]&lt;24,"12-23 bulan","24+ bulan"))),"N/A")</f>
        <v>0-5 bulan</v>
      </c>
    </row>
    <row r="1956" spans="1:37" ht="14.25" customHeight="1" x14ac:dyDescent="0.45">
      <c r="A1956" t="s">
        <v>4590</v>
      </c>
      <c r="B1956" s="64">
        <v>46204</v>
      </c>
      <c r="C1956" s="1" t="str">
        <f t="shared" si="30"/>
        <v>July</v>
      </c>
      <c r="D1956" t="s">
        <v>531</v>
      </c>
      <c r="E1956" t="s">
        <v>4591</v>
      </c>
      <c r="F1956">
        <v>57</v>
      </c>
      <c r="G1956" t="s">
        <v>51</v>
      </c>
      <c r="H1956" t="s">
        <v>176</v>
      </c>
      <c r="I1956" s="2">
        <v>4323000</v>
      </c>
      <c r="J1956" s="3">
        <f>Raw_Data[[#This Row],[cicilan_per_bulan]]/Raw_Data[[#This Row],[penghasilan_bulanan]]</f>
        <v>0.23784408975248669</v>
      </c>
      <c r="K1956" t="s">
        <v>102</v>
      </c>
      <c r="L1956" t="s">
        <v>103</v>
      </c>
      <c r="M1956" t="s">
        <v>55</v>
      </c>
      <c r="N1956" t="s">
        <v>121</v>
      </c>
      <c r="O1956" t="s">
        <v>122</v>
      </c>
      <c r="P1956" s="2">
        <v>36751000</v>
      </c>
      <c r="Q1956" s="2">
        <v>5513000</v>
      </c>
      <c r="R1956" t="str">
        <f>IF(Raw_Data[[#This Row],[persen_dp]]&lt;15%,"Low",IF(Raw_Data[[#This Row],[persen_dp]]&gt;25%,"High","Medium"))</f>
        <v>Medium</v>
      </c>
      <c r="S1956" s="3">
        <v>0.15</v>
      </c>
      <c r="T1956">
        <v>48</v>
      </c>
      <c r="U1956">
        <v>0.14499999999999999</v>
      </c>
      <c r="V1956" s="2">
        <v>1028200</v>
      </c>
      <c r="W1956" s="2">
        <v>49355000</v>
      </c>
      <c r="X1956" t="str">
        <f>IF(OR(Raw_Data[[#This Row],[status_pembayaran]]="Macet",Raw_Data[[#This Row],[status_pembayaran]]="Kurang Lancar"),"Non Performing Loan","Performing")</f>
        <v>Performing</v>
      </c>
      <c r="Y1956" t="s">
        <v>47</v>
      </c>
      <c r="Z1956">
        <v>0</v>
      </c>
      <c r="AA1956">
        <v>0</v>
      </c>
      <c r="AB1956">
        <v>1</v>
      </c>
      <c r="AD1956">
        <f>IF(Raw_Data[[#This Row],[rasio]]&lt;0.2,1,IF(Raw_Data[[#This Row],[rasio]]&lt;0.3,2,IF(Raw_Data[[#This Row],[rasio]]&lt;0.4,3,4)))</f>
        <v>2</v>
      </c>
      <c r="AE1956">
        <f>IF(Raw_Data[[#This Row],[kategori_dp]]="High",1,IF(Raw_Data[[#This Row],[kategori_dp]]="Medium",2,3))</f>
        <v>2</v>
      </c>
      <c r="AF1956">
        <f>IF(Raw_Data[[#This Row],[tenor_bulan]]&lt;=24,1,IF(Raw_Data[[#This Row],[tenor_bulan]]&lt;=36,2,IF(Raw_Data[[#This Row],[tenor_bulan]]&lt;=48,3,4)))</f>
        <v>3</v>
      </c>
      <c r="AG1956">
        <f>IF(Raw_Data[[#This Row],[jumlah_kali_telat]]=0,0,IF(Raw_Data[[#This Row],[jumlah_kali_telat]]&lt;=2,2,4))</f>
        <v>0</v>
      </c>
      <c r="AH1956">
        <f>Raw_Data[[#This Row],[Skor_Rasio]]+Raw_Data[[#This Row],[Skor_DP]]+Raw_Data[[#This Row],[Skor_Tenor]]+Raw_Data[[#This Row],[Skor_Telat]]</f>
        <v>7</v>
      </c>
      <c r="AI1956" t="str">
        <f>IF(Raw_Data[[#This Row],[Risk_Score]]&lt;=6,"Low Risk",IF(Raw_Data[[#This Row],[Risk_Score]]&lt;=8,"Medium Risk","High Risk"))</f>
        <v>Medium Risk</v>
      </c>
      <c r="AJ1956">
        <f ca="1">IFERROR(DATEDIF(Raw_Data[[#This Row],[tanggal_pengajuan]],TODAY(),"m"),"N/A")</f>
        <v>3</v>
      </c>
      <c r="AK1956" t="str">
        <f ca="1">IF(ISNUMBER(Raw_Data[[#This Row],[MOB]]),IF(Raw_Data[[#This Row],[MOB]]&lt;6,"0-5 bulan",IF(Raw_Data[[#This Row],[MOB]]&lt;12,"6-11 bulan",IF(Raw_Data[[#This Row],[MOB]]&lt;24,"12-23 bulan","24+ bulan"))),"N/A")</f>
        <v>0-5 bulan</v>
      </c>
    </row>
    <row r="1957" spans="1:37" ht="14.25" customHeight="1" x14ac:dyDescent="0.45">
      <c r="A1957" t="s">
        <v>4592</v>
      </c>
      <c r="B1957" s="64">
        <v>46083</v>
      </c>
      <c r="C1957" s="1" t="str">
        <f t="shared" si="30"/>
        <v>March</v>
      </c>
      <c r="D1957" t="s">
        <v>1832</v>
      </c>
      <c r="E1957" t="s">
        <v>4593</v>
      </c>
      <c r="F1957">
        <v>33</v>
      </c>
      <c r="G1957" t="s">
        <v>40</v>
      </c>
      <c r="H1957" t="s">
        <v>176</v>
      </c>
      <c r="I1957" s="2">
        <v>3881000</v>
      </c>
      <c r="J1957" s="3">
        <f>Raw_Data[[#This Row],[cicilan_per_bulan]]/Raw_Data[[#This Row],[penghasilan_bulanan]]</f>
        <v>9.8376707034269512E-2</v>
      </c>
      <c r="K1957" t="s">
        <v>63</v>
      </c>
      <c r="L1957" t="s">
        <v>64</v>
      </c>
      <c r="M1957" t="s">
        <v>249</v>
      </c>
      <c r="N1957" t="s">
        <v>250</v>
      </c>
      <c r="O1957" t="s">
        <v>57</v>
      </c>
      <c r="P1957" s="2">
        <v>16569000</v>
      </c>
      <c r="Q1957" s="2">
        <v>4971000</v>
      </c>
      <c r="R1957" t="str">
        <f>IF(Raw_Data[[#This Row],[persen_dp]]&lt;15%,"Low",IF(Raw_Data[[#This Row],[persen_dp]]&gt;25%,"High","Medium"))</f>
        <v>High</v>
      </c>
      <c r="S1957" s="3">
        <v>0.3</v>
      </c>
      <c r="T1957">
        <v>48</v>
      </c>
      <c r="U1957">
        <v>0.14499999999999999</v>
      </c>
      <c r="V1957" s="2">
        <v>381800</v>
      </c>
      <c r="W1957" s="2">
        <v>18325000</v>
      </c>
      <c r="X1957" t="str">
        <f>IF(OR(Raw_Data[[#This Row],[status_pembayaran]]="Macet",Raw_Data[[#This Row],[status_pembayaran]]="Kurang Lancar"),"Non Performing Loan","Performing")</f>
        <v>Performing</v>
      </c>
      <c r="Y1957" t="s">
        <v>47</v>
      </c>
      <c r="Z1957">
        <v>0</v>
      </c>
      <c r="AA1957">
        <v>0</v>
      </c>
      <c r="AB1957">
        <v>1</v>
      </c>
      <c r="AC1957" t="s">
        <v>137</v>
      </c>
      <c r="AD1957">
        <f>IF(Raw_Data[[#This Row],[rasio]]&lt;0.2,1,IF(Raw_Data[[#This Row],[rasio]]&lt;0.3,2,IF(Raw_Data[[#This Row],[rasio]]&lt;0.4,3,4)))</f>
        <v>1</v>
      </c>
      <c r="AE1957">
        <f>IF(Raw_Data[[#This Row],[kategori_dp]]="High",1,IF(Raw_Data[[#This Row],[kategori_dp]]="Medium",2,3))</f>
        <v>1</v>
      </c>
      <c r="AF1957">
        <f>IF(Raw_Data[[#This Row],[tenor_bulan]]&lt;=24,1,IF(Raw_Data[[#This Row],[tenor_bulan]]&lt;=36,2,IF(Raw_Data[[#This Row],[tenor_bulan]]&lt;=48,3,4)))</f>
        <v>3</v>
      </c>
      <c r="AG1957">
        <f>IF(Raw_Data[[#This Row],[jumlah_kali_telat]]=0,0,IF(Raw_Data[[#This Row],[jumlah_kali_telat]]&lt;=2,2,4))</f>
        <v>0</v>
      </c>
      <c r="AH1957">
        <f>Raw_Data[[#This Row],[Skor_Rasio]]+Raw_Data[[#This Row],[Skor_DP]]+Raw_Data[[#This Row],[Skor_Tenor]]+Raw_Data[[#This Row],[Skor_Telat]]</f>
        <v>5</v>
      </c>
      <c r="AI1957" t="str">
        <f>IF(Raw_Data[[#This Row],[Risk_Score]]&lt;=6,"Low Risk",IF(Raw_Data[[#This Row],[Risk_Score]]&lt;=8,"Medium Risk","High Risk"))</f>
        <v>Low Risk</v>
      </c>
      <c r="AJ1957">
        <f ca="1">IFERROR(DATEDIF(Raw_Data[[#This Row],[tanggal_pengajuan]],TODAY(),"m"),"N/A")</f>
        <v>7</v>
      </c>
      <c r="AK1957" t="str">
        <f ca="1">IF(ISNUMBER(Raw_Data[[#This Row],[MOB]]),IF(Raw_Data[[#This Row],[MOB]]&lt;6,"0-5 bulan",IF(Raw_Data[[#This Row],[MOB]]&lt;12,"6-11 bulan",IF(Raw_Data[[#This Row],[MOB]]&lt;24,"12-23 bulan","24+ bulan"))),"N/A")</f>
        <v>6-11 bulan</v>
      </c>
    </row>
    <row r="1958" spans="1:37" ht="14.25" customHeight="1" x14ac:dyDescent="0.45">
      <c r="A1958" t="s">
        <v>4594</v>
      </c>
      <c r="B1958" s="64">
        <v>46169</v>
      </c>
      <c r="C1958" s="1" t="str">
        <f t="shared" si="30"/>
        <v>May</v>
      </c>
      <c r="D1958" t="s">
        <v>1264</v>
      </c>
      <c r="E1958" t="s">
        <v>4595</v>
      </c>
      <c r="F1958">
        <v>47</v>
      </c>
      <c r="G1958" t="s">
        <v>40</v>
      </c>
      <c r="H1958" t="s">
        <v>152</v>
      </c>
      <c r="I1958" s="2">
        <v>3187000</v>
      </c>
      <c r="J1958" s="3">
        <f>Raw_Data[[#This Row],[cicilan_per_bulan]]/Raw_Data[[#This Row],[penghasilan_bulanan]]</f>
        <v>0.24571697521179792</v>
      </c>
      <c r="K1958" t="s">
        <v>81</v>
      </c>
      <c r="L1958" t="s">
        <v>82</v>
      </c>
      <c r="M1958" t="s">
        <v>44</v>
      </c>
      <c r="N1958" t="s">
        <v>83</v>
      </c>
      <c r="O1958" t="s">
        <v>57</v>
      </c>
      <c r="P1958" s="2">
        <v>18213000</v>
      </c>
      <c r="Q1958" s="2">
        <v>3643000</v>
      </c>
      <c r="R1958" t="str">
        <f>IF(Raw_Data[[#This Row],[persen_dp]]&lt;15%,"Low",IF(Raw_Data[[#This Row],[persen_dp]]&gt;25%,"High","Medium"))</f>
        <v>Medium</v>
      </c>
      <c r="S1958" s="3">
        <v>0.2</v>
      </c>
      <c r="T1958">
        <v>24</v>
      </c>
      <c r="U1958">
        <v>0.14499999999999999</v>
      </c>
      <c r="V1958" s="2">
        <v>783100</v>
      </c>
      <c r="W1958" s="2">
        <v>18795000</v>
      </c>
      <c r="X1958" t="str">
        <f>IF(OR(Raw_Data[[#This Row],[status_pembayaran]]="Macet",Raw_Data[[#This Row],[status_pembayaran]]="Kurang Lancar"),"Non Performing Loan","Performing")</f>
        <v>Performing</v>
      </c>
      <c r="Y1958" t="s">
        <v>47</v>
      </c>
      <c r="Z1958">
        <v>0</v>
      </c>
      <c r="AA1958">
        <v>0</v>
      </c>
      <c r="AB1958">
        <v>1</v>
      </c>
      <c r="AC1958" t="s">
        <v>74</v>
      </c>
      <c r="AD1958">
        <f>IF(Raw_Data[[#This Row],[rasio]]&lt;0.2,1,IF(Raw_Data[[#This Row],[rasio]]&lt;0.3,2,IF(Raw_Data[[#This Row],[rasio]]&lt;0.4,3,4)))</f>
        <v>2</v>
      </c>
      <c r="AE1958">
        <f>IF(Raw_Data[[#This Row],[kategori_dp]]="High",1,IF(Raw_Data[[#This Row],[kategori_dp]]="Medium",2,3))</f>
        <v>2</v>
      </c>
      <c r="AF1958">
        <f>IF(Raw_Data[[#This Row],[tenor_bulan]]&lt;=24,1,IF(Raw_Data[[#This Row],[tenor_bulan]]&lt;=36,2,IF(Raw_Data[[#This Row],[tenor_bulan]]&lt;=48,3,4)))</f>
        <v>1</v>
      </c>
      <c r="AG1958">
        <f>IF(Raw_Data[[#This Row],[jumlah_kali_telat]]=0,0,IF(Raw_Data[[#This Row],[jumlah_kali_telat]]&lt;=2,2,4))</f>
        <v>0</v>
      </c>
      <c r="AH1958">
        <f>Raw_Data[[#This Row],[Skor_Rasio]]+Raw_Data[[#This Row],[Skor_DP]]+Raw_Data[[#This Row],[Skor_Tenor]]+Raw_Data[[#This Row],[Skor_Telat]]</f>
        <v>5</v>
      </c>
      <c r="AI1958" t="str">
        <f>IF(Raw_Data[[#This Row],[Risk_Score]]&lt;=6,"Low Risk",IF(Raw_Data[[#This Row],[Risk_Score]]&lt;=8,"Medium Risk","High Risk"))</f>
        <v>Low Risk</v>
      </c>
      <c r="AJ1958">
        <f ca="1">IFERROR(DATEDIF(Raw_Data[[#This Row],[tanggal_pengajuan]],TODAY(),"m"),"N/A")</f>
        <v>4</v>
      </c>
      <c r="AK1958" t="str">
        <f ca="1">IF(ISNUMBER(Raw_Data[[#This Row],[MOB]]),IF(Raw_Data[[#This Row],[MOB]]&lt;6,"0-5 bulan",IF(Raw_Data[[#This Row],[MOB]]&lt;12,"6-11 bulan",IF(Raw_Data[[#This Row],[MOB]]&lt;24,"12-23 bulan","24+ bulan"))),"N/A")</f>
        <v>0-5 bulan</v>
      </c>
    </row>
    <row r="1959" spans="1:37" ht="14.25" customHeight="1" x14ac:dyDescent="0.45">
      <c r="A1959" t="s">
        <v>4596</v>
      </c>
      <c r="B1959" s="64">
        <v>46173</v>
      </c>
      <c r="C1959" s="1" t="str">
        <f t="shared" si="30"/>
        <v>May</v>
      </c>
      <c r="D1959" t="s">
        <v>1203</v>
      </c>
      <c r="E1959" t="s">
        <v>4597</v>
      </c>
      <c r="F1959">
        <v>30</v>
      </c>
      <c r="G1959" t="s">
        <v>51</v>
      </c>
      <c r="H1959" t="s">
        <v>176</v>
      </c>
      <c r="I1959" s="2">
        <v>4078000</v>
      </c>
      <c r="J1959" s="3">
        <f>Raw_Data[[#This Row],[cicilan_per_bulan]]/Raw_Data[[#This Row],[penghasilan_bulanan]]</f>
        <v>0.16319274153997057</v>
      </c>
      <c r="K1959" t="s">
        <v>167</v>
      </c>
      <c r="L1959" t="s">
        <v>110</v>
      </c>
      <c r="M1959" t="s">
        <v>72</v>
      </c>
      <c r="N1959" t="s">
        <v>97</v>
      </c>
      <c r="O1959" t="s">
        <v>57</v>
      </c>
      <c r="P1959" s="2">
        <v>16508000</v>
      </c>
      <c r="Q1959" s="2">
        <v>4127000</v>
      </c>
      <c r="R1959" t="str">
        <f>IF(Raw_Data[[#This Row],[persen_dp]]&lt;15%,"Low",IF(Raw_Data[[#This Row],[persen_dp]]&gt;25%,"High","Medium"))</f>
        <v>Medium</v>
      </c>
      <c r="S1959" s="3">
        <v>0.25</v>
      </c>
      <c r="T1959">
        <v>24</v>
      </c>
      <c r="U1959">
        <v>0.14499999999999999</v>
      </c>
      <c r="V1959" s="2">
        <v>665500</v>
      </c>
      <c r="W1959" s="2">
        <v>15972000</v>
      </c>
      <c r="X1959" t="str">
        <f>IF(OR(Raw_Data[[#This Row],[status_pembayaran]]="Macet",Raw_Data[[#This Row],[status_pembayaran]]="Kurang Lancar"),"Non Performing Loan","Performing")</f>
        <v>Performing</v>
      </c>
      <c r="Y1959" t="s">
        <v>47</v>
      </c>
      <c r="Z1959">
        <v>0</v>
      </c>
      <c r="AA1959">
        <v>0</v>
      </c>
      <c r="AB1959">
        <v>1</v>
      </c>
      <c r="AC1959" t="s">
        <v>137</v>
      </c>
      <c r="AD1959">
        <f>IF(Raw_Data[[#This Row],[rasio]]&lt;0.2,1,IF(Raw_Data[[#This Row],[rasio]]&lt;0.3,2,IF(Raw_Data[[#This Row],[rasio]]&lt;0.4,3,4)))</f>
        <v>1</v>
      </c>
      <c r="AE1959">
        <f>IF(Raw_Data[[#This Row],[kategori_dp]]="High",1,IF(Raw_Data[[#This Row],[kategori_dp]]="Medium",2,3))</f>
        <v>2</v>
      </c>
      <c r="AF1959">
        <f>IF(Raw_Data[[#This Row],[tenor_bulan]]&lt;=24,1,IF(Raw_Data[[#This Row],[tenor_bulan]]&lt;=36,2,IF(Raw_Data[[#This Row],[tenor_bulan]]&lt;=48,3,4)))</f>
        <v>1</v>
      </c>
      <c r="AG1959">
        <f>IF(Raw_Data[[#This Row],[jumlah_kali_telat]]=0,0,IF(Raw_Data[[#This Row],[jumlah_kali_telat]]&lt;=2,2,4))</f>
        <v>0</v>
      </c>
      <c r="AH1959">
        <f>Raw_Data[[#This Row],[Skor_Rasio]]+Raw_Data[[#This Row],[Skor_DP]]+Raw_Data[[#This Row],[Skor_Tenor]]+Raw_Data[[#This Row],[Skor_Telat]]</f>
        <v>4</v>
      </c>
      <c r="AI1959" t="str">
        <f>IF(Raw_Data[[#This Row],[Risk_Score]]&lt;=6,"Low Risk",IF(Raw_Data[[#This Row],[Risk_Score]]&lt;=8,"Medium Risk","High Risk"))</f>
        <v>Low Risk</v>
      </c>
      <c r="AJ1959">
        <f ca="1">IFERROR(DATEDIF(Raw_Data[[#This Row],[tanggal_pengajuan]],TODAY(),"m"),"N/A")</f>
        <v>4</v>
      </c>
      <c r="AK1959" t="str">
        <f ca="1">IF(ISNUMBER(Raw_Data[[#This Row],[MOB]]),IF(Raw_Data[[#This Row],[MOB]]&lt;6,"0-5 bulan",IF(Raw_Data[[#This Row],[MOB]]&lt;12,"6-11 bulan",IF(Raw_Data[[#This Row],[MOB]]&lt;24,"12-23 bulan","24+ bulan"))),"N/A")</f>
        <v>0-5 bulan</v>
      </c>
    </row>
    <row r="1960" spans="1:37" ht="14.25" customHeight="1" x14ac:dyDescent="0.45">
      <c r="A1960" t="s">
        <v>4598</v>
      </c>
      <c r="B1960" s="64">
        <v>46137</v>
      </c>
      <c r="C1960" s="1" t="str">
        <f t="shared" si="30"/>
        <v>April</v>
      </c>
      <c r="D1960" t="s">
        <v>1980</v>
      </c>
      <c r="E1960" t="s">
        <v>4599</v>
      </c>
      <c r="F1960">
        <v>32</v>
      </c>
      <c r="G1960" t="s">
        <v>40</v>
      </c>
      <c r="H1960" t="s">
        <v>41</v>
      </c>
      <c r="I1960" s="2">
        <v>7463000</v>
      </c>
      <c r="J1960" s="3">
        <f>Raw_Data[[#This Row],[cicilan_per_bulan]]/Raw_Data[[#This Row],[penghasilan_bulanan]]</f>
        <v>8.4617446067265178E-2</v>
      </c>
      <c r="K1960" t="s">
        <v>119</v>
      </c>
      <c r="L1960" t="s">
        <v>120</v>
      </c>
      <c r="M1960" t="s">
        <v>72</v>
      </c>
      <c r="N1960" t="s">
        <v>73</v>
      </c>
      <c r="O1960" t="s">
        <v>46</v>
      </c>
      <c r="P1960" s="2">
        <v>21124000</v>
      </c>
      <c r="Q1960" s="2">
        <v>5281000</v>
      </c>
      <c r="R1960" t="str">
        <f>IF(Raw_Data[[#This Row],[persen_dp]]&lt;15%,"Low",IF(Raw_Data[[#This Row],[persen_dp]]&gt;25%,"High","Medium"))</f>
        <v>Medium</v>
      </c>
      <c r="S1960" s="3">
        <v>0.25</v>
      </c>
      <c r="T1960">
        <v>36</v>
      </c>
      <c r="U1960">
        <v>0.14499999999999999</v>
      </c>
      <c r="V1960" s="2">
        <v>631500</v>
      </c>
      <c r="W1960" s="2">
        <v>22735000</v>
      </c>
      <c r="X1960" t="str">
        <f>IF(OR(Raw_Data[[#This Row],[status_pembayaran]]="Macet",Raw_Data[[#This Row],[status_pembayaran]]="Kurang Lancar"),"Non Performing Loan","Performing")</f>
        <v>Performing</v>
      </c>
      <c r="Y1960" t="s">
        <v>47</v>
      </c>
      <c r="Z1960">
        <v>0</v>
      </c>
      <c r="AA1960">
        <v>0</v>
      </c>
      <c r="AB1960">
        <v>1</v>
      </c>
      <c r="AC1960" t="s">
        <v>104</v>
      </c>
      <c r="AD1960">
        <f>IF(Raw_Data[[#This Row],[rasio]]&lt;0.2,1,IF(Raw_Data[[#This Row],[rasio]]&lt;0.3,2,IF(Raw_Data[[#This Row],[rasio]]&lt;0.4,3,4)))</f>
        <v>1</v>
      </c>
      <c r="AE1960">
        <f>IF(Raw_Data[[#This Row],[kategori_dp]]="High",1,IF(Raw_Data[[#This Row],[kategori_dp]]="Medium",2,3))</f>
        <v>2</v>
      </c>
      <c r="AF1960">
        <f>IF(Raw_Data[[#This Row],[tenor_bulan]]&lt;=24,1,IF(Raw_Data[[#This Row],[tenor_bulan]]&lt;=36,2,IF(Raw_Data[[#This Row],[tenor_bulan]]&lt;=48,3,4)))</f>
        <v>2</v>
      </c>
      <c r="AG1960">
        <f>IF(Raw_Data[[#This Row],[jumlah_kali_telat]]=0,0,IF(Raw_Data[[#This Row],[jumlah_kali_telat]]&lt;=2,2,4))</f>
        <v>0</v>
      </c>
      <c r="AH1960">
        <f>Raw_Data[[#This Row],[Skor_Rasio]]+Raw_Data[[#This Row],[Skor_DP]]+Raw_Data[[#This Row],[Skor_Tenor]]+Raw_Data[[#This Row],[Skor_Telat]]</f>
        <v>5</v>
      </c>
      <c r="AI1960" t="str">
        <f>IF(Raw_Data[[#This Row],[Risk_Score]]&lt;=6,"Low Risk",IF(Raw_Data[[#This Row],[Risk_Score]]&lt;=8,"Medium Risk","High Risk"))</f>
        <v>Low Risk</v>
      </c>
      <c r="AJ1960">
        <f ca="1">IFERROR(DATEDIF(Raw_Data[[#This Row],[tanggal_pengajuan]],TODAY(),"m"),"N/A")</f>
        <v>5</v>
      </c>
      <c r="AK1960" t="str">
        <f ca="1">IF(ISNUMBER(Raw_Data[[#This Row],[MOB]]),IF(Raw_Data[[#This Row],[MOB]]&lt;6,"0-5 bulan",IF(Raw_Data[[#This Row],[MOB]]&lt;12,"6-11 bulan",IF(Raw_Data[[#This Row],[MOB]]&lt;24,"12-23 bulan","24+ bulan"))),"N/A")</f>
        <v>0-5 bulan</v>
      </c>
    </row>
    <row r="1961" spans="1:37" ht="14.25" customHeight="1" x14ac:dyDescent="0.45">
      <c r="A1961" t="s">
        <v>4600</v>
      </c>
      <c r="B1961" s="64">
        <v>46266</v>
      </c>
      <c r="C1961" s="1" t="str">
        <f t="shared" si="30"/>
        <v>September</v>
      </c>
      <c r="D1961" t="s">
        <v>2438</v>
      </c>
      <c r="E1961" t="s">
        <v>4601</v>
      </c>
      <c r="F1961">
        <v>22</v>
      </c>
      <c r="G1961" t="s">
        <v>51</v>
      </c>
      <c r="H1961" t="s">
        <v>108</v>
      </c>
      <c r="I1961" s="2">
        <v>4257000</v>
      </c>
      <c r="J1961" s="3">
        <f>Raw_Data[[#This Row],[cicilan_per_bulan]]/Raw_Data[[#This Row],[penghasilan_bulanan]]</f>
        <v>0.17641531595019966</v>
      </c>
      <c r="K1961" t="s">
        <v>205</v>
      </c>
      <c r="L1961" t="s">
        <v>110</v>
      </c>
      <c r="M1961" t="s">
        <v>55</v>
      </c>
      <c r="N1961" t="s">
        <v>221</v>
      </c>
      <c r="O1961" t="s">
        <v>159</v>
      </c>
      <c r="P1961" s="2">
        <v>43539000</v>
      </c>
      <c r="Q1961" s="2">
        <v>17416000</v>
      </c>
      <c r="R1961" t="str">
        <f>IF(Raw_Data[[#This Row],[persen_dp]]&lt;15%,"Low",IF(Raw_Data[[#This Row],[persen_dp]]&gt;25%,"High","Medium"))</f>
        <v>High</v>
      </c>
      <c r="S1961" s="3">
        <v>0.4</v>
      </c>
      <c r="T1961">
        <v>60</v>
      </c>
      <c r="U1961">
        <v>0.14499999999999999</v>
      </c>
      <c r="V1961" s="2">
        <v>751000</v>
      </c>
      <c r="W1961" s="2">
        <v>45063000</v>
      </c>
      <c r="X1961" t="str">
        <f>IF(OR(Raw_Data[[#This Row],[status_pembayaran]]="Macet",Raw_Data[[#This Row],[status_pembayaran]]="Kurang Lancar"),"Non Performing Loan","Performing")</f>
        <v>Performing</v>
      </c>
      <c r="Y1961" t="s">
        <v>47</v>
      </c>
      <c r="Z1961">
        <v>0</v>
      </c>
      <c r="AA1961">
        <v>0</v>
      </c>
      <c r="AB1961">
        <v>1</v>
      </c>
      <c r="AD1961">
        <f>IF(Raw_Data[[#This Row],[rasio]]&lt;0.2,1,IF(Raw_Data[[#This Row],[rasio]]&lt;0.3,2,IF(Raw_Data[[#This Row],[rasio]]&lt;0.4,3,4)))</f>
        <v>1</v>
      </c>
      <c r="AE1961">
        <f>IF(Raw_Data[[#This Row],[kategori_dp]]="High",1,IF(Raw_Data[[#This Row],[kategori_dp]]="Medium",2,3))</f>
        <v>1</v>
      </c>
      <c r="AF1961">
        <f>IF(Raw_Data[[#This Row],[tenor_bulan]]&lt;=24,1,IF(Raw_Data[[#This Row],[tenor_bulan]]&lt;=36,2,IF(Raw_Data[[#This Row],[tenor_bulan]]&lt;=48,3,4)))</f>
        <v>4</v>
      </c>
      <c r="AG1961">
        <f>IF(Raw_Data[[#This Row],[jumlah_kali_telat]]=0,0,IF(Raw_Data[[#This Row],[jumlah_kali_telat]]&lt;=2,2,4))</f>
        <v>0</v>
      </c>
      <c r="AH1961">
        <f>Raw_Data[[#This Row],[Skor_Rasio]]+Raw_Data[[#This Row],[Skor_DP]]+Raw_Data[[#This Row],[Skor_Tenor]]+Raw_Data[[#This Row],[Skor_Telat]]</f>
        <v>6</v>
      </c>
      <c r="AI1961" t="str">
        <f>IF(Raw_Data[[#This Row],[Risk_Score]]&lt;=6,"Low Risk",IF(Raw_Data[[#This Row],[Risk_Score]]&lt;=8,"Medium Risk","High Risk"))</f>
        <v>Low Risk</v>
      </c>
      <c r="AJ1961">
        <f ca="1">IFERROR(DATEDIF(Raw_Data[[#This Row],[tanggal_pengajuan]],TODAY(),"m"),"N/A")</f>
        <v>1</v>
      </c>
      <c r="AK1961" t="str">
        <f ca="1">IF(ISNUMBER(Raw_Data[[#This Row],[MOB]]),IF(Raw_Data[[#This Row],[MOB]]&lt;6,"0-5 bulan",IF(Raw_Data[[#This Row],[MOB]]&lt;12,"6-11 bulan",IF(Raw_Data[[#This Row],[MOB]]&lt;24,"12-23 bulan","24+ bulan"))),"N/A")</f>
        <v>0-5 bulan</v>
      </c>
    </row>
    <row r="1962" spans="1:37" ht="14.25" customHeight="1" x14ac:dyDescent="0.45">
      <c r="A1962" t="s">
        <v>4602</v>
      </c>
      <c r="B1962" s="64">
        <v>46069</v>
      </c>
      <c r="C1962" s="1" t="str">
        <f t="shared" si="30"/>
        <v>February</v>
      </c>
      <c r="D1962" t="s">
        <v>1704</v>
      </c>
      <c r="E1962" t="s">
        <v>4603</v>
      </c>
      <c r="F1962">
        <v>29</v>
      </c>
      <c r="G1962" t="s">
        <v>40</v>
      </c>
      <c r="H1962" t="s">
        <v>176</v>
      </c>
      <c r="I1962" s="2">
        <v>5366000</v>
      </c>
      <c r="J1962" s="3">
        <f>Raw_Data[[#This Row],[cicilan_per_bulan]]/Raw_Data[[#This Row],[penghasilan_bulanan]]</f>
        <v>0.13635855385762208</v>
      </c>
      <c r="K1962" t="s">
        <v>286</v>
      </c>
      <c r="L1962" t="s">
        <v>154</v>
      </c>
      <c r="M1962" t="s">
        <v>44</v>
      </c>
      <c r="N1962" t="s">
        <v>273</v>
      </c>
      <c r="O1962" t="s">
        <v>274</v>
      </c>
      <c r="P1962" s="2">
        <v>18030000</v>
      </c>
      <c r="Q1962" s="2">
        <v>7212000</v>
      </c>
      <c r="R1962" t="str">
        <f>IF(Raw_Data[[#This Row],[persen_dp]]&lt;15%,"Low",IF(Raw_Data[[#This Row],[persen_dp]]&gt;25%,"High","Medium"))</f>
        <v>High</v>
      </c>
      <c r="S1962" s="3">
        <v>0.4</v>
      </c>
      <c r="T1962">
        <v>18</v>
      </c>
      <c r="U1962">
        <v>0.14499999999999999</v>
      </c>
      <c r="V1962" s="2">
        <v>731700</v>
      </c>
      <c r="W1962" s="2">
        <v>13170000</v>
      </c>
      <c r="X1962" t="str">
        <f>IF(OR(Raw_Data[[#This Row],[status_pembayaran]]="Macet",Raw_Data[[#This Row],[status_pembayaran]]="Kurang Lancar"),"Non Performing Loan","Performing")</f>
        <v>Performing</v>
      </c>
      <c r="Y1962" t="s">
        <v>47</v>
      </c>
      <c r="Z1962">
        <v>0</v>
      </c>
      <c r="AA1962">
        <v>0</v>
      </c>
      <c r="AB1962">
        <v>1</v>
      </c>
      <c r="AC1962" t="s">
        <v>66</v>
      </c>
      <c r="AD1962">
        <f>IF(Raw_Data[[#This Row],[rasio]]&lt;0.2,1,IF(Raw_Data[[#This Row],[rasio]]&lt;0.3,2,IF(Raw_Data[[#This Row],[rasio]]&lt;0.4,3,4)))</f>
        <v>1</v>
      </c>
      <c r="AE1962">
        <f>IF(Raw_Data[[#This Row],[kategori_dp]]="High",1,IF(Raw_Data[[#This Row],[kategori_dp]]="Medium",2,3))</f>
        <v>1</v>
      </c>
      <c r="AF1962">
        <f>IF(Raw_Data[[#This Row],[tenor_bulan]]&lt;=24,1,IF(Raw_Data[[#This Row],[tenor_bulan]]&lt;=36,2,IF(Raw_Data[[#This Row],[tenor_bulan]]&lt;=48,3,4)))</f>
        <v>1</v>
      </c>
      <c r="AG1962">
        <f>IF(Raw_Data[[#This Row],[jumlah_kali_telat]]=0,0,IF(Raw_Data[[#This Row],[jumlah_kali_telat]]&lt;=2,2,4))</f>
        <v>0</v>
      </c>
      <c r="AH1962">
        <f>Raw_Data[[#This Row],[Skor_Rasio]]+Raw_Data[[#This Row],[Skor_DP]]+Raw_Data[[#This Row],[Skor_Tenor]]+Raw_Data[[#This Row],[Skor_Telat]]</f>
        <v>3</v>
      </c>
      <c r="AI1962" t="str">
        <f>IF(Raw_Data[[#This Row],[Risk_Score]]&lt;=6,"Low Risk",IF(Raw_Data[[#This Row],[Risk_Score]]&lt;=8,"Medium Risk","High Risk"))</f>
        <v>Low Risk</v>
      </c>
      <c r="AJ1962">
        <f ca="1">IFERROR(DATEDIF(Raw_Data[[#This Row],[tanggal_pengajuan]],TODAY(),"m"),"N/A")</f>
        <v>8</v>
      </c>
      <c r="AK1962" t="str">
        <f ca="1">IF(ISNUMBER(Raw_Data[[#This Row],[MOB]]),IF(Raw_Data[[#This Row],[MOB]]&lt;6,"0-5 bulan",IF(Raw_Data[[#This Row],[MOB]]&lt;12,"6-11 bulan",IF(Raw_Data[[#This Row],[MOB]]&lt;24,"12-23 bulan","24+ bulan"))),"N/A")</f>
        <v>6-11 bulan</v>
      </c>
    </row>
    <row r="1963" spans="1:37" ht="14.25" customHeight="1" x14ac:dyDescent="0.45">
      <c r="A1963" t="s">
        <v>4604</v>
      </c>
      <c r="B1963" s="64">
        <v>46071</v>
      </c>
      <c r="C1963" s="1" t="str">
        <f t="shared" si="30"/>
        <v>February</v>
      </c>
      <c r="D1963" t="s">
        <v>970</v>
      </c>
      <c r="E1963" t="s">
        <v>4605</v>
      </c>
      <c r="F1963">
        <v>34</v>
      </c>
      <c r="G1963" t="s">
        <v>40</v>
      </c>
      <c r="H1963" t="s">
        <v>96</v>
      </c>
      <c r="I1963" s="2">
        <v>4798000</v>
      </c>
      <c r="J1963" s="3">
        <f>Raw_Data[[#This Row],[cicilan_per_bulan]]/Raw_Data[[#This Row],[penghasilan_bulanan]]</f>
        <v>0.3720508545227178</v>
      </c>
      <c r="K1963" t="s">
        <v>119</v>
      </c>
      <c r="L1963" t="s">
        <v>120</v>
      </c>
      <c r="M1963" t="s">
        <v>55</v>
      </c>
      <c r="N1963" t="s">
        <v>231</v>
      </c>
      <c r="O1963" t="s">
        <v>232</v>
      </c>
      <c r="P1963" s="2">
        <v>36902000</v>
      </c>
      <c r="Q1963" s="2">
        <v>3690000</v>
      </c>
      <c r="R1963" t="str">
        <f>IF(Raw_Data[[#This Row],[persen_dp]]&lt;15%,"Low",IF(Raw_Data[[#This Row],[persen_dp]]&gt;25%,"High","Medium"))</f>
        <v>Low</v>
      </c>
      <c r="S1963" s="3">
        <v>0.1</v>
      </c>
      <c r="T1963">
        <v>24</v>
      </c>
      <c r="U1963">
        <v>0.14499999999999999</v>
      </c>
      <c r="V1963" s="2">
        <v>1785100</v>
      </c>
      <c r="W1963" s="2">
        <v>42843000</v>
      </c>
      <c r="X1963" t="str">
        <f>IF(OR(Raw_Data[[#This Row],[status_pembayaran]]="Macet",Raw_Data[[#This Row],[status_pembayaran]]="Kurang Lancar"),"Non Performing Loan","Performing")</f>
        <v>Performing</v>
      </c>
      <c r="Y1963" t="s">
        <v>47</v>
      </c>
      <c r="Z1963">
        <v>0</v>
      </c>
      <c r="AA1963">
        <v>0</v>
      </c>
      <c r="AB1963">
        <v>1</v>
      </c>
      <c r="AD1963">
        <f>IF(Raw_Data[[#This Row],[rasio]]&lt;0.2,1,IF(Raw_Data[[#This Row],[rasio]]&lt;0.3,2,IF(Raw_Data[[#This Row],[rasio]]&lt;0.4,3,4)))</f>
        <v>3</v>
      </c>
      <c r="AE1963">
        <f>IF(Raw_Data[[#This Row],[kategori_dp]]="High",1,IF(Raw_Data[[#This Row],[kategori_dp]]="Medium",2,3))</f>
        <v>3</v>
      </c>
      <c r="AF1963">
        <f>IF(Raw_Data[[#This Row],[tenor_bulan]]&lt;=24,1,IF(Raw_Data[[#This Row],[tenor_bulan]]&lt;=36,2,IF(Raw_Data[[#This Row],[tenor_bulan]]&lt;=48,3,4)))</f>
        <v>1</v>
      </c>
      <c r="AG1963">
        <f>IF(Raw_Data[[#This Row],[jumlah_kali_telat]]=0,0,IF(Raw_Data[[#This Row],[jumlah_kali_telat]]&lt;=2,2,4))</f>
        <v>0</v>
      </c>
      <c r="AH1963">
        <f>Raw_Data[[#This Row],[Skor_Rasio]]+Raw_Data[[#This Row],[Skor_DP]]+Raw_Data[[#This Row],[Skor_Tenor]]+Raw_Data[[#This Row],[Skor_Telat]]</f>
        <v>7</v>
      </c>
      <c r="AI1963" t="str">
        <f>IF(Raw_Data[[#This Row],[Risk_Score]]&lt;=6,"Low Risk",IF(Raw_Data[[#This Row],[Risk_Score]]&lt;=8,"Medium Risk","High Risk"))</f>
        <v>Medium Risk</v>
      </c>
      <c r="AJ1963">
        <f ca="1">IFERROR(DATEDIF(Raw_Data[[#This Row],[tanggal_pengajuan]],TODAY(),"m"),"N/A")</f>
        <v>8</v>
      </c>
      <c r="AK1963" t="str">
        <f ca="1">IF(ISNUMBER(Raw_Data[[#This Row],[MOB]]),IF(Raw_Data[[#This Row],[MOB]]&lt;6,"0-5 bulan",IF(Raw_Data[[#This Row],[MOB]]&lt;12,"6-11 bulan",IF(Raw_Data[[#This Row],[MOB]]&lt;24,"12-23 bulan","24+ bulan"))),"N/A")</f>
        <v>6-11 bulan</v>
      </c>
    </row>
    <row r="1964" spans="1:37" ht="14.25" customHeight="1" x14ac:dyDescent="0.45">
      <c r="A1964" t="s">
        <v>4606</v>
      </c>
      <c r="B1964" s="64">
        <v>46181</v>
      </c>
      <c r="C1964" s="1" t="str">
        <f t="shared" si="30"/>
        <v>June</v>
      </c>
      <c r="D1964" t="s">
        <v>1641</v>
      </c>
      <c r="E1964" t="s">
        <v>4607</v>
      </c>
      <c r="F1964">
        <v>36</v>
      </c>
      <c r="G1964" t="s">
        <v>51</v>
      </c>
      <c r="H1964" t="s">
        <v>52</v>
      </c>
      <c r="I1964" s="2">
        <v>6935000</v>
      </c>
      <c r="J1964" s="3">
        <f>Raw_Data[[#This Row],[cicilan_per_bulan]]/Raw_Data[[#This Row],[penghasilan_bulanan]]</f>
        <v>0.17062725306416726</v>
      </c>
      <c r="K1964" t="s">
        <v>286</v>
      </c>
      <c r="L1964" t="s">
        <v>154</v>
      </c>
      <c r="M1964" t="s">
        <v>44</v>
      </c>
      <c r="N1964" t="s">
        <v>163</v>
      </c>
      <c r="O1964" t="s">
        <v>46</v>
      </c>
      <c r="P1964" s="2">
        <v>29353000</v>
      </c>
      <c r="Q1964" s="2">
        <v>7338000</v>
      </c>
      <c r="R1964" t="str">
        <f>IF(Raw_Data[[#This Row],[persen_dp]]&lt;15%,"Low",IF(Raw_Data[[#This Row],[persen_dp]]&gt;25%,"High","Medium"))</f>
        <v>Medium</v>
      </c>
      <c r="S1964" s="3">
        <v>0.25</v>
      </c>
      <c r="T1964">
        <v>24</v>
      </c>
      <c r="U1964">
        <v>0.14499999999999999</v>
      </c>
      <c r="V1964" s="2">
        <v>1183300</v>
      </c>
      <c r="W1964" s="2">
        <v>28399000</v>
      </c>
      <c r="X1964" t="str">
        <f>IF(OR(Raw_Data[[#This Row],[status_pembayaran]]="Macet",Raw_Data[[#This Row],[status_pembayaran]]="Kurang Lancar"),"Non Performing Loan","Performing")</f>
        <v>Performing</v>
      </c>
      <c r="Y1964" t="s">
        <v>47</v>
      </c>
      <c r="Z1964">
        <v>0</v>
      </c>
      <c r="AA1964">
        <v>0</v>
      </c>
      <c r="AB1964">
        <v>1</v>
      </c>
      <c r="AD1964">
        <f>IF(Raw_Data[[#This Row],[rasio]]&lt;0.2,1,IF(Raw_Data[[#This Row],[rasio]]&lt;0.3,2,IF(Raw_Data[[#This Row],[rasio]]&lt;0.4,3,4)))</f>
        <v>1</v>
      </c>
      <c r="AE1964">
        <f>IF(Raw_Data[[#This Row],[kategori_dp]]="High",1,IF(Raw_Data[[#This Row],[kategori_dp]]="Medium",2,3))</f>
        <v>2</v>
      </c>
      <c r="AF1964">
        <f>IF(Raw_Data[[#This Row],[tenor_bulan]]&lt;=24,1,IF(Raw_Data[[#This Row],[tenor_bulan]]&lt;=36,2,IF(Raw_Data[[#This Row],[tenor_bulan]]&lt;=48,3,4)))</f>
        <v>1</v>
      </c>
      <c r="AG1964">
        <f>IF(Raw_Data[[#This Row],[jumlah_kali_telat]]=0,0,IF(Raw_Data[[#This Row],[jumlah_kali_telat]]&lt;=2,2,4))</f>
        <v>0</v>
      </c>
      <c r="AH1964">
        <f>Raw_Data[[#This Row],[Skor_Rasio]]+Raw_Data[[#This Row],[Skor_DP]]+Raw_Data[[#This Row],[Skor_Tenor]]+Raw_Data[[#This Row],[Skor_Telat]]</f>
        <v>4</v>
      </c>
      <c r="AI1964" t="str">
        <f>IF(Raw_Data[[#This Row],[Risk_Score]]&lt;=6,"Low Risk",IF(Raw_Data[[#This Row],[Risk_Score]]&lt;=8,"Medium Risk","High Risk"))</f>
        <v>Low Risk</v>
      </c>
      <c r="AJ1964">
        <f ca="1">IFERROR(DATEDIF(Raw_Data[[#This Row],[tanggal_pengajuan]],TODAY(),"m"),"N/A")</f>
        <v>4</v>
      </c>
      <c r="AK1964" t="str">
        <f ca="1">IF(ISNUMBER(Raw_Data[[#This Row],[MOB]]),IF(Raw_Data[[#This Row],[MOB]]&lt;6,"0-5 bulan",IF(Raw_Data[[#This Row],[MOB]]&lt;12,"6-11 bulan",IF(Raw_Data[[#This Row],[MOB]]&lt;24,"12-23 bulan","24+ bulan"))),"N/A")</f>
        <v>0-5 bulan</v>
      </c>
    </row>
    <row r="1965" spans="1:37" ht="14.25" customHeight="1" x14ac:dyDescent="0.45">
      <c r="A1965" t="s">
        <v>4608</v>
      </c>
      <c r="B1965" s="64">
        <v>46044</v>
      </c>
      <c r="C1965" s="1" t="str">
        <f t="shared" si="30"/>
        <v>January</v>
      </c>
      <c r="D1965" t="s">
        <v>1573</v>
      </c>
      <c r="E1965" t="s">
        <v>4609</v>
      </c>
      <c r="F1965">
        <v>58</v>
      </c>
      <c r="G1965" t="s">
        <v>51</v>
      </c>
      <c r="H1965" t="s">
        <v>52</v>
      </c>
      <c r="I1965" s="2">
        <v>8506000</v>
      </c>
      <c r="J1965" s="3">
        <f>Raw_Data[[#This Row],[cicilan_per_bulan]]/Raw_Data[[#This Row],[penghasilan_bulanan]]</f>
        <v>3.794968257700447E-2</v>
      </c>
      <c r="K1965" t="s">
        <v>102</v>
      </c>
      <c r="L1965" t="s">
        <v>103</v>
      </c>
      <c r="M1965" t="s">
        <v>44</v>
      </c>
      <c r="N1965" t="s">
        <v>83</v>
      </c>
      <c r="O1965" t="s">
        <v>57</v>
      </c>
      <c r="P1965" s="2">
        <v>18711000</v>
      </c>
      <c r="Q1965" s="2">
        <v>7484000</v>
      </c>
      <c r="R1965" t="str">
        <f>IF(Raw_Data[[#This Row],[persen_dp]]&lt;15%,"Low",IF(Raw_Data[[#This Row],[persen_dp]]&gt;25%,"High","Medium"))</f>
        <v>High</v>
      </c>
      <c r="S1965" s="3">
        <v>0.4</v>
      </c>
      <c r="T1965">
        <v>60</v>
      </c>
      <c r="U1965">
        <v>0.14499999999999999</v>
      </c>
      <c r="V1965" s="2">
        <v>322800</v>
      </c>
      <c r="W1965" s="2">
        <v>19366000</v>
      </c>
      <c r="X1965" t="str">
        <f>IF(OR(Raw_Data[[#This Row],[status_pembayaran]]="Macet",Raw_Data[[#This Row],[status_pembayaran]]="Kurang Lancar"),"Non Performing Loan","Performing")</f>
        <v>Performing</v>
      </c>
      <c r="Y1965" t="s">
        <v>47</v>
      </c>
      <c r="Z1965">
        <v>0</v>
      </c>
      <c r="AA1965">
        <v>0</v>
      </c>
      <c r="AB1965">
        <v>1</v>
      </c>
      <c r="AD1965">
        <f>IF(Raw_Data[[#This Row],[rasio]]&lt;0.2,1,IF(Raw_Data[[#This Row],[rasio]]&lt;0.3,2,IF(Raw_Data[[#This Row],[rasio]]&lt;0.4,3,4)))</f>
        <v>1</v>
      </c>
      <c r="AE1965">
        <f>IF(Raw_Data[[#This Row],[kategori_dp]]="High",1,IF(Raw_Data[[#This Row],[kategori_dp]]="Medium",2,3))</f>
        <v>1</v>
      </c>
      <c r="AF1965">
        <f>IF(Raw_Data[[#This Row],[tenor_bulan]]&lt;=24,1,IF(Raw_Data[[#This Row],[tenor_bulan]]&lt;=36,2,IF(Raw_Data[[#This Row],[tenor_bulan]]&lt;=48,3,4)))</f>
        <v>4</v>
      </c>
      <c r="AG1965">
        <f>IF(Raw_Data[[#This Row],[jumlah_kali_telat]]=0,0,IF(Raw_Data[[#This Row],[jumlah_kali_telat]]&lt;=2,2,4))</f>
        <v>0</v>
      </c>
      <c r="AH1965">
        <f>Raw_Data[[#This Row],[Skor_Rasio]]+Raw_Data[[#This Row],[Skor_DP]]+Raw_Data[[#This Row],[Skor_Tenor]]+Raw_Data[[#This Row],[Skor_Telat]]</f>
        <v>6</v>
      </c>
      <c r="AI1965" t="str">
        <f>IF(Raw_Data[[#This Row],[Risk_Score]]&lt;=6,"Low Risk",IF(Raw_Data[[#This Row],[Risk_Score]]&lt;=8,"Medium Risk","High Risk"))</f>
        <v>Low Risk</v>
      </c>
      <c r="AJ1965">
        <f ca="1">IFERROR(DATEDIF(Raw_Data[[#This Row],[tanggal_pengajuan]],TODAY(),"m"),"N/A")</f>
        <v>9</v>
      </c>
      <c r="AK1965" t="str">
        <f ca="1">IF(ISNUMBER(Raw_Data[[#This Row],[MOB]]),IF(Raw_Data[[#This Row],[MOB]]&lt;6,"0-5 bulan",IF(Raw_Data[[#This Row],[MOB]]&lt;12,"6-11 bulan",IF(Raw_Data[[#This Row],[MOB]]&lt;24,"12-23 bulan","24+ bulan"))),"N/A")</f>
        <v>6-11 bulan</v>
      </c>
    </row>
    <row r="1966" spans="1:37" ht="14.25" customHeight="1" x14ac:dyDescent="0.45">
      <c r="A1966" t="s">
        <v>4610</v>
      </c>
      <c r="B1966" s="64">
        <v>46060</v>
      </c>
      <c r="C1966" s="1" t="str">
        <f t="shared" si="30"/>
        <v>February</v>
      </c>
      <c r="D1966" t="s">
        <v>1498</v>
      </c>
      <c r="E1966" t="s">
        <v>4611</v>
      </c>
      <c r="F1966">
        <v>44</v>
      </c>
      <c r="G1966" t="s">
        <v>51</v>
      </c>
      <c r="H1966" t="s">
        <v>52</v>
      </c>
      <c r="I1966" s="2">
        <v>12373000</v>
      </c>
      <c r="J1966" s="3">
        <f>Raw_Data[[#This Row],[cicilan_per_bulan]]/Raw_Data[[#This Row],[penghasilan_bulanan]]</f>
        <v>0.11980117998868504</v>
      </c>
      <c r="K1966" t="s">
        <v>192</v>
      </c>
      <c r="L1966" t="s">
        <v>128</v>
      </c>
      <c r="M1966" t="s">
        <v>72</v>
      </c>
      <c r="N1966" t="s">
        <v>97</v>
      </c>
      <c r="O1966" t="s">
        <v>57</v>
      </c>
      <c r="P1966" s="2">
        <v>17261000</v>
      </c>
      <c r="Q1966" s="2">
        <v>1726000</v>
      </c>
      <c r="R1966" t="str">
        <f>IF(Raw_Data[[#This Row],[persen_dp]]&lt;15%,"Low",IF(Raw_Data[[#This Row],[persen_dp]]&gt;25%,"High","Medium"))</f>
        <v>Low</v>
      </c>
      <c r="S1966" s="3">
        <v>0.1</v>
      </c>
      <c r="T1966">
        <v>12</v>
      </c>
      <c r="U1966">
        <v>0.14499999999999999</v>
      </c>
      <c r="V1966" s="2">
        <v>1482300</v>
      </c>
      <c r="W1966" s="2">
        <v>17788000</v>
      </c>
      <c r="X1966" t="str">
        <f>IF(OR(Raw_Data[[#This Row],[status_pembayaran]]="Macet",Raw_Data[[#This Row],[status_pembayaran]]="Kurang Lancar"),"Non Performing Loan","Performing")</f>
        <v>Performing</v>
      </c>
      <c r="Y1966" t="s">
        <v>47</v>
      </c>
      <c r="Z1966">
        <v>0</v>
      </c>
      <c r="AA1966">
        <v>0</v>
      </c>
      <c r="AB1966">
        <v>1</v>
      </c>
      <c r="AC1966" t="s">
        <v>137</v>
      </c>
      <c r="AD1966">
        <f>IF(Raw_Data[[#This Row],[rasio]]&lt;0.2,1,IF(Raw_Data[[#This Row],[rasio]]&lt;0.3,2,IF(Raw_Data[[#This Row],[rasio]]&lt;0.4,3,4)))</f>
        <v>1</v>
      </c>
      <c r="AE1966">
        <f>IF(Raw_Data[[#This Row],[kategori_dp]]="High",1,IF(Raw_Data[[#This Row],[kategori_dp]]="Medium",2,3))</f>
        <v>3</v>
      </c>
      <c r="AF1966">
        <f>IF(Raw_Data[[#This Row],[tenor_bulan]]&lt;=24,1,IF(Raw_Data[[#This Row],[tenor_bulan]]&lt;=36,2,IF(Raw_Data[[#This Row],[tenor_bulan]]&lt;=48,3,4)))</f>
        <v>1</v>
      </c>
      <c r="AG1966">
        <f>IF(Raw_Data[[#This Row],[jumlah_kali_telat]]=0,0,IF(Raw_Data[[#This Row],[jumlah_kali_telat]]&lt;=2,2,4))</f>
        <v>0</v>
      </c>
      <c r="AH1966">
        <f>Raw_Data[[#This Row],[Skor_Rasio]]+Raw_Data[[#This Row],[Skor_DP]]+Raw_Data[[#This Row],[Skor_Tenor]]+Raw_Data[[#This Row],[Skor_Telat]]</f>
        <v>5</v>
      </c>
      <c r="AI1966" t="str">
        <f>IF(Raw_Data[[#This Row],[Risk_Score]]&lt;=6,"Low Risk",IF(Raw_Data[[#This Row],[Risk_Score]]&lt;=8,"Medium Risk","High Risk"))</f>
        <v>Low Risk</v>
      </c>
      <c r="AJ1966">
        <f ca="1">IFERROR(DATEDIF(Raw_Data[[#This Row],[tanggal_pengajuan]],TODAY(),"m"),"N/A")</f>
        <v>8</v>
      </c>
      <c r="AK1966" t="str">
        <f ca="1">IF(ISNUMBER(Raw_Data[[#This Row],[MOB]]),IF(Raw_Data[[#This Row],[MOB]]&lt;6,"0-5 bulan",IF(Raw_Data[[#This Row],[MOB]]&lt;12,"6-11 bulan",IF(Raw_Data[[#This Row],[MOB]]&lt;24,"12-23 bulan","24+ bulan"))),"N/A")</f>
        <v>6-11 bulan</v>
      </c>
    </row>
    <row r="1967" spans="1:37" ht="14.25" customHeight="1" x14ac:dyDescent="0.45">
      <c r="A1967" t="s">
        <v>4612</v>
      </c>
      <c r="B1967" s="64">
        <v>46046</v>
      </c>
      <c r="C1967" s="1" t="str">
        <f t="shared" si="30"/>
        <v>January</v>
      </c>
      <c r="D1967" t="s">
        <v>492</v>
      </c>
      <c r="E1967" t="s">
        <v>4613</v>
      </c>
      <c r="F1967">
        <v>22</v>
      </c>
      <c r="G1967" t="s">
        <v>51</v>
      </c>
      <c r="H1967" t="s">
        <v>52</v>
      </c>
      <c r="I1967" s="2">
        <v>12165000</v>
      </c>
      <c r="J1967" s="3">
        <f>Raw_Data[[#This Row],[cicilan_per_bulan]]/Raw_Data[[#This Row],[penghasilan_bulanan]]</f>
        <v>6.2679819153308669E-2</v>
      </c>
      <c r="K1967" t="s">
        <v>70</v>
      </c>
      <c r="L1967" t="s">
        <v>71</v>
      </c>
      <c r="M1967" t="s">
        <v>72</v>
      </c>
      <c r="N1967" t="s">
        <v>73</v>
      </c>
      <c r="O1967" t="s">
        <v>46</v>
      </c>
      <c r="P1967" s="2">
        <v>21255000</v>
      </c>
      <c r="Q1967" s="2">
        <v>2125000</v>
      </c>
      <c r="R1967" t="str">
        <f>IF(Raw_Data[[#This Row],[persen_dp]]&lt;15%,"Low",IF(Raw_Data[[#This Row],[persen_dp]]&gt;25%,"High","Medium"))</f>
        <v>Low</v>
      </c>
      <c r="S1967" s="3">
        <v>0.1</v>
      </c>
      <c r="T1967">
        <v>36</v>
      </c>
      <c r="U1967">
        <v>0.14499999999999999</v>
      </c>
      <c r="V1967" s="2">
        <v>762500</v>
      </c>
      <c r="W1967" s="2">
        <v>27451000</v>
      </c>
      <c r="X1967" t="str">
        <f>IF(OR(Raw_Data[[#This Row],[status_pembayaran]]="Macet",Raw_Data[[#This Row],[status_pembayaran]]="Kurang Lancar"),"Non Performing Loan","Performing")</f>
        <v>Performing</v>
      </c>
      <c r="Y1967" t="s">
        <v>47</v>
      </c>
      <c r="Z1967">
        <v>0</v>
      </c>
      <c r="AA1967">
        <v>0</v>
      </c>
      <c r="AB1967">
        <v>1</v>
      </c>
      <c r="AC1967" t="s">
        <v>74</v>
      </c>
      <c r="AD1967">
        <f>IF(Raw_Data[[#This Row],[rasio]]&lt;0.2,1,IF(Raw_Data[[#This Row],[rasio]]&lt;0.3,2,IF(Raw_Data[[#This Row],[rasio]]&lt;0.4,3,4)))</f>
        <v>1</v>
      </c>
      <c r="AE1967">
        <f>IF(Raw_Data[[#This Row],[kategori_dp]]="High",1,IF(Raw_Data[[#This Row],[kategori_dp]]="Medium",2,3))</f>
        <v>3</v>
      </c>
      <c r="AF1967">
        <f>IF(Raw_Data[[#This Row],[tenor_bulan]]&lt;=24,1,IF(Raw_Data[[#This Row],[tenor_bulan]]&lt;=36,2,IF(Raw_Data[[#This Row],[tenor_bulan]]&lt;=48,3,4)))</f>
        <v>2</v>
      </c>
      <c r="AG1967">
        <f>IF(Raw_Data[[#This Row],[jumlah_kali_telat]]=0,0,IF(Raw_Data[[#This Row],[jumlah_kali_telat]]&lt;=2,2,4))</f>
        <v>0</v>
      </c>
      <c r="AH1967">
        <f>Raw_Data[[#This Row],[Skor_Rasio]]+Raw_Data[[#This Row],[Skor_DP]]+Raw_Data[[#This Row],[Skor_Tenor]]+Raw_Data[[#This Row],[Skor_Telat]]</f>
        <v>6</v>
      </c>
      <c r="AI1967" t="str">
        <f>IF(Raw_Data[[#This Row],[Risk_Score]]&lt;=6,"Low Risk",IF(Raw_Data[[#This Row],[Risk_Score]]&lt;=8,"Medium Risk","High Risk"))</f>
        <v>Low Risk</v>
      </c>
      <c r="AJ1967">
        <f ca="1">IFERROR(DATEDIF(Raw_Data[[#This Row],[tanggal_pengajuan]],TODAY(),"m"),"N/A")</f>
        <v>8</v>
      </c>
      <c r="AK1967" t="str">
        <f ca="1">IF(ISNUMBER(Raw_Data[[#This Row],[MOB]]),IF(Raw_Data[[#This Row],[MOB]]&lt;6,"0-5 bulan",IF(Raw_Data[[#This Row],[MOB]]&lt;12,"6-11 bulan",IF(Raw_Data[[#This Row],[MOB]]&lt;24,"12-23 bulan","24+ bulan"))),"N/A")</f>
        <v>6-11 bulan</v>
      </c>
    </row>
    <row r="1968" spans="1:37" ht="14.25" customHeight="1" x14ac:dyDescent="0.45">
      <c r="A1968" t="s">
        <v>4614</v>
      </c>
      <c r="B1968" s="64">
        <v>46141</v>
      </c>
      <c r="C1968" s="1" t="str">
        <f t="shared" si="30"/>
        <v>April</v>
      </c>
      <c r="D1968" t="s">
        <v>1454</v>
      </c>
      <c r="E1968" t="s">
        <v>4615</v>
      </c>
      <c r="F1968">
        <v>33</v>
      </c>
      <c r="G1968" t="s">
        <v>51</v>
      </c>
      <c r="H1968" t="s">
        <v>126</v>
      </c>
      <c r="I1968" s="2">
        <v>2539000</v>
      </c>
      <c r="J1968" s="3">
        <f>Raw_Data[[#This Row],[cicilan_per_bulan]]/Raw_Data[[#This Row],[penghasilan_bulanan]]</f>
        <v>0.30488381252461599</v>
      </c>
      <c r="K1968" t="s">
        <v>114</v>
      </c>
      <c r="L1968" t="s">
        <v>115</v>
      </c>
      <c r="M1968" t="s">
        <v>55</v>
      </c>
      <c r="N1968" t="s">
        <v>56</v>
      </c>
      <c r="O1968" t="s">
        <v>57</v>
      </c>
      <c r="P1968" s="2">
        <v>18002000</v>
      </c>
      <c r="Q1968" s="2">
        <v>3600000</v>
      </c>
      <c r="R1968" t="str">
        <f>IF(Raw_Data[[#This Row],[persen_dp]]&lt;15%,"Low",IF(Raw_Data[[#This Row],[persen_dp]]&gt;25%,"High","Medium"))</f>
        <v>Medium</v>
      </c>
      <c r="S1968" s="3">
        <v>0.2</v>
      </c>
      <c r="T1968">
        <v>24</v>
      </c>
      <c r="U1968">
        <v>0.14499999999999999</v>
      </c>
      <c r="V1968" s="2">
        <v>774100</v>
      </c>
      <c r="W1968" s="2">
        <v>18579000</v>
      </c>
      <c r="X1968" t="str">
        <f>IF(OR(Raw_Data[[#This Row],[status_pembayaran]]="Macet",Raw_Data[[#This Row],[status_pembayaran]]="Kurang Lancar"),"Non Performing Loan","Performing")</f>
        <v>Performing</v>
      </c>
      <c r="Y1968" t="s">
        <v>47</v>
      </c>
      <c r="Z1968">
        <v>0</v>
      </c>
      <c r="AA1968">
        <v>0</v>
      </c>
      <c r="AB1968">
        <v>1</v>
      </c>
      <c r="AC1968" t="s">
        <v>58</v>
      </c>
      <c r="AD1968">
        <f>IF(Raw_Data[[#This Row],[rasio]]&lt;0.2,1,IF(Raw_Data[[#This Row],[rasio]]&lt;0.3,2,IF(Raw_Data[[#This Row],[rasio]]&lt;0.4,3,4)))</f>
        <v>3</v>
      </c>
      <c r="AE1968">
        <f>IF(Raw_Data[[#This Row],[kategori_dp]]="High",1,IF(Raw_Data[[#This Row],[kategori_dp]]="Medium",2,3))</f>
        <v>2</v>
      </c>
      <c r="AF1968">
        <f>IF(Raw_Data[[#This Row],[tenor_bulan]]&lt;=24,1,IF(Raw_Data[[#This Row],[tenor_bulan]]&lt;=36,2,IF(Raw_Data[[#This Row],[tenor_bulan]]&lt;=48,3,4)))</f>
        <v>1</v>
      </c>
      <c r="AG1968">
        <f>IF(Raw_Data[[#This Row],[jumlah_kali_telat]]=0,0,IF(Raw_Data[[#This Row],[jumlah_kali_telat]]&lt;=2,2,4))</f>
        <v>0</v>
      </c>
      <c r="AH1968">
        <f>Raw_Data[[#This Row],[Skor_Rasio]]+Raw_Data[[#This Row],[Skor_DP]]+Raw_Data[[#This Row],[Skor_Tenor]]+Raw_Data[[#This Row],[Skor_Telat]]</f>
        <v>6</v>
      </c>
      <c r="AI1968" t="str">
        <f>IF(Raw_Data[[#This Row],[Risk_Score]]&lt;=6,"Low Risk",IF(Raw_Data[[#This Row],[Risk_Score]]&lt;=8,"Medium Risk","High Risk"))</f>
        <v>Low Risk</v>
      </c>
      <c r="AJ1968">
        <f ca="1">IFERROR(DATEDIF(Raw_Data[[#This Row],[tanggal_pengajuan]],TODAY(),"m"),"N/A")</f>
        <v>5</v>
      </c>
      <c r="AK1968" t="str">
        <f ca="1">IF(ISNUMBER(Raw_Data[[#This Row],[MOB]]),IF(Raw_Data[[#This Row],[MOB]]&lt;6,"0-5 bulan",IF(Raw_Data[[#This Row],[MOB]]&lt;12,"6-11 bulan",IF(Raw_Data[[#This Row],[MOB]]&lt;24,"12-23 bulan","24+ bulan"))),"N/A")</f>
        <v>0-5 bulan</v>
      </c>
    </row>
    <row r="1969" spans="1:37" ht="14.25" customHeight="1" x14ac:dyDescent="0.45">
      <c r="A1969" t="s">
        <v>4616</v>
      </c>
      <c r="B1969" s="64">
        <v>46068</v>
      </c>
      <c r="C1969" s="1" t="str">
        <f t="shared" si="30"/>
        <v>February</v>
      </c>
      <c r="D1969" t="s">
        <v>2283</v>
      </c>
      <c r="E1969" t="s">
        <v>4617</v>
      </c>
      <c r="F1969">
        <v>33</v>
      </c>
      <c r="G1969" t="s">
        <v>51</v>
      </c>
      <c r="H1969" t="s">
        <v>52</v>
      </c>
      <c r="I1969" s="2">
        <v>7006000</v>
      </c>
      <c r="J1969" s="3">
        <f>Raw_Data[[#This Row],[cicilan_per_bulan]]/Raw_Data[[#This Row],[penghasilan_bulanan]]</f>
        <v>0.10048529831572937</v>
      </c>
      <c r="K1969" t="s">
        <v>109</v>
      </c>
      <c r="L1969" t="s">
        <v>110</v>
      </c>
      <c r="M1969" t="s">
        <v>249</v>
      </c>
      <c r="N1969" t="s">
        <v>250</v>
      </c>
      <c r="O1969" t="s">
        <v>57</v>
      </c>
      <c r="P1969" s="2">
        <v>16373000</v>
      </c>
      <c r="Q1969" s="2">
        <v>3275000</v>
      </c>
      <c r="R1969" t="str">
        <f>IF(Raw_Data[[#This Row],[persen_dp]]&lt;15%,"Low",IF(Raw_Data[[#This Row],[persen_dp]]&gt;25%,"High","Medium"))</f>
        <v>Medium</v>
      </c>
      <c r="S1969" s="3">
        <v>0.2</v>
      </c>
      <c r="T1969">
        <v>24</v>
      </c>
      <c r="U1969">
        <v>0.14499999999999999</v>
      </c>
      <c r="V1969" s="2">
        <v>704000</v>
      </c>
      <c r="W1969" s="2">
        <v>16897000</v>
      </c>
      <c r="X1969" t="str">
        <f>IF(OR(Raw_Data[[#This Row],[status_pembayaran]]="Macet",Raw_Data[[#This Row],[status_pembayaran]]="Kurang Lancar"),"Non Performing Loan","Performing")</f>
        <v>Performing</v>
      </c>
      <c r="Y1969" t="s">
        <v>47</v>
      </c>
      <c r="Z1969">
        <v>0</v>
      </c>
      <c r="AA1969">
        <v>0</v>
      </c>
      <c r="AB1969">
        <v>1</v>
      </c>
      <c r="AC1969" t="s">
        <v>137</v>
      </c>
      <c r="AD1969">
        <f>IF(Raw_Data[[#This Row],[rasio]]&lt;0.2,1,IF(Raw_Data[[#This Row],[rasio]]&lt;0.3,2,IF(Raw_Data[[#This Row],[rasio]]&lt;0.4,3,4)))</f>
        <v>1</v>
      </c>
      <c r="AE1969">
        <f>IF(Raw_Data[[#This Row],[kategori_dp]]="High",1,IF(Raw_Data[[#This Row],[kategori_dp]]="Medium",2,3))</f>
        <v>2</v>
      </c>
      <c r="AF1969">
        <f>IF(Raw_Data[[#This Row],[tenor_bulan]]&lt;=24,1,IF(Raw_Data[[#This Row],[tenor_bulan]]&lt;=36,2,IF(Raw_Data[[#This Row],[tenor_bulan]]&lt;=48,3,4)))</f>
        <v>1</v>
      </c>
      <c r="AG1969">
        <f>IF(Raw_Data[[#This Row],[jumlah_kali_telat]]=0,0,IF(Raw_Data[[#This Row],[jumlah_kali_telat]]&lt;=2,2,4))</f>
        <v>0</v>
      </c>
      <c r="AH1969">
        <f>Raw_Data[[#This Row],[Skor_Rasio]]+Raw_Data[[#This Row],[Skor_DP]]+Raw_Data[[#This Row],[Skor_Tenor]]+Raw_Data[[#This Row],[Skor_Telat]]</f>
        <v>4</v>
      </c>
      <c r="AI1969" t="str">
        <f>IF(Raw_Data[[#This Row],[Risk_Score]]&lt;=6,"Low Risk",IF(Raw_Data[[#This Row],[Risk_Score]]&lt;=8,"Medium Risk","High Risk"))</f>
        <v>Low Risk</v>
      </c>
      <c r="AJ1969">
        <f ca="1">IFERROR(DATEDIF(Raw_Data[[#This Row],[tanggal_pengajuan]],TODAY(),"m"),"N/A")</f>
        <v>8</v>
      </c>
      <c r="AK1969" t="str">
        <f ca="1">IF(ISNUMBER(Raw_Data[[#This Row],[MOB]]),IF(Raw_Data[[#This Row],[MOB]]&lt;6,"0-5 bulan",IF(Raw_Data[[#This Row],[MOB]]&lt;12,"6-11 bulan",IF(Raw_Data[[#This Row],[MOB]]&lt;24,"12-23 bulan","24+ bulan"))),"N/A")</f>
        <v>6-11 bulan</v>
      </c>
    </row>
    <row r="1970" spans="1:37" ht="14.25" customHeight="1" x14ac:dyDescent="0.45">
      <c r="A1970" t="s">
        <v>4618</v>
      </c>
      <c r="B1970" s="64">
        <v>46301</v>
      </c>
      <c r="C1970" s="1" t="str">
        <f t="shared" si="30"/>
        <v>October</v>
      </c>
      <c r="D1970" t="s">
        <v>1267</v>
      </c>
      <c r="E1970" t="s">
        <v>4619</v>
      </c>
      <c r="F1970">
        <v>53</v>
      </c>
      <c r="G1970" t="s">
        <v>51</v>
      </c>
      <c r="H1970" t="s">
        <v>52</v>
      </c>
      <c r="I1970" s="2">
        <v>14937000</v>
      </c>
      <c r="J1970" s="3">
        <f>Raw_Data[[#This Row],[cicilan_per_bulan]]/Raw_Data[[#This Row],[penghasilan_bulanan]]</f>
        <v>0.1803307223672759</v>
      </c>
      <c r="K1970" t="s">
        <v>102</v>
      </c>
      <c r="L1970" t="s">
        <v>103</v>
      </c>
      <c r="M1970" t="s">
        <v>44</v>
      </c>
      <c r="N1970" t="s">
        <v>184</v>
      </c>
      <c r="O1970" t="s">
        <v>122</v>
      </c>
      <c r="P1970" s="2">
        <v>37640000</v>
      </c>
      <c r="Q1970" s="2">
        <v>9410000</v>
      </c>
      <c r="R1970" t="str">
        <f>IF(Raw_Data[[#This Row],[persen_dp]]&lt;15%,"Low",IF(Raw_Data[[#This Row],[persen_dp]]&gt;25%,"High","Medium"))</f>
        <v>Medium</v>
      </c>
      <c r="S1970" s="3">
        <v>0.25</v>
      </c>
      <c r="T1970">
        <v>12</v>
      </c>
      <c r="U1970">
        <v>0.14499999999999999</v>
      </c>
      <c r="V1970" s="2">
        <v>2693600</v>
      </c>
      <c r="W1970" s="2">
        <v>32323000</v>
      </c>
      <c r="X1970" t="str">
        <f>IF(OR(Raw_Data[[#This Row],[status_pembayaran]]="Macet",Raw_Data[[#This Row],[status_pembayaran]]="Kurang Lancar"),"Non Performing Loan","Performing")</f>
        <v>Performing</v>
      </c>
      <c r="Y1970" t="s">
        <v>47</v>
      </c>
      <c r="Z1970">
        <v>0</v>
      </c>
      <c r="AA1970">
        <v>0</v>
      </c>
      <c r="AB1970">
        <v>1</v>
      </c>
      <c r="AC1970" t="s">
        <v>58</v>
      </c>
      <c r="AD1970">
        <f>IF(Raw_Data[[#This Row],[rasio]]&lt;0.2,1,IF(Raw_Data[[#This Row],[rasio]]&lt;0.3,2,IF(Raw_Data[[#This Row],[rasio]]&lt;0.4,3,4)))</f>
        <v>1</v>
      </c>
      <c r="AE1970">
        <f>IF(Raw_Data[[#This Row],[kategori_dp]]="High",1,IF(Raw_Data[[#This Row],[kategori_dp]]="Medium",2,3))</f>
        <v>2</v>
      </c>
      <c r="AF1970">
        <f>IF(Raw_Data[[#This Row],[tenor_bulan]]&lt;=24,1,IF(Raw_Data[[#This Row],[tenor_bulan]]&lt;=36,2,IF(Raw_Data[[#This Row],[tenor_bulan]]&lt;=48,3,4)))</f>
        <v>1</v>
      </c>
      <c r="AG1970">
        <f>IF(Raw_Data[[#This Row],[jumlah_kali_telat]]=0,0,IF(Raw_Data[[#This Row],[jumlah_kali_telat]]&lt;=2,2,4))</f>
        <v>0</v>
      </c>
      <c r="AH1970">
        <f>Raw_Data[[#This Row],[Skor_Rasio]]+Raw_Data[[#This Row],[Skor_DP]]+Raw_Data[[#This Row],[Skor_Tenor]]+Raw_Data[[#This Row],[Skor_Telat]]</f>
        <v>4</v>
      </c>
      <c r="AI1970" t="str">
        <f>IF(Raw_Data[[#This Row],[Risk_Score]]&lt;=6,"Low Risk",IF(Raw_Data[[#This Row],[Risk_Score]]&lt;=8,"Medium Risk","High Risk"))</f>
        <v>Low Risk</v>
      </c>
      <c r="AJ1970">
        <f ca="1">IFERROR(DATEDIF(Raw_Data[[#This Row],[tanggal_pengajuan]],TODAY(),"m"),"N/A")</f>
        <v>0</v>
      </c>
      <c r="AK1970" t="str">
        <f ca="1">IF(ISNUMBER(Raw_Data[[#This Row],[MOB]]),IF(Raw_Data[[#This Row],[MOB]]&lt;6,"0-5 bulan",IF(Raw_Data[[#This Row],[MOB]]&lt;12,"6-11 bulan",IF(Raw_Data[[#This Row],[MOB]]&lt;24,"12-23 bulan","24+ bulan"))),"N/A")</f>
        <v>0-5 bulan</v>
      </c>
    </row>
    <row r="1971" spans="1:37" ht="14.25" customHeight="1" x14ac:dyDescent="0.45">
      <c r="A1971" t="s">
        <v>4620</v>
      </c>
      <c r="B1971" s="64">
        <v>46187</v>
      </c>
      <c r="C1971" s="1" t="str">
        <f t="shared" si="30"/>
        <v>June</v>
      </c>
      <c r="D1971" t="s">
        <v>730</v>
      </c>
      <c r="E1971" t="s">
        <v>4621</v>
      </c>
      <c r="F1971">
        <v>47</v>
      </c>
      <c r="G1971" t="s">
        <v>40</v>
      </c>
      <c r="H1971" t="s">
        <v>90</v>
      </c>
      <c r="I1971" s="2">
        <v>5383000</v>
      </c>
      <c r="J1971" s="3">
        <f>Raw_Data[[#This Row],[cicilan_per_bulan]]/Raw_Data[[#This Row],[penghasilan_bulanan]]</f>
        <v>8.2686234441761097E-2</v>
      </c>
      <c r="K1971" t="s">
        <v>81</v>
      </c>
      <c r="L1971" t="s">
        <v>82</v>
      </c>
      <c r="M1971" t="s">
        <v>72</v>
      </c>
      <c r="N1971" t="s">
        <v>97</v>
      </c>
      <c r="O1971" t="s">
        <v>57</v>
      </c>
      <c r="P1971" s="2">
        <v>16901000</v>
      </c>
      <c r="Q1971" s="2">
        <v>3380000</v>
      </c>
      <c r="R1971" t="str">
        <f>IF(Raw_Data[[#This Row],[persen_dp]]&lt;15%,"Low",IF(Raw_Data[[#This Row],[persen_dp]]&gt;25%,"High","Medium"))</f>
        <v>Medium</v>
      </c>
      <c r="S1971" s="3">
        <v>0.2</v>
      </c>
      <c r="T1971">
        <v>48</v>
      </c>
      <c r="U1971">
        <v>0.14499999999999999</v>
      </c>
      <c r="V1971" s="2">
        <v>445100</v>
      </c>
      <c r="W1971" s="2">
        <v>21363000</v>
      </c>
      <c r="X1971" t="str">
        <f>IF(OR(Raw_Data[[#This Row],[status_pembayaran]]="Macet",Raw_Data[[#This Row],[status_pembayaran]]="Kurang Lancar"),"Non Performing Loan","Performing")</f>
        <v>Performing</v>
      </c>
      <c r="Y1971" t="s">
        <v>47</v>
      </c>
      <c r="Z1971">
        <v>0</v>
      </c>
      <c r="AA1971">
        <v>0</v>
      </c>
      <c r="AB1971">
        <v>1</v>
      </c>
      <c r="AC1971" t="s">
        <v>58</v>
      </c>
      <c r="AD1971">
        <f>IF(Raw_Data[[#This Row],[rasio]]&lt;0.2,1,IF(Raw_Data[[#This Row],[rasio]]&lt;0.3,2,IF(Raw_Data[[#This Row],[rasio]]&lt;0.4,3,4)))</f>
        <v>1</v>
      </c>
      <c r="AE1971">
        <f>IF(Raw_Data[[#This Row],[kategori_dp]]="High",1,IF(Raw_Data[[#This Row],[kategori_dp]]="Medium",2,3))</f>
        <v>2</v>
      </c>
      <c r="AF1971">
        <f>IF(Raw_Data[[#This Row],[tenor_bulan]]&lt;=24,1,IF(Raw_Data[[#This Row],[tenor_bulan]]&lt;=36,2,IF(Raw_Data[[#This Row],[tenor_bulan]]&lt;=48,3,4)))</f>
        <v>3</v>
      </c>
      <c r="AG1971">
        <f>IF(Raw_Data[[#This Row],[jumlah_kali_telat]]=0,0,IF(Raw_Data[[#This Row],[jumlah_kali_telat]]&lt;=2,2,4))</f>
        <v>0</v>
      </c>
      <c r="AH1971">
        <f>Raw_Data[[#This Row],[Skor_Rasio]]+Raw_Data[[#This Row],[Skor_DP]]+Raw_Data[[#This Row],[Skor_Tenor]]+Raw_Data[[#This Row],[Skor_Telat]]</f>
        <v>6</v>
      </c>
      <c r="AI1971" t="str">
        <f>IF(Raw_Data[[#This Row],[Risk_Score]]&lt;=6,"Low Risk",IF(Raw_Data[[#This Row],[Risk_Score]]&lt;=8,"Medium Risk","High Risk"))</f>
        <v>Low Risk</v>
      </c>
      <c r="AJ1971">
        <f ca="1">IFERROR(DATEDIF(Raw_Data[[#This Row],[tanggal_pengajuan]],TODAY(),"m"),"N/A")</f>
        <v>4</v>
      </c>
      <c r="AK1971" t="str">
        <f ca="1">IF(ISNUMBER(Raw_Data[[#This Row],[MOB]]),IF(Raw_Data[[#This Row],[MOB]]&lt;6,"0-5 bulan",IF(Raw_Data[[#This Row],[MOB]]&lt;12,"6-11 bulan",IF(Raw_Data[[#This Row],[MOB]]&lt;24,"12-23 bulan","24+ bulan"))),"N/A")</f>
        <v>0-5 bulan</v>
      </c>
    </row>
    <row r="1972" spans="1:37" ht="14.25" customHeight="1" x14ac:dyDescent="0.45">
      <c r="A1972" t="s">
        <v>4622</v>
      </c>
      <c r="B1972" s="64">
        <v>46093</v>
      </c>
      <c r="C1972" s="1" t="str">
        <f t="shared" ref="C1972:C2035" si="31">TEXT(B1972,"mmmm")</f>
        <v>March</v>
      </c>
      <c r="D1972" t="s">
        <v>454</v>
      </c>
      <c r="E1972" t="s">
        <v>4623</v>
      </c>
      <c r="F1972">
        <v>35</v>
      </c>
      <c r="G1972" t="s">
        <v>51</v>
      </c>
      <c r="H1972" t="s">
        <v>176</v>
      </c>
      <c r="I1972" s="2">
        <v>6316000</v>
      </c>
      <c r="J1972" s="3">
        <f>Raw_Data[[#This Row],[cicilan_per_bulan]]/Raw_Data[[#This Row],[penghasilan_bulanan]]</f>
        <v>9.0357821405953137E-2</v>
      </c>
      <c r="K1972" t="s">
        <v>205</v>
      </c>
      <c r="L1972" t="s">
        <v>110</v>
      </c>
      <c r="M1972" t="s">
        <v>55</v>
      </c>
      <c r="N1972" t="s">
        <v>56</v>
      </c>
      <c r="O1972" t="s">
        <v>57</v>
      </c>
      <c r="P1972" s="2">
        <v>17695000</v>
      </c>
      <c r="Q1972" s="2">
        <v>7078000</v>
      </c>
      <c r="R1972" t="str">
        <f>IF(Raw_Data[[#This Row],[persen_dp]]&lt;15%,"Low",IF(Raw_Data[[#This Row],[persen_dp]]&gt;25%,"High","Medium"))</f>
        <v>High</v>
      </c>
      <c r="S1972" s="3">
        <v>0.4</v>
      </c>
      <c r="T1972">
        <v>24</v>
      </c>
      <c r="U1972">
        <v>0.14499999999999999</v>
      </c>
      <c r="V1972" s="2">
        <v>570700</v>
      </c>
      <c r="W1972" s="2">
        <v>13696000</v>
      </c>
      <c r="X1972" t="str">
        <f>IF(OR(Raw_Data[[#This Row],[status_pembayaran]]="Macet",Raw_Data[[#This Row],[status_pembayaran]]="Kurang Lancar"),"Non Performing Loan","Performing")</f>
        <v>Performing</v>
      </c>
      <c r="Y1972" t="s">
        <v>47</v>
      </c>
      <c r="Z1972">
        <v>0</v>
      </c>
      <c r="AA1972">
        <v>0</v>
      </c>
      <c r="AB1972">
        <v>1</v>
      </c>
      <c r="AD1972">
        <f>IF(Raw_Data[[#This Row],[rasio]]&lt;0.2,1,IF(Raw_Data[[#This Row],[rasio]]&lt;0.3,2,IF(Raw_Data[[#This Row],[rasio]]&lt;0.4,3,4)))</f>
        <v>1</v>
      </c>
      <c r="AE1972">
        <f>IF(Raw_Data[[#This Row],[kategori_dp]]="High",1,IF(Raw_Data[[#This Row],[kategori_dp]]="Medium",2,3))</f>
        <v>1</v>
      </c>
      <c r="AF1972">
        <f>IF(Raw_Data[[#This Row],[tenor_bulan]]&lt;=24,1,IF(Raw_Data[[#This Row],[tenor_bulan]]&lt;=36,2,IF(Raw_Data[[#This Row],[tenor_bulan]]&lt;=48,3,4)))</f>
        <v>1</v>
      </c>
      <c r="AG1972">
        <f>IF(Raw_Data[[#This Row],[jumlah_kali_telat]]=0,0,IF(Raw_Data[[#This Row],[jumlah_kali_telat]]&lt;=2,2,4))</f>
        <v>0</v>
      </c>
      <c r="AH1972">
        <f>Raw_Data[[#This Row],[Skor_Rasio]]+Raw_Data[[#This Row],[Skor_DP]]+Raw_Data[[#This Row],[Skor_Tenor]]+Raw_Data[[#This Row],[Skor_Telat]]</f>
        <v>3</v>
      </c>
      <c r="AI1972" t="str">
        <f>IF(Raw_Data[[#This Row],[Risk_Score]]&lt;=6,"Low Risk",IF(Raw_Data[[#This Row],[Risk_Score]]&lt;=8,"Medium Risk","High Risk"))</f>
        <v>Low Risk</v>
      </c>
      <c r="AJ1972">
        <f ca="1">IFERROR(DATEDIF(Raw_Data[[#This Row],[tanggal_pengajuan]],TODAY(),"m"),"N/A")</f>
        <v>7</v>
      </c>
      <c r="AK1972" t="str">
        <f ca="1">IF(ISNUMBER(Raw_Data[[#This Row],[MOB]]),IF(Raw_Data[[#This Row],[MOB]]&lt;6,"0-5 bulan",IF(Raw_Data[[#This Row],[MOB]]&lt;12,"6-11 bulan",IF(Raw_Data[[#This Row],[MOB]]&lt;24,"12-23 bulan","24+ bulan"))),"N/A")</f>
        <v>6-11 bulan</v>
      </c>
    </row>
    <row r="1973" spans="1:37" ht="14.25" customHeight="1" x14ac:dyDescent="0.45">
      <c r="A1973" t="s">
        <v>4624</v>
      </c>
      <c r="B1973" s="64">
        <v>46105</v>
      </c>
      <c r="C1973" s="1" t="str">
        <f t="shared" si="31"/>
        <v>March</v>
      </c>
      <c r="D1973" t="s">
        <v>1662</v>
      </c>
      <c r="E1973" t="s">
        <v>4625</v>
      </c>
      <c r="F1973">
        <v>52</v>
      </c>
      <c r="G1973" t="s">
        <v>51</v>
      </c>
      <c r="H1973" t="s">
        <v>41</v>
      </c>
      <c r="I1973" s="2">
        <v>5794000</v>
      </c>
      <c r="J1973" s="3">
        <f>Raw_Data[[#This Row],[cicilan_per_bulan]]/Raw_Data[[#This Row],[penghasilan_bulanan]]</f>
        <v>0.10935450465999309</v>
      </c>
      <c r="K1973" t="s">
        <v>177</v>
      </c>
      <c r="L1973" t="s">
        <v>154</v>
      </c>
      <c r="M1973" t="s">
        <v>55</v>
      </c>
      <c r="N1973" t="s">
        <v>65</v>
      </c>
      <c r="O1973" t="s">
        <v>46</v>
      </c>
      <c r="P1973" s="2">
        <v>29385000</v>
      </c>
      <c r="Q1973" s="2">
        <v>7346000</v>
      </c>
      <c r="R1973" t="str">
        <f>IF(Raw_Data[[#This Row],[persen_dp]]&lt;15%,"Low",IF(Raw_Data[[#This Row],[persen_dp]]&gt;25%,"High","Medium"))</f>
        <v>Medium</v>
      </c>
      <c r="S1973" s="3">
        <v>0.25</v>
      </c>
      <c r="T1973">
        <v>60</v>
      </c>
      <c r="U1973">
        <v>0.14499999999999999</v>
      </c>
      <c r="V1973" s="2">
        <v>633600</v>
      </c>
      <c r="W1973" s="2">
        <v>38017000</v>
      </c>
      <c r="X1973" t="str">
        <f>IF(OR(Raw_Data[[#This Row],[status_pembayaran]]="Macet",Raw_Data[[#This Row],[status_pembayaran]]="Kurang Lancar"),"Non Performing Loan","Performing")</f>
        <v>Performing</v>
      </c>
      <c r="Y1973" t="s">
        <v>47</v>
      </c>
      <c r="Z1973">
        <v>0</v>
      </c>
      <c r="AA1973">
        <v>0</v>
      </c>
      <c r="AB1973">
        <v>1</v>
      </c>
      <c r="AC1973" t="s">
        <v>58</v>
      </c>
      <c r="AD1973">
        <f>IF(Raw_Data[[#This Row],[rasio]]&lt;0.2,1,IF(Raw_Data[[#This Row],[rasio]]&lt;0.3,2,IF(Raw_Data[[#This Row],[rasio]]&lt;0.4,3,4)))</f>
        <v>1</v>
      </c>
      <c r="AE1973">
        <f>IF(Raw_Data[[#This Row],[kategori_dp]]="High",1,IF(Raw_Data[[#This Row],[kategori_dp]]="Medium",2,3))</f>
        <v>2</v>
      </c>
      <c r="AF1973">
        <f>IF(Raw_Data[[#This Row],[tenor_bulan]]&lt;=24,1,IF(Raw_Data[[#This Row],[tenor_bulan]]&lt;=36,2,IF(Raw_Data[[#This Row],[tenor_bulan]]&lt;=48,3,4)))</f>
        <v>4</v>
      </c>
      <c r="AG1973">
        <f>IF(Raw_Data[[#This Row],[jumlah_kali_telat]]=0,0,IF(Raw_Data[[#This Row],[jumlah_kali_telat]]&lt;=2,2,4))</f>
        <v>0</v>
      </c>
      <c r="AH1973">
        <f>Raw_Data[[#This Row],[Skor_Rasio]]+Raw_Data[[#This Row],[Skor_DP]]+Raw_Data[[#This Row],[Skor_Tenor]]+Raw_Data[[#This Row],[Skor_Telat]]</f>
        <v>7</v>
      </c>
      <c r="AI1973" t="str">
        <f>IF(Raw_Data[[#This Row],[Risk_Score]]&lt;=6,"Low Risk",IF(Raw_Data[[#This Row],[Risk_Score]]&lt;=8,"Medium Risk","High Risk"))</f>
        <v>Medium Risk</v>
      </c>
      <c r="AJ1973">
        <f ca="1">IFERROR(DATEDIF(Raw_Data[[#This Row],[tanggal_pengajuan]],TODAY(),"m"),"N/A")</f>
        <v>6</v>
      </c>
      <c r="AK1973" t="str">
        <f ca="1">IF(ISNUMBER(Raw_Data[[#This Row],[MOB]]),IF(Raw_Data[[#This Row],[MOB]]&lt;6,"0-5 bulan",IF(Raw_Data[[#This Row],[MOB]]&lt;12,"6-11 bulan",IF(Raw_Data[[#This Row],[MOB]]&lt;24,"12-23 bulan","24+ bulan"))),"N/A")</f>
        <v>6-11 bulan</v>
      </c>
    </row>
    <row r="1974" spans="1:37" ht="14.25" customHeight="1" x14ac:dyDescent="0.45">
      <c r="A1974" t="s">
        <v>4626</v>
      </c>
      <c r="B1974" s="64">
        <v>46051</v>
      </c>
      <c r="C1974" s="1" t="str">
        <f t="shared" si="31"/>
        <v>January</v>
      </c>
      <c r="D1974" t="s">
        <v>572</v>
      </c>
      <c r="E1974" t="s">
        <v>4627</v>
      </c>
      <c r="F1974">
        <v>24</v>
      </c>
      <c r="G1974" t="s">
        <v>51</v>
      </c>
      <c r="H1974" t="s">
        <v>52</v>
      </c>
      <c r="I1974" s="2">
        <v>9857000</v>
      </c>
      <c r="J1974" s="3">
        <f>Raw_Data[[#This Row],[cicilan_per_bulan]]/Raw_Data[[#This Row],[penghasilan_bulanan]]</f>
        <v>7.8735923709039257E-2</v>
      </c>
      <c r="K1974" t="s">
        <v>119</v>
      </c>
      <c r="L1974" t="s">
        <v>120</v>
      </c>
      <c r="M1974" t="s">
        <v>44</v>
      </c>
      <c r="N1974" t="s">
        <v>273</v>
      </c>
      <c r="O1974" t="s">
        <v>274</v>
      </c>
      <c r="P1974" s="2">
        <v>18049000</v>
      </c>
      <c r="Q1974" s="2">
        <v>3610000</v>
      </c>
      <c r="R1974" t="str">
        <f>IF(Raw_Data[[#This Row],[persen_dp]]&lt;15%,"Low",IF(Raw_Data[[#This Row],[persen_dp]]&gt;25%,"High","Medium"))</f>
        <v>Medium</v>
      </c>
      <c r="S1974" s="3">
        <v>0.2</v>
      </c>
      <c r="T1974">
        <v>24</v>
      </c>
      <c r="U1974">
        <v>0.14499999999999999</v>
      </c>
      <c r="V1974" s="2">
        <v>776100</v>
      </c>
      <c r="W1974" s="2">
        <v>18626000</v>
      </c>
      <c r="X1974" t="str">
        <f>IF(OR(Raw_Data[[#This Row],[status_pembayaran]]="Macet",Raw_Data[[#This Row],[status_pembayaran]]="Kurang Lancar"),"Non Performing Loan","Performing")</f>
        <v>Performing</v>
      </c>
      <c r="Y1974" t="s">
        <v>47</v>
      </c>
      <c r="Z1974">
        <v>0</v>
      </c>
      <c r="AA1974">
        <v>0</v>
      </c>
      <c r="AB1974">
        <v>1</v>
      </c>
      <c r="AD1974">
        <f>IF(Raw_Data[[#This Row],[rasio]]&lt;0.2,1,IF(Raw_Data[[#This Row],[rasio]]&lt;0.3,2,IF(Raw_Data[[#This Row],[rasio]]&lt;0.4,3,4)))</f>
        <v>1</v>
      </c>
      <c r="AE1974">
        <f>IF(Raw_Data[[#This Row],[kategori_dp]]="High",1,IF(Raw_Data[[#This Row],[kategori_dp]]="Medium",2,3))</f>
        <v>2</v>
      </c>
      <c r="AF1974">
        <f>IF(Raw_Data[[#This Row],[tenor_bulan]]&lt;=24,1,IF(Raw_Data[[#This Row],[tenor_bulan]]&lt;=36,2,IF(Raw_Data[[#This Row],[tenor_bulan]]&lt;=48,3,4)))</f>
        <v>1</v>
      </c>
      <c r="AG1974">
        <f>IF(Raw_Data[[#This Row],[jumlah_kali_telat]]=0,0,IF(Raw_Data[[#This Row],[jumlah_kali_telat]]&lt;=2,2,4))</f>
        <v>0</v>
      </c>
      <c r="AH1974">
        <f>Raw_Data[[#This Row],[Skor_Rasio]]+Raw_Data[[#This Row],[Skor_DP]]+Raw_Data[[#This Row],[Skor_Tenor]]+Raw_Data[[#This Row],[Skor_Telat]]</f>
        <v>4</v>
      </c>
      <c r="AI1974" t="str">
        <f>IF(Raw_Data[[#This Row],[Risk_Score]]&lt;=6,"Low Risk",IF(Raw_Data[[#This Row],[Risk_Score]]&lt;=8,"Medium Risk","High Risk"))</f>
        <v>Low Risk</v>
      </c>
      <c r="AJ1974">
        <f ca="1">IFERROR(DATEDIF(Raw_Data[[#This Row],[tanggal_pengajuan]],TODAY(),"m"),"N/A")</f>
        <v>8</v>
      </c>
      <c r="AK1974" t="str">
        <f ca="1">IF(ISNUMBER(Raw_Data[[#This Row],[MOB]]),IF(Raw_Data[[#This Row],[MOB]]&lt;6,"0-5 bulan",IF(Raw_Data[[#This Row],[MOB]]&lt;12,"6-11 bulan",IF(Raw_Data[[#This Row],[MOB]]&lt;24,"12-23 bulan","24+ bulan"))),"N/A")</f>
        <v>6-11 bulan</v>
      </c>
    </row>
    <row r="1975" spans="1:37" ht="14.25" customHeight="1" x14ac:dyDescent="0.45">
      <c r="A1975" t="s">
        <v>4628</v>
      </c>
      <c r="B1975" s="64">
        <v>46160</v>
      </c>
      <c r="C1975" s="1" t="str">
        <f t="shared" si="31"/>
        <v>May</v>
      </c>
      <c r="D1975" t="s">
        <v>566</v>
      </c>
      <c r="E1975" t="s">
        <v>4629</v>
      </c>
      <c r="F1975">
        <v>53</v>
      </c>
      <c r="G1975" t="s">
        <v>40</v>
      </c>
      <c r="H1975" t="s">
        <v>108</v>
      </c>
      <c r="I1975" s="2">
        <v>5827000</v>
      </c>
      <c r="J1975" s="3">
        <f>Raw_Data[[#This Row],[cicilan_per_bulan]]/Raw_Data[[#This Row],[penghasilan_bulanan]]</f>
        <v>0.50199073279560669</v>
      </c>
      <c r="K1975" t="s">
        <v>188</v>
      </c>
      <c r="L1975" t="s">
        <v>154</v>
      </c>
      <c r="M1975" t="s">
        <v>55</v>
      </c>
      <c r="N1975" t="s">
        <v>395</v>
      </c>
      <c r="O1975" t="s">
        <v>396</v>
      </c>
      <c r="P1975" s="2">
        <v>60467000</v>
      </c>
      <c r="Q1975" s="2">
        <v>6047000</v>
      </c>
      <c r="R1975" t="str">
        <f>IF(Raw_Data[[#This Row],[persen_dp]]&lt;15%,"Low",IF(Raw_Data[[#This Row],[persen_dp]]&gt;25%,"High","Medium"))</f>
        <v>Low</v>
      </c>
      <c r="S1975" s="3">
        <v>0.1</v>
      </c>
      <c r="T1975">
        <v>24</v>
      </c>
      <c r="U1975">
        <v>0.14499999999999999</v>
      </c>
      <c r="V1975" s="2">
        <v>2925100</v>
      </c>
      <c r="W1975" s="2">
        <v>70202000</v>
      </c>
      <c r="X1975" t="str">
        <f>IF(OR(Raw_Data[[#This Row],[status_pembayaran]]="Macet",Raw_Data[[#This Row],[status_pembayaran]]="Kurang Lancar"),"Non Performing Loan","Performing")</f>
        <v>Performing</v>
      </c>
      <c r="Y1975" t="s">
        <v>47</v>
      </c>
      <c r="Z1975">
        <v>0</v>
      </c>
      <c r="AA1975">
        <v>0</v>
      </c>
      <c r="AB1975">
        <v>1</v>
      </c>
      <c r="AD1975">
        <f>IF(Raw_Data[[#This Row],[rasio]]&lt;0.2,1,IF(Raw_Data[[#This Row],[rasio]]&lt;0.3,2,IF(Raw_Data[[#This Row],[rasio]]&lt;0.4,3,4)))</f>
        <v>4</v>
      </c>
      <c r="AE1975">
        <f>IF(Raw_Data[[#This Row],[kategori_dp]]="High",1,IF(Raw_Data[[#This Row],[kategori_dp]]="Medium",2,3))</f>
        <v>3</v>
      </c>
      <c r="AF1975">
        <f>IF(Raw_Data[[#This Row],[tenor_bulan]]&lt;=24,1,IF(Raw_Data[[#This Row],[tenor_bulan]]&lt;=36,2,IF(Raw_Data[[#This Row],[tenor_bulan]]&lt;=48,3,4)))</f>
        <v>1</v>
      </c>
      <c r="AG1975">
        <f>IF(Raw_Data[[#This Row],[jumlah_kali_telat]]=0,0,IF(Raw_Data[[#This Row],[jumlah_kali_telat]]&lt;=2,2,4))</f>
        <v>0</v>
      </c>
      <c r="AH1975">
        <f>Raw_Data[[#This Row],[Skor_Rasio]]+Raw_Data[[#This Row],[Skor_DP]]+Raw_Data[[#This Row],[Skor_Tenor]]+Raw_Data[[#This Row],[Skor_Telat]]</f>
        <v>8</v>
      </c>
      <c r="AI1975" t="str">
        <f>IF(Raw_Data[[#This Row],[Risk_Score]]&lt;=6,"Low Risk",IF(Raw_Data[[#This Row],[Risk_Score]]&lt;=8,"Medium Risk","High Risk"))</f>
        <v>Medium Risk</v>
      </c>
      <c r="AJ1975">
        <f ca="1">IFERROR(DATEDIF(Raw_Data[[#This Row],[tanggal_pengajuan]],TODAY(),"m"),"N/A")</f>
        <v>5</v>
      </c>
      <c r="AK1975" t="str">
        <f ca="1">IF(ISNUMBER(Raw_Data[[#This Row],[MOB]]),IF(Raw_Data[[#This Row],[MOB]]&lt;6,"0-5 bulan",IF(Raw_Data[[#This Row],[MOB]]&lt;12,"6-11 bulan",IF(Raw_Data[[#This Row],[MOB]]&lt;24,"12-23 bulan","24+ bulan"))),"N/A")</f>
        <v>0-5 bulan</v>
      </c>
    </row>
    <row r="1976" spans="1:37" ht="14.25" customHeight="1" x14ac:dyDescent="0.45">
      <c r="A1976" t="s">
        <v>4630</v>
      </c>
      <c r="B1976" s="64">
        <v>46055</v>
      </c>
      <c r="C1976" s="1" t="str">
        <f t="shared" si="31"/>
        <v>February</v>
      </c>
      <c r="D1976" t="s">
        <v>806</v>
      </c>
      <c r="E1976" t="s">
        <v>4631</v>
      </c>
      <c r="F1976">
        <v>35</v>
      </c>
      <c r="G1976" t="s">
        <v>40</v>
      </c>
      <c r="H1976" t="s">
        <v>41</v>
      </c>
      <c r="I1976" s="2">
        <v>4719000</v>
      </c>
      <c r="J1976" s="3">
        <f>Raw_Data[[#This Row],[cicilan_per_bulan]]/Raw_Data[[#This Row],[penghasilan_bulanan]]</f>
        <v>0.1154481881754609</v>
      </c>
      <c r="K1976" t="s">
        <v>63</v>
      </c>
      <c r="L1976" t="s">
        <v>64</v>
      </c>
      <c r="M1976" t="s">
        <v>44</v>
      </c>
      <c r="N1976" t="s">
        <v>45</v>
      </c>
      <c r="O1976" t="s">
        <v>46</v>
      </c>
      <c r="P1976" s="2">
        <v>25264000</v>
      </c>
      <c r="Q1976" s="2">
        <v>6316000</v>
      </c>
      <c r="R1976" t="str">
        <f>IF(Raw_Data[[#This Row],[persen_dp]]&lt;15%,"Low",IF(Raw_Data[[#This Row],[persen_dp]]&gt;25%,"High","Medium"))</f>
        <v>Medium</v>
      </c>
      <c r="S1976" s="3">
        <v>0.25</v>
      </c>
      <c r="T1976">
        <v>60</v>
      </c>
      <c r="U1976">
        <v>0.14499999999999999</v>
      </c>
      <c r="V1976" s="2">
        <v>544800</v>
      </c>
      <c r="W1976" s="2">
        <v>32686000</v>
      </c>
      <c r="X1976" t="str">
        <f>IF(OR(Raw_Data[[#This Row],[status_pembayaran]]="Macet",Raw_Data[[#This Row],[status_pembayaran]]="Kurang Lancar"),"Non Performing Loan","Performing")</f>
        <v>Performing</v>
      </c>
      <c r="Y1976" t="s">
        <v>47</v>
      </c>
      <c r="Z1976">
        <v>0</v>
      </c>
      <c r="AA1976">
        <v>0</v>
      </c>
      <c r="AB1976">
        <v>1</v>
      </c>
      <c r="AC1976" t="s">
        <v>137</v>
      </c>
      <c r="AD1976">
        <f>IF(Raw_Data[[#This Row],[rasio]]&lt;0.2,1,IF(Raw_Data[[#This Row],[rasio]]&lt;0.3,2,IF(Raw_Data[[#This Row],[rasio]]&lt;0.4,3,4)))</f>
        <v>1</v>
      </c>
      <c r="AE1976">
        <f>IF(Raw_Data[[#This Row],[kategori_dp]]="High",1,IF(Raw_Data[[#This Row],[kategori_dp]]="Medium",2,3))</f>
        <v>2</v>
      </c>
      <c r="AF1976">
        <f>IF(Raw_Data[[#This Row],[tenor_bulan]]&lt;=24,1,IF(Raw_Data[[#This Row],[tenor_bulan]]&lt;=36,2,IF(Raw_Data[[#This Row],[tenor_bulan]]&lt;=48,3,4)))</f>
        <v>4</v>
      </c>
      <c r="AG1976">
        <f>IF(Raw_Data[[#This Row],[jumlah_kali_telat]]=0,0,IF(Raw_Data[[#This Row],[jumlah_kali_telat]]&lt;=2,2,4))</f>
        <v>0</v>
      </c>
      <c r="AH1976">
        <f>Raw_Data[[#This Row],[Skor_Rasio]]+Raw_Data[[#This Row],[Skor_DP]]+Raw_Data[[#This Row],[Skor_Tenor]]+Raw_Data[[#This Row],[Skor_Telat]]</f>
        <v>7</v>
      </c>
      <c r="AI1976" t="str">
        <f>IF(Raw_Data[[#This Row],[Risk_Score]]&lt;=6,"Low Risk",IF(Raw_Data[[#This Row],[Risk_Score]]&lt;=8,"Medium Risk","High Risk"))</f>
        <v>Medium Risk</v>
      </c>
      <c r="AJ1976">
        <f ca="1">IFERROR(DATEDIF(Raw_Data[[#This Row],[tanggal_pengajuan]],TODAY(),"m"),"N/A")</f>
        <v>8</v>
      </c>
      <c r="AK1976" t="str">
        <f ca="1">IF(ISNUMBER(Raw_Data[[#This Row],[MOB]]),IF(Raw_Data[[#This Row],[MOB]]&lt;6,"0-5 bulan",IF(Raw_Data[[#This Row],[MOB]]&lt;12,"6-11 bulan",IF(Raw_Data[[#This Row],[MOB]]&lt;24,"12-23 bulan","24+ bulan"))),"N/A")</f>
        <v>6-11 bulan</v>
      </c>
    </row>
    <row r="1977" spans="1:37" ht="14.25" customHeight="1" x14ac:dyDescent="0.45">
      <c r="A1977" t="s">
        <v>4632</v>
      </c>
      <c r="B1977" s="64">
        <v>46165</v>
      </c>
      <c r="C1977" s="1" t="str">
        <f t="shared" si="31"/>
        <v>May</v>
      </c>
      <c r="D1977" t="s">
        <v>3579</v>
      </c>
      <c r="E1977" t="s">
        <v>4633</v>
      </c>
      <c r="F1977">
        <v>39</v>
      </c>
      <c r="G1977" t="s">
        <v>40</v>
      </c>
      <c r="H1977" t="s">
        <v>90</v>
      </c>
      <c r="I1977" s="2">
        <v>4310000</v>
      </c>
      <c r="J1977" s="3">
        <f>Raw_Data[[#This Row],[cicilan_per_bulan]]/Raw_Data[[#This Row],[penghasilan_bulanan]]</f>
        <v>0.33865429234338745</v>
      </c>
      <c r="K1977" t="s">
        <v>42</v>
      </c>
      <c r="L1977" t="s">
        <v>43</v>
      </c>
      <c r="M1977" t="s">
        <v>55</v>
      </c>
      <c r="N1977" t="s">
        <v>147</v>
      </c>
      <c r="O1977" t="s">
        <v>148</v>
      </c>
      <c r="P1977" s="2">
        <v>31947000</v>
      </c>
      <c r="Q1977" s="2">
        <v>4792000</v>
      </c>
      <c r="R1977" t="str">
        <f>IF(Raw_Data[[#This Row],[persen_dp]]&lt;15%,"Low",IF(Raw_Data[[#This Row],[persen_dp]]&gt;25%,"High","Medium"))</f>
        <v>Medium</v>
      </c>
      <c r="S1977" s="3">
        <v>0.15</v>
      </c>
      <c r="T1977">
        <v>24</v>
      </c>
      <c r="U1977">
        <v>0.14499999999999999</v>
      </c>
      <c r="V1977" s="2">
        <v>1459600</v>
      </c>
      <c r="W1977" s="2">
        <v>35030000</v>
      </c>
      <c r="X1977" t="str">
        <f>IF(OR(Raw_Data[[#This Row],[status_pembayaran]]="Macet",Raw_Data[[#This Row],[status_pembayaran]]="Kurang Lancar"),"Non Performing Loan","Performing")</f>
        <v>Performing</v>
      </c>
      <c r="Y1977" t="s">
        <v>47</v>
      </c>
      <c r="Z1977">
        <v>0</v>
      </c>
      <c r="AA1977">
        <v>0</v>
      </c>
      <c r="AB1977">
        <v>1</v>
      </c>
      <c r="AC1977" t="s">
        <v>104</v>
      </c>
      <c r="AD1977">
        <f>IF(Raw_Data[[#This Row],[rasio]]&lt;0.2,1,IF(Raw_Data[[#This Row],[rasio]]&lt;0.3,2,IF(Raw_Data[[#This Row],[rasio]]&lt;0.4,3,4)))</f>
        <v>3</v>
      </c>
      <c r="AE1977">
        <f>IF(Raw_Data[[#This Row],[kategori_dp]]="High",1,IF(Raw_Data[[#This Row],[kategori_dp]]="Medium",2,3))</f>
        <v>2</v>
      </c>
      <c r="AF1977">
        <f>IF(Raw_Data[[#This Row],[tenor_bulan]]&lt;=24,1,IF(Raw_Data[[#This Row],[tenor_bulan]]&lt;=36,2,IF(Raw_Data[[#This Row],[tenor_bulan]]&lt;=48,3,4)))</f>
        <v>1</v>
      </c>
      <c r="AG1977">
        <f>IF(Raw_Data[[#This Row],[jumlah_kali_telat]]=0,0,IF(Raw_Data[[#This Row],[jumlah_kali_telat]]&lt;=2,2,4))</f>
        <v>0</v>
      </c>
      <c r="AH1977">
        <f>Raw_Data[[#This Row],[Skor_Rasio]]+Raw_Data[[#This Row],[Skor_DP]]+Raw_Data[[#This Row],[Skor_Tenor]]+Raw_Data[[#This Row],[Skor_Telat]]</f>
        <v>6</v>
      </c>
      <c r="AI1977" t="str">
        <f>IF(Raw_Data[[#This Row],[Risk_Score]]&lt;=6,"Low Risk",IF(Raw_Data[[#This Row],[Risk_Score]]&lt;=8,"Medium Risk","High Risk"))</f>
        <v>Low Risk</v>
      </c>
      <c r="AJ1977">
        <f ca="1">IFERROR(DATEDIF(Raw_Data[[#This Row],[tanggal_pengajuan]],TODAY(),"m"),"N/A")</f>
        <v>5</v>
      </c>
      <c r="AK1977" t="str">
        <f ca="1">IF(ISNUMBER(Raw_Data[[#This Row],[MOB]]),IF(Raw_Data[[#This Row],[MOB]]&lt;6,"0-5 bulan",IF(Raw_Data[[#This Row],[MOB]]&lt;12,"6-11 bulan",IF(Raw_Data[[#This Row],[MOB]]&lt;24,"12-23 bulan","24+ bulan"))),"N/A")</f>
        <v>0-5 bulan</v>
      </c>
    </row>
    <row r="1978" spans="1:37" ht="14.25" customHeight="1" x14ac:dyDescent="0.45">
      <c r="A1978" t="s">
        <v>4634</v>
      </c>
      <c r="B1978" s="64">
        <v>46079</v>
      </c>
      <c r="C1978" s="1" t="str">
        <f t="shared" si="31"/>
        <v>February</v>
      </c>
      <c r="D1978" t="s">
        <v>785</v>
      </c>
      <c r="E1978" t="s">
        <v>4635</v>
      </c>
      <c r="F1978">
        <v>40</v>
      </c>
      <c r="G1978" t="s">
        <v>40</v>
      </c>
      <c r="H1978" t="s">
        <v>108</v>
      </c>
      <c r="I1978" s="2">
        <v>4182000</v>
      </c>
      <c r="J1978" s="3">
        <f>Raw_Data[[#This Row],[cicilan_per_bulan]]/Raw_Data[[#This Row],[penghasilan_bulanan]]</f>
        <v>0.21661884265901482</v>
      </c>
      <c r="K1978" t="s">
        <v>286</v>
      </c>
      <c r="L1978" t="s">
        <v>154</v>
      </c>
      <c r="M1978" t="s">
        <v>55</v>
      </c>
      <c r="N1978" t="s">
        <v>121</v>
      </c>
      <c r="O1978" t="s">
        <v>122</v>
      </c>
      <c r="P1978" s="2">
        <v>36694000</v>
      </c>
      <c r="Q1978" s="2">
        <v>9174000</v>
      </c>
      <c r="R1978" t="str">
        <f>IF(Raw_Data[[#This Row],[persen_dp]]&lt;15%,"Low",IF(Raw_Data[[#This Row],[persen_dp]]&gt;25%,"High","Medium"))</f>
        <v>Medium</v>
      </c>
      <c r="S1978" s="3">
        <v>0.25</v>
      </c>
      <c r="T1978">
        <v>48</v>
      </c>
      <c r="U1978">
        <v>0.14499999999999999</v>
      </c>
      <c r="V1978" s="2">
        <v>905900</v>
      </c>
      <c r="W1978" s="2">
        <v>43482000</v>
      </c>
      <c r="X1978" t="str">
        <f>IF(OR(Raw_Data[[#This Row],[status_pembayaran]]="Macet",Raw_Data[[#This Row],[status_pembayaran]]="Kurang Lancar"),"Non Performing Loan","Performing")</f>
        <v>Performing</v>
      </c>
      <c r="Y1978" t="s">
        <v>47</v>
      </c>
      <c r="Z1978">
        <v>0</v>
      </c>
      <c r="AA1978">
        <v>0</v>
      </c>
      <c r="AB1978">
        <v>1</v>
      </c>
      <c r="AC1978" t="s">
        <v>74</v>
      </c>
      <c r="AD1978">
        <f>IF(Raw_Data[[#This Row],[rasio]]&lt;0.2,1,IF(Raw_Data[[#This Row],[rasio]]&lt;0.3,2,IF(Raw_Data[[#This Row],[rasio]]&lt;0.4,3,4)))</f>
        <v>2</v>
      </c>
      <c r="AE1978">
        <f>IF(Raw_Data[[#This Row],[kategori_dp]]="High",1,IF(Raw_Data[[#This Row],[kategori_dp]]="Medium",2,3))</f>
        <v>2</v>
      </c>
      <c r="AF1978">
        <f>IF(Raw_Data[[#This Row],[tenor_bulan]]&lt;=24,1,IF(Raw_Data[[#This Row],[tenor_bulan]]&lt;=36,2,IF(Raw_Data[[#This Row],[tenor_bulan]]&lt;=48,3,4)))</f>
        <v>3</v>
      </c>
      <c r="AG1978">
        <f>IF(Raw_Data[[#This Row],[jumlah_kali_telat]]=0,0,IF(Raw_Data[[#This Row],[jumlah_kali_telat]]&lt;=2,2,4))</f>
        <v>0</v>
      </c>
      <c r="AH1978">
        <f>Raw_Data[[#This Row],[Skor_Rasio]]+Raw_Data[[#This Row],[Skor_DP]]+Raw_Data[[#This Row],[Skor_Tenor]]+Raw_Data[[#This Row],[Skor_Telat]]</f>
        <v>7</v>
      </c>
      <c r="AI1978" t="str">
        <f>IF(Raw_Data[[#This Row],[Risk_Score]]&lt;=6,"Low Risk",IF(Raw_Data[[#This Row],[Risk_Score]]&lt;=8,"Medium Risk","High Risk"))</f>
        <v>Medium Risk</v>
      </c>
      <c r="AJ1978">
        <f ca="1">IFERROR(DATEDIF(Raw_Data[[#This Row],[tanggal_pengajuan]],TODAY(),"m"),"N/A")</f>
        <v>7</v>
      </c>
      <c r="AK1978" t="str">
        <f ca="1">IF(ISNUMBER(Raw_Data[[#This Row],[MOB]]),IF(Raw_Data[[#This Row],[MOB]]&lt;6,"0-5 bulan",IF(Raw_Data[[#This Row],[MOB]]&lt;12,"6-11 bulan",IF(Raw_Data[[#This Row],[MOB]]&lt;24,"12-23 bulan","24+ bulan"))),"N/A")</f>
        <v>6-11 bulan</v>
      </c>
    </row>
    <row r="1979" spans="1:37" ht="14.25" customHeight="1" x14ac:dyDescent="0.45">
      <c r="A1979" t="s">
        <v>4636</v>
      </c>
      <c r="B1979" s="64">
        <v>46137</v>
      </c>
      <c r="C1979" s="1" t="str">
        <f t="shared" si="31"/>
        <v>April</v>
      </c>
      <c r="D1979" t="s">
        <v>1525</v>
      </c>
      <c r="E1979" t="s">
        <v>4637</v>
      </c>
      <c r="F1979">
        <v>48</v>
      </c>
      <c r="G1979" t="s">
        <v>40</v>
      </c>
      <c r="H1979" t="s">
        <v>41</v>
      </c>
      <c r="I1979" s="2">
        <v>4936000</v>
      </c>
      <c r="J1979" s="3">
        <f>Raw_Data[[#This Row],[cicilan_per_bulan]]/Raw_Data[[#This Row],[penghasilan_bulanan]]</f>
        <v>0.41736223662884925</v>
      </c>
      <c r="K1979" t="s">
        <v>53</v>
      </c>
      <c r="L1979" t="s">
        <v>54</v>
      </c>
      <c r="M1979" t="s">
        <v>44</v>
      </c>
      <c r="N1979" t="s">
        <v>171</v>
      </c>
      <c r="O1979" t="s">
        <v>172</v>
      </c>
      <c r="P1979" s="2">
        <v>42585000</v>
      </c>
      <c r="Q1979" s="2">
        <v>4258000</v>
      </c>
      <c r="R1979" t="str">
        <f>IF(Raw_Data[[#This Row],[persen_dp]]&lt;15%,"Low",IF(Raw_Data[[#This Row],[persen_dp]]&gt;25%,"High","Medium"))</f>
        <v>Low</v>
      </c>
      <c r="S1979" s="3">
        <v>0.1</v>
      </c>
      <c r="T1979">
        <v>24</v>
      </c>
      <c r="U1979">
        <v>0.14499999999999999</v>
      </c>
      <c r="V1979" s="2">
        <v>2060100</v>
      </c>
      <c r="W1979" s="2">
        <v>49442000</v>
      </c>
      <c r="X1979" t="str">
        <f>IF(OR(Raw_Data[[#This Row],[status_pembayaran]]="Macet",Raw_Data[[#This Row],[status_pembayaran]]="Kurang Lancar"),"Non Performing Loan","Performing")</f>
        <v>Non Performing Loan</v>
      </c>
      <c r="Y1979" t="s">
        <v>683</v>
      </c>
      <c r="Z1979">
        <v>169</v>
      </c>
      <c r="AA1979">
        <v>5</v>
      </c>
      <c r="AB1979">
        <v>5</v>
      </c>
      <c r="AD1979">
        <f>IF(Raw_Data[[#This Row],[rasio]]&lt;0.2,1,IF(Raw_Data[[#This Row],[rasio]]&lt;0.3,2,IF(Raw_Data[[#This Row],[rasio]]&lt;0.4,3,4)))</f>
        <v>4</v>
      </c>
      <c r="AE1979">
        <f>IF(Raw_Data[[#This Row],[kategori_dp]]="High",1,IF(Raw_Data[[#This Row],[kategori_dp]]="Medium",2,3))</f>
        <v>3</v>
      </c>
      <c r="AF1979">
        <f>IF(Raw_Data[[#This Row],[tenor_bulan]]&lt;=24,1,IF(Raw_Data[[#This Row],[tenor_bulan]]&lt;=36,2,IF(Raw_Data[[#This Row],[tenor_bulan]]&lt;=48,3,4)))</f>
        <v>1</v>
      </c>
      <c r="AG1979">
        <f>IF(Raw_Data[[#This Row],[jumlah_kali_telat]]=0,0,IF(Raw_Data[[#This Row],[jumlah_kali_telat]]&lt;=2,2,4))</f>
        <v>4</v>
      </c>
      <c r="AH1979">
        <f>Raw_Data[[#This Row],[Skor_Rasio]]+Raw_Data[[#This Row],[Skor_DP]]+Raw_Data[[#This Row],[Skor_Tenor]]+Raw_Data[[#This Row],[Skor_Telat]]</f>
        <v>12</v>
      </c>
      <c r="AI1979" t="str">
        <f>IF(Raw_Data[[#This Row],[Risk_Score]]&lt;=6,"Low Risk",IF(Raw_Data[[#This Row],[Risk_Score]]&lt;=8,"Medium Risk","High Risk"))</f>
        <v>High Risk</v>
      </c>
      <c r="AJ1979">
        <f ca="1">IFERROR(DATEDIF(Raw_Data[[#This Row],[tanggal_pengajuan]],TODAY(),"m"),"N/A")</f>
        <v>5</v>
      </c>
      <c r="AK1979" t="str">
        <f ca="1">IF(ISNUMBER(Raw_Data[[#This Row],[MOB]]),IF(Raw_Data[[#This Row],[MOB]]&lt;6,"0-5 bulan",IF(Raw_Data[[#This Row],[MOB]]&lt;12,"6-11 bulan",IF(Raw_Data[[#This Row],[MOB]]&lt;24,"12-23 bulan","24+ bulan"))),"N/A")</f>
        <v>0-5 bulan</v>
      </c>
    </row>
    <row r="1980" spans="1:37" ht="14.25" customHeight="1" x14ac:dyDescent="0.45">
      <c r="A1980" t="s">
        <v>4638</v>
      </c>
      <c r="B1980" s="64">
        <v>46157</v>
      </c>
      <c r="C1980" s="1" t="str">
        <f t="shared" si="31"/>
        <v>May</v>
      </c>
      <c r="D1980" t="s">
        <v>948</v>
      </c>
      <c r="E1980" t="s">
        <v>4639</v>
      </c>
      <c r="F1980">
        <v>31</v>
      </c>
      <c r="G1980" t="s">
        <v>40</v>
      </c>
      <c r="H1980" t="s">
        <v>101</v>
      </c>
      <c r="I1980" s="2">
        <v>4101000</v>
      </c>
      <c r="J1980" s="3">
        <f>Raw_Data[[#This Row],[cicilan_per_bulan]]/Raw_Data[[#This Row],[penghasilan_bulanan]]</f>
        <v>0.12494513533284565</v>
      </c>
      <c r="K1980" t="s">
        <v>63</v>
      </c>
      <c r="L1980" t="s">
        <v>64</v>
      </c>
      <c r="M1980" t="s">
        <v>44</v>
      </c>
      <c r="N1980" t="s">
        <v>45</v>
      </c>
      <c r="O1980" t="s">
        <v>46</v>
      </c>
      <c r="P1980" s="2">
        <v>25461000</v>
      </c>
      <c r="Q1980" s="2">
        <v>7638000</v>
      </c>
      <c r="R1980" t="str">
        <f>IF(Raw_Data[[#This Row],[persen_dp]]&lt;15%,"Low",IF(Raw_Data[[#This Row],[persen_dp]]&gt;25%,"High","Medium"))</f>
        <v>High</v>
      </c>
      <c r="S1980" s="3">
        <v>0.3</v>
      </c>
      <c r="T1980">
        <v>60</v>
      </c>
      <c r="U1980">
        <v>0.14499999999999999</v>
      </c>
      <c r="V1980" s="2">
        <v>512400</v>
      </c>
      <c r="W1980" s="2">
        <v>30744000</v>
      </c>
      <c r="X1980" t="str">
        <f>IF(OR(Raw_Data[[#This Row],[status_pembayaran]]="Macet",Raw_Data[[#This Row],[status_pembayaran]]="Kurang Lancar"),"Non Performing Loan","Performing")</f>
        <v>Performing</v>
      </c>
      <c r="Y1980" t="s">
        <v>47</v>
      </c>
      <c r="Z1980">
        <v>0</v>
      </c>
      <c r="AA1980">
        <v>0</v>
      </c>
      <c r="AB1980">
        <v>1</v>
      </c>
      <c r="AC1980" t="s">
        <v>137</v>
      </c>
      <c r="AD1980">
        <f>IF(Raw_Data[[#This Row],[rasio]]&lt;0.2,1,IF(Raw_Data[[#This Row],[rasio]]&lt;0.3,2,IF(Raw_Data[[#This Row],[rasio]]&lt;0.4,3,4)))</f>
        <v>1</v>
      </c>
      <c r="AE1980">
        <f>IF(Raw_Data[[#This Row],[kategori_dp]]="High",1,IF(Raw_Data[[#This Row],[kategori_dp]]="Medium",2,3))</f>
        <v>1</v>
      </c>
      <c r="AF1980">
        <f>IF(Raw_Data[[#This Row],[tenor_bulan]]&lt;=24,1,IF(Raw_Data[[#This Row],[tenor_bulan]]&lt;=36,2,IF(Raw_Data[[#This Row],[tenor_bulan]]&lt;=48,3,4)))</f>
        <v>4</v>
      </c>
      <c r="AG1980">
        <f>IF(Raw_Data[[#This Row],[jumlah_kali_telat]]=0,0,IF(Raw_Data[[#This Row],[jumlah_kali_telat]]&lt;=2,2,4))</f>
        <v>0</v>
      </c>
      <c r="AH1980">
        <f>Raw_Data[[#This Row],[Skor_Rasio]]+Raw_Data[[#This Row],[Skor_DP]]+Raw_Data[[#This Row],[Skor_Tenor]]+Raw_Data[[#This Row],[Skor_Telat]]</f>
        <v>6</v>
      </c>
      <c r="AI1980" t="str">
        <f>IF(Raw_Data[[#This Row],[Risk_Score]]&lt;=6,"Low Risk",IF(Raw_Data[[#This Row],[Risk_Score]]&lt;=8,"Medium Risk","High Risk"))</f>
        <v>Low Risk</v>
      </c>
      <c r="AJ1980">
        <f ca="1">IFERROR(DATEDIF(Raw_Data[[#This Row],[tanggal_pengajuan]],TODAY(),"m"),"N/A")</f>
        <v>5</v>
      </c>
      <c r="AK1980" t="str">
        <f ca="1">IF(ISNUMBER(Raw_Data[[#This Row],[MOB]]),IF(Raw_Data[[#This Row],[MOB]]&lt;6,"0-5 bulan",IF(Raw_Data[[#This Row],[MOB]]&lt;12,"6-11 bulan",IF(Raw_Data[[#This Row],[MOB]]&lt;24,"12-23 bulan","24+ bulan"))),"N/A")</f>
        <v>0-5 bulan</v>
      </c>
    </row>
    <row r="1981" spans="1:37" ht="14.25" customHeight="1" x14ac:dyDescent="0.45">
      <c r="A1981" t="s">
        <v>4640</v>
      </c>
      <c r="B1981" s="64">
        <v>46171</v>
      </c>
      <c r="C1981" s="1" t="str">
        <f t="shared" si="31"/>
        <v>May</v>
      </c>
      <c r="D1981" t="s">
        <v>3108</v>
      </c>
      <c r="E1981" t="s">
        <v>4641</v>
      </c>
      <c r="F1981">
        <v>28</v>
      </c>
      <c r="G1981" t="s">
        <v>51</v>
      </c>
      <c r="H1981" t="s">
        <v>152</v>
      </c>
      <c r="I1981" s="2">
        <v>2598000</v>
      </c>
      <c r="J1981" s="3">
        <f>Raw_Data[[#This Row],[cicilan_per_bulan]]/Raw_Data[[#This Row],[penghasilan_bulanan]]</f>
        <v>0.42197844495765974</v>
      </c>
      <c r="K1981" t="s">
        <v>91</v>
      </c>
      <c r="L1981" t="s">
        <v>92</v>
      </c>
      <c r="M1981" t="s">
        <v>44</v>
      </c>
      <c r="N1981" t="s">
        <v>228</v>
      </c>
      <c r="O1981" t="s">
        <v>57</v>
      </c>
      <c r="P1981" s="2">
        <v>19068000</v>
      </c>
      <c r="Q1981" s="2">
        <v>2860000</v>
      </c>
      <c r="R1981" t="str">
        <f>IF(Raw_Data[[#This Row],[persen_dp]]&lt;15%,"Low",IF(Raw_Data[[#This Row],[persen_dp]]&gt;25%,"High","Medium"))</f>
        <v>Medium</v>
      </c>
      <c r="S1981" s="3">
        <v>0.15</v>
      </c>
      <c r="T1981">
        <v>18</v>
      </c>
      <c r="U1981">
        <v>0.14499999999999999</v>
      </c>
      <c r="V1981" s="2">
        <v>1096300</v>
      </c>
      <c r="W1981" s="2">
        <v>19734000</v>
      </c>
      <c r="X1981" t="str">
        <f>IF(OR(Raw_Data[[#This Row],[status_pembayaran]]="Macet",Raw_Data[[#This Row],[status_pembayaran]]="Kurang Lancar"),"Non Performing Loan","Performing")</f>
        <v>Performing</v>
      </c>
      <c r="Y1981" t="s">
        <v>47</v>
      </c>
      <c r="Z1981">
        <v>0</v>
      </c>
      <c r="AA1981">
        <v>0</v>
      </c>
      <c r="AB1981">
        <v>1</v>
      </c>
      <c r="AD1981">
        <f>IF(Raw_Data[[#This Row],[rasio]]&lt;0.2,1,IF(Raw_Data[[#This Row],[rasio]]&lt;0.3,2,IF(Raw_Data[[#This Row],[rasio]]&lt;0.4,3,4)))</f>
        <v>4</v>
      </c>
      <c r="AE1981">
        <f>IF(Raw_Data[[#This Row],[kategori_dp]]="High",1,IF(Raw_Data[[#This Row],[kategori_dp]]="Medium",2,3))</f>
        <v>2</v>
      </c>
      <c r="AF1981">
        <f>IF(Raw_Data[[#This Row],[tenor_bulan]]&lt;=24,1,IF(Raw_Data[[#This Row],[tenor_bulan]]&lt;=36,2,IF(Raw_Data[[#This Row],[tenor_bulan]]&lt;=48,3,4)))</f>
        <v>1</v>
      </c>
      <c r="AG1981">
        <f>IF(Raw_Data[[#This Row],[jumlah_kali_telat]]=0,0,IF(Raw_Data[[#This Row],[jumlah_kali_telat]]&lt;=2,2,4))</f>
        <v>0</v>
      </c>
      <c r="AH1981">
        <f>Raw_Data[[#This Row],[Skor_Rasio]]+Raw_Data[[#This Row],[Skor_DP]]+Raw_Data[[#This Row],[Skor_Tenor]]+Raw_Data[[#This Row],[Skor_Telat]]</f>
        <v>7</v>
      </c>
      <c r="AI1981" t="str">
        <f>IF(Raw_Data[[#This Row],[Risk_Score]]&lt;=6,"Low Risk",IF(Raw_Data[[#This Row],[Risk_Score]]&lt;=8,"Medium Risk","High Risk"))</f>
        <v>Medium Risk</v>
      </c>
      <c r="AJ1981">
        <f ca="1">IFERROR(DATEDIF(Raw_Data[[#This Row],[tanggal_pengajuan]],TODAY(),"m"),"N/A")</f>
        <v>4</v>
      </c>
      <c r="AK1981" t="str">
        <f ca="1">IF(ISNUMBER(Raw_Data[[#This Row],[MOB]]),IF(Raw_Data[[#This Row],[MOB]]&lt;6,"0-5 bulan",IF(Raw_Data[[#This Row],[MOB]]&lt;12,"6-11 bulan",IF(Raw_Data[[#This Row],[MOB]]&lt;24,"12-23 bulan","24+ bulan"))),"N/A")</f>
        <v>0-5 bulan</v>
      </c>
    </row>
    <row r="1982" spans="1:37" ht="14.25" customHeight="1" x14ac:dyDescent="0.45">
      <c r="A1982" t="s">
        <v>4642</v>
      </c>
      <c r="B1982" s="64">
        <v>46152</v>
      </c>
      <c r="C1982" s="1" t="str">
        <f t="shared" si="31"/>
        <v>May</v>
      </c>
      <c r="D1982" t="s">
        <v>1077</v>
      </c>
      <c r="E1982" t="s">
        <v>4643</v>
      </c>
      <c r="F1982">
        <v>32</v>
      </c>
      <c r="G1982" t="s">
        <v>40</v>
      </c>
      <c r="H1982" t="s">
        <v>108</v>
      </c>
      <c r="I1982" s="2">
        <v>4663000</v>
      </c>
      <c r="J1982" s="3">
        <f>Raw_Data[[#This Row],[cicilan_per_bulan]]/Raw_Data[[#This Row],[penghasilan_bulanan]]</f>
        <v>0.21205232682822217</v>
      </c>
      <c r="K1982" t="s">
        <v>145</v>
      </c>
      <c r="L1982" t="s">
        <v>146</v>
      </c>
      <c r="M1982" t="s">
        <v>55</v>
      </c>
      <c r="N1982" t="s">
        <v>65</v>
      </c>
      <c r="O1982" t="s">
        <v>46</v>
      </c>
      <c r="P1982" s="2">
        <v>29185000</v>
      </c>
      <c r="Q1982" s="2">
        <v>4378000</v>
      </c>
      <c r="R1982" t="str">
        <f>IF(Raw_Data[[#This Row],[persen_dp]]&lt;15%,"Low",IF(Raw_Data[[#This Row],[persen_dp]]&gt;25%,"High","Medium"))</f>
        <v>Medium</v>
      </c>
      <c r="S1982" s="3">
        <v>0.15</v>
      </c>
      <c r="T1982">
        <v>36</v>
      </c>
      <c r="U1982">
        <v>0.14499999999999999</v>
      </c>
      <c r="V1982" s="2">
        <v>988800</v>
      </c>
      <c r="W1982" s="2">
        <v>35599000</v>
      </c>
      <c r="X1982" t="str">
        <f>IF(OR(Raw_Data[[#This Row],[status_pembayaran]]="Macet",Raw_Data[[#This Row],[status_pembayaran]]="Kurang Lancar"),"Non Performing Loan","Performing")</f>
        <v>Performing</v>
      </c>
      <c r="Y1982" t="s">
        <v>47</v>
      </c>
      <c r="Z1982">
        <v>0</v>
      </c>
      <c r="AA1982">
        <v>0</v>
      </c>
      <c r="AB1982">
        <v>1</v>
      </c>
      <c r="AC1982" t="s">
        <v>74</v>
      </c>
      <c r="AD1982">
        <f>IF(Raw_Data[[#This Row],[rasio]]&lt;0.2,1,IF(Raw_Data[[#This Row],[rasio]]&lt;0.3,2,IF(Raw_Data[[#This Row],[rasio]]&lt;0.4,3,4)))</f>
        <v>2</v>
      </c>
      <c r="AE1982">
        <f>IF(Raw_Data[[#This Row],[kategori_dp]]="High",1,IF(Raw_Data[[#This Row],[kategori_dp]]="Medium",2,3))</f>
        <v>2</v>
      </c>
      <c r="AF1982">
        <f>IF(Raw_Data[[#This Row],[tenor_bulan]]&lt;=24,1,IF(Raw_Data[[#This Row],[tenor_bulan]]&lt;=36,2,IF(Raw_Data[[#This Row],[tenor_bulan]]&lt;=48,3,4)))</f>
        <v>2</v>
      </c>
      <c r="AG1982">
        <f>IF(Raw_Data[[#This Row],[jumlah_kali_telat]]=0,0,IF(Raw_Data[[#This Row],[jumlah_kali_telat]]&lt;=2,2,4))</f>
        <v>0</v>
      </c>
      <c r="AH1982">
        <f>Raw_Data[[#This Row],[Skor_Rasio]]+Raw_Data[[#This Row],[Skor_DP]]+Raw_Data[[#This Row],[Skor_Tenor]]+Raw_Data[[#This Row],[Skor_Telat]]</f>
        <v>6</v>
      </c>
      <c r="AI1982" t="str">
        <f>IF(Raw_Data[[#This Row],[Risk_Score]]&lt;=6,"Low Risk",IF(Raw_Data[[#This Row],[Risk_Score]]&lt;=8,"Medium Risk","High Risk"))</f>
        <v>Low Risk</v>
      </c>
      <c r="AJ1982">
        <f ca="1">IFERROR(DATEDIF(Raw_Data[[#This Row],[tanggal_pengajuan]],TODAY(),"m"),"N/A")</f>
        <v>5</v>
      </c>
      <c r="AK1982" t="str">
        <f ca="1">IF(ISNUMBER(Raw_Data[[#This Row],[MOB]]),IF(Raw_Data[[#This Row],[MOB]]&lt;6,"0-5 bulan",IF(Raw_Data[[#This Row],[MOB]]&lt;12,"6-11 bulan",IF(Raw_Data[[#This Row],[MOB]]&lt;24,"12-23 bulan","24+ bulan"))),"N/A")</f>
        <v>0-5 bulan</v>
      </c>
    </row>
    <row r="1983" spans="1:37" ht="14.25" customHeight="1" x14ac:dyDescent="0.45">
      <c r="A1983" t="s">
        <v>4644</v>
      </c>
      <c r="B1983" s="64">
        <v>46113</v>
      </c>
      <c r="C1983" s="1" t="str">
        <f t="shared" si="31"/>
        <v>April</v>
      </c>
      <c r="D1983" t="s">
        <v>1069</v>
      </c>
      <c r="E1983" t="s">
        <v>4645</v>
      </c>
      <c r="F1983">
        <v>58</v>
      </c>
      <c r="G1983" t="s">
        <v>51</v>
      </c>
      <c r="H1983" t="s">
        <v>126</v>
      </c>
      <c r="I1983" s="2">
        <v>2079000</v>
      </c>
      <c r="J1983" s="3">
        <f>Raw_Data[[#This Row],[cicilan_per_bulan]]/Raw_Data[[#This Row],[penghasilan_bulanan]]</f>
        <v>0.27859547859547862</v>
      </c>
      <c r="K1983" t="s">
        <v>42</v>
      </c>
      <c r="L1983" t="s">
        <v>43</v>
      </c>
      <c r="M1983" t="s">
        <v>72</v>
      </c>
      <c r="N1983" t="s">
        <v>97</v>
      </c>
      <c r="O1983" t="s">
        <v>57</v>
      </c>
      <c r="P1983" s="2">
        <v>17094000</v>
      </c>
      <c r="Q1983" s="2">
        <v>2564000</v>
      </c>
      <c r="R1983" t="str">
        <f>IF(Raw_Data[[#This Row],[persen_dp]]&lt;15%,"Low",IF(Raw_Data[[#This Row],[persen_dp]]&gt;25%,"High","Medium"))</f>
        <v>Medium</v>
      </c>
      <c r="S1983" s="3">
        <v>0.15</v>
      </c>
      <c r="T1983">
        <v>36</v>
      </c>
      <c r="U1983">
        <v>0.14499999999999999</v>
      </c>
      <c r="V1983" s="2">
        <v>579200</v>
      </c>
      <c r="W1983" s="2">
        <v>20850000</v>
      </c>
      <c r="X1983" t="str">
        <f>IF(OR(Raw_Data[[#This Row],[status_pembayaran]]="Macet",Raw_Data[[#This Row],[status_pembayaran]]="Kurang Lancar"),"Non Performing Loan","Performing")</f>
        <v>Performing</v>
      </c>
      <c r="Y1983" t="s">
        <v>47</v>
      </c>
      <c r="Z1983">
        <v>0</v>
      </c>
      <c r="AA1983">
        <v>0</v>
      </c>
      <c r="AB1983">
        <v>1</v>
      </c>
      <c r="AD1983">
        <f>IF(Raw_Data[[#This Row],[rasio]]&lt;0.2,1,IF(Raw_Data[[#This Row],[rasio]]&lt;0.3,2,IF(Raw_Data[[#This Row],[rasio]]&lt;0.4,3,4)))</f>
        <v>2</v>
      </c>
      <c r="AE1983">
        <f>IF(Raw_Data[[#This Row],[kategori_dp]]="High",1,IF(Raw_Data[[#This Row],[kategori_dp]]="Medium",2,3))</f>
        <v>2</v>
      </c>
      <c r="AF1983">
        <f>IF(Raw_Data[[#This Row],[tenor_bulan]]&lt;=24,1,IF(Raw_Data[[#This Row],[tenor_bulan]]&lt;=36,2,IF(Raw_Data[[#This Row],[tenor_bulan]]&lt;=48,3,4)))</f>
        <v>2</v>
      </c>
      <c r="AG1983">
        <f>IF(Raw_Data[[#This Row],[jumlah_kali_telat]]=0,0,IF(Raw_Data[[#This Row],[jumlah_kali_telat]]&lt;=2,2,4))</f>
        <v>0</v>
      </c>
      <c r="AH1983">
        <f>Raw_Data[[#This Row],[Skor_Rasio]]+Raw_Data[[#This Row],[Skor_DP]]+Raw_Data[[#This Row],[Skor_Tenor]]+Raw_Data[[#This Row],[Skor_Telat]]</f>
        <v>6</v>
      </c>
      <c r="AI1983" t="str">
        <f>IF(Raw_Data[[#This Row],[Risk_Score]]&lt;=6,"Low Risk",IF(Raw_Data[[#This Row],[Risk_Score]]&lt;=8,"Medium Risk","High Risk"))</f>
        <v>Low Risk</v>
      </c>
      <c r="AJ1983">
        <f ca="1">IFERROR(DATEDIF(Raw_Data[[#This Row],[tanggal_pengajuan]],TODAY(),"m"),"N/A")</f>
        <v>6</v>
      </c>
      <c r="AK1983" t="str">
        <f ca="1">IF(ISNUMBER(Raw_Data[[#This Row],[MOB]]),IF(Raw_Data[[#This Row],[MOB]]&lt;6,"0-5 bulan",IF(Raw_Data[[#This Row],[MOB]]&lt;12,"6-11 bulan",IF(Raw_Data[[#This Row],[MOB]]&lt;24,"12-23 bulan","24+ bulan"))),"N/A")</f>
        <v>6-11 bulan</v>
      </c>
    </row>
    <row r="1984" spans="1:37" ht="14.25" customHeight="1" x14ac:dyDescent="0.45">
      <c r="A1984" t="s">
        <v>4646</v>
      </c>
      <c r="B1984" s="64">
        <v>46024</v>
      </c>
      <c r="C1984" s="1" t="str">
        <f t="shared" si="31"/>
        <v>January</v>
      </c>
      <c r="D1984" t="s">
        <v>3522</v>
      </c>
      <c r="E1984" t="s">
        <v>4647</v>
      </c>
      <c r="F1984">
        <v>41</v>
      </c>
      <c r="G1984" t="s">
        <v>40</v>
      </c>
      <c r="H1984" t="s">
        <v>126</v>
      </c>
      <c r="I1984" s="2">
        <v>2865000</v>
      </c>
      <c r="J1984" s="3">
        <f>Raw_Data[[#This Row],[cicilan_per_bulan]]/Raw_Data[[#This Row],[penghasilan_bulanan]]</f>
        <v>0.96739965095986036</v>
      </c>
      <c r="K1984" t="s">
        <v>286</v>
      </c>
      <c r="L1984" t="s">
        <v>154</v>
      </c>
      <c r="M1984" t="s">
        <v>55</v>
      </c>
      <c r="N1984" t="s">
        <v>147</v>
      </c>
      <c r="O1984" t="s">
        <v>148</v>
      </c>
      <c r="P1984" s="2">
        <v>32275000</v>
      </c>
      <c r="Q1984" s="2">
        <v>3228000</v>
      </c>
      <c r="R1984" t="str">
        <f>IF(Raw_Data[[#This Row],[persen_dp]]&lt;15%,"Low",IF(Raw_Data[[#This Row],[persen_dp]]&gt;25%,"High","Medium"))</f>
        <v>Low</v>
      </c>
      <c r="S1984" s="3">
        <v>0.1</v>
      </c>
      <c r="T1984">
        <v>12</v>
      </c>
      <c r="U1984">
        <v>0.14499999999999999</v>
      </c>
      <c r="V1984" s="2">
        <v>2771600</v>
      </c>
      <c r="W1984" s="2">
        <v>33259000</v>
      </c>
      <c r="X1984" t="str">
        <f>IF(OR(Raw_Data[[#This Row],[status_pembayaran]]="Macet",Raw_Data[[#This Row],[status_pembayaran]]="Kurang Lancar"),"Non Performing Loan","Performing")</f>
        <v>Performing</v>
      </c>
      <c r="Y1984" t="s">
        <v>47</v>
      </c>
      <c r="Z1984">
        <v>0</v>
      </c>
      <c r="AA1984">
        <v>0</v>
      </c>
      <c r="AB1984">
        <v>1</v>
      </c>
      <c r="AC1984" t="s">
        <v>104</v>
      </c>
      <c r="AD1984">
        <f>IF(Raw_Data[[#This Row],[rasio]]&lt;0.2,1,IF(Raw_Data[[#This Row],[rasio]]&lt;0.3,2,IF(Raw_Data[[#This Row],[rasio]]&lt;0.4,3,4)))</f>
        <v>4</v>
      </c>
      <c r="AE1984">
        <f>IF(Raw_Data[[#This Row],[kategori_dp]]="High",1,IF(Raw_Data[[#This Row],[kategori_dp]]="Medium",2,3))</f>
        <v>3</v>
      </c>
      <c r="AF1984">
        <f>IF(Raw_Data[[#This Row],[tenor_bulan]]&lt;=24,1,IF(Raw_Data[[#This Row],[tenor_bulan]]&lt;=36,2,IF(Raw_Data[[#This Row],[tenor_bulan]]&lt;=48,3,4)))</f>
        <v>1</v>
      </c>
      <c r="AG1984">
        <f>IF(Raw_Data[[#This Row],[jumlah_kali_telat]]=0,0,IF(Raw_Data[[#This Row],[jumlah_kali_telat]]&lt;=2,2,4))</f>
        <v>0</v>
      </c>
      <c r="AH1984">
        <f>Raw_Data[[#This Row],[Skor_Rasio]]+Raw_Data[[#This Row],[Skor_DP]]+Raw_Data[[#This Row],[Skor_Tenor]]+Raw_Data[[#This Row],[Skor_Telat]]</f>
        <v>8</v>
      </c>
      <c r="AI1984" t="str">
        <f>IF(Raw_Data[[#This Row],[Risk_Score]]&lt;=6,"Low Risk",IF(Raw_Data[[#This Row],[Risk_Score]]&lt;=8,"Medium Risk","High Risk"))</f>
        <v>Medium Risk</v>
      </c>
      <c r="AJ1984">
        <f ca="1">IFERROR(DATEDIF(Raw_Data[[#This Row],[tanggal_pengajuan]],TODAY(),"m"),"N/A")</f>
        <v>9</v>
      </c>
      <c r="AK1984" t="str">
        <f ca="1">IF(ISNUMBER(Raw_Data[[#This Row],[MOB]]),IF(Raw_Data[[#This Row],[MOB]]&lt;6,"0-5 bulan",IF(Raw_Data[[#This Row],[MOB]]&lt;12,"6-11 bulan",IF(Raw_Data[[#This Row],[MOB]]&lt;24,"12-23 bulan","24+ bulan"))),"N/A")</f>
        <v>6-11 bulan</v>
      </c>
    </row>
    <row r="1985" spans="1:37" ht="14.25" customHeight="1" x14ac:dyDescent="0.45">
      <c r="A1985" t="s">
        <v>4648</v>
      </c>
      <c r="B1985" s="64">
        <v>46109</v>
      </c>
      <c r="C1985" s="1" t="str">
        <f t="shared" si="31"/>
        <v>March</v>
      </c>
      <c r="D1985" t="s">
        <v>2041</v>
      </c>
      <c r="E1985" t="s">
        <v>4649</v>
      </c>
      <c r="F1985">
        <v>52</v>
      </c>
      <c r="G1985" t="s">
        <v>40</v>
      </c>
      <c r="H1985" t="s">
        <v>41</v>
      </c>
      <c r="I1985" s="2">
        <v>6422000</v>
      </c>
      <c r="J1985" s="3">
        <f>Raw_Data[[#This Row],[cicilan_per_bulan]]/Raw_Data[[#This Row],[penghasilan_bulanan]]</f>
        <v>0.32678293366552474</v>
      </c>
      <c r="K1985" t="s">
        <v>127</v>
      </c>
      <c r="L1985" t="s">
        <v>128</v>
      </c>
      <c r="M1985" t="s">
        <v>290</v>
      </c>
      <c r="N1985" t="s">
        <v>291</v>
      </c>
      <c r="O1985" t="s">
        <v>292</v>
      </c>
      <c r="P1985" s="2">
        <v>38783000</v>
      </c>
      <c r="Q1985" s="2">
        <v>7757000</v>
      </c>
      <c r="R1985" t="str">
        <f>IF(Raw_Data[[#This Row],[persen_dp]]&lt;15%,"Low",IF(Raw_Data[[#This Row],[persen_dp]]&gt;25%,"High","Medium"))</f>
        <v>Medium</v>
      </c>
      <c r="S1985" s="3">
        <v>0.2</v>
      </c>
      <c r="T1985">
        <v>18</v>
      </c>
      <c r="U1985">
        <v>0.14499999999999999</v>
      </c>
      <c r="V1985" s="2">
        <v>2098600</v>
      </c>
      <c r="W1985" s="2">
        <v>37774000</v>
      </c>
      <c r="X1985" t="str">
        <f>IF(OR(Raw_Data[[#This Row],[status_pembayaran]]="Macet",Raw_Data[[#This Row],[status_pembayaran]]="Kurang Lancar"),"Non Performing Loan","Performing")</f>
        <v>Performing</v>
      </c>
      <c r="Y1985" t="s">
        <v>47</v>
      </c>
      <c r="Z1985">
        <v>0</v>
      </c>
      <c r="AA1985">
        <v>0</v>
      </c>
      <c r="AB1985">
        <v>1</v>
      </c>
      <c r="AC1985" t="s">
        <v>66</v>
      </c>
      <c r="AD1985">
        <f>IF(Raw_Data[[#This Row],[rasio]]&lt;0.2,1,IF(Raw_Data[[#This Row],[rasio]]&lt;0.3,2,IF(Raw_Data[[#This Row],[rasio]]&lt;0.4,3,4)))</f>
        <v>3</v>
      </c>
      <c r="AE1985">
        <f>IF(Raw_Data[[#This Row],[kategori_dp]]="High",1,IF(Raw_Data[[#This Row],[kategori_dp]]="Medium",2,3))</f>
        <v>2</v>
      </c>
      <c r="AF1985">
        <f>IF(Raw_Data[[#This Row],[tenor_bulan]]&lt;=24,1,IF(Raw_Data[[#This Row],[tenor_bulan]]&lt;=36,2,IF(Raw_Data[[#This Row],[tenor_bulan]]&lt;=48,3,4)))</f>
        <v>1</v>
      </c>
      <c r="AG1985">
        <f>IF(Raw_Data[[#This Row],[jumlah_kali_telat]]=0,0,IF(Raw_Data[[#This Row],[jumlah_kali_telat]]&lt;=2,2,4))</f>
        <v>0</v>
      </c>
      <c r="AH1985">
        <f>Raw_Data[[#This Row],[Skor_Rasio]]+Raw_Data[[#This Row],[Skor_DP]]+Raw_Data[[#This Row],[Skor_Tenor]]+Raw_Data[[#This Row],[Skor_Telat]]</f>
        <v>6</v>
      </c>
      <c r="AI1985" t="str">
        <f>IF(Raw_Data[[#This Row],[Risk_Score]]&lt;=6,"Low Risk",IF(Raw_Data[[#This Row],[Risk_Score]]&lt;=8,"Medium Risk","High Risk"))</f>
        <v>Low Risk</v>
      </c>
      <c r="AJ1985">
        <f ca="1">IFERROR(DATEDIF(Raw_Data[[#This Row],[tanggal_pengajuan]],TODAY(),"m"),"N/A")</f>
        <v>6</v>
      </c>
      <c r="AK1985" t="str">
        <f ca="1">IF(ISNUMBER(Raw_Data[[#This Row],[MOB]]),IF(Raw_Data[[#This Row],[MOB]]&lt;6,"0-5 bulan",IF(Raw_Data[[#This Row],[MOB]]&lt;12,"6-11 bulan",IF(Raw_Data[[#This Row],[MOB]]&lt;24,"12-23 bulan","24+ bulan"))),"N/A")</f>
        <v>6-11 bulan</v>
      </c>
    </row>
    <row r="1986" spans="1:37" ht="14.25" customHeight="1" x14ac:dyDescent="0.45">
      <c r="A1986" t="s">
        <v>4650</v>
      </c>
      <c r="B1986" s="64">
        <v>46108</v>
      </c>
      <c r="C1986" s="1" t="str">
        <f t="shared" si="31"/>
        <v>March</v>
      </c>
      <c r="D1986" t="s">
        <v>4651</v>
      </c>
      <c r="E1986" t="s">
        <v>4652</v>
      </c>
      <c r="F1986">
        <v>49</v>
      </c>
      <c r="G1986" t="s">
        <v>40</v>
      </c>
      <c r="H1986" t="s">
        <v>41</v>
      </c>
      <c r="I1986" s="2">
        <v>5412000</v>
      </c>
      <c r="J1986" s="3">
        <f>Raw_Data[[#This Row],[cicilan_per_bulan]]/Raw_Data[[#This Row],[penghasilan_bulanan]]</f>
        <v>0.25567257945306726</v>
      </c>
      <c r="K1986" t="s">
        <v>127</v>
      </c>
      <c r="L1986" t="s">
        <v>128</v>
      </c>
      <c r="M1986" t="s">
        <v>55</v>
      </c>
      <c r="N1986" t="s">
        <v>141</v>
      </c>
      <c r="O1986" t="s">
        <v>46</v>
      </c>
      <c r="P1986" s="2">
        <v>22309000</v>
      </c>
      <c r="Q1986" s="2">
        <v>7808000</v>
      </c>
      <c r="R1986" t="str">
        <f>IF(Raw_Data[[#This Row],[persen_dp]]&lt;15%,"Low",IF(Raw_Data[[#This Row],[persen_dp]]&gt;25%,"High","Medium"))</f>
        <v>High</v>
      </c>
      <c r="S1986" s="3">
        <v>0.35</v>
      </c>
      <c r="T1986">
        <v>12</v>
      </c>
      <c r="U1986">
        <v>0.14499999999999999</v>
      </c>
      <c r="V1986" s="2">
        <v>1383700</v>
      </c>
      <c r="W1986" s="2">
        <v>16604000</v>
      </c>
      <c r="X1986" t="str">
        <f>IF(OR(Raw_Data[[#This Row],[status_pembayaran]]="Macet",Raw_Data[[#This Row],[status_pembayaran]]="Kurang Lancar"),"Non Performing Loan","Performing")</f>
        <v>Performing</v>
      </c>
      <c r="Y1986" t="s">
        <v>47</v>
      </c>
      <c r="Z1986">
        <v>0</v>
      </c>
      <c r="AA1986">
        <v>0</v>
      </c>
      <c r="AB1986">
        <v>1</v>
      </c>
      <c r="AD1986">
        <f>IF(Raw_Data[[#This Row],[rasio]]&lt;0.2,1,IF(Raw_Data[[#This Row],[rasio]]&lt;0.3,2,IF(Raw_Data[[#This Row],[rasio]]&lt;0.4,3,4)))</f>
        <v>2</v>
      </c>
      <c r="AE1986">
        <f>IF(Raw_Data[[#This Row],[kategori_dp]]="High",1,IF(Raw_Data[[#This Row],[kategori_dp]]="Medium",2,3))</f>
        <v>1</v>
      </c>
      <c r="AF1986">
        <f>IF(Raw_Data[[#This Row],[tenor_bulan]]&lt;=24,1,IF(Raw_Data[[#This Row],[tenor_bulan]]&lt;=36,2,IF(Raw_Data[[#This Row],[tenor_bulan]]&lt;=48,3,4)))</f>
        <v>1</v>
      </c>
      <c r="AG1986">
        <f>IF(Raw_Data[[#This Row],[jumlah_kali_telat]]=0,0,IF(Raw_Data[[#This Row],[jumlah_kali_telat]]&lt;=2,2,4))</f>
        <v>0</v>
      </c>
      <c r="AH1986">
        <f>Raw_Data[[#This Row],[Skor_Rasio]]+Raw_Data[[#This Row],[Skor_DP]]+Raw_Data[[#This Row],[Skor_Tenor]]+Raw_Data[[#This Row],[Skor_Telat]]</f>
        <v>4</v>
      </c>
      <c r="AI1986" t="str">
        <f>IF(Raw_Data[[#This Row],[Risk_Score]]&lt;=6,"Low Risk",IF(Raw_Data[[#This Row],[Risk_Score]]&lt;=8,"Medium Risk","High Risk"))</f>
        <v>Low Risk</v>
      </c>
      <c r="AJ1986">
        <f ca="1">IFERROR(DATEDIF(Raw_Data[[#This Row],[tanggal_pengajuan]],TODAY(),"m"),"N/A")</f>
        <v>6</v>
      </c>
      <c r="AK1986" t="str">
        <f ca="1">IF(ISNUMBER(Raw_Data[[#This Row],[MOB]]),IF(Raw_Data[[#This Row],[MOB]]&lt;6,"0-5 bulan",IF(Raw_Data[[#This Row],[MOB]]&lt;12,"6-11 bulan",IF(Raw_Data[[#This Row],[MOB]]&lt;24,"12-23 bulan","24+ bulan"))),"N/A")</f>
        <v>6-11 bulan</v>
      </c>
    </row>
    <row r="1987" spans="1:37" ht="14.25" customHeight="1" x14ac:dyDescent="0.45">
      <c r="A1987" t="s">
        <v>4653</v>
      </c>
      <c r="B1987" s="64">
        <v>46060</v>
      </c>
      <c r="C1987" s="1" t="str">
        <f t="shared" si="31"/>
        <v>February</v>
      </c>
      <c r="D1987" t="s">
        <v>2056</v>
      </c>
      <c r="E1987" t="s">
        <v>4654</v>
      </c>
      <c r="F1987">
        <v>41</v>
      </c>
      <c r="G1987" t="s">
        <v>40</v>
      </c>
      <c r="H1987" t="s">
        <v>52</v>
      </c>
      <c r="I1987" s="2">
        <v>4642000</v>
      </c>
      <c r="J1987" s="3">
        <f>Raw_Data[[#This Row],[cicilan_per_bulan]]/Raw_Data[[#This Row],[penghasilan_bulanan]]</f>
        <v>0.35891856958207669</v>
      </c>
      <c r="K1987" t="s">
        <v>102</v>
      </c>
      <c r="L1987" t="s">
        <v>103</v>
      </c>
      <c r="M1987" t="s">
        <v>55</v>
      </c>
      <c r="N1987" t="s">
        <v>141</v>
      </c>
      <c r="O1987" t="s">
        <v>46</v>
      </c>
      <c r="P1987" s="2">
        <v>23282000</v>
      </c>
      <c r="Q1987" s="2">
        <v>5821000</v>
      </c>
      <c r="R1987" t="str">
        <f>IF(Raw_Data[[#This Row],[persen_dp]]&lt;15%,"Low",IF(Raw_Data[[#This Row],[persen_dp]]&gt;25%,"High","Medium"))</f>
        <v>Medium</v>
      </c>
      <c r="S1987" s="3">
        <v>0.25</v>
      </c>
      <c r="T1987">
        <v>12</v>
      </c>
      <c r="U1987">
        <v>0.14499999999999999</v>
      </c>
      <c r="V1987" s="2">
        <v>1666100</v>
      </c>
      <c r="W1987" s="2">
        <v>19993000</v>
      </c>
      <c r="X1987" t="str">
        <f>IF(OR(Raw_Data[[#This Row],[status_pembayaran]]="Macet",Raw_Data[[#This Row],[status_pembayaran]]="Kurang Lancar"),"Non Performing Loan","Performing")</f>
        <v>Performing</v>
      </c>
      <c r="Y1987" t="s">
        <v>47</v>
      </c>
      <c r="Z1987">
        <v>0</v>
      </c>
      <c r="AA1987">
        <v>0</v>
      </c>
      <c r="AB1987">
        <v>1</v>
      </c>
      <c r="AC1987" t="s">
        <v>58</v>
      </c>
      <c r="AD1987">
        <f>IF(Raw_Data[[#This Row],[rasio]]&lt;0.2,1,IF(Raw_Data[[#This Row],[rasio]]&lt;0.3,2,IF(Raw_Data[[#This Row],[rasio]]&lt;0.4,3,4)))</f>
        <v>3</v>
      </c>
      <c r="AE1987">
        <f>IF(Raw_Data[[#This Row],[kategori_dp]]="High",1,IF(Raw_Data[[#This Row],[kategori_dp]]="Medium",2,3))</f>
        <v>2</v>
      </c>
      <c r="AF1987">
        <f>IF(Raw_Data[[#This Row],[tenor_bulan]]&lt;=24,1,IF(Raw_Data[[#This Row],[tenor_bulan]]&lt;=36,2,IF(Raw_Data[[#This Row],[tenor_bulan]]&lt;=48,3,4)))</f>
        <v>1</v>
      </c>
      <c r="AG1987">
        <f>IF(Raw_Data[[#This Row],[jumlah_kali_telat]]=0,0,IF(Raw_Data[[#This Row],[jumlah_kali_telat]]&lt;=2,2,4))</f>
        <v>0</v>
      </c>
      <c r="AH1987">
        <f>Raw_Data[[#This Row],[Skor_Rasio]]+Raw_Data[[#This Row],[Skor_DP]]+Raw_Data[[#This Row],[Skor_Tenor]]+Raw_Data[[#This Row],[Skor_Telat]]</f>
        <v>6</v>
      </c>
      <c r="AI1987" t="str">
        <f>IF(Raw_Data[[#This Row],[Risk_Score]]&lt;=6,"Low Risk",IF(Raw_Data[[#This Row],[Risk_Score]]&lt;=8,"Medium Risk","High Risk"))</f>
        <v>Low Risk</v>
      </c>
      <c r="AJ1987">
        <f ca="1">IFERROR(DATEDIF(Raw_Data[[#This Row],[tanggal_pengajuan]],TODAY(),"m"),"N/A")</f>
        <v>8</v>
      </c>
      <c r="AK1987" t="str">
        <f ca="1">IF(ISNUMBER(Raw_Data[[#This Row],[MOB]]),IF(Raw_Data[[#This Row],[MOB]]&lt;6,"0-5 bulan",IF(Raw_Data[[#This Row],[MOB]]&lt;12,"6-11 bulan",IF(Raw_Data[[#This Row],[MOB]]&lt;24,"12-23 bulan","24+ bulan"))),"N/A")</f>
        <v>6-11 bulan</v>
      </c>
    </row>
    <row r="1988" spans="1:37" ht="14.25" customHeight="1" x14ac:dyDescent="0.45">
      <c r="A1988" t="s">
        <v>4655</v>
      </c>
      <c r="B1988" s="64">
        <v>46084</v>
      </c>
      <c r="C1988" s="1" t="str">
        <f t="shared" si="31"/>
        <v>March</v>
      </c>
      <c r="D1988" t="s">
        <v>4656</v>
      </c>
      <c r="E1988" t="s">
        <v>4657</v>
      </c>
      <c r="F1988">
        <v>45</v>
      </c>
      <c r="G1988" t="s">
        <v>40</v>
      </c>
      <c r="H1988" t="s">
        <v>52</v>
      </c>
      <c r="I1988" s="2">
        <v>7364000</v>
      </c>
      <c r="J1988" s="3">
        <f>Raw_Data[[#This Row],[cicilan_per_bulan]]/Raw_Data[[#This Row],[penghasilan_bulanan]]</f>
        <v>0.29807170016295492</v>
      </c>
      <c r="K1988" t="s">
        <v>102</v>
      </c>
      <c r="L1988" t="s">
        <v>103</v>
      </c>
      <c r="M1988" t="s">
        <v>44</v>
      </c>
      <c r="N1988" t="s">
        <v>158</v>
      </c>
      <c r="O1988" t="s">
        <v>159</v>
      </c>
      <c r="P1988" s="2">
        <v>30673000</v>
      </c>
      <c r="Q1988" s="2">
        <v>7668000</v>
      </c>
      <c r="R1988" t="str">
        <f>IF(Raw_Data[[#This Row],[persen_dp]]&lt;15%,"Low",IF(Raw_Data[[#This Row],[persen_dp]]&gt;25%,"High","Medium"))</f>
        <v>Medium</v>
      </c>
      <c r="S1988" s="3">
        <v>0.25</v>
      </c>
      <c r="T1988">
        <v>12</v>
      </c>
      <c r="U1988">
        <v>0.14499999999999999</v>
      </c>
      <c r="V1988" s="2">
        <v>2195000</v>
      </c>
      <c r="W1988" s="2">
        <v>26341000</v>
      </c>
      <c r="X1988" t="str">
        <f>IF(OR(Raw_Data[[#This Row],[status_pembayaran]]="Macet",Raw_Data[[#This Row],[status_pembayaran]]="Kurang Lancar"),"Non Performing Loan","Performing")</f>
        <v>Performing</v>
      </c>
      <c r="Y1988" t="s">
        <v>47</v>
      </c>
      <c r="Z1988">
        <v>0</v>
      </c>
      <c r="AA1988">
        <v>0</v>
      </c>
      <c r="AB1988">
        <v>1</v>
      </c>
      <c r="AC1988" t="s">
        <v>137</v>
      </c>
      <c r="AD1988">
        <f>IF(Raw_Data[[#This Row],[rasio]]&lt;0.2,1,IF(Raw_Data[[#This Row],[rasio]]&lt;0.3,2,IF(Raw_Data[[#This Row],[rasio]]&lt;0.4,3,4)))</f>
        <v>2</v>
      </c>
      <c r="AE1988">
        <f>IF(Raw_Data[[#This Row],[kategori_dp]]="High",1,IF(Raw_Data[[#This Row],[kategori_dp]]="Medium",2,3))</f>
        <v>2</v>
      </c>
      <c r="AF1988">
        <f>IF(Raw_Data[[#This Row],[tenor_bulan]]&lt;=24,1,IF(Raw_Data[[#This Row],[tenor_bulan]]&lt;=36,2,IF(Raw_Data[[#This Row],[tenor_bulan]]&lt;=48,3,4)))</f>
        <v>1</v>
      </c>
      <c r="AG1988">
        <f>IF(Raw_Data[[#This Row],[jumlah_kali_telat]]=0,0,IF(Raw_Data[[#This Row],[jumlah_kali_telat]]&lt;=2,2,4))</f>
        <v>0</v>
      </c>
      <c r="AH1988">
        <f>Raw_Data[[#This Row],[Skor_Rasio]]+Raw_Data[[#This Row],[Skor_DP]]+Raw_Data[[#This Row],[Skor_Tenor]]+Raw_Data[[#This Row],[Skor_Telat]]</f>
        <v>5</v>
      </c>
      <c r="AI1988" t="str">
        <f>IF(Raw_Data[[#This Row],[Risk_Score]]&lt;=6,"Low Risk",IF(Raw_Data[[#This Row],[Risk_Score]]&lt;=8,"Medium Risk","High Risk"))</f>
        <v>Low Risk</v>
      </c>
      <c r="AJ1988">
        <f ca="1">IFERROR(DATEDIF(Raw_Data[[#This Row],[tanggal_pengajuan]],TODAY(),"m"),"N/A")</f>
        <v>7</v>
      </c>
      <c r="AK1988" t="str">
        <f ca="1">IF(ISNUMBER(Raw_Data[[#This Row],[MOB]]),IF(Raw_Data[[#This Row],[MOB]]&lt;6,"0-5 bulan",IF(Raw_Data[[#This Row],[MOB]]&lt;12,"6-11 bulan",IF(Raw_Data[[#This Row],[MOB]]&lt;24,"12-23 bulan","24+ bulan"))),"N/A")</f>
        <v>6-11 bulan</v>
      </c>
    </row>
    <row r="1989" spans="1:37" ht="14.25" customHeight="1" x14ac:dyDescent="0.45">
      <c r="A1989" t="s">
        <v>4658</v>
      </c>
      <c r="B1989" s="64">
        <v>46179</v>
      </c>
      <c r="C1989" s="1" t="str">
        <f t="shared" si="31"/>
        <v>June</v>
      </c>
      <c r="D1989" t="s">
        <v>2845</v>
      </c>
      <c r="E1989" t="s">
        <v>4659</v>
      </c>
      <c r="F1989">
        <v>27</v>
      </c>
      <c r="G1989" t="s">
        <v>51</v>
      </c>
      <c r="H1989" t="s">
        <v>101</v>
      </c>
      <c r="I1989" s="2">
        <v>3833000</v>
      </c>
      <c r="J1989" s="3">
        <f>Raw_Data[[#This Row],[cicilan_per_bulan]]/Raw_Data[[#This Row],[penghasilan_bulanan]]</f>
        <v>0.44549960866162275</v>
      </c>
      <c r="K1989" t="s">
        <v>205</v>
      </c>
      <c r="L1989" t="s">
        <v>110</v>
      </c>
      <c r="M1989" t="s">
        <v>44</v>
      </c>
      <c r="N1989" t="s">
        <v>163</v>
      </c>
      <c r="O1989" t="s">
        <v>46</v>
      </c>
      <c r="P1989" s="2">
        <v>29826000</v>
      </c>
      <c r="Q1989" s="2">
        <v>11930000</v>
      </c>
      <c r="R1989" t="str">
        <f>IF(Raw_Data[[#This Row],[persen_dp]]&lt;15%,"Low",IF(Raw_Data[[#This Row],[persen_dp]]&gt;25%,"High","Medium"))</f>
        <v>High</v>
      </c>
      <c r="S1989" s="3">
        <v>0.4</v>
      </c>
      <c r="T1989">
        <v>12</v>
      </c>
      <c r="U1989">
        <v>0.14499999999999999</v>
      </c>
      <c r="V1989" s="2">
        <v>1707600</v>
      </c>
      <c r="W1989" s="2">
        <v>20491000</v>
      </c>
      <c r="X1989" t="str">
        <f>IF(OR(Raw_Data[[#This Row],[status_pembayaran]]="Macet",Raw_Data[[#This Row],[status_pembayaran]]="Kurang Lancar"),"Non Performing Loan","Performing")</f>
        <v>Performing</v>
      </c>
      <c r="Y1989" t="s">
        <v>47</v>
      </c>
      <c r="Z1989">
        <v>0</v>
      </c>
      <c r="AA1989">
        <v>0</v>
      </c>
      <c r="AB1989">
        <v>1</v>
      </c>
      <c r="AC1989" t="s">
        <v>137</v>
      </c>
      <c r="AD1989">
        <f>IF(Raw_Data[[#This Row],[rasio]]&lt;0.2,1,IF(Raw_Data[[#This Row],[rasio]]&lt;0.3,2,IF(Raw_Data[[#This Row],[rasio]]&lt;0.4,3,4)))</f>
        <v>4</v>
      </c>
      <c r="AE1989">
        <f>IF(Raw_Data[[#This Row],[kategori_dp]]="High",1,IF(Raw_Data[[#This Row],[kategori_dp]]="Medium",2,3))</f>
        <v>1</v>
      </c>
      <c r="AF1989">
        <f>IF(Raw_Data[[#This Row],[tenor_bulan]]&lt;=24,1,IF(Raw_Data[[#This Row],[tenor_bulan]]&lt;=36,2,IF(Raw_Data[[#This Row],[tenor_bulan]]&lt;=48,3,4)))</f>
        <v>1</v>
      </c>
      <c r="AG1989">
        <f>IF(Raw_Data[[#This Row],[jumlah_kali_telat]]=0,0,IF(Raw_Data[[#This Row],[jumlah_kali_telat]]&lt;=2,2,4))</f>
        <v>0</v>
      </c>
      <c r="AH1989">
        <f>Raw_Data[[#This Row],[Skor_Rasio]]+Raw_Data[[#This Row],[Skor_DP]]+Raw_Data[[#This Row],[Skor_Tenor]]+Raw_Data[[#This Row],[Skor_Telat]]</f>
        <v>6</v>
      </c>
      <c r="AI1989" t="str">
        <f>IF(Raw_Data[[#This Row],[Risk_Score]]&lt;=6,"Low Risk",IF(Raw_Data[[#This Row],[Risk_Score]]&lt;=8,"Medium Risk","High Risk"))</f>
        <v>Low Risk</v>
      </c>
      <c r="AJ1989">
        <f ca="1">IFERROR(DATEDIF(Raw_Data[[#This Row],[tanggal_pengajuan]],TODAY(),"m"),"N/A")</f>
        <v>4</v>
      </c>
      <c r="AK1989" t="str">
        <f ca="1">IF(ISNUMBER(Raw_Data[[#This Row],[MOB]]),IF(Raw_Data[[#This Row],[MOB]]&lt;6,"0-5 bulan",IF(Raw_Data[[#This Row],[MOB]]&lt;12,"6-11 bulan",IF(Raw_Data[[#This Row],[MOB]]&lt;24,"12-23 bulan","24+ bulan"))),"N/A")</f>
        <v>0-5 bulan</v>
      </c>
    </row>
    <row r="1990" spans="1:37" ht="14.25" customHeight="1" x14ac:dyDescent="0.45">
      <c r="A1990" t="s">
        <v>4660</v>
      </c>
      <c r="B1990" s="64">
        <v>46087</v>
      </c>
      <c r="C1990" s="1" t="str">
        <f t="shared" si="31"/>
        <v>March</v>
      </c>
      <c r="D1990" t="s">
        <v>3419</v>
      </c>
      <c r="E1990" t="s">
        <v>4661</v>
      </c>
      <c r="F1990">
        <v>34</v>
      </c>
      <c r="G1990" t="s">
        <v>51</v>
      </c>
      <c r="H1990" t="s">
        <v>62</v>
      </c>
      <c r="I1990" s="2">
        <v>3179000</v>
      </c>
      <c r="J1990" s="3">
        <f>Raw_Data[[#This Row],[cicilan_per_bulan]]/Raw_Data[[#This Row],[penghasilan_bulanan]]</f>
        <v>0.25202893991821329</v>
      </c>
      <c r="K1990" t="s">
        <v>205</v>
      </c>
      <c r="L1990" t="s">
        <v>110</v>
      </c>
      <c r="M1990" t="s">
        <v>44</v>
      </c>
      <c r="N1990" t="s">
        <v>228</v>
      </c>
      <c r="O1990" t="s">
        <v>57</v>
      </c>
      <c r="P1990" s="2">
        <v>19744000</v>
      </c>
      <c r="Q1990" s="2">
        <v>7898000</v>
      </c>
      <c r="R1990" t="str">
        <f>IF(Raw_Data[[#This Row],[persen_dp]]&lt;15%,"Low",IF(Raw_Data[[#This Row],[persen_dp]]&gt;25%,"High","Medium"))</f>
        <v>High</v>
      </c>
      <c r="S1990" s="3">
        <v>0.4</v>
      </c>
      <c r="T1990">
        <v>18</v>
      </c>
      <c r="U1990">
        <v>0.14499999999999999</v>
      </c>
      <c r="V1990" s="2">
        <v>801200</v>
      </c>
      <c r="W1990" s="2">
        <v>14422000</v>
      </c>
      <c r="X1990" t="str">
        <f>IF(OR(Raw_Data[[#This Row],[status_pembayaran]]="Macet",Raw_Data[[#This Row],[status_pembayaran]]="Kurang Lancar"),"Non Performing Loan","Performing")</f>
        <v>Performing</v>
      </c>
      <c r="Y1990" t="s">
        <v>47</v>
      </c>
      <c r="Z1990">
        <v>0</v>
      </c>
      <c r="AA1990">
        <v>0</v>
      </c>
      <c r="AB1990">
        <v>1</v>
      </c>
      <c r="AD1990">
        <f>IF(Raw_Data[[#This Row],[rasio]]&lt;0.2,1,IF(Raw_Data[[#This Row],[rasio]]&lt;0.3,2,IF(Raw_Data[[#This Row],[rasio]]&lt;0.4,3,4)))</f>
        <v>2</v>
      </c>
      <c r="AE1990">
        <f>IF(Raw_Data[[#This Row],[kategori_dp]]="High",1,IF(Raw_Data[[#This Row],[kategori_dp]]="Medium",2,3))</f>
        <v>1</v>
      </c>
      <c r="AF1990">
        <f>IF(Raw_Data[[#This Row],[tenor_bulan]]&lt;=24,1,IF(Raw_Data[[#This Row],[tenor_bulan]]&lt;=36,2,IF(Raw_Data[[#This Row],[tenor_bulan]]&lt;=48,3,4)))</f>
        <v>1</v>
      </c>
      <c r="AG1990">
        <f>IF(Raw_Data[[#This Row],[jumlah_kali_telat]]=0,0,IF(Raw_Data[[#This Row],[jumlah_kali_telat]]&lt;=2,2,4))</f>
        <v>0</v>
      </c>
      <c r="AH1990">
        <f>Raw_Data[[#This Row],[Skor_Rasio]]+Raw_Data[[#This Row],[Skor_DP]]+Raw_Data[[#This Row],[Skor_Tenor]]+Raw_Data[[#This Row],[Skor_Telat]]</f>
        <v>4</v>
      </c>
      <c r="AI1990" t="str">
        <f>IF(Raw_Data[[#This Row],[Risk_Score]]&lt;=6,"Low Risk",IF(Raw_Data[[#This Row],[Risk_Score]]&lt;=8,"Medium Risk","High Risk"))</f>
        <v>Low Risk</v>
      </c>
      <c r="AJ1990">
        <f ca="1">IFERROR(DATEDIF(Raw_Data[[#This Row],[tanggal_pengajuan]],TODAY(),"m"),"N/A")</f>
        <v>7</v>
      </c>
      <c r="AK1990" t="str">
        <f ca="1">IF(ISNUMBER(Raw_Data[[#This Row],[MOB]]),IF(Raw_Data[[#This Row],[MOB]]&lt;6,"0-5 bulan",IF(Raw_Data[[#This Row],[MOB]]&lt;12,"6-11 bulan",IF(Raw_Data[[#This Row],[MOB]]&lt;24,"12-23 bulan","24+ bulan"))),"N/A")</f>
        <v>6-11 bulan</v>
      </c>
    </row>
    <row r="1991" spans="1:37" ht="14.25" customHeight="1" x14ac:dyDescent="0.45">
      <c r="A1991" t="s">
        <v>4662</v>
      </c>
      <c r="B1991" s="64">
        <v>46112</v>
      </c>
      <c r="C1991" s="1" t="str">
        <f t="shared" si="31"/>
        <v>March</v>
      </c>
      <c r="D1991" t="s">
        <v>372</v>
      </c>
      <c r="E1991" t="s">
        <v>4663</v>
      </c>
      <c r="F1991">
        <v>45</v>
      </c>
      <c r="G1991" t="s">
        <v>51</v>
      </c>
      <c r="H1991" t="s">
        <v>152</v>
      </c>
      <c r="I1991" s="2">
        <v>2660000</v>
      </c>
      <c r="J1991" s="3">
        <f>Raw_Data[[#This Row],[cicilan_per_bulan]]/Raw_Data[[#This Row],[penghasilan_bulanan]]</f>
        <v>0.22657894736842105</v>
      </c>
      <c r="K1991" t="s">
        <v>81</v>
      </c>
      <c r="L1991" t="s">
        <v>82</v>
      </c>
      <c r="M1991" t="s">
        <v>55</v>
      </c>
      <c r="N1991" t="s">
        <v>147</v>
      </c>
      <c r="O1991" t="s">
        <v>148</v>
      </c>
      <c r="P1991" s="2">
        <v>32253000</v>
      </c>
      <c r="Q1991" s="2">
        <v>11289000</v>
      </c>
      <c r="R1991" t="str">
        <f>IF(Raw_Data[[#This Row],[persen_dp]]&lt;15%,"Low",IF(Raw_Data[[#This Row],[persen_dp]]&gt;25%,"High","Medium"))</f>
        <v>High</v>
      </c>
      <c r="S1991" s="3">
        <v>0.35</v>
      </c>
      <c r="T1991">
        <v>60</v>
      </c>
      <c r="U1991">
        <v>0.14499999999999999</v>
      </c>
      <c r="V1991" s="2">
        <v>602700</v>
      </c>
      <c r="W1991" s="2">
        <v>36163000</v>
      </c>
      <c r="X1991" t="str">
        <f>IF(OR(Raw_Data[[#This Row],[status_pembayaran]]="Macet",Raw_Data[[#This Row],[status_pembayaran]]="Kurang Lancar"),"Non Performing Loan","Performing")</f>
        <v>Performing</v>
      </c>
      <c r="Y1991" t="s">
        <v>47</v>
      </c>
      <c r="Z1991">
        <v>0</v>
      </c>
      <c r="AA1991">
        <v>0</v>
      </c>
      <c r="AB1991">
        <v>1</v>
      </c>
      <c r="AC1991" t="s">
        <v>104</v>
      </c>
      <c r="AD1991">
        <f>IF(Raw_Data[[#This Row],[rasio]]&lt;0.2,1,IF(Raw_Data[[#This Row],[rasio]]&lt;0.3,2,IF(Raw_Data[[#This Row],[rasio]]&lt;0.4,3,4)))</f>
        <v>2</v>
      </c>
      <c r="AE1991">
        <f>IF(Raw_Data[[#This Row],[kategori_dp]]="High",1,IF(Raw_Data[[#This Row],[kategori_dp]]="Medium",2,3))</f>
        <v>1</v>
      </c>
      <c r="AF1991">
        <f>IF(Raw_Data[[#This Row],[tenor_bulan]]&lt;=24,1,IF(Raw_Data[[#This Row],[tenor_bulan]]&lt;=36,2,IF(Raw_Data[[#This Row],[tenor_bulan]]&lt;=48,3,4)))</f>
        <v>4</v>
      </c>
      <c r="AG1991">
        <f>IF(Raw_Data[[#This Row],[jumlah_kali_telat]]=0,0,IF(Raw_Data[[#This Row],[jumlah_kali_telat]]&lt;=2,2,4))</f>
        <v>0</v>
      </c>
      <c r="AH1991">
        <f>Raw_Data[[#This Row],[Skor_Rasio]]+Raw_Data[[#This Row],[Skor_DP]]+Raw_Data[[#This Row],[Skor_Tenor]]+Raw_Data[[#This Row],[Skor_Telat]]</f>
        <v>7</v>
      </c>
      <c r="AI1991" t="str">
        <f>IF(Raw_Data[[#This Row],[Risk_Score]]&lt;=6,"Low Risk",IF(Raw_Data[[#This Row],[Risk_Score]]&lt;=8,"Medium Risk","High Risk"))</f>
        <v>Medium Risk</v>
      </c>
      <c r="AJ1991">
        <f ca="1">IFERROR(DATEDIF(Raw_Data[[#This Row],[tanggal_pengajuan]],TODAY(),"m"),"N/A")</f>
        <v>6</v>
      </c>
      <c r="AK1991" t="str">
        <f ca="1">IF(ISNUMBER(Raw_Data[[#This Row],[MOB]]),IF(Raw_Data[[#This Row],[MOB]]&lt;6,"0-5 bulan",IF(Raw_Data[[#This Row],[MOB]]&lt;12,"6-11 bulan",IF(Raw_Data[[#This Row],[MOB]]&lt;24,"12-23 bulan","24+ bulan"))),"N/A")</f>
        <v>6-11 bulan</v>
      </c>
    </row>
    <row r="1992" spans="1:37" ht="14.25" customHeight="1" x14ac:dyDescent="0.45">
      <c r="A1992" t="s">
        <v>4664</v>
      </c>
      <c r="B1992" s="64">
        <v>46023</v>
      </c>
      <c r="C1992" s="1" t="str">
        <f t="shared" si="31"/>
        <v>January</v>
      </c>
      <c r="D1992" t="s">
        <v>3276</v>
      </c>
      <c r="E1992" t="s">
        <v>4665</v>
      </c>
      <c r="F1992">
        <v>35</v>
      </c>
      <c r="G1992" t="s">
        <v>40</v>
      </c>
      <c r="H1992" t="s">
        <v>52</v>
      </c>
      <c r="I1992" s="2">
        <v>5962000</v>
      </c>
      <c r="J1992" s="3">
        <f>Raw_Data[[#This Row],[cicilan_per_bulan]]/Raw_Data[[#This Row],[penghasilan_bulanan]]</f>
        <v>0.10023482053002349</v>
      </c>
      <c r="K1992" t="s">
        <v>114</v>
      </c>
      <c r="L1992" t="s">
        <v>115</v>
      </c>
      <c r="M1992" t="s">
        <v>249</v>
      </c>
      <c r="N1992" t="s">
        <v>250</v>
      </c>
      <c r="O1992" t="s">
        <v>57</v>
      </c>
      <c r="P1992" s="2">
        <v>15883000</v>
      </c>
      <c r="Q1992" s="2">
        <v>4765000</v>
      </c>
      <c r="R1992" t="str">
        <f>IF(Raw_Data[[#This Row],[persen_dp]]&lt;15%,"Low",IF(Raw_Data[[#This Row],[persen_dp]]&gt;25%,"High","Medium"))</f>
        <v>High</v>
      </c>
      <c r="S1992" s="3">
        <v>0.3</v>
      </c>
      <c r="T1992">
        <v>24</v>
      </c>
      <c r="U1992">
        <v>0.14499999999999999</v>
      </c>
      <c r="V1992" s="2">
        <v>597600</v>
      </c>
      <c r="W1992" s="2">
        <v>14342000</v>
      </c>
      <c r="X1992" t="str">
        <f>IF(OR(Raw_Data[[#This Row],[status_pembayaran]]="Macet",Raw_Data[[#This Row],[status_pembayaran]]="Kurang Lancar"),"Non Performing Loan","Performing")</f>
        <v>Performing</v>
      </c>
      <c r="Y1992" t="s">
        <v>47</v>
      </c>
      <c r="Z1992">
        <v>0</v>
      </c>
      <c r="AA1992">
        <v>0</v>
      </c>
      <c r="AB1992">
        <v>1</v>
      </c>
      <c r="AC1992" t="s">
        <v>137</v>
      </c>
      <c r="AD1992">
        <f>IF(Raw_Data[[#This Row],[rasio]]&lt;0.2,1,IF(Raw_Data[[#This Row],[rasio]]&lt;0.3,2,IF(Raw_Data[[#This Row],[rasio]]&lt;0.4,3,4)))</f>
        <v>1</v>
      </c>
      <c r="AE1992">
        <f>IF(Raw_Data[[#This Row],[kategori_dp]]="High",1,IF(Raw_Data[[#This Row],[kategori_dp]]="Medium",2,3))</f>
        <v>1</v>
      </c>
      <c r="AF1992">
        <f>IF(Raw_Data[[#This Row],[tenor_bulan]]&lt;=24,1,IF(Raw_Data[[#This Row],[tenor_bulan]]&lt;=36,2,IF(Raw_Data[[#This Row],[tenor_bulan]]&lt;=48,3,4)))</f>
        <v>1</v>
      </c>
      <c r="AG1992">
        <f>IF(Raw_Data[[#This Row],[jumlah_kali_telat]]=0,0,IF(Raw_Data[[#This Row],[jumlah_kali_telat]]&lt;=2,2,4))</f>
        <v>0</v>
      </c>
      <c r="AH1992">
        <f>Raw_Data[[#This Row],[Skor_Rasio]]+Raw_Data[[#This Row],[Skor_DP]]+Raw_Data[[#This Row],[Skor_Tenor]]+Raw_Data[[#This Row],[Skor_Telat]]</f>
        <v>3</v>
      </c>
      <c r="AI1992" t="str">
        <f>IF(Raw_Data[[#This Row],[Risk_Score]]&lt;=6,"Low Risk",IF(Raw_Data[[#This Row],[Risk_Score]]&lt;=8,"Medium Risk","High Risk"))</f>
        <v>Low Risk</v>
      </c>
      <c r="AJ1992">
        <f ca="1">IFERROR(DATEDIF(Raw_Data[[#This Row],[tanggal_pengajuan]],TODAY(),"m"),"N/A")</f>
        <v>9</v>
      </c>
      <c r="AK1992" t="str">
        <f ca="1">IF(ISNUMBER(Raw_Data[[#This Row],[MOB]]),IF(Raw_Data[[#This Row],[MOB]]&lt;6,"0-5 bulan",IF(Raw_Data[[#This Row],[MOB]]&lt;12,"6-11 bulan",IF(Raw_Data[[#This Row],[MOB]]&lt;24,"12-23 bulan","24+ bulan"))),"N/A")</f>
        <v>6-11 bulan</v>
      </c>
    </row>
    <row r="1993" spans="1:37" ht="14.25" customHeight="1" x14ac:dyDescent="0.45">
      <c r="A1993" t="s">
        <v>4666</v>
      </c>
      <c r="B1993" s="64">
        <v>46049</v>
      </c>
      <c r="C1993" s="1" t="str">
        <f t="shared" si="31"/>
        <v>January</v>
      </c>
      <c r="D1993" t="s">
        <v>409</v>
      </c>
      <c r="E1993" t="s">
        <v>4667</v>
      </c>
      <c r="F1993">
        <v>35</v>
      </c>
      <c r="G1993" t="s">
        <v>40</v>
      </c>
      <c r="H1993" t="s">
        <v>52</v>
      </c>
      <c r="I1993" s="2">
        <v>6368000</v>
      </c>
      <c r="J1993" s="3">
        <f>Raw_Data[[#This Row],[cicilan_per_bulan]]/Raw_Data[[#This Row],[penghasilan_bulanan]]</f>
        <v>4.9905778894472362E-2</v>
      </c>
      <c r="K1993" t="s">
        <v>188</v>
      </c>
      <c r="L1993" t="s">
        <v>154</v>
      </c>
      <c r="M1993" t="s">
        <v>249</v>
      </c>
      <c r="N1993" t="s">
        <v>250</v>
      </c>
      <c r="O1993" t="s">
        <v>57</v>
      </c>
      <c r="P1993" s="2">
        <v>16093000</v>
      </c>
      <c r="Q1993" s="2">
        <v>6437000</v>
      </c>
      <c r="R1993" t="str">
        <f>IF(Raw_Data[[#This Row],[persen_dp]]&lt;15%,"Low",IF(Raw_Data[[#This Row],[persen_dp]]&gt;25%,"High","Medium"))</f>
        <v>High</v>
      </c>
      <c r="S1993" s="3">
        <v>0.4</v>
      </c>
      <c r="T1993">
        <v>48</v>
      </c>
      <c r="U1993">
        <v>0.14499999999999999</v>
      </c>
      <c r="V1993" s="2">
        <v>317800</v>
      </c>
      <c r="W1993" s="2">
        <v>15257000</v>
      </c>
      <c r="X1993" t="str">
        <f>IF(OR(Raw_Data[[#This Row],[status_pembayaran]]="Macet",Raw_Data[[#This Row],[status_pembayaran]]="Kurang Lancar"),"Non Performing Loan","Performing")</f>
        <v>Performing</v>
      </c>
      <c r="Y1993" t="s">
        <v>47</v>
      </c>
      <c r="Z1993">
        <v>0</v>
      </c>
      <c r="AA1993">
        <v>0</v>
      </c>
      <c r="AB1993">
        <v>1</v>
      </c>
      <c r="AC1993" t="s">
        <v>58</v>
      </c>
      <c r="AD1993">
        <f>IF(Raw_Data[[#This Row],[rasio]]&lt;0.2,1,IF(Raw_Data[[#This Row],[rasio]]&lt;0.3,2,IF(Raw_Data[[#This Row],[rasio]]&lt;0.4,3,4)))</f>
        <v>1</v>
      </c>
      <c r="AE1993">
        <f>IF(Raw_Data[[#This Row],[kategori_dp]]="High",1,IF(Raw_Data[[#This Row],[kategori_dp]]="Medium",2,3))</f>
        <v>1</v>
      </c>
      <c r="AF1993">
        <f>IF(Raw_Data[[#This Row],[tenor_bulan]]&lt;=24,1,IF(Raw_Data[[#This Row],[tenor_bulan]]&lt;=36,2,IF(Raw_Data[[#This Row],[tenor_bulan]]&lt;=48,3,4)))</f>
        <v>3</v>
      </c>
      <c r="AG1993">
        <f>IF(Raw_Data[[#This Row],[jumlah_kali_telat]]=0,0,IF(Raw_Data[[#This Row],[jumlah_kali_telat]]&lt;=2,2,4))</f>
        <v>0</v>
      </c>
      <c r="AH1993">
        <f>Raw_Data[[#This Row],[Skor_Rasio]]+Raw_Data[[#This Row],[Skor_DP]]+Raw_Data[[#This Row],[Skor_Tenor]]+Raw_Data[[#This Row],[Skor_Telat]]</f>
        <v>5</v>
      </c>
      <c r="AI1993" t="str">
        <f>IF(Raw_Data[[#This Row],[Risk_Score]]&lt;=6,"Low Risk",IF(Raw_Data[[#This Row],[Risk_Score]]&lt;=8,"Medium Risk","High Risk"))</f>
        <v>Low Risk</v>
      </c>
      <c r="AJ1993">
        <f ca="1">IFERROR(DATEDIF(Raw_Data[[#This Row],[tanggal_pengajuan]],TODAY(),"m"),"N/A")</f>
        <v>8</v>
      </c>
      <c r="AK1993" t="str">
        <f ca="1">IF(ISNUMBER(Raw_Data[[#This Row],[MOB]]),IF(Raw_Data[[#This Row],[MOB]]&lt;6,"0-5 bulan",IF(Raw_Data[[#This Row],[MOB]]&lt;12,"6-11 bulan",IF(Raw_Data[[#This Row],[MOB]]&lt;24,"12-23 bulan","24+ bulan"))),"N/A")</f>
        <v>6-11 bulan</v>
      </c>
    </row>
    <row r="1994" spans="1:37" ht="14.25" customHeight="1" x14ac:dyDescent="0.45">
      <c r="A1994" t="s">
        <v>4668</v>
      </c>
      <c r="B1994" s="64">
        <v>46039</v>
      </c>
      <c r="C1994" s="1" t="str">
        <f t="shared" si="31"/>
        <v>January</v>
      </c>
      <c r="D1994" t="s">
        <v>4669</v>
      </c>
      <c r="E1994" t="s">
        <v>4670</v>
      </c>
      <c r="F1994">
        <v>25</v>
      </c>
      <c r="G1994" t="s">
        <v>51</v>
      </c>
      <c r="H1994" t="s">
        <v>101</v>
      </c>
      <c r="I1994" s="2">
        <v>3166000</v>
      </c>
      <c r="J1994" s="3">
        <f>Raw_Data[[#This Row],[cicilan_per_bulan]]/Raw_Data[[#This Row],[penghasilan_bulanan]]</f>
        <v>0.2956727732154138</v>
      </c>
      <c r="K1994" t="s">
        <v>177</v>
      </c>
      <c r="L1994" t="s">
        <v>154</v>
      </c>
      <c r="M1994" t="s">
        <v>44</v>
      </c>
      <c r="N1994" t="s">
        <v>158</v>
      </c>
      <c r="O1994" t="s">
        <v>159</v>
      </c>
      <c r="P1994" s="2">
        <v>31311000</v>
      </c>
      <c r="Q1994" s="2">
        <v>7828000</v>
      </c>
      <c r="R1994" t="str">
        <f>IF(Raw_Data[[#This Row],[persen_dp]]&lt;15%,"Low",IF(Raw_Data[[#This Row],[persen_dp]]&gt;25%,"High","Medium"))</f>
        <v>Medium</v>
      </c>
      <c r="S1994" s="3">
        <v>0.25</v>
      </c>
      <c r="T1994">
        <v>36</v>
      </c>
      <c r="U1994">
        <v>0.14499999999999999</v>
      </c>
      <c r="V1994" s="2">
        <v>936100</v>
      </c>
      <c r="W1994" s="2">
        <v>33698000</v>
      </c>
      <c r="X1994" t="str">
        <f>IF(OR(Raw_Data[[#This Row],[status_pembayaran]]="Macet",Raw_Data[[#This Row],[status_pembayaran]]="Kurang Lancar"),"Non Performing Loan","Performing")</f>
        <v>Performing</v>
      </c>
      <c r="Y1994" t="s">
        <v>47</v>
      </c>
      <c r="Z1994">
        <v>0</v>
      </c>
      <c r="AA1994">
        <v>0</v>
      </c>
      <c r="AB1994">
        <v>1</v>
      </c>
      <c r="AD1994">
        <f>IF(Raw_Data[[#This Row],[rasio]]&lt;0.2,1,IF(Raw_Data[[#This Row],[rasio]]&lt;0.3,2,IF(Raw_Data[[#This Row],[rasio]]&lt;0.4,3,4)))</f>
        <v>2</v>
      </c>
      <c r="AE1994">
        <f>IF(Raw_Data[[#This Row],[kategori_dp]]="High",1,IF(Raw_Data[[#This Row],[kategori_dp]]="Medium",2,3))</f>
        <v>2</v>
      </c>
      <c r="AF1994">
        <f>IF(Raw_Data[[#This Row],[tenor_bulan]]&lt;=24,1,IF(Raw_Data[[#This Row],[tenor_bulan]]&lt;=36,2,IF(Raw_Data[[#This Row],[tenor_bulan]]&lt;=48,3,4)))</f>
        <v>2</v>
      </c>
      <c r="AG1994">
        <f>IF(Raw_Data[[#This Row],[jumlah_kali_telat]]=0,0,IF(Raw_Data[[#This Row],[jumlah_kali_telat]]&lt;=2,2,4))</f>
        <v>0</v>
      </c>
      <c r="AH1994">
        <f>Raw_Data[[#This Row],[Skor_Rasio]]+Raw_Data[[#This Row],[Skor_DP]]+Raw_Data[[#This Row],[Skor_Tenor]]+Raw_Data[[#This Row],[Skor_Telat]]</f>
        <v>6</v>
      </c>
      <c r="AI1994" t="str">
        <f>IF(Raw_Data[[#This Row],[Risk_Score]]&lt;=6,"Low Risk",IF(Raw_Data[[#This Row],[Risk_Score]]&lt;=8,"Medium Risk","High Risk"))</f>
        <v>Low Risk</v>
      </c>
      <c r="AJ1994">
        <f ca="1">IFERROR(DATEDIF(Raw_Data[[#This Row],[tanggal_pengajuan]],TODAY(),"m"),"N/A")</f>
        <v>9</v>
      </c>
      <c r="AK1994" t="str">
        <f ca="1">IF(ISNUMBER(Raw_Data[[#This Row],[MOB]]),IF(Raw_Data[[#This Row],[MOB]]&lt;6,"0-5 bulan",IF(Raw_Data[[#This Row],[MOB]]&lt;12,"6-11 bulan",IF(Raw_Data[[#This Row],[MOB]]&lt;24,"12-23 bulan","24+ bulan"))),"N/A")</f>
        <v>6-11 bulan</v>
      </c>
    </row>
    <row r="1995" spans="1:37" ht="14.25" customHeight="1" x14ac:dyDescent="0.45">
      <c r="A1995" t="s">
        <v>4671</v>
      </c>
      <c r="B1995" s="64">
        <v>46159</v>
      </c>
      <c r="C1995" s="1" t="str">
        <f t="shared" si="31"/>
        <v>May</v>
      </c>
      <c r="D1995" t="s">
        <v>646</v>
      </c>
      <c r="E1995" t="s">
        <v>4672</v>
      </c>
      <c r="F1995">
        <v>39</v>
      </c>
      <c r="G1995" t="s">
        <v>40</v>
      </c>
      <c r="H1995" t="s">
        <v>52</v>
      </c>
      <c r="I1995" s="2">
        <v>13558000</v>
      </c>
      <c r="J1995" s="3">
        <f>Raw_Data[[#This Row],[cicilan_per_bulan]]/Raw_Data[[#This Row],[penghasilan_bulanan]]</f>
        <v>8.3566897772532817E-2</v>
      </c>
      <c r="K1995" t="s">
        <v>91</v>
      </c>
      <c r="L1995" t="s">
        <v>92</v>
      </c>
      <c r="M1995" t="s">
        <v>55</v>
      </c>
      <c r="N1995" t="s">
        <v>141</v>
      </c>
      <c r="O1995" t="s">
        <v>46</v>
      </c>
      <c r="P1995" s="2">
        <v>23421000</v>
      </c>
      <c r="Q1995" s="2">
        <v>2342000</v>
      </c>
      <c r="R1995" t="str">
        <f>IF(Raw_Data[[#This Row],[persen_dp]]&lt;15%,"Low",IF(Raw_Data[[#This Row],[persen_dp]]&gt;25%,"High","Medium"))</f>
        <v>Low</v>
      </c>
      <c r="S1995" s="3">
        <v>0.1</v>
      </c>
      <c r="T1995">
        <v>24</v>
      </c>
      <c r="U1995">
        <v>0.14499999999999999</v>
      </c>
      <c r="V1995" s="2">
        <v>1133000</v>
      </c>
      <c r="W1995" s="2">
        <v>27192000</v>
      </c>
      <c r="X1995" t="str">
        <f>IF(OR(Raw_Data[[#This Row],[status_pembayaran]]="Macet",Raw_Data[[#This Row],[status_pembayaran]]="Kurang Lancar"),"Non Performing Loan","Performing")</f>
        <v>Performing</v>
      </c>
      <c r="Y1995" t="s">
        <v>47</v>
      </c>
      <c r="Z1995">
        <v>0</v>
      </c>
      <c r="AA1995">
        <v>0</v>
      </c>
      <c r="AB1995">
        <v>1</v>
      </c>
      <c r="AC1995" t="s">
        <v>137</v>
      </c>
      <c r="AD1995">
        <f>IF(Raw_Data[[#This Row],[rasio]]&lt;0.2,1,IF(Raw_Data[[#This Row],[rasio]]&lt;0.3,2,IF(Raw_Data[[#This Row],[rasio]]&lt;0.4,3,4)))</f>
        <v>1</v>
      </c>
      <c r="AE1995">
        <f>IF(Raw_Data[[#This Row],[kategori_dp]]="High",1,IF(Raw_Data[[#This Row],[kategori_dp]]="Medium",2,3))</f>
        <v>3</v>
      </c>
      <c r="AF1995">
        <f>IF(Raw_Data[[#This Row],[tenor_bulan]]&lt;=24,1,IF(Raw_Data[[#This Row],[tenor_bulan]]&lt;=36,2,IF(Raw_Data[[#This Row],[tenor_bulan]]&lt;=48,3,4)))</f>
        <v>1</v>
      </c>
      <c r="AG1995">
        <f>IF(Raw_Data[[#This Row],[jumlah_kali_telat]]=0,0,IF(Raw_Data[[#This Row],[jumlah_kali_telat]]&lt;=2,2,4))</f>
        <v>0</v>
      </c>
      <c r="AH1995">
        <f>Raw_Data[[#This Row],[Skor_Rasio]]+Raw_Data[[#This Row],[Skor_DP]]+Raw_Data[[#This Row],[Skor_Tenor]]+Raw_Data[[#This Row],[Skor_Telat]]</f>
        <v>5</v>
      </c>
      <c r="AI1995" t="str">
        <f>IF(Raw_Data[[#This Row],[Risk_Score]]&lt;=6,"Low Risk",IF(Raw_Data[[#This Row],[Risk_Score]]&lt;=8,"Medium Risk","High Risk"))</f>
        <v>Low Risk</v>
      </c>
      <c r="AJ1995">
        <f ca="1">IFERROR(DATEDIF(Raw_Data[[#This Row],[tanggal_pengajuan]],TODAY(),"m"),"N/A")</f>
        <v>5</v>
      </c>
      <c r="AK1995" t="str">
        <f ca="1">IF(ISNUMBER(Raw_Data[[#This Row],[MOB]]),IF(Raw_Data[[#This Row],[MOB]]&lt;6,"0-5 bulan",IF(Raw_Data[[#This Row],[MOB]]&lt;12,"6-11 bulan",IF(Raw_Data[[#This Row],[MOB]]&lt;24,"12-23 bulan","24+ bulan"))),"N/A")</f>
        <v>0-5 bulan</v>
      </c>
    </row>
    <row r="1996" spans="1:37" ht="14.25" customHeight="1" x14ac:dyDescent="0.45">
      <c r="A1996" t="s">
        <v>4673</v>
      </c>
      <c r="B1996" s="64">
        <v>46120</v>
      </c>
      <c r="C1996" s="1" t="str">
        <f t="shared" si="31"/>
        <v>April</v>
      </c>
      <c r="D1996" t="s">
        <v>948</v>
      </c>
      <c r="E1996" t="s">
        <v>4674</v>
      </c>
      <c r="F1996">
        <v>49</v>
      </c>
      <c r="G1996" t="s">
        <v>51</v>
      </c>
      <c r="H1996" t="s">
        <v>176</v>
      </c>
      <c r="I1996" s="2">
        <v>4465000</v>
      </c>
      <c r="J1996" s="3">
        <f>Raw_Data[[#This Row],[cicilan_per_bulan]]/Raw_Data[[#This Row],[penghasilan_bulanan]]</f>
        <v>0.24730123180291153</v>
      </c>
      <c r="K1996" t="s">
        <v>102</v>
      </c>
      <c r="L1996" t="s">
        <v>103</v>
      </c>
      <c r="M1996" t="s">
        <v>44</v>
      </c>
      <c r="N1996" t="s">
        <v>171</v>
      </c>
      <c r="O1996" t="s">
        <v>172</v>
      </c>
      <c r="P1996" s="2">
        <v>41932000</v>
      </c>
      <c r="Q1996" s="2">
        <v>8386000</v>
      </c>
      <c r="R1996" t="str">
        <f>IF(Raw_Data[[#This Row],[persen_dp]]&lt;15%,"Low",IF(Raw_Data[[#This Row],[persen_dp]]&gt;25%,"High","Medium"))</f>
        <v>Medium</v>
      </c>
      <c r="S1996" s="3">
        <v>0.2</v>
      </c>
      <c r="T1996">
        <v>48</v>
      </c>
      <c r="U1996">
        <v>0.14499999999999999</v>
      </c>
      <c r="V1996" s="2">
        <v>1104200</v>
      </c>
      <c r="W1996" s="2">
        <v>53003000</v>
      </c>
      <c r="X1996" t="str">
        <f>IF(OR(Raw_Data[[#This Row],[status_pembayaran]]="Macet",Raw_Data[[#This Row],[status_pembayaran]]="Kurang Lancar"),"Non Performing Loan","Performing")</f>
        <v>Performing</v>
      </c>
      <c r="Y1996" t="s">
        <v>47</v>
      </c>
      <c r="Z1996">
        <v>0</v>
      </c>
      <c r="AA1996">
        <v>0</v>
      </c>
      <c r="AB1996">
        <v>1</v>
      </c>
      <c r="AC1996" t="s">
        <v>137</v>
      </c>
      <c r="AD1996">
        <f>IF(Raw_Data[[#This Row],[rasio]]&lt;0.2,1,IF(Raw_Data[[#This Row],[rasio]]&lt;0.3,2,IF(Raw_Data[[#This Row],[rasio]]&lt;0.4,3,4)))</f>
        <v>2</v>
      </c>
      <c r="AE1996">
        <f>IF(Raw_Data[[#This Row],[kategori_dp]]="High",1,IF(Raw_Data[[#This Row],[kategori_dp]]="Medium",2,3))</f>
        <v>2</v>
      </c>
      <c r="AF1996">
        <f>IF(Raw_Data[[#This Row],[tenor_bulan]]&lt;=24,1,IF(Raw_Data[[#This Row],[tenor_bulan]]&lt;=36,2,IF(Raw_Data[[#This Row],[tenor_bulan]]&lt;=48,3,4)))</f>
        <v>3</v>
      </c>
      <c r="AG1996">
        <f>IF(Raw_Data[[#This Row],[jumlah_kali_telat]]=0,0,IF(Raw_Data[[#This Row],[jumlah_kali_telat]]&lt;=2,2,4))</f>
        <v>0</v>
      </c>
      <c r="AH1996">
        <f>Raw_Data[[#This Row],[Skor_Rasio]]+Raw_Data[[#This Row],[Skor_DP]]+Raw_Data[[#This Row],[Skor_Tenor]]+Raw_Data[[#This Row],[Skor_Telat]]</f>
        <v>7</v>
      </c>
      <c r="AI1996" t="str">
        <f>IF(Raw_Data[[#This Row],[Risk_Score]]&lt;=6,"Low Risk",IF(Raw_Data[[#This Row],[Risk_Score]]&lt;=8,"Medium Risk","High Risk"))</f>
        <v>Medium Risk</v>
      </c>
      <c r="AJ1996">
        <f ca="1">IFERROR(DATEDIF(Raw_Data[[#This Row],[tanggal_pengajuan]],TODAY(),"m"),"N/A")</f>
        <v>6</v>
      </c>
      <c r="AK1996" t="str">
        <f ca="1">IF(ISNUMBER(Raw_Data[[#This Row],[MOB]]),IF(Raw_Data[[#This Row],[MOB]]&lt;6,"0-5 bulan",IF(Raw_Data[[#This Row],[MOB]]&lt;12,"6-11 bulan",IF(Raw_Data[[#This Row],[MOB]]&lt;24,"12-23 bulan","24+ bulan"))),"N/A")</f>
        <v>6-11 bulan</v>
      </c>
    </row>
    <row r="1997" spans="1:37" ht="14.25" customHeight="1" x14ac:dyDescent="0.45">
      <c r="A1997" t="s">
        <v>4675</v>
      </c>
      <c r="B1997" s="64">
        <v>46177</v>
      </c>
      <c r="C1997" s="1" t="str">
        <f t="shared" si="31"/>
        <v>June</v>
      </c>
      <c r="D1997" t="s">
        <v>2302</v>
      </c>
      <c r="E1997" t="s">
        <v>4676</v>
      </c>
      <c r="F1997">
        <v>42</v>
      </c>
      <c r="G1997" t="s">
        <v>51</v>
      </c>
      <c r="H1997" t="s">
        <v>152</v>
      </c>
      <c r="I1997" s="2">
        <v>3886000</v>
      </c>
      <c r="J1997" s="3">
        <f>Raw_Data[[#This Row],[cicilan_per_bulan]]/Raw_Data[[#This Row],[penghasilan_bulanan]]</f>
        <v>0.46114256304683482</v>
      </c>
      <c r="K1997" t="s">
        <v>188</v>
      </c>
      <c r="L1997" t="s">
        <v>154</v>
      </c>
      <c r="M1997" t="s">
        <v>44</v>
      </c>
      <c r="N1997" t="s">
        <v>171</v>
      </c>
      <c r="O1997" t="s">
        <v>172</v>
      </c>
      <c r="P1997" s="2">
        <v>44156000</v>
      </c>
      <c r="Q1997" s="2">
        <v>17662000</v>
      </c>
      <c r="R1997" t="str">
        <f>IF(Raw_Data[[#This Row],[persen_dp]]&lt;15%,"Low",IF(Raw_Data[[#This Row],[persen_dp]]&gt;25%,"High","Medium"))</f>
        <v>High</v>
      </c>
      <c r="S1997" s="3">
        <v>0.4</v>
      </c>
      <c r="T1997">
        <v>18</v>
      </c>
      <c r="U1997">
        <v>0.14499999999999999</v>
      </c>
      <c r="V1997" s="2">
        <v>1792000</v>
      </c>
      <c r="W1997" s="2">
        <v>32257000</v>
      </c>
      <c r="X1997" t="str">
        <f>IF(OR(Raw_Data[[#This Row],[status_pembayaran]]="Macet",Raw_Data[[#This Row],[status_pembayaran]]="Kurang Lancar"),"Non Performing Loan","Performing")</f>
        <v>Performing</v>
      </c>
      <c r="Y1997" t="s">
        <v>47</v>
      </c>
      <c r="Z1997">
        <v>0</v>
      </c>
      <c r="AA1997">
        <v>0</v>
      </c>
      <c r="AB1997">
        <v>1</v>
      </c>
      <c r="AC1997" t="s">
        <v>66</v>
      </c>
      <c r="AD1997">
        <f>IF(Raw_Data[[#This Row],[rasio]]&lt;0.2,1,IF(Raw_Data[[#This Row],[rasio]]&lt;0.3,2,IF(Raw_Data[[#This Row],[rasio]]&lt;0.4,3,4)))</f>
        <v>4</v>
      </c>
      <c r="AE1997">
        <f>IF(Raw_Data[[#This Row],[kategori_dp]]="High",1,IF(Raw_Data[[#This Row],[kategori_dp]]="Medium",2,3))</f>
        <v>1</v>
      </c>
      <c r="AF1997">
        <f>IF(Raw_Data[[#This Row],[tenor_bulan]]&lt;=24,1,IF(Raw_Data[[#This Row],[tenor_bulan]]&lt;=36,2,IF(Raw_Data[[#This Row],[tenor_bulan]]&lt;=48,3,4)))</f>
        <v>1</v>
      </c>
      <c r="AG1997">
        <f>IF(Raw_Data[[#This Row],[jumlah_kali_telat]]=0,0,IF(Raw_Data[[#This Row],[jumlah_kali_telat]]&lt;=2,2,4))</f>
        <v>0</v>
      </c>
      <c r="AH1997">
        <f>Raw_Data[[#This Row],[Skor_Rasio]]+Raw_Data[[#This Row],[Skor_DP]]+Raw_Data[[#This Row],[Skor_Tenor]]+Raw_Data[[#This Row],[Skor_Telat]]</f>
        <v>6</v>
      </c>
      <c r="AI1997" t="str">
        <f>IF(Raw_Data[[#This Row],[Risk_Score]]&lt;=6,"Low Risk",IF(Raw_Data[[#This Row],[Risk_Score]]&lt;=8,"Medium Risk","High Risk"))</f>
        <v>Low Risk</v>
      </c>
      <c r="AJ1997">
        <f ca="1">IFERROR(DATEDIF(Raw_Data[[#This Row],[tanggal_pengajuan]],TODAY(),"m"),"N/A")</f>
        <v>4</v>
      </c>
      <c r="AK1997" t="str">
        <f ca="1">IF(ISNUMBER(Raw_Data[[#This Row],[MOB]]),IF(Raw_Data[[#This Row],[MOB]]&lt;6,"0-5 bulan",IF(Raw_Data[[#This Row],[MOB]]&lt;12,"6-11 bulan",IF(Raw_Data[[#This Row],[MOB]]&lt;24,"12-23 bulan","24+ bulan"))),"N/A")</f>
        <v>0-5 bulan</v>
      </c>
    </row>
    <row r="1998" spans="1:37" ht="14.25" customHeight="1" x14ac:dyDescent="0.45">
      <c r="A1998" t="s">
        <v>4677</v>
      </c>
      <c r="B1998" s="64">
        <v>46128</v>
      </c>
      <c r="C1998" s="1" t="str">
        <f t="shared" si="31"/>
        <v>April</v>
      </c>
      <c r="D1998" t="s">
        <v>756</v>
      </c>
      <c r="E1998" t="s">
        <v>4678</v>
      </c>
      <c r="F1998">
        <v>40</v>
      </c>
      <c r="G1998" t="s">
        <v>40</v>
      </c>
      <c r="H1998" t="s">
        <v>52</v>
      </c>
      <c r="I1998" s="2">
        <v>4236000</v>
      </c>
      <c r="J1998" s="3">
        <f>Raw_Data[[#This Row],[cicilan_per_bulan]]/Raw_Data[[#This Row],[penghasilan_bulanan]]</f>
        <v>0.59948064211520302</v>
      </c>
      <c r="K1998" t="s">
        <v>70</v>
      </c>
      <c r="L1998" t="s">
        <v>71</v>
      </c>
      <c r="M1998" t="s">
        <v>44</v>
      </c>
      <c r="N1998" t="s">
        <v>158</v>
      </c>
      <c r="O1998" t="s">
        <v>159</v>
      </c>
      <c r="P1998" s="2">
        <v>31310000</v>
      </c>
      <c r="Q1998" s="2">
        <v>4696000</v>
      </c>
      <c r="R1998" t="str">
        <f>IF(Raw_Data[[#This Row],[persen_dp]]&lt;15%,"Low",IF(Raw_Data[[#This Row],[persen_dp]]&gt;25%,"High","Medium"))</f>
        <v>Medium</v>
      </c>
      <c r="S1998" s="3">
        <v>0.15</v>
      </c>
      <c r="T1998">
        <v>12</v>
      </c>
      <c r="U1998">
        <v>0.14499999999999999</v>
      </c>
      <c r="V1998" s="2">
        <v>2539400</v>
      </c>
      <c r="W1998" s="2">
        <v>30473000</v>
      </c>
      <c r="X1998" t="str">
        <f>IF(OR(Raw_Data[[#This Row],[status_pembayaran]]="Macet",Raw_Data[[#This Row],[status_pembayaran]]="Kurang Lancar"),"Non Performing Loan","Performing")</f>
        <v>Performing</v>
      </c>
      <c r="Y1998" t="s">
        <v>47</v>
      </c>
      <c r="Z1998">
        <v>0</v>
      </c>
      <c r="AA1998">
        <v>0</v>
      </c>
      <c r="AB1998">
        <v>1</v>
      </c>
      <c r="AC1998" t="s">
        <v>74</v>
      </c>
      <c r="AD1998">
        <f>IF(Raw_Data[[#This Row],[rasio]]&lt;0.2,1,IF(Raw_Data[[#This Row],[rasio]]&lt;0.3,2,IF(Raw_Data[[#This Row],[rasio]]&lt;0.4,3,4)))</f>
        <v>4</v>
      </c>
      <c r="AE1998">
        <f>IF(Raw_Data[[#This Row],[kategori_dp]]="High",1,IF(Raw_Data[[#This Row],[kategori_dp]]="Medium",2,3))</f>
        <v>2</v>
      </c>
      <c r="AF1998">
        <f>IF(Raw_Data[[#This Row],[tenor_bulan]]&lt;=24,1,IF(Raw_Data[[#This Row],[tenor_bulan]]&lt;=36,2,IF(Raw_Data[[#This Row],[tenor_bulan]]&lt;=48,3,4)))</f>
        <v>1</v>
      </c>
      <c r="AG1998">
        <f>IF(Raw_Data[[#This Row],[jumlah_kali_telat]]=0,0,IF(Raw_Data[[#This Row],[jumlah_kali_telat]]&lt;=2,2,4))</f>
        <v>0</v>
      </c>
      <c r="AH1998">
        <f>Raw_Data[[#This Row],[Skor_Rasio]]+Raw_Data[[#This Row],[Skor_DP]]+Raw_Data[[#This Row],[Skor_Tenor]]+Raw_Data[[#This Row],[Skor_Telat]]</f>
        <v>7</v>
      </c>
      <c r="AI1998" t="str">
        <f>IF(Raw_Data[[#This Row],[Risk_Score]]&lt;=6,"Low Risk",IF(Raw_Data[[#This Row],[Risk_Score]]&lt;=8,"Medium Risk","High Risk"))</f>
        <v>Medium Risk</v>
      </c>
      <c r="AJ1998">
        <f ca="1">IFERROR(DATEDIF(Raw_Data[[#This Row],[tanggal_pengajuan]],TODAY(),"m"),"N/A")</f>
        <v>6</v>
      </c>
      <c r="AK1998" t="str">
        <f ca="1">IF(ISNUMBER(Raw_Data[[#This Row],[MOB]]),IF(Raw_Data[[#This Row],[MOB]]&lt;6,"0-5 bulan",IF(Raw_Data[[#This Row],[MOB]]&lt;12,"6-11 bulan",IF(Raw_Data[[#This Row],[MOB]]&lt;24,"12-23 bulan","24+ bulan"))),"N/A")</f>
        <v>6-11 bulan</v>
      </c>
    </row>
    <row r="1999" spans="1:37" ht="14.25" customHeight="1" x14ac:dyDescent="0.45">
      <c r="A1999" t="s">
        <v>4679</v>
      </c>
      <c r="B1999" s="64">
        <v>46111</v>
      </c>
      <c r="C1999" s="1" t="str">
        <f t="shared" si="31"/>
        <v>March</v>
      </c>
      <c r="D1999" t="s">
        <v>1875</v>
      </c>
      <c r="E1999" t="s">
        <v>4680</v>
      </c>
      <c r="F1999">
        <v>35</v>
      </c>
      <c r="G1999" t="s">
        <v>51</v>
      </c>
      <c r="H1999" t="s">
        <v>41</v>
      </c>
      <c r="I1999" s="2">
        <v>7090000</v>
      </c>
      <c r="J1999" s="3">
        <f>Raw_Data[[#This Row],[cicilan_per_bulan]]/Raw_Data[[#This Row],[penghasilan_bulanan]]</f>
        <v>0.14126939351198872</v>
      </c>
      <c r="K1999" t="s">
        <v>42</v>
      </c>
      <c r="L1999" t="s">
        <v>43</v>
      </c>
      <c r="M1999" t="s">
        <v>44</v>
      </c>
      <c r="N1999" t="s">
        <v>83</v>
      </c>
      <c r="O1999" t="s">
        <v>57</v>
      </c>
      <c r="P1999" s="2">
        <v>18511000</v>
      </c>
      <c r="Q1999" s="2">
        <v>3702000</v>
      </c>
      <c r="R1999" t="str">
        <f>IF(Raw_Data[[#This Row],[persen_dp]]&lt;15%,"Low",IF(Raw_Data[[#This Row],[persen_dp]]&gt;25%,"High","Medium"))</f>
        <v>Medium</v>
      </c>
      <c r="S1999" s="3">
        <v>0.2</v>
      </c>
      <c r="T1999">
        <v>18</v>
      </c>
      <c r="U1999">
        <v>0.14499999999999999</v>
      </c>
      <c r="V1999" s="2">
        <v>1001600</v>
      </c>
      <c r="W1999" s="2">
        <v>18029000</v>
      </c>
      <c r="X1999" t="str">
        <f>IF(OR(Raw_Data[[#This Row],[status_pembayaran]]="Macet",Raw_Data[[#This Row],[status_pembayaran]]="Kurang Lancar"),"Non Performing Loan","Performing")</f>
        <v>Performing</v>
      </c>
      <c r="Y1999" t="s">
        <v>47</v>
      </c>
      <c r="Z1999">
        <v>0</v>
      </c>
      <c r="AA1999">
        <v>0</v>
      </c>
      <c r="AB1999">
        <v>1</v>
      </c>
      <c r="AC1999" t="s">
        <v>137</v>
      </c>
      <c r="AD1999">
        <f>IF(Raw_Data[[#This Row],[rasio]]&lt;0.2,1,IF(Raw_Data[[#This Row],[rasio]]&lt;0.3,2,IF(Raw_Data[[#This Row],[rasio]]&lt;0.4,3,4)))</f>
        <v>1</v>
      </c>
      <c r="AE1999">
        <f>IF(Raw_Data[[#This Row],[kategori_dp]]="High",1,IF(Raw_Data[[#This Row],[kategori_dp]]="Medium",2,3))</f>
        <v>2</v>
      </c>
      <c r="AF1999">
        <f>IF(Raw_Data[[#This Row],[tenor_bulan]]&lt;=24,1,IF(Raw_Data[[#This Row],[tenor_bulan]]&lt;=36,2,IF(Raw_Data[[#This Row],[tenor_bulan]]&lt;=48,3,4)))</f>
        <v>1</v>
      </c>
      <c r="AG1999">
        <f>IF(Raw_Data[[#This Row],[jumlah_kali_telat]]=0,0,IF(Raw_Data[[#This Row],[jumlah_kali_telat]]&lt;=2,2,4))</f>
        <v>0</v>
      </c>
      <c r="AH1999">
        <f>Raw_Data[[#This Row],[Skor_Rasio]]+Raw_Data[[#This Row],[Skor_DP]]+Raw_Data[[#This Row],[Skor_Tenor]]+Raw_Data[[#This Row],[Skor_Telat]]</f>
        <v>4</v>
      </c>
      <c r="AI1999" t="str">
        <f>IF(Raw_Data[[#This Row],[Risk_Score]]&lt;=6,"Low Risk",IF(Raw_Data[[#This Row],[Risk_Score]]&lt;=8,"Medium Risk","High Risk"))</f>
        <v>Low Risk</v>
      </c>
      <c r="AJ1999">
        <f ca="1">IFERROR(DATEDIF(Raw_Data[[#This Row],[tanggal_pengajuan]],TODAY(),"m"),"N/A")</f>
        <v>6</v>
      </c>
      <c r="AK1999" t="str">
        <f ca="1">IF(ISNUMBER(Raw_Data[[#This Row],[MOB]]),IF(Raw_Data[[#This Row],[MOB]]&lt;6,"0-5 bulan",IF(Raw_Data[[#This Row],[MOB]]&lt;12,"6-11 bulan",IF(Raw_Data[[#This Row],[MOB]]&lt;24,"12-23 bulan","24+ bulan"))),"N/A")</f>
        <v>6-11 bulan</v>
      </c>
    </row>
    <row r="2000" spans="1:37" ht="14.25" customHeight="1" x14ac:dyDescent="0.45">
      <c r="A2000" t="s">
        <v>4681</v>
      </c>
      <c r="B2000" s="64">
        <v>46147</v>
      </c>
      <c r="C2000" s="1" t="str">
        <f t="shared" si="31"/>
        <v>May</v>
      </c>
      <c r="D2000" t="s">
        <v>2132</v>
      </c>
      <c r="E2000" t="s">
        <v>4682</v>
      </c>
      <c r="F2000">
        <v>25</v>
      </c>
      <c r="G2000" t="s">
        <v>51</v>
      </c>
      <c r="H2000" t="s">
        <v>108</v>
      </c>
      <c r="I2000" s="2">
        <v>4774000</v>
      </c>
      <c r="J2000" s="3">
        <f>Raw_Data[[#This Row],[cicilan_per_bulan]]/Raw_Data[[#This Row],[penghasilan_bulanan]]</f>
        <v>0.10825303728529535</v>
      </c>
      <c r="K2000" t="s">
        <v>81</v>
      </c>
      <c r="L2000" t="s">
        <v>82</v>
      </c>
      <c r="M2000" t="s">
        <v>72</v>
      </c>
      <c r="N2000" t="s">
        <v>73</v>
      </c>
      <c r="O2000" t="s">
        <v>46</v>
      </c>
      <c r="P2000" s="2">
        <v>19944000</v>
      </c>
      <c r="Q2000" s="2">
        <v>6980000</v>
      </c>
      <c r="R2000" t="str">
        <f>IF(Raw_Data[[#This Row],[persen_dp]]&lt;15%,"Low",IF(Raw_Data[[#This Row],[persen_dp]]&gt;25%,"High","Medium"))</f>
        <v>High</v>
      </c>
      <c r="S2000" s="3">
        <v>0.35</v>
      </c>
      <c r="T2000">
        <v>36</v>
      </c>
      <c r="U2000">
        <v>0.14499999999999999</v>
      </c>
      <c r="V2000" s="2">
        <v>516800</v>
      </c>
      <c r="W2000" s="2">
        <v>18603000</v>
      </c>
      <c r="X2000" t="str">
        <f>IF(OR(Raw_Data[[#This Row],[status_pembayaran]]="Macet",Raw_Data[[#This Row],[status_pembayaran]]="Kurang Lancar"),"Non Performing Loan","Performing")</f>
        <v>Performing</v>
      </c>
      <c r="Y2000" t="s">
        <v>47</v>
      </c>
      <c r="Z2000">
        <v>0</v>
      </c>
      <c r="AA2000">
        <v>0</v>
      </c>
      <c r="AB2000">
        <v>1</v>
      </c>
      <c r="AD2000">
        <f>IF(Raw_Data[[#This Row],[rasio]]&lt;0.2,1,IF(Raw_Data[[#This Row],[rasio]]&lt;0.3,2,IF(Raw_Data[[#This Row],[rasio]]&lt;0.4,3,4)))</f>
        <v>1</v>
      </c>
      <c r="AE2000">
        <f>IF(Raw_Data[[#This Row],[kategori_dp]]="High",1,IF(Raw_Data[[#This Row],[kategori_dp]]="Medium",2,3))</f>
        <v>1</v>
      </c>
      <c r="AF2000">
        <f>IF(Raw_Data[[#This Row],[tenor_bulan]]&lt;=24,1,IF(Raw_Data[[#This Row],[tenor_bulan]]&lt;=36,2,IF(Raw_Data[[#This Row],[tenor_bulan]]&lt;=48,3,4)))</f>
        <v>2</v>
      </c>
      <c r="AG2000">
        <f>IF(Raw_Data[[#This Row],[jumlah_kali_telat]]=0,0,IF(Raw_Data[[#This Row],[jumlah_kali_telat]]&lt;=2,2,4))</f>
        <v>0</v>
      </c>
      <c r="AH2000">
        <f>Raw_Data[[#This Row],[Skor_Rasio]]+Raw_Data[[#This Row],[Skor_DP]]+Raw_Data[[#This Row],[Skor_Tenor]]+Raw_Data[[#This Row],[Skor_Telat]]</f>
        <v>4</v>
      </c>
      <c r="AI2000" t="str">
        <f>IF(Raw_Data[[#This Row],[Risk_Score]]&lt;=6,"Low Risk",IF(Raw_Data[[#This Row],[Risk_Score]]&lt;=8,"Medium Risk","High Risk"))</f>
        <v>Low Risk</v>
      </c>
      <c r="AJ2000">
        <f ca="1">IFERROR(DATEDIF(Raw_Data[[#This Row],[tanggal_pengajuan]],TODAY(),"m"),"N/A")</f>
        <v>5</v>
      </c>
      <c r="AK2000" t="str">
        <f ca="1">IF(ISNUMBER(Raw_Data[[#This Row],[MOB]]),IF(Raw_Data[[#This Row],[MOB]]&lt;6,"0-5 bulan",IF(Raw_Data[[#This Row],[MOB]]&lt;12,"6-11 bulan",IF(Raw_Data[[#This Row],[MOB]]&lt;24,"12-23 bulan","24+ bulan"))),"N/A")</f>
        <v>0-5 bulan</v>
      </c>
    </row>
    <row r="2001" spans="1:37" ht="14.25" customHeight="1" x14ac:dyDescent="0.45">
      <c r="A2001" t="s">
        <v>4683</v>
      </c>
      <c r="B2001" s="64">
        <v>46174</v>
      </c>
      <c r="C2001" s="1" t="str">
        <f t="shared" si="31"/>
        <v>June</v>
      </c>
      <c r="D2001" t="s">
        <v>1810</v>
      </c>
      <c r="E2001" t="s">
        <v>4684</v>
      </c>
      <c r="F2001">
        <v>36</v>
      </c>
      <c r="G2001" t="s">
        <v>40</v>
      </c>
      <c r="H2001" t="s">
        <v>152</v>
      </c>
      <c r="I2001" s="2">
        <v>3458000</v>
      </c>
      <c r="J2001" s="3">
        <f>Raw_Data[[#This Row],[cicilan_per_bulan]]/Raw_Data[[#This Row],[penghasilan_bulanan]]</f>
        <v>0.3075477154424523</v>
      </c>
      <c r="K2001" t="s">
        <v>91</v>
      </c>
      <c r="L2001" t="s">
        <v>92</v>
      </c>
      <c r="M2001" t="s">
        <v>44</v>
      </c>
      <c r="N2001" t="s">
        <v>171</v>
      </c>
      <c r="O2001" t="s">
        <v>172</v>
      </c>
      <c r="P2001" s="2">
        <v>44467000</v>
      </c>
      <c r="Q2001" s="2">
        <v>17787000</v>
      </c>
      <c r="R2001" t="str">
        <f>IF(Raw_Data[[#This Row],[persen_dp]]&lt;15%,"Low",IF(Raw_Data[[#This Row],[persen_dp]]&gt;25%,"High","Medium"))</f>
        <v>High</v>
      </c>
      <c r="S2001" s="3">
        <v>0.4</v>
      </c>
      <c r="T2001">
        <v>36</v>
      </c>
      <c r="U2001">
        <v>0.14499999999999999</v>
      </c>
      <c r="V2001" s="2">
        <v>1063500</v>
      </c>
      <c r="W2001" s="2">
        <v>38286000</v>
      </c>
      <c r="X2001" t="str">
        <f>IF(OR(Raw_Data[[#This Row],[status_pembayaran]]="Macet",Raw_Data[[#This Row],[status_pembayaran]]="Kurang Lancar"),"Non Performing Loan","Performing")</f>
        <v>Performing</v>
      </c>
      <c r="Y2001" t="s">
        <v>47</v>
      </c>
      <c r="Z2001">
        <v>0</v>
      </c>
      <c r="AA2001">
        <v>0</v>
      </c>
      <c r="AB2001">
        <v>1</v>
      </c>
      <c r="AC2001" t="s">
        <v>104</v>
      </c>
      <c r="AD2001">
        <f>IF(Raw_Data[[#This Row],[rasio]]&lt;0.2,1,IF(Raw_Data[[#This Row],[rasio]]&lt;0.3,2,IF(Raw_Data[[#This Row],[rasio]]&lt;0.4,3,4)))</f>
        <v>3</v>
      </c>
      <c r="AE2001">
        <f>IF(Raw_Data[[#This Row],[kategori_dp]]="High",1,IF(Raw_Data[[#This Row],[kategori_dp]]="Medium",2,3))</f>
        <v>1</v>
      </c>
      <c r="AF2001">
        <f>IF(Raw_Data[[#This Row],[tenor_bulan]]&lt;=24,1,IF(Raw_Data[[#This Row],[tenor_bulan]]&lt;=36,2,IF(Raw_Data[[#This Row],[tenor_bulan]]&lt;=48,3,4)))</f>
        <v>2</v>
      </c>
      <c r="AG2001">
        <f>IF(Raw_Data[[#This Row],[jumlah_kali_telat]]=0,0,IF(Raw_Data[[#This Row],[jumlah_kali_telat]]&lt;=2,2,4))</f>
        <v>0</v>
      </c>
      <c r="AH2001">
        <f>Raw_Data[[#This Row],[Skor_Rasio]]+Raw_Data[[#This Row],[Skor_DP]]+Raw_Data[[#This Row],[Skor_Tenor]]+Raw_Data[[#This Row],[Skor_Telat]]</f>
        <v>6</v>
      </c>
      <c r="AI2001" t="str">
        <f>IF(Raw_Data[[#This Row],[Risk_Score]]&lt;=6,"Low Risk",IF(Raw_Data[[#This Row],[Risk_Score]]&lt;=8,"Medium Risk","High Risk"))</f>
        <v>Low Risk</v>
      </c>
      <c r="AJ2001">
        <f ca="1">IFERROR(DATEDIF(Raw_Data[[#This Row],[tanggal_pengajuan]],TODAY(),"m"),"N/A")</f>
        <v>4</v>
      </c>
      <c r="AK2001" t="str">
        <f ca="1">IF(ISNUMBER(Raw_Data[[#This Row],[MOB]]),IF(Raw_Data[[#This Row],[MOB]]&lt;6,"0-5 bulan",IF(Raw_Data[[#This Row],[MOB]]&lt;12,"6-11 bulan",IF(Raw_Data[[#This Row],[MOB]]&lt;24,"12-23 bulan","24+ bulan"))),"N/A")</f>
        <v>0-5 bulan</v>
      </c>
    </row>
    <row r="2002" spans="1:37" ht="14.25" customHeight="1" x14ac:dyDescent="0.45">
      <c r="A2002" t="s">
        <v>4685</v>
      </c>
      <c r="B2002" s="64">
        <v>46171</v>
      </c>
      <c r="C2002" s="1" t="str">
        <f t="shared" si="31"/>
        <v>May</v>
      </c>
      <c r="D2002" t="s">
        <v>3346</v>
      </c>
      <c r="E2002" t="s">
        <v>4686</v>
      </c>
      <c r="F2002">
        <v>58</v>
      </c>
      <c r="G2002" t="s">
        <v>51</v>
      </c>
      <c r="H2002" t="s">
        <v>41</v>
      </c>
      <c r="I2002" s="2">
        <v>6897000</v>
      </c>
      <c r="J2002" s="3">
        <f>Raw_Data[[#This Row],[cicilan_per_bulan]]/Raw_Data[[#This Row],[penghasilan_bulanan]]</f>
        <v>0.20529215600985937</v>
      </c>
      <c r="K2002" t="s">
        <v>119</v>
      </c>
      <c r="L2002" t="s">
        <v>120</v>
      </c>
      <c r="M2002" t="s">
        <v>72</v>
      </c>
      <c r="N2002" t="s">
        <v>73</v>
      </c>
      <c r="O2002" t="s">
        <v>46</v>
      </c>
      <c r="P2002" s="2">
        <v>21199000</v>
      </c>
      <c r="Q2002" s="2">
        <v>6360000</v>
      </c>
      <c r="R2002" t="str">
        <f>IF(Raw_Data[[#This Row],[persen_dp]]&lt;15%,"Low",IF(Raw_Data[[#This Row],[persen_dp]]&gt;25%,"High","Medium"))</f>
        <v>High</v>
      </c>
      <c r="S2002" s="3">
        <v>0.3</v>
      </c>
      <c r="T2002">
        <v>12</v>
      </c>
      <c r="U2002">
        <v>0.14499999999999999</v>
      </c>
      <c r="V2002" s="2">
        <v>1415900</v>
      </c>
      <c r="W2002" s="2">
        <v>16991000</v>
      </c>
      <c r="X2002" t="str">
        <f>IF(OR(Raw_Data[[#This Row],[status_pembayaran]]="Macet",Raw_Data[[#This Row],[status_pembayaran]]="Kurang Lancar"),"Non Performing Loan","Performing")</f>
        <v>Performing</v>
      </c>
      <c r="Y2002" t="s">
        <v>47</v>
      </c>
      <c r="Z2002">
        <v>0</v>
      </c>
      <c r="AA2002">
        <v>0</v>
      </c>
      <c r="AB2002">
        <v>1</v>
      </c>
      <c r="AC2002" t="s">
        <v>104</v>
      </c>
      <c r="AD2002">
        <f>IF(Raw_Data[[#This Row],[rasio]]&lt;0.2,1,IF(Raw_Data[[#This Row],[rasio]]&lt;0.3,2,IF(Raw_Data[[#This Row],[rasio]]&lt;0.4,3,4)))</f>
        <v>2</v>
      </c>
      <c r="AE2002">
        <f>IF(Raw_Data[[#This Row],[kategori_dp]]="High",1,IF(Raw_Data[[#This Row],[kategori_dp]]="Medium",2,3))</f>
        <v>1</v>
      </c>
      <c r="AF2002">
        <f>IF(Raw_Data[[#This Row],[tenor_bulan]]&lt;=24,1,IF(Raw_Data[[#This Row],[tenor_bulan]]&lt;=36,2,IF(Raw_Data[[#This Row],[tenor_bulan]]&lt;=48,3,4)))</f>
        <v>1</v>
      </c>
      <c r="AG2002">
        <f>IF(Raw_Data[[#This Row],[jumlah_kali_telat]]=0,0,IF(Raw_Data[[#This Row],[jumlah_kali_telat]]&lt;=2,2,4))</f>
        <v>0</v>
      </c>
      <c r="AH2002">
        <f>Raw_Data[[#This Row],[Skor_Rasio]]+Raw_Data[[#This Row],[Skor_DP]]+Raw_Data[[#This Row],[Skor_Tenor]]+Raw_Data[[#This Row],[Skor_Telat]]</f>
        <v>4</v>
      </c>
      <c r="AI2002" t="str">
        <f>IF(Raw_Data[[#This Row],[Risk_Score]]&lt;=6,"Low Risk",IF(Raw_Data[[#This Row],[Risk_Score]]&lt;=8,"Medium Risk","High Risk"))</f>
        <v>Low Risk</v>
      </c>
      <c r="AJ2002">
        <f ca="1">IFERROR(DATEDIF(Raw_Data[[#This Row],[tanggal_pengajuan]],TODAY(),"m"),"N/A")</f>
        <v>4</v>
      </c>
      <c r="AK2002" t="str">
        <f ca="1">IF(ISNUMBER(Raw_Data[[#This Row],[MOB]]),IF(Raw_Data[[#This Row],[MOB]]&lt;6,"0-5 bulan",IF(Raw_Data[[#This Row],[MOB]]&lt;12,"6-11 bulan",IF(Raw_Data[[#This Row],[MOB]]&lt;24,"12-23 bulan","24+ bulan"))),"N/A")</f>
        <v>0-5 bulan</v>
      </c>
    </row>
    <row r="2003" spans="1:37" ht="14.25" customHeight="1" x14ac:dyDescent="0.45">
      <c r="A2003" t="s">
        <v>4687</v>
      </c>
      <c r="B2003" s="64">
        <v>46108</v>
      </c>
      <c r="C2003" s="1" t="str">
        <f t="shared" si="31"/>
        <v>March</v>
      </c>
      <c r="D2003" t="s">
        <v>716</v>
      </c>
      <c r="E2003" t="s">
        <v>4688</v>
      </c>
      <c r="F2003">
        <v>50</v>
      </c>
      <c r="G2003" t="s">
        <v>40</v>
      </c>
      <c r="H2003" t="s">
        <v>108</v>
      </c>
      <c r="I2003" s="2">
        <v>5617000</v>
      </c>
      <c r="J2003" s="3">
        <f>Raw_Data[[#This Row],[cicilan_per_bulan]]/Raw_Data[[#This Row],[penghasilan_bulanan]]</f>
        <v>0.15369414278084387</v>
      </c>
      <c r="K2003" t="s">
        <v>53</v>
      </c>
      <c r="L2003" t="s">
        <v>54</v>
      </c>
      <c r="M2003" t="s">
        <v>55</v>
      </c>
      <c r="N2003" t="s">
        <v>121</v>
      </c>
      <c r="O2003" t="s">
        <v>122</v>
      </c>
      <c r="P2003" s="2">
        <v>34968000</v>
      </c>
      <c r="Q2003" s="2">
        <v>8742000</v>
      </c>
      <c r="R2003" t="str">
        <f>IF(Raw_Data[[#This Row],[persen_dp]]&lt;15%,"Low",IF(Raw_Data[[#This Row],[persen_dp]]&gt;25%,"High","Medium"))</f>
        <v>Medium</v>
      </c>
      <c r="S2003" s="3">
        <v>0.25</v>
      </c>
      <c r="T2003">
        <v>48</v>
      </c>
      <c r="U2003">
        <v>0.14499999999999999</v>
      </c>
      <c r="V2003" s="2">
        <v>863300</v>
      </c>
      <c r="W2003" s="2">
        <v>41437000</v>
      </c>
      <c r="X2003" t="str">
        <f>IF(OR(Raw_Data[[#This Row],[status_pembayaran]]="Macet",Raw_Data[[#This Row],[status_pembayaran]]="Kurang Lancar"),"Non Performing Loan","Performing")</f>
        <v>Performing</v>
      </c>
      <c r="Y2003" t="s">
        <v>47</v>
      </c>
      <c r="Z2003">
        <v>0</v>
      </c>
      <c r="AA2003">
        <v>0</v>
      </c>
      <c r="AB2003">
        <v>1</v>
      </c>
      <c r="AD2003">
        <f>IF(Raw_Data[[#This Row],[rasio]]&lt;0.2,1,IF(Raw_Data[[#This Row],[rasio]]&lt;0.3,2,IF(Raw_Data[[#This Row],[rasio]]&lt;0.4,3,4)))</f>
        <v>1</v>
      </c>
      <c r="AE2003">
        <f>IF(Raw_Data[[#This Row],[kategori_dp]]="High",1,IF(Raw_Data[[#This Row],[kategori_dp]]="Medium",2,3))</f>
        <v>2</v>
      </c>
      <c r="AF2003">
        <f>IF(Raw_Data[[#This Row],[tenor_bulan]]&lt;=24,1,IF(Raw_Data[[#This Row],[tenor_bulan]]&lt;=36,2,IF(Raw_Data[[#This Row],[tenor_bulan]]&lt;=48,3,4)))</f>
        <v>3</v>
      </c>
      <c r="AG2003">
        <f>IF(Raw_Data[[#This Row],[jumlah_kali_telat]]=0,0,IF(Raw_Data[[#This Row],[jumlah_kali_telat]]&lt;=2,2,4))</f>
        <v>0</v>
      </c>
      <c r="AH2003">
        <f>Raw_Data[[#This Row],[Skor_Rasio]]+Raw_Data[[#This Row],[Skor_DP]]+Raw_Data[[#This Row],[Skor_Tenor]]+Raw_Data[[#This Row],[Skor_Telat]]</f>
        <v>6</v>
      </c>
      <c r="AI2003" t="str">
        <f>IF(Raw_Data[[#This Row],[Risk_Score]]&lt;=6,"Low Risk",IF(Raw_Data[[#This Row],[Risk_Score]]&lt;=8,"Medium Risk","High Risk"))</f>
        <v>Low Risk</v>
      </c>
      <c r="AJ2003">
        <f ca="1">IFERROR(DATEDIF(Raw_Data[[#This Row],[tanggal_pengajuan]],TODAY(),"m"),"N/A")</f>
        <v>6</v>
      </c>
      <c r="AK2003" t="str">
        <f ca="1">IF(ISNUMBER(Raw_Data[[#This Row],[MOB]]),IF(Raw_Data[[#This Row],[MOB]]&lt;6,"0-5 bulan",IF(Raw_Data[[#This Row],[MOB]]&lt;12,"6-11 bulan",IF(Raw_Data[[#This Row],[MOB]]&lt;24,"12-23 bulan","24+ bulan"))),"N/A")</f>
        <v>6-11 bulan</v>
      </c>
    </row>
    <row r="2004" spans="1:37" ht="14.25" customHeight="1" x14ac:dyDescent="0.45">
      <c r="A2004" t="s">
        <v>4689</v>
      </c>
      <c r="B2004" s="64">
        <v>46267</v>
      </c>
      <c r="C2004" s="1" t="str">
        <f t="shared" si="31"/>
        <v>September</v>
      </c>
      <c r="D2004" t="s">
        <v>2998</v>
      </c>
      <c r="E2004" t="s">
        <v>4690</v>
      </c>
      <c r="F2004">
        <v>44</v>
      </c>
      <c r="G2004" t="s">
        <v>40</v>
      </c>
      <c r="H2004" t="s">
        <v>126</v>
      </c>
      <c r="I2004" s="2">
        <v>3477000</v>
      </c>
      <c r="J2004" s="3">
        <f>Raw_Data[[#This Row],[cicilan_per_bulan]]/Raw_Data[[#This Row],[penghasilan_bulanan]]</f>
        <v>0.3928098935864251</v>
      </c>
      <c r="K2004" t="s">
        <v>145</v>
      </c>
      <c r="L2004" t="s">
        <v>146</v>
      </c>
      <c r="M2004" t="s">
        <v>55</v>
      </c>
      <c r="N2004" t="s">
        <v>147</v>
      </c>
      <c r="O2004" t="s">
        <v>148</v>
      </c>
      <c r="P2004" s="2">
        <v>31066000</v>
      </c>
      <c r="Q2004" s="2">
        <v>10873000</v>
      </c>
      <c r="R2004" t="str">
        <f>IF(Raw_Data[[#This Row],[persen_dp]]&lt;15%,"Low",IF(Raw_Data[[#This Row],[persen_dp]]&gt;25%,"High","Medium"))</f>
        <v>High</v>
      </c>
      <c r="S2004" s="3">
        <v>0.35</v>
      </c>
      <c r="T2004">
        <v>18</v>
      </c>
      <c r="U2004">
        <v>0.14499999999999999</v>
      </c>
      <c r="V2004" s="2">
        <v>1365800</v>
      </c>
      <c r="W2004" s="2">
        <v>24585000</v>
      </c>
      <c r="X2004" t="str">
        <f>IF(OR(Raw_Data[[#This Row],[status_pembayaran]]="Macet",Raw_Data[[#This Row],[status_pembayaran]]="Kurang Lancar"),"Non Performing Loan","Performing")</f>
        <v>Performing</v>
      </c>
      <c r="Y2004" t="s">
        <v>47</v>
      </c>
      <c r="Z2004">
        <v>0</v>
      </c>
      <c r="AA2004">
        <v>0</v>
      </c>
      <c r="AB2004">
        <v>1</v>
      </c>
      <c r="AC2004" t="s">
        <v>74</v>
      </c>
      <c r="AD2004">
        <f>IF(Raw_Data[[#This Row],[rasio]]&lt;0.2,1,IF(Raw_Data[[#This Row],[rasio]]&lt;0.3,2,IF(Raw_Data[[#This Row],[rasio]]&lt;0.4,3,4)))</f>
        <v>3</v>
      </c>
      <c r="AE2004">
        <f>IF(Raw_Data[[#This Row],[kategori_dp]]="High",1,IF(Raw_Data[[#This Row],[kategori_dp]]="Medium",2,3))</f>
        <v>1</v>
      </c>
      <c r="AF2004">
        <f>IF(Raw_Data[[#This Row],[tenor_bulan]]&lt;=24,1,IF(Raw_Data[[#This Row],[tenor_bulan]]&lt;=36,2,IF(Raw_Data[[#This Row],[tenor_bulan]]&lt;=48,3,4)))</f>
        <v>1</v>
      </c>
      <c r="AG2004">
        <f>IF(Raw_Data[[#This Row],[jumlah_kali_telat]]=0,0,IF(Raw_Data[[#This Row],[jumlah_kali_telat]]&lt;=2,2,4))</f>
        <v>0</v>
      </c>
      <c r="AH2004">
        <f>Raw_Data[[#This Row],[Skor_Rasio]]+Raw_Data[[#This Row],[Skor_DP]]+Raw_Data[[#This Row],[Skor_Tenor]]+Raw_Data[[#This Row],[Skor_Telat]]</f>
        <v>5</v>
      </c>
      <c r="AI2004" t="str">
        <f>IF(Raw_Data[[#This Row],[Risk_Score]]&lt;=6,"Low Risk",IF(Raw_Data[[#This Row],[Risk_Score]]&lt;=8,"Medium Risk","High Risk"))</f>
        <v>Low Risk</v>
      </c>
      <c r="AJ2004">
        <f ca="1">IFERROR(DATEDIF(Raw_Data[[#This Row],[tanggal_pengajuan]],TODAY(),"m"),"N/A")</f>
        <v>1</v>
      </c>
      <c r="AK2004" t="str">
        <f ca="1">IF(ISNUMBER(Raw_Data[[#This Row],[MOB]]),IF(Raw_Data[[#This Row],[MOB]]&lt;6,"0-5 bulan",IF(Raw_Data[[#This Row],[MOB]]&lt;12,"6-11 bulan",IF(Raw_Data[[#This Row],[MOB]]&lt;24,"12-23 bulan","24+ bulan"))),"N/A")</f>
        <v>0-5 bulan</v>
      </c>
    </row>
    <row r="2005" spans="1:37" ht="14.25" customHeight="1" x14ac:dyDescent="0.45">
      <c r="A2005" t="s">
        <v>4691</v>
      </c>
      <c r="B2005" s="64">
        <v>46162</v>
      </c>
      <c r="C2005" s="1" t="str">
        <f t="shared" si="31"/>
        <v>May</v>
      </c>
      <c r="D2005" t="s">
        <v>1096</v>
      </c>
      <c r="E2005" t="s">
        <v>4692</v>
      </c>
      <c r="F2005">
        <v>58</v>
      </c>
      <c r="G2005" t="s">
        <v>51</v>
      </c>
      <c r="H2005" t="s">
        <v>41</v>
      </c>
      <c r="I2005" s="2">
        <v>5247000</v>
      </c>
      <c r="J2005" s="3">
        <f>Raw_Data[[#This Row],[cicilan_per_bulan]]/Raw_Data[[#This Row],[penghasilan_bulanan]]</f>
        <v>0.18067467124070899</v>
      </c>
      <c r="K2005" t="s">
        <v>286</v>
      </c>
      <c r="L2005" t="s">
        <v>154</v>
      </c>
      <c r="M2005" t="s">
        <v>55</v>
      </c>
      <c r="N2005" t="s">
        <v>65</v>
      </c>
      <c r="O2005" t="s">
        <v>46</v>
      </c>
      <c r="P2005" s="2">
        <v>29395000</v>
      </c>
      <c r="Q2005" s="2">
        <v>11758000</v>
      </c>
      <c r="R2005" t="str">
        <f>IF(Raw_Data[[#This Row],[persen_dp]]&lt;15%,"Low",IF(Raw_Data[[#This Row],[persen_dp]]&gt;25%,"High","Medium"))</f>
        <v>High</v>
      </c>
      <c r="S2005" s="3">
        <v>0.4</v>
      </c>
      <c r="T2005">
        <v>24</v>
      </c>
      <c r="U2005">
        <v>0.14499999999999999</v>
      </c>
      <c r="V2005" s="2">
        <v>948000</v>
      </c>
      <c r="W2005" s="2">
        <v>22751000</v>
      </c>
      <c r="X2005" t="str">
        <f>IF(OR(Raw_Data[[#This Row],[status_pembayaran]]="Macet",Raw_Data[[#This Row],[status_pembayaran]]="Kurang Lancar"),"Non Performing Loan","Performing")</f>
        <v>Performing</v>
      </c>
      <c r="Y2005" t="s">
        <v>47</v>
      </c>
      <c r="Z2005">
        <v>0</v>
      </c>
      <c r="AA2005">
        <v>0</v>
      </c>
      <c r="AB2005">
        <v>1</v>
      </c>
      <c r="AC2005" t="s">
        <v>66</v>
      </c>
      <c r="AD2005">
        <f>IF(Raw_Data[[#This Row],[rasio]]&lt;0.2,1,IF(Raw_Data[[#This Row],[rasio]]&lt;0.3,2,IF(Raw_Data[[#This Row],[rasio]]&lt;0.4,3,4)))</f>
        <v>1</v>
      </c>
      <c r="AE2005">
        <f>IF(Raw_Data[[#This Row],[kategori_dp]]="High",1,IF(Raw_Data[[#This Row],[kategori_dp]]="Medium",2,3))</f>
        <v>1</v>
      </c>
      <c r="AF2005">
        <f>IF(Raw_Data[[#This Row],[tenor_bulan]]&lt;=24,1,IF(Raw_Data[[#This Row],[tenor_bulan]]&lt;=36,2,IF(Raw_Data[[#This Row],[tenor_bulan]]&lt;=48,3,4)))</f>
        <v>1</v>
      </c>
      <c r="AG2005">
        <f>IF(Raw_Data[[#This Row],[jumlah_kali_telat]]=0,0,IF(Raw_Data[[#This Row],[jumlah_kali_telat]]&lt;=2,2,4))</f>
        <v>0</v>
      </c>
      <c r="AH2005">
        <f>Raw_Data[[#This Row],[Skor_Rasio]]+Raw_Data[[#This Row],[Skor_DP]]+Raw_Data[[#This Row],[Skor_Tenor]]+Raw_Data[[#This Row],[Skor_Telat]]</f>
        <v>3</v>
      </c>
      <c r="AI2005" t="str">
        <f>IF(Raw_Data[[#This Row],[Risk_Score]]&lt;=6,"Low Risk",IF(Raw_Data[[#This Row],[Risk_Score]]&lt;=8,"Medium Risk","High Risk"))</f>
        <v>Low Risk</v>
      </c>
      <c r="AJ2005">
        <f ca="1">IFERROR(DATEDIF(Raw_Data[[#This Row],[tanggal_pengajuan]],TODAY(),"m"),"N/A")</f>
        <v>5</v>
      </c>
      <c r="AK2005" t="str">
        <f ca="1">IF(ISNUMBER(Raw_Data[[#This Row],[MOB]]),IF(Raw_Data[[#This Row],[MOB]]&lt;6,"0-5 bulan",IF(Raw_Data[[#This Row],[MOB]]&lt;12,"6-11 bulan",IF(Raw_Data[[#This Row],[MOB]]&lt;24,"12-23 bulan","24+ bulan"))),"N/A")</f>
        <v>0-5 bulan</v>
      </c>
    </row>
    <row r="2006" spans="1:37" ht="14.25" customHeight="1" x14ac:dyDescent="0.45">
      <c r="A2006" t="s">
        <v>4693</v>
      </c>
      <c r="B2006" s="64">
        <v>46179</v>
      </c>
      <c r="C2006" s="1" t="str">
        <f t="shared" si="31"/>
        <v>June</v>
      </c>
      <c r="D2006" t="s">
        <v>597</v>
      </c>
      <c r="E2006" t="s">
        <v>4694</v>
      </c>
      <c r="F2006">
        <v>43</v>
      </c>
      <c r="G2006" t="s">
        <v>40</v>
      </c>
      <c r="H2006" t="s">
        <v>96</v>
      </c>
      <c r="I2006" s="2">
        <v>6114000</v>
      </c>
      <c r="J2006" s="3">
        <f>Raw_Data[[#This Row],[cicilan_per_bulan]]/Raw_Data[[#This Row],[penghasilan_bulanan]]</f>
        <v>7.028132155708211E-2</v>
      </c>
      <c r="K2006" t="s">
        <v>114</v>
      </c>
      <c r="L2006" t="s">
        <v>115</v>
      </c>
      <c r="M2006" t="s">
        <v>55</v>
      </c>
      <c r="N2006" t="s">
        <v>141</v>
      </c>
      <c r="O2006" t="s">
        <v>46</v>
      </c>
      <c r="P2006" s="2">
        <v>22993000</v>
      </c>
      <c r="Q2006" s="2">
        <v>8047000</v>
      </c>
      <c r="R2006" t="str">
        <f>IF(Raw_Data[[#This Row],[persen_dp]]&lt;15%,"Low",IF(Raw_Data[[#This Row],[persen_dp]]&gt;25%,"High","Medium"))</f>
        <v>High</v>
      </c>
      <c r="S2006" s="3">
        <v>0.35</v>
      </c>
      <c r="T2006">
        <v>60</v>
      </c>
      <c r="U2006">
        <v>0.14499999999999999</v>
      </c>
      <c r="V2006" s="2">
        <v>429700</v>
      </c>
      <c r="W2006" s="2">
        <v>25781000</v>
      </c>
      <c r="X2006" t="str">
        <f>IF(OR(Raw_Data[[#This Row],[status_pembayaran]]="Macet",Raw_Data[[#This Row],[status_pembayaran]]="Kurang Lancar"),"Non Performing Loan","Performing")</f>
        <v>Performing</v>
      </c>
      <c r="Y2006" t="s">
        <v>317</v>
      </c>
      <c r="Z2006">
        <v>0</v>
      </c>
      <c r="AA2006">
        <v>0</v>
      </c>
      <c r="AB2006">
        <v>0</v>
      </c>
      <c r="AD2006">
        <f>IF(Raw_Data[[#This Row],[rasio]]&lt;0.2,1,IF(Raw_Data[[#This Row],[rasio]]&lt;0.3,2,IF(Raw_Data[[#This Row],[rasio]]&lt;0.4,3,4)))</f>
        <v>1</v>
      </c>
      <c r="AE2006">
        <f>IF(Raw_Data[[#This Row],[kategori_dp]]="High",1,IF(Raw_Data[[#This Row],[kategori_dp]]="Medium",2,3))</f>
        <v>1</v>
      </c>
      <c r="AF2006">
        <f>IF(Raw_Data[[#This Row],[tenor_bulan]]&lt;=24,1,IF(Raw_Data[[#This Row],[tenor_bulan]]&lt;=36,2,IF(Raw_Data[[#This Row],[tenor_bulan]]&lt;=48,3,4)))</f>
        <v>4</v>
      </c>
      <c r="AG2006">
        <f>IF(Raw_Data[[#This Row],[jumlah_kali_telat]]=0,0,IF(Raw_Data[[#This Row],[jumlah_kali_telat]]&lt;=2,2,4))</f>
        <v>0</v>
      </c>
      <c r="AH2006">
        <f>Raw_Data[[#This Row],[Skor_Rasio]]+Raw_Data[[#This Row],[Skor_DP]]+Raw_Data[[#This Row],[Skor_Tenor]]+Raw_Data[[#This Row],[Skor_Telat]]</f>
        <v>6</v>
      </c>
      <c r="AI2006" t="str">
        <f>IF(Raw_Data[[#This Row],[Risk_Score]]&lt;=6,"Low Risk",IF(Raw_Data[[#This Row],[Risk_Score]]&lt;=8,"Medium Risk","High Risk"))</f>
        <v>Low Risk</v>
      </c>
      <c r="AJ2006">
        <f ca="1">IFERROR(DATEDIF(Raw_Data[[#This Row],[tanggal_pengajuan]],TODAY(),"m"),"N/A")</f>
        <v>4</v>
      </c>
      <c r="AK2006" t="str">
        <f ca="1">IF(ISNUMBER(Raw_Data[[#This Row],[MOB]]),IF(Raw_Data[[#This Row],[MOB]]&lt;6,"0-5 bulan",IF(Raw_Data[[#This Row],[MOB]]&lt;12,"6-11 bulan",IF(Raw_Data[[#This Row],[MOB]]&lt;24,"12-23 bulan","24+ bulan"))),"N/A")</f>
        <v>0-5 bulan</v>
      </c>
    </row>
    <row r="2007" spans="1:37" ht="14.25" customHeight="1" x14ac:dyDescent="0.45">
      <c r="A2007" t="s">
        <v>4695</v>
      </c>
      <c r="B2007" s="64">
        <v>46076</v>
      </c>
      <c r="C2007" s="1" t="str">
        <f t="shared" si="31"/>
        <v>February</v>
      </c>
      <c r="D2007" t="s">
        <v>597</v>
      </c>
      <c r="E2007" t="s">
        <v>4696</v>
      </c>
      <c r="F2007">
        <v>56</v>
      </c>
      <c r="G2007" t="s">
        <v>51</v>
      </c>
      <c r="H2007" t="s">
        <v>176</v>
      </c>
      <c r="I2007" s="2">
        <v>4987000</v>
      </c>
      <c r="J2007" s="3">
        <f>Raw_Data[[#This Row],[cicilan_per_bulan]]/Raw_Data[[#This Row],[penghasilan_bulanan]]</f>
        <v>0.33258472027270902</v>
      </c>
      <c r="K2007" t="s">
        <v>53</v>
      </c>
      <c r="L2007" t="s">
        <v>54</v>
      </c>
      <c r="M2007" t="s">
        <v>44</v>
      </c>
      <c r="N2007" t="s">
        <v>184</v>
      </c>
      <c r="O2007" t="s">
        <v>122</v>
      </c>
      <c r="P2007" s="2">
        <v>35032000</v>
      </c>
      <c r="Q2007" s="2">
        <v>10510000</v>
      </c>
      <c r="R2007" t="str">
        <f>IF(Raw_Data[[#This Row],[persen_dp]]&lt;15%,"Low",IF(Raw_Data[[#This Row],[persen_dp]]&gt;25%,"High","Medium"))</f>
        <v>High</v>
      </c>
      <c r="S2007" s="3">
        <v>0.3</v>
      </c>
      <c r="T2007">
        <v>18</v>
      </c>
      <c r="U2007">
        <v>0.14499999999999999</v>
      </c>
      <c r="V2007" s="2">
        <v>1658600</v>
      </c>
      <c r="W2007" s="2">
        <v>29856000</v>
      </c>
      <c r="X2007" t="str">
        <f>IF(OR(Raw_Data[[#This Row],[status_pembayaran]]="Macet",Raw_Data[[#This Row],[status_pembayaran]]="Kurang Lancar"),"Non Performing Loan","Performing")</f>
        <v>Performing</v>
      </c>
      <c r="Y2007" t="s">
        <v>47</v>
      </c>
      <c r="Z2007">
        <v>0</v>
      </c>
      <c r="AA2007">
        <v>0</v>
      </c>
      <c r="AB2007">
        <v>1</v>
      </c>
      <c r="AC2007" t="s">
        <v>104</v>
      </c>
      <c r="AD2007">
        <f>IF(Raw_Data[[#This Row],[rasio]]&lt;0.2,1,IF(Raw_Data[[#This Row],[rasio]]&lt;0.3,2,IF(Raw_Data[[#This Row],[rasio]]&lt;0.4,3,4)))</f>
        <v>3</v>
      </c>
      <c r="AE2007">
        <f>IF(Raw_Data[[#This Row],[kategori_dp]]="High",1,IF(Raw_Data[[#This Row],[kategori_dp]]="Medium",2,3))</f>
        <v>1</v>
      </c>
      <c r="AF2007">
        <f>IF(Raw_Data[[#This Row],[tenor_bulan]]&lt;=24,1,IF(Raw_Data[[#This Row],[tenor_bulan]]&lt;=36,2,IF(Raw_Data[[#This Row],[tenor_bulan]]&lt;=48,3,4)))</f>
        <v>1</v>
      </c>
      <c r="AG2007">
        <f>IF(Raw_Data[[#This Row],[jumlah_kali_telat]]=0,0,IF(Raw_Data[[#This Row],[jumlah_kali_telat]]&lt;=2,2,4))</f>
        <v>0</v>
      </c>
      <c r="AH2007">
        <f>Raw_Data[[#This Row],[Skor_Rasio]]+Raw_Data[[#This Row],[Skor_DP]]+Raw_Data[[#This Row],[Skor_Tenor]]+Raw_Data[[#This Row],[Skor_Telat]]</f>
        <v>5</v>
      </c>
      <c r="AI2007" t="str">
        <f>IF(Raw_Data[[#This Row],[Risk_Score]]&lt;=6,"Low Risk",IF(Raw_Data[[#This Row],[Risk_Score]]&lt;=8,"Medium Risk","High Risk"))</f>
        <v>Low Risk</v>
      </c>
      <c r="AJ2007">
        <f ca="1">IFERROR(DATEDIF(Raw_Data[[#This Row],[tanggal_pengajuan]],TODAY(),"m"),"N/A")</f>
        <v>8</v>
      </c>
      <c r="AK2007" t="str">
        <f ca="1">IF(ISNUMBER(Raw_Data[[#This Row],[MOB]]),IF(Raw_Data[[#This Row],[MOB]]&lt;6,"0-5 bulan",IF(Raw_Data[[#This Row],[MOB]]&lt;12,"6-11 bulan",IF(Raw_Data[[#This Row],[MOB]]&lt;24,"12-23 bulan","24+ bulan"))),"N/A")</f>
        <v>6-11 bulan</v>
      </c>
    </row>
    <row r="2008" spans="1:37" ht="14.25" customHeight="1" x14ac:dyDescent="0.45">
      <c r="A2008" t="s">
        <v>4697</v>
      </c>
      <c r="B2008" s="64">
        <v>46157</v>
      </c>
      <c r="C2008" s="1" t="str">
        <f t="shared" si="31"/>
        <v>May</v>
      </c>
      <c r="D2008" t="s">
        <v>1261</v>
      </c>
      <c r="E2008" t="s">
        <v>4698</v>
      </c>
      <c r="F2008">
        <v>58</v>
      </c>
      <c r="G2008" t="s">
        <v>51</v>
      </c>
      <c r="H2008" t="s">
        <v>152</v>
      </c>
      <c r="I2008" s="2">
        <v>3295000</v>
      </c>
      <c r="J2008" s="3">
        <f>Raw_Data[[#This Row],[cicilan_per_bulan]]/Raw_Data[[#This Row],[penghasilan_bulanan]]</f>
        <v>0.17899848254931713</v>
      </c>
      <c r="K2008" t="s">
        <v>81</v>
      </c>
      <c r="L2008" t="s">
        <v>82</v>
      </c>
      <c r="M2008" t="s">
        <v>44</v>
      </c>
      <c r="N2008" t="s">
        <v>163</v>
      </c>
      <c r="O2008" t="s">
        <v>46</v>
      </c>
      <c r="P2008" s="2">
        <v>29863000</v>
      </c>
      <c r="Q2008" s="2">
        <v>11945000</v>
      </c>
      <c r="R2008" t="str">
        <f>IF(Raw_Data[[#This Row],[persen_dp]]&lt;15%,"Low",IF(Raw_Data[[#This Row],[persen_dp]]&gt;25%,"High","Medium"))</f>
        <v>High</v>
      </c>
      <c r="S2008" s="3">
        <v>0.4</v>
      </c>
      <c r="T2008">
        <v>48</v>
      </c>
      <c r="U2008">
        <v>0.14499999999999999</v>
      </c>
      <c r="V2008" s="2">
        <v>589800</v>
      </c>
      <c r="W2008" s="2">
        <v>28310000</v>
      </c>
      <c r="X2008" t="str">
        <f>IF(OR(Raw_Data[[#This Row],[status_pembayaran]]="Macet",Raw_Data[[#This Row],[status_pembayaran]]="Kurang Lancar"),"Non Performing Loan","Performing")</f>
        <v>Performing</v>
      </c>
      <c r="Y2008" t="s">
        <v>47</v>
      </c>
      <c r="Z2008">
        <v>0</v>
      </c>
      <c r="AA2008">
        <v>0</v>
      </c>
      <c r="AB2008">
        <v>1</v>
      </c>
      <c r="AD2008">
        <f>IF(Raw_Data[[#This Row],[rasio]]&lt;0.2,1,IF(Raw_Data[[#This Row],[rasio]]&lt;0.3,2,IF(Raw_Data[[#This Row],[rasio]]&lt;0.4,3,4)))</f>
        <v>1</v>
      </c>
      <c r="AE2008">
        <f>IF(Raw_Data[[#This Row],[kategori_dp]]="High",1,IF(Raw_Data[[#This Row],[kategori_dp]]="Medium",2,3))</f>
        <v>1</v>
      </c>
      <c r="AF2008">
        <f>IF(Raw_Data[[#This Row],[tenor_bulan]]&lt;=24,1,IF(Raw_Data[[#This Row],[tenor_bulan]]&lt;=36,2,IF(Raw_Data[[#This Row],[tenor_bulan]]&lt;=48,3,4)))</f>
        <v>3</v>
      </c>
      <c r="AG2008">
        <f>IF(Raw_Data[[#This Row],[jumlah_kali_telat]]=0,0,IF(Raw_Data[[#This Row],[jumlah_kali_telat]]&lt;=2,2,4))</f>
        <v>0</v>
      </c>
      <c r="AH2008">
        <f>Raw_Data[[#This Row],[Skor_Rasio]]+Raw_Data[[#This Row],[Skor_DP]]+Raw_Data[[#This Row],[Skor_Tenor]]+Raw_Data[[#This Row],[Skor_Telat]]</f>
        <v>5</v>
      </c>
      <c r="AI2008" t="str">
        <f>IF(Raw_Data[[#This Row],[Risk_Score]]&lt;=6,"Low Risk",IF(Raw_Data[[#This Row],[Risk_Score]]&lt;=8,"Medium Risk","High Risk"))</f>
        <v>Low Risk</v>
      </c>
      <c r="AJ2008">
        <f ca="1">IFERROR(DATEDIF(Raw_Data[[#This Row],[tanggal_pengajuan]],TODAY(),"m"),"N/A")</f>
        <v>5</v>
      </c>
      <c r="AK2008" t="str">
        <f ca="1">IF(ISNUMBER(Raw_Data[[#This Row],[MOB]]),IF(Raw_Data[[#This Row],[MOB]]&lt;6,"0-5 bulan",IF(Raw_Data[[#This Row],[MOB]]&lt;12,"6-11 bulan",IF(Raw_Data[[#This Row],[MOB]]&lt;24,"12-23 bulan","24+ bulan"))),"N/A")</f>
        <v>0-5 bulan</v>
      </c>
    </row>
    <row r="2009" spans="1:37" ht="14.25" customHeight="1" x14ac:dyDescent="0.45">
      <c r="A2009" t="s">
        <v>4699</v>
      </c>
      <c r="B2009" s="64">
        <v>46081</v>
      </c>
      <c r="C2009" s="1" t="str">
        <f t="shared" si="31"/>
        <v>February</v>
      </c>
      <c r="D2009" t="s">
        <v>4194</v>
      </c>
      <c r="E2009" t="s">
        <v>4700</v>
      </c>
      <c r="F2009">
        <v>46</v>
      </c>
      <c r="G2009" t="s">
        <v>40</v>
      </c>
      <c r="H2009" t="s">
        <v>96</v>
      </c>
      <c r="I2009" s="2">
        <v>7426000</v>
      </c>
      <c r="J2009" s="3">
        <f>Raw_Data[[#This Row],[cicilan_per_bulan]]/Raw_Data[[#This Row],[penghasilan_bulanan]]</f>
        <v>4.9730676003231888E-2</v>
      </c>
      <c r="K2009" t="s">
        <v>268</v>
      </c>
      <c r="L2009" t="s">
        <v>110</v>
      </c>
      <c r="M2009" t="s">
        <v>72</v>
      </c>
      <c r="N2009" t="s">
        <v>97</v>
      </c>
      <c r="O2009" t="s">
        <v>57</v>
      </c>
      <c r="P2009" s="2">
        <v>16028000</v>
      </c>
      <c r="Q2009" s="2">
        <v>4808000</v>
      </c>
      <c r="R2009" t="str">
        <f>IF(Raw_Data[[#This Row],[persen_dp]]&lt;15%,"Low",IF(Raw_Data[[#This Row],[persen_dp]]&gt;25%,"High","Medium"))</f>
        <v>High</v>
      </c>
      <c r="S2009" s="3">
        <v>0.3</v>
      </c>
      <c r="T2009">
        <v>48</v>
      </c>
      <c r="U2009">
        <v>0.14499999999999999</v>
      </c>
      <c r="V2009" s="2">
        <v>369300</v>
      </c>
      <c r="W2009" s="2">
        <v>17727000</v>
      </c>
      <c r="X2009" t="str">
        <f>IF(OR(Raw_Data[[#This Row],[status_pembayaran]]="Macet",Raw_Data[[#This Row],[status_pembayaran]]="Kurang Lancar"),"Non Performing Loan","Performing")</f>
        <v>Performing</v>
      </c>
      <c r="Y2009" t="s">
        <v>47</v>
      </c>
      <c r="Z2009">
        <v>0</v>
      </c>
      <c r="AA2009">
        <v>0</v>
      </c>
      <c r="AB2009">
        <v>1</v>
      </c>
      <c r="AC2009" t="s">
        <v>137</v>
      </c>
      <c r="AD2009">
        <f>IF(Raw_Data[[#This Row],[rasio]]&lt;0.2,1,IF(Raw_Data[[#This Row],[rasio]]&lt;0.3,2,IF(Raw_Data[[#This Row],[rasio]]&lt;0.4,3,4)))</f>
        <v>1</v>
      </c>
      <c r="AE2009">
        <f>IF(Raw_Data[[#This Row],[kategori_dp]]="High",1,IF(Raw_Data[[#This Row],[kategori_dp]]="Medium",2,3))</f>
        <v>1</v>
      </c>
      <c r="AF2009">
        <f>IF(Raw_Data[[#This Row],[tenor_bulan]]&lt;=24,1,IF(Raw_Data[[#This Row],[tenor_bulan]]&lt;=36,2,IF(Raw_Data[[#This Row],[tenor_bulan]]&lt;=48,3,4)))</f>
        <v>3</v>
      </c>
      <c r="AG2009">
        <f>IF(Raw_Data[[#This Row],[jumlah_kali_telat]]=0,0,IF(Raw_Data[[#This Row],[jumlah_kali_telat]]&lt;=2,2,4))</f>
        <v>0</v>
      </c>
      <c r="AH2009">
        <f>Raw_Data[[#This Row],[Skor_Rasio]]+Raw_Data[[#This Row],[Skor_DP]]+Raw_Data[[#This Row],[Skor_Tenor]]+Raw_Data[[#This Row],[Skor_Telat]]</f>
        <v>5</v>
      </c>
      <c r="AI2009" t="str">
        <f>IF(Raw_Data[[#This Row],[Risk_Score]]&lt;=6,"Low Risk",IF(Raw_Data[[#This Row],[Risk_Score]]&lt;=8,"Medium Risk","High Risk"))</f>
        <v>Low Risk</v>
      </c>
      <c r="AJ2009">
        <f ca="1">IFERROR(DATEDIF(Raw_Data[[#This Row],[tanggal_pengajuan]],TODAY(),"m"),"N/A")</f>
        <v>7</v>
      </c>
      <c r="AK2009" t="str">
        <f ca="1">IF(ISNUMBER(Raw_Data[[#This Row],[MOB]]),IF(Raw_Data[[#This Row],[MOB]]&lt;6,"0-5 bulan",IF(Raw_Data[[#This Row],[MOB]]&lt;12,"6-11 bulan",IF(Raw_Data[[#This Row],[MOB]]&lt;24,"12-23 bulan","24+ bulan"))),"N/A")</f>
        <v>6-11 bulan</v>
      </c>
    </row>
    <row r="2010" spans="1:37" ht="14.25" customHeight="1" x14ac:dyDescent="0.45">
      <c r="A2010" t="s">
        <v>4701</v>
      </c>
      <c r="B2010" s="64">
        <v>46174</v>
      </c>
      <c r="C2010" s="1" t="str">
        <f t="shared" si="31"/>
        <v>June</v>
      </c>
      <c r="D2010" t="s">
        <v>207</v>
      </c>
      <c r="E2010" t="s">
        <v>4702</v>
      </c>
      <c r="F2010">
        <v>34</v>
      </c>
      <c r="G2010" t="s">
        <v>51</v>
      </c>
      <c r="H2010" t="s">
        <v>152</v>
      </c>
      <c r="I2010" s="2">
        <v>3932000</v>
      </c>
      <c r="J2010" s="3">
        <f>Raw_Data[[#This Row],[cicilan_per_bulan]]/Raw_Data[[#This Row],[penghasilan_bulanan]]</f>
        <v>0.32174465920651069</v>
      </c>
      <c r="K2010" t="s">
        <v>53</v>
      </c>
      <c r="L2010" t="s">
        <v>54</v>
      </c>
      <c r="M2010" t="s">
        <v>44</v>
      </c>
      <c r="N2010" t="s">
        <v>171</v>
      </c>
      <c r="O2010" t="s">
        <v>172</v>
      </c>
      <c r="P2010" s="2">
        <v>42317000</v>
      </c>
      <c r="Q2010" s="2">
        <v>10579000</v>
      </c>
      <c r="R2010" t="str">
        <f>IF(Raw_Data[[#This Row],[persen_dp]]&lt;15%,"Low",IF(Raw_Data[[#This Row],[persen_dp]]&gt;25%,"High","Medium"))</f>
        <v>Medium</v>
      </c>
      <c r="S2010" s="3">
        <v>0.25</v>
      </c>
      <c r="T2010">
        <v>36</v>
      </c>
      <c r="U2010">
        <v>0.14499999999999999</v>
      </c>
      <c r="V2010" s="2">
        <v>1265100</v>
      </c>
      <c r="W2010" s="2">
        <v>45544000</v>
      </c>
      <c r="X2010" t="str">
        <f>IF(OR(Raw_Data[[#This Row],[status_pembayaran]]="Macet",Raw_Data[[#This Row],[status_pembayaran]]="Kurang Lancar"),"Non Performing Loan","Performing")</f>
        <v>Performing</v>
      </c>
      <c r="Y2010" t="s">
        <v>47</v>
      </c>
      <c r="Z2010">
        <v>0</v>
      </c>
      <c r="AA2010">
        <v>0</v>
      </c>
      <c r="AB2010">
        <v>1</v>
      </c>
      <c r="AD2010">
        <f>IF(Raw_Data[[#This Row],[rasio]]&lt;0.2,1,IF(Raw_Data[[#This Row],[rasio]]&lt;0.3,2,IF(Raw_Data[[#This Row],[rasio]]&lt;0.4,3,4)))</f>
        <v>3</v>
      </c>
      <c r="AE2010">
        <f>IF(Raw_Data[[#This Row],[kategori_dp]]="High",1,IF(Raw_Data[[#This Row],[kategori_dp]]="Medium",2,3))</f>
        <v>2</v>
      </c>
      <c r="AF2010">
        <f>IF(Raw_Data[[#This Row],[tenor_bulan]]&lt;=24,1,IF(Raw_Data[[#This Row],[tenor_bulan]]&lt;=36,2,IF(Raw_Data[[#This Row],[tenor_bulan]]&lt;=48,3,4)))</f>
        <v>2</v>
      </c>
      <c r="AG2010">
        <f>IF(Raw_Data[[#This Row],[jumlah_kali_telat]]=0,0,IF(Raw_Data[[#This Row],[jumlah_kali_telat]]&lt;=2,2,4))</f>
        <v>0</v>
      </c>
      <c r="AH2010">
        <f>Raw_Data[[#This Row],[Skor_Rasio]]+Raw_Data[[#This Row],[Skor_DP]]+Raw_Data[[#This Row],[Skor_Tenor]]+Raw_Data[[#This Row],[Skor_Telat]]</f>
        <v>7</v>
      </c>
      <c r="AI2010" t="str">
        <f>IF(Raw_Data[[#This Row],[Risk_Score]]&lt;=6,"Low Risk",IF(Raw_Data[[#This Row],[Risk_Score]]&lt;=8,"Medium Risk","High Risk"))</f>
        <v>Medium Risk</v>
      </c>
      <c r="AJ2010">
        <f ca="1">IFERROR(DATEDIF(Raw_Data[[#This Row],[tanggal_pengajuan]],TODAY(),"m"),"N/A")</f>
        <v>4</v>
      </c>
      <c r="AK2010" t="str">
        <f ca="1">IF(ISNUMBER(Raw_Data[[#This Row],[MOB]]),IF(Raw_Data[[#This Row],[MOB]]&lt;6,"0-5 bulan",IF(Raw_Data[[#This Row],[MOB]]&lt;12,"6-11 bulan",IF(Raw_Data[[#This Row],[MOB]]&lt;24,"12-23 bulan","24+ bulan"))),"N/A")</f>
        <v>0-5 bulan</v>
      </c>
    </row>
    <row r="2011" spans="1:37" ht="14.25" customHeight="1" x14ac:dyDescent="0.45">
      <c r="A2011" t="s">
        <v>4703</v>
      </c>
      <c r="B2011" s="64">
        <v>46073</v>
      </c>
      <c r="C2011" s="1" t="str">
        <f t="shared" si="31"/>
        <v>February</v>
      </c>
      <c r="D2011" t="s">
        <v>4704</v>
      </c>
      <c r="E2011" t="s">
        <v>4705</v>
      </c>
      <c r="F2011">
        <v>46</v>
      </c>
      <c r="G2011" t="s">
        <v>40</v>
      </c>
      <c r="H2011" t="s">
        <v>126</v>
      </c>
      <c r="I2011" s="2">
        <v>3517000</v>
      </c>
      <c r="J2011" s="3">
        <f>Raw_Data[[#This Row],[cicilan_per_bulan]]/Raw_Data[[#This Row],[penghasilan_bulanan]]</f>
        <v>0.14990048336650555</v>
      </c>
      <c r="K2011" t="s">
        <v>153</v>
      </c>
      <c r="L2011" t="s">
        <v>154</v>
      </c>
      <c r="M2011" t="s">
        <v>72</v>
      </c>
      <c r="N2011" t="s">
        <v>97</v>
      </c>
      <c r="O2011" t="s">
        <v>57</v>
      </c>
      <c r="P2011" s="2">
        <v>16346000</v>
      </c>
      <c r="Q2011" s="2">
        <v>6538000</v>
      </c>
      <c r="R2011" t="str">
        <f>IF(Raw_Data[[#This Row],[persen_dp]]&lt;15%,"Low",IF(Raw_Data[[#This Row],[persen_dp]]&gt;25%,"High","Medium"))</f>
        <v>High</v>
      </c>
      <c r="S2011" s="3">
        <v>0.4</v>
      </c>
      <c r="T2011">
        <v>24</v>
      </c>
      <c r="U2011">
        <v>0.14499999999999999</v>
      </c>
      <c r="V2011" s="2">
        <v>527200</v>
      </c>
      <c r="W2011" s="2">
        <v>12652000</v>
      </c>
      <c r="X2011" t="str">
        <f>IF(OR(Raw_Data[[#This Row],[status_pembayaran]]="Macet",Raw_Data[[#This Row],[status_pembayaran]]="Kurang Lancar"),"Non Performing Loan","Performing")</f>
        <v>Performing</v>
      </c>
      <c r="Y2011" t="s">
        <v>47</v>
      </c>
      <c r="Z2011">
        <v>0</v>
      </c>
      <c r="AA2011">
        <v>0</v>
      </c>
      <c r="AB2011">
        <v>1</v>
      </c>
      <c r="AD2011">
        <f>IF(Raw_Data[[#This Row],[rasio]]&lt;0.2,1,IF(Raw_Data[[#This Row],[rasio]]&lt;0.3,2,IF(Raw_Data[[#This Row],[rasio]]&lt;0.4,3,4)))</f>
        <v>1</v>
      </c>
      <c r="AE2011">
        <f>IF(Raw_Data[[#This Row],[kategori_dp]]="High",1,IF(Raw_Data[[#This Row],[kategori_dp]]="Medium",2,3))</f>
        <v>1</v>
      </c>
      <c r="AF2011">
        <f>IF(Raw_Data[[#This Row],[tenor_bulan]]&lt;=24,1,IF(Raw_Data[[#This Row],[tenor_bulan]]&lt;=36,2,IF(Raw_Data[[#This Row],[tenor_bulan]]&lt;=48,3,4)))</f>
        <v>1</v>
      </c>
      <c r="AG2011">
        <f>IF(Raw_Data[[#This Row],[jumlah_kali_telat]]=0,0,IF(Raw_Data[[#This Row],[jumlah_kali_telat]]&lt;=2,2,4))</f>
        <v>0</v>
      </c>
      <c r="AH2011">
        <f>Raw_Data[[#This Row],[Skor_Rasio]]+Raw_Data[[#This Row],[Skor_DP]]+Raw_Data[[#This Row],[Skor_Tenor]]+Raw_Data[[#This Row],[Skor_Telat]]</f>
        <v>3</v>
      </c>
      <c r="AI2011" t="str">
        <f>IF(Raw_Data[[#This Row],[Risk_Score]]&lt;=6,"Low Risk",IF(Raw_Data[[#This Row],[Risk_Score]]&lt;=8,"Medium Risk","High Risk"))</f>
        <v>Low Risk</v>
      </c>
      <c r="AJ2011">
        <f ca="1">IFERROR(DATEDIF(Raw_Data[[#This Row],[tanggal_pengajuan]],TODAY(),"m"),"N/A")</f>
        <v>8</v>
      </c>
      <c r="AK2011" t="str">
        <f ca="1">IF(ISNUMBER(Raw_Data[[#This Row],[MOB]]),IF(Raw_Data[[#This Row],[MOB]]&lt;6,"0-5 bulan",IF(Raw_Data[[#This Row],[MOB]]&lt;12,"6-11 bulan",IF(Raw_Data[[#This Row],[MOB]]&lt;24,"12-23 bulan","24+ bulan"))),"N/A")</f>
        <v>6-11 bulan</v>
      </c>
    </row>
    <row r="2012" spans="1:37" ht="14.25" customHeight="1" x14ac:dyDescent="0.45">
      <c r="A2012" t="s">
        <v>4706</v>
      </c>
      <c r="B2012" s="64">
        <v>46032</v>
      </c>
      <c r="C2012" s="1" t="str">
        <f t="shared" si="31"/>
        <v>January</v>
      </c>
      <c r="D2012" t="s">
        <v>506</v>
      </c>
      <c r="E2012" t="s">
        <v>4707</v>
      </c>
      <c r="F2012">
        <v>45</v>
      </c>
      <c r="G2012" t="s">
        <v>51</v>
      </c>
      <c r="H2012" t="s">
        <v>52</v>
      </c>
      <c r="I2012" s="2">
        <v>11960000</v>
      </c>
      <c r="J2012" s="3">
        <f>Raw_Data[[#This Row],[cicilan_per_bulan]]/Raw_Data[[#This Row],[penghasilan_bulanan]]</f>
        <v>6.3887959866220742E-2</v>
      </c>
      <c r="K2012" t="s">
        <v>119</v>
      </c>
      <c r="L2012" t="s">
        <v>120</v>
      </c>
      <c r="M2012" t="s">
        <v>44</v>
      </c>
      <c r="N2012" t="s">
        <v>184</v>
      </c>
      <c r="O2012" t="s">
        <v>122</v>
      </c>
      <c r="P2012" s="2">
        <v>35711000</v>
      </c>
      <c r="Q2012" s="2">
        <v>12499000</v>
      </c>
      <c r="R2012" t="str">
        <f>IF(Raw_Data[[#This Row],[persen_dp]]&lt;15%,"Low",IF(Raw_Data[[#This Row],[persen_dp]]&gt;25%,"High","Medium"))</f>
        <v>High</v>
      </c>
      <c r="S2012" s="3">
        <v>0.35</v>
      </c>
      <c r="T2012">
        <v>48</v>
      </c>
      <c r="U2012">
        <v>0.14499999999999999</v>
      </c>
      <c r="V2012" s="2">
        <v>764100</v>
      </c>
      <c r="W2012" s="2">
        <v>36676000</v>
      </c>
      <c r="X2012" t="str">
        <f>IF(OR(Raw_Data[[#This Row],[status_pembayaran]]="Macet",Raw_Data[[#This Row],[status_pembayaran]]="Kurang Lancar"),"Non Performing Loan","Performing")</f>
        <v>Performing</v>
      </c>
      <c r="Y2012" t="s">
        <v>47</v>
      </c>
      <c r="Z2012">
        <v>0</v>
      </c>
      <c r="AA2012">
        <v>0</v>
      </c>
      <c r="AB2012">
        <v>1</v>
      </c>
      <c r="AD2012">
        <f>IF(Raw_Data[[#This Row],[rasio]]&lt;0.2,1,IF(Raw_Data[[#This Row],[rasio]]&lt;0.3,2,IF(Raw_Data[[#This Row],[rasio]]&lt;0.4,3,4)))</f>
        <v>1</v>
      </c>
      <c r="AE2012">
        <f>IF(Raw_Data[[#This Row],[kategori_dp]]="High",1,IF(Raw_Data[[#This Row],[kategori_dp]]="Medium",2,3))</f>
        <v>1</v>
      </c>
      <c r="AF2012">
        <f>IF(Raw_Data[[#This Row],[tenor_bulan]]&lt;=24,1,IF(Raw_Data[[#This Row],[tenor_bulan]]&lt;=36,2,IF(Raw_Data[[#This Row],[tenor_bulan]]&lt;=48,3,4)))</f>
        <v>3</v>
      </c>
      <c r="AG2012">
        <f>IF(Raw_Data[[#This Row],[jumlah_kali_telat]]=0,0,IF(Raw_Data[[#This Row],[jumlah_kali_telat]]&lt;=2,2,4))</f>
        <v>0</v>
      </c>
      <c r="AH2012">
        <f>Raw_Data[[#This Row],[Skor_Rasio]]+Raw_Data[[#This Row],[Skor_DP]]+Raw_Data[[#This Row],[Skor_Tenor]]+Raw_Data[[#This Row],[Skor_Telat]]</f>
        <v>5</v>
      </c>
      <c r="AI2012" t="str">
        <f>IF(Raw_Data[[#This Row],[Risk_Score]]&lt;=6,"Low Risk",IF(Raw_Data[[#This Row],[Risk_Score]]&lt;=8,"Medium Risk","High Risk"))</f>
        <v>Low Risk</v>
      </c>
      <c r="AJ2012">
        <f ca="1">IFERROR(DATEDIF(Raw_Data[[#This Row],[tanggal_pengajuan]],TODAY(),"m"),"N/A")</f>
        <v>9</v>
      </c>
      <c r="AK2012" t="str">
        <f ca="1">IF(ISNUMBER(Raw_Data[[#This Row],[MOB]]),IF(Raw_Data[[#This Row],[MOB]]&lt;6,"0-5 bulan",IF(Raw_Data[[#This Row],[MOB]]&lt;12,"6-11 bulan",IF(Raw_Data[[#This Row],[MOB]]&lt;24,"12-23 bulan","24+ bulan"))),"N/A")</f>
        <v>6-11 bulan</v>
      </c>
    </row>
    <row r="2013" spans="1:37" ht="14.25" customHeight="1" x14ac:dyDescent="0.45">
      <c r="A2013" t="s">
        <v>4708</v>
      </c>
      <c r="B2013" s="64">
        <v>46209</v>
      </c>
      <c r="C2013" s="1" t="str">
        <f t="shared" si="31"/>
        <v>July</v>
      </c>
      <c r="D2013" t="s">
        <v>762</v>
      </c>
      <c r="E2013" t="s">
        <v>4709</v>
      </c>
      <c r="F2013">
        <v>28</v>
      </c>
      <c r="G2013" t="s">
        <v>40</v>
      </c>
      <c r="H2013" t="s">
        <v>152</v>
      </c>
      <c r="I2013" s="2">
        <v>3338000</v>
      </c>
      <c r="J2013" s="3">
        <f>Raw_Data[[#This Row],[cicilan_per_bulan]]/Raw_Data[[#This Row],[penghasilan_bulanan]]</f>
        <v>0.32309766327142003</v>
      </c>
      <c r="K2013" t="s">
        <v>70</v>
      </c>
      <c r="L2013" t="s">
        <v>71</v>
      </c>
      <c r="M2013" t="s">
        <v>55</v>
      </c>
      <c r="N2013" t="s">
        <v>221</v>
      </c>
      <c r="O2013" t="s">
        <v>159</v>
      </c>
      <c r="P2013" s="2">
        <v>41682000</v>
      </c>
      <c r="Q2013" s="2">
        <v>4168000</v>
      </c>
      <c r="R2013" t="str">
        <f>IF(Raw_Data[[#This Row],[persen_dp]]&lt;15%,"Low",IF(Raw_Data[[#This Row],[persen_dp]]&gt;25%,"High","Medium"))</f>
        <v>Low</v>
      </c>
      <c r="S2013" s="3">
        <v>0.1</v>
      </c>
      <c r="T2013">
        <v>60</v>
      </c>
      <c r="U2013">
        <v>0.14499999999999999</v>
      </c>
      <c r="V2013" s="2">
        <v>1078500</v>
      </c>
      <c r="W2013" s="2">
        <v>64712000</v>
      </c>
      <c r="X2013" t="str">
        <f>IF(OR(Raw_Data[[#This Row],[status_pembayaran]]="Macet",Raw_Data[[#This Row],[status_pembayaran]]="Kurang Lancar"),"Non Performing Loan","Performing")</f>
        <v>Performing</v>
      </c>
      <c r="Y2013" t="s">
        <v>317</v>
      </c>
      <c r="Z2013">
        <v>0</v>
      </c>
      <c r="AA2013">
        <v>0</v>
      </c>
      <c r="AB2013">
        <v>0</v>
      </c>
      <c r="AD2013">
        <f>IF(Raw_Data[[#This Row],[rasio]]&lt;0.2,1,IF(Raw_Data[[#This Row],[rasio]]&lt;0.3,2,IF(Raw_Data[[#This Row],[rasio]]&lt;0.4,3,4)))</f>
        <v>3</v>
      </c>
      <c r="AE2013">
        <f>IF(Raw_Data[[#This Row],[kategori_dp]]="High",1,IF(Raw_Data[[#This Row],[kategori_dp]]="Medium",2,3))</f>
        <v>3</v>
      </c>
      <c r="AF2013">
        <f>IF(Raw_Data[[#This Row],[tenor_bulan]]&lt;=24,1,IF(Raw_Data[[#This Row],[tenor_bulan]]&lt;=36,2,IF(Raw_Data[[#This Row],[tenor_bulan]]&lt;=48,3,4)))</f>
        <v>4</v>
      </c>
      <c r="AG2013">
        <f>IF(Raw_Data[[#This Row],[jumlah_kali_telat]]=0,0,IF(Raw_Data[[#This Row],[jumlah_kali_telat]]&lt;=2,2,4))</f>
        <v>0</v>
      </c>
      <c r="AH2013">
        <f>Raw_Data[[#This Row],[Skor_Rasio]]+Raw_Data[[#This Row],[Skor_DP]]+Raw_Data[[#This Row],[Skor_Tenor]]+Raw_Data[[#This Row],[Skor_Telat]]</f>
        <v>10</v>
      </c>
      <c r="AI2013" t="str">
        <f>IF(Raw_Data[[#This Row],[Risk_Score]]&lt;=6,"Low Risk",IF(Raw_Data[[#This Row],[Risk_Score]]&lt;=8,"Medium Risk","High Risk"))</f>
        <v>High Risk</v>
      </c>
      <c r="AJ2013">
        <f ca="1">IFERROR(DATEDIF(Raw_Data[[#This Row],[tanggal_pengajuan]],TODAY(),"m"),"N/A")</f>
        <v>3</v>
      </c>
      <c r="AK2013" t="str">
        <f ca="1">IF(ISNUMBER(Raw_Data[[#This Row],[MOB]]),IF(Raw_Data[[#This Row],[MOB]]&lt;6,"0-5 bulan",IF(Raw_Data[[#This Row],[MOB]]&lt;12,"6-11 bulan",IF(Raw_Data[[#This Row],[MOB]]&lt;24,"12-23 bulan","24+ bulan"))),"N/A")</f>
        <v>0-5 bulan</v>
      </c>
    </row>
    <row r="2014" spans="1:37" ht="14.25" customHeight="1" x14ac:dyDescent="0.45">
      <c r="A2014" t="s">
        <v>4710</v>
      </c>
      <c r="B2014" s="64">
        <v>46159</v>
      </c>
      <c r="C2014" s="1" t="str">
        <f t="shared" si="31"/>
        <v>May</v>
      </c>
      <c r="D2014" t="s">
        <v>4711</v>
      </c>
      <c r="E2014" t="s">
        <v>4712</v>
      </c>
      <c r="F2014">
        <v>55</v>
      </c>
      <c r="G2014" t="s">
        <v>51</v>
      </c>
      <c r="H2014" t="s">
        <v>176</v>
      </c>
      <c r="I2014" s="2">
        <v>5573000</v>
      </c>
      <c r="J2014" s="3">
        <f>Raw_Data[[#This Row],[cicilan_per_bulan]]/Raw_Data[[#This Row],[penghasilan_bulanan]]</f>
        <v>8.6129553202942757E-2</v>
      </c>
      <c r="K2014" t="s">
        <v>127</v>
      </c>
      <c r="L2014" t="s">
        <v>128</v>
      </c>
      <c r="M2014" t="s">
        <v>72</v>
      </c>
      <c r="N2014" t="s">
        <v>97</v>
      </c>
      <c r="O2014" t="s">
        <v>57</v>
      </c>
      <c r="P2014" s="2">
        <v>16201000</v>
      </c>
      <c r="Q2014" s="2">
        <v>1620000</v>
      </c>
      <c r="R2014" t="str">
        <f>IF(Raw_Data[[#This Row],[persen_dp]]&lt;15%,"Low",IF(Raw_Data[[#This Row],[persen_dp]]&gt;25%,"High","Medium"))</f>
        <v>Low</v>
      </c>
      <c r="S2014" s="3">
        <v>0.1</v>
      </c>
      <c r="T2014">
        <v>48</v>
      </c>
      <c r="U2014">
        <v>0.14499999999999999</v>
      </c>
      <c r="V2014" s="2">
        <v>480000</v>
      </c>
      <c r="W2014" s="2">
        <v>23038000</v>
      </c>
      <c r="X2014" t="str">
        <f>IF(OR(Raw_Data[[#This Row],[status_pembayaran]]="Macet",Raw_Data[[#This Row],[status_pembayaran]]="Kurang Lancar"),"Non Performing Loan","Performing")</f>
        <v>Performing</v>
      </c>
      <c r="Y2014" t="s">
        <v>47</v>
      </c>
      <c r="Z2014">
        <v>0</v>
      </c>
      <c r="AA2014">
        <v>0</v>
      </c>
      <c r="AB2014">
        <v>1</v>
      </c>
      <c r="AC2014" t="s">
        <v>66</v>
      </c>
      <c r="AD2014">
        <f>IF(Raw_Data[[#This Row],[rasio]]&lt;0.2,1,IF(Raw_Data[[#This Row],[rasio]]&lt;0.3,2,IF(Raw_Data[[#This Row],[rasio]]&lt;0.4,3,4)))</f>
        <v>1</v>
      </c>
      <c r="AE2014">
        <f>IF(Raw_Data[[#This Row],[kategori_dp]]="High",1,IF(Raw_Data[[#This Row],[kategori_dp]]="Medium",2,3))</f>
        <v>3</v>
      </c>
      <c r="AF2014">
        <f>IF(Raw_Data[[#This Row],[tenor_bulan]]&lt;=24,1,IF(Raw_Data[[#This Row],[tenor_bulan]]&lt;=36,2,IF(Raw_Data[[#This Row],[tenor_bulan]]&lt;=48,3,4)))</f>
        <v>3</v>
      </c>
      <c r="AG2014">
        <f>IF(Raw_Data[[#This Row],[jumlah_kali_telat]]=0,0,IF(Raw_Data[[#This Row],[jumlah_kali_telat]]&lt;=2,2,4))</f>
        <v>0</v>
      </c>
      <c r="AH2014">
        <f>Raw_Data[[#This Row],[Skor_Rasio]]+Raw_Data[[#This Row],[Skor_DP]]+Raw_Data[[#This Row],[Skor_Tenor]]+Raw_Data[[#This Row],[Skor_Telat]]</f>
        <v>7</v>
      </c>
      <c r="AI2014" t="str">
        <f>IF(Raw_Data[[#This Row],[Risk_Score]]&lt;=6,"Low Risk",IF(Raw_Data[[#This Row],[Risk_Score]]&lt;=8,"Medium Risk","High Risk"))</f>
        <v>Medium Risk</v>
      </c>
      <c r="AJ2014">
        <f ca="1">IFERROR(DATEDIF(Raw_Data[[#This Row],[tanggal_pengajuan]],TODAY(),"m"),"N/A")</f>
        <v>5</v>
      </c>
      <c r="AK2014" t="str">
        <f ca="1">IF(ISNUMBER(Raw_Data[[#This Row],[MOB]]),IF(Raw_Data[[#This Row],[MOB]]&lt;6,"0-5 bulan",IF(Raw_Data[[#This Row],[MOB]]&lt;12,"6-11 bulan",IF(Raw_Data[[#This Row],[MOB]]&lt;24,"12-23 bulan","24+ bulan"))),"N/A")</f>
        <v>0-5 bulan</v>
      </c>
    </row>
    <row r="2015" spans="1:37" ht="14.25" customHeight="1" x14ac:dyDescent="0.45">
      <c r="A2015" t="s">
        <v>4713</v>
      </c>
      <c r="B2015" s="64">
        <v>46157</v>
      </c>
      <c r="C2015" s="1" t="str">
        <f t="shared" si="31"/>
        <v>May</v>
      </c>
      <c r="D2015" t="s">
        <v>2542</v>
      </c>
      <c r="E2015" t="s">
        <v>4714</v>
      </c>
      <c r="F2015">
        <v>47</v>
      </c>
      <c r="G2015" t="s">
        <v>51</v>
      </c>
      <c r="H2015" t="s">
        <v>108</v>
      </c>
      <c r="I2015" s="2">
        <v>6641000</v>
      </c>
      <c r="J2015" s="3">
        <f>Raw_Data[[#This Row],[cicilan_per_bulan]]/Raw_Data[[#This Row],[penghasilan_bulanan]]</f>
        <v>0.40927571148923353</v>
      </c>
      <c r="K2015" t="s">
        <v>63</v>
      </c>
      <c r="L2015" t="s">
        <v>64</v>
      </c>
      <c r="M2015" t="s">
        <v>44</v>
      </c>
      <c r="N2015" t="s">
        <v>184</v>
      </c>
      <c r="O2015" t="s">
        <v>122</v>
      </c>
      <c r="P2015" s="2">
        <v>35608000</v>
      </c>
      <c r="Q2015" s="2">
        <v>7122000</v>
      </c>
      <c r="R2015" t="str">
        <f>IF(Raw_Data[[#This Row],[persen_dp]]&lt;15%,"Low",IF(Raw_Data[[#This Row],[persen_dp]]&gt;25%,"High","Medium"))</f>
        <v>Medium</v>
      </c>
      <c r="S2015" s="3">
        <v>0.2</v>
      </c>
      <c r="T2015">
        <v>12</v>
      </c>
      <c r="U2015">
        <v>0.14499999999999999</v>
      </c>
      <c r="V2015" s="2">
        <v>2718000</v>
      </c>
      <c r="W2015" s="2">
        <v>32617000</v>
      </c>
      <c r="X2015" t="str">
        <f>IF(OR(Raw_Data[[#This Row],[status_pembayaran]]="Macet",Raw_Data[[#This Row],[status_pembayaran]]="Kurang Lancar"),"Non Performing Loan","Performing")</f>
        <v>Performing</v>
      </c>
      <c r="Y2015" t="s">
        <v>47</v>
      </c>
      <c r="Z2015">
        <v>0</v>
      </c>
      <c r="AA2015">
        <v>0</v>
      </c>
      <c r="AB2015">
        <v>1</v>
      </c>
      <c r="AD2015">
        <f>IF(Raw_Data[[#This Row],[rasio]]&lt;0.2,1,IF(Raw_Data[[#This Row],[rasio]]&lt;0.3,2,IF(Raw_Data[[#This Row],[rasio]]&lt;0.4,3,4)))</f>
        <v>4</v>
      </c>
      <c r="AE2015">
        <f>IF(Raw_Data[[#This Row],[kategori_dp]]="High",1,IF(Raw_Data[[#This Row],[kategori_dp]]="Medium",2,3))</f>
        <v>2</v>
      </c>
      <c r="AF2015">
        <f>IF(Raw_Data[[#This Row],[tenor_bulan]]&lt;=24,1,IF(Raw_Data[[#This Row],[tenor_bulan]]&lt;=36,2,IF(Raw_Data[[#This Row],[tenor_bulan]]&lt;=48,3,4)))</f>
        <v>1</v>
      </c>
      <c r="AG2015">
        <f>IF(Raw_Data[[#This Row],[jumlah_kali_telat]]=0,0,IF(Raw_Data[[#This Row],[jumlah_kali_telat]]&lt;=2,2,4))</f>
        <v>0</v>
      </c>
      <c r="AH2015">
        <f>Raw_Data[[#This Row],[Skor_Rasio]]+Raw_Data[[#This Row],[Skor_DP]]+Raw_Data[[#This Row],[Skor_Tenor]]+Raw_Data[[#This Row],[Skor_Telat]]</f>
        <v>7</v>
      </c>
      <c r="AI2015" t="str">
        <f>IF(Raw_Data[[#This Row],[Risk_Score]]&lt;=6,"Low Risk",IF(Raw_Data[[#This Row],[Risk_Score]]&lt;=8,"Medium Risk","High Risk"))</f>
        <v>Medium Risk</v>
      </c>
      <c r="AJ2015">
        <f ca="1">IFERROR(DATEDIF(Raw_Data[[#This Row],[tanggal_pengajuan]],TODAY(),"m"),"N/A")</f>
        <v>5</v>
      </c>
      <c r="AK2015" t="str">
        <f ca="1">IF(ISNUMBER(Raw_Data[[#This Row],[MOB]]),IF(Raw_Data[[#This Row],[MOB]]&lt;6,"0-5 bulan",IF(Raw_Data[[#This Row],[MOB]]&lt;12,"6-11 bulan",IF(Raw_Data[[#This Row],[MOB]]&lt;24,"12-23 bulan","24+ bulan"))),"N/A")</f>
        <v>0-5 bulan</v>
      </c>
    </row>
    <row r="2016" spans="1:37" ht="14.25" customHeight="1" x14ac:dyDescent="0.45">
      <c r="A2016" t="s">
        <v>4715</v>
      </c>
      <c r="B2016" s="64">
        <v>46080</v>
      </c>
      <c r="C2016" s="1" t="str">
        <f t="shared" si="31"/>
        <v>February</v>
      </c>
      <c r="D2016" t="s">
        <v>3184</v>
      </c>
      <c r="E2016" t="s">
        <v>4716</v>
      </c>
      <c r="F2016">
        <v>24</v>
      </c>
      <c r="G2016" t="s">
        <v>51</v>
      </c>
      <c r="H2016" t="s">
        <v>152</v>
      </c>
      <c r="I2016" s="2">
        <v>3669000</v>
      </c>
      <c r="J2016" s="3">
        <f>Raw_Data[[#This Row],[cicilan_per_bulan]]/Raw_Data[[#This Row],[penghasilan_bulanan]]</f>
        <v>0.19795584627964022</v>
      </c>
      <c r="K2016" t="s">
        <v>42</v>
      </c>
      <c r="L2016" t="s">
        <v>43</v>
      </c>
      <c r="M2016" t="s">
        <v>44</v>
      </c>
      <c r="N2016" t="s">
        <v>83</v>
      </c>
      <c r="O2016" t="s">
        <v>57</v>
      </c>
      <c r="P2016" s="2">
        <v>18017000</v>
      </c>
      <c r="Q2016" s="2">
        <v>4504000</v>
      </c>
      <c r="R2016" t="str">
        <f>IF(Raw_Data[[#This Row],[persen_dp]]&lt;15%,"Low",IF(Raw_Data[[#This Row],[persen_dp]]&gt;25%,"High","Medium"))</f>
        <v>Medium</v>
      </c>
      <c r="S2016" s="3">
        <v>0.25</v>
      </c>
      <c r="T2016">
        <v>24</v>
      </c>
      <c r="U2016">
        <v>0.14499999999999999</v>
      </c>
      <c r="V2016" s="2">
        <v>726300</v>
      </c>
      <c r="W2016" s="2">
        <v>17431000</v>
      </c>
      <c r="X2016" t="str">
        <f>IF(OR(Raw_Data[[#This Row],[status_pembayaran]]="Macet",Raw_Data[[#This Row],[status_pembayaran]]="Kurang Lancar"),"Non Performing Loan","Performing")</f>
        <v>Performing</v>
      </c>
      <c r="Y2016" t="s">
        <v>47</v>
      </c>
      <c r="Z2016">
        <v>0</v>
      </c>
      <c r="AA2016">
        <v>0</v>
      </c>
      <c r="AB2016">
        <v>1</v>
      </c>
      <c r="AD2016">
        <f>IF(Raw_Data[[#This Row],[rasio]]&lt;0.2,1,IF(Raw_Data[[#This Row],[rasio]]&lt;0.3,2,IF(Raw_Data[[#This Row],[rasio]]&lt;0.4,3,4)))</f>
        <v>1</v>
      </c>
      <c r="AE2016">
        <f>IF(Raw_Data[[#This Row],[kategori_dp]]="High",1,IF(Raw_Data[[#This Row],[kategori_dp]]="Medium",2,3))</f>
        <v>2</v>
      </c>
      <c r="AF2016">
        <f>IF(Raw_Data[[#This Row],[tenor_bulan]]&lt;=24,1,IF(Raw_Data[[#This Row],[tenor_bulan]]&lt;=36,2,IF(Raw_Data[[#This Row],[tenor_bulan]]&lt;=48,3,4)))</f>
        <v>1</v>
      </c>
      <c r="AG2016">
        <f>IF(Raw_Data[[#This Row],[jumlah_kali_telat]]=0,0,IF(Raw_Data[[#This Row],[jumlah_kali_telat]]&lt;=2,2,4))</f>
        <v>0</v>
      </c>
      <c r="AH2016">
        <f>Raw_Data[[#This Row],[Skor_Rasio]]+Raw_Data[[#This Row],[Skor_DP]]+Raw_Data[[#This Row],[Skor_Tenor]]+Raw_Data[[#This Row],[Skor_Telat]]</f>
        <v>4</v>
      </c>
      <c r="AI2016" t="str">
        <f>IF(Raw_Data[[#This Row],[Risk_Score]]&lt;=6,"Low Risk",IF(Raw_Data[[#This Row],[Risk_Score]]&lt;=8,"Medium Risk","High Risk"))</f>
        <v>Low Risk</v>
      </c>
      <c r="AJ2016">
        <f ca="1">IFERROR(DATEDIF(Raw_Data[[#This Row],[tanggal_pengajuan]],TODAY(),"m"),"N/A")</f>
        <v>7</v>
      </c>
      <c r="AK2016" t="str">
        <f ca="1">IF(ISNUMBER(Raw_Data[[#This Row],[MOB]]),IF(Raw_Data[[#This Row],[MOB]]&lt;6,"0-5 bulan",IF(Raw_Data[[#This Row],[MOB]]&lt;12,"6-11 bulan",IF(Raw_Data[[#This Row],[MOB]]&lt;24,"12-23 bulan","24+ bulan"))),"N/A")</f>
        <v>6-11 bulan</v>
      </c>
    </row>
    <row r="2017" spans="1:37" ht="14.25" customHeight="1" x14ac:dyDescent="0.45">
      <c r="A2017" t="s">
        <v>4717</v>
      </c>
      <c r="B2017" s="64">
        <v>46037</v>
      </c>
      <c r="C2017" s="1" t="str">
        <f t="shared" si="31"/>
        <v>January</v>
      </c>
      <c r="D2017" t="s">
        <v>554</v>
      </c>
      <c r="E2017" t="s">
        <v>4718</v>
      </c>
      <c r="F2017">
        <v>43</v>
      </c>
      <c r="G2017" t="s">
        <v>40</v>
      </c>
      <c r="H2017" t="s">
        <v>52</v>
      </c>
      <c r="I2017" s="2">
        <v>5766000</v>
      </c>
      <c r="J2017" s="3">
        <f>Raw_Data[[#This Row],[cicilan_per_bulan]]/Raw_Data[[#This Row],[penghasilan_bulanan]]</f>
        <v>0.21874783211932014</v>
      </c>
      <c r="K2017" t="s">
        <v>177</v>
      </c>
      <c r="L2017" t="s">
        <v>154</v>
      </c>
      <c r="M2017" t="s">
        <v>55</v>
      </c>
      <c r="N2017" t="s">
        <v>147</v>
      </c>
      <c r="O2017" t="s">
        <v>148</v>
      </c>
      <c r="P2017" s="2">
        <v>31287000</v>
      </c>
      <c r="Q2017" s="2">
        <v>7822000</v>
      </c>
      <c r="R2017" t="str">
        <f>IF(Raw_Data[[#This Row],[persen_dp]]&lt;15%,"Low",IF(Raw_Data[[#This Row],[persen_dp]]&gt;25%,"High","Medium"))</f>
        <v>Medium</v>
      </c>
      <c r="S2017" s="3">
        <v>0.25</v>
      </c>
      <c r="T2017">
        <v>24</v>
      </c>
      <c r="U2017">
        <v>0.14499999999999999</v>
      </c>
      <c r="V2017" s="2">
        <v>1261300</v>
      </c>
      <c r="W2017" s="2">
        <v>30270000</v>
      </c>
      <c r="X2017" t="str">
        <f>IF(OR(Raw_Data[[#This Row],[status_pembayaran]]="Macet",Raw_Data[[#This Row],[status_pembayaran]]="Kurang Lancar"),"Non Performing Loan","Performing")</f>
        <v>Performing</v>
      </c>
      <c r="Y2017" t="s">
        <v>47</v>
      </c>
      <c r="Z2017">
        <v>0</v>
      </c>
      <c r="AA2017">
        <v>0</v>
      </c>
      <c r="AB2017">
        <v>1</v>
      </c>
      <c r="AD2017">
        <f>IF(Raw_Data[[#This Row],[rasio]]&lt;0.2,1,IF(Raw_Data[[#This Row],[rasio]]&lt;0.3,2,IF(Raw_Data[[#This Row],[rasio]]&lt;0.4,3,4)))</f>
        <v>2</v>
      </c>
      <c r="AE2017">
        <f>IF(Raw_Data[[#This Row],[kategori_dp]]="High",1,IF(Raw_Data[[#This Row],[kategori_dp]]="Medium",2,3))</f>
        <v>2</v>
      </c>
      <c r="AF2017">
        <f>IF(Raw_Data[[#This Row],[tenor_bulan]]&lt;=24,1,IF(Raw_Data[[#This Row],[tenor_bulan]]&lt;=36,2,IF(Raw_Data[[#This Row],[tenor_bulan]]&lt;=48,3,4)))</f>
        <v>1</v>
      </c>
      <c r="AG2017">
        <f>IF(Raw_Data[[#This Row],[jumlah_kali_telat]]=0,0,IF(Raw_Data[[#This Row],[jumlah_kali_telat]]&lt;=2,2,4))</f>
        <v>0</v>
      </c>
      <c r="AH2017">
        <f>Raw_Data[[#This Row],[Skor_Rasio]]+Raw_Data[[#This Row],[Skor_DP]]+Raw_Data[[#This Row],[Skor_Tenor]]+Raw_Data[[#This Row],[Skor_Telat]]</f>
        <v>5</v>
      </c>
      <c r="AI2017" t="str">
        <f>IF(Raw_Data[[#This Row],[Risk_Score]]&lt;=6,"Low Risk",IF(Raw_Data[[#This Row],[Risk_Score]]&lt;=8,"Medium Risk","High Risk"))</f>
        <v>Low Risk</v>
      </c>
      <c r="AJ2017">
        <f ca="1">IFERROR(DATEDIF(Raw_Data[[#This Row],[tanggal_pengajuan]],TODAY(),"m"),"N/A")</f>
        <v>9</v>
      </c>
      <c r="AK2017" t="str">
        <f ca="1">IF(ISNUMBER(Raw_Data[[#This Row],[MOB]]),IF(Raw_Data[[#This Row],[MOB]]&lt;6,"0-5 bulan",IF(Raw_Data[[#This Row],[MOB]]&lt;12,"6-11 bulan",IF(Raw_Data[[#This Row],[MOB]]&lt;24,"12-23 bulan","24+ bulan"))),"N/A")</f>
        <v>6-11 bulan</v>
      </c>
    </row>
    <row r="2018" spans="1:37" ht="14.25" customHeight="1" x14ac:dyDescent="0.45">
      <c r="A2018" t="s">
        <v>4719</v>
      </c>
      <c r="B2018" s="64">
        <v>46113</v>
      </c>
      <c r="C2018" s="1" t="str">
        <f t="shared" si="31"/>
        <v>April</v>
      </c>
      <c r="D2018" t="s">
        <v>4720</v>
      </c>
      <c r="E2018" t="s">
        <v>4721</v>
      </c>
      <c r="F2018">
        <v>52</v>
      </c>
      <c r="G2018" t="s">
        <v>40</v>
      </c>
      <c r="H2018" t="s">
        <v>96</v>
      </c>
      <c r="I2018" s="2">
        <v>4517000</v>
      </c>
      <c r="J2018" s="3">
        <f>Raw_Data[[#This Row],[cicilan_per_bulan]]/Raw_Data[[#This Row],[penghasilan_bulanan]]</f>
        <v>0.13699357980960813</v>
      </c>
      <c r="K2018" t="s">
        <v>119</v>
      </c>
      <c r="L2018" t="s">
        <v>120</v>
      </c>
      <c r="M2018" t="s">
        <v>44</v>
      </c>
      <c r="N2018" t="s">
        <v>129</v>
      </c>
      <c r="O2018" t="s">
        <v>130</v>
      </c>
      <c r="P2018" s="2">
        <v>23499000</v>
      </c>
      <c r="Q2018" s="2">
        <v>4700000</v>
      </c>
      <c r="R2018" t="str">
        <f>IF(Raw_Data[[#This Row],[persen_dp]]&lt;15%,"Low",IF(Raw_Data[[#This Row],[persen_dp]]&gt;25%,"High","Medium"))</f>
        <v>Medium</v>
      </c>
      <c r="S2018" s="3">
        <v>0.2</v>
      </c>
      <c r="T2018">
        <v>48</v>
      </c>
      <c r="U2018">
        <v>0.14499999999999999</v>
      </c>
      <c r="V2018" s="2">
        <v>618800</v>
      </c>
      <c r="W2018" s="2">
        <v>29703000</v>
      </c>
      <c r="X2018" t="str">
        <f>IF(OR(Raw_Data[[#This Row],[status_pembayaran]]="Macet",Raw_Data[[#This Row],[status_pembayaran]]="Kurang Lancar"),"Non Performing Loan","Performing")</f>
        <v>Performing</v>
      </c>
      <c r="Y2018" t="s">
        <v>47</v>
      </c>
      <c r="Z2018">
        <v>0</v>
      </c>
      <c r="AA2018">
        <v>0</v>
      </c>
      <c r="AB2018">
        <v>1</v>
      </c>
      <c r="AD2018">
        <f>IF(Raw_Data[[#This Row],[rasio]]&lt;0.2,1,IF(Raw_Data[[#This Row],[rasio]]&lt;0.3,2,IF(Raw_Data[[#This Row],[rasio]]&lt;0.4,3,4)))</f>
        <v>1</v>
      </c>
      <c r="AE2018">
        <f>IF(Raw_Data[[#This Row],[kategori_dp]]="High",1,IF(Raw_Data[[#This Row],[kategori_dp]]="Medium",2,3))</f>
        <v>2</v>
      </c>
      <c r="AF2018">
        <f>IF(Raw_Data[[#This Row],[tenor_bulan]]&lt;=24,1,IF(Raw_Data[[#This Row],[tenor_bulan]]&lt;=36,2,IF(Raw_Data[[#This Row],[tenor_bulan]]&lt;=48,3,4)))</f>
        <v>3</v>
      </c>
      <c r="AG2018">
        <f>IF(Raw_Data[[#This Row],[jumlah_kali_telat]]=0,0,IF(Raw_Data[[#This Row],[jumlah_kali_telat]]&lt;=2,2,4))</f>
        <v>0</v>
      </c>
      <c r="AH2018">
        <f>Raw_Data[[#This Row],[Skor_Rasio]]+Raw_Data[[#This Row],[Skor_DP]]+Raw_Data[[#This Row],[Skor_Tenor]]+Raw_Data[[#This Row],[Skor_Telat]]</f>
        <v>6</v>
      </c>
      <c r="AI2018" t="str">
        <f>IF(Raw_Data[[#This Row],[Risk_Score]]&lt;=6,"Low Risk",IF(Raw_Data[[#This Row],[Risk_Score]]&lt;=8,"Medium Risk","High Risk"))</f>
        <v>Low Risk</v>
      </c>
      <c r="AJ2018">
        <f ca="1">IFERROR(DATEDIF(Raw_Data[[#This Row],[tanggal_pengajuan]],TODAY(),"m"),"N/A")</f>
        <v>6</v>
      </c>
      <c r="AK2018" t="str">
        <f ca="1">IF(ISNUMBER(Raw_Data[[#This Row],[MOB]]),IF(Raw_Data[[#This Row],[MOB]]&lt;6,"0-5 bulan",IF(Raw_Data[[#This Row],[MOB]]&lt;12,"6-11 bulan",IF(Raw_Data[[#This Row],[MOB]]&lt;24,"12-23 bulan","24+ bulan"))),"N/A")</f>
        <v>6-11 bulan</v>
      </c>
    </row>
    <row r="2019" spans="1:37" ht="14.25" customHeight="1" x14ac:dyDescent="0.45">
      <c r="A2019" t="s">
        <v>4722</v>
      </c>
      <c r="B2019" s="64">
        <v>46129</v>
      </c>
      <c r="C2019" s="1" t="str">
        <f t="shared" si="31"/>
        <v>April</v>
      </c>
      <c r="D2019" t="s">
        <v>210</v>
      </c>
      <c r="E2019" t="s">
        <v>211</v>
      </c>
      <c r="F2019">
        <v>28</v>
      </c>
      <c r="G2019" t="s">
        <v>40</v>
      </c>
      <c r="H2019" t="s">
        <v>52</v>
      </c>
      <c r="I2019" s="2">
        <v>8936000</v>
      </c>
      <c r="J2019" s="3">
        <f>Raw_Data[[#This Row],[cicilan_per_bulan]]/Raw_Data[[#This Row],[penghasilan_bulanan]]</f>
        <v>0.25260743061772606</v>
      </c>
      <c r="K2019" t="s">
        <v>81</v>
      </c>
      <c r="L2019" t="s">
        <v>82</v>
      </c>
      <c r="M2019" t="s">
        <v>55</v>
      </c>
      <c r="N2019" t="s">
        <v>65</v>
      </c>
      <c r="O2019" t="s">
        <v>46</v>
      </c>
      <c r="P2019" s="2">
        <v>27832546</v>
      </c>
      <c r="Q2019" s="2">
        <v>4175000</v>
      </c>
      <c r="R2019" t="str">
        <f>IF(Raw_Data[[#This Row],[persen_dp]]&lt;15%,"Low",IF(Raw_Data[[#This Row],[persen_dp]]&gt;25%,"High","Medium"))</f>
        <v>Medium</v>
      </c>
      <c r="S2019" s="3">
        <v>0.15</v>
      </c>
      <c r="T2019">
        <v>12</v>
      </c>
      <c r="U2019">
        <v>0.14499999999999999</v>
      </c>
      <c r="V2019" s="2">
        <v>2257300</v>
      </c>
      <c r="W2019" s="2">
        <v>27088000</v>
      </c>
      <c r="X2019" t="str">
        <f>IF(OR(Raw_Data[[#This Row],[status_pembayaran]]="Macet",Raw_Data[[#This Row],[status_pembayaran]]="Kurang Lancar"),"Non Performing Loan","Performing")</f>
        <v>Performing</v>
      </c>
      <c r="Y2019" t="s">
        <v>47</v>
      </c>
      <c r="Z2019">
        <v>0</v>
      </c>
      <c r="AA2019">
        <v>0</v>
      </c>
      <c r="AB2019">
        <v>1</v>
      </c>
      <c r="AD2019">
        <f>IF(Raw_Data[[#This Row],[rasio]]&lt;0.2,1,IF(Raw_Data[[#This Row],[rasio]]&lt;0.3,2,IF(Raw_Data[[#This Row],[rasio]]&lt;0.4,3,4)))</f>
        <v>2</v>
      </c>
      <c r="AE2019">
        <f>IF(Raw_Data[[#This Row],[kategori_dp]]="High",1,IF(Raw_Data[[#This Row],[kategori_dp]]="Medium",2,3))</f>
        <v>2</v>
      </c>
      <c r="AF2019">
        <f>IF(Raw_Data[[#This Row],[tenor_bulan]]&lt;=24,1,IF(Raw_Data[[#This Row],[tenor_bulan]]&lt;=36,2,IF(Raw_Data[[#This Row],[tenor_bulan]]&lt;=48,3,4)))</f>
        <v>1</v>
      </c>
      <c r="AG2019">
        <f>IF(Raw_Data[[#This Row],[jumlah_kali_telat]]=0,0,IF(Raw_Data[[#This Row],[jumlah_kali_telat]]&lt;=2,2,4))</f>
        <v>0</v>
      </c>
      <c r="AH2019">
        <f>Raw_Data[[#This Row],[Skor_Rasio]]+Raw_Data[[#This Row],[Skor_DP]]+Raw_Data[[#This Row],[Skor_Tenor]]+Raw_Data[[#This Row],[Skor_Telat]]</f>
        <v>5</v>
      </c>
      <c r="AI2019" t="str">
        <f>IF(Raw_Data[[#This Row],[Risk_Score]]&lt;=6,"Low Risk",IF(Raw_Data[[#This Row],[Risk_Score]]&lt;=8,"Medium Risk","High Risk"))</f>
        <v>Low Risk</v>
      </c>
      <c r="AJ2019">
        <f ca="1">IFERROR(DATEDIF(Raw_Data[[#This Row],[tanggal_pengajuan]],TODAY(),"m"),"N/A")</f>
        <v>6</v>
      </c>
      <c r="AK2019" t="str">
        <f ca="1">IF(ISNUMBER(Raw_Data[[#This Row],[MOB]]),IF(Raw_Data[[#This Row],[MOB]]&lt;6,"0-5 bulan",IF(Raw_Data[[#This Row],[MOB]]&lt;12,"6-11 bulan",IF(Raw_Data[[#This Row],[MOB]]&lt;24,"12-23 bulan","24+ bulan"))),"N/A")</f>
        <v>6-11 bulan</v>
      </c>
    </row>
    <row r="2020" spans="1:37" ht="14.25" customHeight="1" x14ac:dyDescent="0.45">
      <c r="A2020" t="s">
        <v>4723</v>
      </c>
      <c r="B2020" s="64">
        <v>46078</v>
      </c>
      <c r="C2020" s="1" t="str">
        <f t="shared" si="31"/>
        <v>February</v>
      </c>
      <c r="D2020" t="s">
        <v>94</v>
      </c>
      <c r="E2020" t="s">
        <v>4724</v>
      </c>
      <c r="F2020">
        <v>48</v>
      </c>
      <c r="G2020" t="s">
        <v>40</v>
      </c>
      <c r="H2020" t="s">
        <v>41</v>
      </c>
      <c r="I2020" s="2">
        <v>7580000</v>
      </c>
      <c r="J2020" s="3">
        <f>Raw_Data[[#This Row],[cicilan_per_bulan]]/Raw_Data[[#This Row],[penghasilan_bulanan]]</f>
        <v>0.1300395778364116</v>
      </c>
      <c r="K2020" t="s">
        <v>42</v>
      </c>
      <c r="L2020" t="s">
        <v>43</v>
      </c>
      <c r="M2020" t="s">
        <v>249</v>
      </c>
      <c r="N2020" t="s">
        <v>250</v>
      </c>
      <c r="O2020" t="s">
        <v>57</v>
      </c>
      <c r="P2020" s="2">
        <v>15892000</v>
      </c>
      <c r="Q2020" s="2">
        <v>5562000</v>
      </c>
      <c r="R2020" t="str">
        <f>IF(Raw_Data[[#This Row],[persen_dp]]&lt;15%,"Low",IF(Raw_Data[[#This Row],[persen_dp]]&gt;25%,"High","Medium"))</f>
        <v>High</v>
      </c>
      <c r="S2020" s="3">
        <v>0.35</v>
      </c>
      <c r="T2020">
        <v>12</v>
      </c>
      <c r="U2020">
        <v>0.14499999999999999</v>
      </c>
      <c r="V2020" s="2">
        <v>985700</v>
      </c>
      <c r="W2020" s="2">
        <v>11828000</v>
      </c>
      <c r="X2020" t="str">
        <f>IF(OR(Raw_Data[[#This Row],[status_pembayaran]]="Macet",Raw_Data[[#This Row],[status_pembayaran]]="Kurang Lancar"),"Non Performing Loan","Performing")</f>
        <v>Performing</v>
      </c>
      <c r="Y2020" t="s">
        <v>47</v>
      </c>
      <c r="Z2020">
        <v>0</v>
      </c>
      <c r="AA2020">
        <v>0</v>
      </c>
      <c r="AB2020">
        <v>1</v>
      </c>
      <c r="AD2020">
        <f>IF(Raw_Data[[#This Row],[rasio]]&lt;0.2,1,IF(Raw_Data[[#This Row],[rasio]]&lt;0.3,2,IF(Raw_Data[[#This Row],[rasio]]&lt;0.4,3,4)))</f>
        <v>1</v>
      </c>
      <c r="AE2020">
        <f>IF(Raw_Data[[#This Row],[kategori_dp]]="High",1,IF(Raw_Data[[#This Row],[kategori_dp]]="Medium",2,3))</f>
        <v>1</v>
      </c>
      <c r="AF2020">
        <f>IF(Raw_Data[[#This Row],[tenor_bulan]]&lt;=24,1,IF(Raw_Data[[#This Row],[tenor_bulan]]&lt;=36,2,IF(Raw_Data[[#This Row],[tenor_bulan]]&lt;=48,3,4)))</f>
        <v>1</v>
      </c>
      <c r="AG2020">
        <f>IF(Raw_Data[[#This Row],[jumlah_kali_telat]]=0,0,IF(Raw_Data[[#This Row],[jumlah_kali_telat]]&lt;=2,2,4))</f>
        <v>0</v>
      </c>
      <c r="AH2020">
        <f>Raw_Data[[#This Row],[Skor_Rasio]]+Raw_Data[[#This Row],[Skor_DP]]+Raw_Data[[#This Row],[Skor_Tenor]]+Raw_Data[[#This Row],[Skor_Telat]]</f>
        <v>3</v>
      </c>
      <c r="AI2020" t="str">
        <f>IF(Raw_Data[[#This Row],[Risk_Score]]&lt;=6,"Low Risk",IF(Raw_Data[[#This Row],[Risk_Score]]&lt;=8,"Medium Risk","High Risk"))</f>
        <v>Low Risk</v>
      </c>
      <c r="AJ2020">
        <f ca="1">IFERROR(DATEDIF(Raw_Data[[#This Row],[tanggal_pengajuan]],TODAY(),"m"),"N/A")</f>
        <v>7</v>
      </c>
      <c r="AK2020" t="str">
        <f ca="1">IF(ISNUMBER(Raw_Data[[#This Row],[MOB]]),IF(Raw_Data[[#This Row],[MOB]]&lt;6,"0-5 bulan",IF(Raw_Data[[#This Row],[MOB]]&lt;12,"6-11 bulan",IF(Raw_Data[[#This Row],[MOB]]&lt;24,"12-23 bulan","24+ bulan"))),"N/A")</f>
        <v>6-11 bulan</v>
      </c>
    </row>
    <row r="2021" spans="1:37" ht="14.25" customHeight="1" x14ac:dyDescent="0.45">
      <c r="A2021" t="s">
        <v>4725</v>
      </c>
      <c r="B2021" s="64">
        <v>46187</v>
      </c>
      <c r="C2021" s="1" t="str">
        <f t="shared" si="31"/>
        <v>June</v>
      </c>
      <c r="D2021" t="s">
        <v>344</v>
      </c>
      <c r="E2021" t="s">
        <v>4726</v>
      </c>
      <c r="F2021">
        <v>33</v>
      </c>
      <c r="G2021" t="s">
        <v>51</v>
      </c>
      <c r="H2021" t="s">
        <v>101</v>
      </c>
      <c r="I2021" s="2">
        <v>4353000</v>
      </c>
      <c r="J2021" s="3">
        <f>Raw_Data[[#This Row],[cicilan_per_bulan]]/Raw_Data[[#This Row],[penghasilan_bulanan]]</f>
        <v>0.2085917757868137</v>
      </c>
      <c r="K2021" t="s">
        <v>188</v>
      </c>
      <c r="L2021" t="s">
        <v>154</v>
      </c>
      <c r="M2021" t="s">
        <v>290</v>
      </c>
      <c r="N2021" t="s">
        <v>291</v>
      </c>
      <c r="O2021" t="s">
        <v>292</v>
      </c>
      <c r="P2021" s="2">
        <v>37964000</v>
      </c>
      <c r="Q2021" s="2">
        <v>15185000</v>
      </c>
      <c r="R2021" t="str">
        <f>IF(Raw_Data[[#This Row],[persen_dp]]&lt;15%,"Low",IF(Raw_Data[[#This Row],[persen_dp]]&gt;25%,"High","Medium"))</f>
        <v>High</v>
      </c>
      <c r="S2021" s="3">
        <v>0.4</v>
      </c>
      <c r="T2021">
        <v>36</v>
      </c>
      <c r="U2021">
        <v>0.14499999999999999</v>
      </c>
      <c r="V2021" s="2">
        <v>908000</v>
      </c>
      <c r="W2021" s="2">
        <v>32688000</v>
      </c>
      <c r="X2021" t="str">
        <f>IF(OR(Raw_Data[[#This Row],[status_pembayaran]]="Macet",Raw_Data[[#This Row],[status_pembayaran]]="Kurang Lancar"),"Non Performing Loan","Performing")</f>
        <v>Performing</v>
      </c>
      <c r="Y2021" t="s">
        <v>47</v>
      </c>
      <c r="Z2021">
        <v>0</v>
      </c>
      <c r="AA2021">
        <v>0</v>
      </c>
      <c r="AB2021">
        <v>1</v>
      </c>
      <c r="AD2021">
        <f>IF(Raw_Data[[#This Row],[rasio]]&lt;0.2,1,IF(Raw_Data[[#This Row],[rasio]]&lt;0.3,2,IF(Raw_Data[[#This Row],[rasio]]&lt;0.4,3,4)))</f>
        <v>2</v>
      </c>
      <c r="AE2021">
        <f>IF(Raw_Data[[#This Row],[kategori_dp]]="High",1,IF(Raw_Data[[#This Row],[kategori_dp]]="Medium",2,3))</f>
        <v>1</v>
      </c>
      <c r="AF2021">
        <f>IF(Raw_Data[[#This Row],[tenor_bulan]]&lt;=24,1,IF(Raw_Data[[#This Row],[tenor_bulan]]&lt;=36,2,IF(Raw_Data[[#This Row],[tenor_bulan]]&lt;=48,3,4)))</f>
        <v>2</v>
      </c>
      <c r="AG2021">
        <f>IF(Raw_Data[[#This Row],[jumlah_kali_telat]]=0,0,IF(Raw_Data[[#This Row],[jumlah_kali_telat]]&lt;=2,2,4))</f>
        <v>0</v>
      </c>
      <c r="AH2021">
        <f>Raw_Data[[#This Row],[Skor_Rasio]]+Raw_Data[[#This Row],[Skor_DP]]+Raw_Data[[#This Row],[Skor_Tenor]]+Raw_Data[[#This Row],[Skor_Telat]]</f>
        <v>5</v>
      </c>
      <c r="AI2021" t="str">
        <f>IF(Raw_Data[[#This Row],[Risk_Score]]&lt;=6,"Low Risk",IF(Raw_Data[[#This Row],[Risk_Score]]&lt;=8,"Medium Risk","High Risk"))</f>
        <v>Low Risk</v>
      </c>
      <c r="AJ2021">
        <f ca="1">IFERROR(DATEDIF(Raw_Data[[#This Row],[tanggal_pengajuan]],TODAY(),"m"),"N/A")</f>
        <v>4</v>
      </c>
      <c r="AK2021" t="str">
        <f ca="1">IF(ISNUMBER(Raw_Data[[#This Row],[MOB]]),IF(Raw_Data[[#This Row],[MOB]]&lt;6,"0-5 bulan",IF(Raw_Data[[#This Row],[MOB]]&lt;12,"6-11 bulan",IF(Raw_Data[[#This Row],[MOB]]&lt;24,"12-23 bulan","24+ bulan"))),"N/A")</f>
        <v>0-5 bulan</v>
      </c>
    </row>
    <row r="2022" spans="1:37" ht="14.25" customHeight="1" x14ac:dyDescent="0.45">
      <c r="A2022" t="s">
        <v>4727</v>
      </c>
      <c r="B2022" s="64">
        <v>46174</v>
      </c>
      <c r="C2022" s="1" t="str">
        <f t="shared" si="31"/>
        <v>June</v>
      </c>
      <c r="D2022" t="s">
        <v>3252</v>
      </c>
      <c r="E2022" t="s">
        <v>4728</v>
      </c>
      <c r="F2022">
        <v>37</v>
      </c>
      <c r="G2022" t="s">
        <v>51</v>
      </c>
      <c r="H2022" t="s">
        <v>90</v>
      </c>
      <c r="I2022" s="2">
        <v>6290000</v>
      </c>
      <c r="J2022" s="3">
        <f>Raw_Data[[#This Row],[cicilan_per_bulan]]/Raw_Data[[#This Row],[penghasilan_bulanan]]</f>
        <v>5.9077901430842607E-2</v>
      </c>
      <c r="K2022" t="s">
        <v>145</v>
      </c>
      <c r="L2022" t="s">
        <v>146</v>
      </c>
      <c r="M2022" t="s">
        <v>44</v>
      </c>
      <c r="N2022" t="s">
        <v>228</v>
      </c>
      <c r="O2022" t="s">
        <v>57</v>
      </c>
      <c r="P2022" s="2">
        <v>18814000</v>
      </c>
      <c r="Q2022" s="2">
        <v>7526000</v>
      </c>
      <c r="R2022" t="str">
        <f>IF(Raw_Data[[#This Row],[persen_dp]]&lt;15%,"Low",IF(Raw_Data[[#This Row],[persen_dp]]&gt;25%,"High","Medium"))</f>
        <v>High</v>
      </c>
      <c r="S2022" s="3">
        <v>0.4</v>
      </c>
      <c r="T2022">
        <v>48</v>
      </c>
      <c r="U2022">
        <v>0.14499999999999999</v>
      </c>
      <c r="V2022" s="2">
        <v>371600</v>
      </c>
      <c r="W2022" s="2">
        <v>17835000</v>
      </c>
      <c r="X2022" t="str">
        <f>IF(OR(Raw_Data[[#This Row],[status_pembayaran]]="Macet",Raw_Data[[#This Row],[status_pembayaran]]="Kurang Lancar"),"Non Performing Loan","Performing")</f>
        <v>Performing</v>
      </c>
      <c r="Y2022" t="s">
        <v>47</v>
      </c>
      <c r="Z2022">
        <v>0</v>
      </c>
      <c r="AA2022">
        <v>0</v>
      </c>
      <c r="AB2022">
        <v>1</v>
      </c>
      <c r="AC2022" t="s">
        <v>58</v>
      </c>
      <c r="AD2022">
        <f>IF(Raw_Data[[#This Row],[rasio]]&lt;0.2,1,IF(Raw_Data[[#This Row],[rasio]]&lt;0.3,2,IF(Raw_Data[[#This Row],[rasio]]&lt;0.4,3,4)))</f>
        <v>1</v>
      </c>
      <c r="AE2022">
        <f>IF(Raw_Data[[#This Row],[kategori_dp]]="High",1,IF(Raw_Data[[#This Row],[kategori_dp]]="Medium",2,3))</f>
        <v>1</v>
      </c>
      <c r="AF2022">
        <f>IF(Raw_Data[[#This Row],[tenor_bulan]]&lt;=24,1,IF(Raw_Data[[#This Row],[tenor_bulan]]&lt;=36,2,IF(Raw_Data[[#This Row],[tenor_bulan]]&lt;=48,3,4)))</f>
        <v>3</v>
      </c>
      <c r="AG2022">
        <f>IF(Raw_Data[[#This Row],[jumlah_kali_telat]]=0,0,IF(Raw_Data[[#This Row],[jumlah_kali_telat]]&lt;=2,2,4))</f>
        <v>0</v>
      </c>
      <c r="AH2022">
        <f>Raw_Data[[#This Row],[Skor_Rasio]]+Raw_Data[[#This Row],[Skor_DP]]+Raw_Data[[#This Row],[Skor_Tenor]]+Raw_Data[[#This Row],[Skor_Telat]]</f>
        <v>5</v>
      </c>
      <c r="AI2022" t="str">
        <f>IF(Raw_Data[[#This Row],[Risk_Score]]&lt;=6,"Low Risk",IF(Raw_Data[[#This Row],[Risk_Score]]&lt;=8,"Medium Risk","High Risk"))</f>
        <v>Low Risk</v>
      </c>
      <c r="AJ2022">
        <f ca="1">IFERROR(DATEDIF(Raw_Data[[#This Row],[tanggal_pengajuan]],TODAY(),"m"),"N/A")</f>
        <v>4</v>
      </c>
      <c r="AK2022" t="str">
        <f ca="1">IF(ISNUMBER(Raw_Data[[#This Row],[MOB]]),IF(Raw_Data[[#This Row],[MOB]]&lt;6,"0-5 bulan",IF(Raw_Data[[#This Row],[MOB]]&lt;12,"6-11 bulan",IF(Raw_Data[[#This Row],[MOB]]&lt;24,"12-23 bulan","24+ bulan"))),"N/A")</f>
        <v>0-5 bulan</v>
      </c>
    </row>
    <row r="2023" spans="1:37" ht="14.25" customHeight="1" x14ac:dyDescent="0.45">
      <c r="A2023" t="s">
        <v>4729</v>
      </c>
      <c r="B2023" s="64">
        <v>46156</v>
      </c>
      <c r="C2023" s="1" t="str">
        <f t="shared" si="31"/>
        <v>May</v>
      </c>
      <c r="D2023" t="s">
        <v>1923</v>
      </c>
      <c r="E2023" t="s">
        <v>4730</v>
      </c>
      <c r="F2023">
        <v>21</v>
      </c>
      <c r="G2023" t="s">
        <v>40</v>
      </c>
      <c r="H2023" t="s">
        <v>108</v>
      </c>
      <c r="I2023" s="2">
        <v>4022000</v>
      </c>
      <c r="J2023" s="3">
        <f>Raw_Data[[#This Row],[cicilan_per_bulan]]/Raw_Data[[#This Row],[penghasilan_bulanan]]</f>
        <v>0.445574341123819</v>
      </c>
      <c r="K2023" t="s">
        <v>177</v>
      </c>
      <c r="L2023" t="s">
        <v>154</v>
      </c>
      <c r="M2023" t="s">
        <v>55</v>
      </c>
      <c r="N2023" t="s">
        <v>231</v>
      </c>
      <c r="O2023" t="s">
        <v>232</v>
      </c>
      <c r="P2023" s="2">
        <v>37047000</v>
      </c>
      <c r="Q2023" s="2">
        <v>3705000</v>
      </c>
      <c r="R2023" t="str">
        <f>IF(Raw_Data[[#This Row],[persen_dp]]&lt;15%,"Low",IF(Raw_Data[[#This Row],[persen_dp]]&gt;25%,"High","Medium"))</f>
        <v>Low</v>
      </c>
      <c r="S2023" s="3">
        <v>0.1</v>
      </c>
      <c r="T2023">
        <v>24</v>
      </c>
      <c r="U2023">
        <v>0.14499999999999999</v>
      </c>
      <c r="V2023" s="2">
        <v>1792100</v>
      </c>
      <c r="W2023" s="2">
        <v>43011000</v>
      </c>
      <c r="X2023" t="str">
        <f>IF(OR(Raw_Data[[#This Row],[status_pembayaran]]="Macet",Raw_Data[[#This Row],[status_pembayaran]]="Kurang Lancar"),"Non Performing Loan","Performing")</f>
        <v>Performing</v>
      </c>
      <c r="Y2023" t="s">
        <v>47</v>
      </c>
      <c r="Z2023">
        <v>0</v>
      </c>
      <c r="AA2023">
        <v>0</v>
      </c>
      <c r="AB2023">
        <v>1</v>
      </c>
      <c r="AC2023" t="s">
        <v>58</v>
      </c>
      <c r="AD2023">
        <f>IF(Raw_Data[[#This Row],[rasio]]&lt;0.2,1,IF(Raw_Data[[#This Row],[rasio]]&lt;0.3,2,IF(Raw_Data[[#This Row],[rasio]]&lt;0.4,3,4)))</f>
        <v>4</v>
      </c>
      <c r="AE2023">
        <f>IF(Raw_Data[[#This Row],[kategori_dp]]="High",1,IF(Raw_Data[[#This Row],[kategori_dp]]="Medium",2,3))</f>
        <v>3</v>
      </c>
      <c r="AF2023">
        <f>IF(Raw_Data[[#This Row],[tenor_bulan]]&lt;=24,1,IF(Raw_Data[[#This Row],[tenor_bulan]]&lt;=36,2,IF(Raw_Data[[#This Row],[tenor_bulan]]&lt;=48,3,4)))</f>
        <v>1</v>
      </c>
      <c r="AG2023">
        <f>IF(Raw_Data[[#This Row],[jumlah_kali_telat]]=0,0,IF(Raw_Data[[#This Row],[jumlah_kali_telat]]&lt;=2,2,4))</f>
        <v>0</v>
      </c>
      <c r="AH2023">
        <f>Raw_Data[[#This Row],[Skor_Rasio]]+Raw_Data[[#This Row],[Skor_DP]]+Raw_Data[[#This Row],[Skor_Tenor]]+Raw_Data[[#This Row],[Skor_Telat]]</f>
        <v>8</v>
      </c>
      <c r="AI2023" t="str">
        <f>IF(Raw_Data[[#This Row],[Risk_Score]]&lt;=6,"Low Risk",IF(Raw_Data[[#This Row],[Risk_Score]]&lt;=8,"Medium Risk","High Risk"))</f>
        <v>Medium Risk</v>
      </c>
      <c r="AJ2023">
        <f ca="1">IFERROR(DATEDIF(Raw_Data[[#This Row],[tanggal_pengajuan]],TODAY(),"m"),"N/A")</f>
        <v>5</v>
      </c>
      <c r="AK2023" t="str">
        <f ca="1">IF(ISNUMBER(Raw_Data[[#This Row],[MOB]]),IF(Raw_Data[[#This Row],[MOB]]&lt;6,"0-5 bulan",IF(Raw_Data[[#This Row],[MOB]]&lt;12,"6-11 bulan",IF(Raw_Data[[#This Row],[MOB]]&lt;24,"12-23 bulan","24+ bulan"))),"N/A")</f>
        <v>0-5 bulan</v>
      </c>
    </row>
    <row r="2024" spans="1:37" ht="14.25" customHeight="1" x14ac:dyDescent="0.45">
      <c r="A2024" t="s">
        <v>4731</v>
      </c>
      <c r="B2024" s="64">
        <v>46158</v>
      </c>
      <c r="C2024" s="1" t="str">
        <f t="shared" si="31"/>
        <v>May</v>
      </c>
      <c r="D2024" t="s">
        <v>4732</v>
      </c>
      <c r="E2024" t="s">
        <v>4733</v>
      </c>
      <c r="F2024">
        <v>25</v>
      </c>
      <c r="G2024" t="s">
        <v>40</v>
      </c>
      <c r="H2024" t="s">
        <v>62</v>
      </c>
      <c r="I2024" s="2">
        <v>3421000</v>
      </c>
      <c r="J2024" s="3">
        <f>Raw_Data[[#This Row],[cicilan_per_bulan]]/Raw_Data[[#This Row],[penghasilan_bulanan]]</f>
        <v>0.53130663548669976</v>
      </c>
      <c r="K2024" t="s">
        <v>119</v>
      </c>
      <c r="L2024" t="s">
        <v>120</v>
      </c>
      <c r="M2024" t="s">
        <v>44</v>
      </c>
      <c r="N2024" t="s">
        <v>171</v>
      </c>
      <c r="O2024" t="s">
        <v>172</v>
      </c>
      <c r="P2024" s="2">
        <v>41341000</v>
      </c>
      <c r="Q2024" s="2">
        <v>14469000</v>
      </c>
      <c r="R2024" t="str">
        <f>IF(Raw_Data[[#This Row],[persen_dp]]&lt;15%,"Low",IF(Raw_Data[[#This Row],[persen_dp]]&gt;25%,"High","Medium"))</f>
        <v>High</v>
      </c>
      <c r="S2024" s="3">
        <v>0.35</v>
      </c>
      <c r="T2024">
        <v>18</v>
      </c>
      <c r="U2024">
        <v>0.14499999999999999</v>
      </c>
      <c r="V2024" s="2">
        <v>1817600</v>
      </c>
      <c r="W2024" s="2">
        <v>32717000</v>
      </c>
      <c r="X2024" t="str">
        <f>IF(OR(Raw_Data[[#This Row],[status_pembayaran]]="Macet",Raw_Data[[#This Row],[status_pembayaran]]="Kurang Lancar"),"Non Performing Loan","Performing")</f>
        <v>Performing</v>
      </c>
      <c r="Y2024" t="s">
        <v>47</v>
      </c>
      <c r="Z2024">
        <v>0</v>
      </c>
      <c r="AA2024">
        <v>0</v>
      </c>
      <c r="AB2024">
        <v>1</v>
      </c>
      <c r="AC2024" t="s">
        <v>137</v>
      </c>
      <c r="AD2024">
        <f>IF(Raw_Data[[#This Row],[rasio]]&lt;0.2,1,IF(Raw_Data[[#This Row],[rasio]]&lt;0.3,2,IF(Raw_Data[[#This Row],[rasio]]&lt;0.4,3,4)))</f>
        <v>4</v>
      </c>
      <c r="AE2024">
        <f>IF(Raw_Data[[#This Row],[kategori_dp]]="High",1,IF(Raw_Data[[#This Row],[kategori_dp]]="Medium",2,3))</f>
        <v>1</v>
      </c>
      <c r="AF2024">
        <f>IF(Raw_Data[[#This Row],[tenor_bulan]]&lt;=24,1,IF(Raw_Data[[#This Row],[tenor_bulan]]&lt;=36,2,IF(Raw_Data[[#This Row],[tenor_bulan]]&lt;=48,3,4)))</f>
        <v>1</v>
      </c>
      <c r="AG2024">
        <f>IF(Raw_Data[[#This Row],[jumlah_kali_telat]]=0,0,IF(Raw_Data[[#This Row],[jumlah_kali_telat]]&lt;=2,2,4))</f>
        <v>0</v>
      </c>
      <c r="AH2024">
        <f>Raw_Data[[#This Row],[Skor_Rasio]]+Raw_Data[[#This Row],[Skor_DP]]+Raw_Data[[#This Row],[Skor_Tenor]]+Raw_Data[[#This Row],[Skor_Telat]]</f>
        <v>6</v>
      </c>
      <c r="AI2024" t="str">
        <f>IF(Raw_Data[[#This Row],[Risk_Score]]&lt;=6,"Low Risk",IF(Raw_Data[[#This Row],[Risk_Score]]&lt;=8,"Medium Risk","High Risk"))</f>
        <v>Low Risk</v>
      </c>
      <c r="AJ2024">
        <f ca="1">IFERROR(DATEDIF(Raw_Data[[#This Row],[tanggal_pengajuan]],TODAY(),"m"),"N/A")</f>
        <v>5</v>
      </c>
      <c r="AK2024" t="str">
        <f ca="1">IF(ISNUMBER(Raw_Data[[#This Row],[MOB]]),IF(Raw_Data[[#This Row],[MOB]]&lt;6,"0-5 bulan",IF(Raw_Data[[#This Row],[MOB]]&lt;12,"6-11 bulan",IF(Raw_Data[[#This Row],[MOB]]&lt;24,"12-23 bulan","24+ bulan"))),"N/A")</f>
        <v>0-5 bulan</v>
      </c>
    </row>
    <row r="2025" spans="1:37" ht="14.25" customHeight="1" x14ac:dyDescent="0.45">
      <c r="A2025" t="s">
        <v>4734</v>
      </c>
      <c r="B2025" s="64">
        <v>46054</v>
      </c>
      <c r="C2025" s="1" t="str">
        <f t="shared" si="31"/>
        <v>February</v>
      </c>
      <c r="D2025" t="s">
        <v>638</v>
      </c>
      <c r="E2025" t="s">
        <v>4735</v>
      </c>
      <c r="F2025">
        <v>38</v>
      </c>
      <c r="G2025" t="s">
        <v>40</v>
      </c>
      <c r="H2025" t="s">
        <v>52</v>
      </c>
      <c r="I2025" s="2">
        <v>9638000</v>
      </c>
      <c r="J2025" s="3">
        <f>Raw_Data[[#This Row],[cicilan_per_bulan]]/Raw_Data[[#This Row],[penghasilan_bulanan]]</f>
        <v>5.1110188835858064E-2</v>
      </c>
      <c r="K2025" t="s">
        <v>53</v>
      </c>
      <c r="L2025" t="s">
        <v>54</v>
      </c>
      <c r="M2025" t="s">
        <v>44</v>
      </c>
      <c r="N2025" t="s">
        <v>273</v>
      </c>
      <c r="O2025" t="s">
        <v>274</v>
      </c>
      <c r="P2025" s="2">
        <v>17655000</v>
      </c>
      <c r="Q2025" s="2">
        <v>5296000</v>
      </c>
      <c r="R2025" t="str">
        <f>IF(Raw_Data[[#This Row],[persen_dp]]&lt;15%,"Low",IF(Raw_Data[[#This Row],[persen_dp]]&gt;25%,"High","Medium"))</f>
        <v>High</v>
      </c>
      <c r="S2025" s="3">
        <v>0.3</v>
      </c>
      <c r="T2025">
        <v>36</v>
      </c>
      <c r="U2025">
        <v>0.14499999999999999</v>
      </c>
      <c r="V2025" s="2">
        <v>492600</v>
      </c>
      <c r="W2025" s="2">
        <v>17735000</v>
      </c>
      <c r="X2025" t="str">
        <f>IF(OR(Raw_Data[[#This Row],[status_pembayaran]]="Macet",Raw_Data[[#This Row],[status_pembayaran]]="Kurang Lancar"),"Non Performing Loan","Performing")</f>
        <v>Performing</v>
      </c>
      <c r="Y2025" t="s">
        <v>47</v>
      </c>
      <c r="Z2025">
        <v>0</v>
      </c>
      <c r="AA2025">
        <v>0</v>
      </c>
      <c r="AB2025">
        <v>1</v>
      </c>
      <c r="AD2025">
        <f>IF(Raw_Data[[#This Row],[rasio]]&lt;0.2,1,IF(Raw_Data[[#This Row],[rasio]]&lt;0.3,2,IF(Raw_Data[[#This Row],[rasio]]&lt;0.4,3,4)))</f>
        <v>1</v>
      </c>
      <c r="AE2025">
        <f>IF(Raw_Data[[#This Row],[kategori_dp]]="High",1,IF(Raw_Data[[#This Row],[kategori_dp]]="Medium",2,3))</f>
        <v>1</v>
      </c>
      <c r="AF2025">
        <f>IF(Raw_Data[[#This Row],[tenor_bulan]]&lt;=24,1,IF(Raw_Data[[#This Row],[tenor_bulan]]&lt;=36,2,IF(Raw_Data[[#This Row],[tenor_bulan]]&lt;=48,3,4)))</f>
        <v>2</v>
      </c>
      <c r="AG2025">
        <f>IF(Raw_Data[[#This Row],[jumlah_kali_telat]]=0,0,IF(Raw_Data[[#This Row],[jumlah_kali_telat]]&lt;=2,2,4))</f>
        <v>0</v>
      </c>
      <c r="AH2025">
        <f>Raw_Data[[#This Row],[Skor_Rasio]]+Raw_Data[[#This Row],[Skor_DP]]+Raw_Data[[#This Row],[Skor_Tenor]]+Raw_Data[[#This Row],[Skor_Telat]]</f>
        <v>4</v>
      </c>
      <c r="AI2025" t="str">
        <f>IF(Raw_Data[[#This Row],[Risk_Score]]&lt;=6,"Low Risk",IF(Raw_Data[[#This Row],[Risk_Score]]&lt;=8,"Medium Risk","High Risk"))</f>
        <v>Low Risk</v>
      </c>
      <c r="AJ2025">
        <f ca="1">IFERROR(DATEDIF(Raw_Data[[#This Row],[tanggal_pengajuan]],TODAY(),"m"),"N/A")</f>
        <v>8</v>
      </c>
      <c r="AK2025" t="str">
        <f ca="1">IF(ISNUMBER(Raw_Data[[#This Row],[MOB]]),IF(Raw_Data[[#This Row],[MOB]]&lt;6,"0-5 bulan",IF(Raw_Data[[#This Row],[MOB]]&lt;12,"6-11 bulan",IF(Raw_Data[[#This Row],[MOB]]&lt;24,"12-23 bulan","24+ bulan"))),"N/A")</f>
        <v>6-11 bulan</v>
      </c>
    </row>
    <row r="2026" spans="1:37" ht="14.25" customHeight="1" x14ac:dyDescent="0.45">
      <c r="A2026" t="s">
        <v>4736</v>
      </c>
      <c r="B2026" s="64">
        <v>46161</v>
      </c>
      <c r="C2026" s="1" t="str">
        <f t="shared" si="31"/>
        <v>May</v>
      </c>
      <c r="D2026" t="s">
        <v>923</v>
      </c>
      <c r="E2026" t="s">
        <v>211</v>
      </c>
      <c r="F2026">
        <v>51</v>
      </c>
      <c r="G2026" t="s">
        <v>51</v>
      </c>
      <c r="H2026" t="s">
        <v>90</v>
      </c>
      <c r="I2026" s="2">
        <v>7790000</v>
      </c>
      <c r="J2026" s="3">
        <f>Raw_Data[[#This Row],[cicilan_per_bulan]]/Raw_Data[[#This Row],[penghasilan_bulanan]]</f>
        <v>0.13781771501925547</v>
      </c>
      <c r="K2026" t="s">
        <v>153</v>
      </c>
      <c r="L2026" t="s">
        <v>154</v>
      </c>
      <c r="M2026" t="s">
        <v>55</v>
      </c>
      <c r="N2026" t="s">
        <v>56</v>
      </c>
      <c r="O2026" t="s">
        <v>57</v>
      </c>
      <c r="P2026" s="2">
        <v>18753000</v>
      </c>
      <c r="Q2026" s="2">
        <v>7501000</v>
      </c>
      <c r="R2026" t="str">
        <f>IF(Raw_Data[[#This Row],[persen_dp]]&lt;15%,"Low",IF(Raw_Data[[#This Row],[persen_dp]]&gt;25%,"High","Medium"))</f>
        <v>High</v>
      </c>
      <c r="S2026" s="3">
        <v>0.4</v>
      </c>
      <c r="T2026">
        <v>12</v>
      </c>
      <c r="U2026">
        <v>0.14499999999999999</v>
      </c>
      <c r="V2026" s="2">
        <v>1073600</v>
      </c>
      <c r="W2026" s="2">
        <v>12884000</v>
      </c>
      <c r="X2026" t="str">
        <f>IF(OR(Raw_Data[[#This Row],[status_pembayaran]]="Macet",Raw_Data[[#This Row],[status_pembayaran]]="Kurang Lancar"),"Non Performing Loan","Performing")</f>
        <v>Performing</v>
      </c>
      <c r="Y2026" t="s">
        <v>47</v>
      </c>
      <c r="Z2026">
        <v>0</v>
      </c>
      <c r="AA2026">
        <v>0</v>
      </c>
      <c r="AB2026">
        <v>1</v>
      </c>
      <c r="AC2026" t="s">
        <v>58</v>
      </c>
      <c r="AD2026">
        <f>IF(Raw_Data[[#This Row],[rasio]]&lt;0.2,1,IF(Raw_Data[[#This Row],[rasio]]&lt;0.3,2,IF(Raw_Data[[#This Row],[rasio]]&lt;0.4,3,4)))</f>
        <v>1</v>
      </c>
      <c r="AE2026">
        <f>IF(Raw_Data[[#This Row],[kategori_dp]]="High",1,IF(Raw_Data[[#This Row],[kategori_dp]]="Medium",2,3))</f>
        <v>1</v>
      </c>
      <c r="AF2026">
        <f>IF(Raw_Data[[#This Row],[tenor_bulan]]&lt;=24,1,IF(Raw_Data[[#This Row],[tenor_bulan]]&lt;=36,2,IF(Raw_Data[[#This Row],[tenor_bulan]]&lt;=48,3,4)))</f>
        <v>1</v>
      </c>
      <c r="AG2026">
        <f>IF(Raw_Data[[#This Row],[jumlah_kali_telat]]=0,0,IF(Raw_Data[[#This Row],[jumlah_kali_telat]]&lt;=2,2,4))</f>
        <v>0</v>
      </c>
      <c r="AH2026">
        <f>Raw_Data[[#This Row],[Skor_Rasio]]+Raw_Data[[#This Row],[Skor_DP]]+Raw_Data[[#This Row],[Skor_Tenor]]+Raw_Data[[#This Row],[Skor_Telat]]</f>
        <v>3</v>
      </c>
      <c r="AI2026" t="str">
        <f>IF(Raw_Data[[#This Row],[Risk_Score]]&lt;=6,"Low Risk",IF(Raw_Data[[#This Row],[Risk_Score]]&lt;=8,"Medium Risk","High Risk"))</f>
        <v>Low Risk</v>
      </c>
      <c r="AJ2026">
        <f ca="1">IFERROR(DATEDIF(Raw_Data[[#This Row],[tanggal_pengajuan]],TODAY(),"m"),"N/A")</f>
        <v>5</v>
      </c>
      <c r="AK2026" t="str">
        <f ca="1">IF(ISNUMBER(Raw_Data[[#This Row],[MOB]]),IF(Raw_Data[[#This Row],[MOB]]&lt;6,"0-5 bulan",IF(Raw_Data[[#This Row],[MOB]]&lt;12,"6-11 bulan",IF(Raw_Data[[#This Row],[MOB]]&lt;24,"12-23 bulan","24+ bulan"))),"N/A")</f>
        <v>0-5 bulan</v>
      </c>
    </row>
    <row r="2027" spans="1:37" ht="14.25" customHeight="1" x14ac:dyDescent="0.45">
      <c r="A2027" t="s">
        <v>4737</v>
      </c>
      <c r="B2027" s="64">
        <v>46152</v>
      </c>
      <c r="C2027" s="1" t="str">
        <f t="shared" si="31"/>
        <v>May</v>
      </c>
      <c r="D2027" t="s">
        <v>753</v>
      </c>
      <c r="E2027" t="s">
        <v>4738</v>
      </c>
      <c r="F2027">
        <v>26</v>
      </c>
      <c r="G2027" t="s">
        <v>40</v>
      </c>
      <c r="H2027" t="s">
        <v>108</v>
      </c>
      <c r="I2027" s="2">
        <v>4259000</v>
      </c>
      <c r="J2027" s="3">
        <f>Raw_Data[[#This Row],[cicilan_per_bulan]]/Raw_Data[[#This Row],[penghasilan_bulanan]]</f>
        <v>0.12646161070673867</v>
      </c>
      <c r="K2027" t="s">
        <v>114</v>
      </c>
      <c r="L2027" t="s">
        <v>115</v>
      </c>
      <c r="M2027" t="s">
        <v>55</v>
      </c>
      <c r="N2027" t="s">
        <v>147</v>
      </c>
      <c r="O2027" t="s">
        <v>148</v>
      </c>
      <c r="P2027" s="2">
        <v>31221000</v>
      </c>
      <c r="Q2027" s="2">
        <v>12488000</v>
      </c>
      <c r="R2027" t="str">
        <f>IF(Raw_Data[[#This Row],[persen_dp]]&lt;15%,"Low",IF(Raw_Data[[#This Row],[persen_dp]]&gt;25%,"High","Medium"))</f>
        <v>High</v>
      </c>
      <c r="S2027" s="3">
        <v>0.4</v>
      </c>
      <c r="T2027">
        <v>60</v>
      </c>
      <c r="U2027">
        <v>0.14499999999999999</v>
      </c>
      <c r="V2027" s="2">
        <v>538600</v>
      </c>
      <c r="W2027" s="2">
        <v>32315000</v>
      </c>
      <c r="X2027" t="str">
        <f>IF(OR(Raw_Data[[#This Row],[status_pembayaran]]="Macet",Raw_Data[[#This Row],[status_pembayaran]]="Kurang Lancar"),"Non Performing Loan","Performing")</f>
        <v>Performing</v>
      </c>
      <c r="Y2027" t="s">
        <v>47</v>
      </c>
      <c r="Z2027">
        <v>0</v>
      </c>
      <c r="AA2027">
        <v>0</v>
      </c>
      <c r="AB2027">
        <v>1</v>
      </c>
      <c r="AD2027">
        <f>IF(Raw_Data[[#This Row],[rasio]]&lt;0.2,1,IF(Raw_Data[[#This Row],[rasio]]&lt;0.3,2,IF(Raw_Data[[#This Row],[rasio]]&lt;0.4,3,4)))</f>
        <v>1</v>
      </c>
      <c r="AE2027">
        <f>IF(Raw_Data[[#This Row],[kategori_dp]]="High",1,IF(Raw_Data[[#This Row],[kategori_dp]]="Medium",2,3))</f>
        <v>1</v>
      </c>
      <c r="AF2027">
        <f>IF(Raw_Data[[#This Row],[tenor_bulan]]&lt;=24,1,IF(Raw_Data[[#This Row],[tenor_bulan]]&lt;=36,2,IF(Raw_Data[[#This Row],[tenor_bulan]]&lt;=48,3,4)))</f>
        <v>4</v>
      </c>
      <c r="AG2027">
        <f>IF(Raw_Data[[#This Row],[jumlah_kali_telat]]=0,0,IF(Raw_Data[[#This Row],[jumlah_kali_telat]]&lt;=2,2,4))</f>
        <v>0</v>
      </c>
      <c r="AH2027">
        <f>Raw_Data[[#This Row],[Skor_Rasio]]+Raw_Data[[#This Row],[Skor_DP]]+Raw_Data[[#This Row],[Skor_Tenor]]+Raw_Data[[#This Row],[Skor_Telat]]</f>
        <v>6</v>
      </c>
      <c r="AI2027" t="str">
        <f>IF(Raw_Data[[#This Row],[Risk_Score]]&lt;=6,"Low Risk",IF(Raw_Data[[#This Row],[Risk_Score]]&lt;=8,"Medium Risk","High Risk"))</f>
        <v>Low Risk</v>
      </c>
      <c r="AJ2027">
        <f ca="1">IFERROR(DATEDIF(Raw_Data[[#This Row],[tanggal_pengajuan]],TODAY(),"m"),"N/A")</f>
        <v>5</v>
      </c>
      <c r="AK2027" t="str">
        <f ca="1">IF(ISNUMBER(Raw_Data[[#This Row],[MOB]]),IF(Raw_Data[[#This Row],[MOB]]&lt;6,"0-5 bulan",IF(Raw_Data[[#This Row],[MOB]]&lt;12,"6-11 bulan",IF(Raw_Data[[#This Row],[MOB]]&lt;24,"12-23 bulan","24+ bulan"))),"N/A")</f>
        <v>0-5 bulan</v>
      </c>
    </row>
    <row r="2028" spans="1:37" ht="14.25" customHeight="1" x14ac:dyDescent="0.45">
      <c r="A2028" t="s">
        <v>4739</v>
      </c>
      <c r="B2028" s="64">
        <v>46088</v>
      </c>
      <c r="C2028" s="1" t="str">
        <f t="shared" si="31"/>
        <v>March</v>
      </c>
      <c r="D2028" t="s">
        <v>3549</v>
      </c>
      <c r="E2028" t="s">
        <v>4740</v>
      </c>
      <c r="F2028">
        <v>56</v>
      </c>
      <c r="G2028" t="s">
        <v>40</v>
      </c>
      <c r="H2028" t="s">
        <v>62</v>
      </c>
      <c r="I2028" s="2">
        <v>3365000</v>
      </c>
      <c r="J2028" s="3">
        <f>Raw_Data[[#This Row],[cicilan_per_bulan]]/Raw_Data[[#This Row],[penghasilan_bulanan]]</f>
        <v>0.26832095096582464</v>
      </c>
      <c r="K2028" t="s">
        <v>91</v>
      </c>
      <c r="L2028" t="s">
        <v>92</v>
      </c>
      <c r="M2028" t="s">
        <v>44</v>
      </c>
      <c r="N2028" t="s">
        <v>171</v>
      </c>
      <c r="O2028" t="s">
        <v>172</v>
      </c>
      <c r="P2028" s="2">
        <v>41876000</v>
      </c>
      <c r="Q2028" s="2">
        <v>10469000</v>
      </c>
      <c r="R2028" t="str">
        <f>IF(Raw_Data[[#This Row],[persen_dp]]&lt;15%,"Low",IF(Raw_Data[[#This Row],[persen_dp]]&gt;25%,"High","Medium"))</f>
        <v>Medium</v>
      </c>
      <c r="S2028" s="3">
        <v>0.25</v>
      </c>
      <c r="T2028">
        <v>60</v>
      </c>
      <c r="U2028">
        <v>0.14499999999999999</v>
      </c>
      <c r="V2028" s="2">
        <v>902900</v>
      </c>
      <c r="W2028" s="2">
        <v>54177000</v>
      </c>
      <c r="X2028" t="str">
        <f>IF(OR(Raw_Data[[#This Row],[status_pembayaran]]="Macet",Raw_Data[[#This Row],[status_pembayaran]]="Kurang Lancar"),"Non Performing Loan","Performing")</f>
        <v>Performing</v>
      </c>
      <c r="Y2028" t="s">
        <v>47</v>
      </c>
      <c r="Z2028">
        <v>0</v>
      </c>
      <c r="AA2028">
        <v>0</v>
      </c>
      <c r="AB2028">
        <v>1</v>
      </c>
      <c r="AC2028" t="s">
        <v>104</v>
      </c>
      <c r="AD2028">
        <f>IF(Raw_Data[[#This Row],[rasio]]&lt;0.2,1,IF(Raw_Data[[#This Row],[rasio]]&lt;0.3,2,IF(Raw_Data[[#This Row],[rasio]]&lt;0.4,3,4)))</f>
        <v>2</v>
      </c>
      <c r="AE2028">
        <f>IF(Raw_Data[[#This Row],[kategori_dp]]="High",1,IF(Raw_Data[[#This Row],[kategori_dp]]="Medium",2,3))</f>
        <v>2</v>
      </c>
      <c r="AF2028">
        <f>IF(Raw_Data[[#This Row],[tenor_bulan]]&lt;=24,1,IF(Raw_Data[[#This Row],[tenor_bulan]]&lt;=36,2,IF(Raw_Data[[#This Row],[tenor_bulan]]&lt;=48,3,4)))</f>
        <v>4</v>
      </c>
      <c r="AG2028">
        <f>IF(Raw_Data[[#This Row],[jumlah_kali_telat]]=0,0,IF(Raw_Data[[#This Row],[jumlah_kali_telat]]&lt;=2,2,4))</f>
        <v>0</v>
      </c>
      <c r="AH2028">
        <f>Raw_Data[[#This Row],[Skor_Rasio]]+Raw_Data[[#This Row],[Skor_DP]]+Raw_Data[[#This Row],[Skor_Tenor]]+Raw_Data[[#This Row],[Skor_Telat]]</f>
        <v>8</v>
      </c>
      <c r="AI2028" t="str">
        <f>IF(Raw_Data[[#This Row],[Risk_Score]]&lt;=6,"Low Risk",IF(Raw_Data[[#This Row],[Risk_Score]]&lt;=8,"Medium Risk","High Risk"))</f>
        <v>Medium Risk</v>
      </c>
      <c r="AJ2028">
        <f ca="1">IFERROR(DATEDIF(Raw_Data[[#This Row],[tanggal_pengajuan]],TODAY(),"m"),"N/A")</f>
        <v>7</v>
      </c>
      <c r="AK2028" t="str">
        <f ca="1">IF(ISNUMBER(Raw_Data[[#This Row],[MOB]]),IF(Raw_Data[[#This Row],[MOB]]&lt;6,"0-5 bulan",IF(Raw_Data[[#This Row],[MOB]]&lt;12,"6-11 bulan",IF(Raw_Data[[#This Row],[MOB]]&lt;24,"12-23 bulan","24+ bulan"))),"N/A")</f>
        <v>6-11 bulan</v>
      </c>
    </row>
    <row r="2029" spans="1:37" ht="14.25" customHeight="1" x14ac:dyDescent="0.45">
      <c r="A2029" t="s">
        <v>4741</v>
      </c>
      <c r="B2029" s="64">
        <v>46097</v>
      </c>
      <c r="C2029" s="1" t="str">
        <f t="shared" si="31"/>
        <v>March</v>
      </c>
      <c r="D2029" t="s">
        <v>1813</v>
      </c>
      <c r="E2029" t="s">
        <v>4742</v>
      </c>
      <c r="F2029">
        <v>57</v>
      </c>
      <c r="G2029" t="s">
        <v>40</v>
      </c>
      <c r="H2029" t="s">
        <v>126</v>
      </c>
      <c r="I2029" s="2">
        <v>2879000</v>
      </c>
      <c r="J2029" s="3">
        <f>Raw_Data[[#This Row],[cicilan_per_bulan]]/Raw_Data[[#This Row],[penghasilan_bulanan]]</f>
        <v>0.58120875303924979</v>
      </c>
      <c r="K2029" t="s">
        <v>42</v>
      </c>
      <c r="L2029" t="s">
        <v>43</v>
      </c>
      <c r="M2029" t="s">
        <v>44</v>
      </c>
      <c r="N2029" t="s">
        <v>184</v>
      </c>
      <c r="O2029" t="s">
        <v>122</v>
      </c>
      <c r="P2029" s="2">
        <v>35341000</v>
      </c>
      <c r="Q2029" s="2">
        <v>10602000</v>
      </c>
      <c r="R2029" t="str">
        <f>IF(Raw_Data[[#This Row],[persen_dp]]&lt;15%,"Low",IF(Raw_Data[[#This Row],[persen_dp]]&gt;25%,"High","Medium"))</f>
        <v>High</v>
      </c>
      <c r="S2029" s="3">
        <v>0.3</v>
      </c>
      <c r="T2029">
        <v>18</v>
      </c>
      <c r="U2029">
        <v>0.14499999999999999</v>
      </c>
      <c r="V2029" s="2">
        <v>1673300</v>
      </c>
      <c r="W2029" s="2">
        <v>30120000</v>
      </c>
      <c r="X2029" t="str">
        <f>IF(OR(Raw_Data[[#This Row],[status_pembayaran]]="Macet",Raw_Data[[#This Row],[status_pembayaran]]="Kurang Lancar"),"Non Performing Loan","Performing")</f>
        <v>Performing</v>
      </c>
      <c r="Y2029" t="s">
        <v>47</v>
      </c>
      <c r="Z2029">
        <v>0</v>
      </c>
      <c r="AA2029">
        <v>0</v>
      </c>
      <c r="AB2029">
        <v>1</v>
      </c>
      <c r="AC2029" t="s">
        <v>104</v>
      </c>
      <c r="AD2029">
        <f>IF(Raw_Data[[#This Row],[rasio]]&lt;0.2,1,IF(Raw_Data[[#This Row],[rasio]]&lt;0.3,2,IF(Raw_Data[[#This Row],[rasio]]&lt;0.4,3,4)))</f>
        <v>4</v>
      </c>
      <c r="AE2029">
        <f>IF(Raw_Data[[#This Row],[kategori_dp]]="High",1,IF(Raw_Data[[#This Row],[kategori_dp]]="Medium",2,3))</f>
        <v>1</v>
      </c>
      <c r="AF2029">
        <f>IF(Raw_Data[[#This Row],[tenor_bulan]]&lt;=24,1,IF(Raw_Data[[#This Row],[tenor_bulan]]&lt;=36,2,IF(Raw_Data[[#This Row],[tenor_bulan]]&lt;=48,3,4)))</f>
        <v>1</v>
      </c>
      <c r="AG2029">
        <f>IF(Raw_Data[[#This Row],[jumlah_kali_telat]]=0,0,IF(Raw_Data[[#This Row],[jumlah_kali_telat]]&lt;=2,2,4))</f>
        <v>0</v>
      </c>
      <c r="AH2029">
        <f>Raw_Data[[#This Row],[Skor_Rasio]]+Raw_Data[[#This Row],[Skor_DP]]+Raw_Data[[#This Row],[Skor_Tenor]]+Raw_Data[[#This Row],[Skor_Telat]]</f>
        <v>6</v>
      </c>
      <c r="AI2029" t="str">
        <f>IF(Raw_Data[[#This Row],[Risk_Score]]&lt;=6,"Low Risk",IF(Raw_Data[[#This Row],[Risk_Score]]&lt;=8,"Medium Risk","High Risk"))</f>
        <v>Low Risk</v>
      </c>
      <c r="AJ2029">
        <f ca="1">IFERROR(DATEDIF(Raw_Data[[#This Row],[tanggal_pengajuan]],TODAY(),"m"),"N/A")</f>
        <v>7</v>
      </c>
      <c r="AK2029" t="str">
        <f ca="1">IF(ISNUMBER(Raw_Data[[#This Row],[MOB]]),IF(Raw_Data[[#This Row],[MOB]]&lt;6,"0-5 bulan",IF(Raw_Data[[#This Row],[MOB]]&lt;12,"6-11 bulan",IF(Raw_Data[[#This Row],[MOB]]&lt;24,"12-23 bulan","24+ bulan"))),"N/A")</f>
        <v>6-11 bulan</v>
      </c>
    </row>
    <row r="2030" spans="1:37" ht="14.25" customHeight="1" x14ac:dyDescent="0.45">
      <c r="A2030" t="s">
        <v>4743</v>
      </c>
      <c r="B2030" s="64">
        <v>46169</v>
      </c>
      <c r="C2030" s="1" t="str">
        <f t="shared" si="31"/>
        <v>May</v>
      </c>
      <c r="D2030" t="s">
        <v>1545</v>
      </c>
      <c r="E2030" t="s">
        <v>4744</v>
      </c>
      <c r="F2030">
        <v>36</v>
      </c>
      <c r="G2030" t="s">
        <v>51</v>
      </c>
      <c r="H2030" t="s">
        <v>62</v>
      </c>
      <c r="I2030" s="2">
        <v>3436000</v>
      </c>
      <c r="J2030" s="3">
        <f>Raw_Data[[#This Row],[cicilan_per_bulan]]/Raw_Data[[#This Row],[penghasilan_bulanan]]</f>
        <v>0.49880675203725261</v>
      </c>
      <c r="K2030" t="s">
        <v>70</v>
      </c>
      <c r="L2030" t="s">
        <v>71</v>
      </c>
      <c r="M2030" t="s">
        <v>55</v>
      </c>
      <c r="N2030" t="s">
        <v>231</v>
      </c>
      <c r="O2030" t="s">
        <v>232</v>
      </c>
      <c r="P2030" s="2">
        <v>39859000</v>
      </c>
      <c r="Q2030" s="2">
        <v>7972000</v>
      </c>
      <c r="R2030" t="str">
        <f>IF(Raw_Data[[#This Row],[persen_dp]]&lt;15%,"Low",IF(Raw_Data[[#This Row],[persen_dp]]&gt;25%,"High","Medium"))</f>
        <v>Medium</v>
      </c>
      <c r="S2030" s="3">
        <v>0.2</v>
      </c>
      <c r="T2030">
        <v>24</v>
      </c>
      <c r="U2030">
        <v>0.14499999999999999</v>
      </c>
      <c r="V2030" s="2">
        <v>1713900</v>
      </c>
      <c r="W2030" s="2">
        <v>41135000</v>
      </c>
      <c r="X2030" t="str">
        <f>IF(OR(Raw_Data[[#This Row],[status_pembayaran]]="Macet",Raw_Data[[#This Row],[status_pembayaran]]="Kurang Lancar"),"Non Performing Loan","Performing")</f>
        <v>Performing</v>
      </c>
      <c r="Y2030" t="s">
        <v>47</v>
      </c>
      <c r="Z2030">
        <v>0</v>
      </c>
      <c r="AA2030">
        <v>0</v>
      </c>
      <c r="AB2030">
        <v>1</v>
      </c>
      <c r="AC2030" t="s">
        <v>104</v>
      </c>
      <c r="AD2030">
        <f>IF(Raw_Data[[#This Row],[rasio]]&lt;0.2,1,IF(Raw_Data[[#This Row],[rasio]]&lt;0.3,2,IF(Raw_Data[[#This Row],[rasio]]&lt;0.4,3,4)))</f>
        <v>4</v>
      </c>
      <c r="AE2030">
        <f>IF(Raw_Data[[#This Row],[kategori_dp]]="High",1,IF(Raw_Data[[#This Row],[kategori_dp]]="Medium",2,3))</f>
        <v>2</v>
      </c>
      <c r="AF2030">
        <f>IF(Raw_Data[[#This Row],[tenor_bulan]]&lt;=24,1,IF(Raw_Data[[#This Row],[tenor_bulan]]&lt;=36,2,IF(Raw_Data[[#This Row],[tenor_bulan]]&lt;=48,3,4)))</f>
        <v>1</v>
      </c>
      <c r="AG2030">
        <f>IF(Raw_Data[[#This Row],[jumlah_kali_telat]]=0,0,IF(Raw_Data[[#This Row],[jumlah_kali_telat]]&lt;=2,2,4))</f>
        <v>0</v>
      </c>
      <c r="AH2030">
        <f>Raw_Data[[#This Row],[Skor_Rasio]]+Raw_Data[[#This Row],[Skor_DP]]+Raw_Data[[#This Row],[Skor_Tenor]]+Raw_Data[[#This Row],[Skor_Telat]]</f>
        <v>7</v>
      </c>
      <c r="AI2030" t="str">
        <f>IF(Raw_Data[[#This Row],[Risk_Score]]&lt;=6,"Low Risk",IF(Raw_Data[[#This Row],[Risk_Score]]&lt;=8,"Medium Risk","High Risk"))</f>
        <v>Medium Risk</v>
      </c>
      <c r="AJ2030">
        <f ca="1">IFERROR(DATEDIF(Raw_Data[[#This Row],[tanggal_pengajuan]],TODAY(),"m"),"N/A")</f>
        <v>4</v>
      </c>
      <c r="AK2030" t="str">
        <f ca="1">IF(ISNUMBER(Raw_Data[[#This Row],[MOB]]),IF(Raw_Data[[#This Row],[MOB]]&lt;6,"0-5 bulan",IF(Raw_Data[[#This Row],[MOB]]&lt;12,"6-11 bulan",IF(Raw_Data[[#This Row],[MOB]]&lt;24,"12-23 bulan","24+ bulan"))),"N/A")</f>
        <v>0-5 bulan</v>
      </c>
    </row>
    <row r="2031" spans="1:37" ht="14.25" customHeight="1" x14ac:dyDescent="0.45">
      <c r="A2031" t="s">
        <v>4745</v>
      </c>
      <c r="B2031" s="64">
        <v>46066</v>
      </c>
      <c r="C2031" s="1" t="str">
        <f t="shared" si="31"/>
        <v>February</v>
      </c>
      <c r="D2031" t="s">
        <v>1415</v>
      </c>
      <c r="E2031" t="s">
        <v>4746</v>
      </c>
      <c r="F2031">
        <v>41</v>
      </c>
      <c r="G2031" t="s">
        <v>40</v>
      </c>
      <c r="H2031" t="s">
        <v>101</v>
      </c>
      <c r="I2031" s="2">
        <v>3722000</v>
      </c>
      <c r="J2031" s="3">
        <f>Raw_Data[[#This Row],[cicilan_per_bulan]]/Raw_Data[[#This Row],[penghasilan_bulanan]]</f>
        <v>0.31179473401397101</v>
      </c>
      <c r="K2031" t="s">
        <v>114</v>
      </c>
      <c r="L2031" t="s">
        <v>115</v>
      </c>
      <c r="M2031" t="s">
        <v>44</v>
      </c>
      <c r="N2031" t="s">
        <v>273</v>
      </c>
      <c r="O2031" t="s">
        <v>274</v>
      </c>
      <c r="P2031" s="2">
        <v>17374000</v>
      </c>
      <c r="Q2031" s="2">
        <v>5212000</v>
      </c>
      <c r="R2031" t="str">
        <f>IF(Raw_Data[[#This Row],[persen_dp]]&lt;15%,"Low",IF(Raw_Data[[#This Row],[persen_dp]]&gt;25%,"High","Medium"))</f>
        <v>High</v>
      </c>
      <c r="S2031" s="3">
        <v>0.3</v>
      </c>
      <c r="T2031">
        <v>12</v>
      </c>
      <c r="U2031">
        <v>0.14499999999999999</v>
      </c>
      <c r="V2031" s="2">
        <v>1160500</v>
      </c>
      <c r="W2031" s="2">
        <v>13926000</v>
      </c>
      <c r="X2031" t="str">
        <f>IF(OR(Raw_Data[[#This Row],[status_pembayaran]]="Macet",Raw_Data[[#This Row],[status_pembayaran]]="Kurang Lancar"),"Non Performing Loan","Performing")</f>
        <v>Performing</v>
      </c>
      <c r="Y2031" t="s">
        <v>47</v>
      </c>
      <c r="Z2031">
        <v>0</v>
      </c>
      <c r="AA2031">
        <v>0</v>
      </c>
      <c r="AB2031">
        <v>1</v>
      </c>
      <c r="AC2031" t="s">
        <v>104</v>
      </c>
      <c r="AD2031">
        <f>IF(Raw_Data[[#This Row],[rasio]]&lt;0.2,1,IF(Raw_Data[[#This Row],[rasio]]&lt;0.3,2,IF(Raw_Data[[#This Row],[rasio]]&lt;0.4,3,4)))</f>
        <v>3</v>
      </c>
      <c r="AE2031">
        <f>IF(Raw_Data[[#This Row],[kategori_dp]]="High",1,IF(Raw_Data[[#This Row],[kategori_dp]]="Medium",2,3))</f>
        <v>1</v>
      </c>
      <c r="AF2031">
        <f>IF(Raw_Data[[#This Row],[tenor_bulan]]&lt;=24,1,IF(Raw_Data[[#This Row],[tenor_bulan]]&lt;=36,2,IF(Raw_Data[[#This Row],[tenor_bulan]]&lt;=48,3,4)))</f>
        <v>1</v>
      </c>
      <c r="AG2031">
        <f>IF(Raw_Data[[#This Row],[jumlah_kali_telat]]=0,0,IF(Raw_Data[[#This Row],[jumlah_kali_telat]]&lt;=2,2,4))</f>
        <v>0</v>
      </c>
      <c r="AH2031">
        <f>Raw_Data[[#This Row],[Skor_Rasio]]+Raw_Data[[#This Row],[Skor_DP]]+Raw_Data[[#This Row],[Skor_Tenor]]+Raw_Data[[#This Row],[Skor_Telat]]</f>
        <v>5</v>
      </c>
      <c r="AI2031" t="str">
        <f>IF(Raw_Data[[#This Row],[Risk_Score]]&lt;=6,"Low Risk",IF(Raw_Data[[#This Row],[Risk_Score]]&lt;=8,"Medium Risk","High Risk"))</f>
        <v>Low Risk</v>
      </c>
      <c r="AJ2031">
        <f ca="1">IFERROR(DATEDIF(Raw_Data[[#This Row],[tanggal_pengajuan]],TODAY(),"m"),"N/A")</f>
        <v>8</v>
      </c>
      <c r="AK2031" t="str">
        <f ca="1">IF(ISNUMBER(Raw_Data[[#This Row],[MOB]]),IF(Raw_Data[[#This Row],[MOB]]&lt;6,"0-5 bulan",IF(Raw_Data[[#This Row],[MOB]]&lt;12,"6-11 bulan",IF(Raw_Data[[#This Row],[MOB]]&lt;24,"12-23 bulan","24+ bulan"))),"N/A")</f>
        <v>6-11 bulan</v>
      </c>
    </row>
    <row r="2032" spans="1:37" ht="14.25" customHeight="1" x14ac:dyDescent="0.45">
      <c r="A2032" t="s">
        <v>4747</v>
      </c>
      <c r="B2032" s="64">
        <v>46163</v>
      </c>
      <c r="C2032" s="1" t="str">
        <f t="shared" si="31"/>
        <v>May</v>
      </c>
      <c r="D2032" t="s">
        <v>635</v>
      </c>
      <c r="E2032" t="s">
        <v>4748</v>
      </c>
      <c r="F2032">
        <v>53</v>
      </c>
      <c r="G2032" t="s">
        <v>51</v>
      </c>
      <c r="H2032" t="s">
        <v>108</v>
      </c>
      <c r="I2032" s="2">
        <v>5898000</v>
      </c>
      <c r="J2032" s="3">
        <f>Raw_Data[[#This Row],[cicilan_per_bulan]]/Raw_Data[[#This Row],[penghasilan_bulanan]]</f>
        <v>0.24611732790776533</v>
      </c>
      <c r="K2032" t="s">
        <v>109</v>
      </c>
      <c r="L2032" t="s">
        <v>110</v>
      </c>
      <c r="M2032" t="s">
        <v>44</v>
      </c>
      <c r="N2032" t="s">
        <v>184</v>
      </c>
      <c r="O2032" t="s">
        <v>122</v>
      </c>
      <c r="P2032" s="2">
        <v>36009000</v>
      </c>
      <c r="Q2032" s="2">
        <v>9002000</v>
      </c>
      <c r="R2032" t="str">
        <f>IF(Raw_Data[[#This Row],[persen_dp]]&lt;15%,"Low",IF(Raw_Data[[#This Row],[persen_dp]]&gt;25%,"High","Medium"))</f>
        <v>Medium</v>
      </c>
      <c r="S2032" s="3">
        <v>0.25</v>
      </c>
      <c r="T2032">
        <v>24</v>
      </c>
      <c r="U2032">
        <v>0.14499999999999999</v>
      </c>
      <c r="V2032" s="2">
        <v>1451600</v>
      </c>
      <c r="W2032" s="2">
        <v>34839000</v>
      </c>
      <c r="X2032" t="str">
        <f>IF(OR(Raw_Data[[#This Row],[status_pembayaran]]="Macet",Raw_Data[[#This Row],[status_pembayaran]]="Kurang Lancar"),"Non Performing Loan","Performing")</f>
        <v>Performing</v>
      </c>
      <c r="Y2032" t="s">
        <v>47</v>
      </c>
      <c r="Z2032">
        <v>0</v>
      </c>
      <c r="AA2032">
        <v>0</v>
      </c>
      <c r="AB2032">
        <v>1</v>
      </c>
      <c r="AC2032" t="s">
        <v>58</v>
      </c>
      <c r="AD2032">
        <f>IF(Raw_Data[[#This Row],[rasio]]&lt;0.2,1,IF(Raw_Data[[#This Row],[rasio]]&lt;0.3,2,IF(Raw_Data[[#This Row],[rasio]]&lt;0.4,3,4)))</f>
        <v>2</v>
      </c>
      <c r="AE2032">
        <f>IF(Raw_Data[[#This Row],[kategori_dp]]="High",1,IF(Raw_Data[[#This Row],[kategori_dp]]="Medium",2,3))</f>
        <v>2</v>
      </c>
      <c r="AF2032">
        <f>IF(Raw_Data[[#This Row],[tenor_bulan]]&lt;=24,1,IF(Raw_Data[[#This Row],[tenor_bulan]]&lt;=36,2,IF(Raw_Data[[#This Row],[tenor_bulan]]&lt;=48,3,4)))</f>
        <v>1</v>
      </c>
      <c r="AG2032">
        <f>IF(Raw_Data[[#This Row],[jumlah_kali_telat]]=0,0,IF(Raw_Data[[#This Row],[jumlah_kali_telat]]&lt;=2,2,4))</f>
        <v>0</v>
      </c>
      <c r="AH2032">
        <f>Raw_Data[[#This Row],[Skor_Rasio]]+Raw_Data[[#This Row],[Skor_DP]]+Raw_Data[[#This Row],[Skor_Tenor]]+Raw_Data[[#This Row],[Skor_Telat]]</f>
        <v>5</v>
      </c>
      <c r="AI2032" t="str">
        <f>IF(Raw_Data[[#This Row],[Risk_Score]]&lt;=6,"Low Risk",IF(Raw_Data[[#This Row],[Risk_Score]]&lt;=8,"Medium Risk","High Risk"))</f>
        <v>Low Risk</v>
      </c>
      <c r="AJ2032">
        <f ca="1">IFERROR(DATEDIF(Raw_Data[[#This Row],[tanggal_pengajuan]],TODAY(),"m"),"N/A")</f>
        <v>5</v>
      </c>
      <c r="AK2032" t="str">
        <f ca="1">IF(ISNUMBER(Raw_Data[[#This Row],[MOB]]),IF(Raw_Data[[#This Row],[MOB]]&lt;6,"0-5 bulan",IF(Raw_Data[[#This Row],[MOB]]&lt;12,"6-11 bulan",IF(Raw_Data[[#This Row],[MOB]]&lt;24,"12-23 bulan","24+ bulan"))),"N/A")</f>
        <v>0-5 bulan</v>
      </c>
    </row>
    <row r="2033" spans="1:37" ht="14.25" customHeight="1" x14ac:dyDescent="0.45">
      <c r="A2033" t="s">
        <v>4749</v>
      </c>
      <c r="B2033" s="64">
        <v>46119</v>
      </c>
      <c r="C2033" s="1" t="str">
        <f t="shared" si="31"/>
        <v>April</v>
      </c>
      <c r="D2033" t="s">
        <v>537</v>
      </c>
      <c r="E2033" t="s">
        <v>4750</v>
      </c>
      <c r="F2033">
        <v>50</v>
      </c>
      <c r="G2033" t="s">
        <v>51</v>
      </c>
      <c r="H2033" t="s">
        <v>176</v>
      </c>
      <c r="I2033" s="2">
        <v>4092000</v>
      </c>
      <c r="J2033" s="3">
        <f>Raw_Data[[#This Row],[cicilan_per_bulan]]/Raw_Data[[#This Row],[penghasilan_bulanan]]</f>
        <v>0.31304985337243402</v>
      </c>
      <c r="K2033" t="s">
        <v>70</v>
      </c>
      <c r="L2033" t="s">
        <v>71</v>
      </c>
      <c r="M2033" t="s">
        <v>55</v>
      </c>
      <c r="N2033" t="s">
        <v>141</v>
      </c>
      <c r="O2033" t="s">
        <v>46</v>
      </c>
      <c r="P2033" s="2">
        <v>22376000</v>
      </c>
      <c r="Q2033" s="2">
        <v>8950000</v>
      </c>
      <c r="R2033" t="str">
        <f>IF(Raw_Data[[#This Row],[persen_dp]]&lt;15%,"Low",IF(Raw_Data[[#This Row],[persen_dp]]&gt;25%,"High","Medium"))</f>
        <v>High</v>
      </c>
      <c r="S2033" s="3">
        <v>0.4</v>
      </c>
      <c r="T2033">
        <v>12</v>
      </c>
      <c r="U2033">
        <v>0.14499999999999999</v>
      </c>
      <c r="V2033" s="2">
        <v>1281000</v>
      </c>
      <c r="W2033" s="2">
        <v>15372000</v>
      </c>
      <c r="X2033" t="str">
        <f>IF(OR(Raw_Data[[#This Row],[status_pembayaran]]="Macet",Raw_Data[[#This Row],[status_pembayaran]]="Kurang Lancar"),"Non Performing Loan","Performing")</f>
        <v>Performing</v>
      </c>
      <c r="Y2033" t="s">
        <v>47</v>
      </c>
      <c r="Z2033">
        <v>0</v>
      </c>
      <c r="AA2033">
        <v>0</v>
      </c>
      <c r="AB2033">
        <v>1</v>
      </c>
      <c r="AC2033" t="s">
        <v>58</v>
      </c>
      <c r="AD2033">
        <f>IF(Raw_Data[[#This Row],[rasio]]&lt;0.2,1,IF(Raw_Data[[#This Row],[rasio]]&lt;0.3,2,IF(Raw_Data[[#This Row],[rasio]]&lt;0.4,3,4)))</f>
        <v>3</v>
      </c>
      <c r="AE2033">
        <f>IF(Raw_Data[[#This Row],[kategori_dp]]="High",1,IF(Raw_Data[[#This Row],[kategori_dp]]="Medium",2,3))</f>
        <v>1</v>
      </c>
      <c r="AF2033">
        <f>IF(Raw_Data[[#This Row],[tenor_bulan]]&lt;=24,1,IF(Raw_Data[[#This Row],[tenor_bulan]]&lt;=36,2,IF(Raw_Data[[#This Row],[tenor_bulan]]&lt;=48,3,4)))</f>
        <v>1</v>
      </c>
      <c r="AG2033">
        <f>IF(Raw_Data[[#This Row],[jumlah_kali_telat]]=0,0,IF(Raw_Data[[#This Row],[jumlah_kali_telat]]&lt;=2,2,4))</f>
        <v>0</v>
      </c>
      <c r="AH2033">
        <f>Raw_Data[[#This Row],[Skor_Rasio]]+Raw_Data[[#This Row],[Skor_DP]]+Raw_Data[[#This Row],[Skor_Tenor]]+Raw_Data[[#This Row],[Skor_Telat]]</f>
        <v>5</v>
      </c>
      <c r="AI2033" t="str">
        <f>IF(Raw_Data[[#This Row],[Risk_Score]]&lt;=6,"Low Risk",IF(Raw_Data[[#This Row],[Risk_Score]]&lt;=8,"Medium Risk","High Risk"))</f>
        <v>Low Risk</v>
      </c>
      <c r="AJ2033">
        <f ca="1">IFERROR(DATEDIF(Raw_Data[[#This Row],[tanggal_pengajuan]],TODAY(),"m"),"N/A")</f>
        <v>6</v>
      </c>
      <c r="AK2033" t="str">
        <f ca="1">IF(ISNUMBER(Raw_Data[[#This Row],[MOB]]),IF(Raw_Data[[#This Row],[MOB]]&lt;6,"0-5 bulan",IF(Raw_Data[[#This Row],[MOB]]&lt;12,"6-11 bulan",IF(Raw_Data[[#This Row],[MOB]]&lt;24,"12-23 bulan","24+ bulan"))),"N/A")</f>
        <v>6-11 bulan</v>
      </c>
    </row>
    <row r="2034" spans="1:37" ht="14.25" customHeight="1" x14ac:dyDescent="0.45">
      <c r="A2034" t="s">
        <v>4751</v>
      </c>
      <c r="B2034" s="64">
        <v>46162</v>
      </c>
      <c r="C2034" s="1" t="str">
        <f t="shared" si="31"/>
        <v>May</v>
      </c>
      <c r="D2034" t="s">
        <v>2618</v>
      </c>
      <c r="E2034" t="s">
        <v>4752</v>
      </c>
      <c r="F2034">
        <v>21</v>
      </c>
      <c r="G2034" t="s">
        <v>51</v>
      </c>
      <c r="H2034" t="s">
        <v>90</v>
      </c>
      <c r="I2034" s="2">
        <v>6134000</v>
      </c>
      <c r="J2034" s="3">
        <f>Raw_Data[[#This Row],[cicilan_per_bulan]]/Raw_Data[[#This Row],[penghasilan_bulanan]]</f>
        <v>0.18082817085099445</v>
      </c>
      <c r="K2034" t="s">
        <v>91</v>
      </c>
      <c r="L2034" t="s">
        <v>92</v>
      </c>
      <c r="M2034" t="s">
        <v>44</v>
      </c>
      <c r="N2034" t="s">
        <v>184</v>
      </c>
      <c r="O2034" t="s">
        <v>122</v>
      </c>
      <c r="P2034" s="2">
        <v>37104000</v>
      </c>
      <c r="Q2034" s="2">
        <v>9276000</v>
      </c>
      <c r="R2034" t="str">
        <f>IF(Raw_Data[[#This Row],[persen_dp]]&lt;15%,"Low",IF(Raw_Data[[#This Row],[persen_dp]]&gt;25%,"High","Medium"))</f>
        <v>Medium</v>
      </c>
      <c r="S2034" s="3">
        <v>0.25</v>
      </c>
      <c r="T2034">
        <v>36</v>
      </c>
      <c r="U2034">
        <v>0.14499999999999999</v>
      </c>
      <c r="V2034" s="2">
        <v>1109200</v>
      </c>
      <c r="W2034" s="2">
        <v>39933000</v>
      </c>
      <c r="X2034" t="str">
        <f>IF(OR(Raw_Data[[#This Row],[status_pembayaran]]="Macet",Raw_Data[[#This Row],[status_pembayaran]]="Kurang Lancar"),"Non Performing Loan","Performing")</f>
        <v>Performing</v>
      </c>
      <c r="Y2034" t="s">
        <v>47</v>
      </c>
      <c r="Z2034">
        <v>0</v>
      </c>
      <c r="AA2034">
        <v>0</v>
      </c>
      <c r="AB2034">
        <v>1</v>
      </c>
      <c r="AC2034" t="s">
        <v>58</v>
      </c>
      <c r="AD2034">
        <f>IF(Raw_Data[[#This Row],[rasio]]&lt;0.2,1,IF(Raw_Data[[#This Row],[rasio]]&lt;0.3,2,IF(Raw_Data[[#This Row],[rasio]]&lt;0.4,3,4)))</f>
        <v>1</v>
      </c>
      <c r="AE2034">
        <f>IF(Raw_Data[[#This Row],[kategori_dp]]="High",1,IF(Raw_Data[[#This Row],[kategori_dp]]="Medium",2,3))</f>
        <v>2</v>
      </c>
      <c r="AF2034">
        <f>IF(Raw_Data[[#This Row],[tenor_bulan]]&lt;=24,1,IF(Raw_Data[[#This Row],[tenor_bulan]]&lt;=36,2,IF(Raw_Data[[#This Row],[tenor_bulan]]&lt;=48,3,4)))</f>
        <v>2</v>
      </c>
      <c r="AG2034">
        <f>IF(Raw_Data[[#This Row],[jumlah_kali_telat]]=0,0,IF(Raw_Data[[#This Row],[jumlah_kali_telat]]&lt;=2,2,4))</f>
        <v>0</v>
      </c>
      <c r="AH2034">
        <f>Raw_Data[[#This Row],[Skor_Rasio]]+Raw_Data[[#This Row],[Skor_DP]]+Raw_Data[[#This Row],[Skor_Tenor]]+Raw_Data[[#This Row],[Skor_Telat]]</f>
        <v>5</v>
      </c>
      <c r="AI2034" t="str">
        <f>IF(Raw_Data[[#This Row],[Risk_Score]]&lt;=6,"Low Risk",IF(Raw_Data[[#This Row],[Risk_Score]]&lt;=8,"Medium Risk","High Risk"))</f>
        <v>Low Risk</v>
      </c>
      <c r="AJ2034">
        <f ca="1">IFERROR(DATEDIF(Raw_Data[[#This Row],[tanggal_pengajuan]],TODAY(),"m"),"N/A")</f>
        <v>5</v>
      </c>
      <c r="AK2034" t="str">
        <f ca="1">IF(ISNUMBER(Raw_Data[[#This Row],[MOB]]),IF(Raw_Data[[#This Row],[MOB]]&lt;6,"0-5 bulan",IF(Raw_Data[[#This Row],[MOB]]&lt;12,"6-11 bulan",IF(Raw_Data[[#This Row],[MOB]]&lt;24,"12-23 bulan","24+ bulan"))),"N/A")</f>
        <v>0-5 bulan</v>
      </c>
    </row>
    <row r="2035" spans="1:37" ht="14.25" customHeight="1" x14ac:dyDescent="0.45">
      <c r="A2035" t="s">
        <v>4753</v>
      </c>
      <c r="B2035" s="64">
        <v>46136</v>
      </c>
      <c r="C2035" s="1" t="str">
        <f t="shared" si="31"/>
        <v>April</v>
      </c>
      <c r="D2035" t="s">
        <v>817</v>
      </c>
      <c r="E2035" t="s">
        <v>211</v>
      </c>
      <c r="F2035">
        <v>54</v>
      </c>
      <c r="G2035" t="s">
        <v>40</v>
      </c>
      <c r="H2035" t="s">
        <v>41</v>
      </c>
      <c r="I2035" s="2">
        <v>4717000</v>
      </c>
      <c r="J2035" s="3">
        <f>Raw_Data[[#This Row],[cicilan_per_bulan]]/Raw_Data[[#This Row],[penghasilan_bulanan]]</f>
        <v>0.28376086495654018</v>
      </c>
      <c r="K2035" t="s">
        <v>70</v>
      </c>
      <c r="L2035" t="s">
        <v>71</v>
      </c>
      <c r="M2035" t="s">
        <v>290</v>
      </c>
      <c r="N2035" t="s">
        <v>291</v>
      </c>
      <c r="O2035" t="s">
        <v>292</v>
      </c>
      <c r="P2035" s="2">
        <v>37309000</v>
      </c>
      <c r="Q2035" s="2">
        <v>3731000</v>
      </c>
      <c r="R2035" t="str">
        <f>IF(Raw_Data[[#This Row],[persen_dp]]&lt;15%,"Low",IF(Raw_Data[[#This Row],[persen_dp]]&gt;25%,"High","Medium"))</f>
        <v>Low</v>
      </c>
      <c r="S2035" s="3">
        <v>0.1</v>
      </c>
      <c r="T2035">
        <v>36</v>
      </c>
      <c r="U2035">
        <v>0.14499999999999999</v>
      </c>
      <c r="V2035" s="2">
        <v>1338500</v>
      </c>
      <c r="W2035" s="2">
        <v>48185000</v>
      </c>
      <c r="X2035" t="str">
        <f>IF(OR(Raw_Data[[#This Row],[status_pembayaran]]="Macet",Raw_Data[[#This Row],[status_pembayaran]]="Kurang Lancar"),"Non Performing Loan","Performing")</f>
        <v>Performing</v>
      </c>
      <c r="Y2035" t="s">
        <v>47</v>
      </c>
      <c r="Z2035">
        <v>0</v>
      </c>
      <c r="AA2035">
        <v>0</v>
      </c>
      <c r="AB2035">
        <v>1</v>
      </c>
      <c r="AD2035">
        <f>IF(Raw_Data[[#This Row],[rasio]]&lt;0.2,1,IF(Raw_Data[[#This Row],[rasio]]&lt;0.3,2,IF(Raw_Data[[#This Row],[rasio]]&lt;0.4,3,4)))</f>
        <v>2</v>
      </c>
      <c r="AE2035">
        <f>IF(Raw_Data[[#This Row],[kategori_dp]]="High",1,IF(Raw_Data[[#This Row],[kategori_dp]]="Medium",2,3))</f>
        <v>3</v>
      </c>
      <c r="AF2035">
        <f>IF(Raw_Data[[#This Row],[tenor_bulan]]&lt;=24,1,IF(Raw_Data[[#This Row],[tenor_bulan]]&lt;=36,2,IF(Raw_Data[[#This Row],[tenor_bulan]]&lt;=48,3,4)))</f>
        <v>2</v>
      </c>
      <c r="AG2035">
        <f>IF(Raw_Data[[#This Row],[jumlah_kali_telat]]=0,0,IF(Raw_Data[[#This Row],[jumlah_kali_telat]]&lt;=2,2,4))</f>
        <v>0</v>
      </c>
      <c r="AH2035">
        <f>Raw_Data[[#This Row],[Skor_Rasio]]+Raw_Data[[#This Row],[Skor_DP]]+Raw_Data[[#This Row],[Skor_Tenor]]+Raw_Data[[#This Row],[Skor_Telat]]</f>
        <v>7</v>
      </c>
      <c r="AI2035" t="str">
        <f>IF(Raw_Data[[#This Row],[Risk_Score]]&lt;=6,"Low Risk",IF(Raw_Data[[#This Row],[Risk_Score]]&lt;=8,"Medium Risk","High Risk"))</f>
        <v>Medium Risk</v>
      </c>
      <c r="AJ2035">
        <f ca="1">IFERROR(DATEDIF(Raw_Data[[#This Row],[tanggal_pengajuan]],TODAY(),"m"),"N/A")</f>
        <v>5</v>
      </c>
      <c r="AK2035" t="str">
        <f ca="1">IF(ISNUMBER(Raw_Data[[#This Row],[MOB]]),IF(Raw_Data[[#This Row],[MOB]]&lt;6,"0-5 bulan",IF(Raw_Data[[#This Row],[MOB]]&lt;12,"6-11 bulan",IF(Raw_Data[[#This Row],[MOB]]&lt;24,"12-23 bulan","24+ bulan"))),"N/A")</f>
        <v>0-5 bulan</v>
      </c>
    </row>
    <row r="2036" spans="1:37" ht="14.25" customHeight="1" x14ac:dyDescent="0.45">
      <c r="A2036" t="s">
        <v>4754</v>
      </c>
      <c r="B2036" s="64">
        <v>46130</v>
      </c>
      <c r="C2036" s="1" t="str">
        <f t="shared" ref="C2036:C2099" si="32">TEXT(B2036,"mmmm")</f>
        <v>April</v>
      </c>
      <c r="D2036" t="s">
        <v>1525</v>
      </c>
      <c r="E2036" t="s">
        <v>4755</v>
      </c>
      <c r="F2036">
        <v>54</v>
      </c>
      <c r="G2036" t="s">
        <v>51</v>
      </c>
      <c r="H2036" t="s">
        <v>108</v>
      </c>
      <c r="I2036" s="2">
        <v>5525000</v>
      </c>
      <c r="J2036" s="3">
        <f>Raw_Data[[#This Row],[cicilan_per_bulan]]/Raw_Data[[#This Row],[penghasilan_bulanan]]</f>
        <v>0.28564705882352942</v>
      </c>
      <c r="K2036" t="s">
        <v>109</v>
      </c>
      <c r="L2036" t="s">
        <v>110</v>
      </c>
      <c r="M2036" t="s">
        <v>44</v>
      </c>
      <c r="N2036" t="s">
        <v>184</v>
      </c>
      <c r="O2036" t="s">
        <v>122</v>
      </c>
      <c r="P2036" s="2">
        <v>36703000</v>
      </c>
      <c r="Q2036" s="2">
        <v>7341000</v>
      </c>
      <c r="R2036" t="str">
        <f>IF(Raw_Data[[#This Row],[persen_dp]]&lt;15%,"Low",IF(Raw_Data[[#This Row],[persen_dp]]&gt;25%,"High","Medium"))</f>
        <v>Medium</v>
      </c>
      <c r="S2036" s="3">
        <v>0.2</v>
      </c>
      <c r="T2036">
        <v>24</v>
      </c>
      <c r="U2036">
        <v>0.14499999999999999</v>
      </c>
      <c r="V2036" s="2">
        <v>1578200</v>
      </c>
      <c r="W2036" s="2">
        <v>37877000</v>
      </c>
      <c r="X2036" t="str">
        <f>IF(OR(Raw_Data[[#This Row],[status_pembayaran]]="Macet",Raw_Data[[#This Row],[status_pembayaran]]="Kurang Lancar"),"Non Performing Loan","Performing")</f>
        <v>Performing</v>
      </c>
      <c r="Y2036" t="s">
        <v>47</v>
      </c>
      <c r="Z2036">
        <v>0</v>
      </c>
      <c r="AA2036">
        <v>0</v>
      </c>
      <c r="AB2036">
        <v>1</v>
      </c>
      <c r="AD2036">
        <f>IF(Raw_Data[[#This Row],[rasio]]&lt;0.2,1,IF(Raw_Data[[#This Row],[rasio]]&lt;0.3,2,IF(Raw_Data[[#This Row],[rasio]]&lt;0.4,3,4)))</f>
        <v>2</v>
      </c>
      <c r="AE2036">
        <f>IF(Raw_Data[[#This Row],[kategori_dp]]="High",1,IF(Raw_Data[[#This Row],[kategori_dp]]="Medium",2,3))</f>
        <v>2</v>
      </c>
      <c r="AF2036">
        <f>IF(Raw_Data[[#This Row],[tenor_bulan]]&lt;=24,1,IF(Raw_Data[[#This Row],[tenor_bulan]]&lt;=36,2,IF(Raw_Data[[#This Row],[tenor_bulan]]&lt;=48,3,4)))</f>
        <v>1</v>
      </c>
      <c r="AG2036">
        <f>IF(Raw_Data[[#This Row],[jumlah_kali_telat]]=0,0,IF(Raw_Data[[#This Row],[jumlah_kali_telat]]&lt;=2,2,4))</f>
        <v>0</v>
      </c>
      <c r="AH2036">
        <f>Raw_Data[[#This Row],[Skor_Rasio]]+Raw_Data[[#This Row],[Skor_DP]]+Raw_Data[[#This Row],[Skor_Tenor]]+Raw_Data[[#This Row],[Skor_Telat]]</f>
        <v>5</v>
      </c>
      <c r="AI2036" t="str">
        <f>IF(Raw_Data[[#This Row],[Risk_Score]]&lt;=6,"Low Risk",IF(Raw_Data[[#This Row],[Risk_Score]]&lt;=8,"Medium Risk","High Risk"))</f>
        <v>Low Risk</v>
      </c>
      <c r="AJ2036">
        <f ca="1">IFERROR(DATEDIF(Raw_Data[[#This Row],[tanggal_pengajuan]],TODAY(),"m"),"N/A")</f>
        <v>6</v>
      </c>
      <c r="AK2036" t="str">
        <f ca="1">IF(ISNUMBER(Raw_Data[[#This Row],[MOB]]),IF(Raw_Data[[#This Row],[MOB]]&lt;6,"0-5 bulan",IF(Raw_Data[[#This Row],[MOB]]&lt;12,"6-11 bulan",IF(Raw_Data[[#This Row],[MOB]]&lt;24,"12-23 bulan","24+ bulan"))),"N/A")</f>
        <v>6-11 bulan</v>
      </c>
    </row>
    <row r="2037" spans="1:37" ht="14.25" customHeight="1" x14ac:dyDescent="0.45">
      <c r="A2037" t="s">
        <v>4756</v>
      </c>
      <c r="B2037" s="64">
        <v>46080</v>
      </c>
      <c r="C2037" s="1" t="str">
        <f t="shared" si="32"/>
        <v>February</v>
      </c>
      <c r="D2037" t="s">
        <v>3945</v>
      </c>
      <c r="E2037" t="s">
        <v>4757</v>
      </c>
      <c r="F2037">
        <v>21</v>
      </c>
      <c r="G2037" t="s">
        <v>51</v>
      </c>
      <c r="H2037" t="s">
        <v>152</v>
      </c>
      <c r="I2037" s="2">
        <v>3236000</v>
      </c>
      <c r="J2037" s="3">
        <f>Raw_Data[[#This Row],[cicilan_per_bulan]]/Raw_Data[[#This Row],[penghasilan_bulanan]]</f>
        <v>0.29153275648949323</v>
      </c>
      <c r="K2037" t="s">
        <v>192</v>
      </c>
      <c r="L2037" t="s">
        <v>128</v>
      </c>
      <c r="M2037" t="s">
        <v>55</v>
      </c>
      <c r="N2037" t="s">
        <v>65</v>
      </c>
      <c r="O2037" t="s">
        <v>46</v>
      </c>
      <c r="P2037" s="2">
        <v>27844000</v>
      </c>
      <c r="Q2037" s="2">
        <v>4177000</v>
      </c>
      <c r="R2037" t="str">
        <f>IF(Raw_Data[[#This Row],[persen_dp]]&lt;15%,"Low",IF(Raw_Data[[#This Row],[persen_dp]]&gt;25%,"High","Medium"))</f>
        <v>Medium</v>
      </c>
      <c r="S2037" s="3">
        <v>0.15</v>
      </c>
      <c r="T2037">
        <v>36</v>
      </c>
      <c r="U2037">
        <v>0.14499999999999999</v>
      </c>
      <c r="V2037" s="2">
        <v>943400</v>
      </c>
      <c r="W2037" s="2">
        <v>33962000</v>
      </c>
      <c r="X2037" t="str">
        <f>IF(OR(Raw_Data[[#This Row],[status_pembayaran]]="Macet",Raw_Data[[#This Row],[status_pembayaran]]="Kurang Lancar"),"Non Performing Loan","Performing")</f>
        <v>Performing</v>
      </c>
      <c r="Y2037" t="s">
        <v>47</v>
      </c>
      <c r="Z2037">
        <v>0</v>
      </c>
      <c r="AA2037">
        <v>0</v>
      </c>
      <c r="AB2037">
        <v>1</v>
      </c>
      <c r="AD2037">
        <f>IF(Raw_Data[[#This Row],[rasio]]&lt;0.2,1,IF(Raw_Data[[#This Row],[rasio]]&lt;0.3,2,IF(Raw_Data[[#This Row],[rasio]]&lt;0.4,3,4)))</f>
        <v>2</v>
      </c>
      <c r="AE2037">
        <f>IF(Raw_Data[[#This Row],[kategori_dp]]="High",1,IF(Raw_Data[[#This Row],[kategori_dp]]="Medium",2,3))</f>
        <v>2</v>
      </c>
      <c r="AF2037">
        <f>IF(Raw_Data[[#This Row],[tenor_bulan]]&lt;=24,1,IF(Raw_Data[[#This Row],[tenor_bulan]]&lt;=36,2,IF(Raw_Data[[#This Row],[tenor_bulan]]&lt;=48,3,4)))</f>
        <v>2</v>
      </c>
      <c r="AG2037">
        <f>IF(Raw_Data[[#This Row],[jumlah_kali_telat]]=0,0,IF(Raw_Data[[#This Row],[jumlah_kali_telat]]&lt;=2,2,4))</f>
        <v>0</v>
      </c>
      <c r="AH2037">
        <f>Raw_Data[[#This Row],[Skor_Rasio]]+Raw_Data[[#This Row],[Skor_DP]]+Raw_Data[[#This Row],[Skor_Tenor]]+Raw_Data[[#This Row],[Skor_Telat]]</f>
        <v>6</v>
      </c>
      <c r="AI2037" t="str">
        <f>IF(Raw_Data[[#This Row],[Risk_Score]]&lt;=6,"Low Risk",IF(Raw_Data[[#This Row],[Risk_Score]]&lt;=8,"Medium Risk","High Risk"))</f>
        <v>Low Risk</v>
      </c>
      <c r="AJ2037">
        <f ca="1">IFERROR(DATEDIF(Raw_Data[[#This Row],[tanggal_pengajuan]],TODAY(),"m"),"N/A")</f>
        <v>7</v>
      </c>
      <c r="AK2037" t="str">
        <f ca="1">IF(ISNUMBER(Raw_Data[[#This Row],[MOB]]),IF(Raw_Data[[#This Row],[MOB]]&lt;6,"0-5 bulan",IF(Raw_Data[[#This Row],[MOB]]&lt;12,"6-11 bulan",IF(Raw_Data[[#This Row],[MOB]]&lt;24,"12-23 bulan","24+ bulan"))),"N/A")</f>
        <v>6-11 bulan</v>
      </c>
    </row>
    <row r="2038" spans="1:37" ht="14.25" customHeight="1" x14ac:dyDescent="0.45">
      <c r="A2038" t="s">
        <v>4758</v>
      </c>
      <c r="B2038" s="64">
        <v>46157</v>
      </c>
      <c r="C2038" s="1" t="str">
        <f t="shared" si="32"/>
        <v>May</v>
      </c>
      <c r="D2038" t="s">
        <v>200</v>
      </c>
      <c r="E2038" t="s">
        <v>4759</v>
      </c>
      <c r="F2038">
        <v>31</v>
      </c>
      <c r="G2038" t="s">
        <v>40</v>
      </c>
      <c r="H2038" t="s">
        <v>52</v>
      </c>
      <c r="I2038" s="2">
        <v>6221000</v>
      </c>
      <c r="J2038" s="3">
        <f>Raw_Data[[#This Row],[cicilan_per_bulan]]/Raw_Data[[#This Row],[penghasilan_bulanan]]</f>
        <v>0.4317633820929111</v>
      </c>
      <c r="K2038" t="s">
        <v>114</v>
      </c>
      <c r="L2038" t="s">
        <v>115</v>
      </c>
      <c r="M2038" t="s">
        <v>44</v>
      </c>
      <c r="N2038" t="s">
        <v>184</v>
      </c>
      <c r="O2038" t="s">
        <v>122</v>
      </c>
      <c r="P2038" s="2">
        <v>35189000</v>
      </c>
      <c r="Q2038" s="2">
        <v>7038000</v>
      </c>
      <c r="R2038" t="str">
        <f>IF(Raw_Data[[#This Row],[persen_dp]]&lt;15%,"Low",IF(Raw_Data[[#This Row],[persen_dp]]&gt;25%,"High","Medium"))</f>
        <v>Medium</v>
      </c>
      <c r="S2038" s="3">
        <v>0.2</v>
      </c>
      <c r="T2038">
        <v>12</v>
      </c>
      <c r="U2038">
        <v>0.14499999999999999</v>
      </c>
      <c r="V2038" s="2">
        <v>2686000</v>
      </c>
      <c r="W2038" s="2">
        <v>32232000</v>
      </c>
      <c r="X2038" t="str">
        <f>IF(OR(Raw_Data[[#This Row],[status_pembayaran]]="Macet",Raw_Data[[#This Row],[status_pembayaran]]="Kurang Lancar"),"Non Performing Loan","Performing")</f>
        <v>Performing</v>
      </c>
      <c r="Y2038" t="s">
        <v>47</v>
      </c>
      <c r="Z2038">
        <v>0</v>
      </c>
      <c r="AA2038">
        <v>0</v>
      </c>
      <c r="AB2038">
        <v>1</v>
      </c>
      <c r="AC2038" t="s">
        <v>104</v>
      </c>
      <c r="AD2038">
        <f>IF(Raw_Data[[#This Row],[rasio]]&lt;0.2,1,IF(Raw_Data[[#This Row],[rasio]]&lt;0.3,2,IF(Raw_Data[[#This Row],[rasio]]&lt;0.4,3,4)))</f>
        <v>4</v>
      </c>
      <c r="AE2038">
        <f>IF(Raw_Data[[#This Row],[kategori_dp]]="High",1,IF(Raw_Data[[#This Row],[kategori_dp]]="Medium",2,3))</f>
        <v>2</v>
      </c>
      <c r="AF2038">
        <f>IF(Raw_Data[[#This Row],[tenor_bulan]]&lt;=24,1,IF(Raw_Data[[#This Row],[tenor_bulan]]&lt;=36,2,IF(Raw_Data[[#This Row],[tenor_bulan]]&lt;=48,3,4)))</f>
        <v>1</v>
      </c>
      <c r="AG2038">
        <f>IF(Raw_Data[[#This Row],[jumlah_kali_telat]]=0,0,IF(Raw_Data[[#This Row],[jumlah_kali_telat]]&lt;=2,2,4))</f>
        <v>0</v>
      </c>
      <c r="AH2038">
        <f>Raw_Data[[#This Row],[Skor_Rasio]]+Raw_Data[[#This Row],[Skor_DP]]+Raw_Data[[#This Row],[Skor_Tenor]]+Raw_Data[[#This Row],[Skor_Telat]]</f>
        <v>7</v>
      </c>
      <c r="AI2038" t="str">
        <f>IF(Raw_Data[[#This Row],[Risk_Score]]&lt;=6,"Low Risk",IF(Raw_Data[[#This Row],[Risk_Score]]&lt;=8,"Medium Risk","High Risk"))</f>
        <v>Medium Risk</v>
      </c>
      <c r="AJ2038">
        <f ca="1">IFERROR(DATEDIF(Raw_Data[[#This Row],[tanggal_pengajuan]],TODAY(),"m"),"N/A")</f>
        <v>5</v>
      </c>
      <c r="AK2038" t="str">
        <f ca="1">IF(ISNUMBER(Raw_Data[[#This Row],[MOB]]),IF(Raw_Data[[#This Row],[MOB]]&lt;6,"0-5 bulan",IF(Raw_Data[[#This Row],[MOB]]&lt;12,"6-11 bulan",IF(Raw_Data[[#This Row],[MOB]]&lt;24,"12-23 bulan","24+ bulan"))),"N/A")</f>
        <v>0-5 bulan</v>
      </c>
    </row>
    <row r="2039" spans="1:37" ht="14.25" customHeight="1" x14ac:dyDescent="0.45">
      <c r="A2039" t="s">
        <v>4760</v>
      </c>
      <c r="B2039" s="64">
        <v>46298</v>
      </c>
      <c r="C2039" s="1" t="str">
        <f t="shared" si="32"/>
        <v>October</v>
      </c>
      <c r="D2039" t="s">
        <v>1770</v>
      </c>
      <c r="E2039" t="s">
        <v>4761</v>
      </c>
      <c r="F2039">
        <v>43</v>
      </c>
      <c r="G2039" t="s">
        <v>40</v>
      </c>
      <c r="H2039" t="s">
        <v>52</v>
      </c>
      <c r="I2039" s="2">
        <v>4630000</v>
      </c>
      <c r="J2039" s="3">
        <f>Raw_Data[[#This Row],[cicilan_per_bulan]]/Raw_Data[[#This Row],[penghasilan_bulanan]]</f>
        <v>0.31598272138228944</v>
      </c>
      <c r="K2039" t="s">
        <v>188</v>
      </c>
      <c r="L2039" t="s">
        <v>154</v>
      </c>
      <c r="M2039" t="s">
        <v>44</v>
      </c>
      <c r="N2039" t="s">
        <v>163</v>
      </c>
      <c r="O2039" t="s">
        <v>46</v>
      </c>
      <c r="P2039" s="2">
        <v>30242000</v>
      </c>
      <c r="Q2039" s="2">
        <v>3024000</v>
      </c>
      <c r="R2039" t="str">
        <f>IF(Raw_Data[[#This Row],[persen_dp]]&lt;15%,"Low",IF(Raw_Data[[#This Row],[persen_dp]]&gt;25%,"High","Medium"))</f>
        <v>Low</v>
      </c>
      <c r="S2039" s="3">
        <v>0.1</v>
      </c>
      <c r="T2039">
        <v>24</v>
      </c>
      <c r="U2039">
        <v>0.14499999999999999</v>
      </c>
      <c r="V2039" s="2">
        <v>1463000</v>
      </c>
      <c r="W2039" s="2">
        <v>35111000</v>
      </c>
      <c r="X2039" t="str">
        <f>IF(OR(Raw_Data[[#This Row],[status_pembayaran]]="Macet",Raw_Data[[#This Row],[status_pembayaran]]="Kurang Lancar"),"Non Performing Loan","Performing")</f>
        <v>Performing</v>
      </c>
      <c r="Y2039" t="s">
        <v>47</v>
      </c>
      <c r="Z2039">
        <v>0</v>
      </c>
      <c r="AA2039">
        <v>0</v>
      </c>
      <c r="AB2039">
        <v>1</v>
      </c>
      <c r="AD2039">
        <f>IF(Raw_Data[[#This Row],[rasio]]&lt;0.2,1,IF(Raw_Data[[#This Row],[rasio]]&lt;0.3,2,IF(Raw_Data[[#This Row],[rasio]]&lt;0.4,3,4)))</f>
        <v>3</v>
      </c>
      <c r="AE2039">
        <f>IF(Raw_Data[[#This Row],[kategori_dp]]="High",1,IF(Raw_Data[[#This Row],[kategori_dp]]="Medium",2,3))</f>
        <v>3</v>
      </c>
      <c r="AF2039">
        <f>IF(Raw_Data[[#This Row],[tenor_bulan]]&lt;=24,1,IF(Raw_Data[[#This Row],[tenor_bulan]]&lt;=36,2,IF(Raw_Data[[#This Row],[tenor_bulan]]&lt;=48,3,4)))</f>
        <v>1</v>
      </c>
      <c r="AG2039">
        <f>IF(Raw_Data[[#This Row],[jumlah_kali_telat]]=0,0,IF(Raw_Data[[#This Row],[jumlah_kali_telat]]&lt;=2,2,4))</f>
        <v>0</v>
      </c>
      <c r="AH2039">
        <f>Raw_Data[[#This Row],[Skor_Rasio]]+Raw_Data[[#This Row],[Skor_DP]]+Raw_Data[[#This Row],[Skor_Tenor]]+Raw_Data[[#This Row],[Skor_Telat]]</f>
        <v>7</v>
      </c>
      <c r="AI2039" t="str">
        <f>IF(Raw_Data[[#This Row],[Risk_Score]]&lt;=6,"Low Risk",IF(Raw_Data[[#This Row],[Risk_Score]]&lt;=8,"Medium Risk","High Risk"))</f>
        <v>Medium Risk</v>
      </c>
      <c r="AJ2039">
        <f ca="1">IFERROR(DATEDIF(Raw_Data[[#This Row],[tanggal_pengajuan]],TODAY(),"m"),"N/A")</f>
        <v>0</v>
      </c>
      <c r="AK2039" t="str">
        <f ca="1">IF(ISNUMBER(Raw_Data[[#This Row],[MOB]]),IF(Raw_Data[[#This Row],[MOB]]&lt;6,"0-5 bulan",IF(Raw_Data[[#This Row],[MOB]]&lt;12,"6-11 bulan",IF(Raw_Data[[#This Row],[MOB]]&lt;24,"12-23 bulan","24+ bulan"))),"N/A")</f>
        <v>0-5 bulan</v>
      </c>
    </row>
    <row r="2040" spans="1:37" ht="14.25" customHeight="1" x14ac:dyDescent="0.45">
      <c r="A2040" t="s">
        <v>4762</v>
      </c>
      <c r="B2040" s="64">
        <v>46048</v>
      </c>
      <c r="C2040" s="1" t="str">
        <f t="shared" si="32"/>
        <v>January</v>
      </c>
      <c r="D2040" t="s">
        <v>4763</v>
      </c>
      <c r="E2040" t="s">
        <v>4764</v>
      </c>
      <c r="F2040">
        <v>37</v>
      </c>
      <c r="G2040" t="s">
        <v>40</v>
      </c>
      <c r="H2040" t="s">
        <v>41</v>
      </c>
      <c r="I2040" s="2">
        <v>7094000</v>
      </c>
      <c r="J2040" s="3">
        <f>Raw_Data[[#This Row],[cicilan_per_bulan]]/Raw_Data[[#This Row],[penghasilan_bulanan]]</f>
        <v>7.6684522131378635E-2</v>
      </c>
      <c r="K2040" t="s">
        <v>153</v>
      </c>
      <c r="L2040" t="s">
        <v>154</v>
      </c>
      <c r="M2040" t="s">
        <v>55</v>
      </c>
      <c r="N2040" t="s">
        <v>141</v>
      </c>
      <c r="O2040" t="s">
        <v>46</v>
      </c>
      <c r="P2040" s="2">
        <v>22745000</v>
      </c>
      <c r="Q2040" s="2">
        <v>9098000</v>
      </c>
      <c r="R2040" t="str">
        <f>IF(Raw_Data[[#This Row],[persen_dp]]&lt;15%,"Low",IF(Raw_Data[[#This Row],[persen_dp]]&gt;25%,"High","Medium"))</f>
        <v>High</v>
      </c>
      <c r="S2040" s="3">
        <v>0.4</v>
      </c>
      <c r="T2040">
        <v>36</v>
      </c>
      <c r="U2040">
        <v>0.14499999999999999</v>
      </c>
      <c r="V2040" s="2">
        <v>544000</v>
      </c>
      <c r="W2040" s="2">
        <v>19583000</v>
      </c>
      <c r="X2040" t="str">
        <f>IF(OR(Raw_Data[[#This Row],[status_pembayaran]]="Macet",Raw_Data[[#This Row],[status_pembayaran]]="Kurang Lancar"),"Non Performing Loan","Performing")</f>
        <v>Performing</v>
      </c>
      <c r="Y2040" t="s">
        <v>47</v>
      </c>
      <c r="Z2040">
        <v>0</v>
      </c>
      <c r="AA2040">
        <v>0</v>
      </c>
      <c r="AB2040">
        <v>1</v>
      </c>
      <c r="AC2040" t="s">
        <v>66</v>
      </c>
      <c r="AD2040">
        <f>IF(Raw_Data[[#This Row],[rasio]]&lt;0.2,1,IF(Raw_Data[[#This Row],[rasio]]&lt;0.3,2,IF(Raw_Data[[#This Row],[rasio]]&lt;0.4,3,4)))</f>
        <v>1</v>
      </c>
      <c r="AE2040">
        <f>IF(Raw_Data[[#This Row],[kategori_dp]]="High",1,IF(Raw_Data[[#This Row],[kategori_dp]]="Medium",2,3))</f>
        <v>1</v>
      </c>
      <c r="AF2040">
        <f>IF(Raw_Data[[#This Row],[tenor_bulan]]&lt;=24,1,IF(Raw_Data[[#This Row],[tenor_bulan]]&lt;=36,2,IF(Raw_Data[[#This Row],[tenor_bulan]]&lt;=48,3,4)))</f>
        <v>2</v>
      </c>
      <c r="AG2040">
        <f>IF(Raw_Data[[#This Row],[jumlah_kali_telat]]=0,0,IF(Raw_Data[[#This Row],[jumlah_kali_telat]]&lt;=2,2,4))</f>
        <v>0</v>
      </c>
      <c r="AH2040">
        <f>Raw_Data[[#This Row],[Skor_Rasio]]+Raw_Data[[#This Row],[Skor_DP]]+Raw_Data[[#This Row],[Skor_Tenor]]+Raw_Data[[#This Row],[Skor_Telat]]</f>
        <v>4</v>
      </c>
      <c r="AI2040" t="str">
        <f>IF(Raw_Data[[#This Row],[Risk_Score]]&lt;=6,"Low Risk",IF(Raw_Data[[#This Row],[Risk_Score]]&lt;=8,"Medium Risk","High Risk"))</f>
        <v>Low Risk</v>
      </c>
      <c r="AJ2040">
        <f ca="1">IFERROR(DATEDIF(Raw_Data[[#This Row],[tanggal_pengajuan]],TODAY(),"m"),"N/A")</f>
        <v>8</v>
      </c>
      <c r="AK2040" t="str">
        <f ca="1">IF(ISNUMBER(Raw_Data[[#This Row],[MOB]]),IF(Raw_Data[[#This Row],[MOB]]&lt;6,"0-5 bulan",IF(Raw_Data[[#This Row],[MOB]]&lt;12,"6-11 bulan",IF(Raw_Data[[#This Row],[MOB]]&lt;24,"12-23 bulan","24+ bulan"))),"N/A")</f>
        <v>6-11 bulan</v>
      </c>
    </row>
    <row r="2041" spans="1:37" ht="14.25" customHeight="1" x14ac:dyDescent="0.45">
      <c r="A2041" t="s">
        <v>4765</v>
      </c>
      <c r="B2041" s="64">
        <v>46101</v>
      </c>
      <c r="C2041" s="1" t="str">
        <f t="shared" si="32"/>
        <v>March</v>
      </c>
      <c r="D2041" t="s">
        <v>454</v>
      </c>
      <c r="E2041" t="s">
        <v>4766</v>
      </c>
      <c r="F2041">
        <v>30</v>
      </c>
      <c r="G2041" t="s">
        <v>51</v>
      </c>
      <c r="H2041" t="s">
        <v>101</v>
      </c>
      <c r="I2041" s="2">
        <v>3819000</v>
      </c>
      <c r="J2041" s="3">
        <f>Raw_Data[[#This Row],[cicilan_per_bulan]]/Raw_Data[[#This Row],[penghasilan_bulanan]]</f>
        <v>0.49615082482325218</v>
      </c>
      <c r="K2041" t="s">
        <v>63</v>
      </c>
      <c r="L2041" t="s">
        <v>64</v>
      </c>
      <c r="M2041" t="s">
        <v>55</v>
      </c>
      <c r="N2041" t="s">
        <v>147</v>
      </c>
      <c r="O2041" t="s">
        <v>148</v>
      </c>
      <c r="P2041" s="2">
        <v>31126000</v>
      </c>
      <c r="Q2041" s="2">
        <v>3113000</v>
      </c>
      <c r="R2041" t="str">
        <f>IF(Raw_Data[[#This Row],[persen_dp]]&lt;15%,"Low",IF(Raw_Data[[#This Row],[persen_dp]]&gt;25%,"High","Medium"))</f>
        <v>Low</v>
      </c>
      <c r="S2041" s="3">
        <v>0.1</v>
      </c>
      <c r="T2041">
        <v>18</v>
      </c>
      <c r="U2041">
        <v>0.14499999999999999</v>
      </c>
      <c r="V2041" s="2">
        <v>1894800</v>
      </c>
      <c r="W2041" s="2">
        <v>34106000</v>
      </c>
      <c r="X2041" t="str">
        <f>IF(OR(Raw_Data[[#This Row],[status_pembayaran]]="Macet",Raw_Data[[#This Row],[status_pembayaran]]="Kurang Lancar"),"Non Performing Loan","Performing")</f>
        <v>Performing</v>
      </c>
      <c r="Y2041" t="s">
        <v>47</v>
      </c>
      <c r="Z2041">
        <v>0</v>
      </c>
      <c r="AA2041">
        <v>0</v>
      </c>
      <c r="AB2041">
        <v>1</v>
      </c>
      <c r="AD2041">
        <f>IF(Raw_Data[[#This Row],[rasio]]&lt;0.2,1,IF(Raw_Data[[#This Row],[rasio]]&lt;0.3,2,IF(Raw_Data[[#This Row],[rasio]]&lt;0.4,3,4)))</f>
        <v>4</v>
      </c>
      <c r="AE2041">
        <f>IF(Raw_Data[[#This Row],[kategori_dp]]="High",1,IF(Raw_Data[[#This Row],[kategori_dp]]="Medium",2,3))</f>
        <v>3</v>
      </c>
      <c r="AF2041">
        <f>IF(Raw_Data[[#This Row],[tenor_bulan]]&lt;=24,1,IF(Raw_Data[[#This Row],[tenor_bulan]]&lt;=36,2,IF(Raw_Data[[#This Row],[tenor_bulan]]&lt;=48,3,4)))</f>
        <v>1</v>
      </c>
      <c r="AG2041">
        <f>IF(Raw_Data[[#This Row],[jumlah_kali_telat]]=0,0,IF(Raw_Data[[#This Row],[jumlah_kali_telat]]&lt;=2,2,4))</f>
        <v>0</v>
      </c>
      <c r="AH2041">
        <f>Raw_Data[[#This Row],[Skor_Rasio]]+Raw_Data[[#This Row],[Skor_DP]]+Raw_Data[[#This Row],[Skor_Tenor]]+Raw_Data[[#This Row],[Skor_Telat]]</f>
        <v>8</v>
      </c>
      <c r="AI2041" t="str">
        <f>IF(Raw_Data[[#This Row],[Risk_Score]]&lt;=6,"Low Risk",IF(Raw_Data[[#This Row],[Risk_Score]]&lt;=8,"Medium Risk","High Risk"))</f>
        <v>Medium Risk</v>
      </c>
      <c r="AJ2041">
        <f ca="1">IFERROR(DATEDIF(Raw_Data[[#This Row],[tanggal_pengajuan]],TODAY(),"m"),"N/A")</f>
        <v>7</v>
      </c>
      <c r="AK2041" t="str">
        <f ca="1">IF(ISNUMBER(Raw_Data[[#This Row],[MOB]]),IF(Raw_Data[[#This Row],[MOB]]&lt;6,"0-5 bulan",IF(Raw_Data[[#This Row],[MOB]]&lt;12,"6-11 bulan",IF(Raw_Data[[#This Row],[MOB]]&lt;24,"12-23 bulan","24+ bulan"))),"N/A")</f>
        <v>6-11 bulan</v>
      </c>
    </row>
    <row r="2042" spans="1:37" ht="14.25" customHeight="1" x14ac:dyDescent="0.45">
      <c r="A2042" t="s">
        <v>4767</v>
      </c>
      <c r="B2042" s="64">
        <v>46156</v>
      </c>
      <c r="C2042" s="1" t="str">
        <f t="shared" si="32"/>
        <v>May</v>
      </c>
      <c r="D2042" t="s">
        <v>1423</v>
      </c>
      <c r="E2042" t="s">
        <v>4768</v>
      </c>
      <c r="F2042">
        <v>42</v>
      </c>
      <c r="G2042" t="s">
        <v>40</v>
      </c>
      <c r="H2042" t="s">
        <v>108</v>
      </c>
      <c r="I2042" s="2">
        <v>4086000</v>
      </c>
      <c r="J2042" s="3">
        <f>Raw_Data[[#This Row],[cicilan_per_bulan]]/Raw_Data[[#This Row],[penghasilan_bulanan]]</f>
        <v>0.20937347038668624</v>
      </c>
      <c r="K2042" t="s">
        <v>177</v>
      </c>
      <c r="L2042" t="s">
        <v>154</v>
      </c>
      <c r="M2042" t="s">
        <v>44</v>
      </c>
      <c r="N2042" t="s">
        <v>163</v>
      </c>
      <c r="O2042" t="s">
        <v>46</v>
      </c>
      <c r="P2042" s="2">
        <v>30661000</v>
      </c>
      <c r="Q2042" s="2">
        <v>9198000</v>
      </c>
      <c r="R2042" t="str">
        <f>IF(Raw_Data[[#This Row],[persen_dp]]&lt;15%,"Low",IF(Raw_Data[[#This Row],[persen_dp]]&gt;25%,"High","Medium"))</f>
        <v>High</v>
      </c>
      <c r="S2042" s="3">
        <v>0.3</v>
      </c>
      <c r="T2042">
        <v>36</v>
      </c>
      <c r="U2042">
        <v>0.14499999999999999</v>
      </c>
      <c r="V2042" s="2">
        <v>855500</v>
      </c>
      <c r="W2042" s="2">
        <v>30799000</v>
      </c>
      <c r="X2042" t="str">
        <f>IF(OR(Raw_Data[[#This Row],[status_pembayaran]]="Macet",Raw_Data[[#This Row],[status_pembayaran]]="Kurang Lancar"),"Non Performing Loan","Performing")</f>
        <v>Performing</v>
      </c>
      <c r="Y2042" t="s">
        <v>47</v>
      </c>
      <c r="Z2042">
        <v>0</v>
      </c>
      <c r="AA2042">
        <v>0</v>
      </c>
      <c r="AB2042">
        <v>1</v>
      </c>
      <c r="AC2042" t="s">
        <v>104</v>
      </c>
      <c r="AD2042">
        <f>IF(Raw_Data[[#This Row],[rasio]]&lt;0.2,1,IF(Raw_Data[[#This Row],[rasio]]&lt;0.3,2,IF(Raw_Data[[#This Row],[rasio]]&lt;0.4,3,4)))</f>
        <v>2</v>
      </c>
      <c r="AE2042">
        <f>IF(Raw_Data[[#This Row],[kategori_dp]]="High",1,IF(Raw_Data[[#This Row],[kategori_dp]]="Medium",2,3))</f>
        <v>1</v>
      </c>
      <c r="AF2042">
        <f>IF(Raw_Data[[#This Row],[tenor_bulan]]&lt;=24,1,IF(Raw_Data[[#This Row],[tenor_bulan]]&lt;=36,2,IF(Raw_Data[[#This Row],[tenor_bulan]]&lt;=48,3,4)))</f>
        <v>2</v>
      </c>
      <c r="AG2042">
        <f>IF(Raw_Data[[#This Row],[jumlah_kali_telat]]=0,0,IF(Raw_Data[[#This Row],[jumlah_kali_telat]]&lt;=2,2,4))</f>
        <v>0</v>
      </c>
      <c r="AH2042">
        <f>Raw_Data[[#This Row],[Skor_Rasio]]+Raw_Data[[#This Row],[Skor_DP]]+Raw_Data[[#This Row],[Skor_Tenor]]+Raw_Data[[#This Row],[Skor_Telat]]</f>
        <v>5</v>
      </c>
      <c r="AI2042" t="str">
        <f>IF(Raw_Data[[#This Row],[Risk_Score]]&lt;=6,"Low Risk",IF(Raw_Data[[#This Row],[Risk_Score]]&lt;=8,"Medium Risk","High Risk"))</f>
        <v>Low Risk</v>
      </c>
      <c r="AJ2042">
        <f ca="1">IFERROR(DATEDIF(Raw_Data[[#This Row],[tanggal_pengajuan]],TODAY(),"m"),"N/A")</f>
        <v>5</v>
      </c>
      <c r="AK2042" t="str">
        <f ca="1">IF(ISNUMBER(Raw_Data[[#This Row],[MOB]]),IF(Raw_Data[[#This Row],[MOB]]&lt;6,"0-5 bulan",IF(Raw_Data[[#This Row],[MOB]]&lt;12,"6-11 bulan",IF(Raw_Data[[#This Row],[MOB]]&lt;24,"12-23 bulan","24+ bulan"))),"N/A")</f>
        <v>0-5 bulan</v>
      </c>
    </row>
    <row r="2043" spans="1:37" ht="14.25" customHeight="1" x14ac:dyDescent="0.45">
      <c r="A2043" t="s">
        <v>4769</v>
      </c>
      <c r="B2043" s="64">
        <v>46117</v>
      </c>
      <c r="C2043" s="1" t="str">
        <f t="shared" si="32"/>
        <v>April</v>
      </c>
      <c r="D2043" t="s">
        <v>4770</v>
      </c>
      <c r="E2043" t="s">
        <v>4771</v>
      </c>
      <c r="F2043">
        <v>53</v>
      </c>
      <c r="G2043" t="s">
        <v>40</v>
      </c>
      <c r="H2043" t="s">
        <v>152</v>
      </c>
      <c r="I2043" s="2">
        <v>2621000</v>
      </c>
      <c r="J2043" s="3">
        <f>Raw_Data[[#This Row],[cicilan_per_bulan]]/Raw_Data[[#This Row],[penghasilan_bulanan]]</f>
        <v>0.45127813811522322</v>
      </c>
      <c r="K2043" t="s">
        <v>205</v>
      </c>
      <c r="L2043" t="s">
        <v>110</v>
      </c>
      <c r="M2043" t="s">
        <v>55</v>
      </c>
      <c r="N2043" t="s">
        <v>56</v>
      </c>
      <c r="O2043" t="s">
        <v>57</v>
      </c>
      <c r="P2043" s="2">
        <v>17709000</v>
      </c>
      <c r="Q2043" s="2">
        <v>5313000</v>
      </c>
      <c r="R2043" t="str">
        <f>IF(Raw_Data[[#This Row],[persen_dp]]&lt;15%,"Low",IF(Raw_Data[[#This Row],[persen_dp]]&gt;25%,"High","Medium"))</f>
        <v>High</v>
      </c>
      <c r="S2043" s="3">
        <v>0.3</v>
      </c>
      <c r="T2043">
        <v>12</v>
      </c>
      <c r="U2043">
        <v>0.14499999999999999</v>
      </c>
      <c r="V2043" s="2">
        <v>1182800</v>
      </c>
      <c r="W2043" s="2">
        <v>14193000</v>
      </c>
      <c r="X2043" t="str">
        <f>IF(OR(Raw_Data[[#This Row],[status_pembayaran]]="Macet",Raw_Data[[#This Row],[status_pembayaran]]="Kurang Lancar"),"Non Performing Loan","Performing")</f>
        <v>Performing</v>
      </c>
      <c r="Y2043" t="s">
        <v>47</v>
      </c>
      <c r="Z2043">
        <v>0</v>
      </c>
      <c r="AA2043">
        <v>0</v>
      </c>
      <c r="AB2043">
        <v>1</v>
      </c>
      <c r="AD2043">
        <f>IF(Raw_Data[[#This Row],[rasio]]&lt;0.2,1,IF(Raw_Data[[#This Row],[rasio]]&lt;0.3,2,IF(Raw_Data[[#This Row],[rasio]]&lt;0.4,3,4)))</f>
        <v>4</v>
      </c>
      <c r="AE2043">
        <f>IF(Raw_Data[[#This Row],[kategori_dp]]="High",1,IF(Raw_Data[[#This Row],[kategori_dp]]="Medium",2,3))</f>
        <v>1</v>
      </c>
      <c r="AF2043">
        <f>IF(Raw_Data[[#This Row],[tenor_bulan]]&lt;=24,1,IF(Raw_Data[[#This Row],[tenor_bulan]]&lt;=36,2,IF(Raw_Data[[#This Row],[tenor_bulan]]&lt;=48,3,4)))</f>
        <v>1</v>
      </c>
      <c r="AG2043">
        <f>IF(Raw_Data[[#This Row],[jumlah_kali_telat]]=0,0,IF(Raw_Data[[#This Row],[jumlah_kali_telat]]&lt;=2,2,4))</f>
        <v>0</v>
      </c>
      <c r="AH2043">
        <f>Raw_Data[[#This Row],[Skor_Rasio]]+Raw_Data[[#This Row],[Skor_DP]]+Raw_Data[[#This Row],[Skor_Tenor]]+Raw_Data[[#This Row],[Skor_Telat]]</f>
        <v>6</v>
      </c>
      <c r="AI2043" t="str">
        <f>IF(Raw_Data[[#This Row],[Risk_Score]]&lt;=6,"Low Risk",IF(Raw_Data[[#This Row],[Risk_Score]]&lt;=8,"Medium Risk","High Risk"))</f>
        <v>Low Risk</v>
      </c>
      <c r="AJ2043">
        <f ca="1">IFERROR(DATEDIF(Raw_Data[[#This Row],[tanggal_pengajuan]],TODAY(),"m"),"N/A")</f>
        <v>6</v>
      </c>
      <c r="AK2043" t="str">
        <f ca="1">IF(ISNUMBER(Raw_Data[[#This Row],[MOB]]),IF(Raw_Data[[#This Row],[MOB]]&lt;6,"0-5 bulan",IF(Raw_Data[[#This Row],[MOB]]&lt;12,"6-11 bulan",IF(Raw_Data[[#This Row],[MOB]]&lt;24,"12-23 bulan","24+ bulan"))),"N/A")</f>
        <v>6-11 bulan</v>
      </c>
    </row>
    <row r="2044" spans="1:37" ht="14.25" customHeight="1" x14ac:dyDescent="0.45">
      <c r="A2044" t="s">
        <v>4772</v>
      </c>
      <c r="B2044" s="64">
        <v>46236</v>
      </c>
      <c r="C2044" s="1" t="str">
        <f t="shared" si="32"/>
        <v>August</v>
      </c>
      <c r="D2044" t="s">
        <v>1397</v>
      </c>
      <c r="E2044" t="s">
        <v>4773</v>
      </c>
      <c r="F2044">
        <v>44</v>
      </c>
      <c r="G2044" t="s">
        <v>40</v>
      </c>
      <c r="H2044" t="s">
        <v>96</v>
      </c>
      <c r="I2044" s="2">
        <v>6835000</v>
      </c>
      <c r="J2044" s="3">
        <f>Raw_Data[[#This Row],[cicilan_per_bulan]]/Raw_Data[[#This Row],[penghasilan_bulanan]]</f>
        <v>0.26289685442574984</v>
      </c>
      <c r="K2044" t="s">
        <v>70</v>
      </c>
      <c r="L2044" t="s">
        <v>71</v>
      </c>
      <c r="M2044" t="s">
        <v>55</v>
      </c>
      <c r="N2044" t="s">
        <v>231</v>
      </c>
      <c r="O2044" t="s">
        <v>232</v>
      </c>
      <c r="P2044" s="2">
        <v>37146000</v>
      </c>
      <c r="Q2044" s="2">
        <v>3715000</v>
      </c>
      <c r="R2044" t="str">
        <f>IF(Raw_Data[[#This Row],[persen_dp]]&lt;15%,"Low",IF(Raw_Data[[#This Row],[persen_dp]]&gt;25%,"High","Medium"))</f>
        <v>Low</v>
      </c>
      <c r="S2044" s="3">
        <v>0.1</v>
      </c>
      <c r="T2044">
        <v>24</v>
      </c>
      <c r="U2044">
        <v>0.14499999999999999</v>
      </c>
      <c r="V2044" s="2">
        <v>1796900</v>
      </c>
      <c r="W2044" s="2">
        <v>43126000</v>
      </c>
      <c r="X2044" t="str">
        <f>IF(OR(Raw_Data[[#This Row],[status_pembayaran]]="Macet",Raw_Data[[#This Row],[status_pembayaran]]="Kurang Lancar"),"Non Performing Loan","Performing")</f>
        <v>Performing</v>
      </c>
      <c r="Y2044" t="s">
        <v>47</v>
      </c>
      <c r="Z2044">
        <v>0</v>
      </c>
      <c r="AA2044">
        <v>0</v>
      </c>
      <c r="AB2044">
        <v>1</v>
      </c>
      <c r="AC2044" t="s">
        <v>66</v>
      </c>
      <c r="AD2044">
        <f>IF(Raw_Data[[#This Row],[rasio]]&lt;0.2,1,IF(Raw_Data[[#This Row],[rasio]]&lt;0.3,2,IF(Raw_Data[[#This Row],[rasio]]&lt;0.4,3,4)))</f>
        <v>2</v>
      </c>
      <c r="AE2044">
        <f>IF(Raw_Data[[#This Row],[kategori_dp]]="High",1,IF(Raw_Data[[#This Row],[kategori_dp]]="Medium",2,3))</f>
        <v>3</v>
      </c>
      <c r="AF2044">
        <f>IF(Raw_Data[[#This Row],[tenor_bulan]]&lt;=24,1,IF(Raw_Data[[#This Row],[tenor_bulan]]&lt;=36,2,IF(Raw_Data[[#This Row],[tenor_bulan]]&lt;=48,3,4)))</f>
        <v>1</v>
      </c>
      <c r="AG2044">
        <f>IF(Raw_Data[[#This Row],[jumlah_kali_telat]]=0,0,IF(Raw_Data[[#This Row],[jumlah_kali_telat]]&lt;=2,2,4))</f>
        <v>0</v>
      </c>
      <c r="AH2044">
        <f>Raw_Data[[#This Row],[Skor_Rasio]]+Raw_Data[[#This Row],[Skor_DP]]+Raw_Data[[#This Row],[Skor_Tenor]]+Raw_Data[[#This Row],[Skor_Telat]]</f>
        <v>6</v>
      </c>
      <c r="AI2044" t="str">
        <f>IF(Raw_Data[[#This Row],[Risk_Score]]&lt;=6,"Low Risk",IF(Raw_Data[[#This Row],[Risk_Score]]&lt;=8,"Medium Risk","High Risk"))</f>
        <v>Low Risk</v>
      </c>
      <c r="AJ2044">
        <f ca="1">IFERROR(DATEDIF(Raw_Data[[#This Row],[tanggal_pengajuan]],TODAY(),"m"),"N/A")</f>
        <v>2</v>
      </c>
      <c r="AK2044" t="str">
        <f ca="1">IF(ISNUMBER(Raw_Data[[#This Row],[MOB]]),IF(Raw_Data[[#This Row],[MOB]]&lt;6,"0-5 bulan",IF(Raw_Data[[#This Row],[MOB]]&lt;12,"6-11 bulan",IF(Raw_Data[[#This Row],[MOB]]&lt;24,"12-23 bulan","24+ bulan"))),"N/A")</f>
        <v>0-5 bulan</v>
      </c>
    </row>
    <row r="2045" spans="1:37" ht="14.25" customHeight="1" x14ac:dyDescent="0.45">
      <c r="A2045" t="s">
        <v>4774</v>
      </c>
      <c r="B2045" s="64">
        <v>46042</v>
      </c>
      <c r="C2045" s="1" t="str">
        <f t="shared" si="32"/>
        <v>January</v>
      </c>
      <c r="D2045" t="s">
        <v>1090</v>
      </c>
      <c r="E2045" t="s">
        <v>4775</v>
      </c>
      <c r="F2045">
        <v>46</v>
      </c>
      <c r="G2045" t="s">
        <v>51</v>
      </c>
      <c r="H2045" t="s">
        <v>101</v>
      </c>
      <c r="I2045" s="2">
        <v>4856000</v>
      </c>
      <c r="J2045" s="3">
        <f>Raw_Data[[#This Row],[cicilan_per_bulan]]/Raw_Data[[#This Row],[penghasilan_bulanan]]</f>
        <v>0.20766062602965404</v>
      </c>
      <c r="K2045" t="s">
        <v>177</v>
      </c>
      <c r="L2045" t="s">
        <v>154</v>
      </c>
      <c r="M2045" t="s">
        <v>55</v>
      </c>
      <c r="N2045" t="s">
        <v>141</v>
      </c>
      <c r="O2045" t="s">
        <v>46</v>
      </c>
      <c r="P2045" s="2">
        <v>22935000</v>
      </c>
      <c r="Q2045" s="2">
        <v>8027000</v>
      </c>
      <c r="R2045" t="str">
        <f>IF(Raw_Data[[#This Row],[persen_dp]]&lt;15%,"Low",IF(Raw_Data[[#This Row],[persen_dp]]&gt;25%,"High","Medium"))</f>
        <v>High</v>
      </c>
      <c r="S2045" s="3">
        <v>0.35</v>
      </c>
      <c r="T2045">
        <v>18</v>
      </c>
      <c r="U2045">
        <v>0.14499999999999999</v>
      </c>
      <c r="V2045" s="2">
        <v>1008400</v>
      </c>
      <c r="W2045" s="2">
        <v>18151000</v>
      </c>
      <c r="X2045" t="str">
        <f>IF(OR(Raw_Data[[#This Row],[status_pembayaran]]="Macet",Raw_Data[[#This Row],[status_pembayaran]]="Kurang Lancar"),"Non Performing Loan","Performing")</f>
        <v>Performing</v>
      </c>
      <c r="Y2045" t="s">
        <v>47</v>
      </c>
      <c r="Z2045">
        <v>0</v>
      </c>
      <c r="AA2045">
        <v>0</v>
      </c>
      <c r="AB2045">
        <v>1</v>
      </c>
      <c r="AD2045">
        <f>IF(Raw_Data[[#This Row],[rasio]]&lt;0.2,1,IF(Raw_Data[[#This Row],[rasio]]&lt;0.3,2,IF(Raw_Data[[#This Row],[rasio]]&lt;0.4,3,4)))</f>
        <v>2</v>
      </c>
      <c r="AE2045">
        <f>IF(Raw_Data[[#This Row],[kategori_dp]]="High",1,IF(Raw_Data[[#This Row],[kategori_dp]]="Medium",2,3))</f>
        <v>1</v>
      </c>
      <c r="AF2045">
        <f>IF(Raw_Data[[#This Row],[tenor_bulan]]&lt;=24,1,IF(Raw_Data[[#This Row],[tenor_bulan]]&lt;=36,2,IF(Raw_Data[[#This Row],[tenor_bulan]]&lt;=48,3,4)))</f>
        <v>1</v>
      </c>
      <c r="AG2045">
        <f>IF(Raw_Data[[#This Row],[jumlah_kali_telat]]=0,0,IF(Raw_Data[[#This Row],[jumlah_kali_telat]]&lt;=2,2,4))</f>
        <v>0</v>
      </c>
      <c r="AH2045">
        <f>Raw_Data[[#This Row],[Skor_Rasio]]+Raw_Data[[#This Row],[Skor_DP]]+Raw_Data[[#This Row],[Skor_Tenor]]+Raw_Data[[#This Row],[Skor_Telat]]</f>
        <v>4</v>
      </c>
      <c r="AI2045" t="str">
        <f>IF(Raw_Data[[#This Row],[Risk_Score]]&lt;=6,"Low Risk",IF(Raw_Data[[#This Row],[Risk_Score]]&lt;=8,"Medium Risk","High Risk"))</f>
        <v>Low Risk</v>
      </c>
      <c r="AJ2045">
        <f ca="1">IFERROR(DATEDIF(Raw_Data[[#This Row],[tanggal_pengajuan]],TODAY(),"m"),"N/A")</f>
        <v>9</v>
      </c>
      <c r="AK2045" t="str">
        <f ca="1">IF(ISNUMBER(Raw_Data[[#This Row],[MOB]]),IF(Raw_Data[[#This Row],[MOB]]&lt;6,"0-5 bulan",IF(Raw_Data[[#This Row],[MOB]]&lt;12,"6-11 bulan",IF(Raw_Data[[#This Row],[MOB]]&lt;24,"12-23 bulan","24+ bulan"))),"N/A")</f>
        <v>6-11 bulan</v>
      </c>
    </row>
    <row r="2046" spans="1:37" ht="14.25" customHeight="1" x14ac:dyDescent="0.45">
      <c r="A2046" t="s">
        <v>4776</v>
      </c>
      <c r="B2046" s="64">
        <v>46189</v>
      </c>
      <c r="C2046" s="1" t="str">
        <f t="shared" si="32"/>
        <v>June</v>
      </c>
      <c r="D2046" t="s">
        <v>1028</v>
      </c>
      <c r="E2046" t="s">
        <v>4777</v>
      </c>
      <c r="F2046">
        <v>50</v>
      </c>
      <c r="G2046" t="s">
        <v>51</v>
      </c>
      <c r="H2046" t="s">
        <v>41</v>
      </c>
      <c r="I2046" s="2">
        <v>7541000</v>
      </c>
      <c r="J2046" s="3">
        <f>Raw_Data[[#This Row],[cicilan_per_bulan]]/Raw_Data[[#This Row],[penghasilan_bulanan]]</f>
        <v>0.10924280599390002</v>
      </c>
      <c r="K2046" t="s">
        <v>127</v>
      </c>
      <c r="L2046" t="s">
        <v>128</v>
      </c>
      <c r="M2046" t="s">
        <v>290</v>
      </c>
      <c r="N2046" t="s">
        <v>291</v>
      </c>
      <c r="O2046" t="s">
        <v>292</v>
      </c>
      <c r="P2046" s="2">
        <v>38206000</v>
      </c>
      <c r="Q2046" s="2">
        <v>9552000</v>
      </c>
      <c r="R2046" t="str">
        <f>IF(Raw_Data[[#This Row],[persen_dp]]&lt;15%,"Low",IF(Raw_Data[[#This Row],[persen_dp]]&gt;25%,"High","Medium"))</f>
        <v>Medium</v>
      </c>
      <c r="S2046" s="3">
        <v>0.25</v>
      </c>
      <c r="T2046">
        <v>60</v>
      </c>
      <c r="U2046">
        <v>0.14499999999999999</v>
      </c>
      <c r="V2046" s="2">
        <v>823800</v>
      </c>
      <c r="W2046" s="2">
        <v>49429000</v>
      </c>
      <c r="X2046" t="str">
        <f>IF(OR(Raw_Data[[#This Row],[status_pembayaran]]="Macet",Raw_Data[[#This Row],[status_pembayaran]]="Kurang Lancar"),"Non Performing Loan","Performing")</f>
        <v>Performing</v>
      </c>
      <c r="Y2046" t="s">
        <v>47</v>
      </c>
      <c r="Z2046">
        <v>0</v>
      </c>
      <c r="AA2046">
        <v>0</v>
      </c>
      <c r="AB2046">
        <v>1</v>
      </c>
      <c r="AC2046" t="s">
        <v>58</v>
      </c>
      <c r="AD2046">
        <f>IF(Raw_Data[[#This Row],[rasio]]&lt;0.2,1,IF(Raw_Data[[#This Row],[rasio]]&lt;0.3,2,IF(Raw_Data[[#This Row],[rasio]]&lt;0.4,3,4)))</f>
        <v>1</v>
      </c>
      <c r="AE2046">
        <f>IF(Raw_Data[[#This Row],[kategori_dp]]="High",1,IF(Raw_Data[[#This Row],[kategori_dp]]="Medium",2,3))</f>
        <v>2</v>
      </c>
      <c r="AF2046">
        <f>IF(Raw_Data[[#This Row],[tenor_bulan]]&lt;=24,1,IF(Raw_Data[[#This Row],[tenor_bulan]]&lt;=36,2,IF(Raw_Data[[#This Row],[tenor_bulan]]&lt;=48,3,4)))</f>
        <v>4</v>
      </c>
      <c r="AG2046">
        <f>IF(Raw_Data[[#This Row],[jumlah_kali_telat]]=0,0,IF(Raw_Data[[#This Row],[jumlah_kali_telat]]&lt;=2,2,4))</f>
        <v>0</v>
      </c>
      <c r="AH2046">
        <f>Raw_Data[[#This Row],[Skor_Rasio]]+Raw_Data[[#This Row],[Skor_DP]]+Raw_Data[[#This Row],[Skor_Tenor]]+Raw_Data[[#This Row],[Skor_Telat]]</f>
        <v>7</v>
      </c>
      <c r="AI2046" t="str">
        <f>IF(Raw_Data[[#This Row],[Risk_Score]]&lt;=6,"Low Risk",IF(Raw_Data[[#This Row],[Risk_Score]]&lt;=8,"Medium Risk","High Risk"))</f>
        <v>Medium Risk</v>
      </c>
      <c r="AJ2046">
        <f ca="1">IFERROR(DATEDIF(Raw_Data[[#This Row],[tanggal_pengajuan]],TODAY(),"m"),"N/A")</f>
        <v>4</v>
      </c>
      <c r="AK2046" t="str">
        <f ca="1">IF(ISNUMBER(Raw_Data[[#This Row],[MOB]]),IF(Raw_Data[[#This Row],[MOB]]&lt;6,"0-5 bulan",IF(Raw_Data[[#This Row],[MOB]]&lt;12,"6-11 bulan",IF(Raw_Data[[#This Row],[MOB]]&lt;24,"12-23 bulan","24+ bulan"))),"N/A")</f>
        <v>0-5 bulan</v>
      </c>
    </row>
    <row r="2047" spans="1:37" ht="14.25" customHeight="1" x14ac:dyDescent="0.45">
      <c r="A2047" t="s">
        <v>4778</v>
      </c>
      <c r="B2047" s="64">
        <v>46099</v>
      </c>
      <c r="C2047" s="1" t="str">
        <f t="shared" si="32"/>
        <v>March</v>
      </c>
      <c r="D2047" t="s">
        <v>509</v>
      </c>
      <c r="E2047" t="s">
        <v>4779</v>
      </c>
      <c r="F2047">
        <v>55</v>
      </c>
      <c r="G2047" t="s">
        <v>40</v>
      </c>
      <c r="H2047" t="s">
        <v>41</v>
      </c>
      <c r="I2047" s="2">
        <v>7532000</v>
      </c>
      <c r="J2047" s="3">
        <f>Raw_Data[[#This Row],[cicilan_per_bulan]]/Raw_Data[[#This Row],[penghasilan_bulanan]]</f>
        <v>4.669410515135422E-2</v>
      </c>
      <c r="K2047" t="s">
        <v>70</v>
      </c>
      <c r="L2047" t="s">
        <v>71</v>
      </c>
      <c r="M2047" t="s">
        <v>249</v>
      </c>
      <c r="N2047" t="s">
        <v>250</v>
      </c>
      <c r="O2047" t="s">
        <v>57</v>
      </c>
      <c r="P2047" s="2">
        <v>16438000</v>
      </c>
      <c r="Q2047" s="2">
        <v>5753000</v>
      </c>
      <c r="R2047" t="str">
        <f>IF(Raw_Data[[#This Row],[persen_dp]]&lt;15%,"Low",IF(Raw_Data[[#This Row],[persen_dp]]&gt;25%,"High","Medium"))</f>
        <v>High</v>
      </c>
      <c r="S2047" s="3">
        <v>0.35</v>
      </c>
      <c r="T2047">
        <v>48</v>
      </c>
      <c r="U2047">
        <v>0.14499999999999999</v>
      </c>
      <c r="V2047" s="2">
        <v>351700</v>
      </c>
      <c r="W2047" s="2">
        <v>16882000</v>
      </c>
      <c r="X2047" t="str">
        <f>IF(OR(Raw_Data[[#This Row],[status_pembayaran]]="Macet",Raw_Data[[#This Row],[status_pembayaran]]="Kurang Lancar"),"Non Performing Loan","Performing")</f>
        <v>Performing</v>
      </c>
      <c r="Y2047" t="s">
        <v>47</v>
      </c>
      <c r="Z2047">
        <v>0</v>
      </c>
      <c r="AA2047">
        <v>0</v>
      </c>
      <c r="AB2047">
        <v>1</v>
      </c>
      <c r="AC2047" t="s">
        <v>58</v>
      </c>
      <c r="AD2047">
        <f>IF(Raw_Data[[#This Row],[rasio]]&lt;0.2,1,IF(Raw_Data[[#This Row],[rasio]]&lt;0.3,2,IF(Raw_Data[[#This Row],[rasio]]&lt;0.4,3,4)))</f>
        <v>1</v>
      </c>
      <c r="AE2047">
        <f>IF(Raw_Data[[#This Row],[kategori_dp]]="High",1,IF(Raw_Data[[#This Row],[kategori_dp]]="Medium",2,3))</f>
        <v>1</v>
      </c>
      <c r="AF2047">
        <f>IF(Raw_Data[[#This Row],[tenor_bulan]]&lt;=24,1,IF(Raw_Data[[#This Row],[tenor_bulan]]&lt;=36,2,IF(Raw_Data[[#This Row],[tenor_bulan]]&lt;=48,3,4)))</f>
        <v>3</v>
      </c>
      <c r="AG2047">
        <f>IF(Raw_Data[[#This Row],[jumlah_kali_telat]]=0,0,IF(Raw_Data[[#This Row],[jumlah_kali_telat]]&lt;=2,2,4))</f>
        <v>0</v>
      </c>
      <c r="AH2047">
        <f>Raw_Data[[#This Row],[Skor_Rasio]]+Raw_Data[[#This Row],[Skor_DP]]+Raw_Data[[#This Row],[Skor_Tenor]]+Raw_Data[[#This Row],[Skor_Telat]]</f>
        <v>5</v>
      </c>
      <c r="AI2047" t="str">
        <f>IF(Raw_Data[[#This Row],[Risk_Score]]&lt;=6,"Low Risk",IF(Raw_Data[[#This Row],[Risk_Score]]&lt;=8,"Medium Risk","High Risk"))</f>
        <v>Low Risk</v>
      </c>
      <c r="AJ2047">
        <f ca="1">IFERROR(DATEDIF(Raw_Data[[#This Row],[tanggal_pengajuan]],TODAY(),"m"),"N/A")</f>
        <v>7</v>
      </c>
      <c r="AK2047" t="str">
        <f ca="1">IF(ISNUMBER(Raw_Data[[#This Row],[MOB]]),IF(Raw_Data[[#This Row],[MOB]]&lt;6,"0-5 bulan",IF(Raw_Data[[#This Row],[MOB]]&lt;12,"6-11 bulan",IF(Raw_Data[[#This Row],[MOB]]&lt;24,"12-23 bulan","24+ bulan"))),"N/A")</f>
        <v>6-11 bulan</v>
      </c>
    </row>
    <row r="2048" spans="1:37" ht="14.25" customHeight="1" x14ac:dyDescent="0.45">
      <c r="A2048" t="s">
        <v>4780</v>
      </c>
      <c r="B2048" s="64">
        <v>46121</v>
      </c>
      <c r="C2048" s="1" t="str">
        <f t="shared" si="32"/>
        <v>April</v>
      </c>
      <c r="D2048" t="s">
        <v>1415</v>
      </c>
      <c r="E2048" t="s">
        <v>4781</v>
      </c>
      <c r="F2048">
        <v>35</v>
      </c>
      <c r="G2048" t="s">
        <v>40</v>
      </c>
      <c r="H2048" t="s">
        <v>108</v>
      </c>
      <c r="I2048" s="2">
        <v>6415000</v>
      </c>
      <c r="J2048" s="3">
        <f>Raw_Data[[#This Row],[cicilan_per_bulan]]/Raw_Data[[#This Row],[penghasilan_bulanan]]</f>
        <v>0.25471551052221358</v>
      </c>
      <c r="K2048" t="s">
        <v>268</v>
      </c>
      <c r="L2048" t="s">
        <v>110</v>
      </c>
      <c r="M2048" t="s">
        <v>55</v>
      </c>
      <c r="N2048" t="s">
        <v>395</v>
      </c>
      <c r="O2048" t="s">
        <v>396</v>
      </c>
      <c r="P2048" s="2">
        <v>58558000</v>
      </c>
      <c r="Q2048" s="2">
        <v>17567000</v>
      </c>
      <c r="R2048" t="str">
        <f>IF(Raw_Data[[#This Row],[persen_dp]]&lt;15%,"Low",IF(Raw_Data[[#This Row],[persen_dp]]&gt;25%,"High","Medium"))</f>
        <v>High</v>
      </c>
      <c r="S2048" s="3">
        <v>0.3</v>
      </c>
      <c r="T2048">
        <v>36</v>
      </c>
      <c r="U2048">
        <v>0.14499999999999999</v>
      </c>
      <c r="V2048" s="2">
        <v>1634000</v>
      </c>
      <c r="W2048" s="2">
        <v>58822000</v>
      </c>
      <c r="X2048" t="str">
        <f>IF(OR(Raw_Data[[#This Row],[status_pembayaran]]="Macet",Raw_Data[[#This Row],[status_pembayaran]]="Kurang Lancar"),"Non Performing Loan","Performing")</f>
        <v>Performing</v>
      </c>
      <c r="Y2048" t="s">
        <v>47</v>
      </c>
      <c r="Z2048">
        <v>0</v>
      </c>
      <c r="AA2048">
        <v>0</v>
      </c>
      <c r="AB2048">
        <v>1</v>
      </c>
      <c r="AC2048" t="s">
        <v>74</v>
      </c>
      <c r="AD2048">
        <f>IF(Raw_Data[[#This Row],[rasio]]&lt;0.2,1,IF(Raw_Data[[#This Row],[rasio]]&lt;0.3,2,IF(Raw_Data[[#This Row],[rasio]]&lt;0.4,3,4)))</f>
        <v>2</v>
      </c>
      <c r="AE2048">
        <f>IF(Raw_Data[[#This Row],[kategori_dp]]="High",1,IF(Raw_Data[[#This Row],[kategori_dp]]="Medium",2,3))</f>
        <v>1</v>
      </c>
      <c r="AF2048">
        <f>IF(Raw_Data[[#This Row],[tenor_bulan]]&lt;=24,1,IF(Raw_Data[[#This Row],[tenor_bulan]]&lt;=36,2,IF(Raw_Data[[#This Row],[tenor_bulan]]&lt;=48,3,4)))</f>
        <v>2</v>
      </c>
      <c r="AG2048">
        <f>IF(Raw_Data[[#This Row],[jumlah_kali_telat]]=0,0,IF(Raw_Data[[#This Row],[jumlah_kali_telat]]&lt;=2,2,4))</f>
        <v>0</v>
      </c>
      <c r="AH2048">
        <f>Raw_Data[[#This Row],[Skor_Rasio]]+Raw_Data[[#This Row],[Skor_DP]]+Raw_Data[[#This Row],[Skor_Tenor]]+Raw_Data[[#This Row],[Skor_Telat]]</f>
        <v>5</v>
      </c>
      <c r="AI2048" t="str">
        <f>IF(Raw_Data[[#This Row],[Risk_Score]]&lt;=6,"Low Risk",IF(Raw_Data[[#This Row],[Risk_Score]]&lt;=8,"Medium Risk","High Risk"))</f>
        <v>Low Risk</v>
      </c>
      <c r="AJ2048">
        <f ca="1">IFERROR(DATEDIF(Raw_Data[[#This Row],[tanggal_pengajuan]],TODAY(),"m"),"N/A")</f>
        <v>6</v>
      </c>
      <c r="AK2048" t="str">
        <f ca="1">IF(ISNUMBER(Raw_Data[[#This Row],[MOB]]),IF(Raw_Data[[#This Row],[MOB]]&lt;6,"0-5 bulan",IF(Raw_Data[[#This Row],[MOB]]&lt;12,"6-11 bulan",IF(Raw_Data[[#This Row],[MOB]]&lt;24,"12-23 bulan","24+ bulan"))),"N/A")</f>
        <v>6-11 bulan</v>
      </c>
    </row>
    <row r="2049" spans="1:37" ht="14.25" customHeight="1" x14ac:dyDescent="0.45">
      <c r="A2049" t="s">
        <v>4782</v>
      </c>
      <c r="B2049" s="64">
        <v>46186</v>
      </c>
      <c r="C2049" s="1" t="str">
        <f t="shared" si="32"/>
        <v>June</v>
      </c>
      <c r="D2049" t="s">
        <v>1464</v>
      </c>
      <c r="E2049" t="s">
        <v>4783</v>
      </c>
      <c r="F2049">
        <v>22</v>
      </c>
      <c r="G2049" t="s">
        <v>40</v>
      </c>
      <c r="H2049" t="s">
        <v>62</v>
      </c>
      <c r="I2049" s="2">
        <v>2091000</v>
      </c>
      <c r="J2049" s="3">
        <f>Raw_Data[[#This Row],[cicilan_per_bulan]]/Raw_Data[[#This Row],[penghasilan_bulanan]]</f>
        <v>0.41305595408895268</v>
      </c>
      <c r="K2049" t="s">
        <v>192</v>
      </c>
      <c r="L2049" t="s">
        <v>128</v>
      </c>
      <c r="M2049" t="s">
        <v>44</v>
      </c>
      <c r="N2049" t="s">
        <v>83</v>
      </c>
      <c r="O2049" t="s">
        <v>57</v>
      </c>
      <c r="P2049" s="2">
        <v>18243000</v>
      </c>
      <c r="Q2049" s="2">
        <v>5473000</v>
      </c>
      <c r="R2049" t="str">
        <f>IF(Raw_Data[[#This Row],[persen_dp]]&lt;15%,"Low",IF(Raw_Data[[#This Row],[persen_dp]]&gt;25%,"High","Medium"))</f>
        <v>High</v>
      </c>
      <c r="S2049" s="3">
        <v>0.3</v>
      </c>
      <c r="T2049">
        <v>18</v>
      </c>
      <c r="U2049">
        <v>0.14499999999999999</v>
      </c>
      <c r="V2049" s="2">
        <v>863700</v>
      </c>
      <c r="W2049" s="2">
        <v>15547000</v>
      </c>
      <c r="X2049" t="str">
        <f>IF(OR(Raw_Data[[#This Row],[status_pembayaran]]="Macet",Raw_Data[[#This Row],[status_pembayaran]]="Kurang Lancar"),"Non Performing Loan","Performing")</f>
        <v>Performing</v>
      </c>
      <c r="Y2049" t="s">
        <v>47</v>
      </c>
      <c r="Z2049">
        <v>0</v>
      </c>
      <c r="AA2049">
        <v>0</v>
      </c>
      <c r="AB2049">
        <v>1</v>
      </c>
      <c r="AC2049" t="s">
        <v>74</v>
      </c>
      <c r="AD2049">
        <f>IF(Raw_Data[[#This Row],[rasio]]&lt;0.2,1,IF(Raw_Data[[#This Row],[rasio]]&lt;0.3,2,IF(Raw_Data[[#This Row],[rasio]]&lt;0.4,3,4)))</f>
        <v>4</v>
      </c>
      <c r="AE2049">
        <f>IF(Raw_Data[[#This Row],[kategori_dp]]="High",1,IF(Raw_Data[[#This Row],[kategori_dp]]="Medium",2,3))</f>
        <v>1</v>
      </c>
      <c r="AF2049">
        <f>IF(Raw_Data[[#This Row],[tenor_bulan]]&lt;=24,1,IF(Raw_Data[[#This Row],[tenor_bulan]]&lt;=36,2,IF(Raw_Data[[#This Row],[tenor_bulan]]&lt;=48,3,4)))</f>
        <v>1</v>
      </c>
      <c r="AG2049">
        <f>IF(Raw_Data[[#This Row],[jumlah_kali_telat]]=0,0,IF(Raw_Data[[#This Row],[jumlah_kali_telat]]&lt;=2,2,4))</f>
        <v>0</v>
      </c>
      <c r="AH2049">
        <f>Raw_Data[[#This Row],[Skor_Rasio]]+Raw_Data[[#This Row],[Skor_DP]]+Raw_Data[[#This Row],[Skor_Tenor]]+Raw_Data[[#This Row],[Skor_Telat]]</f>
        <v>6</v>
      </c>
      <c r="AI2049" t="str">
        <f>IF(Raw_Data[[#This Row],[Risk_Score]]&lt;=6,"Low Risk",IF(Raw_Data[[#This Row],[Risk_Score]]&lt;=8,"Medium Risk","High Risk"))</f>
        <v>Low Risk</v>
      </c>
      <c r="AJ2049">
        <f ca="1">IFERROR(DATEDIF(Raw_Data[[#This Row],[tanggal_pengajuan]],TODAY(),"m"),"N/A")</f>
        <v>4</v>
      </c>
      <c r="AK2049" t="str">
        <f ca="1">IF(ISNUMBER(Raw_Data[[#This Row],[MOB]]),IF(Raw_Data[[#This Row],[MOB]]&lt;6,"0-5 bulan",IF(Raw_Data[[#This Row],[MOB]]&lt;12,"6-11 bulan",IF(Raw_Data[[#This Row],[MOB]]&lt;24,"12-23 bulan","24+ bulan"))),"N/A")</f>
        <v>0-5 bulan</v>
      </c>
    </row>
    <row r="2050" spans="1:37" ht="14.25" customHeight="1" x14ac:dyDescent="0.45">
      <c r="A2050" t="s">
        <v>4784</v>
      </c>
      <c r="B2050" s="64">
        <v>46093</v>
      </c>
      <c r="C2050" s="1" t="str">
        <f t="shared" si="32"/>
        <v>March</v>
      </c>
      <c r="D2050" t="s">
        <v>1197</v>
      </c>
      <c r="E2050" t="s">
        <v>4785</v>
      </c>
      <c r="F2050">
        <v>22</v>
      </c>
      <c r="G2050" t="s">
        <v>40</v>
      </c>
      <c r="H2050" t="s">
        <v>52</v>
      </c>
      <c r="I2050" s="2">
        <v>11585000</v>
      </c>
      <c r="J2050" s="3">
        <f>Raw_Data[[#This Row],[cicilan_per_bulan]]/Raw_Data[[#This Row],[penghasilan_bulanan]]</f>
        <v>0.1479499352611135</v>
      </c>
      <c r="K2050" t="s">
        <v>119</v>
      </c>
      <c r="L2050" t="s">
        <v>120</v>
      </c>
      <c r="M2050" t="s">
        <v>55</v>
      </c>
      <c r="N2050" t="s">
        <v>121</v>
      </c>
      <c r="O2050" t="s">
        <v>122</v>
      </c>
      <c r="P2050" s="2">
        <v>35431000</v>
      </c>
      <c r="Q2050" s="2">
        <v>3543000</v>
      </c>
      <c r="R2050" t="str">
        <f>IF(Raw_Data[[#This Row],[persen_dp]]&lt;15%,"Low",IF(Raw_Data[[#This Row],[persen_dp]]&gt;25%,"High","Medium"))</f>
        <v>Low</v>
      </c>
      <c r="S2050" s="3">
        <v>0.1</v>
      </c>
      <c r="T2050">
        <v>24</v>
      </c>
      <c r="U2050">
        <v>0.14499999999999999</v>
      </c>
      <c r="V2050" s="2">
        <v>1714000</v>
      </c>
      <c r="W2050" s="2">
        <v>41136000</v>
      </c>
      <c r="X2050" t="str">
        <f>IF(OR(Raw_Data[[#This Row],[status_pembayaran]]="Macet",Raw_Data[[#This Row],[status_pembayaran]]="Kurang Lancar"),"Non Performing Loan","Performing")</f>
        <v>Performing</v>
      </c>
      <c r="Y2050" t="s">
        <v>47</v>
      </c>
      <c r="Z2050">
        <v>0</v>
      </c>
      <c r="AA2050">
        <v>0</v>
      </c>
      <c r="AB2050">
        <v>1</v>
      </c>
      <c r="AC2050" t="s">
        <v>58</v>
      </c>
      <c r="AD2050">
        <f>IF(Raw_Data[[#This Row],[rasio]]&lt;0.2,1,IF(Raw_Data[[#This Row],[rasio]]&lt;0.3,2,IF(Raw_Data[[#This Row],[rasio]]&lt;0.4,3,4)))</f>
        <v>1</v>
      </c>
      <c r="AE2050">
        <f>IF(Raw_Data[[#This Row],[kategori_dp]]="High",1,IF(Raw_Data[[#This Row],[kategori_dp]]="Medium",2,3))</f>
        <v>3</v>
      </c>
      <c r="AF2050">
        <f>IF(Raw_Data[[#This Row],[tenor_bulan]]&lt;=24,1,IF(Raw_Data[[#This Row],[tenor_bulan]]&lt;=36,2,IF(Raw_Data[[#This Row],[tenor_bulan]]&lt;=48,3,4)))</f>
        <v>1</v>
      </c>
      <c r="AG2050">
        <f>IF(Raw_Data[[#This Row],[jumlah_kali_telat]]=0,0,IF(Raw_Data[[#This Row],[jumlah_kali_telat]]&lt;=2,2,4))</f>
        <v>0</v>
      </c>
      <c r="AH2050">
        <f>Raw_Data[[#This Row],[Skor_Rasio]]+Raw_Data[[#This Row],[Skor_DP]]+Raw_Data[[#This Row],[Skor_Tenor]]+Raw_Data[[#This Row],[Skor_Telat]]</f>
        <v>5</v>
      </c>
      <c r="AI2050" t="str">
        <f>IF(Raw_Data[[#This Row],[Risk_Score]]&lt;=6,"Low Risk",IF(Raw_Data[[#This Row],[Risk_Score]]&lt;=8,"Medium Risk","High Risk"))</f>
        <v>Low Risk</v>
      </c>
      <c r="AJ2050">
        <f ca="1">IFERROR(DATEDIF(Raw_Data[[#This Row],[tanggal_pengajuan]],TODAY(),"m"),"N/A")</f>
        <v>7</v>
      </c>
      <c r="AK2050" t="str">
        <f ca="1">IF(ISNUMBER(Raw_Data[[#This Row],[MOB]]),IF(Raw_Data[[#This Row],[MOB]]&lt;6,"0-5 bulan",IF(Raw_Data[[#This Row],[MOB]]&lt;12,"6-11 bulan",IF(Raw_Data[[#This Row],[MOB]]&lt;24,"12-23 bulan","24+ bulan"))),"N/A")</f>
        <v>6-11 bulan</v>
      </c>
    </row>
    <row r="2051" spans="1:37" ht="14.25" customHeight="1" x14ac:dyDescent="0.45">
      <c r="A2051" t="s">
        <v>4786</v>
      </c>
      <c r="B2051" s="64">
        <v>46146</v>
      </c>
      <c r="C2051" s="1" t="str">
        <f t="shared" si="32"/>
        <v>May</v>
      </c>
      <c r="D2051" t="s">
        <v>1542</v>
      </c>
      <c r="E2051" t="s">
        <v>4787</v>
      </c>
      <c r="F2051">
        <v>58</v>
      </c>
      <c r="G2051" t="s">
        <v>40</v>
      </c>
      <c r="H2051" t="s">
        <v>152</v>
      </c>
      <c r="I2051" s="2">
        <v>3912000</v>
      </c>
      <c r="J2051" s="3">
        <f>Raw_Data[[#This Row],[cicilan_per_bulan]]/Raw_Data[[#This Row],[penghasilan_bulanan]]</f>
        <v>0.24266359918200409</v>
      </c>
      <c r="K2051" t="s">
        <v>42</v>
      </c>
      <c r="L2051" t="s">
        <v>43</v>
      </c>
      <c r="M2051" t="s">
        <v>249</v>
      </c>
      <c r="N2051" t="s">
        <v>250</v>
      </c>
      <c r="O2051" t="s">
        <v>57</v>
      </c>
      <c r="P2051" s="2">
        <v>15593000</v>
      </c>
      <c r="Q2051" s="2">
        <v>1559000</v>
      </c>
      <c r="R2051" t="str">
        <f>IF(Raw_Data[[#This Row],[persen_dp]]&lt;15%,"Low",IF(Raw_Data[[#This Row],[persen_dp]]&gt;25%,"High","Medium"))</f>
        <v>Low</v>
      </c>
      <c r="S2051" s="3">
        <v>0.1</v>
      </c>
      <c r="T2051">
        <v>18</v>
      </c>
      <c r="U2051">
        <v>0.14499999999999999</v>
      </c>
      <c r="V2051" s="2">
        <v>949300</v>
      </c>
      <c r="W2051" s="2">
        <v>17087000</v>
      </c>
      <c r="X2051" t="str">
        <f>IF(OR(Raw_Data[[#This Row],[status_pembayaran]]="Macet",Raw_Data[[#This Row],[status_pembayaran]]="Kurang Lancar"),"Non Performing Loan","Performing")</f>
        <v>Performing</v>
      </c>
      <c r="Y2051" t="s">
        <v>47</v>
      </c>
      <c r="Z2051">
        <v>0</v>
      </c>
      <c r="AA2051">
        <v>0</v>
      </c>
      <c r="AB2051">
        <v>1</v>
      </c>
      <c r="AD2051">
        <f>IF(Raw_Data[[#This Row],[rasio]]&lt;0.2,1,IF(Raw_Data[[#This Row],[rasio]]&lt;0.3,2,IF(Raw_Data[[#This Row],[rasio]]&lt;0.4,3,4)))</f>
        <v>2</v>
      </c>
      <c r="AE2051">
        <f>IF(Raw_Data[[#This Row],[kategori_dp]]="High",1,IF(Raw_Data[[#This Row],[kategori_dp]]="Medium",2,3))</f>
        <v>3</v>
      </c>
      <c r="AF2051">
        <f>IF(Raw_Data[[#This Row],[tenor_bulan]]&lt;=24,1,IF(Raw_Data[[#This Row],[tenor_bulan]]&lt;=36,2,IF(Raw_Data[[#This Row],[tenor_bulan]]&lt;=48,3,4)))</f>
        <v>1</v>
      </c>
      <c r="AG2051">
        <f>IF(Raw_Data[[#This Row],[jumlah_kali_telat]]=0,0,IF(Raw_Data[[#This Row],[jumlah_kali_telat]]&lt;=2,2,4))</f>
        <v>0</v>
      </c>
      <c r="AH2051">
        <f>Raw_Data[[#This Row],[Skor_Rasio]]+Raw_Data[[#This Row],[Skor_DP]]+Raw_Data[[#This Row],[Skor_Tenor]]+Raw_Data[[#This Row],[Skor_Telat]]</f>
        <v>6</v>
      </c>
      <c r="AI2051" t="str">
        <f>IF(Raw_Data[[#This Row],[Risk_Score]]&lt;=6,"Low Risk",IF(Raw_Data[[#This Row],[Risk_Score]]&lt;=8,"Medium Risk","High Risk"))</f>
        <v>Low Risk</v>
      </c>
      <c r="AJ2051">
        <f ca="1">IFERROR(DATEDIF(Raw_Data[[#This Row],[tanggal_pengajuan]],TODAY(),"m"),"N/A")</f>
        <v>5</v>
      </c>
      <c r="AK2051" t="str">
        <f ca="1">IF(ISNUMBER(Raw_Data[[#This Row],[MOB]]),IF(Raw_Data[[#This Row],[MOB]]&lt;6,"0-5 bulan",IF(Raw_Data[[#This Row],[MOB]]&lt;12,"6-11 bulan",IF(Raw_Data[[#This Row],[MOB]]&lt;24,"12-23 bulan","24+ bulan"))),"N/A")</f>
        <v>0-5 bulan</v>
      </c>
    </row>
    <row r="2052" spans="1:37" ht="14.25" customHeight="1" x14ac:dyDescent="0.45">
      <c r="A2052" t="s">
        <v>4788</v>
      </c>
      <c r="B2052" s="64">
        <v>46059</v>
      </c>
      <c r="C2052" s="1" t="str">
        <f t="shared" si="32"/>
        <v>February</v>
      </c>
      <c r="D2052" t="s">
        <v>3748</v>
      </c>
      <c r="E2052" t="s">
        <v>4789</v>
      </c>
      <c r="F2052">
        <v>57</v>
      </c>
      <c r="G2052" t="s">
        <v>40</v>
      </c>
      <c r="H2052" t="s">
        <v>152</v>
      </c>
      <c r="I2052" s="2">
        <v>3894000</v>
      </c>
      <c r="J2052" s="3">
        <f>Raw_Data[[#This Row],[cicilan_per_bulan]]/Raw_Data[[#This Row],[penghasilan_bulanan]]</f>
        <v>0.15934771443246021</v>
      </c>
      <c r="K2052" t="s">
        <v>192</v>
      </c>
      <c r="L2052" t="s">
        <v>128</v>
      </c>
      <c r="M2052" t="s">
        <v>290</v>
      </c>
      <c r="N2052" t="s">
        <v>291</v>
      </c>
      <c r="O2052" t="s">
        <v>292</v>
      </c>
      <c r="P2052" s="2">
        <v>35971000</v>
      </c>
      <c r="Q2052" s="2">
        <v>14388000</v>
      </c>
      <c r="R2052" t="str">
        <f>IF(Raw_Data[[#This Row],[persen_dp]]&lt;15%,"Low",IF(Raw_Data[[#This Row],[persen_dp]]&gt;25%,"High","Medium"))</f>
        <v>High</v>
      </c>
      <c r="S2052" s="3">
        <v>0.4</v>
      </c>
      <c r="T2052">
        <v>60</v>
      </c>
      <c r="U2052">
        <v>0.14499999999999999</v>
      </c>
      <c r="V2052" s="2">
        <v>620500</v>
      </c>
      <c r="W2052" s="2">
        <v>37231000</v>
      </c>
      <c r="X2052" t="str">
        <f>IF(OR(Raw_Data[[#This Row],[status_pembayaran]]="Macet",Raw_Data[[#This Row],[status_pembayaran]]="Kurang Lancar"),"Non Performing Loan","Performing")</f>
        <v>Performing</v>
      </c>
      <c r="Y2052" t="s">
        <v>47</v>
      </c>
      <c r="Z2052">
        <v>0</v>
      </c>
      <c r="AA2052">
        <v>0</v>
      </c>
      <c r="AB2052">
        <v>1</v>
      </c>
      <c r="AD2052">
        <f>IF(Raw_Data[[#This Row],[rasio]]&lt;0.2,1,IF(Raw_Data[[#This Row],[rasio]]&lt;0.3,2,IF(Raw_Data[[#This Row],[rasio]]&lt;0.4,3,4)))</f>
        <v>1</v>
      </c>
      <c r="AE2052">
        <f>IF(Raw_Data[[#This Row],[kategori_dp]]="High",1,IF(Raw_Data[[#This Row],[kategori_dp]]="Medium",2,3))</f>
        <v>1</v>
      </c>
      <c r="AF2052">
        <f>IF(Raw_Data[[#This Row],[tenor_bulan]]&lt;=24,1,IF(Raw_Data[[#This Row],[tenor_bulan]]&lt;=36,2,IF(Raw_Data[[#This Row],[tenor_bulan]]&lt;=48,3,4)))</f>
        <v>4</v>
      </c>
      <c r="AG2052">
        <f>IF(Raw_Data[[#This Row],[jumlah_kali_telat]]=0,0,IF(Raw_Data[[#This Row],[jumlah_kali_telat]]&lt;=2,2,4))</f>
        <v>0</v>
      </c>
      <c r="AH2052">
        <f>Raw_Data[[#This Row],[Skor_Rasio]]+Raw_Data[[#This Row],[Skor_DP]]+Raw_Data[[#This Row],[Skor_Tenor]]+Raw_Data[[#This Row],[Skor_Telat]]</f>
        <v>6</v>
      </c>
      <c r="AI2052" t="str">
        <f>IF(Raw_Data[[#This Row],[Risk_Score]]&lt;=6,"Low Risk",IF(Raw_Data[[#This Row],[Risk_Score]]&lt;=8,"Medium Risk","High Risk"))</f>
        <v>Low Risk</v>
      </c>
      <c r="AJ2052">
        <f ca="1">IFERROR(DATEDIF(Raw_Data[[#This Row],[tanggal_pengajuan]],TODAY(),"m"),"N/A")</f>
        <v>8</v>
      </c>
      <c r="AK2052" t="str">
        <f ca="1">IF(ISNUMBER(Raw_Data[[#This Row],[MOB]]),IF(Raw_Data[[#This Row],[MOB]]&lt;6,"0-5 bulan",IF(Raw_Data[[#This Row],[MOB]]&lt;12,"6-11 bulan",IF(Raw_Data[[#This Row],[MOB]]&lt;24,"12-23 bulan","24+ bulan"))),"N/A")</f>
        <v>6-11 bulan</v>
      </c>
    </row>
    <row r="2053" spans="1:37" ht="14.25" customHeight="1" x14ac:dyDescent="0.45">
      <c r="A2053" t="s">
        <v>4790</v>
      </c>
      <c r="B2053" s="64">
        <v>46060</v>
      </c>
      <c r="C2053" s="1" t="str">
        <f t="shared" si="32"/>
        <v>February</v>
      </c>
      <c r="D2053" t="s">
        <v>266</v>
      </c>
      <c r="E2053" t="s">
        <v>4791</v>
      </c>
      <c r="F2053">
        <v>44</v>
      </c>
      <c r="G2053" t="s">
        <v>40</v>
      </c>
      <c r="H2053" t="s">
        <v>90</v>
      </c>
      <c r="I2053" s="2">
        <v>7185000</v>
      </c>
      <c r="J2053" s="3">
        <f>Raw_Data[[#This Row],[cicilan_per_bulan]]/Raw_Data[[#This Row],[penghasilan_bulanan]]</f>
        <v>0.12037578288100209</v>
      </c>
      <c r="K2053" t="s">
        <v>167</v>
      </c>
      <c r="L2053" t="s">
        <v>110</v>
      </c>
      <c r="M2053" t="s">
        <v>44</v>
      </c>
      <c r="N2053" t="s">
        <v>184</v>
      </c>
      <c r="O2053" t="s">
        <v>122</v>
      </c>
      <c r="P2053" s="2">
        <v>35036000</v>
      </c>
      <c r="Q2053" s="2">
        <v>8759000</v>
      </c>
      <c r="R2053" t="str">
        <f>IF(Raw_Data[[#This Row],[persen_dp]]&lt;15%,"Low",IF(Raw_Data[[#This Row],[persen_dp]]&gt;25%,"High","Medium"))</f>
        <v>Medium</v>
      </c>
      <c r="S2053" s="3">
        <v>0.25</v>
      </c>
      <c r="T2053">
        <v>48</v>
      </c>
      <c r="U2053">
        <v>0.14499999999999999</v>
      </c>
      <c r="V2053" s="2">
        <v>864900</v>
      </c>
      <c r="W2053" s="2">
        <v>41517000</v>
      </c>
      <c r="X2053" t="str">
        <f>IF(OR(Raw_Data[[#This Row],[status_pembayaran]]="Macet",Raw_Data[[#This Row],[status_pembayaran]]="Kurang Lancar"),"Non Performing Loan","Performing")</f>
        <v>Performing</v>
      </c>
      <c r="Y2053" t="s">
        <v>47</v>
      </c>
      <c r="Z2053">
        <v>0</v>
      </c>
      <c r="AA2053">
        <v>0</v>
      </c>
      <c r="AB2053">
        <v>1</v>
      </c>
      <c r="AD2053">
        <f>IF(Raw_Data[[#This Row],[rasio]]&lt;0.2,1,IF(Raw_Data[[#This Row],[rasio]]&lt;0.3,2,IF(Raw_Data[[#This Row],[rasio]]&lt;0.4,3,4)))</f>
        <v>1</v>
      </c>
      <c r="AE2053">
        <f>IF(Raw_Data[[#This Row],[kategori_dp]]="High",1,IF(Raw_Data[[#This Row],[kategori_dp]]="Medium",2,3))</f>
        <v>2</v>
      </c>
      <c r="AF2053">
        <f>IF(Raw_Data[[#This Row],[tenor_bulan]]&lt;=24,1,IF(Raw_Data[[#This Row],[tenor_bulan]]&lt;=36,2,IF(Raw_Data[[#This Row],[tenor_bulan]]&lt;=48,3,4)))</f>
        <v>3</v>
      </c>
      <c r="AG2053">
        <f>IF(Raw_Data[[#This Row],[jumlah_kali_telat]]=0,0,IF(Raw_Data[[#This Row],[jumlah_kali_telat]]&lt;=2,2,4))</f>
        <v>0</v>
      </c>
      <c r="AH2053">
        <f>Raw_Data[[#This Row],[Skor_Rasio]]+Raw_Data[[#This Row],[Skor_DP]]+Raw_Data[[#This Row],[Skor_Tenor]]+Raw_Data[[#This Row],[Skor_Telat]]</f>
        <v>6</v>
      </c>
      <c r="AI2053" t="str">
        <f>IF(Raw_Data[[#This Row],[Risk_Score]]&lt;=6,"Low Risk",IF(Raw_Data[[#This Row],[Risk_Score]]&lt;=8,"Medium Risk","High Risk"))</f>
        <v>Low Risk</v>
      </c>
      <c r="AJ2053">
        <f ca="1">IFERROR(DATEDIF(Raw_Data[[#This Row],[tanggal_pengajuan]],TODAY(),"m"),"N/A")</f>
        <v>8</v>
      </c>
      <c r="AK2053" t="str">
        <f ca="1">IF(ISNUMBER(Raw_Data[[#This Row],[MOB]]),IF(Raw_Data[[#This Row],[MOB]]&lt;6,"0-5 bulan",IF(Raw_Data[[#This Row],[MOB]]&lt;12,"6-11 bulan",IF(Raw_Data[[#This Row],[MOB]]&lt;24,"12-23 bulan","24+ bulan"))),"N/A")</f>
        <v>6-11 bulan</v>
      </c>
    </row>
    <row r="2054" spans="1:37" ht="14.25" customHeight="1" x14ac:dyDescent="0.45">
      <c r="A2054" t="s">
        <v>4792</v>
      </c>
      <c r="B2054" s="64">
        <v>46236</v>
      </c>
      <c r="C2054" s="1" t="str">
        <f t="shared" si="32"/>
        <v>August</v>
      </c>
      <c r="D2054" t="s">
        <v>667</v>
      </c>
      <c r="E2054" t="s">
        <v>4793</v>
      </c>
      <c r="F2054">
        <v>43</v>
      </c>
      <c r="G2054" t="s">
        <v>51</v>
      </c>
      <c r="H2054" t="s">
        <v>152</v>
      </c>
      <c r="I2054" s="2">
        <v>3352000</v>
      </c>
      <c r="J2054" s="3">
        <f>Raw_Data[[#This Row],[cicilan_per_bulan]]/Raw_Data[[#This Row],[penghasilan_bulanan]]</f>
        <v>0.44773269689737472</v>
      </c>
      <c r="K2054" t="s">
        <v>53</v>
      </c>
      <c r="L2054" t="s">
        <v>54</v>
      </c>
      <c r="M2054" t="s">
        <v>55</v>
      </c>
      <c r="N2054" t="s">
        <v>221</v>
      </c>
      <c r="O2054" t="s">
        <v>159</v>
      </c>
      <c r="P2054" s="2">
        <v>41833000</v>
      </c>
      <c r="Q2054" s="2">
        <v>4183000</v>
      </c>
      <c r="R2054" t="str">
        <f>IF(Raw_Data[[#This Row],[persen_dp]]&lt;15%,"Low",IF(Raw_Data[[#This Row],[persen_dp]]&gt;25%,"High","Medium"))</f>
        <v>Low</v>
      </c>
      <c r="S2054" s="3">
        <v>0.1</v>
      </c>
      <c r="T2054">
        <v>36</v>
      </c>
      <c r="U2054">
        <v>0.14499999999999999</v>
      </c>
      <c r="V2054" s="2">
        <v>1500800</v>
      </c>
      <c r="W2054" s="2">
        <v>54027000</v>
      </c>
      <c r="X2054" t="str">
        <f>IF(OR(Raw_Data[[#This Row],[status_pembayaran]]="Macet",Raw_Data[[#This Row],[status_pembayaran]]="Kurang Lancar"),"Non Performing Loan","Performing")</f>
        <v>Performing</v>
      </c>
      <c r="Y2054" t="s">
        <v>47</v>
      </c>
      <c r="Z2054">
        <v>0</v>
      </c>
      <c r="AA2054">
        <v>0</v>
      </c>
      <c r="AB2054">
        <v>1</v>
      </c>
      <c r="AD2054">
        <f>IF(Raw_Data[[#This Row],[rasio]]&lt;0.2,1,IF(Raw_Data[[#This Row],[rasio]]&lt;0.3,2,IF(Raw_Data[[#This Row],[rasio]]&lt;0.4,3,4)))</f>
        <v>4</v>
      </c>
      <c r="AE2054">
        <f>IF(Raw_Data[[#This Row],[kategori_dp]]="High",1,IF(Raw_Data[[#This Row],[kategori_dp]]="Medium",2,3))</f>
        <v>3</v>
      </c>
      <c r="AF2054">
        <f>IF(Raw_Data[[#This Row],[tenor_bulan]]&lt;=24,1,IF(Raw_Data[[#This Row],[tenor_bulan]]&lt;=36,2,IF(Raw_Data[[#This Row],[tenor_bulan]]&lt;=48,3,4)))</f>
        <v>2</v>
      </c>
      <c r="AG2054">
        <f>IF(Raw_Data[[#This Row],[jumlah_kali_telat]]=0,0,IF(Raw_Data[[#This Row],[jumlah_kali_telat]]&lt;=2,2,4))</f>
        <v>0</v>
      </c>
      <c r="AH2054">
        <f>Raw_Data[[#This Row],[Skor_Rasio]]+Raw_Data[[#This Row],[Skor_DP]]+Raw_Data[[#This Row],[Skor_Tenor]]+Raw_Data[[#This Row],[Skor_Telat]]</f>
        <v>9</v>
      </c>
      <c r="AI2054" t="str">
        <f>IF(Raw_Data[[#This Row],[Risk_Score]]&lt;=6,"Low Risk",IF(Raw_Data[[#This Row],[Risk_Score]]&lt;=8,"Medium Risk","High Risk"))</f>
        <v>High Risk</v>
      </c>
      <c r="AJ2054">
        <f ca="1">IFERROR(DATEDIF(Raw_Data[[#This Row],[tanggal_pengajuan]],TODAY(),"m"),"N/A")</f>
        <v>2</v>
      </c>
      <c r="AK2054" t="str">
        <f ca="1">IF(ISNUMBER(Raw_Data[[#This Row],[MOB]]),IF(Raw_Data[[#This Row],[MOB]]&lt;6,"0-5 bulan",IF(Raw_Data[[#This Row],[MOB]]&lt;12,"6-11 bulan",IF(Raw_Data[[#This Row],[MOB]]&lt;24,"12-23 bulan","24+ bulan"))),"N/A")</f>
        <v>0-5 bulan</v>
      </c>
    </row>
    <row r="2055" spans="1:37" ht="14.25" customHeight="1" x14ac:dyDescent="0.45">
      <c r="A2055" t="s">
        <v>4794</v>
      </c>
      <c r="B2055" s="64">
        <v>46099</v>
      </c>
      <c r="C2055" s="1" t="str">
        <f t="shared" si="32"/>
        <v>March</v>
      </c>
      <c r="D2055" t="s">
        <v>1006</v>
      </c>
      <c r="E2055" t="s">
        <v>4795</v>
      </c>
      <c r="F2055">
        <v>49</v>
      </c>
      <c r="G2055" t="s">
        <v>51</v>
      </c>
      <c r="H2055" t="s">
        <v>52</v>
      </c>
      <c r="I2055" s="2">
        <v>5290000</v>
      </c>
      <c r="J2055" s="3">
        <f>Raw_Data[[#This Row],[cicilan_per_bulan]]/Raw_Data[[#This Row],[penghasilan_bulanan]]</f>
        <v>0.20871455576559547</v>
      </c>
      <c r="K2055" t="s">
        <v>109</v>
      </c>
      <c r="L2055" t="s">
        <v>110</v>
      </c>
      <c r="M2055" t="s">
        <v>55</v>
      </c>
      <c r="N2055" t="s">
        <v>56</v>
      </c>
      <c r="O2055" t="s">
        <v>57</v>
      </c>
      <c r="P2055" s="2">
        <v>18137000</v>
      </c>
      <c r="Q2055" s="2">
        <v>1814000</v>
      </c>
      <c r="R2055" t="str">
        <f>IF(Raw_Data[[#This Row],[persen_dp]]&lt;15%,"Low",IF(Raw_Data[[#This Row],[persen_dp]]&gt;25%,"High","Medium"))</f>
        <v>Low</v>
      </c>
      <c r="S2055" s="3">
        <v>0.1</v>
      </c>
      <c r="T2055">
        <v>18</v>
      </c>
      <c r="U2055">
        <v>0.14499999999999999</v>
      </c>
      <c r="V2055" s="2">
        <v>1104100</v>
      </c>
      <c r="W2055" s="2">
        <v>19873000</v>
      </c>
      <c r="X2055" t="str">
        <f>IF(OR(Raw_Data[[#This Row],[status_pembayaran]]="Macet",Raw_Data[[#This Row],[status_pembayaran]]="Kurang Lancar"),"Non Performing Loan","Performing")</f>
        <v>Performing</v>
      </c>
      <c r="Y2055" t="s">
        <v>47</v>
      </c>
      <c r="Z2055">
        <v>0</v>
      </c>
      <c r="AA2055">
        <v>0</v>
      </c>
      <c r="AB2055">
        <v>1</v>
      </c>
      <c r="AC2055" t="s">
        <v>74</v>
      </c>
      <c r="AD2055">
        <f>IF(Raw_Data[[#This Row],[rasio]]&lt;0.2,1,IF(Raw_Data[[#This Row],[rasio]]&lt;0.3,2,IF(Raw_Data[[#This Row],[rasio]]&lt;0.4,3,4)))</f>
        <v>2</v>
      </c>
      <c r="AE2055">
        <f>IF(Raw_Data[[#This Row],[kategori_dp]]="High",1,IF(Raw_Data[[#This Row],[kategori_dp]]="Medium",2,3))</f>
        <v>3</v>
      </c>
      <c r="AF2055">
        <f>IF(Raw_Data[[#This Row],[tenor_bulan]]&lt;=24,1,IF(Raw_Data[[#This Row],[tenor_bulan]]&lt;=36,2,IF(Raw_Data[[#This Row],[tenor_bulan]]&lt;=48,3,4)))</f>
        <v>1</v>
      </c>
      <c r="AG2055">
        <f>IF(Raw_Data[[#This Row],[jumlah_kali_telat]]=0,0,IF(Raw_Data[[#This Row],[jumlah_kali_telat]]&lt;=2,2,4))</f>
        <v>0</v>
      </c>
      <c r="AH2055">
        <f>Raw_Data[[#This Row],[Skor_Rasio]]+Raw_Data[[#This Row],[Skor_DP]]+Raw_Data[[#This Row],[Skor_Tenor]]+Raw_Data[[#This Row],[Skor_Telat]]</f>
        <v>6</v>
      </c>
      <c r="AI2055" t="str">
        <f>IF(Raw_Data[[#This Row],[Risk_Score]]&lt;=6,"Low Risk",IF(Raw_Data[[#This Row],[Risk_Score]]&lt;=8,"Medium Risk","High Risk"))</f>
        <v>Low Risk</v>
      </c>
      <c r="AJ2055">
        <f ca="1">IFERROR(DATEDIF(Raw_Data[[#This Row],[tanggal_pengajuan]],TODAY(),"m"),"N/A")</f>
        <v>7</v>
      </c>
      <c r="AK2055" t="str">
        <f ca="1">IF(ISNUMBER(Raw_Data[[#This Row],[MOB]]),IF(Raw_Data[[#This Row],[MOB]]&lt;6,"0-5 bulan",IF(Raw_Data[[#This Row],[MOB]]&lt;12,"6-11 bulan",IF(Raw_Data[[#This Row],[MOB]]&lt;24,"12-23 bulan","24+ bulan"))),"N/A")</f>
        <v>6-11 bulan</v>
      </c>
    </row>
    <row r="2056" spans="1:37" ht="14.25" customHeight="1" x14ac:dyDescent="0.45">
      <c r="A2056" t="s">
        <v>4796</v>
      </c>
      <c r="B2056" s="64">
        <v>46143</v>
      </c>
      <c r="C2056" s="1" t="str">
        <f t="shared" si="32"/>
        <v>May</v>
      </c>
      <c r="D2056" t="s">
        <v>1859</v>
      </c>
      <c r="E2056" t="s">
        <v>4797</v>
      </c>
      <c r="F2056">
        <v>29</v>
      </c>
      <c r="G2056" t="s">
        <v>51</v>
      </c>
      <c r="H2056" t="s">
        <v>41</v>
      </c>
      <c r="I2056" s="2">
        <v>4678000</v>
      </c>
      <c r="J2056" s="3">
        <f>Raw_Data[[#This Row],[cicilan_per_bulan]]/Raw_Data[[#This Row],[penghasilan_bulanan]]</f>
        <v>0.11628901239846089</v>
      </c>
      <c r="K2056" t="s">
        <v>114</v>
      </c>
      <c r="L2056" t="s">
        <v>115</v>
      </c>
      <c r="M2056" t="s">
        <v>44</v>
      </c>
      <c r="N2056" t="s">
        <v>45</v>
      </c>
      <c r="O2056" t="s">
        <v>46</v>
      </c>
      <c r="P2056" s="2">
        <v>25227000</v>
      </c>
      <c r="Q2056" s="2">
        <v>6307000</v>
      </c>
      <c r="R2056" t="str">
        <f>IF(Raw_Data[[#This Row],[persen_dp]]&lt;15%,"Low",IF(Raw_Data[[#This Row],[persen_dp]]&gt;25%,"High","Medium"))</f>
        <v>Medium</v>
      </c>
      <c r="S2056" s="3">
        <v>0.25</v>
      </c>
      <c r="T2056">
        <v>60</v>
      </c>
      <c r="U2056">
        <v>0.14499999999999999</v>
      </c>
      <c r="V2056" s="2">
        <v>544000</v>
      </c>
      <c r="W2056" s="2">
        <v>32638000</v>
      </c>
      <c r="X2056" t="str">
        <f>IF(OR(Raw_Data[[#This Row],[status_pembayaran]]="Macet",Raw_Data[[#This Row],[status_pembayaran]]="Kurang Lancar"),"Non Performing Loan","Performing")</f>
        <v>Performing</v>
      </c>
      <c r="Y2056" t="s">
        <v>47</v>
      </c>
      <c r="Z2056">
        <v>0</v>
      </c>
      <c r="AA2056">
        <v>0</v>
      </c>
      <c r="AB2056">
        <v>1</v>
      </c>
      <c r="AD2056">
        <f>IF(Raw_Data[[#This Row],[rasio]]&lt;0.2,1,IF(Raw_Data[[#This Row],[rasio]]&lt;0.3,2,IF(Raw_Data[[#This Row],[rasio]]&lt;0.4,3,4)))</f>
        <v>1</v>
      </c>
      <c r="AE2056">
        <f>IF(Raw_Data[[#This Row],[kategori_dp]]="High",1,IF(Raw_Data[[#This Row],[kategori_dp]]="Medium",2,3))</f>
        <v>2</v>
      </c>
      <c r="AF2056">
        <f>IF(Raw_Data[[#This Row],[tenor_bulan]]&lt;=24,1,IF(Raw_Data[[#This Row],[tenor_bulan]]&lt;=36,2,IF(Raw_Data[[#This Row],[tenor_bulan]]&lt;=48,3,4)))</f>
        <v>4</v>
      </c>
      <c r="AG2056">
        <f>IF(Raw_Data[[#This Row],[jumlah_kali_telat]]=0,0,IF(Raw_Data[[#This Row],[jumlah_kali_telat]]&lt;=2,2,4))</f>
        <v>0</v>
      </c>
      <c r="AH2056">
        <f>Raw_Data[[#This Row],[Skor_Rasio]]+Raw_Data[[#This Row],[Skor_DP]]+Raw_Data[[#This Row],[Skor_Tenor]]+Raw_Data[[#This Row],[Skor_Telat]]</f>
        <v>7</v>
      </c>
      <c r="AI2056" t="str">
        <f>IF(Raw_Data[[#This Row],[Risk_Score]]&lt;=6,"Low Risk",IF(Raw_Data[[#This Row],[Risk_Score]]&lt;=8,"Medium Risk","High Risk"))</f>
        <v>Medium Risk</v>
      </c>
      <c r="AJ2056">
        <f ca="1">IFERROR(DATEDIF(Raw_Data[[#This Row],[tanggal_pengajuan]],TODAY(),"m"),"N/A")</f>
        <v>5</v>
      </c>
      <c r="AK2056" t="str">
        <f ca="1">IF(ISNUMBER(Raw_Data[[#This Row],[MOB]]),IF(Raw_Data[[#This Row],[MOB]]&lt;6,"0-5 bulan",IF(Raw_Data[[#This Row],[MOB]]&lt;12,"6-11 bulan",IF(Raw_Data[[#This Row],[MOB]]&lt;24,"12-23 bulan","24+ bulan"))),"N/A")</f>
        <v>0-5 bulan</v>
      </c>
    </row>
    <row r="2057" spans="1:37" ht="14.25" customHeight="1" x14ac:dyDescent="0.45">
      <c r="A2057" t="s">
        <v>4798</v>
      </c>
      <c r="B2057" s="64">
        <v>46087</v>
      </c>
      <c r="C2057" s="1" t="str">
        <f t="shared" si="32"/>
        <v>March</v>
      </c>
      <c r="D2057" t="s">
        <v>909</v>
      </c>
      <c r="E2057" t="s">
        <v>4799</v>
      </c>
      <c r="F2057">
        <v>26</v>
      </c>
      <c r="G2057" t="s">
        <v>51</v>
      </c>
      <c r="H2057" t="s">
        <v>152</v>
      </c>
      <c r="I2057" s="2">
        <v>2583000</v>
      </c>
      <c r="J2057" s="3">
        <f>Raw_Data[[#This Row],[cicilan_per_bulan]]/Raw_Data[[#This Row],[penghasilan_bulanan]]</f>
        <v>0.30089043747580335</v>
      </c>
      <c r="K2057" t="s">
        <v>268</v>
      </c>
      <c r="L2057" t="s">
        <v>110</v>
      </c>
      <c r="M2057" t="s">
        <v>44</v>
      </c>
      <c r="N2057" t="s">
        <v>228</v>
      </c>
      <c r="O2057" t="s">
        <v>57</v>
      </c>
      <c r="P2057" s="2">
        <v>19280000</v>
      </c>
      <c r="Q2057" s="2">
        <v>4820000</v>
      </c>
      <c r="R2057" t="str">
        <f>IF(Raw_Data[[#This Row],[persen_dp]]&lt;15%,"Low",IF(Raw_Data[[#This Row],[persen_dp]]&gt;25%,"High","Medium"))</f>
        <v>Medium</v>
      </c>
      <c r="S2057" s="3">
        <v>0.25</v>
      </c>
      <c r="T2057">
        <v>24</v>
      </c>
      <c r="U2057">
        <v>0.14499999999999999</v>
      </c>
      <c r="V2057" s="2">
        <v>777200</v>
      </c>
      <c r="W2057" s="2">
        <v>18653000</v>
      </c>
      <c r="X2057" t="str">
        <f>IF(OR(Raw_Data[[#This Row],[status_pembayaran]]="Macet",Raw_Data[[#This Row],[status_pembayaran]]="Kurang Lancar"),"Non Performing Loan","Performing")</f>
        <v>Performing</v>
      </c>
      <c r="Y2057" t="s">
        <v>47</v>
      </c>
      <c r="Z2057">
        <v>0</v>
      </c>
      <c r="AA2057">
        <v>0</v>
      </c>
      <c r="AB2057">
        <v>1</v>
      </c>
      <c r="AC2057" t="s">
        <v>74</v>
      </c>
      <c r="AD2057">
        <f>IF(Raw_Data[[#This Row],[rasio]]&lt;0.2,1,IF(Raw_Data[[#This Row],[rasio]]&lt;0.3,2,IF(Raw_Data[[#This Row],[rasio]]&lt;0.4,3,4)))</f>
        <v>3</v>
      </c>
      <c r="AE2057">
        <f>IF(Raw_Data[[#This Row],[kategori_dp]]="High",1,IF(Raw_Data[[#This Row],[kategori_dp]]="Medium",2,3))</f>
        <v>2</v>
      </c>
      <c r="AF2057">
        <f>IF(Raw_Data[[#This Row],[tenor_bulan]]&lt;=24,1,IF(Raw_Data[[#This Row],[tenor_bulan]]&lt;=36,2,IF(Raw_Data[[#This Row],[tenor_bulan]]&lt;=48,3,4)))</f>
        <v>1</v>
      </c>
      <c r="AG2057">
        <f>IF(Raw_Data[[#This Row],[jumlah_kali_telat]]=0,0,IF(Raw_Data[[#This Row],[jumlah_kali_telat]]&lt;=2,2,4))</f>
        <v>0</v>
      </c>
      <c r="AH2057">
        <f>Raw_Data[[#This Row],[Skor_Rasio]]+Raw_Data[[#This Row],[Skor_DP]]+Raw_Data[[#This Row],[Skor_Tenor]]+Raw_Data[[#This Row],[Skor_Telat]]</f>
        <v>6</v>
      </c>
      <c r="AI2057" t="str">
        <f>IF(Raw_Data[[#This Row],[Risk_Score]]&lt;=6,"Low Risk",IF(Raw_Data[[#This Row],[Risk_Score]]&lt;=8,"Medium Risk","High Risk"))</f>
        <v>Low Risk</v>
      </c>
      <c r="AJ2057">
        <f ca="1">IFERROR(DATEDIF(Raw_Data[[#This Row],[tanggal_pengajuan]],TODAY(),"m"),"N/A")</f>
        <v>7</v>
      </c>
      <c r="AK2057" t="str">
        <f ca="1">IF(ISNUMBER(Raw_Data[[#This Row],[MOB]]),IF(Raw_Data[[#This Row],[MOB]]&lt;6,"0-5 bulan",IF(Raw_Data[[#This Row],[MOB]]&lt;12,"6-11 bulan",IF(Raw_Data[[#This Row],[MOB]]&lt;24,"12-23 bulan","24+ bulan"))),"N/A")</f>
        <v>6-11 bulan</v>
      </c>
    </row>
    <row r="2058" spans="1:37" ht="14.25" customHeight="1" x14ac:dyDescent="0.45">
      <c r="A2058" t="s">
        <v>4800</v>
      </c>
      <c r="B2058" s="64">
        <v>46132</v>
      </c>
      <c r="C2058" s="1" t="str">
        <f t="shared" si="32"/>
        <v>April</v>
      </c>
      <c r="D2058" t="s">
        <v>278</v>
      </c>
      <c r="E2058" t="s">
        <v>4801</v>
      </c>
      <c r="F2058">
        <v>41</v>
      </c>
      <c r="G2058" t="s">
        <v>51</v>
      </c>
      <c r="H2058" t="s">
        <v>52</v>
      </c>
      <c r="I2058" s="2">
        <v>11373000</v>
      </c>
      <c r="J2058" s="3">
        <f>Raw_Data[[#This Row],[cicilan_per_bulan]]/Raw_Data[[#This Row],[penghasilan_bulanan]]</f>
        <v>0.13852985140244439</v>
      </c>
      <c r="K2058" t="s">
        <v>177</v>
      </c>
      <c r="L2058" t="s">
        <v>154</v>
      </c>
      <c r="M2058" t="s">
        <v>55</v>
      </c>
      <c r="N2058" t="s">
        <v>221</v>
      </c>
      <c r="O2058" t="s">
        <v>159</v>
      </c>
      <c r="P2058" s="2">
        <v>41875000</v>
      </c>
      <c r="Q2058" s="2">
        <v>12563000</v>
      </c>
      <c r="R2058" t="str">
        <f>IF(Raw_Data[[#This Row],[persen_dp]]&lt;15%,"Low",IF(Raw_Data[[#This Row],[persen_dp]]&gt;25%,"High","Medium"))</f>
        <v>High</v>
      </c>
      <c r="S2058" s="3">
        <v>0.3</v>
      </c>
      <c r="T2058">
        <v>24</v>
      </c>
      <c r="U2058">
        <v>0.14499999999999999</v>
      </c>
      <c r="V2058" s="2">
        <v>1575500</v>
      </c>
      <c r="W2058" s="2">
        <v>37813000</v>
      </c>
      <c r="X2058" t="str">
        <f>IF(OR(Raw_Data[[#This Row],[status_pembayaran]]="Macet",Raw_Data[[#This Row],[status_pembayaran]]="Kurang Lancar"),"Non Performing Loan","Performing")</f>
        <v>Performing</v>
      </c>
      <c r="Y2058" t="s">
        <v>47</v>
      </c>
      <c r="Z2058">
        <v>0</v>
      </c>
      <c r="AA2058">
        <v>0</v>
      </c>
      <c r="AB2058">
        <v>1</v>
      </c>
      <c r="AC2058" t="s">
        <v>66</v>
      </c>
      <c r="AD2058">
        <f>IF(Raw_Data[[#This Row],[rasio]]&lt;0.2,1,IF(Raw_Data[[#This Row],[rasio]]&lt;0.3,2,IF(Raw_Data[[#This Row],[rasio]]&lt;0.4,3,4)))</f>
        <v>1</v>
      </c>
      <c r="AE2058">
        <f>IF(Raw_Data[[#This Row],[kategori_dp]]="High",1,IF(Raw_Data[[#This Row],[kategori_dp]]="Medium",2,3))</f>
        <v>1</v>
      </c>
      <c r="AF2058">
        <f>IF(Raw_Data[[#This Row],[tenor_bulan]]&lt;=24,1,IF(Raw_Data[[#This Row],[tenor_bulan]]&lt;=36,2,IF(Raw_Data[[#This Row],[tenor_bulan]]&lt;=48,3,4)))</f>
        <v>1</v>
      </c>
      <c r="AG2058">
        <f>IF(Raw_Data[[#This Row],[jumlah_kali_telat]]=0,0,IF(Raw_Data[[#This Row],[jumlah_kali_telat]]&lt;=2,2,4))</f>
        <v>0</v>
      </c>
      <c r="AH2058">
        <f>Raw_Data[[#This Row],[Skor_Rasio]]+Raw_Data[[#This Row],[Skor_DP]]+Raw_Data[[#This Row],[Skor_Tenor]]+Raw_Data[[#This Row],[Skor_Telat]]</f>
        <v>3</v>
      </c>
      <c r="AI2058" t="str">
        <f>IF(Raw_Data[[#This Row],[Risk_Score]]&lt;=6,"Low Risk",IF(Raw_Data[[#This Row],[Risk_Score]]&lt;=8,"Medium Risk","High Risk"))</f>
        <v>Low Risk</v>
      </c>
      <c r="AJ2058">
        <f ca="1">IFERROR(DATEDIF(Raw_Data[[#This Row],[tanggal_pengajuan]],TODAY(),"m"),"N/A")</f>
        <v>6</v>
      </c>
      <c r="AK2058" t="str">
        <f ca="1">IF(ISNUMBER(Raw_Data[[#This Row],[MOB]]),IF(Raw_Data[[#This Row],[MOB]]&lt;6,"0-5 bulan",IF(Raw_Data[[#This Row],[MOB]]&lt;12,"6-11 bulan",IF(Raw_Data[[#This Row],[MOB]]&lt;24,"12-23 bulan","24+ bulan"))),"N/A")</f>
        <v>6-11 bulan</v>
      </c>
    </row>
    <row r="2059" spans="1:37" ht="14.25" customHeight="1" x14ac:dyDescent="0.45">
      <c r="A2059" t="s">
        <v>4802</v>
      </c>
      <c r="B2059" s="64">
        <v>46075</v>
      </c>
      <c r="C2059" s="1" t="str">
        <f t="shared" si="32"/>
        <v>February</v>
      </c>
      <c r="D2059" t="s">
        <v>4656</v>
      </c>
      <c r="E2059" t="s">
        <v>4803</v>
      </c>
      <c r="F2059">
        <v>43</v>
      </c>
      <c r="G2059" t="s">
        <v>51</v>
      </c>
      <c r="H2059" t="s">
        <v>152</v>
      </c>
      <c r="I2059" s="2">
        <v>2566000</v>
      </c>
      <c r="J2059" s="3">
        <f>Raw_Data[[#This Row],[cicilan_per_bulan]]/Raw_Data[[#This Row],[penghasilan_bulanan]]</f>
        <v>0.36161340607950115</v>
      </c>
      <c r="K2059" t="s">
        <v>127</v>
      </c>
      <c r="L2059" t="s">
        <v>128</v>
      </c>
      <c r="M2059" t="s">
        <v>44</v>
      </c>
      <c r="N2059" t="s">
        <v>228</v>
      </c>
      <c r="O2059" t="s">
        <v>57</v>
      </c>
      <c r="P2059" s="2">
        <v>19182000</v>
      </c>
      <c r="Q2059" s="2">
        <v>1918000</v>
      </c>
      <c r="R2059" t="str">
        <f>IF(Raw_Data[[#This Row],[persen_dp]]&lt;15%,"Low",IF(Raw_Data[[#This Row],[persen_dp]]&gt;25%,"High","Medium"))</f>
        <v>Low</v>
      </c>
      <c r="S2059" s="3">
        <v>0.1</v>
      </c>
      <c r="T2059">
        <v>24</v>
      </c>
      <c r="U2059">
        <v>0.14499999999999999</v>
      </c>
      <c r="V2059" s="2">
        <v>927900</v>
      </c>
      <c r="W2059" s="2">
        <v>22270000</v>
      </c>
      <c r="X2059" t="str">
        <f>IF(OR(Raw_Data[[#This Row],[status_pembayaran]]="Macet",Raw_Data[[#This Row],[status_pembayaran]]="Kurang Lancar"),"Non Performing Loan","Performing")</f>
        <v>Performing</v>
      </c>
      <c r="Y2059" t="s">
        <v>47</v>
      </c>
      <c r="Z2059">
        <v>0</v>
      </c>
      <c r="AA2059">
        <v>0</v>
      </c>
      <c r="AB2059">
        <v>1</v>
      </c>
      <c r="AD2059">
        <f>IF(Raw_Data[[#This Row],[rasio]]&lt;0.2,1,IF(Raw_Data[[#This Row],[rasio]]&lt;0.3,2,IF(Raw_Data[[#This Row],[rasio]]&lt;0.4,3,4)))</f>
        <v>3</v>
      </c>
      <c r="AE2059">
        <f>IF(Raw_Data[[#This Row],[kategori_dp]]="High",1,IF(Raw_Data[[#This Row],[kategori_dp]]="Medium",2,3))</f>
        <v>3</v>
      </c>
      <c r="AF2059">
        <f>IF(Raw_Data[[#This Row],[tenor_bulan]]&lt;=24,1,IF(Raw_Data[[#This Row],[tenor_bulan]]&lt;=36,2,IF(Raw_Data[[#This Row],[tenor_bulan]]&lt;=48,3,4)))</f>
        <v>1</v>
      </c>
      <c r="AG2059">
        <f>IF(Raw_Data[[#This Row],[jumlah_kali_telat]]=0,0,IF(Raw_Data[[#This Row],[jumlah_kali_telat]]&lt;=2,2,4))</f>
        <v>0</v>
      </c>
      <c r="AH2059">
        <f>Raw_Data[[#This Row],[Skor_Rasio]]+Raw_Data[[#This Row],[Skor_DP]]+Raw_Data[[#This Row],[Skor_Tenor]]+Raw_Data[[#This Row],[Skor_Telat]]</f>
        <v>7</v>
      </c>
      <c r="AI2059" t="str">
        <f>IF(Raw_Data[[#This Row],[Risk_Score]]&lt;=6,"Low Risk",IF(Raw_Data[[#This Row],[Risk_Score]]&lt;=8,"Medium Risk","High Risk"))</f>
        <v>Medium Risk</v>
      </c>
      <c r="AJ2059">
        <f ca="1">IFERROR(DATEDIF(Raw_Data[[#This Row],[tanggal_pengajuan]],TODAY(),"m"),"N/A")</f>
        <v>8</v>
      </c>
      <c r="AK2059" t="str">
        <f ca="1">IF(ISNUMBER(Raw_Data[[#This Row],[MOB]]),IF(Raw_Data[[#This Row],[MOB]]&lt;6,"0-5 bulan",IF(Raw_Data[[#This Row],[MOB]]&lt;12,"6-11 bulan",IF(Raw_Data[[#This Row],[MOB]]&lt;24,"12-23 bulan","24+ bulan"))),"N/A")</f>
        <v>6-11 bulan</v>
      </c>
    </row>
    <row r="2060" spans="1:37" ht="14.25" customHeight="1" x14ac:dyDescent="0.45">
      <c r="A2060" t="s">
        <v>4804</v>
      </c>
      <c r="B2060" s="64">
        <v>46126</v>
      </c>
      <c r="C2060" s="1" t="str">
        <f t="shared" si="32"/>
        <v>April</v>
      </c>
      <c r="D2060" t="s">
        <v>4206</v>
      </c>
      <c r="E2060" t="s">
        <v>4805</v>
      </c>
      <c r="F2060">
        <v>58</v>
      </c>
      <c r="G2060" t="s">
        <v>51</v>
      </c>
      <c r="H2060" t="s">
        <v>52</v>
      </c>
      <c r="I2060" s="2">
        <v>10049000</v>
      </c>
      <c r="J2060" s="3">
        <f>Raw_Data[[#This Row],[cicilan_per_bulan]]/Raw_Data[[#This Row],[penghasilan_bulanan]]</f>
        <v>6.2533585431386207E-2</v>
      </c>
      <c r="K2060" t="s">
        <v>145</v>
      </c>
      <c r="L2060" t="s">
        <v>146</v>
      </c>
      <c r="M2060" t="s">
        <v>249</v>
      </c>
      <c r="N2060" t="s">
        <v>250</v>
      </c>
      <c r="O2060" t="s">
        <v>57</v>
      </c>
      <c r="P2060" s="2">
        <v>15589000</v>
      </c>
      <c r="Q2060" s="2">
        <v>3897000</v>
      </c>
      <c r="R2060" t="str">
        <f>IF(Raw_Data[[#This Row],[persen_dp]]&lt;15%,"Low",IF(Raw_Data[[#This Row],[persen_dp]]&gt;25%,"High","Medium"))</f>
        <v>Medium</v>
      </c>
      <c r="S2060" s="3">
        <v>0.25</v>
      </c>
      <c r="T2060">
        <v>24</v>
      </c>
      <c r="U2060">
        <v>0.14499999999999999</v>
      </c>
      <c r="V2060" s="2">
        <v>628400</v>
      </c>
      <c r="W2060" s="2">
        <v>15082000</v>
      </c>
      <c r="X2060" t="str">
        <f>IF(OR(Raw_Data[[#This Row],[status_pembayaran]]="Macet",Raw_Data[[#This Row],[status_pembayaran]]="Kurang Lancar"),"Non Performing Loan","Performing")</f>
        <v>Non Performing Loan</v>
      </c>
      <c r="Y2060" t="s">
        <v>488</v>
      </c>
      <c r="Z2060">
        <v>27</v>
      </c>
      <c r="AA2060">
        <v>1</v>
      </c>
      <c r="AB2060">
        <v>3</v>
      </c>
      <c r="AC2060" t="s">
        <v>58</v>
      </c>
      <c r="AD2060">
        <f>IF(Raw_Data[[#This Row],[rasio]]&lt;0.2,1,IF(Raw_Data[[#This Row],[rasio]]&lt;0.3,2,IF(Raw_Data[[#This Row],[rasio]]&lt;0.4,3,4)))</f>
        <v>1</v>
      </c>
      <c r="AE2060">
        <f>IF(Raw_Data[[#This Row],[kategori_dp]]="High",1,IF(Raw_Data[[#This Row],[kategori_dp]]="Medium",2,3))</f>
        <v>2</v>
      </c>
      <c r="AF2060">
        <f>IF(Raw_Data[[#This Row],[tenor_bulan]]&lt;=24,1,IF(Raw_Data[[#This Row],[tenor_bulan]]&lt;=36,2,IF(Raw_Data[[#This Row],[tenor_bulan]]&lt;=48,3,4)))</f>
        <v>1</v>
      </c>
      <c r="AG2060">
        <f>IF(Raw_Data[[#This Row],[jumlah_kali_telat]]=0,0,IF(Raw_Data[[#This Row],[jumlah_kali_telat]]&lt;=2,2,4))</f>
        <v>2</v>
      </c>
      <c r="AH2060">
        <f>Raw_Data[[#This Row],[Skor_Rasio]]+Raw_Data[[#This Row],[Skor_DP]]+Raw_Data[[#This Row],[Skor_Tenor]]+Raw_Data[[#This Row],[Skor_Telat]]</f>
        <v>6</v>
      </c>
      <c r="AI2060" t="str">
        <f>IF(Raw_Data[[#This Row],[Risk_Score]]&lt;=6,"Low Risk",IF(Raw_Data[[#This Row],[Risk_Score]]&lt;=8,"Medium Risk","High Risk"))</f>
        <v>Low Risk</v>
      </c>
      <c r="AJ2060">
        <f ca="1">IFERROR(DATEDIF(Raw_Data[[#This Row],[tanggal_pengajuan]],TODAY(),"m"),"N/A")</f>
        <v>6</v>
      </c>
      <c r="AK2060" t="str">
        <f ca="1">IF(ISNUMBER(Raw_Data[[#This Row],[MOB]]),IF(Raw_Data[[#This Row],[MOB]]&lt;6,"0-5 bulan",IF(Raw_Data[[#This Row],[MOB]]&lt;12,"6-11 bulan",IF(Raw_Data[[#This Row],[MOB]]&lt;24,"12-23 bulan","24+ bulan"))),"N/A")</f>
        <v>6-11 bulan</v>
      </c>
    </row>
    <row r="2061" spans="1:37" ht="14.25" customHeight="1" x14ac:dyDescent="0.45">
      <c r="A2061" t="s">
        <v>4806</v>
      </c>
      <c r="B2061" s="64">
        <v>46106</v>
      </c>
      <c r="C2061" s="1" t="str">
        <f t="shared" si="32"/>
        <v>March</v>
      </c>
      <c r="D2061" t="s">
        <v>1415</v>
      </c>
      <c r="E2061" t="s">
        <v>4807</v>
      </c>
      <c r="F2061">
        <v>57</v>
      </c>
      <c r="G2061" t="s">
        <v>51</v>
      </c>
      <c r="H2061" t="s">
        <v>152</v>
      </c>
      <c r="I2061" s="2">
        <v>2931000</v>
      </c>
      <c r="J2061" s="3">
        <f>Raw_Data[[#This Row],[cicilan_per_bulan]]/Raw_Data[[#This Row],[penghasilan_bulanan]]</f>
        <v>0.1297509382463323</v>
      </c>
      <c r="K2061" t="s">
        <v>42</v>
      </c>
      <c r="L2061" t="s">
        <v>43</v>
      </c>
      <c r="M2061" t="s">
        <v>249</v>
      </c>
      <c r="N2061" t="s">
        <v>250</v>
      </c>
      <c r="O2061" t="s">
        <v>57</v>
      </c>
      <c r="P2061" s="2">
        <v>16503000</v>
      </c>
      <c r="Q2061" s="2">
        <v>4951000</v>
      </c>
      <c r="R2061" t="str">
        <f>IF(Raw_Data[[#This Row],[persen_dp]]&lt;15%,"Low",IF(Raw_Data[[#This Row],[persen_dp]]&gt;25%,"High","Medium"))</f>
        <v>High</v>
      </c>
      <c r="S2061" s="3">
        <v>0.3</v>
      </c>
      <c r="T2061">
        <v>48</v>
      </c>
      <c r="U2061">
        <v>0.14499999999999999</v>
      </c>
      <c r="V2061" s="2">
        <v>380300</v>
      </c>
      <c r="W2061" s="2">
        <v>18253000</v>
      </c>
      <c r="X2061" t="str">
        <f>IF(OR(Raw_Data[[#This Row],[status_pembayaran]]="Macet",Raw_Data[[#This Row],[status_pembayaran]]="Kurang Lancar"),"Non Performing Loan","Performing")</f>
        <v>Performing</v>
      </c>
      <c r="Y2061" t="s">
        <v>47</v>
      </c>
      <c r="Z2061">
        <v>0</v>
      </c>
      <c r="AA2061">
        <v>0</v>
      </c>
      <c r="AB2061">
        <v>1</v>
      </c>
      <c r="AD2061">
        <f>IF(Raw_Data[[#This Row],[rasio]]&lt;0.2,1,IF(Raw_Data[[#This Row],[rasio]]&lt;0.3,2,IF(Raw_Data[[#This Row],[rasio]]&lt;0.4,3,4)))</f>
        <v>1</v>
      </c>
      <c r="AE2061">
        <f>IF(Raw_Data[[#This Row],[kategori_dp]]="High",1,IF(Raw_Data[[#This Row],[kategori_dp]]="Medium",2,3))</f>
        <v>1</v>
      </c>
      <c r="AF2061">
        <f>IF(Raw_Data[[#This Row],[tenor_bulan]]&lt;=24,1,IF(Raw_Data[[#This Row],[tenor_bulan]]&lt;=36,2,IF(Raw_Data[[#This Row],[tenor_bulan]]&lt;=48,3,4)))</f>
        <v>3</v>
      </c>
      <c r="AG2061">
        <f>IF(Raw_Data[[#This Row],[jumlah_kali_telat]]=0,0,IF(Raw_Data[[#This Row],[jumlah_kali_telat]]&lt;=2,2,4))</f>
        <v>0</v>
      </c>
      <c r="AH2061">
        <f>Raw_Data[[#This Row],[Skor_Rasio]]+Raw_Data[[#This Row],[Skor_DP]]+Raw_Data[[#This Row],[Skor_Tenor]]+Raw_Data[[#This Row],[Skor_Telat]]</f>
        <v>5</v>
      </c>
      <c r="AI2061" t="str">
        <f>IF(Raw_Data[[#This Row],[Risk_Score]]&lt;=6,"Low Risk",IF(Raw_Data[[#This Row],[Risk_Score]]&lt;=8,"Medium Risk","High Risk"))</f>
        <v>Low Risk</v>
      </c>
      <c r="AJ2061">
        <f ca="1">IFERROR(DATEDIF(Raw_Data[[#This Row],[tanggal_pengajuan]],TODAY(),"m"),"N/A")</f>
        <v>6</v>
      </c>
      <c r="AK2061" t="str">
        <f ca="1">IF(ISNUMBER(Raw_Data[[#This Row],[MOB]]),IF(Raw_Data[[#This Row],[MOB]]&lt;6,"0-5 bulan",IF(Raw_Data[[#This Row],[MOB]]&lt;12,"6-11 bulan",IF(Raw_Data[[#This Row],[MOB]]&lt;24,"12-23 bulan","24+ bulan"))),"N/A")</f>
        <v>6-11 bulan</v>
      </c>
    </row>
    <row r="2062" spans="1:37" ht="14.25" customHeight="1" x14ac:dyDescent="0.45">
      <c r="A2062" t="s">
        <v>4808</v>
      </c>
      <c r="B2062" s="64">
        <v>46142</v>
      </c>
      <c r="C2062" s="1" t="str">
        <f t="shared" si="32"/>
        <v>April</v>
      </c>
      <c r="D2062" t="s">
        <v>753</v>
      </c>
      <c r="E2062" t="s">
        <v>4809</v>
      </c>
      <c r="F2062">
        <v>27</v>
      </c>
      <c r="G2062" t="s">
        <v>40</v>
      </c>
      <c r="H2062" t="s">
        <v>41</v>
      </c>
      <c r="I2062" s="2">
        <v>4731000</v>
      </c>
      <c r="J2062" s="3">
        <f>Raw_Data[[#This Row],[cicilan_per_bulan]]/Raw_Data[[#This Row],[penghasilan_bulanan]]</f>
        <v>0.13825829634326781</v>
      </c>
      <c r="K2062" t="s">
        <v>63</v>
      </c>
      <c r="L2062" t="s">
        <v>64</v>
      </c>
      <c r="M2062" t="s">
        <v>55</v>
      </c>
      <c r="N2062" t="s">
        <v>141</v>
      </c>
      <c r="O2062" t="s">
        <v>46</v>
      </c>
      <c r="P2062" s="2">
        <v>21881000</v>
      </c>
      <c r="Q2062" s="2">
        <v>5470000</v>
      </c>
      <c r="R2062" t="str">
        <f>IF(Raw_Data[[#This Row],[persen_dp]]&lt;15%,"Low",IF(Raw_Data[[#This Row],[persen_dp]]&gt;25%,"High","Medium"))</f>
        <v>Medium</v>
      </c>
      <c r="S2062" s="3">
        <v>0.25</v>
      </c>
      <c r="T2062">
        <v>36</v>
      </c>
      <c r="U2062">
        <v>0.14499999999999999</v>
      </c>
      <c r="V2062" s="2">
        <v>654100</v>
      </c>
      <c r="W2062" s="2">
        <v>23549000</v>
      </c>
      <c r="X2062" t="str">
        <f>IF(OR(Raw_Data[[#This Row],[status_pembayaran]]="Macet",Raw_Data[[#This Row],[status_pembayaran]]="Kurang Lancar"),"Non Performing Loan","Performing")</f>
        <v>Performing</v>
      </c>
      <c r="Y2062" t="s">
        <v>47</v>
      </c>
      <c r="Z2062">
        <v>0</v>
      </c>
      <c r="AA2062">
        <v>0</v>
      </c>
      <c r="AB2062">
        <v>1</v>
      </c>
      <c r="AC2062" t="s">
        <v>58</v>
      </c>
      <c r="AD2062">
        <f>IF(Raw_Data[[#This Row],[rasio]]&lt;0.2,1,IF(Raw_Data[[#This Row],[rasio]]&lt;0.3,2,IF(Raw_Data[[#This Row],[rasio]]&lt;0.4,3,4)))</f>
        <v>1</v>
      </c>
      <c r="AE2062">
        <f>IF(Raw_Data[[#This Row],[kategori_dp]]="High",1,IF(Raw_Data[[#This Row],[kategori_dp]]="Medium",2,3))</f>
        <v>2</v>
      </c>
      <c r="AF2062">
        <f>IF(Raw_Data[[#This Row],[tenor_bulan]]&lt;=24,1,IF(Raw_Data[[#This Row],[tenor_bulan]]&lt;=36,2,IF(Raw_Data[[#This Row],[tenor_bulan]]&lt;=48,3,4)))</f>
        <v>2</v>
      </c>
      <c r="AG2062">
        <f>IF(Raw_Data[[#This Row],[jumlah_kali_telat]]=0,0,IF(Raw_Data[[#This Row],[jumlah_kali_telat]]&lt;=2,2,4))</f>
        <v>0</v>
      </c>
      <c r="AH2062">
        <f>Raw_Data[[#This Row],[Skor_Rasio]]+Raw_Data[[#This Row],[Skor_DP]]+Raw_Data[[#This Row],[Skor_Tenor]]+Raw_Data[[#This Row],[Skor_Telat]]</f>
        <v>5</v>
      </c>
      <c r="AI2062" t="str">
        <f>IF(Raw_Data[[#This Row],[Risk_Score]]&lt;=6,"Low Risk",IF(Raw_Data[[#This Row],[Risk_Score]]&lt;=8,"Medium Risk","High Risk"))</f>
        <v>Low Risk</v>
      </c>
      <c r="AJ2062">
        <f ca="1">IFERROR(DATEDIF(Raw_Data[[#This Row],[tanggal_pengajuan]],TODAY(),"m"),"N/A")</f>
        <v>5</v>
      </c>
      <c r="AK2062" t="str">
        <f ca="1">IF(ISNUMBER(Raw_Data[[#This Row],[MOB]]),IF(Raw_Data[[#This Row],[MOB]]&lt;6,"0-5 bulan",IF(Raw_Data[[#This Row],[MOB]]&lt;12,"6-11 bulan",IF(Raw_Data[[#This Row],[MOB]]&lt;24,"12-23 bulan","24+ bulan"))),"N/A")</f>
        <v>0-5 bulan</v>
      </c>
    </row>
    <row r="2063" spans="1:37" ht="14.25" customHeight="1" x14ac:dyDescent="0.45">
      <c r="A2063" t="s">
        <v>4810</v>
      </c>
      <c r="B2063" s="64">
        <v>46139</v>
      </c>
      <c r="C2063" s="1" t="str">
        <f t="shared" si="32"/>
        <v>April</v>
      </c>
      <c r="D2063" t="s">
        <v>742</v>
      </c>
      <c r="E2063" t="s">
        <v>4811</v>
      </c>
      <c r="F2063">
        <v>32</v>
      </c>
      <c r="G2063" t="s">
        <v>51</v>
      </c>
      <c r="H2063" t="s">
        <v>41</v>
      </c>
      <c r="I2063" s="2">
        <v>7926000</v>
      </c>
      <c r="J2063" s="3">
        <f>Raw_Data[[#This Row],[cicilan_per_bulan]]/Raw_Data[[#This Row],[penghasilan_bulanan]]</f>
        <v>6.8016654049962155E-2</v>
      </c>
      <c r="K2063" t="s">
        <v>127</v>
      </c>
      <c r="L2063" t="s">
        <v>128</v>
      </c>
      <c r="M2063" t="s">
        <v>44</v>
      </c>
      <c r="N2063" t="s">
        <v>129</v>
      </c>
      <c r="O2063" t="s">
        <v>130</v>
      </c>
      <c r="P2063" s="2">
        <v>23398000</v>
      </c>
      <c r="Q2063" s="2">
        <v>7019000</v>
      </c>
      <c r="R2063" t="str">
        <f>IF(Raw_Data[[#This Row],[persen_dp]]&lt;15%,"Low",IF(Raw_Data[[#This Row],[persen_dp]]&gt;25%,"High","Medium"))</f>
        <v>High</v>
      </c>
      <c r="S2063" s="3">
        <v>0.3</v>
      </c>
      <c r="T2063">
        <v>48</v>
      </c>
      <c r="U2063">
        <v>0.14499999999999999</v>
      </c>
      <c r="V2063" s="2">
        <v>539100</v>
      </c>
      <c r="W2063" s="2">
        <v>25879000</v>
      </c>
      <c r="X2063" t="str">
        <f>IF(OR(Raw_Data[[#This Row],[status_pembayaran]]="Macet",Raw_Data[[#This Row],[status_pembayaran]]="Kurang Lancar"),"Non Performing Loan","Performing")</f>
        <v>Performing</v>
      </c>
      <c r="Y2063" t="s">
        <v>47</v>
      </c>
      <c r="Z2063">
        <v>0</v>
      </c>
      <c r="AA2063">
        <v>0</v>
      </c>
      <c r="AB2063">
        <v>1</v>
      </c>
      <c r="AD2063">
        <f>IF(Raw_Data[[#This Row],[rasio]]&lt;0.2,1,IF(Raw_Data[[#This Row],[rasio]]&lt;0.3,2,IF(Raw_Data[[#This Row],[rasio]]&lt;0.4,3,4)))</f>
        <v>1</v>
      </c>
      <c r="AE2063">
        <f>IF(Raw_Data[[#This Row],[kategori_dp]]="High",1,IF(Raw_Data[[#This Row],[kategori_dp]]="Medium",2,3))</f>
        <v>1</v>
      </c>
      <c r="AF2063">
        <f>IF(Raw_Data[[#This Row],[tenor_bulan]]&lt;=24,1,IF(Raw_Data[[#This Row],[tenor_bulan]]&lt;=36,2,IF(Raw_Data[[#This Row],[tenor_bulan]]&lt;=48,3,4)))</f>
        <v>3</v>
      </c>
      <c r="AG2063">
        <f>IF(Raw_Data[[#This Row],[jumlah_kali_telat]]=0,0,IF(Raw_Data[[#This Row],[jumlah_kali_telat]]&lt;=2,2,4))</f>
        <v>0</v>
      </c>
      <c r="AH2063">
        <f>Raw_Data[[#This Row],[Skor_Rasio]]+Raw_Data[[#This Row],[Skor_DP]]+Raw_Data[[#This Row],[Skor_Tenor]]+Raw_Data[[#This Row],[Skor_Telat]]</f>
        <v>5</v>
      </c>
      <c r="AI2063" t="str">
        <f>IF(Raw_Data[[#This Row],[Risk_Score]]&lt;=6,"Low Risk",IF(Raw_Data[[#This Row],[Risk_Score]]&lt;=8,"Medium Risk","High Risk"))</f>
        <v>Low Risk</v>
      </c>
      <c r="AJ2063">
        <f ca="1">IFERROR(DATEDIF(Raw_Data[[#This Row],[tanggal_pengajuan]],TODAY(),"m"),"N/A")</f>
        <v>5</v>
      </c>
      <c r="AK2063" t="str">
        <f ca="1">IF(ISNUMBER(Raw_Data[[#This Row],[MOB]]),IF(Raw_Data[[#This Row],[MOB]]&lt;6,"0-5 bulan",IF(Raw_Data[[#This Row],[MOB]]&lt;12,"6-11 bulan",IF(Raw_Data[[#This Row],[MOB]]&lt;24,"12-23 bulan","24+ bulan"))),"N/A")</f>
        <v>0-5 bulan</v>
      </c>
    </row>
    <row r="2064" spans="1:37" ht="14.25" customHeight="1" x14ac:dyDescent="0.45">
      <c r="A2064" t="s">
        <v>4812</v>
      </c>
      <c r="B2064" s="64">
        <v>46191</v>
      </c>
      <c r="C2064" s="1" t="str">
        <f t="shared" si="32"/>
        <v>June</v>
      </c>
      <c r="D2064" t="s">
        <v>2631</v>
      </c>
      <c r="E2064" t="s">
        <v>4813</v>
      </c>
      <c r="F2064">
        <v>30</v>
      </c>
      <c r="G2064" t="s">
        <v>51</v>
      </c>
      <c r="H2064" t="s">
        <v>101</v>
      </c>
      <c r="I2064" s="2">
        <v>4739000</v>
      </c>
      <c r="J2064" s="3">
        <f>Raw_Data[[#This Row],[cicilan_per_bulan]]/Raw_Data[[#This Row],[penghasilan_bulanan]]</f>
        <v>0.15688963916438067</v>
      </c>
      <c r="K2064" t="s">
        <v>119</v>
      </c>
      <c r="L2064" t="s">
        <v>120</v>
      </c>
      <c r="M2064" t="s">
        <v>72</v>
      </c>
      <c r="N2064" t="s">
        <v>97</v>
      </c>
      <c r="O2064" t="s">
        <v>57</v>
      </c>
      <c r="P2064" s="2">
        <v>17290000</v>
      </c>
      <c r="Q2064" s="2">
        <v>3458000</v>
      </c>
      <c r="R2064" t="str">
        <f>IF(Raw_Data[[#This Row],[persen_dp]]&lt;15%,"Low",IF(Raw_Data[[#This Row],[persen_dp]]&gt;25%,"High","Medium"))</f>
        <v>Medium</v>
      </c>
      <c r="S2064" s="3">
        <v>0.2</v>
      </c>
      <c r="T2064">
        <v>24</v>
      </c>
      <c r="U2064">
        <v>0.14499999999999999</v>
      </c>
      <c r="V2064" s="2">
        <v>743500</v>
      </c>
      <c r="W2064" s="2">
        <v>17844000</v>
      </c>
      <c r="X2064" t="str">
        <f>IF(OR(Raw_Data[[#This Row],[status_pembayaran]]="Macet",Raw_Data[[#This Row],[status_pembayaran]]="Kurang Lancar"),"Non Performing Loan","Performing")</f>
        <v>Performing</v>
      </c>
      <c r="Y2064" t="s">
        <v>317</v>
      </c>
      <c r="Z2064">
        <v>0</v>
      </c>
      <c r="AA2064">
        <v>0</v>
      </c>
      <c r="AB2064">
        <v>0</v>
      </c>
      <c r="AC2064" t="s">
        <v>58</v>
      </c>
      <c r="AD2064">
        <f>IF(Raw_Data[[#This Row],[rasio]]&lt;0.2,1,IF(Raw_Data[[#This Row],[rasio]]&lt;0.3,2,IF(Raw_Data[[#This Row],[rasio]]&lt;0.4,3,4)))</f>
        <v>1</v>
      </c>
      <c r="AE2064">
        <f>IF(Raw_Data[[#This Row],[kategori_dp]]="High",1,IF(Raw_Data[[#This Row],[kategori_dp]]="Medium",2,3))</f>
        <v>2</v>
      </c>
      <c r="AF2064">
        <f>IF(Raw_Data[[#This Row],[tenor_bulan]]&lt;=24,1,IF(Raw_Data[[#This Row],[tenor_bulan]]&lt;=36,2,IF(Raw_Data[[#This Row],[tenor_bulan]]&lt;=48,3,4)))</f>
        <v>1</v>
      </c>
      <c r="AG2064">
        <f>IF(Raw_Data[[#This Row],[jumlah_kali_telat]]=0,0,IF(Raw_Data[[#This Row],[jumlah_kali_telat]]&lt;=2,2,4))</f>
        <v>0</v>
      </c>
      <c r="AH2064">
        <f>Raw_Data[[#This Row],[Skor_Rasio]]+Raw_Data[[#This Row],[Skor_DP]]+Raw_Data[[#This Row],[Skor_Tenor]]+Raw_Data[[#This Row],[Skor_Telat]]</f>
        <v>4</v>
      </c>
      <c r="AI2064" t="str">
        <f>IF(Raw_Data[[#This Row],[Risk_Score]]&lt;=6,"Low Risk",IF(Raw_Data[[#This Row],[Risk_Score]]&lt;=8,"Medium Risk","High Risk"))</f>
        <v>Low Risk</v>
      </c>
      <c r="AJ2064">
        <f ca="1">IFERROR(DATEDIF(Raw_Data[[#This Row],[tanggal_pengajuan]],TODAY(),"m"),"N/A")</f>
        <v>4</v>
      </c>
      <c r="AK2064" t="str">
        <f ca="1">IF(ISNUMBER(Raw_Data[[#This Row],[MOB]]),IF(Raw_Data[[#This Row],[MOB]]&lt;6,"0-5 bulan",IF(Raw_Data[[#This Row],[MOB]]&lt;12,"6-11 bulan",IF(Raw_Data[[#This Row],[MOB]]&lt;24,"12-23 bulan","24+ bulan"))),"N/A")</f>
        <v>0-5 bulan</v>
      </c>
    </row>
    <row r="2065" spans="1:37" ht="14.25" customHeight="1" x14ac:dyDescent="0.45">
      <c r="A2065" t="s">
        <v>4814</v>
      </c>
      <c r="B2065" s="64">
        <v>46069</v>
      </c>
      <c r="C2065" s="1" t="str">
        <f t="shared" si="32"/>
        <v>February</v>
      </c>
      <c r="D2065" t="s">
        <v>4187</v>
      </c>
      <c r="E2065" t="s">
        <v>4815</v>
      </c>
      <c r="F2065">
        <v>52</v>
      </c>
      <c r="G2065" t="s">
        <v>51</v>
      </c>
      <c r="H2065" t="s">
        <v>52</v>
      </c>
      <c r="I2065" s="2">
        <v>11588000</v>
      </c>
      <c r="J2065" s="3">
        <f>Raw_Data[[#This Row],[cicilan_per_bulan]]/Raw_Data[[#This Row],[penghasilan_bulanan]]</f>
        <v>3.6632723507076283E-2</v>
      </c>
      <c r="K2065" t="s">
        <v>153</v>
      </c>
      <c r="L2065" t="s">
        <v>154</v>
      </c>
      <c r="M2065" t="s">
        <v>249</v>
      </c>
      <c r="N2065" t="s">
        <v>250</v>
      </c>
      <c r="O2065" t="s">
        <v>57</v>
      </c>
      <c r="P2065" s="2">
        <v>16121000</v>
      </c>
      <c r="Q2065" s="2">
        <v>3224000</v>
      </c>
      <c r="R2065" t="str">
        <f>IF(Raw_Data[[#This Row],[persen_dp]]&lt;15%,"Low",IF(Raw_Data[[#This Row],[persen_dp]]&gt;25%,"High","Medium"))</f>
        <v>Medium</v>
      </c>
      <c r="S2065" s="3">
        <v>0.2</v>
      </c>
      <c r="T2065">
        <v>48</v>
      </c>
      <c r="U2065">
        <v>0.14499999999999999</v>
      </c>
      <c r="V2065" s="2">
        <v>424500</v>
      </c>
      <c r="W2065" s="2">
        <v>20377000</v>
      </c>
      <c r="X2065" t="str">
        <f>IF(OR(Raw_Data[[#This Row],[status_pembayaran]]="Macet",Raw_Data[[#This Row],[status_pembayaran]]="Kurang Lancar"),"Non Performing Loan","Performing")</f>
        <v>Performing</v>
      </c>
      <c r="Y2065" t="s">
        <v>47</v>
      </c>
      <c r="Z2065">
        <v>0</v>
      </c>
      <c r="AA2065">
        <v>0</v>
      </c>
      <c r="AB2065">
        <v>1</v>
      </c>
      <c r="AD2065">
        <f>IF(Raw_Data[[#This Row],[rasio]]&lt;0.2,1,IF(Raw_Data[[#This Row],[rasio]]&lt;0.3,2,IF(Raw_Data[[#This Row],[rasio]]&lt;0.4,3,4)))</f>
        <v>1</v>
      </c>
      <c r="AE2065">
        <f>IF(Raw_Data[[#This Row],[kategori_dp]]="High",1,IF(Raw_Data[[#This Row],[kategori_dp]]="Medium",2,3))</f>
        <v>2</v>
      </c>
      <c r="AF2065">
        <f>IF(Raw_Data[[#This Row],[tenor_bulan]]&lt;=24,1,IF(Raw_Data[[#This Row],[tenor_bulan]]&lt;=36,2,IF(Raw_Data[[#This Row],[tenor_bulan]]&lt;=48,3,4)))</f>
        <v>3</v>
      </c>
      <c r="AG2065">
        <f>IF(Raw_Data[[#This Row],[jumlah_kali_telat]]=0,0,IF(Raw_Data[[#This Row],[jumlah_kali_telat]]&lt;=2,2,4))</f>
        <v>0</v>
      </c>
      <c r="AH2065">
        <f>Raw_Data[[#This Row],[Skor_Rasio]]+Raw_Data[[#This Row],[Skor_DP]]+Raw_Data[[#This Row],[Skor_Tenor]]+Raw_Data[[#This Row],[Skor_Telat]]</f>
        <v>6</v>
      </c>
      <c r="AI2065" t="str">
        <f>IF(Raw_Data[[#This Row],[Risk_Score]]&lt;=6,"Low Risk",IF(Raw_Data[[#This Row],[Risk_Score]]&lt;=8,"Medium Risk","High Risk"))</f>
        <v>Low Risk</v>
      </c>
      <c r="AJ2065">
        <f ca="1">IFERROR(DATEDIF(Raw_Data[[#This Row],[tanggal_pengajuan]],TODAY(),"m"),"N/A")</f>
        <v>8</v>
      </c>
      <c r="AK2065" t="str">
        <f ca="1">IF(ISNUMBER(Raw_Data[[#This Row],[MOB]]),IF(Raw_Data[[#This Row],[MOB]]&lt;6,"0-5 bulan",IF(Raw_Data[[#This Row],[MOB]]&lt;12,"6-11 bulan",IF(Raw_Data[[#This Row],[MOB]]&lt;24,"12-23 bulan","24+ bulan"))),"N/A")</f>
        <v>6-11 bulan</v>
      </c>
    </row>
    <row r="2066" spans="1:37" ht="14.25" customHeight="1" x14ac:dyDescent="0.45">
      <c r="A2066" t="s">
        <v>4816</v>
      </c>
      <c r="B2066" s="64" t="s">
        <v>230</v>
      </c>
      <c r="C2066" s="1" t="str">
        <f t="shared" si="32"/>
        <v>Data Tidak Lengkap</v>
      </c>
      <c r="D2066" t="s">
        <v>210</v>
      </c>
      <c r="E2066" t="s">
        <v>230</v>
      </c>
      <c r="F2066">
        <v>32</v>
      </c>
      <c r="G2066" t="s">
        <v>40</v>
      </c>
      <c r="H2066" t="s">
        <v>52</v>
      </c>
      <c r="I2066" s="2">
        <v>8936000</v>
      </c>
      <c r="J2066" s="3">
        <f>Raw_Data[[#This Row],[cicilan_per_bulan]]/Raw_Data[[#This Row],[penghasilan_bulanan]]</f>
        <v>0.20071620411817367</v>
      </c>
      <c r="K2066" t="s">
        <v>210</v>
      </c>
      <c r="L2066" t="s">
        <v>110</v>
      </c>
      <c r="M2066" t="s">
        <v>55</v>
      </c>
      <c r="N2066" t="s">
        <v>395</v>
      </c>
      <c r="O2066" t="s">
        <v>396</v>
      </c>
      <c r="P2066" s="2">
        <v>60544199</v>
      </c>
      <c r="Q2066" s="2">
        <v>6054000</v>
      </c>
      <c r="R2066" t="str">
        <f>IF(Raw_Data[[#This Row],[persen_dp]]&lt;15%,"Low",IF(Raw_Data[[#This Row],[persen_dp]]&gt;25%,"High","Medium"))</f>
        <v>Low</v>
      </c>
      <c r="S2066" s="3">
        <v>0.1</v>
      </c>
      <c r="T2066">
        <v>48</v>
      </c>
      <c r="U2066">
        <v>0.14499999999999999</v>
      </c>
      <c r="V2066" s="2">
        <v>1793600</v>
      </c>
      <c r="W2066" s="2">
        <v>86095000</v>
      </c>
      <c r="X2066" t="str">
        <f>IF(OR(Raw_Data[[#This Row],[status_pembayaran]]="Macet",Raw_Data[[#This Row],[status_pembayaran]]="Kurang Lancar"),"Non Performing Loan","Performing")</f>
        <v>Performing</v>
      </c>
      <c r="Y2066" t="s">
        <v>233</v>
      </c>
      <c r="Z2066">
        <v>0</v>
      </c>
      <c r="AA2066">
        <v>0</v>
      </c>
      <c r="AB2066">
        <v>1</v>
      </c>
      <c r="AC2066" t="s">
        <v>104</v>
      </c>
      <c r="AD2066">
        <f>IF(Raw_Data[[#This Row],[rasio]]&lt;0.2,1,IF(Raw_Data[[#This Row],[rasio]]&lt;0.3,2,IF(Raw_Data[[#This Row],[rasio]]&lt;0.4,3,4)))</f>
        <v>2</v>
      </c>
      <c r="AE2066">
        <f>IF(Raw_Data[[#This Row],[kategori_dp]]="High",1,IF(Raw_Data[[#This Row],[kategori_dp]]="Medium",2,3))</f>
        <v>3</v>
      </c>
      <c r="AF2066">
        <f>IF(Raw_Data[[#This Row],[tenor_bulan]]&lt;=24,1,IF(Raw_Data[[#This Row],[tenor_bulan]]&lt;=36,2,IF(Raw_Data[[#This Row],[tenor_bulan]]&lt;=48,3,4)))</f>
        <v>3</v>
      </c>
      <c r="AG2066">
        <f>IF(Raw_Data[[#This Row],[jumlah_kali_telat]]=0,0,IF(Raw_Data[[#This Row],[jumlah_kali_telat]]&lt;=2,2,4))</f>
        <v>0</v>
      </c>
      <c r="AH2066">
        <f>Raw_Data[[#This Row],[Skor_Rasio]]+Raw_Data[[#This Row],[Skor_DP]]+Raw_Data[[#This Row],[Skor_Tenor]]+Raw_Data[[#This Row],[Skor_Telat]]</f>
        <v>8</v>
      </c>
      <c r="AI2066" t="str">
        <f>IF(Raw_Data[[#This Row],[Risk_Score]]&lt;=6,"Low Risk",IF(Raw_Data[[#This Row],[Risk_Score]]&lt;=8,"Medium Risk","High Risk"))</f>
        <v>Medium Risk</v>
      </c>
      <c r="AJ2066" t="str">
        <f ca="1">IFERROR(DATEDIF(Raw_Data[[#This Row],[tanggal_pengajuan]],TODAY(),"m"),"N/A")</f>
        <v>N/A</v>
      </c>
      <c r="AK2066" t="str">
        <f ca="1">IF(ISNUMBER(Raw_Data[[#This Row],[MOB]]),IF(Raw_Data[[#This Row],[MOB]]&lt;6,"0-5 bulan",IF(Raw_Data[[#This Row],[MOB]]&lt;12,"6-11 bulan",IF(Raw_Data[[#This Row],[MOB]]&lt;24,"12-23 bulan","24+ bulan"))),"N/A")</f>
        <v>N/A</v>
      </c>
    </row>
    <row r="2067" spans="1:37" ht="14.25" customHeight="1" x14ac:dyDescent="0.45">
      <c r="A2067" t="s">
        <v>4817</v>
      </c>
      <c r="B2067" s="64">
        <v>46208</v>
      </c>
      <c r="C2067" s="1" t="str">
        <f t="shared" si="32"/>
        <v>July</v>
      </c>
      <c r="D2067" t="s">
        <v>970</v>
      </c>
      <c r="E2067" t="s">
        <v>4818</v>
      </c>
      <c r="F2067">
        <v>31</v>
      </c>
      <c r="G2067" t="s">
        <v>51</v>
      </c>
      <c r="H2067" t="s">
        <v>52</v>
      </c>
      <c r="I2067" s="2">
        <v>5891000</v>
      </c>
      <c r="J2067" s="3">
        <f>Raw_Data[[#This Row],[cicilan_per_bulan]]/Raw_Data[[#This Row],[penghasilan_bulanan]]</f>
        <v>0.33732812765235104</v>
      </c>
      <c r="K2067" t="s">
        <v>119</v>
      </c>
      <c r="L2067" t="s">
        <v>120</v>
      </c>
      <c r="M2067" t="s">
        <v>44</v>
      </c>
      <c r="N2067" t="s">
        <v>45</v>
      </c>
      <c r="O2067" t="s">
        <v>46</v>
      </c>
      <c r="P2067" s="2">
        <v>24501000</v>
      </c>
      <c r="Q2067" s="2">
        <v>3675000</v>
      </c>
      <c r="R2067" t="str">
        <f>IF(Raw_Data[[#This Row],[persen_dp]]&lt;15%,"Low",IF(Raw_Data[[#This Row],[persen_dp]]&gt;25%,"High","Medium"))</f>
        <v>Medium</v>
      </c>
      <c r="S2067" s="3">
        <v>0.15</v>
      </c>
      <c r="T2067">
        <v>12</v>
      </c>
      <c r="U2067">
        <v>0.14499999999999999</v>
      </c>
      <c r="V2067" s="2">
        <v>1987200</v>
      </c>
      <c r="W2067" s="2">
        <v>23846000</v>
      </c>
      <c r="X2067" t="str">
        <f>IF(OR(Raw_Data[[#This Row],[status_pembayaran]]="Macet",Raw_Data[[#This Row],[status_pembayaran]]="Kurang Lancar"),"Non Performing Loan","Performing")</f>
        <v>Performing</v>
      </c>
      <c r="Y2067" t="s">
        <v>47</v>
      </c>
      <c r="Z2067">
        <v>0</v>
      </c>
      <c r="AA2067">
        <v>0</v>
      </c>
      <c r="AB2067">
        <v>1</v>
      </c>
      <c r="AC2067" t="s">
        <v>137</v>
      </c>
      <c r="AD2067">
        <f>IF(Raw_Data[[#This Row],[rasio]]&lt;0.2,1,IF(Raw_Data[[#This Row],[rasio]]&lt;0.3,2,IF(Raw_Data[[#This Row],[rasio]]&lt;0.4,3,4)))</f>
        <v>3</v>
      </c>
      <c r="AE2067">
        <f>IF(Raw_Data[[#This Row],[kategori_dp]]="High",1,IF(Raw_Data[[#This Row],[kategori_dp]]="Medium",2,3))</f>
        <v>2</v>
      </c>
      <c r="AF2067">
        <f>IF(Raw_Data[[#This Row],[tenor_bulan]]&lt;=24,1,IF(Raw_Data[[#This Row],[tenor_bulan]]&lt;=36,2,IF(Raw_Data[[#This Row],[tenor_bulan]]&lt;=48,3,4)))</f>
        <v>1</v>
      </c>
      <c r="AG2067">
        <f>IF(Raw_Data[[#This Row],[jumlah_kali_telat]]=0,0,IF(Raw_Data[[#This Row],[jumlah_kali_telat]]&lt;=2,2,4))</f>
        <v>0</v>
      </c>
      <c r="AH2067">
        <f>Raw_Data[[#This Row],[Skor_Rasio]]+Raw_Data[[#This Row],[Skor_DP]]+Raw_Data[[#This Row],[Skor_Tenor]]+Raw_Data[[#This Row],[Skor_Telat]]</f>
        <v>6</v>
      </c>
      <c r="AI2067" t="str">
        <f>IF(Raw_Data[[#This Row],[Risk_Score]]&lt;=6,"Low Risk",IF(Raw_Data[[#This Row],[Risk_Score]]&lt;=8,"Medium Risk","High Risk"))</f>
        <v>Low Risk</v>
      </c>
      <c r="AJ2067">
        <f ca="1">IFERROR(DATEDIF(Raw_Data[[#This Row],[tanggal_pengajuan]],TODAY(),"m"),"N/A")</f>
        <v>3</v>
      </c>
      <c r="AK2067" t="str">
        <f ca="1">IF(ISNUMBER(Raw_Data[[#This Row],[MOB]]),IF(Raw_Data[[#This Row],[MOB]]&lt;6,"0-5 bulan",IF(Raw_Data[[#This Row],[MOB]]&lt;12,"6-11 bulan",IF(Raw_Data[[#This Row],[MOB]]&lt;24,"12-23 bulan","24+ bulan"))),"N/A")</f>
        <v>0-5 bulan</v>
      </c>
    </row>
    <row r="2068" spans="1:37" ht="14.25" customHeight="1" x14ac:dyDescent="0.45">
      <c r="A2068" t="s">
        <v>4819</v>
      </c>
      <c r="B2068" s="64">
        <v>46153</v>
      </c>
      <c r="C2068" s="1" t="str">
        <f t="shared" si="32"/>
        <v>May</v>
      </c>
      <c r="D2068" t="s">
        <v>1701</v>
      </c>
      <c r="E2068" t="s">
        <v>4820</v>
      </c>
      <c r="F2068">
        <v>31</v>
      </c>
      <c r="G2068" t="s">
        <v>40</v>
      </c>
      <c r="H2068" t="s">
        <v>96</v>
      </c>
      <c r="I2068" s="2">
        <v>4508000</v>
      </c>
      <c r="J2068" s="3">
        <f>Raw_Data[[#This Row],[cicilan_per_bulan]]/Raw_Data[[#This Row],[penghasilan_bulanan]]</f>
        <v>7.9303460514640642E-2</v>
      </c>
      <c r="K2068" t="s">
        <v>53</v>
      </c>
      <c r="L2068" t="s">
        <v>54</v>
      </c>
      <c r="M2068" t="s">
        <v>44</v>
      </c>
      <c r="N2068" t="s">
        <v>83</v>
      </c>
      <c r="O2068" t="s">
        <v>57</v>
      </c>
      <c r="P2068" s="2">
        <v>18100000</v>
      </c>
      <c r="Q2068" s="2">
        <v>7240000</v>
      </c>
      <c r="R2068" t="str">
        <f>IF(Raw_Data[[#This Row],[persen_dp]]&lt;15%,"Low",IF(Raw_Data[[#This Row],[persen_dp]]&gt;25%,"High","Medium"))</f>
        <v>High</v>
      </c>
      <c r="S2068" s="3">
        <v>0.4</v>
      </c>
      <c r="T2068">
        <v>48</v>
      </c>
      <c r="U2068">
        <v>0.14499999999999999</v>
      </c>
      <c r="V2068" s="2">
        <v>357500</v>
      </c>
      <c r="W2068" s="2">
        <v>17159000</v>
      </c>
      <c r="X2068" t="str">
        <f>IF(OR(Raw_Data[[#This Row],[status_pembayaran]]="Macet",Raw_Data[[#This Row],[status_pembayaran]]="Kurang Lancar"),"Non Performing Loan","Performing")</f>
        <v>Performing</v>
      </c>
      <c r="Y2068" t="s">
        <v>47</v>
      </c>
      <c r="Z2068">
        <v>0</v>
      </c>
      <c r="AA2068">
        <v>0</v>
      </c>
      <c r="AB2068">
        <v>1</v>
      </c>
      <c r="AD2068">
        <f>IF(Raw_Data[[#This Row],[rasio]]&lt;0.2,1,IF(Raw_Data[[#This Row],[rasio]]&lt;0.3,2,IF(Raw_Data[[#This Row],[rasio]]&lt;0.4,3,4)))</f>
        <v>1</v>
      </c>
      <c r="AE2068">
        <f>IF(Raw_Data[[#This Row],[kategori_dp]]="High",1,IF(Raw_Data[[#This Row],[kategori_dp]]="Medium",2,3))</f>
        <v>1</v>
      </c>
      <c r="AF2068">
        <f>IF(Raw_Data[[#This Row],[tenor_bulan]]&lt;=24,1,IF(Raw_Data[[#This Row],[tenor_bulan]]&lt;=36,2,IF(Raw_Data[[#This Row],[tenor_bulan]]&lt;=48,3,4)))</f>
        <v>3</v>
      </c>
      <c r="AG2068">
        <f>IF(Raw_Data[[#This Row],[jumlah_kali_telat]]=0,0,IF(Raw_Data[[#This Row],[jumlah_kali_telat]]&lt;=2,2,4))</f>
        <v>0</v>
      </c>
      <c r="AH2068">
        <f>Raw_Data[[#This Row],[Skor_Rasio]]+Raw_Data[[#This Row],[Skor_DP]]+Raw_Data[[#This Row],[Skor_Tenor]]+Raw_Data[[#This Row],[Skor_Telat]]</f>
        <v>5</v>
      </c>
      <c r="AI2068" t="str">
        <f>IF(Raw_Data[[#This Row],[Risk_Score]]&lt;=6,"Low Risk",IF(Raw_Data[[#This Row],[Risk_Score]]&lt;=8,"Medium Risk","High Risk"))</f>
        <v>Low Risk</v>
      </c>
      <c r="AJ2068">
        <f ca="1">IFERROR(DATEDIF(Raw_Data[[#This Row],[tanggal_pengajuan]],TODAY(),"m"),"N/A")</f>
        <v>5</v>
      </c>
      <c r="AK2068" t="str">
        <f ca="1">IF(ISNUMBER(Raw_Data[[#This Row],[MOB]]),IF(Raw_Data[[#This Row],[MOB]]&lt;6,"0-5 bulan",IF(Raw_Data[[#This Row],[MOB]]&lt;12,"6-11 bulan",IF(Raw_Data[[#This Row],[MOB]]&lt;24,"12-23 bulan","24+ bulan"))),"N/A")</f>
        <v>0-5 bulan</v>
      </c>
    </row>
    <row r="2069" spans="1:37" ht="14.25" customHeight="1" x14ac:dyDescent="0.45">
      <c r="A2069" t="s">
        <v>4821</v>
      </c>
      <c r="B2069" s="64">
        <v>46166</v>
      </c>
      <c r="C2069" s="1" t="str">
        <f t="shared" si="32"/>
        <v>May</v>
      </c>
      <c r="D2069" t="s">
        <v>4822</v>
      </c>
      <c r="E2069" t="s">
        <v>4823</v>
      </c>
      <c r="F2069">
        <v>25</v>
      </c>
      <c r="G2069" t="s">
        <v>40</v>
      </c>
      <c r="H2069" t="s">
        <v>176</v>
      </c>
      <c r="I2069" s="2">
        <v>5343000</v>
      </c>
      <c r="J2069" s="3">
        <f>Raw_Data[[#This Row],[cicilan_per_bulan]]/Raw_Data[[#This Row],[penghasilan_bulanan]]</f>
        <v>0.26133258469024895</v>
      </c>
      <c r="K2069" t="s">
        <v>177</v>
      </c>
      <c r="L2069" t="s">
        <v>154</v>
      </c>
      <c r="M2069" t="s">
        <v>44</v>
      </c>
      <c r="N2069" t="s">
        <v>171</v>
      </c>
      <c r="O2069" t="s">
        <v>172</v>
      </c>
      <c r="P2069" s="2">
        <v>43296000</v>
      </c>
      <c r="Q2069" s="2">
        <v>17319000</v>
      </c>
      <c r="R2069" t="str">
        <f>IF(Raw_Data[[#This Row],[persen_dp]]&lt;15%,"Low",IF(Raw_Data[[#This Row],[persen_dp]]&gt;25%,"High","Medium"))</f>
        <v>High</v>
      </c>
      <c r="S2069" s="3">
        <v>0.4</v>
      </c>
      <c r="T2069">
        <v>24</v>
      </c>
      <c r="U2069">
        <v>0.14499999999999999</v>
      </c>
      <c r="V2069" s="2">
        <v>1396300</v>
      </c>
      <c r="W2069" s="2">
        <v>33511000</v>
      </c>
      <c r="X2069" t="str">
        <f>IF(OR(Raw_Data[[#This Row],[status_pembayaran]]="Macet",Raw_Data[[#This Row],[status_pembayaran]]="Kurang Lancar"),"Non Performing Loan","Performing")</f>
        <v>Performing</v>
      </c>
      <c r="Y2069" t="s">
        <v>47</v>
      </c>
      <c r="Z2069">
        <v>0</v>
      </c>
      <c r="AA2069">
        <v>0</v>
      </c>
      <c r="AB2069">
        <v>1</v>
      </c>
      <c r="AC2069" t="s">
        <v>66</v>
      </c>
      <c r="AD2069">
        <f>IF(Raw_Data[[#This Row],[rasio]]&lt;0.2,1,IF(Raw_Data[[#This Row],[rasio]]&lt;0.3,2,IF(Raw_Data[[#This Row],[rasio]]&lt;0.4,3,4)))</f>
        <v>2</v>
      </c>
      <c r="AE2069">
        <f>IF(Raw_Data[[#This Row],[kategori_dp]]="High",1,IF(Raw_Data[[#This Row],[kategori_dp]]="Medium",2,3))</f>
        <v>1</v>
      </c>
      <c r="AF2069">
        <f>IF(Raw_Data[[#This Row],[tenor_bulan]]&lt;=24,1,IF(Raw_Data[[#This Row],[tenor_bulan]]&lt;=36,2,IF(Raw_Data[[#This Row],[tenor_bulan]]&lt;=48,3,4)))</f>
        <v>1</v>
      </c>
      <c r="AG2069">
        <f>IF(Raw_Data[[#This Row],[jumlah_kali_telat]]=0,0,IF(Raw_Data[[#This Row],[jumlah_kali_telat]]&lt;=2,2,4))</f>
        <v>0</v>
      </c>
      <c r="AH2069">
        <f>Raw_Data[[#This Row],[Skor_Rasio]]+Raw_Data[[#This Row],[Skor_DP]]+Raw_Data[[#This Row],[Skor_Tenor]]+Raw_Data[[#This Row],[Skor_Telat]]</f>
        <v>4</v>
      </c>
      <c r="AI2069" t="str">
        <f>IF(Raw_Data[[#This Row],[Risk_Score]]&lt;=6,"Low Risk",IF(Raw_Data[[#This Row],[Risk_Score]]&lt;=8,"Medium Risk","High Risk"))</f>
        <v>Low Risk</v>
      </c>
      <c r="AJ2069">
        <f ca="1">IFERROR(DATEDIF(Raw_Data[[#This Row],[tanggal_pengajuan]],TODAY(),"m"),"N/A")</f>
        <v>4</v>
      </c>
      <c r="AK2069" t="str">
        <f ca="1">IF(ISNUMBER(Raw_Data[[#This Row],[MOB]]),IF(Raw_Data[[#This Row],[MOB]]&lt;6,"0-5 bulan",IF(Raw_Data[[#This Row],[MOB]]&lt;12,"6-11 bulan",IF(Raw_Data[[#This Row],[MOB]]&lt;24,"12-23 bulan","24+ bulan"))),"N/A")</f>
        <v>0-5 bulan</v>
      </c>
    </row>
    <row r="2070" spans="1:37" ht="14.25" customHeight="1" x14ac:dyDescent="0.45">
      <c r="A2070" t="s">
        <v>4824</v>
      </c>
      <c r="B2070" s="64">
        <v>46132</v>
      </c>
      <c r="C2070" s="1" t="str">
        <f t="shared" si="32"/>
        <v>April</v>
      </c>
      <c r="D2070" t="s">
        <v>920</v>
      </c>
      <c r="E2070" t="s">
        <v>4825</v>
      </c>
      <c r="F2070">
        <v>50</v>
      </c>
      <c r="G2070" t="s">
        <v>40</v>
      </c>
      <c r="H2070" t="s">
        <v>176</v>
      </c>
      <c r="I2070" s="2">
        <v>6428000</v>
      </c>
      <c r="J2070" s="3">
        <f>Raw_Data[[#This Row],[cicilan_per_bulan]]/Raw_Data[[#This Row],[penghasilan_bulanan]]</f>
        <v>6.3021157436216557E-2</v>
      </c>
      <c r="K2070" t="s">
        <v>102</v>
      </c>
      <c r="L2070" t="s">
        <v>103</v>
      </c>
      <c r="M2070" t="s">
        <v>72</v>
      </c>
      <c r="N2070" t="s">
        <v>73</v>
      </c>
      <c r="O2070" t="s">
        <v>46</v>
      </c>
      <c r="P2070" s="2">
        <v>20129000</v>
      </c>
      <c r="Q2070" s="2">
        <v>6039000</v>
      </c>
      <c r="R2070" t="str">
        <f>IF(Raw_Data[[#This Row],[persen_dp]]&lt;15%,"Low",IF(Raw_Data[[#This Row],[persen_dp]]&gt;25%,"High","Medium"))</f>
        <v>High</v>
      </c>
      <c r="S2070" s="3">
        <v>0.3</v>
      </c>
      <c r="T2070">
        <v>60</v>
      </c>
      <c r="U2070">
        <v>0.14499999999999999</v>
      </c>
      <c r="V2070" s="2">
        <v>405100</v>
      </c>
      <c r="W2070" s="2">
        <v>24306000</v>
      </c>
      <c r="X2070" t="str">
        <f>IF(OR(Raw_Data[[#This Row],[status_pembayaran]]="Macet",Raw_Data[[#This Row],[status_pembayaran]]="Kurang Lancar"),"Non Performing Loan","Performing")</f>
        <v>Non Performing Loan</v>
      </c>
      <c r="Y2070" t="s">
        <v>683</v>
      </c>
      <c r="Z2070">
        <v>258</v>
      </c>
      <c r="AA2070">
        <v>6</v>
      </c>
      <c r="AB2070">
        <v>5</v>
      </c>
      <c r="AC2070" t="s">
        <v>66</v>
      </c>
      <c r="AD2070">
        <f>IF(Raw_Data[[#This Row],[rasio]]&lt;0.2,1,IF(Raw_Data[[#This Row],[rasio]]&lt;0.3,2,IF(Raw_Data[[#This Row],[rasio]]&lt;0.4,3,4)))</f>
        <v>1</v>
      </c>
      <c r="AE2070">
        <f>IF(Raw_Data[[#This Row],[kategori_dp]]="High",1,IF(Raw_Data[[#This Row],[kategori_dp]]="Medium",2,3))</f>
        <v>1</v>
      </c>
      <c r="AF2070">
        <f>IF(Raw_Data[[#This Row],[tenor_bulan]]&lt;=24,1,IF(Raw_Data[[#This Row],[tenor_bulan]]&lt;=36,2,IF(Raw_Data[[#This Row],[tenor_bulan]]&lt;=48,3,4)))</f>
        <v>4</v>
      </c>
      <c r="AG2070">
        <f>IF(Raw_Data[[#This Row],[jumlah_kali_telat]]=0,0,IF(Raw_Data[[#This Row],[jumlah_kali_telat]]&lt;=2,2,4))</f>
        <v>4</v>
      </c>
      <c r="AH2070">
        <f>Raw_Data[[#This Row],[Skor_Rasio]]+Raw_Data[[#This Row],[Skor_DP]]+Raw_Data[[#This Row],[Skor_Tenor]]+Raw_Data[[#This Row],[Skor_Telat]]</f>
        <v>10</v>
      </c>
      <c r="AI2070" t="str">
        <f>IF(Raw_Data[[#This Row],[Risk_Score]]&lt;=6,"Low Risk",IF(Raw_Data[[#This Row],[Risk_Score]]&lt;=8,"Medium Risk","High Risk"))</f>
        <v>High Risk</v>
      </c>
      <c r="AJ2070">
        <f ca="1">IFERROR(DATEDIF(Raw_Data[[#This Row],[tanggal_pengajuan]],TODAY(),"m"),"N/A")</f>
        <v>6</v>
      </c>
      <c r="AK2070" t="str">
        <f ca="1">IF(ISNUMBER(Raw_Data[[#This Row],[MOB]]),IF(Raw_Data[[#This Row],[MOB]]&lt;6,"0-5 bulan",IF(Raw_Data[[#This Row],[MOB]]&lt;12,"6-11 bulan",IF(Raw_Data[[#This Row],[MOB]]&lt;24,"12-23 bulan","24+ bulan"))),"N/A")</f>
        <v>6-11 bulan</v>
      </c>
    </row>
    <row r="2071" spans="1:37" ht="14.25" customHeight="1" x14ac:dyDescent="0.45">
      <c r="A2071" t="s">
        <v>4826</v>
      </c>
      <c r="B2071" s="64">
        <v>46171</v>
      </c>
      <c r="C2071" s="1" t="str">
        <f t="shared" si="32"/>
        <v>May</v>
      </c>
      <c r="D2071" t="s">
        <v>3908</v>
      </c>
      <c r="E2071" t="s">
        <v>4827</v>
      </c>
      <c r="F2071">
        <v>39</v>
      </c>
      <c r="G2071" t="s">
        <v>51</v>
      </c>
      <c r="H2071" t="s">
        <v>152</v>
      </c>
      <c r="I2071" s="2">
        <v>3390000</v>
      </c>
      <c r="J2071" s="3">
        <f>Raw_Data[[#This Row],[cicilan_per_bulan]]/Raw_Data[[#This Row],[penghasilan_bulanan]]</f>
        <v>0.34734513274336282</v>
      </c>
      <c r="K2071" t="s">
        <v>177</v>
      </c>
      <c r="L2071" t="s">
        <v>154</v>
      </c>
      <c r="M2071" t="s">
        <v>55</v>
      </c>
      <c r="N2071" t="s">
        <v>221</v>
      </c>
      <c r="O2071" t="s">
        <v>159</v>
      </c>
      <c r="P2071" s="2">
        <v>42202000</v>
      </c>
      <c r="Q2071" s="2">
        <v>12661000</v>
      </c>
      <c r="R2071" t="str">
        <f>IF(Raw_Data[[#This Row],[persen_dp]]&lt;15%,"Low",IF(Raw_Data[[#This Row],[persen_dp]]&gt;25%,"High","Medium"))</f>
        <v>High</v>
      </c>
      <c r="S2071" s="3">
        <v>0.3</v>
      </c>
      <c r="T2071">
        <v>36</v>
      </c>
      <c r="U2071">
        <v>0.14499999999999999</v>
      </c>
      <c r="V2071" s="2">
        <v>1177500</v>
      </c>
      <c r="W2071" s="2">
        <v>42391000</v>
      </c>
      <c r="X2071" t="str">
        <f>IF(OR(Raw_Data[[#This Row],[status_pembayaran]]="Macet",Raw_Data[[#This Row],[status_pembayaran]]="Kurang Lancar"),"Non Performing Loan","Performing")</f>
        <v>Performing</v>
      </c>
      <c r="Y2071" t="s">
        <v>47</v>
      </c>
      <c r="Z2071">
        <v>0</v>
      </c>
      <c r="AA2071">
        <v>0</v>
      </c>
      <c r="AB2071">
        <v>1</v>
      </c>
      <c r="AD2071">
        <f>IF(Raw_Data[[#This Row],[rasio]]&lt;0.2,1,IF(Raw_Data[[#This Row],[rasio]]&lt;0.3,2,IF(Raw_Data[[#This Row],[rasio]]&lt;0.4,3,4)))</f>
        <v>3</v>
      </c>
      <c r="AE2071">
        <f>IF(Raw_Data[[#This Row],[kategori_dp]]="High",1,IF(Raw_Data[[#This Row],[kategori_dp]]="Medium",2,3))</f>
        <v>1</v>
      </c>
      <c r="AF2071">
        <f>IF(Raw_Data[[#This Row],[tenor_bulan]]&lt;=24,1,IF(Raw_Data[[#This Row],[tenor_bulan]]&lt;=36,2,IF(Raw_Data[[#This Row],[tenor_bulan]]&lt;=48,3,4)))</f>
        <v>2</v>
      </c>
      <c r="AG2071">
        <f>IF(Raw_Data[[#This Row],[jumlah_kali_telat]]=0,0,IF(Raw_Data[[#This Row],[jumlah_kali_telat]]&lt;=2,2,4))</f>
        <v>0</v>
      </c>
      <c r="AH2071">
        <f>Raw_Data[[#This Row],[Skor_Rasio]]+Raw_Data[[#This Row],[Skor_DP]]+Raw_Data[[#This Row],[Skor_Tenor]]+Raw_Data[[#This Row],[Skor_Telat]]</f>
        <v>6</v>
      </c>
      <c r="AI2071" t="str">
        <f>IF(Raw_Data[[#This Row],[Risk_Score]]&lt;=6,"Low Risk",IF(Raw_Data[[#This Row],[Risk_Score]]&lt;=8,"Medium Risk","High Risk"))</f>
        <v>Low Risk</v>
      </c>
      <c r="AJ2071">
        <f ca="1">IFERROR(DATEDIF(Raw_Data[[#This Row],[tanggal_pengajuan]],TODAY(),"m"),"N/A")</f>
        <v>4</v>
      </c>
      <c r="AK2071" t="str">
        <f ca="1">IF(ISNUMBER(Raw_Data[[#This Row],[MOB]]),IF(Raw_Data[[#This Row],[MOB]]&lt;6,"0-5 bulan",IF(Raw_Data[[#This Row],[MOB]]&lt;12,"6-11 bulan",IF(Raw_Data[[#This Row],[MOB]]&lt;24,"12-23 bulan","24+ bulan"))),"N/A")</f>
        <v>0-5 bulan</v>
      </c>
    </row>
    <row r="2072" spans="1:37" ht="14.25" customHeight="1" x14ac:dyDescent="0.45">
      <c r="A2072" t="s">
        <v>4828</v>
      </c>
      <c r="B2072" s="64">
        <v>46097</v>
      </c>
      <c r="C2072" s="1" t="str">
        <f t="shared" si="32"/>
        <v>March</v>
      </c>
      <c r="D2072" t="s">
        <v>38</v>
      </c>
      <c r="E2072" t="s">
        <v>4829</v>
      </c>
      <c r="F2072">
        <v>23</v>
      </c>
      <c r="G2072" t="s">
        <v>51</v>
      </c>
      <c r="H2072" t="s">
        <v>52</v>
      </c>
      <c r="I2072" s="2">
        <v>4006000</v>
      </c>
      <c r="J2072" s="3">
        <f>Raw_Data[[#This Row],[cicilan_per_bulan]]/Raw_Data[[#This Row],[penghasilan_bulanan]]</f>
        <v>0.13567149276085871</v>
      </c>
      <c r="K2072" t="s">
        <v>102</v>
      </c>
      <c r="L2072" t="s">
        <v>103</v>
      </c>
      <c r="M2072" t="s">
        <v>44</v>
      </c>
      <c r="N2072" t="s">
        <v>273</v>
      </c>
      <c r="O2072" t="s">
        <v>274</v>
      </c>
      <c r="P2072" s="2">
        <v>18344000</v>
      </c>
      <c r="Q2072" s="2">
        <v>1834000</v>
      </c>
      <c r="R2072" t="str">
        <f>IF(Raw_Data[[#This Row],[persen_dp]]&lt;15%,"Low",IF(Raw_Data[[#This Row],[persen_dp]]&gt;25%,"High","Medium"))</f>
        <v>Low</v>
      </c>
      <c r="S2072" s="3">
        <v>0.1</v>
      </c>
      <c r="T2072">
        <v>48</v>
      </c>
      <c r="U2072">
        <v>0.14499999999999999</v>
      </c>
      <c r="V2072" s="2">
        <v>543500</v>
      </c>
      <c r="W2072" s="2">
        <v>26086000</v>
      </c>
      <c r="X2072" t="str">
        <f>IF(OR(Raw_Data[[#This Row],[status_pembayaran]]="Macet",Raw_Data[[#This Row],[status_pembayaran]]="Kurang Lancar"),"Non Performing Loan","Performing")</f>
        <v>Performing</v>
      </c>
      <c r="Y2072" t="s">
        <v>47</v>
      </c>
      <c r="Z2072">
        <v>0</v>
      </c>
      <c r="AA2072">
        <v>0</v>
      </c>
      <c r="AB2072">
        <v>1</v>
      </c>
      <c r="AC2072" t="s">
        <v>66</v>
      </c>
      <c r="AD2072">
        <f>IF(Raw_Data[[#This Row],[rasio]]&lt;0.2,1,IF(Raw_Data[[#This Row],[rasio]]&lt;0.3,2,IF(Raw_Data[[#This Row],[rasio]]&lt;0.4,3,4)))</f>
        <v>1</v>
      </c>
      <c r="AE2072">
        <f>IF(Raw_Data[[#This Row],[kategori_dp]]="High",1,IF(Raw_Data[[#This Row],[kategori_dp]]="Medium",2,3))</f>
        <v>3</v>
      </c>
      <c r="AF2072">
        <f>IF(Raw_Data[[#This Row],[tenor_bulan]]&lt;=24,1,IF(Raw_Data[[#This Row],[tenor_bulan]]&lt;=36,2,IF(Raw_Data[[#This Row],[tenor_bulan]]&lt;=48,3,4)))</f>
        <v>3</v>
      </c>
      <c r="AG2072">
        <f>IF(Raw_Data[[#This Row],[jumlah_kali_telat]]=0,0,IF(Raw_Data[[#This Row],[jumlah_kali_telat]]&lt;=2,2,4))</f>
        <v>0</v>
      </c>
      <c r="AH2072">
        <f>Raw_Data[[#This Row],[Skor_Rasio]]+Raw_Data[[#This Row],[Skor_DP]]+Raw_Data[[#This Row],[Skor_Tenor]]+Raw_Data[[#This Row],[Skor_Telat]]</f>
        <v>7</v>
      </c>
      <c r="AI2072" t="str">
        <f>IF(Raw_Data[[#This Row],[Risk_Score]]&lt;=6,"Low Risk",IF(Raw_Data[[#This Row],[Risk_Score]]&lt;=8,"Medium Risk","High Risk"))</f>
        <v>Medium Risk</v>
      </c>
      <c r="AJ2072">
        <f ca="1">IFERROR(DATEDIF(Raw_Data[[#This Row],[tanggal_pengajuan]],TODAY(),"m"),"N/A")</f>
        <v>7</v>
      </c>
      <c r="AK2072" t="str">
        <f ca="1">IF(ISNUMBER(Raw_Data[[#This Row],[MOB]]),IF(Raw_Data[[#This Row],[MOB]]&lt;6,"0-5 bulan",IF(Raw_Data[[#This Row],[MOB]]&lt;12,"6-11 bulan",IF(Raw_Data[[#This Row],[MOB]]&lt;24,"12-23 bulan","24+ bulan"))),"N/A")</f>
        <v>6-11 bulan</v>
      </c>
    </row>
    <row r="2073" spans="1:37" ht="14.25" customHeight="1" x14ac:dyDescent="0.45">
      <c r="A2073" t="s">
        <v>4830</v>
      </c>
      <c r="B2073" s="64">
        <v>46052</v>
      </c>
      <c r="C2073" s="1" t="str">
        <f t="shared" si="32"/>
        <v>January</v>
      </c>
      <c r="D2073" t="s">
        <v>3517</v>
      </c>
      <c r="E2073" t="s">
        <v>4831</v>
      </c>
      <c r="F2073">
        <v>34</v>
      </c>
      <c r="G2073" t="s">
        <v>51</v>
      </c>
      <c r="H2073" t="s">
        <v>41</v>
      </c>
      <c r="I2073" s="2">
        <v>6391000</v>
      </c>
      <c r="J2073" s="3">
        <f>Raw_Data[[#This Row],[cicilan_per_bulan]]/Raw_Data[[#This Row],[penghasilan_bulanan]]</f>
        <v>9.8263182600532004E-2</v>
      </c>
      <c r="K2073" t="s">
        <v>109</v>
      </c>
      <c r="L2073" t="s">
        <v>110</v>
      </c>
      <c r="M2073" t="s">
        <v>55</v>
      </c>
      <c r="N2073" t="s">
        <v>147</v>
      </c>
      <c r="O2073" t="s">
        <v>148</v>
      </c>
      <c r="P2073" s="2">
        <v>31798000</v>
      </c>
      <c r="Q2073" s="2">
        <v>12719000</v>
      </c>
      <c r="R2073" t="str">
        <f>IF(Raw_Data[[#This Row],[persen_dp]]&lt;15%,"Low",IF(Raw_Data[[#This Row],[persen_dp]]&gt;25%,"High","Medium"))</f>
        <v>High</v>
      </c>
      <c r="S2073" s="3">
        <v>0.4</v>
      </c>
      <c r="T2073">
        <v>48</v>
      </c>
      <c r="U2073">
        <v>0.14499999999999999</v>
      </c>
      <c r="V2073" s="2">
        <v>628000</v>
      </c>
      <c r="W2073" s="2">
        <v>30144000</v>
      </c>
      <c r="X2073" t="str">
        <f>IF(OR(Raw_Data[[#This Row],[status_pembayaran]]="Macet",Raw_Data[[#This Row],[status_pembayaran]]="Kurang Lancar"),"Non Performing Loan","Performing")</f>
        <v>Performing</v>
      </c>
      <c r="Y2073" t="s">
        <v>47</v>
      </c>
      <c r="Z2073">
        <v>0</v>
      </c>
      <c r="AA2073">
        <v>0</v>
      </c>
      <c r="AB2073">
        <v>1</v>
      </c>
      <c r="AC2073" t="s">
        <v>104</v>
      </c>
      <c r="AD2073">
        <f>IF(Raw_Data[[#This Row],[rasio]]&lt;0.2,1,IF(Raw_Data[[#This Row],[rasio]]&lt;0.3,2,IF(Raw_Data[[#This Row],[rasio]]&lt;0.4,3,4)))</f>
        <v>1</v>
      </c>
      <c r="AE2073">
        <f>IF(Raw_Data[[#This Row],[kategori_dp]]="High",1,IF(Raw_Data[[#This Row],[kategori_dp]]="Medium",2,3))</f>
        <v>1</v>
      </c>
      <c r="AF2073">
        <f>IF(Raw_Data[[#This Row],[tenor_bulan]]&lt;=24,1,IF(Raw_Data[[#This Row],[tenor_bulan]]&lt;=36,2,IF(Raw_Data[[#This Row],[tenor_bulan]]&lt;=48,3,4)))</f>
        <v>3</v>
      </c>
      <c r="AG2073">
        <f>IF(Raw_Data[[#This Row],[jumlah_kali_telat]]=0,0,IF(Raw_Data[[#This Row],[jumlah_kali_telat]]&lt;=2,2,4))</f>
        <v>0</v>
      </c>
      <c r="AH2073">
        <f>Raw_Data[[#This Row],[Skor_Rasio]]+Raw_Data[[#This Row],[Skor_DP]]+Raw_Data[[#This Row],[Skor_Tenor]]+Raw_Data[[#This Row],[Skor_Telat]]</f>
        <v>5</v>
      </c>
      <c r="AI2073" t="str">
        <f>IF(Raw_Data[[#This Row],[Risk_Score]]&lt;=6,"Low Risk",IF(Raw_Data[[#This Row],[Risk_Score]]&lt;=8,"Medium Risk","High Risk"))</f>
        <v>Low Risk</v>
      </c>
      <c r="AJ2073">
        <f ca="1">IFERROR(DATEDIF(Raw_Data[[#This Row],[tanggal_pengajuan]],TODAY(),"m"),"N/A")</f>
        <v>8</v>
      </c>
      <c r="AK2073" t="str">
        <f ca="1">IF(ISNUMBER(Raw_Data[[#This Row],[MOB]]),IF(Raw_Data[[#This Row],[MOB]]&lt;6,"0-5 bulan",IF(Raw_Data[[#This Row],[MOB]]&lt;12,"6-11 bulan",IF(Raw_Data[[#This Row],[MOB]]&lt;24,"12-23 bulan","24+ bulan"))),"N/A")</f>
        <v>6-11 bulan</v>
      </c>
    </row>
    <row r="2074" spans="1:37" ht="14.25" customHeight="1" x14ac:dyDescent="0.45">
      <c r="A2074" t="s">
        <v>4832</v>
      </c>
      <c r="B2074" s="64">
        <v>46109</v>
      </c>
      <c r="C2074" s="1" t="str">
        <f t="shared" si="32"/>
        <v>March</v>
      </c>
      <c r="D2074" t="s">
        <v>685</v>
      </c>
      <c r="E2074" t="s">
        <v>4833</v>
      </c>
      <c r="F2074">
        <v>46</v>
      </c>
      <c r="G2074" t="s">
        <v>40</v>
      </c>
      <c r="H2074" t="s">
        <v>108</v>
      </c>
      <c r="I2074" s="2">
        <v>5749000</v>
      </c>
      <c r="J2074" s="3">
        <f>Raw_Data[[#This Row],[cicilan_per_bulan]]/Raw_Data[[#This Row],[penghasilan_bulanan]]</f>
        <v>0.3926943816315881</v>
      </c>
      <c r="K2074" t="s">
        <v>286</v>
      </c>
      <c r="L2074" t="s">
        <v>154</v>
      </c>
      <c r="M2074" t="s">
        <v>290</v>
      </c>
      <c r="N2074" t="s">
        <v>291</v>
      </c>
      <c r="O2074" t="s">
        <v>292</v>
      </c>
      <c r="P2074" s="2">
        <v>36401000</v>
      </c>
      <c r="Q2074" s="2">
        <v>12741000</v>
      </c>
      <c r="R2074" t="str">
        <f>IF(Raw_Data[[#This Row],[persen_dp]]&lt;15%,"Low",IF(Raw_Data[[#This Row],[persen_dp]]&gt;25%,"High","Medium"))</f>
        <v>High</v>
      </c>
      <c r="S2074" s="3">
        <v>0.35</v>
      </c>
      <c r="T2074">
        <v>12</v>
      </c>
      <c r="U2074">
        <v>0.14499999999999999</v>
      </c>
      <c r="V2074" s="2">
        <v>2257600</v>
      </c>
      <c r="W2074" s="2">
        <v>27091000</v>
      </c>
      <c r="X2074" t="str">
        <f>IF(OR(Raw_Data[[#This Row],[status_pembayaran]]="Macet",Raw_Data[[#This Row],[status_pembayaran]]="Kurang Lancar"),"Non Performing Loan","Performing")</f>
        <v>Performing</v>
      </c>
      <c r="Y2074" t="s">
        <v>317</v>
      </c>
      <c r="Z2074">
        <v>0</v>
      </c>
      <c r="AA2074">
        <v>0</v>
      </c>
      <c r="AB2074">
        <v>0</v>
      </c>
      <c r="AC2074" t="s">
        <v>58</v>
      </c>
      <c r="AD2074">
        <f>IF(Raw_Data[[#This Row],[rasio]]&lt;0.2,1,IF(Raw_Data[[#This Row],[rasio]]&lt;0.3,2,IF(Raw_Data[[#This Row],[rasio]]&lt;0.4,3,4)))</f>
        <v>3</v>
      </c>
      <c r="AE2074">
        <f>IF(Raw_Data[[#This Row],[kategori_dp]]="High",1,IF(Raw_Data[[#This Row],[kategori_dp]]="Medium",2,3))</f>
        <v>1</v>
      </c>
      <c r="AF2074">
        <f>IF(Raw_Data[[#This Row],[tenor_bulan]]&lt;=24,1,IF(Raw_Data[[#This Row],[tenor_bulan]]&lt;=36,2,IF(Raw_Data[[#This Row],[tenor_bulan]]&lt;=48,3,4)))</f>
        <v>1</v>
      </c>
      <c r="AG2074">
        <f>IF(Raw_Data[[#This Row],[jumlah_kali_telat]]=0,0,IF(Raw_Data[[#This Row],[jumlah_kali_telat]]&lt;=2,2,4))</f>
        <v>0</v>
      </c>
      <c r="AH2074">
        <f>Raw_Data[[#This Row],[Skor_Rasio]]+Raw_Data[[#This Row],[Skor_DP]]+Raw_Data[[#This Row],[Skor_Tenor]]+Raw_Data[[#This Row],[Skor_Telat]]</f>
        <v>5</v>
      </c>
      <c r="AI2074" t="str">
        <f>IF(Raw_Data[[#This Row],[Risk_Score]]&lt;=6,"Low Risk",IF(Raw_Data[[#This Row],[Risk_Score]]&lt;=8,"Medium Risk","High Risk"))</f>
        <v>Low Risk</v>
      </c>
      <c r="AJ2074">
        <f ca="1">IFERROR(DATEDIF(Raw_Data[[#This Row],[tanggal_pengajuan]],TODAY(),"m"),"N/A")</f>
        <v>6</v>
      </c>
      <c r="AK2074" t="str">
        <f ca="1">IF(ISNUMBER(Raw_Data[[#This Row],[MOB]]),IF(Raw_Data[[#This Row],[MOB]]&lt;6,"0-5 bulan",IF(Raw_Data[[#This Row],[MOB]]&lt;12,"6-11 bulan",IF(Raw_Data[[#This Row],[MOB]]&lt;24,"12-23 bulan","24+ bulan"))),"N/A")</f>
        <v>6-11 bulan</v>
      </c>
    </row>
    <row r="2075" spans="1:37" ht="14.25" customHeight="1" x14ac:dyDescent="0.45">
      <c r="A2075" t="s">
        <v>4834</v>
      </c>
      <c r="B2075" s="64">
        <v>46266</v>
      </c>
      <c r="C2075" s="1" t="str">
        <f t="shared" si="32"/>
        <v>September</v>
      </c>
      <c r="D2075" t="s">
        <v>1778</v>
      </c>
      <c r="E2075" t="s">
        <v>4835</v>
      </c>
      <c r="F2075">
        <v>26</v>
      </c>
      <c r="G2075" t="s">
        <v>51</v>
      </c>
      <c r="H2075" t="s">
        <v>176</v>
      </c>
      <c r="I2075" s="2">
        <v>4167000</v>
      </c>
      <c r="J2075" s="3">
        <f>Raw_Data[[#This Row],[cicilan_per_bulan]]/Raw_Data[[#This Row],[penghasilan_bulanan]]</f>
        <v>0.29335253179745618</v>
      </c>
      <c r="K2075" t="s">
        <v>177</v>
      </c>
      <c r="L2075" t="s">
        <v>154</v>
      </c>
      <c r="M2075" t="s">
        <v>44</v>
      </c>
      <c r="N2075" t="s">
        <v>228</v>
      </c>
      <c r="O2075" t="s">
        <v>57</v>
      </c>
      <c r="P2075" s="2">
        <v>19709000</v>
      </c>
      <c r="Q2075" s="2">
        <v>6898000</v>
      </c>
      <c r="R2075" t="str">
        <f>IF(Raw_Data[[#This Row],[persen_dp]]&lt;15%,"Low",IF(Raw_Data[[#This Row],[persen_dp]]&gt;25%,"High","Medium"))</f>
        <v>High</v>
      </c>
      <c r="S2075" s="3">
        <v>0.35</v>
      </c>
      <c r="T2075">
        <v>12</v>
      </c>
      <c r="U2075">
        <v>0.14499999999999999</v>
      </c>
      <c r="V2075" s="2">
        <v>1222400</v>
      </c>
      <c r="W2075" s="2">
        <v>14669000</v>
      </c>
      <c r="X2075" t="str">
        <f>IF(OR(Raw_Data[[#This Row],[status_pembayaran]]="Macet",Raw_Data[[#This Row],[status_pembayaran]]="Kurang Lancar"),"Non Performing Loan","Performing")</f>
        <v>Performing</v>
      </c>
      <c r="Y2075" t="s">
        <v>47</v>
      </c>
      <c r="Z2075">
        <v>0</v>
      </c>
      <c r="AA2075">
        <v>0</v>
      </c>
      <c r="AB2075">
        <v>1</v>
      </c>
      <c r="AC2075" t="s">
        <v>66</v>
      </c>
      <c r="AD2075">
        <f>IF(Raw_Data[[#This Row],[rasio]]&lt;0.2,1,IF(Raw_Data[[#This Row],[rasio]]&lt;0.3,2,IF(Raw_Data[[#This Row],[rasio]]&lt;0.4,3,4)))</f>
        <v>2</v>
      </c>
      <c r="AE2075">
        <f>IF(Raw_Data[[#This Row],[kategori_dp]]="High",1,IF(Raw_Data[[#This Row],[kategori_dp]]="Medium",2,3))</f>
        <v>1</v>
      </c>
      <c r="AF2075">
        <f>IF(Raw_Data[[#This Row],[tenor_bulan]]&lt;=24,1,IF(Raw_Data[[#This Row],[tenor_bulan]]&lt;=36,2,IF(Raw_Data[[#This Row],[tenor_bulan]]&lt;=48,3,4)))</f>
        <v>1</v>
      </c>
      <c r="AG2075">
        <f>IF(Raw_Data[[#This Row],[jumlah_kali_telat]]=0,0,IF(Raw_Data[[#This Row],[jumlah_kali_telat]]&lt;=2,2,4))</f>
        <v>0</v>
      </c>
      <c r="AH2075">
        <f>Raw_Data[[#This Row],[Skor_Rasio]]+Raw_Data[[#This Row],[Skor_DP]]+Raw_Data[[#This Row],[Skor_Tenor]]+Raw_Data[[#This Row],[Skor_Telat]]</f>
        <v>4</v>
      </c>
      <c r="AI2075" t="str">
        <f>IF(Raw_Data[[#This Row],[Risk_Score]]&lt;=6,"Low Risk",IF(Raw_Data[[#This Row],[Risk_Score]]&lt;=8,"Medium Risk","High Risk"))</f>
        <v>Low Risk</v>
      </c>
      <c r="AJ2075">
        <f ca="1">IFERROR(DATEDIF(Raw_Data[[#This Row],[tanggal_pengajuan]],TODAY(),"m"),"N/A")</f>
        <v>1</v>
      </c>
      <c r="AK2075" t="str">
        <f ca="1">IF(ISNUMBER(Raw_Data[[#This Row],[MOB]]),IF(Raw_Data[[#This Row],[MOB]]&lt;6,"0-5 bulan",IF(Raw_Data[[#This Row],[MOB]]&lt;12,"6-11 bulan",IF(Raw_Data[[#This Row],[MOB]]&lt;24,"12-23 bulan","24+ bulan"))),"N/A")</f>
        <v>0-5 bulan</v>
      </c>
    </row>
    <row r="2076" spans="1:37" ht="14.25" customHeight="1" x14ac:dyDescent="0.45">
      <c r="A2076" t="s">
        <v>4836</v>
      </c>
      <c r="B2076" s="64">
        <v>46092</v>
      </c>
      <c r="C2076" s="1" t="str">
        <f t="shared" si="32"/>
        <v>March</v>
      </c>
      <c r="D2076" t="s">
        <v>143</v>
      </c>
      <c r="E2076" t="s">
        <v>4837</v>
      </c>
      <c r="F2076">
        <v>49</v>
      </c>
      <c r="G2076" t="s">
        <v>40</v>
      </c>
      <c r="H2076" t="s">
        <v>176</v>
      </c>
      <c r="I2076" s="2">
        <v>6133000</v>
      </c>
      <c r="J2076" s="3">
        <f>Raw_Data[[#This Row],[cicilan_per_bulan]]/Raw_Data[[#This Row],[penghasilan_bulanan]]</f>
        <v>7.5444317625957935E-2</v>
      </c>
      <c r="K2076" t="s">
        <v>177</v>
      </c>
      <c r="L2076" t="s">
        <v>154</v>
      </c>
      <c r="M2076" t="s">
        <v>44</v>
      </c>
      <c r="N2076" t="s">
        <v>273</v>
      </c>
      <c r="O2076" t="s">
        <v>274</v>
      </c>
      <c r="P2076" s="2">
        <v>17881000</v>
      </c>
      <c r="Q2076" s="2">
        <v>1788000</v>
      </c>
      <c r="R2076" t="str">
        <f>IF(Raw_Data[[#This Row],[persen_dp]]&lt;15%,"Low",IF(Raw_Data[[#This Row],[persen_dp]]&gt;25%,"High","Medium"))</f>
        <v>Low</v>
      </c>
      <c r="S2076" s="3">
        <v>0.1</v>
      </c>
      <c r="T2076">
        <v>60</v>
      </c>
      <c r="U2076">
        <v>0.14499999999999999</v>
      </c>
      <c r="V2076" s="2">
        <v>462700</v>
      </c>
      <c r="W2076" s="2">
        <v>27761000</v>
      </c>
      <c r="X2076" t="str">
        <f>IF(OR(Raw_Data[[#This Row],[status_pembayaran]]="Macet",Raw_Data[[#This Row],[status_pembayaran]]="Kurang Lancar"),"Non Performing Loan","Performing")</f>
        <v>Performing</v>
      </c>
      <c r="Y2076" t="s">
        <v>47</v>
      </c>
      <c r="Z2076">
        <v>0</v>
      </c>
      <c r="AA2076">
        <v>0</v>
      </c>
      <c r="AB2076">
        <v>1</v>
      </c>
      <c r="AD2076">
        <f>IF(Raw_Data[[#This Row],[rasio]]&lt;0.2,1,IF(Raw_Data[[#This Row],[rasio]]&lt;0.3,2,IF(Raw_Data[[#This Row],[rasio]]&lt;0.4,3,4)))</f>
        <v>1</v>
      </c>
      <c r="AE2076">
        <f>IF(Raw_Data[[#This Row],[kategori_dp]]="High",1,IF(Raw_Data[[#This Row],[kategori_dp]]="Medium",2,3))</f>
        <v>3</v>
      </c>
      <c r="AF2076">
        <f>IF(Raw_Data[[#This Row],[tenor_bulan]]&lt;=24,1,IF(Raw_Data[[#This Row],[tenor_bulan]]&lt;=36,2,IF(Raw_Data[[#This Row],[tenor_bulan]]&lt;=48,3,4)))</f>
        <v>4</v>
      </c>
      <c r="AG2076">
        <f>IF(Raw_Data[[#This Row],[jumlah_kali_telat]]=0,0,IF(Raw_Data[[#This Row],[jumlah_kali_telat]]&lt;=2,2,4))</f>
        <v>0</v>
      </c>
      <c r="AH2076">
        <f>Raw_Data[[#This Row],[Skor_Rasio]]+Raw_Data[[#This Row],[Skor_DP]]+Raw_Data[[#This Row],[Skor_Tenor]]+Raw_Data[[#This Row],[Skor_Telat]]</f>
        <v>8</v>
      </c>
      <c r="AI2076" t="str">
        <f>IF(Raw_Data[[#This Row],[Risk_Score]]&lt;=6,"Low Risk",IF(Raw_Data[[#This Row],[Risk_Score]]&lt;=8,"Medium Risk","High Risk"))</f>
        <v>Medium Risk</v>
      </c>
      <c r="AJ2076">
        <f ca="1">IFERROR(DATEDIF(Raw_Data[[#This Row],[tanggal_pengajuan]],TODAY(),"m"),"N/A")</f>
        <v>7</v>
      </c>
      <c r="AK2076" t="str">
        <f ca="1">IF(ISNUMBER(Raw_Data[[#This Row],[MOB]]),IF(Raw_Data[[#This Row],[MOB]]&lt;6,"0-5 bulan",IF(Raw_Data[[#This Row],[MOB]]&lt;12,"6-11 bulan",IF(Raw_Data[[#This Row],[MOB]]&lt;24,"12-23 bulan","24+ bulan"))),"N/A")</f>
        <v>6-11 bulan</v>
      </c>
    </row>
    <row r="2077" spans="1:37" ht="14.25" customHeight="1" x14ac:dyDescent="0.45">
      <c r="A2077" t="s">
        <v>4838</v>
      </c>
      <c r="B2077" s="64">
        <v>46359</v>
      </c>
      <c r="C2077" s="1" t="str">
        <f t="shared" si="32"/>
        <v>December</v>
      </c>
      <c r="D2077" t="s">
        <v>1188</v>
      </c>
      <c r="E2077" t="s">
        <v>4839</v>
      </c>
      <c r="F2077">
        <v>42</v>
      </c>
      <c r="G2077" t="s">
        <v>40</v>
      </c>
      <c r="H2077" t="s">
        <v>126</v>
      </c>
      <c r="I2077" s="2">
        <v>2940000</v>
      </c>
      <c r="J2077" s="3">
        <f>Raw_Data[[#This Row],[cicilan_per_bulan]]/Raw_Data[[#This Row],[penghasilan_bulanan]]</f>
        <v>0.22537414965986394</v>
      </c>
      <c r="K2077" t="s">
        <v>127</v>
      </c>
      <c r="L2077" t="s">
        <v>128</v>
      </c>
      <c r="M2077" t="s">
        <v>44</v>
      </c>
      <c r="N2077" t="s">
        <v>158</v>
      </c>
      <c r="O2077" t="s">
        <v>159</v>
      </c>
      <c r="P2077" s="2">
        <v>30728000</v>
      </c>
      <c r="Q2077" s="2">
        <v>7682000</v>
      </c>
      <c r="R2077" t="str">
        <f>IF(Raw_Data[[#This Row],[persen_dp]]&lt;15%,"Low",IF(Raw_Data[[#This Row],[persen_dp]]&gt;25%,"High","Medium"))</f>
        <v>Medium</v>
      </c>
      <c r="S2077" s="3">
        <v>0.25</v>
      </c>
      <c r="T2077">
        <v>60</v>
      </c>
      <c r="U2077">
        <v>0.14499999999999999</v>
      </c>
      <c r="V2077" s="2">
        <v>662600</v>
      </c>
      <c r="W2077" s="2">
        <v>39754000</v>
      </c>
      <c r="X2077" t="str">
        <f>IF(OR(Raw_Data[[#This Row],[status_pembayaran]]="Macet",Raw_Data[[#This Row],[status_pembayaran]]="Kurang Lancar"),"Non Performing Loan","Performing")</f>
        <v>Non Performing Loan</v>
      </c>
      <c r="Y2077" t="s">
        <v>488</v>
      </c>
      <c r="Z2077">
        <v>20</v>
      </c>
      <c r="AA2077">
        <v>1</v>
      </c>
      <c r="AB2077">
        <v>3</v>
      </c>
      <c r="AC2077" t="s">
        <v>137</v>
      </c>
      <c r="AD2077">
        <f>IF(Raw_Data[[#This Row],[rasio]]&lt;0.2,1,IF(Raw_Data[[#This Row],[rasio]]&lt;0.3,2,IF(Raw_Data[[#This Row],[rasio]]&lt;0.4,3,4)))</f>
        <v>2</v>
      </c>
      <c r="AE2077">
        <f>IF(Raw_Data[[#This Row],[kategori_dp]]="High",1,IF(Raw_Data[[#This Row],[kategori_dp]]="Medium",2,3))</f>
        <v>2</v>
      </c>
      <c r="AF2077">
        <f>IF(Raw_Data[[#This Row],[tenor_bulan]]&lt;=24,1,IF(Raw_Data[[#This Row],[tenor_bulan]]&lt;=36,2,IF(Raw_Data[[#This Row],[tenor_bulan]]&lt;=48,3,4)))</f>
        <v>4</v>
      </c>
      <c r="AG2077">
        <f>IF(Raw_Data[[#This Row],[jumlah_kali_telat]]=0,0,IF(Raw_Data[[#This Row],[jumlah_kali_telat]]&lt;=2,2,4))</f>
        <v>2</v>
      </c>
      <c r="AH2077">
        <f>Raw_Data[[#This Row],[Skor_Rasio]]+Raw_Data[[#This Row],[Skor_DP]]+Raw_Data[[#This Row],[Skor_Tenor]]+Raw_Data[[#This Row],[Skor_Telat]]</f>
        <v>10</v>
      </c>
      <c r="AI2077" t="str">
        <f>IF(Raw_Data[[#This Row],[Risk_Score]]&lt;=6,"Low Risk",IF(Raw_Data[[#This Row],[Risk_Score]]&lt;=8,"Medium Risk","High Risk"))</f>
        <v>High Risk</v>
      </c>
      <c r="AJ2077" t="str">
        <f ca="1">IFERROR(DATEDIF(Raw_Data[[#This Row],[tanggal_pengajuan]],TODAY(),"m"),"N/A")</f>
        <v>N/A</v>
      </c>
      <c r="AK2077" t="str">
        <f ca="1">IF(ISNUMBER(Raw_Data[[#This Row],[MOB]]),IF(Raw_Data[[#This Row],[MOB]]&lt;6,"0-5 bulan",IF(Raw_Data[[#This Row],[MOB]]&lt;12,"6-11 bulan",IF(Raw_Data[[#This Row],[MOB]]&lt;24,"12-23 bulan","24+ bulan"))),"N/A")</f>
        <v>N/A</v>
      </c>
    </row>
    <row r="2078" spans="1:37" ht="14.25" customHeight="1" x14ac:dyDescent="0.45">
      <c r="A2078" t="s">
        <v>4840</v>
      </c>
      <c r="B2078" s="64">
        <v>46119</v>
      </c>
      <c r="C2078" s="1" t="str">
        <f t="shared" si="32"/>
        <v>April</v>
      </c>
      <c r="D2078" t="s">
        <v>3919</v>
      </c>
      <c r="E2078" t="s">
        <v>4841</v>
      </c>
      <c r="F2078">
        <v>51</v>
      </c>
      <c r="G2078" t="s">
        <v>40</v>
      </c>
      <c r="H2078" t="s">
        <v>52</v>
      </c>
      <c r="I2078" s="2">
        <v>8568000</v>
      </c>
      <c r="J2078" s="3">
        <f>Raw_Data[[#This Row],[cicilan_per_bulan]]/Raw_Data[[#This Row],[penghasilan_bulanan]]</f>
        <v>0.13258636788048553</v>
      </c>
      <c r="K2078" t="s">
        <v>42</v>
      </c>
      <c r="L2078" t="s">
        <v>43</v>
      </c>
      <c r="M2078" t="s">
        <v>55</v>
      </c>
      <c r="N2078" t="s">
        <v>231</v>
      </c>
      <c r="O2078" t="s">
        <v>232</v>
      </c>
      <c r="P2078" s="2">
        <v>38348000</v>
      </c>
      <c r="Q2078" s="2">
        <v>3835000</v>
      </c>
      <c r="R2078" t="str">
        <f>IF(Raw_Data[[#This Row],[persen_dp]]&lt;15%,"Low",IF(Raw_Data[[#This Row],[persen_dp]]&gt;25%,"High","Medium"))</f>
        <v>Low</v>
      </c>
      <c r="S2078" s="3">
        <v>0.1</v>
      </c>
      <c r="T2078">
        <v>48</v>
      </c>
      <c r="U2078">
        <v>0.14499999999999999</v>
      </c>
      <c r="V2078" s="2">
        <v>1136000</v>
      </c>
      <c r="W2078" s="2">
        <v>54530000</v>
      </c>
      <c r="X2078" t="str">
        <f>IF(OR(Raw_Data[[#This Row],[status_pembayaran]]="Macet",Raw_Data[[#This Row],[status_pembayaran]]="Kurang Lancar"),"Non Performing Loan","Performing")</f>
        <v>Performing</v>
      </c>
      <c r="Y2078" t="s">
        <v>47</v>
      </c>
      <c r="Z2078">
        <v>0</v>
      </c>
      <c r="AA2078">
        <v>0</v>
      </c>
      <c r="AB2078">
        <v>1</v>
      </c>
      <c r="AD2078">
        <f>IF(Raw_Data[[#This Row],[rasio]]&lt;0.2,1,IF(Raw_Data[[#This Row],[rasio]]&lt;0.3,2,IF(Raw_Data[[#This Row],[rasio]]&lt;0.4,3,4)))</f>
        <v>1</v>
      </c>
      <c r="AE2078">
        <f>IF(Raw_Data[[#This Row],[kategori_dp]]="High",1,IF(Raw_Data[[#This Row],[kategori_dp]]="Medium",2,3))</f>
        <v>3</v>
      </c>
      <c r="AF2078">
        <f>IF(Raw_Data[[#This Row],[tenor_bulan]]&lt;=24,1,IF(Raw_Data[[#This Row],[tenor_bulan]]&lt;=36,2,IF(Raw_Data[[#This Row],[tenor_bulan]]&lt;=48,3,4)))</f>
        <v>3</v>
      </c>
      <c r="AG2078">
        <f>IF(Raw_Data[[#This Row],[jumlah_kali_telat]]=0,0,IF(Raw_Data[[#This Row],[jumlah_kali_telat]]&lt;=2,2,4))</f>
        <v>0</v>
      </c>
      <c r="AH2078">
        <f>Raw_Data[[#This Row],[Skor_Rasio]]+Raw_Data[[#This Row],[Skor_DP]]+Raw_Data[[#This Row],[Skor_Tenor]]+Raw_Data[[#This Row],[Skor_Telat]]</f>
        <v>7</v>
      </c>
      <c r="AI2078" t="str">
        <f>IF(Raw_Data[[#This Row],[Risk_Score]]&lt;=6,"Low Risk",IF(Raw_Data[[#This Row],[Risk_Score]]&lt;=8,"Medium Risk","High Risk"))</f>
        <v>Medium Risk</v>
      </c>
      <c r="AJ2078">
        <f ca="1">IFERROR(DATEDIF(Raw_Data[[#This Row],[tanggal_pengajuan]],TODAY(),"m"),"N/A")</f>
        <v>6</v>
      </c>
      <c r="AK2078" t="str">
        <f ca="1">IF(ISNUMBER(Raw_Data[[#This Row],[MOB]]),IF(Raw_Data[[#This Row],[MOB]]&lt;6,"0-5 bulan",IF(Raw_Data[[#This Row],[MOB]]&lt;12,"6-11 bulan",IF(Raw_Data[[#This Row],[MOB]]&lt;24,"12-23 bulan","24+ bulan"))),"N/A")</f>
        <v>6-11 bulan</v>
      </c>
    </row>
    <row r="2079" spans="1:37" ht="14.25" customHeight="1" x14ac:dyDescent="0.45">
      <c r="A2079" t="s">
        <v>4842</v>
      </c>
      <c r="B2079" s="64">
        <v>46186</v>
      </c>
      <c r="C2079" s="1" t="str">
        <f t="shared" si="32"/>
        <v>June</v>
      </c>
      <c r="D2079" t="s">
        <v>1345</v>
      </c>
      <c r="E2079" t="s">
        <v>4843</v>
      </c>
      <c r="F2079">
        <v>44</v>
      </c>
      <c r="G2079" t="s">
        <v>40</v>
      </c>
      <c r="H2079" t="s">
        <v>41</v>
      </c>
      <c r="I2079" s="2">
        <v>6059000</v>
      </c>
      <c r="J2079" s="3">
        <f>Raw_Data[[#This Row],[cicilan_per_bulan]]/Raw_Data[[#This Row],[penghasilan_bulanan]]</f>
        <v>0.49055949826704076</v>
      </c>
      <c r="K2079" t="s">
        <v>127</v>
      </c>
      <c r="L2079" t="s">
        <v>128</v>
      </c>
      <c r="M2079" t="s">
        <v>44</v>
      </c>
      <c r="N2079" t="s">
        <v>171</v>
      </c>
      <c r="O2079" t="s">
        <v>172</v>
      </c>
      <c r="P2079" s="2">
        <v>41534000</v>
      </c>
      <c r="Q2079" s="2">
        <v>10383000</v>
      </c>
      <c r="R2079" t="str">
        <f>IF(Raw_Data[[#This Row],[persen_dp]]&lt;15%,"Low",IF(Raw_Data[[#This Row],[persen_dp]]&gt;25%,"High","Medium"))</f>
        <v>Medium</v>
      </c>
      <c r="S2079" s="3">
        <v>0.25</v>
      </c>
      <c r="T2079">
        <v>12</v>
      </c>
      <c r="U2079">
        <v>0.14499999999999999</v>
      </c>
      <c r="V2079" s="2">
        <v>2972300</v>
      </c>
      <c r="W2079" s="2">
        <v>35668000</v>
      </c>
      <c r="X2079" t="str">
        <f>IF(OR(Raw_Data[[#This Row],[status_pembayaran]]="Macet",Raw_Data[[#This Row],[status_pembayaran]]="Kurang Lancar"),"Non Performing Loan","Performing")</f>
        <v>Performing</v>
      </c>
      <c r="Y2079" t="s">
        <v>47</v>
      </c>
      <c r="Z2079">
        <v>0</v>
      </c>
      <c r="AA2079">
        <v>0</v>
      </c>
      <c r="AB2079">
        <v>1</v>
      </c>
      <c r="AC2079" t="s">
        <v>66</v>
      </c>
      <c r="AD2079">
        <f>IF(Raw_Data[[#This Row],[rasio]]&lt;0.2,1,IF(Raw_Data[[#This Row],[rasio]]&lt;0.3,2,IF(Raw_Data[[#This Row],[rasio]]&lt;0.4,3,4)))</f>
        <v>4</v>
      </c>
      <c r="AE2079">
        <f>IF(Raw_Data[[#This Row],[kategori_dp]]="High",1,IF(Raw_Data[[#This Row],[kategori_dp]]="Medium",2,3))</f>
        <v>2</v>
      </c>
      <c r="AF2079">
        <f>IF(Raw_Data[[#This Row],[tenor_bulan]]&lt;=24,1,IF(Raw_Data[[#This Row],[tenor_bulan]]&lt;=36,2,IF(Raw_Data[[#This Row],[tenor_bulan]]&lt;=48,3,4)))</f>
        <v>1</v>
      </c>
      <c r="AG2079">
        <f>IF(Raw_Data[[#This Row],[jumlah_kali_telat]]=0,0,IF(Raw_Data[[#This Row],[jumlah_kali_telat]]&lt;=2,2,4))</f>
        <v>0</v>
      </c>
      <c r="AH2079">
        <f>Raw_Data[[#This Row],[Skor_Rasio]]+Raw_Data[[#This Row],[Skor_DP]]+Raw_Data[[#This Row],[Skor_Tenor]]+Raw_Data[[#This Row],[Skor_Telat]]</f>
        <v>7</v>
      </c>
      <c r="AI2079" t="str">
        <f>IF(Raw_Data[[#This Row],[Risk_Score]]&lt;=6,"Low Risk",IF(Raw_Data[[#This Row],[Risk_Score]]&lt;=8,"Medium Risk","High Risk"))</f>
        <v>Medium Risk</v>
      </c>
      <c r="AJ2079">
        <f ca="1">IFERROR(DATEDIF(Raw_Data[[#This Row],[tanggal_pengajuan]],TODAY(),"m"),"N/A")</f>
        <v>4</v>
      </c>
      <c r="AK2079" t="str">
        <f ca="1">IF(ISNUMBER(Raw_Data[[#This Row],[MOB]]),IF(Raw_Data[[#This Row],[MOB]]&lt;6,"0-5 bulan",IF(Raw_Data[[#This Row],[MOB]]&lt;12,"6-11 bulan",IF(Raw_Data[[#This Row],[MOB]]&lt;24,"12-23 bulan","24+ bulan"))),"N/A")</f>
        <v>0-5 bulan</v>
      </c>
    </row>
    <row r="2080" spans="1:37" ht="14.25" customHeight="1" x14ac:dyDescent="0.45">
      <c r="A2080" t="s">
        <v>4844</v>
      </c>
      <c r="B2080" s="64">
        <v>46048</v>
      </c>
      <c r="C2080" s="1" t="str">
        <f t="shared" si="32"/>
        <v>January</v>
      </c>
      <c r="D2080" t="s">
        <v>1294</v>
      </c>
      <c r="E2080" t="s">
        <v>4845</v>
      </c>
      <c r="F2080">
        <v>49</v>
      </c>
      <c r="G2080" t="s">
        <v>40</v>
      </c>
      <c r="H2080" t="s">
        <v>52</v>
      </c>
      <c r="I2080" s="2">
        <v>6225000</v>
      </c>
      <c r="J2080" s="3">
        <f>Raw_Data[[#This Row],[cicilan_per_bulan]]/Raw_Data[[#This Row],[penghasilan_bulanan]]</f>
        <v>7.3670682730923698E-2</v>
      </c>
      <c r="K2080" t="s">
        <v>268</v>
      </c>
      <c r="L2080" t="s">
        <v>110</v>
      </c>
      <c r="M2080" t="s">
        <v>44</v>
      </c>
      <c r="N2080" t="s">
        <v>45</v>
      </c>
      <c r="O2080" t="s">
        <v>46</v>
      </c>
      <c r="P2080" s="2">
        <v>24541000</v>
      </c>
      <c r="Q2080" s="2">
        <v>8589000</v>
      </c>
      <c r="R2080" t="str">
        <f>IF(Raw_Data[[#This Row],[persen_dp]]&lt;15%,"Low",IF(Raw_Data[[#This Row],[persen_dp]]&gt;25%,"High","Medium"))</f>
        <v>High</v>
      </c>
      <c r="S2080" s="3">
        <v>0.35</v>
      </c>
      <c r="T2080">
        <v>60</v>
      </c>
      <c r="U2080">
        <v>0.14499999999999999</v>
      </c>
      <c r="V2080" s="2">
        <v>458600</v>
      </c>
      <c r="W2080" s="2">
        <v>27517000</v>
      </c>
      <c r="X2080" t="str">
        <f>IF(OR(Raw_Data[[#This Row],[status_pembayaran]]="Macet",Raw_Data[[#This Row],[status_pembayaran]]="Kurang Lancar"),"Non Performing Loan","Performing")</f>
        <v>Performing</v>
      </c>
      <c r="Y2080" t="s">
        <v>47</v>
      </c>
      <c r="Z2080">
        <v>0</v>
      </c>
      <c r="AA2080">
        <v>0</v>
      </c>
      <c r="AB2080">
        <v>1</v>
      </c>
      <c r="AC2080" t="s">
        <v>137</v>
      </c>
      <c r="AD2080">
        <f>IF(Raw_Data[[#This Row],[rasio]]&lt;0.2,1,IF(Raw_Data[[#This Row],[rasio]]&lt;0.3,2,IF(Raw_Data[[#This Row],[rasio]]&lt;0.4,3,4)))</f>
        <v>1</v>
      </c>
      <c r="AE2080">
        <f>IF(Raw_Data[[#This Row],[kategori_dp]]="High",1,IF(Raw_Data[[#This Row],[kategori_dp]]="Medium",2,3))</f>
        <v>1</v>
      </c>
      <c r="AF2080">
        <f>IF(Raw_Data[[#This Row],[tenor_bulan]]&lt;=24,1,IF(Raw_Data[[#This Row],[tenor_bulan]]&lt;=36,2,IF(Raw_Data[[#This Row],[tenor_bulan]]&lt;=48,3,4)))</f>
        <v>4</v>
      </c>
      <c r="AG2080">
        <f>IF(Raw_Data[[#This Row],[jumlah_kali_telat]]=0,0,IF(Raw_Data[[#This Row],[jumlah_kali_telat]]&lt;=2,2,4))</f>
        <v>0</v>
      </c>
      <c r="AH2080">
        <f>Raw_Data[[#This Row],[Skor_Rasio]]+Raw_Data[[#This Row],[Skor_DP]]+Raw_Data[[#This Row],[Skor_Tenor]]+Raw_Data[[#This Row],[Skor_Telat]]</f>
        <v>6</v>
      </c>
      <c r="AI2080" t="str">
        <f>IF(Raw_Data[[#This Row],[Risk_Score]]&lt;=6,"Low Risk",IF(Raw_Data[[#This Row],[Risk_Score]]&lt;=8,"Medium Risk","High Risk"))</f>
        <v>Low Risk</v>
      </c>
      <c r="AJ2080">
        <f ca="1">IFERROR(DATEDIF(Raw_Data[[#This Row],[tanggal_pengajuan]],TODAY(),"m"),"N/A")</f>
        <v>8</v>
      </c>
      <c r="AK2080" t="str">
        <f ca="1">IF(ISNUMBER(Raw_Data[[#This Row],[MOB]]),IF(Raw_Data[[#This Row],[MOB]]&lt;6,"0-5 bulan",IF(Raw_Data[[#This Row],[MOB]]&lt;12,"6-11 bulan",IF(Raw_Data[[#This Row],[MOB]]&lt;24,"12-23 bulan","24+ bulan"))),"N/A")</f>
        <v>6-11 bulan</v>
      </c>
    </row>
    <row r="2081" spans="1:37" ht="14.25" customHeight="1" x14ac:dyDescent="0.45">
      <c r="A2081" t="s">
        <v>4846</v>
      </c>
      <c r="B2081" s="64">
        <v>46087</v>
      </c>
      <c r="C2081" s="1" t="str">
        <f t="shared" si="32"/>
        <v>March</v>
      </c>
      <c r="D2081" t="s">
        <v>632</v>
      </c>
      <c r="E2081" t="s">
        <v>4847</v>
      </c>
      <c r="F2081">
        <v>25</v>
      </c>
      <c r="G2081" t="s">
        <v>51</v>
      </c>
      <c r="H2081" t="s">
        <v>126</v>
      </c>
      <c r="I2081" s="2">
        <v>2137000</v>
      </c>
      <c r="J2081" s="3">
        <f>Raw_Data[[#This Row],[cicilan_per_bulan]]/Raw_Data[[#This Row],[penghasilan_bulanan]]</f>
        <v>1.2759943846513804</v>
      </c>
      <c r="K2081" t="s">
        <v>119</v>
      </c>
      <c r="L2081" t="s">
        <v>120</v>
      </c>
      <c r="M2081" t="s">
        <v>290</v>
      </c>
      <c r="N2081" t="s">
        <v>291</v>
      </c>
      <c r="O2081" t="s">
        <v>292</v>
      </c>
      <c r="P2081" s="2">
        <v>38104000</v>
      </c>
      <c r="Q2081" s="2">
        <v>9526000</v>
      </c>
      <c r="R2081" t="str">
        <f>IF(Raw_Data[[#This Row],[persen_dp]]&lt;15%,"Low",IF(Raw_Data[[#This Row],[persen_dp]]&gt;25%,"High","Medium"))</f>
        <v>Medium</v>
      </c>
      <c r="S2081" s="3">
        <v>0.25</v>
      </c>
      <c r="T2081">
        <v>12</v>
      </c>
      <c r="U2081">
        <v>0.14499999999999999</v>
      </c>
      <c r="V2081" s="2">
        <v>2726800</v>
      </c>
      <c r="W2081" s="2">
        <v>32721000</v>
      </c>
      <c r="X2081" t="str">
        <f>IF(OR(Raw_Data[[#This Row],[status_pembayaran]]="Macet",Raw_Data[[#This Row],[status_pembayaran]]="Kurang Lancar"),"Non Performing Loan","Performing")</f>
        <v>Performing</v>
      </c>
      <c r="Y2081" t="s">
        <v>47</v>
      </c>
      <c r="Z2081">
        <v>0</v>
      </c>
      <c r="AA2081">
        <v>0</v>
      </c>
      <c r="AB2081">
        <v>1</v>
      </c>
      <c r="AD2081">
        <f>IF(Raw_Data[[#This Row],[rasio]]&lt;0.2,1,IF(Raw_Data[[#This Row],[rasio]]&lt;0.3,2,IF(Raw_Data[[#This Row],[rasio]]&lt;0.4,3,4)))</f>
        <v>4</v>
      </c>
      <c r="AE2081">
        <f>IF(Raw_Data[[#This Row],[kategori_dp]]="High",1,IF(Raw_Data[[#This Row],[kategori_dp]]="Medium",2,3))</f>
        <v>2</v>
      </c>
      <c r="AF2081">
        <f>IF(Raw_Data[[#This Row],[tenor_bulan]]&lt;=24,1,IF(Raw_Data[[#This Row],[tenor_bulan]]&lt;=36,2,IF(Raw_Data[[#This Row],[tenor_bulan]]&lt;=48,3,4)))</f>
        <v>1</v>
      </c>
      <c r="AG2081">
        <f>IF(Raw_Data[[#This Row],[jumlah_kali_telat]]=0,0,IF(Raw_Data[[#This Row],[jumlah_kali_telat]]&lt;=2,2,4))</f>
        <v>0</v>
      </c>
      <c r="AH2081">
        <f>Raw_Data[[#This Row],[Skor_Rasio]]+Raw_Data[[#This Row],[Skor_DP]]+Raw_Data[[#This Row],[Skor_Tenor]]+Raw_Data[[#This Row],[Skor_Telat]]</f>
        <v>7</v>
      </c>
      <c r="AI2081" t="str">
        <f>IF(Raw_Data[[#This Row],[Risk_Score]]&lt;=6,"Low Risk",IF(Raw_Data[[#This Row],[Risk_Score]]&lt;=8,"Medium Risk","High Risk"))</f>
        <v>Medium Risk</v>
      </c>
      <c r="AJ2081">
        <f ca="1">IFERROR(DATEDIF(Raw_Data[[#This Row],[tanggal_pengajuan]],TODAY(),"m"),"N/A")</f>
        <v>7</v>
      </c>
      <c r="AK2081" t="str">
        <f ca="1">IF(ISNUMBER(Raw_Data[[#This Row],[MOB]]),IF(Raw_Data[[#This Row],[MOB]]&lt;6,"0-5 bulan",IF(Raw_Data[[#This Row],[MOB]]&lt;12,"6-11 bulan",IF(Raw_Data[[#This Row],[MOB]]&lt;24,"12-23 bulan","24+ bulan"))),"N/A")</f>
        <v>6-11 bulan</v>
      </c>
    </row>
    <row r="2082" spans="1:37" ht="14.25" customHeight="1" x14ac:dyDescent="0.45">
      <c r="A2082" t="s">
        <v>4848</v>
      </c>
      <c r="B2082" s="64">
        <v>46183</v>
      </c>
      <c r="C2082" s="1" t="str">
        <f t="shared" si="32"/>
        <v>June</v>
      </c>
      <c r="D2082" t="s">
        <v>315</v>
      </c>
      <c r="E2082" t="s">
        <v>4849</v>
      </c>
      <c r="F2082">
        <v>22</v>
      </c>
      <c r="G2082" t="s">
        <v>40</v>
      </c>
      <c r="H2082" t="s">
        <v>41</v>
      </c>
      <c r="I2082" s="2">
        <v>7360000</v>
      </c>
      <c r="J2082" s="3">
        <f>Raw_Data[[#This Row],[cicilan_per_bulan]]/Raw_Data[[#This Row],[penghasilan_bulanan]]</f>
        <v>0.10953804347826086</v>
      </c>
      <c r="K2082" t="s">
        <v>167</v>
      </c>
      <c r="L2082" t="s">
        <v>110</v>
      </c>
      <c r="M2082" t="s">
        <v>55</v>
      </c>
      <c r="N2082" t="s">
        <v>65</v>
      </c>
      <c r="O2082" t="s">
        <v>46</v>
      </c>
      <c r="P2082" s="2">
        <v>28814000</v>
      </c>
      <c r="Q2082" s="2">
        <v>4322000</v>
      </c>
      <c r="R2082" t="str">
        <f>IF(Raw_Data[[#This Row],[persen_dp]]&lt;15%,"Low",IF(Raw_Data[[#This Row],[persen_dp]]&gt;25%,"High","Medium"))</f>
        <v>Medium</v>
      </c>
      <c r="S2082" s="3">
        <v>0.15</v>
      </c>
      <c r="T2082">
        <v>48</v>
      </c>
      <c r="U2082">
        <v>0.14499999999999999</v>
      </c>
      <c r="V2082" s="2">
        <v>806200</v>
      </c>
      <c r="W2082" s="2">
        <v>38697000</v>
      </c>
      <c r="X2082" t="str">
        <f>IF(OR(Raw_Data[[#This Row],[status_pembayaran]]="Macet",Raw_Data[[#This Row],[status_pembayaran]]="Kurang Lancar"),"Non Performing Loan","Performing")</f>
        <v>Performing</v>
      </c>
      <c r="Y2082" t="s">
        <v>47</v>
      </c>
      <c r="Z2082">
        <v>0</v>
      </c>
      <c r="AA2082">
        <v>0</v>
      </c>
      <c r="AB2082">
        <v>1</v>
      </c>
      <c r="AC2082" t="s">
        <v>104</v>
      </c>
      <c r="AD2082">
        <f>IF(Raw_Data[[#This Row],[rasio]]&lt;0.2,1,IF(Raw_Data[[#This Row],[rasio]]&lt;0.3,2,IF(Raw_Data[[#This Row],[rasio]]&lt;0.4,3,4)))</f>
        <v>1</v>
      </c>
      <c r="AE2082">
        <f>IF(Raw_Data[[#This Row],[kategori_dp]]="High",1,IF(Raw_Data[[#This Row],[kategori_dp]]="Medium",2,3))</f>
        <v>2</v>
      </c>
      <c r="AF2082">
        <f>IF(Raw_Data[[#This Row],[tenor_bulan]]&lt;=24,1,IF(Raw_Data[[#This Row],[tenor_bulan]]&lt;=36,2,IF(Raw_Data[[#This Row],[tenor_bulan]]&lt;=48,3,4)))</f>
        <v>3</v>
      </c>
      <c r="AG2082">
        <f>IF(Raw_Data[[#This Row],[jumlah_kali_telat]]=0,0,IF(Raw_Data[[#This Row],[jumlah_kali_telat]]&lt;=2,2,4))</f>
        <v>0</v>
      </c>
      <c r="AH2082">
        <f>Raw_Data[[#This Row],[Skor_Rasio]]+Raw_Data[[#This Row],[Skor_DP]]+Raw_Data[[#This Row],[Skor_Tenor]]+Raw_Data[[#This Row],[Skor_Telat]]</f>
        <v>6</v>
      </c>
      <c r="AI2082" t="str">
        <f>IF(Raw_Data[[#This Row],[Risk_Score]]&lt;=6,"Low Risk",IF(Raw_Data[[#This Row],[Risk_Score]]&lt;=8,"Medium Risk","High Risk"))</f>
        <v>Low Risk</v>
      </c>
      <c r="AJ2082">
        <f ca="1">IFERROR(DATEDIF(Raw_Data[[#This Row],[tanggal_pengajuan]],TODAY(),"m"),"N/A")</f>
        <v>4</v>
      </c>
      <c r="AK2082" t="str">
        <f ca="1">IF(ISNUMBER(Raw_Data[[#This Row],[MOB]]),IF(Raw_Data[[#This Row],[MOB]]&lt;6,"0-5 bulan",IF(Raw_Data[[#This Row],[MOB]]&lt;12,"6-11 bulan",IF(Raw_Data[[#This Row],[MOB]]&lt;24,"12-23 bulan","24+ bulan"))),"N/A")</f>
        <v>0-5 bulan</v>
      </c>
    </row>
    <row r="2083" spans="1:37" ht="14.25" customHeight="1" x14ac:dyDescent="0.45">
      <c r="A2083" t="s">
        <v>4850</v>
      </c>
      <c r="B2083" s="64">
        <v>46070</v>
      </c>
      <c r="C2083" s="1" t="str">
        <f t="shared" si="32"/>
        <v>February</v>
      </c>
      <c r="D2083" t="s">
        <v>951</v>
      </c>
      <c r="E2083" t="s">
        <v>4851</v>
      </c>
      <c r="F2083">
        <v>36</v>
      </c>
      <c r="G2083" t="s">
        <v>40</v>
      </c>
      <c r="H2083" t="s">
        <v>52</v>
      </c>
      <c r="I2083" s="2">
        <v>7998000</v>
      </c>
      <c r="J2083" s="3">
        <f>Raw_Data[[#This Row],[cicilan_per_bulan]]/Raw_Data[[#This Row],[penghasilan_bulanan]]</f>
        <v>7.995748937234308E-2</v>
      </c>
      <c r="K2083" t="s">
        <v>268</v>
      </c>
      <c r="L2083" t="s">
        <v>110</v>
      </c>
      <c r="M2083" t="s">
        <v>55</v>
      </c>
      <c r="N2083" t="s">
        <v>147</v>
      </c>
      <c r="O2083" t="s">
        <v>148</v>
      </c>
      <c r="P2083" s="2">
        <v>32380000</v>
      </c>
      <c r="Q2083" s="2">
        <v>12952000</v>
      </c>
      <c r="R2083" t="str">
        <f>IF(Raw_Data[[#This Row],[persen_dp]]&lt;15%,"Low",IF(Raw_Data[[#This Row],[persen_dp]]&gt;25%,"High","Medium"))</f>
        <v>High</v>
      </c>
      <c r="S2083" s="3">
        <v>0.4</v>
      </c>
      <c r="T2083">
        <v>48</v>
      </c>
      <c r="U2083">
        <v>0.14499999999999999</v>
      </c>
      <c r="V2083" s="2">
        <v>639500</v>
      </c>
      <c r="W2083" s="2">
        <v>30696000</v>
      </c>
      <c r="X2083" t="str">
        <f>IF(OR(Raw_Data[[#This Row],[status_pembayaran]]="Macet",Raw_Data[[#This Row],[status_pembayaran]]="Kurang Lancar"),"Non Performing Loan","Performing")</f>
        <v>Non Performing Loan</v>
      </c>
      <c r="Y2083" t="s">
        <v>488</v>
      </c>
      <c r="Z2083">
        <v>19</v>
      </c>
      <c r="AA2083">
        <v>2</v>
      </c>
      <c r="AB2083">
        <v>3</v>
      </c>
      <c r="AC2083" t="s">
        <v>104</v>
      </c>
      <c r="AD2083">
        <f>IF(Raw_Data[[#This Row],[rasio]]&lt;0.2,1,IF(Raw_Data[[#This Row],[rasio]]&lt;0.3,2,IF(Raw_Data[[#This Row],[rasio]]&lt;0.4,3,4)))</f>
        <v>1</v>
      </c>
      <c r="AE2083">
        <f>IF(Raw_Data[[#This Row],[kategori_dp]]="High",1,IF(Raw_Data[[#This Row],[kategori_dp]]="Medium",2,3))</f>
        <v>1</v>
      </c>
      <c r="AF2083">
        <f>IF(Raw_Data[[#This Row],[tenor_bulan]]&lt;=24,1,IF(Raw_Data[[#This Row],[tenor_bulan]]&lt;=36,2,IF(Raw_Data[[#This Row],[tenor_bulan]]&lt;=48,3,4)))</f>
        <v>3</v>
      </c>
      <c r="AG2083">
        <f>IF(Raw_Data[[#This Row],[jumlah_kali_telat]]=0,0,IF(Raw_Data[[#This Row],[jumlah_kali_telat]]&lt;=2,2,4))</f>
        <v>2</v>
      </c>
      <c r="AH2083">
        <f>Raw_Data[[#This Row],[Skor_Rasio]]+Raw_Data[[#This Row],[Skor_DP]]+Raw_Data[[#This Row],[Skor_Tenor]]+Raw_Data[[#This Row],[Skor_Telat]]</f>
        <v>7</v>
      </c>
      <c r="AI2083" t="str">
        <f>IF(Raw_Data[[#This Row],[Risk_Score]]&lt;=6,"Low Risk",IF(Raw_Data[[#This Row],[Risk_Score]]&lt;=8,"Medium Risk","High Risk"))</f>
        <v>Medium Risk</v>
      </c>
      <c r="AJ2083">
        <f ca="1">IFERROR(DATEDIF(Raw_Data[[#This Row],[tanggal_pengajuan]],TODAY(),"m"),"N/A")</f>
        <v>8</v>
      </c>
      <c r="AK2083" t="str">
        <f ca="1">IF(ISNUMBER(Raw_Data[[#This Row],[MOB]]),IF(Raw_Data[[#This Row],[MOB]]&lt;6,"0-5 bulan",IF(Raw_Data[[#This Row],[MOB]]&lt;12,"6-11 bulan",IF(Raw_Data[[#This Row],[MOB]]&lt;24,"12-23 bulan","24+ bulan"))),"N/A")</f>
        <v>6-11 bulan</v>
      </c>
    </row>
    <row r="2084" spans="1:37" ht="14.25" customHeight="1" x14ac:dyDescent="0.45">
      <c r="A2084" t="s">
        <v>4852</v>
      </c>
      <c r="B2084" s="64">
        <v>46137</v>
      </c>
      <c r="C2084" s="1" t="str">
        <f t="shared" si="32"/>
        <v>April</v>
      </c>
      <c r="D2084" t="s">
        <v>1667</v>
      </c>
      <c r="E2084" t="s">
        <v>4853</v>
      </c>
      <c r="F2084">
        <v>56</v>
      </c>
      <c r="G2084" t="s">
        <v>51</v>
      </c>
      <c r="H2084" t="s">
        <v>101</v>
      </c>
      <c r="I2084" s="2">
        <v>2858000</v>
      </c>
      <c r="J2084" s="3">
        <f>Raw_Data[[#This Row],[cicilan_per_bulan]]/Raw_Data[[#This Row],[penghasilan_bulanan]]</f>
        <v>0.1410076976906928</v>
      </c>
      <c r="K2084" t="s">
        <v>167</v>
      </c>
      <c r="L2084" t="s">
        <v>110</v>
      </c>
      <c r="M2084" t="s">
        <v>44</v>
      </c>
      <c r="N2084" t="s">
        <v>228</v>
      </c>
      <c r="O2084" t="s">
        <v>57</v>
      </c>
      <c r="P2084" s="2">
        <v>20027000</v>
      </c>
      <c r="Q2084" s="2">
        <v>6008000</v>
      </c>
      <c r="R2084" t="str">
        <f>IF(Raw_Data[[#This Row],[persen_dp]]&lt;15%,"Low",IF(Raw_Data[[#This Row],[persen_dp]]&gt;25%,"High","Medium"))</f>
        <v>High</v>
      </c>
      <c r="S2084" s="3">
        <v>0.3</v>
      </c>
      <c r="T2084">
        <v>60</v>
      </c>
      <c r="U2084">
        <v>0.14499999999999999</v>
      </c>
      <c r="V2084" s="2">
        <v>403000</v>
      </c>
      <c r="W2084" s="2">
        <v>24183000</v>
      </c>
      <c r="X2084" t="str">
        <f>IF(OR(Raw_Data[[#This Row],[status_pembayaran]]="Macet",Raw_Data[[#This Row],[status_pembayaran]]="Kurang Lancar"),"Non Performing Loan","Performing")</f>
        <v>Performing</v>
      </c>
      <c r="Y2084" t="s">
        <v>47</v>
      </c>
      <c r="Z2084">
        <v>0</v>
      </c>
      <c r="AA2084">
        <v>0</v>
      </c>
      <c r="AB2084">
        <v>1</v>
      </c>
      <c r="AD2084">
        <f>IF(Raw_Data[[#This Row],[rasio]]&lt;0.2,1,IF(Raw_Data[[#This Row],[rasio]]&lt;0.3,2,IF(Raw_Data[[#This Row],[rasio]]&lt;0.4,3,4)))</f>
        <v>1</v>
      </c>
      <c r="AE2084">
        <f>IF(Raw_Data[[#This Row],[kategori_dp]]="High",1,IF(Raw_Data[[#This Row],[kategori_dp]]="Medium",2,3))</f>
        <v>1</v>
      </c>
      <c r="AF2084">
        <f>IF(Raw_Data[[#This Row],[tenor_bulan]]&lt;=24,1,IF(Raw_Data[[#This Row],[tenor_bulan]]&lt;=36,2,IF(Raw_Data[[#This Row],[tenor_bulan]]&lt;=48,3,4)))</f>
        <v>4</v>
      </c>
      <c r="AG2084">
        <f>IF(Raw_Data[[#This Row],[jumlah_kali_telat]]=0,0,IF(Raw_Data[[#This Row],[jumlah_kali_telat]]&lt;=2,2,4))</f>
        <v>0</v>
      </c>
      <c r="AH2084">
        <f>Raw_Data[[#This Row],[Skor_Rasio]]+Raw_Data[[#This Row],[Skor_DP]]+Raw_Data[[#This Row],[Skor_Tenor]]+Raw_Data[[#This Row],[Skor_Telat]]</f>
        <v>6</v>
      </c>
      <c r="AI2084" t="str">
        <f>IF(Raw_Data[[#This Row],[Risk_Score]]&lt;=6,"Low Risk",IF(Raw_Data[[#This Row],[Risk_Score]]&lt;=8,"Medium Risk","High Risk"))</f>
        <v>Low Risk</v>
      </c>
      <c r="AJ2084">
        <f ca="1">IFERROR(DATEDIF(Raw_Data[[#This Row],[tanggal_pengajuan]],TODAY(),"m"),"N/A")</f>
        <v>5</v>
      </c>
      <c r="AK2084" t="str">
        <f ca="1">IF(ISNUMBER(Raw_Data[[#This Row],[MOB]]),IF(Raw_Data[[#This Row],[MOB]]&lt;6,"0-5 bulan",IF(Raw_Data[[#This Row],[MOB]]&lt;12,"6-11 bulan",IF(Raw_Data[[#This Row],[MOB]]&lt;24,"12-23 bulan","24+ bulan"))),"N/A")</f>
        <v>0-5 bulan</v>
      </c>
    </row>
    <row r="2085" spans="1:37" ht="14.25" customHeight="1" x14ac:dyDescent="0.45">
      <c r="A2085" t="s">
        <v>4854</v>
      </c>
      <c r="B2085" s="64">
        <v>46158</v>
      </c>
      <c r="C2085" s="1" t="str">
        <f t="shared" si="32"/>
        <v>May</v>
      </c>
      <c r="D2085" t="s">
        <v>4855</v>
      </c>
      <c r="E2085" t="s">
        <v>4856</v>
      </c>
      <c r="F2085">
        <v>57</v>
      </c>
      <c r="G2085" t="s">
        <v>40</v>
      </c>
      <c r="H2085" t="s">
        <v>52</v>
      </c>
      <c r="I2085" s="2">
        <v>13994000</v>
      </c>
      <c r="J2085" s="3">
        <f>Raw_Data[[#This Row],[cicilan_per_bulan]]/Raw_Data[[#This Row],[penghasilan_bulanan]]</f>
        <v>0.14897813348577962</v>
      </c>
      <c r="K2085" t="s">
        <v>192</v>
      </c>
      <c r="L2085" t="s">
        <v>128</v>
      </c>
      <c r="M2085" t="s">
        <v>55</v>
      </c>
      <c r="N2085" t="s">
        <v>65</v>
      </c>
      <c r="O2085" t="s">
        <v>46</v>
      </c>
      <c r="P2085" s="2">
        <v>29133000</v>
      </c>
      <c r="Q2085" s="2">
        <v>7283000</v>
      </c>
      <c r="R2085" t="str">
        <f>IF(Raw_Data[[#This Row],[persen_dp]]&lt;15%,"Low",IF(Raw_Data[[#This Row],[persen_dp]]&gt;25%,"High","Medium"))</f>
        <v>Medium</v>
      </c>
      <c r="S2085" s="3">
        <v>0.25</v>
      </c>
      <c r="T2085">
        <v>12</v>
      </c>
      <c r="U2085">
        <v>0.14499999999999999</v>
      </c>
      <c r="V2085" s="2">
        <v>2084800</v>
      </c>
      <c r="W2085" s="2">
        <v>25018000</v>
      </c>
      <c r="X2085" t="str">
        <f>IF(OR(Raw_Data[[#This Row],[status_pembayaran]]="Macet",Raw_Data[[#This Row],[status_pembayaran]]="Kurang Lancar"),"Non Performing Loan","Performing")</f>
        <v>Performing</v>
      </c>
      <c r="Y2085" t="s">
        <v>47</v>
      </c>
      <c r="Z2085">
        <v>0</v>
      </c>
      <c r="AA2085">
        <v>0</v>
      </c>
      <c r="AB2085">
        <v>1</v>
      </c>
      <c r="AC2085" t="s">
        <v>137</v>
      </c>
      <c r="AD2085">
        <f>IF(Raw_Data[[#This Row],[rasio]]&lt;0.2,1,IF(Raw_Data[[#This Row],[rasio]]&lt;0.3,2,IF(Raw_Data[[#This Row],[rasio]]&lt;0.4,3,4)))</f>
        <v>1</v>
      </c>
      <c r="AE2085">
        <f>IF(Raw_Data[[#This Row],[kategori_dp]]="High",1,IF(Raw_Data[[#This Row],[kategori_dp]]="Medium",2,3))</f>
        <v>2</v>
      </c>
      <c r="AF2085">
        <f>IF(Raw_Data[[#This Row],[tenor_bulan]]&lt;=24,1,IF(Raw_Data[[#This Row],[tenor_bulan]]&lt;=36,2,IF(Raw_Data[[#This Row],[tenor_bulan]]&lt;=48,3,4)))</f>
        <v>1</v>
      </c>
      <c r="AG2085">
        <f>IF(Raw_Data[[#This Row],[jumlah_kali_telat]]=0,0,IF(Raw_Data[[#This Row],[jumlah_kali_telat]]&lt;=2,2,4))</f>
        <v>0</v>
      </c>
      <c r="AH2085">
        <f>Raw_Data[[#This Row],[Skor_Rasio]]+Raw_Data[[#This Row],[Skor_DP]]+Raw_Data[[#This Row],[Skor_Tenor]]+Raw_Data[[#This Row],[Skor_Telat]]</f>
        <v>4</v>
      </c>
      <c r="AI2085" t="str">
        <f>IF(Raw_Data[[#This Row],[Risk_Score]]&lt;=6,"Low Risk",IF(Raw_Data[[#This Row],[Risk_Score]]&lt;=8,"Medium Risk","High Risk"))</f>
        <v>Low Risk</v>
      </c>
      <c r="AJ2085">
        <f ca="1">IFERROR(DATEDIF(Raw_Data[[#This Row],[tanggal_pengajuan]],TODAY(),"m"),"N/A")</f>
        <v>5</v>
      </c>
      <c r="AK2085" t="str">
        <f ca="1">IF(ISNUMBER(Raw_Data[[#This Row],[MOB]]),IF(Raw_Data[[#This Row],[MOB]]&lt;6,"0-5 bulan",IF(Raw_Data[[#This Row],[MOB]]&lt;12,"6-11 bulan",IF(Raw_Data[[#This Row],[MOB]]&lt;24,"12-23 bulan","24+ bulan"))),"N/A")</f>
        <v>0-5 bulan</v>
      </c>
    </row>
    <row r="2086" spans="1:37" ht="14.25" customHeight="1" x14ac:dyDescent="0.45">
      <c r="A2086" t="s">
        <v>4857</v>
      </c>
      <c r="B2086" s="64">
        <v>46080</v>
      </c>
      <c r="C2086" s="1" t="str">
        <f t="shared" si="32"/>
        <v>February</v>
      </c>
      <c r="D2086" t="s">
        <v>524</v>
      </c>
      <c r="E2086" t="s">
        <v>4858</v>
      </c>
      <c r="F2086">
        <v>55</v>
      </c>
      <c r="G2086" t="s">
        <v>51</v>
      </c>
      <c r="H2086" t="s">
        <v>90</v>
      </c>
      <c r="I2086" s="2">
        <v>4226000</v>
      </c>
      <c r="J2086" s="3">
        <f>Raw_Data[[#This Row],[cicilan_per_bulan]]/Raw_Data[[#This Row],[penghasilan_bulanan]]</f>
        <v>0.29148130619971602</v>
      </c>
      <c r="K2086" t="s">
        <v>114</v>
      </c>
      <c r="L2086" t="s">
        <v>115</v>
      </c>
      <c r="M2086" t="s">
        <v>55</v>
      </c>
      <c r="N2086" t="s">
        <v>221</v>
      </c>
      <c r="O2086" t="s">
        <v>159</v>
      </c>
      <c r="P2086" s="2">
        <v>41578000</v>
      </c>
      <c r="Q2086" s="2">
        <v>4158000</v>
      </c>
      <c r="R2086" t="str">
        <f>IF(Raw_Data[[#This Row],[persen_dp]]&lt;15%,"Low",IF(Raw_Data[[#This Row],[persen_dp]]&gt;25%,"High","Medium"))</f>
        <v>Low</v>
      </c>
      <c r="S2086" s="3">
        <v>0.1</v>
      </c>
      <c r="T2086">
        <v>48</v>
      </c>
      <c r="U2086">
        <v>0.14499999999999999</v>
      </c>
      <c r="V2086" s="2">
        <v>1231800</v>
      </c>
      <c r="W2086" s="2">
        <v>59124000</v>
      </c>
      <c r="X2086" t="str">
        <f>IF(OR(Raw_Data[[#This Row],[status_pembayaran]]="Macet",Raw_Data[[#This Row],[status_pembayaran]]="Kurang Lancar"),"Non Performing Loan","Performing")</f>
        <v>Performing</v>
      </c>
      <c r="Y2086" t="s">
        <v>269</v>
      </c>
      <c r="Z2086">
        <v>68</v>
      </c>
      <c r="AA2086">
        <v>1</v>
      </c>
      <c r="AB2086">
        <v>2</v>
      </c>
      <c r="AD2086">
        <f>IF(Raw_Data[[#This Row],[rasio]]&lt;0.2,1,IF(Raw_Data[[#This Row],[rasio]]&lt;0.3,2,IF(Raw_Data[[#This Row],[rasio]]&lt;0.4,3,4)))</f>
        <v>2</v>
      </c>
      <c r="AE2086">
        <f>IF(Raw_Data[[#This Row],[kategori_dp]]="High",1,IF(Raw_Data[[#This Row],[kategori_dp]]="Medium",2,3))</f>
        <v>3</v>
      </c>
      <c r="AF2086">
        <f>IF(Raw_Data[[#This Row],[tenor_bulan]]&lt;=24,1,IF(Raw_Data[[#This Row],[tenor_bulan]]&lt;=36,2,IF(Raw_Data[[#This Row],[tenor_bulan]]&lt;=48,3,4)))</f>
        <v>3</v>
      </c>
      <c r="AG2086">
        <f>IF(Raw_Data[[#This Row],[jumlah_kali_telat]]=0,0,IF(Raw_Data[[#This Row],[jumlah_kali_telat]]&lt;=2,2,4))</f>
        <v>2</v>
      </c>
      <c r="AH2086">
        <f>Raw_Data[[#This Row],[Skor_Rasio]]+Raw_Data[[#This Row],[Skor_DP]]+Raw_Data[[#This Row],[Skor_Tenor]]+Raw_Data[[#This Row],[Skor_Telat]]</f>
        <v>10</v>
      </c>
      <c r="AI2086" t="str">
        <f>IF(Raw_Data[[#This Row],[Risk_Score]]&lt;=6,"Low Risk",IF(Raw_Data[[#This Row],[Risk_Score]]&lt;=8,"Medium Risk","High Risk"))</f>
        <v>High Risk</v>
      </c>
      <c r="AJ2086">
        <f ca="1">IFERROR(DATEDIF(Raw_Data[[#This Row],[tanggal_pengajuan]],TODAY(),"m"),"N/A")</f>
        <v>7</v>
      </c>
      <c r="AK2086" t="str">
        <f ca="1">IF(ISNUMBER(Raw_Data[[#This Row],[MOB]]),IF(Raw_Data[[#This Row],[MOB]]&lt;6,"0-5 bulan",IF(Raw_Data[[#This Row],[MOB]]&lt;12,"6-11 bulan",IF(Raw_Data[[#This Row],[MOB]]&lt;24,"12-23 bulan","24+ bulan"))),"N/A")</f>
        <v>6-11 bulan</v>
      </c>
    </row>
    <row r="2087" spans="1:37" ht="14.25" customHeight="1" x14ac:dyDescent="0.45">
      <c r="A2087" t="s">
        <v>4859</v>
      </c>
      <c r="B2087" s="64">
        <v>46048</v>
      </c>
      <c r="C2087" s="1" t="str">
        <f t="shared" si="32"/>
        <v>January</v>
      </c>
      <c r="D2087" t="s">
        <v>1103</v>
      </c>
      <c r="E2087" t="s">
        <v>211</v>
      </c>
      <c r="F2087">
        <v>50</v>
      </c>
      <c r="G2087" t="s">
        <v>40</v>
      </c>
      <c r="H2087" t="s">
        <v>90</v>
      </c>
      <c r="I2087" s="2">
        <v>5307000</v>
      </c>
      <c r="J2087" s="3">
        <f>Raw_Data[[#This Row],[cicilan_per_bulan]]/Raw_Data[[#This Row],[penghasilan_bulanan]]</f>
        <v>0.19626907857546635</v>
      </c>
      <c r="K2087" t="s">
        <v>63</v>
      </c>
      <c r="L2087" t="s">
        <v>64</v>
      </c>
      <c r="M2087" t="s">
        <v>44</v>
      </c>
      <c r="N2087" t="s">
        <v>171</v>
      </c>
      <c r="O2087" t="s">
        <v>172</v>
      </c>
      <c r="P2087" s="2">
        <v>42622000</v>
      </c>
      <c r="Q2087" s="2">
        <v>6393000</v>
      </c>
      <c r="R2087" t="str">
        <f>IF(Raw_Data[[#This Row],[persen_dp]]&lt;15%,"Low",IF(Raw_Data[[#This Row],[persen_dp]]&gt;25%,"High","Medium"))</f>
        <v>Medium</v>
      </c>
      <c r="S2087" s="3">
        <v>0.15</v>
      </c>
      <c r="T2087">
        <v>60</v>
      </c>
      <c r="U2087">
        <v>0.14499999999999999</v>
      </c>
      <c r="V2087" s="2">
        <v>1041600</v>
      </c>
      <c r="W2087" s="2">
        <v>62495000</v>
      </c>
      <c r="X2087" t="str">
        <f>IF(OR(Raw_Data[[#This Row],[status_pembayaran]]="Macet",Raw_Data[[#This Row],[status_pembayaran]]="Kurang Lancar"),"Non Performing Loan","Performing")</f>
        <v>Performing</v>
      </c>
      <c r="Y2087" t="s">
        <v>47</v>
      </c>
      <c r="Z2087">
        <v>0</v>
      </c>
      <c r="AA2087">
        <v>0</v>
      </c>
      <c r="AB2087">
        <v>1</v>
      </c>
      <c r="AC2087" t="s">
        <v>104</v>
      </c>
      <c r="AD2087">
        <f>IF(Raw_Data[[#This Row],[rasio]]&lt;0.2,1,IF(Raw_Data[[#This Row],[rasio]]&lt;0.3,2,IF(Raw_Data[[#This Row],[rasio]]&lt;0.4,3,4)))</f>
        <v>1</v>
      </c>
      <c r="AE2087">
        <f>IF(Raw_Data[[#This Row],[kategori_dp]]="High",1,IF(Raw_Data[[#This Row],[kategori_dp]]="Medium",2,3))</f>
        <v>2</v>
      </c>
      <c r="AF2087">
        <f>IF(Raw_Data[[#This Row],[tenor_bulan]]&lt;=24,1,IF(Raw_Data[[#This Row],[tenor_bulan]]&lt;=36,2,IF(Raw_Data[[#This Row],[tenor_bulan]]&lt;=48,3,4)))</f>
        <v>4</v>
      </c>
      <c r="AG2087">
        <f>IF(Raw_Data[[#This Row],[jumlah_kali_telat]]=0,0,IF(Raw_Data[[#This Row],[jumlah_kali_telat]]&lt;=2,2,4))</f>
        <v>0</v>
      </c>
      <c r="AH2087">
        <f>Raw_Data[[#This Row],[Skor_Rasio]]+Raw_Data[[#This Row],[Skor_DP]]+Raw_Data[[#This Row],[Skor_Tenor]]+Raw_Data[[#This Row],[Skor_Telat]]</f>
        <v>7</v>
      </c>
      <c r="AI2087" t="str">
        <f>IF(Raw_Data[[#This Row],[Risk_Score]]&lt;=6,"Low Risk",IF(Raw_Data[[#This Row],[Risk_Score]]&lt;=8,"Medium Risk","High Risk"))</f>
        <v>Medium Risk</v>
      </c>
      <c r="AJ2087">
        <f ca="1">IFERROR(DATEDIF(Raw_Data[[#This Row],[tanggal_pengajuan]],TODAY(),"m"),"N/A")</f>
        <v>8</v>
      </c>
      <c r="AK2087" t="str">
        <f ca="1">IF(ISNUMBER(Raw_Data[[#This Row],[MOB]]),IF(Raw_Data[[#This Row],[MOB]]&lt;6,"0-5 bulan",IF(Raw_Data[[#This Row],[MOB]]&lt;12,"6-11 bulan",IF(Raw_Data[[#This Row],[MOB]]&lt;24,"12-23 bulan","24+ bulan"))),"N/A")</f>
        <v>6-11 bulan</v>
      </c>
    </row>
    <row r="2088" spans="1:37" ht="14.25" customHeight="1" x14ac:dyDescent="0.45">
      <c r="A2088" t="s">
        <v>4860</v>
      </c>
      <c r="B2088" s="64">
        <v>46117</v>
      </c>
      <c r="C2088" s="1" t="str">
        <f t="shared" si="32"/>
        <v>April</v>
      </c>
      <c r="D2088" t="s">
        <v>315</v>
      </c>
      <c r="E2088" t="s">
        <v>4861</v>
      </c>
      <c r="F2088">
        <v>58</v>
      </c>
      <c r="G2088" t="s">
        <v>40</v>
      </c>
      <c r="H2088" t="s">
        <v>62</v>
      </c>
      <c r="I2088" s="2">
        <v>2819000</v>
      </c>
      <c r="J2088" s="3">
        <f>Raw_Data[[#This Row],[cicilan_per_bulan]]/Raw_Data[[#This Row],[penghasilan_bulanan]]</f>
        <v>1.3773678609435971</v>
      </c>
      <c r="K2088" t="s">
        <v>167</v>
      </c>
      <c r="L2088" t="s">
        <v>110</v>
      </c>
      <c r="M2088" t="s">
        <v>55</v>
      </c>
      <c r="N2088" t="s">
        <v>395</v>
      </c>
      <c r="O2088" t="s">
        <v>396</v>
      </c>
      <c r="P2088" s="2">
        <v>62605000</v>
      </c>
      <c r="Q2088" s="2">
        <v>21912000</v>
      </c>
      <c r="R2088" t="str">
        <f>IF(Raw_Data[[#This Row],[persen_dp]]&lt;15%,"Low",IF(Raw_Data[[#This Row],[persen_dp]]&gt;25%,"High","Medium"))</f>
        <v>High</v>
      </c>
      <c r="S2088" s="3">
        <v>0.35</v>
      </c>
      <c r="T2088">
        <v>12</v>
      </c>
      <c r="U2088">
        <v>0.14499999999999999</v>
      </c>
      <c r="V2088" s="2">
        <v>3882800</v>
      </c>
      <c r="W2088" s="2">
        <v>46594000</v>
      </c>
      <c r="X2088" t="str">
        <f>IF(OR(Raw_Data[[#This Row],[status_pembayaran]]="Macet",Raw_Data[[#This Row],[status_pembayaran]]="Kurang Lancar"),"Non Performing Loan","Performing")</f>
        <v>Performing</v>
      </c>
      <c r="Y2088" t="s">
        <v>47</v>
      </c>
      <c r="Z2088">
        <v>0</v>
      </c>
      <c r="AA2088">
        <v>0</v>
      </c>
      <c r="AB2088">
        <v>1</v>
      </c>
      <c r="AD2088">
        <f>IF(Raw_Data[[#This Row],[rasio]]&lt;0.2,1,IF(Raw_Data[[#This Row],[rasio]]&lt;0.3,2,IF(Raw_Data[[#This Row],[rasio]]&lt;0.4,3,4)))</f>
        <v>4</v>
      </c>
      <c r="AE2088">
        <f>IF(Raw_Data[[#This Row],[kategori_dp]]="High",1,IF(Raw_Data[[#This Row],[kategori_dp]]="Medium",2,3))</f>
        <v>1</v>
      </c>
      <c r="AF2088">
        <f>IF(Raw_Data[[#This Row],[tenor_bulan]]&lt;=24,1,IF(Raw_Data[[#This Row],[tenor_bulan]]&lt;=36,2,IF(Raw_Data[[#This Row],[tenor_bulan]]&lt;=48,3,4)))</f>
        <v>1</v>
      </c>
      <c r="AG2088">
        <f>IF(Raw_Data[[#This Row],[jumlah_kali_telat]]=0,0,IF(Raw_Data[[#This Row],[jumlah_kali_telat]]&lt;=2,2,4))</f>
        <v>0</v>
      </c>
      <c r="AH2088">
        <f>Raw_Data[[#This Row],[Skor_Rasio]]+Raw_Data[[#This Row],[Skor_DP]]+Raw_Data[[#This Row],[Skor_Tenor]]+Raw_Data[[#This Row],[Skor_Telat]]</f>
        <v>6</v>
      </c>
      <c r="AI2088" t="str">
        <f>IF(Raw_Data[[#This Row],[Risk_Score]]&lt;=6,"Low Risk",IF(Raw_Data[[#This Row],[Risk_Score]]&lt;=8,"Medium Risk","High Risk"))</f>
        <v>Low Risk</v>
      </c>
      <c r="AJ2088">
        <f ca="1">IFERROR(DATEDIF(Raw_Data[[#This Row],[tanggal_pengajuan]],TODAY(),"m"),"N/A")</f>
        <v>6</v>
      </c>
      <c r="AK2088" t="str">
        <f ca="1">IF(ISNUMBER(Raw_Data[[#This Row],[MOB]]),IF(Raw_Data[[#This Row],[MOB]]&lt;6,"0-5 bulan",IF(Raw_Data[[#This Row],[MOB]]&lt;12,"6-11 bulan",IF(Raw_Data[[#This Row],[MOB]]&lt;24,"12-23 bulan","24+ bulan"))),"N/A")</f>
        <v>6-11 bulan</v>
      </c>
    </row>
    <row r="2089" spans="1:37" ht="14.25" customHeight="1" x14ac:dyDescent="0.45">
      <c r="A2089" t="s">
        <v>4862</v>
      </c>
      <c r="B2089" s="64">
        <v>46155</v>
      </c>
      <c r="C2089" s="1" t="str">
        <f t="shared" si="32"/>
        <v>May</v>
      </c>
      <c r="D2089" t="s">
        <v>1224</v>
      </c>
      <c r="E2089" t="s">
        <v>4863</v>
      </c>
      <c r="F2089">
        <v>30</v>
      </c>
      <c r="G2089" t="s">
        <v>51</v>
      </c>
      <c r="H2089" t="s">
        <v>152</v>
      </c>
      <c r="I2089" s="2">
        <v>3730000</v>
      </c>
      <c r="J2089" s="3">
        <f>Raw_Data[[#This Row],[cicilan_per_bulan]]/Raw_Data[[#This Row],[penghasilan_bulanan]]</f>
        <v>0.15485254691689007</v>
      </c>
      <c r="K2089" t="s">
        <v>127</v>
      </c>
      <c r="L2089" t="s">
        <v>128</v>
      </c>
      <c r="M2089" t="s">
        <v>72</v>
      </c>
      <c r="N2089" t="s">
        <v>73</v>
      </c>
      <c r="O2089" t="s">
        <v>46</v>
      </c>
      <c r="P2089" s="2">
        <v>20701000</v>
      </c>
      <c r="Q2089" s="2">
        <v>6210000</v>
      </c>
      <c r="R2089" t="str">
        <f>IF(Raw_Data[[#This Row],[persen_dp]]&lt;15%,"Low",IF(Raw_Data[[#This Row],[persen_dp]]&gt;25%,"High","Medium"))</f>
        <v>High</v>
      </c>
      <c r="S2089" s="3">
        <v>0.3</v>
      </c>
      <c r="T2089">
        <v>36</v>
      </c>
      <c r="U2089">
        <v>0.14499999999999999</v>
      </c>
      <c r="V2089" s="2">
        <v>577600</v>
      </c>
      <c r="W2089" s="2">
        <v>20794000</v>
      </c>
      <c r="X2089" t="str">
        <f>IF(OR(Raw_Data[[#This Row],[status_pembayaran]]="Macet",Raw_Data[[#This Row],[status_pembayaran]]="Kurang Lancar"),"Non Performing Loan","Performing")</f>
        <v>Performing</v>
      </c>
      <c r="Y2089" t="s">
        <v>47</v>
      </c>
      <c r="Z2089">
        <v>0</v>
      </c>
      <c r="AA2089">
        <v>0</v>
      </c>
      <c r="AB2089">
        <v>1</v>
      </c>
      <c r="AD2089">
        <f>IF(Raw_Data[[#This Row],[rasio]]&lt;0.2,1,IF(Raw_Data[[#This Row],[rasio]]&lt;0.3,2,IF(Raw_Data[[#This Row],[rasio]]&lt;0.4,3,4)))</f>
        <v>1</v>
      </c>
      <c r="AE2089">
        <f>IF(Raw_Data[[#This Row],[kategori_dp]]="High",1,IF(Raw_Data[[#This Row],[kategori_dp]]="Medium",2,3))</f>
        <v>1</v>
      </c>
      <c r="AF2089">
        <f>IF(Raw_Data[[#This Row],[tenor_bulan]]&lt;=24,1,IF(Raw_Data[[#This Row],[tenor_bulan]]&lt;=36,2,IF(Raw_Data[[#This Row],[tenor_bulan]]&lt;=48,3,4)))</f>
        <v>2</v>
      </c>
      <c r="AG2089">
        <f>IF(Raw_Data[[#This Row],[jumlah_kali_telat]]=0,0,IF(Raw_Data[[#This Row],[jumlah_kali_telat]]&lt;=2,2,4))</f>
        <v>0</v>
      </c>
      <c r="AH2089">
        <f>Raw_Data[[#This Row],[Skor_Rasio]]+Raw_Data[[#This Row],[Skor_DP]]+Raw_Data[[#This Row],[Skor_Tenor]]+Raw_Data[[#This Row],[Skor_Telat]]</f>
        <v>4</v>
      </c>
      <c r="AI2089" t="str">
        <f>IF(Raw_Data[[#This Row],[Risk_Score]]&lt;=6,"Low Risk",IF(Raw_Data[[#This Row],[Risk_Score]]&lt;=8,"Medium Risk","High Risk"))</f>
        <v>Low Risk</v>
      </c>
      <c r="AJ2089">
        <f ca="1">IFERROR(DATEDIF(Raw_Data[[#This Row],[tanggal_pengajuan]],TODAY(),"m"),"N/A")</f>
        <v>5</v>
      </c>
      <c r="AK2089" t="str">
        <f ca="1">IF(ISNUMBER(Raw_Data[[#This Row],[MOB]]),IF(Raw_Data[[#This Row],[MOB]]&lt;6,"0-5 bulan",IF(Raw_Data[[#This Row],[MOB]]&lt;12,"6-11 bulan",IF(Raw_Data[[#This Row],[MOB]]&lt;24,"12-23 bulan","24+ bulan"))),"N/A")</f>
        <v>0-5 bulan</v>
      </c>
    </row>
    <row r="2090" spans="1:37" ht="14.25" customHeight="1" x14ac:dyDescent="0.45">
      <c r="A2090" t="s">
        <v>4864</v>
      </c>
      <c r="B2090" s="64">
        <v>46129</v>
      </c>
      <c r="C2090" s="1" t="str">
        <f t="shared" si="32"/>
        <v>April</v>
      </c>
      <c r="D2090" t="s">
        <v>4865</v>
      </c>
      <c r="E2090" t="s">
        <v>4866</v>
      </c>
      <c r="F2090">
        <v>36</v>
      </c>
      <c r="G2090" t="s">
        <v>51</v>
      </c>
      <c r="H2090" t="s">
        <v>41</v>
      </c>
      <c r="I2090" s="2">
        <v>6059000</v>
      </c>
      <c r="J2090" s="3">
        <f>Raw_Data[[#This Row],[cicilan_per_bulan]]/Raw_Data[[#This Row],[penghasilan_bulanan]]</f>
        <v>0.30298729163228255</v>
      </c>
      <c r="K2090" t="s">
        <v>42</v>
      </c>
      <c r="L2090" t="s">
        <v>43</v>
      </c>
      <c r="M2090" t="s">
        <v>290</v>
      </c>
      <c r="N2090" t="s">
        <v>291</v>
      </c>
      <c r="O2090" t="s">
        <v>292</v>
      </c>
      <c r="P2090" s="2">
        <v>38771000</v>
      </c>
      <c r="Q2090" s="2">
        <v>11631000</v>
      </c>
      <c r="R2090" t="str">
        <f>IF(Raw_Data[[#This Row],[persen_dp]]&lt;15%,"Low",IF(Raw_Data[[#This Row],[persen_dp]]&gt;25%,"High","Medium"))</f>
        <v>High</v>
      </c>
      <c r="S2090" s="3">
        <v>0.3</v>
      </c>
      <c r="T2090">
        <v>18</v>
      </c>
      <c r="U2090">
        <v>0.14499999999999999</v>
      </c>
      <c r="V2090" s="2">
        <v>1835800</v>
      </c>
      <c r="W2090" s="2">
        <v>33044000</v>
      </c>
      <c r="X2090" t="str">
        <f>IF(OR(Raw_Data[[#This Row],[status_pembayaran]]="Macet",Raw_Data[[#This Row],[status_pembayaran]]="Kurang Lancar"),"Non Performing Loan","Performing")</f>
        <v>Performing</v>
      </c>
      <c r="Y2090" t="s">
        <v>47</v>
      </c>
      <c r="Z2090">
        <v>0</v>
      </c>
      <c r="AA2090">
        <v>0</v>
      </c>
      <c r="AB2090">
        <v>1</v>
      </c>
      <c r="AD2090">
        <f>IF(Raw_Data[[#This Row],[rasio]]&lt;0.2,1,IF(Raw_Data[[#This Row],[rasio]]&lt;0.3,2,IF(Raw_Data[[#This Row],[rasio]]&lt;0.4,3,4)))</f>
        <v>3</v>
      </c>
      <c r="AE2090">
        <f>IF(Raw_Data[[#This Row],[kategori_dp]]="High",1,IF(Raw_Data[[#This Row],[kategori_dp]]="Medium",2,3))</f>
        <v>1</v>
      </c>
      <c r="AF2090">
        <f>IF(Raw_Data[[#This Row],[tenor_bulan]]&lt;=24,1,IF(Raw_Data[[#This Row],[tenor_bulan]]&lt;=36,2,IF(Raw_Data[[#This Row],[tenor_bulan]]&lt;=48,3,4)))</f>
        <v>1</v>
      </c>
      <c r="AG2090">
        <f>IF(Raw_Data[[#This Row],[jumlah_kali_telat]]=0,0,IF(Raw_Data[[#This Row],[jumlah_kali_telat]]&lt;=2,2,4))</f>
        <v>0</v>
      </c>
      <c r="AH2090">
        <f>Raw_Data[[#This Row],[Skor_Rasio]]+Raw_Data[[#This Row],[Skor_DP]]+Raw_Data[[#This Row],[Skor_Tenor]]+Raw_Data[[#This Row],[Skor_Telat]]</f>
        <v>5</v>
      </c>
      <c r="AI2090" t="str">
        <f>IF(Raw_Data[[#This Row],[Risk_Score]]&lt;=6,"Low Risk",IF(Raw_Data[[#This Row],[Risk_Score]]&lt;=8,"Medium Risk","High Risk"))</f>
        <v>Low Risk</v>
      </c>
      <c r="AJ2090">
        <f ca="1">IFERROR(DATEDIF(Raw_Data[[#This Row],[tanggal_pengajuan]],TODAY(),"m"),"N/A")</f>
        <v>6</v>
      </c>
      <c r="AK2090" t="str">
        <f ca="1">IF(ISNUMBER(Raw_Data[[#This Row],[MOB]]),IF(Raw_Data[[#This Row],[MOB]]&lt;6,"0-5 bulan",IF(Raw_Data[[#This Row],[MOB]]&lt;12,"6-11 bulan",IF(Raw_Data[[#This Row],[MOB]]&lt;24,"12-23 bulan","24+ bulan"))),"N/A")</f>
        <v>6-11 bulan</v>
      </c>
    </row>
    <row r="2091" spans="1:37" ht="14.25" customHeight="1" x14ac:dyDescent="0.45">
      <c r="A2091" t="s">
        <v>4867</v>
      </c>
      <c r="B2091" s="64">
        <v>46125</v>
      </c>
      <c r="C2091" s="1" t="str">
        <f t="shared" si="32"/>
        <v>April</v>
      </c>
      <c r="D2091" t="s">
        <v>1945</v>
      </c>
      <c r="E2091" t="s">
        <v>4868</v>
      </c>
      <c r="F2091">
        <v>43</v>
      </c>
      <c r="G2091" t="s">
        <v>40</v>
      </c>
      <c r="H2091" t="s">
        <v>41</v>
      </c>
      <c r="I2091" s="2">
        <v>6230000</v>
      </c>
      <c r="J2091" s="3">
        <f>Raw_Data[[#This Row],[cicilan_per_bulan]]/Raw_Data[[#This Row],[penghasilan_bulanan]]</f>
        <v>7.134831460674157E-2</v>
      </c>
      <c r="K2091" t="s">
        <v>63</v>
      </c>
      <c r="L2091" t="s">
        <v>64</v>
      </c>
      <c r="M2091" t="s">
        <v>44</v>
      </c>
      <c r="N2091" t="s">
        <v>129</v>
      </c>
      <c r="O2091" t="s">
        <v>130</v>
      </c>
      <c r="P2091" s="2">
        <v>23784000</v>
      </c>
      <c r="Q2091" s="2">
        <v>8324000</v>
      </c>
      <c r="R2091" t="str">
        <f>IF(Raw_Data[[#This Row],[persen_dp]]&lt;15%,"Low",IF(Raw_Data[[#This Row],[persen_dp]]&gt;25%,"High","Medium"))</f>
        <v>High</v>
      </c>
      <c r="S2091" s="3">
        <v>0.35</v>
      </c>
      <c r="T2091">
        <v>60</v>
      </c>
      <c r="U2091">
        <v>0.14499999999999999</v>
      </c>
      <c r="V2091" s="2">
        <v>444500</v>
      </c>
      <c r="W2091" s="2">
        <v>26668000</v>
      </c>
      <c r="X2091" t="str">
        <f>IF(OR(Raw_Data[[#This Row],[status_pembayaran]]="Macet",Raw_Data[[#This Row],[status_pembayaran]]="Kurang Lancar"),"Non Performing Loan","Performing")</f>
        <v>Non Performing Loan</v>
      </c>
      <c r="Y2091" t="s">
        <v>683</v>
      </c>
      <c r="Z2091">
        <v>135</v>
      </c>
      <c r="AA2091">
        <v>11</v>
      </c>
      <c r="AB2091">
        <v>5</v>
      </c>
      <c r="AC2091" t="s">
        <v>74</v>
      </c>
      <c r="AD2091">
        <f>IF(Raw_Data[[#This Row],[rasio]]&lt;0.2,1,IF(Raw_Data[[#This Row],[rasio]]&lt;0.3,2,IF(Raw_Data[[#This Row],[rasio]]&lt;0.4,3,4)))</f>
        <v>1</v>
      </c>
      <c r="AE2091">
        <f>IF(Raw_Data[[#This Row],[kategori_dp]]="High",1,IF(Raw_Data[[#This Row],[kategori_dp]]="Medium",2,3))</f>
        <v>1</v>
      </c>
      <c r="AF2091">
        <f>IF(Raw_Data[[#This Row],[tenor_bulan]]&lt;=24,1,IF(Raw_Data[[#This Row],[tenor_bulan]]&lt;=36,2,IF(Raw_Data[[#This Row],[tenor_bulan]]&lt;=48,3,4)))</f>
        <v>4</v>
      </c>
      <c r="AG2091">
        <f>IF(Raw_Data[[#This Row],[jumlah_kali_telat]]=0,0,IF(Raw_Data[[#This Row],[jumlah_kali_telat]]&lt;=2,2,4))</f>
        <v>4</v>
      </c>
      <c r="AH2091">
        <f>Raw_Data[[#This Row],[Skor_Rasio]]+Raw_Data[[#This Row],[Skor_DP]]+Raw_Data[[#This Row],[Skor_Tenor]]+Raw_Data[[#This Row],[Skor_Telat]]</f>
        <v>10</v>
      </c>
      <c r="AI2091" t="str">
        <f>IF(Raw_Data[[#This Row],[Risk_Score]]&lt;=6,"Low Risk",IF(Raw_Data[[#This Row],[Risk_Score]]&lt;=8,"Medium Risk","High Risk"))</f>
        <v>High Risk</v>
      </c>
      <c r="AJ2091">
        <f ca="1">IFERROR(DATEDIF(Raw_Data[[#This Row],[tanggal_pengajuan]],TODAY(),"m"),"N/A")</f>
        <v>6</v>
      </c>
      <c r="AK2091" t="str">
        <f ca="1">IF(ISNUMBER(Raw_Data[[#This Row],[MOB]]),IF(Raw_Data[[#This Row],[MOB]]&lt;6,"0-5 bulan",IF(Raw_Data[[#This Row],[MOB]]&lt;12,"6-11 bulan",IF(Raw_Data[[#This Row],[MOB]]&lt;24,"12-23 bulan","24+ bulan"))),"N/A")</f>
        <v>6-11 bulan</v>
      </c>
    </row>
    <row r="2092" spans="1:37" ht="14.25" customHeight="1" x14ac:dyDescent="0.45">
      <c r="A2092" t="s">
        <v>4869</v>
      </c>
      <c r="B2092" s="64">
        <v>46044</v>
      </c>
      <c r="C2092" s="1" t="str">
        <f t="shared" si="32"/>
        <v>January</v>
      </c>
      <c r="D2092" t="s">
        <v>3449</v>
      </c>
      <c r="E2092" t="s">
        <v>4870</v>
      </c>
      <c r="F2092">
        <v>49</v>
      </c>
      <c r="G2092" t="s">
        <v>51</v>
      </c>
      <c r="H2092" t="s">
        <v>41</v>
      </c>
      <c r="I2092" s="2">
        <v>5092000</v>
      </c>
      <c r="J2092" s="3">
        <f>Raw_Data[[#This Row],[cicilan_per_bulan]]/Raw_Data[[#This Row],[penghasilan_bulanan]]</f>
        <v>0.19848782403770621</v>
      </c>
      <c r="K2092" t="s">
        <v>145</v>
      </c>
      <c r="L2092" t="s">
        <v>146</v>
      </c>
      <c r="M2092" t="s">
        <v>55</v>
      </c>
      <c r="N2092" t="s">
        <v>395</v>
      </c>
      <c r="O2092" t="s">
        <v>396</v>
      </c>
      <c r="P2092" s="2">
        <v>58589000</v>
      </c>
      <c r="Q2092" s="2">
        <v>23436000</v>
      </c>
      <c r="R2092" t="str">
        <f>IF(Raw_Data[[#This Row],[persen_dp]]&lt;15%,"Low",IF(Raw_Data[[#This Row],[persen_dp]]&gt;25%,"High","Medium"))</f>
        <v>High</v>
      </c>
      <c r="S2092" s="3">
        <v>0.4</v>
      </c>
      <c r="T2092">
        <v>60</v>
      </c>
      <c r="U2092">
        <v>0.14499999999999999</v>
      </c>
      <c r="V2092" s="2">
        <v>1010700</v>
      </c>
      <c r="W2092" s="2">
        <v>60639000</v>
      </c>
      <c r="X2092" t="str">
        <f>IF(OR(Raw_Data[[#This Row],[status_pembayaran]]="Macet",Raw_Data[[#This Row],[status_pembayaran]]="Kurang Lancar"),"Non Performing Loan","Performing")</f>
        <v>Performing</v>
      </c>
      <c r="Y2092" t="s">
        <v>47</v>
      </c>
      <c r="Z2092">
        <v>0</v>
      </c>
      <c r="AA2092">
        <v>0</v>
      </c>
      <c r="AB2092">
        <v>1</v>
      </c>
      <c r="AC2092" t="s">
        <v>104</v>
      </c>
      <c r="AD2092">
        <f>IF(Raw_Data[[#This Row],[rasio]]&lt;0.2,1,IF(Raw_Data[[#This Row],[rasio]]&lt;0.3,2,IF(Raw_Data[[#This Row],[rasio]]&lt;0.4,3,4)))</f>
        <v>1</v>
      </c>
      <c r="AE2092">
        <f>IF(Raw_Data[[#This Row],[kategori_dp]]="High",1,IF(Raw_Data[[#This Row],[kategori_dp]]="Medium",2,3))</f>
        <v>1</v>
      </c>
      <c r="AF2092">
        <f>IF(Raw_Data[[#This Row],[tenor_bulan]]&lt;=24,1,IF(Raw_Data[[#This Row],[tenor_bulan]]&lt;=36,2,IF(Raw_Data[[#This Row],[tenor_bulan]]&lt;=48,3,4)))</f>
        <v>4</v>
      </c>
      <c r="AG2092">
        <f>IF(Raw_Data[[#This Row],[jumlah_kali_telat]]=0,0,IF(Raw_Data[[#This Row],[jumlah_kali_telat]]&lt;=2,2,4))</f>
        <v>0</v>
      </c>
      <c r="AH2092">
        <f>Raw_Data[[#This Row],[Skor_Rasio]]+Raw_Data[[#This Row],[Skor_DP]]+Raw_Data[[#This Row],[Skor_Tenor]]+Raw_Data[[#This Row],[Skor_Telat]]</f>
        <v>6</v>
      </c>
      <c r="AI2092" t="str">
        <f>IF(Raw_Data[[#This Row],[Risk_Score]]&lt;=6,"Low Risk",IF(Raw_Data[[#This Row],[Risk_Score]]&lt;=8,"Medium Risk","High Risk"))</f>
        <v>Low Risk</v>
      </c>
      <c r="AJ2092">
        <f ca="1">IFERROR(DATEDIF(Raw_Data[[#This Row],[tanggal_pengajuan]],TODAY(),"m"),"N/A")</f>
        <v>9</v>
      </c>
      <c r="AK2092" t="str">
        <f ca="1">IF(ISNUMBER(Raw_Data[[#This Row],[MOB]]),IF(Raw_Data[[#This Row],[MOB]]&lt;6,"0-5 bulan",IF(Raw_Data[[#This Row],[MOB]]&lt;12,"6-11 bulan",IF(Raw_Data[[#This Row],[MOB]]&lt;24,"12-23 bulan","24+ bulan"))),"N/A")</f>
        <v>6-11 bulan</v>
      </c>
    </row>
    <row r="2093" spans="1:37" ht="14.25" customHeight="1" x14ac:dyDescent="0.45">
      <c r="A2093" t="s">
        <v>4871</v>
      </c>
      <c r="B2093" s="64">
        <v>46093</v>
      </c>
      <c r="C2093" s="1" t="str">
        <f t="shared" si="32"/>
        <v>March</v>
      </c>
      <c r="D2093" t="s">
        <v>1003</v>
      </c>
      <c r="E2093" t="s">
        <v>4872</v>
      </c>
      <c r="F2093">
        <v>29</v>
      </c>
      <c r="G2093" t="s">
        <v>40</v>
      </c>
      <c r="H2093" t="s">
        <v>96</v>
      </c>
      <c r="I2093" s="2">
        <v>5094000</v>
      </c>
      <c r="J2093" s="3">
        <f>Raw_Data[[#This Row],[cicilan_per_bulan]]/Raw_Data[[#This Row],[penghasilan_bulanan]]</f>
        <v>9.4895956026698078E-2</v>
      </c>
      <c r="K2093" t="s">
        <v>109</v>
      </c>
      <c r="L2093" t="s">
        <v>110</v>
      </c>
      <c r="M2093" t="s">
        <v>72</v>
      </c>
      <c r="N2093" t="s">
        <v>97</v>
      </c>
      <c r="O2093" t="s">
        <v>57</v>
      </c>
      <c r="P2093" s="2">
        <v>17277000</v>
      </c>
      <c r="Q2093" s="2">
        <v>2592000</v>
      </c>
      <c r="R2093" t="str">
        <f>IF(Raw_Data[[#This Row],[persen_dp]]&lt;15%,"Low",IF(Raw_Data[[#This Row],[persen_dp]]&gt;25%,"High","Medium"))</f>
        <v>Medium</v>
      </c>
      <c r="S2093" s="3">
        <v>0.15</v>
      </c>
      <c r="T2093">
        <v>48</v>
      </c>
      <c r="U2093">
        <v>0.14499999999999999</v>
      </c>
      <c r="V2093" s="2">
        <v>483400</v>
      </c>
      <c r="W2093" s="2">
        <v>23202000</v>
      </c>
      <c r="X2093" t="str">
        <f>IF(OR(Raw_Data[[#This Row],[status_pembayaran]]="Macet",Raw_Data[[#This Row],[status_pembayaran]]="Kurang Lancar"),"Non Performing Loan","Performing")</f>
        <v>Performing</v>
      </c>
      <c r="Y2093" t="s">
        <v>47</v>
      </c>
      <c r="Z2093">
        <v>0</v>
      </c>
      <c r="AA2093">
        <v>0</v>
      </c>
      <c r="AB2093">
        <v>1</v>
      </c>
      <c r="AC2093" t="s">
        <v>58</v>
      </c>
      <c r="AD2093">
        <f>IF(Raw_Data[[#This Row],[rasio]]&lt;0.2,1,IF(Raw_Data[[#This Row],[rasio]]&lt;0.3,2,IF(Raw_Data[[#This Row],[rasio]]&lt;0.4,3,4)))</f>
        <v>1</v>
      </c>
      <c r="AE2093">
        <f>IF(Raw_Data[[#This Row],[kategori_dp]]="High",1,IF(Raw_Data[[#This Row],[kategori_dp]]="Medium",2,3))</f>
        <v>2</v>
      </c>
      <c r="AF2093">
        <f>IF(Raw_Data[[#This Row],[tenor_bulan]]&lt;=24,1,IF(Raw_Data[[#This Row],[tenor_bulan]]&lt;=36,2,IF(Raw_Data[[#This Row],[tenor_bulan]]&lt;=48,3,4)))</f>
        <v>3</v>
      </c>
      <c r="AG2093">
        <f>IF(Raw_Data[[#This Row],[jumlah_kali_telat]]=0,0,IF(Raw_Data[[#This Row],[jumlah_kali_telat]]&lt;=2,2,4))</f>
        <v>0</v>
      </c>
      <c r="AH2093">
        <f>Raw_Data[[#This Row],[Skor_Rasio]]+Raw_Data[[#This Row],[Skor_DP]]+Raw_Data[[#This Row],[Skor_Tenor]]+Raw_Data[[#This Row],[Skor_Telat]]</f>
        <v>6</v>
      </c>
      <c r="AI2093" t="str">
        <f>IF(Raw_Data[[#This Row],[Risk_Score]]&lt;=6,"Low Risk",IF(Raw_Data[[#This Row],[Risk_Score]]&lt;=8,"Medium Risk","High Risk"))</f>
        <v>Low Risk</v>
      </c>
      <c r="AJ2093">
        <f ca="1">IFERROR(DATEDIF(Raw_Data[[#This Row],[tanggal_pengajuan]],TODAY(),"m"),"N/A")</f>
        <v>7</v>
      </c>
      <c r="AK2093" t="str">
        <f ca="1">IF(ISNUMBER(Raw_Data[[#This Row],[MOB]]),IF(Raw_Data[[#This Row],[MOB]]&lt;6,"0-5 bulan",IF(Raw_Data[[#This Row],[MOB]]&lt;12,"6-11 bulan",IF(Raw_Data[[#This Row],[MOB]]&lt;24,"12-23 bulan","24+ bulan"))),"N/A")</f>
        <v>6-11 bulan</v>
      </c>
    </row>
    <row r="2094" spans="1:37" ht="14.25" customHeight="1" x14ac:dyDescent="0.45">
      <c r="A2094" t="s">
        <v>4873</v>
      </c>
      <c r="B2094" s="64" t="s">
        <v>230</v>
      </c>
      <c r="C2094" s="1" t="str">
        <f t="shared" si="32"/>
        <v>Data Tidak Lengkap</v>
      </c>
      <c r="D2094" t="s">
        <v>210</v>
      </c>
      <c r="E2094" t="s">
        <v>230</v>
      </c>
      <c r="F2094">
        <v>33</v>
      </c>
      <c r="G2094" t="s">
        <v>40</v>
      </c>
      <c r="H2094" t="s">
        <v>126</v>
      </c>
      <c r="I2094" s="2">
        <v>3030500</v>
      </c>
      <c r="J2094" s="3">
        <f>Raw_Data[[#This Row],[cicilan_per_bulan]]/Raw_Data[[#This Row],[penghasilan_bulanan]]</f>
        <v>0.32496287741296814</v>
      </c>
      <c r="K2094" t="s">
        <v>210</v>
      </c>
      <c r="L2094" t="s">
        <v>128</v>
      </c>
      <c r="M2094" t="s">
        <v>55</v>
      </c>
      <c r="N2094" t="s">
        <v>221</v>
      </c>
      <c r="O2094" t="s">
        <v>159</v>
      </c>
      <c r="P2094" s="2">
        <v>42737710</v>
      </c>
      <c r="Q2094" s="2">
        <v>12821000</v>
      </c>
      <c r="R2094" t="str">
        <f>IF(Raw_Data[[#This Row],[persen_dp]]&lt;15%,"Low",IF(Raw_Data[[#This Row],[persen_dp]]&gt;25%,"High","Medium"))</f>
        <v>High</v>
      </c>
      <c r="S2094" s="3">
        <v>0.3</v>
      </c>
      <c r="T2094">
        <v>48</v>
      </c>
      <c r="U2094">
        <v>0.14499999999999999</v>
      </c>
      <c r="V2094" s="2">
        <v>984800</v>
      </c>
      <c r="W2094" s="2">
        <v>47268000</v>
      </c>
      <c r="X2094" t="str">
        <f>IF(OR(Raw_Data[[#This Row],[status_pembayaran]]="Macet",Raw_Data[[#This Row],[status_pembayaran]]="Kurang Lancar"),"Non Performing Loan","Performing")</f>
        <v>Performing</v>
      </c>
      <c r="Y2094" t="s">
        <v>233</v>
      </c>
      <c r="Z2094">
        <v>0</v>
      </c>
      <c r="AA2094">
        <v>0</v>
      </c>
      <c r="AB2094">
        <v>1</v>
      </c>
      <c r="AC2094" t="s">
        <v>58</v>
      </c>
      <c r="AD2094">
        <f>IF(Raw_Data[[#This Row],[rasio]]&lt;0.2,1,IF(Raw_Data[[#This Row],[rasio]]&lt;0.3,2,IF(Raw_Data[[#This Row],[rasio]]&lt;0.4,3,4)))</f>
        <v>3</v>
      </c>
      <c r="AE2094">
        <f>IF(Raw_Data[[#This Row],[kategori_dp]]="High",1,IF(Raw_Data[[#This Row],[kategori_dp]]="Medium",2,3))</f>
        <v>1</v>
      </c>
      <c r="AF2094">
        <f>IF(Raw_Data[[#This Row],[tenor_bulan]]&lt;=24,1,IF(Raw_Data[[#This Row],[tenor_bulan]]&lt;=36,2,IF(Raw_Data[[#This Row],[tenor_bulan]]&lt;=48,3,4)))</f>
        <v>3</v>
      </c>
      <c r="AG2094">
        <f>IF(Raw_Data[[#This Row],[jumlah_kali_telat]]=0,0,IF(Raw_Data[[#This Row],[jumlah_kali_telat]]&lt;=2,2,4))</f>
        <v>0</v>
      </c>
      <c r="AH2094">
        <f>Raw_Data[[#This Row],[Skor_Rasio]]+Raw_Data[[#This Row],[Skor_DP]]+Raw_Data[[#This Row],[Skor_Tenor]]+Raw_Data[[#This Row],[Skor_Telat]]</f>
        <v>7</v>
      </c>
      <c r="AI2094" t="str">
        <f>IF(Raw_Data[[#This Row],[Risk_Score]]&lt;=6,"Low Risk",IF(Raw_Data[[#This Row],[Risk_Score]]&lt;=8,"Medium Risk","High Risk"))</f>
        <v>Medium Risk</v>
      </c>
      <c r="AJ2094" t="str">
        <f ca="1">IFERROR(DATEDIF(Raw_Data[[#This Row],[tanggal_pengajuan]],TODAY(),"m"),"N/A")</f>
        <v>N/A</v>
      </c>
      <c r="AK2094" t="str">
        <f ca="1">IF(ISNUMBER(Raw_Data[[#This Row],[MOB]]),IF(Raw_Data[[#This Row],[MOB]]&lt;6,"0-5 bulan",IF(Raw_Data[[#This Row],[MOB]]&lt;12,"6-11 bulan",IF(Raw_Data[[#This Row],[MOB]]&lt;24,"12-23 bulan","24+ bulan"))),"N/A")</f>
        <v>N/A</v>
      </c>
    </row>
    <row r="2095" spans="1:37" ht="14.25" customHeight="1" x14ac:dyDescent="0.45">
      <c r="A2095" t="s">
        <v>4874</v>
      </c>
      <c r="B2095" s="64">
        <v>46162</v>
      </c>
      <c r="C2095" s="1" t="str">
        <f t="shared" si="32"/>
        <v>May</v>
      </c>
      <c r="D2095" t="s">
        <v>1995</v>
      </c>
      <c r="E2095" t="s">
        <v>4875</v>
      </c>
      <c r="F2095">
        <v>28</v>
      </c>
      <c r="G2095" t="s">
        <v>51</v>
      </c>
      <c r="H2095" t="s">
        <v>126</v>
      </c>
      <c r="I2095" s="2">
        <v>3561000</v>
      </c>
      <c r="J2095" s="3">
        <f>Raw_Data[[#This Row],[cicilan_per_bulan]]/Raw_Data[[#This Row],[penghasilan_bulanan]]</f>
        <v>0.20053355798932884</v>
      </c>
      <c r="K2095" t="s">
        <v>153</v>
      </c>
      <c r="L2095" t="s">
        <v>154</v>
      </c>
      <c r="M2095" t="s">
        <v>55</v>
      </c>
      <c r="N2095" t="s">
        <v>65</v>
      </c>
      <c r="O2095" t="s">
        <v>46</v>
      </c>
      <c r="P2095" s="2">
        <v>28926000</v>
      </c>
      <c r="Q2095" s="2">
        <v>7231000</v>
      </c>
      <c r="R2095" t="str">
        <f>IF(Raw_Data[[#This Row],[persen_dp]]&lt;15%,"Low",IF(Raw_Data[[#This Row],[persen_dp]]&gt;25%,"High","Medium"))</f>
        <v>Medium</v>
      </c>
      <c r="S2095" s="3">
        <v>0.25</v>
      </c>
      <c r="T2095">
        <v>48</v>
      </c>
      <c r="U2095">
        <v>0.14499999999999999</v>
      </c>
      <c r="V2095" s="2">
        <v>714100</v>
      </c>
      <c r="W2095" s="2">
        <v>34278000</v>
      </c>
      <c r="X2095" t="str">
        <f>IF(OR(Raw_Data[[#This Row],[status_pembayaran]]="Macet",Raw_Data[[#This Row],[status_pembayaran]]="Kurang Lancar"),"Non Performing Loan","Performing")</f>
        <v>Performing</v>
      </c>
      <c r="Y2095" t="s">
        <v>47</v>
      </c>
      <c r="Z2095">
        <v>0</v>
      </c>
      <c r="AA2095">
        <v>0</v>
      </c>
      <c r="AB2095">
        <v>1</v>
      </c>
      <c r="AD2095">
        <f>IF(Raw_Data[[#This Row],[rasio]]&lt;0.2,1,IF(Raw_Data[[#This Row],[rasio]]&lt;0.3,2,IF(Raw_Data[[#This Row],[rasio]]&lt;0.4,3,4)))</f>
        <v>2</v>
      </c>
      <c r="AE2095">
        <f>IF(Raw_Data[[#This Row],[kategori_dp]]="High",1,IF(Raw_Data[[#This Row],[kategori_dp]]="Medium",2,3))</f>
        <v>2</v>
      </c>
      <c r="AF2095">
        <f>IF(Raw_Data[[#This Row],[tenor_bulan]]&lt;=24,1,IF(Raw_Data[[#This Row],[tenor_bulan]]&lt;=36,2,IF(Raw_Data[[#This Row],[tenor_bulan]]&lt;=48,3,4)))</f>
        <v>3</v>
      </c>
      <c r="AG2095">
        <f>IF(Raw_Data[[#This Row],[jumlah_kali_telat]]=0,0,IF(Raw_Data[[#This Row],[jumlah_kali_telat]]&lt;=2,2,4))</f>
        <v>0</v>
      </c>
      <c r="AH2095">
        <f>Raw_Data[[#This Row],[Skor_Rasio]]+Raw_Data[[#This Row],[Skor_DP]]+Raw_Data[[#This Row],[Skor_Tenor]]+Raw_Data[[#This Row],[Skor_Telat]]</f>
        <v>7</v>
      </c>
      <c r="AI2095" t="str">
        <f>IF(Raw_Data[[#This Row],[Risk_Score]]&lt;=6,"Low Risk",IF(Raw_Data[[#This Row],[Risk_Score]]&lt;=8,"Medium Risk","High Risk"))</f>
        <v>Medium Risk</v>
      </c>
      <c r="AJ2095">
        <f ca="1">IFERROR(DATEDIF(Raw_Data[[#This Row],[tanggal_pengajuan]],TODAY(),"m"),"N/A")</f>
        <v>5</v>
      </c>
      <c r="AK2095" t="str">
        <f ca="1">IF(ISNUMBER(Raw_Data[[#This Row],[MOB]]),IF(Raw_Data[[#This Row],[MOB]]&lt;6,"0-5 bulan",IF(Raw_Data[[#This Row],[MOB]]&lt;12,"6-11 bulan",IF(Raw_Data[[#This Row],[MOB]]&lt;24,"12-23 bulan","24+ bulan"))),"N/A")</f>
        <v>0-5 bulan</v>
      </c>
    </row>
    <row r="2096" spans="1:37" ht="14.25" customHeight="1" x14ac:dyDescent="0.45">
      <c r="A2096" t="s">
        <v>4876</v>
      </c>
      <c r="B2096" s="64">
        <v>46082</v>
      </c>
      <c r="C2096" s="1" t="str">
        <f t="shared" si="32"/>
        <v>March</v>
      </c>
      <c r="D2096" t="s">
        <v>1294</v>
      </c>
      <c r="E2096" t="s">
        <v>4877</v>
      </c>
      <c r="F2096">
        <v>33</v>
      </c>
      <c r="G2096" t="s">
        <v>51</v>
      </c>
      <c r="H2096" t="s">
        <v>52</v>
      </c>
      <c r="I2096" s="2">
        <v>11969000</v>
      </c>
      <c r="J2096" s="3">
        <f>Raw_Data[[#This Row],[cicilan_per_bulan]]/Raw_Data[[#This Row],[penghasilan_bulanan]]</f>
        <v>4.2409558024897653E-2</v>
      </c>
      <c r="K2096" t="s">
        <v>81</v>
      </c>
      <c r="L2096" t="s">
        <v>82</v>
      </c>
      <c r="M2096" t="s">
        <v>55</v>
      </c>
      <c r="N2096" t="s">
        <v>65</v>
      </c>
      <c r="O2096" t="s">
        <v>46</v>
      </c>
      <c r="P2096" s="2">
        <v>27165000</v>
      </c>
      <c r="Q2096" s="2">
        <v>9508000</v>
      </c>
      <c r="R2096" t="str">
        <f>IF(Raw_Data[[#This Row],[persen_dp]]&lt;15%,"Low",IF(Raw_Data[[#This Row],[persen_dp]]&gt;25%,"High","Medium"))</f>
        <v>High</v>
      </c>
      <c r="S2096" s="3">
        <v>0.35</v>
      </c>
      <c r="T2096">
        <v>60</v>
      </c>
      <c r="U2096">
        <v>0.14499999999999999</v>
      </c>
      <c r="V2096" s="2">
        <v>507600</v>
      </c>
      <c r="W2096" s="2">
        <v>30458000</v>
      </c>
      <c r="X2096" t="str">
        <f>IF(OR(Raw_Data[[#This Row],[status_pembayaran]]="Macet",Raw_Data[[#This Row],[status_pembayaran]]="Kurang Lancar"),"Non Performing Loan","Performing")</f>
        <v>Performing</v>
      </c>
      <c r="Y2096" t="s">
        <v>47</v>
      </c>
      <c r="Z2096">
        <v>0</v>
      </c>
      <c r="AA2096">
        <v>0</v>
      </c>
      <c r="AB2096">
        <v>1</v>
      </c>
      <c r="AD2096">
        <f>IF(Raw_Data[[#This Row],[rasio]]&lt;0.2,1,IF(Raw_Data[[#This Row],[rasio]]&lt;0.3,2,IF(Raw_Data[[#This Row],[rasio]]&lt;0.4,3,4)))</f>
        <v>1</v>
      </c>
      <c r="AE2096">
        <f>IF(Raw_Data[[#This Row],[kategori_dp]]="High",1,IF(Raw_Data[[#This Row],[kategori_dp]]="Medium",2,3))</f>
        <v>1</v>
      </c>
      <c r="AF2096">
        <f>IF(Raw_Data[[#This Row],[tenor_bulan]]&lt;=24,1,IF(Raw_Data[[#This Row],[tenor_bulan]]&lt;=36,2,IF(Raw_Data[[#This Row],[tenor_bulan]]&lt;=48,3,4)))</f>
        <v>4</v>
      </c>
      <c r="AG2096">
        <f>IF(Raw_Data[[#This Row],[jumlah_kali_telat]]=0,0,IF(Raw_Data[[#This Row],[jumlah_kali_telat]]&lt;=2,2,4))</f>
        <v>0</v>
      </c>
      <c r="AH2096">
        <f>Raw_Data[[#This Row],[Skor_Rasio]]+Raw_Data[[#This Row],[Skor_DP]]+Raw_Data[[#This Row],[Skor_Tenor]]+Raw_Data[[#This Row],[Skor_Telat]]</f>
        <v>6</v>
      </c>
      <c r="AI2096" t="str">
        <f>IF(Raw_Data[[#This Row],[Risk_Score]]&lt;=6,"Low Risk",IF(Raw_Data[[#This Row],[Risk_Score]]&lt;=8,"Medium Risk","High Risk"))</f>
        <v>Low Risk</v>
      </c>
      <c r="AJ2096">
        <f ca="1">IFERROR(DATEDIF(Raw_Data[[#This Row],[tanggal_pengajuan]],TODAY(),"m"),"N/A")</f>
        <v>7</v>
      </c>
      <c r="AK2096" t="str">
        <f ca="1">IF(ISNUMBER(Raw_Data[[#This Row],[MOB]]),IF(Raw_Data[[#This Row],[MOB]]&lt;6,"0-5 bulan",IF(Raw_Data[[#This Row],[MOB]]&lt;12,"6-11 bulan",IF(Raw_Data[[#This Row],[MOB]]&lt;24,"12-23 bulan","24+ bulan"))),"N/A")</f>
        <v>6-11 bulan</v>
      </c>
    </row>
    <row r="2097" spans="1:37" ht="14.25" customHeight="1" x14ac:dyDescent="0.45">
      <c r="A2097" t="s">
        <v>4878</v>
      </c>
      <c r="B2097" s="64">
        <v>46146</v>
      </c>
      <c r="C2097" s="1" t="str">
        <f t="shared" si="32"/>
        <v>May</v>
      </c>
      <c r="D2097" t="s">
        <v>475</v>
      </c>
      <c r="E2097" t="s">
        <v>4879</v>
      </c>
      <c r="F2097">
        <v>45</v>
      </c>
      <c r="G2097" t="s">
        <v>40</v>
      </c>
      <c r="H2097" t="s">
        <v>62</v>
      </c>
      <c r="I2097" s="2">
        <v>2652000</v>
      </c>
      <c r="J2097" s="3">
        <f>Raw_Data[[#This Row],[cicilan_per_bulan]]/Raw_Data[[#This Row],[penghasilan_bulanan]]</f>
        <v>0.17499999999999999</v>
      </c>
      <c r="K2097" t="s">
        <v>42</v>
      </c>
      <c r="L2097" t="s">
        <v>43</v>
      </c>
      <c r="M2097" t="s">
        <v>55</v>
      </c>
      <c r="N2097" t="s">
        <v>141</v>
      </c>
      <c r="O2097" t="s">
        <v>46</v>
      </c>
      <c r="P2097" s="2">
        <v>23499000</v>
      </c>
      <c r="Q2097" s="2">
        <v>9400000</v>
      </c>
      <c r="R2097" t="str">
        <f>IF(Raw_Data[[#This Row],[persen_dp]]&lt;15%,"Low",IF(Raw_Data[[#This Row],[persen_dp]]&gt;25%,"High","Medium"))</f>
        <v>High</v>
      </c>
      <c r="S2097" s="3">
        <v>0.4</v>
      </c>
      <c r="T2097">
        <v>48</v>
      </c>
      <c r="U2097">
        <v>0.14499999999999999</v>
      </c>
      <c r="V2097" s="2">
        <v>464100</v>
      </c>
      <c r="W2097" s="2">
        <v>22277000</v>
      </c>
      <c r="X2097" t="str">
        <f>IF(OR(Raw_Data[[#This Row],[status_pembayaran]]="Macet",Raw_Data[[#This Row],[status_pembayaran]]="Kurang Lancar"),"Non Performing Loan","Performing")</f>
        <v>Performing</v>
      </c>
      <c r="Y2097" t="s">
        <v>47</v>
      </c>
      <c r="Z2097">
        <v>0</v>
      </c>
      <c r="AA2097">
        <v>0</v>
      </c>
      <c r="AB2097">
        <v>1</v>
      </c>
      <c r="AD2097">
        <f>IF(Raw_Data[[#This Row],[rasio]]&lt;0.2,1,IF(Raw_Data[[#This Row],[rasio]]&lt;0.3,2,IF(Raw_Data[[#This Row],[rasio]]&lt;0.4,3,4)))</f>
        <v>1</v>
      </c>
      <c r="AE2097">
        <f>IF(Raw_Data[[#This Row],[kategori_dp]]="High",1,IF(Raw_Data[[#This Row],[kategori_dp]]="Medium",2,3))</f>
        <v>1</v>
      </c>
      <c r="AF2097">
        <f>IF(Raw_Data[[#This Row],[tenor_bulan]]&lt;=24,1,IF(Raw_Data[[#This Row],[tenor_bulan]]&lt;=36,2,IF(Raw_Data[[#This Row],[tenor_bulan]]&lt;=48,3,4)))</f>
        <v>3</v>
      </c>
      <c r="AG2097">
        <f>IF(Raw_Data[[#This Row],[jumlah_kali_telat]]=0,0,IF(Raw_Data[[#This Row],[jumlah_kali_telat]]&lt;=2,2,4))</f>
        <v>0</v>
      </c>
      <c r="AH2097">
        <f>Raw_Data[[#This Row],[Skor_Rasio]]+Raw_Data[[#This Row],[Skor_DP]]+Raw_Data[[#This Row],[Skor_Tenor]]+Raw_Data[[#This Row],[Skor_Telat]]</f>
        <v>5</v>
      </c>
      <c r="AI2097" t="str">
        <f>IF(Raw_Data[[#This Row],[Risk_Score]]&lt;=6,"Low Risk",IF(Raw_Data[[#This Row],[Risk_Score]]&lt;=8,"Medium Risk","High Risk"))</f>
        <v>Low Risk</v>
      </c>
      <c r="AJ2097">
        <f ca="1">IFERROR(DATEDIF(Raw_Data[[#This Row],[tanggal_pengajuan]],TODAY(),"m"),"N/A")</f>
        <v>5</v>
      </c>
      <c r="AK2097" t="str">
        <f ca="1">IF(ISNUMBER(Raw_Data[[#This Row],[MOB]]),IF(Raw_Data[[#This Row],[MOB]]&lt;6,"0-5 bulan",IF(Raw_Data[[#This Row],[MOB]]&lt;12,"6-11 bulan",IF(Raw_Data[[#This Row],[MOB]]&lt;24,"12-23 bulan","24+ bulan"))),"N/A")</f>
        <v>0-5 bulan</v>
      </c>
    </row>
    <row r="2098" spans="1:37" ht="14.25" customHeight="1" x14ac:dyDescent="0.45">
      <c r="A2098" t="s">
        <v>4880</v>
      </c>
      <c r="B2098" s="64">
        <v>46051</v>
      </c>
      <c r="C2098" s="1" t="str">
        <f t="shared" si="32"/>
        <v>January</v>
      </c>
      <c r="D2098" t="s">
        <v>1321</v>
      </c>
      <c r="E2098" t="s">
        <v>4881</v>
      </c>
      <c r="F2098">
        <v>21</v>
      </c>
      <c r="G2098" t="s">
        <v>40</v>
      </c>
      <c r="H2098" t="s">
        <v>152</v>
      </c>
      <c r="I2098" s="2">
        <v>3971000</v>
      </c>
      <c r="J2098" s="3">
        <f>Raw_Data[[#This Row],[cicilan_per_bulan]]/Raw_Data[[#This Row],[penghasilan_bulanan]]</f>
        <v>0.28609921934021659</v>
      </c>
      <c r="K2098" t="s">
        <v>119</v>
      </c>
      <c r="L2098" t="s">
        <v>120</v>
      </c>
      <c r="M2098" t="s">
        <v>44</v>
      </c>
      <c r="N2098" t="s">
        <v>83</v>
      </c>
      <c r="O2098" t="s">
        <v>57</v>
      </c>
      <c r="P2098" s="2">
        <v>18662000</v>
      </c>
      <c r="Q2098" s="2">
        <v>1866000</v>
      </c>
      <c r="R2098" t="str">
        <f>IF(Raw_Data[[#This Row],[persen_dp]]&lt;15%,"Low",IF(Raw_Data[[#This Row],[persen_dp]]&gt;25%,"High","Medium"))</f>
        <v>Low</v>
      </c>
      <c r="S2098" s="3">
        <v>0.1</v>
      </c>
      <c r="T2098">
        <v>18</v>
      </c>
      <c r="U2098">
        <v>0.14499999999999999</v>
      </c>
      <c r="V2098" s="2">
        <v>1136100</v>
      </c>
      <c r="W2098" s="2">
        <v>20449000</v>
      </c>
      <c r="X2098" t="str">
        <f>IF(OR(Raw_Data[[#This Row],[status_pembayaran]]="Macet",Raw_Data[[#This Row],[status_pembayaran]]="Kurang Lancar"),"Non Performing Loan","Performing")</f>
        <v>Performing</v>
      </c>
      <c r="Y2098" t="s">
        <v>47</v>
      </c>
      <c r="Z2098">
        <v>0</v>
      </c>
      <c r="AA2098">
        <v>0</v>
      </c>
      <c r="AB2098">
        <v>1</v>
      </c>
      <c r="AD2098">
        <f>IF(Raw_Data[[#This Row],[rasio]]&lt;0.2,1,IF(Raw_Data[[#This Row],[rasio]]&lt;0.3,2,IF(Raw_Data[[#This Row],[rasio]]&lt;0.4,3,4)))</f>
        <v>2</v>
      </c>
      <c r="AE2098">
        <f>IF(Raw_Data[[#This Row],[kategori_dp]]="High",1,IF(Raw_Data[[#This Row],[kategori_dp]]="Medium",2,3))</f>
        <v>3</v>
      </c>
      <c r="AF2098">
        <f>IF(Raw_Data[[#This Row],[tenor_bulan]]&lt;=24,1,IF(Raw_Data[[#This Row],[tenor_bulan]]&lt;=36,2,IF(Raw_Data[[#This Row],[tenor_bulan]]&lt;=48,3,4)))</f>
        <v>1</v>
      </c>
      <c r="AG2098">
        <f>IF(Raw_Data[[#This Row],[jumlah_kali_telat]]=0,0,IF(Raw_Data[[#This Row],[jumlah_kali_telat]]&lt;=2,2,4))</f>
        <v>0</v>
      </c>
      <c r="AH2098">
        <f>Raw_Data[[#This Row],[Skor_Rasio]]+Raw_Data[[#This Row],[Skor_DP]]+Raw_Data[[#This Row],[Skor_Tenor]]+Raw_Data[[#This Row],[Skor_Telat]]</f>
        <v>6</v>
      </c>
      <c r="AI2098" t="str">
        <f>IF(Raw_Data[[#This Row],[Risk_Score]]&lt;=6,"Low Risk",IF(Raw_Data[[#This Row],[Risk_Score]]&lt;=8,"Medium Risk","High Risk"))</f>
        <v>Low Risk</v>
      </c>
      <c r="AJ2098">
        <f ca="1">IFERROR(DATEDIF(Raw_Data[[#This Row],[tanggal_pengajuan]],TODAY(),"m"),"N/A")</f>
        <v>8</v>
      </c>
      <c r="AK2098" t="str">
        <f ca="1">IF(ISNUMBER(Raw_Data[[#This Row],[MOB]]),IF(Raw_Data[[#This Row],[MOB]]&lt;6,"0-5 bulan",IF(Raw_Data[[#This Row],[MOB]]&lt;12,"6-11 bulan",IF(Raw_Data[[#This Row],[MOB]]&lt;24,"12-23 bulan","24+ bulan"))),"N/A")</f>
        <v>6-11 bulan</v>
      </c>
    </row>
    <row r="2099" spans="1:37" ht="14.25" customHeight="1" x14ac:dyDescent="0.45">
      <c r="A2099" t="s">
        <v>4882</v>
      </c>
      <c r="B2099" s="64">
        <v>46117</v>
      </c>
      <c r="C2099" s="1" t="str">
        <f t="shared" si="32"/>
        <v>April</v>
      </c>
      <c r="D2099" t="s">
        <v>117</v>
      </c>
      <c r="E2099" t="s">
        <v>4883</v>
      </c>
      <c r="F2099">
        <v>43</v>
      </c>
      <c r="G2099" t="s">
        <v>40</v>
      </c>
      <c r="H2099" t="s">
        <v>126</v>
      </c>
      <c r="I2099" s="2">
        <v>3850000</v>
      </c>
      <c r="J2099" s="3">
        <f>Raw_Data[[#This Row],[cicilan_per_bulan]]/Raw_Data[[#This Row],[penghasilan_bulanan]]</f>
        <v>0.1</v>
      </c>
      <c r="K2099" t="s">
        <v>53</v>
      </c>
      <c r="L2099" t="s">
        <v>54</v>
      </c>
      <c r="M2099" t="s">
        <v>72</v>
      </c>
      <c r="N2099" t="s">
        <v>97</v>
      </c>
      <c r="O2099" t="s">
        <v>57</v>
      </c>
      <c r="P2099" s="2">
        <v>16710000</v>
      </c>
      <c r="Q2099" s="2">
        <v>5013000</v>
      </c>
      <c r="R2099" t="str">
        <f>IF(Raw_Data[[#This Row],[persen_dp]]&lt;15%,"Low",IF(Raw_Data[[#This Row],[persen_dp]]&gt;25%,"High","Medium"))</f>
        <v>High</v>
      </c>
      <c r="S2099" s="3">
        <v>0.3</v>
      </c>
      <c r="T2099">
        <v>48</v>
      </c>
      <c r="U2099">
        <v>0.14499999999999999</v>
      </c>
      <c r="V2099" s="2">
        <v>385000</v>
      </c>
      <c r="W2099" s="2">
        <v>18482000</v>
      </c>
      <c r="X2099" t="str">
        <f>IF(OR(Raw_Data[[#This Row],[status_pembayaran]]="Macet",Raw_Data[[#This Row],[status_pembayaran]]="Kurang Lancar"),"Non Performing Loan","Performing")</f>
        <v>Performing</v>
      </c>
      <c r="Y2099" t="s">
        <v>47</v>
      </c>
      <c r="Z2099">
        <v>0</v>
      </c>
      <c r="AA2099">
        <v>0</v>
      </c>
      <c r="AB2099">
        <v>1</v>
      </c>
      <c r="AC2099" t="s">
        <v>74</v>
      </c>
      <c r="AD2099">
        <f>IF(Raw_Data[[#This Row],[rasio]]&lt;0.2,1,IF(Raw_Data[[#This Row],[rasio]]&lt;0.3,2,IF(Raw_Data[[#This Row],[rasio]]&lt;0.4,3,4)))</f>
        <v>1</v>
      </c>
      <c r="AE2099">
        <f>IF(Raw_Data[[#This Row],[kategori_dp]]="High",1,IF(Raw_Data[[#This Row],[kategori_dp]]="Medium",2,3))</f>
        <v>1</v>
      </c>
      <c r="AF2099">
        <f>IF(Raw_Data[[#This Row],[tenor_bulan]]&lt;=24,1,IF(Raw_Data[[#This Row],[tenor_bulan]]&lt;=36,2,IF(Raw_Data[[#This Row],[tenor_bulan]]&lt;=48,3,4)))</f>
        <v>3</v>
      </c>
      <c r="AG2099">
        <f>IF(Raw_Data[[#This Row],[jumlah_kali_telat]]=0,0,IF(Raw_Data[[#This Row],[jumlah_kali_telat]]&lt;=2,2,4))</f>
        <v>0</v>
      </c>
      <c r="AH2099">
        <f>Raw_Data[[#This Row],[Skor_Rasio]]+Raw_Data[[#This Row],[Skor_DP]]+Raw_Data[[#This Row],[Skor_Tenor]]+Raw_Data[[#This Row],[Skor_Telat]]</f>
        <v>5</v>
      </c>
      <c r="AI2099" t="str">
        <f>IF(Raw_Data[[#This Row],[Risk_Score]]&lt;=6,"Low Risk",IF(Raw_Data[[#This Row],[Risk_Score]]&lt;=8,"Medium Risk","High Risk"))</f>
        <v>Low Risk</v>
      </c>
      <c r="AJ2099">
        <f ca="1">IFERROR(DATEDIF(Raw_Data[[#This Row],[tanggal_pengajuan]],TODAY(),"m"),"N/A")</f>
        <v>6</v>
      </c>
      <c r="AK2099" t="str">
        <f ca="1">IF(ISNUMBER(Raw_Data[[#This Row],[MOB]]),IF(Raw_Data[[#This Row],[MOB]]&lt;6,"0-5 bulan",IF(Raw_Data[[#This Row],[MOB]]&lt;12,"6-11 bulan",IF(Raw_Data[[#This Row],[MOB]]&lt;24,"12-23 bulan","24+ bulan"))),"N/A")</f>
        <v>6-11 bulan</v>
      </c>
    </row>
    <row r="2100" spans="1:37" ht="14.25" customHeight="1" x14ac:dyDescent="0.45">
      <c r="A2100" t="s">
        <v>4884</v>
      </c>
      <c r="B2100" s="64">
        <v>46152</v>
      </c>
      <c r="C2100" s="1" t="str">
        <f t="shared" ref="C2100:C2163" si="33">TEXT(B2100,"mmmm")</f>
        <v>May</v>
      </c>
      <c r="D2100" t="s">
        <v>1832</v>
      </c>
      <c r="E2100" t="s">
        <v>4885</v>
      </c>
      <c r="F2100">
        <v>54</v>
      </c>
      <c r="G2100" t="s">
        <v>40</v>
      </c>
      <c r="H2100" t="s">
        <v>108</v>
      </c>
      <c r="I2100" s="2">
        <v>4018000</v>
      </c>
      <c r="J2100" s="3">
        <f>Raw_Data[[#This Row],[cicilan_per_bulan]]/Raw_Data[[#This Row],[penghasilan_bulanan]]</f>
        <v>0.72381781981085114</v>
      </c>
      <c r="K2100" t="s">
        <v>188</v>
      </c>
      <c r="L2100" t="s">
        <v>154</v>
      </c>
      <c r="M2100" t="s">
        <v>55</v>
      </c>
      <c r="N2100" t="s">
        <v>231</v>
      </c>
      <c r="O2100" t="s">
        <v>232</v>
      </c>
      <c r="P2100" s="2">
        <v>38100000</v>
      </c>
      <c r="Q2100" s="2">
        <v>7620000</v>
      </c>
      <c r="R2100" t="str">
        <f>IF(Raw_Data[[#This Row],[persen_dp]]&lt;15%,"Low",IF(Raw_Data[[#This Row],[persen_dp]]&gt;25%,"High","Medium"))</f>
        <v>Medium</v>
      </c>
      <c r="S2100" s="3">
        <v>0.2</v>
      </c>
      <c r="T2100">
        <v>12</v>
      </c>
      <c r="U2100">
        <v>0.14499999999999999</v>
      </c>
      <c r="V2100" s="2">
        <v>2908300</v>
      </c>
      <c r="W2100" s="2">
        <v>34899000</v>
      </c>
      <c r="X2100" t="str">
        <f>IF(OR(Raw_Data[[#This Row],[status_pembayaran]]="Macet",Raw_Data[[#This Row],[status_pembayaran]]="Kurang Lancar"),"Non Performing Loan","Performing")</f>
        <v>Performing</v>
      </c>
      <c r="Y2100" t="s">
        <v>47</v>
      </c>
      <c r="Z2100">
        <v>0</v>
      </c>
      <c r="AA2100">
        <v>0</v>
      </c>
      <c r="AB2100">
        <v>1</v>
      </c>
      <c r="AC2100" t="s">
        <v>74</v>
      </c>
      <c r="AD2100">
        <f>IF(Raw_Data[[#This Row],[rasio]]&lt;0.2,1,IF(Raw_Data[[#This Row],[rasio]]&lt;0.3,2,IF(Raw_Data[[#This Row],[rasio]]&lt;0.4,3,4)))</f>
        <v>4</v>
      </c>
      <c r="AE2100">
        <f>IF(Raw_Data[[#This Row],[kategori_dp]]="High",1,IF(Raw_Data[[#This Row],[kategori_dp]]="Medium",2,3))</f>
        <v>2</v>
      </c>
      <c r="AF2100">
        <f>IF(Raw_Data[[#This Row],[tenor_bulan]]&lt;=24,1,IF(Raw_Data[[#This Row],[tenor_bulan]]&lt;=36,2,IF(Raw_Data[[#This Row],[tenor_bulan]]&lt;=48,3,4)))</f>
        <v>1</v>
      </c>
      <c r="AG2100">
        <f>IF(Raw_Data[[#This Row],[jumlah_kali_telat]]=0,0,IF(Raw_Data[[#This Row],[jumlah_kali_telat]]&lt;=2,2,4))</f>
        <v>0</v>
      </c>
      <c r="AH2100">
        <f>Raw_Data[[#This Row],[Skor_Rasio]]+Raw_Data[[#This Row],[Skor_DP]]+Raw_Data[[#This Row],[Skor_Tenor]]+Raw_Data[[#This Row],[Skor_Telat]]</f>
        <v>7</v>
      </c>
      <c r="AI2100" t="str">
        <f>IF(Raw_Data[[#This Row],[Risk_Score]]&lt;=6,"Low Risk",IF(Raw_Data[[#This Row],[Risk_Score]]&lt;=8,"Medium Risk","High Risk"))</f>
        <v>Medium Risk</v>
      </c>
      <c r="AJ2100">
        <f ca="1">IFERROR(DATEDIF(Raw_Data[[#This Row],[tanggal_pengajuan]],TODAY(),"m"),"N/A")</f>
        <v>5</v>
      </c>
      <c r="AK2100" t="str">
        <f ca="1">IF(ISNUMBER(Raw_Data[[#This Row],[MOB]]),IF(Raw_Data[[#This Row],[MOB]]&lt;6,"0-5 bulan",IF(Raw_Data[[#This Row],[MOB]]&lt;12,"6-11 bulan",IF(Raw_Data[[#This Row],[MOB]]&lt;24,"12-23 bulan","24+ bulan"))),"N/A")</f>
        <v>0-5 bulan</v>
      </c>
    </row>
    <row r="2101" spans="1:37" ht="14.25" customHeight="1" x14ac:dyDescent="0.45">
      <c r="A2101" t="s">
        <v>4886</v>
      </c>
      <c r="B2101" s="64">
        <v>46164</v>
      </c>
      <c r="C2101" s="1" t="str">
        <f t="shared" si="33"/>
        <v>May</v>
      </c>
      <c r="D2101" t="s">
        <v>638</v>
      </c>
      <c r="E2101" t="s">
        <v>4887</v>
      </c>
      <c r="F2101">
        <v>30</v>
      </c>
      <c r="G2101" t="s">
        <v>51</v>
      </c>
      <c r="H2101" t="s">
        <v>52</v>
      </c>
      <c r="I2101" s="2">
        <v>6525000</v>
      </c>
      <c r="J2101" s="3">
        <f>Raw_Data[[#This Row],[cicilan_per_bulan]]/Raw_Data[[#This Row],[penghasilan_bulanan]]</f>
        <v>0.16597701149425287</v>
      </c>
      <c r="K2101" t="s">
        <v>192</v>
      </c>
      <c r="L2101" t="s">
        <v>128</v>
      </c>
      <c r="M2101" t="s">
        <v>44</v>
      </c>
      <c r="N2101" t="s">
        <v>171</v>
      </c>
      <c r="O2101" t="s">
        <v>172</v>
      </c>
      <c r="P2101" s="2">
        <v>41853000</v>
      </c>
      <c r="Q2101" s="2">
        <v>4185000</v>
      </c>
      <c r="R2101" t="str">
        <f>IF(Raw_Data[[#This Row],[persen_dp]]&lt;15%,"Low",IF(Raw_Data[[#This Row],[persen_dp]]&gt;25%,"High","Medium"))</f>
        <v>Low</v>
      </c>
      <c r="S2101" s="3">
        <v>0.1</v>
      </c>
      <c r="T2101">
        <v>60</v>
      </c>
      <c r="U2101">
        <v>0.14499999999999999</v>
      </c>
      <c r="V2101" s="2">
        <v>1083000</v>
      </c>
      <c r="W2101" s="2">
        <v>64977000</v>
      </c>
      <c r="X2101" t="str">
        <f>IF(OR(Raw_Data[[#This Row],[status_pembayaran]]="Macet",Raw_Data[[#This Row],[status_pembayaran]]="Kurang Lancar"),"Non Performing Loan","Performing")</f>
        <v>Performing</v>
      </c>
      <c r="Y2101" t="s">
        <v>47</v>
      </c>
      <c r="Z2101">
        <v>0</v>
      </c>
      <c r="AA2101">
        <v>0</v>
      </c>
      <c r="AB2101">
        <v>1</v>
      </c>
      <c r="AC2101" t="s">
        <v>137</v>
      </c>
      <c r="AD2101">
        <f>IF(Raw_Data[[#This Row],[rasio]]&lt;0.2,1,IF(Raw_Data[[#This Row],[rasio]]&lt;0.3,2,IF(Raw_Data[[#This Row],[rasio]]&lt;0.4,3,4)))</f>
        <v>1</v>
      </c>
      <c r="AE2101">
        <f>IF(Raw_Data[[#This Row],[kategori_dp]]="High",1,IF(Raw_Data[[#This Row],[kategori_dp]]="Medium",2,3))</f>
        <v>3</v>
      </c>
      <c r="AF2101">
        <f>IF(Raw_Data[[#This Row],[tenor_bulan]]&lt;=24,1,IF(Raw_Data[[#This Row],[tenor_bulan]]&lt;=36,2,IF(Raw_Data[[#This Row],[tenor_bulan]]&lt;=48,3,4)))</f>
        <v>4</v>
      </c>
      <c r="AG2101">
        <f>IF(Raw_Data[[#This Row],[jumlah_kali_telat]]=0,0,IF(Raw_Data[[#This Row],[jumlah_kali_telat]]&lt;=2,2,4))</f>
        <v>0</v>
      </c>
      <c r="AH2101">
        <f>Raw_Data[[#This Row],[Skor_Rasio]]+Raw_Data[[#This Row],[Skor_DP]]+Raw_Data[[#This Row],[Skor_Tenor]]+Raw_Data[[#This Row],[Skor_Telat]]</f>
        <v>8</v>
      </c>
      <c r="AI2101" t="str">
        <f>IF(Raw_Data[[#This Row],[Risk_Score]]&lt;=6,"Low Risk",IF(Raw_Data[[#This Row],[Risk_Score]]&lt;=8,"Medium Risk","High Risk"))</f>
        <v>Medium Risk</v>
      </c>
      <c r="AJ2101">
        <f ca="1">IFERROR(DATEDIF(Raw_Data[[#This Row],[tanggal_pengajuan]],TODAY(),"m"),"N/A")</f>
        <v>5</v>
      </c>
      <c r="AK2101" t="str">
        <f ca="1">IF(ISNUMBER(Raw_Data[[#This Row],[MOB]]),IF(Raw_Data[[#This Row],[MOB]]&lt;6,"0-5 bulan",IF(Raw_Data[[#This Row],[MOB]]&lt;12,"6-11 bulan",IF(Raw_Data[[#This Row],[MOB]]&lt;24,"12-23 bulan","24+ bulan"))),"N/A")</f>
        <v>0-5 bulan</v>
      </c>
    </row>
    <row r="2102" spans="1:37" ht="14.25" customHeight="1" x14ac:dyDescent="0.45">
      <c r="A2102" t="s">
        <v>4888</v>
      </c>
      <c r="B2102" s="64">
        <v>46108</v>
      </c>
      <c r="C2102" s="1" t="str">
        <f t="shared" si="33"/>
        <v>March</v>
      </c>
      <c r="D2102" t="s">
        <v>839</v>
      </c>
      <c r="E2102" t="s">
        <v>4889</v>
      </c>
      <c r="F2102">
        <v>29</v>
      </c>
      <c r="G2102" t="s">
        <v>40</v>
      </c>
      <c r="H2102" t="s">
        <v>52</v>
      </c>
      <c r="I2102" s="2">
        <v>8249000</v>
      </c>
      <c r="J2102" s="3">
        <f>Raw_Data[[#This Row],[cicilan_per_bulan]]/Raw_Data[[#This Row],[penghasilan_bulanan]]</f>
        <v>0.36361983270699477</v>
      </c>
      <c r="K2102" t="s">
        <v>42</v>
      </c>
      <c r="L2102" t="s">
        <v>43</v>
      </c>
      <c r="M2102" t="s">
        <v>55</v>
      </c>
      <c r="N2102" t="s">
        <v>231</v>
      </c>
      <c r="O2102" t="s">
        <v>232</v>
      </c>
      <c r="P2102" s="2">
        <v>36984000</v>
      </c>
      <c r="Q2102" s="2">
        <v>5548000</v>
      </c>
      <c r="R2102" t="str">
        <f>IF(Raw_Data[[#This Row],[persen_dp]]&lt;15%,"Low",IF(Raw_Data[[#This Row],[persen_dp]]&gt;25%,"High","Medium"))</f>
        <v>Medium</v>
      </c>
      <c r="S2102" s="3">
        <v>0.15</v>
      </c>
      <c r="T2102">
        <v>12</v>
      </c>
      <c r="U2102">
        <v>0.14499999999999999</v>
      </c>
      <c r="V2102" s="2">
        <v>2999500</v>
      </c>
      <c r="W2102" s="2">
        <v>35995000</v>
      </c>
      <c r="X2102" t="str">
        <f>IF(OR(Raw_Data[[#This Row],[status_pembayaran]]="Macet",Raw_Data[[#This Row],[status_pembayaran]]="Kurang Lancar"),"Non Performing Loan","Performing")</f>
        <v>Performing</v>
      </c>
      <c r="Y2102" t="s">
        <v>47</v>
      </c>
      <c r="Z2102">
        <v>0</v>
      </c>
      <c r="AA2102">
        <v>0</v>
      </c>
      <c r="AB2102">
        <v>1</v>
      </c>
      <c r="AC2102" t="s">
        <v>66</v>
      </c>
      <c r="AD2102">
        <f>IF(Raw_Data[[#This Row],[rasio]]&lt;0.2,1,IF(Raw_Data[[#This Row],[rasio]]&lt;0.3,2,IF(Raw_Data[[#This Row],[rasio]]&lt;0.4,3,4)))</f>
        <v>3</v>
      </c>
      <c r="AE2102">
        <f>IF(Raw_Data[[#This Row],[kategori_dp]]="High",1,IF(Raw_Data[[#This Row],[kategori_dp]]="Medium",2,3))</f>
        <v>2</v>
      </c>
      <c r="AF2102">
        <f>IF(Raw_Data[[#This Row],[tenor_bulan]]&lt;=24,1,IF(Raw_Data[[#This Row],[tenor_bulan]]&lt;=36,2,IF(Raw_Data[[#This Row],[tenor_bulan]]&lt;=48,3,4)))</f>
        <v>1</v>
      </c>
      <c r="AG2102">
        <f>IF(Raw_Data[[#This Row],[jumlah_kali_telat]]=0,0,IF(Raw_Data[[#This Row],[jumlah_kali_telat]]&lt;=2,2,4))</f>
        <v>0</v>
      </c>
      <c r="AH2102">
        <f>Raw_Data[[#This Row],[Skor_Rasio]]+Raw_Data[[#This Row],[Skor_DP]]+Raw_Data[[#This Row],[Skor_Tenor]]+Raw_Data[[#This Row],[Skor_Telat]]</f>
        <v>6</v>
      </c>
      <c r="AI2102" t="str">
        <f>IF(Raw_Data[[#This Row],[Risk_Score]]&lt;=6,"Low Risk",IF(Raw_Data[[#This Row],[Risk_Score]]&lt;=8,"Medium Risk","High Risk"))</f>
        <v>Low Risk</v>
      </c>
      <c r="AJ2102">
        <f ca="1">IFERROR(DATEDIF(Raw_Data[[#This Row],[tanggal_pengajuan]],TODAY(),"m"),"N/A")</f>
        <v>6</v>
      </c>
      <c r="AK2102" t="str">
        <f ca="1">IF(ISNUMBER(Raw_Data[[#This Row],[MOB]]),IF(Raw_Data[[#This Row],[MOB]]&lt;6,"0-5 bulan",IF(Raw_Data[[#This Row],[MOB]]&lt;12,"6-11 bulan",IF(Raw_Data[[#This Row],[MOB]]&lt;24,"12-23 bulan","24+ bulan"))),"N/A")</f>
        <v>6-11 bulan</v>
      </c>
    </row>
    <row r="2103" spans="1:37" ht="14.25" customHeight="1" x14ac:dyDescent="0.45">
      <c r="A2103" t="s">
        <v>4890</v>
      </c>
      <c r="B2103" s="64">
        <v>46041</v>
      </c>
      <c r="C2103" s="1" t="str">
        <f t="shared" si="33"/>
        <v>January</v>
      </c>
      <c r="D2103" t="s">
        <v>49</v>
      </c>
      <c r="E2103" t="s">
        <v>4891</v>
      </c>
      <c r="F2103">
        <v>46</v>
      </c>
      <c r="G2103" t="s">
        <v>51</v>
      </c>
      <c r="H2103" t="s">
        <v>152</v>
      </c>
      <c r="I2103" s="2">
        <v>2541000</v>
      </c>
      <c r="J2103" s="3">
        <f>Raw_Data[[#This Row],[cicilan_per_bulan]]/Raw_Data[[#This Row],[penghasilan_bulanan]]</f>
        <v>0.18964974419519873</v>
      </c>
      <c r="K2103" t="s">
        <v>42</v>
      </c>
      <c r="L2103" t="s">
        <v>43</v>
      </c>
      <c r="M2103" t="s">
        <v>44</v>
      </c>
      <c r="N2103" t="s">
        <v>228</v>
      </c>
      <c r="O2103" t="s">
        <v>57</v>
      </c>
      <c r="P2103" s="2">
        <v>20146000</v>
      </c>
      <c r="Q2103" s="2">
        <v>8058000</v>
      </c>
      <c r="R2103" t="str">
        <f>IF(Raw_Data[[#This Row],[persen_dp]]&lt;15%,"Low",IF(Raw_Data[[#This Row],[persen_dp]]&gt;25%,"High","Medium"))</f>
        <v>High</v>
      </c>
      <c r="S2103" s="3">
        <v>0.4</v>
      </c>
      <c r="T2103">
        <v>36</v>
      </c>
      <c r="U2103">
        <v>0.14499999999999999</v>
      </c>
      <c r="V2103" s="2">
        <v>481900</v>
      </c>
      <c r="W2103" s="2">
        <v>17347000</v>
      </c>
      <c r="X2103" t="str">
        <f>IF(OR(Raw_Data[[#This Row],[status_pembayaran]]="Macet",Raw_Data[[#This Row],[status_pembayaran]]="Kurang Lancar"),"Non Performing Loan","Performing")</f>
        <v>Performing</v>
      </c>
      <c r="Y2103" t="s">
        <v>47</v>
      </c>
      <c r="Z2103">
        <v>0</v>
      </c>
      <c r="AA2103">
        <v>0</v>
      </c>
      <c r="AB2103">
        <v>1</v>
      </c>
      <c r="AC2103" t="s">
        <v>104</v>
      </c>
      <c r="AD2103">
        <f>IF(Raw_Data[[#This Row],[rasio]]&lt;0.2,1,IF(Raw_Data[[#This Row],[rasio]]&lt;0.3,2,IF(Raw_Data[[#This Row],[rasio]]&lt;0.4,3,4)))</f>
        <v>1</v>
      </c>
      <c r="AE2103">
        <f>IF(Raw_Data[[#This Row],[kategori_dp]]="High",1,IF(Raw_Data[[#This Row],[kategori_dp]]="Medium",2,3))</f>
        <v>1</v>
      </c>
      <c r="AF2103">
        <f>IF(Raw_Data[[#This Row],[tenor_bulan]]&lt;=24,1,IF(Raw_Data[[#This Row],[tenor_bulan]]&lt;=36,2,IF(Raw_Data[[#This Row],[tenor_bulan]]&lt;=48,3,4)))</f>
        <v>2</v>
      </c>
      <c r="AG2103">
        <f>IF(Raw_Data[[#This Row],[jumlah_kali_telat]]=0,0,IF(Raw_Data[[#This Row],[jumlah_kali_telat]]&lt;=2,2,4))</f>
        <v>0</v>
      </c>
      <c r="AH2103">
        <f>Raw_Data[[#This Row],[Skor_Rasio]]+Raw_Data[[#This Row],[Skor_DP]]+Raw_Data[[#This Row],[Skor_Tenor]]+Raw_Data[[#This Row],[Skor_Telat]]</f>
        <v>4</v>
      </c>
      <c r="AI2103" t="str">
        <f>IF(Raw_Data[[#This Row],[Risk_Score]]&lt;=6,"Low Risk",IF(Raw_Data[[#This Row],[Risk_Score]]&lt;=8,"Medium Risk","High Risk"))</f>
        <v>Low Risk</v>
      </c>
      <c r="AJ2103">
        <f ca="1">IFERROR(DATEDIF(Raw_Data[[#This Row],[tanggal_pengajuan]],TODAY(),"m"),"N/A")</f>
        <v>9</v>
      </c>
      <c r="AK2103" t="str">
        <f ca="1">IF(ISNUMBER(Raw_Data[[#This Row],[MOB]]),IF(Raw_Data[[#This Row],[MOB]]&lt;6,"0-5 bulan",IF(Raw_Data[[#This Row],[MOB]]&lt;12,"6-11 bulan",IF(Raw_Data[[#This Row],[MOB]]&lt;24,"12-23 bulan","24+ bulan"))),"N/A")</f>
        <v>6-11 bulan</v>
      </c>
    </row>
    <row r="2104" spans="1:37" ht="14.25" customHeight="1" x14ac:dyDescent="0.45">
      <c r="A2104" t="s">
        <v>4892</v>
      </c>
      <c r="B2104" s="64">
        <v>46101</v>
      </c>
      <c r="C2104" s="1" t="str">
        <f t="shared" si="33"/>
        <v>March</v>
      </c>
      <c r="D2104" t="s">
        <v>465</v>
      </c>
      <c r="E2104" t="s">
        <v>4893</v>
      </c>
      <c r="F2104">
        <v>41</v>
      </c>
      <c r="G2104" t="s">
        <v>51</v>
      </c>
      <c r="H2104" t="s">
        <v>152</v>
      </c>
      <c r="I2104" s="2">
        <v>2734000</v>
      </c>
      <c r="J2104" s="3">
        <f>Raw_Data[[#This Row],[cicilan_per_bulan]]/Raw_Data[[#This Row],[penghasilan_bulanan]]</f>
        <v>1.1719824433065107</v>
      </c>
      <c r="K2104" t="s">
        <v>42</v>
      </c>
      <c r="L2104" t="s">
        <v>43</v>
      </c>
      <c r="M2104" t="s">
        <v>55</v>
      </c>
      <c r="N2104" t="s">
        <v>395</v>
      </c>
      <c r="O2104" t="s">
        <v>396</v>
      </c>
      <c r="P2104" s="2">
        <v>59216000</v>
      </c>
      <c r="Q2104" s="2">
        <v>11843000</v>
      </c>
      <c r="R2104" t="str">
        <f>IF(Raw_Data[[#This Row],[persen_dp]]&lt;15%,"Low",IF(Raw_Data[[#This Row],[persen_dp]]&gt;25%,"High","Medium"))</f>
        <v>Medium</v>
      </c>
      <c r="S2104" s="3">
        <v>0.2</v>
      </c>
      <c r="T2104">
        <v>18</v>
      </c>
      <c r="U2104">
        <v>0.14499999999999999</v>
      </c>
      <c r="V2104" s="2">
        <v>3204200</v>
      </c>
      <c r="W2104" s="2">
        <v>57676000</v>
      </c>
      <c r="X2104" t="str">
        <f>IF(OR(Raw_Data[[#This Row],[status_pembayaran]]="Macet",Raw_Data[[#This Row],[status_pembayaran]]="Kurang Lancar"),"Non Performing Loan","Performing")</f>
        <v>Performing</v>
      </c>
      <c r="Y2104" t="s">
        <v>47</v>
      </c>
      <c r="Z2104">
        <v>0</v>
      </c>
      <c r="AA2104">
        <v>0</v>
      </c>
      <c r="AB2104">
        <v>1</v>
      </c>
      <c r="AD2104">
        <f>IF(Raw_Data[[#This Row],[rasio]]&lt;0.2,1,IF(Raw_Data[[#This Row],[rasio]]&lt;0.3,2,IF(Raw_Data[[#This Row],[rasio]]&lt;0.4,3,4)))</f>
        <v>4</v>
      </c>
      <c r="AE2104">
        <f>IF(Raw_Data[[#This Row],[kategori_dp]]="High",1,IF(Raw_Data[[#This Row],[kategori_dp]]="Medium",2,3))</f>
        <v>2</v>
      </c>
      <c r="AF2104">
        <f>IF(Raw_Data[[#This Row],[tenor_bulan]]&lt;=24,1,IF(Raw_Data[[#This Row],[tenor_bulan]]&lt;=36,2,IF(Raw_Data[[#This Row],[tenor_bulan]]&lt;=48,3,4)))</f>
        <v>1</v>
      </c>
      <c r="AG2104">
        <f>IF(Raw_Data[[#This Row],[jumlah_kali_telat]]=0,0,IF(Raw_Data[[#This Row],[jumlah_kali_telat]]&lt;=2,2,4))</f>
        <v>0</v>
      </c>
      <c r="AH2104">
        <f>Raw_Data[[#This Row],[Skor_Rasio]]+Raw_Data[[#This Row],[Skor_DP]]+Raw_Data[[#This Row],[Skor_Tenor]]+Raw_Data[[#This Row],[Skor_Telat]]</f>
        <v>7</v>
      </c>
      <c r="AI2104" t="str">
        <f>IF(Raw_Data[[#This Row],[Risk_Score]]&lt;=6,"Low Risk",IF(Raw_Data[[#This Row],[Risk_Score]]&lt;=8,"Medium Risk","High Risk"))</f>
        <v>Medium Risk</v>
      </c>
      <c r="AJ2104">
        <f ca="1">IFERROR(DATEDIF(Raw_Data[[#This Row],[tanggal_pengajuan]],TODAY(),"m"),"N/A")</f>
        <v>7</v>
      </c>
      <c r="AK2104" t="str">
        <f ca="1">IF(ISNUMBER(Raw_Data[[#This Row],[MOB]]),IF(Raw_Data[[#This Row],[MOB]]&lt;6,"0-5 bulan",IF(Raw_Data[[#This Row],[MOB]]&lt;12,"6-11 bulan",IF(Raw_Data[[#This Row],[MOB]]&lt;24,"12-23 bulan","24+ bulan"))),"N/A")</f>
        <v>6-11 bulan</v>
      </c>
    </row>
    <row r="2105" spans="1:37" ht="14.25" customHeight="1" x14ac:dyDescent="0.45">
      <c r="A2105" t="s">
        <v>4894</v>
      </c>
      <c r="B2105" s="64">
        <v>46026</v>
      </c>
      <c r="C2105" s="1" t="str">
        <f t="shared" si="33"/>
        <v>January</v>
      </c>
      <c r="D2105" t="s">
        <v>2955</v>
      </c>
      <c r="E2105" t="s">
        <v>4895</v>
      </c>
      <c r="F2105">
        <v>35</v>
      </c>
      <c r="G2105" t="s">
        <v>51</v>
      </c>
      <c r="H2105" t="s">
        <v>90</v>
      </c>
      <c r="I2105" s="2">
        <v>3437000</v>
      </c>
      <c r="J2105" s="3">
        <f>Raw_Data[[#This Row],[cicilan_per_bulan]]/Raw_Data[[#This Row],[penghasilan_bulanan]]</f>
        <v>0.18059354087867327</v>
      </c>
      <c r="K2105" t="s">
        <v>177</v>
      </c>
      <c r="L2105" t="s">
        <v>154</v>
      </c>
      <c r="M2105" t="s">
        <v>44</v>
      </c>
      <c r="N2105" t="s">
        <v>45</v>
      </c>
      <c r="O2105" t="s">
        <v>46</v>
      </c>
      <c r="P2105" s="2">
        <v>25144000</v>
      </c>
      <c r="Q2105" s="2">
        <v>6286000</v>
      </c>
      <c r="R2105" t="str">
        <f>IF(Raw_Data[[#This Row],[persen_dp]]&lt;15%,"Low",IF(Raw_Data[[#This Row],[persen_dp]]&gt;25%,"High","Medium"))</f>
        <v>Medium</v>
      </c>
      <c r="S2105" s="3">
        <v>0.25</v>
      </c>
      <c r="T2105">
        <v>48</v>
      </c>
      <c r="U2105">
        <v>0.14499999999999999</v>
      </c>
      <c r="V2105" s="2">
        <v>620700</v>
      </c>
      <c r="W2105" s="2">
        <v>29795000</v>
      </c>
      <c r="X2105" t="str">
        <f>IF(OR(Raw_Data[[#This Row],[status_pembayaran]]="Macet",Raw_Data[[#This Row],[status_pembayaran]]="Kurang Lancar"),"Non Performing Loan","Performing")</f>
        <v>Performing</v>
      </c>
      <c r="Y2105" t="s">
        <v>47</v>
      </c>
      <c r="Z2105">
        <v>0</v>
      </c>
      <c r="AA2105">
        <v>0</v>
      </c>
      <c r="AB2105">
        <v>1</v>
      </c>
      <c r="AC2105" t="s">
        <v>66</v>
      </c>
      <c r="AD2105">
        <f>IF(Raw_Data[[#This Row],[rasio]]&lt;0.2,1,IF(Raw_Data[[#This Row],[rasio]]&lt;0.3,2,IF(Raw_Data[[#This Row],[rasio]]&lt;0.4,3,4)))</f>
        <v>1</v>
      </c>
      <c r="AE2105">
        <f>IF(Raw_Data[[#This Row],[kategori_dp]]="High",1,IF(Raw_Data[[#This Row],[kategori_dp]]="Medium",2,3))</f>
        <v>2</v>
      </c>
      <c r="AF2105">
        <f>IF(Raw_Data[[#This Row],[tenor_bulan]]&lt;=24,1,IF(Raw_Data[[#This Row],[tenor_bulan]]&lt;=36,2,IF(Raw_Data[[#This Row],[tenor_bulan]]&lt;=48,3,4)))</f>
        <v>3</v>
      </c>
      <c r="AG2105">
        <f>IF(Raw_Data[[#This Row],[jumlah_kali_telat]]=0,0,IF(Raw_Data[[#This Row],[jumlah_kali_telat]]&lt;=2,2,4))</f>
        <v>0</v>
      </c>
      <c r="AH2105">
        <f>Raw_Data[[#This Row],[Skor_Rasio]]+Raw_Data[[#This Row],[Skor_DP]]+Raw_Data[[#This Row],[Skor_Tenor]]+Raw_Data[[#This Row],[Skor_Telat]]</f>
        <v>6</v>
      </c>
      <c r="AI2105" t="str">
        <f>IF(Raw_Data[[#This Row],[Risk_Score]]&lt;=6,"Low Risk",IF(Raw_Data[[#This Row],[Risk_Score]]&lt;=8,"Medium Risk","High Risk"))</f>
        <v>Low Risk</v>
      </c>
      <c r="AJ2105">
        <f ca="1">IFERROR(DATEDIF(Raw_Data[[#This Row],[tanggal_pengajuan]],TODAY(),"m"),"N/A")</f>
        <v>9</v>
      </c>
      <c r="AK2105" t="str">
        <f ca="1">IF(ISNUMBER(Raw_Data[[#This Row],[MOB]]),IF(Raw_Data[[#This Row],[MOB]]&lt;6,"0-5 bulan",IF(Raw_Data[[#This Row],[MOB]]&lt;12,"6-11 bulan",IF(Raw_Data[[#This Row],[MOB]]&lt;24,"12-23 bulan","24+ bulan"))),"N/A")</f>
        <v>6-11 bulan</v>
      </c>
    </row>
    <row r="2106" spans="1:37" ht="14.25" customHeight="1" x14ac:dyDescent="0.45">
      <c r="A2106" t="s">
        <v>4896</v>
      </c>
      <c r="B2106" s="64">
        <v>46085</v>
      </c>
      <c r="C2106" s="1" t="str">
        <f t="shared" si="33"/>
        <v>March</v>
      </c>
      <c r="D2106" t="s">
        <v>790</v>
      </c>
      <c r="E2106" t="s">
        <v>4897</v>
      </c>
      <c r="F2106">
        <v>38</v>
      </c>
      <c r="G2106" t="s">
        <v>51</v>
      </c>
      <c r="H2106" t="s">
        <v>41</v>
      </c>
      <c r="I2106" s="2">
        <v>5320000</v>
      </c>
      <c r="J2106" s="3">
        <f>Raw_Data[[#This Row],[cicilan_per_bulan]]/Raw_Data[[#This Row],[penghasilan_bulanan]]</f>
        <v>0.47253759398496242</v>
      </c>
      <c r="K2106" t="s">
        <v>188</v>
      </c>
      <c r="L2106" t="s">
        <v>154</v>
      </c>
      <c r="M2106" t="s">
        <v>55</v>
      </c>
      <c r="N2106" t="s">
        <v>147</v>
      </c>
      <c r="O2106" t="s">
        <v>148</v>
      </c>
      <c r="P2106" s="2">
        <v>30997000</v>
      </c>
      <c r="Q2106" s="2">
        <v>4650000</v>
      </c>
      <c r="R2106" t="str">
        <f>IF(Raw_Data[[#This Row],[persen_dp]]&lt;15%,"Low",IF(Raw_Data[[#This Row],[persen_dp]]&gt;25%,"High","Medium"))</f>
        <v>Medium</v>
      </c>
      <c r="S2106" s="3">
        <v>0.15</v>
      </c>
      <c r="T2106">
        <v>12</v>
      </c>
      <c r="U2106">
        <v>0.14499999999999999</v>
      </c>
      <c r="V2106" s="2">
        <v>2513900</v>
      </c>
      <c r="W2106" s="2">
        <v>30167000</v>
      </c>
      <c r="X2106" t="str">
        <f>IF(OR(Raw_Data[[#This Row],[status_pembayaran]]="Macet",Raw_Data[[#This Row],[status_pembayaran]]="Kurang Lancar"),"Non Performing Loan","Performing")</f>
        <v>Performing</v>
      </c>
      <c r="Y2106" t="s">
        <v>47</v>
      </c>
      <c r="Z2106">
        <v>0</v>
      </c>
      <c r="AA2106">
        <v>0</v>
      </c>
      <c r="AB2106">
        <v>1</v>
      </c>
      <c r="AC2106" t="s">
        <v>74</v>
      </c>
      <c r="AD2106">
        <f>IF(Raw_Data[[#This Row],[rasio]]&lt;0.2,1,IF(Raw_Data[[#This Row],[rasio]]&lt;0.3,2,IF(Raw_Data[[#This Row],[rasio]]&lt;0.4,3,4)))</f>
        <v>4</v>
      </c>
      <c r="AE2106">
        <f>IF(Raw_Data[[#This Row],[kategori_dp]]="High",1,IF(Raw_Data[[#This Row],[kategori_dp]]="Medium",2,3))</f>
        <v>2</v>
      </c>
      <c r="AF2106">
        <f>IF(Raw_Data[[#This Row],[tenor_bulan]]&lt;=24,1,IF(Raw_Data[[#This Row],[tenor_bulan]]&lt;=36,2,IF(Raw_Data[[#This Row],[tenor_bulan]]&lt;=48,3,4)))</f>
        <v>1</v>
      </c>
      <c r="AG2106">
        <f>IF(Raw_Data[[#This Row],[jumlah_kali_telat]]=0,0,IF(Raw_Data[[#This Row],[jumlah_kali_telat]]&lt;=2,2,4))</f>
        <v>0</v>
      </c>
      <c r="AH2106">
        <f>Raw_Data[[#This Row],[Skor_Rasio]]+Raw_Data[[#This Row],[Skor_DP]]+Raw_Data[[#This Row],[Skor_Tenor]]+Raw_Data[[#This Row],[Skor_Telat]]</f>
        <v>7</v>
      </c>
      <c r="AI2106" t="str">
        <f>IF(Raw_Data[[#This Row],[Risk_Score]]&lt;=6,"Low Risk",IF(Raw_Data[[#This Row],[Risk_Score]]&lt;=8,"Medium Risk","High Risk"))</f>
        <v>Medium Risk</v>
      </c>
      <c r="AJ2106">
        <f ca="1">IFERROR(DATEDIF(Raw_Data[[#This Row],[tanggal_pengajuan]],TODAY(),"m"),"N/A")</f>
        <v>7</v>
      </c>
      <c r="AK2106" t="str">
        <f ca="1">IF(ISNUMBER(Raw_Data[[#This Row],[MOB]]),IF(Raw_Data[[#This Row],[MOB]]&lt;6,"0-5 bulan",IF(Raw_Data[[#This Row],[MOB]]&lt;12,"6-11 bulan",IF(Raw_Data[[#This Row],[MOB]]&lt;24,"12-23 bulan","24+ bulan"))),"N/A")</f>
        <v>6-11 bulan</v>
      </c>
    </row>
    <row r="2107" spans="1:37" ht="14.25" customHeight="1" x14ac:dyDescent="0.45">
      <c r="A2107" t="s">
        <v>4898</v>
      </c>
      <c r="B2107" s="64">
        <v>46125</v>
      </c>
      <c r="C2107" s="1" t="str">
        <f t="shared" si="33"/>
        <v>April</v>
      </c>
      <c r="D2107" t="s">
        <v>1854</v>
      </c>
      <c r="E2107" t="s">
        <v>4899</v>
      </c>
      <c r="F2107">
        <v>56</v>
      </c>
      <c r="G2107" t="s">
        <v>51</v>
      </c>
      <c r="H2107" t="s">
        <v>41</v>
      </c>
      <c r="I2107" s="2">
        <v>5699000</v>
      </c>
      <c r="J2107" s="3">
        <f>Raw_Data[[#This Row],[cicilan_per_bulan]]/Raw_Data[[#This Row],[penghasilan_bulanan]]</f>
        <v>0.11340586067731181</v>
      </c>
      <c r="K2107" t="s">
        <v>205</v>
      </c>
      <c r="L2107" t="s">
        <v>110</v>
      </c>
      <c r="M2107" t="s">
        <v>55</v>
      </c>
      <c r="N2107" t="s">
        <v>231</v>
      </c>
      <c r="O2107" t="s">
        <v>232</v>
      </c>
      <c r="P2107" s="2">
        <v>37466000</v>
      </c>
      <c r="Q2107" s="2">
        <v>14986000</v>
      </c>
      <c r="R2107" t="str">
        <f>IF(Raw_Data[[#This Row],[persen_dp]]&lt;15%,"Low",IF(Raw_Data[[#This Row],[persen_dp]]&gt;25%,"High","Medium"))</f>
        <v>High</v>
      </c>
      <c r="S2107" s="3">
        <v>0.4</v>
      </c>
      <c r="T2107">
        <v>60</v>
      </c>
      <c r="U2107">
        <v>0.14499999999999999</v>
      </c>
      <c r="V2107" s="2">
        <v>646300</v>
      </c>
      <c r="W2107" s="2">
        <v>38778000</v>
      </c>
      <c r="X2107" t="str">
        <f>IF(OR(Raw_Data[[#This Row],[status_pembayaran]]="Macet",Raw_Data[[#This Row],[status_pembayaran]]="Kurang Lancar"),"Non Performing Loan","Performing")</f>
        <v>Performing</v>
      </c>
      <c r="Y2107" t="s">
        <v>47</v>
      </c>
      <c r="Z2107">
        <v>0</v>
      </c>
      <c r="AA2107">
        <v>0</v>
      </c>
      <c r="AB2107">
        <v>1</v>
      </c>
      <c r="AC2107" t="s">
        <v>58</v>
      </c>
      <c r="AD2107">
        <f>IF(Raw_Data[[#This Row],[rasio]]&lt;0.2,1,IF(Raw_Data[[#This Row],[rasio]]&lt;0.3,2,IF(Raw_Data[[#This Row],[rasio]]&lt;0.4,3,4)))</f>
        <v>1</v>
      </c>
      <c r="AE2107">
        <f>IF(Raw_Data[[#This Row],[kategori_dp]]="High",1,IF(Raw_Data[[#This Row],[kategori_dp]]="Medium",2,3))</f>
        <v>1</v>
      </c>
      <c r="AF2107">
        <f>IF(Raw_Data[[#This Row],[tenor_bulan]]&lt;=24,1,IF(Raw_Data[[#This Row],[tenor_bulan]]&lt;=36,2,IF(Raw_Data[[#This Row],[tenor_bulan]]&lt;=48,3,4)))</f>
        <v>4</v>
      </c>
      <c r="AG2107">
        <f>IF(Raw_Data[[#This Row],[jumlah_kali_telat]]=0,0,IF(Raw_Data[[#This Row],[jumlah_kali_telat]]&lt;=2,2,4))</f>
        <v>0</v>
      </c>
      <c r="AH2107">
        <f>Raw_Data[[#This Row],[Skor_Rasio]]+Raw_Data[[#This Row],[Skor_DP]]+Raw_Data[[#This Row],[Skor_Tenor]]+Raw_Data[[#This Row],[Skor_Telat]]</f>
        <v>6</v>
      </c>
      <c r="AI2107" t="str">
        <f>IF(Raw_Data[[#This Row],[Risk_Score]]&lt;=6,"Low Risk",IF(Raw_Data[[#This Row],[Risk_Score]]&lt;=8,"Medium Risk","High Risk"))</f>
        <v>Low Risk</v>
      </c>
      <c r="AJ2107">
        <f ca="1">IFERROR(DATEDIF(Raw_Data[[#This Row],[tanggal_pengajuan]],TODAY(),"m"),"N/A")</f>
        <v>6</v>
      </c>
      <c r="AK2107" t="str">
        <f ca="1">IF(ISNUMBER(Raw_Data[[#This Row],[MOB]]),IF(Raw_Data[[#This Row],[MOB]]&lt;6,"0-5 bulan",IF(Raw_Data[[#This Row],[MOB]]&lt;12,"6-11 bulan",IF(Raw_Data[[#This Row],[MOB]]&lt;24,"12-23 bulan","24+ bulan"))),"N/A")</f>
        <v>6-11 bulan</v>
      </c>
    </row>
    <row r="2108" spans="1:37" ht="14.25" customHeight="1" x14ac:dyDescent="0.45">
      <c r="A2108" t="s">
        <v>4900</v>
      </c>
      <c r="B2108" s="64">
        <v>46099</v>
      </c>
      <c r="C2108" s="1" t="str">
        <f t="shared" si="33"/>
        <v>March</v>
      </c>
      <c r="D2108" t="s">
        <v>2943</v>
      </c>
      <c r="E2108" t="s">
        <v>4901</v>
      </c>
      <c r="F2108">
        <v>51</v>
      </c>
      <c r="G2108" t="s">
        <v>40</v>
      </c>
      <c r="H2108" t="s">
        <v>101</v>
      </c>
      <c r="I2108" s="2">
        <v>3755000</v>
      </c>
      <c r="J2108" s="3">
        <f>Raw_Data[[#This Row],[cicilan_per_bulan]]/Raw_Data[[#This Row],[penghasilan_bulanan]]</f>
        <v>0.33121171770972035</v>
      </c>
      <c r="K2108" t="s">
        <v>127</v>
      </c>
      <c r="L2108" t="s">
        <v>128</v>
      </c>
      <c r="M2108" t="s">
        <v>44</v>
      </c>
      <c r="N2108" t="s">
        <v>171</v>
      </c>
      <c r="O2108" t="s">
        <v>172</v>
      </c>
      <c r="P2108" s="2">
        <v>41601000</v>
      </c>
      <c r="Q2108" s="2">
        <v>10400000</v>
      </c>
      <c r="R2108" t="str">
        <f>IF(Raw_Data[[#This Row],[persen_dp]]&lt;15%,"Low",IF(Raw_Data[[#This Row],[persen_dp]]&gt;25%,"High","Medium"))</f>
        <v>Medium</v>
      </c>
      <c r="S2108" s="3">
        <v>0.25</v>
      </c>
      <c r="T2108">
        <v>36</v>
      </c>
      <c r="U2108">
        <v>0.14499999999999999</v>
      </c>
      <c r="V2108" s="2">
        <v>1243700</v>
      </c>
      <c r="W2108" s="2">
        <v>44774000</v>
      </c>
      <c r="X2108" t="str">
        <f>IF(OR(Raw_Data[[#This Row],[status_pembayaran]]="Macet",Raw_Data[[#This Row],[status_pembayaran]]="Kurang Lancar"),"Non Performing Loan","Performing")</f>
        <v>Performing</v>
      </c>
      <c r="Y2108" t="s">
        <v>47</v>
      </c>
      <c r="Z2108">
        <v>0</v>
      </c>
      <c r="AA2108">
        <v>0</v>
      </c>
      <c r="AB2108">
        <v>1</v>
      </c>
      <c r="AC2108" t="s">
        <v>58</v>
      </c>
      <c r="AD2108">
        <f>IF(Raw_Data[[#This Row],[rasio]]&lt;0.2,1,IF(Raw_Data[[#This Row],[rasio]]&lt;0.3,2,IF(Raw_Data[[#This Row],[rasio]]&lt;0.4,3,4)))</f>
        <v>3</v>
      </c>
      <c r="AE2108">
        <f>IF(Raw_Data[[#This Row],[kategori_dp]]="High",1,IF(Raw_Data[[#This Row],[kategori_dp]]="Medium",2,3))</f>
        <v>2</v>
      </c>
      <c r="AF2108">
        <f>IF(Raw_Data[[#This Row],[tenor_bulan]]&lt;=24,1,IF(Raw_Data[[#This Row],[tenor_bulan]]&lt;=36,2,IF(Raw_Data[[#This Row],[tenor_bulan]]&lt;=48,3,4)))</f>
        <v>2</v>
      </c>
      <c r="AG2108">
        <f>IF(Raw_Data[[#This Row],[jumlah_kali_telat]]=0,0,IF(Raw_Data[[#This Row],[jumlah_kali_telat]]&lt;=2,2,4))</f>
        <v>0</v>
      </c>
      <c r="AH2108">
        <f>Raw_Data[[#This Row],[Skor_Rasio]]+Raw_Data[[#This Row],[Skor_DP]]+Raw_Data[[#This Row],[Skor_Tenor]]+Raw_Data[[#This Row],[Skor_Telat]]</f>
        <v>7</v>
      </c>
      <c r="AI2108" t="str">
        <f>IF(Raw_Data[[#This Row],[Risk_Score]]&lt;=6,"Low Risk",IF(Raw_Data[[#This Row],[Risk_Score]]&lt;=8,"Medium Risk","High Risk"))</f>
        <v>Medium Risk</v>
      </c>
      <c r="AJ2108">
        <f ca="1">IFERROR(DATEDIF(Raw_Data[[#This Row],[tanggal_pengajuan]],TODAY(),"m"),"N/A")</f>
        <v>7</v>
      </c>
      <c r="AK2108" t="str">
        <f ca="1">IF(ISNUMBER(Raw_Data[[#This Row],[MOB]]),IF(Raw_Data[[#This Row],[MOB]]&lt;6,"0-5 bulan",IF(Raw_Data[[#This Row],[MOB]]&lt;12,"6-11 bulan",IF(Raw_Data[[#This Row],[MOB]]&lt;24,"12-23 bulan","24+ bulan"))),"N/A")</f>
        <v>6-11 bulan</v>
      </c>
    </row>
    <row r="2109" spans="1:37" ht="14.25" customHeight="1" x14ac:dyDescent="0.45">
      <c r="A2109" t="s">
        <v>4902</v>
      </c>
      <c r="B2109" s="64">
        <v>46143</v>
      </c>
      <c r="C2109" s="1" t="str">
        <f t="shared" si="33"/>
        <v>May</v>
      </c>
      <c r="D2109" t="s">
        <v>509</v>
      </c>
      <c r="E2109" t="s">
        <v>4903</v>
      </c>
      <c r="F2109">
        <v>50</v>
      </c>
      <c r="G2109" t="s">
        <v>40</v>
      </c>
      <c r="H2109" t="s">
        <v>52</v>
      </c>
      <c r="I2109" s="2">
        <v>9516000</v>
      </c>
      <c r="J2109" s="3">
        <f>Raw_Data[[#This Row],[cicilan_per_bulan]]/Raw_Data[[#This Row],[penghasilan_bulanan]]</f>
        <v>8.1672971836906263E-2</v>
      </c>
      <c r="K2109" t="s">
        <v>42</v>
      </c>
      <c r="L2109" t="s">
        <v>43</v>
      </c>
      <c r="M2109" t="s">
        <v>55</v>
      </c>
      <c r="N2109" t="s">
        <v>147</v>
      </c>
      <c r="O2109" t="s">
        <v>148</v>
      </c>
      <c r="P2109" s="2">
        <v>31803000</v>
      </c>
      <c r="Q2109" s="2">
        <v>4770000</v>
      </c>
      <c r="R2109" t="str">
        <f>IF(Raw_Data[[#This Row],[persen_dp]]&lt;15%,"Low",IF(Raw_Data[[#This Row],[persen_dp]]&gt;25%,"High","Medium"))</f>
        <v>Medium</v>
      </c>
      <c r="S2109" s="3">
        <v>0.15</v>
      </c>
      <c r="T2109">
        <v>60</v>
      </c>
      <c r="U2109">
        <v>0.14499999999999999</v>
      </c>
      <c r="V2109" s="2">
        <v>777200</v>
      </c>
      <c r="W2109" s="2">
        <v>46632000</v>
      </c>
      <c r="X2109" t="str">
        <f>IF(OR(Raw_Data[[#This Row],[status_pembayaran]]="Macet",Raw_Data[[#This Row],[status_pembayaran]]="Kurang Lancar"),"Non Performing Loan","Performing")</f>
        <v>Performing</v>
      </c>
      <c r="Y2109" t="s">
        <v>47</v>
      </c>
      <c r="Z2109">
        <v>0</v>
      </c>
      <c r="AA2109">
        <v>0</v>
      </c>
      <c r="AB2109">
        <v>1</v>
      </c>
      <c r="AC2109" t="s">
        <v>104</v>
      </c>
      <c r="AD2109">
        <f>IF(Raw_Data[[#This Row],[rasio]]&lt;0.2,1,IF(Raw_Data[[#This Row],[rasio]]&lt;0.3,2,IF(Raw_Data[[#This Row],[rasio]]&lt;0.4,3,4)))</f>
        <v>1</v>
      </c>
      <c r="AE2109">
        <f>IF(Raw_Data[[#This Row],[kategori_dp]]="High",1,IF(Raw_Data[[#This Row],[kategori_dp]]="Medium",2,3))</f>
        <v>2</v>
      </c>
      <c r="AF2109">
        <f>IF(Raw_Data[[#This Row],[tenor_bulan]]&lt;=24,1,IF(Raw_Data[[#This Row],[tenor_bulan]]&lt;=36,2,IF(Raw_Data[[#This Row],[tenor_bulan]]&lt;=48,3,4)))</f>
        <v>4</v>
      </c>
      <c r="AG2109">
        <f>IF(Raw_Data[[#This Row],[jumlah_kali_telat]]=0,0,IF(Raw_Data[[#This Row],[jumlah_kali_telat]]&lt;=2,2,4))</f>
        <v>0</v>
      </c>
      <c r="AH2109">
        <f>Raw_Data[[#This Row],[Skor_Rasio]]+Raw_Data[[#This Row],[Skor_DP]]+Raw_Data[[#This Row],[Skor_Tenor]]+Raw_Data[[#This Row],[Skor_Telat]]</f>
        <v>7</v>
      </c>
      <c r="AI2109" t="str">
        <f>IF(Raw_Data[[#This Row],[Risk_Score]]&lt;=6,"Low Risk",IF(Raw_Data[[#This Row],[Risk_Score]]&lt;=8,"Medium Risk","High Risk"))</f>
        <v>Medium Risk</v>
      </c>
      <c r="AJ2109">
        <f ca="1">IFERROR(DATEDIF(Raw_Data[[#This Row],[tanggal_pengajuan]],TODAY(),"m"),"N/A")</f>
        <v>5</v>
      </c>
      <c r="AK2109" t="str">
        <f ca="1">IF(ISNUMBER(Raw_Data[[#This Row],[MOB]]),IF(Raw_Data[[#This Row],[MOB]]&lt;6,"0-5 bulan",IF(Raw_Data[[#This Row],[MOB]]&lt;12,"6-11 bulan",IF(Raw_Data[[#This Row],[MOB]]&lt;24,"12-23 bulan","24+ bulan"))),"N/A")</f>
        <v>0-5 bulan</v>
      </c>
    </row>
    <row r="2110" spans="1:37" ht="14.25" customHeight="1" x14ac:dyDescent="0.45">
      <c r="A2110" t="s">
        <v>4904</v>
      </c>
      <c r="B2110" s="64">
        <v>46035</v>
      </c>
      <c r="C2110" s="1" t="str">
        <f t="shared" si="33"/>
        <v>January</v>
      </c>
      <c r="D2110" t="s">
        <v>704</v>
      </c>
      <c r="E2110" t="s">
        <v>4905</v>
      </c>
      <c r="F2110">
        <v>57</v>
      </c>
      <c r="G2110" t="s">
        <v>40</v>
      </c>
      <c r="H2110" t="s">
        <v>96</v>
      </c>
      <c r="I2110" s="2">
        <v>6572000</v>
      </c>
      <c r="J2110" s="3">
        <f>Raw_Data[[#This Row],[cicilan_per_bulan]]/Raw_Data[[#This Row],[penghasilan_bulanan]]</f>
        <v>4.943700547778454E-2</v>
      </c>
      <c r="K2110" t="s">
        <v>91</v>
      </c>
      <c r="L2110" t="s">
        <v>92</v>
      </c>
      <c r="M2110" t="s">
        <v>249</v>
      </c>
      <c r="N2110" t="s">
        <v>250</v>
      </c>
      <c r="O2110" t="s">
        <v>57</v>
      </c>
      <c r="P2110" s="2">
        <v>16142000</v>
      </c>
      <c r="Q2110" s="2">
        <v>4843000</v>
      </c>
      <c r="R2110" t="str">
        <f>IF(Raw_Data[[#This Row],[persen_dp]]&lt;15%,"Low",IF(Raw_Data[[#This Row],[persen_dp]]&gt;25%,"High","Medium"))</f>
        <v>High</v>
      </c>
      <c r="S2110" s="3">
        <v>0.3</v>
      </c>
      <c r="T2110">
        <v>60</v>
      </c>
      <c r="U2110">
        <v>0.14499999999999999</v>
      </c>
      <c r="V2110" s="2">
        <v>324900</v>
      </c>
      <c r="W2110" s="2">
        <v>19492000</v>
      </c>
      <c r="X2110" t="str">
        <f>IF(OR(Raw_Data[[#This Row],[status_pembayaran]]="Macet",Raw_Data[[#This Row],[status_pembayaran]]="Kurang Lancar"),"Non Performing Loan","Performing")</f>
        <v>Performing</v>
      </c>
      <c r="Y2110" t="s">
        <v>47</v>
      </c>
      <c r="Z2110">
        <v>0</v>
      </c>
      <c r="AA2110">
        <v>0</v>
      </c>
      <c r="AB2110">
        <v>1</v>
      </c>
      <c r="AC2110" t="s">
        <v>74</v>
      </c>
      <c r="AD2110">
        <f>IF(Raw_Data[[#This Row],[rasio]]&lt;0.2,1,IF(Raw_Data[[#This Row],[rasio]]&lt;0.3,2,IF(Raw_Data[[#This Row],[rasio]]&lt;0.4,3,4)))</f>
        <v>1</v>
      </c>
      <c r="AE2110">
        <f>IF(Raw_Data[[#This Row],[kategori_dp]]="High",1,IF(Raw_Data[[#This Row],[kategori_dp]]="Medium",2,3))</f>
        <v>1</v>
      </c>
      <c r="AF2110">
        <f>IF(Raw_Data[[#This Row],[tenor_bulan]]&lt;=24,1,IF(Raw_Data[[#This Row],[tenor_bulan]]&lt;=36,2,IF(Raw_Data[[#This Row],[tenor_bulan]]&lt;=48,3,4)))</f>
        <v>4</v>
      </c>
      <c r="AG2110">
        <f>IF(Raw_Data[[#This Row],[jumlah_kali_telat]]=0,0,IF(Raw_Data[[#This Row],[jumlah_kali_telat]]&lt;=2,2,4))</f>
        <v>0</v>
      </c>
      <c r="AH2110">
        <f>Raw_Data[[#This Row],[Skor_Rasio]]+Raw_Data[[#This Row],[Skor_DP]]+Raw_Data[[#This Row],[Skor_Tenor]]+Raw_Data[[#This Row],[Skor_Telat]]</f>
        <v>6</v>
      </c>
      <c r="AI2110" t="str">
        <f>IF(Raw_Data[[#This Row],[Risk_Score]]&lt;=6,"Low Risk",IF(Raw_Data[[#This Row],[Risk_Score]]&lt;=8,"Medium Risk","High Risk"))</f>
        <v>Low Risk</v>
      </c>
      <c r="AJ2110">
        <f ca="1">IFERROR(DATEDIF(Raw_Data[[#This Row],[tanggal_pengajuan]],TODAY(),"m"),"N/A")</f>
        <v>9</v>
      </c>
      <c r="AK2110" t="str">
        <f ca="1">IF(ISNUMBER(Raw_Data[[#This Row],[MOB]]),IF(Raw_Data[[#This Row],[MOB]]&lt;6,"0-5 bulan",IF(Raw_Data[[#This Row],[MOB]]&lt;12,"6-11 bulan",IF(Raw_Data[[#This Row],[MOB]]&lt;24,"12-23 bulan","24+ bulan"))),"N/A")</f>
        <v>6-11 bulan</v>
      </c>
    </row>
    <row r="2111" spans="1:37" ht="14.25" customHeight="1" x14ac:dyDescent="0.45">
      <c r="A2111" t="s">
        <v>4906</v>
      </c>
      <c r="B2111" s="64">
        <v>46134</v>
      </c>
      <c r="C2111" s="1" t="str">
        <f t="shared" si="33"/>
        <v>April</v>
      </c>
      <c r="D2111" t="s">
        <v>3346</v>
      </c>
      <c r="E2111" t="s">
        <v>4907</v>
      </c>
      <c r="F2111">
        <v>31</v>
      </c>
      <c r="G2111" t="s">
        <v>51</v>
      </c>
      <c r="H2111" t="s">
        <v>108</v>
      </c>
      <c r="I2111" s="2">
        <v>4739000</v>
      </c>
      <c r="J2111" s="3">
        <f>Raw_Data[[#This Row],[cicilan_per_bulan]]/Raw_Data[[#This Row],[penghasilan_bulanan]]</f>
        <v>0.43215868326651191</v>
      </c>
      <c r="K2111" t="s">
        <v>188</v>
      </c>
      <c r="L2111" t="s">
        <v>154</v>
      </c>
      <c r="M2111" t="s">
        <v>44</v>
      </c>
      <c r="N2111" t="s">
        <v>171</v>
      </c>
      <c r="O2111" t="s">
        <v>172</v>
      </c>
      <c r="P2111" s="2">
        <v>43256000</v>
      </c>
      <c r="Q2111" s="2">
        <v>12977000</v>
      </c>
      <c r="R2111" t="str">
        <f>IF(Raw_Data[[#This Row],[persen_dp]]&lt;15%,"Low",IF(Raw_Data[[#This Row],[persen_dp]]&gt;25%,"High","Medium"))</f>
        <v>High</v>
      </c>
      <c r="S2111" s="3">
        <v>0.3</v>
      </c>
      <c r="T2111">
        <v>18</v>
      </c>
      <c r="U2111">
        <v>0.14499999999999999</v>
      </c>
      <c r="V2111" s="2">
        <v>2048000</v>
      </c>
      <c r="W2111" s="2">
        <v>36865000</v>
      </c>
      <c r="X2111" t="str">
        <f>IF(OR(Raw_Data[[#This Row],[status_pembayaran]]="Macet",Raw_Data[[#This Row],[status_pembayaran]]="Kurang Lancar"),"Non Performing Loan","Performing")</f>
        <v>Performing</v>
      </c>
      <c r="Y2111" t="s">
        <v>47</v>
      </c>
      <c r="Z2111">
        <v>0</v>
      </c>
      <c r="AA2111">
        <v>0</v>
      </c>
      <c r="AB2111">
        <v>1</v>
      </c>
      <c r="AD2111">
        <f>IF(Raw_Data[[#This Row],[rasio]]&lt;0.2,1,IF(Raw_Data[[#This Row],[rasio]]&lt;0.3,2,IF(Raw_Data[[#This Row],[rasio]]&lt;0.4,3,4)))</f>
        <v>4</v>
      </c>
      <c r="AE2111">
        <f>IF(Raw_Data[[#This Row],[kategori_dp]]="High",1,IF(Raw_Data[[#This Row],[kategori_dp]]="Medium",2,3))</f>
        <v>1</v>
      </c>
      <c r="AF2111">
        <f>IF(Raw_Data[[#This Row],[tenor_bulan]]&lt;=24,1,IF(Raw_Data[[#This Row],[tenor_bulan]]&lt;=36,2,IF(Raw_Data[[#This Row],[tenor_bulan]]&lt;=48,3,4)))</f>
        <v>1</v>
      </c>
      <c r="AG2111">
        <f>IF(Raw_Data[[#This Row],[jumlah_kali_telat]]=0,0,IF(Raw_Data[[#This Row],[jumlah_kali_telat]]&lt;=2,2,4))</f>
        <v>0</v>
      </c>
      <c r="AH2111">
        <f>Raw_Data[[#This Row],[Skor_Rasio]]+Raw_Data[[#This Row],[Skor_DP]]+Raw_Data[[#This Row],[Skor_Tenor]]+Raw_Data[[#This Row],[Skor_Telat]]</f>
        <v>6</v>
      </c>
      <c r="AI2111" t="str">
        <f>IF(Raw_Data[[#This Row],[Risk_Score]]&lt;=6,"Low Risk",IF(Raw_Data[[#This Row],[Risk_Score]]&lt;=8,"Medium Risk","High Risk"))</f>
        <v>Low Risk</v>
      </c>
      <c r="AJ2111">
        <f ca="1">IFERROR(DATEDIF(Raw_Data[[#This Row],[tanggal_pengajuan]],TODAY(),"m"),"N/A")</f>
        <v>6</v>
      </c>
      <c r="AK2111" t="str">
        <f ca="1">IF(ISNUMBER(Raw_Data[[#This Row],[MOB]]),IF(Raw_Data[[#This Row],[MOB]]&lt;6,"0-5 bulan",IF(Raw_Data[[#This Row],[MOB]]&lt;12,"6-11 bulan",IF(Raw_Data[[#This Row],[MOB]]&lt;24,"12-23 bulan","24+ bulan"))),"N/A")</f>
        <v>6-11 bulan</v>
      </c>
    </row>
    <row r="2112" spans="1:37" ht="14.25" customHeight="1" x14ac:dyDescent="0.45">
      <c r="A2112" t="s">
        <v>4908</v>
      </c>
      <c r="B2112" s="64">
        <v>46142</v>
      </c>
      <c r="C2112" s="1" t="str">
        <f t="shared" si="33"/>
        <v>April</v>
      </c>
      <c r="D2112" t="s">
        <v>2223</v>
      </c>
      <c r="E2112" t="s">
        <v>4909</v>
      </c>
      <c r="F2112">
        <v>28</v>
      </c>
      <c r="G2112" t="s">
        <v>51</v>
      </c>
      <c r="H2112" t="s">
        <v>41</v>
      </c>
      <c r="I2112" s="2">
        <v>4777000</v>
      </c>
      <c r="J2112" s="3">
        <f>Raw_Data[[#This Row],[cicilan_per_bulan]]/Raw_Data[[#This Row],[penghasilan_bulanan]]</f>
        <v>0.15262717186518734</v>
      </c>
      <c r="K2112" t="s">
        <v>268</v>
      </c>
      <c r="L2112" t="s">
        <v>110</v>
      </c>
      <c r="M2112" t="s">
        <v>44</v>
      </c>
      <c r="N2112" t="s">
        <v>83</v>
      </c>
      <c r="O2112" t="s">
        <v>57</v>
      </c>
      <c r="P2112" s="2">
        <v>18086000</v>
      </c>
      <c r="Q2112" s="2">
        <v>4521000</v>
      </c>
      <c r="R2112" t="str">
        <f>IF(Raw_Data[[#This Row],[persen_dp]]&lt;15%,"Low",IF(Raw_Data[[#This Row],[persen_dp]]&gt;25%,"High","Medium"))</f>
        <v>Medium</v>
      </c>
      <c r="S2112" s="3">
        <v>0.25</v>
      </c>
      <c r="T2112">
        <v>24</v>
      </c>
      <c r="U2112">
        <v>0.14499999999999999</v>
      </c>
      <c r="V2112" s="2">
        <v>729100</v>
      </c>
      <c r="W2112" s="2">
        <v>17498000</v>
      </c>
      <c r="X2112" t="str">
        <f>IF(OR(Raw_Data[[#This Row],[status_pembayaran]]="Macet",Raw_Data[[#This Row],[status_pembayaran]]="Kurang Lancar"),"Non Performing Loan","Performing")</f>
        <v>Performing</v>
      </c>
      <c r="Y2112" t="s">
        <v>47</v>
      </c>
      <c r="Z2112">
        <v>0</v>
      </c>
      <c r="AA2112">
        <v>0</v>
      </c>
      <c r="AB2112">
        <v>1</v>
      </c>
      <c r="AC2112" t="s">
        <v>58</v>
      </c>
      <c r="AD2112">
        <f>IF(Raw_Data[[#This Row],[rasio]]&lt;0.2,1,IF(Raw_Data[[#This Row],[rasio]]&lt;0.3,2,IF(Raw_Data[[#This Row],[rasio]]&lt;0.4,3,4)))</f>
        <v>1</v>
      </c>
      <c r="AE2112">
        <f>IF(Raw_Data[[#This Row],[kategori_dp]]="High",1,IF(Raw_Data[[#This Row],[kategori_dp]]="Medium",2,3))</f>
        <v>2</v>
      </c>
      <c r="AF2112">
        <f>IF(Raw_Data[[#This Row],[tenor_bulan]]&lt;=24,1,IF(Raw_Data[[#This Row],[tenor_bulan]]&lt;=36,2,IF(Raw_Data[[#This Row],[tenor_bulan]]&lt;=48,3,4)))</f>
        <v>1</v>
      </c>
      <c r="AG2112">
        <f>IF(Raw_Data[[#This Row],[jumlah_kali_telat]]=0,0,IF(Raw_Data[[#This Row],[jumlah_kali_telat]]&lt;=2,2,4))</f>
        <v>0</v>
      </c>
      <c r="AH2112">
        <f>Raw_Data[[#This Row],[Skor_Rasio]]+Raw_Data[[#This Row],[Skor_DP]]+Raw_Data[[#This Row],[Skor_Tenor]]+Raw_Data[[#This Row],[Skor_Telat]]</f>
        <v>4</v>
      </c>
      <c r="AI2112" t="str">
        <f>IF(Raw_Data[[#This Row],[Risk_Score]]&lt;=6,"Low Risk",IF(Raw_Data[[#This Row],[Risk_Score]]&lt;=8,"Medium Risk","High Risk"))</f>
        <v>Low Risk</v>
      </c>
      <c r="AJ2112">
        <f ca="1">IFERROR(DATEDIF(Raw_Data[[#This Row],[tanggal_pengajuan]],TODAY(),"m"),"N/A")</f>
        <v>5</v>
      </c>
      <c r="AK2112" t="str">
        <f ca="1">IF(ISNUMBER(Raw_Data[[#This Row],[MOB]]),IF(Raw_Data[[#This Row],[MOB]]&lt;6,"0-5 bulan",IF(Raw_Data[[#This Row],[MOB]]&lt;12,"6-11 bulan",IF(Raw_Data[[#This Row],[MOB]]&lt;24,"12-23 bulan","24+ bulan"))),"N/A")</f>
        <v>0-5 bulan</v>
      </c>
    </row>
    <row r="2113" spans="1:37" ht="14.25" customHeight="1" x14ac:dyDescent="0.45">
      <c r="A2113" t="s">
        <v>4910</v>
      </c>
      <c r="B2113" s="64">
        <v>46161</v>
      </c>
      <c r="C2113" s="1" t="str">
        <f t="shared" si="33"/>
        <v>May</v>
      </c>
      <c r="D2113" t="s">
        <v>3579</v>
      </c>
      <c r="E2113" t="s">
        <v>4911</v>
      </c>
      <c r="F2113">
        <v>40</v>
      </c>
      <c r="G2113" t="s">
        <v>51</v>
      </c>
      <c r="H2113" t="s">
        <v>41</v>
      </c>
      <c r="I2113" s="2">
        <v>5557000</v>
      </c>
      <c r="J2113" s="3">
        <f>Raw_Data[[#This Row],[cicilan_per_bulan]]/Raw_Data[[#This Row],[penghasilan_bulanan]]</f>
        <v>0.13429908223861797</v>
      </c>
      <c r="K2113" t="s">
        <v>192</v>
      </c>
      <c r="L2113" t="s">
        <v>128</v>
      </c>
      <c r="M2113" t="s">
        <v>44</v>
      </c>
      <c r="N2113" t="s">
        <v>129</v>
      </c>
      <c r="O2113" t="s">
        <v>130</v>
      </c>
      <c r="P2113" s="2">
        <v>23401000</v>
      </c>
      <c r="Q2113" s="2">
        <v>4680000</v>
      </c>
      <c r="R2113" t="str">
        <f>IF(Raw_Data[[#This Row],[persen_dp]]&lt;15%,"Low",IF(Raw_Data[[#This Row],[persen_dp]]&gt;25%,"High","Medium"))</f>
        <v>Medium</v>
      </c>
      <c r="S2113" s="3">
        <v>0.2</v>
      </c>
      <c r="T2113">
        <v>36</v>
      </c>
      <c r="U2113">
        <v>0.14499999999999999</v>
      </c>
      <c r="V2113" s="2">
        <v>746300</v>
      </c>
      <c r="W2113" s="2">
        <v>26865000</v>
      </c>
      <c r="X2113" t="str">
        <f>IF(OR(Raw_Data[[#This Row],[status_pembayaran]]="Macet",Raw_Data[[#This Row],[status_pembayaran]]="Kurang Lancar"),"Non Performing Loan","Performing")</f>
        <v>Performing</v>
      </c>
      <c r="Y2113" t="s">
        <v>47</v>
      </c>
      <c r="Z2113">
        <v>0</v>
      </c>
      <c r="AA2113">
        <v>0</v>
      </c>
      <c r="AB2113">
        <v>1</v>
      </c>
      <c r="AC2113" t="s">
        <v>137</v>
      </c>
      <c r="AD2113">
        <f>IF(Raw_Data[[#This Row],[rasio]]&lt;0.2,1,IF(Raw_Data[[#This Row],[rasio]]&lt;0.3,2,IF(Raw_Data[[#This Row],[rasio]]&lt;0.4,3,4)))</f>
        <v>1</v>
      </c>
      <c r="AE2113">
        <f>IF(Raw_Data[[#This Row],[kategori_dp]]="High",1,IF(Raw_Data[[#This Row],[kategori_dp]]="Medium",2,3))</f>
        <v>2</v>
      </c>
      <c r="AF2113">
        <f>IF(Raw_Data[[#This Row],[tenor_bulan]]&lt;=24,1,IF(Raw_Data[[#This Row],[tenor_bulan]]&lt;=36,2,IF(Raw_Data[[#This Row],[tenor_bulan]]&lt;=48,3,4)))</f>
        <v>2</v>
      </c>
      <c r="AG2113">
        <f>IF(Raw_Data[[#This Row],[jumlah_kali_telat]]=0,0,IF(Raw_Data[[#This Row],[jumlah_kali_telat]]&lt;=2,2,4))</f>
        <v>0</v>
      </c>
      <c r="AH2113">
        <f>Raw_Data[[#This Row],[Skor_Rasio]]+Raw_Data[[#This Row],[Skor_DP]]+Raw_Data[[#This Row],[Skor_Tenor]]+Raw_Data[[#This Row],[Skor_Telat]]</f>
        <v>5</v>
      </c>
      <c r="AI2113" t="str">
        <f>IF(Raw_Data[[#This Row],[Risk_Score]]&lt;=6,"Low Risk",IF(Raw_Data[[#This Row],[Risk_Score]]&lt;=8,"Medium Risk","High Risk"))</f>
        <v>Low Risk</v>
      </c>
      <c r="AJ2113">
        <f ca="1">IFERROR(DATEDIF(Raw_Data[[#This Row],[tanggal_pengajuan]],TODAY(),"m"),"N/A")</f>
        <v>5</v>
      </c>
      <c r="AK2113" t="str">
        <f ca="1">IF(ISNUMBER(Raw_Data[[#This Row],[MOB]]),IF(Raw_Data[[#This Row],[MOB]]&lt;6,"0-5 bulan",IF(Raw_Data[[#This Row],[MOB]]&lt;12,"6-11 bulan",IF(Raw_Data[[#This Row],[MOB]]&lt;24,"12-23 bulan","24+ bulan"))),"N/A")</f>
        <v>0-5 bulan</v>
      </c>
    </row>
    <row r="2114" spans="1:37" ht="14.25" customHeight="1" x14ac:dyDescent="0.45">
      <c r="A2114" t="s">
        <v>4912</v>
      </c>
      <c r="B2114" s="64">
        <v>46024</v>
      </c>
      <c r="C2114" s="1" t="str">
        <f t="shared" si="33"/>
        <v>January</v>
      </c>
      <c r="D2114" t="s">
        <v>3403</v>
      </c>
      <c r="E2114" t="s">
        <v>4913</v>
      </c>
      <c r="F2114">
        <v>28</v>
      </c>
      <c r="G2114" t="s">
        <v>40</v>
      </c>
      <c r="H2114" t="s">
        <v>41</v>
      </c>
      <c r="I2114" s="2">
        <v>7117000</v>
      </c>
      <c r="J2114" s="3">
        <f>Raw_Data[[#This Row],[cicilan_per_bulan]]/Raw_Data[[#This Row],[penghasilan_bulanan]]</f>
        <v>0.51698749473092598</v>
      </c>
      <c r="K2114" t="s">
        <v>114</v>
      </c>
      <c r="L2114" t="s">
        <v>115</v>
      </c>
      <c r="M2114" t="s">
        <v>55</v>
      </c>
      <c r="N2114" t="s">
        <v>395</v>
      </c>
      <c r="O2114" t="s">
        <v>396</v>
      </c>
      <c r="P2114" s="2">
        <v>59325000</v>
      </c>
      <c r="Q2114" s="2">
        <v>20764000</v>
      </c>
      <c r="R2114" t="str">
        <f>IF(Raw_Data[[#This Row],[persen_dp]]&lt;15%,"Low",IF(Raw_Data[[#This Row],[persen_dp]]&gt;25%,"High","Medium"))</f>
        <v>High</v>
      </c>
      <c r="S2114" s="3">
        <v>0.35</v>
      </c>
      <c r="T2114">
        <v>12</v>
      </c>
      <c r="U2114">
        <v>0.14499999999999999</v>
      </c>
      <c r="V2114" s="2">
        <v>3679400</v>
      </c>
      <c r="W2114" s="2">
        <v>44153000</v>
      </c>
      <c r="X2114" t="str">
        <f>IF(OR(Raw_Data[[#This Row],[status_pembayaran]]="Macet",Raw_Data[[#This Row],[status_pembayaran]]="Kurang Lancar"),"Non Performing Loan","Performing")</f>
        <v>Performing</v>
      </c>
      <c r="Y2114" t="s">
        <v>47</v>
      </c>
      <c r="Z2114">
        <v>0</v>
      </c>
      <c r="AA2114">
        <v>0</v>
      </c>
      <c r="AB2114">
        <v>1</v>
      </c>
      <c r="AD2114">
        <f>IF(Raw_Data[[#This Row],[rasio]]&lt;0.2,1,IF(Raw_Data[[#This Row],[rasio]]&lt;0.3,2,IF(Raw_Data[[#This Row],[rasio]]&lt;0.4,3,4)))</f>
        <v>4</v>
      </c>
      <c r="AE2114">
        <f>IF(Raw_Data[[#This Row],[kategori_dp]]="High",1,IF(Raw_Data[[#This Row],[kategori_dp]]="Medium",2,3))</f>
        <v>1</v>
      </c>
      <c r="AF2114">
        <f>IF(Raw_Data[[#This Row],[tenor_bulan]]&lt;=24,1,IF(Raw_Data[[#This Row],[tenor_bulan]]&lt;=36,2,IF(Raw_Data[[#This Row],[tenor_bulan]]&lt;=48,3,4)))</f>
        <v>1</v>
      </c>
      <c r="AG2114">
        <f>IF(Raw_Data[[#This Row],[jumlah_kali_telat]]=0,0,IF(Raw_Data[[#This Row],[jumlah_kali_telat]]&lt;=2,2,4))</f>
        <v>0</v>
      </c>
      <c r="AH2114">
        <f>Raw_Data[[#This Row],[Skor_Rasio]]+Raw_Data[[#This Row],[Skor_DP]]+Raw_Data[[#This Row],[Skor_Tenor]]+Raw_Data[[#This Row],[Skor_Telat]]</f>
        <v>6</v>
      </c>
      <c r="AI2114" t="str">
        <f>IF(Raw_Data[[#This Row],[Risk_Score]]&lt;=6,"Low Risk",IF(Raw_Data[[#This Row],[Risk_Score]]&lt;=8,"Medium Risk","High Risk"))</f>
        <v>Low Risk</v>
      </c>
      <c r="AJ2114">
        <f ca="1">IFERROR(DATEDIF(Raw_Data[[#This Row],[tanggal_pengajuan]],TODAY(),"m"),"N/A")</f>
        <v>9</v>
      </c>
      <c r="AK2114" t="str">
        <f ca="1">IF(ISNUMBER(Raw_Data[[#This Row],[MOB]]),IF(Raw_Data[[#This Row],[MOB]]&lt;6,"0-5 bulan",IF(Raw_Data[[#This Row],[MOB]]&lt;12,"6-11 bulan",IF(Raw_Data[[#This Row],[MOB]]&lt;24,"12-23 bulan","24+ bulan"))),"N/A")</f>
        <v>6-11 bulan</v>
      </c>
    </row>
    <row r="2115" spans="1:37" ht="14.25" customHeight="1" x14ac:dyDescent="0.45">
      <c r="A2115" t="s">
        <v>4914</v>
      </c>
      <c r="B2115" s="64">
        <v>46078</v>
      </c>
      <c r="C2115" s="1" t="str">
        <f t="shared" si="33"/>
        <v>February</v>
      </c>
      <c r="D2115" t="s">
        <v>4238</v>
      </c>
      <c r="E2115" t="s">
        <v>4915</v>
      </c>
      <c r="F2115">
        <v>57</v>
      </c>
      <c r="G2115" t="s">
        <v>51</v>
      </c>
      <c r="H2115" t="s">
        <v>96</v>
      </c>
      <c r="I2115" s="2">
        <v>5678000</v>
      </c>
      <c r="J2115" s="3">
        <f>Raw_Data[[#This Row],[cicilan_per_bulan]]/Raw_Data[[#This Row],[penghasilan_bulanan]]</f>
        <v>0.25993307502641777</v>
      </c>
      <c r="K2115" t="s">
        <v>145</v>
      </c>
      <c r="L2115" t="s">
        <v>146</v>
      </c>
      <c r="M2115" t="s">
        <v>55</v>
      </c>
      <c r="N2115" t="s">
        <v>395</v>
      </c>
      <c r="O2115" t="s">
        <v>396</v>
      </c>
      <c r="P2115" s="2">
        <v>61708000</v>
      </c>
      <c r="Q2115" s="2">
        <v>24683000</v>
      </c>
      <c r="R2115" t="str">
        <f>IF(Raw_Data[[#This Row],[persen_dp]]&lt;15%,"Low",IF(Raw_Data[[#This Row],[persen_dp]]&gt;25%,"High","Medium"))</f>
        <v>High</v>
      </c>
      <c r="S2115" s="3">
        <v>0.4</v>
      </c>
      <c r="T2115">
        <v>36</v>
      </c>
      <c r="U2115">
        <v>0.14499999999999999</v>
      </c>
      <c r="V2115" s="2">
        <v>1475900</v>
      </c>
      <c r="W2115" s="2">
        <v>53131000</v>
      </c>
      <c r="X2115" t="str">
        <f>IF(OR(Raw_Data[[#This Row],[status_pembayaran]]="Macet",Raw_Data[[#This Row],[status_pembayaran]]="Kurang Lancar"),"Non Performing Loan","Performing")</f>
        <v>Performing</v>
      </c>
      <c r="Y2115" t="s">
        <v>47</v>
      </c>
      <c r="Z2115">
        <v>0</v>
      </c>
      <c r="AA2115">
        <v>0</v>
      </c>
      <c r="AB2115">
        <v>1</v>
      </c>
      <c r="AC2115" t="s">
        <v>58</v>
      </c>
      <c r="AD2115">
        <f>IF(Raw_Data[[#This Row],[rasio]]&lt;0.2,1,IF(Raw_Data[[#This Row],[rasio]]&lt;0.3,2,IF(Raw_Data[[#This Row],[rasio]]&lt;0.4,3,4)))</f>
        <v>2</v>
      </c>
      <c r="AE2115">
        <f>IF(Raw_Data[[#This Row],[kategori_dp]]="High",1,IF(Raw_Data[[#This Row],[kategori_dp]]="Medium",2,3))</f>
        <v>1</v>
      </c>
      <c r="AF2115">
        <f>IF(Raw_Data[[#This Row],[tenor_bulan]]&lt;=24,1,IF(Raw_Data[[#This Row],[tenor_bulan]]&lt;=36,2,IF(Raw_Data[[#This Row],[tenor_bulan]]&lt;=48,3,4)))</f>
        <v>2</v>
      </c>
      <c r="AG2115">
        <f>IF(Raw_Data[[#This Row],[jumlah_kali_telat]]=0,0,IF(Raw_Data[[#This Row],[jumlah_kali_telat]]&lt;=2,2,4))</f>
        <v>0</v>
      </c>
      <c r="AH2115">
        <f>Raw_Data[[#This Row],[Skor_Rasio]]+Raw_Data[[#This Row],[Skor_DP]]+Raw_Data[[#This Row],[Skor_Tenor]]+Raw_Data[[#This Row],[Skor_Telat]]</f>
        <v>5</v>
      </c>
      <c r="AI2115" t="str">
        <f>IF(Raw_Data[[#This Row],[Risk_Score]]&lt;=6,"Low Risk",IF(Raw_Data[[#This Row],[Risk_Score]]&lt;=8,"Medium Risk","High Risk"))</f>
        <v>Low Risk</v>
      </c>
      <c r="AJ2115">
        <f ca="1">IFERROR(DATEDIF(Raw_Data[[#This Row],[tanggal_pengajuan]],TODAY(),"m"),"N/A")</f>
        <v>7</v>
      </c>
      <c r="AK2115" t="str">
        <f ca="1">IF(ISNUMBER(Raw_Data[[#This Row],[MOB]]),IF(Raw_Data[[#This Row],[MOB]]&lt;6,"0-5 bulan",IF(Raw_Data[[#This Row],[MOB]]&lt;12,"6-11 bulan",IF(Raw_Data[[#This Row],[MOB]]&lt;24,"12-23 bulan","24+ bulan"))),"N/A")</f>
        <v>6-11 bulan</v>
      </c>
    </row>
    <row r="2116" spans="1:37" ht="14.25" customHeight="1" x14ac:dyDescent="0.45">
      <c r="A2116" t="s">
        <v>4916</v>
      </c>
      <c r="B2116" s="64">
        <v>46069</v>
      </c>
      <c r="C2116" s="1" t="str">
        <f t="shared" si="33"/>
        <v>February</v>
      </c>
      <c r="D2116" t="s">
        <v>673</v>
      </c>
      <c r="E2116" t="s">
        <v>4917</v>
      </c>
      <c r="F2116">
        <v>56</v>
      </c>
      <c r="G2116" t="s">
        <v>51</v>
      </c>
      <c r="H2116" t="s">
        <v>41</v>
      </c>
      <c r="I2116" s="2">
        <v>6061000</v>
      </c>
      <c r="J2116" s="3">
        <f>Raw_Data[[#This Row],[cicilan_per_bulan]]/Raw_Data[[#This Row],[penghasilan_bulanan]]</f>
        <v>0.19143705659132157</v>
      </c>
      <c r="K2116" t="s">
        <v>205</v>
      </c>
      <c r="L2116" t="s">
        <v>110</v>
      </c>
      <c r="M2116" t="s">
        <v>44</v>
      </c>
      <c r="N2116" t="s">
        <v>45</v>
      </c>
      <c r="O2116" t="s">
        <v>46</v>
      </c>
      <c r="P2116" s="2">
        <v>25397000</v>
      </c>
      <c r="Q2116" s="2">
        <v>3810000</v>
      </c>
      <c r="R2116" t="str">
        <f>IF(Raw_Data[[#This Row],[persen_dp]]&lt;15%,"Low",IF(Raw_Data[[#This Row],[persen_dp]]&gt;25%,"High","Medium"))</f>
        <v>Medium</v>
      </c>
      <c r="S2116" s="3">
        <v>0.15</v>
      </c>
      <c r="T2116">
        <v>24</v>
      </c>
      <c r="U2116">
        <v>0.14499999999999999</v>
      </c>
      <c r="V2116" s="2">
        <v>1160300</v>
      </c>
      <c r="W2116" s="2">
        <v>27847000</v>
      </c>
      <c r="X2116" t="str">
        <f>IF(OR(Raw_Data[[#This Row],[status_pembayaran]]="Macet",Raw_Data[[#This Row],[status_pembayaran]]="Kurang Lancar"),"Non Performing Loan","Performing")</f>
        <v>Performing</v>
      </c>
      <c r="Y2116" t="s">
        <v>47</v>
      </c>
      <c r="Z2116">
        <v>0</v>
      </c>
      <c r="AA2116">
        <v>0</v>
      </c>
      <c r="AB2116">
        <v>1</v>
      </c>
      <c r="AD2116">
        <f>IF(Raw_Data[[#This Row],[rasio]]&lt;0.2,1,IF(Raw_Data[[#This Row],[rasio]]&lt;0.3,2,IF(Raw_Data[[#This Row],[rasio]]&lt;0.4,3,4)))</f>
        <v>1</v>
      </c>
      <c r="AE2116">
        <f>IF(Raw_Data[[#This Row],[kategori_dp]]="High",1,IF(Raw_Data[[#This Row],[kategori_dp]]="Medium",2,3))</f>
        <v>2</v>
      </c>
      <c r="AF2116">
        <f>IF(Raw_Data[[#This Row],[tenor_bulan]]&lt;=24,1,IF(Raw_Data[[#This Row],[tenor_bulan]]&lt;=36,2,IF(Raw_Data[[#This Row],[tenor_bulan]]&lt;=48,3,4)))</f>
        <v>1</v>
      </c>
      <c r="AG2116">
        <f>IF(Raw_Data[[#This Row],[jumlah_kali_telat]]=0,0,IF(Raw_Data[[#This Row],[jumlah_kali_telat]]&lt;=2,2,4))</f>
        <v>0</v>
      </c>
      <c r="AH2116">
        <f>Raw_Data[[#This Row],[Skor_Rasio]]+Raw_Data[[#This Row],[Skor_DP]]+Raw_Data[[#This Row],[Skor_Tenor]]+Raw_Data[[#This Row],[Skor_Telat]]</f>
        <v>4</v>
      </c>
      <c r="AI2116" t="str">
        <f>IF(Raw_Data[[#This Row],[Risk_Score]]&lt;=6,"Low Risk",IF(Raw_Data[[#This Row],[Risk_Score]]&lt;=8,"Medium Risk","High Risk"))</f>
        <v>Low Risk</v>
      </c>
      <c r="AJ2116">
        <f ca="1">IFERROR(DATEDIF(Raw_Data[[#This Row],[tanggal_pengajuan]],TODAY(),"m"),"N/A")</f>
        <v>8</v>
      </c>
      <c r="AK2116" t="str">
        <f ca="1">IF(ISNUMBER(Raw_Data[[#This Row],[MOB]]),IF(Raw_Data[[#This Row],[MOB]]&lt;6,"0-5 bulan",IF(Raw_Data[[#This Row],[MOB]]&lt;12,"6-11 bulan",IF(Raw_Data[[#This Row],[MOB]]&lt;24,"12-23 bulan","24+ bulan"))),"N/A")</f>
        <v>6-11 bulan</v>
      </c>
    </row>
    <row r="2117" spans="1:37" ht="14.25" customHeight="1" x14ac:dyDescent="0.45">
      <c r="A2117" t="s">
        <v>4918</v>
      </c>
      <c r="B2117" s="64">
        <v>46115</v>
      </c>
      <c r="C2117" s="1" t="str">
        <f t="shared" si="33"/>
        <v>April</v>
      </c>
      <c r="D2117" t="s">
        <v>2173</v>
      </c>
      <c r="E2117" t="s">
        <v>4919</v>
      </c>
      <c r="F2117">
        <v>23</v>
      </c>
      <c r="G2117" t="s">
        <v>51</v>
      </c>
      <c r="H2117" t="s">
        <v>41</v>
      </c>
      <c r="I2117" s="2">
        <v>6573000</v>
      </c>
      <c r="J2117" s="3">
        <f>Raw_Data[[#This Row],[cicilan_per_bulan]]/Raw_Data[[#This Row],[penghasilan_bulanan]]</f>
        <v>0.23575232009736802</v>
      </c>
      <c r="K2117" t="s">
        <v>153</v>
      </c>
      <c r="L2117" t="s">
        <v>154</v>
      </c>
      <c r="M2117" t="s">
        <v>44</v>
      </c>
      <c r="N2117" t="s">
        <v>184</v>
      </c>
      <c r="O2117" t="s">
        <v>122</v>
      </c>
      <c r="P2117" s="2">
        <v>35247000</v>
      </c>
      <c r="Q2117" s="2">
        <v>12337000</v>
      </c>
      <c r="R2117" t="str">
        <f>IF(Raw_Data[[#This Row],[persen_dp]]&lt;15%,"Low",IF(Raw_Data[[#This Row],[persen_dp]]&gt;25%,"High","Medium"))</f>
        <v>High</v>
      </c>
      <c r="S2117" s="3">
        <v>0.35</v>
      </c>
      <c r="T2117">
        <v>18</v>
      </c>
      <c r="U2117">
        <v>0.14499999999999999</v>
      </c>
      <c r="V2117" s="2">
        <v>1549600</v>
      </c>
      <c r="W2117" s="2">
        <v>27893000</v>
      </c>
      <c r="X2117" t="str">
        <f>IF(OR(Raw_Data[[#This Row],[status_pembayaran]]="Macet",Raw_Data[[#This Row],[status_pembayaran]]="Kurang Lancar"),"Non Performing Loan","Performing")</f>
        <v>Performing</v>
      </c>
      <c r="Y2117" t="s">
        <v>47</v>
      </c>
      <c r="Z2117">
        <v>0</v>
      </c>
      <c r="AA2117">
        <v>0</v>
      </c>
      <c r="AB2117">
        <v>1</v>
      </c>
      <c r="AC2117" t="s">
        <v>58</v>
      </c>
      <c r="AD2117">
        <f>IF(Raw_Data[[#This Row],[rasio]]&lt;0.2,1,IF(Raw_Data[[#This Row],[rasio]]&lt;0.3,2,IF(Raw_Data[[#This Row],[rasio]]&lt;0.4,3,4)))</f>
        <v>2</v>
      </c>
      <c r="AE2117">
        <f>IF(Raw_Data[[#This Row],[kategori_dp]]="High",1,IF(Raw_Data[[#This Row],[kategori_dp]]="Medium",2,3))</f>
        <v>1</v>
      </c>
      <c r="AF2117">
        <f>IF(Raw_Data[[#This Row],[tenor_bulan]]&lt;=24,1,IF(Raw_Data[[#This Row],[tenor_bulan]]&lt;=36,2,IF(Raw_Data[[#This Row],[tenor_bulan]]&lt;=48,3,4)))</f>
        <v>1</v>
      </c>
      <c r="AG2117">
        <f>IF(Raw_Data[[#This Row],[jumlah_kali_telat]]=0,0,IF(Raw_Data[[#This Row],[jumlah_kali_telat]]&lt;=2,2,4))</f>
        <v>0</v>
      </c>
      <c r="AH2117">
        <f>Raw_Data[[#This Row],[Skor_Rasio]]+Raw_Data[[#This Row],[Skor_DP]]+Raw_Data[[#This Row],[Skor_Tenor]]+Raw_Data[[#This Row],[Skor_Telat]]</f>
        <v>4</v>
      </c>
      <c r="AI2117" t="str">
        <f>IF(Raw_Data[[#This Row],[Risk_Score]]&lt;=6,"Low Risk",IF(Raw_Data[[#This Row],[Risk_Score]]&lt;=8,"Medium Risk","High Risk"))</f>
        <v>Low Risk</v>
      </c>
      <c r="AJ2117">
        <f ca="1">IFERROR(DATEDIF(Raw_Data[[#This Row],[tanggal_pengajuan]],TODAY(),"m"),"N/A")</f>
        <v>6</v>
      </c>
      <c r="AK2117" t="str">
        <f ca="1">IF(ISNUMBER(Raw_Data[[#This Row],[MOB]]),IF(Raw_Data[[#This Row],[MOB]]&lt;6,"0-5 bulan",IF(Raw_Data[[#This Row],[MOB]]&lt;12,"6-11 bulan",IF(Raw_Data[[#This Row],[MOB]]&lt;24,"12-23 bulan","24+ bulan"))),"N/A")</f>
        <v>6-11 bulan</v>
      </c>
    </row>
    <row r="2118" spans="1:37" ht="14.25" customHeight="1" x14ac:dyDescent="0.45">
      <c r="A2118" t="s">
        <v>4920</v>
      </c>
      <c r="B2118" s="64">
        <v>46157</v>
      </c>
      <c r="C2118" s="1" t="str">
        <f t="shared" si="33"/>
        <v>May</v>
      </c>
      <c r="D2118" t="s">
        <v>1418</v>
      </c>
      <c r="E2118" t="s">
        <v>4921</v>
      </c>
      <c r="F2118">
        <v>35</v>
      </c>
      <c r="G2118" t="s">
        <v>51</v>
      </c>
      <c r="H2118" t="s">
        <v>152</v>
      </c>
      <c r="I2118" s="2">
        <v>2912000</v>
      </c>
      <c r="J2118" s="3">
        <f>Raw_Data[[#This Row],[cicilan_per_bulan]]/Raw_Data[[#This Row],[penghasilan_bulanan]]</f>
        <v>0.60336538461538458</v>
      </c>
      <c r="K2118" t="s">
        <v>114</v>
      </c>
      <c r="L2118" t="s">
        <v>115</v>
      </c>
      <c r="M2118" t="s">
        <v>55</v>
      </c>
      <c r="N2118" t="s">
        <v>395</v>
      </c>
      <c r="O2118" t="s">
        <v>396</v>
      </c>
      <c r="P2118" s="2">
        <v>62970000</v>
      </c>
      <c r="Q2118" s="2">
        <v>18891000</v>
      </c>
      <c r="R2118" t="str">
        <f>IF(Raw_Data[[#This Row],[persen_dp]]&lt;15%,"Low",IF(Raw_Data[[#This Row],[persen_dp]]&gt;25%,"High","Medium"))</f>
        <v>High</v>
      </c>
      <c r="S2118" s="3">
        <v>0.3</v>
      </c>
      <c r="T2118">
        <v>36</v>
      </c>
      <c r="U2118">
        <v>0.14499999999999999</v>
      </c>
      <c r="V2118" s="2">
        <v>1757000</v>
      </c>
      <c r="W2118" s="2">
        <v>63254000</v>
      </c>
      <c r="X2118" t="str">
        <f>IF(OR(Raw_Data[[#This Row],[status_pembayaran]]="Macet",Raw_Data[[#This Row],[status_pembayaran]]="Kurang Lancar"),"Non Performing Loan","Performing")</f>
        <v>Performing</v>
      </c>
      <c r="Y2118" t="s">
        <v>47</v>
      </c>
      <c r="Z2118">
        <v>0</v>
      </c>
      <c r="AA2118">
        <v>0</v>
      </c>
      <c r="AB2118">
        <v>1</v>
      </c>
      <c r="AC2118" t="s">
        <v>66</v>
      </c>
      <c r="AD2118">
        <f>IF(Raw_Data[[#This Row],[rasio]]&lt;0.2,1,IF(Raw_Data[[#This Row],[rasio]]&lt;0.3,2,IF(Raw_Data[[#This Row],[rasio]]&lt;0.4,3,4)))</f>
        <v>4</v>
      </c>
      <c r="AE2118">
        <f>IF(Raw_Data[[#This Row],[kategori_dp]]="High",1,IF(Raw_Data[[#This Row],[kategori_dp]]="Medium",2,3))</f>
        <v>1</v>
      </c>
      <c r="AF2118">
        <f>IF(Raw_Data[[#This Row],[tenor_bulan]]&lt;=24,1,IF(Raw_Data[[#This Row],[tenor_bulan]]&lt;=36,2,IF(Raw_Data[[#This Row],[tenor_bulan]]&lt;=48,3,4)))</f>
        <v>2</v>
      </c>
      <c r="AG2118">
        <f>IF(Raw_Data[[#This Row],[jumlah_kali_telat]]=0,0,IF(Raw_Data[[#This Row],[jumlah_kali_telat]]&lt;=2,2,4))</f>
        <v>0</v>
      </c>
      <c r="AH2118">
        <f>Raw_Data[[#This Row],[Skor_Rasio]]+Raw_Data[[#This Row],[Skor_DP]]+Raw_Data[[#This Row],[Skor_Tenor]]+Raw_Data[[#This Row],[Skor_Telat]]</f>
        <v>7</v>
      </c>
      <c r="AI2118" t="str">
        <f>IF(Raw_Data[[#This Row],[Risk_Score]]&lt;=6,"Low Risk",IF(Raw_Data[[#This Row],[Risk_Score]]&lt;=8,"Medium Risk","High Risk"))</f>
        <v>Medium Risk</v>
      </c>
      <c r="AJ2118">
        <f ca="1">IFERROR(DATEDIF(Raw_Data[[#This Row],[tanggal_pengajuan]],TODAY(),"m"),"N/A")</f>
        <v>5</v>
      </c>
      <c r="AK2118" t="str">
        <f ca="1">IF(ISNUMBER(Raw_Data[[#This Row],[MOB]]),IF(Raw_Data[[#This Row],[MOB]]&lt;6,"0-5 bulan",IF(Raw_Data[[#This Row],[MOB]]&lt;12,"6-11 bulan",IF(Raw_Data[[#This Row],[MOB]]&lt;24,"12-23 bulan","24+ bulan"))),"N/A")</f>
        <v>0-5 bulan</v>
      </c>
    </row>
    <row r="2119" spans="1:37" ht="14.25" customHeight="1" x14ac:dyDescent="0.45">
      <c r="A2119" t="s">
        <v>4922</v>
      </c>
      <c r="B2119" s="64">
        <v>46128</v>
      </c>
      <c r="C2119" s="1" t="str">
        <f t="shared" si="33"/>
        <v>April</v>
      </c>
      <c r="D2119" t="s">
        <v>1227</v>
      </c>
      <c r="E2119" t="s">
        <v>211</v>
      </c>
      <c r="F2119">
        <v>41</v>
      </c>
      <c r="G2119" t="s">
        <v>51</v>
      </c>
      <c r="H2119" t="s">
        <v>90</v>
      </c>
      <c r="I2119" s="2">
        <v>4145000</v>
      </c>
      <c r="J2119" s="3">
        <f>Raw_Data[[#This Row],[cicilan_per_bulan]]/Raw_Data[[#This Row],[penghasilan_bulanan]]</f>
        <v>0.49872135102533172</v>
      </c>
      <c r="K2119" t="s">
        <v>42</v>
      </c>
      <c r="L2119" t="s">
        <v>43</v>
      </c>
      <c r="M2119" t="s">
        <v>55</v>
      </c>
      <c r="N2119" t="s">
        <v>221</v>
      </c>
      <c r="O2119" t="s">
        <v>159</v>
      </c>
      <c r="P2119" s="2">
        <v>40749000</v>
      </c>
      <c r="Q2119" s="2">
        <v>10187000</v>
      </c>
      <c r="R2119" t="str">
        <f>IF(Raw_Data[[#This Row],[persen_dp]]&lt;15%,"Low",IF(Raw_Data[[#This Row],[persen_dp]]&gt;25%,"High","Medium"))</f>
        <v>Medium</v>
      </c>
      <c r="S2119" s="3">
        <v>0.25</v>
      </c>
      <c r="T2119">
        <v>18</v>
      </c>
      <c r="U2119">
        <v>0.14499999999999999</v>
      </c>
      <c r="V2119" s="2">
        <v>2067200</v>
      </c>
      <c r="W2119" s="2">
        <v>37209000</v>
      </c>
      <c r="X2119" t="str">
        <f>IF(OR(Raw_Data[[#This Row],[status_pembayaran]]="Macet",Raw_Data[[#This Row],[status_pembayaran]]="Kurang Lancar"),"Non Performing Loan","Performing")</f>
        <v>Performing</v>
      </c>
      <c r="Y2119" t="s">
        <v>47</v>
      </c>
      <c r="Z2119">
        <v>0</v>
      </c>
      <c r="AA2119">
        <v>0</v>
      </c>
      <c r="AB2119">
        <v>1</v>
      </c>
      <c r="AC2119" t="s">
        <v>104</v>
      </c>
      <c r="AD2119">
        <f>IF(Raw_Data[[#This Row],[rasio]]&lt;0.2,1,IF(Raw_Data[[#This Row],[rasio]]&lt;0.3,2,IF(Raw_Data[[#This Row],[rasio]]&lt;0.4,3,4)))</f>
        <v>4</v>
      </c>
      <c r="AE2119">
        <f>IF(Raw_Data[[#This Row],[kategori_dp]]="High",1,IF(Raw_Data[[#This Row],[kategori_dp]]="Medium",2,3))</f>
        <v>2</v>
      </c>
      <c r="AF2119">
        <f>IF(Raw_Data[[#This Row],[tenor_bulan]]&lt;=24,1,IF(Raw_Data[[#This Row],[tenor_bulan]]&lt;=36,2,IF(Raw_Data[[#This Row],[tenor_bulan]]&lt;=48,3,4)))</f>
        <v>1</v>
      </c>
      <c r="AG2119">
        <f>IF(Raw_Data[[#This Row],[jumlah_kali_telat]]=0,0,IF(Raw_Data[[#This Row],[jumlah_kali_telat]]&lt;=2,2,4))</f>
        <v>0</v>
      </c>
      <c r="AH2119">
        <f>Raw_Data[[#This Row],[Skor_Rasio]]+Raw_Data[[#This Row],[Skor_DP]]+Raw_Data[[#This Row],[Skor_Tenor]]+Raw_Data[[#This Row],[Skor_Telat]]</f>
        <v>7</v>
      </c>
      <c r="AI2119" t="str">
        <f>IF(Raw_Data[[#This Row],[Risk_Score]]&lt;=6,"Low Risk",IF(Raw_Data[[#This Row],[Risk_Score]]&lt;=8,"Medium Risk","High Risk"))</f>
        <v>Medium Risk</v>
      </c>
      <c r="AJ2119">
        <f ca="1">IFERROR(DATEDIF(Raw_Data[[#This Row],[tanggal_pengajuan]],TODAY(),"m"),"N/A")</f>
        <v>6</v>
      </c>
      <c r="AK2119" t="str">
        <f ca="1">IF(ISNUMBER(Raw_Data[[#This Row],[MOB]]),IF(Raw_Data[[#This Row],[MOB]]&lt;6,"0-5 bulan",IF(Raw_Data[[#This Row],[MOB]]&lt;12,"6-11 bulan",IF(Raw_Data[[#This Row],[MOB]]&lt;24,"12-23 bulan","24+ bulan"))),"N/A")</f>
        <v>6-11 bulan</v>
      </c>
    </row>
    <row r="2120" spans="1:37" ht="14.25" customHeight="1" x14ac:dyDescent="0.45">
      <c r="A2120" t="s">
        <v>4923</v>
      </c>
      <c r="B2120" s="64">
        <v>46048</v>
      </c>
      <c r="C2120" s="1" t="str">
        <f t="shared" si="33"/>
        <v>January</v>
      </c>
      <c r="D2120" t="s">
        <v>1348</v>
      </c>
      <c r="E2120" t="s">
        <v>4924</v>
      </c>
      <c r="F2120">
        <v>50</v>
      </c>
      <c r="G2120" t="s">
        <v>40</v>
      </c>
      <c r="H2120" t="s">
        <v>41</v>
      </c>
      <c r="I2120" s="2">
        <v>6300000</v>
      </c>
      <c r="J2120" s="3">
        <f>Raw_Data[[#This Row],[cicilan_per_bulan]]/Raw_Data[[#This Row],[penghasilan_bulanan]]</f>
        <v>0.10474603174603174</v>
      </c>
      <c r="K2120" t="s">
        <v>81</v>
      </c>
      <c r="L2120" t="s">
        <v>82</v>
      </c>
      <c r="M2120" t="s">
        <v>290</v>
      </c>
      <c r="N2120" t="s">
        <v>291</v>
      </c>
      <c r="O2120" t="s">
        <v>292</v>
      </c>
      <c r="P2120" s="2">
        <v>38256000</v>
      </c>
      <c r="Q2120" s="2">
        <v>15302000</v>
      </c>
      <c r="R2120" t="str">
        <f>IF(Raw_Data[[#This Row],[persen_dp]]&lt;15%,"Low",IF(Raw_Data[[#This Row],[persen_dp]]&gt;25%,"High","Medium"))</f>
        <v>High</v>
      </c>
      <c r="S2120" s="3">
        <v>0.4</v>
      </c>
      <c r="T2120">
        <v>60</v>
      </c>
      <c r="U2120">
        <v>0.14499999999999999</v>
      </c>
      <c r="V2120" s="2">
        <v>659900</v>
      </c>
      <c r="W2120" s="2">
        <v>39596000</v>
      </c>
      <c r="X2120" t="str">
        <f>IF(OR(Raw_Data[[#This Row],[status_pembayaran]]="Macet",Raw_Data[[#This Row],[status_pembayaran]]="Kurang Lancar"),"Non Performing Loan","Performing")</f>
        <v>Performing</v>
      </c>
      <c r="Y2120" t="s">
        <v>47</v>
      </c>
      <c r="Z2120">
        <v>0</v>
      </c>
      <c r="AA2120">
        <v>0</v>
      </c>
      <c r="AB2120">
        <v>1</v>
      </c>
      <c r="AC2120" t="s">
        <v>66</v>
      </c>
      <c r="AD2120">
        <f>IF(Raw_Data[[#This Row],[rasio]]&lt;0.2,1,IF(Raw_Data[[#This Row],[rasio]]&lt;0.3,2,IF(Raw_Data[[#This Row],[rasio]]&lt;0.4,3,4)))</f>
        <v>1</v>
      </c>
      <c r="AE2120">
        <f>IF(Raw_Data[[#This Row],[kategori_dp]]="High",1,IF(Raw_Data[[#This Row],[kategori_dp]]="Medium",2,3))</f>
        <v>1</v>
      </c>
      <c r="AF2120">
        <f>IF(Raw_Data[[#This Row],[tenor_bulan]]&lt;=24,1,IF(Raw_Data[[#This Row],[tenor_bulan]]&lt;=36,2,IF(Raw_Data[[#This Row],[tenor_bulan]]&lt;=48,3,4)))</f>
        <v>4</v>
      </c>
      <c r="AG2120">
        <f>IF(Raw_Data[[#This Row],[jumlah_kali_telat]]=0,0,IF(Raw_Data[[#This Row],[jumlah_kali_telat]]&lt;=2,2,4))</f>
        <v>0</v>
      </c>
      <c r="AH2120">
        <f>Raw_Data[[#This Row],[Skor_Rasio]]+Raw_Data[[#This Row],[Skor_DP]]+Raw_Data[[#This Row],[Skor_Tenor]]+Raw_Data[[#This Row],[Skor_Telat]]</f>
        <v>6</v>
      </c>
      <c r="AI2120" t="str">
        <f>IF(Raw_Data[[#This Row],[Risk_Score]]&lt;=6,"Low Risk",IF(Raw_Data[[#This Row],[Risk_Score]]&lt;=8,"Medium Risk","High Risk"))</f>
        <v>Low Risk</v>
      </c>
      <c r="AJ2120">
        <f ca="1">IFERROR(DATEDIF(Raw_Data[[#This Row],[tanggal_pengajuan]],TODAY(),"m"),"N/A")</f>
        <v>8</v>
      </c>
      <c r="AK2120" t="str">
        <f ca="1">IF(ISNUMBER(Raw_Data[[#This Row],[MOB]]),IF(Raw_Data[[#This Row],[MOB]]&lt;6,"0-5 bulan",IF(Raw_Data[[#This Row],[MOB]]&lt;12,"6-11 bulan",IF(Raw_Data[[#This Row],[MOB]]&lt;24,"12-23 bulan","24+ bulan"))),"N/A")</f>
        <v>6-11 bulan</v>
      </c>
    </row>
    <row r="2121" spans="1:37" ht="14.25" customHeight="1" x14ac:dyDescent="0.45">
      <c r="A2121" t="s">
        <v>4925</v>
      </c>
      <c r="B2121" s="64">
        <v>46029</v>
      </c>
      <c r="C2121" s="1" t="str">
        <f t="shared" si="33"/>
        <v>January</v>
      </c>
      <c r="D2121" t="s">
        <v>1197</v>
      </c>
      <c r="E2121" t="s">
        <v>4926</v>
      </c>
      <c r="F2121">
        <v>51</v>
      </c>
      <c r="G2121" t="s">
        <v>40</v>
      </c>
      <c r="H2121" t="s">
        <v>41</v>
      </c>
      <c r="I2121" s="2">
        <v>5434000</v>
      </c>
      <c r="J2121" s="3">
        <f>Raw_Data[[#This Row],[cicilan_per_bulan]]/Raw_Data[[#This Row],[penghasilan_bulanan]]</f>
        <v>8.5241074714758919E-2</v>
      </c>
      <c r="K2121" t="s">
        <v>70</v>
      </c>
      <c r="L2121" t="s">
        <v>71</v>
      </c>
      <c r="M2121" t="s">
        <v>72</v>
      </c>
      <c r="N2121" t="s">
        <v>73</v>
      </c>
      <c r="O2121" t="s">
        <v>46</v>
      </c>
      <c r="P2121" s="2">
        <v>20105000</v>
      </c>
      <c r="Q2121" s="2">
        <v>6032000</v>
      </c>
      <c r="R2121" t="str">
        <f>IF(Raw_Data[[#This Row],[persen_dp]]&lt;15%,"Low",IF(Raw_Data[[#This Row],[persen_dp]]&gt;25%,"High","Medium"))</f>
        <v>High</v>
      </c>
      <c r="S2121" s="3">
        <v>0.3</v>
      </c>
      <c r="T2121">
        <v>48</v>
      </c>
      <c r="U2121">
        <v>0.14499999999999999</v>
      </c>
      <c r="V2121" s="2">
        <v>463200</v>
      </c>
      <c r="W2121" s="2">
        <v>22236000</v>
      </c>
      <c r="X2121" t="str">
        <f>IF(OR(Raw_Data[[#This Row],[status_pembayaran]]="Macet",Raw_Data[[#This Row],[status_pembayaran]]="Kurang Lancar"),"Non Performing Loan","Performing")</f>
        <v>Performing</v>
      </c>
      <c r="Y2121" t="s">
        <v>47</v>
      </c>
      <c r="Z2121">
        <v>0</v>
      </c>
      <c r="AA2121">
        <v>0</v>
      </c>
      <c r="AB2121">
        <v>1</v>
      </c>
      <c r="AC2121" t="s">
        <v>137</v>
      </c>
      <c r="AD2121">
        <f>IF(Raw_Data[[#This Row],[rasio]]&lt;0.2,1,IF(Raw_Data[[#This Row],[rasio]]&lt;0.3,2,IF(Raw_Data[[#This Row],[rasio]]&lt;0.4,3,4)))</f>
        <v>1</v>
      </c>
      <c r="AE2121">
        <f>IF(Raw_Data[[#This Row],[kategori_dp]]="High",1,IF(Raw_Data[[#This Row],[kategori_dp]]="Medium",2,3))</f>
        <v>1</v>
      </c>
      <c r="AF2121">
        <f>IF(Raw_Data[[#This Row],[tenor_bulan]]&lt;=24,1,IF(Raw_Data[[#This Row],[tenor_bulan]]&lt;=36,2,IF(Raw_Data[[#This Row],[tenor_bulan]]&lt;=48,3,4)))</f>
        <v>3</v>
      </c>
      <c r="AG2121">
        <f>IF(Raw_Data[[#This Row],[jumlah_kali_telat]]=0,0,IF(Raw_Data[[#This Row],[jumlah_kali_telat]]&lt;=2,2,4))</f>
        <v>0</v>
      </c>
      <c r="AH2121">
        <f>Raw_Data[[#This Row],[Skor_Rasio]]+Raw_Data[[#This Row],[Skor_DP]]+Raw_Data[[#This Row],[Skor_Tenor]]+Raw_Data[[#This Row],[Skor_Telat]]</f>
        <v>5</v>
      </c>
      <c r="AI2121" t="str">
        <f>IF(Raw_Data[[#This Row],[Risk_Score]]&lt;=6,"Low Risk",IF(Raw_Data[[#This Row],[Risk_Score]]&lt;=8,"Medium Risk","High Risk"))</f>
        <v>Low Risk</v>
      </c>
      <c r="AJ2121">
        <f ca="1">IFERROR(DATEDIF(Raw_Data[[#This Row],[tanggal_pengajuan]],TODAY(),"m"),"N/A")</f>
        <v>9</v>
      </c>
      <c r="AK2121" t="str">
        <f ca="1">IF(ISNUMBER(Raw_Data[[#This Row],[MOB]]),IF(Raw_Data[[#This Row],[MOB]]&lt;6,"0-5 bulan",IF(Raw_Data[[#This Row],[MOB]]&lt;12,"6-11 bulan",IF(Raw_Data[[#This Row],[MOB]]&lt;24,"12-23 bulan","24+ bulan"))),"N/A")</f>
        <v>6-11 bulan</v>
      </c>
    </row>
    <row r="2122" spans="1:37" ht="14.25" customHeight="1" x14ac:dyDescent="0.45">
      <c r="A2122" t="s">
        <v>4927</v>
      </c>
      <c r="B2122" s="64">
        <v>46144</v>
      </c>
      <c r="C2122" s="1" t="str">
        <f t="shared" si="33"/>
        <v>May</v>
      </c>
      <c r="D2122" t="s">
        <v>1676</v>
      </c>
      <c r="E2122" t="s">
        <v>4928</v>
      </c>
      <c r="F2122">
        <v>42</v>
      </c>
      <c r="G2122" t="s">
        <v>51</v>
      </c>
      <c r="H2122" t="s">
        <v>41</v>
      </c>
      <c r="I2122" s="2">
        <v>7820000</v>
      </c>
      <c r="J2122" s="3">
        <f>Raw_Data[[#This Row],[cicilan_per_bulan]]/Raw_Data[[#This Row],[penghasilan_bulanan]]</f>
        <v>0.15274936061381075</v>
      </c>
      <c r="K2122" t="s">
        <v>102</v>
      </c>
      <c r="L2122" t="s">
        <v>103</v>
      </c>
      <c r="M2122" t="s">
        <v>44</v>
      </c>
      <c r="N2122" t="s">
        <v>163</v>
      </c>
      <c r="O2122" t="s">
        <v>46</v>
      </c>
      <c r="P2122" s="2">
        <v>29631000</v>
      </c>
      <c r="Q2122" s="2">
        <v>7408000</v>
      </c>
      <c r="R2122" t="str">
        <f>IF(Raw_Data[[#This Row],[persen_dp]]&lt;15%,"Low",IF(Raw_Data[[#This Row],[persen_dp]]&gt;25%,"High","Medium"))</f>
        <v>Medium</v>
      </c>
      <c r="S2122" s="3">
        <v>0.25</v>
      </c>
      <c r="T2122">
        <v>24</v>
      </c>
      <c r="U2122">
        <v>0.14499999999999999</v>
      </c>
      <c r="V2122" s="2">
        <v>1194500</v>
      </c>
      <c r="W2122" s="2">
        <v>28668000</v>
      </c>
      <c r="X2122" t="str">
        <f>IF(OR(Raw_Data[[#This Row],[status_pembayaran]]="Macet",Raw_Data[[#This Row],[status_pembayaran]]="Kurang Lancar"),"Non Performing Loan","Performing")</f>
        <v>Performing</v>
      </c>
      <c r="Y2122" t="s">
        <v>47</v>
      </c>
      <c r="Z2122">
        <v>0</v>
      </c>
      <c r="AA2122">
        <v>0</v>
      </c>
      <c r="AB2122">
        <v>1</v>
      </c>
      <c r="AC2122" t="s">
        <v>74</v>
      </c>
      <c r="AD2122">
        <f>IF(Raw_Data[[#This Row],[rasio]]&lt;0.2,1,IF(Raw_Data[[#This Row],[rasio]]&lt;0.3,2,IF(Raw_Data[[#This Row],[rasio]]&lt;0.4,3,4)))</f>
        <v>1</v>
      </c>
      <c r="AE2122">
        <f>IF(Raw_Data[[#This Row],[kategori_dp]]="High",1,IF(Raw_Data[[#This Row],[kategori_dp]]="Medium",2,3))</f>
        <v>2</v>
      </c>
      <c r="AF2122">
        <f>IF(Raw_Data[[#This Row],[tenor_bulan]]&lt;=24,1,IF(Raw_Data[[#This Row],[tenor_bulan]]&lt;=36,2,IF(Raw_Data[[#This Row],[tenor_bulan]]&lt;=48,3,4)))</f>
        <v>1</v>
      </c>
      <c r="AG2122">
        <f>IF(Raw_Data[[#This Row],[jumlah_kali_telat]]=0,0,IF(Raw_Data[[#This Row],[jumlah_kali_telat]]&lt;=2,2,4))</f>
        <v>0</v>
      </c>
      <c r="AH2122">
        <f>Raw_Data[[#This Row],[Skor_Rasio]]+Raw_Data[[#This Row],[Skor_DP]]+Raw_Data[[#This Row],[Skor_Tenor]]+Raw_Data[[#This Row],[Skor_Telat]]</f>
        <v>4</v>
      </c>
      <c r="AI2122" t="str">
        <f>IF(Raw_Data[[#This Row],[Risk_Score]]&lt;=6,"Low Risk",IF(Raw_Data[[#This Row],[Risk_Score]]&lt;=8,"Medium Risk","High Risk"))</f>
        <v>Low Risk</v>
      </c>
      <c r="AJ2122">
        <f ca="1">IFERROR(DATEDIF(Raw_Data[[#This Row],[tanggal_pengajuan]],TODAY(),"m"),"N/A")</f>
        <v>5</v>
      </c>
      <c r="AK2122" t="str">
        <f ca="1">IF(ISNUMBER(Raw_Data[[#This Row],[MOB]]),IF(Raw_Data[[#This Row],[MOB]]&lt;6,"0-5 bulan",IF(Raw_Data[[#This Row],[MOB]]&lt;12,"6-11 bulan",IF(Raw_Data[[#This Row],[MOB]]&lt;24,"12-23 bulan","24+ bulan"))),"N/A")</f>
        <v>0-5 bulan</v>
      </c>
    </row>
    <row r="2123" spans="1:37" ht="14.25" customHeight="1" x14ac:dyDescent="0.45">
      <c r="A2123" t="s">
        <v>4929</v>
      </c>
      <c r="B2123" s="64">
        <v>46065</v>
      </c>
      <c r="C2123" s="1" t="str">
        <f t="shared" si="33"/>
        <v>February</v>
      </c>
      <c r="D2123" t="s">
        <v>161</v>
      </c>
      <c r="E2123" t="s">
        <v>4930</v>
      </c>
      <c r="F2123">
        <v>45</v>
      </c>
      <c r="G2123" t="s">
        <v>40</v>
      </c>
      <c r="H2123" t="s">
        <v>52</v>
      </c>
      <c r="I2123" s="2">
        <v>12788000</v>
      </c>
      <c r="J2123" s="3">
        <f>Raw_Data[[#This Row],[cicilan_per_bulan]]/Raw_Data[[#This Row],[penghasilan_bulanan]]</f>
        <v>3.1756334063184233E-2</v>
      </c>
      <c r="K2123" t="s">
        <v>91</v>
      </c>
      <c r="L2123" t="s">
        <v>92</v>
      </c>
      <c r="M2123" t="s">
        <v>55</v>
      </c>
      <c r="N2123" t="s">
        <v>141</v>
      </c>
      <c r="O2123" t="s">
        <v>46</v>
      </c>
      <c r="P2123" s="2">
        <v>23542000</v>
      </c>
      <c r="Q2123" s="2">
        <v>9417000</v>
      </c>
      <c r="R2123" t="str">
        <f>IF(Raw_Data[[#This Row],[persen_dp]]&lt;15%,"Low",IF(Raw_Data[[#This Row],[persen_dp]]&gt;25%,"High","Medium"))</f>
        <v>High</v>
      </c>
      <c r="S2123" s="3">
        <v>0.4</v>
      </c>
      <c r="T2123">
        <v>60</v>
      </c>
      <c r="U2123">
        <v>0.14499999999999999</v>
      </c>
      <c r="V2123" s="2">
        <v>406100</v>
      </c>
      <c r="W2123" s="2">
        <v>24366000</v>
      </c>
      <c r="X2123" t="str">
        <f>IF(OR(Raw_Data[[#This Row],[status_pembayaran]]="Macet",Raw_Data[[#This Row],[status_pembayaran]]="Kurang Lancar"),"Non Performing Loan","Performing")</f>
        <v>Performing</v>
      </c>
      <c r="Y2123" t="s">
        <v>47</v>
      </c>
      <c r="Z2123">
        <v>0</v>
      </c>
      <c r="AA2123">
        <v>0</v>
      </c>
      <c r="AB2123">
        <v>1</v>
      </c>
      <c r="AC2123" t="s">
        <v>104</v>
      </c>
      <c r="AD2123">
        <f>IF(Raw_Data[[#This Row],[rasio]]&lt;0.2,1,IF(Raw_Data[[#This Row],[rasio]]&lt;0.3,2,IF(Raw_Data[[#This Row],[rasio]]&lt;0.4,3,4)))</f>
        <v>1</v>
      </c>
      <c r="AE2123">
        <f>IF(Raw_Data[[#This Row],[kategori_dp]]="High",1,IF(Raw_Data[[#This Row],[kategori_dp]]="Medium",2,3))</f>
        <v>1</v>
      </c>
      <c r="AF2123">
        <f>IF(Raw_Data[[#This Row],[tenor_bulan]]&lt;=24,1,IF(Raw_Data[[#This Row],[tenor_bulan]]&lt;=36,2,IF(Raw_Data[[#This Row],[tenor_bulan]]&lt;=48,3,4)))</f>
        <v>4</v>
      </c>
      <c r="AG2123">
        <f>IF(Raw_Data[[#This Row],[jumlah_kali_telat]]=0,0,IF(Raw_Data[[#This Row],[jumlah_kali_telat]]&lt;=2,2,4))</f>
        <v>0</v>
      </c>
      <c r="AH2123">
        <f>Raw_Data[[#This Row],[Skor_Rasio]]+Raw_Data[[#This Row],[Skor_DP]]+Raw_Data[[#This Row],[Skor_Tenor]]+Raw_Data[[#This Row],[Skor_Telat]]</f>
        <v>6</v>
      </c>
      <c r="AI2123" t="str">
        <f>IF(Raw_Data[[#This Row],[Risk_Score]]&lt;=6,"Low Risk",IF(Raw_Data[[#This Row],[Risk_Score]]&lt;=8,"Medium Risk","High Risk"))</f>
        <v>Low Risk</v>
      </c>
      <c r="AJ2123">
        <f ca="1">IFERROR(DATEDIF(Raw_Data[[#This Row],[tanggal_pengajuan]],TODAY(),"m"),"N/A")</f>
        <v>8</v>
      </c>
      <c r="AK2123" t="str">
        <f ca="1">IF(ISNUMBER(Raw_Data[[#This Row],[MOB]]),IF(Raw_Data[[#This Row],[MOB]]&lt;6,"0-5 bulan",IF(Raw_Data[[#This Row],[MOB]]&lt;12,"6-11 bulan",IF(Raw_Data[[#This Row],[MOB]]&lt;24,"12-23 bulan","24+ bulan"))),"N/A")</f>
        <v>6-11 bulan</v>
      </c>
    </row>
    <row r="2124" spans="1:37" ht="14.25" customHeight="1" x14ac:dyDescent="0.45">
      <c r="A2124" t="s">
        <v>4931</v>
      </c>
      <c r="B2124" s="64">
        <v>46175</v>
      </c>
      <c r="C2124" s="1" t="str">
        <f t="shared" si="33"/>
        <v>June</v>
      </c>
      <c r="D2124" t="s">
        <v>3091</v>
      </c>
      <c r="E2124" t="s">
        <v>4932</v>
      </c>
      <c r="F2124">
        <v>53</v>
      </c>
      <c r="G2124" t="s">
        <v>51</v>
      </c>
      <c r="H2124" t="s">
        <v>90</v>
      </c>
      <c r="I2124" s="2">
        <v>4327000</v>
      </c>
      <c r="J2124" s="3">
        <f>Raw_Data[[#This Row],[cicilan_per_bulan]]/Raw_Data[[#This Row],[penghasilan_bulanan]]</f>
        <v>0.10806563438872198</v>
      </c>
      <c r="K2124" t="s">
        <v>205</v>
      </c>
      <c r="L2124" t="s">
        <v>110</v>
      </c>
      <c r="M2124" t="s">
        <v>55</v>
      </c>
      <c r="N2124" t="s">
        <v>56</v>
      </c>
      <c r="O2124" t="s">
        <v>57</v>
      </c>
      <c r="P2124" s="2">
        <v>18071000</v>
      </c>
      <c r="Q2124" s="2">
        <v>1807000</v>
      </c>
      <c r="R2124" t="str">
        <f>IF(Raw_Data[[#This Row],[persen_dp]]&lt;15%,"Low",IF(Raw_Data[[#This Row],[persen_dp]]&gt;25%,"High","Medium"))</f>
        <v>Low</v>
      </c>
      <c r="S2124" s="3">
        <v>0.1</v>
      </c>
      <c r="T2124">
        <v>60</v>
      </c>
      <c r="U2124">
        <v>0.14499999999999999</v>
      </c>
      <c r="V2124" s="2">
        <v>467600</v>
      </c>
      <c r="W2124" s="2">
        <v>28055000</v>
      </c>
      <c r="X2124" t="str">
        <f>IF(OR(Raw_Data[[#This Row],[status_pembayaran]]="Macet",Raw_Data[[#This Row],[status_pembayaran]]="Kurang Lancar"),"Non Performing Loan","Performing")</f>
        <v>Performing</v>
      </c>
      <c r="Y2124" t="s">
        <v>47</v>
      </c>
      <c r="Z2124">
        <v>0</v>
      </c>
      <c r="AA2124">
        <v>0</v>
      </c>
      <c r="AB2124">
        <v>1</v>
      </c>
      <c r="AC2124" t="s">
        <v>137</v>
      </c>
      <c r="AD2124">
        <f>IF(Raw_Data[[#This Row],[rasio]]&lt;0.2,1,IF(Raw_Data[[#This Row],[rasio]]&lt;0.3,2,IF(Raw_Data[[#This Row],[rasio]]&lt;0.4,3,4)))</f>
        <v>1</v>
      </c>
      <c r="AE2124">
        <f>IF(Raw_Data[[#This Row],[kategori_dp]]="High",1,IF(Raw_Data[[#This Row],[kategori_dp]]="Medium",2,3))</f>
        <v>3</v>
      </c>
      <c r="AF2124">
        <f>IF(Raw_Data[[#This Row],[tenor_bulan]]&lt;=24,1,IF(Raw_Data[[#This Row],[tenor_bulan]]&lt;=36,2,IF(Raw_Data[[#This Row],[tenor_bulan]]&lt;=48,3,4)))</f>
        <v>4</v>
      </c>
      <c r="AG2124">
        <f>IF(Raw_Data[[#This Row],[jumlah_kali_telat]]=0,0,IF(Raw_Data[[#This Row],[jumlah_kali_telat]]&lt;=2,2,4))</f>
        <v>0</v>
      </c>
      <c r="AH2124">
        <f>Raw_Data[[#This Row],[Skor_Rasio]]+Raw_Data[[#This Row],[Skor_DP]]+Raw_Data[[#This Row],[Skor_Tenor]]+Raw_Data[[#This Row],[Skor_Telat]]</f>
        <v>8</v>
      </c>
      <c r="AI2124" t="str">
        <f>IF(Raw_Data[[#This Row],[Risk_Score]]&lt;=6,"Low Risk",IF(Raw_Data[[#This Row],[Risk_Score]]&lt;=8,"Medium Risk","High Risk"))</f>
        <v>Medium Risk</v>
      </c>
      <c r="AJ2124">
        <f ca="1">IFERROR(DATEDIF(Raw_Data[[#This Row],[tanggal_pengajuan]],TODAY(),"m"),"N/A")</f>
        <v>4</v>
      </c>
      <c r="AK2124" t="str">
        <f ca="1">IF(ISNUMBER(Raw_Data[[#This Row],[MOB]]),IF(Raw_Data[[#This Row],[MOB]]&lt;6,"0-5 bulan",IF(Raw_Data[[#This Row],[MOB]]&lt;12,"6-11 bulan",IF(Raw_Data[[#This Row],[MOB]]&lt;24,"12-23 bulan","24+ bulan"))),"N/A")</f>
        <v>0-5 bulan</v>
      </c>
    </row>
    <row r="2125" spans="1:37" ht="14.25" customHeight="1" x14ac:dyDescent="0.45">
      <c r="A2125" t="s">
        <v>4933</v>
      </c>
      <c r="B2125" s="64">
        <v>46097</v>
      </c>
      <c r="C2125" s="1" t="str">
        <f t="shared" si="33"/>
        <v>March</v>
      </c>
      <c r="D2125" t="s">
        <v>468</v>
      </c>
      <c r="E2125" t="s">
        <v>4934</v>
      </c>
      <c r="F2125">
        <v>48</v>
      </c>
      <c r="G2125" t="s">
        <v>51</v>
      </c>
      <c r="H2125" t="s">
        <v>41</v>
      </c>
      <c r="I2125" s="2">
        <v>5940000</v>
      </c>
      <c r="J2125" s="3">
        <f>Raw_Data[[#This Row],[cicilan_per_bulan]]/Raw_Data[[#This Row],[penghasilan_bulanan]]</f>
        <v>9.0993265993265987E-2</v>
      </c>
      <c r="K2125" t="s">
        <v>63</v>
      </c>
      <c r="L2125" t="s">
        <v>64</v>
      </c>
      <c r="M2125" t="s">
        <v>55</v>
      </c>
      <c r="N2125" t="s">
        <v>141</v>
      </c>
      <c r="O2125" t="s">
        <v>46</v>
      </c>
      <c r="P2125" s="2">
        <v>23499000</v>
      </c>
      <c r="Q2125" s="2">
        <v>4700000</v>
      </c>
      <c r="R2125" t="str">
        <f>IF(Raw_Data[[#This Row],[persen_dp]]&lt;15%,"Low",IF(Raw_Data[[#This Row],[persen_dp]]&gt;25%,"High","Medium"))</f>
        <v>Medium</v>
      </c>
      <c r="S2125" s="3">
        <v>0.2</v>
      </c>
      <c r="T2125">
        <v>60</v>
      </c>
      <c r="U2125">
        <v>0.14499999999999999</v>
      </c>
      <c r="V2125" s="2">
        <v>540500</v>
      </c>
      <c r="W2125" s="2">
        <v>32428000</v>
      </c>
      <c r="X2125" t="str">
        <f>IF(OR(Raw_Data[[#This Row],[status_pembayaran]]="Macet",Raw_Data[[#This Row],[status_pembayaran]]="Kurang Lancar"),"Non Performing Loan","Performing")</f>
        <v>Performing</v>
      </c>
      <c r="Y2125" t="s">
        <v>47</v>
      </c>
      <c r="Z2125">
        <v>0</v>
      </c>
      <c r="AA2125">
        <v>0</v>
      </c>
      <c r="AB2125">
        <v>1</v>
      </c>
      <c r="AD2125">
        <f>IF(Raw_Data[[#This Row],[rasio]]&lt;0.2,1,IF(Raw_Data[[#This Row],[rasio]]&lt;0.3,2,IF(Raw_Data[[#This Row],[rasio]]&lt;0.4,3,4)))</f>
        <v>1</v>
      </c>
      <c r="AE2125">
        <f>IF(Raw_Data[[#This Row],[kategori_dp]]="High",1,IF(Raw_Data[[#This Row],[kategori_dp]]="Medium",2,3))</f>
        <v>2</v>
      </c>
      <c r="AF2125">
        <f>IF(Raw_Data[[#This Row],[tenor_bulan]]&lt;=24,1,IF(Raw_Data[[#This Row],[tenor_bulan]]&lt;=36,2,IF(Raw_Data[[#This Row],[tenor_bulan]]&lt;=48,3,4)))</f>
        <v>4</v>
      </c>
      <c r="AG2125">
        <f>IF(Raw_Data[[#This Row],[jumlah_kali_telat]]=0,0,IF(Raw_Data[[#This Row],[jumlah_kali_telat]]&lt;=2,2,4))</f>
        <v>0</v>
      </c>
      <c r="AH2125">
        <f>Raw_Data[[#This Row],[Skor_Rasio]]+Raw_Data[[#This Row],[Skor_DP]]+Raw_Data[[#This Row],[Skor_Tenor]]+Raw_Data[[#This Row],[Skor_Telat]]</f>
        <v>7</v>
      </c>
      <c r="AI2125" t="str">
        <f>IF(Raw_Data[[#This Row],[Risk_Score]]&lt;=6,"Low Risk",IF(Raw_Data[[#This Row],[Risk_Score]]&lt;=8,"Medium Risk","High Risk"))</f>
        <v>Medium Risk</v>
      </c>
      <c r="AJ2125">
        <f ca="1">IFERROR(DATEDIF(Raw_Data[[#This Row],[tanggal_pengajuan]],TODAY(),"m"),"N/A")</f>
        <v>7</v>
      </c>
      <c r="AK2125" t="str">
        <f ca="1">IF(ISNUMBER(Raw_Data[[#This Row],[MOB]]),IF(Raw_Data[[#This Row],[MOB]]&lt;6,"0-5 bulan",IF(Raw_Data[[#This Row],[MOB]]&lt;12,"6-11 bulan",IF(Raw_Data[[#This Row],[MOB]]&lt;24,"12-23 bulan","24+ bulan"))),"N/A")</f>
        <v>6-11 bulan</v>
      </c>
    </row>
    <row r="2126" spans="1:37" ht="14.25" customHeight="1" x14ac:dyDescent="0.45">
      <c r="A2126" t="s">
        <v>4935</v>
      </c>
      <c r="B2126" s="64">
        <v>46152</v>
      </c>
      <c r="C2126" s="1" t="str">
        <f t="shared" si="33"/>
        <v>May</v>
      </c>
      <c r="D2126" t="s">
        <v>575</v>
      </c>
      <c r="E2126" t="s">
        <v>4936</v>
      </c>
      <c r="F2126">
        <v>21</v>
      </c>
      <c r="G2126" t="s">
        <v>40</v>
      </c>
      <c r="H2126" t="s">
        <v>96</v>
      </c>
      <c r="I2126" s="2">
        <v>6404000</v>
      </c>
      <c r="J2126" s="3">
        <f>Raw_Data[[#This Row],[cicilan_per_bulan]]/Raw_Data[[#This Row],[penghasilan_bulanan]]</f>
        <v>0.13891317926296065</v>
      </c>
      <c r="K2126" t="s">
        <v>205</v>
      </c>
      <c r="L2126" t="s">
        <v>110</v>
      </c>
      <c r="M2126" t="s">
        <v>44</v>
      </c>
      <c r="N2126" t="s">
        <v>171</v>
      </c>
      <c r="O2126" t="s">
        <v>172</v>
      </c>
      <c r="P2126" s="2">
        <v>41255000</v>
      </c>
      <c r="Q2126" s="2">
        <v>10314000</v>
      </c>
      <c r="R2126" t="str">
        <f>IF(Raw_Data[[#This Row],[persen_dp]]&lt;15%,"Low",IF(Raw_Data[[#This Row],[persen_dp]]&gt;25%,"High","Medium"))</f>
        <v>Medium</v>
      </c>
      <c r="S2126" s="3">
        <v>0.25</v>
      </c>
      <c r="T2126">
        <v>60</v>
      </c>
      <c r="U2126">
        <v>0.14499999999999999</v>
      </c>
      <c r="V2126" s="2">
        <v>889600</v>
      </c>
      <c r="W2126" s="2">
        <v>53373000</v>
      </c>
      <c r="X2126" t="str">
        <f>IF(OR(Raw_Data[[#This Row],[status_pembayaran]]="Macet",Raw_Data[[#This Row],[status_pembayaran]]="Kurang Lancar"),"Non Performing Loan","Performing")</f>
        <v>Performing</v>
      </c>
      <c r="Y2126" t="s">
        <v>47</v>
      </c>
      <c r="Z2126">
        <v>0</v>
      </c>
      <c r="AA2126">
        <v>0</v>
      </c>
      <c r="AB2126">
        <v>1</v>
      </c>
      <c r="AC2126" t="s">
        <v>104</v>
      </c>
      <c r="AD2126">
        <f>IF(Raw_Data[[#This Row],[rasio]]&lt;0.2,1,IF(Raw_Data[[#This Row],[rasio]]&lt;0.3,2,IF(Raw_Data[[#This Row],[rasio]]&lt;0.4,3,4)))</f>
        <v>1</v>
      </c>
      <c r="AE2126">
        <f>IF(Raw_Data[[#This Row],[kategori_dp]]="High",1,IF(Raw_Data[[#This Row],[kategori_dp]]="Medium",2,3))</f>
        <v>2</v>
      </c>
      <c r="AF2126">
        <f>IF(Raw_Data[[#This Row],[tenor_bulan]]&lt;=24,1,IF(Raw_Data[[#This Row],[tenor_bulan]]&lt;=36,2,IF(Raw_Data[[#This Row],[tenor_bulan]]&lt;=48,3,4)))</f>
        <v>4</v>
      </c>
      <c r="AG2126">
        <f>IF(Raw_Data[[#This Row],[jumlah_kali_telat]]=0,0,IF(Raw_Data[[#This Row],[jumlah_kali_telat]]&lt;=2,2,4))</f>
        <v>0</v>
      </c>
      <c r="AH2126">
        <f>Raw_Data[[#This Row],[Skor_Rasio]]+Raw_Data[[#This Row],[Skor_DP]]+Raw_Data[[#This Row],[Skor_Tenor]]+Raw_Data[[#This Row],[Skor_Telat]]</f>
        <v>7</v>
      </c>
      <c r="AI2126" t="str">
        <f>IF(Raw_Data[[#This Row],[Risk_Score]]&lt;=6,"Low Risk",IF(Raw_Data[[#This Row],[Risk_Score]]&lt;=8,"Medium Risk","High Risk"))</f>
        <v>Medium Risk</v>
      </c>
      <c r="AJ2126">
        <f ca="1">IFERROR(DATEDIF(Raw_Data[[#This Row],[tanggal_pengajuan]],TODAY(),"m"),"N/A")</f>
        <v>5</v>
      </c>
      <c r="AK2126" t="str">
        <f ca="1">IF(ISNUMBER(Raw_Data[[#This Row],[MOB]]),IF(Raw_Data[[#This Row],[MOB]]&lt;6,"0-5 bulan",IF(Raw_Data[[#This Row],[MOB]]&lt;12,"6-11 bulan",IF(Raw_Data[[#This Row],[MOB]]&lt;24,"12-23 bulan","24+ bulan"))),"N/A")</f>
        <v>0-5 bulan</v>
      </c>
    </row>
    <row r="2127" spans="1:37" ht="14.25" customHeight="1" x14ac:dyDescent="0.45">
      <c r="A2127" t="s">
        <v>4937</v>
      </c>
      <c r="B2127" s="64">
        <v>46176</v>
      </c>
      <c r="C2127" s="1" t="str">
        <f t="shared" si="33"/>
        <v>June</v>
      </c>
      <c r="D2127" t="s">
        <v>2235</v>
      </c>
      <c r="E2127" t="s">
        <v>4938</v>
      </c>
      <c r="F2127">
        <v>54</v>
      </c>
      <c r="G2127" t="s">
        <v>51</v>
      </c>
      <c r="H2127" t="s">
        <v>96</v>
      </c>
      <c r="I2127" s="2">
        <v>4868000</v>
      </c>
      <c r="J2127" s="3">
        <f>Raw_Data[[#This Row],[cicilan_per_bulan]]/Raw_Data[[#This Row],[penghasilan_bulanan]]</f>
        <v>0.24176253081347576</v>
      </c>
      <c r="K2127" t="s">
        <v>81</v>
      </c>
      <c r="L2127" t="s">
        <v>82</v>
      </c>
      <c r="M2127" t="s">
        <v>55</v>
      </c>
      <c r="N2127" t="s">
        <v>395</v>
      </c>
      <c r="O2127" t="s">
        <v>396</v>
      </c>
      <c r="P2127" s="2">
        <v>59589000</v>
      </c>
      <c r="Q2127" s="2">
        <v>23836000</v>
      </c>
      <c r="R2127" t="str">
        <f>IF(Raw_Data[[#This Row],[persen_dp]]&lt;15%,"Low",IF(Raw_Data[[#This Row],[persen_dp]]&gt;25%,"High","Medium"))</f>
        <v>High</v>
      </c>
      <c r="S2127" s="3">
        <v>0.4</v>
      </c>
      <c r="T2127">
        <v>48</v>
      </c>
      <c r="U2127">
        <v>0.14499999999999999</v>
      </c>
      <c r="V2127" s="2">
        <v>1176900</v>
      </c>
      <c r="W2127" s="2">
        <v>56491000</v>
      </c>
      <c r="X2127" t="str">
        <f>IF(OR(Raw_Data[[#This Row],[status_pembayaran]]="Macet",Raw_Data[[#This Row],[status_pembayaran]]="Kurang Lancar"),"Non Performing Loan","Performing")</f>
        <v>Performing</v>
      </c>
      <c r="Y2127" t="s">
        <v>47</v>
      </c>
      <c r="Z2127">
        <v>0</v>
      </c>
      <c r="AA2127">
        <v>0</v>
      </c>
      <c r="AB2127">
        <v>1</v>
      </c>
      <c r="AC2127" t="s">
        <v>58</v>
      </c>
      <c r="AD2127">
        <f>IF(Raw_Data[[#This Row],[rasio]]&lt;0.2,1,IF(Raw_Data[[#This Row],[rasio]]&lt;0.3,2,IF(Raw_Data[[#This Row],[rasio]]&lt;0.4,3,4)))</f>
        <v>2</v>
      </c>
      <c r="AE2127">
        <f>IF(Raw_Data[[#This Row],[kategori_dp]]="High",1,IF(Raw_Data[[#This Row],[kategori_dp]]="Medium",2,3))</f>
        <v>1</v>
      </c>
      <c r="AF2127">
        <f>IF(Raw_Data[[#This Row],[tenor_bulan]]&lt;=24,1,IF(Raw_Data[[#This Row],[tenor_bulan]]&lt;=36,2,IF(Raw_Data[[#This Row],[tenor_bulan]]&lt;=48,3,4)))</f>
        <v>3</v>
      </c>
      <c r="AG2127">
        <f>IF(Raw_Data[[#This Row],[jumlah_kali_telat]]=0,0,IF(Raw_Data[[#This Row],[jumlah_kali_telat]]&lt;=2,2,4))</f>
        <v>0</v>
      </c>
      <c r="AH2127">
        <f>Raw_Data[[#This Row],[Skor_Rasio]]+Raw_Data[[#This Row],[Skor_DP]]+Raw_Data[[#This Row],[Skor_Tenor]]+Raw_Data[[#This Row],[Skor_Telat]]</f>
        <v>6</v>
      </c>
      <c r="AI2127" t="str">
        <f>IF(Raw_Data[[#This Row],[Risk_Score]]&lt;=6,"Low Risk",IF(Raw_Data[[#This Row],[Risk_Score]]&lt;=8,"Medium Risk","High Risk"))</f>
        <v>Low Risk</v>
      </c>
      <c r="AJ2127">
        <f ca="1">IFERROR(DATEDIF(Raw_Data[[#This Row],[tanggal_pengajuan]],TODAY(),"m"),"N/A")</f>
        <v>4</v>
      </c>
      <c r="AK2127" t="str">
        <f ca="1">IF(ISNUMBER(Raw_Data[[#This Row],[MOB]]),IF(Raw_Data[[#This Row],[MOB]]&lt;6,"0-5 bulan",IF(Raw_Data[[#This Row],[MOB]]&lt;12,"6-11 bulan",IF(Raw_Data[[#This Row],[MOB]]&lt;24,"12-23 bulan","24+ bulan"))),"N/A")</f>
        <v>0-5 bulan</v>
      </c>
    </row>
    <row r="2128" spans="1:37" ht="14.25" customHeight="1" x14ac:dyDescent="0.45">
      <c r="A2128" t="s">
        <v>4939</v>
      </c>
      <c r="B2128" s="64">
        <v>46159</v>
      </c>
      <c r="C2128" s="1" t="str">
        <f t="shared" si="33"/>
        <v>May</v>
      </c>
      <c r="D2128" t="s">
        <v>1568</v>
      </c>
      <c r="E2128" t="s">
        <v>4940</v>
      </c>
      <c r="F2128">
        <v>37</v>
      </c>
      <c r="G2128" t="s">
        <v>40</v>
      </c>
      <c r="H2128" t="s">
        <v>52</v>
      </c>
      <c r="I2128" s="2">
        <v>10018000</v>
      </c>
      <c r="J2128" s="3">
        <f>Raw_Data[[#This Row],[cicilan_per_bulan]]/Raw_Data[[#This Row],[penghasilan_bulanan]]</f>
        <v>0.15120782591335596</v>
      </c>
      <c r="K2128" t="s">
        <v>145</v>
      </c>
      <c r="L2128" t="s">
        <v>146</v>
      </c>
      <c r="M2128" t="s">
        <v>55</v>
      </c>
      <c r="N2128" t="s">
        <v>221</v>
      </c>
      <c r="O2128" t="s">
        <v>159</v>
      </c>
      <c r="P2128" s="2">
        <v>43356000</v>
      </c>
      <c r="Q2128" s="2">
        <v>15175000</v>
      </c>
      <c r="R2128" t="str">
        <f>IF(Raw_Data[[#This Row],[persen_dp]]&lt;15%,"Low",IF(Raw_Data[[#This Row],[persen_dp]]&gt;25%,"High","Medium"))</f>
        <v>High</v>
      </c>
      <c r="S2128" s="3">
        <v>0.35</v>
      </c>
      <c r="T2128">
        <v>24</v>
      </c>
      <c r="U2128">
        <v>0.14499999999999999</v>
      </c>
      <c r="V2128" s="2">
        <v>1514800</v>
      </c>
      <c r="W2128" s="2">
        <v>36354000</v>
      </c>
      <c r="X2128" t="str">
        <f>IF(OR(Raw_Data[[#This Row],[status_pembayaran]]="Macet",Raw_Data[[#This Row],[status_pembayaran]]="Kurang Lancar"),"Non Performing Loan","Performing")</f>
        <v>Performing</v>
      </c>
      <c r="Y2128" t="s">
        <v>47</v>
      </c>
      <c r="Z2128">
        <v>0</v>
      </c>
      <c r="AA2128">
        <v>0</v>
      </c>
      <c r="AB2128">
        <v>1</v>
      </c>
      <c r="AC2128" t="s">
        <v>104</v>
      </c>
      <c r="AD2128">
        <f>IF(Raw_Data[[#This Row],[rasio]]&lt;0.2,1,IF(Raw_Data[[#This Row],[rasio]]&lt;0.3,2,IF(Raw_Data[[#This Row],[rasio]]&lt;0.4,3,4)))</f>
        <v>1</v>
      </c>
      <c r="AE2128">
        <f>IF(Raw_Data[[#This Row],[kategori_dp]]="High",1,IF(Raw_Data[[#This Row],[kategori_dp]]="Medium",2,3))</f>
        <v>1</v>
      </c>
      <c r="AF2128">
        <f>IF(Raw_Data[[#This Row],[tenor_bulan]]&lt;=24,1,IF(Raw_Data[[#This Row],[tenor_bulan]]&lt;=36,2,IF(Raw_Data[[#This Row],[tenor_bulan]]&lt;=48,3,4)))</f>
        <v>1</v>
      </c>
      <c r="AG2128">
        <f>IF(Raw_Data[[#This Row],[jumlah_kali_telat]]=0,0,IF(Raw_Data[[#This Row],[jumlah_kali_telat]]&lt;=2,2,4))</f>
        <v>0</v>
      </c>
      <c r="AH2128">
        <f>Raw_Data[[#This Row],[Skor_Rasio]]+Raw_Data[[#This Row],[Skor_DP]]+Raw_Data[[#This Row],[Skor_Tenor]]+Raw_Data[[#This Row],[Skor_Telat]]</f>
        <v>3</v>
      </c>
      <c r="AI2128" t="str">
        <f>IF(Raw_Data[[#This Row],[Risk_Score]]&lt;=6,"Low Risk",IF(Raw_Data[[#This Row],[Risk_Score]]&lt;=8,"Medium Risk","High Risk"))</f>
        <v>Low Risk</v>
      </c>
      <c r="AJ2128">
        <f ca="1">IFERROR(DATEDIF(Raw_Data[[#This Row],[tanggal_pengajuan]],TODAY(),"m"),"N/A")</f>
        <v>5</v>
      </c>
      <c r="AK2128" t="str">
        <f ca="1">IF(ISNUMBER(Raw_Data[[#This Row],[MOB]]),IF(Raw_Data[[#This Row],[MOB]]&lt;6,"0-5 bulan",IF(Raw_Data[[#This Row],[MOB]]&lt;12,"6-11 bulan",IF(Raw_Data[[#This Row],[MOB]]&lt;24,"12-23 bulan","24+ bulan"))),"N/A")</f>
        <v>0-5 bulan</v>
      </c>
    </row>
    <row r="2129" spans="1:37" ht="14.25" customHeight="1" x14ac:dyDescent="0.45">
      <c r="A2129" t="s">
        <v>4941</v>
      </c>
      <c r="B2129" s="64">
        <v>46176</v>
      </c>
      <c r="C2129" s="1" t="str">
        <f t="shared" si="33"/>
        <v>June</v>
      </c>
      <c r="D2129" t="s">
        <v>1297</v>
      </c>
      <c r="E2129" t="s">
        <v>4942</v>
      </c>
      <c r="F2129">
        <v>23</v>
      </c>
      <c r="G2129" t="s">
        <v>40</v>
      </c>
      <c r="H2129" t="s">
        <v>52</v>
      </c>
      <c r="I2129" s="2">
        <v>10007000</v>
      </c>
      <c r="J2129" s="3">
        <f>Raw_Data[[#This Row],[cicilan_per_bulan]]/Raw_Data[[#This Row],[penghasilan_bulanan]]</f>
        <v>0.30935345258319175</v>
      </c>
      <c r="K2129" t="s">
        <v>53</v>
      </c>
      <c r="L2129" t="s">
        <v>54</v>
      </c>
      <c r="M2129" t="s">
        <v>55</v>
      </c>
      <c r="N2129" t="s">
        <v>221</v>
      </c>
      <c r="O2129" t="s">
        <v>159</v>
      </c>
      <c r="P2129" s="2">
        <v>43259000</v>
      </c>
      <c r="Q2129" s="2">
        <v>10815000</v>
      </c>
      <c r="R2129" t="str">
        <f>IF(Raw_Data[[#This Row],[persen_dp]]&lt;15%,"Low",IF(Raw_Data[[#This Row],[persen_dp]]&gt;25%,"High","Medium"))</f>
        <v>Medium</v>
      </c>
      <c r="S2129" s="3">
        <v>0.25</v>
      </c>
      <c r="T2129">
        <v>12</v>
      </c>
      <c r="U2129">
        <v>0.14499999999999999</v>
      </c>
      <c r="V2129" s="2">
        <v>3095700</v>
      </c>
      <c r="W2129" s="2">
        <v>37149000</v>
      </c>
      <c r="X2129" t="str">
        <f>IF(OR(Raw_Data[[#This Row],[status_pembayaran]]="Macet",Raw_Data[[#This Row],[status_pembayaran]]="Kurang Lancar"),"Non Performing Loan","Performing")</f>
        <v>Performing</v>
      </c>
      <c r="Y2129" t="s">
        <v>47</v>
      </c>
      <c r="Z2129">
        <v>0</v>
      </c>
      <c r="AA2129">
        <v>0</v>
      </c>
      <c r="AB2129">
        <v>1</v>
      </c>
      <c r="AD2129">
        <f>IF(Raw_Data[[#This Row],[rasio]]&lt;0.2,1,IF(Raw_Data[[#This Row],[rasio]]&lt;0.3,2,IF(Raw_Data[[#This Row],[rasio]]&lt;0.4,3,4)))</f>
        <v>3</v>
      </c>
      <c r="AE2129">
        <f>IF(Raw_Data[[#This Row],[kategori_dp]]="High",1,IF(Raw_Data[[#This Row],[kategori_dp]]="Medium",2,3))</f>
        <v>2</v>
      </c>
      <c r="AF2129">
        <f>IF(Raw_Data[[#This Row],[tenor_bulan]]&lt;=24,1,IF(Raw_Data[[#This Row],[tenor_bulan]]&lt;=36,2,IF(Raw_Data[[#This Row],[tenor_bulan]]&lt;=48,3,4)))</f>
        <v>1</v>
      </c>
      <c r="AG2129">
        <f>IF(Raw_Data[[#This Row],[jumlah_kali_telat]]=0,0,IF(Raw_Data[[#This Row],[jumlah_kali_telat]]&lt;=2,2,4))</f>
        <v>0</v>
      </c>
      <c r="AH2129">
        <f>Raw_Data[[#This Row],[Skor_Rasio]]+Raw_Data[[#This Row],[Skor_DP]]+Raw_Data[[#This Row],[Skor_Tenor]]+Raw_Data[[#This Row],[Skor_Telat]]</f>
        <v>6</v>
      </c>
      <c r="AI2129" t="str">
        <f>IF(Raw_Data[[#This Row],[Risk_Score]]&lt;=6,"Low Risk",IF(Raw_Data[[#This Row],[Risk_Score]]&lt;=8,"Medium Risk","High Risk"))</f>
        <v>Low Risk</v>
      </c>
      <c r="AJ2129">
        <f ca="1">IFERROR(DATEDIF(Raw_Data[[#This Row],[tanggal_pengajuan]],TODAY(),"m"),"N/A")</f>
        <v>4</v>
      </c>
      <c r="AK2129" t="str">
        <f ca="1">IF(ISNUMBER(Raw_Data[[#This Row],[MOB]]),IF(Raw_Data[[#This Row],[MOB]]&lt;6,"0-5 bulan",IF(Raw_Data[[#This Row],[MOB]]&lt;12,"6-11 bulan",IF(Raw_Data[[#This Row],[MOB]]&lt;24,"12-23 bulan","24+ bulan"))),"N/A")</f>
        <v>0-5 bulan</v>
      </c>
    </row>
    <row r="2130" spans="1:37" ht="14.25" customHeight="1" x14ac:dyDescent="0.45">
      <c r="A2130" t="s">
        <v>4943</v>
      </c>
      <c r="B2130" s="64">
        <v>46052</v>
      </c>
      <c r="C2130" s="1" t="str">
        <f t="shared" si="33"/>
        <v>January</v>
      </c>
      <c r="D2130" t="s">
        <v>1370</v>
      </c>
      <c r="E2130" t="s">
        <v>4944</v>
      </c>
      <c r="F2130">
        <v>25</v>
      </c>
      <c r="G2130" t="s">
        <v>40</v>
      </c>
      <c r="H2130" t="s">
        <v>152</v>
      </c>
      <c r="I2130" s="2">
        <v>3262000</v>
      </c>
      <c r="J2130" s="3">
        <f>Raw_Data[[#This Row],[cicilan_per_bulan]]/Raw_Data[[#This Row],[penghasilan_bulanan]]</f>
        <v>0.18997547516860822</v>
      </c>
      <c r="K2130" t="s">
        <v>70</v>
      </c>
      <c r="L2130" t="s">
        <v>71</v>
      </c>
      <c r="M2130" t="s">
        <v>44</v>
      </c>
      <c r="N2130" t="s">
        <v>129</v>
      </c>
      <c r="O2130" t="s">
        <v>130</v>
      </c>
      <c r="P2130" s="2">
        <v>23534000</v>
      </c>
      <c r="Q2130" s="2">
        <v>4707000</v>
      </c>
      <c r="R2130" t="str">
        <f>IF(Raw_Data[[#This Row],[persen_dp]]&lt;15%,"Low",IF(Raw_Data[[#This Row],[persen_dp]]&gt;25%,"High","Medium"))</f>
        <v>Medium</v>
      </c>
      <c r="S2130" s="3">
        <v>0.2</v>
      </c>
      <c r="T2130">
        <v>48</v>
      </c>
      <c r="U2130">
        <v>0.14499999999999999</v>
      </c>
      <c r="V2130" s="2">
        <v>619700</v>
      </c>
      <c r="W2130" s="2">
        <v>29747000</v>
      </c>
      <c r="X2130" t="str">
        <f>IF(OR(Raw_Data[[#This Row],[status_pembayaran]]="Macet",Raw_Data[[#This Row],[status_pembayaran]]="Kurang Lancar"),"Non Performing Loan","Performing")</f>
        <v>Performing</v>
      </c>
      <c r="Y2130" t="s">
        <v>47</v>
      </c>
      <c r="Z2130">
        <v>0</v>
      </c>
      <c r="AA2130">
        <v>0</v>
      </c>
      <c r="AB2130">
        <v>1</v>
      </c>
      <c r="AC2130" t="s">
        <v>74</v>
      </c>
      <c r="AD2130">
        <f>IF(Raw_Data[[#This Row],[rasio]]&lt;0.2,1,IF(Raw_Data[[#This Row],[rasio]]&lt;0.3,2,IF(Raw_Data[[#This Row],[rasio]]&lt;0.4,3,4)))</f>
        <v>1</v>
      </c>
      <c r="AE2130">
        <f>IF(Raw_Data[[#This Row],[kategori_dp]]="High",1,IF(Raw_Data[[#This Row],[kategori_dp]]="Medium",2,3))</f>
        <v>2</v>
      </c>
      <c r="AF2130">
        <f>IF(Raw_Data[[#This Row],[tenor_bulan]]&lt;=24,1,IF(Raw_Data[[#This Row],[tenor_bulan]]&lt;=36,2,IF(Raw_Data[[#This Row],[tenor_bulan]]&lt;=48,3,4)))</f>
        <v>3</v>
      </c>
      <c r="AG2130">
        <f>IF(Raw_Data[[#This Row],[jumlah_kali_telat]]=0,0,IF(Raw_Data[[#This Row],[jumlah_kali_telat]]&lt;=2,2,4))</f>
        <v>0</v>
      </c>
      <c r="AH2130">
        <f>Raw_Data[[#This Row],[Skor_Rasio]]+Raw_Data[[#This Row],[Skor_DP]]+Raw_Data[[#This Row],[Skor_Tenor]]+Raw_Data[[#This Row],[Skor_Telat]]</f>
        <v>6</v>
      </c>
      <c r="AI2130" t="str">
        <f>IF(Raw_Data[[#This Row],[Risk_Score]]&lt;=6,"Low Risk",IF(Raw_Data[[#This Row],[Risk_Score]]&lt;=8,"Medium Risk","High Risk"))</f>
        <v>Low Risk</v>
      </c>
      <c r="AJ2130">
        <f ca="1">IFERROR(DATEDIF(Raw_Data[[#This Row],[tanggal_pengajuan]],TODAY(),"m"),"N/A")</f>
        <v>8</v>
      </c>
      <c r="AK2130" t="str">
        <f ca="1">IF(ISNUMBER(Raw_Data[[#This Row],[MOB]]),IF(Raw_Data[[#This Row],[MOB]]&lt;6,"0-5 bulan",IF(Raw_Data[[#This Row],[MOB]]&lt;12,"6-11 bulan",IF(Raw_Data[[#This Row],[MOB]]&lt;24,"12-23 bulan","24+ bulan"))),"N/A")</f>
        <v>6-11 bulan</v>
      </c>
    </row>
    <row r="2131" spans="1:37" ht="14.25" customHeight="1" x14ac:dyDescent="0.45">
      <c r="A2131" t="s">
        <v>4945</v>
      </c>
      <c r="B2131" s="64">
        <v>46051</v>
      </c>
      <c r="C2131" s="1" t="str">
        <f t="shared" si="33"/>
        <v>January</v>
      </c>
      <c r="D2131" t="s">
        <v>1276</v>
      </c>
      <c r="E2131" t="s">
        <v>4946</v>
      </c>
      <c r="F2131">
        <v>53</v>
      </c>
      <c r="G2131" t="s">
        <v>51</v>
      </c>
      <c r="H2131" t="s">
        <v>90</v>
      </c>
      <c r="I2131" s="2">
        <v>3697000</v>
      </c>
      <c r="J2131" s="3">
        <f>Raw_Data[[#This Row],[cicilan_per_bulan]]/Raw_Data[[#This Row],[penghasilan_bulanan]]</f>
        <v>0.30987286989450907</v>
      </c>
      <c r="K2131" t="s">
        <v>167</v>
      </c>
      <c r="L2131" t="s">
        <v>110</v>
      </c>
      <c r="M2131" t="s">
        <v>44</v>
      </c>
      <c r="N2131" t="s">
        <v>158</v>
      </c>
      <c r="O2131" t="s">
        <v>159</v>
      </c>
      <c r="P2131" s="2">
        <v>30448000</v>
      </c>
      <c r="Q2131" s="2">
        <v>9134000</v>
      </c>
      <c r="R2131" t="str">
        <f>IF(Raw_Data[[#This Row],[persen_dp]]&lt;15%,"Low",IF(Raw_Data[[#This Row],[persen_dp]]&gt;25%,"High","Medium"))</f>
        <v>High</v>
      </c>
      <c r="S2131" s="3">
        <v>0.3</v>
      </c>
      <c r="T2131">
        <v>24</v>
      </c>
      <c r="U2131">
        <v>0.14499999999999999</v>
      </c>
      <c r="V2131" s="2">
        <v>1145600</v>
      </c>
      <c r="W2131" s="2">
        <v>27495000</v>
      </c>
      <c r="X2131" t="str">
        <f>IF(OR(Raw_Data[[#This Row],[status_pembayaran]]="Macet",Raw_Data[[#This Row],[status_pembayaran]]="Kurang Lancar"),"Non Performing Loan","Performing")</f>
        <v>Performing</v>
      </c>
      <c r="Y2131" t="s">
        <v>47</v>
      </c>
      <c r="Z2131">
        <v>0</v>
      </c>
      <c r="AA2131">
        <v>0</v>
      </c>
      <c r="AB2131">
        <v>1</v>
      </c>
      <c r="AC2131" t="s">
        <v>74</v>
      </c>
      <c r="AD2131">
        <f>IF(Raw_Data[[#This Row],[rasio]]&lt;0.2,1,IF(Raw_Data[[#This Row],[rasio]]&lt;0.3,2,IF(Raw_Data[[#This Row],[rasio]]&lt;0.4,3,4)))</f>
        <v>3</v>
      </c>
      <c r="AE2131">
        <f>IF(Raw_Data[[#This Row],[kategori_dp]]="High",1,IF(Raw_Data[[#This Row],[kategori_dp]]="Medium",2,3))</f>
        <v>1</v>
      </c>
      <c r="AF2131">
        <f>IF(Raw_Data[[#This Row],[tenor_bulan]]&lt;=24,1,IF(Raw_Data[[#This Row],[tenor_bulan]]&lt;=36,2,IF(Raw_Data[[#This Row],[tenor_bulan]]&lt;=48,3,4)))</f>
        <v>1</v>
      </c>
      <c r="AG2131">
        <f>IF(Raw_Data[[#This Row],[jumlah_kali_telat]]=0,0,IF(Raw_Data[[#This Row],[jumlah_kali_telat]]&lt;=2,2,4))</f>
        <v>0</v>
      </c>
      <c r="AH2131">
        <f>Raw_Data[[#This Row],[Skor_Rasio]]+Raw_Data[[#This Row],[Skor_DP]]+Raw_Data[[#This Row],[Skor_Tenor]]+Raw_Data[[#This Row],[Skor_Telat]]</f>
        <v>5</v>
      </c>
      <c r="AI2131" t="str">
        <f>IF(Raw_Data[[#This Row],[Risk_Score]]&lt;=6,"Low Risk",IF(Raw_Data[[#This Row],[Risk_Score]]&lt;=8,"Medium Risk","High Risk"))</f>
        <v>Low Risk</v>
      </c>
      <c r="AJ2131">
        <f ca="1">IFERROR(DATEDIF(Raw_Data[[#This Row],[tanggal_pengajuan]],TODAY(),"m"),"N/A")</f>
        <v>8</v>
      </c>
      <c r="AK2131" t="str">
        <f ca="1">IF(ISNUMBER(Raw_Data[[#This Row],[MOB]]),IF(Raw_Data[[#This Row],[MOB]]&lt;6,"0-5 bulan",IF(Raw_Data[[#This Row],[MOB]]&lt;12,"6-11 bulan",IF(Raw_Data[[#This Row],[MOB]]&lt;24,"12-23 bulan","24+ bulan"))),"N/A")</f>
        <v>6-11 bulan</v>
      </c>
    </row>
    <row r="2132" spans="1:37" ht="14.25" customHeight="1" x14ac:dyDescent="0.45">
      <c r="A2132" t="s">
        <v>4947</v>
      </c>
      <c r="B2132" s="64">
        <v>46149</v>
      </c>
      <c r="C2132" s="1" t="str">
        <f t="shared" si="33"/>
        <v>May</v>
      </c>
      <c r="D2132" t="s">
        <v>1751</v>
      </c>
      <c r="E2132" t="s">
        <v>4948</v>
      </c>
      <c r="F2132">
        <v>47</v>
      </c>
      <c r="G2132" t="s">
        <v>40</v>
      </c>
      <c r="H2132" t="s">
        <v>41</v>
      </c>
      <c r="I2132" s="2">
        <v>6176000</v>
      </c>
      <c r="J2132" s="3">
        <f>Raw_Data[[#This Row],[cicilan_per_bulan]]/Raw_Data[[#This Row],[penghasilan_bulanan]]</f>
        <v>0.1016839378238342</v>
      </c>
      <c r="K2132" t="s">
        <v>286</v>
      </c>
      <c r="L2132" t="s">
        <v>154</v>
      </c>
      <c r="M2132" t="s">
        <v>44</v>
      </c>
      <c r="N2132" t="s">
        <v>158</v>
      </c>
      <c r="O2132" t="s">
        <v>159</v>
      </c>
      <c r="P2132" s="2">
        <v>31798000</v>
      </c>
      <c r="Q2132" s="2">
        <v>12719000</v>
      </c>
      <c r="R2132" t="str">
        <f>IF(Raw_Data[[#This Row],[persen_dp]]&lt;15%,"Low",IF(Raw_Data[[#This Row],[persen_dp]]&gt;25%,"High","Medium"))</f>
        <v>High</v>
      </c>
      <c r="S2132" s="3">
        <v>0.4</v>
      </c>
      <c r="T2132">
        <v>48</v>
      </c>
      <c r="U2132">
        <v>0.14499999999999999</v>
      </c>
      <c r="V2132" s="2">
        <v>628000</v>
      </c>
      <c r="W2132" s="2">
        <v>30145000</v>
      </c>
      <c r="X2132" t="str">
        <f>IF(OR(Raw_Data[[#This Row],[status_pembayaran]]="Macet",Raw_Data[[#This Row],[status_pembayaran]]="Kurang Lancar"),"Non Performing Loan","Performing")</f>
        <v>Performing</v>
      </c>
      <c r="Y2132" t="s">
        <v>47</v>
      </c>
      <c r="Z2132">
        <v>0</v>
      </c>
      <c r="AA2132">
        <v>0</v>
      </c>
      <c r="AB2132">
        <v>1</v>
      </c>
      <c r="AC2132" t="s">
        <v>137</v>
      </c>
      <c r="AD2132">
        <f>IF(Raw_Data[[#This Row],[rasio]]&lt;0.2,1,IF(Raw_Data[[#This Row],[rasio]]&lt;0.3,2,IF(Raw_Data[[#This Row],[rasio]]&lt;0.4,3,4)))</f>
        <v>1</v>
      </c>
      <c r="AE2132">
        <f>IF(Raw_Data[[#This Row],[kategori_dp]]="High",1,IF(Raw_Data[[#This Row],[kategori_dp]]="Medium",2,3))</f>
        <v>1</v>
      </c>
      <c r="AF2132">
        <f>IF(Raw_Data[[#This Row],[tenor_bulan]]&lt;=24,1,IF(Raw_Data[[#This Row],[tenor_bulan]]&lt;=36,2,IF(Raw_Data[[#This Row],[tenor_bulan]]&lt;=48,3,4)))</f>
        <v>3</v>
      </c>
      <c r="AG2132">
        <f>IF(Raw_Data[[#This Row],[jumlah_kali_telat]]=0,0,IF(Raw_Data[[#This Row],[jumlah_kali_telat]]&lt;=2,2,4))</f>
        <v>0</v>
      </c>
      <c r="AH2132">
        <f>Raw_Data[[#This Row],[Skor_Rasio]]+Raw_Data[[#This Row],[Skor_DP]]+Raw_Data[[#This Row],[Skor_Tenor]]+Raw_Data[[#This Row],[Skor_Telat]]</f>
        <v>5</v>
      </c>
      <c r="AI2132" t="str">
        <f>IF(Raw_Data[[#This Row],[Risk_Score]]&lt;=6,"Low Risk",IF(Raw_Data[[#This Row],[Risk_Score]]&lt;=8,"Medium Risk","High Risk"))</f>
        <v>Low Risk</v>
      </c>
      <c r="AJ2132">
        <f ca="1">IFERROR(DATEDIF(Raw_Data[[#This Row],[tanggal_pengajuan]],TODAY(),"m"),"N/A")</f>
        <v>5</v>
      </c>
      <c r="AK2132" t="str">
        <f ca="1">IF(ISNUMBER(Raw_Data[[#This Row],[MOB]]),IF(Raw_Data[[#This Row],[MOB]]&lt;6,"0-5 bulan",IF(Raw_Data[[#This Row],[MOB]]&lt;12,"6-11 bulan",IF(Raw_Data[[#This Row],[MOB]]&lt;24,"12-23 bulan","24+ bulan"))),"N/A")</f>
        <v>0-5 bulan</v>
      </c>
    </row>
    <row r="2133" spans="1:37" ht="14.25" customHeight="1" x14ac:dyDescent="0.45">
      <c r="A2133" t="s">
        <v>4949</v>
      </c>
      <c r="B2133" s="64">
        <v>46035</v>
      </c>
      <c r="C2133" s="1" t="str">
        <f t="shared" si="33"/>
        <v>January</v>
      </c>
      <c r="D2133" t="s">
        <v>2628</v>
      </c>
      <c r="E2133" t="s">
        <v>4950</v>
      </c>
      <c r="F2133">
        <v>41</v>
      </c>
      <c r="G2133" t="s">
        <v>51</v>
      </c>
      <c r="H2133" t="s">
        <v>96</v>
      </c>
      <c r="I2133" s="2">
        <v>4781000</v>
      </c>
      <c r="J2133" s="3">
        <f>Raw_Data[[#This Row],[cicilan_per_bulan]]/Raw_Data[[#This Row],[penghasilan_bulanan]]</f>
        <v>0.31363731436937881</v>
      </c>
      <c r="K2133" t="s">
        <v>70</v>
      </c>
      <c r="L2133" t="s">
        <v>71</v>
      </c>
      <c r="M2133" t="s">
        <v>44</v>
      </c>
      <c r="N2133" t="s">
        <v>273</v>
      </c>
      <c r="O2133" t="s">
        <v>274</v>
      </c>
      <c r="P2133" s="2">
        <v>17461000</v>
      </c>
      <c r="Q2133" s="2">
        <v>1746000</v>
      </c>
      <c r="R2133" t="str">
        <f>IF(Raw_Data[[#This Row],[persen_dp]]&lt;15%,"Low",IF(Raw_Data[[#This Row],[persen_dp]]&gt;25%,"High","Medium"))</f>
        <v>Low</v>
      </c>
      <c r="S2133" s="3">
        <v>0.1</v>
      </c>
      <c r="T2133">
        <v>12</v>
      </c>
      <c r="U2133">
        <v>0.14499999999999999</v>
      </c>
      <c r="V2133" s="2">
        <v>1499500</v>
      </c>
      <c r="W2133" s="2">
        <v>17994000</v>
      </c>
      <c r="X2133" t="str">
        <f>IF(OR(Raw_Data[[#This Row],[status_pembayaran]]="Macet",Raw_Data[[#This Row],[status_pembayaran]]="Kurang Lancar"),"Non Performing Loan","Performing")</f>
        <v>Performing</v>
      </c>
      <c r="Y2133" t="s">
        <v>47</v>
      </c>
      <c r="Z2133">
        <v>0</v>
      </c>
      <c r="AA2133">
        <v>0</v>
      </c>
      <c r="AB2133">
        <v>1</v>
      </c>
      <c r="AC2133" t="s">
        <v>137</v>
      </c>
      <c r="AD2133">
        <f>IF(Raw_Data[[#This Row],[rasio]]&lt;0.2,1,IF(Raw_Data[[#This Row],[rasio]]&lt;0.3,2,IF(Raw_Data[[#This Row],[rasio]]&lt;0.4,3,4)))</f>
        <v>3</v>
      </c>
      <c r="AE2133">
        <f>IF(Raw_Data[[#This Row],[kategori_dp]]="High",1,IF(Raw_Data[[#This Row],[kategori_dp]]="Medium",2,3))</f>
        <v>3</v>
      </c>
      <c r="AF2133">
        <f>IF(Raw_Data[[#This Row],[tenor_bulan]]&lt;=24,1,IF(Raw_Data[[#This Row],[tenor_bulan]]&lt;=36,2,IF(Raw_Data[[#This Row],[tenor_bulan]]&lt;=48,3,4)))</f>
        <v>1</v>
      </c>
      <c r="AG2133">
        <f>IF(Raw_Data[[#This Row],[jumlah_kali_telat]]=0,0,IF(Raw_Data[[#This Row],[jumlah_kali_telat]]&lt;=2,2,4))</f>
        <v>0</v>
      </c>
      <c r="AH2133">
        <f>Raw_Data[[#This Row],[Skor_Rasio]]+Raw_Data[[#This Row],[Skor_DP]]+Raw_Data[[#This Row],[Skor_Tenor]]+Raw_Data[[#This Row],[Skor_Telat]]</f>
        <v>7</v>
      </c>
      <c r="AI2133" t="str">
        <f>IF(Raw_Data[[#This Row],[Risk_Score]]&lt;=6,"Low Risk",IF(Raw_Data[[#This Row],[Risk_Score]]&lt;=8,"Medium Risk","High Risk"))</f>
        <v>Medium Risk</v>
      </c>
      <c r="AJ2133">
        <f ca="1">IFERROR(DATEDIF(Raw_Data[[#This Row],[tanggal_pengajuan]],TODAY(),"m"),"N/A")</f>
        <v>9</v>
      </c>
      <c r="AK2133" t="str">
        <f ca="1">IF(ISNUMBER(Raw_Data[[#This Row],[MOB]]),IF(Raw_Data[[#This Row],[MOB]]&lt;6,"0-5 bulan",IF(Raw_Data[[#This Row],[MOB]]&lt;12,"6-11 bulan",IF(Raw_Data[[#This Row],[MOB]]&lt;24,"12-23 bulan","24+ bulan"))),"N/A")</f>
        <v>6-11 bulan</v>
      </c>
    </row>
    <row r="2134" spans="1:37" ht="14.25" customHeight="1" x14ac:dyDescent="0.45">
      <c r="A2134" t="s">
        <v>4951</v>
      </c>
      <c r="B2134" s="64">
        <v>46129</v>
      </c>
      <c r="C2134" s="1" t="str">
        <f t="shared" si="33"/>
        <v>April</v>
      </c>
      <c r="D2134" t="s">
        <v>704</v>
      </c>
      <c r="E2134" t="s">
        <v>4952</v>
      </c>
      <c r="F2134">
        <v>49</v>
      </c>
      <c r="G2134" t="s">
        <v>51</v>
      </c>
      <c r="H2134" t="s">
        <v>52</v>
      </c>
      <c r="I2134" s="2">
        <v>11753000</v>
      </c>
      <c r="J2134" s="3">
        <f>Raw_Data[[#This Row],[cicilan_per_bulan]]/Raw_Data[[#This Row],[penghasilan_bulanan]]</f>
        <v>0.14361439632434272</v>
      </c>
      <c r="K2134" t="s">
        <v>42</v>
      </c>
      <c r="L2134" t="s">
        <v>43</v>
      </c>
      <c r="M2134" t="s">
        <v>44</v>
      </c>
      <c r="N2134" t="s">
        <v>45</v>
      </c>
      <c r="O2134" t="s">
        <v>46</v>
      </c>
      <c r="P2134" s="2">
        <v>25271000</v>
      </c>
      <c r="Q2134" s="2">
        <v>7581000</v>
      </c>
      <c r="R2134" t="str">
        <f>IF(Raw_Data[[#This Row],[persen_dp]]&lt;15%,"Low",IF(Raw_Data[[#This Row],[persen_dp]]&gt;25%,"High","Medium"))</f>
        <v>High</v>
      </c>
      <c r="S2134" s="3">
        <v>0.3</v>
      </c>
      <c r="T2134">
        <v>12</v>
      </c>
      <c r="U2134">
        <v>0.14499999999999999</v>
      </c>
      <c r="V2134" s="2">
        <v>1687900</v>
      </c>
      <c r="W2134" s="2">
        <v>20255000</v>
      </c>
      <c r="X2134" t="str">
        <f>IF(OR(Raw_Data[[#This Row],[status_pembayaran]]="Macet",Raw_Data[[#This Row],[status_pembayaran]]="Kurang Lancar"),"Non Performing Loan","Performing")</f>
        <v>Performing</v>
      </c>
      <c r="Y2134" t="s">
        <v>47</v>
      </c>
      <c r="Z2134">
        <v>0</v>
      </c>
      <c r="AA2134">
        <v>0</v>
      </c>
      <c r="AB2134">
        <v>1</v>
      </c>
      <c r="AD2134">
        <f>IF(Raw_Data[[#This Row],[rasio]]&lt;0.2,1,IF(Raw_Data[[#This Row],[rasio]]&lt;0.3,2,IF(Raw_Data[[#This Row],[rasio]]&lt;0.4,3,4)))</f>
        <v>1</v>
      </c>
      <c r="AE2134">
        <f>IF(Raw_Data[[#This Row],[kategori_dp]]="High",1,IF(Raw_Data[[#This Row],[kategori_dp]]="Medium",2,3))</f>
        <v>1</v>
      </c>
      <c r="AF2134">
        <f>IF(Raw_Data[[#This Row],[tenor_bulan]]&lt;=24,1,IF(Raw_Data[[#This Row],[tenor_bulan]]&lt;=36,2,IF(Raw_Data[[#This Row],[tenor_bulan]]&lt;=48,3,4)))</f>
        <v>1</v>
      </c>
      <c r="AG2134">
        <f>IF(Raw_Data[[#This Row],[jumlah_kali_telat]]=0,0,IF(Raw_Data[[#This Row],[jumlah_kali_telat]]&lt;=2,2,4))</f>
        <v>0</v>
      </c>
      <c r="AH2134">
        <f>Raw_Data[[#This Row],[Skor_Rasio]]+Raw_Data[[#This Row],[Skor_DP]]+Raw_Data[[#This Row],[Skor_Tenor]]+Raw_Data[[#This Row],[Skor_Telat]]</f>
        <v>3</v>
      </c>
      <c r="AI2134" t="str">
        <f>IF(Raw_Data[[#This Row],[Risk_Score]]&lt;=6,"Low Risk",IF(Raw_Data[[#This Row],[Risk_Score]]&lt;=8,"Medium Risk","High Risk"))</f>
        <v>Low Risk</v>
      </c>
      <c r="AJ2134">
        <f ca="1">IFERROR(DATEDIF(Raw_Data[[#This Row],[tanggal_pengajuan]],TODAY(),"m"),"N/A")</f>
        <v>6</v>
      </c>
      <c r="AK2134" t="str">
        <f ca="1">IF(ISNUMBER(Raw_Data[[#This Row],[MOB]]),IF(Raw_Data[[#This Row],[MOB]]&lt;6,"0-5 bulan",IF(Raw_Data[[#This Row],[MOB]]&lt;12,"6-11 bulan",IF(Raw_Data[[#This Row],[MOB]]&lt;24,"12-23 bulan","24+ bulan"))),"N/A")</f>
        <v>6-11 bulan</v>
      </c>
    </row>
    <row r="2135" spans="1:37" ht="14.25" customHeight="1" x14ac:dyDescent="0.45">
      <c r="A2135" t="s">
        <v>4953</v>
      </c>
      <c r="B2135" s="64">
        <v>46179</v>
      </c>
      <c r="C2135" s="1" t="str">
        <f t="shared" si="33"/>
        <v>June</v>
      </c>
      <c r="D2135" t="s">
        <v>186</v>
      </c>
      <c r="E2135" t="s">
        <v>4954</v>
      </c>
      <c r="F2135">
        <v>23</v>
      </c>
      <c r="G2135" t="s">
        <v>40</v>
      </c>
      <c r="H2135" t="s">
        <v>41</v>
      </c>
      <c r="I2135" s="2">
        <v>7640000</v>
      </c>
      <c r="J2135" s="3">
        <f>Raw_Data[[#This Row],[cicilan_per_bulan]]/Raw_Data[[#This Row],[penghasilan_bulanan]]</f>
        <v>6.4777486910994761E-2</v>
      </c>
      <c r="K2135" t="s">
        <v>205</v>
      </c>
      <c r="L2135" t="s">
        <v>110</v>
      </c>
      <c r="M2135" t="s">
        <v>44</v>
      </c>
      <c r="N2135" t="s">
        <v>273</v>
      </c>
      <c r="O2135" t="s">
        <v>274</v>
      </c>
      <c r="P2135" s="2">
        <v>17689000</v>
      </c>
      <c r="Q2135" s="2">
        <v>2653000</v>
      </c>
      <c r="R2135" t="str">
        <f>IF(Raw_Data[[#This Row],[persen_dp]]&lt;15%,"Low",IF(Raw_Data[[#This Row],[persen_dp]]&gt;25%,"High","Medium"))</f>
        <v>Medium</v>
      </c>
      <c r="S2135" s="3">
        <v>0.15</v>
      </c>
      <c r="T2135">
        <v>48</v>
      </c>
      <c r="U2135">
        <v>0.14499999999999999</v>
      </c>
      <c r="V2135" s="2">
        <v>494900</v>
      </c>
      <c r="W2135" s="2">
        <v>23758000</v>
      </c>
      <c r="X2135" t="str">
        <f>IF(OR(Raw_Data[[#This Row],[status_pembayaran]]="Macet",Raw_Data[[#This Row],[status_pembayaran]]="Kurang Lancar"),"Non Performing Loan","Performing")</f>
        <v>Performing</v>
      </c>
      <c r="Y2135" t="s">
        <v>47</v>
      </c>
      <c r="Z2135">
        <v>0</v>
      </c>
      <c r="AA2135">
        <v>0</v>
      </c>
      <c r="AB2135">
        <v>1</v>
      </c>
      <c r="AC2135" t="s">
        <v>104</v>
      </c>
      <c r="AD2135">
        <f>IF(Raw_Data[[#This Row],[rasio]]&lt;0.2,1,IF(Raw_Data[[#This Row],[rasio]]&lt;0.3,2,IF(Raw_Data[[#This Row],[rasio]]&lt;0.4,3,4)))</f>
        <v>1</v>
      </c>
      <c r="AE2135">
        <f>IF(Raw_Data[[#This Row],[kategori_dp]]="High",1,IF(Raw_Data[[#This Row],[kategori_dp]]="Medium",2,3))</f>
        <v>2</v>
      </c>
      <c r="AF2135">
        <f>IF(Raw_Data[[#This Row],[tenor_bulan]]&lt;=24,1,IF(Raw_Data[[#This Row],[tenor_bulan]]&lt;=36,2,IF(Raw_Data[[#This Row],[tenor_bulan]]&lt;=48,3,4)))</f>
        <v>3</v>
      </c>
      <c r="AG2135">
        <f>IF(Raw_Data[[#This Row],[jumlah_kali_telat]]=0,0,IF(Raw_Data[[#This Row],[jumlah_kali_telat]]&lt;=2,2,4))</f>
        <v>0</v>
      </c>
      <c r="AH2135">
        <f>Raw_Data[[#This Row],[Skor_Rasio]]+Raw_Data[[#This Row],[Skor_DP]]+Raw_Data[[#This Row],[Skor_Tenor]]+Raw_Data[[#This Row],[Skor_Telat]]</f>
        <v>6</v>
      </c>
      <c r="AI2135" t="str">
        <f>IF(Raw_Data[[#This Row],[Risk_Score]]&lt;=6,"Low Risk",IF(Raw_Data[[#This Row],[Risk_Score]]&lt;=8,"Medium Risk","High Risk"))</f>
        <v>Low Risk</v>
      </c>
      <c r="AJ2135">
        <f ca="1">IFERROR(DATEDIF(Raw_Data[[#This Row],[tanggal_pengajuan]],TODAY(),"m"),"N/A")</f>
        <v>4</v>
      </c>
      <c r="AK2135" t="str">
        <f ca="1">IF(ISNUMBER(Raw_Data[[#This Row],[MOB]]),IF(Raw_Data[[#This Row],[MOB]]&lt;6,"0-5 bulan",IF(Raw_Data[[#This Row],[MOB]]&lt;12,"6-11 bulan",IF(Raw_Data[[#This Row],[MOB]]&lt;24,"12-23 bulan","24+ bulan"))),"N/A")</f>
        <v>0-5 bulan</v>
      </c>
    </row>
    <row r="2136" spans="1:37" ht="14.25" customHeight="1" x14ac:dyDescent="0.45">
      <c r="A2136" t="s">
        <v>4955</v>
      </c>
      <c r="B2136" s="64">
        <v>46104</v>
      </c>
      <c r="C2136" s="1" t="str">
        <f t="shared" si="33"/>
        <v>March</v>
      </c>
      <c r="D2136" t="s">
        <v>3172</v>
      </c>
      <c r="E2136" t="s">
        <v>4956</v>
      </c>
      <c r="F2136">
        <v>42</v>
      </c>
      <c r="G2136" t="s">
        <v>40</v>
      </c>
      <c r="H2136" t="s">
        <v>176</v>
      </c>
      <c r="I2136" s="2">
        <v>6332000</v>
      </c>
      <c r="J2136" s="3">
        <f>Raw_Data[[#This Row],[cicilan_per_bulan]]/Raw_Data[[#This Row],[penghasilan_bulanan]]</f>
        <v>0.15933354390397977</v>
      </c>
      <c r="K2136" t="s">
        <v>153</v>
      </c>
      <c r="L2136" t="s">
        <v>154</v>
      </c>
      <c r="M2136" t="s">
        <v>44</v>
      </c>
      <c r="N2136" t="s">
        <v>163</v>
      </c>
      <c r="O2136" t="s">
        <v>46</v>
      </c>
      <c r="P2136" s="2">
        <v>29776000</v>
      </c>
      <c r="Q2136" s="2">
        <v>4466000</v>
      </c>
      <c r="R2136" t="str">
        <f>IF(Raw_Data[[#This Row],[persen_dp]]&lt;15%,"Low",IF(Raw_Data[[#This Row],[persen_dp]]&gt;25%,"High","Medium"))</f>
        <v>Medium</v>
      </c>
      <c r="S2136" s="3">
        <v>0.15</v>
      </c>
      <c r="T2136">
        <v>36</v>
      </c>
      <c r="U2136">
        <v>0.14499999999999999</v>
      </c>
      <c r="V2136" s="2">
        <v>1008900</v>
      </c>
      <c r="W2136" s="2">
        <v>36320000</v>
      </c>
      <c r="X2136" t="str">
        <f>IF(OR(Raw_Data[[#This Row],[status_pembayaran]]="Macet",Raw_Data[[#This Row],[status_pembayaran]]="Kurang Lancar"),"Non Performing Loan","Performing")</f>
        <v>Performing</v>
      </c>
      <c r="Y2136" t="s">
        <v>47</v>
      </c>
      <c r="Z2136">
        <v>0</v>
      </c>
      <c r="AA2136">
        <v>0</v>
      </c>
      <c r="AB2136">
        <v>1</v>
      </c>
      <c r="AD2136">
        <f>IF(Raw_Data[[#This Row],[rasio]]&lt;0.2,1,IF(Raw_Data[[#This Row],[rasio]]&lt;0.3,2,IF(Raw_Data[[#This Row],[rasio]]&lt;0.4,3,4)))</f>
        <v>1</v>
      </c>
      <c r="AE2136">
        <f>IF(Raw_Data[[#This Row],[kategori_dp]]="High",1,IF(Raw_Data[[#This Row],[kategori_dp]]="Medium",2,3))</f>
        <v>2</v>
      </c>
      <c r="AF2136">
        <f>IF(Raw_Data[[#This Row],[tenor_bulan]]&lt;=24,1,IF(Raw_Data[[#This Row],[tenor_bulan]]&lt;=36,2,IF(Raw_Data[[#This Row],[tenor_bulan]]&lt;=48,3,4)))</f>
        <v>2</v>
      </c>
      <c r="AG2136">
        <f>IF(Raw_Data[[#This Row],[jumlah_kali_telat]]=0,0,IF(Raw_Data[[#This Row],[jumlah_kali_telat]]&lt;=2,2,4))</f>
        <v>0</v>
      </c>
      <c r="AH2136">
        <f>Raw_Data[[#This Row],[Skor_Rasio]]+Raw_Data[[#This Row],[Skor_DP]]+Raw_Data[[#This Row],[Skor_Tenor]]+Raw_Data[[#This Row],[Skor_Telat]]</f>
        <v>5</v>
      </c>
      <c r="AI2136" t="str">
        <f>IF(Raw_Data[[#This Row],[Risk_Score]]&lt;=6,"Low Risk",IF(Raw_Data[[#This Row],[Risk_Score]]&lt;=8,"Medium Risk","High Risk"))</f>
        <v>Low Risk</v>
      </c>
      <c r="AJ2136">
        <f ca="1">IFERROR(DATEDIF(Raw_Data[[#This Row],[tanggal_pengajuan]],TODAY(),"m"),"N/A")</f>
        <v>7</v>
      </c>
      <c r="AK2136" t="str">
        <f ca="1">IF(ISNUMBER(Raw_Data[[#This Row],[MOB]]),IF(Raw_Data[[#This Row],[MOB]]&lt;6,"0-5 bulan",IF(Raw_Data[[#This Row],[MOB]]&lt;12,"6-11 bulan",IF(Raw_Data[[#This Row],[MOB]]&lt;24,"12-23 bulan","24+ bulan"))),"N/A")</f>
        <v>6-11 bulan</v>
      </c>
    </row>
    <row r="2137" spans="1:37" ht="14.25" customHeight="1" x14ac:dyDescent="0.45">
      <c r="A2137" t="s">
        <v>4957</v>
      </c>
      <c r="B2137" s="64">
        <v>46118</v>
      </c>
      <c r="C2137" s="1" t="str">
        <f t="shared" si="33"/>
        <v>April</v>
      </c>
      <c r="D2137" t="s">
        <v>4510</v>
      </c>
      <c r="E2137" t="s">
        <v>4958</v>
      </c>
      <c r="F2137">
        <v>54</v>
      </c>
      <c r="G2137" t="s">
        <v>40</v>
      </c>
      <c r="H2137" t="s">
        <v>41</v>
      </c>
      <c r="I2137" s="2">
        <v>5402000</v>
      </c>
      <c r="J2137" s="3">
        <f>Raw_Data[[#This Row],[cicilan_per_bulan]]/Raw_Data[[#This Row],[penghasilan_bulanan]]</f>
        <v>0.13724546464272491</v>
      </c>
      <c r="K2137" t="s">
        <v>70</v>
      </c>
      <c r="L2137" t="s">
        <v>71</v>
      </c>
      <c r="M2137" t="s">
        <v>72</v>
      </c>
      <c r="N2137" t="s">
        <v>73</v>
      </c>
      <c r="O2137" t="s">
        <v>46</v>
      </c>
      <c r="P2137" s="2">
        <v>20667000</v>
      </c>
      <c r="Q2137" s="2">
        <v>2067000</v>
      </c>
      <c r="R2137" t="str">
        <f>IF(Raw_Data[[#This Row],[persen_dp]]&lt;15%,"Low",IF(Raw_Data[[#This Row],[persen_dp]]&gt;25%,"High","Medium"))</f>
        <v>Low</v>
      </c>
      <c r="S2137" s="3">
        <v>0.1</v>
      </c>
      <c r="T2137">
        <v>36</v>
      </c>
      <c r="U2137">
        <v>0.14499999999999999</v>
      </c>
      <c r="V2137" s="2">
        <v>741400</v>
      </c>
      <c r="W2137" s="2">
        <v>26690000</v>
      </c>
      <c r="X2137" t="str">
        <f>IF(OR(Raw_Data[[#This Row],[status_pembayaran]]="Macet",Raw_Data[[#This Row],[status_pembayaran]]="Kurang Lancar"),"Non Performing Loan","Performing")</f>
        <v>Performing</v>
      </c>
      <c r="Y2137" t="s">
        <v>47</v>
      </c>
      <c r="Z2137">
        <v>0</v>
      </c>
      <c r="AA2137">
        <v>0</v>
      </c>
      <c r="AB2137">
        <v>1</v>
      </c>
      <c r="AC2137" t="s">
        <v>74</v>
      </c>
      <c r="AD2137">
        <f>IF(Raw_Data[[#This Row],[rasio]]&lt;0.2,1,IF(Raw_Data[[#This Row],[rasio]]&lt;0.3,2,IF(Raw_Data[[#This Row],[rasio]]&lt;0.4,3,4)))</f>
        <v>1</v>
      </c>
      <c r="AE2137">
        <f>IF(Raw_Data[[#This Row],[kategori_dp]]="High",1,IF(Raw_Data[[#This Row],[kategori_dp]]="Medium",2,3))</f>
        <v>3</v>
      </c>
      <c r="AF2137">
        <f>IF(Raw_Data[[#This Row],[tenor_bulan]]&lt;=24,1,IF(Raw_Data[[#This Row],[tenor_bulan]]&lt;=36,2,IF(Raw_Data[[#This Row],[tenor_bulan]]&lt;=48,3,4)))</f>
        <v>2</v>
      </c>
      <c r="AG2137">
        <f>IF(Raw_Data[[#This Row],[jumlah_kali_telat]]=0,0,IF(Raw_Data[[#This Row],[jumlah_kali_telat]]&lt;=2,2,4))</f>
        <v>0</v>
      </c>
      <c r="AH2137">
        <f>Raw_Data[[#This Row],[Skor_Rasio]]+Raw_Data[[#This Row],[Skor_DP]]+Raw_Data[[#This Row],[Skor_Tenor]]+Raw_Data[[#This Row],[Skor_Telat]]</f>
        <v>6</v>
      </c>
      <c r="AI2137" t="str">
        <f>IF(Raw_Data[[#This Row],[Risk_Score]]&lt;=6,"Low Risk",IF(Raw_Data[[#This Row],[Risk_Score]]&lt;=8,"Medium Risk","High Risk"))</f>
        <v>Low Risk</v>
      </c>
      <c r="AJ2137">
        <f ca="1">IFERROR(DATEDIF(Raw_Data[[#This Row],[tanggal_pengajuan]],TODAY(),"m"),"N/A")</f>
        <v>6</v>
      </c>
      <c r="AK2137" t="str">
        <f ca="1">IF(ISNUMBER(Raw_Data[[#This Row],[MOB]]),IF(Raw_Data[[#This Row],[MOB]]&lt;6,"0-5 bulan",IF(Raw_Data[[#This Row],[MOB]]&lt;12,"6-11 bulan",IF(Raw_Data[[#This Row],[MOB]]&lt;24,"12-23 bulan","24+ bulan"))),"N/A")</f>
        <v>6-11 bulan</v>
      </c>
    </row>
    <row r="2138" spans="1:37" ht="14.25" customHeight="1" x14ac:dyDescent="0.45">
      <c r="A2138" t="s">
        <v>4959</v>
      </c>
      <c r="B2138" s="64">
        <v>46111</v>
      </c>
      <c r="C2138" s="1" t="str">
        <f t="shared" si="33"/>
        <v>March</v>
      </c>
      <c r="D2138" t="s">
        <v>4960</v>
      </c>
      <c r="E2138" t="s">
        <v>4961</v>
      </c>
      <c r="F2138">
        <v>24</v>
      </c>
      <c r="G2138" t="s">
        <v>40</v>
      </c>
      <c r="H2138" t="s">
        <v>108</v>
      </c>
      <c r="I2138" s="2">
        <v>6865000</v>
      </c>
      <c r="J2138" s="3">
        <f>Raw_Data[[#This Row],[cicilan_per_bulan]]/Raw_Data[[#This Row],[penghasilan_bulanan]]</f>
        <v>9.6809905316824471E-2</v>
      </c>
      <c r="K2138" t="s">
        <v>167</v>
      </c>
      <c r="L2138" t="s">
        <v>110</v>
      </c>
      <c r="M2138" t="s">
        <v>72</v>
      </c>
      <c r="N2138" t="s">
        <v>97</v>
      </c>
      <c r="O2138" t="s">
        <v>57</v>
      </c>
      <c r="P2138" s="2">
        <v>16375000</v>
      </c>
      <c r="Q2138" s="2">
        <v>6550000</v>
      </c>
      <c r="R2138" t="str">
        <f>IF(Raw_Data[[#This Row],[persen_dp]]&lt;15%,"Low",IF(Raw_Data[[#This Row],[persen_dp]]&gt;25%,"High","Medium"))</f>
        <v>High</v>
      </c>
      <c r="S2138" s="3">
        <v>0.4</v>
      </c>
      <c r="T2138">
        <v>18</v>
      </c>
      <c r="U2138">
        <v>0.14499999999999999</v>
      </c>
      <c r="V2138" s="2">
        <v>664600</v>
      </c>
      <c r="W2138" s="2">
        <v>11962000</v>
      </c>
      <c r="X2138" t="str">
        <f>IF(OR(Raw_Data[[#This Row],[status_pembayaran]]="Macet",Raw_Data[[#This Row],[status_pembayaran]]="Kurang Lancar"),"Non Performing Loan","Performing")</f>
        <v>Performing</v>
      </c>
      <c r="Y2138" t="s">
        <v>47</v>
      </c>
      <c r="Z2138">
        <v>0</v>
      </c>
      <c r="AA2138">
        <v>0</v>
      </c>
      <c r="AB2138">
        <v>1</v>
      </c>
      <c r="AC2138" t="s">
        <v>104</v>
      </c>
      <c r="AD2138">
        <f>IF(Raw_Data[[#This Row],[rasio]]&lt;0.2,1,IF(Raw_Data[[#This Row],[rasio]]&lt;0.3,2,IF(Raw_Data[[#This Row],[rasio]]&lt;0.4,3,4)))</f>
        <v>1</v>
      </c>
      <c r="AE2138">
        <f>IF(Raw_Data[[#This Row],[kategori_dp]]="High",1,IF(Raw_Data[[#This Row],[kategori_dp]]="Medium",2,3))</f>
        <v>1</v>
      </c>
      <c r="AF2138">
        <f>IF(Raw_Data[[#This Row],[tenor_bulan]]&lt;=24,1,IF(Raw_Data[[#This Row],[tenor_bulan]]&lt;=36,2,IF(Raw_Data[[#This Row],[tenor_bulan]]&lt;=48,3,4)))</f>
        <v>1</v>
      </c>
      <c r="AG2138">
        <f>IF(Raw_Data[[#This Row],[jumlah_kali_telat]]=0,0,IF(Raw_Data[[#This Row],[jumlah_kali_telat]]&lt;=2,2,4))</f>
        <v>0</v>
      </c>
      <c r="AH2138">
        <f>Raw_Data[[#This Row],[Skor_Rasio]]+Raw_Data[[#This Row],[Skor_DP]]+Raw_Data[[#This Row],[Skor_Tenor]]+Raw_Data[[#This Row],[Skor_Telat]]</f>
        <v>3</v>
      </c>
      <c r="AI2138" t="str">
        <f>IF(Raw_Data[[#This Row],[Risk_Score]]&lt;=6,"Low Risk",IF(Raw_Data[[#This Row],[Risk_Score]]&lt;=8,"Medium Risk","High Risk"))</f>
        <v>Low Risk</v>
      </c>
      <c r="AJ2138">
        <f ca="1">IFERROR(DATEDIF(Raw_Data[[#This Row],[tanggal_pengajuan]],TODAY(),"m"),"N/A")</f>
        <v>6</v>
      </c>
      <c r="AK2138" t="str">
        <f ca="1">IF(ISNUMBER(Raw_Data[[#This Row],[MOB]]),IF(Raw_Data[[#This Row],[MOB]]&lt;6,"0-5 bulan",IF(Raw_Data[[#This Row],[MOB]]&lt;12,"6-11 bulan",IF(Raw_Data[[#This Row],[MOB]]&lt;24,"12-23 bulan","24+ bulan"))),"N/A")</f>
        <v>6-11 bulan</v>
      </c>
    </row>
    <row r="2139" spans="1:37" ht="14.25" customHeight="1" x14ac:dyDescent="0.45">
      <c r="A2139" t="s">
        <v>4962</v>
      </c>
      <c r="B2139" s="64">
        <v>46092</v>
      </c>
      <c r="C2139" s="1" t="str">
        <f t="shared" si="33"/>
        <v>March</v>
      </c>
      <c r="D2139" t="s">
        <v>448</v>
      </c>
      <c r="E2139" t="s">
        <v>4963</v>
      </c>
      <c r="F2139">
        <v>21</v>
      </c>
      <c r="G2139" t="s">
        <v>40</v>
      </c>
      <c r="H2139" t="s">
        <v>52</v>
      </c>
      <c r="I2139" s="2">
        <v>12841000</v>
      </c>
      <c r="J2139" s="3">
        <f>Raw_Data[[#This Row],[cicilan_per_bulan]]/Raw_Data[[#This Row],[penghasilan_bulanan]]</f>
        <v>0.11918074916283779</v>
      </c>
      <c r="K2139" t="s">
        <v>70</v>
      </c>
      <c r="L2139" t="s">
        <v>71</v>
      </c>
      <c r="M2139" t="s">
        <v>55</v>
      </c>
      <c r="N2139" t="s">
        <v>395</v>
      </c>
      <c r="O2139" t="s">
        <v>396</v>
      </c>
      <c r="P2139" s="2">
        <v>61989000</v>
      </c>
      <c r="Q2139" s="2">
        <v>15497000</v>
      </c>
      <c r="R2139" t="str">
        <f>IF(Raw_Data[[#This Row],[persen_dp]]&lt;15%,"Low",IF(Raw_Data[[#This Row],[persen_dp]]&gt;25%,"High","Medium"))</f>
        <v>Medium</v>
      </c>
      <c r="S2139" s="3">
        <v>0.25</v>
      </c>
      <c r="T2139">
        <v>48</v>
      </c>
      <c r="U2139">
        <v>0.14499999999999999</v>
      </c>
      <c r="V2139" s="2">
        <v>1530400</v>
      </c>
      <c r="W2139" s="2">
        <v>73457000</v>
      </c>
      <c r="X2139" t="str">
        <f>IF(OR(Raw_Data[[#This Row],[status_pembayaran]]="Macet",Raw_Data[[#This Row],[status_pembayaran]]="Kurang Lancar"),"Non Performing Loan","Performing")</f>
        <v>Performing</v>
      </c>
      <c r="Y2139" t="s">
        <v>47</v>
      </c>
      <c r="Z2139">
        <v>0</v>
      </c>
      <c r="AA2139">
        <v>0</v>
      </c>
      <c r="AB2139">
        <v>1</v>
      </c>
      <c r="AD2139">
        <f>IF(Raw_Data[[#This Row],[rasio]]&lt;0.2,1,IF(Raw_Data[[#This Row],[rasio]]&lt;0.3,2,IF(Raw_Data[[#This Row],[rasio]]&lt;0.4,3,4)))</f>
        <v>1</v>
      </c>
      <c r="AE2139">
        <f>IF(Raw_Data[[#This Row],[kategori_dp]]="High",1,IF(Raw_Data[[#This Row],[kategori_dp]]="Medium",2,3))</f>
        <v>2</v>
      </c>
      <c r="AF2139">
        <f>IF(Raw_Data[[#This Row],[tenor_bulan]]&lt;=24,1,IF(Raw_Data[[#This Row],[tenor_bulan]]&lt;=36,2,IF(Raw_Data[[#This Row],[tenor_bulan]]&lt;=48,3,4)))</f>
        <v>3</v>
      </c>
      <c r="AG2139">
        <f>IF(Raw_Data[[#This Row],[jumlah_kali_telat]]=0,0,IF(Raw_Data[[#This Row],[jumlah_kali_telat]]&lt;=2,2,4))</f>
        <v>0</v>
      </c>
      <c r="AH2139">
        <f>Raw_Data[[#This Row],[Skor_Rasio]]+Raw_Data[[#This Row],[Skor_DP]]+Raw_Data[[#This Row],[Skor_Tenor]]+Raw_Data[[#This Row],[Skor_Telat]]</f>
        <v>6</v>
      </c>
      <c r="AI2139" t="str">
        <f>IF(Raw_Data[[#This Row],[Risk_Score]]&lt;=6,"Low Risk",IF(Raw_Data[[#This Row],[Risk_Score]]&lt;=8,"Medium Risk","High Risk"))</f>
        <v>Low Risk</v>
      </c>
      <c r="AJ2139">
        <f ca="1">IFERROR(DATEDIF(Raw_Data[[#This Row],[tanggal_pengajuan]],TODAY(),"m"),"N/A")</f>
        <v>7</v>
      </c>
      <c r="AK2139" t="str">
        <f ca="1">IF(ISNUMBER(Raw_Data[[#This Row],[MOB]]),IF(Raw_Data[[#This Row],[MOB]]&lt;6,"0-5 bulan",IF(Raw_Data[[#This Row],[MOB]]&lt;12,"6-11 bulan",IF(Raw_Data[[#This Row],[MOB]]&lt;24,"12-23 bulan","24+ bulan"))),"N/A")</f>
        <v>6-11 bulan</v>
      </c>
    </row>
    <row r="2140" spans="1:37" ht="14.25" customHeight="1" x14ac:dyDescent="0.45">
      <c r="A2140" t="s">
        <v>4964</v>
      </c>
      <c r="B2140" s="64">
        <v>46097</v>
      </c>
      <c r="C2140" s="1" t="str">
        <f t="shared" si="33"/>
        <v>March</v>
      </c>
      <c r="D2140" t="s">
        <v>823</v>
      </c>
      <c r="E2140" t="s">
        <v>4965</v>
      </c>
      <c r="F2140">
        <v>32</v>
      </c>
      <c r="G2140" t="s">
        <v>40</v>
      </c>
      <c r="H2140" t="s">
        <v>62</v>
      </c>
      <c r="I2140" s="2">
        <v>2349000</v>
      </c>
      <c r="J2140" s="3">
        <f>Raw_Data[[#This Row],[cicilan_per_bulan]]/Raw_Data[[#This Row],[penghasilan_bulanan]]</f>
        <v>1.0445721583652618</v>
      </c>
      <c r="K2140" t="s">
        <v>102</v>
      </c>
      <c r="L2140" t="s">
        <v>103</v>
      </c>
      <c r="M2140" t="s">
        <v>55</v>
      </c>
      <c r="N2140" t="s">
        <v>395</v>
      </c>
      <c r="O2140" t="s">
        <v>396</v>
      </c>
      <c r="P2140" s="2">
        <v>60867000</v>
      </c>
      <c r="Q2140" s="2">
        <v>15217000</v>
      </c>
      <c r="R2140" t="str">
        <f>IF(Raw_Data[[#This Row],[persen_dp]]&lt;15%,"Low",IF(Raw_Data[[#This Row],[persen_dp]]&gt;25%,"High","Medium"))</f>
        <v>Medium</v>
      </c>
      <c r="S2140" s="3">
        <v>0.25</v>
      </c>
      <c r="T2140">
        <v>24</v>
      </c>
      <c r="U2140">
        <v>0.14499999999999999</v>
      </c>
      <c r="V2140" s="2">
        <v>2453700</v>
      </c>
      <c r="W2140" s="2">
        <v>58888000</v>
      </c>
      <c r="X2140" t="str">
        <f>IF(OR(Raw_Data[[#This Row],[status_pembayaran]]="Macet",Raw_Data[[#This Row],[status_pembayaran]]="Kurang Lancar"),"Non Performing Loan","Performing")</f>
        <v>Performing</v>
      </c>
      <c r="Y2140" t="s">
        <v>47</v>
      </c>
      <c r="Z2140">
        <v>0</v>
      </c>
      <c r="AA2140">
        <v>0</v>
      </c>
      <c r="AB2140">
        <v>1</v>
      </c>
      <c r="AD2140">
        <f>IF(Raw_Data[[#This Row],[rasio]]&lt;0.2,1,IF(Raw_Data[[#This Row],[rasio]]&lt;0.3,2,IF(Raw_Data[[#This Row],[rasio]]&lt;0.4,3,4)))</f>
        <v>4</v>
      </c>
      <c r="AE2140">
        <f>IF(Raw_Data[[#This Row],[kategori_dp]]="High",1,IF(Raw_Data[[#This Row],[kategori_dp]]="Medium",2,3))</f>
        <v>2</v>
      </c>
      <c r="AF2140">
        <f>IF(Raw_Data[[#This Row],[tenor_bulan]]&lt;=24,1,IF(Raw_Data[[#This Row],[tenor_bulan]]&lt;=36,2,IF(Raw_Data[[#This Row],[tenor_bulan]]&lt;=48,3,4)))</f>
        <v>1</v>
      </c>
      <c r="AG2140">
        <f>IF(Raw_Data[[#This Row],[jumlah_kali_telat]]=0,0,IF(Raw_Data[[#This Row],[jumlah_kali_telat]]&lt;=2,2,4))</f>
        <v>0</v>
      </c>
      <c r="AH2140">
        <f>Raw_Data[[#This Row],[Skor_Rasio]]+Raw_Data[[#This Row],[Skor_DP]]+Raw_Data[[#This Row],[Skor_Tenor]]+Raw_Data[[#This Row],[Skor_Telat]]</f>
        <v>7</v>
      </c>
      <c r="AI2140" t="str">
        <f>IF(Raw_Data[[#This Row],[Risk_Score]]&lt;=6,"Low Risk",IF(Raw_Data[[#This Row],[Risk_Score]]&lt;=8,"Medium Risk","High Risk"))</f>
        <v>Medium Risk</v>
      </c>
      <c r="AJ2140">
        <f ca="1">IFERROR(DATEDIF(Raw_Data[[#This Row],[tanggal_pengajuan]],TODAY(),"m"),"N/A")</f>
        <v>7</v>
      </c>
      <c r="AK2140" t="str">
        <f ca="1">IF(ISNUMBER(Raw_Data[[#This Row],[MOB]]),IF(Raw_Data[[#This Row],[MOB]]&lt;6,"0-5 bulan",IF(Raw_Data[[#This Row],[MOB]]&lt;12,"6-11 bulan",IF(Raw_Data[[#This Row],[MOB]]&lt;24,"12-23 bulan","24+ bulan"))),"N/A")</f>
        <v>6-11 bulan</v>
      </c>
    </row>
    <row r="2141" spans="1:37" ht="14.25" customHeight="1" x14ac:dyDescent="0.45">
      <c r="A2141" t="s">
        <v>4966</v>
      </c>
      <c r="B2141" s="64">
        <v>46169</v>
      </c>
      <c r="C2141" s="1" t="str">
        <f t="shared" si="33"/>
        <v>May</v>
      </c>
      <c r="D2141" t="s">
        <v>1821</v>
      </c>
      <c r="E2141" t="s">
        <v>4967</v>
      </c>
      <c r="F2141">
        <v>49</v>
      </c>
      <c r="G2141" t="s">
        <v>40</v>
      </c>
      <c r="H2141" t="s">
        <v>62</v>
      </c>
      <c r="I2141" s="2">
        <v>2133000</v>
      </c>
      <c r="J2141" s="3">
        <f>Raw_Data[[#This Row],[cicilan_per_bulan]]/Raw_Data[[#This Row],[penghasilan_bulanan]]</f>
        <v>0.556305672761369</v>
      </c>
      <c r="K2141" t="s">
        <v>81</v>
      </c>
      <c r="L2141" t="s">
        <v>82</v>
      </c>
      <c r="M2141" t="s">
        <v>44</v>
      </c>
      <c r="N2141" t="s">
        <v>228</v>
      </c>
      <c r="O2141" t="s">
        <v>57</v>
      </c>
      <c r="P2141" s="2">
        <v>19133000</v>
      </c>
      <c r="Q2141" s="2">
        <v>6697000</v>
      </c>
      <c r="R2141" t="str">
        <f>IF(Raw_Data[[#This Row],[persen_dp]]&lt;15%,"Low",IF(Raw_Data[[#This Row],[persen_dp]]&gt;25%,"High","Medium"))</f>
        <v>High</v>
      </c>
      <c r="S2141" s="3">
        <v>0.35</v>
      </c>
      <c r="T2141">
        <v>12</v>
      </c>
      <c r="U2141">
        <v>0.14499999999999999</v>
      </c>
      <c r="V2141" s="2">
        <v>1186600</v>
      </c>
      <c r="W2141" s="2">
        <v>14239000</v>
      </c>
      <c r="X2141" t="str">
        <f>IF(OR(Raw_Data[[#This Row],[status_pembayaran]]="Macet",Raw_Data[[#This Row],[status_pembayaran]]="Kurang Lancar"),"Non Performing Loan","Performing")</f>
        <v>Performing</v>
      </c>
      <c r="Y2141" t="s">
        <v>47</v>
      </c>
      <c r="Z2141">
        <v>0</v>
      </c>
      <c r="AA2141">
        <v>0</v>
      </c>
      <c r="AB2141">
        <v>1</v>
      </c>
      <c r="AD2141">
        <f>IF(Raw_Data[[#This Row],[rasio]]&lt;0.2,1,IF(Raw_Data[[#This Row],[rasio]]&lt;0.3,2,IF(Raw_Data[[#This Row],[rasio]]&lt;0.4,3,4)))</f>
        <v>4</v>
      </c>
      <c r="AE2141">
        <f>IF(Raw_Data[[#This Row],[kategori_dp]]="High",1,IF(Raw_Data[[#This Row],[kategori_dp]]="Medium",2,3))</f>
        <v>1</v>
      </c>
      <c r="AF2141">
        <f>IF(Raw_Data[[#This Row],[tenor_bulan]]&lt;=24,1,IF(Raw_Data[[#This Row],[tenor_bulan]]&lt;=36,2,IF(Raw_Data[[#This Row],[tenor_bulan]]&lt;=48,3,4)))</f>
        <v>1</v>
      </c>
      <c r="AG2141">
        <f>IF(Raw_Data[[#This Row],[jumlah_kali_telat]]=0,0,IF(Raw_Data[[#This Row],[jumlah_kali_telat]]&lt;=2,2,4))</f>
        <v>0</v>
      </c>
      <c r="AH2141">
        <f>Raw_Data[[#This Row],[Skor_Rasio]]+Raw_Data[[#This Row],[Skor_DP]]+Raw_Data[[#This Row],[Skor_Tenor]]+Raw_Data[[#This Row],[Skor_Telat]]</f>
        <v>6</v>
      </c>
      <c r="AI2141" t="str">
        <f>IF(Raw_Data[[#This Row],[Risk_Score]]&lt;=6,"Low Risk",IF(Raw_Data[[#This Row],[Risk_Score]]&lt;=8,"Medium Risk","High Risk"))</f>
        <v>Low Risk</v>
      </c>
      <c r="AJ2141">
        <f ca="1">IFERROR(DATEDIF(Raw_Data[[#This Row],[tanggal_pengajuan]],TODAY(),"m"),"N/A")</f>
        <v>4</v>
      </c>
      <c r="AK2141" t="str">
        <f ca="1">IF(ISNUMBER(Raw_Data[[#This Row],[MOB]]),IF(Raw_Data[[#This Row],[MOB]]&lt;6,"0-5 bulan",IF(Raw_Data[[#This Row],[MOB]]&lt;12,"6-11 bulan",IF(Raw_Data[[#This Row],[MOB]]&lt;24,"12-23 bulan","24+ bulan"))),"N/A")</f>
        <v>0-5 bulan</v>
      </c>
    </row>
    <row r="2142" spans="1:37" ht="14.25" customHeight="1" x14ac:dyDescent="0.45">
      <c r="A2142" t="s">
        <v>4968</v>
      </c>
      <c r="B2142" s="64">
        <v>46176</v>
      </c>
      <c r="C2142" s="1" t="str">
        <f t="shared" si="33"/>
        <v>June</v>
      </c>
      <c r="D2142" t="s">
        <v>2002</v>
      </c>
      <c r="E2142" t="s">
        <v>4969</v>
      </c>
      <c r="F2142">
        <v>48</v>
      </c>
      <c r="G2142" t="s">
        <v>40</v>
      </c>
      <c r="H2142" t="s">
        <v>41</v>
      </c>
      <c r="I2142" s="2">
        <v>5288000</v>
      </c>
      <c r="J2142" s="3">
        <f>Raw_Data[[#This Row],[cicilan_per_bulan]]/Raw_Data[[#This Row],[penghasilan_bulanan]]</f>
        <v>0.19228441754916792</v>
      </c>
      <c r="K2142" t="s">
        <v>63</v>
      </c>
      <c r="L2142" t="s">
        <v>64</v>
      </c>
      <c r="M2142" t="s">
        <v>72</v>
      </c>
      <c r="N2142" t="s">
        <v>73</v>
      </c>
      <c r="O2142" t="s">
        <v>46</v>
      </c>
      <c r="P2142" s="2">
        <v>20044000</v>
      </c>
      <c r="Q2142" s="2">
        <v>5011000</v>
      </c>
      <c r="R2142" t="str">
        <f>IF(Raw_Data[[#This Row],[persen_dp]]&lt;15%,"Low",IF(Raw_Data[[#This Row],[persen_dp]]&gt;25%,"High","Medium"))</f>
        <v>Medium</v>
      </c>
      <c r="S2142" s="3">
        <v>0.25</v>
      </c>
      <c r="T2142">
        <v>18</v>
      </c>
      <c r="U2142">
        <v>0.14499999999999999</v>
      </c>
      <c r="V2142" s="2">
        <v>1016800</v>
      </c>
      <c r="W2142" s="2">
        <v>18303000</v>
      </c>
      <c r="X2142" t="str">
        <f>IF(OR(Raw_Data[[#This Row],[status_pembayaran]]="Macet",Raw_Data[[#This Row],[status_pembayaran]]="Kurang Lancar"),"Non Performing Loan","Performing")</f>
        <v>Performing</v>
      </c>
      <c r="Y2142" t="s">
        <v>47</v>
      </c>
      <c r="Z2142">
        <v>0</v>
      </c>
      <c r="AA2142">
        <v>0</v>
      </c>
      <c r="AB2142">
        <v>1</v>
      </c>
      <c r="AD2142">
        <f>IF(Raw_Data[[#This Row],[rasio]]&lt;0.2,1,IF(Raw_Data[[#This Row],[rasio]]&lt;0.3,2,IF(Raw_Data[[#This Row],[rasio]]&lt;0.4,3,4)))</f>
        <v>1</v>
      </c>
      <c r="AE2142">
        <f>IF(Raw_Data[[#This Row],[kategori_dp]]="High",1,IF(Raw_Data[[#This Row],[kategori_dp]]="Medium",2,3))</f>
        <v>2</v>
      </c>
      <c r="AF2142">
        <f>IF(Raw_Data[[#This Row],[tenor_bulan]]&lt;=24,1,IF(Raw_Data[[#This Row],[tenor_bulan]]&lt;=36,2,IF(Raw_Data[[#This Row],[tenor_bulan]]&lt;=48,3,4)))</f>
        <v>1</v>
      </c>
      <c r="AG2142">
        <f>IF(Raw_Data[[#This Row],[jumlah_kali_telat]]=0,0,IF(Raw_Data[[#This Row],[jumlah_kali_telat]]&lt;=2,2,4))</f>
        <v>0</v>
      </c>
      <c r="AH2142">
        <f>Raw_Data[[#This Row],[Skor_Rasio]]+Raw_Data[[#This Row],[Skor_DP]]+Raw_Data[[#This Row],[Skor_Tenor]]+Raw_Data[[#This Row],[Skor_Telat]]</f>
        <v>4</v>
      </c>
      <c r="AI2142" t="str">
        <f>IF(Raw_Data[[#This Row],[Risk_Score]]&lt;=6,"Low Risk",IF(Raw_Data[[#This Row],[Risk_Score]]&lt;=8,"Medium Risk","High Risk"))</f>
        <v>Low Risk</v>
      </c>
      <c r="AJ2142">
        <f ca="1">IFERROR(DATEDIF(Raw_Data[[#This Row],[tanggal_pengajuan]],TODAY(),"m"),"N/A")</f>
        <v>4</v>
      </c>
      <c r="AK2142" t="str">
        <f ca="1">IF(ISNUMBER(Raw_Data[[#This Row],[MOB]]),IF(Raw_Data[[#This Row],[MOB]]&lt;6,"0-5 bulan",IF(Raw_Data[[#This Row],[MOB]]&lt;12,"6-11 bulan",IF(Raw_Data[[#This Row],[MOB]]&lt;24,"12-23 bulan","24+ bulan"))),"N/A")</f>
        <v>0-5 bulan</v>
      </c>
    </row>
    <row r="2143" spans="1:37" ht="14.25" customHeight="1" x14ac:dyDescent="0.45">
      <c r="A2143" t="s">
        <v>4970</v>
      </c>
      <c r="B2143" s="64">
        <v>46123</v>
      </c>
      <c r="C2143" s="1" t="str">
        <f t="shared" si="33"/>
        <v>April</v>
      </c>
      <c r="D2143" t="s">
        <v>226</v>
      </c>
      <c r="E2143" t="s">
        <v>4971</v>
      </c>
      <c r="F2143">
        <v>21</v>
      </c>
      <c r="G2143" t="s">
        <v>40</v>
      </c>
      <c r="H2143" t="s">
        <v>101</v>
      </c>
      <c r="I2143" s="2">
        <v>4392000</v>
      </c>
      <c r="J2143" s="3">
        <f>Raw_Data[[#This Row],[cicilan_per_bulan]]/Raw_Data[[#This Row],[penghasilan_bulanan]]</f>
        <v>0.44704007285974501</v>
      </c>
      <c r="K2143" t="s">
        <v>81</v>
      </c>
      <c r="L2143" t="s">
        <v>82</v>
      </c>
      <c r="M2143" t="s">
        <v>290</v>
      </c>
      <c r="N2143" t="s">
        <v>291</v>
      </c>
      <c r="O2143" t="s">
        <v>292</v>
      </c>
      <c r="P2143" s="2">
        <v>36284000</v>
      </c>
      <c r="Q2143" s="2">
        <v>7257000</v>
      </c>
      <c r="R2143" t="str">
        <f>IF(Raw_Data[[#This Row],[persen_dp]]&lt;15%,"Low",IF(Raw_Data[[#This Row],[persen_dp]]&gt;25%,"High","Medium"))</f>
        <v>Medium</v>
      </c>
      <c r="S2143" s="3">
        <v>0.2</v>
      </c>
      <c r="T2143">
        <v>18</v>
      </c>
      <c r="U2143">
        <v>0.14499999999999999</v>
      </c>
      <c r="V2143" s="2">
        <v>1963400</v>
      </c>
      <c r="W2143" s="2">
        <v>35341000</v>
      </c>
      <c r="X2143" t="str">
        <f>IF(OR(Raw_Data[[#This Row],[status_pembayaran]]="Macet",Raw_Data[[#This Row],[status_pembayaran]]="Kurang Lancar"),"Non Performing Loan","Performing")</f>
        <v>Performing</v>
      </c>
      <c r="Y2143" t="s">
        <v>47</v>
      </c>
      <c r="Z2143">
        <v>0</v>
      </c>
      <c r="AA2143">
        <v>0</v>
      </c>
      <c r="AB2143">
        <v>1</v>
      </c>
      <c r="AD2143">
        <f>IF(Raw_Data[[#This Row],[rasio]]&lt;0.2,1,IF(Raw_Data[[#This Row],[rasio]]&lt;0.3,2,IF(Raw_Data[[#This Row],[rasio]]&lt;0.4,3,4)))</f>
        <v>4</v>
      </c>
      <c r="AE2143">
        <f>IF(Raw_Data[[#This Row],[kategori_dp]]="High",1,IF(Raw_Data[[#This Row],[kategori_dp]]="Medium",2,3))</f>
        <v>2</v>
      </c>
      <c r="AF2143">
        <f>IF(Raw_Data[[#This Row],[tenor_bulan]]&lt;=24,1,IF(Raw_Data[[#This Row],[tenor_bulan]]&lt;=36,2,IF(Raw_Data[[#This Row],[tenor_bulan]]&lt;=48,3,4)))</f>
        <v>1</v>
      </c>
      <c r="AG2143">
        <f>IF(Raw_Data[[#This Row],[jumlah_kali_telat]]=0,0,IF(Raw_Data[[#This Row],[jumlah_kali_telat]]&lt;=2,2,4))</f>
        <v>0</v>
      </c>
      <c r="AH2143">
        <f>Raw_Data[[#This Row],[Skor_Rasio]]+Raw_Data[[#This Row],[Skor_DP]]+Raw_Data[[#This Row],[Skor_Tenor]]+Raw_Data[[#This Row],[Skor_Telat]]</f>
        <v>7</v>
      </c>
      <c r="AI2143" t="str">
        <f>IF(Raw_Data[[#This Row],[Risk_Score]]&lt;=6,"Low Risk",IF(Raw_Data[[#This Row],[Risk_Score]]&lt;=8,"Medium Risk","High Risk"))</f>
        <v>Medium Risk</v>
      </c>
      <c r="AJ2143">
        <f ca="1">IFERROR(DATEDIF(Raw_Data[[#This Row],[tanggal_pengajuan]],TODAY(),"m"),"N/A")</f>
        <v>6</v>
      </c>
      <c r="AK2143" t="str">
        <f ca="1">IF(ISNUMBER(Raw_Data[[#This Row],[MOB]]),IF(Raw_Data[[#This Row],[MOB]]&lt;6,"0-5 bulan",IF(Raw_Data[[#This Row],[MOB]]&lt;12,"6-11 bulan",IF(Raw_Data[[#This Row],[MOB]]&lt;24,"12-23 bulan","24+ bulan"))),"N/A")</f>
        <v>6-11 bulan</v>
      </c>
    </row>
    <row r="2144" spans="1:37" ht="14.25" customHeight="1" x14ac:dyDescent="0.45">
      <c r="A2144" t="s">
        <v>4972</v>
      </c>
      <c r="B2144" s="64">
        <v>46118</v>
      </c>
      <c r="C2144" s="1" t="str">
        <f t="shared" si="33"/>
        <v>April</v>
      </c>
      <c r="D2144" t="s">
        <v>2031</v>
      </c>
      <c r="E2144" t="s">
        <v>4973</v>
      </c>
      <c r="F2144">
        <v>23</v>
      </c>
      <c r="G2144" t="s">
        <v>51</v>
      </c>
      <c r="H2144" t="s">
        <v>90</v>
      </c>
      <c r="I2144" s="2">
        <v>5054000</v>
      </c>
      <c r="J2144" s="3">
        <f>Raw_Data[[#This Row],[cicilan_per_bulan]]/Raw_Data[[#This Row],[penghasilan_bulanan]]</f>
        <v>0.1517609814008706</v>
      </c>
      <c r="K2144" t="s">
        <v>91</v>
      </c>
      <c r="L2144" t="s">
        <v>92</v>
      </c>
      <c r="M2144" t="s">
        <v>55</v>
      </c>
      <c r="N2144" t="s">
        <v>147</v>
      </c>
      <c r="O2144" t="s">
        <v>148</v>
      </c>
      <c r="P2144" s="2">
        <v>31388000</v>
      </c>
      <c r="Q2144" s="2">
        <v>4708000</v>
      </c>
      <c r="R2144" t="str">
        <f>IF(Raw_Data[[#This Row],[persen_dp]]&lt;15%,"Low",IF(Raw_Data[[#This Row],[persen_dp]]&gt;25%,"High","Medium"))</f>
        <v>Medium</v>
      </c>
      <c r="S2144" s="3">
        <v>0.15</v>
      </c>
      <c r="T2144">
        <v>60</v>
      </c>
      <c r="U2144">
        <v>0.14499999999999999</v>
      </c>
      <c r="V2144" s="2">
        <v>767000</v>
      </c>
      <c r="W2144" s="2">
        <v>46023000</v>
      </c>
      <c r="X2144" t="str">
        <f>IF(OR(Raw_Data[[#This Row],[status_pembayaran]]="Macet",Raw_Data[[#This Row],[status_pembayaran]]="Kurang Lancar"),"Non Performing Loan","Performing")</f>
        <v>Performing</v>
      </c>
      <c r="Y2144" t="s">
        <v>47</v>
      </c>
      <c r="Z2144">
        <v>0</v>
      </c>
      <c r="AA2144">
        <v>0</v>
      </c>
      <c r="AB2144">
        <v>1</v>
      </c>
      <c r="AC2144" t="s">
        <v>66</v>
      </c>
      <c r="AD2144">
        <f>IF(Raw_Data[[#This Row],[rasio]]&lt;0.2,1,IF(Raw_Data[[#This Row],[rasio]]&lt;0.3,2,IF(Raw_Data[[#This Row],[rasio]]&lt;0.4,3,4)))</f>
        <v>1</v>
      </c>
      <c r="AE2144">
        <f>IF(Raw_Data[[#This Row],[kategori_dp]]="High",1,IF(Raw_Data[[#This Row],[kategori_dp]]="Medium",2,3))</f>
        <v>2</v>
      </c>
      <c r="AF2144">
        <f>IF(Raw_Data[[#This Row],[tenor_bulan]]&lt;=24,1,IF(Raw_Data[[#This Row],[tenor_bulan]]&lt;=36,2,IF(Raw_Data[[#This Row],[tenor_bulan]]&lt;=48,3,4)))</f>
        <v>4</v>
      </c>
      <c r="AG2144">
        <f>IF(Raw_Data[[#This Row],[jumlah_kali_telat]]=0,0,IF(Raw_Data[[#This Row],[jumlah_kali_telat]]&lt;=2,2,4))</f>
        <v>0</v>
      </c>
      <c r="AH2144">
        <f>Raw_Data[[#This Row],[Skor_Rasio]]+Raw_Data[[#This Row],[Skor_DP]]+Raw_Data[[#This Row],[Skor_Tenor]]+Raw_Data[[#This Row],[Skor_Telat]]</f>
        <v>7</v>
      </c>
      <c r="AI2144" t="str">
        <f>IF(Raw_Data[[#This Row],[Risk_Score]]&lt;=6,"Low Risk",IF(Raw_Data[[#This Row],[Risk_Score]]&lt;=8,"Medium Risk","High Risk"))</f>
        <v>Medium Risk</v>
      </c>
      <c r="AJ2144">
        <f ca="1">IFERROR(DATEDIF(Raw_Data[[#This Row],[tanggal_pengajuan]],TODAY(),"m"),"N/A")</f>
        <v>6</v>
      </c>
      <c r="AK2144" t="str">
        <f ca="1">IF(ISNUMBER(Raw_Data[[#This Row],[MOB]]),IF(Raw_Data[[#This Row],[MOB]]&lt;6,"0-5 bulan",IF(Raw_Data[[#This Row],[MOB]]&lt;12,"6-11 bulan",IF(Raw_Data[[#This Row],[MOB]]&lt;24,"12-23 bulan","24+ bulan"))),"N/A")</f>
        <v>6-11 bulan</v>
      </c>
    </row>
    <row r="2145" spans="1:37" ht="14.25" customHeight="1" x14ac:dyDescent="0.45">
      <c r="A2145" t="s">
        <v>4974</v>
      </c>
      <c r="B2145" s="64">
        <v>46077</v>
      </c>
      <c r="C2145" s="1" t="str">
        <f t="shared" si="33"/>
        <v>February</v>
      </c>
      <c r="D2145" t="s">
        <v>284</v>
      </c>
      <c r="E2145" t="s">
        <v>4975</v>
      </c>
      <c r="F2145">
        <v>53</v>
      </c>
      <c r="G2145" t="s">
        <v>51</v>
      </c>
      <c r="H2145" t="s">
        <v>152</v>
      </c>
      <c r="I2145" s="2">
        <v>3350000</v>
      </c>
      <c r="J2145" s="3">
        <f>Raw_Data[[#This Row],[cicilan_per_bulan]]/Raw_Data[[#This Row],[penghasilan_bulanan]]</f>
        <v>0.19149253731343283</v>
      </c>
      <c r="K2145" t="s">
        <v>81</v>
      </c>
      <c r="L2145" t="s">
        <v>82</v>
      </c>
      <c r="M2145" t="s">
        <v>55</v>
      </c>
      <c r="N2145" t="s">
        <v>121</v>
      </c>
      <c r="O2145" t="s">
        <v>122</v>
      </c>
      <c r="P2145" s="2">
        <v>37192000</v>
      </c>
      <c r="Q2145" s="2">
        <v>14877000</v>
      </c>
      <c r="R2145" t="str">
        <f>IF(Raw_Data[[#This Row],[persen_dp]]&lt;15%,"Low",IF(Raw_Data[[#This Row],[persen_dp]]&gt;25%,"High","Medium"))</f>
        <v>High</v>
      </c>
      <c r="S2145" s="3">
        <v>0.4</v>
      </c>
      <c r="T2145">
        <v>60</v>
      </c>
      <c r="U2145">
        <v>0.14499999999999999</v>
      </c>
      <c r="V2145" s="2">
        <v>641500</v>
      </c>
      <c r="W2145" s="2">
        <v>38493000</v>
      </c>
      <c r="X2145" t="str">
        <f>IF(OR(Raw_Data[[#This Row],[status_pembayaran]]="Macet",Raw_Data[[#This Row],[status_pembayaran]]="Kurang Lancar"),"Non Performing Loan","Performing")</f>
        <v>Performing</v>
      </c>
      <c r="Y2145" t="s">
        <v>47</v>
      </c>
      <c r="Z2145">
        <v>0</v>
      </c>
      <c r="AA2145">
        <v>0</v>
      </c>
      <c r="AB2145">
        <v>1</v>
      </c>
      <c r="AC2145" t="s">
        <v>137</v>
      </c>
      <c r="AD2145">
        <f>IF(Raw_Data[[#This Row],[rasio]]&lt;0.2,1,IF(Raw_Data[[#This Row],[rasio]]&lt;0.3,2,IF(Raw_Data[[#This Row],[rasio]]&lt;0.4,3,4)))</f>
        <v>1</v>
      </c>
      <c r="AE2145">
        <f>IF(Raw_Data[[#This Row],[kategori_dp]]="High",1,IF(Raw_Data[[#This Row],[kategori_dp]]="Medium",2,3))</f>
        <v>1</v>
      </c>
      <c r="AF2145">
        <f>IF(Raw_Data[[#This Row],[tenor_bulan]]&lt;=24,1,IF(Raw_Data[[#This Row],[tenor_bulan]]&lt;=36,2,IF(Raw_Data[[#This Row],[tenor_bulan]]&lt;=48,3,4)))</f>
        <v>4</v>
      </c>
      <c r="AG2145">
        <f>IF(Raw_Data[[#This Row],[jumlah_kali_telat]]=0,0,IF(Raw_Data[[#This Row],[jumlah_kali_telat]]&lt;=2,2,4))</f>
        <v>0</v>
      </c>
      <c r="AH2145">
        <f>Raw_Data[[#This Row],[Skor_Rasio]]+Raw_Data[[#This Row],[Skor_DP]]+Raw_Data[[#This Row],[Skor_Tenor]]+Raw_Data[[#This Row],[Skor_Telat]]</f>
        <v>6</v>
      </c>
      <c r="AI2145" t="str">
        <f>IF(Raw_Data[[#This Row],[Risk_Score]]&lt;=6,"Low Risk",IF(Raw_Data[[#This Row],[Risk_Score]]&lt;=8,"Medium Risk","High Risk"))</f>
        <v>Low Risk</v>
      </c>
      <c r="AJ2145">
        <f ca="1">IFERROR(DATEDIF(Raw_Data[[#This Row],[tanggal_pengajuan]],TODAY(),"m"),"N/A")</f>
        <v>7</v>
      </c>
      <c r="AK2145" t="str">
        <f ca="1">IF(ISNUMBER(Raw_Data[[#This Row],[MOB]]),IF(Raw_Data[[#This Row],[MOB]]&lt;6,"0-5 bulan",IF(Raw_Data[[#This Row],[MOB]]&lt;12,"6-11 bulan",IF(Raw_Data[[#This Row],[MOB]]&lt;24,"12-23 bulan","24+ bulan"))),"N/A")</f>
        <v>6-11 bulan</v>
      </c>
    </row>
    <row r="2146" spans="1:37" ht="14.25" customHeight="1" x14ac:dyDescent="0.45">
      <c r="A2146" t="s">
        <v>4976</v>
      </c>
      <c r="B2146" s="64">
        <v>46175</v>
      </c>
      <c r="C2146" s="1" t="str">
        <f t="shared" si="33"/>
        <v>June</v>
      </c>
      <c r="D2146" t="s">
        <v>1442</v>
      </c>
      <c r="E2146" t="s">
        <v>4977</v>
      </c>
      <c r="F2146">
        <v>50</v>
      </c>
      <c r="G2146" t="s">
        <v>51</v>
      </c>
      <c r="H2146" t="s">
        <v>90</v>
      </c>
      <c r="I2146" s="2">
        <v>6895000</v>
      </c>
      <c r="J2146" s="3">
        <f>Raw_Data[[#This Row],[cicilan_per_bulan]]/Raw_Data[[#This Row],[penghasilan_bulanan]]</f>
        <v>6.4800580130529375E-2</v>
      </c>
      <c r="K2146" t="s">
        <v>109</v>
      </c>
      <c r="L2146" t="s">
        <v>110</v>
      </c>
      <c r="M2146" t="s">
        <v>72</v>
      </c>
      <c r="N2146" t="s">
        <v>97</v>
      </c>
      <c r="O2146" t="s">
        <v>57</v>
      </c>
      <c r="P2146" s="2">
        <v>16013000</v>
      </c>
      <c r="Q2146" s="2">
        <v>4804000</v>
      </c>
      <c r="R2146" t="str">
        <f>IF(Raw_Data[[#This Row],[persen_dp]]&lt;15%,"Low",IF(Raw_Data[[#This Row],[persen_dp]]&gt;25%,"High","Medium"))</f>
        <v>High</v>
      </c>
      <c r="S2146" s="3">
        <v>0.3</v>
      </c>
      <c r="T2146">
        <v>36</v>
      </c>
      <c r="U2146">
        <v>0.14499999999999999</v>
      </c>
      <c r="V2146" s="2">
        <v>446800</v>
      </c>
      <c r="W2146" s="2">
        <v>16084000</v>
      </c>
      <c r="X2146" t="str">
        <f>IF(OR(Raw_Data[[#This Row],[status_pembayaran]]="Macet",Raw_Data[[#This Row],[status_pembayaran]]="Kurang Lancar"),"Non Performing Loan","Performing")</f>
        <v>Performing</v>
      </c>
      <c r="Y2146" t="s">
        <v>47</v>
      </c>
      <c r="Z2146">
        <v>0</v>
      </c>
      <c r="AA2146">
        <v>0</v>
      </c>
      <c r="AB2146">
        <v>1</v>
      </c>
      <c r="AD2146">
        <f>IF(Raw_Data[[#This Row],[rasio]]&lt;0.2,1,IF(Raw_Data[[#This Row],[rasio]]&lt;0.3,2,IF(Raw_Data[[#This Row],[rasio]]&lt;0.4,3,4)))</f>
        <v>1</v>
      </c>
      <c r="AE2146">
        <f>IF(Raw_Data[[#This Row],[kategori_dp]]="High",1,IF(Raw_Data[[#This Row],[kategori_dp]]="Medium",2,3))</f>
        <v>1</v>
      </c>
      <c r="AF2146">
        <f>IF(Raw_Data[[#This Row],[tenor_bulan]]&lt;=24,1,IF(Raw_Data[[#This Row],[tenor_bulan]]&lt;=36,2,IF(Raw_Data[[#This Row],[tenor_bulan]]&lt;=48,3,4)))</f>
        <v>2</v>
      </c>
      <c r="AG2146">
        <f>IF(Raw_Data[[#This Row],[jumlah_kali_telat]]=0,0,IF(Raw_Data[[#This Row],[jumlah_kali_telat]]&lt;=2,2,4))</f>
        <v>0</v>
      </c>
      <c r="AH2146">
        <f>Raw_Data[[#This Row],[Skor_Rasio]]+Raw_Data[[#This Row],[Skor_DP]]+Raw_Data[[#This Row],[Skor_Tenor]]+Raw_Data[[#This Row],[Skor_Telat]]</f>
        <v>4</v>
      </c>
      <c r="AI2146" t="str">
        <f>IF(Raw_Data[[#This Row],[Risk_Score]]&lt;=6,"Low Risk",IF(Raw_Data[[#This Row],[Risk_Score]]&lt;=8,"Medium Risk","High Risk"))</f>
        <v>Low Risk</v>
      </c>
      <c r="AJ2146">
        <f ca="1">IFERROR(DATEDIF(Raw_Data[[#This Row],[tanggal_pengajuan]],TODAY(),"m"),"N/A")</f>
        <v>4</v>
      </c>
      <c r="AK2146" t="str">
        <f ca="1">IF(ISNUMBER(Raw_Data[[#This Row],[MOB]]),IF(Raw_Data[[#This Row],[MOB]]&lt;6,"0-5 bulan",IF(Raw_Data[[#This Row],[MOB]]&lt;12,"6-11 bulan",IF(Raw_Data[[#This Row],[MOB]]&lt;24,"12-23 bulan","24+ bulan"))),"N/A")</f>
        <v>0-5 bulan</v>
      </c>
    </row>
    <row r="2147" spans="1:37" ht="14.25" customHeight="1" x14ac:dyDescent="0.45">
      <c r="A2147" t="s">
        <v>4978</v>
      </c>
      <c r="B2147" s="64">
        <v>46103</v>
      </c>
      <c r="C2147" s="1" t="str">
        <f t="shared" si="33"/>
        <v>March</v>
      </c>
      <c r="D2147" t="s">
        <v>704</v>
      </c>
      <c r="E2147" t="s">
        <v>4979</v>
      </c>
      <c r="F2147">
        <v>34</v>
      </c>
      <c r="G2147" t="s">
        <v>40</v>
      </c>
      <c r="H2147" t="s">
        <v>52</v>
      </c>
      <c r="I2147" s="2">
        <v>12922000</v>
      </c>
      <c r="J2147" s="3">
        <f>Raw_Data[[#This Row],[cicilan_per_bulan]]/Raw_Data[[#This Row],[penghasilan_bulanan]]</f>
        <v>7.3494815044110817E-2</v>
      </c>
      <c r="K2147" t="s">
        <v>119</v>
      </c>
      <c r="L2147" t="s">
        <v>120</v>
      </c>
      <c r="M2147" t="s">
        <v>55</v>
      </c>
      <c r="N2147" t="s">
        <v>141</v>
      </c>
      <c r="O2147" t="s">
        <v>46</v>
      </c>
      <c r="P2147" s="2">
        <v>23559000</v>
      </c>
      <c r="Q2147" s="2">
        <v>5890000</v>
      </c>
      <c r="R2147" t="str">
        <f>IF(Raw_Data[[#This Row],[persen_dp]]&lt;15%,"Low",IF(Raw_Data[[#This Row],[persen_dp]]&gt;25%,"High","Medium"))</f>
        <v>Medium</v>
      </c>
      <c r="S2147" s="3">
        <v>0.25</v>
      </c>
      <c r="T2147">
        <v>24</v>
      </c>
      <c r="U2147">
        <v>0.14499999999999999</v>
      </c>
      <c r="V2147" s="2">
        <v>949700</v>
      </c>
      <c r="W2147" s="2">
        <v>22793000</v>
      </c>
      <c r="X2147" t="str">
        <f>IF(OR(Raw_Data[[#This Row],[status_pembayaran]]="Macet",Raw_Data[[#This Row],[status_pembayaran]]="Kurang Lancar"),"Non Performing Loan","Performing")</f>
        <v>Performing</v>
      </c>
      <c r="Y2147" t="s">
        <v>47</v>
      </c>
      <c r="Z2147">
        <v>0</v>
      </c>
      <c r="AA2147">
        <v>0</v>
      </c>
      <c r="AB2147">
        <v>1</v>
      </c>
      <c r="AD2147">
        <f>IF(Raw_Data[[#This Row],[rasio]]&lt;0.2,1,IF(Raw_Data[[#This Row],[rasio]]&lt;0.3,2,IF(Raw_Data[[#This Row],[rasio]]&lt;0.4,3,4)))</f>
        <v>1</v>
      </c>
      <c r="AE2147">
        <f>IF(Raw_Data[[#This Row],[kategori_dp]]="High",1,IF(Raw_Data[[#This Row],[kategori_dp]]="Medium",2,3))</f>
        <v>2</v>
      </c>
      <c r="AF2147">
        <f>IF(Raw_Data[[#This Row],[tenor_bulan]]&lt;=24,1,IF(Raw_Data[[#This Row],[tenor_bulan]]&lt;=36,2,IF(Raw_Data[[#This Row],[tenor_bulan]]&lt;=48,3,4)))</f>
        <v>1</v>
      </c>
      <c r="AG2147">
        <f>IF(Raw_Data[[#This Row],[jumlah_kali_telat]]=0,0,IF(Raw_Data[[#This Row],[jumlah_kali_telat]]&lt;=2,2,4))</f>
        <v>0</v>
      </c>
      <c r="AH2147">
        <f>Raw_Data[[#This Row],[Skor_Rasio]]+Raw_Data[[#This Row],[Skor_DP]]+Raw_Data[[#This Row],[Skor_Tenor]]+Raw_Data[[#This Row],[Skor_Telat]]</f>
        <v>4</v>
      </c>
      <c r="AI2147" t="str">
        <f>IF(Raw_Data[[#This Row],[Risk_Score]]&lt;=6,"Low Risk",IF(Raw_Data[[#This Row],[Risk_Score]]&lt;=8,"Medium Risk","High Risk"))</f>
        <v>Low Risk</v>
      </c>
      <c r="AJ2147">
        <f ca="1">IFERROR(DATEDIF(Raw_Data[[#This Row],[tanggal_pengajuan]],TODAY(),"m"),"N/A")</f>
        <v>7</v>
      </c>
      <c r="AK2147" t="str">
        <f ca="1">IF(ISNUMBER(Raw_Data[[#This Row],[MOB]]),IF(Raw_Data[[#This Row],[MOB]]&lt;6,"0-5 bulan",IF(Raw_Data[[#This Row],[MOB]]&lt;12,"6-11 bulan",IF(Raw_Data[[#This Row],[MOB]]&lt;24,"12-23 bulan","24+ bulan"))),"N/A")</f>
        <v>6-11 bulan</v>
      </c>
    </row>
    <row r="2148" spans="1:37" ht="14.25" customHeight="1" x14ac:dyDescent="0.45">
      <c r="A2148" t="s">
        <v>4980</v>
      </c>
      <c r="B2148" s="64">
        <v>46188</v>
      </c>
      <c r="C2148" s="1" t="str">
        <f t="shared" si="33"/>
        <v>June</v>
      </c>
      <c r="D2148" t="s">
        <v>1717</v>
      </c>
      <c r="E2148" t="s">
        <v>4981</v>
      </c>
      <c r="F2148">
        <v>28</v>
      </c>
      <c r="G2148" t="s">
        <v>51</v>
      </c>
      <c r="H2148" t="s">
        <v>41</v>
      </c>
      <c r="I2148" s="2">
        <v>5140000</v>
      </c>
      <c r="J2148" s="3">
        <f>Raw_Data[[#This Row],[cicilan_per_bulan]]/Raw_Data[[#This Row],[penghasilan_bulanan]]</f>
        <v>0.10998054474708172</v>
      </c>
      <c r="K2148" t="s">
        <v>114</v>
      </c>
      <c r="L2148" t="s">
        <v>115</v>
      </c>
      <c r="M2148" t="s">
        <v>44</v>
      </c>
      <c r="N2148" t="s">
        <v>45</v>
      </c>
      <c r="O2148" t="s">
        <v>46</v>
      </c>
      <c r="P2148" s="2">
        <v>24580000</v>
      </c>
      <c r="Q2148" s="2">
        <v>4916000</v>
      </c>
      <c r="R2148" t="str">
        <f>IF(Raw_Data[[#This Row],[persen_dp]]&lt;15%,"Low",IF(Raw_Data[[#This Row],[persen_dp]]&gt;25%,"High","Medium"))</f>
        <v>Medium</v>
      </c>
      <c r="S2148" s="3">
        <v>0.2</v>
      </c>
      <c r="T2148">
        <v>60</v>
      </c>
      <c r="U2148">
        <v>0.14499999999999999</v>
      </c>
      <c r="V2148" s="2">
        <v>565300</v>
      </c>
      <c r="W2148" s="2">
        <v>33920000</v>
      </c>
      <c r="X2148" t="str">
        <f>IF(OR(Raw_Data[[#This Row],[status_pembayaran]]="Macet",Raw_Data[[#This Row],[status_pembayaran]]="Kurang Lancar"),"Non Performing Loan","Performing")</f>
        <v>Performing</v>
      </c>
      <c r="Y2148" t="s">
        <v>47</v>
      </c>
      <c r="Z2148">
        <v>0</v>
      </c>
      <c r="AA2148">
        <v>0</v>
      </c>
      <c r="AB2148">
        <v>1</v>
      </c>
      <c r="AC2148" t="s">
        <v>137</v>
      </c>
      <c r="AD2148">
        <f>IF(Raw_Data[[#This Row],[rasio]]&lt;0.2,1,IF(Raw_Data[[#This Row],[rasio]]&lt;0.3,2,IF(Raw_Data[[#This Row],[rasio]]&lt;0.4,3,4)))</f>
        <v>1</v>
      </c>
      <c r="AE2148">
        <f>IF(Raw_Data[[#This Row],[kategori_dp]]="High",1,IF(Raw_Data[[#This Row],[kategori_dp]]="Medium",2,3))</f>
        <v>2</v>
      </c>
      <c r="AF2148">
        <f>IF(Raw_Data[[#This Row],[tenor_bulan]]&lt;=24,1,IF(Raw_Data[[#This Row],[tenor_bulan]]&lt;=36,2,IF(Raw_Data[[#This Row],[tenor_bulan]]&lt;=48,3,4)))</f>
        <v>4</v>
      </c>
      <c r="AG2148">
        <f>IF(Raw_Data[[#This Row],[jumlah_kali_telat]]=0,0,IF(Raw_Data[[#This Row],[jumlah_kali_telat]]&lt;=2,2,4))</f>
        <v>0</v>
      </c>
      <c r="AH2148">
        <f>Raw_Data[[#This Row],[Skor_Rasio]]+Raw_Data[[#This Row],[Skor_DP]]+Raw_Data[[#This Row],[Skor_Tenor]]+Raw_Data[[#This Row],[Skor_Telat]]</f>
        <v>7</v>
      </c>
      <c r="AI2148" t="str">
        <f>IF(Raw_Data[[#This Row],[Risk_Score]]&lt;=6,"Low Risk",IF(Raw_Data[[#This Row],[Risk_Score]]&lt;=8,"Medium Risk","High Risk"))</f>
        <v>Medium Risk</v>
      </c>
      <c r="AJ2148">
        <f ca="1">IFERROR(DATEDIF(Raw_Data[[#This Row],[tanggal_pengajuan]],TODAY(),"m"),"N/A")</f>
        <v>4</v>
      </c>
      <c r="AK2148" t="str">
        <f ca="1">IF(ISNUMBER(Raw_Data[[#This Row],[MOB]]),IF(Raw_Data[[#This Row],[MOB]]&lt;6,"0-5 bulan",IF(Raw_Data[[#This Row],[MOB]]&lt;12,"6-11 bulan",IF(Raw_Data[[#This Row],[MOB]]&lt;24,"12-23 bulan","24+ bulan"))),"N/A")</f>
        <v>0-5 bulan</v>
      </c>
    </row>
    <row r="2149" spans="1:37" ht="14.25" customHeight="1" x14ac:dyDescent="0.45">
      <c r="A2149" t="s">
        <v>4982</v>
      </c>
      <c r="B2149" s="64">
        <v>46158</v>
      </c>
      <c r="C2149" s="1" t="str">
        <f t="shared" si="33"/>
        <v>May</v>
      </c>
      <c r="D2149" t="s">
        <v>512</v>
      </c>
      <c r="E2149" t="s">
        <v>4983</v>
      </c>
      <c r="F2149">
        <v>42</v>
      </c>
      <c r="G2149" t="s">
        <v>40</v>
      </c>
      <c r="H2149" t="s">
        <v>176</v>
      </c>
      <c r="I2149" s="2">
        <v>4533000</v>
      </c>
      <c r="J2149" s="3">
        <f>Raw_Data[[#This Row],[cicilan_per_bulan]]/Raw_Data[[#This Row],[penghasilan_bulanan]]</f>
        <v>0.22887712331789103</v>
      </c>
      <c r="K2149" t="s">
        <v>70</v>
      </c>
      <c r="L2149" t="s">
        <v>71</v>
      </c>
      <c r="M2149" t="s">
        <v>55</v>
      </c>
      <c r="N2149" t="s">
        <v>141</v>
      </c>
      <c r="O2149" t="s">
        <v>46</v>
      </c>
      <c r="P2149" s="2">
        <v>23598000</v>
      </c>
      <c r="Q2149" s="2">
        <v>8259000</v>
      </c>
      <c r="R2149" t="str">
        <f>IF(Raw_Data[[#This Row],[persen_dp]]&lt;15%,"Low",IF(Raw_Data[[#This Row],[persen_dp]]&gt;25%,"High","Medium"))</f>
        <v>High</v>
      </c>
      <c r="S2149" s="3">
        <v>0.35</v>
      </c>
      <c r="T2149">
        <v>18</v>
      </c>
      <c r="U2149">
        <v>0.14499999999999999</v>
      </c>
      <c r="V2149" s="2">
        <v>1037500</v>
      </c>
      <c r="W2149" s="2">
        <v>18675000</v>
      </c>
      <c r="X2149" t="str">
        <f>IF(OR(Raw_Data[[#This Row],[status_pembayaran]]="Macet",Raw_Data[[#This Row],[status_pembayaran]]="Kurang Lancar"),"Non Performing Loan","Performing")</f>
        <v>Performing</v>
      </c>
      <c r="Y2149" t="s">
        <v>47</v>
      </c>
      <c r="Z2149">
        <v>0</v>
      </c>
      <c r="AA2149">
        <v>0</v>
      </c>
      <c r="AB2149">
        <v>1</v>
      </c>
      <c r="AD2149">
        <f>IF(Raw_Data[[#This Row],[rasio]]&lt;0.2,1,IF(Raw_Data[[#This Row],[rasio]]&lt;0.3,2,IF(Raw_Data[[#This Row],[rasio]]&lt;0.4,3,4)))</f>
        <v>2</v>
      </c>
      <c r="AE2149">
        <f>IF(Raw_Data[[#This Row],[kategori_dp]]="High",1,IF(Raw_Data[[#This Row],[kategori_dp]]="Medium",2,3))</f>
        <v>1</v>
      </c>
      <c r="AF2149">
        <f>IF(Raw_Data[[#This Row],[tenor_bulan]]&lt;=24,1,IF(Raw_Data[[#This Row],[tenor_bulan]]&lt;=36,2,IF(Raw_Data[[#This Row],[tenor_bulan]]&lt;=48,3,4)))</f>
        <v>1</v>
      </c>
      <c r="AG2149">
        <f>IF(Raw_Data[[#This Row],[jumlah_kali_telat]]=0,0,IF(Raw_Data[[#This Row],[jumlah_kali_telat]]&lt;=2,2,4))</f>
        <v>0</v>
      </c>
      <c r="AH2149">
        <f>Raw_Data[[#This Row],[Skor_Rasio]]+Raw_Data[[#This Row],[Skor_DP]]+Raw_Data[[#This Row],[Skor_Tenor]]+Raw_Data[[#This Row],[Skor_Telat]]</f>
        <v>4</v>
      </c>
      <c r="AI2149" t="str">
        <f>IF(Raw_Data[[#This Row],[Risk_Score]]&lt;=6,"Low Risk",IF(Raw_Data[[#This Row],[Risk_Score]]&lt;=8,"Medium Risk","High Risk"))</f>
        <v>Low Risk</v>
      </c>
      <c r="AJ2149">
        <f ca="1">IFERROR(DATEDIF(Raw_Data[[#This Row],[tanggal_pengajuan]],TODAY(),"m"),"N/A")</f>
        <v>5</v>
      </c>
      <c r="AK2149" t="str">
        <f ca="1">IF(ISNUMBER(Raw_Data[[#This Row],[MOB]]),IF(Raw_Data[[#This Row],[MOB]]&lt;6,"0-5 bulan",IF(Raw_Data[[#This Row],[MOB]]&lt;12,"6-11 bulan",IF(Raw_Data[[#This Row],[MOB]]&lt;24,"12-23 bulan","24+ bulan"))),"N/A")</f>
        <v>0-5 bulan</v>
      </c>
    </row>
    <row r="2150" spans="1:37" ht="14.25" customHeight="1" x14ac:dyDescent="0.45">
      <c r="A2150" t="s">
        <v>4984</v>
      </c>
      <c r="B2150" s="64">
        <v>46178</v>
      </c>
      <c r="C2150" s="1" t="str">
        <f t="shared" si="33"/>
        <v>June</v>
      </c>
      <c r="D2150" t="s">
        <v>2059</v>
      </c>
      <c r="E2150" t="s">
        <v>4985</v>
      </c>
      <c r="F2150">
        <v>41</v>
      </c>
      <c r="G2150" t="s">
        <v>40</v>
      </c>
      <c r="H2150" t="s">
        <v>41</v>
      </c>
      <c r="I2150" s="2">
        <v>4598000</v>
      </c>
      <c r="J2150" s="3">
        <f>Raw_Data[[#This Row],[cicilan_per_bulan]]/Raw_Data[[#This Row],[penghasilan_bulanan]]</f>
        <v>0.20219660722053068</v>
      </c>
      <c r="K2150" t="s">
        <v>91</v>
      </c>
      <c r="L2150" t="s">
        <v>92</v>
      </c>
      <c r="M2150" t="s">
        <v>44</v>
      </c>
      <c r="N2150" t="s">
        <v>129</v>
      </c>
      <c r="O2150" t="s">
        <v>130</v>
      </c>
      <c r="P2150" s="2">
        <v>23063000</v>
      </c>
      <c r="Q2150" s="2">
        <v>5766000</v>
      </c>
      <c r="R2150" t="str">
        <f>IF(Raw_Data[[#This Row],[persen_dp]]&lt;15%,"Low",IF(Raw_Data[[#This Row],[persen_dp]]&gt;25%,"High","Medium"))</f>
        <v>Medium</v>
      </c>
      <c r="S2150" s="3">
        <v>0.25</v>
      </c>
      <c r="T2150">
        <v>24</v>
      </c>
      <c r="U2150">
        <v>0.14499999999999999</v>
      </c>
      <c r="V2150" s="2">
        <v>929700</v>
      </c>
      <c r="W2150" s="2">
        <v>22313000</v>
      </c>
      <c r="X2150" t="str">
        <f>IF(OR(Raw_Data[[#This Row],[status_pembayaran]]="Macet",Raw_Data[[#This Row],[status_pembayaran]]="Kurang Lancar"),"Non Performing Loan","Performing")</f>
        <v>Performing</v>
      </c>
      <c r="Y2150" t="s">
        <v>47</v>
      </c>
      <c r="Z2150">
        <v>0</v>
      </c>
      <c r="AA2150">
        <v>0</v>
      </c>
      <c r="AB2150">
        <v>1</v>
      </c>
      <c r="AD2150">
        <f>IF(Raw_Data[[#This Row],[rasio]]&lt;0.2,1,IF(Raw_Data[[#This Row],[rasio]]&lt;0.3,2,IF(Raw_Data[[#This Row],[rasio]]&lt;0.4,3,4)))</f>
        <v>2</v>
      </c>
      <c r="AE2150">
        <f>IF(Raw_Data[[#This Row],[kategori_dp]]="High",1,IF(Raw_Data[[#This Row],[kategori_dp]]="Medium",2,3))</f>
        <v>2</v>
      </c>
      <c r="AF2150">
        <f>IF(Raw_Data[[#This Row],[tenor_bulan]]&lt;=24,1,IF(Raw_Data[[#This Row],[tenor_bulan]]&lt;=36,2,IF(Raw_Data[[#This Row],[tenor_bulan]]&lt;=48,3,4)))</f>
        <v>1</v>
      </c>
      <c r="AG2150">
        <f>IF(Raw_Data[[#This Row],[jumlah_kali_telat]]=0,0,IF(Raw_Data[[#This Row],[jumlah_kali_telat]]&lt;=2,2,4))</f>
        <v>0</v>
      </c>
      <c r="AH2150">
        <f>Raw_Data[[#This Row],[Skor_Rasio]]+Raw_Data[[#This Row],[Skor_DP]]+Raw_Data[[#This Row],[Skor_Tenor]]+Raw_Data[[#This Row],[Skor_Telat]]</f>
        <v>5</v>
      </c>
      <c r="AI2150" t="str">
        <f>IF(Raw_Data[[#This Row],[Risk_Score]]&lt;=6,"Low Risk",IF(Raw_Data[[#This Row],[Risk_Score]]&lt;=8,"Medium Risk","High Risk"))</f>
        <v>Low Risk</v>
      </c>
      <c r="AJ2150">
        <f ca="1">IFERROR(DATEDIF(Raw_Data[[#This Row],[tanggal_pengajuan]],TODAY(),"m"),"N/A")</f>
        <v>4</v>
      </c>
      <c r="AK2150" t="str">
        <f ca="1">IF(ISNUMBER(Raw_Data[[#This Row],[MOB]]),IF(Raw_Data[[#This Row],[MOB]]&lt;6,"0-5 bulan",IF(Raw_Data[[#This Row],[MOB]]&lt;12,"6-11 bulan",IF(Raw_Data[[#This Row],[MOB]]&lt;24,"12-23 bulan","24+ bulan"))),"N/A")</f>
        <v>0-5 bulan</v>
      </c>
    </row>
    <row r="2151" spans="1:37" ht="14.25" customHeight="1" x14ac:dyDescent="0.45">
      <c r="A2151" t="s">
        <v>4986</v>
      </c>
      <c r="B2151" s="64">
        <v>46099</v>
      </c>
      <c r="C2151" s="1" t="str">
        <f t="shared" si="33"/>
        <v>March</v>
      </c>
      <c r="D2151" t="s">
        <v>1498</v>
      </c>
      <c r="E2151" t="s">
        <v>4987</v>
      </c>
      <c r="F2151">
        <v>54</v>
      </c>
      <c r="G2151" t="s">
        <v>51</v>
      </c>
      <c r="H2151" t="s">
        <v>41</v>
      </c>
      <c r="I2151" s="2">
        <v>5323000</v>
      </c>
      <c r="J2151" s="3">
        <f>Raw_Data[[#This Row],[cicilan_per_bulan]]/Raw_Data[[#This Row],[penghasilan_bulanan]]</f>
        <v>0.33993988352432841</v>
      </c>
      <c r="K2151" t="s">
        <v>102</v>
      </c>
      <c r="L2151" t="s">
        <v>103</v>
      </c>
      <c r="M2151" t="s">
        <v>55</v>
      </c>
      <c r="N2151" t="s">
        <v>221</v>
      </c>
      <c r="O2151" t="s">
        <v>159</v>
      </c>
      <c r="P2151" s="2">
        <v>41157000</v>
      </c>
      <c r="Q2151" s="2">
        <v>14405000</v>
      </c>
      <c r="R2151" t="str">
        <f>IF(Raw_Data[[#This Row],[persen_dp]]&lt;15%,"Low",IF(Raw_Data[[#This Row],[persen_dp]]&gt;25%,"High","Medium"))</f>
        <v>High</v>
      </c>
      <c r="S2151" s="3">
        <v>0.35</v>
      </c>
      <c r="T2151">
        <v>18</v>
      </c>
      <c r="U2151">
        <v>0.14499999999999999</v>
      </c>
      <c r="V2151" s="2">
        <v>1809500</v>
      </c>
      <c r="W2151" s="2">
        <v>32571000</v>
      </c>
      <c r="X2151" t="str">
        <f>IF(OR(Raw_Data[[#This Row],[status_pembayaran]]="Macet",Raw_Data[[#This Row],[status_pembayaran]]="Kurang Lancar"),"Non Performing Loan","Performing")</f>
        <v>Performing</v>
      </c>
      <c r="Y2151" t="s">
        <v>47</v>
      </c>
      <c r="Z2151">
        <v>0</v>
      </c>
      <c r="AA2151">
        <v>0</v>
      </c>
      <c r="AB2151">
        <v>1</v>
      </c>
      <c r="AC2151" t="s">
        <v>104</v>
      </c>
      <c r="AD2151">
        <f>IF(Raw_Data[[#This Row],[rasio]]&lt;0.2,1,IF(Raw_Data[[#This Row],[rasio]]&lt;0.3,2,IF(Raw_Data[[#This Row],[rasio]]&lt;0.4,3,4)))</f>
        <v>3</v>
      </c>
      <c r="AE2151">
        <f>IF(Raw_Data[[#This Row],[kategori_dp]]="High",1,IF(Raw_Data[[#This Row],[kategori_dp]]="Medium",2,3))</f>
        <v>1</v>
      </c>
      <c r="AF2151">
        <f>IF(Raw_Data[[#This Row],[tenor_bulan]]&lt;=24,1,IF(Raw_Data[[#This Row],[tenor_bulan]]&lt;=36,2,IF(Raw_Data[[#This Row],[tenor_bulan]]&lt;=48,3,4)))</f>
        <v>1</v>
      </c>
      <c r="AG2151">
        <f>IF(Raw_Data[[#This Row],[jumlah_kali_telat]]=0,0,IF(Raw_Data[[#This Row],[jumlah_kali_telat]]&lt;=2,2,4))</f>
        <v>0</v>
      </c>
      <c r="AH2151">
        <f>Raw_Data[[#This Row],[Skor_Rasio]]+Raw_Data[[#This Row],[Skor_DP]]+Raw_Data[[#This Row],[Skor_Tenor]]+Raw_Data[[#This Row],[Skor_Telat]]</f>
        <v>5</v>
      </c>
      <c r="AI2151" t="str">
        <f>IF(Raw_Data[[#This Row],[Risk_Score]]&lt;=6,"Low Risk",IF(Raw_Data[[#This Row],[Risk_Score]]&lt;=8,"Medium Risk","High Risk"))</f>
        <v>Low Risk</v>
      </c>
      <c r="AJ2151">
        <f ca="1">IFERROR(DATEDIF(Raw_Data[[#This Row],[tanggal_pengajuan]],TODAY(),"m"),"N/A")</f>
        <v>7</v>
      </c>
      <c r="AK2151" t="str">
        <f ca="1">IF(ISNUMBER(Raw_Data[[#This Row],[MOB]]),IF(Raw_Data[[#This Row],[MOB]]&lt;6,"0-5 bulan",IF(Raw_Data[[#This Row],[MOB]]&lt;12,"6-11 bulan",IF(Raw_Data[[#This Row],[MOB]]&lt;24,"12-23 bulan","24+ bulan"))),"N/A")</f>
        <v>6-11 bulan</v>
      </c>
    </row>
    <row r="2152" spans="1:37" ht="14.25" customHeight="1" x14ac:dyDescent="0.45">
      <c r="A2152" t="s">
        <v>4988</v>
      </c>
      <c r="B2152" s="64">
        <v>46045</v>
      </c>
      <c r="C2152" s="1" t="str">
        <f t="shared" si="33"/>
        <v>January</v>
      </c>
      <c r="D2152" t="s">
        <v>2075</v>
      </c>
      <c r="E2152" t="s">
        <v>4989</v>
      </c>
      <c r="F2152">
        <v>47</v>
      </c>
      <c r="G2152" t="s">
        <v>51</v>
      </c>
      <c r="H2152" t="s">
        <v>52</v>
      </c>
      <c r="I2152" s="2">
        <v>7396000</v>
      </c>
      <c r="J2152" s="3">
        <f>Raw_Data[[#This Row],[cicilan_per_bulan]]/Raw_Data[[#This Row],[penghasilan_bulanan]]</f>
        <v>0.23802055164954028</v>
      </c>
      <c r="K2152" t="s">
        <v>114</v>
      </c>
      <c r="L2152" t="s">
        <v>115</v>
      </c>
      <c r="M2152" t="s">
        <v>44</v>
      </c>
      <c r="N2152" t="s">
        <v>171</v>
      </c>
      <c r="O2152" t="s">
        <v>172</v>
      </c>
      <c r="P2152" s="2">
        <v>43376000</v>
      </c>
      <c r="Q2152" s="2">
        <v>17350000</v>
      </c>
      <c r="R2152" t="str">
        <f>IF(Raw_Data[[#This Row],[persen_dp]]&lt;15%,"Low",IF(Raw_Data[[#This Row],[persen_dp]]&gt;25%,"High","Medium"))</f>
        <v>High</v>
      </c>
      <c r="S2152" s="3">
        <v>0.4</v>
      </c>
      <c r="T2152">
        <v>18</v>
      </c>
      <c r="U2152">
        <v>0.14499999999999999</v>
      </c>
      <c r="V2152" s="2">
        <v>1760400</v>
      </c>
      <c r="W2152" s="2">
        <v>31686000</v>
      </c>
      <c r="X2152" t="str">
        <f>IF(OR(Raw_Data[[#This Row],[status_pembayaran]]="Macet",Raw_Data[[#This Row],[status_pembayaran]]="Kurang Lancar"),"Non Performing Loan","Performing")</f>
        <v>Performing</v>
      </c>
      <c r="Y2152" t="s">
        <v>47</v>
      </c>
      <c r="Z2152">
        <v>0</v>
      </c>
      <c r="AA2152">
        <v>0</v>
      </c>
      <c r="AB2152">
        <v>1</v>
      </c>
      <c r="AC2152" t="s">
        <v>74</v>
      </c>
      <c r="AD2152">
        <f>IF(Raw_Data[[#This Row],[rasio]]&lt;0.2,1,IF(Raw_Data[[#This Row],[rasio]]&lt;0.3,2,IF(Raw_Data[[#This Row],[rasio]]&lt;0.4,3,4)))</f>
        <v>2</v>
      </c>
      <c r="AE2152">
        <f>IF(Raw_Data[[#This Row],[kategori_dp]]="High",1,IF(Raw_Data[[#This Row],[kategori_dp]]="Medium",2,3))</f>
        <v>1</v>
      </c>
      <c r="AF2152">
        <f>IF(Raw_Data[[#This Row],[tenor_bulan]]&lt;=24,1,IF(Raw_Data[[#This Row],[tenor_bulan]]&lt;=36,2,IF(Raw_Data[[#This Row],[tenor_bulan]]&lt;=48,3,4)))</f>
        <v>1</v>
      </c>
      <c r="AG2152">
        <f>IF(Raw_Data[[#This Row],[jumlah_kali_telat]]=0,0,IF(Raw_Data[[#This Row],[jumlah_kali_telat]]&lt;=2,2,4))</f>
        <v>0</v>
      </c>
      <c r="AH2152">
        <f>Raw_Data[[#This Row],[Skor_Rasio]]+Raw_Data[[#This Row],[Skor_DP]]+Raw_Data[[#This Row],[Skor_Tenor]]+Raw_Data[[#This Row],[Skor_Telat]]</f>
        <v>4</v>
      </c>
      <c r="AI2152" t="str">
        <f>IF(Raw_Data[[#This Row],[Risk_Score]]&lt;=6,"Low Risk",IF(Raw_Data[[#This Row],[Risk_Score]]&lt;=8,"Medium Risk","High Risk"))</f>
        <v>Low Risk</v>
      </c>
      <c r="AJ2152">
        <f ca="1">IFERROR(DATEDIF(Raw_Data[[#This Row],[tanggal_pengajuan]],TODAY(),"m"),"N/A")</f>
        <v>9</v>
      </c>
      <c r="AK2152" t="str">
        <f ca="1">IF(ISNUMBER(Raw_Data[[#This Row],[MOB]]),IF(Raw_Data[[#This Row],[MOB]]&lt;6,"0-5 bulan",IF(Raw_Data[[#This Row],[MOB]]&lt;12,"6-11 bulan",IF(Raw_Data[[#This Row],[MOB]]&lt;24,"12-23 bulan","24+ bulan"))),"N/A")</f>
        <v>6-11 bulan</v>
      </c>
    </row>
    <row r="2153" spans="1:37" ht="14.25" customHeight="1" x14ac:dyDescent="0.45">
      <c r="A2153" t="s">
        <v>4990</v>
      </c>
      <c r="B2153" s="64">
        <v>46132</v>
      </c>
      <c r="C2153" s="1" t="str">
        <f t="shared" si="33"/>
        <v>April</v>
      </c>
      <c r="D2153" t="s">
        <v>421</v>
      </c>
      <c r="E2153" t="s">
        <v>4991</v>
      </c>
      <c r="F2153">
        <v>43</v>
      </c>
      <c r="G2153" t="s">
        <v>40</v>
      </c>
      <c r="H2153" t="s">
        <v>41</v>
      </c>
      <c r="I2153" s="2">
        <v>5855000</v>
      </c>
      <c r="J2153" s="3">
        <f>Raw_Data[[#This Row],[cicilan_per_bulan]]/Raw_Data[[#This Row],[penghasilan_bulanan]]</f>
        <v>0.12384286934244236</v>
      </c>
      <c r="K2153" t="s">
        <v>286</v>
      </c>
      <c r="L2153" t="s">
        <v>154</v>
      </c>
      <c r="M2153" t="s">
        <v>55</v>
      </c>
      <c r="N2153" t="s">
        <v>141</v>
      </c>
      <c r="O2153" t="s">
        <v>46</v>
      </c>
      <c r="P2153" s="2">
        <v>22484000</v>
      </c>
      <c r="Q2153" s="2">
        <v>8994000</v>
      </c>
      <c r="R2153" t="str">
        <f>IF(Raw_Data[[#This Row],[persen_dp]]&lt;15%,"Low",IF(Raw_Data[[#This Row],[persen_dp]]&gt;25%,"High","Medium"))</f>
        <v>High</v>
      </c>
      <c r="S2153" s="3">
        <v>0.4</v>
      </c>
      <c r="T2153">
        <v>24</v>
      </c>
      <c r="U2153">
        <v>0.14499999999999999</v>
      </c>
      <c r="V2153" s="2">
        <v>725100</v>
      </c>
      <c r="W2153" s="2">
        <v>17403000</v>
      </c>
      <c r="X2153" t="str">
        <f>IF(OR(Raw_Data[[#This Row],[status_pembayaran]]="Macet",Raw_Data[[#This Row],[status_pembayaran]]="Kurang Lancar"),"Non Performing Loan","Performing")</f>
        <v>Performing</v>
      </c>
      <c r="Y2153" t="s">
        <v>47</v>
      </c>
      <c r="Z2153">
        <v>0</v>
      </c>
      <c r="AA2153">
        <v>0</v>
      </c>
      <c r="AB2153">
        <v>1</v>
      </c>
      <c r="AC2153" t="s">
        <v>74</v>
      </c>
      <c r="AD2153">
        <f>IF(Raw_Data[[#This Row],[rasio]]&lt;0.2,1,IF(Raw_Data[[#This Row],[rasio]]&lt;0.3,2,IF(Raw_Data[[#This Row],[rasio]]&lt;0.4,3,4)))</f>
        <v>1</v>
      </c>
      <c r="AE2153">
        <f>IF(Raw_Data[[#This Row],[kategori_dp]]="High",1,IF(Raw_Data[[#This Row],[kategori_dp]]="Medium",2,3))</f>
        <v>1</v>
      </c>
      <c r="AF2153">
        <f>IF(Raw_Data[[#This Row],[tenor_bulan]]&lt;=24,1,IF(Raw_Data[[#This Row],[tenor_bulan]]&lt;=36,2,IF(Raw_Data[[#This Row],[tenor_bulan]]&lt;=48,3,4)))</f>
        <v>1</v>
      </c>
      <c r="AG2153">
        <f>IF(Raw_Data[[#This Row],[jumlah_kali_telat]]=0,0,IF(Raw_Data[[#This Row],[jumlah_kali_telat]]&lt;=2,2,4))</f>
        <v>0</v>
      </c>
      <c r="AH2153">
        <f>Raw_Data[[#This Row],[Skor_Rasio]]+Raw_Data[[#This Row],[Skor_DP]]+Raw_Data[[#This Row],[Skor_Tenor]]+Raw_Data[[#This Row],[Skor_Telat]]</f>
        <v>3</v>
      </c>
      <c r="AI2153" t="str">
        <f>IF(Raw_Data[[#This Row],[Risk_Score]]&lt;=6,"Low Risk",IF(Raw_Data[[#This Row],[Risk_Score]]&lt;=8,"Medium Risk","High Risk"))</f>
        <v>Low Risk</v>
      </c>
      <c r="AJ2153">
        <f ca="1">IFERROR(DATEDIF(Raw_Data[[#This Row],[tanggal_pengajuan]],TODAY(),"m"),"N/A")</f>
        <v>6</v>
      </c>
      <c r="AK2153" t="str">
        <f ca="1">IF(ISNUMBER(Raw_Data[[#This Row],[MOB]]),IF(Raw_Data[[#This Row],[MOB]]&lt;6,"0-5 bulan",IF(Raw_Data[[#This Row],[MOB]]&lt;12,"6-11 bulan",IF(Raw_Data[[#This Row],[MOB]]&lt;24,"12-23 bulan","24+ bulan"))),"N/A")</f>
        <v>6-11 bulan</v>
      </c>
    </row>
    <row r="2154" spans="1:37" ht="14.25" customHeight="1" x14ac:dyDescent="0.45">
      <c r="A2154" t="s">
        <v>4992</v>
      </c>
      <c r="B2154" s="64">
        <v>46131</v>
      </c>
      <c r="C2154" s="1" t="str">
        <f t="shared" si="33"/>
        <v>April</v>
      </c>
      <c r="D2154" t="s">
        <v>1169</v>
      </c>
      <c r="E2154" t="s">
        <v>4993</v>
      </c>
      <c r="F2154">
        <v>49</v>
      </c>
      <c r="G2154" t="s">
        <v>40</v>
      </c>
      <c r="H2154" t="s">
        <v>52</v>
      </c>
      <c r="I2154" s="2">
        <v>8625000</v>
      </c>
      <c r="J2154" s="3">
        <f>Raw_Data[[#This Row],[cicilan_per_bulan]]/Raw_Data[[#This Row],[penghasilan_bulanan]]</f>
        <v>0.43129275362318842</v>
      </c>
      <c r="K2154" t="s">
        <v>70</v>
      </c>
      <c r="L2154" t="s">
        <v>71</v>
      </c>
      <c r="M2154" t="s">
        <v>44</v>
      </c>
      <c r="N2154" t="s">
        <v>171</v>
      </c>
      <c r="O2154" t="s">
        <v>172</v>
      </c>
      <c r="P2154" s="2">
        <v>43318000</v>
      </c>
      <c r="Q2154" s="2">
        <v>4332000</v>
      </c>
      <c r="R2154" t="str">
        <f>IF(Raw_Data[[#This Row],[persen_dp]]&lt;15%,"Low",IF(Raw_Data[[#This Row],[persen_dp]]&gt;25%,"High","Medium"))</f>
        <v>Low</v>
      </c>
      <c r="S2154" s="3">
        <v>0.1</v>
      </c>
      <c r="T2154">
        <v>12</v>
      </c>
      <c r="U2154">
        <v>0.14499999999999999</v>
      </c>
      <c r="V2154" s="2">
        <v>3719900</v>
      </c>
      <c r="W2154" s="2">
        <v>44639000</v>
      </c>
      <c r="X2154" t="str">
        <f>IF(OR(Raw_Data[[#This Row],[status_pembayaran]]="Macet",Raw_Data[[#This Row],[status_pembayaran]]="Kurang Lancar"),"Non Performing Loan","Performing")</f>
        <v>Performing</v>
      </c>
      <c r="Y2154" t="s">
        <v>47</v>
      </c>
      <c r="Z2154">
        <v>0</v>
      </c>
      <c r="AA2154">
        <v>0</v>
      </c>
      <c r="AB2154">
        <v>1</v>
      </c>
      <c r="AC2154" t="s">
        <v>58</v>
      </c>
      <c r="AD2154">
        <f>IF(Raw_Data[[#This Row],[rasio]]&lt;0.2,1,IF(Raw_Data[[#This Row],[rasio]]&lt;0.3,2,IF(Raw_Data[[#This Row],[rasio]]&lt;0.4,3,4)))</f>
        <v>4</v>
      </c>
      <c r="AE2154">
        <f>IF(Raw_Data[[#This Row],[kategori_dp]]="High",1,IF(Raw_Data[[#This Row],[kategori_dp]]="Medium",2,3))</f>
        <v>3</v>
      </c>
      <c r="AF2154">
        <f>IF(Raw_Data[[#This Row],[tenor_bulan]]&lt;=24,1,IF(Raw_Data[[#This Row],[tenor_bulan]]&lt;=36,2,IF(Raw_Data[[#This Row],[tenor_bulan]]&lt;=48,3,4)))</f>
        <v>1</v>
      </c>
      <c r="AG2154">
        <f>IF(Raw_Data[[#This Row],[jumlah_kali_telat]]=0,0,IF(Raw_Data[[#This Row],[jumlah_kali_telat]]&lt;=2,2,4))</f>
        <v>0</v>
      </c>
      <c r="AH2154">
        <f>Raw_Data[[#This Row],[Skor_Rasio]]+Raw_Data[[#This Row],[Skor_DP]]+Raw_Data[[#This Row],[Skor_Tenor]]+Raw_Data[[#This Row],[Skor_Telat]]</f>
        <v>8</v>
      </c>
      <c r="AI2154" t="str">
        <f>IF(Raw_Data[[#This Row],[Risk_Score]]&lt;=6,"Low Risk",IF(Raw_Data[[#This Row],[Risk_Score]]&lt;=8,"Medium Risk","High Risk"))</f>
        <v>Medium Risk</v>
      </c>
      <c r="AJ2154">
        <f ca="1">IFERROR(DATEDIF(Raw_Data[[#This Row],[tanggal_pengajuan]],TODAY(),"m"),"N/A")</f>
        <v>6</v>
      </c>
      <c r="AK2154" t="str">
        <f ca="1">IF(ISNUMBER(Raw_Data[[#This Row],[MOB]]),IF(Raw_Data[[#This Row],[MOB]]&lt;6,"0-5 bulan",IF(Raw_Data[[#This Row],[MOB]]&lt;12,"6-11 bulan",IF(Raw_Data[[#This Row],[MOB]]&lt;24,"12-23 bulan","24+ bulan"))),"N/A")</f>
        <v>6-11 bulan</v>
      </c>
    </row>
    <row r="2155" spans="1:37" ht="14.25" customHeight="1" x14ac:dyDescent="0.45">
      <c r="A2155" t="s">
        <v>4994</v>
      </c>
      <c r="B2155" s="64">
        <v>46031</v>
      </c>
      <c r="C2155" s="1" t="str">
        <f t="shared" si="33"/>
        <v>January</v>
      </c>
      <c r="D2155" t="s">
        <v>1448</v>
      </c>
      <c r="E2155" t="s">
        <v>4995</v>
      </c>
      <c r="F2155">
        <v>27</v>
      </c>
      <c r="G2155" t="s">
        <v>40</v>
      </c>
      <c r="H2155" t="s">
        <v>126</v>
      </c>
      <c r="I2155" s="2">
        <v>4072000</v>
      </c>
      <c r="J2155" s="3">
        <f>Raw_Data[[#This Row],[cicilan_per_bulan]]/Raw_Data[[#This Row],[penghasilan_bulanan]]</f>
        <v>0.28261296660117879</v>
      </c>
      <c r="K2155" t="s">
        <v>153</v>
      </c>
      <c r="L2155" t="s">
        <v>154</v>
      </c>
      <c r="M2155" t="s">
        <v>44</v>
      </c>
      <c r="N2155" t="s">
        <v>228</v>
      </c>
      <c r="O2155" t="s">
        <v>57</v>
      </c>
      <c r="P2155" s="2">
        <v>20101000</v>
      </c>
      <c r="Q2155" s="2">
        <v>8040000</v>
      </c>
      <c r="R2155" t="str">
        <f>IF(Raw_Data[[#This Row],[persen_dp]]&lt;15%,"Low",IF(Raw_Data[[#This Row],[persen_dp]]&gt;25%,"High","Medium"))</f>
        <v>High</v>
      </c>
      <c r="S2155" s="3">
        <v>0.4</v>
      </c>
      <c r="T2155">
        <v>12</v>
      </c>
      <c r="U2155">
        <v>0.14499999999999999</v>
      </c>
      <c r="V2155" s="2">
        <v>1150800</v>
      </c>
      <c r="W2155" s="2">
        <v>13810000</v>
      </c>
      <c r="X2155" t="str">
        <f>IF(OR(Raw_Data[[#This Row],[status_pembayaran]]="Macet",Raw_Data[[#This Row],[status_pembayaran]]="Kurang Lancar"),"Non Performing Loan","Performing")</f>
        <v>Performing</v>
      </c>
      <c r="Y2155" t="s">
        <v>47</v>
      </c>
      <c r="Z2155">
        <v>0</v>
      </c>
      <c r="AA2155">
        <v>0</v>
      </c>
      <c r="AB2155">
        <v>1</v>
      </c>
      <c r="AC2155" t="s">
        <v>58</v>
      </c>
      <c r="AD2155">
        <f>IF(Raw_Data[[#This Row],[rasio]]&lt;0.2,1,IF(Raw_Data[[#This Row],[rasio]]&lt;0.3,2,IF(Raw_Data[[#This Row],[rasio]]&lt;0.4,3,4)))</f>
        <v>2</v>
      </c>
      <c r="AE2155">
        <f>IF(Raw_Data[[#This Row],[kategori_dp]]="High",1,IF(Raw_Data[[#This Row],[kategori_dp]]="Medium",2,3))</f>
        <v>1</v>
      </c>
      <c r="AF2155">
        <f>IF(Raw_Data[[#This Row],[tenor_bulan]]&lt;=24,1,IF(Raw_Data[[#This Row],[tenor_bulan]]&lt;=36,2,IF(Raw_Data[[#This Row],[tenor_bulan]]&lt;=48,3,4)))</f>
        <v>1</v>
      </c>
      <c r="AG2155">
        <f>IF(Raw_Data[[#This Row],[jumlah_kali_telat]]=0,0,IF(Raw_Data[[#This Row],[jumlah_kali_telat]]&lt;=2,2,4))</f>
        <v>0</v>
      </c>
      <c r="AH2155">
        <f>Raw_Data[[#This Row],[Skor_Rasio]]+Raw_Data[[#This Row],[Skor_DP]]+Raw_Data[[#This Row],[Skor_Tenor]]+Raw_Data[[#This Row],[Skor_Telat]]</f>
        <v>4</v>
      </c>
      <c r="AI2155" t="str">
        <f>IF(Raw_Data[[#This Row],[Risk_Score]]&lt;=6,"Low Risk",IF(Raw_Data[[#This Row],[Risk_Score]]&lt;=8,"Medium Risk","High Risk"))</f>
        <v>Low Risk</v>
      </c>
      <c r="AJ2155">
        <f ca="1">IFERROR(DATEDIF(Raw_Data[[#This Row],[tanggal_pengajuan]],TODAY(),"m"),"N/A")</f>
        <v>9</v>
      </c>
      <c r="AK2155" t="str">
        <f ca="1">IF(ISNUMBER(Raw_Data[[#This Row],[MOB]]),IF(Raw_Data[[#This Row],[MOB]]&lt;6,"0-5 bulan",IF(Raw_Data[[#This Row],[MOB]]&lt;12,"6-11 bulan",IF(Raw_Data[[#This Row],[MOB]]&lt;24,"12-23 bulan","24+ bulan"))),"N/A")</f>
        <v>6-11 bulan</v>
      </c>
    </row>
    <row r="2156" spans="1:37" ht="14.25" customHeight="1" x14ac:dyDescent="0.45">
      <c r="A2156" t="s">
        <v>4996</v>
      </c>
      <c r="B2156" s="64">
        <v>46096</v>
      </c>
      <c r="C2156" s="1" t="str">
        <f t="shared" si="33"/>
        <v>March</v>
      </c>
      <c r="D2156" t="s">
        <v>2299</v>
      </c>
      <c r="E2156" t="s">
        <v>4997</v>
      </c>
      <c r="F2156">
        <v>54</v>
      </c>
      <c r="G2156" t="s">
        <v>51</v>
      </c>
      <c r="H2156" t="s">
        <v>41</v>
      </c>
      <c r="I2156" s="2">
        <v>7919000</v>
      </c>
      <c r="J2156" s="3">
        <f>Raw_Data[[#This Row],[cicilan_per_bulan]]/Raw_Data[[#This Row],[penghasilan_bulanan]]</f>
        <v>0.15709054173506756</v>
      </c>
      <c r="K2156" t="s">
        <v>192</v>
      </c>
      <c r="L2156" t="s">
        <v>128</v>
      </c>
      <c r="M2156" t="s">
        <v>44</v>
      </c>
      <c r="N2156" t="s">
        <v>228</v>
      </c>
      <c r="O2156" t="s">
        <v>57</v>
      </c>
      <c r="P2156" s="2">
        <v>18625000</v>
      </c>
      <c r="Q2156" s="2">
        <v>5588000</v>
      </c>
      <c r="R2156" t="str">
        <f>IF(Raw_Data[[#This Row],[persen_dp]]&lt;15%,"Low",IF(Raw_Data[[#This Row],[persen_dp]]&gt;25%,"High","Medium"))</f>
        <v>High</v>
      </c>
      <c r="S2156" s="3">
        <v>0.3</v>
      </c>
      <c r="T2156">
        <v>12</v>
      </c>
      <c r="U2156">
        <v>0.14499999999999999</v>
      </c>
      <c r="V2156" s="2">
        <v>1244000</v>
      </c>
      <c r="W2156" s="2">
        <v>14928000</v>
      </c>
      <c r="X2156" t="str">
        <f>IF(OR(Raw_Data[[#This Row],[status_pembayaran]]="Macet",Raw_Data[[#This Row],[status_pembayaran]]="Kurang Lancar"),"Non Performing Loan","Performing")</f>
        <v>Performing</v>
      </c>
      <c r="Y2156" t="s">
        <v>47</v>
      </c>
      <c r="Z2156">
        <v>0</v>
      </c>
      <c r="AA2156">
        <v>0</v>
      </c>
      <c r="AB2156">
        <v>1</v>
      </c>
      <c r="AD2156">
        <f>IF(Raw_Data[[#This Row],[rasio]]&lt;0.2,1,IF(Raw_Data[[#This Row],[rasio]]&lt;0.3,2,IF(Raw_Data[[#This Row],[rasio]]&lt;0.4,3,4)))</f>
        <v>1</v>
      </c>
      <c r="AE2156">
        <f>IF(Raw_Data[[#This Row],[kategori_dp]]="High",1,IF(Raw_Data[[#This Row],[kategori_dp]]="Medium",2,3))</f>
        <v>1</v>
      </c>
      <c r="AF2156">
        <f>IF(Raw_Data[[#This Row],[tenor_bulan]]&lt;=24,1,IF(Raw_Data[[#This Row],[tenor_bulan]]&lt;=36,2,IF(Raw_Data[[#This Row],[tenor_bulan]]&lt;=48,3,4)))</f>
        <v>1</v>
      </c>
      <c r="AG2156">
        <f>IF(Raw_Data[[#This Row],[jumlah_kali_telat]]=0,0,IF(Raw_Data[[#This Row],[jumlah_kali_telat]]&lt;=2,2,4))</f>
        <v>0</v>
      </c>
      <c r="AH2156">
        <f>Raw_Data[[#This Row],[Skor_Rasio]]+Raw_Data[[#This Row],[Skor_DP]]+Raw_Data[[#This Row],[Skor_Tenor]]+Raw_Data[[#This Row],[Skor_Telat]]</f>
        <v>3</v>
      </c>
      <c r="AI2156" t="str">
        <f>IF(Raw_Data[[#This Row],[Risk_Score]]&lt;=6,"Low Risk",IF(Raw_Data[[#This Row],[Risk_Score]]&lt;=8,"Medium Risk","High Risk"))</f>
        <v>Low Risk</v>
      </c>
      <c r="AJ2156">
        <f ca="1">IFERROR(DATEDIF(Raw_Data[[#This Row],[tanggal_pengajuan]],TODAY(),"m"),"N/A")</f>
        <v>7</v>
      </c>
      <c r="AK2156" t="str">
        <f ca="1">IF(ISNUMBER(Raw_Data[[#This Row],[MOB]]),IF(Raw_Data[[#This Row],[MOB]]&lt;6,"0-5 bulan",IF(Raw_Data[[#This Row],[MOB]]&lt;12,"6-11 bulan",IF(Raw_Data[[#This Row],[MOB]]&lt;24,"12-23 bulan","24+ bulan"))),"N/A")</f>
        <v>6-11 bulan</v>
      </c>
    </row>
    <row r="2157" spans="1:37" ht="14.25" customHeight="1" x14ac:dyDescent="0.45">
      <c r="A2157" t="s">
        <v>4998</v>
      </c>
      <c r="B2157" s="64" t="s">
        <v>230</v>
      </c>
      <c r="C2157" s="1" t="str">
        <f t="shared" si="33"/>
        <v>Data Tidak Lengkap</v>
      </c>
      <c r="D2157" t="s">
        <v>210</v>
      </c>
      <c r="E2157" t="s">
        <v>230</v>
      </c>
      <c r="F2157">
        <v>28</v>
      </c>
      <c r="G2157" t="s">
        <v>40</v>
      </c>
      <c r="H2157" t="s">
        <v>108</v>
      </c>
      <c r="I2157" s="2">
        <v>5514000</v>
      </c>
      <c r="J2157" s="3">
        <f>Raw_Data[[#This Row],[cicilan_per_bulan]]/Raw_Data[[#This Row],[penghasilan_bulanan]]</f>
        <v>0.22635110627493651</v>
      </c>
      <c r="K2157" t="s">
        <v>210</v>
      </c>
      <c r="L2157" t="s">
        <v>154</v>
      </c>
      <c r="M2157" t="s">
        <v>290</v>
      </c>
      <c r="N2157" t="s">
        <v>291</v>
      </c>
      <c r="O2157" t="s">
        <v>292</v>
      </c>
      <c r="P2157" s="2">
        <v>36835058</v>
      </c>
      <c r="Q2157" s="2">
        <v>5525000</v>
      </c>
      <c r="R2157" t="str">
        <f>IF(Raw_Data[[#This Row],[persen_dp]]&lt;15%,"Low",IF(Raw_Data[[#This Row],[persen_dp]]&gt;25%,"High","Medium"))</f>
        <v>Medium</v>
      </c>
      <c r="S2157" s="3">
        <v>0.15</v>
      </c>
      <c r="T2157">
        <v>36</v>
      </c>
      <c r="U2157">
        <v>0.14499999999999999</v>
      </c>
      <c r="V2157" s="2">
        <v>1248100</v>
      </c>
      <c r="W2157" s="2">
        <v>44930000</v>
      </c>
      <c r="X2157" t="str">
        <f>IF(OR(Raw_Data[[#This Row],[status_pembayaran]]="Macet",Raw_Data[[#This Row],[status_pembayaran]]="Kurang Lancar"),"Non Performing Loan","Performing")</f>
        <v>Performing</v>
      </c>
      <c r="Y2157" t="s">
        <v>233</v>
      </c>
      <c r="Z2157">
        <v>0</v>
      </c>
      <c r="AA2157">
        <v>0</v>
      </c>
      <c r="AB2157">
        <v>1</v>
      </c>
      <c r="AC2157" t="s">
        <v>58</v>
      </c>
      <c r="AD2157">
        <f>IF(Raw_Data[[#This Row],[rasio]]&lt;0.2,1,IF(Raw_Data[[#This Row],[rasio]]&lt;0.3,2,IF(Raw_Data[[#This Row],[rasio]]&lt;0.4,3,4)))</f>
        <v>2</v>
      </c>
      <c r="AE2157">
        <f>IF(Raw_Data[[#This Row],[kategori_dp]]="High",1,IF(Raw_Data[[#This Row],[kategori_dp]]="Medium",2,3))</f>
        <v>2</v>
      </c>
      <c r="AF2157">
        <f>IF(Raw_Data[[#This Row],[tenor_bulan]]&lt;=24,1,IF(Raw_Data[[#This Row],[tenor_bulan]]&lt;=36,2,IF(Raw_Data[[#This Row],[tenor_bulan]]&lt;=48,3,4)))</f>
        <v>2</v>
      </c>
      <c r="AG2157">
        <f>IF(Raw_Data[[#This Row],[jumlah_kali_telat]]=0,0,IF(Raw_Data[[#This Row],[jumlah_kali_telat]]&lt;=2,2,4))</f>
        <v>0</v>
      </c>
      <c r="AH2157">
        <f>Raw_Data[[#This Row],[Skor_Rasio]]+Raw_Data[[#This Row],[Skor_DP]]+Raw_Data[[#This Row],[Skor_Tenor]]+Raw_Data[[#This Row],[Skor_Telat]]</f>
        <v>6</v>
      </c>
      <c r="AI2157" t="str">
        <f>IF(Raw_Data[[#This Row],[Risk_Score]]&lt;=6,"Low Risk",IF(Raw_Data[[#This Row],[Risk_Score]]&lt;=8,"Medium Risk","High Risk"))</f>
        <v>Low Risk</v>
      </c>
      <c r="AJ2157" t="str">
        <f ca="1">IFERROR(DATEDIF(Raw_Data[[#This Row],[tanggal_pengajuan]],TODAY(),"m"),"N/A")</f>
        <v>N/A</v>
      </c>
      <c r="AK2157" t="str">
        <f ca="1">IF(ISNUMBER(Raw_Data[[#This Row],[MOB]]),IF(Raw_Data[[#This Row],[MOB]]&lt;6,"0-5 bulan",IF(Raw_Data[[#This Row],[MOB]]&lt;12,"6-11 bulan",IF(Raw_Data[[#This Row],[MOB]]&lt;24,"12-23 bulan","24+ bulan"))),"N/A")</f>
        <v>N/A</v>
      </c>
    </row>
    <row r="2158" spans="1:37" ht="14.25" customHeight="1" x14ac:dyDescent="0.45">
      <c r="A2158" t="s">
        <v>4999</v>
      </c>
      <c r="B2158" s="64">
        <v>46179</v>
      </c>
      <c r="C2158" s="1" t="str">
        <f t="shared" si="33"/>
        <v>June</v>
      </c>
      <c r="D2158" t="s">
        <v>2050</v>
      </c>
      <c r="E2158" t="s">
        <v>5000</v>
      </c>
      <c r="F2158">
        <v>49</v>
      </c>
      <c r="G2158" t="s">
        <v>40</v>
      </c>
      <c r="H2158" t="s">
        <v>62</v>
      </c>
      <c r="I2158" s="2">
        <v>2386000</v>
      </c>
      <c r="J2158" s="3">
        <f>Raw_Data[[#This Row],[cicilan_per_bulan]]/Raw_Data[[#This Row],[penghasilan_bulanan]]</f>
        <v>1.2416596814752725</v>
      </c>
      <c r="K2158" t="s">
        <v>63</v>
      </c>
      <c r="L2158" t="s">
        <v>64</v>
      </c>
      <c r="M2158" t="s">
        <v>55</v>
      </c>
      <c r="N2158" t="s">
        <v>121</v>
      </c>
      <c r="O2158" t="s">
        <v>122</v>
      </c>
      <c r="P2158" s="2">
        <v>34499000</v>
      </c>
      <c r="Q2158" s="2">
        <v>3450000</v>
      </c>
      <c r="R2158" t="str">
        <f>IF(Raw_Data[[#This Row],[persen_dp]]&lt;15%,"Low",IF(Raw_Data[[#This Row],[persen_dp]]&gt;25%,"High","Medium"))</f>
        <v>Low</v>
      </c>
      <c r="S2158" s="3">
        <v>0.1</v>
      </c>
      <c r="T2158">
        <v>12</v>
      </c>
      <c r="U2158">
        <v>0.14499999999999999</v>
      </c>
      <c r="V2158" s="2">
        <v>2962600</v>
      </c>
      <c r="W2158" s="2">
        <v>35552000</v>
      </c>
      <c r="X2158" t="str">
        <f>IF(OR(Raw_Data[[#This Row],[status_pembayaran]]="Macet",Raw_Data[[#This Row],[status_pembayaran]]="Kurang Lancar"),"Non Performing Loan","Performing")</f>
        <v>Performing</v>
      </c>
      <c r="Y2158" t="s">
        <v>47</v>
      </c>
      <c r="Z2158">
        <v>0</v>
      </c>
      <c r="AA2158">
        <v>0</v>
      </c>
      <c r="AB2158">
        <v>1</v>
      </c>
      <c r="AC2158" t="s">
        <v>74</v>
      </c>
      <c r="AD2158">
        <f>IF(Raw_Data[[#This Row],[rasio]]&lt;0.2,1,IF(Raw_Data[[#This Row],[rasio]]&lt;0.3,2,IF(Raw_Data[[#This Row],[rasio]]&lt;0.4,3,4)))</f>
        <v>4</v>
      </c>
      <c r="AE2158">
        <f>IF(Raw_Data[[#This Row],[kategori_dp]]="High",1,IF(Raw_Data[[#This Row],[kategori_dp]]="Medium",2,3))</f>
        <v>3</v>
      </c>
      <c r="AF2158">
        <f>IF(Raw_Data[[#This Row],[tenor_bulan]]&lt;=24,1,IF(Raw_Data[[#This Row],[tenor_bulan]]&lt;=36,2,IF(Raw_Data[[#This Row],[tenor_bulan]]&lt;=48,3,4)))</f>
        <v>1</v>
      </c>
      <c r="AG2158">
        <f>IF(Raw_Data[[#This Row],[jumlah_kali_telat]]=0,0,IF(Raw_Data[[#This Row],[jumlah_kali_telat]]&lt;=2,2,4))</f>
        <v>0</v>
      </c>
      <c r="AH2158">
        <f>Raw_Data[[#This Row],[Skor_Rasio]]+Raw_Data[[#This Row],[Skor_DP]]+Raw_Data[[#This Row],[Skor_Tenor]]+Raw_Data[[#This Row],[Skor_Telat]]</f>
        <v>8</v>
      </c>
      <c r="AI2158" t="str">
        <f>IF(Raw_Data[[#This Row],[Risk_Score]]&lt;=6,"Low Risk",IF(Raw_Data[[#This Row],[Risk_Score]]&lt;=8,"Medium Risk","High Risk"))</f>
        <v>Medium Risk</v>
      </c>
      <c r="AJ2158">
        <f ca="1">IFERROR(DATEDIF(Raw_Data[[#This Row],[tanggal_pengajuan]],TODAY(),"m"),"N/A")</f>
        <v>4</v>
      </c>
      <c r="AK2158" t="str">
        <f ca="1">IF(ISNUMBER(Raw_Data[[#This Row],[MOB]]),IF(Raw_Data[[#This Row],[MOB]]&lt;6,"0-5 bulan",IF(Raw_Data[[#This Row],[MOB]]&lt;12,"6-11 bulan",IF(Raw_Data[[#This Row],[MOB]]&lt;24,"12-23 bulan","24+ bulan"))),"N/A")</f>
        <v>0-5 bulan</v>
      </c>
    </row>
    <row r="2159" spans="1:37" ht="14.25" customHeight="1" x14ac:dyDescent="0.45">
      <c r="A2159" t="s">
        <v>5001</v>
      </c>
      <c r="B2159" s="64">
        <v>46071</v>
      </c>
      <c r="C2159" s="1" t="str">
        <f t="shared" si="33"/>
        <v>February</v>
      </c>
      <c r="D2159" t="s">
        <v>1842</v>
      </c>
      <c r="E2159" t="s">
        <v>5002</v>
      </c>
      <c r="F2159">
        <v>54</v>
      </c>
      <c r="G2159" t="s">
        <v>40</v>
      </c>
      <c r="H2159" t="s">
        <v>90</v>
      </c>
      <c r="I2159" s="2">
        <v>3216000</v>
      </c>
      <c r="J2159" s="3">
        <f>Raw_Data[[#This Row],[cicilan_per_bulan]]/Raw_Data[[#This Row],[penghasilan_bulanan]]</f>
        <v>0.80370024875621893</v>
      </c>
      <c r="K2159" t="s">
        <v>188</v>
      </c>
      <c r="L2159" t="s">
        <v>154</v>
      </c>
      <c r="M2159" t="s">
        <v>290</v>
      </c>
      <c r="N2159" t="s">
        <v>291</v>
      </c>
      <c r="O2159" t="s">
        <v>292</v>
      </c>
      <c r="P2159" s="2">
        <v>36119000</v>
      </c>
      <c r="Q2159" s="2">
        <v>9030000</v>
      </c>
      <c r="R2159" t="str">
        <f>IF(Raw_Data[[#This Row],[persen_dp]]&lt;15%,"Low",IF(Raw_Data[[#This Row],[persen_dp]]&gt;25%,"High","Medium"))</f>
        <v>Medium</v>
      </c>
      <c r="S2159" s="3">
        <v>0.25</v>
      </c>
      <c r="T2159">
        <v>12</v>
      </c>
      <c r="U2159">
        <v>0.14499999999999999</v>
      </c>
      <c r="V2159" s="2">
        <v>2584700</v>
      </c>
      <c r="W2159" s="2">
        <v>31017000</v>
      </c>
      <c r="X2159" t="str">
        <f>IF(OR(Raw_Data[[#This Row],[status_pembayaran]]="Macet",Raw_Data[[#This Row],[status_pembayaran]]="Kurang Lancar"),"Non Performing Loan","Performing")</f>
        <v>Performing</v>
      </c>
      <c r="Y2159" t="s">
        <v>47</v>
      </c>
      <c r="Z2159">
        <v>0</v>
      </c>
      <c r="AA2159">
        <v>0</v>
      </c>
      <c r="AB2159">
        <v>1</v>
      </c>
      <c r="AD2159">
        <f>IF(Raw_Data[[#This Row],[rasio]]&lt;0.2,1,IF(Raw_Data[[#This Row],[rasio]]&lt;0.3,2,IF(Raw_Data[[#This Row],[rasio]]&lt;0.4,3,4)))</f>
        <v>4</v>
      </c>
      <c r="AE2159">
        <f>IF(Raw_Data[[#This Row],[kategori_dp]]="High",1,IF(Raw_Data[[#This Row],[kategori_dp]]="Medium",2,3))</f>
        <v>2</v>
      </c>
      <c r="AF2159">
        <f>IF(Raw_Data[[#This Row],[tenor_bulan]]&lt;=24,1,IF(Raw_Data[[#This Row],[tenor_bulan]]&lt;=36,2,IF(Raw_Data[[#This Row],[tenor_bulan]]&lt;=48,3,4)))</f>
        <v>1</v>
      </c>
      <c r="AG2159">
        <f>IF(Raw_Data[[#This Row],[jumlah_kali_telat]]=0,0,IF(Raw_Data[[#This Row],[jumlah_kali_telat]]&lt;=2,2,4))</f>
        <v>0</v>
      </c>
      <c r="AH2159">
        <f>Raw_Data[[#This Row],[Skor_Rasio]]+Raw_Data[[#This Row],[Skor_DP]]+Raw_Data[[#This Row],[Skor_Tenor]]+Raw_Data[[#This Row],[Skor_Telat]]</f>
        <v>7</v>
      </c>
      <c r="AI2159" t="str">
        <f>IF(Raw_Data[[#This Row],[Risk_Score]]&lt;=6,"Low Risk",IF(Raw_Data[[#This Row],[Risk_Score]]&lt;=8,"Medium Risk","High Risk"))</f>
        <v>Medium Risk</v>
      </c>
      <c r="AJ2159">
        <f ca="1">IFERROR(DATEDIF(Raw_Data[[#This Row],[tanggal_pengajuan]],TODAY(),"m"),"N/A")</f>
        <v>8</v>
      </c>
      <c r="AK2159" t="str">
        <f ca="1">IF(ISNUMBER(Raw_Data[[#This Row],[MOB]]),IF(Raw_Data[[#This Row],[MOB]]&lt;6,"0-5 bulan",IF(Raw_Data[[#This Row],[MOB]]&lt;12,"6-11 bulan",IF(Raw_Data[[#This Row],[MOB]]&lt;24,"12-23 bulan","24+ bulan"))),"N/A")</f>
        <v>6-11 bulan</v>
      </c>
    </row>
    <row r="2160" spans="1:37" ht="14.25" customHeight="1" x14ac:dyDescent="0.45">
      <c r="A2160" t="s">
        <v>5003</v>
      </c>
      <c r="B2160" s="64">
        <v>46026</v>
      </c>
      <c r="C2160" s="1" t="str">
        <f t="shared" si="33"/>
        <v>January</v>
      </c>
      <c r="D2160" t="s">
        <v>1959</v>
      </c>
      <c r="E2160" t="s">
        <v>5004</v>
      </c>
      <c r="F2160">
        <v>44</v>
      </c>
      <c r="G2160" t="s">
        <v>40</v>
      </c>
      <c r="H2160" t="s">
        <v>176</v>
      </c>
      <c r="I2160" s="2">
        <v>3946000</v>
      </c>
      <c r="J2160" s="3">
        <f>Raw_Data[[#This Row],[cicilan_per_bulan]]/Raw_Data[[#This Row],[penghasilan_bulanan]]</f>
        <v>0.35002534211860109</v>
      </c>
      <c r="K2160" t="s">
        <v>109</v>
      </c>
      <c r="L2160" t="s">
        <v>110</v>
      </c>
      <c r="M2160" t="s">
        <v>55</v>
      </c>
      <c r="N2160" t="s">
        <v>65</v>
      </c>
      <c r="O2160" t="s">
        <v>46</v>
      </c>
      <c r="P2160" s="2">
        <v>27227000</v>
      </c>
      <c r="Q2160" s="2">
        <v>6807000</v>
      </c>
      <c r="R2160" t="str">
        <f>IF(Raw_Data[[#This Row],[persen_dp]]&lt;15%,"Low",IF(Raw_Data[[#This Row],[persen_dp]]&gt;25%,"High","Medium"))</f>
        <v>Medium</v>
      </c>
      <c r="S2160" s="3">
        <v>0.25</v>
      </c>
      <c r="T2160">
        <v>18</v>
      </c>
      <c r="U2160">
        <v>0.14499999999999999</v>
      </c>
      <c r="V2160" s="2">
        <v>1381200</v>
      </c>
      <c r="W2160" s="2">
        <v>24861000</v>
      </c>
      <c r="X2160" t="str">
        <f>IF(OR(Raw_Data[[#This Row],[status_pembayaran]]="Macet",Raw_Data[[#This Row],[status_pembayaran]]="Kurang Lancar"),"Non Performing Loan","Performing")</f>
        <v>Performing</v>
      </c>
      <c r="Y2160" t="s">
        <v>47</v>
      </c>
      <c r="Z2160">
        <v>0</v>
      </c>
      <c r="AA2160">
        <v>0</v>
      </c>
      <c r="AB2160">
        <v>1</v>
      </c>
      <c r="AC2160" t="s">
        <v>104</v>
      </c>
      <c r="AD2160">
        <f>IF(Raw_Data[[#This Row],[rasio]]&lt;0.2,1,IF(Raw_Data[[#This Row],[rasio]]&lt;0.3,2,IF(Raw_Data[[#This Row],[rasio]]&lt;0.4,3,4)))</f>
        <v>3</v>
      </c>
      <c r="AE2160">
        <f>IF(Raw_Data[[#This Row],[kategori_dp]]="High",1,IF(Raw_Data[[#This Row],[kategori_dp]]="Medium",2,3))</f>
        <v>2</v>
      </c>
      <c r="AF2160">
        <f>IF(Raw_Data[[#This Row],[tenor_bulan]]&lt;=24,1,IF(Raw_Data[[#This Row],[tenor_bulan]]&lt;=36,2,IF(Raw_Data[[#This Row],[tenor_bulan]]&lt;=48,3,4)))</f>
        <v>1</v>
      </c>
      <c r="AG2160">
        <f>IF(Raw_Data[[#This Row],[jumlah_kali_telat]]=0,0,IF(Raw_Data[[#This Row],[jumlah_kali_telat]]&lt;=2,2,4))</f>
        <v>0</v>
      </c>
      <c r="AH2160">
        <f>Raw_Data[[#This Row],[Skor_Rasio]]+Raw_Data[[#This Row],[Skor_DP]]+Raw_Data[[#This Row],[Skor_Tenor]]+Raw_Data[[#This Row],[Skor_Telat]]</f>
        <v>6</v>
      </c>
      <c r="AI2160" t="str">
        <f>IF(Raw_Data[[#This Row],[Risk_Score]]&lt;=6,"Low Risk",IF(Raw_Data[[#This Row],[Risk_Score]]&lt;=8,"Medium Risk","High Risk"))</f>
        <v>Low Risk</v>
      </c>
      <c r="AJ2160">
        <f ca="1">IFERROR(DATEDIF(Raw_Data[[#This Row],[tanggal_pengajuan]],TODAY(),"m"),"N/A")</f>
        <v>9</v>
      </c>
      <c r="AK2160" t="str">
        <f ca="1">IF(ISNUMBER(Raw_Data[[#This Row],[MOB]]),IF(Raw_Data[[#This Row],[MOB]]&lt;6,"0-5 bulan",IF(Raw_Data[[#This Row],[MOB]]&lt;12,"6-11 bulan",IF(Raw_Data[[#This Row],[MOB]]&lt;24,"12-23 bulan","24+ bulan"))),"N/A")</f>
        <v>6-11 bulan</v>
      </c>
    </row>
    <row r="2161" spans="1:37" ht="14.25" customHeight="1" x14ac:dyDescent="0.45">
      <c r="A2161" t="s">
        <v>5005</v>
      </c>
      <c r="B2161" s="64">
        <v>46183</v>
      </c>
      <c r="C2161" s="1" t="str">
        <f t="shared" si="33"/>
        <v>June</v>
      </c>
      <c r="D2161" t="s">
        <v>812</v>
      </c>
      <c r="E2161" t="s">
        <v>5006</v>
      </c>
      <c r="F2161">
        <v>33</v>
      </c>
      <c r="G2161" t="s">
        <v>40</v>
      </c>
      <c r="H2161" t="s">
        <v>96</v>
      </c>
      <c r="I2161" s="2">
        <v>6414000</v>
      </c>
      <c r="J2161" s="3">
        <f>Raw_Data[[#This Row],[cicilan_per_bulan]]/Raw_Data[[#This Row],[penghasilan_bulanan]]</f>
        <v>0.10459931400062364</v>
      </c>
      <c r="K2161" t="s">
        <v>127</v>
      </c>
      <c r="L2161" t="s">
        <v>128</v>
      </c>
      <c r="M2161" t="s">
        <v>44</v>
      </c>
      <c r="N2161" t="s">
        <v>129</v>
      </c>
      <c r="O2161" t="s">
        <v>130</v>
      </c>
      <c r="P2161" s="2">
        <v>23979000</v>
      </c>
      <c r="Q2161" s="2">
        <v>3597000</v>
      </c>
      <c r="R2161" t="str">
        <f>IF(Raw_Data[[#This Row],[persen_dp]]&lt;15%,"Low",IF(Raw_Data[[#This Row],[persen_dp]]&gt;25%,"High","Medium"))</f>
        <v>Medium</v>
      </c>
      <c r="S2161" s="3">
        <v>0.15</v>
      </c>
      <c r="T2161">
        <v>48</v>
      </c>
      <c r="U2161">
        <v>0.14499999999999999</v>
      </c>
      <c r="V2161" s="2">
        <v>670900</v>
      </c>
      <c r="W2161" s="2">
        <v>32203000</v>
      </c>
      <c r="X2161" t="str">
        <f>IF(OR(Raw_Data[[#This Row],[status_pembayaran]]="Macet",Raw_Data[[#This Row],[status_pembayaran]]="Kurang Lancar"),"Non Performing Loan","Performing")</f>
        <v>Performing</v>
      </c>
      <c r="Y2161" t="s">
        <v>47</v>
      </c>
      <c r="Z2161">
        <v>0</v>
      </c>
      <c r="AA2161">
        <v>0</v>
      </c>
      <c r="AB2161">
        <v>1</v>
      </c>
      <c r="AD2161">
        <f>IF(Raw_Data[[#This Row],[rasio]]&lt;0.2,1,IF(Raw_Data[[#This Row],[rasio]]&lt;0.3,2,IF(Raw_Data[[#This Row],[rasio]]&lt;0.4,3,4)))</f>
        <v>1</v>
      </c>
      <c r="AE2161">
        <f>IF(Raw_Data[[#This Row],[kategori_dp]]="High",1,IF(Raw_Data[[#This Row],[kategori_dp]]="Medium",2,3))</f>
        <v>2</v>
      </c>
      <c r="AF2161">
        <f>IF(Raw_Data[[#This Row],[tenor_bulan]]&lt;=24,1,IF(Raw_Data[[#This Row],[tenor_bulan]]&lt;=36,2,IF(Raw_Data[[#This Row],[tenor_bulan]]&lt;=48,3,4)))</f>
        <v>3</v>
      </c>
      <c r="AG2161">
        <f>IF(Raw_Data[[#This Row],[jumlah_kali_telat]]=0,0,IF(Raw_Data[[#This Row],[jumlah_kali_telat]]&lt;=2,2,4))</f>
        <v>0</v>
      </c>
      <c r="AH2161">
        <f>Raw_Data[[#This Row],[Skor_Rasio]]+Raw_Data[[#This Row],[Skor_DP]]+Raw_Data[[#This Row],[Skor_Tenor]]+Raw_Data[[#This Row],[Skor_Telat]]</f>
        <v>6</v>
      </c>
      <c r="AI2161" t="str">
        <f>IF(Raw_Data[[#This Row],[Risk_Score]]&lt;=6,"Low Risk",IF(Raw_Data[[#This Row],[Risk_Score]]&lt;=8,"Medium Risk","High Risk"))</f>
        <v>Low Risk</v>
      </c>
      <c r="AJ2161">
        <f ca="1">IFERROR(DATEDIF(Raw_Data[[#This Row],[tanggal_pengajuan]],TODAY(),"m"),"N/A")</f>
        <v>4</v>
      </c>
      <c r="AK2161" t="str">
        <f ca="1">IF(ISNUMBER(Raw_Data[[#This Row],[MOB]]),IF(Raw_Data[[#This Row],[MOB]]&lt;6,"0-5 bulan",IF(Raw_Data[[#This Row],[MOB]]&lt;12,"6-11 bulan",IF(Raw_Data[[#This Row],[MOB]]&lt;24,"12-23 bulan","24+ bulan"))),"N/A")</f>
        <v>0-5 bulan</v>
      </c>
    </row>
    <row r="2162" spans="1:37" ht="14.25" customHeight="1" x14ac:dyDescent="0.45">
      <c r="A2162" t="s">
        <v>5007</v>
      </c>
      <c r="B2162" s="64">
        <v>46160</v>
      </c>
      <c r="C2162" s="1" t="str">
        <f t="shared" si="33"/>
        <v>May</v>
      </c>
      <c r="D2162" t="s">
        <v>143</v>
      </c>
      <c r="E2162" t="s">
        <v>5008</v>
      </c>
      <c r="F2162">
        <v>57</v>
      </c>
      <c r="G2162" t="s">
        <v>40</v>
      </c>
      <c r="H2162" t="s">
        <v>152</v>
      </c>
      <c r="I2162" s="2">
        <v>2607000</v>
      </c>
      <c r="J2162" s="3">
        <f>Raw_Data[[#This Row],[cicilan_per_bulan]]/Raw_Data[[#This Row],[penghasilan_bulanan]]</f>
        <v>0.60375911008822403</v>
      </c>
      <c r="K2162" t="s">
        <v>63</v>
      </c>
      <c r="L2162" t="s">
        <v>64</v>
      </c>
      <c r="M2162" t="s">
        <v>44</v>
      </c>
      <c r="N2162" t="s">
        <v>45</v>
      </c>
      <c r="O2162" t="s">
        <v>46</v>
      </c>
      <c r="P2162" s="2">
        <v>25378000</v>
      </c>
      <c r="Q2162" s="2">
        <v>8882000</v>
      </c>
      <c r="R2162" t="str">
        <f>IF(Raw_Data[[#This Row],[persen_dp]]&lt;15%,"Low",IF(Raw_Data[[#This Row],[persen_dp]]&gt;25%,"High","Medium"))</f>
        <v>High</v>
      </c>
      <c r="S2162" s="3">
        <v>0.35</v>
      </c>
      <c r="T2162">
        <v>12</v>
      </c>
      <c r="U2162">
        <v>0.14499999999999999</v>
      </c>
      <c r="V2162" s="2">
        <v>1574000</v>
      </c>
      <c r="W2162" s="2">
        <v>18887000</v>
      </c>
      <c r="X2162" t="str">
        <f>IF(OR(Raw_Data[[#This Row],[status_pembayaran]]="Macet",Raw_Data[[#This Row],[status_pembayaran]]="Kurang Lancar"),"Non Performing Loan","Performing")</f>
        <v>Performing</v>
      </c>
      <c r="Y2162" t="s">
        <v>47</v>
      </c>
      <c r="Z2162">
        <v>0</v>
      </c>
      <c r="AA2162">
        <v>0</v>
      </c>
      <c r="AB2162">
        <v>1</v>
      </c>
      <c r="AC2162" t="s">
        <v>137</v>
      </c>
      <c r="AD2162">
        <f>IF(Raw_Data[[#This Row],[rasio]]&lt;0.2,1,IF(Raw_Data[[#This Row],[rasio]]&lt;0.3,2,IF(Raw_Data[[#This Row],[rasio]]&lt;0.4,3,4)))</f>
        <v>4</v>
      </c>
      <c r="AE2162">
        <f>IF(Raw_Data[[#This Row],[kategori_dp]]="High",1,IF(Raw_Data[[#This Row],[kategori_dp]]="Medium",2,3))</f>
        <v>1</v>
      </c>
      <c r="AF2162">
        <f>IF(Raw_Data[[#This Row],[tenor_bulan]]&lt;=24,1,IF(Raw_Data[[#This Row],[tenor_bulan]]&lt;=36,2,IF(Raw_Data[[#This Row],[tenor_bulan]]&lt;=48,3,4)))</f>
        <v>1</v>
      </c>
      <c r="AG2162">
        <f>IF(Raw_Data[[#This Row],[jumlah_kali_telat]]=0,0,IF(Raw_Data[[#This Row],[jumlah_kali_telat]]&lt;=2,2,4))</f>
        <v>0</v>
      </c>
      <c r="AH2162">
        <f>Raw_Data[[#This Row],[Skor_Rasio]]+Raw_Data[[#This Row],[Skor_DP]]+Raw_Data[[#This Row],[Skor_Tenor]]+Raw_Data[[#This Row],[Skor_Telat]]</f>
        <v>6</v>
      </c>
      <c r="AI2162" t="str">
        <f>IF(Raw_Data[[#This Row],[Risk_Score]]&lt;=6,"Low Risk",IF(Raw_Data[[#This Row],[Risk_Score]]&lt;=8,"Medium Risk","High Risk"))</f>
        <v>Low Risk</v>
      </c>
      <c r="AJ2162">
        <f ca="1">IFERROR(DATEDIF(Raw_Data[[#This Row],[tanggal_pengajuan]],TODAY(),"m"),"N/A")</f>
        <v>5</v>
      </c>
      <c r="AK2162" t="str">
        <f ca="1">IF(ISNUMBER(Raw_Data[[#This Row],[MOB]]),IF(Raw_Data[[#This Row],[MOB]]&lt;6,"0-5 bulan",IF(Raw_Data[[#This Row],[MOB]]&lt;12,"6-11 bulan",IF(Raw_Data[[#This Row],[MOB]]&lt;24,"12-23 bulan","24+ bulan"))),"N/A")</f>
        <v>0-5 bulan</v>
      </c>
    </row>
    <row r="2163" spans="1:37" ht="14.25" customHeight="1" x14ac:dyDescent="0.45">
      <c r="A2163" t="s">
        <v>5009</v>
      </c>
      <c r="B2163" s="64">
        <v>46156</v>
      </c>
      <c r="C2163" s="1" t="str">
        <f t="shared" si="33"/>
        <v>May</v>
      </c>
      <c r="D2163" t="s">
        <v>2376</v>
      </c>
      <c r="E2163" t="s">
        <v>211</v>
      </c>
      <c r="F2163">
        <v>40</v>
      </c>
      <c r="G2163" t="s">
        <v>51</v>
      </c>
      <c r="H2163" t="s">
        <v>152</v>
      </c>
      <c r="I2163" s="2">
        <v>3310000</v>
      </c>
      <c r="J2163" s="3">
        <f>Raw_Data[[#This Row],[cicilan_per_bulan]]/Raw_Data[[#This Row],[penghasilan_bulanan]]</f>
        <v>0.24625377643504531</v>
      </c>
      <c r="K2163" t="s">
        <v>127</v>
      </c>
      <c r="L2163" t="s">
        <v>128</v>
      </c>
      <c r="M2163" t="s">
        <v>72</v>
      </c>
      <c r="N2163" t="s">
        <v>97</v>
      </c>
      <c r="O2163" t="s">
        <v>57</v>
      </c>
      <c r="P2163" s="2">
        <v>17216000</v>
      </c>
      <c r="Q2163" s="2">
        <v>5165000</v>
      </c>
      <c r="R2163" t="str">
        <f>IF(Raw_Data[[#This Row],[persen_dp]]&lt;15%,"Low",IF(Raw_Data[[#This Row],[persen_dp]]&gt;25%,"High","Medium"))</f>
        <v>High</v>
      </c>
      <c r="S2163" s="3">
        <v>0.3</v>
      </c>
      <c r="T2163">
        <v>18</v>
      </c>
      <c r="U2163">
        <v>0.14499999999999999</v>
      </c>
      <c r="V2163" s="2">
        <v>815100</v>
      </c>
      <c r="W2163" s="2">
        <v>14672000</v>
      </c>
      <c r="X2163" t="str">
        <f>IF(OR(Raw_Data[[#This Row],[status_pembayaran]]="Macet",Raw_Data[[#This Row],[status_pembayaran]]="Kurang Lancar"),"Non Performing Loan","Performing")</f>
        <v>Performing</v>
      </c>
      <c r="Y2163" t="s">
        <v>47</v>
      </c>
      <c r="Z2163">
        <v>0</v>
      </c>
      <c r="AA2163">
        <v>0</v>
      </c>
      <c r="AB2163">
        <v>1</v>
      </c>
      <c r="AC2163" t="s">
        <v>137</v>
      </c>
      <c r="AD2163">
        <f>IF(Raw_Data[[#This Row],[rasio]]&lt;0.2,1,IF(Raw_Data[[#This Row],[rasio]]&lt;0.3,2,IF(Raw_Data[[#This Row],[rasio]]&lt;0.4,3,4)))</f>
        <v>2</v>
      </c>
      <c r="AE2163">
        <f>IF(Raw_Data[[#This Row],[kategori_dp]]="High",1,IF(Raw_Data[[#This Row],[kategori_dp]]="Medium",2,3))</f>
        <v>1</v>
      </c>
      <c r="AF2163">
        <f>IF(Raw_Data[[#This Row],[tenor_bulan]]&lt;=24,1,IF(Raw_Data[[#This Row],[tenor_bulan]]&lt;=36,2,IF(Raw_Data[[#This Row],[tenor_bulan]]&lt;=48,3,4)))</f>
        <v>1</v>
      </c>
      <c r="AG2163">
        <f>IF(Raw_Data[[#This Row],[jumlah_kali_telat]]=0,0,IF(Raw_Data[[#This Row],[jumlah_kali_telat]]&lt;=2,2,4))</f>
        <v>0</v>
      </c>
      <c r="AH2163">
        <f>Raw_Data[[#This Row],[Skor_Rasio]]+Raw_Data[[#This Row],[Skor_DP]]+Raw_Data[[#This Row],[Skor_Tenor]]+Raw_Data[[#This Row],[Skor_Telat]]</f>
        <v>4</v>
      </c>
      <c r="AI2163" t="str">
        <f>IF(Raw_Data[[#This Row],[Risk_Score]]&lt;=6,"Low Risk",IF(Raw_Data[[#This Row],[Risk_Score]]&lt;=8,"Medium Risk","High Risk"))</f>
        <v>Low Risk</v>
      </c>
      <c r="AJ2163">
        <f ca="1">IFERROR(DATEDIF(Raw_Data[[#This Row],[tanggal_pengajuan]],TODAY(),"m"),"N/A")</f>
        <v>5</v>
      </c>
      <c r="AK2163" t="str">
        <f ca="1">IF(ISNUMBER(Raw_Data[[#This Row],[MOB]]),IF(Raw_Data[[#This Row],[MOB]]&lt;6,"0-5 bulan",IF(Raw_Data[[#This Row],[MOB]]&lt;12,"6-11 bulan",IF(Raw_Data[[#This Row],[MOB]]&lt;24,"12-23 bulan","24+ bulan"))),"N/A")</f>
        <v>0-5 bulan</v>
      </c>
    </row>
    <row r="2164" spans="1:37" ht="14.25" customHeight="1" x14ac:dyDescent="0.45">
      <c r="A2164" t="s">
        <v>5010</v>
      </c>
      <c r="B2164" s="64">
        <v>46140</v>
      </c>
      <c r="C2164" s="1" t="str">
        <f t="shared" ref="C2164:C2227" si="34">TEXT(B2164,"mmmm")</f>
        <v>April</v>
      </c>
      <c r="D2164" t="s">
        <v>210</v>
      </c>
      <c r="E2164" t="s">
        <v>211</v>
      </c>
      <c r="F2164">
        <v>34</v>
      </c>
      <c r="G2164" t="s">
        <v>40</v>
      </c>
      <c r="H2164" t="s">
        <v>41</v>
      </c>
      <c r="I2164" s="2">
        <v>6111000</v>
      </c>
      <c r="J2164" s="3">
        <f>Raw_Data[[#This Row],[cicilan_per_bulan]]/Raw_Data[[#This Row],[penghasilan_bulanan]]</f>
        <v>0.55598101783668796</v>
      </c>
      <c r="K2164" t="s">
        <v>109</v>
      </c>
      <c r="L2164" t="s">
        <v>110</v>
      </c>
      <c r="M2164" t="s">
        <v>44</v>
      </c>
      <c r="N2164" t="s">
        <v>171</v>
      </c>
      <c r="O2164" t="s">
        <v>172</v>
      </c>
      <c r="P2164" s="2">
        <v>44510151</v>
      </c>
      <c r="Q2164" s="2">
        <v>8902000</v>
      </c>
      <c r="R2164" t="str">
        <f>IF(Raw_Data[[#This Row],[persen_dp]]&lt;15%,"Low",IF(Raw_Data[[#This Row],[persen_dp]]&gt;25%,"High","Medium"))</f>
        <v>Medium</v>
      </c>
      <c r="S2164" s="3">
        <v>0.2</v>
      </c>
      <c r="T2164">
        <v>12</v>
      </c>
      <c r="U2164">
        <v>0.14499999999999999</v>
      </c>
      <c r="V2164" s="2">
        <v>3397600</v>
      </c>
      <c r="W2164" s="2">
        <v>40771000</v>
      </c>
      <c r="X2164" t="str">
        <f>IF(OR(Raw_Data[[#This Row],[status_pembayaran]]="Macet",Raw_Data[[#This Row],[status_pembayaran]]="Kurang Lancar"),"Non Performing Loan","Performing")</f>
        <v>Performing</v>
      </c>
      <c r="Y2164" t="s">
        <v>47</v>
      </c>
      <c r="Z2164">
        <v>0</v>
      </c>
      <c r="AA2164">
        <v>0</v>
      </c>
      <c r="AB2164">
        <v>1</v>
      </c>
      <c r="AC2164" t="s">
        <v>137</v>
      </c>
      <c r="AD2164">
        <f>IF(Raw_Data[[#This Row],[rasio]]&lt;0.2,1,IF(Raw_Data[[#This Row],[rasio]]&lt;0.3,2,IF(Raw_Data[[#This Row],[rasio]]&lt;0.4,3,4)))</f>
        <v>4</v>
      </c>
      <c r="AE2164">
        <f>IF(Raw_Data[[#This Row],[kategori_dp]]="High",1,IF(Raw_Data[[#This Row],[kategori_dp]]="Medium",2,3))</f>
        <v>2</v>
      </c>
      <c r="AF2164">
        <f>IF(Raw_Data[[#This Row],[tenor_bulan]]&lt;=24,1,IF(Raw_Data[[#This Row],[tenor_bulan]]&lt;=36,2,IF(Raw_Data[[#This Row],[tenor_bulan]]&lt;=48,3,4)))</f>
        <v>1</v>
      </c>
      <c r="AG2164">
        <f>IF(Raw_Data[[#This Row],[jumlah_kali_telat]]=0,0,IF(Raw_Data[[#This Row],[jumlah_kali_telat]]&lt;=2,2,4))</f>
        <v>0</v>
      </c>
      <c r="AH2164">
        <f>Raw_Data[[#This Row],[Skor_Rasio]]+Raw_Data[[#This Row],[Skor_DP]]+Raw_Data[[#This Row],[Skor_Tenor]]+Raw_Data[[#This Row],[Skor_Telat]]</f>
        <v>7</v>
      </c>
      <c r="AI2164" t="str">
        <f>IF(Raw_Data[[#This Row],[Risk_Score]]&lt;=6,"Low Risk",IF(Raw_Data[[#This Row],[Risk_Score]]&lt;=8,"Medium Risk","High Risk"))</f>
        <v>Medium Risk</v>
      </c>
      <c r="AJ2164">
        <f ca="1">IFERROR(DATEDIF(Raw_Data[[#This Row],[tanggal_pengajuan]],TODAY(),"m"),"N/A")</f>
        <v>5</v>
      </c>
      <c r="AK2164" t="str">
        <f ca="1">IF(ISNUMBER(Raw_Data[[#This Row],[MOB]]),IF(Raw_Data[[#This Row],[MOB]]&lt;6,"0-5 bulan",IF(Raw_Data[[#This Row],[MOB]]&lt;12,"6-11 bulan",IF(Raw_Data[[#This Row],[MOB]]&lt;24,"12-23 bulan","24+ bulan"))),"N/A")</f>
        <v>0-5 bulan</v>
      </c>
    </row>
    <row r="2165" spans="1:37" ht="14.25" customHeight="1" x14ac:dyDescent="0.45">
      <c r="A2165" t="s">
        <v>5011</v>
      </c>
      <c r="B2165" s="64">
        <v>46121</v>
      </c>
      <c r="C2165" s="1" t="str">
        <f t="shared" si="34"/>
        <v>April</v>
      </c>
      <c r="D2165" t="s">
        <v>1928</v>
      </c>
      <c r="E2165" t="s">
        <v>5012</v>
      </c>
      <c r="F2165">
        <v>34</v>
      </c>
      <c r="G2165" t="s">
        <v>51</v>
      </c>
      <c r="H2165" t="s">
        <v>96</v>
      </c>
      <c r="I2165" s="2">
        <v>5370000</v>
      </c>
      <c r="J2165" s="3">
        <f>Raw_Data[[#This Row],[cicilan_per_bulan]]/Raw_Data[[#This Row],[penghasilan_bulanan]]</f>
        <v>0.35711359404096832</v>
      </c>
      <c r="K2165" t="s">
        <v>109</v>
      </c>
      <c r="L2165" t="s">
        <v>110</v>
      </c>
      <c r="M2165" t="s">
        <v>44</v>
      </c>
      <c r="N2165" t="s">
        <v>171</v>
      </c>
      <c r="O2165" t="s">
        <v>172</v>
      </c>
      <c r="P2165" s="2">
        <v>43618000</v>
      </c>
      <c r="Q2165" s="2">
        <v>15266000</v>
      </c>
      <c r="R2165" t="str">
        <f>IF(Raw_Data[[#This Row],[persen_dp]]&lt;15%,"Low",IF(Raw_Data[[#This Row],[persen_dp]]&gt;25%,"High","Medium"))</f>
        <v>High</v>
      </c>
      <c r="S2165" s="3">
        <v>0.35</v>
      </c>
      <c r="T2165">
        <v>18</v>
      </c>
      <c r="U2165">
        <v>0.14499999999999999</v>
      </c>
      <c r="V2165" s="2">
        <v>1917700</v>
      </c>
      <c r="W2165" s="2">
        <v>34518000</v>
      </c>
      <c r="X2165" t="str">
        <f>IF(OR(Raw_Data[[#This Row],[status_pembayaran]]="Macet",Raw_Data[[#This Row],[status_pembayaran]]="Kurang Lancar"),"Non Performing Loan","Performing")</f>
        <v>Performing</v>
      </c>
      <c r="Y2165" t="s">
        <v>47</v>
      </c>
      <c r="Z2165">
        <v>0</v>
      </c>
      <c r="AA2165">
        <v>0</v>
      </c>
      <c r="AB2165">
        <v>1</v>
      </c>
      <c r="AD2165">
        <f>IF(Raw_Data[[#This Row],[rasio]]&lt;0.2,1,IF(Raw_Data[[#This Row],[rasio]]&lt;0.3,2,IF(Raw_Data[[#This Row],[rasio]]&lt;0.4,3,4)))</f>
        <v>3</v>
      </c>
      <c r="AE2165">
        <f>IF(Raw_Data[[#This Row],[kategori_dp]]="High",1,IF(Raw_Data[[#This Row],[kategori_dp]]="Medium",2,3))</f>
        <v>1</v>
      </c>
      <c r="AF2165">
        <f>IF(Raw_Data[[#This Row],[tenor_bulan]]&lt;=24,1,IF(Raw_Data[[#This Row],[tenor_bulan]]&lt;=36,2,IF(Raw_Data[[#This Row],[tenor_bulan]]&lt;=48,3,4)))</f>
        <v>1</v>
      </c>
      <c r="AG2165">
        <f>IF(Raw_Data[[#This Row],[jumlah_kali_telat]]=0,0,IF(Raw_Data[[#This Row],[jumlah_kali_telat]]&lt;=2,2,4))</f>
        <v>0</v>
      </c>
      <c r="AH2165">
        <f>Raw_Data[[#This Row],[Skor_Rasio]]+Raw_Data[[#This Row],[Skor_DP]]+Raw_Data[[#This Row],[Skor_Tenor]]+Raw_Data[[#This Row],[Skor_Telat]]</f>
        <v>5</v>
      </c>
      <c r="AI2165" t="str">
        <f>IF(Raw_Data[[#This Row],[Risk_Score]]&lt;=6,"Low Risk",IF(Raw_Data[[#This Row],[Risk_Score]]&lt;=8,"Medium Risk","High Risk"))</f>
        <v>Low Risk</v>
      </c>
      <c r="AJ2165">
        <f ca="1">IFERROR(DATEDIF(Raw_Data[[#This Row],[tanggal_pengajuan]],TODAY(),"m"),"N/A")</f>
        <v>6</v>
      </c>
      <c r="AK2165" t="str">
        <f ca="1">IF(ISNUMBER(Raw_Data[[#This Row],[MOB]]),IF(Raw_Data[[#This Row],[MOB]]&lt;6,"0-5 bulan",IF(Raw_Data[[#This Row],[MOB]]&lt;12,"6-11 bulan",IF(Raw_Data[[#This Row],[MOB]]&lt;24,"12-23 bulan","24+ bulan"))),"N/A")</f>
        <v>6-11 bulan</v>
      </c>
    </row>
    <row r="2166" spans="1:37" ht="14.25" customHeight="1" x14ac:dyDescent="0.45">
      <c r="A2166" t="s">
        <v>5013</v>
      </c>
      <c r="B2166" s="64">
        <v>46190</v>
      </c>
      <c r="C2166" s="1" t="str">
        <f t="shared" si="34"/>
        <v>June</v>
      </c>
      <c r="D2166" t="s">
        <v>5014</v>
      </c>
      <c r="E2166" t="s">
        <v>5015</v>
      </c>
      <c r="F2166">
        <v>57</v>
      </c>
      <c r="G2166" t="s">
        <v>40</v>
      </c>
      <c r="H2166" t="s">
        <v>152</v>
      </c>
      <c r="I2166" s="2">
        <v>2993000</v>
      </c>
      <c r="J2166" s="3">
        <f>Raw_Data[[#This Row],[cicilan_per_bulan]]/Raw_Data[[#This Row],[penghasilan_bulanan]]</f>
        <v>0.27246909455395923</v>
      </c>
      <c r="K2166" t="s">
        <v>268</v>
      </c>
      <c r="L2166" t="s">
        <v>110</v>
      </c>
      <c r="M2166" t="s">
        <v>55</v>
      </c>
      <c r="N2166" t="s">
        <v>221</v>
      </c>
      <c r="O2166" t="s">
        <v>159</v>
      </c>
      <c r="P2166" s="2">
        <v>43641000</v>
      </c>
      <c r="Q2166" s="2">
        <v>15274000</v>
      </c>
      <c r="R2166" t="str">
        <f>IF(Raw_Data[[#This Row],[persen_dp]]&lt;15%,"Low",IF(Raw_Data[[#This Row],[persen_dp]]&gt;25%,"High","Medium"))</f>
        <v>High</v>
      </c>
      <c r="S2166" s="3">
        <v>0.35</v>
      </c>
      <c r="T2166">
        <v>60</v>
      </c>
      <c r="U2166">
        <v>0.14499999999999999</v>
      </c>
      <c r="V2166" s="2">
        <v>815500</v>
      </c>
      <c r="W2166" s="2">
        <v>48932000</v>
      </c>
      <c r="X2166" t="str">
        <f>IF(OR(Raw_Data[[#This Row],[status_pembayaran]]="Macet",Raw_Data[[#This Row],[status_pembayaran]]="Kurang Lancar"),"Non Performing Loan","Performing")</f>
        <v>Performing</v>
      </c>
      <c r="Y2166" t="s">
        <v>47</v>
      </c>
      <c r="Z2166">
        <v>0</v>
      </c>
      <c r="AA2166">
        <v>0</v>
      </c>
      <c r="AB2166">
        <v>1</v>
      </c>
      <c r="AC2166" t="s">
        <v>58</v>
      </c>
      <c r="AD2166">
        <f>IF(Raw_Data[[#This Row],[rasio]]&lt;0.2,1,IF(Raw_Data[[#This Row],[rasio]]&lt;0.3,2,IF(Raw_Data[[#This Row],[rasio]]&lt;0.4,3,4)))</f>
        <v>2</v>
      </c>
      <c r="AE2166">
        <f>IF(Raw_Data[[#This Row],[kategori_dp]]="High",1,IF(Raw_Data[[#This Row],[kategori_dp]]="Medium",2,3))</f>
        <v>1</v>
      </c>
      <c r="AF2166">
        <f>IF(Raw_Data[[#This Row],[tenor_bulan]]&lt;=24,1,IF(Raw_Data[[#This Row],[tenor_bulan]]&lt;=36,2,IF(Raw_Data[[#This Row],[tenor_bulan]]&lt;=48,3,4)))</f>
        <v>4</v>
      </c>
      <c r="AG2166">
        <f>IF(Raw_Data[[#This Row],[jumlah_kali_telat]]=0,0,IF(Raw_Data[[#This Row],[jumlah_kali_telat]]&lt;=2,2,4))</f>
        <v>0</v>
      </c>
      <c r="AH2166">
        <f>Raw_Data[[#This Row],[Skor_Rasio]]+Raw_Data[[#This Row],[Skor_DP]]+Raw_Data[[#This Row],[Skor_Tenor]]+Raw_Data[[#This Row],[Skor_Telat]]</f>
        <v>7</v>
      </c>
      <c r="AI2166" t="str">
        <f>IF(Raw_Data[[#This Row],[Risk_Score]]&lt;=6,"Low Risk",IF(Raw_Data[[#This Row],[Risk_Score]]&lt;=8,"Medium Risk","High Risk"))</f>
        <v>Medium Risk</v>
      </c>
      <c r="AJ2166">
        <f ca="1">IFERROR(DATEDIF(Raw_Data[[#This Row],[tanggal_pengajuan]],TODAY(),"m"),"N/A")</f>
        <v>4</v>
      </c>
      <c r="AK2166" t="str">
        <f ca="1">IF(ISNUMBER(Raw_Data[[#This Row],[MOB]]),IF(Raw_Data[[#This Row],[MOB]]&lt;6,"0-5 bulan",IF(Raw_Data[[#This Row],[MOB]]&lt;12,"6-11 bulan",IF(Raw_Data[[#This Row],[MOB]]&lt;24,"12-23 bulan","24+ bulan"))),"N/A")</f>
        <v>0-5 bulan</v>
      </c>
    </row>
    <row r="2167" spans="1:37" ht="14.25" customHeight="1" x14ac:dyDescent="0.45">
      <c r="A2167" t="s">
        <v>5016</v>
      </c>
      <c r="B2167" s="64">
        <v>46096</v>
      </c>
      <c r="C2167" s="1" t="str">
        <f t="shared" si="34"/>
        <v>March</v>
      </c>
      <c r="D2167" t="s">
        <v>1469</v>
      </c>
      <c r="E2167" t="s">
        <v>5017</v>
      </c>
      <c r="F2167">
        <v>35</v>
      </c>
      <c r="G2167" t="s">
        <v>40</v>
      </c>
      <c r="H2167" t="s">
        <v>96</v>
      </c>
      <c r="I2167" s="2">
        <v>6165000</v>
      </c>
      <c r="J2167" s="3">
        <f>Raw_Data[[#This Row],[cicilan_per_bulan]]/Raw_Data[[#This Row],[penghasilan_bulanan]]</f>
        <v>0.17656123276561234</v>
      </c>
      <c r="K2167" t="s">
        <v>192</v>
      </c>
      <c r="L2167" t="s">
        <v>128</v>
      </c>
      <c r="M2167" t="s">
        <v>44</v>
      </c>
      <c r="N2167" t="s">
        <v>228</v>
      </c>
      <c r="O2167" t="s">
        <v>57</v>
      </c>
      <c r="P2167" s="2">
        <v>18934000</v>
      </c>
      <c r="Q2167" s="2">
        <v>2840000</v>
      </c>
      <c r="R2167" t="str">
        <f>IF(Raw_Data[[#This Row],[persen_dp]]&lt;15%,"Low",IF(Raw_Data[[#This Row],[persen_dp]]&gt;25%,"High","Medium"))</f>
        <v>Medium</v>
      </c>
      <c r="S2167" s="3">
        <v>0.15</v>
      </c>
      <c r="T2167">
        <v>18</v>
      </c>
      <c r="U2167">
        <v>0.14499999999999999</v>
      </c>
      <c r="V2167" s="2">
        <v>1088500</v>
      </c>
      <c r="W2167" s="2">
        <v>19594000</v>
      </c>
      <c r="X2167" t="str">
        <f>IF(OR(Raw_Data[[#This Row],[status_pembayaran]]="Macet",Raw_Data[[#This Row],[status_pembayaran]]="Kurang Lancar"),"Non Performing Loan","Performing")</f>
        <v>Performing</v>
      </c>
      <c r="Y2167" t="s">
        <v>47</v>
      </c>
      <c r="Z2167">
        <v>0</v>
      </c>
      <c r="AA2167">
        <v>0</v>
      </c>
      <c r="AB2167">
        <v>1</v>
      </c>
      <c r="AC2167" t="s">
        <v>58</v>
      </c>
      <c r="AD2167">
        <f>IF(Raw_Data[[#This Row],[rasio]]&lt;0.2,1,IF(Raw_Data[[#This Row],[rasio]]&lt;0.3,2,IF(Raw_Data[[#This Row],[rasio]]&lt;0.4,3,4)))</f>
        <v>1</v>
      </c>
      <c r="AE2167">
        <f>IF(Raw_Data[[#This Row],[kategori_dp]]="High",1,IF(Raw_Data[[#This Row],[kategori_dp]]="Medium",2,3))</f>
        <v>2</v>
      </c>
      <c r="AF2167">
        <f>IF(Raw_Data[[#This Row],[tenor_bulan]]&lt;=24,1,IF(Raw_Data[[#This Row],[tenor_bulan]]&lt;=36,2,IF(Raw_Data[[#This Row],[tenor_bulan]]&lt;=48,3,4)))</f>
        <v>1</v>
      </c>
      <c r="AG2167">
        <f>IF(Raw_Data[[#This Row],[jumlah_kali_telat]]=0,0,IF(Raw_Data[[#This Row],[jumlah_kali_telat]]&lt;=2,2,4))</f>
        <v>0</v>
      </c>
      <c r="AH2167">
        <f>Raw_Data[[#This Row],[Skor_Rasio]]+Raw_Data[[#This Row],[Skor_DP]]+Raw_Data[[#This Row],[Skor_Tenor]]+Raw_Data[[#This Row],[Skor_Telat]]</f>
        <v>4</v>
      </c>
      <c r="AI2167" t="str">
        <f>IF(Raw_Data[[#This Row],[Risk_Score]]&lt;=6,"Low Risk",IF(Raw_Data[[#This Row],[Risk_Score]]&lt;=8,"Medium Risk","High Risk"))</f>
        <v>Low Risk</v>
      </c>
      <c r="AJ2167">
        <f ca="1">IFERROR(DATEDIF(Raw_Data[[#This Row],[tanggal_pengajuan]],TODAY(),"m"),"N/A")</f>
        <v>7</v>
      </c>
      <c r="AK2167" t="str">
        <f ca="1">IF(ISNUMBER(Raw_Data[[#This Row],[MOB]]),IF(Raw_Data[[#This Row],[MOB]]&lt;6,"0-5 bulan",IF(Raw_Data[[#This Row],[MOB]]&lt;12,"6-11 bulan",IF(Raw_Data[[#This Row],[MOB]]&lt;24,"12-23 bulan","24+ bulan"))),"N/A")</f>
        <v>6-11 bulan</v>
      </c>
    </row>
    <row r="2168" spans="1:37" ht="14.25" customHeight="1" x14ac:dyDescent="0.45">
      <c r="A2168" t="s">
        <v>5018</v>
      </c>
      <c r="B2168" s="64">
        <v>46026</v>
      </c>
      <c r="C2168" s="1" t="str">
        <f t="shared" si="34"/>
        <v>January</v>
      </c>
      <c r="D2168" t="s">
        <v>210</v>
      </c>
      <c r="E2168" t="s">
        <v>211</v>
      </c>
      <c r="F2168">
        <v>52</v>
      </c>
      <c r="G2168" t="s">
        <v>51</v>
      </c>
      <c r="H2168" t="s">
        <v>41</v>
      </c>
      <c r="I2168" s="2">
        <v>6111000</v>
      </c>
      <c r="J2168" s="3">
        <f>Raw_Data[[#This Row],[cicilan_per_bulan]]/Raw_Data[[#This Row],[penghasilan_bulanan]]</f>
        <v>0.20684012436589755</v>
      </c>
      <c r="K2168" t="s">
        <v>53</v>
      </c>
      <c r="L2168" t="s">
        <v>54</v>
      </c>
      <c r="M2168" t="s">
        <v>44</v>
      </c>
      <c r="N2168" t="s">
        <v>158</v>
      </c>
      <c r="O2168" t="s">
        <v>159</v>
      </c>
      <c r="P2168" s="2">
        <v>31354987</v>
      </c>
      <c r="Q2168" s="2">
        <v>7839000</v>
      </c>
      <c r="R2168" t="str">
        <f>IF(Raw_Data[[#This Row],[persen_dp]]&lt;15%,"Low",IF(Raw_Data[[#This Row],[persen_dp]]&gt;25%,"High","Medium"))</f>
        <v>Medium</v>
      </c>
      <c r="S2168" s="3">
        <v>0.25</v>
      </c>
      <c r="T2168">
        <v>24</v>
      </c>
      <c r="U2168">
        <v>0.14499999999999999</v>
      </c>
      <c r="V2168" s="2">
        <v>1264000</v>
      </c>
      <c r="W2168" s="2">
        <v>30336000</v>
      </c>
      <c r="X2168" t="str">
        <f>IF(OR(Raw_Data[[#This Row],[status_pembayaran]]="Macet",Raw_Data[[#This Row],[status_pembayaran]]="Kurang Lancar"),"Non Performing Loan","Performing")</f>
        <v>Performing</v>
      </c>
      <c r="Y2168" t="s">
        <v>47</v>
      </c>
      <c r="Z2168">
        <v>0</v>
      </c>
      <c r="AA2168">
        <v>0</v>
      </c>
      <c r="AB2168">
        <v>1</v>
      </c>
      <c r="AD2168">
        <f>IF(Raw_Data[[#This Row],[rasio]]&lt;0.2,1,IF(Raw_Data[[#This Row],[rasio]]&lt;0.3,2,IF(Raw_Data[[#This Row],[rasio]]&lt;0.4,3,4)))</f>
        <v>2</v>
      </c>
      <c r="AE2168">
        <f>IF(Raw_Data[[#This Row],[kategori_dp]]="High",1,IF(Raw_Data[[#This Row],[kategori_dp]]="Medium",2,3))</f>
        <v>2</v>
      </c>
      <c r="AF2168">
        <f>IF(Raw_Data[[#This Row],[tenor_bulan]]&lt;=24,1,IF(Raw_Data[[#This Row],[tenor_bulan]]&lt;=36,2,IF(Raw_Data[[#This Row],[tenor_bulan]]&lt;=48,3,4)))</f>
        <v>1</v>
      </c>
      <c r="AG2168">
        <f>IF(Raw_Data[[#This Row],[jumlah_kali_telat]]=0,0,IF(Raw_Data[[#This Row],[jumlah_kali_telat]]&lt;=2,2,4))</f>
        <v>0</v>
      </c>
      <c r="AH2168">
        <f>Raw_Data[[#This Row],[Skor_Rasio]]+Raw_Data[[#This Row],[Skor_DP]]+Raw_Data[[#This Row],[Skor_Tenor]]+Raw_Data[[#This Row],[Skor_Telat]]</f>
        <v>5</v>
      </c>
      <c r="AI2168" t="str">
        <f>IF(Raw_Data[[#This Row],[Risk_Score]]&lt;=6,"Low Risk",IF(Raw_Data[[#This Row],[Risk_Score]]&lt;=8,"Medium Risk","High Risk"))</f>
        <v>Low Risk</v>
      </c>
      <c r="AJ2168">
        <f ca="1">IFERROR(DATEDIF(Raw_Data[[#This Row],[tanggal_pengajuan]],TODAY(),"m"),"N/A")</f>
        <v>9</v>
      </c>
      <c r="AK2168" t="str">
        <f ca="1">IF(ISNUMBER(Raw_Data[[#This Row],[MOB]]),IF(Raw_Data[[#This Row],[MOB]]&lt;6,"0-5 bulan",IF(Raw_Data[[#This Row],[MOB]]&lt;12,"6-11 bulan",IF(Raw_Data[[#This Row],[MOB]]&lt;24,"12-23 bulan","24+ bulan"))),"N/A")</f>
        <v>6-11 bulan</v>
      </c>
    </row>
    <row r="2169" spans="1:37" ht="14.25" customHeight="1" x14ac:dyDescent="0.45">
      <c r="A2169" t="s">
        <v>5019</v>
      </c>
      <c r="B2169" s="64">
        <v>46049</v>
      </c>
      <c r="C2169" s="1" t="str">
        <f t="shared" si="34"/>
        <v>January</v>
      </c>
      <c r="D2169" t="s">
        <v>1156</v>
      </c>
      <c r="E2169" t="s">
        <v>5020</v>
      </c>
      <c r="F2169">
        <v>53</v>
      </c>
      <c r="G2169" t="s">
        <v>51</v>
      </c>
      <c r="H2169" t="s">
        <v>41</v>
      </c>
      <c r="I2169" s="2">
        <v>6807000</v>
      </c>
      <c r="J2169" s="3">
        <f>Raw_Data[[#This Row],[cicilan_per_bulan]]/Raw_Data[[#This Row],[penghasilan_bulanan]]</f>
        <v>8.8041721757014843E-2</v>
      </c>
      <c r="K2169" t="s">
        <v>268</v>
      </c>
      <c r="L2169" t="s">
        <v>110</v>
      </c>
      <c r="M2169" t="s">
        <v>249</v>
      </c>
      <c r="N2169" t="s">
        <v>250</v>
      </c>
      <c r="O2169" t="s">
        <v>57</v>
      </c>
      <c r="P2169" s="2">
        <v>15928000</v>
      </c>
      <c r="Q2169" s="2">
        <v>4778000</v>
      </c>
      <c r="R2169" t="str">
        <f>IF(Raw_Data[[#This Row],[persen_dp]]&lt;15%,"Low",IF(Raw_Data[[#This Row],[persen_dp]]&gt;25%,"High","Medium"))</f>
        <v>High</v>
      </c>
      <c r="S2169" s="3">
        <v>0.3</v>
      </c>
      <c r="T2169">
        <v>24</v>
      </c>
      <c r="U2169">
        <v>0.14499999999999999</v>
      </c>
      <c r="V2169" s="2">
        <v>599300</v>
      </c>
      <c r="W2169" s="2">
        <v>14384000</v>
      </c>
      <c r="X2169" t="str">
        <f>IF(OR(Raw_Data[[#This Row],[status_pembayaran]]="Macet",Raw_Data[[#This Row],[status_pembayaran]]="Kurang Lancar"),"Non Performing Loan","Performing")</f>
        <v>Performing</v>
      </c>
      <c r="Y2169" t="s">
        <v>47</v>
      </c>
      <c r="Z2169">
        <v>0</v>
      </c>
      <c r="AA2169">
        <v>0</v>
      </c>
      <c r="AB2169">
        <v>1</v>
      </c>
      <c r="AC2169" t="s">
        <v>137</v>
      </c>
      <c r="AD2169">
        <f>IF(Raw_Data[[#This Row],[rasio]]&lt;0.2,1,IF(Raw_Data[[#This Row],[rasio]]&lt;0.3,2,IF(Raw_Data[[#This Row],[rasio]]&lt;0.4,3,4)))</f>
        <v>1</v>
      </c>
      <c r="AE2169">
        <f>IF(Raw_Data[[#This Row],[kategori_dp]]="High",1,IF(Raw_Data[[#This Row],[kategori_dp]]="Medium",2,3))</f>
        <v>1</v>
      </c>
      <c r="AF2169">
        <f>IF(Raw_Data[[#This Row],[tenor_bulan]]&lt;=24,1,IF(Raw_Data[[#This Row],[tenor_bulan]]&lt;=36,2,IF(Raw_Data[[#This Row],[tenor_bulan]]&lt;=48,3,4)))</f>
        <v>1</v>
      </c>
      <c r="AG2169">
        <f>IF(Raw_Data[[#This Row],[jumlah_kali_telat]]=0,0,IF(Raw_Data[[#This Row],[jumlah_kali_telat]]&lt;=2,2,4))</f>
        <v>0</v>
      </c>
      <c r="AH2169">
        <f>Raw_Data[[#This Row],[Skor_Rasio]]+Raw_Data[[#This Row],[Skor_DP]]+Raw_Data[[#This Row],[Skor_Tenor]]+Raw_Data[[#This Row],[Skor_Telat]]</f>
        <v>3</v>
      </c>
      <c r="AI2169" t="str">
        <f>IF(Raw_Data[[#This Row],[Risk_Score]]&lt;=6,"Low Risk",IF(Raw_Data[[#This Row],[Risk_Score]]&lt;=8,"Medium Risk","High Risk"))</f>
        <v>Low Risk</v>
      </c>
      <c r="AJ2169">
        <f ca="1">IFERROR(DATEDIF(Raw_Data[[#This Row],[tanggal_pengajuan]],TODAY(),"m"),"N/A")</f>
        <v>8</v>
      </c>
      <c r="AK2169" t="str">
        <f ca="1">IF(ISNUMBER(Raw_Data[[#This Row],[MOB]]),IF(Raw_Data[[#This Row],[MOB]]&lt;6,"0-5 bulan",IF(Raw_Data[[#This Row],[MOB]]&lt;12,"6-11 bulan",IF(Raw_Data[[#This Row],[MOB]]&lt;24,"12-23 bulan","24+ bulan"))),"N/A")</f>
        <v>6-11 bulan</v>
      </c>
    </row>
    <row r="2170" spans="1:37" ht="14.25" customHeight="1" x14ac:dyDescent="0.45">
      <c r="A2170" t="s">
        <v>5021</v>
      </c>
      <c r="B2170" s="64">
        <v>46141</v>
      </c>
      <c r="C2170" s="1" t="str">
        <f t="shared" si="34"/>
        <v>April</v>
      </c>
      <c r="D2170" t="s">
        <v>4763</v>
      </c>
      <c r="E2170" t="s">
        <v>5022</v>
      </c>
      <c r="F2170">
        <v>43</v>
      </c>
      <c r="G2170" t="s">
        <v>40</v>
      </c>
      <c r="H2170" t="s">
        <v>41</v>
      </c>
      <c r="I2170" s="2">
        <v>5044000</v>
      </c>
      <c r="J2170" s="3">
        <f>Raw_Data[[#This Row],[cicilan_per_bulan]]/Raw_Data[[#This Row],[penghasilan_bulanan]]</f>
        <v>0.29589611419508327</v>
      </c>
      <c r="K2170" t="s">
        <v>286</v>
      </c>
      <c r="L2170" t="s">
        <v>154</v>
      </c>
      <c r="M2170" t="s">
        <v>44</v>
      </c>
      <c r="N2170" t="s">
        <v>163</v>
      </c>
      <c r="O2170" t="s">
        <v>46</v>
      </c>
      <c r="P2170" s="2">
        <v>29421000</v>
      </c>
      <c r="Q2170" s="2">
        <v>7355000</v>
      </c>
      <c r="R2170" t="str">
        <f>IF(Raw_Data[[#This Row],[persen_dp]]&lt;15%,"Low",IF(Raw_Data[[#This Row],[persen_dp]]&gt;25%,"High","Medium"))</f>
        <v>Medium</v>
      </c>
      <c r="S2170" s="3">
        <v>0.25</v>
      </c>
      <c r="T2170">
        <v>18</v>
      </c>
      <c r="U2170">
        <v>0.14499999999999999</v>
      </c>
      <c r="V2170" s="2">
        <v>1492500</v>
      </c>
      <c r="W2170" s="2">
        <v>26865000</v>
      </c>
      <c r="X2170" t="str">
        <f>IF(OR(Raw_Data[[#This Row],[status_pembayaran]]="Macet",Raw_Data[[#This Row],[status_pembayaran]]="Kurang Lancar"),"Non Performing Loan","Performing")</f>
        <v>Performing</v>
      </c>
      <c r="Y2170" t="s">
        <v>47</v>
      </c>
      <c r="Z2170">
        <v>0</v>
      </c>
      <c r="AA2170">
        <v>0</v>
      </c>
      <c r="AB2170">
        <v>1</v>
      </c>
      <c r="AC2170" t="s">
        <v>66</v>
      </c>
      <c r="AD2170">
        <f>IF(Raw_Data[[#This Row],[rasio]]&lt;0.2,1,IF(Raw_Data[[#This Row],[rasio]]&lt;0.3,2,IF(Raw_Data[[#This Row],[rasio]]&lt;0.4,3,4)))</f>
        <v>2</v>
      </c>
      <c r="AE2170">
        <f>IF(Raw_Data[[#This Row],[kategori_dp]]="High",1,IF(Raw_Data[[#This Row],[kategori_dp]]="Medium",2,3))</f>
        <v>2</v>
      </c>
      <c r="AF2170">
        <f>IF(Raw_Data[[#This Row],[tenor_bulan]]&lt;=24,1,IF(Raw_Data[[#This Row],[tenor_bulan]]&lt;=36,2,IF(Raw_Data[[#This Row],[tenor_bulan]]&lt;=48,3,4)))</f>
        <v>1</v>
      </c>
      <c r="AG2170">
        <f>IF(Raw_Data[[#This Row],[jumlah_kali_telat]]=0,0,IF(Raw_Data[[#This Row],[jumlah_kali_telat]]&lt;=2,2,4))</f>
        <v>0</v>
      </c>
      <c r="AH2170">
        <f>Raw_Data[[#This Row],[Skor_Rasio]]+Raw_Data[[#This Row],[Skor_DP]]+Raw_Data[[#This Row],[Skor_Tenor]]+Raw_Data[[#This Row],[Skor_Telat]]</f>
        <v>5</v>
      </c>
      <c r="AI2170" t="str">
        <f>IF(Raw_Data[[#This Row],[Risk_Score]]&lt;=6,"Low Risk",IF(Raw_Data[[#This Row],[Risk_Score]]&lt;=8,"Medium Risk","High Risk"))</f>
        <v>Low Risk</v>
      </c>
      <c r="AJ2170">
        <f ca="1">IFERROR(DATEDIF(Raw_Data[[#This Row],[tanggal_pengajuan]],TODAY(),"m"),"N/A")</f>
        <v>5</v>
      </c>
      <c r="AK2170" t="str">
        <f ca="1">IF(ISNUMBER(Raw_Data[[#This Row],[MOB]]),IF(Raw_Data[[#This Row],[MOB]]&lt;6,"0-5 bulan",IF(Raw_Data[[#This Row],[MOB]]&lt;12,"6-11 bulan",IF(Raw_Data[[#This Row],[MOB]]&lt;24,"12-23 bulan","24+ bulan"))),"N/A")</f>
        <v>0-5 bulan</v>
      </c>
    </row>
    <row r="2171" spans="1:37" ht="14.25" customHeight="1" x14ac:dyDescent="0.45">
      <c r="A2171" t="s">
        <v>5023</v>
      </c>
      <c r="B2171" s="64">
        <v>46165</v>
      </c>
      <c r="C2171" s="1" t="str">
        <f t="shared" si="34"/>
        <v>May</v>
      </c>
      <c r="D2171" t="s">
        <v>381</v>
      </c>
      <c r="E2171" t="s">
        <v>5024</v>
      </c>
      <c r="F2171">
        <v>31</v>
      </c>
      <c r="G2171" t="s">
        <v>40</v>
      </c>
      <c r="H2171" t="s">
        <v>41</v>
      </c>
      <c r="I2171" s="2">
        <v>6993000</v>
      </c>
      <c r="J2171" s="3">
        <f>Raw_Data[[#This Row],[cicilan_per_bulan]]/Raw_Data[[#This Row],[penghasilan_bulanan]]</f>
        <v>0.26374946374946373</v>
      </c>
      <c r="K2171" t="s">
        <v>177</v>
      </c>
      <c r="L2171" t="s">
        <v>154</v>
      </c>
      <c r="M2171" t="s">
        <v>44</v>
      </c>
      <c r="N2171" t="s">
        <v>163</v>
      </c>
      <c r="O2171" t="s">
        <v>46</v>
      </c>
      <c r="P2171" s="2">
        <v>29739000</v>
      </c>
      <c r="Q2171" s="2">
        <v>10409000</v>
      </c>
      <c r="R2171" t="str">
        <f>IF(Raw_Data[[#This Row],[persen_dp]]&lt;15%,"Low",IF(Raw_Data[[#This Row],[persen_dp]]&gt;25%,"High","Medium"))</f>
        <v>High</v>
      </c>
      <c r="S2171" s="3">
        <v>0.35</v>
      </c>
      <c r="T2171">
        <v>12</v>
      </c>
      <c r="U2171">
        <v>0.14499999999999999</v>
      </c>
      <c r="V2171" s="2">
        <v>1844400</v>
      </c>
      <c r="W2171" s="2">
        <v>22132000</v>
      </c>
      <c r="X2171" t="str">
        <f>IF(OR(Raw_Data[[#This Row],[status_pembayaran]]="Macet",Raw_Data[[#This Row],[status_pembayaran]]="Kurang Lancar"),"Non Performing Loan","Performing")</f>
        <v>Performing</v>
      </c>
      <c r="Y2171" t="s">
        <v>47</v>
      </c>
      <c r="Z2171">
        <v>0</v>
      </c>
      <c r="AA2171">
        <v>0</v>
      </c>
      <c r="AB2171">
        <v>1</v>
      </c>
      <c r="AC2171" t="s">
        <v>137</v>
      </c>
      <c r="AD2171">
        <f>IF(Raw_Data[[#This Row],[rasio]]&lt;0.2,1,IF(Raw_Data[[#This Row],[rasio]]&lt;0.3,2,IF(Raw_Data[[#This Row],[rasio]]&lt;0.4,3,4)))</f>
        <v>2</v>
      </c>
      <c r="AE2171">
        <f>IF(Raw_Data[[#This Row],[kategori_dp]]="High",1,IF(Raw_Data[[#This Row],[kategori_dp]]="Medium",2,3))</f>
        <v>1</v>
      </c>
      <c r="AF2171">
        <f>IF(Raw_Data[[#This Row],[tenor_bulan]]&lt;=24,1,IF(Raw_Data[[#This Row],[tenor_bulan]]&lt;=36,2,IF(Raw_Data[[#This Row],[tenor_bulan]]&lt;=48,3,4)))</f>
        <v>1</v>
      </c>
      <c r="AG2171">
        <f>IF(Raw_Data[[#This Row],[jumlah_kali_telat]]=0,0,IF(Raw_Data[[#This Row],[jumlah_kali_telat]]&lt;=2,2,4))</f>
        <v>0</v>
      </c>
      <c r="AH2171">
        <f>Raw_Data[[#This Row],[Skor_Rasio]]+Raw_Data[[#This Row],[Skor_DP]]+Raw_Data[[#This Row],[Skor_Tenor]]+Raw_Data[[#This Row],[Skor_Telat]]</f>
        <v>4</v>
      </c>
      <c r="AI2171" t="str">
        <f>IF(Raw_Data[[#This Row],[Risk_Score]]&lt;=6,"Low Risk",IF(Raw_Data[[#This Row],[Risk_Score]]&lt;=8,"Medium Risk","High Risk"))</f>
        <v>Low Risk</v>
      </c>
      <c r="AJ2171">
        <f ca="1">IFERROR(DATEDIF(Raw_Data[[#This Row],[tanggal_pengajuan]],TODAY(),"m"),"N/A")</f>
        <v>5</v>
      </c>
      <c r="AK2171" t="str">
        <f ca="1">IF(ISNUMBER(Raw_Data[[#This Row],[MOB]]),IF(Raw_Data[[#This Row],[MOB]]&lt;6,"0-5 bulan",IF(Raw_Data[[#This Row],[MOB]]&lt;12,"6-11 bulan",IF(Raw_Data[[#This Row],[MOB]]&lt;24,"12-23 bulan","24+ bulan"))),"N/A")</f>
        <v>0-5 bulan</v>
      </c>
    </row>
    <row r="2172" spans="1:37" ht="14.25" customHeight="1" x14ac:dyDescent="0.45">
      <c r="A2172" t="s">
        <v>5025</v>
      </c>
      <c r="B2172" s="64">
        <v>46088</v>
      </c>
      <c r="C2172" s="1" t="str">
        <f t="shared" si="34"/>
        <v>March</v>
      </c>
      <c r="D2172" t="s">
        <v>2059</v>
      </c>
      <c r="E2172" t="s">
        <v>5026</v>
      </c>
      <c r="F2172">
        <v>36</v>
      </c>
      <c r="G2172" t="s">
        <v>51</v>
      </c>
      <c r="H2172" t="s">
        <v>126</v>
      </c>
      <c r="I2172" s="2">
        <v>3686000</v>
      </c>
      <c r="J2172" s="3">
        <f>Raw_Data[[#This Row],[cicilan_per_bulan]]/Raw_Data[[#This Row],[penghasilan_bulanan]]</f>
        <v>0.15648399348887684</v>
      </c>
      <c r="K2172" t="s">
        <v>192</v>
      </c>
      <c r="L2172" t="s">
        <v>128</v>
      </c>
      <c r="M2172" t="s">
        <v>72</v>
      </c>
      <c r="N2172" t="s">
        <v>97</v>
      </c>
      <c r="O2172" t="s">
        <v>57</v>
      </c>
      <c r="P2172" s="2">
        <v>16511000</v>
      </c>
      <c r="Q2172" s="2">
        <v>5779000</v>
      </c>
      <c r="R2172" t="str">
        <f>IF(Raw_Data[[#This Row],[persen_dp]]&lt;15%,"Low",IF(Raw_Data[[#This Row],[persen_dp]]&gt;25%,"High","Medium"))</f>
        <v>High</v>
      </c>
      <c r="S2172" s="3">
        <v>0.35</v>
      </c>
      <c r="T2172">
        <v>24</v>
      </c>
      <c r="U2172">
        <v>0.14499999999999999</v>
      </c>
      <c r="V2172" s="2">
        <v>576800</v>
      </c>
      <c r="W2172" s="2">
        <v>13844000</v>
      </c>
      <c r="X2172" t="str">
        <f>IF(OR(Raw_Data[[#This Row],[status_pembayaran]]="Macet",Raw_Data[[#This Row],[status_pembayaran]]="Kurang Lancar"),"Non Performing Loan","Performing")</f>
        <v>Performing</v>
      </c>
      <c r="Y2172" t="s">
        <v>47</v>
      </c>
      <c r="Z2172">
        <v>0</v>
      </c>
      <c r="AA2172">
        <v>0</v>
      </c>
      <c r="AB2172">
        <v>1</v>
      </c>
      <c r="AC2172" t="s">
        <v>58</v>
      </c>
      <c r="AD2172">
        <f>IF(Raw_Data[[#This Row],[rasio]]&lt;0.2,1,IF(Raw_Data[[#This Row],[rasio]]&lt;0.3,2,IF(Raw_Data[[#This Row],[rasio]]&lt;0.4,3,4)))</f>
        <v>1</v>
      </c>
      <c r="AE2172">
        <f>IF(Raw_Data[[#This Row],[kategori_dp]]="High",1,IF(Raw_Data[[#This Row],[kategori_dp]]="Medium",2,3))</f>
        <v>1</v>
      </c>
      <c r="AF2172">
        <f>IF(Raw_Data[[#This Row],[tenor_bulan]]&lt;=24,1,IF(Raw_Data[[#This Row],[tenor_bulan]]&lt;=36,2,IF(Raw_Data[[#This Row],[tenor_bulan]]&lt;=48,3,4)))</f>
        <v>1</v>
      </c>
      <c r="AG2172">
        <f>IF(Raw_Data[[#This Row],[jumlah_kali_telat]]=0,0,IF(Raw_Data[[#This Row],[jumlah_kali_telat]]&lt;=2,2,4))</f>
        <v>0</v>
      </c>
      <c r="AH2172">
        <f>Raw_Data[[#This Row],[Skor_Rasio]]+Raw_Data[[#This Row],[Skor_DP]]+Raw_Data[[#This Row],[Skor_Tenor]]+Raw_Data[[#This Row],[Skor_Telat]]</f>
        <v>3</v>
      </c>
      <c r="AI2172" t="str">
        <f>IF(Raw_Data[[#This Row],[Risk_Score]]&lt;=6,"Low Risk",IF(Raw_Data[[#This Row],[Risk_Score]]&lt;=8,"Medium Risk","High Risk"))</f>
        <v>Low Risk</v>
      </c>
      <c r="AJ2172">
        <f ca="1">IFERROR(DATEDIF(Raw_Data[[#This Row],[tanggal_pengajuan]],TODAY(),"m"),"N/A")</f>
        <v>7</v>
      </c>
      <c r="AK2172" t="str">
        <f ca="1">IF(ISNUMBER(Raw_Data[[#This Row],[MOB]]),IF(Raw_Data[[#This Row],[MOB]]&lt;6,"0-5 bulan",IF(Raw_Data[[#This Row],[MOB]]&lt;12,"6-11 bulan",IF(Raw_Data[[#This Row],[MOB]]&lt;24,"12-23 bulan","24+ bulan"))),"N/A")</f>
        <v>6-11 bulan</v>
      </c>
    </row>
    <row r="2173" spans="1:37" ht="14.25" customHeight="1" x14ac:dyDescent="0.45">
      <c r="A2173" t="s">
        <v>5027</v>
      </c>
      <c r="B2173" s="64">
        <v>46063</v>
      </c>
      <c r="C2173" s="1" t="str">
        <f t="shared" si="34"/>
        <v>February</v>
      </c>
      <c r="D2173" t="s">
        <v>1959</v>
      </c>
      <c r="E2173" t="s">
        <v>5028</v>
      </c>
      <c r="F2173">
        <v>22</v>
      </c>
      <c r="G2173" t="s">
        <v>51</v>
      </c>
      <c r="H2173" t="s">
        <v>41</v>
      </c>
      <c r="I2173" s="2">
        <v>7892000</v>
      </c>
      <c r="J2173" s="3">
        <f>Raw_Data[[#This Row],[cicilan_per_bulan]]/Raw_Data[[#This Row],[penghasilan_bulanan]]</f>
        <v>0.27638114546376075</v>
      </c>
      <c r="K2173" t="s">
        <v>167</v>
      </c>
      <c r="L2173" t="s">
        <v>110</v>
      </c>
      <c r="M2173" t="s">
        <v>55</v>
      </c>
      <c r="N2173" t="s">
        <v>395</v>
      </c>
      <c r="O2173" t="s">
        <v>396</v>
      </c>
      <c r="P2173" s="2">
        <v>60799000</v>
      </c>
      <c r="Q2173" s="2">
        <v>6080000</v>
      </c>
      <c r="R2173" t="str">
        <f>IF(Raw_Data[[#This Row],[persen_dp]]&lt;15%,"Low",IF(Raw_Data[[#This Row],[persen_dp]]&gt;25%,"High","Medium"))</f>
        <v>Low</v>
      </c>
      <c r="S2173" s="3">
        <v>0.1</v>
      </c>
      <c r="T2173">
        <v>36</v>
      </c>
      <c r="U2173">
        <v>0.14499999999999999</v>
      </c>
      <c r="V2173" s="2">
        <v>2181200</v>
      </c>
      <c r="W2173" s="2">
        <v>78522000</v>
      </c>
      <c r="X2173" t="str">
        <f>IF(OR(Raw_Data[[#This Row],[status_pembayaran]]="Macet",Raw_Data[[#This Row],[status_pembayaran]]="Kurang Lancar"),"Non Performing Loan","Performing")</f>
        <v>Performing</v>
      </c>
      <c r="Y2173" t="s">
        <v>47</v>
      </c>
      <c r="Z2173">
        <v>0</v>
      </c>
      <c r="AA2173">
        <v>0</v>
      </c>
      <c r="AB2173">
        <v>1</v>
      </c>
      <c r="AC2173" t="s">
        <v>137</v>
      </c>
      <c r="AD2173">
        <f>IF(Raw_Data[[#This Row],[rasio]]&lt;0.2,1,IF(Raw_Data[[#This Row],[rasio]]&lt;0.3,2,IF(Raw_Data[[#This Row],[rasio]]&lt;0.4,3,4)))</f>
        <v>2</v>
      </c>
      <c r="AE2173">
        <f>IF(Raw_Data[[#This Row],[kategori_dp]]="High",1,IF(Raw_Data[[#This Row],[kategori_dp]]="Medium",2,3))</f>
        <v>3</v>
      </c>
      <c r="AF2173">
        <f>IF(Raw_Data[[#This Row],[tenor_bulan]]&lt;=24,1,IF(Raw_Data[[#This Row],[tenor_bulan]]&lt;=36,2,IF(Raw_Data[[#This Row],[tenor_bulan]]&lt;=48,3,4)))</f>
        <v>2</v>
      </c>
      <c r="AG2173">
        <f>IF(Raw_Data[[#This Row],[jumlah_kali_telat]]=0,0,IF(Raw_Data[[#This Row],[jumlah_kali_telat]]&lt;=2,2,4))</f>
        <v>0</v>
      </c>
      <c r="AH2173">
        <f>Raw_Data[[#This Row],[Skor_Rasio]]+Raw_Data[[#This Row],[Skor_DP]]+Raw_Data[[#This Row],[Skor_Tenor]]+Raw_Data[[#This Row],[Skor_Telat]]</f>
        <v>7</v>
      </c>
      <c r="AI2173" t="str">
        <f>IF(Raw_Data[[#This Row],[Risk_Score]]&lt;=6,"Low Risk",IF(Raw_Data[[#This Row],[Risk_Score]]&lt;=8,"Medium Risk","High Risk"))</f>
        <v>Medium Risk</v>
      </c>
      <c r="AJ2173">
        <f ca="1">IFERROR(DATEDIF(Raw_Data[[#This Row],[tanggal_pengajuan]],TODAY(),"m"),"N/A")</f>
        <v>8</v>
      </c>
      <c r="AK2173" t="str">
        <f ca="1">IF(ISNUMBER(Raw_Data[[#This Row],[MOB]]),IF(Raw_Data[[#This Row],[MOB]]&lt;6,"0-5 bulan",IF(Raw_Data[[#This Row],[MOB]]&lt;12,"6-11 bulan",IF(Raw_Data[[#This Row],[MOB]]&lt;24,"12-23 bulan","24+ bulan"))),"N/A")</f>
        <v>6-11 bulan</v>
      </c>
    </row>
    <row r="2174" spans="1:37" ht="14.25" customHeight="1" x14ac:dyDescent="0.45">
      <c r="A2174" t="s">
        <v>5029</v>
      </c>
      <c r="B2174" s="64">
        <v>46169</v>
      </c>
      <c r="C2174" s="1" t="str">
        <f t="shared" si="34"/>
        <v>May</v>
      </c>
      <c r="D2174" t="s">
        <v>2783</v>
      </c>
      <c r="E2174" t="s">
        <v>5030</v>
      </c>
      <c r="F2174">
        <v>41</v>
      </c>
      <c r="G2174" t="s">
        <v>51</v>
      </c>
      <c r="H2174" t="s">
        <v>52</v>
      </c>
      <c r="I2174" s="2">
        <v>5496000</v>
      </c>
      <c r="J2174" s="3">
        <f>Raw_Data[[#This Row],[cicilan_per_bulan]]/Raw_Data[[#This Row],[penghasilan_bulanan]]</f>
        <v>0.27893013100436681</v>
      </c>
      <c r="K2174" t="s">
        <v>286</v>
      </c>
      <c r="L2174" t="s">
        <v>154</v>
      </c>
      <c r="M2174" t="s">
        <v>44</v>
      </c>
      <c r="N2174" t="s">
        <v>171</v>
      </c>
      <c r="O2174" t="s">
        <v>172</v>
      </c>
      <c r="P2174" s="2">
        <v>42732000</v>
      </c>
      <c r="Q2174" s="2">
        <v>4273000</v>
      </c>
      <c r="R2174" t="str">
        <f>IF(Raw_Data[[#This Row],[persen_dp]]&lt;15%,"Low",IF(Raw_Data[[#This Row],[persen_dp]]&gt;25%,"High","Medium"))</f>
        <v>Low</v>
      </c>
      <c r="S2174" s="3">
        <v>0.1</v>
      </c>
      <c r="T2174">
        <v>36</v>
      </c>
      <c r="U2174">
        <v>0.14499999999999999</v>
      </c>
      <c r="V2174" s="2">
        <v>1533000</v>
      </c>
      <c r="W2174" s="2">
        <v>55188000</v>
      </c>
      <c r="X2174" t="str">
        <f>IF(OR(Raw_Data[[#This Row],[status_pembayaran]]="Macet",Raw_Data[[#This Row],[status_pembayaran]]="Kurang Lancar"),"Non Performing Loan","Performing")</f>
        <v>Performing</v>
      </c>
      <c r="Y2174" t="s">
        <v>47</v>
      </c>
      <c r="Z2174">
        <v>0</v>
      </c>
      <c r="AA2174">
        <v>0</v>
      </c>
      <c r="AB2174">
        <v>1</v>
      </c>
      <c r="AD2174">
        <f>IF(Raw_Data[[#This Row],[rasio]]&lt;0.2,1,IF(Raw_Data[[#This Row],[rasio]]&lt;0.3,2,IF(Raw_Data[[#This Row],[rasio]]&lt;0.4,3,4)))</f>
        <v>2</v>
      </c>
      <c r="AE2174">
        <f>IF(Raw_Data[[#This Row],[kategori_dp]]="High",1,IF(Raw_Data[[#This Row],[kategori_dp]]="Medium",2,3))</f>
        <v>3</v>
      </c>
      <c r="AF2174">
        <f>IF(Raw_Data[[#This Row],[tenor_bulan]]&lt;=24,1,IF(Raw_Data[[#This Row],[tenor_bulan]]&lt;=36,2,IF(Raw_Data[[#This Row],[tenor_bulan]]&lt;=48,3,4)))</f>
        <v>2</v>
      </c>
      <c r="AG2174">
        <f>IF(Raw_Data[[#This Row],[jumlah_kali_telat]]=0,0,IF(Raw_Data[[#This Row],[jumlah_kali_telat]]&lt;=2,2,4))</f>
        <v>0</v>
      </c>
      <c r="AH2174">
        <f>Raw_Data[[#This Row],[Skor_Rasio]]+Raw_Data[[#This Row],[Skor_DP]]+Raw_Data[[#This Row],[Skor_Tenor]]+Raw_Data[[#This Row],[Skor_Telat]]</f>
        <v>7</v>
      </c>
      <c r="AI2174" t="str">
        <f>IF(Raw_Data[[#This Row],[Risk_Score]]&lt;=6,"Low Risk",IF(Raw_Data[[#This Row],[Risk_Score]]&lt;=8,"Medium Risk","High Risk"))</f>
        <v>Medium Risk</v>
      </c>
      <c r="AJ2174">
        <f ca="1">IFERROR(DATEDIF(Raw_Data[[#This Row],[tanggal_pengajuan]],TODAY(),"m"),"N/A")</f>
        <v>4</v>
      </c>
      <c r="AK2174" t="str">
        <f ca="1">IF(ISNUMBER(Raw_Data[[#This Row],[MOB]]),IF(Raw_Data[[#This Row],[MOB]]&lt;6,"0-5 bulan",IF(Raw_Data[[#This Row],[MOB]]&lt;12,"6-11 bulan",IF(Raw_Data[[#This Row],[MOB]]&lt;24,"12-23 bulan","24+ bulan"))),"N/A")</f>
        <v>0-5 bulan</v>
      </c>
    </row>
    <row r="2175" spans="1:37" ht="14.25" customHeight="1" x14ac:dyDescent="0.45">
      <c r="A2175" t="s">
        <v>5031</v>
      </c>
      <c r="B2175" s="64">
        <v>46134</v>
      </c>
      <c r="C2175" s="1" t="str">
        <f t="shared" si="34"/>
        <v>April</v>
      </c>
      <c r="D2175" t="s">
        <v>106</v>
      </c>
      <c r="E2175" t="s">
        <v>5032</v>
      </c>
      <c r="F2175">
        <v>45</v>
      </c>
      <c r="G2175" t="s">
        <v>40</v>
      </c>
      <c r="H2175" t="s">
        <v>108</v>
      </c>
      <c r="I2175" s="2">
        <v>6125000</v>
      </c>
      <c r="J2175" s="3">
        <f>Raw_Data[[#This Row],[cicilan_per_bulan]]/Raw_Data[[#This Row],[penghasilan_bulanan]]</f>
        <v>4.9044897959183674E-2</v>
      </c>
      <c r="K2175" t="s">
        <v>167</v>
      </c>
      <c r="L2175" t="s">
        <v>110</v>
      </c>
      <c r="M2175" t="s">
        <v>72</v>
      </c>
      <c r="N2175" t="s">
        <v>97</v>
      </c>
      <c r="O2175" t="s">
        <v>57</v>
      </c>
      <c r="P2175" s="2">
        <v>16073000</v>
      </c>
      <c r="Q2175" s="2">
        <v>5626000</v>
      </c>
      <c r="R2175" t="str">
        <f>IF(Raw_Data[[#This Row],[persen_dp]]&lt;15%,"Low",IF(Raw_Data[[#This Row],[persen_dp]]&gt;25%,"High","Medium"))</f>
        <v>High</v>
      </c>
      <c r="S2175" s="3">
        <v>0.35</v>
      </c>
      <c r="T2175">
        <v>60</v>
      </c>
      <c r="U2175">
        <v>0.14499999999999999</v>
      </c>
      <c r="V2175" s="2">
        <v>300400</v>
      </c>
      <c r="W2175" s="2">
        <v>18022000</v>
      </c>
      <c r="X2175" t="str">
        <f>IF(OR(Raw_Data[[#This Row],[status_pembayaran]]="Macet",Raw_Data[[#This Row],[status_pembayaran]]="Kurang Lancar"),"Non Performing Loan","Performing")</f>
        <v>Performing</v>
      </c>
      <c r="Y2175" t="s">
        <v>47</v>
      </c>
      <c r="Z2175">
        <v>0</v>
      </c>
      <c r="AA2175">
        <v>0</v>
      </c>
      <c r="AB2175">
        <v>1</v>
      </c>
      <c r="AC2175" t="s">
        <v>66</v>
      </c>
      <c r="AD2175">
        <f>IF(Raw_Data[[#This Row],[rasio]]&lt;0.2,1,IF(Raw_Data[[#This Row],[rasio]]&lt;0.3,2,IF(Raw_Data[[#This Row],[rasio]]&lt;0.4,3,4)))</f>
        <v>1</v>
      </c>
      <c r="AE2175">
        <f>IF(Raw_Data[[#This Row],[kategori_dp]]="High",1,IF(Raw_Data[[#This Row],[kategori_dp]]="Medium",2,3))</f>
        <v>1</v>
      </c>
      <c r="AF2175">
        <f>IF(Raw_Data[[#This Row],[tenor_bulan]]&lt;=24,1,IF(Raw_Data[[#This Row],[tenor_bulan]]&lt;=36,2,IF(Raw_Data[[#This Row],[tenor_bulan]]&lt;=48,3,4)))</f>
        <v>4</v>
      </c>
      <c r="AG2175">
        <f>IF(Raw_Data[[#This Row],[jumlah_kali_telat]]=0,0,IF(Raw_Data[[#This Row],[jumlah_kali_telat]]&lt;=2,2,4))</f>
        <v>0</v>
      </c>
      <c r="AH2175">
        <f>Raw_Data[[#This Row],[Skor_Rasio]]+Raw_Data[[#This Row],[Skor_DP]]+Raw_Data[[#This Row],[Skor_Tenor]]+Raw_Data[[#This Row],[Skor_Telat]]</f>
        <v>6</v>
      </c>
      <c r="AI2175" t="str">
        <f>IF(Raw_Data[[#This Row],[Risk_Score]]&lt;=6,"Low Risk",IF(Raw_Data[[#This Row],[Risk_Score]]&lt;=8,"Medium Risk","High Risk"))</f>
        <v>Low Risk</v>
      </c>
      <c r="AJ2175">
        <f ca="1">IFERROR(DATEDIF(Raw_Data[[#This Row],[tanggal_pengajuan]],TODAY(),"m"),"N/A")</f>
        <v>6</v>
      </c>
      <c r="AK2175" t="str">
        <f ca="1">IF(ISNUMBER(Raw_Data[[#This Row],[MOB]]),IF(Raw_Data[[#This Row],[MOB]]&lt;6,"0-5 bulan",IF(Raw_Data[[#This Row],[MOB]]&lt;12,"6-11 bulan",IF(Raw_Data[[#This Row],[MOB]]&lt;24,"12-23 bulan","24+ bulan"))),"N/A")</f>
        <v>6-11 bulan</v>
      </c>
    </row>
    <row r="2176" spans="1:37" ht="14.25" customHeight="1" x14ac:dyDescent="0.45">
      <c r="A2176" t="s">
        <v>5033</v>
      </c>
      <c r="B2176" s="64">
        <v>46185</v>
      </c>
      <c r="C2176" s="1" t="str">
        <f t="shared" si="34"/>
        <v>June</v>
      </c>
      <c r="D2176" t="s">
        <v>2317</v>
      </c>
      <c r="E2176" t="s">
        <v>5034</v>
      </c>
      <c r="F2176">
        <v>50</v>
      </c>
      <c r="G2176" t="s">
        <v>51</v>
      </c>
      <c r="H2176" t="s">
        <v>152</v>
      </c>
      <c r="I2176" s="2">
        <v>3720000</v>
      </c>
      <c r="J2176" s="3">
        <f>Raw_Data[[#This Row],[cicilan_per_bulan]]/Raw_Data[[#This Row],[penghasilan_bulanan]]</f>
        <v>8.4354838709677415E-2</v>
      </c>
      <c r="K2176" t="s">
        <v>286</v>
      </c>
      <c r="L2176" t="s">
        <v>154</v>
      </c>
      <c r="M2176" t="s">
        <v>44</v>
      </c>
      <c r="N2176" t="s">
        <v>273</v>
      </c>
      <c r="O2176" t="s">
        <v>274</v>
      </c>
      <c r="P2176" s="2">
        <v>18194000</v>
      </c>
      <c r="Q2176" s="2">
        <v>7278000</v>
      </c>
      <c r="R2176" t="str">
        <f>IF(Raw_Data[[#This Row],[persen_dp]]&lt;15%,"Low",IF(Raw_Data[[#This Row],[persen_dp]]&gt;25%,"High","Medium"))</f>
        <v>High</v>
      </c>
      <c r="S2176" s="3">
        <v>0.4</v>
      </c>
      <c r="T2176">
        <v>60</v>
      </c>
      <c r="U2176">
        <v>0.14499999999999999</v>
      </c>
      <c r="V2176" s="2">
        <v>313800</v>
      </c>
      <c r="W2176" s="2">
        <v>18830000</v>
      </c>
      <c r="X2176" t="str">
        <f>IF(OR(Raw_Data[[#This Row],[status_pembayaran]]="Macet",Raw_Data[[#This Row],[status_pembayaran]]="Kurang Lancar"),"Non Performing Loan","Performing")</f>
        <v>Performing</v>
      </c>
      <c r="Y2176" t="s">
        <v>47</v>
      </c>
      <c r="Z2176">
        <v>0</v>
      </c>
      <c r="AA2176">
        <v>0</v>
      </c>
      <c r="AB2176">
        <v>1</v>
      </c>
      <c r="AD2176">
        <f>IF(Raw_Data[[#This Row],[rasio]]&lt;0.2,1,IF(Raw_Data[[#This Row],[rasio]]&lt;0.3,2,IF(Raw_Data[[#This Row],[rasio]]&lt;0.4,3,4)))</f>
        <v>1</v>
      </c>
      <c r="AE2176">
        <f>IF(Raw_Data[[#This Row],[kategori_dp]]="High",1,IF(Raw_Data[[#This Row],[kategori_dp]]="Medium",2,3))</f>
        <v>1</v>
      </c>
      <c r="AF2176">
        <f>IF(Raw_Data[[#This Row],[tenor_bulan]]&lt;=24,1,IF(Raw_Data[[#This Row],[tenor_bulan]]&lt;=36,2,IF(Raw_Data[[#This Row],[tenor_bulan]]&lt;=48,3,4)))</f>
        <v>4</v>
      </c>
      <c r="AG2176">
        <f>IF(Raw_Data[[#This Row],[jumlah_kali_telat]]=0,0,IF(Raw_Data[[#This Row],[jumlah_kali_telat]]&lt;=2,2,4))</f>
        <v>0</v>
      </c>
      <c r="AH2176">
        <f>Raw_Data[[#This Row],[Skor_Rasio]]+Raw_Data[[#This Row],[Skor_DP]]+Raw_Data[[#This Row],[Skor_Tenor]]+Raw_Data[[#This Row],[Skor_Telat]]</f>
        <v>6</v>
      </c>
      <c r="AI2176" t="str">
        <f>IF(Raw_Data[[#This Row],[Risk_Score]]&lt;=6,"Low Risk",IF(Raw_Data[[#This Row],[Risk_Score]]&lt;=8,"Medium Risk","High Risk"))</f>
        <v>Low Risk</v>
      </c>
      <c r="AJ2176">
        <f ca="1">IFERROR(DATEDIF(Raw_Data[[#This Row],[tanggal_pengajuan]],TODAY(),"m"),"N/A")</f>
        <v>4</v>
      </c>
      <c r="AK2176" t="str">
        <f ca="1">IF(ISNUMBER(Raw_Data[[#This Row],[MOB]]),IF(Raw_Data[[#This Row],[MOB]]&lt;6,"0-5 bulan",IF(Raw_Data[[#This Row],[MOB]]&lt;12,"6-11 bulan",IF(Raw_Data[[#This Row],[MOB]]&lt;24,"12-23 bulan","24+ bulan"))),"N/A")</f>
        <v>0-5 bulan</v>
      </c>
    </row>
    <row r="2177" spans="1:37" ht="14.25" customHeight="1" x14ac:dyDescent="0.45">
      <c r="A2177" t="s">
        <v>5035</v>
      </c>
      <c r="B2177" s="64">
        <v>46103</v>
      </c>
      <c r="C2177" s="1" t="str">
        <f t="shared" si="34"/>
        <v>March</v>
      </c>
      <c r="D2177" t="s">
        <v>2254</v>
      </c>
      <c r="E2177" t="s">
        <v>5036</v>
      </c>
      <c r="F2177">
        <v>52</v>
      </c>
      <c r="G2177" t="s">
        <v>51</v>
      </c>
      <c r="H2177" t="s">
        <v>41</v>
      </c>
      <c r="I2177" s="2">
        <v>6837000</v>
      </c>
      <c r="J2177" s="3">
        <f>Raw_Data[[#This Row],[cicilan_per_bulan]]/Raw_Data[[#This Row],[penghasilan_bulanan]]</f>
        <v>0.22316805616498464</v>
      </c>
      <c r="K2177" t="s">
        <v>114</v>
      </c>
      <c r="L2177" t="s">
        <v>115</v>
      </c>
      <c r="M2177" t="s">
        <v>290</v>
      </c>
      <c r="N2177" t="s">
        <v>291</v>
      </c>
      <c r="O2177" t="s">
        <v>292</v>
      </c>
      <c r="P2177" s="2">
        <v>37849000</v>
      </c>
      <c r="Q2177" s="2">
        <v>9462000</v>
      </c>
      <c r="R2177" t="str">
        <f>IF(Raw_Data[[#This Row],[persen_dp]]&lt;15%,"Low",IF(Raw_Data[[#This Row],[persen_dp]]&gt;25%,"High","Medium"))</f>
        <v>Medium</v>
      </c>
      <c r="S2177" s="3">
        <v>0.25</v>
      </c>
      <c r="T2177">
        <v>24</v>
      </c>
      <c r="U2177">
        <v>0.14499999999999999</v>
      </c>
      <c r="V2177" s="2">
        <v>1525800</v>
      </c>
      <c r="W2177" s="2">
        <v>36620000</v>
      </c>
      <c r="X2177" t="str">
        <f>IF(OR(Raw_Data[[#This Row],[status_pembayaran]]="Macet",Raw_Data[[#This Row],[status_pembayaran]]="Kurang Lancar"),"Non Performing Loan","Performing")</f>
        <v>Performing</v>
      </c>
      <c r="Y2177" t="s">
        <v>47</v>
      </c>
      <c r="Z2177">
        <v>0</v>
      </c>
      <c r="AA2177">
        <v>0</v>
      </c>
      <c r="AB2177">
        <v>1</v>
      </c>
      <c r="AC2177" t="s">
        <v>58</v>
      </c>
      <c r="AD2177">
        <f>IF(Raw_Data[[#This Row],[rasio]]&lt;0.2,1,IF(Raw_Data[[#This Row],[rasio]]&lt;0.3,2,IF(Raw_Data[[#This Row],[rasio]]&lt;0.4,3,4)))</f>
        <v>2</v>
      </c>
      <c r="AE2177">
        <f>IF(Raw_Data[[#This Row],[kategori_dp]]="High",1,IF(Raw_Data[[#This Row],[kategori_dp]]="Medium",2,3))</f>
        <v>2</v>
      </c>
      <c r="AF2177">
        <f>IF(Raw_Data[[#This Row],[tenor_bulan]]&lt;=24,1,IF(Raw_Data[[#This Row],[tenor_bulan]]&lt;=36,2,IF(Raw_Data[[#This Row],[tenor_bulan]]&lt;=48,3,4)))</f>
        <v>1</v>
      </c>
      <c r="AG2177">
        <f>IF(Raw_Data[[#This Row],[jumlah_kali_telat]]=0,0,IF(Raw_Data[[#This Row],[jumlah_kali_telat]]&lt;=2,2,4))</f>
        <v>0</v>
      </c>
      <c r="AH2177">
        <f>Raw_Data[[#This Row],[Skor_Rasio]]+Raw_Data[[#This Row],[Skor_DP]]+Raw_Data[[#This Row],[Skor_Tenor]]+Raw_Data[[#This Row],[Skor_Telat]]</f>
        <v>5</v>
      </c>
      <c r="AI2177" t="str">
        <f>IF(Raw_Data[[#This Row],[Risk_Score]]&lt;=6,"Low Risk",IF(Raw_Data[[#This Row],[Risk_Score]]&lt;=8,"Medium Risk","High Risk"))</f>
        <v>Low Risk</v>
      </c>
      <c r="AJ2177">
        <f ca="1">IFERROR(DATEDIF(Raw_Data[[#This Row],[tanggal_pengajuan]],TODAY(),"m"),"N/A")</f>
        <v>7</v>
      </c>
      <c r="AK2177" t="str">
        <f ca="1">IF(ISNUMBER(Raw_Data[[#This Row],[MOB]]),IF(Raw_Data[[#This Row],[MOB]]&lt;6,"0-5 bulan",IF(Raw_Data[[#This Row],[MOB]]&lt;12,"6-11 bulan",IF(Raw_Data[[#This Row],[MOB]]&lt;24,"12-23 bulan","24+ bulan"))),"N/A")</f>
        <v>6-11 bulan</v>
      </c>
    </row>
    <row r="2178" spans="1:37" ht="14.25" customHeight="1" x14ac:dyDescent="0.45">
      <c r="A2178" t="s">
        <v>5037</v>
      </c>
      <c r="B2178" s="64">
        <v>46331</v>
      </c>
      <c r="C2178" s="1" t="str">
        <f t="shared" si="34"/>
        <v>November</v>
      </c>
      <c r="D2178" t="s">
        <v>1781</v>
      </c>
      <c r="E2178" t="s">
        <v>5038</v>
      </c>
      <c r="F2178">
        <v>53</v>
      </c>
      <c r="G2178" t="s">
        <v>40</v>
      </c>
      <c r="H2178" t="s">
        <v>108</v>
      </c>
      <c r="I2178" s="2">
        <v>6225000</v>
      </c>
      <c r="J2178" s="3">
        <f>Raw_Data[[#This Row],[cicilan_per_bulan]]/Raw_Data[[#This Row],[penghasilan_bulanan]]</f>
        <v>8.7694779116465865E-2</v>
      </c>
      <c r="K2178" t="s">
        <v>188</v>
      </c>
      <c r="L2178" t="s">
        <v>154</v>
      </c>
      <c r="M2178" t="s">
        <v>44</v>
      </c>
      <c r="N2178" t="s">
        <v>228</v>
      </c>
      <c r="O2178" t="s">
        <v>57</v>
      </c>
      <c r="P2178" s="2">
        <v>19510000</v>
      </c>
      <c r="Q2178" s="2">
        <v>2926000</v>
      </c>
      <c r="R2178" t="str">
        <f>IF(Raw_Data[[#This Row],[persen_dp]]&lt;15%,"Low",IF(Raw_Data[[#This Row],[persen_dp]]&gt;25%,"High","Medium"))</f>
        <v>Medium</v>
      </c>
      <c r="S2178" s="3">
        <v>0.15</v>
      </c>
      <c r="T2178">
        <v>48</v>
      </c>
      <c r="U2178">
        <v>0.14499999999999999</v>
      </c>
      <c r="V2178" s="2">
        <v>545900</v>
      </c>
      <c r="W2178" s="2">
        <v>26202000</v>
      </c>
      <c r="X2178" t="str">
        <f>IF(OR(Raw_Data[[#This Row],[status_pembayaran]]="Macet",Raw_Data[[#This Row],[status_pembayaran]]="Kurang Lancar"),"Non Performing Loan","Performing")</f>
        <v>Performing</v>
      </c>
      <c r="Y2178" t="s">
        <v>317</v>
      </c>
      <c r="Z2178">
        <v>0</v>
      </c>
      <c r="AA2178">
        <v>0</v>
      </c>
      <c r="AB2178">
        <v>0</v>
      </c>
      <c r="AC2178" t="s">
        <v>58</v>
      </c>
      <c r="AD2178">
        <f>IF(Raw_Data[[#This Row],[rasio]]&lt;0.2,1,IF(Raw_Data[[#This Row],[rasio]]&lt;0.3,2,IF(Raw_Data[[#This Row],[rasio]]&lt;0.4,3,4)))</f>
        <v>1</v>
      </c>
      <c r="AE2178">
        <f>IF(Raw_Data[[#This Row],[kategori_dp]]="High",1,IF(Raw_Data[[#This Row],[kategori_dp]]="Medium",2,3))</f>
        <v>2</v>
      </c>
      <c r="AF2178">
        <f>IF(Raw_Data[[#This Row],[tenor_bulan]]&lt;=24,1,IF(Raw_Data[[#This Row],[tenor_bulan]]&lt;=36,2,IF(Raw_Data[[#This Row],[tenor_bulan]]&lt;=48,3,4)))</f>
        <v>3</v>
      </c>
      <c r="AG2178">
        <f>IF(Raw_Data[[#This Row],[jumlah_kali_telat]]=0,0,IF(Raw_Data[[#This Row],[jumlah_kali_telat]]&lt;=2,2,4))</f>
        <v>0</v>
      </c>
      <c r="AH2178">
        <f>Raw_Data[[#This Row],[Skor_Rasio]]+Raw_Data[[#This Row],[Skor_DP]]+Raw_Data[[#This Row],[Skor_Tenor]]+Raw_Data[[#This Row],[Skor_Telat]]</f>
        <v>6</v>
      </c>
      <c r="AI2178" t="str">
        <f>IF(Raw_Data[[#This Row],[Risk_Score]]&lt;=6,"Low Risk",IF(Raw_Data[[#This Row],[Risk_Score]]&lt;=8,"Medium Risk","High Risk"))</f>
        <v>Low Risk</v>
      </c>
      <c r="AJ2178" t="str">
        <f ca="1">IFERROR(DATEDIF(Raw_Data[[#This Row],[tanggal_pengajuan]],TODAY(),"m"),"N/A")</f>
        <v>N/A</v>
      </c>
      <c r="AK2178" t="str">
        <f ca="1">IF(ISNUMBER(Raw_Data[[#This Row],[MOB]]),IF(Raw_Data[[#This Row],[MOB]]&lt;6,"0-5 bulan",IF(Raw_Data[[#This Row],[MOB]]&lt;12,"6-11 bulan",IF(Raw_Data[[#This Row],[MOB]]&lt;24,"12-23 bulan","24+ bulan"))),"N/A")</f>
        <v>N/A</v>
      </c>
    </row>
    <row r="2179" spans="1:37" ht="14.25" customHeight="1" x14ac:dyDescent="0.45">
      <c r="A2179" t="s">
        <v>5039</v>
      </c>
      <c r="B2179" s="64">
        <v>46158</v>
      </c>
      <c r="C2179" s="1" t="str">
        <f t="shared" si="34"/>
        <v>May</v>
      </c>
      <c r="D2179" t="s">
        <v>2223</v>
      </c>
      <c r="E2179" t="s">
        <v>5040</v>
      </c>
      <c r="F2179">
        <v>52</v>
      </c>
      <c r="G2179" t="s">
        <v>40</v>
      </c>
      <c r="H2179" t="s">
        <v>41</v>
      </c>
      <c r="I2179" s="2">
        <v>5238000</v>
      </c>
      <c r="J2179" s="3">
        <f>Raw_Data[[#This Row],[cicilan_per_bulan]]/Raw_Data[[#This Row],[penghasilan_bulanan]]</f>
        <v>0.12773959526536846</v>
      </c>
      <c r="K2179" t="s">
        <v>286</v>
      </c>
      <c r="L2179" t="s">
        <v>154</v>
      </c>
      <c r="M2179" t="s">
        <v>55</v>
      </c>
      <c r="N2179" t="s">
        <v>141</v>
      </c>
      <c r="O2179" t="s">
        <v>46</v>
      </c>
      <c r="P2179" s="2">
        <v>22381000</v>
      </c>
      <c r="Q2179" s="2">
        <v>5595000</v>
      </c>
      <c r="R2179" t="str">
        <f>IF(Raw_Data[[#This Row],[persen_dp]]&lt;15%,"Low",IF(Raw_Data[[#This Row],[persen_dp]]&gt;25%,"High","Medium"))</f>
        <v>Medium</v>
      </c>
      <c r="S2179" s="3">
        <v>0.25</v>
      </c>
      <c r="T2179">
        <v>36</v>
      </c>
      <c r="U2179">
        <v>0.14499999999999999</v>
      </c>
      <c r="V2179" s="2">
        <v>669100</v>
      </c>
      <c r="W2179" s="2">
        <v>24087000</v>
      </c>
      <c r="X2179" t="str">
        <f>IF(OR(Raw_Data[[#This Row],[status_pembayaran]]="Macet",Raw_Data[[#This Row],[status_pembayaran]]="Kurang Lancar"),"Non Performing Loan","Performing")</f>
        <v>Performing</v>
      </c>
      <c r="Y2179" t="s">
        <v>47</v>
      </c>
      <c r="Z2179">
        <v>0</v>
      </c>
      <c r="AA2179">
        <v>0</v>
      </c>
      <c r="AB2179">
        <v>1</v>
      </c>
      <c r="AC2179" t="s">
        <v>74</v>
      </c>
      <c r="AD2179">
        <f>IF(Raw_Data[[#This Row],[rasio]]&lt;0.2,1,IF(Raw_Data[[#This Row],[rasio]]&lt;0.3,2,IF(Raw_Data[[#This Row],[rasio]]&lt;0.4,3,4)))</f>
        <v>1</v>
      </c>
      <c r="AE2179">
        <f>IF(Raw_Data[[#This Row],[kategori_dp]]="High",1,IF(Raw_Data[[#This Row],[kategori_dp]]="Medium",2,3))</f>
        <v>2</v>
      </c>
      <c r="AF2179">
        <f>IF(Raw_Data[[#This Row],[tenor_bulan]]&lt;=24,1,IF(Raw_Data[[#This Row],[tenor_bulan]]&lt;=36,2,IF(Raw_Data[[#This Row],[tenor_bulan]]&lt;=48,3,4)))</f>
        <v>2</v>
      </c>
      <c r="AG2179">
        <f>IF(Raw_Data[[#This Row],[jumlah_kali_telat]]=0,0,IF(Raw_Data[[#This Row],[jumlah_kali_telat]]&lt;=2,2,4))</f>
        <v>0</v>
      </c>
      <c r="AH2179">
        <f>Raw_Data[[#This Row],[Skor_Rasio]]+Raw_Data[[#This Row],[Skor_DP]]+Raw_Data[[#This Row],[Skor_Tenor]]+Raw_Data[[#This Row],[Skor_Telat]]</f>
        <v>5</v>
      </c>
      <c r="AI2179" t="str">
        <f>IF(Raw_Data[[#This Row],[Risk_Score]]&lt;=6,"Low Risk",IF(Raw_Data[[#This Row],[Risk_Score]]&lt;=8,"Medium Risk","High Risk"))</f>
        <v>Low Risk</v>
      </c>
      <c r="AJ2179">
        <f ca="1">IFERROR(DATEDIF(Raw_Data[[#This Row],[tanggal_pengajuan]],TODAY(),"m"),"N/A")</f>
        <v>5</v>
      </c>
      <c r="AK2179" t="str">
        <f ca="1">IF(ISNUMBER(Raw_Data[[#This Row],[MOB]]),IF(Raw_Data[[#This Row],[MOB]]&lt;6,"0-5 bulan",IF(Raw_Data[[#This Row],[MOB]]&lt;12,"6-11 bulan",IF(Raw_Data[[#This Row],[MOB]]&lt;24,"12-23 bulan","24+ bulan"))),"N/A")</f>
        <v>0-5 bulan</v>
      </c>
    </row>
    <row r="2180" spans="1:37" ht="14.25" customHeight="1" x14ac:dyDescent="0.45">
      <c r="A2180" t="s">
        <v>5041</v>
      </c>
      <c r="B2180" s="64">
        <v>46027</v>
      </c>
      <c r="C2180" s="1" t="str">
        <f t="shared" si="34"/>
        <v>January</v>
      </c>
      <c r="D2180" t="s">
        <v>534</v>
      </c>
      <c r="E2180" t="s">
        <v>5042</v>
      </c>
      <c r="F2180">
        <v>37</v>
      </c>
      <c r="G2180" t="s">
        <v>51</v>
      </c>
      <c r="H2180" t="s">
        <v>41</v>
      </c>
      <c r="I2180" s="2">
        <v>5802000</v>
      </c>
      <c r="J2180" s="3">
        <f>Raw_Data[[#This Row],[cicilan_per_bulan]]/Raw_Data[[#This Row],[penghasilan_bulanan]]</f>
        <v>0.11737331954498449</v>
      </c>
      <c r="K2180" t="s">
        <v>192</v>
      </c>
      <c r="L2180" t="s">
        <v>128</v>
      </c>
      <c r="M2180" t="s">
        <v>44</v>
      </c>
      <c r="N2180" t="s">
        <v>228</v>
      </c>
      <c r="O2180" t="s">
        <v>57</v>
      </c>
      <c r="P2180" s="2">
        <v>19492000</v>
      </c>
      <c r="Q2180" s="2">
        <v>6822000</v>
      </c>
      <c r="R2180" t="str">
        <f>IF(Raw_Data[[#This Row],[persen_dp]]&lt;15%,"Low",IF(Raw_Data[[#This Row],[persen_dp]]&gt;25%,"High","Medium"))</f>
        <v>High</v>
      </c>
      <c r="S2180" s="3">
        <v>0.35</v>
      </c>
      <c r="T2180">
        <v>24</v>
      </c>
      <c r="U2180">
        <v>0.14499999999999999</v>
      </c>
      <c r="V2180" s="2">
        <v>681000</v>
      </c>
      <c r="W2180" s="2">
        <v>16344000</v>
      </c>
      <c r="X2180" t="str">
        <f>IF(OR(Raw_Data[[#This Row],[status_pembayaran]]="Macet",Raw_Data[[#This Row],[status_pembayaran]]="Kurang Lancar"),"Non Performing Loan","Performing")</f>
        <v>Performing</v>
      </c>
      <c r="Y2180" t="s">
        <v>47</v>
      </c>
      <c r="Z2180">
        <v>0</v>
      </c>
      <c r="AA2180">
        <v>0</v>
      </c>
      <c r="AB2180">
        <v>1</v>
      </c>
      <c r="AD2180">
        <f>IF(Raw_Data[[#This Row],[rasio]]&lt;0.2,1,IF(Raw_Data[[#This Row],[rasio]]&lt;0.3,2,IF(Raw_Data[[#This Row],[rasio]]&lt;0.4,3,4)))</f>
        <v>1</v>
      </c>
      <c r="AE2180">
        <f>IF(Raw_Data[[#This Row],[kategori_dp]]="High",1,IF(Raw_Data[[#This Row],[kategori_dp]]="Medium",2,3))</f>
        <v>1</v>
      </c>
      <c r="AF2180">
        <f>IF(Raw_Data[[#This Row],[tenor_bulan]]&lt;=24,1,IF(Raw_Data[[#This Row],[tenor_bulan]]&lt;=36,2,IF(Raw_Data[[#This Row],[tenor_bulan]]&lt;=48,3,4)))</f>
        <v>1</v>
      </c>
      <c r="AG2180">
        <f>IF(Raw_Data[[#This Row],[jumlah_kali_telat]]=0,0,IF(Raw_Data[[#This Row],[jumlah_kali_telat]]&lt;=2,2,4))</f>
        <v>0</v>
      </c>
      <c r="AH2180">
        <f>Raw_Data[[#This Row],[Skor_Rasio]]+Raw_Data[[#This Row],[Skor_DP]]+Raw_Data[[#This Row],[Skor_Tenor]]+Raw_Data[[#This Row],[Skor_Telat]]</f>
        <v>3</v>
      </c>
      <c r="AI2180" t="str">
        <f>IF(Raw_Data[[#This Row],[Risk_Score]]&lt;=6,"Low Risk",IF(Raw_Data[[#This Row],[Risk_Score]]&lt;=8,"Medium Risk","High Risk"))</f>
        <v>Low Risk</v>
      </c>
      <c r="AJ2180">
        <f ca="1">IFERROR(DATEDIF(Raw_Data[[#This Row],[tanggal_pengajuan]],TODAY(),"m"),"N/A")</f>
        <v>9</v>
      </c>
      <c r="AK2180" t="str">
        <f ca="1">IF(ISNUMBER(Raw_Data[[#This Row],[MOB]]),IF(Raw_Data[[#This Row],[MOB]]&lt;6,"0-5 bulan",IF(Raw_Data[[#This Row],[MOB]]&lt;12,"6-11 bulan",IF(Raw_Data[[#This Row],[MOB]]&lt;24,"12-23 bulan","24+ bulan"))),"N/A")</f>
        <v>6-11 bulan</v>
      </c>
    </row>
    <row r="2181" spans="1:37" ht="14.25" customHeight="1" x14ac:dyDescent="0.45">
      <c r="A2181" t="s">
        <v>5043</v>
      </c>
      <c r="B2181" s="64">
        <v>46090</v>
      </c>
      <c r="C2181" s="1" t="str">
        <f t="shared" si="34"/>
        <v>March</v>
      </c>
      <c r="D2181" t="s">
        <v>1525</v>
      </c>
      <c r="E2181" t="s">
        <v>5044</v>
      </c>
      <c r="F2181">
        <v>53</v>
      </c>
      <c r="G2181" t="s">
        <v>51</v>
      </c>
      <c r="H2181" t="s">
        <v>96</v>
      </c>
      <c r="I2181" s="2">
        <v>5278000</v>
      </c>
      <c r="J2181" s="3">
        <f>Raw_Data[[#This Row],[cicilan_per_bulan]]/Raw_Data[[#This Row],[penghasilan_bulanan]]</f>
        <v>0.23476695718075027</v>
      </c>
      <c r="K2181" t="s">
        <v>81</v>
      </c>
      <c r="L2181" t="s">
        <v>82</v>
      </c>
      <c r="M2181" t="s">
        <v>44</v>
      </c>
      <c r="N2181" t="s">
        <v>83</v>
      </c>
      <c r="O2181" t="s">
        <v>57</v>
      </c>
      <c r="P2181" s="2">
        <v>18552000</v>
      </c>
      <c r="Q2181" s="2">
        <v>5566000</v>
      </c>
      <c r="R2181" t="str">
        <f>IF(Raw_Data[[#This Row],[persen_dp]]&lt;15%,"Low",IF(Raw_Data[[#This Row],[persen_dp]]&gt;25%,"High","Medium"))</f>
        <v>High</v>
      </c>
      <c r="S2181" s="3">
        <v>0.3</v>
      </c>
      <c r="T2181">
        <v>12</v>
      </c>
      <c r="U2181">
        <v>0.14499999999999999</v>
      </c>
      <c r="V2181" s="2">
        <v>1239100</v>
      </c>
      <c r="W2181" s="2">
        <v>14869000</v>
      </c>
      <c r="X2181" t="str">
        <f>IF(OR(Raw_Data[[#This Row],[status_pembayaran]]="Macet",Raw_Data[[#This Row],[status_pembayaran]]="Kurang Lancar"),"Non Performing Loan","Performing")</f>
        <v>Performing</v>
      </c>
      <c r="Y2181" t="s">
        <v>47</v>
      </c>
      <c r="Z2181">
        <v>0</v>
      </c>
      <c r="AA2181">
        <v>0</v>
      </c>
      <c r="AB2181">
        <v>1</v>
      </c>
      <c r="AC2181" t="s">
        <v>66</v>
      </c>
      <c r="AD2181">
        <f>IF(Raw_Data[[#This Row],[rasio]]&lt;0.2,1,IF(Raw_Data[[#This Row],[rasio]]&lt;0.3,2,IF(Raw_Data[[#This Row],[rasio]]&lt;0.4,3,4)))</f>
        <v>2</v>
      </c>
      <c r="AE2181">
        <f>IF(Raw_Data[[#This Row],[kategori_dp]]="High",1,IF(Raw_Data[[#This Row],[kategori_dp]]="Medium",2,3))</f>
        <v>1</v>
      </c>
      <c r="AF2181">
        <f>IF(Raw_Data[[#This Row],[tenor_bulan]]&lt;=24,1,IF(Raw_Data[[#This Row],[tenor_bulan]]&lt;=36,2,IF(Raw_Data[[#This Row],[tenor_bulan]]&lt;=48,3,4)))</f>
        <v>1</v>
      </c>
      <c r="AG2181">
        <f>IF(Raw_Data[[#This Row],[jumlah_kali_telat]]=0,0,IF(Raw_Data[[#This Row],[jumlah_kali_telat]]&lt;=2,2,4))</f>
        <v>0</v>
      </c>
      <c r="AH2181">
        <f>Raw_Data[[#This Row],[Skor_Rasio]]+Raw_Data[[#This Row],[Skor_DP]]+Raw_Data[[#This Row],[Skor_Tenor]]+Raw_Data[[#This Row],[Skor_Telat]]</f>
        <v>4</v>
      </c>
      <c r="AI2181" t="str">
        <f>IF(Raw_Data[[#This Row],[Risk_Score]]&lt;=6,"Low Risk",IF(Raw_Data[[#This Row],[Risk_Score]]&lt;=8,"Medium Risk","High Risk"))</f>
        <v>Low Risk</v>
      </c>
      <c r="AJ2181">
        <f ca="1">IFERROR(DATEDIF(Raw_Data[[#This Row],[tanggal_pengajuan]],TODAY(),"m"),"N/A")</f>
        <v>7</v>
      </c>
      <c r="AK2181" t="str">
        <f ca="1">IF(ISNUMBER(Raw_Data[[#This Row],[MOB]]),IF(Raw_Data[[#This Row],[MOB]]&lt;6,"0-5 bulan",IF(Raw_Data[[#This Row],[MOB]]&lt;12,"6-11 bulan",IF(Raw_Data[[#This Row],[MOB]]&lt;24,"12-23 bulan","24+ bulan"))),"N/A")</f>
        <v>6-11 bulan</v>
      </c>
    </row>
    <row r="2182" spans="1:37" ht="14.25" customHeight="1" x14ac:dyDescent="0.45">
      <c r="A2182" t="s">
        <v>5045</v>
      </c>
      <c r="B2182" s="64">
        <v>46134</v>
      </c>
      <c r="C2182" s="1" t="str">
        <f t="shared" si="34"/>
        <v>April</v>
      </c>
      <c r="D2182" t="s">
        <v>1837</v>
      </c>
      <c r="E2182" t="s">
        <v>5046</v>
      </c>
      <c r="F2182">
        <v>43</v>
      </c>
      <c r="G2182" t="s">
        <v>51</v>
      </c>
      <c r="H2182" t="s">
        <v>126</v>
      </c>
      <c r="I2182" s="2">
        <v>3760000</v>
      </c>
      <c r="J2182" s="3">
        <f>Raw_Data[[#This Row],[cicilan_per_bulan]]/Raw_Data[[#This Row],[penghasilan_bulanan]]</f>
        <v>0.1064627659574468</v>
      </c>
      <c r="K2182" t="s">
        <v>192</v>
      </c>
      <c r="L2182" t="s">
        <v>128</v>
      </c>
      <c r="M2182" t="s">
        <v>44</v>
      </c>
      <c r="N2182" t="s">
        <v>83</v>
      </c>
      <c r="O2182" t="s">
        <v>57</v>
      </c>
      <c r="P2182" s="2">
        <v>18566000</v>
      </c>
      <c r="Q2182" s="2">
        <v>4641000</v>
      </c>
      <c r="R2182" t="str">
        <f>IF(Raw_Data[[#This Row],[persen_dp]]&lt;15%,"Low",IF(Raw_Data[[#This Row],[persen_dp]]&gt;25%,"High","Medium"))</f>
        <v>Medium</v>
      </c>
      <c r="S2182" s="3">
        <v>0.25</v>
      </c>
      <c r="T2182">
        <v>60</v>
      </c>
      <c r="U2182">
        <v>0.14499999999999999</v>
      </c>
      <c r="V2182" s="2">
        <v>400300</v>
      </c>
      <c r="W2182" s="2">
        <v>24020000</v>
      </c>
      <c r="X2182" t="str">
        <f>IF(OR(Raw_Data[[#This Row],[status_pembayaran]]="Macet",Raw_Data[[#This Row],[status_pembayaran]]="Kurang Lancar"),"Non Performing Loan","Performing")</f>
        <v>Performing</v>
      </c>
      <c r="Y2182" t="s">
        <v>47</v>
      </c>
      <c r="Z2182">
        <v>0</v>
      </c>
      <c r="AA2182">
        <v>0</v>
      </c>
      <c r="AB2182">
        <v>1</v>
      </c>
      <c r="AC2182" t="s">
        <v>137</v>
      </c>
      <c r="AD2182">
        <f>IF(Raw_Data[[#This Row],[rasio]]&lt;0.2,1,IF(Raw_Data[[#This Row],[rasio]]&lt;0.3,2,IF(Raw_Data[[#This Row],[rasio]]&lt;0.4,3,4)))</f>
        <v>1</v>
      </c>
      <c r="AE2182">
        <f>IF(Raw_Data[[#This Row],[kategori_dp]]="High",1,IF(Raw_Data[[#This Row],[kategori_dp]]="Medium",2,3))</f>
        <v>2</v>
      </c>
      <c r="AF2182">
        <f>IF(Raw_Data[[#This Row],[tenor_bulan]]&lt;=24,1,IF(Raw_Data[[#This Row],[tenor_bulan]]&lt;=36,2,IF(Raw_Data[[#This Row],[tenor_bulan]]&lt;=48,3,4)))</f>
        <v>4</v>
      </c>
      <c r="AG2182">
        <f>IF(Raw_Data[[#This Row],[jumlah_kali_telat]]=0,0,IF(Raw_Data[[#This Row],[jumlah_kali_telat]]&lt;=2,2,4))</f>
        <v>0</v>
      </c>
      <c r="AH2182">
        <f>Raw_Data[[#This Row],[Skor_Rasio]]+Raw_Data[[#This Row],[Skor_DP]]+Raw_Data[[#This Row],[Skor_Tenor]]+Raw_Data[[#This Row],[Skor_Telat]]</f>
        <v>7</v>
      </c>
      <c r="AI2182" t="str">
        <f>IF(Raw_Data[[#This Row],[Risk_Score]]&lt;=6,"Low Risk",IF(Raw_Data[[#This Row],[Risk_Score]]&lt;=8,"Medium Risk","High Risk"))</f>
        <v>Medium Risk</v>
      </c>
      <c r="AJ2182">
        <f ca="1">IFERROR(DATEDIF(Raw_Data[[#This Row],[tanggal_pengajuan]],TODAY(),"m"),"N/A")</f>
        <v>6</v>
      </c>
      <c r="AK2182" t="str">
        <f ca="1">IF(ISNUMBER(Raw_Data[[#This Row],[MOB]]),IF(Raw_Data[[#This Row],[MOB]]&lt;6,"0-5 bulan",IF(Raw_Data[[#This Row],[MOB]]&lt;12,"6-11 bulan",IF(Raw_Data[[#This Row],[MOB]]&lt;24,"12-23 bulan","24+ bulan"))),"N/A")</f>
        <v>6-11 bulan</v>
      </c>
    </row>
    <row r="2183" spans="1:37" ht="14.25" customHeight="1" x14ac:dyDescent="0.45">
      <c r="A2183" t="s">
        <v>5047</v>
      </c>
      <c r="B2183" s="64">
        <v>46073</v>
      </c>
      <c r="C2183" s="1" t="str">
        <f t="shared" si="34"/>
        <v>February</v>
      </c>
      <c r="D2183" t="s">
        <v>1103</v>
      </c>
      <c r="E2183" t="s">
        <v>5048</v>
      </c>
      <c r="F2183">
        <v>39</v>
      </c>
      <c r="G2183" t="s">
        <v>51</v>
      </c>
      <c r="H2183" t="s">
        <v>90</v>
      </c>
      <c r="I2183" s="2">
        <v>3703000</v>
      </c>
      <c r="J2183" s="3">
        <f>Raw_Data[[#This Row],[cicilan_per_bulan]]/Raw_Data[[#This Row],[penghasilan_bulanan]]</f>
        <v>0.24906832298136647</v>
      </c>
      <c r="K2183" t="s">
        <v>167</v>
      </c>
      <c r="L2183" t="s">
        <v>110</v>
      </c>
      <c r="M2183" t="s">
        <v>72</v>
      </c>
      <c r="N2183" t="s">
        <v>73</v>
      </c>
      <c r="O2183" t="s">
        <v>46</v>
      </c>
      <c r="P2183" s="2">
        <v>20188000</v>
      </c>
      <c r="Q2183" s="2">
        <v>3028000</v>
      </c>
      <c r="R2183" t="str">
        <f>IF(Raw_Data[[#This Row],[persen_dp]]&lt;15%,"Low",IF(Raw_Data[[#This Row],[persen_dp]]&gt;25%,"High","Medium"))</f>
        <v>Medium</v>
      </c>
      <c r="S2183" s="3">
        <v>0.15</v>
      </c>
      <c r="T2183">
        <v>24</v>
      </c>
      <c r="U2183">
        <v>0.14499999999999999</v>
      </c>
      <c r="V2183" s="2">
        <v>922300</v>
      </c>
      <c r="W2183" s="2">
        <v>22136000</v>
      </c>
      <c r="X2183" t="str">
        <f>IF(OR(Raw_Data[[#This Row],[status_pembayaran]]="Macet",Raw_Data[[#This Row],[status_pembayaran]]="Kurang Lancar"),"Non Performing Loan","Performing")</f>
        <v>Performing</v>
      </c>
      <c r="Y2183" t="s">
        <v>47</v>
      </c>
      <c r="Z2183">
        <v>0</v>
      </c>
      <c r="AA2183">
        <v>0</v>
      </c>
      <c r="AB2183">
        <v>1</v>
      </c>
      <c r="AD2183">
        <f>IF(Raw_Data[[#This Row],[rasio]]&lt;0.2,1,IF(Raw_Data[[#This Row],[rasio]]&lt;0.3,2,IF(Raw_Data[[#This Row],[rasio]]&lt;0.4,3,4)))</f>
        <v>2</v>
      </c>
      <c r="AE2183">
        <f>IF(Raw_Data[[#This Row],[kategori_dp]]="High",1,IF(Raw_Data[[#This Row],[kategori_dp]]="Medium",2,3))</f>
        <v>2</v>
      </c>
      <c r="AF2183">
        <f>IF(Raw_Data[[#This Row],[tenor_bulan]]&lt;=24,1,IF(Raw_Data[[#This Row],[tenor_bulan]]&lt;=36,2,IF(Raw_Data[[#This Row],[tenor_bulan]]&lt;=48,3,4)))</f>
        <v>1</v>
      </c>
      <c r="AG2183">
        <f>IF(Raw_Data[[#This Row],[jumlah_kali_telat]]=0,0,IF(Raw_Data[[#This Row],[jumlah_kali_telat]]&lt;=2,2,4))</f>
        <v>0</v>
      </c>
      <c r="AH2183">
        <f>Raw_Data[[#This Row],[Skor_Rasio]]+Raw_Data[[#This Row],[Skor_DP]]+Raw_Data[[#This Row],[Skor_Tenor]]+Raw_Data[[#This Row],[Skor_Telat]]</f>
        <v>5</v>
      </c>
      <c r="AI2183" t="str">
        <f>IF(Raw_Data[[#This Row],[Risk_Score]]&lt;=6,"Low Risk",IF(Raw_Data[[#This Row],[Risk_Score]]&lt;=8,"Medium Risk","High Risk"))</f>
        <v>Low Risk</v>
      </c>
      <c r="AJ2183">
        <f ca="1">IFERROR(DATEDIF(Raw_Data[[#This Row],[tanggal_pengajuan]],TODAY(),"m"),"N/A")</f>
        <v>8</v>
      </c>
      <c r="AK2183" t="str">
        <f ca="1">IF(ISNUMBER(Raw_Data[[#This Row],[MOB]]),IF(Raw_Data[[#This Row],[MOB]]&lt;6,"0-5 bulan",IF(Raw_Data[[#This Row],[MOB]]&lt;12,"6-11 bulan",IF(Raw_Data[[#This Row],[MOB]]&lt;24,"12-23 bulan","24+ bulan"))),"N/A")</f>
        <v>6-11 bulan</v>
      </c>
    </row>
    <row r="2184" spans="1:37" ht="14.25" customHeight="1" x14ac:dyDescent="0.45">
      <c r="A2184" t="s">
        <v>5049</v>
      </c>
      <c r="B2184" s="64">
        <v>46192</v>
      </c>
      <c r="C2184" s="1" t="str">
        <f t="shared" si="34"/>
        <v>June</v>
      </c>
      <c r="D2184" t="s">
        <v>186</v>
      </c>
      <c r="E2184" t="s">
        <v>5050</v>
      </c>
      <c r="F2184">
        <v>40</v>
      </c>
      <c r="G2184" t="s">
        <v>51</v>
      </c>
      <c r="H2184" t="s">
        <v>41</v>
      </c>
      <c r="I2184" s="2">
        <v>7457000</v>
      </c>
      <c r="J2184" s="3">
        <f>Raw_Data[[#This Row],[cicilan_per_bulan]]/Raw_Data[[#This Row],[penghasilan_bulanan]]</f>
        <v>0.19837736355102589</v>
      </c>
      <c r="K2184" t="s">
        <v>102</v>
      </c>
      <c r="L2184" t="s">
        <v>103</v>
      </c>
      <c r="M2184" t="s">
        <v>55</v>
      </c>
      <c r="N2184" t="s">
        <v>121</v>
      </c>
      <c r="O2184" t="s">
        <v>122</v>
      </c>
      <c r="P2184" s="2">
        <v>36697000</v>
      </c>
      <c r="Q2184" s="2">
        <v>9174000</v>
      </c>
      <c r="R2184" t="str">
        <f>IF(Raw_Data[[#This Row],[persen_dp]]&lt;15%,"Low",IF(Raw_Data[[#This Row],[persen_dp]]&gt;25%,"High","Medium"))</f>
        <v>Medium</v>
      </c>
      <c r="S2184" s="3">
        <v>0.25</v>
      </c>
      <c r="T2184">
        <v>24</v>
      </c>
      <c r="U2184">
        <v>0.14499999999999999</v>
      </c>
      <c r="V2184" s="2">
        <v>1479300</v>
      </c>
      <c r="W2184" s="2">
        <v>35504000</v>
      </c>
      <c r="X2184" t="str">
        <f>IF(OR(Raw_Data[[#This Row],[status_pembayaran]]="Macet",Raw_Data[[#This Row],[status_pembayaran]]="Kurang Lancar"),"Non Performing Loan","Performing")</f>
        <v>Performing</v>
      </c>
      <c r="Y2184" t="s">
        <v>47</v>
      </c>
      <c r="Z2184">
        <v>0</v>
      </c>
      <c r="AA2184">
        <v>0</v>
      </c>
      <c r="AB2184">
        <v>1</v>
      </c>
      <c r="AC2184" t="s">
        <v>137</v>
      </c>
      <c r="AD2184">
        <f>IF(Raw_Data[[#This Row],[rasio]]&lt;0.2,1,IF(Raw_Data[[#This Row],[rasio]]&lt;0.3,2,IF(Raw_Data[[#This Row],[rasio]]&lt;0.4,3,4)))</f>
        <v>1</v>
      </c>
      <c r="AE2184">
        <f>IF(Raw_Data[[#This Row],[kategori_dp]]="High",1,IF(Raw_Data[[#This Row],[kategori_dp]]="Medium",2,3))</f>
        <v>2</v>
      </c>
      <c r="AF2184">
        <f>IF(Raw_Data[[#This Row],[tenor_bulan]]&lt;=24,1,IF(Raw_Data[[#This Row],[tenor_bulan]]&lt;=36,2,IF(Raw_Data[[#This Row],[tenor_bulan]]&lt;=48,3,4)))</f>
        <v>1</v>
      </c>
      <c r="AG2184">
        <f>IF(Raw_Data[[#This Row],[jumlah_kali_telat]]=0,0,IF(Raw_Data[[#This Row],[jumlah_kali_telat]]&lt;=2,2,4))</f>
        <v>0</v>
      </c>
      <c r="AH2184">
        <f>Raw_Data[[#This Row],[Skor_Rasio]]+Raw_Data[[#This Row],[Skor_DP]]+Raw_Data[[#This Row],[Skor_Tenor]]+Raw_Data[[#This Row],[Skor_Telat]]</f>
        <v>4</v>
      </c>
      <c r="AI2184" t="str">
        <f>IF(Raw_Data[[#This Row],[Risk_Score]]&lt;=6,"Low Risk",IF(Raw_Data[[#This Row],[Risk_Score]]&lt;=8,"Medium Risk","High Risk"))</f>
        <v>Low Risk</v>
      </c>
      <c r="AJ2184">
        <f ca="1">IFERROR(DATEDIF(Raw_Data[[#This Row],[tanggal_pengajuan]],TODAY(),"m"),"N/A")</f>
        <v>4</v>
      </c>
      <c r="AK2184" t="str">
        <f ca="1">IF(ISNUMBER(Raw_Data[[#This Row],[MOB]]),IF(Raw_Data[[#This Row],[MOB]]&lt;6,"0-5 bulan",IF(Raw_Data[[#This Row],[MOB]]&lt;12,"6-11 bulan",IF(Raw_Data[[#This Row],[MOB]]&lt;24,"12-23 bulan","24+ bulan"))),"N/A")</f>
        <v>0-5 bulan</v>
      </c>
    </row>
    <row r="2185" spans="1:37" ht="14.25" customHeight="1" x14ac:dyDescent="0.45">
      <c r="A2185" t="s">
        <v>5051</v>
      </c>
      <c r="B2185" s="64">
        <v>46058</v>
      </c>
      <c r="C2185" s="1" t="str">
        <f t="shared" si="34"/>
        <v>February</v>
      </c>
      <c r="D2185" t="s">
        <v>4669</v>
      </c>
      <c r="E2185" t="s">
        <v>5052</v>
      </c>
      <c r="F2185">
        <v>25</v>
      </c>
      <c r="G2185" t="s">
        <v>51</v>
      </c>
      <c r="H2185" t="s">
        <v>108</v>
      </c>
      <c r="I2185" s="2">
        <v>4460000</v>
      </c>
      <c r="J2185" s="3">
        <f>Raw_Data[[#This Row],[cicilan_per_bulan]]/Raw_Data[[#This Row],[penghasilan_bulanan]]</f>
        <v>0.17318385650224216</v>
      </c>
      <c r="K2185" t="s">
        <v>42</v>
      </c>
      <c r="L2185" t="s">
        <v>43</v>
      </c>
      <c r="M2185" t="s">
        <v>249</v>
      </c>
      <c r="N2185" t="s">
        <v>250</v>
      </c>
      <c r="O2185" t="s">
        <v>57</v>
      </c>
      <c r="P2185" s="2">
        <v>15967000</v>
      </c>
      <c r="Q2185" s="2">
        <v>1597000</v>
      </c>
      <c r="R2185" t="str">
        <f>IF(Raw_Data[[#This Row],[persen_dp]]&lt;15%,"Low",IF(Raw_Data[[#This Row],[persen_dp]]&gt;25%,"High","Medium"))</f>
        <v>Low</v>
      </c>
      <c r="S2185" s="3">
        <v>0.1</v>
      </c>
      <c r="T2185">
        <v>24</v>
      </c>
      <c r="U2185">
        <v>0.14499999999999999</v>
      </c>
      <c r="V2185" s="2">
        <v>772400</v>
      </c>
      <c r="W2185" s="2">
        <v>18537000</v>
      </c>
      <c r="X2185" t="str">
        <f>IF(OR(Raw_Data[[#This Row],[status_pembayaran]]="Macet",Raw_Data[[#This Row],[status_pembayaran]]="Kurang Lancar"),"Non Performing Loan","Performing")</f>
        <v>Performing</v>
      </c>
      <c r="Y2185" t="s">
        <v>47</v>
      </c>
      <c r="Z2185">
        <v>0</v>
      </c>
      <c r="AA2185">
        <v>0</v>
      </c>
      <c r="AB2185">
        <v>1</v>
      </c>
      <c r="AC2185" t="s">
        <v>74</v>
      </c>
      <c r="AD2185">
        <f>IF(Raw_Data[[#This Row],[rasio]]&lt;0.2,1,IF(Raw_Data[[#This Row],[rasio]]&lt;0.3,2,IF(Raw_Data[[#This Row],[rasio]]&lt;0.4,3,4)))</f>
        <v>1</v>
      </c>
      <c r="AE2185">
        <f>IF(Raw_Data[[#This Row],[kategori_dp]]="High",1,IF(Raw_Data[[#This Row],[kategori_dp]]="Medium",2,3))</f>
        <v>3</v>
      </c>
      <c r="AF2185">
        <f>IF(Raw_Data[[#This Row],[tenor_bulan]]&lt;=24,1,IF(Raw_Data[[#This Row],[tenor_bulan]]&lt;=36,2,IF(Raw_Data[[#This Row],[tenor_bulan]]&lt;=48,3,4)))</f>
        <v>1</v>
      </c>
      <c r="AG2185">
        <f>IF(Raw_Data[[#This Row],[jumlah_kali_telat]]=0,0,IF(Raw_Data[[#This Row],[jumlah_kali_telat]]&lt;=2,2,4))</f>
        <v>0</v>
      </c>
      <c r="AH2185">
        <f>Raw_Data[[#This Row],[Skor_Rasio]]+Raw_Data[[#This Row],[Skor_DP]]+Raw_Data[[#This Row],[Skor_Tenor]]+Raw_Data[[#This Row],[Skor_Telat]]</f>
        <v>5</v>
      </c>
      <c r="AI2185" t="str">
        <f>IF(Raw_Data[[#This Row],[Risk_Score]]&lt;=6,"Low Risk",IF(Raw_Data[[#This Row],[Risk_Score]]&lt;=8,"Medium Risk","High Risk"))</f>
        <v>Low Risk</v>
      </c>
      <c r="AJ2185">
        <f ca="1">IFERROR(DATEDIF(Raw_Data[[#This Row],[tanggal_pengajuan]],TODAY(),"m"),"N/A")</f>
        <v>8</v>
      </c>
      <c r="AK2185" t="str">
        <f ca="1">IF(ISNUMBER(Raw_Data[[#This Row],[MOB]]),IF(Raw_Data[[#This Row],[MOB]]&lt;6,"0-5 bulan",IF(Raw_Data[[#This Row],[MOB]]&lt;12,"6-11 bulan",IF(Raw_Data[[#This Row],[MOB]]&lt;24,"12-23 bulan","24+ bulan"))),"N/A")</f>
        <v>6-11 bulan</v>
      </c>
    </row>
    <row r="2186" spans="1:37" ht="14.25" customHeight="1" x14ac:dyDescent="0.45">
      <c r="A2186" t="s">
        <v>5053</v>
      </c>
      <c r="B2186" s="64">
        <v>46064</v>
      </c>
      <c r="C2186" s="1" t="str">
        <f t="shared" si="34"/>
        <v>February</v>
      </c>
      <c r="D2186" t="s">
        <v>575</v>
      </c>
      <c r="E2186" t="s">
        <v>5054</v>
      </c>
      <c r="F2186">
        <v>28</v>
      </c>
      <c r="G2186" t="s">
        <v>51</v>
      </c>
      <c r="H2186" t="s">
        <v>152</v>
      </c>
      <c r="I2186" s="2">
        <v>3786000</v>
      </c>
      <c r="J2186" s="3">
        <f>Raw_Data[[#This Row],[cicilan_per_bulan]]/Raw_Data[[#This Row],[penghasilan_bulanan]]</f>
        <v>0.48906497622820921</v>
      </c>
      <c r="K2186" t="s">
        <v>167</v>
      </c>
      <c r="L2186" t="s">
        <v>110</v>
      </c>
      <c r="M2186" t="s">
        <v>290</v>
      </c>
      <c r="N2186" t="s">
        <v>291</v>
      </c>
      <c r="O2186" t="s">
        <v>292</v>
      </c>
      <c r="P2186" s="2">
        <v>36500000</v>
      </c>
      <c r="Q2186" s="2">
        <v>9125000</v>
      </c>
      <c r="R2186" t="str">
        <f>IF(Raw_Data[[#This Row],[persen_dp]]&lt;15%,"Low",IF(Raw_Data[[#This Row],[persen_dp]]&gt;25%,"High","Medium"))</f>
        <v>Medium</v>
      </c>
      <c r="S2186" s="3">
        <v>0.25</v>
      </c>
      <c r="T2186">
        <v>18</v>
      </c>
      <c r="U2186">
        <v>0.14499999999999999</v>
      </c>
      <c r="V2186" s="2">
        <v>1851600</v>
      </c>
      <c r="W2186" s="2">
        <v>33329000</v>
      </c>
      <c r="X2186" t="str">
        <f>IF(OR(Raw_Data[[#This Row],[status_pembayaran]]="Macet",Raw_Data[[#This Row],[status_pembayaran]]="Kurang Lancar"),"Non Performing Loan","Performing")</f>
        <v>Performing</v>
      </c>
      <c r="Y2186" t="s">
        <v>47</v>
      </c>
      <c r="Z2186">
        <v>0</v>
      </c>
      <c r="AA2186">
        <v>0</v>
      </c>
      <c r="AB2186">
        <v>1</v>
      </c>
      <c r="AD2186">
        <f>IF(Raw_Data[[#This Row],[rasio]]&lt;0.2,1,IF(Raw_Data[[#This Row],[rasio]]&lt;0.3,2,IF(Raw_Data[[#This Row],[rasio]]&lt;0.4,3,4)))</f>
        <v>4</v>
      </c>
      <c r="AE2186">
        <f>IF(Raw_Data[[#This Row],[kategori_dp]]="High",1,IF(Raw_Data[[#This Row],[kategori_dp]]="Medium",2,3))</f>
        <v>2</v>
      </c>
      <c r="AF2186">
        <f>IF(Raw_Data[[#This Row],[tenor_bulan]]&lt;=24,1,IF(Raw_Data[[#This Row],[tenor_bulan]]&lt;=36,2,IF(Raw_Data[[#This Row],[tenor_bulan]]&lt;=48,3,4)))</f>
        <v>1</v>
      </c>
      <c r="AG2186">
        <f>IF(Raw_Data[[#This Row],[jumlah_kali_telat]]=0,0,IF(Raw_Data[[#This Row],[jumlah_kali_telat]]&lt;=2,2,4))</f>
        <v>0</v>
      </c>
      <c r="AH2186">
        <f>Raw_Data[[#This Row],[Skor_Rasio]]+Raw_Data[[#This Row],[Skor_DP]]+Raw_Data[[#This Row],[Skor_Tenor]]+Raw_Data[[#This Row],[Skor_Telat]]</f>
        <v>7</v>
      </c>
      <c r="AI2186" t="str">
        <f>IF(Raw_Data[[#This Row],[Risk_Score]]&lt;=6,"Low Risk",IF(Raw_Data[[#This Row],[Risk_Score]]&lt;=8,"Medium Risk","High Risk"))</f>
        <v>Medium Risk</v>
      </c>
      <c r="AJ2186">
        <f ca="1">IFERROR(DATEDIF(Raw_Data[[#This Row],[tanggal_pengajuan]],TODAY(),"m"),"N/A")</f>
        <v>8</v>
      </c>
      <c r="AK2186" t="str">
        <f ca="1">IF(ISNUMBER(Raw_Data[[#This Row],[MOB]]),IF(Raw_Data[[#This Row],[MOB]]&lt;6,"0-5 bulan",IF(Raw_Data[[#This Row],[MOB]]&lt;12,"6-11 bulan",IF(Raw_Data[[#This Row],[MOB]]&lt;24,"12-23 bulan","24+ bulan"))),"N/A")</f>
        <v>6-11 bulan</v>
      </c>
    </row>
    <row r="2187" spans="1:37" ht="14.25" customHeight="1" x14ac:dyDescent="0.45">
      <c r="A2187" t="s">
        <v>5055</v>
      </c>
      <c r="B2187" s="64">
        <v>46032</v>
      </c>
      <c r="C2187" s="1" t="str">
        <f t="shared" si="34"/>
        <v>January</v>
      </c>
      <c r="D2187" t="s">
        <v>588</v>
      </c>
      <c r="E2187" t="s">
        <v>5056</v>
      </c>
      <c r="F2187">
        <v>26</v>
      </c>
      <c r="G2187" t="s">
        <v>40</v>
      </c>
      <c r="H2187" t="s">
        <v>52</v>
      </c>
      <c r="I2187" s="2">
        <v>4093000</v>
      </c>
      <c r="J2187" s="3">
        <f>Raw_Data[[#This Row],[cicilan_per_bulan]]/Raw_Data[[#This Row],[penghasilan_bulanan]]</f>
        <v>0.92235524065477648</v>
      </c>
      <c r="K2187" t="s">
        <v>188</v>
      </c>
      <c r="L2187" t="s">
        <v>154</v>
      </c>
      <c r="M2187" t="s">
        <v>55</v>
      </c>
      <c r="N2187" t="s">
        <v>395</v>
      </c>
      <c r="O2187" t="s">
        <v>396</v>
      </c>
      <c r="P2187" s="2">
        <v>62015000</v>
      </c>
      <c r="Q2187" s="2">
        <v>6201000</v>
      </c>
      <c r="R2187" t="str">
        <f>IF(Raw_Data[[#This Row],[persen_dp]]&lt;15%,"Low",IF(Raw_Data[[#This Row],[persen_dp]]&gt;25%,"High","Medium"))</f>
        <v>Low</v>
      </c>
      <c r="S2187" s="3">
        <v>0.1</v>
      </c>
      <c r="T2187">
        <v>18</v>
      </c>
      <c r="U2187">
        <v>0.14499999999999999</v>
      </c>
      <c r="V2187" s="2">
        <v>3775200</v>
      </c>
      <c r="W2187" s="2">
        <v>67953000</v>
      </c>
      <c r="X2187" t="str">
        <f>IF(OR(Raw_Data[[#This Row],[status_pembayaran]]="Macet",Raw_Data[[#This Row],[status_pembayaran]]="Kurang Lancar"),"Non Performing Loan","Performing")</f>
        <v>Performing</v>
      </c>
      <c r="Y2187" t="s">
        <v>47</v>
      </c>
      <c r="Z2187">
        <v>0</v>
      </c>
      <c r="AA2187">
        <v>0</v>
      </c>
      <c r="AB2187">
        <v>1</v>
      </c>
      <c r="AD2187">
        <f>IF(Raw_Data[[#This Row],[rasio]]&lt;0.2,1,IF(Raw_Data[[#This Row],[rasio]]&lt;0.3,2,IF(Raw_Data[[#This Row],[rasio]]&lt;0.4,3,4)))</f>
        <v>4</v>
      </c>
      <c r="AE2187">
        <f>IF(Raw_Data[[#This Row],[kategori_dp]]="High",1,IF(Raw_Data[[#This Row],[kategori_dp]]="Medium",2,3))</f>
        <v>3</v>
      </c>
      <c r="AF2187">
        <f>IF(Raw_Data[[#This Row],[tenor_bulan]]&lt;=24,1,IF(Raw_Data[[#This Row],[tenor_bulan]]&lt;=36,2,IF(Raw_Data[[#This Row],[tenor_bulan]]&lt;=48,3,4)))</f>
        <v>1</v>
      </c>
      <c r="AG2187">
        <f>IF(Raw_Data[[#This Row],[jumlah_kali_telat]]=0,0,IF(Raw_Data[[#This Row],[jumlah_kali_telat]]&lt;=2,2,4))</f>
        <v>0</v>
      </c>
      <c r="AH2187">
        <f>Raw_Data[[#This Row],[Skor_Rasio]]+Raw_Data[[#This Row],[Skor_DP]]+Raw_Data[[#This Row],[Skor_Tenor]]+Raw_Data[[#This Row],[Skor_Telat]]</f>
        <v>8</v>
      </c>
      <c r="AI2187" t="str">
        <f>IF(Raw_Data[[#This Row],[Risk_Score]]&lt;=6,"Low Risk",IF(Raw_Data[[#This Row],[Risk_Score]]&lt;=8,"Medium Risk","High Risk"))</f>
        <v>Medium Risk</v>
      </c>
      <c r="AJ2187">
        <f ca="1">IFERROR(DATEDIF(Raw_Data[[#This Row],[tanggal_pengajuan]],TODAY(),"m"),"N/A")</f>
        <v>9</v>
      </c>
      <c r="AK2187" t="str">
        <f ca="1">IF(ISNUMBER(Raw_Data[[#This Row],[MOB]]),IF(Raw_Data[[#This Row],[MOB]]&lt;6,"0-5 bulan",IF(Raw_Data[[#This Row],[MOB]]&lt;12,"6-11 bulan",IF(Raw_Data[[#This Row],[MOB]]&lt;24,"12-23 bulan","24+ bulan"))),"N/A")</f>
        <v>6-11 bulan</v>
      </c>
    </row>
    <row r="2188" spans="1:37" ht="14.25" customHeight="1" x14ac:dyDescent="0.45">
      <c r="A2188" t="s">
        <v>5057</v>
      </c>
      <c r="B2188" s="64">
        <v>46161</v>
      </c>
      <c r="C2188" s="1" t="str">
        <f t="shared" si="34"/>
        <v>May</v>
      </c>
      <c r="D2188" t="s">
        <v>1770</v>
      </c>
      <c r="E2188" t="s">
        <v>5058</v>
      </c>
      <c r="F2188">
        <v>28</v>
      </c>
      <c r="G2188" t="s">
        <v>51</v>
      </c>
      <c r="H2188" t="s">
        <v>41</v>
      </c>
      <c r="I2188" s="2">
        <v>5765000</v>
      </c>
      <c r="J2188" s="3">
        <f>Raw_Data[[#This Row],[cicilan_per_bulan]]/Raw_Data[[#This Row],[penghasilan_bulanan]]</f>
        <v>0.1245793581960104</v>
      </c>
      <c r="K2188" t="s">
        <v>153</v>
      </c>
      <c r="L2188" t="s">
        <v>154</v>
      </c>
      <c r="M2188" t="s">
        <v>44</v>
      </c>
      <c r="N2188" t="s">
        <v>45</v>
      </c>
      <c r="O2188" t="s">
        <v>46</v>
      </c>
      <c r="P2188" s="2">
        <v>25669000</v>
      </c>
      <c r="Q2188" s="2">
        <v>3850000</v>
      </c>
      <c r="R2188" t="str">
        <f>IF(Raw_Data[[#This Row],[persen_dp]]&lt;15%,"Low",IF(Raw_Data[[#This Row],[persen_dp]]&gt;25%,"High","Medium"))</f>
        <v>Medium</v>
      </c>
      <c r="S2188" s="3">
        <v>0.15</v>
      </c>
      <c r="T2188">
        <v>48</v>
      </c>
      <c r="U2188">
        <v>0.14499999999999999</v>
      </c>
      <c r="V2188" s="2">
        <v>718200</v>
      </c>
      <c r="W2188" s="2">
        <v>34475000</v>
      </c>
      <c r="X2188" t="str">
        <f>IF(OR(Raw_Data[[#This Row],[status_pembayaran]]="Macet",Raw_Data[[#This Row],[status_pembayaran]]="Kurang Lancar"),"Non Performing Loan","Performing")</f>
        <v>Performing</v>
      </c>
      <c r="Y2188" t="s">
        <v>47</v>
      </c>
      <c r="Z2188">
        <v>0</v>
      </c>
      <c r="AA2188">
        <v>0</v>
      </c>
      <c r="AB2188">
        <v>1</v>
      </c>
      <c r="AC2188" t="s">
        <v>66</v>
      </c>
      <c r="AD2188">
        <f>IF(Raw_Data[[#This Row],[rasio]]&lt;0.2,1,IF(Raw_Data[[#This Row],[rasio]]&lt;0.3,2,IF(Raw_Data[[#This Row],[rasio]]&lt;0.4,3,4)))</f>
        <v>1</v>
      </c>
      <c r="AE2188">
        <f>IF(Raw_Data[[#This Row],[kategori_dp]]="High",1,IF(Raw_Data[[#This Row],[kategori_dp]]="Medium",2,3))</f>
        <v>2</v>
      </c>
      <c r="AF2188">
        <f>IF(Raw_Data[[#This Row],[tenor_bulan]]&lt;=24,1,IF(Raw_Data[[#This Row],[tenor_bulan]]&lt;=36,2,IF(Raw_Data[[#This Row],[tenor_bulan]]&lt;=48,3,4)))</f>
        <v>3</v>
      </c>
      <c r="AG2188">
        <f>IF(Raw_Data[[#This Row],[jumlah_kali_telat]]=0,0,IF(Raw_Data[[#This Row],[jumlah_kali_telat]]&lt;=2,2,4))</f>
        <v>0</v>
      </c>
      <c r="AH2188">
        <f>Raw_Data[[#This Row],[Skor_Rasio]]+Raw_Data[[#This Row],[Skor_DP]]+Raw_Data[[#This Row],[Skor_Tenor]]+Raw_Data[[#This Row],[Skor_Telat]]</f>
        <v>6</v>
      </c>
      <c r="AI2188" t="str">
        <f>IF(Raw_Data[[#This Row],[Risk_Score]]&lt;=6,"Low Risk",IF(Raw_Data[[#This Row],[Risk_Score]]&lt;=8,"Medium Risk","High Risk"))</f>
        <v>Low Risk</v>
      </c>
      <c r="AJ2188">
        <f ca="1">IFERROR(DATEDIF(Raw_Data[[#This Row],[tanggal_pengajuan]],TODAY(),"m"),"N/A")</f>
        <v>5</v>
      </c>
      <c r="AK2188" t="str">
        <f ca="1">IF(ISNUMBER(Raw_Data[[#This Row],[MOB]]),IF(Raw_Data[[#This Row],[MOB]]&lt;6,"0-5 bulan",IF(Raw_Data[[#This Row],[MOB]]&lt;12,"6-11 bulan",IF(Raw_Data[[#This Row],[MOB]]&lt;24,"12-23 bulan","24+ bulan"))),"N/A")</f>
        <v>0-5 bulan</v>
      </c>
    </row>
    <row r="2189" spans="1:37" ht="14.25" customHeight="1" x14ac:dyDescent="0.45">
      <c r="A2189" t="s">
        <v>5059</v>
      </c>
      <c r="B2189" s="64">
        <v>46131</v>
      </c>
      <c r="C2189" s="1" t="str">
        <f t="shared" si="34"/>
        <v>April</v>
      </c>
      <c r="D2189" t="s">
        <v>1545</v>
      </c>
      <c r="E2189" t="s">
        <v>5060</v>
      </c>
      <c r="F2189">
        <v>21</v>
      </c>
      <c r="G2189" t="s">
        <v>51</v>
      </c>
      <c r="H2189" t="s">
        <v>108</v>
      </c>
      <c r="I2189" s="2">
        <v>6476000</v>
      </c>
      <c r="J2189" s="3">
        <f>Raw_Data[[#This Row],[cicilan_per_bulan]]/Raw_Data[[#This Row],[penghasilan_bulanan]]</f>
        <v>8.6874613959234098E-2</v>
      </c>
      <c r="K2189" t="s">
        <v>91</v>
      </c>
      <c r="L2189" t="s">
        <v>92</v>
      </c>
      <c r="M2189" t="s">
        <v>44</v>
      </c>
      <c r="N2189" t="s">
        <v>129</v>
      </c>
      <c r="O2189" t="s">
        <v>130</v>
      </c>
      <c r="P2189" s="2">
        <v>23020000</v>
      </c>
      <c r="Q2189" s="2">
        <v>3453000</v>
      </c>
      <c r="R2189" t="str">
        <f>IF(Raw_Data[[#This Row],[persen_dp]]&lt;15%,"Low",IF(Raw_Data[[#This Row],[persen_dp]]&gt;25%,"High","Medium"))</f>
        <v>Medium</v>
      </c>
      <c r="S2189" s="3">
        <v>0.15</v>
      </c>
      <c r="T2189">
        <v>60</v>
      </c>
      <c r="U2189">
        <v>0.14499999999999999</v>
      </c>
      <c r="V2189" s="2">
        <v>562600</v>
      </c>
      <c r="W2189" s="2">
        <v>33754000</v>
      </c>
      <c r="X2189" t="str">
        <f>IF(OR(Raw_Data[[#This Row],[status_pembayaran]]="Macet",Raw_Data[[#This Row],[status_pembayaran]]="Kurang Lancar"),"Non Performing Loan","Performing")</f>
        <v>Performing</v>
      </c>
      <c r="Y2189" t="s">
        <v>47</v>
      </c>
      <c r="Z2189">
        <v>0</v>
      </c>
      <c r="AA2189">
        <v>0</v>
      </c>
      <c r="AB2189">
        <v>1</v>
      </c>
      <c r="AC2189" t="s">
        <v>137</v>
      </c>
      <c r="AD2189">
        <f>IF(Raw_Data[[#This Row],[rasio]]&lt;0.2,1,IF(Raw_Data[[#This Row],[rasio]]&lt;0.3,2,IF(Raw_Data[[#This Row],[rasio]]&lt;0.4,3,4)))</f>
        <v>1</v>
      </c>
      <c r="AE2189">
        <f>IF(Raw_Data[[#This Row],[kategori_dp]]="High",1,IF(Raw_Data[[#This Row],[kategori_dp]]="Medium",2,3))</f>
        <v>2</v>
      </c>
      <c r="AF2189">
        <f>IF(Raw_Data[[#This Row],[tenor_bulan]]&lt;=24,1,IF(Raw_Data[[#This Row],[tenor_bulan]]&lt;=36,2,IF(Raw_Data[[#This Row],[tenor_bulan]]&lt;=48,3,4)))</f>
        <v>4</v>
      </c>
      <c r="AG2189">
        <f>IF(Raw_Data[[#This Row],[jumlah_kali_telat]]=0,0,IF(Raw_Data[[#This Row],[jumlah_kali_telat]]&lt;=2,2,4))</f>
        <v>0</v>
      </c>
      <c r="AH2189">
        <f>Raw_Data[[#This Row],[Skor_Rasio]]+Raw_Data[[#This Row],[Skor_DP]]+Raw_Data[[#This Row],[Skor_Tenor]]+Raw_Data[[#This Row],[Skor_Telat]]</f>
        <v>7</v>
      </c>
      <c r="AI2189" t="str">
        <f>IF(Raw_Data[[#This Row],[Risk_Score]]&lt;=6,"Low Risk",IF(Raw_Data[[#This Row],[Risk_Score]]&lt;=8,"Medium Risk","High Risk"))</f>
        <v>Medium Risk</v>
      </c>
      <c r="AJ2189">
        <f ca="1">IFERROR(DATEDIF(Raw_Data[[#This Row],[tanggal_pengajuan]],TODAY(),"m"),"N/A")</f>
        <v>6</v>
      </c>
      <c r="AK2189" t="str">
        <f ca="1">IF(ISNUMBER(Raw_Data[[#This Row],[MOB]]),IF(Raw_Data[[#This Row],[MOB]]&lt;6,"0-5 bulan",IF(Raw_Data[[#This Row],[MOB]]&lt;12,"6-11 bulan",IF(Raw_Data[[#This Row],[MOB]]&lt;24,"12-23 bulan","24+ bulan"))),"N/A")</f>
        <v>6-11 bulan</v>
      </c>
    </row>
    <row r="2190" spans="1:37" ht="14.25" customHeight="1" x14ac:dyDescent="0.45">
      <c r="A2190" t="s">
        <v>5061</v>
      </c>
      <c r="B2190" s="64">
        <v>46125</v>
      </c>
      <c r="C2190" s="1" t="str">
        <f t="shared" si="34"/>
        <v>April</v>
      </c>
      <c r="D2190" t="s">
        <v>888</v>
      </c>
      <c r="E2190" t="s">
        <v>5062</v>
      </c>
      <c r="F2190">
        <v>27</v>
      </c>
      <c r="G2190" t="s">
        <v>40</v>
      </c>
      <c r="H2190" t="s">
        <v>41</v>
      </c>
      <c r="I2190" s="2">
        <v>7795000</v>
      </c>
      <c r="J2190" s="3">
        <f>Raw_Data[[#This Row],[cicilan_per_bulan]]/Raw_Data[[#This Row],[penghasilan_bulanan]]</f>
        <v>0.1430532392559333</v>
      </c>
      <c r="K2190" t="s">
        <v>145</v>
      </c>
      <c r="L2190" t="s">
        <v>146</v>
      </c>
      <c r="M2190" t="s">
        <v>44</v>
      </c>
      <c r="N2190" t="s">
        <v>129</v>
      </c>
      <c r="O2190" t="s">
        <v>130</v>
      </c>
      <c r="P2190" s="2">
        <v>23552000</v>
      </c>
      <c r="Q2190" s="2">
        <v>7066000</v>
      </c>
      <c r="R2190" t="str">
        <f>IF(Raw_Data[[#This Row],[persen_dp]]&lt;15%,"Low",IF(Raw_Data[[#This Row],[persen_dp]]&gt;25%,"High","Medium"))</f>
        <v>High</v>
      </c>
      <c r="S2190" s="3">
        <v>0.3</v>
      </c>
      <c r="T2190">
        <v>18</v>
      </c>
      <c r="U2190">
        <v>0.14499999999999999</v>
      </c>
      <c r="V2190" s="2">
        <v>1115100</v>
      </c>
      <c r="W2190" s="2">
        <v>20072000</v>
      </c>
      <c r="X2190" t="str">
        <f>IF(OR(Raw_Data[[#This Row],[status_pembayaran]]="Macet",Raw_Data[[#This Row],[status_pembayaran]]="Kurang Lancar"),"Non Performing Loan","Performing")</f>
        <v>Performing</v>
      </c>
      <c r="Y2190" t="s">
        <v>47</v>
      </c>
      <c r="Z2190">
        <v>0</v>
      </c>
      <c r="AA2190">
        <v>0</v>
      </c>
      <c r="AB2190">
        <v>1</v>
      </c>
      <c r="AC2190" t="s">
        <v>66</v>
      </c>
      <c r="AD2190">
        <f>IF(Raw_Data[[#This Row],[rasio]]&lt;0.2,1,IF(Raw_Data[[#This Row],[rasio]]&lt;0.3,2,IF(Raw_Data[[#This Row],[rasio]]&lt;0.4,3,4)))</f>
        <v>1</v>
      </c>
      <c r="AE2190">
        <f>IF(Raw_Data[[#This Row],[kategori_dp]]="High",1,IF(Raw_Data[[#This Row],[kategori_dp]]="Medium",2,3))</f>
        <v>1</v>
      </c>
      <c r="AF2190">
        <f>IF(Raw_Data[[#This Row],[tenor_bulan]]&lt;=24,1,IF(Raw_Data[[#This Row],[tenor_bulan]]&lt;=36,2,IF(Raw_Data[[#This Row],[tenor_bulan]]&lt;=48,3,4)))</f>
        <v>1</v>
      </c>
      <c r="AG2190">
        <f>IF(Raw_Data[[#This Row],[jumlah_kali_telat]]=0,0,IF(Raw_Data[[#This Row],[jumlah_kali_telat]]&lt;=2,2,4))</f>
        <v>0</v>
      </c>
      <c r="AH2190">
        <f>Raw_Data[[#This Row],[Skor_Rasio]]+Raw_Data[[#This Row],[Skor_DP]]+Raw_Data[[#This Row],[Skor_Tenor]]+Raw_Data[[#This Row],[Skor_Telat]]</f>
        <v>3</v>
      </c>
      <c r="AI2190" t="str">
        <f>IF(Raw_Data[[#This Row],[Risk_Score]]&lt;=6,"Low Risk",IF(Raw_Data[[#This Row],[Risk_Score]]&lt;=8,"Medium Risk","High Risk"))</f>
        <v>Low Risk</v>
      </c>
      <c r="AJ2190">
        <f ca="1">IFERROR(DATEDIF(Raw_Data[[#This Row],[tanggal_pengajuan]],TODAY(),"m"),"N/A")</f>
        <v>6</v>
      </c>
      <c r="AK2190" t="str">
        <f ca="1">IF(ISNUMBER(Raw_Data[[#This Row],[MOB]]),IF(Raw_Data[[#This Row],[MOB]]&lt;6,"0-5 bulan",IF(Raw_Data[[#This Row],[MOB]]&lt;12,"6-11 bulan",IF(Raw_Data[[#This Row],[MOB]]&lt;24,"12-23 bulan","24+ bulan"))),"N/A")</f>
        <v>6-11 bulan</v>
      </c>
    </row>
    <row r="2191" spans="1:37" ht="14.25" customHeight="1" x14ac:dyDescent="0.45">
      <c r="A2191" t="s">
        <v>5063</v>
      </c>
      <c r="B2191" s="64">
        <v>46173</v>
      </c>
      <c r="C2191" s="1" t="str">
        <f t="shared" si="34"/>
        <v>May</v>
      </c>
      <c r="D2191" t="s">
        <v>964</v>
      </c>
      <c r="E2191" t="s">
        <v>5064</v>
      </c>
      <c r="F2191">
        <v>21</v>
      </c>
      <c r="G2191" t="s">
        <v>51</v>
      </c>
      <c r="H2191" t="s">
        <v>90</v>
      </c>
      <c r="I2191" s="2">
        <v>4927000</v>
      </c>
      <c r="J2191" s="3">
        <f>Raw_Data[[#This Row],[cicilan_per_bulan]]/Raw_Data[[#This Row],[penghasilan_bulanan]]</f>
        <v>0.17609092754211489</v>
      </c>
      <c r="K2191" t="s">
        <v>286</v>
      </c>
      <c r="L2191" t="s">
        <v>154</v>
      </c>
      <c r="M2191" t="s">
        <v>55</v>
      </c>
      <c r="N2191" t="s">
        <v>121</v>
      </c>
      <c r="O2191" t="s">
        <v>122</v>
      </c>
      <c r="P2191" s="2">
        <v>36277000</v>
      </c>
      <c r="Q2191" s="2">
        <v>14511000</v>
      </c>
      <c r="R2191" t="str">
        <f>IF(Raw_Data[[#This Row],[persen_dp]]&lt;15%,"Low",IF(Raw_Data[[#This Row],[persen_dp]]&gt;25%,"High","Medium"))</f>
        <v>High</v>
      </c>
      <c r="S2191" s="3">
        <v>0.4</v>
      </c>
      <c r="T2191">
        <v>36</v>
      </c>
      <c r="U2191">
        <v>0.14499999999999999</v>
      </c>
      <c r="V2191" s="2">
        <v>867600</v>
      </c>
      <c r="W2191" s="2">
        <v>31234000</v>
      </c>
      <c r="X2191" t="str">
        <f>IF(OR(Raw_Data[[#This Row],[status_pembayaran]]="Macet",Raw_Data[[#This Row],[status_pembayaran]]="Kurang Lancar"),"Non Performing Loan","Performing")</f>
        <v>Performing</v>
      </c>
      <c r="Y2191" t="s">
        <v>47</v>
      </c>
      <c r="Z2191">
        <v>0</v>
      </c>
      <c r="AA2191">
        <v>0</v>
      </c>
      <c r="AB2191">
        <v>1</v>
      </c>
      <c r="AC2191" t="s">
        <v>104</v>
      </c>
      <c r="AD2191">
        <f>IF(Raw_Data[[#This Row],[rasio]]&lt;0.2,1,IF(Raw_Data[[#This Row],[rasio]]&lt;0.3,2,IF(Raw_Data[[#This Row],[rasio]]&lt;0.4,3,4)))</f>
        <v>1</v>
      </c>
      <c r="AE2191">
        <f>IF(Raw_Data[[#This Row],[kategori_dp]]="High",1,IF(Raw_Data[[#This Row],[kategori_dp]]="Medium",2,3))</f>
        <v>1</v>
      </c>
      <c r="AF2191">
        <f>IF(Raw_Data[[#This Row],[tenor_bulan]]&lt;=24,1,IF(Raw_Data[[#This Row],[tenor_bulan]]&lt;=36,2,IF(Raw_Data[[#This Row],[tenor_bulan]]&lt;=48,3,4)))</f>
        <v>2</v>
      </c>
      <c r="AG2191">
        <f>IF(Raw_Data[[#This Row],[jumlah_kali_telat]]=0,0,IF(Raw_Data[[#This Row],[jumlah_kali_telat]]&lt;=2,2,4))</f>
        <v>0</v>
      </c>
      <c r="AH2191">
        <f>Raw_Data[[#This Row],[Skor_Rasio]]+Raw_Data[[#This Row],[Skor_DP]]+Raw_Data[[#This Row],[Skor_Tenor]]+Raw_Data[[#This Row],[Skor_Telat]]</f>
        <v>4</v>
      </c>
      <c r="AI2191" t="str">
        <f>IF(Raw_Data[[#This Row],[Risk_Score]]&lt;=6,"Low Risk",IF(Raw_Data[[#This Row],[Risk_Score]]&lt;=8,"Medium Risk","High Risk"))</f>
        <v>Low Risk</v>
      </c>
      <c r="AJ2191">
        <f ca="1">IFERROR(DATEDIF(Raw_Data[[#This Row],[tanggal_pengajuan]],TODAY(),"m"),"N/A")</f>
        <v>4</v>
      </c>
      <c r="AK2191" t="str">
        <f ca="1">IF(ISNUMBER(Raw_Data[[#This Row],[MOB]]),IF(Raw_Data[[#This Row],[MOB]]&lt;6,"0-5 bulan",IF(Raw_Data[[#This Row],[MOB]]&lt;12,"6-11 bulan",IF(Raw_Data[[#This Row],[MOB]]&lt;24,"12-23 bulan","24+ bulan"))),"N/A")</f>
        <v>0-5 bulan</v>
      </c>
    </row>
    <row r="2192" spans="1:37" ht="14.25" customHeight="1" x14ac:dyDescent="0.45">
      <c r="A2192" t="s">
        <v>5065</v>
      </c>
      <c r="B2192" s="64">
        <v>46026</v>
      </c>
      <c r="C2192" s="1" t="str">
        <f t="shared" si="34"/>
        <v>January</v>
      </c>
      <c r="D2192" t="s">
        <v>210</v>
      </c>
      <c r="E2192" t="s">
        <v>211</v>
      </c>
      <c r="F2192">
        <v>46</v>
      </c>
      <c r="G2192" t="s">
        <v>51</v>
      </c>
      <c r="H2192" t="s">
        <v>101</v>
      </c>
      <c r="I2192" s="2">
        <v>3166000</v>
      </c>
      <c r="J2192" s="3">
        <f>Raw_Data[[#This Row],[cicilan_per_bulan]]/Raw_Data[[#This Row],[penghasilan_bulanan]]</f>
        <v>0.26291850915982312</v>
      </c>
      <c r="K2192" t="s">
        <v>42</v>
      </c>
      <c r="L2192" t="s">
        <v>43</v>
      </c>
      <c r="M2192" t="s">
        <v>44</v>
      </c>
      <c r="N2192" t="s">
        <v>83</v>
      </c>
      <c r="O2192" t="s">
        <v>57</v>
      </c>
      <c r="P2192" s="2">
        <v>19358000</v>
      </c>
      <c r="Q2192" s="2">
        <v>3872000</v>
      </c>
      <c r="R2192" t="str">
        <f>IF(Raw_Data[[#This Row],[persen_dp]]&lt;15%,"Low",IF(Raw_Data[[#This Row],[persen_dp]]&gt;25%,"High","Medium"))</f>
        <v>Medium</v>
      </c>
      <c r="S2192" s="3">
        <v>0.2</v>
      </c>
      <c r="T2192">
        <v>24</v>
      </c>
      <c r="U2192">
        <v>0.14499999999999999</v>
      </c>
      <c r="V2192" s="2">
        <v>832400</v>
      </c>
      <c r="W2192" s="2">
        <v>19977000</v>
      </c>
      <c r="X2192" t="str">
        <f>IF(OR(Raw_Data[[#This Row],[status_pembayaran]]="Macet",Raw_Data[[#This Row],[status_pembayaran]]="Kurang Lancar"),"Non Performing Loan","Performing")</f>
        <v>Performing</v>
      </c>
      <c r="Y2192" t="s">
        <v>47</v>
      </c>
      <c r="Z2192">
        <v>0</v>
      </c>
      <c r="AA2192">
        <v>0</v>
      </c>
      <c r="AB2192">
        <v>1</v>
      </c>
      <c r="AD2192">
        <f>IF(Raw_Data[[#This Row],[rasio]]&lt;0.2,1,IF(Raw_Data[[#This Row],[rasio]]&lt;0.3,2,IF(Raw_Data[[#This Row],[rasio]]&lt;0.4,3,4)))</f>
        <v>2</v>
      </c>
      <c r="AE2192">
        <f>IF(Raw_Data[[#This Row],[kategori_dp]]="High",1,IF(Raw_Data[[#This Row],[kategori_dp]]="Medium",2,3))</f>
        <v>2</v>
      </c>
      <c r="AF2192">
        <f>IF(Raw_Data[[#This Row],[tenor_bulan]]&lt;=24,1,IF(Raw_Data[[#This Row],[tenor_bulan]]&lt;=36,2,IF(Raw_Data[[#This Row],[tenor_bulan]]&lt;=48,3,4)))</f>
        <v>1</v>
      </c>
      <c r="AG2192">
        <f>IF(Raw_Data[[#This Row],[jumlah_kali_telat]]=0,0,IF(Raw_Data[[#This Row],[jumlah_kali_telat]]&lt;=2,2,4))</f>
        <v>0</v>
      </c>
      <c r="AH2192">
        <f>Raw_Data[[#This Row],[Skor_Rasio]]+Raw_Data[[#This Row],[Skor_DP]]+Raw_Data[[#This Row],[Skor_Tenor]]+Raw_Data[[#This Row],[Skor_Telat]]</f>
        <v>5</v>
      </c>
      <c r="AI2192" t="str">
        <f>IF(Raw_Data[[#This Row],[Risk_Score]]&lt;=6,"Low Risk",IF(Raw_Data[[#This Row],[Risk_Score]]&lt;=8,"Medium Risk","High Risk"))</f>
        <v>Low Risk</v>
      </c>
      <c r="AJ2192">
        <f ca="1">IFERROR(DATEDIF(Raw_Data[[#This Row],[tanggal_pengajuan]],TODAY(),"m"),"N/A")</f>
        <v>9</v>
      </c>
      <c r="AK2192" t="str">
        <f ca="1">IF(ISNUMBER(Raw_Data[[#This Row],[MOB]]),IF(Raw_Data[[#This Row],[MOB]]&lt;6,"0-5 bulan",IF(Raw_Data[[#This Row],[MOB]]&lt;12,"6-11 bulan",IF(Raw_Data[[#This Row],[MOB]]&lt;24,"12-23 bulan","24+ bulan"))),"N/A")</f>
        <v>6-11 bulan</v>
      </c>
    </row>
    <row r="2193" spans="1:37" ht="14.25" customHeight="1" x14ac:dyDescent="0.45">
      <c r="A2193" t="s">
        <v>5066</v>
      </c>
      <c r="B2193" s="64">
        <v>46035</v>
      </c>
      <c r="C2193" s="1" t="str">
        <f t="shared" si="34"/>
        <v>January</v>
      </c>
      <c r="D2193" t="s">
        <v>415</v>
      </c>
      <c r="E2193" t="s">
        <v>5067</v>
      </c>
      <c r="F2193">
        <v>37</v>
      </c>
      <c r="G2193" t="s">
        <v>40</v>
      </c>
      <c r="H2193" t="s">
        <v>52</v>
      </c>
      <c r="I2193" s="2">
        <v>4872000</v>
      </c>
      <c r="J2193" s="3">
        <f>Raw_Data[[#This Row],[cicilan_per_bulan]]/Raw_Data[[#This Row],[penghasilan_bulanan]]</f>
        <v>0.13967569786535303</v>
      </c>
      <c r="K2193" t="s">
        <v>188</v>
      </c>
      <c r="L2193" t="s">
        <v>154</v>
      </c>
      <c r="M2193" t="s">
        <v>55</v>
      </c>
      <c r="N2193" t="s">
        <v>121</v>
      </c>
      <c r="O2193" t="s">
        <v>122</v>
      </c>
      <c r="P2193" s="2">
        <v>36413000</v>
      </c>
      <c r="Q2193" s="2">
        <v>12744000</v>
      </c>
      <c r="R2193" t="str">
        <f>IF(Raw_Data[[#This Row],[persen_dp]]&lt;15%,"Low",IF(Raw_Data[[#This Row],[persen_dp]]&gt;25%,"High","Medium"))</f>
        <v>High</v>
      </c>
      <c r="S2193" s="3">
        <v>0.35</v>
      </c>
      <c r="T2193">
        <v>60</v>
      </c>
      <c r="U2193">
        <v>0.14499999999999999</v>
      </c>
      <c r="V2193" s="2">
        <v>680500</v>
      </c>
      <c r="W2193" s="2">
        <v>40828000</v>
      </c>
      <c r="X2193" t="str">
        <f>IF(OR(Raw_Data[[#This Row],[status_pembayaran]]="Macet",Raw_Data[[#This Row],[status_pembayaran]]="Kurang Lancar"),"Non Performing Loan","Performing")</f>
        <v>Performing</v>
      </c>
      <c r="Y2193" t="s">
        <v>47</v>
      </c>
      <c r="Z2193">
        <v>0</v>
      </c>
      <c r="AA2193">
        <v>0</v>
      </c>
      <c r="AB2193">
        <v>1</v>
      </c>
      <c r="AD2193">
        <f>IF(Raw_Data[[#This Row],[rasio]]&lt;0.2,1,IF(Raw_Data[[#This Row],[rasio]]&lt;0.3,2,IF(Raw_Data[[#This Row],[rasio]]&lt;0.4,3,4)))</f>
        <v>1</v>
      </c>
      <c r="AE2193">
        <f>IF(Raw_Data[[#This Row],[kategori_dp]]="High",1,IF(Raw_Data[[#This Row],[kategori_dp]]="Medium",2,3))</f>
        <v>1</v>
      </c>
      <c r="AF2193">
        <f>IF(Raw_Data[[#This Row],[tenor_bulan]]&lt;=24,1,IF(Raw_Data[[#This Row],[tenor_bulan]]&lt;=36,2,IF(Raw_Data[[#This Row],[tenor_bulan]]&lt;=48,3,4)))</f>
        <v>4</v>
      </c>
      <c r="AG2193">
        <f>IF(Raw_Data[[#This Row],[jumlah_kali_telat]]=0,0,IF(Raw_Data[[#This Row],[jumlah_kali_telat]]&lt;=2,2,4))</f>
        <v>0</v>
      </c>
      <c r="AH2193">
        <f>Raw_Data[[#This Row],[Skor_Rasio]]+Raw_Data[[#This Row],[Skor_DP]]+Raw_Data[[#This Row],[Skor_Tenor]]+Raw_Data[[#This Row],[Skor_Telat]]</f>
        <v>6</v>
      </c>
      <c r="AI2193" t="str">
        <f>IF(Raw_Data[[#This Row],[Risk_Score]]&lt;=6,"Low Risk",IF(Raw_Data[[#This Row],[Risk_Score]]&lt;=8,"Medium Risk","High Risk"))</f>
        <v>Low Risk</v>
      </c>
      <c r="AJ2193">
        <f ca="1">IFERROR(DATEDIF(Raw_Data[[#This Row],[tanggal_pengajuan]],TODAY(),"m"),"N/A")</f>
        <v>9</v>
      </c>
      <c r="AK2193" t="str">
        <f ca="1">IF(ISNUMBER(Raw_Data[[#This Row],[MOB]]),IF(Raw_Data[[#This Row],[MOB]]&lt;6,"0-5 bulan",IF(Raw_Data[[#This Row],[MOB]]&lt;12,"6-11 bulan",IF(Raw_Data[[#This Row],[MOB]]&lt;24,"12-23 bulan","24+ bulan"))),"N/A")</f>
        <v>6-11 bulan</v>
      </c>
    </row>
    <row r="2194" spans="1:37" ht="14.25" customHeight="1" x14ac:dyDescent="0.45">
      <c r="A2194" t="s">
        <v>5068</v>
      </c>
      <c r="B2194" s="64">
        <v>46109</v>
      </c>
      <c r="C2194" s="1" t="str">
        <f t="shared" si="34"/>
        <v>March</v>
      </c>
      <c r="D2194" t="s">
        <v>2795</v>
      </c>
      <c r="E2194" t="s">
        <v>5069</v>
      </c>
      <c r="F2194">
        <v>52</v>
      </c>
      <c r="G2194" t="s">
        <v>51</v>
      </c>
      <c r="H2194" t="s">
        <v>41</v>
      </c>
      <c r="I2194" s="2">
        <v>5542000</v>
      </c>
      <c r="J2194" s="3">
        <f>Raw_Data[[#This Row],[cicilan_per_bulan]]/Raw_Data[[#This Row],[penghasilan_bulanan]]</f>
        <v>0.24875496210754242</v>
      </c>
      <c r="K2194" t="s">
        <v>119</v>
      </c>
      <c r="L2194" t="s">
        <v>120</v>
      </c>
      <c r="M2194" t="s">
        <v>55</v>
      </c>
      <c r="N2194" t="s">
        <v>65</v>
      </c>
      <c r="O2194" t="s">
        <v>46</v>
      </c>
      <c r="P2194" s="2">
        <v>28498000</v>
      </c>
      <c r="Q2194" s="2">
        <v>2850000</v>
      </c>
      <c r="R2194" t="str">
        <f>IF(Raw_Data[[#This Row],[persen_dp]]&lt;15%,"Low",IF(Raw_Data[[#This Row],[persen_dp]]&gt;25%,"High","Medium"))</f>
        <v>Low</v>
      </c>
      <c r="S2194" s="3">
        <v>0.1</v>
      </c>
      <c r="T2194">
        <v>24</v>
      </c>
      <c r="U2194">
        <v>0.14499999999999999</v>
      </c>
      <c r="V2194" s="2">
        <v>1378600</v>
      </c>
      <c r="W2194" s="2">
        <v>33086000</v>
      </c>
      <c r="X2194" t="str">
        <f>IF(OR(Raw_Data[[#This Row],[status_pembayaran]]="Macet",Raw_Data[[#This Row],[status_pembayaran]]="Kurang Lancar"),"Non Performing Loan","Performing")</f>
        <v>Performing</v>
      </c>
      <c r="Y2194" t="s">
        <v>47</v>
      </c>
      <c r="Z2194">
        <v>0</v>
      </c>
      <c r="AA2194">
        <v>0</v>
      </c>
      <c r="AB2194">
        <v>1</v>
      </c>
      <c r="AD2194">
        <f>IF(Raw_Data[[#This Row],[rasio]]&lt;0.2,1,IF(Raw_Data[[#This Row],[rasio]]&lt;0.3,2,IF(Raw_Data[[#This Row],[rasio]]&lt;0.4,3,4)))</f>
        <v>2</v>
      </c>
      <c r="AE2194">
        <f>IF(Raw_Data[[#This Row],[kategori_dp]]="High",1,IF(Raw_Data[[#This Row],[kategori_dp]]="Medium",2,3))</f>
        <v>3</v>
      </c>
      <c r="AF2194">
        <f>IF(Raw_Data[[#This Row],[tenor_bulan]]&lt;=24,1,IF(Raw_Data[[#This Row],[tenor_bulan]]&lt;=36,2,IF(Raw_Data[[#This Row],[tenor_bulan]]&lt;=48,3,4)))</f>
        <v>1</v>
      </c>
      <c r="AG2194">
        <f>IF(Raw_Data[[#This Row],[jumlah_kali_telat]]=0,0,IF(Raw_Data[[#This Row],[jumlah_kali_telat]]&lt;=2,2,4))</f>
        <v>0</v>
      </c>
      <c r="AH2194">
        <f>Raw_Data[[#This Row],[Skor_Rasio]]+Raw_Data[[#This Row],[Skor_DP]]+Raw_Data[[#This Row],[Skor_Tenor]]+Raw_Data[[#This Row],[Skor_Telat]]</f>
        <v>6</v>
      </c>
      <c r="AI2194" t="str">
        <f>IF(Raw_Data[[#This Row],[Risk_Score]]&lt;=6,"Low Risk",IF(Raw_Data[[#This Row],[Risk_Score]]&lt;=8,"Medium Risk","High Risk"))</f>
        <v>Low Risk</v>
      </c>
      <c r="AJ2194">
        <f ca="1">IFERROR(DATEDIF(Raw_Data[[#This Row],[tanggal_pengajuan]],TODAY(),"m"),"N/A")</f>
        <v>6</v>
      </c>
      <c r="AK2194" t="str">
        <f ca="1">IF(ISNUMBER(Raw_Data[[#This Row],[MOB]]),IF(Raw_Data[[#This Row],[MOB]]&lt;6,"0-5 bulan",IF(Raw_Data[[#This Row],[MOB]]&lt;12,"6-11 bulan",IF(Raw_Data[[#This Row],[MOB]]&lt;24,"12-23 bulan","24+ bulan"))),"N/A")</f>
        <v>6-11 bulan</v>
      </c>
    </row>
    <row r="2195" spans="1:37" ht="14.25" customHeight="1" x14ac:dyDescent="0.45">
      <c r="A2195" t="s">
        <v>5070</v>
      </c>
      <c r="B2195" s="64">
        <v>46161</v>
      </c>
      <c r="C2195" s="1" t="str">
        <f t="shared" si="34"/>
        <v>May</v>
      </c>
      <c r="D2195" t="s">
        <v>2159</v>
      </c>
      <c r="E2195" t="s">
        <v>5071</v>
      </c>
      <c r="F2195">
        <v>53</v>
      </c>
      <c r="G2195" t="s">
        <v>40</v>
      </c>
      <c r="H2195" t="s">
        <v>41</v>
      </c>
      <c r="I2195" s="2">
        <v>4737000</v>
      </c>
      <c r="J2195" s="3">
        <f>Raw_Data[[#This Row],[cicilan_per_bulan]]/Raw_Data[[#This Row],[penghasilan_bulanan]]</f>
        <v>7.508971923158117E-2</v>
      </c>
      <c r="K2195" t="s">
        <v>177</v>
      </c>
      <c r="L2195" t="s">
        <v>154</v>
      </c>
      <c r="M2195" t="s">
        <v>44</v>
      </c>
      <c r="N2195" t="s">
        <v>228</v>
      </c>
      <c r="O2195" t="s">
        <v>57</v>
      </c>
      <c r="P2195" s="2">
        <v>19033000</v>
      </c>
      <c r="Q2195" s="2">
        <v>6662000</v>
      </c>
      <c r="R2195" t="str">
        <f>IF(Raw_Data[[#This Row],[persen_dp]]&lt;15%,"Low",IF(Raw_Data[[#This Row],[persen_dp]]&gt;25%,"High","Medium"))</f>
        <v>High</v>
      </c>
      <c r="S2195" s="3">
        <v>0.35</v>
      </c>
      <c r="T2195">
        <v>60</v>
      </c>
      <c r="U2195">
        <v>0.14499999999999999</v>
      </c>
      <c r="V2195" s="2">
        <v>355700</v>
      </c>
      <c r="W2195" s="2">
        <v>21340000</v>
      </c>
      <c r="X2195" t="str">
        <f>IF(OR(Raw_Data[[#This Row],[status_pembayaran]]="Macet",Raw_Data[[#This Row],[status_pembayaran]]="Kurang Lancar"),"Non Performing Loan","Performing")</f>
        <v>Performing</v>
      </c>
      <c r="Y2195" t="s">
        <v>47</v>
      </c>
      <c r="Z2195">
        <v>0</v>
      </c>
      <c r="AA2195">
        <v>0</v>
      </c>
      <c r="AB2195">
        <v>1</v>
      </c>
      <c r="AC2195" t="s">
        <v>66</v>
      </c>
      <c r="AD2195">
        <f>IF(Raw_Data[[#This Row],[rasio]]&lt;0.2,1,IF(Raw_Data[[#This Row],[rasio]]&lt;0.3,2,IF(Raw_Data[[#This Row],[rasio]]&lt;0.4,3,4)))</f>
        <v>1</v>
      </c>
      <c r="AE2195">
        <f>IF(Raw_Data[[#This Row],[kategori_dp]]="High",1,IF(Raw_Data[[#This Row],[kategori_dp]]="Medium",2,3))</f>
        <v>1</v>
      </c>
      <c r="AF2195">
        <f>IF(Raw_Data[[#This Row],[tenor_bulan]]&lt;=24,1,IF(Raw_Data[[#This Row],[tenor_bulan]]&lt;=36,2,IF(Raw_Data[[#This Row],[tenor_bulan]]&lt;=48,3,4)))</f>
        <v>4</v>
      </c>
      <c r="AG2195">
        <f>IF(Raw_Data[[#This Row],[jumlah_kali_telat]]=0,0,IF(Raw_Data[[#This Row],[jumlah_kali_telat]]&lt;=2,2,4))</f>
        <v>0</v>
      </c>
      <c r="AH2195">
        <f>Raw_Data[[#This Row],[Skor_Rasio]]+Raw_Data[[#This Row],[Skor_DP]]+Raw_Data[[#This Row],[Skor_Tenor]]+Raw_Data[[#This Row],[Skor_Telat]]</f>
        <v>6</v>
      </c>
      <c r="AI2195" t="str">
        <f>IF(Raw_Data[[#This Row],[Risk_Score]]&lt;=6,"Low Risk",IF(Raw_Data[[#This Row],[Risk_Score]]&lt;=8,"Medium Risk","High Risk"))</f>
        <v>Low Risk</v>
      </c>
      <c r="AJ2195">
        <f ca="1">IFERROR(DATEDIF(Raw_Data[[#This Row],[tanggal_pengajuan]],TODAY(),"m"),"N/A")</f>
        <v>5</v>
      </c>
      <c r="AK2195" t="str">
        <f ca="1">IF(ISNUMBER(Raw_Data[[#This Row],[MOB]]),IF(Raw_Data[[#This Row],[MOB]]&lt;6,"0-5 bulan",IF(Raw_Data[[#This Row],[MOB]]&lt;12,"6-11 bulan",IF(Raw_Data[[#This Row],[MOB]]&lt;24,"12-23 bulan","24+ bulan"))),"N/A")</f>
        <v>0-5 bulan</v>
      </c>
    </row>
    <row r="2196" spans="1:37" ht="14.25" customHeight="1" x14ac:dyDescent="0.45">
      <c r="A2196" t="s">
        <v>5072</v>
      </c>
      <c r="B2196" s="64">
        <v>46156</v>
      </c>
      <c r="C2196" s="1" t="str">
        <f t="shared" si="34"/>
        <v>May</v>
      </c>
      <c r="D2196" t="s">
        <v>2460</v>
      </c>
      <c r="E2196" t="s">
        <v>5073</v>
      </c>
      <c r="F2196">
        <v>47</v>
      </c>
      <c r="G2196" t="s">
        <v>40</v>
      </c>
      <c r="H2196" t="s">
        <v>41</v>
      </c>
      <c r="I2196" s="2">
        <v>4795000</v>
      </c>
      <c r="J2196" s="3">
        <f>Raw_Data[[#This Row],[cicilan_per_bulan]]/Raw_Data[[#This Row],[penghasilan_bulanan]]</f>
        <v>0.15897810218978103</v>
      </c>
      <c r="K2196" t="s">
        <v>145</v>
      </c>
      <c r="L2196" t="s">
        <v>146</v>
      </c>
      <c r="M2196" t="s">
        <v>55</v>
      </c>
      <c r="N2196" t="s">
        <v>56</v>
      </c>
      <c r="O2196" t="s">
        <v>57</v>
      </c>
      <c r="P2196" s="2">
        <v>17727000</v>
      </c>
      <c r="Q2196" s="2">
        <v>3545000</v>
      </c>
      <c r="R2196" t="str">
        <f>IF(Raw_Data[[#This Row],[persen_dp]]&lt;15%,"Low",IF(Raw_Data[[#This Row],[persen_dp]]&gt;25%,"High","Medium"))</f>
        <v>Medium</v>
      </c>
      <c r="S2196" s="3">
        <v>0.2</v>
      </c>
      <c r="T2196">
        <v>24</v>
      </c>
      <c r="U2196">
        <v>0.14499999999999999</v>
      </c>
      <c r="V2196" s="2">
        <v>762300</v>
      </c>
      <c r="W2196" s="2">
        <v>18295000</v>
      </c>
      <c r="X2196" t="str">
        <f>IF(OR(Raw_Data[[#This Row],[status_pembayaran]]="Macet",Raw_Data[[#This Row],[status_pembayaran]]="Kurang Lancar"),"Non Performing Loan","Performing")</f>
        <v>Performing</v>
      </c>
      <c r="Y2196" t="s">
        <v>47</v>
      </c>
      <c r="Z2196">
        <v>0</v>
      </c>
      <c r="AA2196">
        <v>0</v>
      </c>
      <c r="AB2196">
        <v>1</v>
      </c>
      <c r="AC2196" t="s">
        <v>74</v>
      </c>
      <c r="AD2196">
        <f>IF(Raw_Data[[#This Row],[rasio]]&lt;0.2,1,IF(Raw_Data[[#This Row],[rasio]]&lt;0.3,2,IF(Raw_Data[[#This Row],[rasio]]&lt;0.4,3,4)))</f>
        <v>1</v>
      </c>
      <c r="AE2196">
        <f>IF(Raw_Data[[#This Row],[kategori_dp]]="High",1,IF(Raw_Data[[#This Row],[kategori_dp]]="Medium",2,3))</f>
        <v>2</v>
      </c>
      <c r="AF2196">
        <f>IF(Raw_Data[[#This Row],[tenor_bulan]]&lt;=24,1,IF(Raw_Data[[#This Row],[tenor_bulan]]&lt;=36,2,IF(Raw_Data[[#This Row],[tenor_bulan]]&lt;=48,3,4)))</f>
        <v>1</v>
      </c>
      <c r="AG2196">
        <f>IF(Raw_Data[[#This Row],[jumlah_kali_telat]]=0,0,IF(Raw_Data[[#This Row],[jumlah_kali_telat]]&lt;=2,2,4))</f>
        <v>0</v>
      </c>
      <c r="AH2196">
        <f>Raw_Data[[#This Row],[Skor_Rasio]]+Raw_Data[[#This Row],[Skor_DP]]+Raw_Data[[#This Row],[Skor_Tenor]]+Raw_Data[[#This Row],[Skor_Telat]]</f>
        <v>4</v>
      </c>
      <c r="AI2196" t="str">
        <f>IF(Raw_Data[[#This Row],[Risk_Score]]&lt;=6,"Low Risk",IF(Raw_Data[[#This Row],[Risk_Score]]&lt;=8,"Medium Risk","High Risk"))</f>
        <v>Low Risk</v>
      </c>
      <c r="AJ2196">
        <f ca="1">IFERROR(DATEDIF(Raw_Data[[#This Row],[tanggal_pengajuan]],TODAY(),"m"),"N/A")</f>
        <v>5</v>
      </c>
      <c r="AK2196" t="str">
        <f ca="1">IF(ISNUMBER(Raw_Data[[#This Row],[MOB]]),IF(Raw_Data[[#This Row],[MOB]]&lt;6,"0-5 bulan",IF(Raw_Data[[#This Row],[MOB]]&lt;12,"6-11 bulan",IF(Raw_Data[[#This Row],[MOB]]&lt;24,"12-23 bulan","24+ bulan"))),"N/A")</f>
        <v>0-5 bulan</v>
      </c>
    </row>
    <row r="2197" spans="1:37" ht="14.25" customHeight="1" x14ac:dyDescent="0.45">
      <c r="A2197" t="s">
        <v>5074</v>
      </c>
      <c r="B2197" s="64">
        <v>46092</v>
      </c>
      <c r="C2197" s="1" t="str">
        <f t="shared" si="34"/>
        <v>March</v>
      </c>
      <c r="D2197" t="s">
        <v>909</v>
      </c>
      <c r="E2197" t="s">
        <v>5075</v>
      </c>
      <c r="F2197">
        <v>35</v>
      </c>
      <c r="G2197" t="s">
        <v>51</v>
      </c>
      <c r="H2197" t="s">
        <v>152</v>
      </c>
      <c r="I2197" s="2">
        <v>2768000</v>
      </c>
      <c r="J2197" s="3">
        <f>Raw_Data[[#This Row],[cicilan_per_bulan]]/Raw_Data[[#This Row],[penghasilan_bulanan]]</f>
        <v>1.0676300578034683</v>
      </c>
      <c r="K2197" t="s">
        <v>192</v>
      </c>
      <c r="L2197" t="s">
        <v>128</v>
      </c>
      <c r="M2197" t="s">
        <v>290</v>
      </c>
      <c r="N2197" t="s">
        <v>291</v>
      </c>
      <c r="O2197" t="s">
        <v>292</v>
      </c>
      <c r="P2197" s="2">
        <v>36436000</v>
      </c>
      <c r="Q2197" s="2">
        <v>5465000</v>
      </c>
      <c r="R2197" t="str">
        <f>IF(Raw_Data[[#This Row],[persen_dp]]&lt;15%,"Low",IF(Raw_Data[[#This Row],[persen_dp]]&gt;25%,"High","Medium"))</f>
        <v>Medium</v>
      </c>
      <c r="S2197" s="3">
        <v>0.15</v>
      </c>
      <c r="T2197">
        <v>12</v>
      </c>
      <c r="U2197">
        <v>0.14499999999999999</v>
      </c>
      <c r="V2197" s="2">
        <v>2955200</v>
      </c>
      <c r="W2197" s="2">
        <v>35462000</v>
      </c>
      <c r="X2197" t="str">
        <f>IF(OR(Raw_Data[[#This Row],[status_pembayaran]]="Macet",Raw_Data[[#This Row],[status_pembayaran]]="Kurang Lancar"),"Non Performing Loan","Performing")</f>
        <v>Performing</v>
      </c>
      <c r="Y2197" t="s">
        <v>47</v>
      </c>
      <c r="Z2197">
        <v>0</v>
      </c>
      <c r="AA2197">
        <v>0</v>
      </c>
      <c r="AB2197">
        <v>1</v>
      </c>
      <c r="AC2197" t="s">
        <v>58</v>
      </c>
      <c r="AD2197">
        <f>IF(Raw_Data[[#This Row],[rasio]]&lt;0.2,1,IF(Raw_Data[[#This Row],[rasio]]&lt;0.3,2,IF(Raw_Data[[#This Row],[rasio]]&lt;0.4,3,4)))</f>
        <v>4</v>
      </c>
      <c r="AE2197">
        <f>IF(Raw_Data[[#This Row],[kategori_dp]]="High",1,IF(Raw_Data[[#This Row],[kategori_dp]]="Medium",2,3))</f>
        <v>2</v>
      </c>
      <c r="AF2197">
        <f>IF(Raw_Data[[#This Row],[tenor_bulan]]&lt;=24,1,IF(Raw_Data[[#This Row],[tenor_bulan]]&lt;=36,2,IF(Raw_Data[[#This Row],[tenor_bulan]]&lt;=48,3,4)))</f>
        <v>1</v>
      </c>
      <c r="AG2197">
        <f>IF(Raw_Data[[#This Row],[jumlah_kali_telat]]=0,0,IF(Raw_Data[[#This Row],[jumlah_kali_telat]]&lt;=2,2,4))</f>
        <v>0</v>
      </c>
      <c r="AH2197">
        <f>Raw_Data[[#This Row],[Skor_Rasio]]+Raw_Data[[#This Row],[Skor_DP]]+Raw_Data[[#This Row],[Skor_Tenor]]+Raw_Data[[#This Row],[Skor_Telat]]</f>
        <v>7</v>
      </c>
      <c r="AI2197" t="str">
        <f>IF(Raw_Data[[#This Row],[Risk_Score]]&lt;=6,"Low Risk",IF(Raw_Data[[#This Row],[Risk_Score]]&lt;=8,"Medium Risk","High Risk"))</f>
        <v>Medium Risk</v>
      </c>
      <c r="AJ2197">
        <f ca="1">IFERROR(DATEDIF(Raw_Data[[#This Row],[tanggal_pengajuan]],TODAY(),"m"),"N/A")</f>
        <v>7</v>
      </c>
      <c r="AK2197" t="str">
        <f ca="1">IF(ISNUMBER(Raw_Data[[#This Row],[MOB]]),IF(Raw_Data[[#This Row],[MOB]]&lt;6,"0-5 bulan",IF(Raw_Data[[#This Row],[MOB]]&lt;12,"6-11 bulan",IF(Raw_Data[[#This Row],[MOB]]&lt;24,"12-23 bulan","24+ bulan"))),"N/A")</f>
        <v>6-11 bulan</v>
      </c>
    </row>
    <row r="2198" spans="1:37" ht="14.25" customHeight="1" x14ac:dyDescent="0.45">
      <c r="A2198" t="s">
        <v>5076</v>
      </c>
      <c r="B2198" s="64" t="s">
        <v>230</v>
      </c>
      <c r="C2198" s="1" t="str">
        <f t="shared" si="34"/>
        <v>Data Tidak Lengkap</v>
      </c>
      <c r="D2198" t="s">
        <v>210</v>
      </c>
      <c r="E2198" t="s">
        <v>230</v>
      </c>
      <c r="F2198">
        <v>51</v>
      </c>
      <c r="G2198" t="s">
        <v>40</v>
      </c>
      <c r="H2198" t="s">
        <v>41</v>
      </c>
      <c r="I2198" s="2">
        <v>6111000</v>
      </c>
      <c r="J2198" s="3">
        <f>Raw_Data[[#This Row],[cicilan_per_bulan]]/Raw_Data[[#This Row],[penghasilan_bulanan]]</f>
        <v>0.14182621502209131</v>
      </c>
      <c r="K2198" t="s">
        <v>210</v>
      </c>
      <c r="L2198" t="s">
        <v>110</v>
      </c>
      <c r="M2198" t="s">
        <v>55</v>
      </c>
      <c r="N2198" t="s">
        <v>121</v>
      </c>
      <c r="O2198" t="s">
        <v>122</v>
      </c>
      <c r="P2198" s="2">
        <v>36237748</v>
      </c>
      <c r="Q2198" s="2">
        <v>14495000</v>
      </c>
      <c r="R2198" t="str">
        <f>IF(Raw_Data[[#This Row],[persen_dp]]&lt;15%,"Low",IF(Raw_Data[[#This Row],[persen_dp]]&gt;25%,"High","Medium"))</f>
        <v>High</v>
      </c>
      <c r="S2198" s="3">
        <v>0.4</v>
      </c>
      <c r="T2198">
        <v>36</v>
      </c>
      <c r="U2198">
        <v>0.14499999999999999</v>
      </c>
      <c r="V2198" s="2">
        <v>866700</v>
      </c>
      <c r="W2198" s="2">
        <v>31201000</v>
      </c>
      <c r="X2198" t="str">
        <f>IF(OR(Raw_Data[[#This Row],[status_pembayaran]]="Macet",Raw_Data[[#This Row],[status_pembayaran]]="Kurang Lancar"),"Non Performing Loan","Performing")</f>
        <v>Performing</v>
      </c>
      <c r="Y2198" t="s">
        <v>233</v>
      </c>
      <c r="Z2198">
        <v>0</v>
      </c>
      <c r="AA2198">
        <v>0</v>
      </c>
      <c r="AB2198">
        <v>1</v>
      </c>
      <c r="AD2198">
        <f>IF(Raw_Data[[#This Row],[rasio]]&lt;0.2,1,IF(Raw_Data[[#This Row],[rasio]]&lt;0.3,2,IF(Raw_Data[[#This Row],[rasio]]&lt;0.4,3,4)))</f>
        <v>1</v>
      </c>
      <c r="AE2198">
        <f>IF(Raw_Data[[#This Row],[kategori_dp]]="High",1,IF(Raw_Data[[#This Row],[kategori_dp]]="Medium",2,3))</f>
        <v>1</v>
      </c>
      <c r="AF2198">
        <f>IF(Raw_Data[[#This Row],[tenor_bulan]]&lt;=24,1,IF(Raw_Data[[#This Row],[tenor_bulan]]&lt;=36,2,IF(Raw_Data[[#This Row],[tenor_bulan]]&lt;=48,3,4)))</f>
        <v>2</v>
      </c>
      <c r="AG2198">
        <f>IF(Raw_Data[[#This Row],[jumlah_kali_telat]]=0,0,IF(Raw_Data[[#This Row],[jumlah_kali_telat]]&lt;=2,2,4))</f>
        <v>0</v>
      </c>
      <c r="AH2198">
        <f>Raw_Data[[#This Row],[Skor_Rasio]]+Raw_Data[[#This Row],[Skor_DP]]+Raw_Data[[#This Row],[Skor_Tenor]]+Raw_Data[[#This Row],[Skor_Telat]]</f>
        <v>4</v>
      </c>
      <c r="AI2198" t="str">
        <f>IF(Raw_Data[[#This Row],[Risk_Score]]&lt;=6,"Low Risk",IF(Raw_Data[[#This Row],[Risk_Score]]&lt;=8,"Medium Risk","High Risk"))</f>
        <v>Low Risk</v>
      </c>
      <c r="AJ2198" t="str">
        <f ca="1">IFERROR(DATEDIF(Raw_Data[[#This Row],[tanggal_pengajuan]],TODAY(),"m"),"N/A")</f>
        <v>N/A</v>
      </c>
      <c r="AK2198" t="str">
        <f ca="1">IF(ISNUMBER(Raw_Data[[#This Row],[MOB]]),IF(Raw_Data[[#This Row],[MOB]]&lt;6,"0-5 bulan",IF(Raw_Data[[#This Row],[MOB]]&lt;12,"6-11 bulan",IF(Raw_Data[[#This Row],[MOB]]&lt;24,"12-23 bulan","24+ bulan"))),"N/A")</f>
        <v>N/A</v>
      </c>
    </row>
    <row r="2199" spans="1:37" ht="14.25" customHeight="1" x14ac:dyDescent="0.45">
      <c r="A2199" t="s">
        <v>5077</v>
      </c>
      <c r="B2199" s="64">
        <v>46087</v>
      </c>
      <c r="C2199" s="1" t="str">
        <f t="shared" si="34"/>
        <v>March</v>
      </c>
      <c r="D2199" t="s">
        <v>1746</v>
      </c>
      <c r="E2199" t="s">
        <v>5078</v>
      </c>
      <c r="F2199">
        <v>43</v>
      </c>
      <c r="G2199" t="s">
        <v>51</v>
      </c>
      <c r="H2199" t="s">
        <v>41</v>
      </c>
      <c r="I2199" s="2">
        <v>7859000</v>
      </c>
      <c r="J2199" s="3">
        <f>Raw_Data[[#This Row],[cicilan_per_bulan]]/Raw_Data[[#This Row],[penghasilan_bulanan]]</f>
        <v>6.1496373584425501E-2</v>
      </c>
      <c r="K2199" t="s">
        <v>91</v>
      </c>
      <c r="L2199" t="s">
        <v>92</v>
      </c>
      <c r="M2199" t="s">
        <v>44</v>
      </c>
      <c r="N2199" t="s">
        <v>83</v>
      </c>
      <c r="O2199" t="s">
        <v>57</v>
      </c>
      <c r="P2199" s="2">
        <v>18655000</v>
      </c>
      <c r="Q2199" s="2">
        <v>6529000</v>
      </c>
      <c r="R2199" t="str">
        <f>IF(Raw_Data[[#This Row],[persen_dp]]&lt;15%,"Low",IF(Raw_Data[[#This Row],[persen_dp]]&gt;25%,"High","Medium"))</f>
        <v>High</v>
      </c>
      <c r="S2199" s="3">
        <v>0.35</v>
      </c>
      <c r="T2199">
        <v>36</v>
      </c>
      <c r="U2199">
        <v>0.14499999999999999</v>
      </c>
      <c r="V2199" s="2">
        <v>483300</v>
      </c>
      <c r="W2199" s="2">
        <v>17401000</v>
      </c>
      <c r="X2199" t="str">
        <f>IF(OR(Raw_Data[[#This Row],[status_pembayaran]]="Macet",Raw_Data[[#This Row],[status_pembayaran]]="Kurang Lancar"),"Non Performing Loan","Performing")</f>
        <v>Performing</v>
      </c>
      <c r="Y2199" t="s">
        <v>47</v>
      </c>
      <c r="Z2199">
        <v>0</v>
      </c>
      <c r="AA2199">
        <v>0</v>
      </c>
      <c r="AB2199">
        <v>1</v>
      </c>
      <c r="AC2199" t="s">
        <v>104</v>
      </c>
      <c r="AD2199">
        <f>IF(Raw_Data[[#This Row],[rasio]]&lt;0.2,1,IF(Raw_Data[[#This Row],[rasio]]&lt;0.3,2,IF(Raw_Data[[#This Row],[rasio]]&lt;0.4,3,4)))</f>
        <v>1</v>
      </c>
      <c r="AE2199">
        <f>IF(Raw_Data[[#This Row],[kategori_dp]]="High",1,IF(Raw_Data[[#This Row],[kategori_dp]]="Medium",2,3))</f>
        <v>1</v>
      </c>
      <c r="AF2199">
        <f>IF(Raw_Data[[#This Row],[tenor_bulan]]&lt;=24,1,IF(Raw_Data[[#This Row],[tenor_bulan]]&lt;=36,2,IF(Raw_Data[[#This Row],[tenor_bulan]]&lt;=48,3,4)))</f>
        <v>2</v>
      </c>
      <c r="AG2199">
        <f>IF(Raw_Data[[#This Row],[jumlah_kali_telat]]=0,0,IF(Raw_Data[[#This Row],[jumlah_kali_telat]]&lt;=2,2,4))</f>
        <v>0</v>
      </c>
      <c r="AH2199">
        <f>Raw_Data[[#This Row],[Skor_Rasio]]+Raw_Data[[#This Row],[Skor_DP]]+Raw_Data[[#This Row],[Skor_Tenor]]+Raw_Data[[#This Row],[Skor_Telat]]</f>
        <v>4</v>
      </c>
      <c r="AI2199" t="str">
        <f>IF(Raw_Data[[#This Row],[Risk_Score]]&lt;=6,"Low Risk",IF(Raw_Data[[#This Row],[Risk_Score]]&lt;=8,"Medium Risk","High Risk"))</f>
        <v>Low Risk</v>
      </c>
      <c r="AJ2199">
        <f ca="1">IFERROR(DATEDIF(Raw_Data[[#This Row],[tanggal_pengajuan]],TODAY(),"m"),"N/A")</f>
        <v>7</v>
      </c>
      <c r="AK2199" t="str">
        <f ca="1">IF(ISNUMBER(Raw_Data[[#This Row],[MOB]]),IF(Raw_Data[[#This Row],[MOB]]&lt;6,"0-5 bulan",IF(Raw_Data[[#This Row],[MOB]]&lt;12,"6-11 bulan",IF(Raw_Data[[#This Row],[MOB]]&lt;24,"12-23 bulan","24+ bulan"))),"N/A")</f>
        <v>6-11 bulan</v>
      </c>
    </row>
    <row r="2200" spans="1:37" ht="14.25" customHeight="1" x14ac:dyDescent="0.45">
      <c r="A2200" t="s">
        <v>5079</v>
      </c>
      <c r="B2200" s="64">
        <v>46160</v>
      </c>
      <c r="C2200" s="1" t="str">
        <f t="shared" si="34"/>
        <v>May</v>
      </c>
      <c r="D2200" t="s">
        <v>920</v>
      </c>
      <c r="E2200" t="s">
        <v>5080</v>
      </c>
      <c r="F2200">
        <v>21</v>
      </c>
      <c r="G2200" t="s">
        <v>40</v>
      </c>
      <c r="H2200" t="s">
        <v>152</v>
      </c>
      <c r="I2200" s="2">
        <v>3798000</v>
      </c>
      <c r="J2200" s="3">
        <f>Raw_Data[[#This Row],[cicilan_per_bulan]]/Raw_Data[[#This Row],[penghasilan_bulanan]]</f>
        <v>0.30905739863085835</v>
      </c>
      <c r="K2200" t="s">
        <v>81</v>
      </c>
      <c r="L2200" t="s">
        <v>82</v>
      </c>
      <c r="M2200" t="s">
        <v>55</v>
      </c>
      <c r="N2200" t="s">
        <v>65</v>
      </c>
      <c r="O2200" t="s">
        <v>46</v>
      </c>
      <c r="P2200" s="2">
        <v>27298000</v>
      </c>
      <c r="Q2200" s="2">
        <v>5460000</v>
      </c>
      <c r="R2200" t="str">
        <f>IF(Raw_Data[[#This Row],[persen_dp]]&lt;15%,"Low",IF(Raw_Data[[#This Row],[persen_dp]]&gt;25%,"High","Medium"))</f>
        <v>Medium</v>
      </c>
      <c r="S2200" s="3">
        <v>0.2</v>
      </c>
      <c r="T2200">
        <v>24</v>
      </c>
      <c r="U2200">
        <v>0.14499999999999999</v>
      </c>
      <c r="V2200" s="2">
        <v>1173800</v>
      </c>
      <c r="W2200" s="2">
        <v>28171000</v>
      </c>
      <c r="X2200" t="str">
        <f>IF(OR(Raw_Data[[#This Row],[status_pembayaran]]="Macet",Raw_Data[[#This Row],[status_pembayaran]]="Kurang Lancar"),"Non Performing Loan","Performing")</f>
        <v>Performing</v>
      </c>
      <c r="Y2200" t="s">
        <v>47</v>
      </c>
      <c r="Z2200">
        <v>0</v>
      </c>
      <c r="AA2200">
        <v>0</v>
      </c>
      <c r="AB2200">
        <v>1</v>
      </c>
      <c r="AD2200">
        <f>IF(Raw_Data[[#This Row],[rasio]]&lt;0.2,1,IF(Raw_Data[[#This Row],[rasio]]&lt;0.3,2,IF(Raw_Data[[#This Row],[rasio]]&lt;0.4,3,4)))</f>
        <v>3</v>
      </c>
      <c r="AE2200">
        <f>IF(Raw_Data[[#This Row],[kategori_dp]]="High",1,IF(Raw_Data[[#This Row],[kategori_dp]]="Medium",2,3))</f>
        <v>2</v>
      </c>
      <c r="AF2200">
        <f>IF(Raw_Data[[#This Row],[tenor_bulan]]&lt;=24,1,IF(Raw_Data[[#This Row],[tenor_bulan]]&lt;=36,2,IF(Raw_Data[[#This Row],[tenor_bulan]]&lt;=48,3,4)))</f>
        <v>1</v>
      </c>
      <c r="AG2200">
        <f>IF(Raw_Data[[#This Row],[jumlah_kali_telat]]=0,0,IF(Raw_Data[[#This Row],[jumlah_kali_telat]]&lt;=2,2,4))</f>
        <v>0</v>
      </c>
      <c r="AH2200">
        <f>Raw_Data[[#This Row],[Skor_Rasio]]+Raw_Data[[#This Row],[Skor_DP]]+Raw_Data[[#This Row],[Skor_Tenor]]+Raw_Data[[#This Row],[Skor_Telat]]</f>
        <v>6</v>
      </c>
      <c r="AI2200" t="str">
        <f>IF(Raw_Data[[#This Row],[Risk_Score]]&lt;=6,"Low Risk",IF(Raw_Data[[#This Row],[Risk_Score]]&lt;=8,"Medium Risk","High Risk"))</f>
        <v>Low Risk</v>
      </c>
      <c r="AJ2200">
        <f ca="1">IFERROR(DATEDIF(Raw_Data[[#This Row],[tanggal_pengajuan]],TODAY(),"m"),"N/A")</f>
        <v>5</v>
      </c>
      <c r="AK2200" t="str">
        <f ca="1">IF(ISNUMBER(Raw_Data[[#This Row],[MOB]]),IF(Raw_Data[[#This Row],[MOB]]&lt;6,"0-5 bulan",IF(Raw_Data[[#This Row],[MOB]]&lt;12,"6-11 bulan",IF(Raw_Data[[#This Row],[MOB]]&lt;24,"12-23 bulan","24+ bulan"))),"N/A")</f>
        <v>0-5 bulan</v>
      </c>
    </row>
    <row r="2201" spans="1:37" ht="14.25" customHeight="1" x14ac:dyDescent="0.45">
      <c r="A2201" t="s">
        <v>5081</v>
      </c>
      <c r="B2201" s="64">
        <v>46159</v>
      </c>
      <c r="C2201" s="1" t="str">
        <f t="shared" si="34"/>
        <v>May</v>
      </c>
      <c r="D2201" t="s">
        <v>3604</v>
      </c>
      <c r="E2201" t="s">
        <v>5082</v>
      </c>
      <c r="F2201">
        <v>37</v>
      </c>
      <c r="G2201" t="s">
        <v>51</v>
      </c>
      <c r="H2201" t="s">
        <v>108</v>
      </c>
      <c r="I2201" s="2">
        <v>5739000</v>
      </c>
      <c r="J2201" s="3">
        <f>Raw_Data[[#This Row],[cicilan_per_bulan]]/Raw_Data[[#This Row],[penghasilan_bulanan]]</f>
        <v>0.10845094964279491</v>
      </c>
      <c r="K2201" t="s">
        <v>286</v>
      </c>
      <c r="L2201" t="s">
        <v>154</v>
      </c>
      <c r="M2201" t="s">
        <v>44</v>
      </c>
      <c r="N2201" t="s">
        <v>129</v>
      </c>
      <c r="O2201" t="s">
        <v>130</v>
      </c>
      <c r="P2201" s="2">
        <v>24054000</v>
      </c>
      <c r="Q2201" s="2">
        <v>2405000</v>
      </c>
      <c r="R2201" t="str">
        <f>IF(Raw_Data[[#This Row],[persen_dp]]&lt;15%,"Low",IF(Raw_Data[[#This Row],[persen_dp]]&gt;25%,"High","Medium"))</f>
        <v>Low</v>
      </c>
      <c r="S2201" s="3">
        <v>0.1</v>
      </c>
      <c r="T2201">
        <v>60</v>
      </c>
      <c r="U2201">
        <v>0.14499999999999999</v>
      </c>
      <c r="V2201" s="2">
        <v>622400</v>
      </c>
      <c r="W2201" s="2">
        <v>37344000</v>
      </c>
      <c r="X2201" t="str">
        <f>IF(OR(Raw_Data[[#This Row],[status_pembayaran]]="Macet",Raw_Data[[#This Row],[status_pembayaran]]="Kurang Lancar"),"Non Performing Loan","Performing")</f>
        <v>Performing</v>
      </c>
      <c r="Y2201" t="s">
        <v>47</v>
      </c>
      <c r="Z2201">
        <v>0</v>
      </c>
      <c r="AA2201">
        <v>0</v>
      </c>
      <c r="AB2201">
        <v>1</v>
      </c>
      <c r="AC2201" t="s">
        <v>66</v>
      </c>
      <c r="AD2201">
        <f>IF(Raw_Data[[#This Row],[rasio]]&lt;0.2,1,IF(Raw_Data[[#This Row],[rasio]]&lt;0.3,2,IF(Raw_Data[[#This Row],[rasio]]&lt;0.4,3,4)))</f>
        <v>1</v>
      </c>
      <c r="AE2201">
        <f>IF(Raw_Data[[#This Row],[kategori_dp]]="High",1,IF(Raw_Data[[#This Row],[kategori_dp]]="Medium",2,3))</f>
        <v>3</v>
      </c>
      <c r="AF2201">
        <f>IF(Raw_Data[[#This Row],[tenor_bulan]]&lt;=24,1,IF(Raw_Data[[#This Row],[tenor_bulan]]&lt;=36,2,IF(Raw_Data[[#This Row],[tenor_bulan]]&lt;=48,3,4)))</f>
        <v>4</v>
      </c>
      <c r="AG2201">
        <f>IF(Raw_Data[[#This Row],[jumlah_kali_telat]]=0,0,IF(Raw_Data[[#This Row],[jumlah_kali_telat]]&lt;=2,2,4))</f>
        <v>0</v>
      </c>
      <c r="AH2201">
        <f>Raw_Data[[#This Row],[Skor_Rasio]]+Raw_Data[[#This Row],[Skor_DP]]+Raw_Data[[#This Row],[Skor_Tenor]]+Raw_Data[[#This Row],[Skor_Telat]]</f>
        <v>8</v>
      </c>
      <c r="AI2201" t="str">
        <f>IF(Raw_Data[[#This Row],[Risk_Score]]&lt;=6,"Low Risk",IF(Raw_Data[[#This Row],[Risk_Score]]&lt;=8,"Medium Risk","High Risk"))</f>
        <v>Medium Risk</v>
      </c>
      <c r="AJ2201">
        <f ca="1">IFERROR(DATEDIF(Raw_Data[[#This Row],[tanggal_pengajuan]],TODAY(),"m"),"N/A")</f>
        <v>5</v>
      </c>
      <c r="AK2201" t="str">
        <f ca="1">IF(ISNUMBER(Raw_Data[[#This Row],[MOB]]),IF(Raw_Data[[#This Row],[MOB]]&lt;6,"0-5 bulan",IF(Raw_Data[[#This Row],[MOB]]&lt;12,"6-11 bulan",IF(Raw_Data[[#This Row],[MOB]]&lt;24,"12-23 bulan","24+ bulan"))),"N/A")</f>
        <v>0-5 bulan</v>
      </c>
    </row>
    <row r="2202" spans="1:37" ht="14.25" customHeight="1" x14ac:dyDescent="0.45">
      <c r="A2202" t="s">
        <v>5083</v>
      </c>
      <c r="B2202" s="64">
        <v>46114</v>
      </c>
      <c r="C2202" s="1" t="str">
        <f t="shared" si="34"/>
        <v>April</v>
      </c>
      <c r="D2202" t="s">
        <v>326</v>
      </c>
      <c r="E2202" t="s">
        <v>5084</v>
      </c>
      <c r="F2202">
        <v>43</v>
      </c>
      <c r="G2202" t="s">
        <v>51</v>
      </c>
      <c r="H2202" t="s">
        <v>101</v>
      </c>
      <c r="I2202" s="2">
        <v>3158000</v>
      </c>
      <c r="J2202" s="3">
        <f>Raw_Data[[#This Row],[cicilan_per_bulan]]/Raw_Data[[#This Row],[penghasilan_bulanan]]</f>
        <v>0.46428119062697909</v>
      </c>
      <c r="K2202" t="s">
        <v>268</v>
      </c>
      <c r="L2202" t="s">
        <v>110</v>
      </c>
      <c r="M2202" t="s">
        <v>44</v>
      </c>
      <c r="N2202" t="s">
        <v>83</v>
      </c>
      <c r="O2202" t="s">
        <v>57</v>
      </c>
      <c r="P2202" s="2">
        <v>19208000</v>
      </c>
      <c r="Q2202" s="2">
        <v>3842000</v>
      </c>
      <c r="R2202" t="str">
        <f>IF(Raw_Data[[#This Row],[persen_dp]]&lt;15%,"Low",IF(Raw_Data[[#This Row],[persen_dp]]&gt;25%,"High","Medium"))</f>
        <v>Medium</v>
      </c>
      <c r="S2202" s="3">
        <v>0.2</v>
      </c>
      <c r="T2202">
        <v>12</v>
      </c>
      <c r="U2202">
        <v>0.14499999999999999</v>
      </c>
      <c r="V2202" s="2">
        <v>1466200</v>
      </c>
      <c r="W2202" s="2">
        <v>17594000</v>
      </c>
      <c r="X2202" t="str">
        <f>IF(OR(Raw_Data[[#This Row],[status_pembayaran]]="Macet",Raw_Data[[#This Row],[status_pembayaran]]="Kurang Lancar"),"Non Performing Loan","Performing")</f>
        <v>Performing</v>
      </c>
      <c r="Y2202" t="s">
        <v>47</v>
      </c>
      <c r="Z2202">
        <v>0</v>
      </c>
      <c r="AA2202">
        <v>0</v>
      </c>
      <c r="AB2202">
        <v>1</v>
      </c>
      <c r="AD2202">
        <f>IF(Raw_Data[[#This Row],[rasio]]&lt;0.2,1,IF(Raw_Data[[#This Row],[rasio]]&lt;0.3,2,IF(Raw_Data[[#This Row],[rasio]]&lt;0.4,3,4)))</f>
        <v>4</v>
      </c>
      <c r="AE2202">
        <f>IF(Raw_Data[[#This Row],[kategori_dp]]="High",1,IF(Raw_Data[[#This Row],[kategori_dp]]="Medium",2,3))</f>
        <v>2</v>
      </c>
      <c r="AF2202">
        <f>IF(Raw_Data[[#This Row],[tenor_bulan]]&lt;=24,1,IF(Raw_Data[[#This Row],[tenor_bulan]]&lt;=36,2,IF(Raw_Data[[#This Row],[tenor_bulan]]&lt;=48,3,4)))</f>
        <v>1</v>
      </c>
      <c r="AG2202">
        <f>IF(Raw_Data[[#This Row],[jumlah_kali_telat]]=0,0,IF(Raw_Data[[#This Row],[jumlah_kali_telat]]&lt;=2,2,4))</f>
        <v>0</v>
      </c>
      <c r="AH2202">
        <f>Raw_Data[[#This Row],[Skor_Rasio]]+Raw_Data[[#This Row],[Skor_DP]]+Raw_Data[[#This Row],[Skor_Tenor]]+Raw_Data[[#This Row],[Skor_Telat]]</f>
        <v>7</v>
      </c>
      <c r="AI2202" t="str">
        <f>IF(Raw_Data[[#This Row],[Risk_Score]]&lt;=6,"Low Risk",IF(Raw_Data[[#This Row],[Risk_Score]]&lt;=8,"Medium Risk","High Risk"))</f>
        <v>Medium Risk</v>
      </c>
      <c r="AJ2202">
        <f ca="1">IFERROR(DATEDIF(Raw_Data[[#This Row],[tanggal_pengajuan]],TODAY(),"m"),"N/A")</f>
        <v>6</v>
      </c>
      <c r="AK2202" t="str">
        <f ca="1">IF(ISNUMBER(Raw_Data[[#This Row],[MOB]]),IF(Raw_Data[[#This Row],[MOB]]&lt;6,"0-5 bulan",IF(Raw_Data[[#This Row],[MOB]]&lt;12,"6-11 bulan",IF(Raw_Data[[#This Row],[MOB]]&lt;24,"12-23 bulan","24+ bulan"))),"N/A")</f>
        <v>6-11 bulan</v>
      </c>
    </row>
    <row r="2203" spans="1:37" ht="14.25" customHeight="1" x14ac:dyDescent="0.45">
      <c r="A2203" t="s">
        <v>5085</v>
      </c>
      <c r="B2203" s="64">
        <v>46102</v>
      </c>
      <c r="C2203" s="1" t="str">
        <f t="shared" si="34"/>
        <v>March</v>
      </c>
      <c r="D2203" t="s">
        <v>492</v>
      </c>
      <c r="E2203" t="s">
        <v>5086</v>
      </c>
      <c r="F2203">
        <v>29</v>
      </c>
      <c r="G2203" t="s">
        <v>51</v>
      </c>
      <c r="H2203" t="s">
        <v>52</v>
      </c>
      <c r="I2203" s="2">
        <v>11692000</v>
      </c>
      <c r="J2203" s="3">
        <f>Raw_Data[[#This Row],[cicilan_per_bulan]]/Raw_Data[[#This Row],[penghasilan_bulanan]]</f>
        <v>4.2541908997605203E-2</v>
      </c>
      <c r="K2203" t="s">
        <v>81</v>
      </c>
      <c r="L2203" t="s">
        <v>82</v>
      </c>
      <c r="M2203" t="s">
        <v>72</v>
      </c>
      <c r="N2203" t="s">
        <v>73</v>
      </c>
      <c r="O2203" t="s">
        <v>46</v>
      </c>
      <c r="P2203" s="2">
        <v>20797000</v>
      </c>
      <c r="Q2203" s="2">
        <v>8319000</v>
      </c>
      <c r="R2203" t="str">
        <f>IF(Raw_Data[[#This Row],[persen_dp]]&lt;15%,"Low",IF(Raw_Data[[#This Row],[persen_dp]]&gt;25%,"High","Medium"))</f>
        <v>High</v>
      </c>
      <c r="S2203" s="3">
        <v>0.4</v>
      </c>
      <c r="T2203">
        <v>36</v>
      </c>
      <c r="U2203">
        <v>0.14499999999999999</v>
      </c>
      <c r="V2203" s="2">
        <v>497400</v>
      </c>
      <c r="W2203" s="2">
        <v>17906000</v>
      </c>
      <c r="X2203" t="str">
        <f>IF(OR(Raw_Data[[#This Row],[status_pembayaran]]="Macet",Raw_Data[[#This Row],[status_pembayaran]]="Kurang Lancar"),"Non Performing Loan","Performing")</f>
        <v>Performing</v>
      </c>
      <c r="Y2203" t="s">
        <v>47</v>
      </c>
      <c r="Z2203">
        <v>0</v>
      </c>
      <c r="AA2203">
        <v>0</v>
      </c>
      <c r="AB2203">
        <v>1</v>
      </c>
      <c r="AC2203" t="s">
        <v>58</v>
      </c>
      <c r="AD2203">
        <f>IF(Raw_Data[[#This Row],[rasio]]&lt;0.2,1,IF(Raw_Data[[#This Row],[rasio]]&lt;0.3,2,IF(Raw_Data[[#This Row],[rasio]]&lt;0.4,3,4)))</f>
        <v>1</v>
      </c>
      <c r="AE2203">
        <f>IF(Raw_Data[[#This Row],[kategori_dp]]="High",1,IF(Raw_Data[[#This Row],[kategori_dp]]="Medium",2,3))</f>
        <v>1</v>
      </c>
      <c r="AF2203">
        <f>IF(Raw_Data[[#This Row],[tenor_bulan]]&lt;=24,1,IF(Raw_Data[[#This Row],[tenor_bulan]]&lt;=36,2,IF(Raw_Data[[#This Row],[tenor_bulan]]&lt;=48,3,4)))</f>
        <v>2</v>
      </c>
      <c r="AG2203">
        <f>IF(Raw_Data[[#This Row],[jumlah_kali_telat]]=0,0,IF(Raw_Data[[#This Row],[jumlah_kali_telat]]&lt;=2,2,4))</f>
        <v>0</v>
      </c>
      <c r="AH2203">
        <f>Raw_Data[[#This Row],[Skor_Rasio]]+Raw_Data[[#This Row],[Skor_DP]]+Raw_Data[[#This Row],[Skor_Tenor]]+Raw_Data[[#This Row],[Skor_Telat]]</f>
        <v>4</v>
      </c>
      <c r="AI2203" t="str">
        <f>IF(Raw_Data[[#This Row],[Risk_Score]]&lt;=6,"Low Risk",IF(Raw_Data[[#This Row],[Risk_Score]]&lt;=8,"Medium Risk","High Risk"))</f>
        <v>Low Risk</v>
      </c>
      <c r="AJ2203">
        <f ca="1">IFERROR(DATEDIF(Raw_Data[[#This Row],[tanggal_pengajuan]],TODAY(),"m"),"N/A")</f>
        <v>7</v>
      </c>
      <c r="AK2203" t="str">
        <f ca="1">IF(ISNUMBER(Raw_Data[[#This Row],[MOB]]),IF(Raw_Data[[#This Row],[MOB]]&lt;6,"0-5 bulan",IF(Raw_Data[[#This Row],[MOB]]&lt;12,"6-11 bulan",IF(Raw_Data[[#This Row],[MOB]]&lt;24,"12-23 bulan","24+ bulan"))),"N/A")</f>
        <v>6-11 bulan</v>
      </c>
    </row>
    <row r="2204" spans="1:37" ht="14.25" customHeight="1" x14ac:dyDescent="0.45">
      <c r="A2204" t="s">
        <v>5087</v>
      </c>
      <c r="B2204" s="64">
        <v>46106</v>
      </c>
      <c r="C2204" s="1" t="str">
        <f t="shared" si="34"/>
        <v>March</v>
      </c>
      <c r="D2204" t="s">
        <v>1294</v>
      </c>
      <c r="E2204" t="s">
        <v>5088</v>
      </c>
      <c r="F2204">
        <v>52</v>
      </c>
      <c r="G2204" t="s">
        <v>51</v>
      </c>
      <c r="H2204" t="s">
        <v>41</v>
      </c>
      <c r="I2204" s="2">
        <v>7494000</v>
      </c>
      <c r="J2204" s="3">
        <f>Raw_Data[[#This Row],[cicilan_per_bulan]]/Raw_Data[[#This Row],[penghasilan_bulanan]]</f>
        <v>0.13881772084334135</v>
      </c>
      <c r="K2204" t="s">
        <v>145</v>
      </c>
      <c r="L2204" t="s">
        <v>146</v>
      </c>
      <c r="M2204" t="s">
        <v>44</v>
      </c>
      <c r="N2204" t="s">
        <v>163</v>
      </c>
      <c r="O2204" t="s">
        <v>46</v>
      </c>
      <c r="P2204" s="2">
        <v>28998000</v>
      </c>
      <c r="Q2204" s="2">
        <v>2900000</v>
      </c>
      <c r="R2204" t="str">
        <f>IF(Raw_Data[[#This Row],[persen_dp]]&lt;15%,"Low",IF(Raw_Data[[#This Row],[persen_dp]]&gt;25%,"High","Medium"))</f>
        <v>Low</v>
      </c>
      <c r="S2204" s="3">
        <v>0.1</v>
      </c>
      <c r="T2204">
        <v>36</v>
      </c>
      <c r="U2204">
        <v>0.14499999999999999</v>
      </c>
      <c r="V2204" s="2">
        <v>1040300</v>
      </c>
      <c r="W2204" s="2">
        <v>37451000</v>
      </c>
      <c r="X2204" t="str">
        <f>IF(OR(Raw_Data[[#This Row],[status_pembayaran]]="Macet",Raw_Data[[#This Row],[status_pembayaran]]="Kurang Lancar"),"Non Performing Loan","Performing")</f>
        <v>Performing</v>
      </c>
      <c r="Y2204" t="s">
        <v>47</v>
      </c>
      <c r="Z2204">
        <v>0</v>
      </c>
      <c r="AA2204">
        <v>0</v>
      </c>
      <c r="AB2204">
        <v>1</v>
      </c>
      <c r="AC2204" t="s">
        <v>66</v>
      </c>
      <c r="AD2204">
        <f>IF(Raw_Data[[#This Row],[rasio]]&lt;0.2,1,IF(Raw_Data[[#This Row],[rasio]]&lt;0.3,2,IF(Raw_Data[[#This Row],[rasio]]&lt;0.4,3,4)))</f>
        <v>1</v>
      </c>
      <c r="AE2204">
        <f>IF(Raw_Data[[#This Row],[kategori_dp]]="High",1,IF(Raw_Data[[#This Row],[kategori_dp]]="Medium",2,3))</f>
        <v>3</v>
      </c>
      <c r="AF2204">
        <f>IF(Raw_Data[[#This Row],[tenor_bulan]]&lt;=24,1,IF(Raw_Data[[#This Row],[tenor_bulan]]&lt;=36,2,IF(Raw_Data[[#This Row],[tenor_bulan]]&lt;=48,3,4)))</f>
        <v>2</v>
      </c>
      <c r="AG2204">
        <f>IF(Raw_Data[[#This Row],[jumlah_kali_telat]]=0,0,IF(Raw_Data[[#This Row],[jumlah_kali_telat]]&lt;=2,2,4))</f>
        <v>0</v>
      </c>
      <c r="AH2204">
        <f>Raw_Data[[#This Row],[Skor_Rasio]]+Raw_Data[[#This Row],[Skor_DP]]+Raw_Data[[#This Row],[Skor_Tenor]]+Raw_Data[[#This Row],[Skor_Telat]]</f>
        <v>6</v>
      </c>
      <c r="AI2204" t="str">
        <f>IF(Raw_Data[[#This Row],[Risk_Score]]&lt;=6,"Low Risk",IF(Raw_Data[[#This Row],[Risk_Score]]&lt;=8,"Medium Risk","High Risk"))</f>
        <v>Low Risk</v>
      </c>
      <c r="AJ2204">
        <f ca="1">IFERROR(DATEDIF(Raw_Data[[#This Row],[tanggal_pengajuan]],TODAY(),"m"),"N/A")</f>
        <v>6</v>
      </c>
      <c r="AK2204" t="str">
        <f ca="1">IF(ISNUMBER(Raw_Data[[#This Row],[MOB]]),IF(Raw_Data[[#This Row],[MOB]]&lt;6,"0-5 bulan",IF(Raw_Data[[#This Row],[MOB]]&lt;12,"6-11 bulan",IF(Raw_Data[[#This Row],[MOB]]&lt;24,"12-23 bulan","24+ bulan"))),"N/A")</f>
        <v>6-11 bulan</v>
      </c>
    </row>
    <row r="2205" spans="1:37" ht="14.25" customHeight="1" x14ac:dyDescent="0.45">
      <c r="A2205" t="s">
        <v>5089</v>
      </c>
      <c r="B2205" s="64">
        <v>46129</v>
      </c>
      <c r="C2205" s="1" t="str">
        <f t="shared" si="34"/>
        <v>April</v>
      </c>
      <c r="D2205" t="s">
        <v>782</v>
      </c>
      <c r="E2205" t="s">
        <v>5090</v>
      </c>
      <c r="F2205">
        <v>51</v>
      </c>
      <c r="G2205" t="s">
        <v>51</v>
      </c>
      <c r="H2205" t="s">
        <v>101</v>
      </c>
      <c r="I2205" s="2">
        <v>4401000</v>
      </c>
      <c r="J2205" s="3">
        <f>Raw_Data[[#This Row],[cicilan_per_bulan]]/Raw_Data[[#This Row],[penghasilan_bulanan]]</f>
        <v>0.46750738468529879</v>
      </c>
      <c r="K2205" t="s">
        <v>119</v>
      </c>
      <c r="L2205" t="s">
        <v>120</v>
      </c>
      <c r="M2205" t="s">
        <v>55</v>
      </c>
      <c r="N2205" t="s">
        <v>395</v>
      </c>
      <c r="O2205" t="s">
        <v>396</v>
      </c>
      <c r="P2205" s="2">
        <v>60725000</v>
      </c>
      <c r="Q2205" s="2">
        <v>9109000</v>
      </c>
      <c r="R2205" t="str">
        <f>IF(Raw_Data[[#This Row],[persen_dp]]&lt;15%,"Low",IF(Raw_Data[[#This Row],[persen_dp]]&gt;25%,"High","Medium"))</f>
        <v>Medium</v>
      </c>
      <c r="S2205" s="3">
        <v>0.15</v>
      </c>
      <c r="T2205">
        <v>36</v>
      </c>
      <c r="U2205">
        <v>0.14499999999999999</v>
      </c>
      <c r="V2205" s="2">
        <v>2057500</v>
      </c>
      <c r="W2205" s="2">
        <v>74068000</v>
      </c>
      <c r="X2205" t="str">
        <f>IF(OR(Raw_Data[[#This Row],[status_pembayaran]]="Macet",Raw_Data[[#This Row],[status_pembayaran]]="Kurang Lancar"),"Non Performing Loan","Performing")</f>
        <v>Performing</v>
      </c>
      <c r="Y2205" t="s">
        <v>47</v>
      </c>
      <c r="Z2205">
        <v>0</v>
      </c>
      <c r="AA2205">
        <v>0</v>
      </c>
      <c r="AB2205">
        <v>1</v>
      </c>
      <c r="AD2205">
        <f>IF(Raw_Data[[#This Row],[rasio]]&lt;0.2,1,IF(Raw_Data[[#This Row],[rasio]]&lt;0.3,2,IF(Raw_Data[[#This Row],[rasio]]&lt;0.4,3,4)))</f>
        <v>4</v>
      </c>
      <c r="AE2205">
        <f>IF(Raw_Data[[#This Row],[kategori_dp]]="High",1,IF(Raw_Data[[#This Row],[kategori_dp]]="Medium",2,3))</f>
        <v>2</v>
      </c>
      <c r="AF2205">
        <f>IF(Raw_Data[[#This Row],[tenor_bulan]]&lt;=24,1,IF(Raw_Data[[#This Row],[tenor_bulan]]&lt;=36,2,IF(Raw_Data[[#This Row],[tenor_bulan]]&lt;=48,3,4)))</f>
        <v>2</v>
      </c>
      <c r="AG2205">
        <f>IF(Raw_Data[[#This Row],[jumlah_kali_telat]]=0,0,IF(Raw_Data[[#This Row],[jumlah_kali_telat]]&lt;=2,2,4))</f>
        <v>0</v>
      </c>
      <c r="AH2205">
        <f>Raw_Data[[#This Row],[Skor_Rasio]]+Raw_Data[[#This Row],[Skor_DP]]+Raw_Data[[#This Row],[Skor_Tenor]]+Raw_Data[[#This Row],[Skor_Telat]]</f>
        <v>8</v>
      </c>
      <c r="AI2205" t="str">
        <f>IF(Raw_Data[[#This Row],[Risk_Score]]&lt;=6,"Low Risk",IF(Raw_Data[[#This Row],[Risk_Score]]&lt;=8,"Medium Risk","High Risk"))</f>
        <v>Medium Risk</v>
      </c>
      <c r="AJ2205">
        <f ca="1">IFERROR(DATEDIF(Raw_Data[[#This Row],[tanggal_pengajuan]],TODAY(),"m"),"N/A")</f>
        <v>6</v>
      </c>
      <c r="AK2205" t="str">
        <f ca="1">IF(ISNUMBER(Raw_Data[[#This Row],[MOB]]),IF(Raw_Data[[#This Row],[MOB]]&lt;6,"0-5 bulan",IF(Raw_Data[[#This Row],[MOB]]&lt;12,"6-11 bulan",IF(Raw_Data[[#This Row],[MOB]]&lt;24,"12-23 bulan","24+ bulan"))),"N/A")</f>
        <v>6-11 bulan</v>
      </c>
    </row>
    <row r="2206" spans="1:37" ht="14.25" customHeight="1" x14ac:dyDescent="0.45">
      <c r="A2206" t="s">
        <v>5091</v>
      </c>
      <c r="B2206" s="64">
        <v>46048</v>
      </c>
      <c r="C2206" s="1" t="str">
        <f t="shared" si="34"/>
        <v>January</v>
      </c>
      <c r="D2206" t="s">
        <v>1082</v>
      </c>
      <c r="E2206" t="s">
        <v>5092</v>
      </c>
      <c r="F2206">
        <v>22</v>
      </c>
      <c r="G2206" t="s">
        <v>40</v>
      </c>
      <c r="H2206" t="s">
        <v>52</v>
      </c>
      <c r="I2206" s="2">
        <v>9985000</v>
      </c>
      <c r="J2206" s="3">
        <f>Raw_Data[[#This Row],[cicilan_per_bulan]]/Raw_Data[[#This Row],[penghasilan_bulanan]]</f>
        <v>0.11671507260891337</v>
      </c>
      <c r="K2206" t="s">
        <v>188</v>
      </c>
      <c r="L2206" t="s">
        <v>154</v>
      </c>
      <c r="M2206" t="s">
        <v>55</v>
      </c>
      <c r="N2206" t="s">
        <v>231</v>
      </c>
      <c r="O2206" t="s">
        <v>232</v>
      </c>
      <c r="P2206" s="2">
        <v>39338000</v>
      </c>
      <c r="Q2206" s="2">
        <v>3934000</v>
      </c>
      <c r="R2206" t="str">
        <f>IF(Raw_Data[[#This Row],[persen_dp]]&lt;15%,"Low",IF(Raw_Data[[#This Row],[persen_dp]]&gt;25%,"High","Medium"))</f>
        <v>Low</v>
      </c>
      <c r="S2206" s="3">
        <v>0.1</v>
      </c>
      <c r="T2206">
        <v>48</v>
      </c>
      <c r="U2206">
        <v>0.14499999999999999</v>
      </c>
      <c r="V2206" s="2">
        <v>1165400</v>
      </c>
      <c r="W2206" s="2">
        <v>55939000</v>
      </c>
      <c r="X2206" t="str">
        <f>IF(OR(Raw_Data[[#This Row],[status_pembayaran]]="Macet",Raw_Data[[#This Row],[status_pembayaran]]="Kurang Lancar"),"Non Performing Loan","Performing")</f>
        <v>Performing</v>
      </c>
      <c r="Y2206" t="s">
        <v>47</v>
      </c>
      <c r="Z2206">
        <v>0</v>
      </c>
      <c r="AA2206">
        <v>0</v>
      </c>
      <c r="AB2206">
        <v>1</v>
      </c>
      <c r="AD2206">
        <f>IF(Raw_Data[[#This Row],[rasio]]&lt;0.2,1,IF(Raw_Data[[#This Row],[rasio]]&lt;0.3,2,IF(Raw_Data[[#This Row],[rasio]]&lt;0.4,3,4)))</f>
        <v>1</v>
      </c>
      <c r="AE2206">
        <f>IF(Raw_Data[[#This Row],[kategori_dp]]="High",1,IF(Raw_Data[[#This Row],[kategori_dp]]="Medium",2,3))</f>
        <v>3</v>
      </c>
      <c r="AF2206">
        <f>IF(Raw_Data[[#This Row],[tenor_bulan]]&lt;=24,1,IF(Raw_Data[[#This Row],[tenor_bulan]]&lt;=36,2,IF(Raw_Data[[#This Row],[tenor_bulan]]&lt;=48,3,4)))</f>
        <v>3</v>
      </c>
      <c r="AG2206">
        <f>IF(Raw_Data[[#This Row],[jumlah_kali_telat]]=0,0,IF(Raw_Data[[#This Row],[jumlah_kali_telat]]&lt;=2,2,4))</f>
        <v>0</v>
      </c>
      <c r="AH2206">
        <f>Raw_Data[[#This Row],[Skor_Rasio]]+Raw_Data[[#This Row],[Skor_DP]]+Raw_Data[[#This Row],[Skor_Tenor]]+Raw_Data[[#This Row],[Skor_Telat]]</f>
        <v>7</v>
      </c>
      <c r="AI2206" t="str">
        <f>IF(Raw_Data[[#This Row],[Risk_Score]]&lt;=6,"Low Risk",IF(Raw_Data[[#This Row],[Risk_Score]]&lt;=8,"Medium Risk","High Risk"))</f>
        <v>Medium Risk</v>
      </c>
      <c r="AJ2206">
        <f ca="1">IFERROR(DATEDIF(Raw_Data[[#This Row],[tanggal_pengajuan]],TODAY(),"m"),"N/A")</f>
        <v>8</v>
      </c>
      <c r="AK2206" t="str">
        <f ca="1">IF(ISNUMBER(Raw_Data[[#This Row],[MOB]]),IF(Raw_Data[[#This Row],[MOB]]&lt;6,"0-5 bulan",IF(Raw_Data[[#This Row],[MOB]]&lt;12,"6-11 bulan",IF(Raw_Data[[#This Row],[MOB]]&lt;24,"12-23 bulan","24+ bulan"))),"N/A")</f>
        <v>6-11 bulan</v>
      </c>
    </row>
    <row r="2207" spans="1:37" ht="14.25" customHeight="1" x14ac:dyDescent="0.45">
      <c r="A2207" t="s">
        <v>5093</v>
      </c>
      <c r="B2207" s="64">
        <v>46085</v>
      </c>
      <c r="C2207" s="1" t="str">
        <f t="shared" si="34"/>
        <v>March</v>
      </c>
      <c r="D2207" t="s">
        <v>5094</v>
      </c>
      <c r="E2207" t="s">
        <v>5095</v>
      </c>
      <c r="F2207">
        <v>43</v>
      </c>
      <c r="G2207" t="s">
        <v>51</v>
      </c>
      <c r="H2207" t="s">
        <v>108</v>
      </c>
      <c r="I2207" s="2">
        <v>4586000</v>
      </c>
      <c r="J2207" s="3">
        <f>Raw_Data[[#This Row],[cicilan_per_bulan]]/Raw_Data[[#This Row],[penghasilan_bulanan]]</f>
        <v>0.10835150457915395</v>
      </c>
      <c r="K2207" t="s">
        <v>177</v>
      </c>
      <c r="L2207" t="s">
        <v>154</v>
      </c>
      <c r="M2207" t="s">
        <v>44</v>
      </c>
      <c r="N2207" t="s">
        <v>45</v>
      </c>
      <c r="O2207" t="s">
        <v>46</v>
      </c>
      <c r="P2207" s="2">
        <v>24690000</v>
      </c>
      <c r="Q2207" s="2">
        <v>7407000</v>
      </c>
      <c r="R2207" t="str">
        <f>IF(Raw_Data[[#This Row],[persen_dp]]&lt;15%,"Low",IF(Raw_Data[[#This Row],[persen_dp]]&gt;25%,"High","Medium"))</f>
        <v>High</v>
      </c>
      <c r="S2207" s="3">
        <v>0.3</v>
      </c>
      <c r="T2207">
        <v>60</v>
      </c>
      <c r="U2207">
        <v>0.14499999999999999</v>
      </c>
      <c r="V2207" s="2">
        <v>496900</v>
      </c>
      <c r="W2207" s="2">
        <v>29814000</v>
      </c>
      <c r="X2207" t="str">
        <f>IF(OR(Raw_Data[[#This Row],[status_pembayaran]]="Macet",Raw_Data[[#This Row],[status_pembayaran]]="Kurang Lancar"),"Non Performing Loan","Performing")</f>
        <v>Performing</v>
      </c>
      <c r="Y2207" t="s">
        <v>47</v>
      </c>
      <c r="Z2207">
        <v>0</v>
      </c>
      <c r="AA2207">
        <v>0</v>
      </c>
      <c r="AB2207">
        <v>1</v>
      </c>
      <c r="AC2207" t="s">
        <v>74</v>
      </c>
      <c r="AD2207">
        <f>IF(Raw_Data[[#This Row],[rasio]]&lt;0.2,1,IF(Raw_Data[[#This Row],[rasio]]&lt;0.3,2,IF(Raw_Data[[#This Row],[rasio]]&lt;0.4,3,4)))</f>
        <v>1</v>
      </c>
      <c r="AE2207">
        <f>IF(Raw_Data[[#This Row],[kategori_dp]]="High",1,IF(Raw_Data[[#This Row],[kategori_dp]]="Medium",2,3))</f>
        <v>1</v>
      </c>
      <c r="AF2207">
        <f>IF(Raw_Data[[#This Row],[tenor_bulan]]&lt;=24,1,IF(Raw_Data[[#This Row],[tenor_bulan]]&lt;=36,2,IF(Raw_Data[[#This Row],[tenor_bulan]]&lt;=48,3,4)))</f>
        <v>4</v>
      </c>
      <c r="AG2207">
        <f>IF(Raw_Data[[#This Row],[jumlah_kali_telat]]=0,0,IF(Raw_Data[[#This Row],[jumlah_kali_telat]]&lt;=2,2,4))</f>
        <v>0</v>
      </c>
      <c r="AH2207">
        <f>Raw_Data[[#This Row],[Skor_Rasio]]+Raw_Data[[#This Row],[Skor_DP]]+Raw_Data[[#This Row],[Skor_Tenor]]+Raw_Data[[#This Row],[Skor_Telat]]</f>
        <v>6</v>
      </c>
      <c r="AI2207" t="str">
        <f>IF(Raw_Data[[#This Row],[Risk_Score]]&lt;=6,"Low Risk",IF(Raw_Data[[#This Row],[Risk_Score]]&lt;=8,"Medium Risk","High Risk"))</f>
        <v>Low Risk</v>
      </c>
      <c r="AJ2207">
        <f ca="1">IFERROR(DATEDIF(Raw_Data[[#This Row],[tanggal_pengajuan]],TODAY(),"m"),"N/A")</f>
        <v>7</v>
      </c>
      <c r="AK2207" t="str">
        <f ca="1">IF(ISNUMBER(Raw_Data[[#This Row],[MOB]]),IF(Raw_Data[[#This Row],[MOB]]&lt;6,"0-5 bulan",IF(Raw_Data[[#This Row],[MOB]]&lt;12,"6-11 bulan",IF(Raw_Data[[#This Row],[MOB]]&lt;24,"12-23 bulan","24+ bulan"))),"N/A")</f>
        <v>6-11 bulan</v>
      </c>
    </row>
    <row r="2208" spans="1:37" ht="14.25" customHeight="1" x14ac:dyDescent="0.45">
      <c r="A2208" t="s">
        <v>5096</v>
      </c>
      <c r="B2208" s="64">
        <v>46050</v>
      </c>
      <c r="C2208" s="1" t="str">
        <f t="shared" si="34"/>
        <v>January</v>
      </c>
      <c r="D2208" t="s">
        <v>870</v>
      </c>
      <c r="E2208" t="s">
        <v>5097</v>
      </c>
      <c r="F2208">
        <v>50</v>
      </c>
      <c r="G2208" t="s">
        <v>40</v>
      </c>
      <c r="H2208" t="s">
        <v>108</v>
      </c>
      <c r="I2208" s="2">
        <v>4504000</v>
      </c>
      <c r="J2208" s="3">
        <f>Raw_Data[[#This Row],[cicilan_per_bulan]]/Raw_Data[[#This Row],[penghasilan_bulanan]]</f>
        <v>6.3410301953818832E-2</v>
      </c>
      <c r="K2208" t="s">
        <v>127</v>
      </c>
      <c r="L2208" t="s">
        <v>128</v>
      </c>
      <c r="M2208" t="s">
        <v>72</v>
      </c>
      <c r="N2208" t="s">
        <v>97</v>
      </c>
      <c r="O2208" t="s">
        <v>57</v>
      </c>
      <c r="P2208" s="2">
        <v>16559000</v>
      </c>
      <c r="Q2208" s="2">
        <v>6624000</v>
      </c>
      <c r="R2208" t="str">
        <f>IF(Raw_Data[[#This Row],[persen_dp]]&lt;15%,"Low",IF(Raw_Data[[#This Row],[persen_dp]]&gt;25%,"High","Medium"))</f>
        <v>High</v>
      </c>
      <c r="S2208" s="3">
        <v>0.4</v>
      </c>
      <c r="T2208">
        <v>60</v>
      </c>
      <c r="U2208">
        <v>0.14499999999999999</v>
      </c>
      <c r="V2208" s="2">
        <v>285600</v>
      </c>
      <c r="W2208" s="2">
        <v>17138000</v>
      </c>
      <c r="X2208" t="str">
        <f>IF(OR(Raw_Data[[#This Row],[status_pembayaran]]="Macet",Raw_Data[[#This Row],[status_pembayaran]]="Kurang Lancar"),"Non Performing Loan","Performing")</f>
        <v>Performing</v>
      </c>
      <c r="Y2208" t="s">
        <v>47</v>
      </c>
      <c r="Z2208">
        <v>0</v>
      </c>
      <c r="AA2208">
        <v>0</v>
      </c>
      <c r="AB2208">
        <v>1</v>
      </c>
      <c r="AC2208" t="s">
        <v>74</v>
      </c>
      <c r="AD2208">
        <f>IF(Raw_Data[[#This Row],[rasio]]&lt;0.2,1,IF(Raw_Data[[#This Row],[rasio]]&lt;0.3,2,IF(Raw_Data[[#This Row],[rasio]]&lt;0.4,3,4)))</f>
        <v>1</v>
      </c>
      <c r="AE2208">
        <f>IF(Raw_Data[[#This Row],[kategori_dp]]="High",1,IF(Raw_Data[[#This Row],[kategori_dp]]="Medium",2,3))</f>
        <v>1</v>
      </c>
      <c r="AF2208">
        <f>IF(Raw_Data[[#This Row],[tenor_bulan]]&lt;=24,1,IF(Raw_Data[[#This Row],[tenor_bulan]]&lt;=36,2,IF(Raw_Data[[#This Row],[tenor_bulan]]&lt;=48,3,4)))</f>
        <v>4</v>
      </c>
      <c r="AG2208">
        <f>IF(Raw_Data[[#This Row],[jumlah_kali_telat]]=0,0,IF(Raw_Data[[#This Row],[jumlah_kali_telat]]&lt;=2,2,4))</f>
        <v>0</v>
      </c>
      <c r="AH2208">
        <f>Raw_Data[[#This Row],[Skor_Rasio]]+Raw_Data[[#This Row],[Skor_DP]]+Raw_Data[[#This Row],[Skor_Tenor]]+Raw_Data[[#This Row],[Skor_Telat]]</f>
        <v>6</v>
      </c>
      <c r="AI2208" t="str">
        <f>IF(Raw_Data[[#This Row],[Risk_Score]]&lt;=6,"Low Risk",IF(Raw_Data[[#This Row],[Risk_Score]]&lt;=8,"Medium Risk","High Risk"))</f>
        <v>Low Risk</v>
      </c>
      <c r="AJ2208">
        <f ca="1">IFERROR(DATEDIF(Raw_Data[[#This Row],[tanggal_pengajuan]],TODAY(),"m"),"N/A")</f>
        <v>8</v>
      </c>
      <c r="AK2208" t="str">
        <f ca="1">IF(ISNUMBER(Raw_Data[[#This Row],[MOB]]),IF(Raw_Data[[#This Row],[MOB]]&lt;6,"0-5 bulan",IF(Raw_Data[[#This Row],[MOB]]&lt;12,"6-11 bulan",IF(Raw_Data[[#This Row],[MOB]]&lt;24,"12-23 bulan","24+ bulan"))),"N/A")</f>
        <v>6-11 bulan</v>
      </c>
    </row>
    <row r="2209" spans="1:37" ht="14.25" customHeight="1" x14ac:dyDescent="0.45">
      <c r="A2209" t="s">
        <v>5098</v>
      </c>
      <c r="B2209" s="64">
        <v>46058</v>
      </c>
      <c r="C2209" s="1" t="str">
        <f t="shared" si="34"/>
        <v>February</v>
      </c>
      <c r="D2209" t="s">
        <v>3111</v>
      </c>
      <c r="E2209" t="s">
        <v>5099</v>
      </c>
      <c r="F2209">
        <v>51</v>
      </c>
      <c r="G2209" t="s">
        <v>51</v>
      </c>
      <c r="H2209" t="s">
        <v>41</v>
      </c>
      <c r="I2209" s="2">
        <v>5054000</v>
      </c>
      <c r="J2209" s="3">
        <f>Raw_Data[[#This Row],[cicilan_per_bulan]]/Raw_Data[[#This Row],[penghasilan_bulanan]]</f>
        <v>0.16844083893945389</v>
      </c>
      <c r="K2209" t="s">
        <v>81</v>
      </c>
      <c r="L2209" t="s">
        <v>82</v>
      </c>
      <c r="M2209" t="s">
        <v>55</v>
      </c>
      <c r="N2209" t="s">
        <v>121</v>
      </c>
      <c r="O2209" t="s">
        <v>122</v>
      </c>
      <c r="P2209" s="2">
        <v>37013000</v>
      </c>
      <c r="Q2209" s="2">
        <v>7403000</v>
      </c>
      <c r="R2209" t="str">
        <f>IF(Raw_Data[[#This Row],[persen_dp]]&lt;15%,"Low",IF(Raw_Data[[#This Row],[persen_dp]]&gt;25%,"High","Medium"))</f>
        <v>Medium</v>
      </c>
      <c r="S2209" s="3">
        <v>0.2</v>
      </c>
      <c r="T2209">
        <v>60</v>
      </c>
      <c r="U2209">
        <v>0.14499999999999999</v>
      </c>
      <c r="V2209" s="2">
        <v>851300</v>
      </c>
      <c r="W2209" s="2">
        <v>51077000</v>
      </c>
      <c r="X2209" t="str">
        <f>IF(OR(Raw_Data[[#This Row],[status_pembayaran]]="Macet",Raw_Data[[#This Row],[status_pembayaran]]="Kurang Lancar"),"Non Performing Loan","Performing")</f>
        <v>Performing</v>
      </c>
      <c r="Y2209" t="s">
        <v>47</v>
      </c>
      <c r="Z2209">
        <v>0</v>
      </c>
      <c r="AA2209">
        <v>0</v>
      </c>
      <c r="AB2209">
        <v>1</v>
      </c>
      <c r="AC2209" t="s">
        <v>104</v>
      </c>
      <c r="AD2209">
        <f>IF(Raw_Data[[#This Row],[rasio]]&lt;0.2,1,IF(Raw_Data[[#This Row],[rasio]]&lt;0.3,2,IF(Raw_Data[[#This Row],[rasio]]&lt;0.4,3,4)))</f>
        <v>1</v>
      </c>
      <c r="AE2209">
        <f>IF(Raw_Data[[#This Row],[kategori_dp]]="High",1,IF(Raw_Data[[#This Row],[kategori_dp]]="Medium",2,3))</f>
        <v>2</v>
      </c>
      <c r="AF2209">
        <f>IF(Raw_Data[[#This Row],[tenor_bulan]]&lt;=24,1,IF(Raw_Data[[#This Row],[tenor_bulan]]&lt;=36,2,IF(Raw_Data[[#This Row],[tenor_bulan]]&lt;=48,3,4)))</f>
        <v>4</v>
      </c>
      <c r="AG2209">
        <f>IF(Raw_Data[[#This Row],[jumlah_kali_telat]]=0,0,IF(Raw_Data[[#This Row],[jumlah_kali_telat]]&lt;=2,2,4))</f>
        <v>0</v>
      </c>
      <c r="AH2209">
        <f>Raw_Data[[#This Row],[Skor_Rasio]]+Raw_Data[[#This Row],[Skor_DP]]+Raw_Data[[#This Row],[Skor_Tenor]]+Raw_Data[[#This Row],[Skor_Telat]]</f>
        <v>7</v>
      </c>
      <c r="AI2209" t="str">
        <f>IF(Raw_Data[[#This Row],[Risk_Score]]&lt;=6,"Low Risk",IF(Raw_Data[[#This Row],[Risk_Score]]&lt;=8,"Medium Risk","High Risk"))</f>
        <v>Medium Risk</v>
      </c>
      <c r="AJ2209">
        <f ca="1">IFERROR(DATEDIF(Raw_Data[[#This Row],[tanggal_pengajuan]],TODAY(),"m"),"N/A")</f>
        <v>8</v>
      </c>
      <c r="AK2209" t="str">
        <f ca="1">IF(ISNUMBER(Raw_Data[[#This Row],[MOB]]),IF(Raw_Data[[#This Row],[MOB]]&lt;6,"0-5 bulan",IF(Raw_Data[[#This Row],[MOB]]&lt;12,"6-11 bulan",IF(Raw_Data[[#This Row],[MOB]]&lt;24,"12-23 bulan","24+ bulan"))),"N/A")</f>
        <v>6-11 bulan</v>
      </c>
    </row>
    <row r="2210" spans="1:37" ht="14.25" customHeight="1" x14ac:dyDescent="0.45">
      <c r="A2210" t="s">
        <v>5100</v>
      </c>
      <c r="B2210" s="64">
        <v>46129</v>
      </c>
      <c r="C2210" s="1" t="str">
        <f t="shared" si="34"/>
        <v>April</v>
      </c>
      <c r="D2210" t="s">
        <v>4855</v>
      </c>
      <c r="E2210" t="s">
        <v>5101</v>
      </c>
      <c r="F2210">
        <v>32</v>
      </c>
      <c r="G2210" t="s">
        <v>40</v>
      </c>
      <c r="H2210" t="s">
        <v>41</v>
      </c>
      <c r="I2210" s="2">
        <v>5708000</v>
      </c>
      <c r="J2210" s="3">
        <f>Raw_Data[[#This Row],[cicilan_per_bulan]]/Raw_Data[[#This Row],[penghasilan_bulanan]]</f>
        <v>0.37076033637000699</v>
      </c>
      <c r="K2210" t="s">
        <v>53</v>
      </c>
      <c r="L2210" t="s">
        <v>54</v>
      </c>
      <c r="M2210" t="s">
        <v>55</v>
      </c>
      <c r="N2210" t="s">
        <v>221</v>
      </c>
      <c r="O2210" t="s">
        <v>159</v>
      </c>
      <c r="P2210" s="2">
        <v>41718000</v>
      </c>
      <c r="Q2210" s="2">
        <v>10430000</v>
      </c>
      <c r="R2210" t="str">
        <f>IF(Raw_Data[[#This Row],[persen_dp]]&lt;15%,"Low",IF(Raw_Data[[#This Row],[persen_dp]]&gt;25%,"High","Medium"))</f>
        <v>Medium</v>
      </c>
      <c r="S2210" s="3">
        <v>0.25</v>
      </c>
      <c r="T2210">
        <v>18</v>
      </c>
      <c r="U2210">
        <v>0.14499999999999999</v>
      </c>
      <c r="V2210" s="2">
        <v>2116300</v>
      </c>
      <c r="W2210" s="2">
        <v>38094000</v>
      </c>
      <c r="X2210" t="str">
        <f>IF(OR(Raw_Data[[#This Row],[status_pembayaran]]="Macet",Raw_Data[[#This Row],[status_pembayaran]]="Kurang Lancar"),"Non Performing Loan","Performing")</f>
        <v>Performing</v>
      </c>
      <c r="Y2210" t="s">
        <v>47</v>
      </c>
      <c r="Z2210">
        <v>0</v>
      </c>
      <c r="AA2210">
        <v>0</v>
      </c>
      <c r="AB2210">
        <v>1</v>
      </c>
      <c r="AC2210" t="s">
        <v>137</v>
      </c>
      <c r="AD2210">
        <f>IF(Raw_Data[[#This Row],[rasio]]&lt;0.2,1,IF(Raw_Data[[#This Row],[rasio]]&lt;0.3,2,IF(Raw_Data[[#This Row],[rasio]]&lt;0.4,3,4)))</f>
        <v>3</v>
      </c>
      <c r="AE2210">
        <f>IF(Raw_Data[[#This Row],[kategori_dp]]="High",1,IF(Raw_Data[[#This Row],[kategori_dp]]="Medium",2,3))</f>
        <v>2</v>
      </c>
      <c r="AF2210">
        <f>IF(Raw_Data[[#This Row],[tenor_bulan]]&lt;=24,1,IF(Raw_Data[[#This Row],[tenor_bulan]]&lt;=36,2,IF(Raw_Data[[#This Row],[tenor_bulan]]&lt;=48,3,4)))</f>
        <v>1</v>
      </c>
      <c r="AG2210">
        <f>IF(Raw_Data[[#This Row],[jumlah_kali_telat]]=0,0,IF(Raw_Data[[#This Row],[jumlah_kali_telat]]&lt;=2,2,4))</f>
        <v>0</v>
      </c>
      <c r="AH2210">
        <f>Raw_Data[[#This Row],[Skor_Rasio]]+Raw_Data[[#This Row],[Skor_DP]]+Raw_Data[[#This Row],[Skor_Tenor]]+Raw_Data[[#This Row],[Skor_Telat]]</f>
        <v>6</v>
      </c>
      <c r="AI2210" t="str">
        <f>IF(Raw_Data[[#This Row],[Risk_Score]]&lt;=6,"Low Risk",IF(Raw_Data[[#This Row],[Risk_Score]]&lt;=8,"Medium Risk","High Risk"))</f>
        <v>Low Risk</v>
      </c>
      <c r="AJ2210">
        <f ca="1">IFERROR(DATEDIF(Raw_Data[[#This Row],[tanggal_pengajuan]],TODAY(),"m"),"N/A")</f>
        <v>6</v>
      </c>
      <c r="AK2210" t="str">
        <f ca="1">IF(ISNUMBER(Raw_Data[[#This Row],[MOB]]),IF(Raw_Data[[#This Row],[MOB]]&lt;6,"0-5 bulan",IF(Raw_Data[[#This Row],[MOB]]&lt;12,"6-11 bulan",IF(Raw_Data[[#This Row],[MOB]]&lt;24,"12-23 bulan","24+ bulan"))),"N/A")</f>
        <v>6-11 bulan</v>
      </c>
    </row>
    <row r="2211" spans="1:37" ht="14.25" customHeight="1" x14ac:dyDescent="0.45">
      <c r="A2211" t="s">
        <v>5102</v>
      </c>
      <c r="B2211" s="64">
        <v>46037</v>
      </c>
      <c r="C2211" s="1" t="str">
        <f t="shared" si="34"/>
        <v>January</v>
      </c>
      <c r="D2211" t="s">
        <v>3534</v>
      </c>
      <c r="E2211" t="s">
        <v>5103</v>
      </c>
      <c r="F2211">
        <v>48</v>
      </c>
      <c r="G2211" t="s">
        <v>51</v>
      </c>
      <c r="H2211" t="s">
        <v>101</v>
      </c>
      <c r="I2211" s="2">
        <v>3074000</v>
      </c>
      <c r="J2211" s="3">
        <f>Raw_Data[[#This Row],[cicilan_per_bulan]]/Raw_Data[[#This Row],[penghasilan_bulanan]]</f>
        <v>0.46314248536109304</v>
      </c>
      <c r="K2211" t="s">
        <v>109</v>
      </c>
      <c r="L2211" t="s">
        <v>110</v>
      </c>
      <c r="M2211" t="s">
        <v>72</v>
      </c>
      <c r="N2211" t="s">
        <v>73</v>
      </c>
      <c r="O2211" t="s">
        <v>46</v>
      </c>
      <c r="P2211" s="2">
        <v>19894000</v>
      </c>
      <c r="Q2211" s="2">
        <v>4974000</v>
      </c>
      <c r="R2211" t="str">
        <f>IF(Raw_Data[[#This Row],[persen_dp]]&lt;15%,"Low",IF(Raw_Data[[#This Row],[persen_dp]]&gt;25%,"High","Medium"))</f>
        <v>Medium</v>
      </c>
      <c r="S2211" s="3">
        <v>0.25</v>
      </c>
      <c r="T2211">
        <v>12</v>
      </c>
      <c r="U2211">
        <v>0.14499999999999999</v>
      </c>
      <c r="V2211" s="2">
        <v>1423700</v>
      </c>
      <c r="W2211" s="2">
        <v>17084000</v>
      </c>
      <c r="X2211" t="str">
        <f>IF(OR(Raw_Data[[#This Row],[status_pembayaran]]="Macet",Raw_Data[[#This Row],[status_pembayaran]]="Kurang Lancar"),"Non Performing Loan","Performing")</f>
        <v>Performing</v>
      </c>
      <c r="Y2211" t="s">
        <v>47</v>
      </c>
      <c r="Z2211">
        <v>0</v>
      </c>
      <c r="AA2211">
        <v>0</v>
      </c>
      <c r="AB2211">
        <v>1</v>
      </c>
      <c r="AC2211" t="s">
        <v>137</v>
      </c>
      <c r="AD2211">
        <f>IF(Raw_Data[[#This Row],[rasio]]&lt;0.2,1,IF(Raw_Data[[#This Row],[rasio]]&lt;0.3,2,IF(Raw_Data[[#This Row],[rasio]]&lt;0.4,3,4)))</f>
        <v>4</v>
      </c>
      <c r="AE2211">
        <f>IF(Raw_Data[[#This Row],[kategori_dp]]="High",1,IF(Raw_Data[[#This Row],[kategori_dp]]="Medium",2,3))</f>
        <v>2</v>
      </c>
      <c r="AF2211">
        <f>IF(Raw_Data[[#This Row],[tenor_bulan]]&lt;=24,1,IF(Raw_Data[[#This Row],[tenor_bulan]]&lt;=36,2,IF(Raw_Data[[#This Row],[tenor_bulan]]&lt;=48,3,4)))</f>
        <v>1</v>
      </c>
      <c r="AG2211">
        <f>IF(Raw_Data[[#This Row],[jumlah_kali_telat]]=0,0,IF(Raw_Data[[#This Row],[jumlah_kali_telat]]&lt;=2,2,4))</f>
        <v>0</v>
      </c>
      <c r="AH2211">
        <f>Raw_Data[[#This Row],[Skor_Rasio]]+Raw_Data[[#This Row],[Skor_DP]]+Raw_Data[[#This Row],[Skor_Tenor]]+Raw_Data[[#This Row],[Skor_Telat]]</f>
        <v>7</v>
      </c>
      <c r="AI2211" t="str">
        <f>IF(Raw_Data[[#This Row],[Risk_Score]]&lt;=6,"Low Risk",IF(Raw_Data[[#This Row],[Risk_Score]]&lt;=8,"Medium Risk","High Risk"))</f>
        <v>Medium Risk</v>
      </c>
      <c r="AJ2211">
        <f ca="1">IFERROR(DATEDIF(Raw_Data[[#This Row],[tanggal_pengajuan]],TODAY(),"m"),"N/A")</f>
        <v>9</v>
      </c>
      <c r="AK2211" t="str">
        <f ca="1">IF(ISNUMBER(Raw_Data[[#This Row],[MOB]]),IF(Raw_Data[[#This Row],[MOB]]&lt;6,"0-5 bulan",IF(Raw_Data[[#This Row],[MOB]]&lt;12,"6-11 bulan",IF(Raw_Data[[#This Row],[MOB]]&lt;24,"12-23 bulan","24+ bulan"))),"N/A")</f>
        <v>6-11 bulan</v>
      </c>
    </row>
    <row r="2212" spans="1:37" ht="14.25" customHeight="1" x14ac:dyDescent="0.45">
      <c r="A2212" t="s">
        <v>5104</v>
      </c>
      <c r="B2212" s="64">
        <v>46055</v>
      </c>
      <c r="C2212" s="1" t="str">
        <f t="shared" si="34"/>
        <v>February</v>
      </c>
      <c r="D2212" t="s">
        <v>156</v>
      </c>
      <c r="E2212" t="s">
        <v>5105</v>
      </c>
      <c r="F2212">
        <v>21</v>
      </c>
      <c r="G2212" t="s">
        <v>40</v>
      </c>
      <c r="H2212" t="s">
        <v>108</v>
      </c>
      <c r="I2212" s="2">
        <v>5999000</v>
      </c>
      <c r="J2212" s="3">
        <f>Raw_Data[[#This Row],[cicilan_per_bulan]]/Raw_Data[[#This Row],[penghasilan_bulanan]]</f>
        <v>0.29833305550925154</v>
      </c>
      <c r="K2212" t="s">
        <v>114</v>
      </c>
      <c r="L2212" t="s">
        <v>115</v>
      </c>
      <c r="M2212" t="s">
        <v>55</v>
      </c>
      <c r="N2212" t="s">
        <v>65</v>
      </c>
      <c r="O2212" t="s">
        <v>46</v>
      </c>
      <c r="P2212" s="2">
        <v>28855000</v>
      </c>
      <c r="Q2212" s="2">
        <v>10099000</v>
      </c>
      <c r="R2212" t="str">
        <f>IF(Raw_Data[[#This Row],[persen_dp]]&lt;15%,"Low",IF(Raw_Data[[#This Row],[persen_dp]]&gt;25%,"High","Medium"))</f>
        <v>High</v>
      </c>
      <c r="S2212" s="3">
        <v>0.35</v>
      </c>
      <c r="T2212">
        <v>12</v>
      </c>
      <c r="U2212">
        <v>0.14499999999999999</v>
      </c>
      <c r="V2212" s="2">
        <v>1789700</v>
      </c>
      <c r="W2212" s="2">
        <v>21476000</v>
      </c>
      <c r="X2212" t="str">
        <f>IF(OR(Raw_Data[[#This Row],[status_pembayaran]]="Macet",Raw_Data[[#This Row],[status_pembayaran]]="Kurang Lancar"),"Non Performing Loan","Performing")</f>
        <v>Performing</v>
      </c>
      <c r="Y2212" t="s">
        <v>47</v>
      </c>
      <c r="Z2212">
        <v>0</v>
      </c>
      <c r="AA2212">
        <v>0</v>
      </c>
      <c r="AB2212">
        <v>1</v>
      </c>
      <c r="AD2212">
        <f>IF(Raw_Data[[#This Row],[rasio]]&lt;0.2,1,IF(Raw_Data[[#This Row],[rasio]]&lt;0.3,2,IF(Raw_Data[[#This Row],[rasio]]&lt;0.4,3,4)))</f>
        <v>2</v>
      </c>
      <c r="AE2212">
        <f>IF(Raw_Data[[#This Row],[kategori_dp]]="High",1,IF(Raw_Data[[#This Row],[kategori_dp]]="Medium",2,3))</f>
        <v>1</v>
      </c>
      <c r="AF2212">
        <f>IF(Raw_Data[[#This Row],[tenor_bulan]]&lt;=24,1,IF(Raw_Data[[#This Row],[tenor_bulan]]&lt;=36,2,IF(Raw_Data[[#This Row],[tenor_bulan]]&lt;=48,3,4)))</f>
        <v>1</v>
      </c>
      <c r="AG2212">
        <f>IF(Raw_Data[[#This Row],[jumlah_kali_telat]]=0,0,IF(Raw_Data[[#This Row],[jumlah_kali_telat]]&lt;=2,2,4))</f>
        <v>0</v>
      </c>
      <c r="AH2212">
        <f>Raw_Data[[#This Row],[Skor_Rasio]]+Raw_Data[[#This Row],[Skor_DP]]+Raw_Data[[#This Row],[Skor_Tenor]]+Raw_Data[[#This Row],[Skor_Telat]]</f>
        <v>4</v>
      </c>
      <c r="AI2212" t="str">
        <f>IF(Raw_Data[[#This Row],[Risk_Score]]&lt;=6,"Low Risk",IF(Raw_Data[[#This Row],[Risk_Score]]&lt;=8,"Medium Risk","High Risk"))</f>
        <v>Low Risk</v>
      </c>
      <c r="AJ2212">
        <f ca="1">IFERROR(DATEDIF(Raw_Data[[#This Row],[tanggal_pengajuan]],TODAY(),"m"),"N/A")</f>
        <v>8</v>
      </c>
      <c r="AK2212" t="str">
        <f ca="1">IF(ISNUMBER(Raw_Data[[#This Row],[MOB]]),IF(Raw_Data[[#This Row],[MOB]]&lt;6,"0-5 bulan",IF(Raw_Data[[#This Row],[MOB]]&lt;12,"6-11 bulan",IF(Raw_Data[[#This Row],[MOB]]&lt;24,"12-23 bulan","24+ bulan"))),"N/A")</f>
        <v>6-11 bulan</v>
      </c>
    </row>
    <row r="2213" spans="1:37" ht="14.25" customHeight="1" x14ac:dyDescent="0.45">
      <c r="A2213" t="s">
        <v>5106</v>
      </c>
      <c r="B2213" s="64">
        <v>46174</v>
      </c>
      <c r="C2213" s="1" t="str">
        <f t="shared" si="34"/>
        <v>June</v>
      </c>
      <c r="D2213" t="s">
        <v>1735</v>
      </c>
      <c r="E2213" t="s">
        <v>5107</v>
      </c>
      <c r="F2213">
        <v>47</v>
      </c>
      <c r="G2213" t="s">
        <v>40</v>
      </c>
      <c r="H2213" t="s">
        <v>41</v>
      </c>
      <c r="I2213" s="2">
        <v>5582000</v>
      </c>
      <c r="J2213" s="3">
        <f>Raw_Data[[#This Row],[cicilan_per_bulan]]/Raw_Data[[#This Row],[penghasilan_bulanan]]</f>
        <v>0.11078466499462558</v>
      </c>
      <c r="K2213" t="s">
        <v>119</v>
      </c>
      <c r="L2213" t="s">
        <v>120</v>
      </c>
      <c r="M2213" t="s">
        <v>55</v>
      </c>
      <c r="N2213" t="s">
        <v>121</v>
      </c>
      <c r="O2213" t="s">
        <v>122</v>
      </c>
      <c r="P2213" s="2">
        <v>35851000</v>
      </c>
      <c r="Q2213" s="2">
        <v>14340000</v>
      </c>
      <c r="R2213" t="str">
        <f>IF(Raw_Data[[#This Row],[persen_dp]]&lt;15%,"Low",IF(Raw_Data[[#This Row],[persen_dp]]&gt;25%,"High","Medium"))</f>
        <v>High</v>
      </c>
      <c r="S2213" s="3">
        <v>0.4</v>
      </c>
      <c r="T2213">
        <v>60</v>
      </c>
      <c r="U2213">
        <v>0.14499999999999999</v>
      </c>
      <c r="V2213" s="2">
        <v>618400</v>
      </c>
      <c r="W2213" s="2">
        <v>37106000</v>
      </c>
      <c r="X2213" t="str">
        <f>IF(OR(Raw_Data[[#This Row],[status_pembayaran]]="Macet",Raw_Data[[#This Row],[status_pembayaran]]="Kurang Lancar"),"Non Performing Loan","Performing")</f>
        <v>Performing</v>
      </c>
      <c r="Y2213" t="s">
        <v>47</v>
      </c>
      <c r="Z2213">
        <v>0</v>
      </c>
      <c r="AA2213">
        <v>0</v>
      </c>
      <c r="AB2213">
        <v>1</v>
      </c>
      <c r="AC2213" t="s">
        <v>66</v>
      </c>
      <c r="AD2213">
        <f>IF(Raw_Data[[#This Row],[rasio]]&lt;0.2,1,IF(Raw_Data[[#This Row],[rasio]]&lt;0.3,2,IF(Raw_Data[[#This Row],[rasio]]&lt;0.4,3,4)))</f>
        <v>1</v>
      </c>
      <c r="AE2213">
        <f>IF(Raw_Data[[#This Row],[kategori_dp]]="High",1,IF(Raw_Data[[#This Row],[kategori_dp]]="Medium",2,3))</f>
        <v>1</v>
      </c>
      <c r="AF2213">
        <f>IF(Raw_Data[[#This Row],[tenor_bulan]]&lt;=24,1,IF(Raw_Data[[#This Row],[tenor_bulan]]&lt;=36,2,IF(Raw_Data[[#This Row],[tenor_bulan]]&lt;=48,3,4)))</f>
        <v>4</v>
      </c>
      <c r="AG2213">
        <f>IF(Raw_Data[[#This Row],[jumlah_kali_telat]]=0,0,IF(Raw_Data[[#This Row],[jumlah_kali_telat]]&lt;=2,2,4))</f>
        <v>0</v>
      </c>
      <c r="AH2213">
        <f>Raw_Data[[#This Row],[Skor_Rasio]]+Raw_Data[[#This Row],[Skor_DP]]+Raw_Data[[#This Row],[Skor_Tenor]]+Raw_Data[[#This Row],[Skor_Telat]]</f>
        <v>6</v>
      </c>
      <c r="AI2213" t="str">
        <f>IF(Raw_Data[[#This Row],[Risk_Score]]&lt;=6,"Low Risk",IF(Raw_Data[[#This Row],[Risk_Score]]&lt;=8,"Medium Risk","High Risk"))</f>
        <v>Low Risk</v>
      </c>
      <c r="AJ2213">
        <f ca="1">IFERROR(DATEDIF(Raw_Data[[#This Row],[tanggal_pengajuan]],TODAY(),"m"),"N/A")</f>
        <v>4</v>
      </c>
      <c r="AK2213" t="str">
        <f ca="1">IF(ISNUMBER(Raw_Data[[#This Row],[MOB]]),IF(Raw_Data[[#This Row],[MOB]]&lt;6,"0-5 bulan",IF(Raw_Data[[#This Row],[MOB]]&lt;12,"6-11 bulan",IF(Raw_Data[[#This Row],[MOB]]&lt;24,"12-23 bulan","24+ bulan"))),"N/A")</f>
        <v>0-5 bulan</v>
      </c>
    </row>
    <row r="2214" spans="1:37" ht="14.25" customHeight="1" x14ac:dyDescent="0.45">
      <c r="A2214" t="s">
        <v>5108</v>
      </c>
      <c r="B2214" s="64">
        <v>46135</v>
      </c>
      <c r="C2214" s="1" t="str">
        <f t="shared" si="34"/>
        <v>April</v>
      </c>
      <c r="D2214" t="s">
        <v>112</v>
      </c>
      <c r="E2214" t="s">
        <v>5109</v>
      </c>
      <c r="F2214">
        <v>22</v>
      </c>
      <c r="G2214" t="s">
        <v>40</v>
      </c>
      <c r="H2214" t="s">
        <v>41</v>
      </c>
      <c r="I2214" s="2">
        <v>5150000</v>
      </c>
      <c r="J2214" s="3">
        <f>Raw_Data[[#This Row],[cicilan_per_bulan]]/Raw_Data[[#This Row],[penghasilan_bulanan]]</f>
        <v>0.30530097087378638</v>
      </c>
      <c r="K2214" t="s">
        <v>63</v>
      </c>
      <c r="L2214" t="s">
        <v>64</v>
      </c>
      <c r="M2214" t="s">
        <v>55</v>
      </c>
      <c r="N2214" t="s">
        <v>221</v>
      </c>
      <c r="O2214" t="s">
        <v>159</v>
      </c>
      <c r="P2214" s="2">
        <v>43828000</v>
      </c>
      <c r="Q2214" s="2">
        <v>4383000</v>
      </c>
      <c r="R2214" t="str">
        <f>IF(Raw_Data[[#This Row],[persen_dp]]&lt;15%,"Low",IF(Raw_Data[[#This Row],[persen_dp]]&gt;25%,"High","Medium"))</f>
        <v>Low</v>
      </c>
      <c r="S2214" s="3">
        <v>0.1</v>
      </c>
      <c r="T2214">
        <v>36</v>
      </c>
      <c r="U2214">
        <v>0.14499999999999999</v>
      </c>
      <c r="V2214" s="2">
        <v>1572300</v>
      </c>
      <c r="W2214" s="2">
        <v>56604000</v>
      </c>
      <c r="X2214" t="str">
        <f>IF(OR(Raw_Data[[#This Row],[status_pembayaran]]="Macet",Raw_Data[[#This Row],[status_pembayaran]]="Kurang Lancar"),"Non Performing Loan","Performing")</f>
        <v>Performing</v>
      </c>
      <c r="Y2214" t="s">
        <v>47</v>
      </c>
      <c r="Z2214">
        <v>0</v>
      </c>
      <c r="AA2214">
        <v>0</v>
      </c>
      <c r="AB2214">
        <v>1</v>
      </c>
      <c r="AC2214" t="s">
        <v>74</v>
      </c>
      <c r="AD2214">
        <f>IF(Raw_Data[[#This Row],[rasio]]&lt;0.2,1,IF(Raw_Data[[#This Row],[rasio]]&lt;0.3,2,IF(Raw_Data[[#This Row],[rasio]]&lt;0.4,3,4)))</f>
        <v>3</v>
      </c>
      <c r="AE2214">
        <f>IF(Raw_Data[[#This Row],[kategori_dp]]="High",1,IF(Raw_Data[[#This Row],[kategori_dp]]="Medium",2,3))</f>
        <v>3</v>
      </c>
      <c r="AF2214">
        <f>IF(Raw_Data[[#This Row],[tenor_bulan]]&lt;=24,1,IF(Raw_Data[[#This Row],[tenor_bulan]]&lt;=36,2,IF(Raw_Data[[#This Row],[tenor_bulan]]&lt;=48,3,4)))</f>
        <v>2</v>
      </c>
      <c r="AG2214">
        <f>IF(Raw_Data[[#This Row],[jumlah_kali_telat]]=0,0,IF(Raw_Data[[#This Row],[jumlah_kali_telat]]&lt;=2,2,4))</f>
        <v>0</v>
      </c>
      <c r="AH2214">
        <f>Raw_Data[[#This Row],[Skor_Rasio]]+Raw_Data[[#This Row],[Skor_DP]]+Raw_Data[[#This Row],[Skor_Tenor]]+Raw_Data[[#This Row],[Skor_Telat]]</f>
        <v>8</v>
      </c>
      <c r="AI2214" t="str">
        <f>IF(Raw_Data[[#This Row],[Risk_Score]]&lt;=6,"Low Risk",IF(Raw_Data[[#This Row],[Risk_Score]]&lt;=8,"Medium Risk","High Risk"))</f>
        <v>Medium Risk</v>
      </c>
      <c r="AJ2214">
        <f ca="1">IFERROR(DATEDIF(Raw_Data[[#This Row],[tanggal_pengajuan]],TODAY(),"m"),"N/A")</f>
        <v>6</v>
      </c>
      <c r="AK2214" t="str">
        <f ca="1">IF(ISNUMBER(Raw_Data[[#This Row],[MOB]]),IF(Raw_Data[[#This Row],[MOB]]&lt;6,"0-5 bulan",IF(Raw_Data[[#This Row],[MOB]]&lt;12,"6-11 bulan",IF(Raw_Data[[#This Row],[MOB]]&lt;24,"12-23 bulan","24+ bulan"))),"N/A")</f>
        <v>6-11 bulan</v>
      </c>
    </row>
    <row r="2215" spans="1:37" ht="14.25" customHeight="1" x14ac:dyDescent="0.45">
      <c r="A2215" t="s">
        <v>5110</v>
      </c>
      <c r="B2215" s="64">
        <v>46088</v>
      </c>
      <c r="C2215" s="1" t="str">
        <f t="shared" si="34"/>
        <v>March</v>
      </c>
      <c r="D2215" t="s">
        <v>1995</v>
      </c>
      <c r="E2215" t="s">
        <v>5111</v>
      </c>
      <c r="F2215">
        <v>28</v>
      </c>
      <c r="G2215" t="s">
        <v>51</v>
      </c>
      <c r="H2215" t="s">
        <v>41</v>
      </c>
      <c r="I2215" s="2">
        <v>6940000</v>
      </c>
      <c r="J2215" s="3">
        <f>Raw_Data[[#This Row],[cicilan_per_bulan]]/Raw_Data[[#This Row],[penghasilan_bulanan]]</f>
        <v>6.9207492795389056E-2</v>
      </c>
      <c r="K2215" t="s">
        <v>153</v>
      </c>
      <c r="L2215" t="s">
        <v>154</v>
      </c>
      <c r="M2215" t="s">
        <v>55</v>
      </c>
      <c r="N2215" t="s">
        <v>141</v>
      </c>
      <c r="O2215" t="s">
        <v>46</v>
      </c>
      <c r="P2215" s="2">
        <v>22274000</v>
      </c>
      <c r="Q2215" s="2">
        <v>5569000</v>
      </c>
      <c r="R2215" t="str">
        <f>IF(Raw_Data[[#This Row],[persen_dp]]&lt;15%,"Low",IF(Raw_Data[[#This Row],[persen_dp]]&gt;25%,"High","Medium"))</f>
        <v>Medium</v>
      </c>
      <c r="S2215" s="3">
        <v>0.25</v>
      </c>
      <c r="T2215">
        <v>60</v>
      </c>
      <c r="U2215">
        <v>0.14499999999999999</v>
      </c>
      <c r="V2215" s="2">
        <v>480300</v>
      </c>
      <c r="W2215" s="2">
        <v>28816000</v>
      </c>
      <c r="X2215" t="str">
        <f>IF(OR(Raw_Data[[#This Row],[status_pembayaran]]="Macet",Raw_Data[[#This Row],[status_pembayaran]]="Kurang Lancar"),"Non Performing Loan","Performing")</f>
        <v>Performing</v>
      </c>
      <c r="Y2215" t="s">
        <v>47</v>
      </c>
      <c r="Z2215">
        <v>0</v>
      </c>
      <c r="AA2215">
        <v>0</v>
      </c>
      <c r="AB2215">
        <v>1</v>
      </c>
      <c r="AD2215">
        <f>IF(Raw_Data[[#This Row],[rasio]]&lt;0.2,1,IF(Raw_Data[[#This Row],[rasio]]&lt;0.3,2,IF(Raw_Data[[#This Row],[rasio]]&lt;0.4,3,4)))</f>
        <v>1</v>
      </c>
      <c r="AE2215">
        <f>IF(Raw_Data[[#This Row],[kategori_dp]]="High",1,IF(Raw_Data[[#This Row],[kategori_dp]]="Medium",2,3))</f>
        <v>2</v>
      </c>
      <c r="AF2215">
        <f>IF(Raw_Data[[#This Row],[tenor_bulan]]&lt;=24,1,IF(Raw_Data[[#This Row],[tenor_bulan]]&lt;=36,2,IF(Raw_Data[[#This Row],[tenor_bulan]]&lt;=48,3,4)))</f>
        <v>4</v>
      </c>
      <c r="AG2215">
        <f>IF(Raw_Data[[#This Row],[jumlah_kali_telat]]=0,0,IF(Raw_Data[[#This Row],[jumlah_kali_telat]]&lt;=2,2,4))</f>
        <v>0</v>
      </c>
      <c r="AH2215">
        <f>Raw_Data[[#This Row],[Skor_Rasio]]+Raw_Data[[#This Row],[Skor_DP]]+Raw_Data[[#This Row],[Skor_Tenor]]+Raw_Data[[#This Row],[Skor_Telat]]</f>
        <v>7</v>
      </c>
      <c r="AI2215" t="str">
        <f>IF(Raw_Data[[#This Row],[Risk_Score]]&lt;=6,"Low Risk",IF(Raw_Data[[#This Row],[Risk_Score]]&lt;=8,"Medium Risk","High Risk"))</f>
        <v>Medium Risk</v>
      </c>
      <c r="AJ2215">
        <f ca="1">IFERROR(DATEDIF(Raw_Data[[#This Row],[tanggal_pengajuan]],TODAY(),"m"),"N/A")</f>
        <v>7</v>
      </c>
      <c r="AK2215" t="str">
        <f ca="1">IF(ISNUMBER(Raw_Data[[#This Row],[MOB]]),IF(Raw_Data[[#This Row],[MOB]]&lt;6,"0-5 bulan",IF(Raw_Data[[#This Row],[MOB]]&lt;12,"6-11 bulan",IF(Raw_Data[[#This Row],[MOB]]&lt;24,"12-23 bulan","24+ bulan"))),"N/A")</f>
        <v>6-11 bulan</v>
      </c>
    </row>
    <row r="2216" spans="1:37" ht="14.25" customHeight="1" x14ac:dyDescent="0.45">
      <c r="A2216" t="s">
        <v>5112</v>
      </c>
      <c r="B2216" s="64">
        <v>46098</v>
      </c>
      <c r="C2216" s="1" t="str">
        <f t="shared" si="34"/>
        <v>March</v>
      </c>
      <c r="D2216" t="s">
        <v>3138</v>
      </c>
      <c r="E2216" t="s">
        <v>5113</v>
      </c>
      <c r="F2216">
        <v>41</v>
      </c>
      <c r="G2216" t="s">
        <v>40</v>
      </c>
      <c r="H2216" t="s">
        <v>108</v>
      </c>
      <c r="I2216" s="2">
        <v>4177000</v>
      </c>
      <c r="J2216" s="3">
        <f>Raw_Data[[#This Row],[cicilan_per_bulan]]/Raw_Data[[#This Row],[penghasilan_bulanan]]</f>
        <v>0.19734259037586785</v>
      </c>
      <c r="K2216" t="s">
        <v>188</v>
      </c>
      <c r="L2216" t="s">
        <v>154</v>
      </c>
      <c r="M2216" t="s">
        <v>55</v>
      </c>
      <c r="N2216" t="s">
        <v>121</v>
      </c>
      <c r="O2216" t="s">
        <v>122</v>
      </c>
      <c r="P2216" s="2">
        <v>34464000</v>
      </c>
      <c r="Q2216" s="2">
        <v>13786000</v>
      </c>
      <c r="R2216" t="str">
        <f>IF(Raw_Data[[#This Row],[persen_dp]]&lt;15%,"Low",IF(Raw_Data[[#This Row],[persen_dp]]&gt;25%,"High","Medium"))</f>
        <v>High</v>
      </c>
      <c r="S2216" s="3">
        <v>0.4</v>
      </c>
      <c r="T2216">
        <v>36</v>
      </c>
      <c r="U2216">
        <v>0.14499999999999999</v>
      </c>
      <c r="V2216" s="2">
        <v>824300</v>
      </c>
      <c r="W2216" s="2">
        <v>29673000</v>
      </c>
      <c r="X2216" t="str">
        <f>IF(OR(Raw_Data[[#This Row],[status_pembayaran]]="Macet",Raw_Data[[#This Row],[status_pembayaran]]="Kurang Lancar"),"Non Performing Loan","Performing")</f>
        <v>Performing</v>
      </c>
      <c r="Y2216" t="s">
        <v>47</v>
      </c>
      <c r="Z2216">
        <v>0</v>
      </c>
      <c r="AA2216">
        <v>0</v>
      </c>
      <c r="AB2216">
        <v>1</v>
      </c>
      <c r="AC2216" t="s">
        <v>104</v>
      </c>
      <c r="AD2216">
        <f>IF(Raw_Data[[#This Row],[rasio]]&lt;0.2,1,IF(Raw_Data[[#This Row],[rasio]]&lt;0.3,2,IF(Raw_Data[[#This Row],[rasio]]&lt;0.4,3,4)))</f>
        <v>1</v>
      </c>
      <c r="AE2216">
        <f>IF(Raw_Data[[#This Row],[kategori_dp]]="High",1,IF(Raw_Data[[#This Row],[kategori_dp]]="Medium",2,3))</f>
        <v>1</v>
      </c>
      <c r="AF2216">
        <f>IF(Raw_Data[[#This Row],[tenor_bulan]]&lt;=24,1,IF(Raw_Data[[#This Row],[tenor_bulan]]&lt;=36,2,IF(Raw_Data[[#This Row],[tenor_bulan]]&lt;=48,3,4)))</f>
        <v>2</v>
      </c>
      <c r="AG2216">
        <f>IF(Raw_Data[[#This Row],[jumlah_kali_telat]]=0,0,IF(Raw_Data[[#This Row],[jumlah_kali_telat]]&lt;=2,2,4))</f>
        <v>0</v>
      </c>
      <c r="AH2216">
        <f>Raw_Data[[#This Row],[Skor_Rasio]]+Raw_Data[[#This Row],[Skor_DP]]+Raw_Data[[#This Row],[Skor_Tenor]]+Raw_Data[[#This Row],[Skor_Telat]]</f>
        <v>4</v>
      </c>
      <c r="AI2216" t="str">
        <f>IF(Raw_Data[[#This Row],[Risk_Score]]&lt;=6,"Low Risk",IF(Raw_Data[[#This Row],[Risk_Score]]&lt;=8,"Medium Risk","High Risk"))</f>
        <v>Low Risk</v>
      </c>
      <c r="AJ2216">
        <f ca="1">IFERROR(DATEDIF(Raw_Data[[#This Row],[tanggal_pengajuan]],TODAY(),"m"),"N/A")</f>
        <v>7</v>
      </c>
      <c r="AK2216" t="str">
        <f ca="1">IF(ISNUMBER(Raw_Data[[#This Row],[MOB]]),IF(Raw_Data[[#This Row],[MOB]]&lt;6,"0-5 bulan",IF(Raw_Data[[#This Row],[MOB]]&lt;12,"6-11 bulan",IF(Raw_Data[[#This Row],[MOB]]&lt;24,"12-23 bulan","24+ bulan"))),"N/A")</f>
        <v>6-11 bulan</v>
      </c>
    </row>
    <row r="2217" spans="1:37" ht="14.25" customHeight="1" x14ac:dyDescent="0.45">
      <c r="A2217" t="s">
        <v>5114</v>
      </c>
      <c r="B2217" s="64">
        <v>46107</v>
      </c>
      <c r="C2217" s="1" t="str">
        <f t="shared" si="34"/>
        <v>March</v>
      </c>
      <c r="D2217" t="s">
        <v>557</v>
      </c>
      <c r="E2217" t="s">
        <v>5115</v>
      </c>
      <c r="F2217">
        <v>58</v>
      </c>
      <c r="G2217" t="s">
        <v>51</v>
      </c>
      <c r="H2217" t="s">
        <v>152</v>
      </c>
      <c r="I2217" s="2">
        <v>3108000</v>
      </c>
      <c r="J2217" s="3">
        <f>Raw_Data[[#This Row],[cicilan_per_bulan]]/Raw_Data[[#This Row],[penghasilan_bulanan]]</f>
        <v>0.25086872586872588</v>
      </c>
      <c r="K2217" t="s">
        <v>119</v>
      </c>
      <c r="L2217" t="s">
        <v>120</v>
      </c>
      <c r="M2217" t="s">
        <v>44</v>
      </c>
      <c r="N2217" t="s">
        <v>129</v>
      </c>
      <c r="O2217" t="s">
        <v>130</v>
      </c>
      <c r="P2217" s="2">
        <v>24451000</v>
      </c>
      <c r="Q2217" s="2">
        <v>4890000</v>
      </c>
      <c r="R2217" t="str">
        <f>IF(Raw_Data[[#This Row],[persen_dp]]&lt;15%,"Low",IF(Raw_Data[[#This Row],[persen_dp]]&gt;25%,"High","Medium"))</f>
        <v>Medium</v>
      </c>
      <c r="S2217" s="3">
        <v>0.2</v>
      </c>
      <c r="T2217">
        <v>36</v>
      </c>
      <c r="U2217">
        <v>0.14499999999999999</v>
      </c>
      <c r="V2217" s="2">
        <v>779700</v>
      </c>
      <c r="W2217" s="2">
        <v>28070000</v>
      </c>
      <c r="X2217" t="str">
        <f>IF(OR(Raw_Data[[#This Row],[status_pembayaran]]="Macet",Raw_Data[[#This Row],[status_pembayaran]]="Kurang Lancar"),"Non Performing Loan","Performing")</f>
        <v>Performing</v>
      </c>
      <c r="Y2217" t="s">
        <v>47</v>
      </c>
      <c r="Z2217">
        <v>0</v>
      </c>
      <c r="AA2217">
        <v>0</v>
      </c>
      <c r="AB2217">
        <v>1</v>
      </c>
      <c r="AD2217">
        <f>IF(Raw_Data[[#This Row],[rasio]]&lt;0.2,1,IF(Raw_Data[[#This Row],[rasio]]&lt;0.3,2,IF(Raw_Data[[#This Row],[rasio]]&lt;0.4,3,4)))</f>
        <v>2</v>
      </c>
      <c r="AE2217">
        <f>IF(Raw_Data[[#This Row],[kategori_dp]]="High",1,IF(Raw_Data[[#This Row],[kategori_dp]]="Medium",2,3))</f>
        <v>2</v>
      </c>
      <c r="AF2217">
        <f>IF(Raw_Data[[#This Row],[tenor_bulan]]&lt;=24,1,IF(Raw_Data[[#This Row],[tenor_bulan]]&lt;=36,2,IF(Raw_Data[[#This Row],[tenor_bulan]]&lt;=48,3,4)))</f>
        <v>2</v>
      </c>
      <c r="AG2217">
        <f>IF(Raw_Data[[#This Row],[jumlah_kali_telat]]=0,0,IF(Raw_Data[[#This Row],[jumlah_kali_telat]]&lt;=2,2,4))</f>
        <v>0</v>
      </c>
      <c r="AH2217">
        <f>Raw_Data[[#This Row],[Skor_Rasio]]+Raw_Data[[#This Row],[Skor_DP]]+Raw_Data[[#This Row],[Skor_Tenor]]+Raw_Data[[#This Row],[Skor_Telat]]</f>
        <v>6</v>
      </c>
      <c r="AI2217" t="str">
        <f>IF(Raw_Data[[#This Row],[Risk_Score]]&lt;=6,"Low Risk",IF(Raw_Data[[#This Row],[Risk_Score]]&lt;=8,"Medium Risk","High Risk"))</f>
        <v>Low Risk</v>
      </c>
      <c r="AJ2217">
        <f ca="1">IFERROR(DATEDIF(Raw_Data[[#This Row],[tanggal_pengajuan]],TODAY(),"m"),"N/A")</f>
        <v>6</v>
      </c>
      <c r="AK2217" t="str">
        <f ca="1">IF(ISNUMBER(Raw_Data[[#This Row],[MOB]]),IF(Raw_Data[[#This Row],[MOB]]&lt;6,"0-5 bulan",IF(Raw_Data[[#This Row],[MOB]]&lt;12,"6-11 bulan",IF(Raw_Data[[#This Row],[MOB]]&lt;24,"12-23 bulan","24+ bulan"))),"N/A")</f>
        <v>6-11 bulan</v>
      </c>
    </row>
    <row r="2218" spans="1:37" ht="14.25" customHeight="1" x14ac:dyDescent="0.45">
      <c r="A2218" t="s">
        <v>5116</v>
      </c>
      <c r="B2218" s="64">
        <v>46331</v>
      </c>
      <c r="C2218" s="1" t="str">
        <f t="shared" si="34"/>
        <v>November</v>
      </c>
      <c r="D2218" t="s">
        <v>406</v>
      </c>
      <c r="E2218" t="s">
        <v>5117</v>
      </c>
      <c r="F2218">
        <v>50</v>
      </c>
      <c r="G2218" t="s">
        <v>51</v>
      </c>
      <c r="H2218" t="s">
        <v>41</v>
      </c>
      <c r="I2218" s="2">
        <v>6893000</v>
      </c>
      <c r="J2218" s="3">
        <f>Raw_Data[[#This Row],[cicilan_per_bulan]]/Raw_Data[[#This Row],[penghasilan_bulanan]]</f>
        <v>8.5550558537646884E-2</v>
      </c>
      <c r="K2218" t="s">
        <v>286</v>
      </c>
      <c r="L2218" t="s">
        <v>154</v>
      </c>
      <c r="M2218" t="s">
        <v>72</v>
      </c>
      <c r="N2218" t="s">
        <v>73</v>
      </c>
      <c r="O2218" t="s">
        <v>46</v>
      </c>
      <c r="P2218" s="2">
        <v>21077000</v>
      </c>
      <c r="Q2218" s="2">
        <v>3162000</v>
      </c>
      <c r="R2218" t="str">
        <f>IF(Raw_Data[[#This Row],[persen_dp]]&lt;15%,"Low",IF(Raw_Data[[#This Row],[persen_dp]]&gt;25%,"High","Medium"))</f>
        <v>Medium</v>
      </c>
      <c r="S2218" s="3">
        <v>0.15</v>
      </c>
      <c r="T2218">
        <v>48</v>
      </c>
      <c r="U2218">
        <v>0.14499999999999999</v>
      </c>
      <c r="V2218" s="2">
        <v>589700</v>
      </c>
      <c r="W2218" s="2">
        <v>28306000</v>
      </c>
      <c r="X2218" t="str">
        <f>IF(OR(Raw_Data[[#This Row],[status_pembayaran]]="Macet",Raw_Data[[#This Row],[status_pembayaran]]="Kurang Lancar"),"Non Performing Loan","Performing")</f>
        <v>Performing</v>
      </c>
      <c r="Y2218" t="s">
        <v>47</v>
      </c>
      <c r="Z2218">
        <v>0</v>
      </c>
      <c r="AA2218">
        <v>0</v>
      </c>
      <c r="AB2218">
        <v>1</v>
      </c>
      <c r="AC2218" t="s">
        <v>58</v>
      </c>
      <c r="AD2218">
        <f>IF(Raw_Data[[#This Row],[rasio]]&lt;0.2,1,IF(Raw_Data[[#This Row],[rasio]]&lt;0.3,2,IF(Raw_Data[[#This Row],[rasio]]&lt;0.4,3,4)))</f>
        <v>1</v>
      </c>
      <c r="AE2218">
        <f>IF(Raw_Data[[#This Row],[kategori_dp]]="High",1,IF(Raw_Data[[#This Row],[kategori_dp]]="Medium",2,3))</f>
        <v>2</v>
      </c>
      <c r="AF2218">
        <f>IF(Raw_Data[[#This Row],[tenor_bulan]]&lt;=24,1,IF(Raw_Data[[#This Row],[tenor_bulan]]&lt;=36,2,IF(Raw_Data[[#This Row],[tenor_bulan]]&lt;=48,3,4)))</f>
        <v>3</v>
      </c>
      <c r="AG2218">
        <f>IF(Raw_Data[[#This Row],[jumlah_kali_telat]]=0,0,IF(Raw_Data[[#This Row],[jumlah_kali_telat]]&lt;=2,2,4))</f>
        <v>0</v>
      </c>
      <c r="AH2218">
        <f>Raw_Data[[#This Row],[Skor_Rasio]]+Raw_Data[[#This Row],[Skor_DP]]+Raw_Data[[#This Row],[Skor_Tenor]]+Raw_Data[[#This Row],[Skor_Telat]]</f>
        <v>6</v>
      </c>
      <c r="AI2218" t="str">
        <f>IF(Raw_Data[[#This Row],[Risk_Score]]&lt;=6,"Low Risk",IF(Raw_Data[[#This Row],[Risk_Score]]&lt;=8,"Medium Risk","High Risk"))</f>
        <v>Low Risk</v>
      </c>
      <c r="AJ2218" t="str">
        <f ca="1">IFERROR(DATEDIF(Raw_Data[[#This Row],[tanggal_pengajuan]],TODAY(),"m"),"N/A")</f>
        <v>N/A</v>
      </c>
      <c r="AK2218" t="str">
        <f ca="1">IF(ISNUMBER(Raw_Data[[#This Row],[MOB]]),IF(Raw_Data[[#This Row],[MOB]]&lt;6,"0-5 bulan",IF(Raw_Data[[#This Row],[MOB]]&lt;12,"6-11 bulan",IF(Raw_Data[[#This Row],[MOB]]&lt;24,"12-23 bulan","24+ bulan"))),"N/A")</f>
        <v>N/A</v>
      </c>
    </row>
    <row r="2219" spans="1:37" ht="14.25" customHeight="1" x14ac:dyDescent="0.45">
      <c r="A2219" t="s">
        <v>5118</v>
      </c>
      <c r="B2219" s="64">
        <v>46031</v>
      </c>
      <c r="C2219" s="1" t="str">
        <f t="shared" si="34"/>
        <v>January</v>
      </c>
      <c r="D2219" t="s">
        <v>1423</v>
      </c>
      <c r="E2219" t="s">
        <v>5119</v>
      </c>
      <c r="F2219">
        <v>48</v>
      </c>
      <c r="G2219" t="s">
        <v>40</v>
      </c>
      <c r="H2219" t="s">
        <v>176</v>
      </c>
      <c r="I2219" s="2">
        <v>4254000</v>
      </c>
      <c r="J2219" s="3">
        <f>Raw_Data[[#This Row],[cicilan_per_bulan]]/Raw_Data[[#This Row],[penghasilan_bulanan]]</f>
        <v>0.29243065350258579</v>
      </c>
      <c r="K2219" t="s">
        <v>145</v>
      </c>
      <c r="L2219" t="s">
        <v>146</v>
      </c>
      <c r="M2219" t="s">
        <v>44</v>
      </c>
      <c r="N2219" t="s">
        <v>184</v>
      </c>
      <c r="O2219" t="s">
        <v>122</v>
      </c>
      <c r="P2219" s="2">
        <v>35606000</v>
      </c>
      <c r="Q2219" s="2">
        <v>12462000</v>
      </c>
      <c r="R2219" t="str">
        <f>IF(Raw_Data[[#This Row],[persen_dp]]&lt;15%,"Low",IF(Raw_Data[[#This Row],[persen_dp]]&gt;25%,"High","Medium"))</f>
        <v>High</v>
      </c>
      <c r="S2219" s="3">
        <v>0.35</v>
      </c>
      <c r="T2219">
        <v>24</v>
      </c>
      <c r="U2219">
        <v>0.14499999999999999</v>
      </c>
      <c r="V2219" s="2">
        <v>1244000</v>
      </c>
      <c r="W2219" s="2">
        <v>29856000</v>
      </c>
      <c r="X2219" t="str">
        <f>IF(OR(Raw_Data[[#This Row],[status_pembayaran]]="Macet",Raw_Data[[#This Row],[status_pembayaran]]="Kurang Lancar"),"Non Performing Loan","Performing")</f>
        <v>Performing</v>
      </c>
      <c r="Y2219" t="s">
        <v>47</v>
      </c>
      <c r="Z2219">
        <v>0</v>
      </c>
      <c r="AA2219">
        <v>0</v>
      </c>
      <c r="AB2219">
        <v>1</v>
      </c>
      <c r="AD2219">
        <f>IF(Raw_Data[[#This Row],[rasio]]&lt;0.2,1,IF(Raw_Data[[#This Row],[rasio]]&lt;0.3,2,IF(Raw_Data[[#This Row],[rasio]]&lt;0.4,3,4)))</f>
        <v>2</v>
      </c>
      <c r="AE2219">
        <f>IF(Raw_Data[[#This Row],[kategori_dp]]="High",1,IF(Raw_Data[[#This Row],[kategori_dp]]="Medium",2,3))</f>
        <v>1</v>
      </c>
      <c r="AF2219">
        <f>IF(Raw_Data[[#This Row],[tenor_bulan]]&lt;=24,1,IF(Raw_Data[[#This Row],[tenor_bulan]]&lt;=36,2,IF(Raw_Data[[#This Row],[tenor_bulan]]&lt;=48,3,4)))</f>
        <v>1</v>
      </c>
      <c r="AG2219">
        <f>IF(Raw_Data[[#This Row],[jumlah_kali_telat]]=0,0,IF(Raw_Data[[#This Row],[jumlah_kali_telat]]&lt;=2,2,4))</f>
        <v>0</v>
      </c>
      <c r="AH2219">
        <f>Raw_Data[[#This Row],[Skor_Rasio]]+Raw_Data[[#This Row],[Skor_DP]]+Raw_Data[[#This Row],[Skor_Tenor]]+Raw_Data[[#This Row],[Skor_Telat]]</f>
        <v>4</v>
      </c>
      <c r="AI2219" t="str">
        <f>IF(Raw_Data[[#This Row],[Risk_Score]]&lt;=6,"Low Risk",IF(Raw_Data[[#This Row],[Risk_Score]]&lt;=8,"Medium Risk","High Risk"))</f>
        <v>Low Risk</v>
      </c>
      <c r="AJ2219">
        <f ca="1">IFERROR(DATEDIF(Raw_Data[[#This Row],[tanggal_pengajuan]],TODAY(),"m"),"N/A")</f>
        <v>9</v>
      </c>
      <c r="AK2219" t="str">
        <f ca="1">IF(ISNUMBER(Raw_Data[[#This Row],[MOB]]),IF(Raw_Data[[#This Row],[MOB]]&lt;6,"0-5 bulan",IF(Raw_Data[[#This Row],[MOB]]&lt;12,"6-11 bulan",IF(Raw_Data[[#This Row],[MOB]]&lt;24,"12-23 bulan","24+ bulan"))),"N/A")</f>
        <v>6-11 bulan</v>
      </c>
    </row>
    <row r="2220" spans="1:37" ht="14.25" customHeight="1" x14ac:dyDescent="0.45">
      <c r="A2220" t="s">
        <v>5120</v>
      </c>
      <c r="B2220" s="64">
        <v>46171</v>
      </c>
      <c r="C2220" s="1" t="str">
        <f t="shared" si="34"/>
        <v>May</v>
      </c>
      <c r="D2220" t="s">
        <v>594</v>
      </c>
      <c r="E2220" t="s">
        <v>5121</v>
      </c>
      <c r="F2220">
        <v>28</v>
      </c>
      <c r="G2220" t="s">
        <v>51</v>
      </c>
      <c r="H2220" t="s">
        <v>52</v>
      </c>
      <c r="I2220" s="2">
        <v>9269000</v>
      </c>
      <c r="J2220" s="3">
        <f>Raw_Data[[#This Row],[cicilan_per_bulan]]/Raw_Data[[#This Row],[penghasilan_bulanan]]</f>
        <v>0.11293559175747114</v>
      </c>
      <c r="K2220" t="s">
        <v>53</v>
      </c>
      <c r="L2220" t="s">
        <v>54</v>
      </c>
      <c r="M2220" t="s">
        <v>55</v>
      </c>
      <c r="N2220" t="s">
        <v>231</v>
      </c>
      <c r="O2220" t="s">
        <v>232</v>
      </c>
      <c r="P2220" s="2">
        <v>37514000</v>
      </c>
      <c r="Q2220" s="2">
        <v>11254000</v>
      </c>
      <c r="R2220" t="str">
        <f>IF(Raw_Data[[#This Row],[persen_dp]]&lt;15%,"Low",IF(Raw_Data[[#This Row],[persen_dp]]&gt;25%,"High","Medium"))</f>
        <v>High</v>
      </c>
      <c r="S2220" s="3">
        <v>0.3</v>
      </c>
      <c r="T2220">
        <v>36</v>
      </c>
      <c r="U2220">
        <v>0.14499999999999999</v>
      </c>
      <c r="V2220" s="2">
        <v>1046800</v>
      </c>
      <c r="W2220" s="2">
        <v>37684000</v>
      </c>
      <c r="X2220" t="str">
        <f>IF(OR(Raw_Data[[#This Row],[status_pembayaran]]="Macet",Raw_Data[[#This Row],[status_pembayaran]]="Kurang Lancar"),"Non Performing Loan","Performing")</f>
        <v>Performing</v>
      </c>
      <c r="Y2220" t="s">
        <v>47</v>
      </c>
      <c r="Z2220">
        <v>0</v>
      </c>
      <c r="AA2220">
        <v>0</v>
      </c>
      <c r="AB2220">
        <v>1</v>
      </c>
      <c r="AD2220">
        <f>IF(Raw_Data[[#This Row],[rasio]]&lt;0.2,1,IF(Raw_Data[[#This Row],[rasio]]&lt;0.3,2,IF(Raw_Data[[#This Row],[rasio]]&lt;0.4,3,4)))</f>
        <v>1</v>
      </c>
      <c r="AE2220">
        <f>IF(Raw_Data[[#This Row],[kategori_dp]]="High",1,IF(Raw_Data[[#This Row],[kategori_dp]]="Medium",2,3))</f>
        <v>1</v>
      </c>
      <c r="AF2220">
        <f>IF(Raw_Data[[#This Row],[tenor_bulan]]&lt;=24,1,IF(Raw_Data[[#This Row],[tenor_bulan]]&lt;=36,2,IF(Raw_Data[[#This Row],[tenor_bulan]]&lt;=48,3,4)))</f>
        <v>2</v>
      </c>
      <c r="AG2220">
        <f>IF(Raw_Data[[#This Row],[jumlah_kali_telat]]=0,0,IF(Raw_Data[[#This Row],[jumlah_kali_telat]]&lt;=2,2,4))</f>
        <v>0</v>
      </c>
      <c r="AH2220">
        <f>Raw_Data[[#This Row],[Skor_Rasio]]+Raw_Data[[#This Row],[Skor_DP]]+Raw_Data[[#This Row],[Skor_Tenor]]+Raw_Data[[#This Row],[Skor_Telat]]</f>
        <v>4</v>
      </c>
      <c r="AI2220" t="str">
        <f>IF(Raw_Data[[#This Row],[Risk_Score]]&lt;=6,"Low Risk",IF(Raw_Data[[#This Row],[Risk_Score]]&lt;=8,"Medium Risk","High Risk"))</f>
        <v>Low Risk</v>
      </c>
      <c r="AJ2220">
        <f ca="1">IFERROR(DATEDIF(Raw_Data[[#This Row],[tanggal_pengajuan]],TODAY(),"m"),"N/A")</f>
        <v>4</v>
      </c>
      <c r="AK2220" t="str">
        <f ca="1">IF(ISNUMBER(Raw_Data[[#This Row],[MOB]]),IF(Raw_Data[[#This Row],[MOB]]&lt;6,"0-5 bulan",IF(Raw_Data[[#This Row],[MOB]]&lt;12,"6-11 bulan",IF(Raw_Data[[#This Row],[MOB]]&lt;24,"12-23 bulan","24+ bulan"))),"N/A")</f>
        <v>0-5 bulan</v>
      </c>
    </row>
    <row r="2221" spans="1:37" ht="14.25" customHeight="1" x14ac:dyDescent="0.45">
      <c r="A2221" t="s">
        <v>5122</v>
      </c>
      <c r="B2221" s="64">
        <v>46179</v>
      </c>
      <c r="C2221" s="1" t="str">
        <f t="shared" si="34"/>
        <v>June</v>
      </c>
      <c r="D2221" t="s">
        <v>1172</v>
      </c>
      <c r="E2221" t="s">
        <v>5123</v>
      </c>
      <c r="F2221">
        <v>38</v>
      </c>
      <c r="G2221" t="s">
        <v>40</v>
      </c>
      <c r="H2221" t="s">
        <v>41</v>
      </c>
      <c r="I2221" s="2">
        <v>6658000</v>
      </c>
      <c r="J2221" s="3">
        <f>Raw_Data[[#This Row],[cicilan_per_bulan]]/Raw_Data[[#This Row],[penghasilan_bulanan]]</f>
        <v>0.1021477921297687</v>
      </c>
      <c r="K2221" t="s">
        <v>81</v>
      </c>
      <c r="L2221" t="s">
        <v>82</v>
      </c>
      <c r="M2221" t="s">
        <v>55</v>
      </c>
      <c r="N2221" t="s">
        <v>141</v>
      </c>
      <c r="O2221" t="s">
        <v>46</v>
      </c>
      <c r="P2221" s="2">
        <v>22958000</v>
      </c>
      <c r="Q2221" s="2">
        <v>2296000</v>
      </c>
      <c r="R2221" t="str">
        <f>IF(Raw_Data[[#This Row],[persen_dp]]&lt;15%,"Low",IF(Raw_Data[[#This Row],[persen_dp]]&gt;25%,"High","Medium"))</f>
        <v>Low</v>
      </c>
      <c r="S2221" s="3">
        <v>0.1</v>
      </c>
      <c r="T2221">
        <v>48</v>
      </c>
      <c r="U2221">
        <v>0.14499999999999999</v>
      </c>
      <c r="V2221" s="2">
        <v>680100</v>
      </c>
      <c r="W2221" s="2">
        <v>32646000</v>
      </c>
      <c r="X2221" t="str">
        <f>IF(OR(Raw_Data[[#This Row],[status_pembayaran]]="Macet",Raw_Data[[#This Row],[status_pembayaran]]="Kurang Lancar"),"Non Performing Loan","Performing")</f>
        <v>Performing</v>
      </c>
      <c r="Y2221" t="s">
        <v>47</v>
      </c>
      <c r="Z2221">
        <v>0</v>
      </c>
      <c r="AA2221">
        <v>0</v>
      </c>
      <c r="AB2221">
        <v>1</v>
      </c>
      <c r="AC2221" t="s">
        <v>74</v>
      </c>
      <c r="AD2221">
        <f>IF(Raw_Data[[#This Row],[rasio]]&lt;0.2,1,IF(Raw_Data[[#This Row],[rasio]]&lt;0.3,2,IF(Raw_Data[[#This Row],[rasio]]&lt;0.4,3,4)))</f>
        <v>1</v>
      </c>
      <c r="AE2221">
        <f>IF(Raw_Data[[#This Row],[kategori_dp]]="High",1,IF(Raw_Data[[#This Row],[kategori_dp]]="Medium",2,3))</f>
        <v>3</v>
      </c>
      <c r="AF2221">
        <f>IF(Raw_Data[[#This Row],[tenor_bulan]]&lt;=24,1,IF(Raw_Data[[#This Row],[tenor_bulan]]&lt;=36,2,IF(Raw_Data[[#This Row],[tenor_bulan]]&lt;=48,3,4)))</f>
        <v>3</v>
      </c>
      <c r="AG2221">
        <f>IF(Raw_Data[[#This Row],[jumlah_kali_telat]]=0,0,IF(Raw_Data[[#This Row],[jumlah_kali_telat]]&lt;=2,2,4))</f>
        <v>0</v>
      </c>
      <c r="AH2221">
        <f>Raw_Data[[#This Row],[Skor_Rasio]]+Raw_Data[[#This Row],[Skor_DP]]+Raw_Data[[#This Row],[Skor_Tenor]]+Raw_Data[[#This Row],[Skor_Telat]]</f>
        <v>7</v>
      </c>
      <c r="AI2221" t="str">
        <f>IF(Raw_Data[[#This Row],[Risk_Score]]&lt;=6,"Low Risk",IF(Raw_Data[[#This Row],[Risk_Score]]&lt;=8,"Medium Risk","High Risk"))</f>
        <v>Medium Risk</v>
      </c>
      <c r="AJ2221">
        <f ca="1">IFERROR(DATEDIF(Raw_Data[[#This Row],[tanggal_pengajuan]],TODAY(),"m"),"N/A")</f>
        <v>4</v>
      </c>
      <c r="AK2221" t="str">
        <f ca="1">IF(ISNUMBER(Raw_Data[[#This Row],[MOB]]),IF(Raw_Data[[#This Row],[MOB]]&lt;6,"0-5 bulan",IF(Raw_Data[[#This Row],[MOB]]&lt;12,"6-11 bulan",IF(Raw_Data[[#This Row],[MOB]]&lt;24,"12-23 bulan","24+ bulan"))),"N/A")</f>
        <v>0-5 bulan</v>
      </c>
    </row>
    <row r="2222" spans="1:37" ht="14.25" customHeight="1" x14ac:dyDescent="0.45">
      <c r="A2222" t="s">
        <v>5124</v>
      </c>
      <c r="B2222" s="64">
        <v>46182</v>
      </c>
      <c r="C2222" s="1" t="str">
        <f t="shared" si="34"/>
        <v>June</v>
      </c>
      <c r="D2222" t="s">
        <v>1983</v>
      </c>
      <c r="E2222" t="s">
        <v>5125</v>
      </c>
      <c r="F2222">
        <v>38</v>
      </c>
      <c r="G2222" t="s">
        <v>51</v>
      </c>
      <c r="H2222" t="s">
        <v>41</v>
      </c>
      <c r="I2222" s="2">
        <v>6268000</v>
      </c>
      <c r="J2222" s="3">
        <f>Raw_Data[[#This Row],[cicilan_per_bulan]]/Raw_Data[[#This Row],[penghasilan_bulanan]]</f>
        <v>0.13690172303765155</v>
      </c>
      <c r="K2222" t="s">
        <v>102</v>
      </c>
      <c r="L2222" t="s">
        <v>103</v>
      </c>
      <c r="M2222" t="s">
        <v>55</v>
      </c>
      <c r="N2222" t="s">
        <v>231</v>
      </c>
      <c r="O2222" t="s">
        <v>232</v>
      </c>
      <c r="P2222" s="2">
        <v>37309000</v>
      </c>
      <c r="Q2222" s="2">
        <v>7462000</v>
      </c>
      <c r="R2222" t="str">
        <f>IF(Raw_Data[[#This Row],[persen_dp]]&lt;15%,"Low",IF(Raw_Data[[#This Row],[persen_dp]]&gt;25%,"High","Medium"))</f>
        <v>Medium</v>
      </c>
      <c r="S2222" s="3">
        <v>0.2</v>
      </c>
      <c r="T2222">
        <v>60</v>
      </c>
      <c r="U2222">
        <v>0.14499999999999999</v>
      </c>
      <c r="V2222" s="2">
        <v>858100</v>
      </c>
      <c r="W2222" s="2">
        <v>51485000</v>
      </c>
      <c r="X2222" t="str">
        <f>IF(OR(Raw_Data[[#This Row],[status_pembayaran]]="Macet",Raw_Data[[#This Row],[status_pembayaran]]="Kurang Lancar"),"Non Performing Loan","Performing")</f>
        <v>Performing</v>
      </c>
      <c r="Y2222" t="s">
        <v>47</v>
      </c>
      <c r="Z2222">
        <v>0</v>
      </c>
      <c r="AA2222">
        <v>0</v>
      </c>
      <c r="AB2222">
        <v>1</v>
      </c>
      <c r="AC2222" t="s">
        <v>66</v>
      </c>
      <c r="AD2222">
        <f>IF(Raw_Data[[#This Row],[rasio]]&lt;0.2,1,IF(Raw_Data[[#This Row],[rasio]]&lt;0.3,2,IF(Raw_Data[[#This Row],[rasio]]&lt;0.4,3,4)))</f>
        <v>1</v>
      </c>
      <c r="AE2222">
        <f>IF(Raw_Data[[#This Row],[kategori_dp]]="High",1,IF(Raw_Data[[#This Row],[kategori_dp]]="Medium",2,3))</f>
        <v>2</v>
      </c>
      <c r="AF2222">
        <f>IF(Raw_Data[[#This Row],[tenor_bulan]]&lt;=24,1,IF(Raw_Data[[#This Row],[tenor_bulan]]&lt;=36,2,IF(Raw_Data[[#This Row],[tenor_bulan]]&lt;=48,3,4)))</f>
        <v>4</v>
      </c>
      <c r="AG2222">
        <f>IF(Raw_Data[[#This Row],[jumlah_kali_telat]]=0,0,IF(Raw_Data[[#This Row],[jumlah_kali_telat]]&lt;=2,2,4))</f>
        <v>0</v>
      </c>
      <c r="AH2222">
        <f>Raw_Data[[#This Row],[Skor_Rasio]]+Raw_Data[[#This Row],[Skor_DP]]+Raw_Data[[#This Row],[Skor_Tenor]]+Raw_Data[[#This Row],[Skor_Telat]]</f>
        <v>7</v>
      </c>
      <c r="AI2222" t="str">
        <f>IF(Raw_Data[[#This Row],[Risk_Score]]&lt;=6,"Low Risk",IF(Raw_Data[[#This Row],[Risk_Score]]&lt;=8,"Medium Risk","High Risk"))</f>
        <v>Medium Risk</v>
      </c>
      <c r="AJ2222">
        <f ca="1">IFERROR(DATEDIF(Raw_Data[[#This Row],[tanggal_pengajuan]],TODAY(),"m"),"N/A")</f>
        <v>4</v>
      </c>
      <c r="AK2222" t="str">
        <f ca="1">IF(ISNUMBER(Raw_Data[[#This Row],[MOB]]),IF(Raw_Data[[#This Row],[MOB]]&lt;6,"0-5 bulan",IF(Raw_Data[[#This Row],[MOB]]&lt;12,"6-11 bulan",IF(Raw_Data[[#This Row],[MOB]]&lt;24,"12-23 bulan","24+ bulan"))),"N/A")</f>
        <v>0-5 bulan</v>
      </c>
    </row>
    <row r="2223" spans="1:37" ht="14.25" customHeight="1" x14ac:dyDescent="0.45">
      <c r="A2223" t="s">
        <v>5126</v>
      </c>
      <c r="B2223" s="64">
        <v>46069</v>
      </c>
      <c r="C2223" s="1" t="str">
        <f t="shared" si="34"/>
        <v>February</v>
      </c>
      <c r="D2223" t="s">
        <v>3226</v>
      </c>
      <c r="E2223" t="s">
        <v>5127</v>
      </c>
      <c r="F2223">
        <v>48</v>
      </c>
      <c r="G2223" t="s">
        <v>51</v>
      </c>
      <c r="H2223" t="s">
        <v>41</v>
      </c>
      <c r="I2223" s="2">
        <v>4730000</v>
      </c>
      <c r="J2223" s="3">
        <f>Raw_Data[[#This Row],[cicilan_per_bulan]]/Raw_Data[[#This Row],[penghasilan_bulanan]]</f>
        <v>0.15509513742071881</v>
      </c>
      <c r="K2223" t="s">
        <v>177</v>
      </c>
      <c r="L2223" t="s">
        <v>154</v>
      </c>
      <c r="M2223" t="s">
        <v>44</v>
      </c>
      <c r="N2223" t="s">
        <v>163</v>
      </c>
      <c r="O2223" t="s">
        <v>46</v>
      </c>
      <c r="P2223" s="2">
        <v>30672000</v>
      </c>
      <c r="Q2223" s="2">
        <v>12269000</v>
      </c>
      <c r="R2223" t="str">
        <f>IF(Raw_Data[[#This Row],[persen_dp]]&lt;15%,"Low",IF(Raw_Data[[#This Row],[persen_dp]]&gt;25%,"High","Medium"))</f>
        <v>High</v>
      </c>
      <c r="S2223" s="3">
        <v>0.4</v>
      </c>
      <c r="T2223">
        <v>36</v>
      </c>
      <c r="U2223">
        <v>0.14499999999999999</v>
      </c>
      <c r="V2223" s="2">
        <v>733600</v>
      </c>
      <c r="W2223" s="2">
        <v>26408000</v>
      </c>
      <c r="X2223" t="str">
        <f>IF(OR(Raw_Data[[#This Row],[status_pembayaran]]="Macet",Raw_Data[[#This Row],[status_pembayaran]]="Kurang Lancar"),"Non Performing Loan","Performing")</f>
        <v>Performing</v>
      </c>
      <c r="Y2223" t="s">
        <v>47</v>
      </c>
      <c r="Z2223">
        <v>0</v>
      </c>
      <c r="AA2223">
        <v>0</v>
      </c>
      <c r="AB2223">
        <v>1</v>
      </c>
      <c r="AC2223" t="s">
        <v>74</v>
      </c>
      <c r="AD2223">
        <f>IF(Raw_Data[[#This Row],[rasio]]&lt;0.2,1,IF(Raw_Data[[#This Row],[rasio]]&lt;0.3,2,IF(Raw_Data[[#This Row],[rasio]]&lt;0.4,3,4)))</f>
        <v>1</v>
      </c>
      <c r="AE2223">
        <f>IF(Raw_Data[[#This Row],[kategori_dp]]="High",1,IF(Raw_Data[[#This Row],[kategori_dp]]="Medium",2,3))</f>
        <v>1</v>
      </c>
      <c r="AF2223">
        <f>IF(Raw_Data[[#This Row],[tenor_bulan]]&lt;=24,1,IF(Raw_Data[[#This Row],[tenor_bulan]]&lt;=36,2,IF(Raw_Data[[#This Row],[tenor_bulan]]&lt;=48,3,4)))</f>
        <v>2</v>
      </c>
      <c r="AG2223">
        <f>IF(Raw_Data[[#This Row],[jumlah_kali_telat]]=0,0,IF(Raw_Data[[#This Row],[jumlah_kali_telat]]&lt;=2,2,4))</f>
        <v>0</v>
      </c>
      <c r="AH2223">
        <f>Raw_Data[[#This Row],[Skor_Rasio]]+Raw_Data[[#This Row],[Skor_DP]]+Raw_Data[[#This Row],[Skor_Tenor]]+Raw_Data[[#This Row],[Skor_Telat]]</f>
        <v>4</v>
      </c>
      <c r="AI2223" t="str">
        <f>IF(Raw_Data[[#This Row],[Risk_Score]]&lt;=6,"Low Risk",IF(Raw_Data[[#This Row],[Risk_Score]]&lt;=8,"Medium Risk","High Risk"))</f>
        <v>Low Risk</v>
      </c>
      <c r="AJ2223">
        <f ca="1">IFERROR(DATEDIF(Raw_Data[[#This Row],[tanggal_pengajuan]],TODAY(),"m"),"N/A")</f>
        <v>8</v>
      </c>
      <c r="AK2223" t="str">
        <f ca="1">IF(ISNUMBER(Raw_Data[[#This Row],[MOB]]),IF(Raw_Data[[#This Row],[MOB]]&lt;6,"0-5 bulan",IF(Raw_Data[[#This Row],[MOB]]&lt;12,"6-11 bulan",IF(Raw_Data[[#This Row],[MOB]]&lt;24,"12-23 bulan","24+ bulan"))),"N/A")</f>
        <v>6-11 bulan</v>
      </c>
    </row>
    <row r="2224" spans="1:37" ht="14.25" customHeight="1" x14ac:dyDescent="0.45">
      <c r="A2224" t="s">
        <v>5128</v>
      </c>
      <c r="B2224" s="64">
        <v>46040</v>
      </c>
      <c r="C2224" s="1" t="str">
        <f t="shared" si="34"/>
        <v>January</v>
      </c>
      <c r="D2224" t="s">
        <v>2125</v>
      </c>
      <c r="E2224" t="s">
        <v>5129</v>
      </c>
      <c r="F2224">
        <v>40</v>
      </c>
      <c r="G2224" t="s">
        <v>51</v>
      </c>
      <c r="H2224" t="s">
        <v>96</v>
      </c>
      <c r="I2224" s="2">
        <v>6737000</v>
      </c>
      <c r="J2224" s="3">
        <f>Raw_Data[[#This Row],[cicilan_per_bulan]]/Raw_Data[[#This Row],[penghasilan_bulanan]]</f>
        <v>0.16324773638117857</v>
      </c>
      <c r="K2224" t="s">
        <v>70</v>
      </c>
      <c r="L2224" t="s">
        <v>71</v>
      </c>
      <c r="M2224" t="s">
        <v>44</v>
      </c>
      <c r="N2224" t="s">
        <v>184</v>
      </c>
      <c r="O2224" t="s">
        <v>122</v>
      </c>
      <c r="P2224" s="2">
        <v>37123000</v>
      </c>
      <c r="Q2224" s="2">
        <v>3712000</v>
      </c>
      <c r="R2224" t="str">
        <f>IF(Raw_Data[[#This Row],[persen_dp]]&lt;15%,"Low",IF(Raw_Data[[#This Row],[persen_dp]]&gt;25%,"High","Medium"))</f>
        <v>Low</v>
      </c>
      <c r="S2224" s="3">
        <v>0.1</v>
      </c>
      <c r="T2224">
        <v>48</v>
      </c>
      <c r="U2224">
        <v>0.14499999999999999</v>
      </c>
      <c r="V2224" s="2">
        <v>1099800</v>
      </c>
      <c r="W2224" s="2">
        <v>52789000</v>
      </c>
      <c r="X2224" t="str">
        <f>IF(OR(Raw_Data[[#This Row],[status_pembayaran]]="Macet",Raw_Data[[#This Row],[status_pembayaran]]="Kurang Lancar"),"Non Performing Loan","Performing")</f>
        <v>Performing</v>
      </c>
      <c r="Y2224" t="s">
        <v>47</v>
      </c>
      <c r="Z2224">
        <v>0</v>
      </c>
      <c r="AA2224">
        <v>0</v>
      </c>
      <c r="AB2224">
        <v>1</v>
      </c>
      <c r="AC2224" t="s">
        <v>58</v>
      </c>
      <c r="AD2224">
        <f>IF(Raw_Data[[#This Row],[rasio]]&lt;0.2,1,IF(Raw_Data[[#This Row],[rasio]]&lt;0.3,2,IF(Raw_Data[[#This Row],[rasio]]&lt;0.4,3,4)))</f>
        <v>1</v>
      </c>
      <c r="AE2224">
        <f>IF(Raw_Data[[#This Row],[kategori_dp]]="High",1,IF(Raw_Data[[#This Row],[kategori_dp]]="Medium",2,3))</f>
        <v>3</v>
      </c>
      <c r="AF2224">
        <f>IF(Raw_Data[[#This Row],[tenor_bulan]]&lt;=24,1,IF(Raw_Data[[#This Row],[tenor_bulan]]&lt;=36,2,IF(Raw_Data[[#This Row],[tenor_bulan]]&lt;=48,3,4)))</f>
        <v>3</v>
      </c>
      <c r="AG2224">
        <f>IF(Raw_Data[[#This Row],[jumlah_kali_telat]]=0,0,IF(Raw_Data[[#This Row],[jumlah_kali_telat]]&lt;=2,2,4))</f>
        <v>0</v>
      </c>
      <c r="AH2224">
        <f>Raw_Data[[#This Row],[Skor_Rasio]]+Raw_Data[[#This Row],[Skor_DP]]+Raw_Data[[#This Row],[Skor_Tenor]]+Raw_Data[[#This Row],[Skor_Telat]]</f>
        <v>7</v>
      </c>
      <c r="AI2224" t="str">
        <f>IF(Raw_Data[[#This Row],[Risk_Score]]&lt;=6,"Low Risk",IF(Raw_Data[[#This Row],[Risk_Score]]&lt;=8,"Medium Risk","High Risk"))</f>
        <v>Medium Risk</v>
      </c>
      <c r="AJ2224">
        <f ca="1">IFERROR(DATEDIF(Raw_Data[[#This Row],[tanggal_pengajuan]],TODAY(),"m"),"N/A")</f>
        <v>9</v>
      </c>
      <c r="AK2224" t="str">
        <f ca="1">IF(ISNUMBER(Raw_Data[[#This Row],[MOB]]),IF(Raw_Data[[#This Row],[MOB]]&lt;6,"0-5 bulan",IF(Raw_Data[[#This Row],[MOB]]&lt;12,"6-11 bulan",IF(Raw_Data[[#This Row],[MOB]]&lt;24,"12-23 bulan","24+ bulan"))),"N/A")</f>
        <v>6-11 bulan</v>
      </c>
    </row>
    <row r="2225" spans="1:37" ht="14.25" customHeight="1" x14ac:dyDescent="0.45">
      <c r="A2225" t="s">
        <v>5130</v>
      </c>
      <c r="B2225" s="64">
        <v>46239</v>
      </c>
      <c r="C2225" s="1" t="str">
        <f t="shared" si="34"/>
        <v>August</v>
      </c>
      <c r="D2225" t="s">
        <v>1114</v>
      </c>
      <c r="E2225" t="s">
        <v>5131</v>
      </c>
      <c r="F2225">
        <v>26</v>
      </c>
      <c r="G2225" t="s">
        <v>40</v>
      </c>
      <c r="H2225" t="s">
        <v>152</v>
      </c>
      <c r="I2225" s="2">
        <v>3167000</v>
      </c>
      <c r="J2225" s="3">
        <f>Raw_Data[[#This Row],[cicilan_per_bulan]]/Raw_Data[[#This Row],[penghasilan_bulanan]]</f>
        <v>0.5143984843700663</v>
      </c>
      <c r="K2225" t="s">
        <v>145</v>
      </c>
      <c r="L2225" t="s">
        <v>146</v>
      </c>
      <c r="M2225" t="s">
        <v>55</v>
      </c>
      <c r="N2225" t="s">
        <v>395</v>
      </c>
      <c r="O2225" t="s">
        <v>396</v>
      </c>
      <c r="P2225" s="2">
        <v>58225000</v>
      </c>
      <c r="Q2225" s="2">
        <v>8734000</v>
      </c>
      <c r="R2225" t="str">
        <f>IF(Raw_Data[[#This Row],[persen_dp]]&lt;15%,"Low",IF(Raw_Data[[#This Row],[persen_dp]]&gt;25%,"High","Medium"))</f>
        <v>Medium</v>
      </c>
      <c r="S2225" s="3">
        <v>0.15</v>
      </c>
      <c r="T2225">
        <v>48</v>
      </c>
      <c r="U2225">
        <v>0.14499999999999999</v>
      </c>
      <c r="V2225" s="2">
        <v>1629100</v>
      </c>
      <c r="W2225" s="2">
        <v>78196000</v>
      </c>
      <c r="X2225" t="str">
        <f>IF(OR(Raw_Data[[#This Row],[status_pembayaran]]="Macet",Raw_Data[[#This Row],[status_pembayaran]]="Kurang Lancar"),"Non Performing Loan","Performing")</f>
        <v>Performing</v>
      </c>
      <c r="Y2225" t="s">
        <v>47</v>
      </c>
      <c r="Z2225">
        <v>0</v>
      </c>
      <c r="AA2225">
        <v>0</v>
      </c>
      <c r="AB2225">
        <v>1</v>
      </c>
      <c r="AC2225" t="s">
        <v>66</v>
      </c>
      <c r="AD2225">
        <f>IF(Raw_Data[[#This Row],[rasio]]&lt;0.2,1,IF(Raw_Data[[#This Row],[rasio]]&lt;0.3,2,IF(Raw_Data[[#This Row],[rasio]]&lt;0.4,3,4)))</f>
        <v>4</v>
      </c>
      <c r="AE2225">
        <f>IF(Raw_Data[[#This Row],[kategori_dp]]="High",1,IF(Raw_Data[[#This Row],[kategori_dp]]="Medium",2,3))</f>
        <v>2</v>
      </c>
      <c r="AF2225">
        <f>IF(Raw_Data[[#This Row],[tenor_bulan]]&lt;=24,1,IF(Raw_Data[[#This Row],[tenor_bulan]]&lt;=36,2,IF(Raw_Data[[#This Row],[tenor_bulan]]&lt;=48,3,4)))</f>
        <v>3</v>
      </c>
      <c r="AG2225">
        <f>IF(Raw_Data[[#This Row],[jumlah_kali_telat]]=0,0,IF(Raw_Data[[#This Row],[jumlah_kali_telat]]&lt;=2,2,4))</f>
        <v>0</v>
      </c>
      <c r="AH2225">
        <f>Raw_Data[[#This Row],[Skor_Rasio]]+Raw_Data[[#This Row],[Skor_DP]]+Raw_Data[[#This Row],[Skor_Tenor]]+Raw_Data[[#This Row],[Skor_Telat]]</f>
        <v>9</v>
      </c>
      <c r="AI2225" t="str">
        <f>IF(Raw_Data[[#This Row],[Risk_Score]]&lt;=6,"Low Risk",IF(Raw_Data[[#This Row],[Risk_Score]]&lt;=8,"Medium Risk","High Risk"))</f>
        <v>High Risk</v>
      </c>
      <c r="AJ2225">
        <f ca="1">IFERROR(DATEDIF(Raw_Data[[#This Row],[tanggal_pengajuan]],TODAY(),"m"),"N/A")</f>
        <v>2</v>
      </c>
      <c r="AK2225" t="str">
        <f ca="1">IF(ISNUMBER(Raw_Data[[#This Row],[MOB]]),IF(Raw_Data[[#This Row],[MOB]]&lt;6,"0-5 bulan",IF(Raw_Data[[#This Row],[MOB]]&lt;12,"6-11 bulan",IF(Raw_Data[[#This Row],[MOB]]&lt;24,"12-23 bulan","24+ bulan"))),"N/A")</f>
        <v>0-5 bulan</v>
      </c>
    </row>
    <row r="2226" spans="1:37" ht="14.25" customHeight="1" x14ac:dyDescent="0.45">
      <c r="A2226" t="s">
        <v>5132</v>
      </c>
      <c r="B2226" s="64">
        <v>46052</v>
      </c>
      <c r="C2226" s="1" t="str">
        <f t="shared" si="34"/>
        <v>January</v>
      </c>
      <c r="D2226" t="s">
        <v>2305</v>
      </c>
      <c r="E2226" t="s">
        <v>5133</v>
      </c>
      <c r="F2226">
        <v>37</v>
      </c>
      <c r="G2226" t="s">
        <v>40</v>
      </c>
      <c r="H2226" t="s">
        <v>152</v>
      </c>
      <c r="I2226" s="2">
        <v>3714000</v>
      </c>
      <c r="J2226" s="3">
        <f>Raw_Data[[#This Row],[cicilan_per_bulan]]/Raw_Data[[#This Row],[penghasilan_bulanan]]</f>
        <v>0.76787829833064081</v>
      </c>
      <c r="K2226" t="s">
        <v>53</v>
      </c>
      <c r="L2226" t="s">
        <v>54</v>
      </c>
      <c r="M2226" t="s">
        <v>55</v>
      </c>
      <c r="N2226" t="s">
        <v>395</v>
      </c>
      <c r="O2226" t="s">
        <v>396</v>
      </c>
      <c r="P2226" s="2">
        <v>58953000</v>
      </c>
      <c r="Q2226" s="2">
        <v>5895000</v>
      </c>
      <c r="R2226" t="str">
        <f>IF(Raw_Data[[#This Row],[persen_dp]]&lt;15%,"Low",IF(Raw_Data[[#This Row],[persen_dp]]&gt;25%,"High","Medium"))</f>
        <v>Low</v>
      </c>
      <c r="S2226" s="3">
        <v>0.1</v>
      </c>
      <c r="T2226">
        <v>24</v>
      </c>
      <c r="U2226">
        <v>0.14499999999999999</v>
      </c>
      <c r="V2226" s="2">
        <v>2851900</v>
      </c>
      <c r="W2226" s="2">
        <v>68445000</v>
      </c>
      <c r="X2226" t="str">
        <f>IF(OR(Raw_Data[[#This Row],[status_pembayaran]]="Macet",Raw_Data[[#This Row],[status_pembayaran]]="Kurang Lancar"),"Non Performing Loan","Performing")</f>
        <v>Performing</v>
      </c>
      <c r="Y2226" t="s">
        <v>47</v>
      </c>
      <c r="Z2226">
        <v>0</v>
      </c>
      <c r="AA2226">
        <v>0</v>
      </c>
      <c r="AB2226">
        <v>1</v>
      </c>
      <c r="AD2226">
        <f>IF(Raw_Data[[#This Row],[rasio]]&lt;0.2,1,IF(Raw_Data[[#This Row],[rasio]]&lt;0.3,2,IF(Raw_Data[[#This Row],[rasio]]&lt;0.4,3,4)))</f>
        <v>4</v>
      </c>
      <c r="AE2226">
        <f>IF(Raw_Data[[#This Row],[kategori_dp]]="High",1,IF(Raw_Data[[#This Row],[kategori_dp]]="Medium",2,3))</f>
        <v>3</v>
      </c>
      <c r="AF2226">
        <f>IF(Raw_Data[[#This Row],[tenor_bulan]]&lt;=24,1,IF(Raw_Data[[#This Row],[tenor_bulan]]&lt;=36,2,IF(Raw_Data[[#This Row],[tenor_bulan]]&lt;=48,3,4)))</f>
        <v>1</v>
      </c>
      <c r="AG2226">
        <f>IF(Raw_Data[[#This Row],[jumlah_kali_telat]]=0,0,IF(Raw_Data[[#This Row],[jumlah_kali_telat]]&lt;=2,2,4))</f>
        <v>0</v>
      </c>
      <c r="AH2226">
        <f>Raw_Data[[#This Row],[Skor_Rasio]]+Raw_Data[[#This Row],[Skor_DP]]+Raw_Data[[#This Row],[Skor_Tenor]]+Raw_Data[[#This Row],[Skor_Telat]]</f>
        <v>8</v>
      </c>
      <c r="AI2226" t="str">
        <f>IF(Raw_Data[[#This Row],[Risk_Score]]&lt;=6,"Low Risk",IF(Raw_Data[[#This Row],[Risk_Score]]&lt;=8,"Medium Risk","High Risk"))</f>
        <v>Medium Risk</v>
      </c>
      <c r="AJ2226">
        <f ca="1">IFERROR(DATEDIF(Raw_Data[[#This Row],[tanggal_pengajuan]],TODAY(),"m"),"N/A")</f>
        <v>8</v>
      </c>
      <c r="AK2226" t="str">
        <f ca="1">IF(ISNUMBER(Raw_Data[[#This Row],[MOB]]),IF(Raw_Data[[#This Row],[MOB]]&lt;6,"0-5 bulan",IF(Raw_Data[[#This Row],[MOB]]&lt;12,"6-11 bulan",IF(Raw_Data[[#This Row],[MOB]]&lt;24,"12-23 bulan","24+ bulan"))),"N/A")</f>
        <v>6-11 bulan</v>
      </c>
    </row>
    <row r="2227" spans="1:37" ht="14.25" customHeight="1" x14ac:dyDescent="0.45">
      <c r="A2227" t="s">
        <v>5134</v>
      </c>
      <c r="B2227" s="64">
        <v>46118</v>
      </c>
      <c r="C2227" s="1" t="str">
        <f t="shared" si="34"/>
        <v>April</v>
      </c>
      <c r="D2227" t="s">
        <v>369</v>
      </c>
      <c r="E2227" t="s">
        <v>5135</v>
      </c>
      <c r="F2227">
        <v>36</v>
      </c>
      <c r="G2227" t="s">
        <v>40</v>
      </c>
      <c r="H2227" t="s">
        <v>62</v>
      </c>
      <c r="I2227" s="2">
        <v>2315000</v>
      </c>
      <c r="J2227" s="3">
        <f>Raw_Data[[#This Row],[cicilan_per_bulan]]/Raw_Data[[#This Row],[penghasilan_bulanan]]</f>
        <v>0.92686825053995681</v>
      </c>
      <c r="K2227" t="s">
        <v>188</v>
      </c>
      <c r="L2227" t="s">
        <v>154</v>
      </c>
      <c r="M2227" t="s">
        <v>290</v>
      </c>
      <c r="N2227" t="s">
        <v>291</v>
      </c>
      <c r="O2227" t="s">
        <v>292</v>
      </c>
      <c r="P2227" s="2">
        <v>37321000</v>
      </c>
      <c r="Q2227" s="2">
        <v>5598000</v>
      </c>
      <c r="R2227" t="str">
        <f>IF(Raw_Data[[#This Row],[persen_dp]]&lt;15%,"Low",IF(Raw_Data[[#This Row],[persen_dp]]&gt;25%,"High","Medium"))</f>
        <v>Medium</v>
      </c>
      <c r="S2227" s="3">
        <v>0.15</v>
      </c>
      <c r="T2227">
        <v>18</v>
      </c>
      <c r="U2227">
        <v>0.14499999999999999</v>
      </c>
      <c r="V2227" s="2">
        <v>2145700</v>
      </c>
      <c r="W2227" s="2">
        <v>38623000</v>
      </c>
      <c r="X2227" t="str">
        <f>IF(OR(Raw_Data[[#This Row],[status_pembayaran]]="Macet",Raw_Data[[#This Row],[status_pembayaran]]="Kurang Lancar"),"Non Performing Loan","Performing")</f>
        <v>Performing</v>
      </c>
      <c r="Y2227" t="s">
        <v>47</v>
      </c>
      <c r="Z2227">
        <v>0</v>
      </c>
      <c r="AA2227">
        <v>0</v>
      </c>
      <c r="AB2227">
        <v>1</v>
      </c>
      <c r="AD2227">
        <f>IF(Raw_Data[[#This Row],[rasio]]&lt;0.2,1,IF(Raw_Data[[#This Row],[rasio]]&lt;0.3,2,IF(Raw_Data[[#This Row],[rasio]]&lt;0.4,3,4)))</f>
        <v>4</v>
      </c>
      <c r="AE2227">
        <f>IF(Raw_Data[[#This Row],[kategori_dp]]="High",1,IF(Raw_Data[[#This Row],[kategori_dp]]="Medium",2,3))</f>
        <v>2</v>
      </c>
      <c r="AF2227">
        <f>IF(Raw_Data[[#This Row],[tenor_bulan]]&lt;=24,1,IF(Raw_Data[[#This Row],[tenor_bulan]]&lt;=36,2,IF(Raw_Data[[#This Row],[tenor_bulan]]&lt;=48,3,4)))</f>
        <v>1</v>
      </c>
      <c r="AG2227">
        <f>IF(Raw_Data[[#This Row],[jumlah_kali_telat]]=0,0,IF(Raw_Data[[#This Row],[jumlah_kali_telat]]&lt;=2,2,4))</f>
        <v>0</v>
      </c>
      <c r="AH2227">
        <f>Raw_Data[[#This Row],[Skor_Rasio]]+Raw_Data[[#This Row],[Skor_DP]]+Raw_Data[[#This Row],[Skor_Tenor]]+Raw_Data[[#This Row],[Skor_Telat]]</f>
        <v>7</v>
      </c>
      <c r="AI2227" t="str">
        <f>IF(Raw_Data[[#This Row],[Risk_Score]]&lt;=6,"Low Risk",IF(Raw_Data[[#This Row],[Risk_Score]]&lt;=8,"Medium Risk","High Risk"))</f>
        <v>Medium Risk</v>
      </c>
      <c r="AJ2227">
        <f ca="1">IFERROR(DATEDIF(Raw_Data[[#This Row],[tanggal_pengajuan]],TODAY(),"m"),"N/A")</f>
        <v>6</v>
      </c>
      <c r="AK2227" t="str">
        <f ca="1">IF(ISNUMBER(Raw_Data[[#This Row],[MOB]]),IF(Raw_Data[[#This Row],[MOB]]&lt;6,"0-5 bulan",IF(Raw_Data[[#This Row],[MOB]]&lt;12,"6-11 bulan",IF(Raw_Data[[#This Row],[MOB]]&lt;24,"12-23 bulan","24+ bulan"))),"N/A")</f>
        <v>6-11 bulan</v>
      </c>
    </row>
    <row r="2228" spans="1:37" ht="14.25" customHeight="1" x14ac:dyDescent="0.45">
      <c r="A2228" t="s">
        <v>5136</v>
      </c>
      <c r="B2228" s="64">
        <v>46033</v>
      </c>
      <c r="C2228" s="1" t="str">
        <f t="shared" ref="C2228:C2291" si="35">TEXT(B2228,"mmmm")</f>
        <v>January</v>
      </c>
      <c r="D2228" t="s">
        <v>2041</v>
      </c>
      <c r="E2228" t="s">
        <v>5137</v>
      </c>
      <c r="F2228">
        <v>43</v>
      </c>
      <c r="G2228" t="s">
        <v>40</v>
      </c>
      <c r="H2228" t="s">
        <v>41</v>
      </c>
      <c r="I2228" s="2">
        <v>5618000</v>
      </c>
      <c r="J2228" s="3">
        <f>Raw_Data[[#This Row],[cicilan_per_bulan]]/Raw_Data[[#This Row],[penghasilan_bulanan]]</f>
        <v>0.22070131719473121</v>
      </c>
      <c r="K2228" t="s">
        <v>192</v>
      </c>
      <c r="L2228" t="s">
        <v>128</v>
      </c>
      <c r="M2228" t="s">
        <v>44</v>
      </c>
      <c r="N2228" t="s">
        <v>158</v>
      </c>
      <c r="O2228" t="s">
        <v>159</v>
      </c>
      <c r="P2228" s="2">
        <v>30551000</v>
      </c>
      <c r="Q2228" s="2">
        <v>12220000</v>
      </c>
      <c r="R2228" t="str">
        <f>IF(Raw_Data[[#This Row],[persen_dp]]&lt;15%,"Low",IF(Raw_Data[[#This Row],[persen_dp]]&gt;25%,"High","Medium"))</f>
        <v>High</v>
      </c>
      <c r="S2228" s="3">
        <v>0.4</v>
      </c>
      <c r="T2228">
        <v>18</v>
      </c>
      <c r="U2228">
        <v>0.14499999999999999</v>
      </c>
      <c r="V2228" s="2">
        <v>1239900</v>
      </c>
      <c r="W2228" s="2">
        <v>22317000</v>
      </c>
      <c r="X2228" t="str">
        <f>IF(OR(Raw_Data[[#This Row],[status_pembayaran]]="Macet",Raw_Data[[#This Row],[status_pembayaran]]="Kurang Lancar"),"Non Performing Loan","Performing")</f>
        <v>Performing</v>
      </c>
      <c r="Y2228" t="s">
        <v>47</v>
      </c>
      <c r="Z2228">
        <v>0</v>
      </c>
      <c r="AA2228">
        <v>0</v>
      </c>
      <c r="AB2228">
        <v>1</v>
      </c>
      <c r="AC2228" t="s">
        <v>104</v>
      </c>
      <c r="AD2228">
        <f>IF(Raw_Data[[#This Row],[rasio]]&lt;0.2,1,IF(Raw_Data[[#This Row],[rasio]]&lt;0.3,2,IF(Raw_Data[[#This Row],[rasio]]&lt;0.4,3,4)))</f>
        <v>2</v>
      </c>
      <c r="AE2228">
        <f>IF(Raw_Data[[#This Row],[kategori_dp]]="High",1,IF(Raw_Data[[#This Row],[kategori_dp]]="Medium",2,3))</f>
        <v>1</v>
      </c>
      <c r="AF2228">
        <f>IF(Raw_Data[[#This Row],[tenor_bulan]]&lt;=24,1,IF(Raw_Data[[#This Row],[tenor_bulan]]&lt;=36,2,IF(Raw_Data[[#This Row],[tenor_bulan]]&lt;=48,3,4)))</f>
        <v>1</v>
      </c>
      <c r="AG2228">
        <f>IF(Raw_Data[[#This Row],[jumlah_kali_telat]]=0,0,IF(Raw_Data[[#This Row],[jumlah_kali_telat]]&lt;=2,2,4))</f>
        <v>0</v>
      </c>
      <c r="AH2228">
        <f>Raw_Data[[#This Row],[Skor_Rasio]]+Raw_Data[[#This Row],[Skor_DP]]+Raw_Data[[#This Row],[Skor_Tenor]]+Raw_Data[[#This Row],[Skor_Telat]]</f>
        <v>4</v>
      </c>
      <c r="AI2228" t="str">
        <f>IF(Raw_Data[[#This Row],[Risk_Score]]&lt;=6,"Low Risk",IF(Raw_Data[[#This Row],[Risk_Score]]&lt;=8,"Medium Risk","High Risk"))</f>
        <v>Low Risk</v>
      </c>
      <c r="AJ2228">
        <f ca="1">IFERROR(DATEDIF(Raw_Data[[#This Row],[tanggal_pengajuan]],TODAY(),"m"),"N/A")</f>
        <v>9</v>
      </c>
      <c r="AK2228" t="str">
        <f ca="1">IF(ISNUMBER(Raw_Data[[#This Row],[MOB]]),IF(Raw_Data[[#This Row],[MOB]]&lt;6,"0-5 bulan",IF(Raw_Data[[#This Row],[MOB]]&lt;12,"6-11 bulan",IF(Raw_Data[[#This Row],[MOB]]&lt;24,"12-23 bulan","24+ bulan"))),"N/A")</f>
        <v>6-11 bulan</v>
      </c>
    </row>
    <row r="2229" spans="1:37" ht="14.25" customHeight="1" x14ac:dyDescent="0.45">
      <c r="A2229" t="s">
        <v>5138</v>
      </c>
      <c r="B2229" s="64">
        <v>46023</v>
      </c>
      <c r="C2229" s="1" t="str">
        <f t="shared" si="35"/>
        <v>January</v>
      </c>
      <c r="D2229" t="s">
        <v>3440</v>
      </c>
      <c r="E2229" t="s">
        <v>5139</v>
      </c>
      <c r="F2229">
        <v>38</v>
      </c>
      <c r="G2229" t="s">
        <v>40</v>
      </c>
      <c r="H2229" t="s">
        <v>176</v>
      </c>
      <c r="I2229" s="2">
        <v>3890000</v>
      </c>
      <c r="J2229" s="3">
        <f>Raw_Data[[#This Row],[cicilan_per_bulan]]/Raw_Data[[#This Row],[penghasilan_bulanan]]</f>
        <v>0.27642673521850902</v>
      </c>
      <c r="K2229" t="s">
        <v>42</v>
      </c>
      <c r="L2229" t="s">
        <v>43</v>
      </c>
      <c r="M2229" t="s">
        <v>44</v>
      </c>
      <c r="N2229" t="s">
        <v>163</v>
      </c>
      <c r="O2229" t="s">
        <v>46</v>
      </c>
      <c r="P2229" s="2">
        <v>29974000</v>
      </c>
      <c r="Q2229" s="2">
        <v>2997000</v>
      </c>
      <c r="R2229" t="str">
        <f>IF(Raw_Data[[#This Row],[persen_dp]]&lt;15%,"Low",IF(Raw_Data[[#This Row],[persen_dp]]&gt;25%,"High","Medium"))</f>
        <v>Low</v>
      </c>
      <c r="S2229" s="3">
        <v>0.1</v>
      </c>
      <c r="T2229">
        <v>36</v>
      </c>
      <c r="U2229">
        <v>0.14499999999999999</v>
      </c>
      <c r="V2229" s="2">
        <v>1075300</v>
      </c>
      <c r="W2229" s="2">
        <v>38712000</v>
      </c>
      <c r="X2229" t="str">
        <f>IF(OR(Raw_Data[[#This Row],[status_pembayaran]]="Macet",Raw_Data[[#This Row],[status_pembayaran]]="Kurang Lancar"),"Non Performing Loan","Performing")</f>
        <v>Performing</v>
      </c>
      <c r="Y2229" t="s">
        <v>47</v>
      </c>
      <c r="Z2229">
        <v>0</v>
      </c>
      <c r="AA2229">
        <v>0</v>
      </c>
      <c r="AB2229">
        <v>1</v>
      </c>
      <c r="AC2229" t="s">
        <v>137</v>
      </c>
      <c r="AD2229">
        <f>IF(Raw_Data[[#This Row],[rasio]]&lt;0.2,1,IF(Raw_Data[[#This Row],[rasio]]&lt;0.3,2,IF(Raw_Data[[#This Row],[rasio]]&lt;0.4,3,4)))</f>
        <v>2</v>
      </c>
      <c r="AE2229">
        <f>IF(Raw_Data[[#This Row],[kategori_dp]]="High",1,IF(Raw_Data[[#This Row],[kategori_dp]]="Medium",2,3))</f>
        <v>3</v>
      </c>
      <c r="AF2229">
        <f>IF(Raw_Data[[#This Row],[tenor_bulan]]&lt;=24,1,IF(Raw_Data[[#This Row],[tenor_bulan]]&lt;=36,2,IF(Raw_Data[[#This Row],[tenor_bulan]]&lt;=48,3,4)))</f>
        <v>2</v>
      </c>
      <c r="AG2229">
        <f>IF(Raw_Data[[#This Row],[jumlah_kali_telat]]=0,0,IF(Raw_Data[[#This Row],[jumlah_kali_telat]]&lt;=2,2,4))</f>
        <v>0</v>
      </c>
      <c r="AH2229">
        <f>Raw_Data[[#This Row],[Skor_Rasio]]+Raw_Data[[#This Row],[Skor_DP]]+Raw_Data[[#This Row],[Skor_Tenor]]+Raw_Data[[#This Row],[Skor_Telat]]</f>
        <v>7</v>
      </c>
      <c r="AI2229" t="str">
        <f>IF(Raw_Data[[#This Row],[Risk_Score]]&lt;=6,"Low Risk",IF(Raw_Data[[#This Row],[Risk_Score]]&lt;=8,"Medium Risk","High Risk"))</f>
        <v>Medium Risk</v>
      </c>
      <c r="AJ2229">
        <f ca="1">IFERROR(DATEDIF(Raw_Data[[#This Row],[tanggal_pengajuan]],TODAY(),"m"),"N/A")</f>
        <v>9</v>
      </c>
      <c r="AK2229" t="str">
        <f ca="1">IF(ISNUMBER(Raw_Data[[#This Row],[MOB]]),IF(Raw_Data[[#This Row],[MOB]]&lt;6,"0-5 bulan",IF(Raw_Data[[#This Row],[MOB]]&lt;12,"6-11 bulan",IF(Raw_Data[[#This Row],[MOB]]&lt;24,"12-23 bulan","24+ bulan"))),"N/A")</f>
        <v>6-11 bulan</v>
      </c>
    </row>
    <row r="2230" spans="1:37" ht="14.25" customHeight="1" x14ac:dyDescent="0.45">
      <c r="A2230" t="s">
        <v>5140</v>
      </c>
      <c r="B2230" s="64">
        <v>46100</v>
      </c>
      <c r="C2230" s="1" t="str">
        <f t="shared" si="35"/>
        <v>March</v>
      </c>
      <c r="D2230" t="s">
        <v>1034</v>
      </c>
      <c r="E2230" t="s">
        <v>5141</v>
      </c>
      <c r="F2230">
        <v>47</v>
      </c>
      <c r="G2230" t="s">
        <v>51</v>
      </c>
      <c r="H2230" t="s">
        <v>108</v>
      </c>
      <c r="I2230" s="2">
        <v>6097000</v>
      </c>
      <c r="J2230" s="3">
        <f>Raw_Data[[#This Row],[cicilan_per_bulan]]/Raw_Data[[#This Row],[penghasilan_bulanan]]</f>
        <v>0.56199770378874858</v>
      </c>
      <c r="K2230" t="s">
        <v>286</v>
      </c>
      <c r="L2230" t="s">
        <v>154</v>
      </c>
      <c r="M2230" t="s">
        <v>55</v>
      </c>
      <c r="N2230" t="s">
        <v>221</v>
      </c>
      <c r="O2230" t="s">
        <v>159</v>
      </c>
      <c r="P2230" s="2">
        <v>42248000</v>
      </c>
      <c r="Q2230" s="2">
        <v>6337000</v>
      </c>
      <c r="R2230" t="str">
        <f>IF(Raw_Data[[#This Row],[persen_dp]]&lt;15%,"Low",IF(Raw_Data[[#This Row],[persen_dp]]&gt;25%,"High","Medium"))</f>
        <v>Medium</v>
      </c>
      <c r="S2230" s="3">
        <v>0.15</v>
      </c>
      <c r="T2230">
        <v>12</v>
      </c>
      <c r="U2230">
        <v>0.14499999999999999</v>
      </c>
      <c r="V2230" s="2">
        <v>3426500</v>
      </c>
      <c r="W2230" s="2">
        <v>41118000</v>
      </c>
      <c r="X2230" t="str">
        <f>IF(OR(Raw_Data[[#This Row],[status_pembayaran]]="Macet",Raw_Data[[#This Row],[status_pembayaran]]="Kurang Lancar"),"Non Performing Loan","Performing")</f>
        <v>Performing</v>
      </c>
      <c r="Y2230" t="s">
        <v>47</v>
      </c>
      <c r="Z2230">
        <v>0</v>
      </c>
      <c r="AA2230">
        <v>0</v>
      </c>
      <c r="AB2230">
        <v>1</v>
      </c>
      <c r="AC2230" t="s">
        <v>74</v>
      </c>
      <c r="AD2230">
        <f>IF(Raw_Data[[#This Row],[rasio]]&lt;0.2,1,IF(Raw_Data[[#This Row],[rasio]]&lt;0.3,2,IF(Raw_Data[[#This Row],[rasio]]&lt;0.4,3,4)))</f>
        <v>4</v>
      </c>
      <c r="AE2230">
        <f>IF(Raw_Data[[#This Row],[kategori_dp]]="High",1,IF(Raw_Data[[#This Row],[kategori_dp]]="Medium",2,3))</f>
        <v>2</v>
      </c>
      <c r="AF2230">
        <f>IF(Raw_Data[[#This Row],[tenor_bulan]]&lt;=24,1,IF(Raw_Data[[#This Row],[tenor_bulan]]&lt;=36,2,IF(Raw_Data[[#This Row],[tenor_bulan]]&lt;=48,3,4)))</f>
        <v>1</v>
      </c>
      <c r="AG2230">
        <f>IF(Raw_Data[[#This Row],[jumlah_kali_telat]]=0,0,IF(Raw_Data[[#This Row],[jumlah_kali_telat]]&lt;=2,2,4))</f>
        <v>0</v>
      </c>
      <c r="AH2230">
        <f>Raw_Data[[#This Row],[Skor_Rasio]]+Raw_Data[[#This Row],[Skor_DP]]+Raw_Data[[#This Row],[Skor_Tenor]]+Raw_Data[[#This Row],[Skor_Telat]]</f>
        <v>7</v>
      </c>
      <c r="AI2230" t="str">
        <f>IF(Raw_Data[[#This Row],[Risk_Score]]&lt;=6,"Low Risk",IF(Raw_Data[[#This Row],[Risk_Score]]&lt;=8,"Medium Risk","High Risk"))</f>
        <v>Medium Risk</v>
      </c>
      <c r="AJ2230">
        <f ca="1">IFERROR(DATEDIF(Raw_Data[[#This Row],[tanggal_pengajuan]],TODAY(),"m"),"N/A")</f>
        <v>7</v>
      </c>
      <c r="AK2230" t="str">
        <f ca="1">IF(ISNUMBER(Raw_Data[[#This Row],[MOB]]),IF(Raw_Data[[#This Row],[MOB]]&lt;6,"0-5 bulan",IF(Raw_Data[[#This Row],[MOB]]&lt;12,"6-11 bulan",IF(Raw_Data[[#This Row],[MOB]]&lt;24,"12-23 bulan","24+ bulan"))),"N/A")</f>
        <v>6-11 bulan</v>
      </c>
    </row>
    <row r="2231" spans="1:37" ht="14.25" customHeight="1" x14ac:dyDescent="0.45">
      <c r="A2231" t="s">
        <v>5142</v>
      </c>
      <c r="B2231" s="64">
        <v>46036</v>
      </c>
      <c r="C2231" s="1" t="str">
        <f t="shared" si="35"/>
        <v>January</v>
      </c>
      <c r="D2231" t="s">
        <v>338</v>
      </c>
      <c r="E2231" t="s">
        <v>5143</v>
      </c>
      <c r="F2231">
        <v>55</v>
      </c>
      <c r="G2231" t="s">
        <v>51</v>
      </c>
      <c r="H2231" t="s">
        <v>108</v>
      </c>
      <c r="I2231" s="2">
        <v>6889000</v>
      </c>
      <c r="J2231" s="3">
        <f>Raw_Data[[#This Row],[cicilan_per_bulan]]/Raw_Data[[#This Row],[penghasilan_bulanan]]</f>
        <v>0.19722746407316011</v>
      </c>
      <c r="K2231" t="s">
        <v>70</v>
      </c>
      <c r="L2231" t="s">
        <v>71</v>
      </c>
      <c r="M2231" t="s">
        <v>249</v>
      </c>
      <c r="N2231" t="s">
        <v>250</v>
      </c>
      <c r="O2231" t="s">
        <v>57</v>
      </c>
      <c r="P2231" s="2">
        <v>15821000</v>
      </c>
      <c r="Q2231" s="2">
        <v>1582000</v>
      </c>
      <c r="R2231" t="str">
        <f>IF(Raw_Data[[#This Row],[persen_dp]]&lt;15%,"Low",IF(Raw_Data[[#This Row],[persen_dp]]&gt;25%,"High","Medium"))</f>
        <v>Low</v>
      </c>
      <c r="S2231" s="3">
        <v>0.1</v>
      </c>
      <c r="T2231">
        <v>12</v>
      </c>
      <c r="U2231">
        <v>0.14499999999999999</v>
      </c>
      <c r="V2231" s="2">
        <v>1358700</v>
      </c>
      <c r="W2231" s="2">
        <v>16304000</v>
      </c>
      <c r="X2231" t="str">
        <f>IF(OR(Raw_Data[[#This Row],[status_pembayaran]]="Macet",Raw_Data[[#This Row],[status_pembayaran]]="Kurang Lancar"),"Non Performing Loan","Performing")</f>
        <v>Performing</v>
      </c>
      <c r="Y2231" t="s">
        <v>47</v>
      </c>
      <c r="Z2231">
        <v>0</v>
      </c>
      <c r="AA2231">
        <v>0</v>
      </c>
      <c r="AB2231">
        <v>1</v>
      </c>
      <c r="AD2231">
        <f>IF(Raw_Data[[#This Row],[rasio]]&lt;0.2,1,IF(Raw_Data[[#This Row],[rasio]]&lt;0.3,2,IF(Raw_Data[[#This Row],[rasio]]&lt;0.4,3,4)))</f>
        <v>1</v>
      </c>
      <c r="AE2231">
        <f>IF(Raw_Data[[#This Row],[kategori_dp]]="High",1,IF(Raw_Data[[#This Row],[kategori_dp]]="Medium",2,3))</f>
        <v>3</v>
      </c>
      <c r="AF2231">
        <f>IF(Raw_Data[[#This Row],[tenor_bulan]]&lt;=24,1,IF(Raw_Data[[#This Row],[tenor_bulan]]&lt;=36,2,IF(Raw_Data[[#This Row],[tenor_bulan]]&lt;=48,3,4)))</f>
        <v>1</v>
      </c>
      <c r="AG2231">
        <f>IF(Raw_Data[[#This Row],[jumlah_kali_telat]]=0,0,IF(Raw_Data[[#This Row],[jumlah_kali_telat]]&lt;=2,2,4))</f>
        <v>0</v>
      </c>
      <c r="AH2231">
        <f>Raw_Data[[#This Row],[Skor_Rasio]]+Raw_Data[[#This Row],[Skor_DP]]+Raw_Data[[#This Row],[Skor_Tenor]]+Raw_Data[[#This Row],[Skor_Telat]]</f>
        <v>5</v>
      </c>
      <c r="AI2231" t="str">
        <f>IF(Raw_Data[[#This Row],[Risk_Score]]&lt;=6,"Low Risk",IF(Raw_Data[[#This Row],[Risk_Score]]&lt;=8,"Medium Risk","High Risk"))</f>
        <v>Low Risk</v>
      </c>
      <c r="AJ2231">
        <f ca="1">IFERROR(DATEDIF(Raw_Data[[#This Row],[tanggal_pengajuan]],TODAY(),"m"),"N/A")</f>
        <v>9</v>
      </c>
      <c r="AK2231" t="str">
        <f ca="1">IF(ISNUMBER(Raw_Data[[#This Row],[MOB]]),IF(Raw_Data[[#This Row],[MOB]]&lt;6,"0-5 bulan",IF(Raw_Data[[#This Row],[MOB]]&lt;12,"6-11 bulan",IF(Raw_Data[[#This Row],[MOB]]&lt;24,"12-23 bulan","24+ bulan"))),"N/A")</f>
        <v>6-11 bulan</v>
      </c>
    </row>
    <row r="2232" spans="1:37" ht="14.25" customHeight="1" x14ac:dyDescent="0.45">
      <c r="A2232" t="s">
        <v>5144</v>
      </c>
      <c r="B2232" s="64">
        <v>46139</v>
      </c>
      <c r="C2232" s="1" t="str">
        <f t="shared" si="35"/>
        <v>April</v>
      </c>
      <c r="D2232" t="s">
        <v>654</v>
      </c>
      <c r="E2232" t="s">
        <v>5145</v>
      </c>
      <c r="F2232">
        <v>49</v>
      </c>
      <c r="G2232" t="s">
        <v>51</v>
      </c>
      <c r="H2232" t="s">
        <v>101</v>
      </c>
      <c r="I2232" s="2">
        <v>2808000</v>
      </c>
      <c r="J2232" s="3">
        <f>Raw_Data[[#This Row],[cicilan_per_bulan]]/Raw_Data[[#This Row],[penghasilan_bulanan]]</f>
        <v>0.232514245014245</v>
      </c>
      <c r="K2232" t="s">
        <v>81</v>
      </c>
      <c r="L2232" t="s">
        <v>82</v>
      </c>
      <c r="M2232" t="s">
        <v>290</v>
      </c>
      <c r="N2232" t="s">
        <v>291</v>
      </c>
      <c r="O2232" t="s">
        <v>292</v>
      </c>
      <c r="P2232" s="2">
        <v>37850000</v>
      </c>
      <c r="Q2232" s="2">
        <v>15140000</v>
      </c>
      <c r="R2232" t="str">
        <f>IF(Raw_Data[[#This Row],[persen_dp]]&lt;15%,"Low",IF(Raw_Data[[#This Row],[persen_dp]]&gt;25%,"High","Medium"))</f>
        <v>High</v>
      </c>
      <c r="S2232" s="3">
        <v>0.4</v>
      </c>
      <c r="T2232">
        <v>60</v>
      </c>
      <c r="U2232">
        <v>0.14499999999999999</v>
      </c>
      <c r="V2232" s="2">
        <v>652900</v>
      </c>
      <c r="W2232" s="2">
        <v>39174000</v>
      </c>
      <c r="X2232" t="str">
        <f>IF(OR(Raw_Data[[#This Row],[status_pembayaran]]="Macet",Raw_Data[[#This Row],[status_pembayaran]]="Kurang Lancar"),"Non Performing Loan","Performing")</f>
        <v>Performing</v>
      </c>
      <c r="Y2232" t="s">
        <v>47</v>
      </c>
      <c r="Z2232">
        <v>0</v>
      </c>
      <c r="AA2232">
        <v>0</v>
      </c>
      <c r="AB2232">
        <v>1</v>
      </c>
      <c r="AD2232">
        <f>IF(Raw_Data[[#This Row],[rasio]]&lt;0.2,1,IF(Raw_Data[[#This Row],[rasio]]&lt;0.3,2,IF(Raw_Data[[#This Row],[rasio]]&lt;0.4,3,4)))</f>
        <v>2</v>
      </c>
      <c r="AE2232">
        <f>IF(Raw_Data[[#This Row],[kategori_dp]]="High",1,IF(Raw_Data[[#This Row],[kategori_dp]]="Medium",2,3))</f>
        <v>1</v>
      </c>
      <c r="AF2232">
        <f>IF(Raw_Data[[#This Row],[tenor_bulan]]&lt;=24,1,IF(Raw_Data[[#This Row],[tenor_bulan]]&lt;=36,2,IF(Raw_Data[[#This Row],[tenor_bulan]]&lt;=48,3,4)))</f>
        <v>4</v>
      </c>
      <c r="AG2232">
        <f>IF(Raw_Data[[#This Row],[jumlah_kali_telat]]=0,0,IF(Raw_Data[[#This Row],[jumlah_kali_telat]]&lt;=2,2,4))</f>
        <v>0</v>
      </c>
      <c r="AH2232">
        <f>Raw_Data[[#This Row],[Skor_Rasio]]+Raw_Data[[#This Row],[Skor_DP]]+Raw_Data[[#This Row],[Skor_Tenor]]+Raw_Data[[#This Row],[Skor_Telat]]</f>
        <v>7</v>
      </c>
      <c r="AI2232" t="str">
        <f>IF(Raw_Data[[#This Row],[Risk_Score]]&lt;=6,"Low Risk",IF(Raw_Data[[#This Row],[Risk_Score]]&lt;=8,"Medium Risk","High Risk"))</f>
        <v>Medium Risk</v>
      </c>
      <c r="AJ2232">
        <f ca="1">IFERROR(DATEDIF(Raw_Data[[#This Row],[tanggal_pengajuan]],TODAY(),"m"),"N/A")</f>
        <v>5</v>
      </c>
      <c r="AK2232" t="str">
        <f ca="1">IF(ISNUMBER(Raw_Data[[#This Row],[MOB]]),IF(Raw_Data[[#This Row],[MOB]]&lt;6,"0-5 bulan",IF(Raw_Data[[#This Row],[MOB]]&lt;12,"6-11 bulan",IF(Raw_Data[[#This Row],[MOB]]&lt;24,"12-23 bulan","24+ bulan"))),"N/A")</f>
        <v>0-5 bulan</v>
      </c>
    </row>
    <row r="2233" spans="1:37" ht="14.25" customHeight="1" x14ac:dyDescent="0.45">
      <c r="A2233" t="s">
        <v>5146</v>
      </c>
      <c r="B2233" s="64">
        <v>46142</v>
      </c>
      <c r="C2233" s="1" t="str">
        <f t="shared" si="35"/>
        <v>April</v>
      </c>
      <c r="D2233" t="s">
        <v>3061</v>
      </c>
      <c r="E2233" t="s">
        <v>5147</v>
      </c>
      <c r="F2233">
        <v>25</v>
      </c>
      <c r="G2233" t="s">
        <v>40</v>
      </c>
      <c r="H2233" t="s">
        <v>41</v>
      </c>
      <c r="I2233" s="2">
        <v>5922000</v>
      </c>
      <c r="J2233" s="3">
        <f>Raw_Data[[#This Row],[cicilan_per_bulan]]/Raw_Data[[#This Row],[penghasilan_bulanan]]</f>
        <v>7.6528199932455257E-2</v>
      </c>
      <c r="K2233" t="s">
        <v>102</v>
      </c>
      <c r="L2233" t="s">
        <v>103</v>
      </c>
      <c r="M2233" t="s">
        <v>44</v>
      </c>
      <c r="N2233" t="s">
        <v>228</v>
      </c>
      <c r="O2233" t="s">
        <v>57</v>
      </c>
      <c r="P2233" s="2">
        <v>19705000</v>
      </c>
      <c r="Q2233" s="2">
        <v>3941000</v>
      </c>
      <c r="R2233" t="str">
        <f>IF(Raw_Data[[#This Row],[persen_dp]]&lt;15%,"Low",IF(Raw_Data[[#This Row],[persen_dp]]&gt;25%,"High","Medium"))</f>
        <v>Medium</v>
      </c>
      <c r="S2233" s="3">
        <v>0.2</v>
      </c>
      <c r="T2233">
        <v>60</v>
      </c>
      <c r="U2233">
        <v>0.14499999999999999</v>
      </c>
      <c r="V2233" s="2">
        <v>453200</v>
      </c>
      <c r="W2233" s="2">
        <v>27193000</v>
      </c>
      <c r="X2233" t="str">
        <f>IF(OR(Raw_Data[[#This Row],[status_pembayaran]]="Macet",Raw_Data[[#This Row],[status_pembayaran]]="Kurang Lancar"),"Non Performing Loan","Performing")</f>
        <v>Performing</v>
      </c>
      <c r="Y2233" t="s">
        <v>47</v>
      </c>
      <c r="Z2233">
        <v>0</v>
      </c>
      <c r="AA2233">
        <v>0</v>
      </c>
      <c r="AB2233">
        <v>1</v>
      </c>
      <c r="AD2233">
        <f>IF(Raw_Data[[#This Row],[rasio]]&lt;0.2,1,IF(Raw_Data[[#This Row],[rasio]]&lt;0.3,2,IF(Raw_Data[[#This Row],[rasio]]&lt;0.4,3,4)))</f>
        <v>1</v>
      </c>
      <c r="AE2233">
        <f>IF(Raw_Data[[#This Row],[kategori_dp]]="High",1,IF(Raw_Data[[#This Row],[kategori_dp]]="Medium",2,3))</f>
        <v>2</v>
      </c>
      <c r="AF2233">
        <f>IF(Raw_Data[[#This Row],[tenor_bulan]]&lt;=24,1,IF(Raw_Data[[#This Row],[tenor_bulan]]&lt;=36,2,IF(Raw_Data[[#This Row],[tenor_bulan]]&lt;=48,3,4)))</f>
        <v>4</v>
      </c>
      <c r="AG2233">
        <f>IF(Raw_Data[[#This Row],[jumlah_kali_telat]]=0,0,IF(Raw_Data[[#This Row],[jumlah_kali_telat]]&lt;=2,2,4))</f>
        <v>0</v>
      </c>
      <c r="AH2233">
        <f>Raw_Data[[#This Row],[Skor_Rasio]]+Raw_Data[[#This Row],[Skor_DP]]+Raw_Data[[#This Row],[Skor_Tenor]]+Raw_Data[[#This Row],[Skor_Telat]]</f>
        <v>7</v>
      </c>
      <c r="AI2233" t="str">
        <f>IF(Raw_Data[[#This Row],[Risk_Score]]&lt;=6,"Low Risk",IF(Raw_Data[[#This Row],[Risk_Score]]&lt;=8,"Medium Risk","High Risk"))</f>
        <v>Medium Risk</v>
      </c>
      <c r="AJ2233">
        <f ca="1">IFERROR(DATEDIF(Raw_Data[[#This Row],[tanggal_pengajuan]],TODAY(),"m"),"N/A")</f>
        <v>5</v>
      </c>
      <c r="AK2233" t="str">
        <f ca="1">IF(ISNUMBER(Raw_Data[[#This Row],[MOB]]),IF(Raw_Data[[#This Row],[MOB]]&lt;6,"0-5 bulan",IF(Raw_Data[[#This Row],[MOB]]&lt;12,"6-11 bulan",IF(Raw_Data[[#This Row],[MOB]]&lt;24,"12-23 bulan","24+ bulan"))),"N/A")</f>
        <v>0-5 bulan</v>
      </c>
    </row>
    <row r="2234" spans="1:37" ht="14.25" customHeight="1" x14ac:dyDescent="0.45">
      <c r="A2234" t="s">
        <v>5148</v>
      </c>
      <c r="B2234" s="64">
        <v>46143</v>
      </c>
      <c r="C2234" s="1" t="str">
        <f t="shared" si="35"/>
        <v>May</v>
      </c>
      <c r="D2234" t="s">
        <v>4711</v>
      </c>
      <c r="E2234" t="s">
        <v>5149</v>
      </c>
      <c r="F2234">
        <v>57</v>
      </c>
      <c r="G2234" t="s">
        <v>51</v>
      </c>
      <c r="H2234" t="s">
        <v>41</v>
      </c>
      <c r="I2234" s="2">
        <v>7343000</v>
      </c>
      <c r="J2234" s="3">
        <f>Raw_Data[[#This Row],[cicilan_per_bulan]]/Raw_Data[[#This Row],[penghasilan_bulanan]]</f>
        <v>6.1214762358708971E-2</v>
      </c>
      <c r="K2234" t="s">
        <v>205</v>
      </c>
      <c r="L2234" t="s">
        <v>110</v>
      </c>
      <c r="M2234" t="s">
        <v>44</v>
      </c>
      <c r="N2234" t="s">
        <v>83</v>
      </c>
      <c r="O2234" t="s">
        <v>57</v>
      </c>
      <c r="P2234" s="2">
        <v>18797000</v>
      </c>
      <c r="Q2234" s="2">
        <v>7519000</v>
      </c>
      <c r="R2234" t="str">
        <f>IF(Raw_Data[[#This Row],[persen_dp]]&lt;15%,"Low",IF(Raw_Data[[#This Row],[persen_dp]]&gt;25%,"High","Medium"))</f>
        <v>High</v>
      </c>
      <c r="S2234" s="3">
        <v>0.4</v>
      </c>
      <c r="T2234">
        <v>36</v>
      </c>
      <c r="U2234">
        <v>0.14499999999999999</v>
      </c>
      <c r="V2234" s="2">
        <v>449500</v>
      </c>
      <c r="W2234" s="2">
        <v>16183000</v>
      </c>
      <c r="X2234" t="str">
        <f>IF(OR(Raw_Data[[#This Row],[status_pembayaran]]="Macet",Raw_Data[[#This Row],[status_pembayaran]]="Kurang Lancar"),"Non Performing Loan","Performing")</f>
        <v>Performing</v>
      </c>
      <c r="Y2234" t="s">
        <v>47</v>
      </c>
      <c r="Z2234">
        <v>0</v>
      </c>
      <c r="AA2234">
        <v>0</v>
      </c>
      <c r="AB2234">
        <v>1</v>
      </c>
      <c r="AD2234">
        <f>IF(Raw_Data[[#This Row],[rasio]]&lt;0.2,1,IF(Raw_Data[[#This Row],[rasio]]&lt;0.3,2,IF(Raw_Data[[#This Row],[rasio]]&lt;0.4,3,4)))</f>
        <v>1</v>
      </c>
      <c r="AE2234">
        <f>IF(Raw_Data[[#This Row],[kategori_dp]]="High",1,IF(Raw_Data[[#This Row],[kategori_dp]]="Medium",2,3))</f>
        <v>1</v>
      </c>
      <c r="AF2234">
        <f>IF(Raw_Data[[#This Row],[tenor_bulan]]&lt;=24,1,IF(Raw_Data[[#This Row],[tenor_bulan]]&lt;=36,2,IF(Raw_Data[[#This Row],[tenor_bulan]]&lt;=48,3,4)))</f>
        <v>2</v>
      </c>
      <c r="AG2234">
        <f>IF(Raw_Data[[#This Row],[jumlah_kali_telat]]=0,0,IF(Raw_Data[[#This Row],[jumlah_kali_telat]]&lt;=2,2,4))</f>
        <v>0</v>
      </c>
      <c r="AH2234">
        <f>Raw_Data[[#This Row],[Skor_Rasio]]+Raw_Data[[#This Row],[Skor_DP]]+Raw_Data[[#This Row],[Skor_Tenor]]+Raw_Data[[#This Row],[Skor_Telat]]</f>
        <v>4</v>
      </c>
      <c r="AI2234" t="str">
        <f>IF(Raw_Data[[#This Row],[Risk_Score]]&lt;=6,"Low Risk",IF(Raw_Data[[#This Row],[Risk_Score]]&lt;=8,"Medium Risk","High Risk"))</f>
        <v>Low Risk</v>
      </c>
      <c r="AJ2234">
        <f ca="1">IFERROR(DATEDIF(Raw_Data[[#This Row],[tanggal_pengajuan]],TODAY(),"m"),"N/A")</f>
        <v>5</v>
      </c>
      <c r="AK2234" t="str">
        <f ca="1">IF(ISNUMBER(Raw_Data[[#This Row],[MOB]]),IF(Raw_Data[[#This Row],[MOB]]&lt;6,"0-5 bulan",IF(Raw_Data[[#This Row],[MOB]]&lt;12,"6-11 bulan",IF(Raw_Data[[#This Row],[MOB]]&lt;24,"12-23 bulan","24+ bulan"))),"N/A")</f>
        <v>0-5 bulan</v>
      </c>
    </row>
    <row r="2235" spans="1:37" ht="14.25" customHeight="1" x14ac:dyDescent="0.45">
      <c r="A2235" t="s">
        <v>5150</v>
      </c>
      <c r="B2235" s="64" t="s">
        <v>230</v>
      </c>
      <c r="C2235" s="1" t="str">
        <f t="shared" si="35"/>
        <v>Data Tidak Lengkap</v>
      </c>
      <c r="D2235" t="s">
        <v>210</v>
      </c>
      <c r="E2235" t="s">
        <v>230</v>
      </c>
      <c r="F2235">
        <v>25</v>
      </c>
      <c r="G2235" t="s">
        <v>40</v>
      </c>
      <c r="H2235" t="s">
        <v>90</v>
      </c>
      <c r="I2235" s="2">
        <v>5689000</v>
      </c>
      <c r="J2235" s="3">
        <f>Raw_Data[[#This Row],[cicilan_per_bulan]]/Raw_Data[[#This Row],[penghasilan_bulanan]]</f>
        <v>0.24723149938477765</v>
      </c>
      <c r="K2235" t="s">
        <v>210</v>
      </c>
      <c r="L2235" t="s">
        <v>154</v>
      </c>
      <c r="M2235" t="s">
        <v>55</v>
      </c>
      <c r="N2235" t="s">
        <v>395</v>
      </c>
      <c r="O2235" t="s">
        <v>396</v>
      </c>
      <c r="P2235" s="2">
        <v>61043252</v>
      </c>
      <c r="Q2235" s="2">
        <v>18313000</v>
      </c>
      <c r="R2235" t="str">
        <f>IF(Raw_Data[[#This Row],[persen_dp]]&lt;15%,"Low",IF(Raw_Data[[#This Row],[persen_dp]]&gt;25%,"High","Medium"))</f>
        <v>High</v>
      </c>
      <c r="S2235" s="3">
        <v>0.3</v>
      </c>
      <c r="T2235">
        <v>48</v>
      </c>
      <c r="U2235">
        <v>0.14499999999999999</v>
      </c>
      <c r="V2235" s="2">
        <v>1406500</v>
      </c>
      <c r="W2235" s="2">
        <v>67514000</v>
      </c>
      <c r="X2235" t="str">
        <f>IF(OR(Raw_Data[[#This Row],[status_pembayaran]]="Macet",Raw_Data[[#This Row],[status_pembayaran]]="Kurang Lancar"),"Non Performing Loan","Performing")</f>
        <v>Performing</v>
      </c>
      <c r="Y2235" t="s">
        <v>233</v>
      </c>
      <c r="Z2235">
        <v>0</v>
      </c>
      <c r="AA2235">
        <v>0</v>
      </c>
      <c r="AB2235">
        <v>1</v>
      </c>
      <c r="AC2235" t="s">
        <v>104</v>
      </c>
      <c r="AD2235">
        <f>IF(Raw_Data[[#This Row],[rasio]]&lt;0.2,1,IF(Raw_Data[[#This Row],[rasio]]&lt;0.3,2,IF(Raw_Data[[#This Row],[rasio]]&lt;0.4,3,4)))</f>
        <v>2</v>
      </c>
      <c r="AE2235">
        <f>IF(Raw_Data[[#This Row],[kategori_dp]]="High",1,IF(Raw_Data[[#This Row],[kategori_dp]]="Medium",2,3))</f>
        <v>1</v>
      </c>
      <c r="AF2235">
        <f>IF(Raw_Data[[#This Row],[tenor_bulan]]&lt;=24,1,IF(Raw_Data[[#This Row],[tenor_bulan]]&lt;=36,2,IF(Raw_Data[[#This Row],[tenor_bulan]]&lt;=48,3,4)))</f>
        <v>3</v>
      </c>
      <c r="AG2235">
        <f>IF(Raw_Data[[#This Row],[jumlah_kali_telat]]=0,0,IF(Raw_Data[[#This Row],[jumlah_kali_telat]]&lt;=2,2,4))</f>
        <v>0</v>
      </c>
      <c r="AH2235">
        <f>Raw_Data[[#This Row],[Skor_Rasio]]+Raw_Data[[#This Row],[Skor_DP]]+Raw_Data[[#This Row],[Skor_Tenor]]+Raw_Data[[#This Row],[Skor_Telat]]</f>
        <v>6</v>
      </c>
      <c r="AI2235" t="str">
        <f>IF(Raw_Data[[#This Row],[Risk_Score]]&lt;=6,"Low Risk",IF(Raw_Data[[#This Row],[Risk_Score]]&lt;=8,"Medium Risk","High Risk"))</f>
        <v>Low Risk</v>
      </c>
      <c r="AJ2235" t="str">
        <f ca="1">IFERROR(DATEDIF(Raw_Data[[#This Row],[tanggal_pengajuan]],TODAY(),"m"),"N/A")</f>
        <v>N/A</v>
      </c>
      <c r="AK2235" t="str">
        <f ca="1">IF(ISNUMBER(Raw_Data[[#This Row],[MOB]]),IF(Raw_Data[[#This Row],[MOB]]&lt;6,"0-5 bulan",IF(Raw_Data[[#This Row],[MOB]]&lt;12,"6-11 bulan",IF(Raw_Data[[#This Row],[MOB]]&lt;24,"12-23 bulan","24+ bulan"))),"N/A")</f>
        <v>N/A</v>
      </c>
    </row>
    <row r="2236" spans="1:37" ht="14.25" customHeight="1" x14ac:dyDescent="0.45">
      <c r="A2236" t="s">
        <v>5151</v>
      </c>
      <c r="B2236" s="64">
        <v>46139</v>
      </c>
      <c r="C2236" s="1" t="str">
        <f t="shared" si="35"/>
        <v>April</v>
      </c>
      <c r="D2236" t="s">
        <v>2671</v>
      </c>
      <c r="E2236" t="s">
        <v>5152</v>
      </c>
      <c r="F2236">
        <v>50</v>
      </c>
      <c r="G2236" t="s">
        <v>40</v>
      </c>
      <c r="H2236" t="s">
        <v>41</v>
      </c>
      <c r="I2236" s="2">
        <v>6447000</v>
      </c>
      <c r="J2236" s="3">
        <f>Raw_Data[[#This Row],[cicilan_per_bulan]]/Raw_Data[[#This Row],[penghasilan_bulanan]]</f>
        <v>0.12365441290522723</v>
      </c>
      <c r="K2236" t="s">
        <v>42</v>
      </c>
      <c r="L2236" t="s">
        <v>43</v>
      </c>
      <c r="M2236" t="s">
        <v>44</v>
      </c>
      <c r="N2236" t="s">
        <v>273</v>
      </c>
      <c r="O2236" t="s">
        <v>274</v>
      </c>
      <c r="P2236" s="2">
        <v>18132000</v>
      </c>
      <c r="Q2236" s="2">
        <v>6346000</v>
      </c>
      <c r="R2236" t="str">
        <f>IF(Raw_Data[[#This Row],[persen_dp]]&lt;15%,"Low",IF(Raw_Data[[#This Row],[persen_dp]]&gt;25%,"High","Medium"))</f>
        <v>High</v>
      </c>
      <c r="S2236" s="3">
        <v>0.35</v>
      </c>
      <c r="T2236">
        <v>18</v>
      </c>
      <c r="U2236">
        <v>0.14499999999999999</v>
      </c>
      <c r="V2236" s="2">
        <v>797200</v>
      </c>
      <c r="W2236" s="2">
        <v>14350000</v>
      </c>
      <c r="X2236" t="str">
        <f>IF(OR(Raw_Data[[#This Row],[status_pembayaran]]="Macet",Raw_Data[[#This Row],[status_pembayaran]]="Kurang Lancar"),"Non Performing Loan","Performing")</f>
        <v>Performing</v>
      </c>
      <c r="Y2236" t="s">
        <v>317</v>
      </c>
      <c r="Z2236">
        <v>0</v>
      </c>
      <c r="AA2236">
        <v>0</v>
      </c>
      <c r="AB2236">
        <v>0</v>
      </c>
      <c r="AD2236">
        <f>IF(Raw_Data[[#This Row],[rasio]]&lt;0.2,1,IF(Raw_Data[[#This Row],[rasio]]&lt;0.3,2,IF(Raw_Data[[#This Row],[rasio]]&lt;0.4,3,4)))</f>
        <v>1</v>
      </c>
      <c r="AE2236">
        <f>IF(Raw_Data[[#This Row],[kategori_dp]]="High",1,IF(Raw_Data[[#This Row],[kategori_dp]]="Medium",2,3))</f>
        <v>1</v>
      </c>
      <c r="AF2236">
        <f>IF(Raw_Data[[#This Row],[tenor_bulan]]&lt;=24,1,IF(Raw_Data[[#This Row],[tenor_bulan]]&lt;=36,2,IF(Raw_Data[[#This Row],[tenor_bulan]]&lt;=48,3,4)))</f>
        <v>1</v>
      </c>
      <c r="AG2236">
        <f>IF(Raw_Data[[#This Row],[jumlah_kali_telat]]=0,0,IF(Raw_Data[[#This Row],[jumlah_kali_telat]]&lt;=2,2,4))</f>
        <v>0</v>
      </c>
      <c r="AH2236">
        <f>Raw_Data[[#This Row],[Skor_Rasio]]+Raw_Data[[#This Row],[Skor_DP]]+Raw_Data[[#This Row],[Skor_Tenor]]+Raw_Data[[#This Row],[Skor_Telat]]</f>
        <v>3</v>
      </c>
      <c r="AI2236" t="str">
        <f>IF(Raw_Data[[#This Row],[Risk_Score]]&lt;=6,"Low Risk",IF(Raw_Data[[#This Row],[Risk_Score]]&lt;=8,"Medium Risk","High Risk"))</f>
        <v>Low Risk</v>
      </c>
      <c r="AJ2236">
        <f ca="1">IFERROR(DATEDIF(Raw_Data[[#This Row],[tanggal_pengajuan]],TODAY(),"m"),"N/A")</f>
        <v>5</v>
      </c>
      <c r="AK2236" t="str">
        <f ca="1">IF(ISNUMBER(Raw_Data[[#This Row],[MOB]]),IF(Raw_Data[[#This Row],[MOB]]&lt;6,"0-5 bulan",IF(Raw_Data[[#This Row],[MOB]]&lt;12,"6-11 bulan",IF(Raw_Data[[#This Row],[MOB]]&lt;24,"12-23 bulan","24+ bulan"))),"N/A")</f>
        <v>0-5 bulan</v>
      </c>
    </row>
    <row r="2237" spans="1:37" ht="14.25" customHeight="1" x14ac:dyDescent="0.45">
      <c r="A2237" t="s">
        <v>5153</v>
      </c>
      <c r="B2237" s="64">
        <v>46148</v>
      </c>
      <c r="C2237" s="1" t="str">
        <f t="shared" si="35"/>
        <v>May</v>
      </c>
      <c r="D2237" t="s">
        <v>1000</v>
      </c>
      <c r="E2237" t="s">
        <v>5154</v>
      </c>
      <c r="F2237">
        <v>28</v>
      </c>
      <c r="G2237" t="s">
        <v>51</v>
      </c>
      <c r="H2237" t="s">
        <v>62</v>
      </c>
      <c r="I2237" s="2">
        <v>3337000</v>
      </c>
      <c r="J2237" s="3">
        <f>Raw_Data[[#This Row],[cicilan_per_bulan]]/Raw_Data[[#This Row],[penghasilan_bulanan]]</f>
        <v>0.31390470482469285</v>
      </c>
      <c r="K2237" t="s">
        <v>177</v>
      </c>
      <c r="L2237" t="s">
        <v>154</v>
      </c>
      <c r="M2237" t="s">
        <v>55</v>
      </c>
      <c r="N2237" t="s">
        <v>56</v>
      </c>
      <c r="O2237" t="s">
        <v>57</v>
      </c>
      <c r="P2237" s="2">
        <v>18219000</v>
      </c>
      <c r="Q2237" s="2">
        <v>2733000</v>
      </c>
      <c r="R2237" t="str">
        <f>IF(Raw_Data[[#This Row],[persen_dp]]&lt;15%,"Low",IF(Raw_Data[[#This Row],[persen_dp]]&gt;25%,"High","Medium"))</f>
        <v>Medium</v>
      </c>
      <c r="S2237" s="3">
        <v>0.15</v>
      </c>
      <c r="T2237">
        <v>18</v>
      </c>
      <c r="U2237">
        <v>0.14499999999999999</v>
      </c>
      <c r="V2237" s="2">
        <v>1047500</v>
      </c>
      <c r="W2237" s="2">
        <v>18854000</v>
      </c>
      <c r="X2237" t="str">
        <f>IF(OR(Raw_Data[[#This Row],[status_pembayaran]]="Macet",Raw_Data[[#This Row],[status_pembayaran]]="Kurang Lancar"),"Non Performing Loan","Performing")</f>
        <v>Performing</v>
      </c>
      <c r="Y2237" t="s">
        <v>47</v>
      </c>
      <c r="Z2237">
        <v>0</v>
      </c>
      <c r="AA2237">
        <v>0</v>
      </c>
      <c r="AB2237">
        <v>1</v>
      </c>
      <c r="AC2237" t="s">
        <v>74</v>
      </c>
      <c r="AD2237">
        <f>IF(Raw_Data[[#This Row],[rasio]]&lt;0.2,1,IF(Raw_Data[[#This Row],[rasio]]&lt;0.3,2,IF(Raw_Data[[#This Row],[rasio]]&lt;0.4,3,4)))</f>
        <v>3</v>
      </c>
      <c r="AE2237">
        <f>IF(Raw_Data[[#This Row],[kategori_dp]]="High",1,IF(Raw_Data[[#This Row],[kategori_dp]]="Medium",2,3))</f>
        <v>2</v>
      </c>
      <c r="AF2237">
        <f>IF(Raw_Data[[#This Row],[tenor_bulan]]&lt;=24,1,IF(Raw_Data[[#This Row],[tenor_bulan]]&lt;=36,2,IF(Raw_Data[[#This Row],[tenor_bulan]]&lt;=48,3,4)))</f>
        <v>1</v>
      </c>
      <c r="AG2237">
        <f>IF(Raw_Data[[#This Row],[jumlah_kali_telat]]=0,0,IF(Raw_Data[[#This Row],[jumlah_kali_telat]]&lt;=2,2,4))</f>
        <v>0</v>
      </c>
      <c r="AH2237">
        <f>Raw_Data[[#This Row],[Skor_Rasio]]+Raw_Data[[#This Row],[Skor_DP]]+Raw_Data[[#This Row],[Skor_Tenor]]+Raw_Data[[#This Row],[Skor_Telat]]</f>
        <v>6</v>
      </c>
      <c r="AI2237" t="str">
        <f>IF(Raw_Data[[#This Row],[Risk_Score]]&lt;=6,"Low Risk",IF(Raw_Data[[#This Row],[Risk_Score]]&lt;=8,"Medium Risk","High Risk"))</f>
        <v>Low Risk</v>
      </c>
      <c r="AJ2237">
        <f ca="1">IFERROR(DATEDIF(Raw_Data[[#This Row],[tanggal_pengajuan]],TODAY(),"m"),"N/A")</f>
        <v>5</v>
      </c>
      <c r="AK2237" t="str">
        <f ca="1">IF(ISNUMBER(Raw_Data[[#This Row],[MOB]]),IF(Raw_Data[[#This Row],[MOB]]&lt;6,"0-5 bulan",IF(Raw_Data[[#This Row],[MOB]]&lt;12,"6-11 bulan",IF(Raw_Data[[#This Row],[MOB]]&lt;24,"12-23 bulan","24+ bulan"))),"N/A")</f>
        <v>0-5 bulan</v>
      </c>
    </row>
    <row r="2238" spans="1:37" ht="14.25" customHeight="1" x14ac:dyDescent="0.45">
      <c r="A2238" t="s">
        <v>5155</v>
      </c>
      <c r="B2238" s="64" t="s">
        <v>230</v>
      </c>
      <c r="C2238" s="1" t="str">
        <f t="shared" si="35"/>
        <v>Data Tidak Lengkap</v>
      </c>
      <c r="D2238" t="s">
        <v>210</v>
      </c>
      <c r="E2238" t="s">
        <v>230</v>
      </c>
      <c r="F2238">
        <v>41</v>
      </c>
      <c r="G2238" t="s">
        <v>51</v>
      </c>
      <c r="H2238" t="s">
        <v>52</v>
      </c>
      <c r="I2238" s="2">
        <v>8936000</v>
      </c>
      <c r="J2238" s="3">
        <f>Raw_Data[[#This Row],[cicilan_per_bulan]]/Raw_Data[[#This Row],[penghasilan_bulanan]]</f>
        <v>0.12846911369740377</v>
      </c>
      <c r="K2238" t="s">
        <v>210</v>
      </c>
      <c r="L2238" t="s">
        <v>92</v>
      </c>
      <c r="M2238" t="s">
        <v>55</v>
      </c>
      <c r="N2238" t="s">
        <v>56</v>
      </c>
      <c r="O2238" t="s">
        <v>57</v>
      </c>
      <c r="P2238" s="2">
        <v>18509211</v>
      </c>
      <c r="Q2238" s="2">
        <v>6478000</v>
      </c>
      <c r="R2238" t="str">
        <f>IF(Raw_Data[[#This Row],[persen_dp]]&lt;15%,"Low",IF(Raw_Data[[#This Row],[persen_dp]]&gt;25%,"High","Medium"))</f>
        <v>High</v>
      </c>
      <c r="S2238" s="3">
        <v>0.35</v>
      </c>
      <c r="T2238">
        <v>12</v>
      </c>
      <c r="U2238">
        <v>0.14499999999999999</v>
      </c>
      <c r="V2238" s="2">
        <v>1148000</v>
      </c>
      <c r="W2238" s="2">
        <v>13776000</v>
      </c>
      <c r="X2238" t="str">
        <f>IF(OR(Raw_Data[[#This Row],[status_pembayaran]]="Macet",Raw_Data[[#This Row],[status_pembayaran]]="Kurang Lancar"),"Non Performing Loan","Performing")</f>
        <v>Performing</v>
      </c>
      <c r="Y2238" t="s">
        <v>233</v>
      </c>
      <c r="Z2238">
        <v>0</v>
      </c>
      <c r="AA2238">
        <v>0</v>
      </c>
      <c r="AB2238">
        <v>1</v>
      </c>
      <c r="AC2238" t="s">
        <v>104</v>
      </c>
      <c r="AD2238">
        <f>IF(Raw_Data[[#This Row],[rasio]]&lt;0.2,1,IF(Raw_Data[[#This Row],[rasio]]&lt;0.3,2,IF(Raw_Data[[#This Row],[rasio]]&lt;0.4,3,4)))</f>
        <v>1</v>
      </c>
      <c r="AE2238">
        <f>IF(Raw_Data[[#This Row],[kategori_dp]]="High",1,IF(Raw_Data[[#This Row],[kategori_dp]]="Medium",2,3))</f>
        <v>1</v>
      </c>
      <c r="AF2238">
        <f>IF(Raw_Data[[#This Row],[tenor_bulan]]&lt;=24,1,IF(Raw_Data[[#This Row],[tenor_bulan]]&lt;=36,2,IF(Raw_Data[[#This Row],[tenor_bulan]]&lt;=48,3,4)))</f>
        <v>1</v>
      </c>
      <c r="AG2238">
        <f>IF(Raw_Data[[#This Row],[jumlah_kali_telat]]=0,0,IF(Raw_Data[[#This Row],[jumlah_kali_telat]]&lt;=2,2,4))</f>
        <v>0</v>
      </c>
      <c r="AH2238">
        <f>Raw_Data[[#This Row],[Skor_Rasio]]+Raw_Data[[#This Row],[Skor_DP]]+Raw_Data[[#This Row],[Skor_Tenor]]+Raw_Data[[#This Row],[Skor_Telat]]</f>
        <v>3</v>
      </c>
      <c r="AI2238" t="str">
        <f>IF(Raw_Data[[#This Row],[Risk_Score]]&lt;=6,"Low Risk",IF(Raw_Data[[#This Row],[Risk_Score]]&lt;=8,"Medium Risk","High Risk"))</f>
        <v>Low Risk</v>
      </c>
      <c r="AJ2238" t="str">
        <f ca="1">IFERROR(DATEDIF(Raw_Data[[#This Row],[tanggal_pengajuan]],TODAY(),"m"),"N/A")</f>
        <v>N/A</v>
      </c>
      <c r="AK2238" t="str">
        <f ca="1">IF(ISNUMBER(Raw_Data[[#This Row],[MOB]]),IF(Raw_Data[[#This Row],[MOB]]&lt;6,"0-5 bulan",IF(Raw_Data[[#This Row],[MOB]]&lt;12,"6-11 bulan",IF(Raw_Data[[#This Row],[MOB]]&lt;24,"12-23 bulan","24+ bulan"))),"N/A")</f>
        <v>N/A</v>
      </c>
    </row>
    <row r="2239" spans="1:37" ht="14.25" customHeight="1" x14ac:dyDescent="0.45">
      <c r="A2239" t="s">
        <v>5156</v>
      </c>
      <c r="B2239" s="64">
        <v>46171</v>
      </c>
      <c r="C2239" s="1" t="str">
        <f t="shared" si="35"/>
        <v>May</v>
      </c>
      <c r="D2239" t="s">
        <v>1916</v>
      </c>
      <c r="E2239" t="s">
        <v>5157</v>
      </c>
      <c r="F2239">
        <v>37</v>
      </c>
      <c r="G2239" t="s">
        <v>40</v>
      </c>
      <c r="H2239" t="s">
        <v>41</v>
      </c>
      <c r="I2239" s="2">
        <v>5633000</v>
      </c>
      <c r="J2239" s="3">
        <f>Raw_Data[[#This Row],[cicilan_per_bulan]]/Raw_Data[[#This Row],[penghasilan_bulanan]]</f>
        <v>5.8796378483933959E-2</v>
      </c>
      <c r="K2239" t="s">
        <v>268</v>
      </c>
      <c r="L2239" t="s">
        <v>110</v>
      </c>
      <c r="M2239" t="s">
        <v>72</v>
      </c>
      <c r="N2239" t="s">
        <v>97</v>
      </c>
      <c r="O2239" t="s">
        <v>57</v>
      </c>
      <c r="P2239" s="2">
        <v>16771000</v>
      </c>
      <c r="Q2239" s="2">
        <v>6708000</v>
      </c>
      <c r="R2239" t="str">
        <f>IF(Raw_Data[[#This Row],[persen_dp]]&lt;15%,"Low",IF(Raw_Data[[#This Row],[persen_dp]]&gt;25%,"High","Medium"))</f>
        <v>High</v>
      </c>
      <c r="S2239" s="3">
        <v>0.4</v>
      </c>
      <c r="T2239">
        <v>48</v>
      </c>
      <c r="U2239">
        <v>0.14499999999999999</v>
      </c>
      <c r="V2239" s="2">
        <v>331200</v>
      </c>
      <c r="W2239" s="2">
        <v>15900000</v>
      </c>
      <c r="X2239" t="str">
        <f>IF(OR(Raw_Data[[#This Row],[status_pembayaran]]="Macet",Raw_Data[[#This Row],[status_pembayaran]]="Kurang Lancar"),"Non Performing Loan","Performing")</f>
        <v>Performing</v>
      </c>
      <c r="Y2239" t="s">
        <v>317</v>
      </c>
      <c r="Z2239">
        <v>0</v>
      </c>
      <c r="AA2239">
        <v>0</v>
      </c>
      <c r="AB2239">
        <v>0</v>
      </c>
      <c r="AC2239" t="s">
        <v>104</v>
      </c>
      <c r="AD2239">
        <f>IF(Raw_Data[[#This Row],[rasio]]&lt;0.2,1,IF(Raw_Data[[#This Row],[rasio]]&lt;0.3,2,IF(Raw_Data[[#This Row],[rasio]]&lt;0.4,3,4)))</f>
        <v>1</v>
      </c>
      <c r="AE2239">
        <f>IF(Raw_Data[[#This Row],[kategori_dp]]="High",1,IF(Raw_Data[[#This Row],[kategori_dp]]="Medium",2,3))</f>
        <v>1</v>
      </c>
      <c r="AF2239">
        <f>IF(Raw_Data[[#This Row],[tenor_bulan]]&lt;=24,1,IF(Raw_Data[[#This Row],[tenor_bulan]]&lt;=36,2,IF(Raw_Data[[#This Row],[tenor_bulan]]&lt;=48,3,4)))</f>
        <v>3</v>
      </c>
      <c r="AG2239">
        <f>IF(Raw_Data[[#This Row],[jumlah_kali_telat]]=0,0,IF(Raw_Data[[#This Row],[jumlah_kali_telat]]&lt;=2,2,4))</f>
        <v>0</v>
      </c>
      <c r="AH2239">
        <f>Raw_Data[[#This Row],[Skor_Rasio]]+Raw_Data[[#This Row],[Skor_DP]]+Raw_Data[[#This Row],[Skor_Tenor]]+Raw_Data[[#This Row],[Skor_Telat]]</f>
        <v>5</v>
      </c>
      <c r="AI2239" t="str">
        <f>IF(Raw_Data[[#This Row],[Risk_Score]]&lt;=6,"Low Risk",IF(Raw_Data[[#This Row],[Risk_Score]]&lt;=8,"Medium Risk","High Risk"))</f>
        <v>Low Risk</v>
      </c>
      <c r="AJ2239">
        <f ca="1">IFERROR(DATEDIF(Raw_Data[[#This Row],[tanggal_pengajuan]],TODAY(),"m"),"N/A")</f>
        <v>4</v>
      </c>
      <c r="AK2239" t="str">
        <f ca="1">IF(ISNUMBER(Raw_Data[[#This Row],[MOB]]),IF(Raw_Data[[#This Row],[MOB]]&lt;6,"0-5 bulan",IF(Raw_Data[[#This Row],[MOB]]&lt;12,"6-11 bulan",IF(Raw_Data[[#This Row],[MOB]]&lt;24,"12-23 bulan","24+ bulan"))),"N/A")</f>
        <v>0-5 bulan</v>
      </c>
    </row>
    <row r="2240" spans="1:37" ht="14.25" customHeight="1" x14ac:dyDescent="0.45">
      <c r="A2240" t="s">
        <v>5158</v>
      </c>
      <c r="B2240" s="64">
        <v>46033</v>
      </c>
      <c r="C2240" s="1" t="str">
        <f t="shared" si="35"/>
        <v>January</v>
      </c>
      <c r="D2240" t="s">
        <v>1508</v>
      </c>
      <c r="E2240" t="s">
        <v>5159</v>
      </c>
      <c r="F2240">
        <v>32</v>
      </c>
      <c r="G2240" t="s">
        <v>51</v>
      </c>
      <c r="H2240" t="s">
        <v>108</v>
      </c>
      <c r="I2240" s="2">
        <v>6336000</v>
      </c>
      <c r="J2240" s="3">
        <f>Raw_Data[[#This Row],[cicilan_per_bulan]]/Raw_Data[[#This Row],[penghasilan_bulanan]]</f>
        <v>0.19311868686868686</v>
      </c>
      <c r="K2240" t="s">
        <v>70</v>
      </c>
      <c r="L2240" t="s">
        <v>71</v>
      </c>
      <c r="M2240" t="s">
        <v>44</v>
      </c>
      <c r="N2240" t="s">
        <v>45</v>
      </c>
      <c r="O2240" t="s">
        <v>46</v>
      </c>
      <c r="P2240" s="2">
        <v>25293000</v>
      </c>
      <c r="Q2240" s="2">
        <v>2529000</v>
      </c>
      <c r="R2240" t="str">
        <f>IF(Raw_Data[[#This Row],[persen_dp]]&lt;15%,"Low",IF(Raw_Data[[#This Row],[persen_dp]]&gt;25%,"High","Medium"))</f>
        <v>Low</v>
      </c>
      <c r="S2240" s="3">
        <v>0.1</v>
      </c>
      <c r="T2240">
        <v>24</v>
      </c>
      <c r="U2240">
        <v>0.14499999999999999</v>
      </c>
      <c r="V2240" s="2">
        <v>1223600</v>
      </c>
      <c r="W2240" s="2">
        <v>29365000</v>
      </c>
      <c r="X2240" t="str">
        <f>IF(OR(Raw_Data[[#This Row],[status_pembayaran]]="Macet",Raw_Data[[#This Row],[status_pembayaran]]="Kurang Lancar"),"Non Performing Loan","Performing")</f>
        <v>Performing</v>
      </c>
      <c r="Y2240" t="s">
        <v>47</v>
      </c>
      <c r="Z2240">
        <v>0</v>
      </c>
      <c r="AA2240">
        <v>0</v>
      </c>
      <c r="AB2240">
        <v>1</v>
      </c>
      <c r="AC2240" t="s">
        <v>66</v>
      </c>
      <c r="AD2240">
        <f>IF(Raw_Data[[#This Row],[rasio]]&lt;0.2,1,IF(Raw_Data[[#This Row],[rasio]]&lt;0.3,2,IF(Raw_Data[[#This Row],[rasio]]&lt;0.4,3,4)))</f>
        <v>1</v>
      </c>
      <c r="AE2240">
        <f>IF(Raw_Data[[#This Row],[kategori_dp]]="High",1,IF(Raw_Data[[#This Row],[kategori_dp]]="Medium",2,3))</f>
        <v>3</v>
      </c>
      <c r="AF2240">
        <f>IF(Raw_Data[[#This Row],[tenor_bulan]]&lt;=24,1,IF(Raw_Data[[#This Row],[tenor_bulan]]&lt;=36,2,IF(Raw_Data[[#This Row],[tenor_bulan]]&lt;=48,3,4)))</f>
        <v>1</v>
      </c>
      <c r="AG2240">
        <f>IF(Raw_Data[[#This Row],[jumlah_kali_telat]]=0,0,IF(Raw_Data[[#This Row],[jumlah_kali_telat]]&lt;=2,2,4))</f>
        <v>0</v>
      </c>
      <c r="AH2240">
        <f>Raw_Data[[#This Row],[Skor_Rasio]]+Raw_Data[[#This Row],[Skor_DP]]+Raw_Data[[#This Row],[Skor_Tenor]]+Raw_Data[[#This Row],[Skor_Telat]]</f>
        <v>5</v>
      </c>
      <c r="AI2240" t="str">
        <f>IF(Raw_Data[[#This Row],[Risk_Score]]&lt;=6,"Low Risk",IF(Raw_Data[[#This Row],[Risk_Score]]&lt;=8,"Medium Risk","High Risk"))</f>
        <v>Low Risk</v>
      </c>
      <c r="AJ2240">
        <f ca="1">IFERROR(DATEDIF(Raw_Data[[#This Row],[tanggal_pengajuan]],TODAY(),"m"),"N/A")</f>
        <v>9</v>
      </c>
      <c r="AK2240" t="str">
        <f ca="1">IF(ISNUMBER(Raw_Data[[#This Row],[MOB]]),IF(Raw_Data[[#This Row],[MOB]]&lt;6,"0-5 bulan",IF(Raw_Data[[#This Row],[MOB]]&lt;12,"6-11 bulan",IF(Raw_Data[[#This Row],[MOB]]&lt;24,"12-23 bulan","24+ bulan"))),"N/A")</f>
        <v>6-11 bulan</v>
      </c>
    </row>
    <row r="2241" spans="1:37" ht="14.25" customHeight="1" x14ac:dyDescent="0.45">
      <c r="A2241" t="s">
        <v>5160</v>
      </c>
      <c r="B2241" s="64">
        <v>46059</v>
      </c>
      <c r="C2241" s="1" t="str">
        <f t="shared" si="35"/>
        <v>February</v>
      </c>
      <c r="D2241" t="s">
        <v>182</v>
      </c>
      <c r="E2241" t="s">
        <v>5161</v>
      </c>
      <c r="F2241">
        <v>49</v>
      </c>
      <c r="G2241" t="s">
        <v>40</v>
      </c>
      <c r="H2241" t="s">
        <v>101</v>
      </c>
      <c r="I2241" s="2">
        <v>3333000</v>
      </c>
      <c r="J2241" s="3">
        <f>Raw_Data[[#This Row],[cicilan_per_bulan]]/Raw_Data[[#This Row],[penghasilan_bulanan]]</f>
        <v>0.13084308430843083</v>
      </c>
      <c r="K2241" t="s">
        <v>91</v>
      </c>
      <c r="L2241" t="s">
        <v>92</v>
      </c>
      <c r="M2241" t="s">
        <v>44</v>
      </c>
      <c r="N2241" t="s">
        <v>273</v>
      </c>
      <c r="O2241" t="s">
        <v>274</v>
      </c>
      <c r="P2241" s="2">
        <v>18236000</v>
      </c>
      <c r="Q2241" s="2">
        <v>7294000</v>
      </c>
      <c r="R2241" t="str">
        <f>IF(Raw_Data[[#This Row],[persen_dp]]&lt;15%,"Low",IF(Raw_Data[[#This Row],[persen_dp]]&gt;25%,"High","Medium"))</f>
        <v>High</v>
      </c>
      <c r="S2241" s="3">
        <v>0.4</v>
      </c>
      <c r="T2241">
        <v>36</v>
      </c>
      <c r="U2241">
        <v>0.14499999999999999</v>
      </c>
      <c r="V2241" s="2">
        <v>436100</v>
      </c>
      <c r="W2241" s="2">
        <v>15701000</v>
      </c>
      <c r="X2241" t="str">
        <f>IF(OR(Raw_Data[[#This Row],[status_pembayaran]]="Macet",Raw_Data[[#This Row],[status_pembayaran]]="Kurang Lancar"),"Non Performing Loan","Performing")</f>
        <v>Performing</v>
      </c>
      <c r="Y2241" t="s">
        <v>47</v>
      </c>
      <c r="Z2241">
        <v>0</v>
      </c>
      <c r="AA2241">
        <v>0</v>
      </c>
      <c r="AB2241">
        <v>1</v>
      </c>
      <c r="AC2241" t="s">
        <v>74</v>
      </c>
      <c r="AD2241">
        <f>IF(Raw_Data[[#This Row],[rasio]]&lt;0.2,1,IF(Raw_Data[[#This Row],[rasio]]&lt;0.3,2,IF(Raw_Data[[#This Row],[rasio]]&lt;0.4,3,4)))</f>
        <v>1</v>
      </c>
      <c r="AE2241">
        <f>IF(Raw_Data[[#This Row],[kategori_dp]]="High",1,IF(Raw_Data[[#This Row],[kategori_dp]]="Medium",2,3))</f>
        <v>1</v>
      </c>
      <c r="AF2241">
        <f>IF(Raw_Data[[#This Row],[tenor_bulan]]&lt;=24,1,IF(Raw_Data[[#This Row],[tenor_bulan]]&lt;=36,2,IF(Raw_Data[[#This Row],[tenor_bulan]]&lt;=48,3,4)))</f>
        <v>2</v>
      </c>
      <c r="AG2241">
        <f>IF(Raw_Data[[#This Row],[jumlah_kali_telat]]=0,0,IF(Raw_Data[[#This Row],[jumlah_kali_telat]]&lt;=2,2,4))</f>
        <v>0</v>
      </c>
      <c r="AH2241">
        <f>Raw_Data[[#This Row],[Skor_Rasio]]+Raw_Data[[#This Row],[Skor_DP]]+Raw_Data[[#This Row],[Skor_Tenor]]+Raw_Data[[#This Row],[Skor_Telat]]</f>
        <v>4</v>
      </c>
      <c r="AI2241" t="str">
        <f>IF(Raw_Data[[#This Row],[Risk_Score]]&lt;=6,"Low Risk",IF(Raw_Data[[#This Row],[Risk_Score]]&lt;=8,"Medium Risk","High Risk"))</f>
        <v>Low Risk</v>
      </c>
      <c r="AJ2241">
        <f ca="1">IFERROR(DATEDIF(Raw_Data[[#This Row],[tanggal_pengajuan]],TODAY(),"m"),"N/A")</f>
        <v>8</v>
      </c>
      <c r="AK2241" t="str">
        <f ca="1">IF(ISNUMBER(Raw_Data[[#This Row],[MOB]]),IF(Raw_Data[[#This Row],[MOB]]&lt;6,"0-5 bulan",IF(Raw_Data[[#This Row],[MOB]]&lt;12,"6-11 bulan",IF(Raw_Data[[#This Row],[MOB]]&lt;24,"12-23 bulan","24+ bulan"))),"N/A")</f>
        <v>6-11 bulan</v>
      </c>
    </row>
    <row r="2242" spans="1:37" ht="14.25" customHeight="1" x14ac:dyDescent="0.45">
      <c r="A2242" t="s">
        <v>5162</v>
      </c>
      <c r="B2242" s="64">
        <v>46091</v>
      </c>
      <c r="C2242" s="1" t="str">
        <f t="shared" si="35"/>
        <v>March</v>
      </c>
      <c r="D2242" t="s">
        <v>2795</v>
      </c>
      <c r="E2242" t="s">
        <v>5163</v>
      </c>
      <c r="F2242">
        <v>26</v>
      </c>
      <c r="G2242" t="s">
        <v>40</v>
      </c>
      <c r="H2242" t="s">
        <v>52</v>
      </c>
      <c r="I2242" s="2">
        <v>10138000</v>
      </c>
      <c r="J2242" s="3">
        <f>Raw_Data[[#This Row],[cicilan_per_bulan]]/Raw_Data[[#This Row],[penghasilan_bulanan]]</f>
        <v>3.4572894061945157E-2</v>
      </c>
      <c r="K2242" t="s">
        <v>192</v>
      </c>
      <c r="L2242" t="s">
        <v>128</v>
      </c>
      <c r="M2242" t="s">
        <v>72</v>
      </c>
      <c r="N2242" t="s">
        <v>73</v>
      </c>
      <c r="O2242" t="s">
        <v>46</v>
      </c>
      <c r="P2242" s="2">
        <v>20316000</v>
      </c>
      <c r="Q2242" s="2">
        <v>8126000</v>
      </c>
      <c r="R2242" t="str">
        <f>IF(Raw_Data[[#This Row],[persen_dp]]&lt;15%,"Low",IF(Raw_Data[[#This Row],[persen_dp]]&gt;25%,"High","Medium"))</f>
        <v>High</v>
      </c>
      <c r="S2242" s="3">
        <v>0.4</v>
      </c>
      <c r="T2242">
        <v>60</v>
      </c>
      <c r="U2242">
        <v>0.14499999999999999</v>
      </c>
      <c r="V2242" s="2">
        <v>350500</v>
      </c>
      <c r="W2242" s="2">
        <v>21028000</v>
      </c>
      <c r="X2242" t="str">
        <f>IF(OR(Raw_Data[[#This Row],[status_pembayaran]]="Macet",Raw_Data[[#This Row],[status_pembayaran]]="Kurang Lancar"),"Non Performing Loan","Performing")</f>
        <v>Performing</v>
      </c>
      <c r="Y2242" t="s">
        <v>47</v>
      </c>
      <c r="Z2242">
        <v>0</v>
      </c>
      <c r="AA2242">
        <v>0</v>
      </c>
      <c r="AB2242">
        <v>1</v>
      </c>
      <c r="AC2242" t="s">
        <v>137</v>
      </c>
      <c r="AD2242">
        <f>IF(Raw_Data[[#This Row],[rasio]]&lt;0.2,1,IF(Raw_Data[[#This Row],[rasio]]&lt;0.3,2,IF(Raw_Data[[#This Row],[rasio]]&lt;0.4,3,4)))</f>
        <v>1</v>
      </c>
      <c r="AE2242">
        <f>IF(Raw_Data[[#This Row],[kategori_dp]]="High",1,IF(Raw_Data[[#This Row],[kategori_dp]]="Medium",2,3))</f>
        <v>1</v>
      </c>
      <c r="AF2242">
        <f>IF(Raw_Data[[#This Row],[tenor_bulan]]&lt;=24,1,IF(Raw_Data[[#This Row],[tenor_bulan]]&lt;=36,2,IF(Raw_Data[[#This Row],[tenor_bulan]]&lt;=48,3,4)))</f>
        <v>4</v>
      </c>
      <c r="AG2242">
        <f>IF(Raw_Data[[#This Row],[jumlah_kali_telat]]=0,0,IF(Raw_Data[[#This Row],[jumlah_kali_telat]]&lt;=2,2,4))</f>
        <v>0</v>
      </c>
      <c r="AH2242">
        <f>Raw_Data[[#This Row],[Skor_Rasio]]+Raw_Data[[#This Row],[Skor_DP]]+Raw_Data[[#This Row],[Skor_Tenor]]+Raw_Data[[#This Row],[Skor_Telat]]</f>
        <v>6</v>
      </c>
      <c r="AI2242" t="str">
        <f>IF(Raw_Data[[#This Row],[Risk_Score]]&lt;=6,"Low Risk",IF(Raw_Data[[#This Row],[Risk_Score]]&lt;=8,"Medium Risk","High Risk"))</f>
        <v>Low Risk</v>
      </c>
      <c r="AJ2242">
        <f ca="1">IFERROR(DATEDIF(Raw_Data[[#This Row],[tanggal_pengajuan]],TODAY(),"m"),"N/A")</f>
        <v>7</v>
      </c>
      <c r="AK2242" t="str">
        <f ca="1">IF(ISNUMBER(Raw_Data[[#This Row],[MOB]]),IF(Raw_Data[[#This Row],[MOB]]&lt;6,"0-5 bulan",IF(Raw_Data[[#This Row],[MOB]]&lt;12,"6-11 bulan",IF(Raw_Data[[#This Row],[MOB]]&lt;24,"12-23 bulan","24+ bulan"))),"N/A")</f>
        <v>6-11 bulan</v>
      </c>
    </row>
    <row r="2243" spans="1:37" ht="14.25" customHeight="1" x14ac:dyDescent="0.45">
      <c r="A2243" t="s">
        <v>5164</v>
      </c>
      <c r="B2243" s="64">
        <v>46117</v>
      </c>
      <c r="C2243" s="1" t="str">
        <f t="shared" si="35"/>
        <v>April</v>
      </c>
      <c r="D2243" t="s">
        <v>2075</v>
      </c>
      <c r="E2243" t="s">
        <v>5165</v>
      </c>
      <c r="F2243">
        <v>41</v>
      </c>
      <c r="G2243" t="s">
        <v>51</v>
      </c>
      <c r="H2243" t="s">
        <v>52</v>
      </c>
      <c r="I2243" s="2">
        <v>6378000</v>
      </c>
      <c r="J2243" s="3">
        <f>Raw_Data[[#This Row],[cicilan_per_bulan]]/Raw_Data[[#This Row],[penghasilan_bulanan]]</f>
        <v>0.12579178425838822</v>
      </c>
      <c r="K2243" t="s">
        <v>286</v>
      </c>
      <c r="L2243" t="s">
        <v>154</v>
      </c>
      <c r="M2243" t="s">
        <v>44</v>
      </c>
      <c r="N2243" t="s">
        <v>163</v>
      </c>
      <c r="O2243" t="s">
        <v>46</v>
      </c>
      <c r="P2243" s="2">
        <v>30966000</v>
      </c>
      <c r="Q2243" s="2">
        <v>10838000</v>
      </c>
      <c r="R2243" t="str">
        <f>IF(Raw_Data[[#This Row],[persen_dp]]&lt;15%,"Low",IF(Raw_Data[[#This Row],[persen_dp]]&gt;25%,"High","Medium"))</f>
        <v>High</v>
      </c>
      <c r="S2243" s="3">
        <v>0.35</v>
      </c>
      <c r="T2243">
        <v>36</v>
      </c>
      <c r="U2243">
        <v>0.14499999999999999</v>
      </c>
      <c r="V2243" s="2">
        <v>802300</v>
      </c>
      <c r="W2243" s="2">
        <v>28884000</v>
      </c>
      <c r="X2243" t="str">
        <f>IF(OR(Raw_Data[[#This Row],[status_pembayaran]]="Macet",Raw_Data[[#This Row],[status_pembayaran]]="Kurang Lancar"),"Non Performing Loan","Performing")</f>
        <v>Performing</v>
      </c>
      <c r="Y2243" t="s">
        <v>47</v>
      </c>
      <c r="Z2243">
        <v>0</v>
      </c>
      <c r="AA2243">
        <v>0</v>
      </c>
      <c r="AB2243">
        <v>1</v>
      </c>
      <c r="AC2243" t="s">
        <v>74</v>
      </c>
      <c r="AD2243">
        <f>IF(Raw_Data[[#This Row],[rasio]]&lt;0.2,1,IF(Raw_Data[[#This Row],[rasio]]&lt;0.3,2,IF(Raw_Data[[#This Row],[rasio]]&lt;0.4,3,4)))</f>
        <v>1</v>
      </c>
      <c r="AE2243">
        <f>IF(Raw_Data[[#This Row],[kategori_dp]]="High",1,IF(Raw_Data[[#This Row],[kategori_dp]]="Medium",2,3))</f>
        <v>1</v>
      </c>
      <c r="AF2243">
        <f>IF(Raw_Data[[#This Row],[tenor_bulan]]&lt;=24,1,IF(Raw_Data[[#This Row],[tenor_bulan]]&lt;=36,2,IF(Raw_Data[[#This Row],[tenor_bulan]]&lt;=48,3,4)))</f>
        <v>2</v>
      </c>
      <c r="AG2243">
        <f>IF(Raw_Data[[#This Row],[jumlah_kali_telat]]=0,0,IF(Raw_Data[[#This Row],[jumlah_kali_telat]]&lt;=2,2,4))</f>
        <v>0</v>
      </c>
      <c r="AH2243">
        <f>Raw_Data[[#This Row],[Skor_Rasio]]+Raw_Data[[#This Row],[Skor_DP]]+Raw_Data[[#This Row],[Skor_Tenor]]+Raw_Data[[#This Row],[Skor_Telat]]</f>
        <v>4</v>
      </c>
      <c r="AI2243" t="str">
        <f>IF(Raw_Data[[#This Row],[Risk_Score]]&lt;=6,"Low Risk",IF(Raw_Data[[#This Row],[Risk_Score]]&lt;=8,"Medium Risk","High Risk"))</f>
        <v>Low Risk</v>
      </c>
      <c r="AJ2243">
        <f ca="1">IFERROR(DATEDIF(Raw_Data[[#This Row],[tanggal_pengajuan]],TODAY(),"m"),"N/A")</f>
        <v>6</v>
      </c>
      <c r="AK2243" t="str">
        <f ca="1">IF(ISNUMBER(Raw_Data[[#This Row],[MOB]]),IF(Raw_Data[[#This Row],[MOB]]&lt;6,"0-5 bulan",IF(Raw_Data[[#This Row],[MOB]]&lt;12,"6-11 bulan",IF(Raw_Data[[#This Row],[MOB]]&lt;24,"12-23 bulan","24+ bulan"))),"N/A")</f>
        <v>6-11 bulan</v>
      </c>
    </row>
    <row r="2244" spans="1:37" ht="14.25" customHeight="1" x14ac:dyDescent="0.45">
      <c r="A2244" t="s">
        <v>5166</v>
      </c>
      <c r="B2244" s="64">
        <v>46135</v>
      </c>
      <c r="C2244" s="1" t="str">
        <f t="shared" si="35"/>
        <v>April</v>
      </c>
      <c r="D2244" t="s">
        <v>5167</v>
      </c>
      <c r="E2244" t="s">
        <v>5168</v>
      </c>
      <c r="F2244">
        <v>37</v>
      </c>
      <c r="G2244" t="s">
        <v>40</v>
      </c>
      <c r="H2244" t="s">
        <v>52</v>
      </c>
      <c r="I2244" s="2">
        <v>14733000</v>
      </c>
      <c r="J2244" s="3">
        <f>Raw_Data[[#This Row],[cicilan_per_bulan]]/Raw_Data[[#This Row],[penghasilan_bulanan]]</f>
        <v>2.4937215774112537E-2</v>
      </c>
      <c r="K2244" t="s">
        <v>63</v>
      </c>
      <c r="L2244" t="s">
        <v>64</v>
      </c>
      <c r="M2244" t="s">
        <v>55</v>
      </c>
      <c r="N2244" t="s">
        <v>56</v>
      </c>
      <c r="O2244" t="s">
        <v>57</v>
      </c>
      <c r="P2244" s="2">
        <v>18256000</v>
      </c>
      <c r="Q2244" s="2">
        <v>5477000</v>
      </c>
      <c r="R2244" t="str">
        <f>IF(Raw_Data[[#This Row],[persen_dp]]&lt;15%,"Low",IF(Raw_Data[[#This Row],[persen_dp]]&gt;25%,"High","Medium"))</f>
        <v>High</v>
      </c>
      <c r="S2244" s="3">
        <v>0.3</v>
      </c>
      <c r="T2244">
        <v>60</v>
      </c>
      <c r="U2244">
        <v>0.14499999999999999</v>
      </c>
      <c r="V2244" s="2">
        <v>367400</v>
      </c>
      <c r="W2244" s="2">
        <v>22045000</v>
      </c>
      <c r="X2244" t="str">
        <f>IF(OR(Raw_Data[[#This Row],[status_pembayaran]]="Macet",Raw_Data[[#This Row],[status_pembayaran]]="Kurang Lancar"),"Non Performing Loan","Performing")</f>
        <v>Performing</v>
      </c>
      <c r="Y2244" t="s">
        <v>47</v>
      </c>
      <c r="Z2244">
        <v>0</v>
      </c>
      <c r="AA2244">
        <v>0</v>
      </c>
      <c r="AB2244">
        <v>1</v>
      </c>
      <c r="AC2244" t="s">
        <v>137</v>
      </c>
      <c r="AD2244">
        <f>IF(Raw_Data[[#This Row],[rasio]]&lt;0.2,1,IF(Raw_Data[[#This Row],[rasio]]&lt;0.3,2,IF(Raw_Data[[#This Row],[rasio]]&lt;0.4,3,4)))</f>
        <v>1</v>
      </c>
      <c r="AE2244">
        <f>IF(Raw_Data[[#This Row],[kategori_dp]]="High",1,IF(Raw_Data[[#This Row],[kategori_dp]]="Medium",2,3))</f>
        <v>1</v>
      </c>
      <c r="AF2244">
        <f>IF(Raw_Data[[#This Row],[tenor_bulan]]&lt;=24,1,IF(Raw_Data[[#This Row],[tenor_bulan]]&lt;=36,2,IF(Raw_Data[[#This Row],[tenor_bulan]]&lt;=48,3,4)))</f>
        <v>4</v>
      </c>
      <c r="AG2244">
        <f>IF(Raw_Data[[#This Row],[jumlah_kali_telat]]=0,0,IF(Raw_Data[[#This Row],[jumlah_kali_telat]]&lt;=2,2,4))</f>
        <v>0</v>
      </c>
      <c r="AH2244">
        <f>Raw_Data[[#This Row],[Skor_Rasio]]+Raw_Data[[#This Row],[Skor_DP]]+Raw_Data[[#This Row],[Skor_Tenor]]+Raw_Data[[#This Row],[Skor_Telat]]</f>
        <v>6</v>
      </c>
      <c r="AI2244" t="str">
        <f>IF(Raw_Data[[#This Row],[Risk_Score]]&lt;=6,"Low Risk",IF(Raw_Data[[#This Row],[Risk_Score]]&lt;=8,"Medium Risk","High Risk"))</f>
        <v>Low Risk</v>
      </c>
      <c r="AJ2244">
        <f ca="1">IFERROR(DATEDIF(Raw_Data[[#This Row],[tanggal_pengajuan]],TODAY(),"m"),"N/A")</f>
        <v>6</v>
      </c>
      <c r="AK2244" t="str">
        <f ca="1">IF(ISNUMBER(Raw_Data[[#This Row],[MOB]]),IF(Raw_Data[[#This Row],[MOB]]&lt;6,"0-5 bulan",IF(Raw_Data[[#This Row],[MOB]]&lt;12,"6-11 bulan",IF(Raw_Data[[#This Row],[MOB]]&lt;24,"12-23 bulan","24+ bulan"))),"N/A")</f>
        <v>6-11 bulan</v>
      </c>
    </row>
    <row r="2245" spans="1:37" ht="14.25" customHeight="1" x14ac:dyDescent="0.45">
      <c r="A2245" t="s">
        <v>5169</v>
      </c>
      <c r="B2245" s="64">
        <v>46121</v>
      </c>
      <c r="C2245" s="1" t="str">
        <f t="shared" si="35"/>
        <v>April</v>
      </c>
      <c r="D2245" t="s">
        <v>891</v>
      </c>
      <c r="E2245" t="s">
        <v>5170</v>
      </c>
      <c r="F2245">
        <v>50</v>
      </c>
      <c r="G2245" t="s">
        <v>51</v>
      </c>
      <c r="H2245" t="s">
        <v>152</v>
      </c>
      <c r="I2245" s="2">
        <v>3056000</v>
      </c>
      <c r="J2245" s="3">
        <f>Raw_Data[[#This Row],[cicilan_per_bulan]]/Raw_Data[[#This Row],[penghasilan_bulanan]]</f>
        <v>0.72185863874345546</v>
      </c>
      <c r="K2245" t="s">
        <v>167</v>
      </c>
      <c r="L2245" t="s">
        <v>110</v>
      </c>
      <c r="M2245" t="s">
        <v>44</v>
      </c>
      <c r="N2245" t="s">
        <v>163</v>
      </c>
      <c r="O2245" t="s">
        <v>46</v>
      </c>
      <c r="P2245" s="2">
        <v>30827000</v>
      </c>
      <c r="Q2245" s="2">
        <v>7707000</v>
      </c>
      <c r="R2245" t="str">
        <f>IF(Raw_Data[[#This Row],[persen_dp]]&lt;15%,"Low",IF(Raw_Data[[#This Row],[persen_dp]]&gt;25%,"High","Medium"))</f>
        <v>Medium</v>
      </c>
      <c r="S2245" s="3">
        <v>0.25</v>
      </c>
      <c r="T2245">
        <v>12</v>
      </c>
      <c r="U2245">
        <v>0.14499999999999999</v>
      </c>
      <c r="V2245" s="2">
        <v>2206000</v>
      </c>
      <c r="W2245" s="2">
        <v>26472000</v>
      </c>
      <c r="X2245" t="str">
        <f>IF(OR(Raw_Data[[#This Row],[status_pembayaran]]="Macet",Raw_Data[[#This Row],[status_pembayaran]]="Kurang Lancar"),"Non Performing Loan","Performing")</f>
        <v>Performing</v>
      </c>
      <c r="Y2245" t="s">
        <v>47</v>
      </c>
      <c r="Z2245">
        <v>0</v>
      </c>
      <c r="AA2245">
        <v>0</v>
      </c>
      <c r="AB2245">
        <v>1</v>
      </c>
      <c r="AC2245" t="s">
        <v>66</v>
      </c>
      <c r="AD2245">
        <f>IF(Raw_Data[[#This Row],[rasio]]&lt;0.2,1,IF(Raw_Data[[#This Row],[rasio]]&lt;0.3,2,IF(Raw_Data[[#This Row],[rasio]]&lt;0.4,3,4)))</f>
        <v>4</v>
      </c>
      <c r="AE2245">
        <f>IF(Raw_Data[[#This Row],[kategori_dp]]="High",1,IF(Raw_Data[[#This Row],[kategori_dp]]="Medium",2,3))</f>
        <v>2</v>
      </c>
      <c r="AF2245">
        <f>IF(Raw_Data[[#This Row],[tenor_bulan]]&lt;=24,1,IF(Raw_Data[[#This Row],[tenor_bulan]]&lt;=36,2,IF(Raw_Data[[#This Row],[tenor_bulan]]&lt;=48,3,4)))</f>
        <v>1</v>
      </c>
      <c r="AG2245">
        <f>IF(Raw_Data[[#This Row],[jumlah_kali_telat]]=0,0,IF(Raw_Data[[#This Row],[jumlah_kali_telat]]&lt;=2,2,4))</f>
        <v>0</v>
      </c>
      <c r="AH2245">
        <f>Raw_Data[[#This Row],[Skor_Rasio]]+Raw_Data[[#This Row],[Skor_DP]]+Raw_Data[[#This Row],[Skor_Tenor]]+Raw_Data[[#This Row],[Skor_Telat]]</f>
        <v>7</v>
      </c>
      <c r="AI2245" t="str">
        <f>IF(Raw_Data[[#This Row],[Risk_Score]]&lt;=6,"Low Risk",IF(Raw_Data[[#This Row],[Risk_Score]]&lt;=8,"Medium Risk","High Risk"))</f>
        <v>Medium Risk</v>
      </c>
      <c r="AJ2245">
        <f ca="1">IFERROR(DATEDIF(Raw_Data[[#This Row],[tanggal_pengajuan]],TODAY(),"m"),"N/A")</f>
        <v>6</v>
      </c>
      <c r="AK2245" t="str">
        <f ca="1">IF(ISNUMBER(Raw_Data[[#This Row],[MOB]]),IF(Raw_Data[[#This Row],[MOB]]&lt;6,"0-5 bulan",IF(Raw_Data[[#This Row],[MOB]]&lt;12,"6-11 bulan",IF(Raw_Data[[#This Row],[MOB]]&lt;24,"12-23 bulan","24+ bulan"))),"N/A")</f>
        <v>6-11 bulan</v>
      </c>
    </row>
    <row r="2246" spans="1:37" ht="14.25" customHeight="1" x14ac:dyDescent="0.45">
      <c r="A2246" t="s">
        <v>5171</v>
      </c>
      <c r="B2246" s="64">
        <v>46055</v>
      </c>
      <c r="C2246" s="1" t="str">
        <f t="shared" si="35"/>
        <v>February</v>
      </c>
      <c r="D2246" t="s">
        <v>260</v>
      </c>
      <c r="E2246" t="s">
        <v>5172</v>
      </c>
      <c r="F2246">
        <v>22</v>
      </c>
      <c r="G2246" t="s">
        <v>40</v>
      </c>
      <c r="H2246" t="s">
        <v>41</v>
      </c>
      <c r="I2246" s="2">
        <v>4760000</v>
      </c>
      <c r="J2246" s="3">
        <f>Raw_Data[[#This Row],[cicilan_per_bulan]]/Raw_Data[[#This Row],[penghasilan_bulanan]]</f>
        <v>0.17004201680672268</v>
      </c>
      <c r="K2246" t="s">
        <v>127</v>
      </c>
      <c r="L2246" t="s">
        <v>128</v>
      </c>
      <c r="M2246" t="s">
        <v>44</v>
      </c>
      <c r="N2246" t="s">
        <v>228</v>
      </c>
      <c r="O2246" t="s">
        <v>57</v>
      </c>
      <c r="P2246" s="2">
        <v>18823000</v>
      </c>
      <c r="Q2246" s="2">
        <v>3765000</v>
      </c>
      <c r="R2246" t="str">
        <f>IF(Raw_Data[[#This Row],[persen_dp]]&lt;15%,"Low",IF(Raw_Data[[#This Row],[persen_dp]]&gt;25%,"High","Medium"))</f>
        <v>Medium</v>
      </c>
      <c r="S2246" s="3">
        <v>0.2</v>
      </c>
      <c r="T2246">
        <v>24</v>
      </c>
      <c r="U2246">
        <v>0.14499999999999999</v>
      </c>
      <c r="V2246" s="2">
        <v>809400</v>
      </c>
      <c r="W2246" s="2">
        <v>19424000</v>
      </c>
      <c r="X2246" t="str">
        <f>IF(OR(Raw_Data[[#This Row],[status_pembayaran]]="Macet",Raw_Data[[#This Row],[status_pembayaran]]="Kurang Lancar"),"Non Performing Loan","Performing")</f>
        <v>Performing</v>
      </c>
      <c r="Y2246" t="s">
        <v>47</v>
      </c>
      <c r="Z2246">
        <v>0</v>
      </c>
      <c r="AA2246">
        <v>0</v>
      </c>
      <c r="AB2246">
        <v>1</v>
      </c>
      <c r="AC2246" t="s">
        <v>58</v>
      </c>
      <c r="AD2246">
        <f>IF(Raw_Data[[#This Row],[rasio]]&lt;0.2,1,IF(Raw_Data[[#This Row],[rasio]]&lt;0.3,2,IF(Raw_Data[[#This Row],[rasio]]&lt;0.4,3,4)))</f>
        <v>1</v>
      </c>
      <c r="AE2246">
        <f>IF(Raw_Data[[#This Row],[kategori_dp]]="High",1,IF(Raw_Data[[#This Row],[kategori_dp]]="Medium",2,3))</f>
        <v>2</v>
      </c>
      <c r="AF2246">
        <f>IF(Raw_Data[[#This Row],[tenor_bulan]]&lt;=24,1,IF(Raw_Data[[#This Row],[tenor_bulan]]&lt;=36,2,IF(Raw_Data[[#This Row],[tenor_bulan]]&lt;=48,3,4)))</f>
        <v>1</v>
      </c>
      <c r="AG2246">
        <f>IF(Raw_Data[[#This Row],[jumlah_kali_telat]]=0,0,IF(Raw_Data[[#This Row],[jumlah_kali_telat]]&lt;=2,2,4))</f>
        <v>0</v>
      </c>
      <c r="AH2246">
        <f>Raw_Data[[#This Row],[Skor_Rasio]]+Raw_Data[[#This Row],[Skor_DP]]+Raw_Data[[#This Row],[Skor_Tenor]]+Raw_Data[[#This Row],[Skor_Telat]]</f>
        <v>4</v>
      </c>
      <c r="AI2246" t="str">
        <f>IF(Raw_Data[[#This Row],[Risk_Score]]&lt;=6,"Low Risk",IF(Raw_Data[[#This Row],[Risk_Score]]&lt;=8,"Medium Risk","High Risk"))</f>
        <v>Low Risk</v>
      </c>
      <c r="AJ2246">
        <f ca="1">IFERROR(DATEDIF(Raw_Data[[#This Row],[tanggal_pengajuan]],TODAY(),"m"),"N/A")</f>
        <v>8</v>
      </c>
      <c r="AK2246" t="str">
        <f ca="1">IF(ISNUMBER(Raw_Data[[#This Row],[MOB]]),IF(Raw_Data[[#This Row],[MOB]]&lt;6,"0-5 bulan",IF(Raw_Data[[#This Row],[MOB]]&lt;12,"6-11 bulan",IF(Raw_Data[[#This Row],[MOB]]&lt;24,"12-23 bulan","24+ bulan"))),"N/A")</f>
        <v>6-11 bulan</v>
      </c>
    </row>
    <row r="2247" spans="1:37" ht="14.25" customHeight="1" x14ac:dyDescent="0.45">
      <c r="A2247" t="s">
        <v>5173</v>
      </c>
      <c r="B2247" s="64">
        <v>46082</v>
      </c>
      <c r="C2247" s="1" t="str">
        <f t="shared" si="35"/>
        <v>March</v>
      </c>
      <c r="D2247" t="s">
        <v>1213</v>
      </c>
      <c r="E2247" t="s">
        <v>5174</v>
      </c>
      <c r="F2247">
        <v>22</v>
      </c>
      <c r="G2247" t="s">
        <v>51</v>
      </c>
      <c r="H2247" t="s">
        <v>152</v>
      </c>
      <c r="I2247" s="2">
        <v>3043000</v>
      </c>
      <c r="J2247" s="3">
        <f>Raw_Data[[#This Row],[cicilan_per_bulan]]/Raw_Data[[#This Row],[penghasilan_bulanan]]</f>
        <v>0.22934604009201445</v>
      </c>
      <c r="K2247" t="s">
        <v>177</v>
      </c>
      <c r="L2247" t="s">
        <v>154</v>
      </c>
      <c r="M2247" t="s">
        <v>44</v>
      </c>
      <c r="N2247" t="s">
        <v>163</v>
      </c>
      <c r="O2247" t="s">
        <v>46</v>
      </c>
      <c r="P2247" s="2">
        <v>30344000</v>
      </c>
      <c r="Q2247" s="2">
        <v>6069000</v>
      </c>
      <c r="R2247" t="str">
        <f>IF(Raw_Data[[#This Row],[persen_dp]]&lt;15%,"Low",IF(Raw_Data[[#This Row],[persen_dp]]&gt;25%,"High","Medium"))</f>
        <v>Medium</v>
      </c>
      <c r="S2247" s="3">
        <v>0.2</v>
      </c>
      <c r="T2247">
        <v>60</v>
      </c>
      <c r="U2247">
        <v>0.14499999999999999</v>
      </c>
      <c r="V2247" s="2">
        <v>697900</v>
      </c>
      <c r="W2247" s="2">
        <v>41874000</v>
      </c>
      <c r="X2247" t="str">
        <f>IF(OR(Raw_Data[[#This Row],[status_pembayaran]]="Macet",Raw_Data[[#This Row],[status_pembayaran]]="Kurang Lancar"),"Non Performing Loan","Performing")</f>
        <v>Performing</v>
      </c>
      <c r="Y2247" t="s">
        <v>47</v>
      </c>
      <c r="Z2247">
        <v>0</v>
      </c>
      <c r="AA2247">
        <v>0</v>
      </c>
      <c r="AB2247">
        <v>1</v>
      </c>
      <c r="AD2247">
        <f>IF(Raw_Data[[#This Row],[rasio]]&lt;0.2,1,IF(Raw_Data[[#This Row],[rasio]]&lt;0.3,2,IF(Raw_Data[[#This Row],[rasio]]&lt;0.4,3,4)))</f>
        <v>2</v>
      </c>
      <c r="AE2247">
        <f>IF(Raw_Data[[#This Row],[kategori_dp]]="High",1,IF(Raw_Data[[#This Row],[kategori_dp]]="Medium",2,3))</f>
        <v>2</v>
      </c>
      <c r="AF2247">
        <f>IF(Raw_Data[[#This Row],[tenor_bulan]]&lt;=24,1,IF(Raw_Data[[#This Row],[tenor_bulan]]&lt;=36,2,IF(Raw_Data[[#This Row],[tenor_bulan]]&lt;=48,3,4)))</f>
        <v>4</v>
      </c>
      <c r="AG2247">
        <f>IF(Raw_Data[[#This Row],[jumlah_kali_telat]]=0,0,IF(Raw_Data[[#This Row],[jumlah_kali_telat]]&lt;=2,2,4))</f>
        <v>0</v>
      </c>
      <c r="AH2247">
        <f>Raw_Data[[#This Row],[Skor_Rasio]]+Raw_Data[[#This Row],[Skor_DP]]+Raw_Data[[#This Row],[Skor_Tenor]]+Raw_Data[[#This Row],[Skor_Telat]]</f>
        <v>8</v>
      </c>
      <c r="AI2247" t="str">
        <f>IF(Raw_Data[[#This Row],[Risk_Score]]&lt;=6,"Low Risk",IF(Raw_Data[[#This Row],[Risk_Score]]&lt;=8,"Medium Risk","High Risk"))</f>
        <v>Medium Risk</v>
      </c>
      <c r="AJ2247">
        <f ca="1">IFERROR(DATEDIF(Raw_Data[[#This Row],[tanggal_pengajuan]],TODAY(),"m"),"N/A")</f>
        <v>7</v>
      </c>
      <c r="AK2247" t="str">
        <f ca="1">IF(ISNUMBER(Raw_Data[[#This Row],[MOB]]),IF(Raw_Data[[#This Row],[MOB]]&lt;6,"0-5 bulan",IF(Raw_Data[[#This Row],[MOB]]&lt;12,"6-11 bulan",IF(Raw_Data[[#This Row],[MOB]]&lt;24,"12-23 bulan","24+ bulan"))),"N/A")</f>
        <v>6-11 bulan</v>
      </c>
    </row>
    <row r="2248" spans="1:37" ht="14.25" customHeight="1" x14ac:dyDescent="0.45">
      <c r="A2248" t="s">
        <v>5175</v>
      </c>
      <c r="B2248" s="64">
        <v>46139</v>
      </c>
      <c r="C2248" s="1" t="str">
        <f t="shared" si="35"/>
        <v>April</v>
      </c>
      <c r="D2248" t="s">
        <v>384</v>
      </c>
      <c r="E2248" t="s">
        <v>5176</v>
      </c>
      <c r="F2248">
        <v>37</v>
      </c>
      <c r="G2248" t="s">
        <v>40</v>
      </c>
      <c r="H2248" t="s">
        <v>52</v>
      </c>
      <c r="I2248" s="2">
        <v>9272000</v>
      </c>
      <c r="J2248" s="3">
        <f>Raw_Data[[#This Row],[cicilan_per_bulan]]/Raw_Data[[#This Row],[penghasilan_bulanan]]</f>
        <v>0.15903796376186369</v>
      </c>
      <c r="K2248" t="s">
        <v>70</v>
      </c>
      <c r="L2248" t="s">
        <v>71</v>
      </c>
      <c r="M2248" t="s">
        <v>44</v>
      </c>
      <c r="N2248" t="s">
        <v>184</v>
      </c>
      <c r="O2248" t="s">
        <v>122</v>
      </c>
      <c r="P2248" s="2">
        <v>36335000</v>
      </c>
      <c r="Q2248" s="2">
        <v>14534000</v>
      </c>
      <c r="R2248" t="str">
        <f>IF(Raw_Data[[#This Row],[persen_dp]]&lt;15%,"Low",IF(Raw_Data[[#This Row],[persen_dp]]&gt;25%,"High","Medium"))</f>
        <v>High</v>
      </c>
      <c r="S2248" s="3">
        <v>0.4</v>
      </c>
      <c r="T2248">
        <v>18</v>
      </c>
      <c r="U2248">
        <v>0.14499999999999999</v>
      </c>
      <c r="V2248" s="2">
        <v>1474600</v>
      </c>
      <c r="W2248" s="2">
        <v>26543000</v>
      </c>
      <c r="X2248" t="str">
        <f>IF(OR(Raw_Data[[#This Row],[status_pembayaran]]="Macet",Raw_Data[[#This Row],[status_pembayaran]]="Kurang Lancar"),"Non Performing Loan","Performing")</f>
        <v>Performing</v>
      </c>
      <c r="Y2248" t="s">
        <v>47</v>
      </c>
      <c r="Z2248">
        <v>0</v>
      </c>
      <c r="AA2248">
        <v>0</v>
      </c>
      <c r="AB2248">
        <v>1</v>
      </c>
      <c r="AC2248" t="s">
        <v>66</v>
      </c>
      <c r="AD2248">
        <f>IF(Raw_Data[[#This Row],[rasio]]&lt;0.2,1,IF(Raw_Data[[#This Row],[rasio]]&lt;0.3,2,IF(Raw_Data[[#This Row],[rasio]]&lt;0.4,3,4)))</f>
        <v>1</v>
      </c>
      <c r="AE2248">
        <f>IF(Raw_Data[[#This Row],[kategori_dp]]="High",1,IF(Raw_Data[[#This Row],[kategori_dp]]="Medium",2,3))</f>
        <v>1</v>
      </c>
      <c r="AF2248">
        <f>IF(Raw_Data[[#This Row],[tenor_bulan]]&lt;=24,1,IF(Raw_Data[[#This Row],[tenor_bulan]]&lt;=36,2,IF(Raw_Data[[#This Row],[tenor_bulan]]&lt;=48,3,4)))</f>
        <v>1</v>
      </c>
      <c r="AG2248">
        <f>IF(Raw_Data[[#This Row],[jumlah_kali_telat]]=0,0,IF(Raw_Data[[#This Row],[jumlah_kali_telat]]&lt;=2,2,4))</f>
        <v>0</v>
      </c>
      <c r="AH2248">
        <f>Raw_Data[[#This Row],[Skor_Rasio]]+Raw_Data[[#This Row],[Skor_DP]]+Raw_Data[[#This Row],[Skor_Tenor]]+Raw_Data[[#This Row],[Skor_Telat]]</f>
        <v>3</v>
      </c>
      <c r="AI2248" t="str">
        <f>IF(Raw_Data[[#This Row],[Risk_Score]]&lt;=6,"Low Risk",IF(Raw_Data[[#This Row],[Risk_Score]]&lt;=8,"Medium Risk","High Risk"))</f>
        <v>Low Risk</v>
      </c>
      <c r="AJ2248">
        <f ca="1">IFERROR(DATEDIF(Raw_Data[[#This Row],[tanggal_pengajuan]],TODAY(),"m"),"N/A")</f>
        <v>5</v>
      </c>
      <c r="AK2248" t="str">
        <f ca="1">IF(ISNUMBER(Raw_Data[[#This Row],[MOB]]),IF(Raw_Data[[#This Row],[MOB]]&lt;6,"0-5 bulan",IF(Raw_Data[[#This Row],[MOB]]&lt;12,"6-11 bulan",IF(Raw_Data[[#This Row],[MOB]]&lt;24,"12-23 bulan","24+ bulan"))),"N/A")</f>
        <v>0-5 bulan</v>
      </c>
    </row>
    <row r="2249" spans="1:37" ht="14.25" customHeight="1" x14ac:dyDescent="0.45">
      <c r="A2249" t="s">
        <v>5177</v>
      </c>
      <c r="B2249" s="64">
        <v>46035</v>
      </c>
      <c r="C2249" s="1" t="str">
        <f t="shared" si="35"/>
        <v>January</v>
      </c>
      <c r="D2249" t="s">
        <v>60</v>
      </c>
      <c r="E2249" t="s">
        <v>5178</v>
      </c>
      <c r="F2249">
        <v>49</v>
      </c>
      <c r="G2249" t="s">
        <v>51</v>
      </c>
      <c r="H2249" t="s">
        <v>152</v>
      </c>
      <c r="I2249" s="2">
        <v>2869000</v>
      </c>
      <c r="J2249" s="3">
        <f>Raw_Data[[#This Row],[cicilan_per_bulan]]/Raw_Data[[#This Row],[penghasilan_bulanan]]</f>
        <v>0.56197281282676892</v>
      </c>
      <c r="K2249" t="s">
        <v>63</v>
      </c>
      <c r="L2249" t="s">
        <v>64</v>
      </c>
      <c r="M2249" t="s">
        <v>44</v>
      </c>
      <c r="N2249" t="s">
        <v>228</v>
      </c>
      <c r="O2249" t="s">
        <v>57</v>
      </c>
      <c r="P2249" s="2">
        <v>18774000</v>
      </c>
      <c r="Q2249" s="2">
        <v>1877000</v>
      </c>
      <c r="R2249" t="str">
        <f>IF(Raw_Data[[#This Row],[persen_dp]]&lt;15%,"Low",IF(Raw_Data[[#This Row],[persen_dp]]&gt;25%,"High","Medium"))</f>
        <v>Low</v>
      </c>
      <c r="S2249" s="3">
        <v>0.1</v>
      </c>
      <c r="T2249">
        <v>12</v>
      </c>
      <c r="U2249">
        <v>0.14499999999999999</v>
      </c>
      <c r="V2249" s="2">
        <v>1612300</v>
      </c>
      <c r="W2249" s="2">
        <v>19347000</v>
      </c>
      <c r="X2249" t="str">
        <f>IF(OR(Raw_Data[[#This Row],[status_pembayaran]]="Macet",Raw_Data[[#This Row],[status_pembayaran]]="Kurang Lancar"),"Non Performing Loan","Performing")</f>
        <v>Performing</v>
      </c>
      <c r="Y2249" t="s">
        <v>47</v>
      </c>
      <c r="Z2249">
        <v>0</v>
      </c>
      <c r="AA2249">
        <v>0</v>
      </c>
      <c r="AB2249">
        <v>1</v>
      </c>
      <c r="AC2249" t="s">
        <v>58</v>
      </c>
      <c r="AD2249">
        <f>IF(Raw_Data[[#This Row],[rasio]]&lt;0.2,1,IF(Raw_Data[[#This Row],[rasio]]&lt;0.3,2,IF(Raw_Data[[#This Row],[rasio]]&lt;0.4,3,4)))</f>
        <v>4</v>
      </c>
      <c r="AE2249">
        <f>IF(Raw_Data[[#This Row],[kategori_dp]]="High",1,IF(Raw_Data[[#This Row],[kategori_dp]]="Medium",2,3))</f>
        <v>3</v>
      </c>
      <c r="AF2249">
        <f>IF(Raw_Data[[#This Row],[tenor_bulan]]&lt;=24,1,IF(Raw_Data[[#This Row],[tenor_bulan]]&lt;=36,2,IF(Raw_Data[[#This Row],[tenor_bulan]]&lt;=48,3,4)))</f>
        <v>1</v>
      </c>
      <c r="AG2249">
        <f>IF(Raw_Data[[#This Row],[jumlah_kali_telat]]=0,0,IF(Raw_Data[[#This Row],[jumlah_kali_telat]]&lt;=2,2,4))</f>
        <v>0</v>
      </c>
      <c r="AH2249">
        <f>Raw_Data[[#This Row],[Skor_Rasio]]+Raw_Data[[#This Row],[Skor_DP]]+Raw_Data[[#This Row],[Skor_Tenor]]+Raw_Data[[#This Row],[Skor_Telat]]</f>
        <v>8</v>
      </c>
      <c r="AI2249" t="str">
        <f>IF(Raw_Data[[#This Row],[Risk_Score]]&lt;=6,"Low Risk",IF(Raw_Data[[#This Row],[Risk_Score]]&lt;=8,"Medium Risk","High Risk"))</f>
        <v>Medium Risk</v>
      </c>
      <c r="AJ2249">
        <f ca="1">IFERROR(DATEDIF(Raw_Data[[#This Row],[tanggal_pengajuan]],TODAY(),"m"),"N/A")</f>
        <v>9</v>
      </c>
      <c r="AK2249" t="str">
        <f ca="1">IF(ISNUMBER(Raw_Data[[#This Row],[MOB]]),IF(Raw_Data[[#This Row],[MOB]]&lt;6,"0-5 bulan",IF(Raw_Data[[#This Row],[MOB]]&lt;12,"6-11 bulan",IF(Raw_Data[[#This Row],[MOB]]&lt;24,"12-23 bulan","24+ bulan"))),"N/A")</f>
        <v>6-11 bulan</v>
      </c>
    </row>
    <row r="2250" spans="1:37" ht="14.25" customHeight="1" x14ac:dyDescent="0.45">
      <c r="A2250" t="s">
        <v>5179</v>
      </c>
      <c r="B2250" s="64">
        <v>46044</v>
      </c>
      <c r="C2250" s="1" t="str">
        <f t="shared" si="35"/>
        <v>January</v>
      </c>
      <c r="D2250" t="s">
        <v>2460</v>
      </c>
      <c r="E2250" t="s">
        <v>5180</v>
      </c>
      <c r="F2250">
        <v>44</v>
      </c>
      <c r="G2250" t="s">
        <v>51</v>
      </c>
      <c r="H2250" t="s">
        <v>108</v>
      </c>
      <c r="I2250" s="2">
        <v>5577000</v>
      </c>
      <c r="J2250" s="3">
        <f>Raw_Data[[#This Row],[cicilan_per_bulan]]/Raw_Data[[#This Row],[penghasilan_bulanan]]</f>
        <v>0.22524654832347141</v>
      </c>
      <c r="K2250" t="s">
        <v>102</v>
      </c>
      <c r="L2250" t="s">
        <v>103</v>
      </c>
      <c r="M2250" t="s">
        <v>55</v>
      </c>
      <c r="N2250" t="s">
        <v>141</v>
      </c>
      <c r="O2250" t="s">
        <v>46</v>
      </c>
      <c r="P2250" s="2">
        <v>21849000</v>
      </c>
      <c r="Q2250" s="2">
        <v>3277000</v>
      </c>
      <c r="R2250" t="str">
        <f>IF(Raw_Data[[#This Row],[persen_dp]]&lt;15%,"Low",IF(Raw_Data[[#This Row],[persen_dp]]&gt;25%,"High","Medium"))</f>
        <v>Medium</v>
      </c>
      <c r="S2250" s="3">
        <v>0.15</v>
      </c>
      <c r="T2250">
        <v>18</v>
      </c>
      <c r="U2250">
        <v>0.14499999999999999</v>
      </c>
      <c r="V2250" s="2">
        <v>1256200</v>
      </c>
      <c r="W2250" s="2">
        <v>22612000</v>
      </c>
      <c r="X2250" t="str">
        <f>IF(OR(Raw_Data[[#This Row],[status_pembayaran]]="Macet",Raw_Data[[#This Row],[status_pembayaran]]="Kurang Lancar"),"Non Performing Loan","Performing")</f>
        <v>Performing</v>
      </c>
      <c r="Y2250" t="s">
        <v>47</v>
      </c>
      <c r="Z2250">
        <v>0</v>
      </c>
      <c r="AA2250">
        <v>0</v>
      </c>
      <c r="AB2250">
        <v>1</v>
      </c>
      <c r="AD2250">
        <f>IF(Raw_Data[[#This Row],[rasio]]&lt;0.2,1,IF(Raw_Data[[#This Row],[rasio]]&lt;0.3,2,IF(Raw_Data[[#This Row],[rasio]]&lt;0.4,3,4)))</f>
        <v>2</v>
      </c>
      <c r="AE2250">
        <f>IF(Raw_Data[[#This Row],[kategori_dp]]="High",1,IF(Raw_Data[[#This Row],[kategori_dp]]="Medium",2,3))</f>
        <v>2</v>
      </c>
      <c r="AF2250">
        <f>IF(Raw_Data[[#This Row],[tenor_bulan]]&lt;=24,1,IF(Raw_Data[[#This Row],[tenor_bulan]]&lt;=36,2,IF(Raw_Data[[#This Row],[tenor_bulan]]&lt;=48,3,4)))</f>
        <v>1</v>
      </c>
      <c r="AG2250">
        <f>IF(Raw_Data[[#This Row],[jumlah_kali_telat]]=0,0,IF(Raw_Data[[#This Row],[jumlah_kali_telat]]&lt;=2,2,4))</f>
        <v>0</v>
      </c>
      <c r="AH2250">
        <f>Raw_Data[[#This Row],[Skor_Rasio]]+Raw_Data[[#This Row],[Skor_DP]]+Raw_Data[[#This Row],[Skor_Tenor]]+Raw_Data[[#This Row],[Skor_Telat]]</f>
        <v>5</v>
      </c>
      <c r="AI2250" t="str">
        <f>IF(Raw_Data[[#This Row],[Risk_Score]]&lt;=6,"Low Risk",IF(Raw_Data[[#This Row],[Risk_Score]]&lt;=8,"Medium Risk","High Risk"))</f>
        <v>Low Risk</v>
      </c>
      <c r="AJ2250">
        <f ca="1">IFERROR(DATEDIF(Raw_Data[[#This Row],[tanggal_pengajuan]],TODAY(),"m"),"N/A")</f>
        <v>9</v>
      </c>
      <c r="AK2250" t="str">
        <f ca="1">IF(ISNUMBER(Raw_Data[[#This Row],[MOB]]),IF(Raw_Data[[#This Row],[MOB]]&lt;6,"0-5 bulan",IF(Raw_Data[[#This Row],[MOB]]&lt;12,"6-11 bulan",IF(Raw_Data[[#This Row],[MOB]]&lt;24,"12-23 bulan","24+ bulan"))),"N/A")</f>
        <v>6-11 bulan</v>
      </c>
    </row>
    <row r="2251" spans="1:37" ht="14.25" customHeight="1" x14ac:dyDescent="0.45">
      <c r="A2251" t="s">
        <v>5181</v>
      </c>
      <c r="B2251" s="64">
        <v>46074</v>
      </c>
      <c r="C2251" s="1" t="str">
        <f t="shared" si="35"/>
        <v>February</v>
      </c>
      <c r="D2251" t="s">
        <v>509</v>
      </c>
      <c r="E2251" t="s">
        <v>5182</v>
      </c>
      <c r="F2251">
        <v>46</v>
      </c>
      <c r="G2251" t="s">
        <v>51</v>
      </c>
      <c r="H2251" t="s">
        <v>126</v>
      </c>
      <c r="I2251" s="2">
        <v>2746000</v>
      </c>
      <c r="J2251" s="3">
        <f>Raw_Data[[#This Row],[cicilan_per_bulan]]/Raw_Data[[#This Row],[penghasilan_bulanan]]</f>
        <v>0.14490167516387473</v>
      </c>
      <c r="K2251" t="s">
        <v>167</v>
      </c>
      <c r="L2251" t="s">
        <v>110</v>
      </c>
      <c r="M2251" t="s">
        <v>72</v>
      </c>
      <c r="N2251" t="s">
        <v>73</v>
      </c>
      <c r="O2251" t="s">
        <v>46</v>
      </c>
      <c r="P2251" s="2">
        <v>20145000</v>
      </c>
      <c r="Q2251" s="2">
        <v>8058000</v>
      </c>
      <c r="R2251" t="str">
        <f>IF(Raw_Data[[#This Row],[persen_dp]]&lt;15%,"Low",IF(Raw_Data[[#This Row],[persen_dp]]&gt;25%,"High","Medium"))</f>
        <v>High</v>
      </c>
      <c r="S2251" s="3">
        <v>0.4</v>
      </c>
      <c r="T2251">
        <v>48</v>
      </c>
      <c r="U2251">
        <v>0.14499999999999999</v>
      </c>
      <c r="V2251" s="2">
        <v>397900</v>
      </c>
      <c r="W2251" s="2">
        <v>19097000</v>
      </c>
      <c r="X2251" t="str">
        <f>IF(OR(Raw_Data[[#This Row],[status_pembayaran]]="Macet",Raw_Data[[#This Row],[status_pembayaran]]="Kurang Lancar"),"Non Performing Loan","Performing")</f>
        <v>Performing</v>
      </c>
      <c r="Y2251" t="s">
        <v>47</v>
      </c>
      <c r="Z2251">
        <v>0</v>
      </c>
      <c r="AA2251">
        <v>0</v>
      </c>
      <c r="AB2251">
        <v>1</v>
      </c>
      <c r="AC2251" t="s">
        <v>66</v>
      </c>
      <c r="AD2251">
        <f>IF(Raw_Data[[#This Row],[rasio]]&lt;0.2,1,IF(Raw_Data[[#This Row],[rasio]]&lt;0.3,2,IF(Raw_Data[[#This Row],[rasio]]&lt;0.4,3,4)))</f>
        <v>1</v>
      </c>
      <c r="AE2251">
        <f>IF(Raw_Data[[#This Row],[kategori_dp]]="High",1,IF(Raw_Data[[#This Row],[kategori_dp]]="Medium",2,3))</f>
        <v>1</v>
      </c>
      <c r="AF2251">
        <f>IF(Raw_Data[[#This Row],[tenor_bulan]]&lt;=24,1,IF(Raw_Data[[#This Row],[tenor_bulan]]&lt;=36,2,IF(Raw_Data[[#This Row],[tenor_bulan]]&lt;=48,3,4)))</f>
        <v>3</v>
      </c>
      <c r="AG2251">
        <f>IF(Raw_Data[[#This Row],[jumlah_kali_telat]]=0,0,IF(Raw_Data[[#This Row],[jumlah_kali_telat]]&lt;=2,2,4))</f>
        <v>0</v>
      </c>
      <c r="AH2251">
        <f>Raw_Data[[#This Row],[Skor_Rasio]]+Raw_Data[[#This Row],[Skor_DP]]+Raw_Data[[#This Row],[Skor_Tenor]]+Raw_Data[[#This Row],[Skor_Telat]]</f>
        <v>5</v>
      </c>
      <c r="AI2251" t="str">
        <f>IF(Raw_Data[[#This Row],[Risk_Score]]&lt;=6,"Low Risk",IF(Raw_Data[[#This Row],[Risk_Score]]&lt;=8,"Medium Risk","High Risk"))</f>
        <v>Low Risk</v>
      </c>
      <c r="AJ2251">
        <f ca="1">IFERROR(DATEDIF(Raw_Data[[#This Row],[tanggal_pengajuan]],TODAY(),"m"),"N/A")</f>
        <v>8</v>
      </c>
      <c r="AK2251" t="str">
        <f ca="1">IF(ISNUMBER(Raw_Data[[#This Row],[MOB]]),IF(Raw_Data[[#This Row],[MOB]]&lt;6,"0-5 bulan",IF(Raw_Data[[#This Row],[MOB]]&lt;12,"6-11 bulan",IF(Raw_Data[[#This Row],[MOB]]&lt;24,"12-23 bulan","24+ bulan"))),"N/A")</f>
        <v>6-11 bulan</v>
      </c>
    </row>
    <row r="2252" spans="1:37" ht="14.25" customHeight="1" x14ac:dyDescent="0.45">
      <c r="A2252" t="s">
        <v>5183</v>
      </c>
      <c r="B2252" s="64">
        <v>46039</v>
      </c>
      <c r="C2252" s="1" t="str">
        <f t="shared" si="35"/>
        <v>January</v>
      </c>
      <c r="D2252" t="s">
        <v>347</v>
      </c>
      <c r="E2252" t="s">
        <v>5184</v>
      </c>
      <c r="F2252">
        <v>31</v>
      </c>
      <c r="G2252" t="s">
        <v>40</v>
      </c>
      <c r="H2252" t="s">
        <v>152</v>
      </c>
      <c r="I2252" s="2">
        <v>3040000</v>
      </c>
      <c r="J2252" s="3">
        <f>Raw_Data[[#This Row],[cicilan_per_bulan]]/Raw_Data[[#This Row],[penghasilan_bulanan]]</f>
        <v>0.25845394736842103</v>
      </c>
      <c r="K2252" t="s">
        <v>177</v>
      </c>
      <c r="L2252" t="s">
        <v>154</v>
      </c>
      <c r="M2252" t="s">
        <v>44</v>
      </c>
      <c r="N2252" t="s">
        <v>158</v>
      </c>
      <c r="O2252" t="s">
        <v>159</v>
      </c>
      <c r="P2252" s="2">
        <v>30325000</v>
      </c>
      <c r="Q2252" s="2">
        <v>10614000</v>
      </c>
      <c r="R2252" t="str">
        <f>IF(Raw_Data[[#This Row],[persen_dp]]&lt;15%,"Low",IF(Raw_Data[[#This Row],[persen_dp]]&gt;25%,"High","Medium"))</f>
        <v>High</v>
      </c>
      <c r="S2252" s="3">
        <v>0.35</v>
      </c>
      <c r="T2252">
        <v>36</v>
      </c>
      <c r="U2252">
        <v>0.14499999999999999</v>
      </c>
      <c r="V2252" s="2">
        <v>785700</v>
      </c>
      <c r="W2252" s="2">
        <v>28285000</v>
      </c>
      <c r="X2252" t="str">
        <f>IF(OR(Raw_Data[[#This Row],[status_pembayaran]]="Macet",Raw_Data[[#This Row],[status_pembayaran]]="Kurang Lancar"),"Non Performing Loan","Performing")</f>
        <v>Performing</v>
      </c>
      <c r="Y2252" t="s">
        <v>47</v>
      </c>
      <c r="Z2252">
        <v>0</v>
      </c>
      <c r="AA2252">
        <v>0</v>
      </c>
      <c r="AB2252">
        <v>1</v>
      </c>
      <c r="AC2252" t="s">
        <v>104</v>
      </c>
      <c r="AD2252">
        <f>IF(Raw_Data[[#This Row],[rasio]]&lt;0.2,1,IF(Raw_Data[[#This Row],[rasio]]&lt;0.3,2,IF(Raw_Data[[#This Row],[rasio]]&lt;0.4,3,4)))</f>
        <v>2</v>
      </c>
      <c r="AE2252">
        <f>IF(Raw_Data[[#This Row],[kategori_dp]]="High",1,IF(Raw_Data[[#This Row],[kategori_dp]]="Medium",2,3))</f>
        <v>1</v>
      </c>
      <c r="AF2252">
        <f>IF(Raw_Data[[#This Row],[tenor_bulan]]&lt;=24,1,IF(Raw_Data[[#This Row],[tenor_bulan]]&lt;=36,2,IF(Raw_Data[[#This Row],[tenor_bulan]]&lt;=48,3,4)))</f>
        <v>2</v>
      </c>
      <c r="AG2252">
        <f>IF(Raw_Data[[#This Row],[jumlah_kali_telat]]=0,0,IF(Raw_Data[[#This Row],[jumlah_kali_telat]]&lt;=2,2,4))</f>
        <v>0</v>
      </c>
      <c r="AH2252">
        <f>Raw_Data[[#This Row],[Skor_Rasio]]+Raw_Data[[#This Row],[Skor_DP]]+Raw_Data[[#This Row],[Skor_Tenor]]+Raw_Data[[#This Row],[Skor_Telat]]</f>
        <v>5</v>
      </c>
      <c r="AI2252" t="str">
        <f>IF(Raw_Data[[#This Row],[Risk_Score]]&lt;=6,"Low Risk",IF(Raw_Data[[#This Row],[Risk_Score]]&lt;=8,"Medium Risk","High Risk"))</f>
        <v>Low Risk</v>
      </c>
      <c r="AJ2252">
        <f ca="1">IFERROR(DATEDIF(Raw_Data[[#This Row],[tanggal_pengajuan]],TODAY(),"m"),"N/A")</f>
        <v>9</v>
      </c>
      <c r="AK2252" t="str">
        <f ca="1">IF(ISNUMBER(Raw_Data[[#This Row],[MOB]]),IF(Raw_Data[[#This Row],[MOB]]&lt;6,"0-5 bulan",IF(Raw_Data[[#This Row],[MOB]]&lt;12,"6-11 bulan",IF(Raw_Data[[#This Row],[MOB]]&lt;24,"12-23 bulan","24+ bulan"))),"N/A")</f>
        <v>6-11 bulan</v>
      </c>
    </row>
    <row r="2253" spans="1:37" ht="14.25" customHeight="1" x14ac:dyDescent="0.45">
      <c r="A2253" t="s">
        <v>5185</v>
      </c>
      <c r="B2253" s="64">
        <v>46172</v>
      </c>
      <c r="C2253" s="1" t="str">
        <f t="shared" si="35"/>
        <v>May</v>
      </c>
      <c r="D2253" t="s">
        <v>38</v>
      </c>
      <c r="E2253" t="s">
        <v>5186</v>
      </c>
      <c r="F2253">
        <v>33</v>
      </c>
      <c r="G2253" t="s">
        <v>40</v>
      </c>
      <c r="H2253" t="s">
        <v>41</v>
      </c>
      <c r="I2253" s="2">
        <v>6169000</v>
      </c>
      <c r="J2253" s="3">
        <f>Raw_Data[[#This Row],[cicilan_per_bulan]]/Raw_Data[[#This Row],[penghasilan_bulanan]]</f>
        <v>0.36015561679364566</v>
      </c>
      <c r="K2253" t="s">
        <v>109</v>
      </c>
      <c r="L2253" t="s">
        <v>110</v>
      </c>
      <c r="M2253" t="s">
        <v>55</v>
      </c>
      <c r="N2253" t="s">
        <v>395</v>
      </c>
      <c r="O2253" t="s">
        <v>396</v>
      </c>
      <c r="P2253" s="2">
        <v>59052000</v>
      </c>
      <c r="Q2253" s="2">
        <v>17716000</v>
      </c>
      <c r="R2253" t="str">
        <f>IF(Raw_Data[[#This Row],[persen_dp]]&lt;15%,"Low",IF(Raw_Data[[#This Row],[persen_dp]]&gt;25%,"High","Medium"))</f>
        <v>High</v>
      </c>
      <c r="S2253" s="3">
        <v>0.3</v>
      </c>
      <c r="T2253">
        <v>24</v>
      </c>
      <c r="U2253">
        <v>0.14499999999999999</v>
      </c>
      <c r="V2253" s="2">
        <v>2221800</v>
      </c>
      <c r="W2253" s="2">
        <v>53323000</v>
      </c>
      <c r="X2253" t="str">
        <f>IF(OR(Raw_Data[[#This Row],[status_pembayaran]]="Macet",Raw_Data[[#This Row],[status_pembayaran]]="Kurang Lancar"),"Non Performing Loan","Performing")</f>
        <v>Performing</v>
      </c>
      <c r="Y2253" t="s">
        <v>47</v>
      </c>
      <c r="Z2253">
        <v>0</v>
      </c>
      <c r="AA2253">
        <v>0</v>
      </c>
      <c r="AB2253">
        <v>1</v>
      </c>
      <c r="AC2253" t="s">
        <v>58</v>
      </c>
      <c r="AD2253">
        <f>IF(Raw_Data[[#This Row],[rasio]]&lt;0.2,1,IF(Raw_Data[[#This Row],[rasio]]&lt;0.3,2,IF(Raw_Data[[#This Row],[rasio]]&lt;0.4,3,4)))</f>
        <v>3</v>
      </c>
      <c r="AE2253">
        <f>IF(Raw_Data[[#This Row],[kategori_dp]]="High",1,IF(Raw_Data[[#This Row],[kategori_dp]]="Medium",2,3))</f>
        <v>1</v>
      </c>
      <c r="AF2253">
        <f>IF(Raw_Data[[#This Row],[tenor_bulan]]&lt;=24,1,IF(Raw_Data[[#This Row],[tenor_bulan]]&lt;=36,2,IF(Raw_Data[[#This Row],[tenor_bulan]]&lt;=48,3,4)))</f>
        <v>1</v>
      </c>
      <c r="AG2253">
        <f>IF(Raw_Data[[#This Row],[jumlah_kali_telat]]=0,0,IF(Raw_Data[[#This Row],[jumlah_kali_telat]]&lt;=2,2,4))</f>
        <v>0</v>
      </c>
      <c r="AH2253">
        <f>Raw_Data[[#This Row],[Skor_Rasio]]+Raw_Data[[#This Row],[Skor_DP]]+Raw_Data[[#This Row],[Skor_Tenor]]+Raw_Data[[#This Row],[Skor_Telat]]</f>
        <v>5</v>
      </c>
      <c r="AI2253" t="str">
        <f>IF(Raw_Data[[#This Row],[Risk_Score]]&lt;=6,"Low Risk",IF(Raw_Data[[#This Row],[Risk_Score]]&lt;=8,"Medium Risk","High Risk"))</f>
        <v>Low Risk</v>
      </c>
      <c r="AJ2253">
        <f ca="1">IFERROR(DATEDIF(Raw_Data[[#This Row],[tanggal_pengajuan]],TODAY(),"m"),"N/A")</f>
        <v>4</v>
      </c>
      <c r="AK2253" t="str">
        <f ca="1">IF(ISNUMBER(Raw_Data[[#This Row],[MOB]]),IF(Raw_Data[[#This Row],[MOB]]&lt;6,"0-5 bulan",IF(Raw_Data[[#This Row],[MOB]]&lt;12,"6-11 bulan",IF(Raw_Data[[#This Row],[MOB]]&lt;24,"12-23 bulan","24+ bulan"))),"N/A")</f>
        <v>0-5 bulan</v>
      </c>
    </row>
    <row r="2254" spans="1:37" ht="14.25" customHeight="1" x14ac:dyDescent="0.45">
      <c r="A2254" t="s">
        <v>5187</v>
      </c>
      <c r="B2254" s="64">
        <v>46179</v>
      </c>
      <c r="C2254" s="1" t="str">
        <f t="shared" si="35"/>
        <v>June</v>
      </c>
      <c r="D2254" t="s">
        <v>1178</v>
      </c>
      <c r="E2254" t="s">
        <v>5188</v>
      </c>
      <c r="F2254">
        <v>55</v>
      </c>
      <c r="G2254" t="s">
        <v>51</v>
      </c>
      <c r="H2254" t="s">
        <v>41</v>
      </c>
      <c r="I2254" s="2">
        <v>6671000</v>
      </c>
      <c r="J2254" s="3">
        <f>Raw_Data[[#This Row],[cicilan_per_bulan]]/Raw_Data[[#This Row],[penghasilan_bulanan]]</f>
        <v>0.11022335481936742</v>
      </c>
      <c r="K2254" t="s">
        <v>127</v>
      </c>
      <c r="L2254" t="s">
        <v>128</v>
      </c>
      <c r="M2254" t="s">
        <v>44</v>
      </c>
      <c r="N2254" t="s">
        <v>129</v>
      </c>
      <c r="O2254" t="s">
        <v>130</v>
      </c>
      <c r="P2254" s="2">
        <v>24594000</v>
      </c>
      <c r="Q2254" s="2">
        <v>6148000</v>
      </c>
      <c r="R2254" t="str">
        <f>IF(Raw_Data[[#This Row],[persen_dp]]&lt;15%,"Low",IF(Raw_Data[[#This Row],[persen_dp]]&gt;25%,"High","Medium"))</f>
        <v>Medium</v>
      </c>
      <c r="S2254" s="3">
        <v>0.25</v>
      </c>
      <c r="T2254">
        <v>36</v>
      </c>
      <c r="U2254">
        <v>0.14499999999999999</v>
      </c>
      <c r="V2254" s="2">
        <v>735300</v>
      </c>
      <c r="W2254" s="2">
        <v>26470000</v>
      </c>
      <c r="X2254" t="str">
        <f>IF(OR(Raw_Data[[#This Row],[status_pembayaran]]="Macet",Raw_Data[[#This Row],[status_pembayaran]]="Kurang Lancar"),"Non Performing Loan","Performing")</f>
        <v>Performing</v>
      </c>
      <c r="Y2254" t="s">
        <v>47</v>
      </c>
      <c r="Z2254">
        <v>0</v>
      </c>
      <c r="AA2254">
        <v>0</v>
      </c>
      <c r="AB2254">
        <v>1</v>
      </c>
      <c r="AD2254">
        <f>IF(Raw_Data[[#This Row],[rasio]]&lt;0.2,1,IF(Raw_Data[[#This Row],[rasio]]&lt;0.3,2,IF(Raw_Data[[#This Row],[rasio]]&lt;0.4,3,4)))</f>
        <v>1</v>
      </c>
      <c r="AE2254">
        <f>IF(Raw_Data[[#This Row],[kategori_dp]]="High",1,IF(Raw_Data[[#This Row],[kategori_dp]]="Medium",2,3))</f>
        <v>2</v>
      </c>
      <c r="AF2254">
        <f>IF(Raw_Data[[#This Row],[tenor_bulan]]&lt;=24,1,IF(Raw_Data[[#This Row],[tenor_bulan]]&lt;=36,2,IF(Raw_Data[[#This Row],[tenor_bulan]]&lt;=48,3,4)))</f>
        <v>2</v>
      </c>
      <c r="AG2254">
        <f>IF(Raw_Data[[#This Row],[jumlah_kali_telat]]=0,0,IF(Raw_Data[[#This Row],[jumlah_kali_telat]]&lt;=2,2,4))</f>
        <v>0</v>
      </c>
      <c r="AH2254">
        <f>Raw_Data[[#This Row],[Skor_Rasio]]+Raw_Data[[#This Row],[Skor_DP]]+Raw_Data[[#This Row],[Skor_Tenor]]+Raw_Data[[#This Row],[Skor_Telat]]</f>
        <v>5</v>
      </c>
      <c r="AI2254" t="str">
        <f>IF(Raw_Data[[#This Row],[Risk_Score]]&lt;=6,"Low Risk",IF(Raw_Data[[#This Row],[Risk_Score]]&lt;=8,"Medium Risk","High Risk"))</f>
        <v>Low Risk</v>
      </c>
      <c r="AJ2254">
        <f ca="1">IFERROR(DATEDIF(Raw_Data[[#This Row],[tanggal_pengajuan]],TODAY(),"m"),"N/A")</f>
        <v>4</v>
      </c>
      <c r="AK2254" t="str">
        <f ca="1">IF(ISNUMBER(Raw_Data[[#This Row],[MOB]]),IF(Raw_Data[[#This Row],[MOB]]&lt;6,"0-5 bulan",IF(Raw_Data[[#This Row],[MOB]]&lt;12,"6-11 bulan",IF(Raw_Data[[#This Row],[MOB]]&lt;24,"12-23 bulan","24+ bulan"))),"N/A")</f>
        <v>0-5 bulan</v>
      </c>
    </row>
    <row r="2255" spans="1:37" ht="14.25" customHeight="1" x14ac:dyDescent="0.45">
      <c r="A2255" t="s">
        <v>5189</v>
      </c>
      <c r="B2255" s="64">
        <v>46059</v>
      </c>
      <c r="C2255" s="1" t="str">
        <f t="shared" si="35"/>
        <v>February</v>
      </c>
      <c r="D2255" t="s">
        <v>713</v>
      </c>
      <c r="E2255" t="s">
        <v>5190</v>
      </c>
      <c r="F2255">
        <v>35</v>
      </c>
      <c r="G2255" t="s">
        <v>51</v>
      </c>
      <c r="H2255" t="s">
        <v>126</v>
      </c>
      <c r="I2255" s="2">
        <v>2691000</v>
      </c>
      <c r="J2255" s="3">
        <f>Raw_Data[[#This Row],[cicilan_per_bulan]]/Raw_Data[[#This Row],[penghasilan_bulanan]]</f>
        <v>0.28970642883686359</v>
      </c>
      <c r="K2255" t="s">
        <v>70</v>
      </c>
      <c r="L2255" t="s">
        <v>71</v>
      </c>
      <c r="M2255" t="s">
        <v>55</v>
      </c>
      <c r="N2255" t="s">
        <v>121</v>
      </c>
      <c r="O2255" t="s">
        <v>122</v>
      </c>
      <c r="P2255" s="2">
        <v>36439000</v>
      </c>
      <c r="Q2255" s="2">
        <v>12754000</v>
      </c>
      <c r="R2255" t="str">
        <f>IF(Raw_Data[[#This Row],[persen_dp]]&lt;15%,"Low",IF(Raw_Data[[#This Row],[persen_dp]]&gt;25%,"High","Medium"))</f>
        <v>High</v>
      </c>
      <c r="S2255" s="3">
        <v>0.35</v>
      </c>
      <c r="T2255">
        <v>48</v>
      </c>
      <c r="U2255">
        <v>0.14499999999999999</v>
      </c>
      <c r="V2255" s="2">
        <v>779600</v>
      </c>
      <c r="W2255" s="2">
        <v>37422000</v>
      </c>
      <c r="X2255" t="str">
        <f>IF(OR(Raw_Data[[#This Row],[status_pembayaran]]="Macet",Raw_Data[[#This Row],[status_pembayaran]]="Kurang Lancar"),"Non Performing Loan","Performing")</f>
        <v>Performing</v>
      </c>
      <c r="Y2255" t="s">
        <v>47</v>
      </c>
      <c r="Z2255">
        <v>0</v>
      </c>
      <c r="AA2255">
        <v>0</v>
      </c>
      <c r="AB2255">
        <v>1</v>
      </c>
      <c r="AC2255" t="s">
        <v>104</v>
      </c>
      <c r="AD2255">
        <f>IF(Raw_Data[[#This Row],[rasio]]&lt;0.2,1,IF(Raw_Data[[#This Row],[rasio]]&lt;0.3,2,IF(Raw_Data[[#This Row],[rasio]]&lt;0.4,3,4)))</f>
        <v>2</v>
      </c>
      <c r="AE2255">
        <f>IF(Raw_Data[[#This Row],[kategori_dp]]="High",1,IF(Raw_Data[[#This Row],[kategori_dp]]="Medium",2,3))</f>
        <v>1</v>
      </c>
      <c r="AF2255">
        <f>IF(Raw_Data[[#This Row],[tenor_bulan]]&lt;=24,1,IF(Raw_Data[[#This Row],[tenor_bulan]]&lt;=36,2,IF(Raw_Data[[#This Row],[tenor_bulan]]&lt;=48,3,4)))</f>
        <v>3</v>
      </c>
      <c r="AG2255">
        <f>IF(Raw_Data[[#This Row],[jumlah_kali_telat]]=0,0,IF(Raw_Data[[#This Row],[jumlah_kali_telat]]&lt;=2,2,4))</f>
        <v>0</v>
      </c>
      <c r="AH2255">
        <f>Raw_Data[[#This Row],[Skor_Rasio]]+Raw_Data[[#This Row],[Skor_DP]]+Raw_Data[[#This Row],[Skor_Tenor]]+Raw_Data[[#This Row],[Skor_Telat]]</f>
        <v>6</v>
      </c>
      <c r="AI2255" t="str">
        <f>IF(Raw_Data[[#This Row],[Risk_Score]]&lt;=6,"Low Risk",IF(Raw_Data[[#This Row],[Risk_Score]]&lt;=8,"Medium Risk","High Risk"))</f>
        <v>Low Risk</v>
      </c>
      <c r="AJ2255">
        <f ca="1">IFERROR(DATEDIF(Raw_Data[[#This Row],[tanggal_pengajuan]],TODAY(),"m"),"N/A")</f>
        <v>8</v>
      </c>
      <c r="AK2255" t="str">
        <f ca="1">IF(ISNUMBER(Raw_Data[[#This Row],[MOB]]),IF(Raw_Data[[#This Row],[MOB]]&lt;6,"0-5 bulan",IF(Raw_Data[[#This Row],[MOB]]&lt;12,"6-11 bulan",IF(Raw_Data[[#This Row],[MOB]]&lt;24,"12-23 bulan","24+ bulan"))),"N/A")</f>
        <v>6-11 bulan</v>
      </c>
    </row>
    <row r="2256" spans="1:37" ht="14.25" customHeight="1" x14ac:dyDescent="0.45">
      <c r="A2256" t="s">
        <v>5191</v>
      </c>
      <c r="B2256" s="64">
        <v>46105</v>
      </c>
      <c r="C2256" s="1" t="str">
        <f t="shared" si="35"/>
        <v>March</v>
      </c>
      <c r="D2256" t="s">
        <v>210</v>
      </c>
      <c r="E2256" t="s">
        <v>211</v>
      </c>
      <c r="F2256">
        <v>28</v>
      </c>
      <c r="G2256" t="s">
        <v>40</v>
      </c>
      <c r="H2256" t="s">
        <v>41</v>
      </c>
      <c r="I2256" s="2">
        <v>6314000</v>
      </c>
      <c r="J2256" s="3">
        <f>Raw_Data[[#This Row],[cicilan_per_bulan]]/Raw_Data[[#This Row],[penghasilan_bulanan]]</f>
        <v>0.40771301868862847</v>
      </c>
      <c r="K2256" t="s">
        <v>145</v>
      </c>
      <c r="L2256" t="s">
        <v>146</v>
      </c>
      <c r="M2256" t="s">
        <v>44</v>
      </c>
      <c r="N2256" t="s">
        <v>171</v>
      </c>
      <c r="O2256" t="s">
        <v>172</v>
      </c>
      <c r="P2256" s="2">
        <v>42289000</v>
      </c>
      <c r="Q2256" s="2">
        <v>4229000</v>
      </c>
      <c r="R2256" t="str">
        <f>IF(Raw_Data[[#This Row],[persen_dp]]&lt;15%,"Low",IF(Raw_Data[[#This Row],[persen_dp]]&gt;25%,"High","Medium"))</f>
        <v>Low</v>
      </c>
      <c r="S2256" s="3">
        <v>0.1</v>
      </c>
      <c r="T2256">
        <v>18</v>
      </c>
      <c r="U2256">
        <v>0.14499999999999999</v>
      </c>
      <c r="V2256" s="2">
        <v>2574300</v>
      </c>
      <c r="W2256" s="2">
        <v>46338000</v>
      </c>
      <c r="X2256" t="str">
        <f>IF(OR(Raw_Data[[#This Row],[status_pembayaran]]="Macet",Raw_Data[[#This Row],[status_pembayaran]]="Kurang Lancar"),"Non Performing Loan","Performing")</f>
        <v>Performing</v>
      </c>
      <c r="Y2256" t="s">
        <v>47</v>
      </c>
      <c r="Z2256">
        <v>0</v>
      </c>
      <c r="AA2256">
        <v>0</v>
      </c>
      <c r="AB2256">
        <v>1</v>
      </c>
      <c r="AC2256" t="s">
        <v>74</v>
      </c>
      <c r="AD2256">
        <f>IF(Raw_Data[[#This Row],[rasio]]&lt;0.2,1,IF(Raw_Data[[#This Row],[rasio]]&lt;0.3,2,IF(Raw_Data[[#This Row],[rasio]]&lt;0.4,3,4)))</f>
        <v>4</v>
      </c>
      <c r="AE2256">
        <f>IF(Raw_Data[[#This Row],[kategori_dp]]="High",1,IF(Raw_Data[[#This Row],[kategori_dp]]="Medium",2,3))</f>
        <v>3</v>
      </c>
      <c r="AF2256">
        <f>IF(Raw_Data[[#This Row],[tenor_bulan]]&lt;=24,1,IF(Raw_Data[[#This Row],[tenor_bulan]]&lt;=36,2,IF(Raw_Data[[#This Row],[tenor_bulan]]&lt;=48,3,4)))</f>
        <v>1</v>
      </c>
      <c r="AG2256">
        <f>IF(Raw_Data[[#This Row],[jumlah_kali_telat]]=0,0,IF(Raw_Data[[#This Row],[jumlah_kali_telat]]&lt;=2,2,4))</f>
        <v>0</v>
      </c>
      <c r="AH2256">
        <f>Raw_Data[[#This Row],[Skor_Rasio]]+Raw_Data[[#This Row],[Skor_DP]]+Raw_Data[[#This Row],[Skor_Tenor]]+Raw_Data[[#This Row],[Skor_Telat]]</f>
        <v>8</v>
      </c>
      <c r="AI2256" t="str">
        <f>IF(Raw_Data[[#This Row],[Risk_Score]]&lt;=6,"Low Risk",IF(Raw_Data[[#This Row],[Risk_Score]]&lt;=8,"Medium Risk","High Risk"))</f>
        <v>Medium Risk</v>
      </c>
      <c r="AJ2256">
        <f ca="1">IFERROR(DATEDIF(Raw_Data[[#This Row],[tanggal_pengajuan]],TODAY(),"m"),"N/A")</f>
        <v>6</v>
      </c>
      <c r="AK2256" t="str">
        <f ca="1">IF(ISNUMBER(Raw_Data[[#This Row],[MOB]]),IF(Raw_Data[[#This Row],[MOB]]&lt;6,"0-5 bulan",IF(Raw_Data[[#This Row],[MOB]]&lt;12,"6-11 bulan",IF(Raw_Data[[#This Row],[MOB]]&lt;24,"12-23 bulan","24+ bulan"))),"N/A")</f>
        <v>6-11 bulan</v>
      </c>
    </row>
    <row r="2257" spans="1:37" ht="14.25" customHeight="1" x14ac:dyDescent="0.45">
      <c r="A2257" t="s">
        <v>5192</v>
      </c>
      <c r="B2257" s="64">
        <v>46130</v>
      </c>
      <c r="C2257" s="1" t="str">
        <f t="shared" si="35"/>
        <v>April</v>
      </c>
      <c r="D2257" t="s">
        <v>2706</v>
      </c>
      <c r="E2257" t="s">
        <v>5193</v>
      </c>
      <c r="F2257">
        <v>44</v>
      </c>
      <c r="G2257" t="s">
        <v>51</v>
      </c>
      <c r="H2257" t="s">
        <v>52</v>
      </c>
      <c r="I2257" s="2">
        <v>10595000</v>
      </c>
      <c r="J2257" s="3">
        <f>Raw_Data[[#This Row],[cicilan_per_bulan]]/Raw_Data[[#This Row],[penghasilan_bulanan]]</f>
        <v>4.4539877300613498E-2</v>
      </c>
      <c r="K2257" t="s">
        <v>102</v>
      </c>
      <c r="L2257" t="s">
        <v>103</v>
      </c>
      <c r="M2257" t="s">
        <v>44</v>
      </c>
      <c r="N2257" t="s">
        <v>273</v>
      </c>
      <c r="O2257" t="s">
        <v>274</v>
      </c>
      <c r="P2257" s="2">
        <v>17919000</v>
      </c>
      <c r="Q2257" s="2">
        <v>3584000</v>
      </c>
      <c r="R2257" t="str">
        <f>IF(Raw_Data[[#This Row],[persen_dp]]&lt;15%,"Low",IF(Raw_Data[[#This Row],[persen_dp]]&gt;25%,"High","Medium"))</f>
        <v>Medium</v>
      </c>
      <c r="S2257" s="3">
        <v>0.2</v>
      </c>
      <c r="T2257">
        <v>48</v>
      </c>
      <c r="U2257">
        <v>0.14499999999999999</v>
      </c>
      <c r="V2257" s="2">
        <v>471900</v>
      </c>
      <c r="W2257" s="2">
        <v>22650000</v>
      </c>
      <c r="X2257" t="str">
        <f>IF(OR(Raw_Data[[#This Row],[status_pembayaran]]="Macet",Raw_Data[[#This Row],[status_pembayaran]]="Kurang Lancar"),"Non Performing Loan","Performing")</f>
        <v>Performing</v>
      </c>
      <c r="Y2257" t="s">
        <v>269</v>
      </c>
      <c r="Z2257">
        <v>85</v>
      </c>
      <c r="AA2257">
        <v>1</v>
      </c>
      <c r="AB2257">
        <v>2</v>
      </c>
      <c r="AC2257" t="s">
        <v>137</v>
      </c>
      <c r="AD2257">
        <f>IF(Raw_Data[[#This Row],[rasio]]&lt;0.2,1,IF(Raw_Data[[#This Row],[rasio]]&lt;0.3,2,IF(Raw_Data[[#This Row],[rasio]]&lt;0.4,3,4)))</f>
        <v>1</v>
      </c>
      <c r="AE2257">
        <f>IF(Raw_Data[[#This Row],[kategori_dp]]="High",1,IF(Raw_Data[[#This Row],[kategori_dp]]="Medium",2,3))</f>
        <v>2</v>
      </c>
      <c r="AF2257">
        <f>IF(Raw_Data[[#This Row],[tenor_bulan]]&lt;=24,1,IF(Raw_Data[[#This Row],[tenor_bulan]]&lt;=36,2,IF(Raw_Data[[#This Row],[tenor_bulan]]&lt;=48,3,4)))</f>
        <v>3</v>
      </c>
      <c r="AG2257">
        <f>IF(Raw_Data[[#This Row],[jumlah_kali_telat]]=0,0,IF(Raw_Data[[#This Row],[jumlah_kali_telat]]&lt;=2,2,4))</f>
        <v>2</v>
      </c>
      <c r="AH2257">
        <f>Raw_Data[[#This Row],[Skor_Rasio]]+Raw_Data[[#This Row],[Skor_DP]]+Raw_Data[[#This Row],[Skor_Tenor]]+Raw_Data[[#This Row],[Skor_Telat]]</f>
        <v>8</v>
      </c>
      <c r="AI2257" t="str">
        <f>IF(Raw_Data[[#This Row],[Risk_Score]]&lt;=6,"Low Risk",IF(Raw_Data[[#This Row],[Risk_Score]]&lt;=8,"Medium Risk","High Risk"))</f>
        <v>Medium Risk</v>
      </c>
      <c r="AJ2257">
        <f ca="1">IFERROR(DATEDIF(Raw_Data[[#This Row],[tanggal_pengajuan]],TODAY(),"m"),"N/A")</f>
        <v>6</v>
      </c>
      <c r="AK2257" t="str">
        <f ca="1">IF(ISNUMBER(Raw_Data[[#This Row],[MOB]]),IF(Raw_Data[[#This Row],[MOB]]&lt;6,"0-5 bulan",IF(Raw_Data[[#This Row],[MOB]]&lt;12,"6-11 bulan",IF(Raw_Data[[#This Row],[MOB]]&lt;24,"12-23 bulan","24+ bulan"))),"N/A")</f>
        <v>6-11 bulan</v>
      </c>
    </row>
    <row r="2258" spans="1:37" ht="14.25" customHeight="1" x14ac:dyDescent="0.45">
      <c r="A2258" t="s">
        <v>5194</v>
      </c>
      <c r="B2258" s="64">
        <v>46027</v>
      </c>
      <c r="C2258" s="1" t="str">
        <f t="shared" si="35"/>
        <v>January</v>
      </c>
      <c r="D2258" t="s">
        <v>5195</v>
      </c>
      <c r="E2258" t="s">
        <v>5196</v>
      </c>
      <c r="F2258">
        <v>25</v>
      </c>
      <c r="G2258" t="s">
        <v>40</v>
      </c>
      <c r="H2258" t="s">
        <v>52</v>
      </c>
      <c r="I2258" s="2">
        <v>8480000</v>
      </c>
      <c r="J2258" s="3">
        <f>Raw_Data[[#This Row],[cicilan_per_bulan]]/Raw_Data[[#This Row],[penghasilan_bulanan]]</f>
        <v>0.10060141509433962</v>
      </c>
      <c r="K2258" t="s">
        <v>192</v>
      </c>
      <c r="L2258" t="s">
        <v>128</v>
      </c>
      <c r="M2258" t="s">
        <v>55</v>
      </c>
      <c r="N2258" t="s">
        <v>221</v>
      </c>
      <c r="O2258" t="s">
        <v>159</v>
      </c>
      <c r="P2258" s="2">
        <v>43195000</v>
      </c>
      <c r="Q2258" s="2">
        <v>17278000</v>
      </c>
      <c r="R2258" t="str">
        <f>IF(Raw_Data[[#This Row],[persen_dp]]&lt;15%,"Low",IF(Raw_Data[[#This Row],[persen_dp]]&gt;25%,"High","Medium"))</f>
        <v>High</v>
      </c>
      <c r="S2258" s="3">
        <v>0.4</v>
      </c>
      <c r="T2258">
        <v>48</v>
      </c>
      <c r="U2258">
        <v>0.14499999999999999</v>
      </c>
      <c r="V2258" s="2">
        <v>853100</v>
      </c>
      <c r="W2258" s="2">
        <v>40950000</v>
      </c>
      <c r="X2258" t="str">
        <f>IF(OR(Raw_Data[[#This Row],[status_pembayaran]]="Macet",Raw_Data[[#This Row],[status_pembayaran]]="Kurang Lancar"),"Non Performing Loan","Performing")</f>
        <v>Performing</v>
      </c>
      <c r="Y2258" t="s">
        <v>47</v>
      </c>
      <c r="Z2258">
        <v>0</v>
      </c>
      <c r="AA2258">
        <v>0</v>
      </c>
      <c r="AB2258">
        <v>1</v>
      </c>
      <c r="AD2258">
        <f>IF(Raw_Data[[#This Row],[rasio]]&lt;0.2,1,IF(Raw_Data[[#This Row],[rasio]]&lt;0.3,2,IF(Raw_Data[[#This Row],[rasio]]&lt;0.4,3,4)))</f>
        <v>1</v>
      </c>
      <c r="AE2258">
        <f>IF(Raw_Data[[#This Row],[kategori_dp]]="High",1,IF(Raw_Data[[#This Row],[kategori_dp]]="Medium",2,3))</f>
        <v>1</v>
      </c>
      <c r="AF2258">
        <f>IF(Raw_Data[[#This Row],[tenor_bulan]]&lt;=24,1,IF(Raw_Data[[#This Row],[tenor_bulan]]&lt;=36,2,IF(Raw_Data[[#This Row],[tenor_bulan]]&lt;=48,3,4)))</f>
        <v>3</v>
      </c>
      <c r="AG2258">
        <f>IF(Raw_Data[[#This Row],[jumlah_kali_telat]]=0,0,IF(Raw_Data[[#This Row],[jumlah_kali_telat]]&lt;=2,2,4))</f>
        <v>0</v>
      </c>
      <c r="AH2258">
        <f>Raw_Data[[#This Row],[Skor_Rasio]]+Raw_Data[[#This Row],[Skor_DP]]+Raw_Data[[#This Row],[Skor_Tenor]]+Raw_Data[[#This Row],[Skor_Telat]]</f>
        <v>5</v>
      </c>
      <c r="AI2258" t="str">
        <f>IF(Raw_Data[[#This Row],[Risk_Score]]&lt;=6,"Low Risk",IF(Raw_Data[[#This Row],[Risk_Score]]&lt;=8,"Medium Risk","High Risk"))</f>
        <v>Low Risk</v>
      </c>
      <c r="AJ2258">
        <f ca="1">IFERROR(DATEDIF(Raw_Data[[#This Row],[tanggal_pengajuan]],TODAY(),"m"),"N/A")</f>
        <v>9</v>
      </c>
      <c r="AK2258" t="str">
        <f ca="1">IF(ISNUMBER(Raw_Data[[#This Row],[MOB]]),IF(Raw_Data[[#This Row],[MOB]]&lt;6,"0-5 bulan",IF(Raw_Data[[#This Row],[MOB]]&lt;12,"6-11 bulan",IF(Raw_Data[[#This Row],[MOB]]&lt;24,"12-23 bulan","24+ bulan"))),"N/A")</f>
        <v>6-11 bulan</v>
      </c>
    </row>
    <row r="2259" spans="1:37" ht="14.25" customHeight="1" x14ac:dyDescent="0.45">
      <c r="A2259" t="s">
        <v>5197</v>
      </c>
      <c r="B2259" s="64">
        <v>46076</v>
      </c>
      <c r="C2259" s="1" t="str">
        <f t="shared" si="35"/>
        <v>February</v>
      </c>
      <c r="D2259" t="s">
        <v>2527</v>
      </c>
      <c r="E2259" t="s">
        <v>5198</v>
      </c>
      <c r="F2259">
        <v>42</v>
      </c>
      <c r="G2259" t="s">
        <v>51</v>
      </c>
      <c r="H2259" t="s">
        <v>108</v>
      </c>
      <c r="I2259" s="2">
        <v>6078000</v>
      </c>
      <c r="J2259" s="3">
        <f>Raw_Data[[#This Row],[cicilan_per_bulan]]/Raw_Data[[#This Row],[penghasilan_bulanan]]</f>
        <v>0.3548700230338927</v>
      </c>
      <c r="K2259" t="s">
        <v>145</v>
      </c>
      <c r="L2259" t="s">
        <v>146</v>
      </c>
      <c r="M2259" t="s">
        <v>55</v>
      </c>
      <c r="N2259" t="s">
        <v>231</v>
      </c>
      <c r="O2259" t="s">
        <v>232</v>
      </c>
      <c r="P2259" s="2">
        <v>37676000</v>
      </c>
      <c r="Q2259" s="2">
        <v>15070000</v>
      </c>
      <c r="R2259" t="str">
        <f>IF(Raw_Data[[#This Row],[persen_dp]]&lt;15%,"Low",IF(Raw_Data[[#This Row],[persen_dp]]&gt;25%,"High","Medium"))</f>
        <v>High</v>
      </c>
      <c r="S2259" s="3">
        <v>0.4</v>
      </c>
      <c r="T2259">
        <v>12</v>
      </c>
      <c r="U2259">
        <v>0.14499999999999999</v>
      </c>
      <c r="V2259" s="2">
        <v>2156900</v>
      </c>
      <c r="W2259" s="2">
        <v>25883000</v>
      </c>
      <c r="X2259" t="str">
        <f>IF(OR(Raw_Data[[#This Row],[status_pembayaran]]="Macet",Raw_Data[[#This Row],[status_pembayaran]]="Kurang Lancar"),"Non Performing Loan","Performing")</f>
        <v>Performing</v>
      </c>
      <c r="Y2259" t="s">
        <v>47</v>
      </c>
      <c r="Z2259">
        <v>0</v>
      </c>
      <c r="AA2259">
        <v>0</v>
      </c>
      <c r="AB2259">
        <v>1</v>
      </c>
      <c r="AD2259">
        <f>IF(Raw_Data[[#This Row],[rasio]]&lt;0.2,1,IF(Raw_Data[[#This Row],[rasio]]&lt;0.3,2,IF(Raw_Data[[#This Row],[rasio]]&lt;0.4,3,4)))</f>
        <v>3</v>
      </c>
      <c r="AE2259">
        <f>IF(Raw_Data[[#This Row],[kategori_dp]]="High",1,IF(Raw_Data[[#This Row],[kategori_dp]]="Medium",2,3))</f>
        <v>1</v>
      </c>
      <c r="AF2259">
        <f>IF(Raw_Data[[#This Row],[tenor_bulan]]&lt;=24,1,IF(Raw_Data[[#This Row],[tenor_bulan]]&lt;=36,2,IF(Raw_Data[[#This Row],[tenor_bulan]]&lt;=48,3,4)))</f>
        <v>1</v>
      </c>
      <c r="AG2259">
        <f>IF(Raw_Data[[#This Row],[jumlah_kali_telat]]=0,0,IF(Raw_Data[[#This Row],[jumlah_kali_telat]]&lt;=2,2,4))</f>
        <v>0</v>
      </c>
      <c r="AH2259">
        <f>Raw_Data[[#This Row],[Skor_Rasio]]+Raw_Data[[#This Row],[Skor_DP]]+Raw_Data[[#This Row],[Skor_Tenor]]+Raw_Data[[#This Row],[Skor_Telat]]</f>
        <v>5</v>
      </c>
      <c r="AI2259" t="str">
        <f>IF(Raw_Data[[#This Row],[Risk_Score]]&lt;=6,"Low Risk",IF(Raw_Data[[#This Row],[Risk_Score]]&lt;=8,"Medium Risk","High Risk"))</f>
        <v>Low Risk</v>
      </c>
      <c r="AJ2259">
        <f ca="1">IFERROR(DATEDIF(Raw_Data[[#This Row],[tanggal_pengajuan]],TODAY(),"m"),"N/A")</f>
        <v>8</v>
      </c>
      <c r="AK2259" t="str">
        <f ca="1">IF(ISNUMBER(Raw_Data[[#This Row],[MOB]]),IF(Raw_Data[[#This Row],[MOB]]&lt;6,"0-5 bulan",IF(Raw_Data[[#This Row],[MOB]]&lt;12,"6-11 bulan",IF(Raw_Data[[#This Row],[MOB]]&lt;24,"12-23 bulan","24+ bulan"))),"N/A")</f>
        <v>6-11 bulan</v>
      </c>
    </row>
    <row r="2260" spans="1:37" ht="14.25" customHeight="1" x14ac:dyDescent="0.45">
      <c r="A2260" t="s">
        <v>5199</v>
      </c>
      <c r="B2260" s="64">
        <v>46172</v>
      </c>
      <c r="C2260" s="1" t="str">
        <f t="shared" si="35"/>
        <v>May</v>
      </c>
      <c r="D2260" t="s">
        <v>353</v>
      </c>
      <c r="E2260" t="s">
        <v>5200</v>
      </c>
      <c r="F2260">
        <v>58</v>
      </c>
      <c r="G2260" t="s">
        <v>40</v>
      </c>
      <c r="H2260" t="s">
        <v>152</v>
      </c>
      <c r="I2260" s="2">
        <v>3912000</v>
      </c>
      <c r="J2260" s="3">
        <f>Raw_Data[[#This Row],[cicilan_per_bulan]]/Raw_Data[[#This Row],[penghasilan_bulanan]]</f>
        <v>0.45835889570552146</v>
      </c>
      <c r="K2260" t="s">
        <v>114</v>
      </c>
      <c r="L2260" t="s">
        <v>115</v>
      </c>
      <c r="M2260" t="s">
        <v>44</v>
      </c>
      <c r="N2260" t="s">
        <v>184</v>
      </c>
      <c r="O2260" t="s">
        <v>122</v>
      </c>
      <c r="P2260" s="2">
        <v>35346000</v>
      </c>
      <c r="Q2260" s="2">
        <v>8836000</v>
      </c>
      <c r="R2260" t="str">
        <f>IF(Raw_Data[[#This Row],[persen_dp]]&lt;15%,"Low",IF(Raw_Data[[#This Row],[persen_dp]]&gt;25%,"High","Medium"))</f>
        <v>Medium</v>
      </c>
      <c r="S2260" s="3">
        <v>0.25</v>
      </c>
      <c r="T2260">
        <v>18</v>
      </c>
      <c r="U2260">
        <v>0.14499999999999999</v>
      </c>
      <c r="V2260" s="2">
        <v>1793100</v>
      </c>
      <c r="W2260" s="2">
        <v>32276000</v>
      </c>
      <c r="X2260" t="str">
        <f>IF(OR(Raw_Data[[#This Row],[status_pembayaran]]="Macet",Raw_Data[[#This Row],[status_pembayaran]]="Kurang Lancar"),"Non Performing Loan","Performing")</f>
        <v>Performing</v>
      </c>
      <c r="Y2260" t="s">
        <v>47</v>
      </c>
      <c r="Z2260">
        <v>0</v>
      </c>
      <c r="AA2260">
        <v>0</v>
      </c>
      <c r="AB2260">
        <v>1</v>
      </c>
      <c r="AD2260">
        <f>IF(Raw_Data[[#This Row],[rasio]]&lt;0.2,1,IF(Raw_Data[[#This Row],[rasio]]&lt;0.3,2,IF(Raw_Data[[#This Row],[rasio]]&lt;0.4,3,4)))</f>
        <v>4</v>
      </c>
      <c r="AE2260">
        <f>IF(Raw_Data[[#This Row],[kategori_dp]]="High",1,IF(Raw_Data[[#This Row],[kategori_dp]]="Medium",2,3))</f>
        <v>2</v>
      </c>
      <c r="AF2260">
        <f>IF(Raw_Data[[#This Row],[tenor_bulan]]&lt;=24,1,IF(Raw_Data[[#This Row],[tenor_bulan]]&lt;=36,2,IF(Raw_Data[[#This Row],[tenor_bulan]]&lt;=48,3,4)))</f>
        <v>1</v>
      </c>
      <c r="AG2260">
        <f>IF(Raw_Data[[#This Row],[jumlah_kali_telat]]=0,0,IF(Raw_Data[[#This Row],[jumlah_kali_telat]]&lt;=2,2,4))</f>
        <v>0</v>
      </c>
      <c r="AH2260">
        <f>Raw_Data[[#This Row],[Skor_Rasio]]+Raw_Data[[#This Row],[Skor_DP]]+Raw_Data[[#This Row],[Skor_Tenor]]+Raw_Data[[#This Row],[Skor_Telat]]</f>
        <v>7</v>
      </c>
      <c r="AI2260" t="str">
        <f>IF(Raw_Data[[#This Row],[Risk_Score]]&lt;=6,"Low Risk",IF(Raw_Data[[#This Row],[Risk_Score]]&lt;=8,"Medium Risk","High Risk"))</f>
        <v>Medium Risk</v>
      </c>
      <c r="AJ2260">
        <f ca="1">IFERROR(DATEDIF(Raw_Data[[#This Row],[tanggal_pengajuan]],TODAY(),"m"),"N/A")</f>
        <v>4</v>
      </c>
      <c r="AK2260" t="str">
        <f ca="1">IF(ISNUMBER(Raw_Data[[#This Row],[MOB]]),IF(Raw_Data[[#This Row],[MOB]]&lt;6,"0-5 bulan",IF(Raw_Data[[#This Row],[MOB]]&lt;12,"6-11 bulan",IF(Raw_Data[[#This Row],[MOB]]&lt;24,"12-23 bulan","24+ bulan"))),"N/A")</f>
        <v>0-5 bulan</v>
      </c>
    </row>
    <row r="2261" spans="1:37" ht="14.25" customHeight="1" x14ac:dyDescent="0.45">
      <c r="A2261" t="s">
        <v>5201</v>
      </c>
      <c r="B2261" s="64">
        <v>46153</v>
      </c>
      <c r="C2261" s="1" t="str">
        <f t="shared" si="35"/>
        <v>May</v>
      </c>
      <c r="D2261" t="s">
        <v>2866</v>
      </c>
      <c r="E2261" t="s">
        <v>5202</v>
      </c>
      <c r="F2261">
        <v>57</v>
      </c>
      <c r="G2261" t="s">
        <v>40</v>
      </c>
      <c r="H2261" t="s">
        <v>152</v>
      </c>
      <c r="I2261" s="2">
        <v>3676000</v>
      </c>
      <c r="J2261" s="3">
        <f>Raw_Data[[#This Row],[cicilan_per_bulan]]/Raw_Data[[#This Row],[penghasilan_bulanan]]</f>
        <v>0.18174646354733406</v>
      </c>
      <c r="K2261" t="s">
        <v>286</v>
      </c>
      <c r="L2261" t="s">
        <v>154</v>
      </c>
      <c r="M2261" t="s">
        <v>44</v>
      </c>
      <c r="N2261" t="s">
        <v>228</v>
      </c>
      <c r="O2261" t="s">
        <v>57</v>
      </c>
      <c r="P2261" s="2">
        <v>19124000</v>
      </c>
      <c r="Q2261" s="2">
        <v>6693000</v>
      </c>
      <c r="R2261" t="str">
        <f>IF(Raw_Data[[#This Row],[persen_dp]]&lt;15%,"Low",IF(Raw_Data[[#This Row],[persen_dp]]&gt;25%,"High","Medium"))</f>
        <v>High</v>
      </c>
      <c r="S2261" s="3">
        <v>0.35</v>
      </c>
      <c r="T2261">
        <v>24</v>
      </c>
      <c r="U2261">
        <v>0.14499999999999999</v>
      </c>
      <c r="V2261" s="2">
        <v>668100</v>
      </c>
      <c r="W2261" s="2">
        <v>16035000</v>
      </c>
      <c r="X2261" t="str">
        <f>IF(OR(Raw_Data[[#This Row],[status_pembayaran]]="Macet",Raw_Data[[#This Row],[status_pembayaran]]="Kurang Lancar"),"Non Performing Loan","Performing")</f>
        <v>Performing</v>
      </c>
      <c r="Y2261" t="s">
        <v>47</v>
      </c>
      <c r="Z2261">
        <v>0</v>
      </c>
      <c r="AA2261">
        <v>0</v>
      </c>
      <c r="AB2261">
        <v>1</v>
      </c>
      <c r="AC2261" t="s">
        <v>74</v>
      </c>
      <c r="AD2261">
        <f>IF(Raw_Data[[#This Row],[rasio]]&lt;0.2,1,IF(Raw_Data[[#This Row],[rasio]]&lt;0.3,2,IF(Raw_Data[[#This Row],[rasio]]&lt;0.4,3,4)))</f>
        <v>1</v>
      </c>
      <c r="AE2261">
        <f>IF(Raw_Data[[#This Row],[kategori_dp]]="High",1,IF(Raw_Data[[#This Row],[kategori_dp]]="Medium",2,3))</f>
        <v>1</v>
      </c>
      <c r="AF2261">
        <f>IF(Raw_Data[[#This Row],[tenor_bulan]]&lt;=24,1,IF(Raw_Data[[#This Row],[tenor_bulan]]&lt;=36,2,IF(Raw_Data[[#This Row],[tenor_bulan]]&lt;=48,3,4)))</f>
        <v>1</v>
      </c>
      <c r="AG2261">
        <f>IF(Raw_Data[[#This Row],[jumlah_kali_telat]]=0,0,IF(Raw_Data[[#This Row],[jumlah_kali_telat]]&lt;=2,2,4))</f>
        <v>0</v>
      </c>
      <c r="AH2261">
        <f>Raw_Data[[#This Row],[Skor_Rasio]]+Raw_Data[[#This Row],[Skor_DP]]+Raw_Data[[#This Row],[Skor_Tenor]]+Raw_Data[[#This Row],[Skor_Telat]]</f>
        <v>3</v>
      </c>
      <c r="AI2261" t="str">
        <f>IF(Raw_Data[[#This Row],[Risk_Score]]&lt;=6,"Low Risk",IF(Raw_Data[[#This Row],[Risk_Score]]&lt;=8,"Medium Risk","High Risk"))</f>
        <v>Low Risk</v>
      </c>
      <c r="AJ2261">
        <f ca="1">IFERROR(DATEDIF(Raw_Data[[#This Row],[tanggal_pengajuan]],TODAY(),"m"),"N/A")</f>
        <v>5</v>
      </c>
      <c r="AK2261" t="str">
        <f ca="1">IF(ISNUMBER(Raw_Data[[#This Row],[MOB]]),IF(Raw_Data[[#This Row],[MOB]]&lt;6,"0-5 bulan",IF(Raw_Data[[#This Row],[MOB]]&lt;12,"6-11 bulan",IF(Raw_Data[[#This Row],[MOB]]&lt;24,"12-23 bulan","24+ bulan"))),"N/A")</f>
        <v>0-5 bulan</v>
      </c>
    </row>
    <row r="2262" spans="1:37" ht="14.25" customHeight="1" x14ac:dyDescent="0.45">
      <c r="A2262" t="s">
        <v>5203</v>
      </c>
      <c r="B2262" s="64">
        <v>46113</v>
      </c>
      <c r="C2262" s="1" t="str">
        <f t="shared" si="35"/>
        <v>April</v>
      </c>
      <c r="D2262" t="s">
        <v>263</v>
      </c>
      <c r="E2262" t="s">
        <v>5204</v>
      </c>
      <c r="F2262">
        <v>39</v>
      </c>
      <c r="G2262" t="s">
        <v>40</v>
      </c>
      <c r="H2262" t="s">
        <v>52</v>
      </c>
      <c r="I2262" s="2">
        <v>6661000</v>
      </c>
      <c r="J2262" s="3">
        <f>Raw_Data[[#This Row],[cicilan_per_bulan]]/Raw_Data[[#This Row],[penghasilan_bulanan]]</f>
        <v>0.17710553970875245</v>
      </c>
      <c r="K2262" t="s">
        <v>153</v>
      </c>
      <c r="L2262" t="s">
        <v>154</v>
      </c>
      <c r="M2262" t="s">
        <v>44</v>
      </c>
      <c r="N2262" t="s">
        <v>171</v>
      </c>
      <c r="O2262" t="s">
        <v>172</v>
      </c>
      <c r="P2262" s="2">
        <v>42162000</v>
      </c>
      <c r="Q2262" s="2">
        <v>6324000</v>
      </c>
      <c r="R2262" t="str">
        <f>IF(Raw_Data[[#This Row],[persen_dp]]&lt;15%,"Low",IF(Raw_Data[[#This Row],[persen_dp]]&gt;25%,"High","Medium"))</f>
        <v>Medium</v>
      </c>
      <c r="S2262" s="3">
        <v>0.15</v>
      </c>
      <c r="T2262">
        <v>48</v>
      </c>
      <c r="U2262">
        <v>0.14499999999999999</v>
      </c>
      <c r="V2262" s="2">
        <v>1179700</v>
      </c>
      <c r="W2262" s="2">
        <v>56624000</v>
      </c>
      <c r="X2262" t="str">
        <f>IF(OR(Raw_Data[[#This Row],[status_pembayaran]]="Macet",Raw_Data[[#This Row],[status_pembayaran]]="Kurang Lancar"),"Non Performing Loan","Performing")</f>
        <v>Performing</v>
      </c>
      <c r="Y2262" t="s">
        <v>47</v>
      </c>
      <c r="Z2262">
        <v>0</v>
      </c>
      <c r="AA2262">
        <v>0</v>
      </c>
      <c r="AB2262">
        <v>1</v>
      </c>
      <c r="AD2262">
        <f>IF(Raw_Data[[#This Row],[rasio]]&lt;0.2,1,IF(Raw_Data[[#This Row],[rasio]]&lt;0.3,2,IF(Raw_Data[[#This Row],[rasio]]&lt;0.4,3,4)))</f>
        <v>1</v>
      </c>
      <c r="AE2262">
        <f>IF(Raw_Data[[#This Row],[kategori_dp]]="High",1,IF(Raw_Data[[#This Row],[kategori_dp]]="Medium",2,3))</f>
        <v>2</v>
      </c>
      <c r="AF2262">
        <f>IF(Raw_Data[[#This Row],[tenor_bulan]]&lt;=24,1,IF(Raw_Data[[#This Row],[tenor_bulan]]&lt;=36,2,IF(Raw_Data[[#This Row],[tenor_bulan]]&lt;=48,3,4)))</f>
        <v>3</v>
      </c>
      <c r="AG2262">
        <f>IF(Raw_Data[[#This Row],[jumlah_kali_telat]]=0,0,IF(Raw_Data[[#This Row],[jumlah_kali_telat]]&lt;=2,2,4))</f>
        <v>0</v>
      </c>
      <c r="AH2262">
        <f>Raw_Data[[#This Row],[Skor_Rasio]]+Raw_Data[[#This Row],[Skor_DP]]+Raw_Data[[#This Row],[Skor_Tenor]]+Raw_Data[[#This Row],[Skor_Telat]]</f>
        <v>6</v>
      </c>
      <c r="AI2262" t="str">
        <f>IF(Raw_Data[[#This Row],[Risk_Score]]&lt;=6,"Low Risk",IF(Raw_Data[[#This Row],[Risk_Score]]&lt;=8,"Medium Risk","High Risk"))</f>
        <v>Low Risk</v>
      </c>
      <c r="AJ2262">
        <f ca="1">IFERROR(DATEDIF(Raw_Data[[#This Row],[tanggal_pengajuan]],TODAY(),"m"),"N/A")</f>
        <v>6</v>
      </c>
      <c r="AK2262" t="str">
        <f ca="1">IF(ISNUMBER(Raw_Data[[#This Row],[MOB]]),IF(Raw_Data[[#This Row],[MOB]]&lt;6,"0-5 bulan",IF(Raw_Data[[#This Row],[MOB]]&lt;12,"6-11 bulan",IF(Raw_Data[[#This Row],[MOB]]&lt;24,"12-23 bulan","24+ bulan"))),"N/A")</f>
        <v>6-11 bulan</v>
      </c>
    </row>
    <row r="2263" spans="1:37" ht="14.25" customHeight="1" x14ac:dyDescent="0.45">
      <c r="A2263" t="s">
        <v>5205</v>
      </c>
      <c r="B2263" s="64">
        <v>46099</v>
      </c>
      <c r="C2263" s="1" t="str">
        <f t="shared" si="35"/>
        <v>March</v>
      </c>
      <c r="D2263" t="s">
        <v>381</v>
      </c>
      <c r="E2263" t="s">
        <v>5206</v>
      </c>
      <c r="F2263">
        <v>38</v>
      </c>
      <c r="G2263" t="s">
        <v>40</v>
      </c>
      <c r="H2263" t="s">
        <v>52</v>
      </c>
      <c r="I2263" s="2">
        <v>14956000</v>
      </c>
      <c r="J2263" s="3">
        <f>Raw_Data[[#This Row],[cicilan_per_bulan]]/Raw_Data[[#This Row],[penghasilan_bulanan]]</f>
        <v>4.7826959079967903E-2</v>
      </c>
      <c r="K2263" t="s">
        <v>42</v>
      </c>
      <c r="L2263" t="s">
        <v>43</v>
      </c>
      <c r="M2263" t="s">
        <v>55</v>
      </c>
      <c r="N2263" t="s">
        <v>65</v>
      </c>
      <c r="O2263" t="s">
        <v>46</v>
      </c>
      <c r="P2263" s="2">
        <v>28975000</v>
      </c>
      <c r="Q2263" s="2">
        <v>7244000</v>
      </c>
      <c r="R2263" t="str">
        <f>IF(Raw_Data[[#This Row],[persen_dp]]&lt;15%,"Low",IF(Raw_Data[[#This Row],[persen_dp]]&gt;25%,"High","Medium"))</f>
        <v>Medium</v>
      </c>
      <c r="S2263" s="3">
        <v>0.25</v>
      </c>
      <c r="T2263">
        <v>48</v>
      </c>
      <c r="U2263">
        <v>0.14499999999999999</v>
      </c>
      <c r="V2263" s="2">
        <v>715300</v>
      </c>
      <c r="W2263" s="2">
        <v>34334000</v>
      </c>
      <c r="X2263" t="str">
        <f>IF(OR(Raw_Data[[#This Row],[status_pembayaran]]="Macet",Raw_Data[[#This Row],[status_pembayaran]]="Kurang Lancar"),"Non Performing Loan","Performing")</f>
        <v>Performing</v>
      </c>
      <c r="Y2263" t="s">
        <v>47</v>
      </c>
      <c r="Z2263">
        <v>0</v>
      </c>
      <c r="AA2263">
        <v>0</v>
      </c>
      <c r="AB2263">
        <v>1</v>
      </c>
      <c r="AC2263" t="s">
        <v>104</v>
      </c>
      <c r="AD2263">
        <f>IF(Raw_Data[[#This Row],[rasio]]&lt;0.2,1,IF(Raw_Data[[#This Row],[rasio]]&lt;0.3,2,IF(Raw_Data[[#This Row],[rasio]]&lt;0.4,3,4)))</f>
        <v>1</v>
      </c>
      <c r="AE2263">
        <f>IF(Raw_Data[[#This Row],[kategori_dp]]="High",1,IF(Raw_Data[[#This Row],[kategori_dp]]="Medium",2,3))</f>
        <v>2</v>
      </c>
      <c r="AF2263">
        <f>IF(Raw_Data[[#This Row],[tenor_bulan]]&lt;=24,1,IF(Raw_Data[[#This Row],[tenor_bulan]]&lt;=36,2,IF(Raw_Data[[#This Row],[tenor_bulan]]&lt;=48,3,4)))</f>
        <v>3</v>
      </c>
      <c r="AG2263">
        <f>IF(Raw_Data[[#This Row],[jumlah_kali_telat]]=0,0,IF(Raw_Data[[#This Row],[jumlah_kali_telat]]&lt;=2,2,4))</f>
        <v>0</v>
      </c>
      <c r="AH2263">
        <f>Raw_Data[[#This Row],[Skor_Rasio]]+Raw_Data[[#This Row],[Skor_DP]]+Raw_Data[[#This Row],[Skor_Tenor]]+Raw_Data[[#This Row],[Skor_Telat]]</f>
        <v>6</v>
      </c>
      <c r="AI2263" t="str">
        <f>IF(Raw_Data[[#This Row],[Risk_Score]]&lt;=6,"Low Risk",IF(Raw_Data[[#This Row],[Risk_Score]]&lt;=8,"Medium Risk","High Risk"))</f>
        <v>Low Risk</v>
      </c>
      <c r="AJ2263">
        <f ca="1">IFERROR(DATEDIF(Raw_Data[[#This Row],[tanggal_pengajuan]],TODAY(),"m"),"N/A")</f>
        <v>7</v>
      </c>
      <c r="AK2263" t="str">
        <f ca="1">IF(ISNUMBER(Raw_Data[[#This Row],[MOB]]),IF(Raw_Data[[#This Row],[MOB]]&lt;6,"0-5 bulan",IF(Raw_Data[[#This Row],[MOB]]&lt;12,"6-11 bulan",IF(Raw_Data[[#This Row],[MOB]]&lt;24,"12-23 bulan","24+ bulan"))),"N/A")</f>
        <v>6-11 bulan</v>
      </c>
    </row>
    <row r="2264" spans="1:37" ht="14.25" customHeight="1" x14ac:dyDescent="0.45">
      <c r="A2264" t="s">
        <v>5207</v>
      </c>
      <c r="B2264" s="64">
        <v>46297</v>
      </c>
      <c r="C2264" s="1" t="str">
        <f t="shared" si="35"/>
        <v>October</v>
      </c>
      <c r="D2264" t="s">
        <v>1156</v>
      </c>
      <c r="E2264" t="s">
        <v>5208</v>
      </c>
      <c r="F2264">
        <v>54</v>
      </c>
      <c r="G2264" t="s">
        <v>40</v>
      </c>
      <c r="H2264" t="s">
        <v>41</v>
      </c>
      <c r="I2264" s="2">
        <v>7241000</v>
      </c>
      <c r="J2264" s="3">
        <f>Raw_Data[[#This Row],[cicilan_per_bulan]]/Raw_Data[[#This Row],[penghasilan_bulanan]]</f>
        <v>0.40408783317221381</v>
      </c>
      <c r="K2264" t="s">
        <v>205</v>
      </c>
      <c r="L2264" t="s">
        <v>110</v>
      </c>
      <c r="M2264" t="s">
        <v>55</v>
      </c>
      <c r="N2264" t="s">
        <v>121</v>
      </c>
      <c r="O2264" t="s">
        <v>122</v>
      </c>
      <c r="P2264" s="2">
        <v>36077000</v>
      </c>
      <c r="Q2264" s="2">
        <v>5411000</v>
      </c>
      <c r="R2264" t="str">
        <f>IF(Raw_Data[[#This Row],[persen_dp]]&lt;15%,"Low",IF(Raw_Data[[#This Row],[persen_dp]]&gt;25%,"High","Medium"))</f>
        <v>Medium</v>
      </c>
      <c r="S2264" s="3">
        <v>0.15</v>
      </c>
      <c r="T2264">
        <v>12</v>
      </c>
      <c r="U2264">
        <v>0.14499999999999999</v>
      </c>
      <c r="V2264" s="2">
        <v>2926000</v>
      </c>
      <c r="W2264" s="2">
        <v>35112000</v>
      </c>
      <c r="X2264" t="str">
        <f>IF(OR(Raw_Data[[#This Row],[status_pembayaran]]="Macet",Raw_Data[[#This Row],[status_pembayaran]]="Kurang Lancar"),"Non Performing Loan","Performing")</f>
        <v>Performing</v>
      </c>
      <c r="Y2264" t="s">
        <v>47</v>
      </c>
      <c r="Z2264">
        <v>0</v>
      </c>
      <c r="AA2264">
        <v>0</v>
      </c>
      <c r="AB2264">
        <v>1</v>
      </c>
      <c r="AC2264" t="s">
        <v>66</v>
      </c>
      <c r="AD2264">
        <f>IF(Raw_Data[[#This Row],[rasio]]&lt;0.2,1,IF(Raw_Data[[#This Row],[rasio]]&lt;0.3,2,IF(Raw_Data[[#This Row],[rasio]]&lt;0.4,3,4)))</f>
        <v>4</v>
      </c>
      <c r="AE2264">
        <f>IF(Raw_Data[[#This Row],[kategori_dp]]="High",1,IF(Raw_Data[[#This Row],[kategori_dp]]="Medium",2,3))</f>
        <v>2</v>
      </c>
      <c r="AF2264">
        <f>IF(Raw_Data[[#This Row],[tenor_bulan]]&lt;=24,1,IF(Raw_Data[[#This Row],[tenor_bulan]]&lt;=36,2,IF(Raw_Data[[#This Row],[tenor_bulan]]&lt;=48,3,4)))</f>
        <v>1</v>
      </c>
      <c r="AG2264">
        <f>IF(Raw_Data[[#This Row],[jumlah_kali_telat]]=0,0,IF(Raw_Data[[#This Row],[jumlah_kali_telat]]&lt;=2,2,4))</f>
        <v>0</v>
      </c>
      <c r="AH2264">
        <f>Raw_Data[[#This Row],[Skor_Rasio]]+Raw_Data[[#This Row],[Skor_DP]]+Raw_Data[[#This Row],[Skor_Tenor]]+Raw_Data[[#This Row],[Skor_Telat]]</f>
        <v>7</v>
      </c>
      <c r="AI2264" t="str">
        <f>IF(Raw_Data[[#This Row],[Risk_Score]]&lt;=6,"Low Risk",IF(Raw_Data[[#This Row],[Risk_Score]]&lt;=8,"Medium Risk","High Risk"))</f>
        <v>Medium Risk</v>
      </c>
      <c r="AJ2264">
        <f ca="1">IFERROR(DATEDIF(Raw_Data[[#This Row],[tanggal_pengajuan]],TODAY(),"m"),"N/A")</f>
        <v>0</v>
      </c>
      <c r="AK2264" t="str">
        <f ca="1">IF(ISNUMBER(Raw_Data[[#This Row],[MOB]]),IF(Raw_Data[[#This Row],[MOB]]&lt;6,"0-5 bulan",IF(Raw_Data[[#This Row],[MOB]]&lt;12,"6-11 bulan",IF(Raw_Data[[#This Row],[MOB]]&lt;24,"12-23 bulan","24+ bulan"))),"N/A")</f>
        <v>0-5 bulan</v>
      </c>
    </row>
    <row r="2265" spans="1:37" ht="14.25" customHeight="1" x14ac:dyDescent="0.45">
      <c r="A2265" t="s">
        <v>5209</v>
      </c>
      <c r="B2265" s="64">
        <v>46100</v>
      </c>
      <c r="C2265" s="1" t="str">
        <f t="shared" si="35"/>
        <v>March</v>
      </c>
      <c r="D2265" t="s">
        <v>882</v>
      </c>
      <c r="E2265" t="s">
        <v>5210</v>
      </c>
      <c r="F2265">
        <v>46</v>
      </c>
      <c r="G2265" t="s">
        <v>51</v>
      </c>
      <c r="H2265" t="s">
        <v>62</v>
      </c>
      <c r="I2265" s="2">
        <v>1848000</v>
      </c>
      <c r="J2265" s="3">
        <f>Raw_Data[[#This Row],[cicilan_per_bulan]]/Raw_Data[[#This Row],[penghasilan_bulanan]]</f>
        <v>0.25086580086580085</v>
      </c>
      <c r="K2265" t="s">
        <v>188</v>
      </c>
      <c r="L2265" t="s">
        <v>154</v>
      </c>
      <c r="M2265" t="s">
        <v>55</v>
      </c>
      <c r="N2265" t="s">
        <v>56</v>
      </c>
      <c r="O2265" t="s">
        <v>57</v>
      </c>
      <c r="P2265" s="2">
        <v>17604000</v>
      </c>
      <c r="Q2265" s="2">
        <v>3521000</v>
      </c>
      <c r="R2265" t="str">
        <f>IF(Raw_Data[[#This Row],[persen_dp]]&lt;15%,"Low",IF(Raw_Data[[#This Row],[persen_dp]]&gt;25%,"High","Medium"))</f>
        <v>Medium</v>
      </c>
      <c r="S2265" s="3">
        <v>0.2</v>
      </c>
      <c r="T2265">
        <v>48</v>
      </c>
      <c r="U2265">
        <v>0.14499999999999999</v>
      </c>
      <c r="V2265" s="2">
        <v>463600</v>
      </c>
      <c r="W2265" s="2">
        <v>22251000</v>
      </c>
      <c r="X2265" t="str">
        <f>IF(OR(Raw_Data[[#This Row],[status_pembayaran]]="Macet",Raw_Data[[#This Row],[status_pembayaran]]="Kurang Lancar"),"Non Performing Loan","Performing")</f>
        <v>Performing</v>
      </c>
      <c r="Y2265" t="s">
        <v>47</v>
      </c>
      <c r="Z2265">
        <v>0</v>
      </c>
      <c r="AA2265">
        <v>0</v>
      </c>
      <c r="AB2265">
        <v>1</v>
      </c>
      <c r="AC2265" t="s">
        <v>104</v>
      </c>
      <c r="AD2265">
        <f>IF(Raw_Data[[#This Row],[rasio]]&lt;0.2,1,IF(Raw_Data[[#This Row],[rasio]]&lt;0.3,2,IF(Raw_Data[[#This Row],[rasio]]&lt;0.4,3,4)))</f>
        <v>2</v>
      </c>
      <c r="AE2265">
        <f>IF(Raw_Data[[#This Row],[kategori_dp]]="High",1,IF(Raw_Data[[#This Row],[kategori_dp]]="Medium",2,3))</f>
        <v>2</v>
      </c>
      <c r="AF2265">
        <f>IF(Raw_Data[[#This Row],[tenor_bulan]]&lt;=24,1,IF(Raw_Data[[#This Row],[tenor_bulan]]&lt;=36,2,IF(Raw_Data[[#This Row],[tenor_bulan]]&lt;=48,3,4)))</f>
        <v>3</v>
      </c>
      <c r="AG2265">
        <f>IF(Raw_Data[[#This Row],[jumlah_kali_telat]]=0,0,IF(Raw_Data[[#This Row],[jumlah_kali_telat]]&lt;=2,2,4))</f>
        <v>0</v>
      </c>
      <c r="AH2265">
        <f>Raw_Data[[#This Row],[Skor_Rasio]]+Raw_Data[[#This Row],[Skor_DP]]+Raw_Data[[#This Row],[Skor_Tenor]]+Raw_Data[[#This Row],[Skor_Telat]]</f>
        <v>7</v>
      </c>
      <c r="AI2265" t="str">
        <f>IF(Raw_Data[[#This Row],[Risk_Score]]&lt;=6,"Low Risk",IF(Raw_Data[[#This Row],[Risk_Score]]&lt;=8,"Medium Risk","High Risk"))</f>
        <v>Medium Risk</v>
      </c>
      <c r="AJ2265">
        <f ca="1">IFERROR(DATEDIF(Raw_Data[[#This Row],[tanggal_pengajuan]],TODAY(),"m"),"N/A")</f>
        <v>7</v>
      </c>
      <c r="AK2265" t="str">
        <f ca="1">IF(ISNUMBER(Raw_Data[[#This Row],[MOB]]),IF(Raw_Data[[#This Row],[MOB]]&lt;6,"0-5 bulan",IF(Raw_Data[[#This Row],[MOB]]&lt;12,"6-11 bulan",IF(Raw_Data[[#This Row],[MOB]]&lt;24,"12-23 bulan","24+ bulan"))),"N/A")</f>
        <v>6-11 bulan</v>
      </c>
    </row>
    <row r="2266" spans="1:37" ht="14.25" customHeight="1" x14ac:dyDescent="0.45">
      <c r="A2266" t="s">
        <v>5211</v>
      </c>
      <c r="B2266" s="64">
        <v>46093</v>
      </c>
      <c r="C2266" s="1" t="str">
        <f t="shared" si="35"/>
        <v>March</v>
      </c>
      <c r="D2266" t="s">
        <v>2081</v>
      </c>
      <c r="E2266" t="s">
        <v>5212</v>
      </c>
      <c r="F2266">
        <v>46</v>
      </c>
      <c r="G2266" t="s">
        <v>51</v>
      </c>
      <c r="H2266" t="s">
        <v>176</v>
      </c>
      <c r="I2266" s="2">
        <v>4813000</v>
      </c>
      <c r="J2266" s="3">
        <f>Raw_Data[[#This Row],[cicilan_per_bulan]]/Raw_Data[[#This Row],[penghasilan_bulanan]]</f>
        <v>0.42917099522127572</v>
      </c>
      <c r="K2266" t="s">
        <v>188</v>
      </c>
      <c r="L2266" t="s">
        <v>154</v>
      </c>
      <c r="M2266" t="s">
        <v>55</v>
      </c>
      <c r="N2266" t="s">
        <v>121</v>
      </c>
      <c r="O2266" t="s">
        <v>122</v>
      </c>
      <c r="P2266" s="2">
        <v>35928000</v>
      </c>
      <c r="Q2266" s="2">
        <v>5389000</v>
      </c>
      <c r="R2266" t="str">
        <f>IF(Raw_Data[[#This Row],[persen_dp]]&lt;15%,"Low",IF(Raw_Data[[#This Row],[persen_dp]]&gt;25%,"High","Medium"))</f>
        <v>Medium</v>
      </c>
      <c r="S2266" s="3">
        <v>0.15</v>
      </c>
      <c r="T2266">
        <v>18</v>
      </c>
      <c r="U2266">
        <v>0.14499999999999999</v>
      </c>
      <c r="V2266" s="2">
        <v>2065600</v>
      </c>
      <c r="W2266" s="2">
        <v>37181000</v>
      </c>
      <c r="X2266" t="str">
        <f>IF(OR(Raw_Data[[#This Row],[status_pembayaran]]="Macet",Raw_Data[[#This Row],[status_pembayaran]]="Kurang Lancar"),"Non Performing Loan","Performing")</f>
        <v>Performing</v>
      </c>
      <c r="Y2266" t="s">
        <v>47</v>
      </c>
      <c r="Z2266">
        <v>0</v>
      </c>
      <c r="AA2266">
        <v>0</v>
      </c>
      <c r="AB2266">
        <v>1</v>
      </c>
      <c r="AD2266">
        <f>IF(Raw_Data[[#This Row],[rasio]]&lt;0.2,1,IF(Raw_Data[[#This Row],[rasio]]&lt;0.3,2,IF(Raw_Data[[#This Row],[rasio]]&lt;0.4,3,4)))</f>
        <v>4</v>
      </c>
      <c r="AE2266">
        <f>IF(Raw_Data[[#This Row],[kategori_dp]]="High",1,IF(Raw_Data[[#This Row],[kategori_dp]]="Medium",2,3))</f>
        <v>2</v>
      </c>
      <c r="AF2266">
        <f>IF(Raw_Data[[#This Row],[tenor_bulan]]&lt;=24,1,IF(Raw_Data[[#This Row],[tenor_bulan]]&lt;=36,2,IF(Raw_Data[[#This Row],[tenor_bulan]]&lt;=48,3,4)))</f>
        <v>1</v>
      </c>
      <c r="AG2266">
        <f>IF(Raw_Data[[#This Row],[jumlah_kali_telat]]=0,0,IF(Raw_Data[[#This Row],[jumlah_kali_telat]]&lt;=2,2,4))</f>
        <v>0</v>
      </c>
      <c r="AH2266">
        <f>Raw_Data[[#This Row],[Skor_Rasio]]+Raw_Data[[#This Row],[Skor_DP]]+Raw_Data[[#This Row],[Skor_Tenor]]+Raw_Data[[#This Row],[Skor_Telat]]</f>
        <v>7</v>
      </c>
      <c r="AI2266" t="str">
        <f>IF(Raw_Data[[#This Row],[Risk_Score]]&lt;=6,"Low Risk",IF(Raw_Data[[#This Row],[Risk_Score]]&lt;=8,"Medium Risk","High Risk"))</f>
        <v>Medium Risk</v>
      </c>
      <c r="AJ2266">
        <f ca="1">IFERROR(DATEDIF(Raw_Data[[#This Row],[tanggal_pengajuan]],TODAY(),"m"),"N/A")</f>
        <v>7</v>
      </c>
      <c r="AK2266" t="str">
        <f ca="1">IF(ISNUMBER(Raw_Data[[#This Row],[MOB]]),IF(Raw_Data[[#This Row],[MOB]]&lt;6,"0-5 bulan",IF(Raw_Data[[#This Row],[MOB]]&lt;12,"6-11 bulan",IF(Raw_Data[[#This Row],[MOB]]&lt;24,"12-23 bulan","24+ bulan"))),"N/A")</f>
        <v>6-11 bulan</v>
      </c>
    </row>
    <row r="2267" spans="1:37" ht="14.25" customHeight="1" x14ac:dyDescent="0.45">
      <c r="A2267" t="s">
        <v>5213</v>
      </c>
      <c r="B2267" s="64">
        <v>46067</v>
      </c>
      <c r="C2267" s="1" t="str">
        <f t="shared" si="35"/>
        <v>February</v>
      </c>
      <c r="D2267" t="s">
        <v>436</v>
      </c>
      <c r="E2267" t="s">
        <v>5214</v>
      </c>
      <c r="F2267">
        <v>28</v>
      </c>
      <c r="G2267" t="s">
        <v>51</v>
      </c>
      <c r="H2267" t="s">
        <v>52</v>
      </c>
      <c r="I2267" s="2">
        <v>5700000</v>
      </c>
      <c r="J2267" s="3">
        <f>Raw_Data[[#This Row],[cicilan_per_bulan]]/Raw_Data[[#This Row],[penghasilan_bulanan]]</f>
        <v>6.1771929824561402E-2</v>
      </c>
      <c r="K2267" t="s">
        <v>81</v>
      </c>
      <c r="L2267" t="s">
        <v>82</v>
      </c>
      <c r="M2267" t="s">
        <v>44</v>
      </c>
      <c r="N2267" t="s">
        <v>228</v>
      </c>
      <c r="O2267" t="s">
        <v>57</v>
      </c>
      <c r="P2267" s="2">
        <v>18840000</v>
      </c>
      <c r="Q2267" s="2">
        <v>6594000</v>
      </c>
      <c r="R2267" t="str">
        <f>IF(Raw_Data[[#This Row],[persen_dp]]&lt;15%,"Low",IF(Raw_Data[[#This Row],[persen_dp]]&gt;25%,"High","Medium"))</f>
        <v>High</v>
      </c>
      <c r="S2267" s="3">
        <v>0.35</v>
      </c>
      <c r="T2267">
        <v>60</v>
      </c>
      <c r="U2267">
        <v>0.14499999999999999</v>
      </c>
      <c r="V2267" s="2">
        <v>352100</v>
      </c>
      <c r="W2267" s="2">
        <v>21125000</v>
      </c>
      <c r="X2267" t="str">
        <f>IF(OR(Raw_Data[[#This Row],[status_pembayaran]]="Macet",Raw_Data[[#This Row],[status_pembayaran]]="Kurang Lancar"),"Non Performing Loan","Performing")</f>
        <v>Performing</v>
      </c>
      <c r="Y2267" t="s">
        <v>47</v>
      </c>
      <c r="Z2267">
        <v>0</v>
      </c>
      <c r="AA2267">
        <v>0</v>
      </c>
      <c r="AB2267">
        <v>1</v>
      </c>
      <c r="AD2267">
        <f>IF(Raw_Data[[#This Row],[rasio]]&lt;0.2,1,IF(Raw_Data[[#This Row],[rasio]]&lt;0.3,2,IF(Raw_Data[[#This Row],[rasio]]&lt;0.4,3,4)))</f>
        <v>1</v>
      </c>
      <c r="AE2267">
        <f>IF(Raw_Data[[#This Row],[kategori_dp]]="High",1,IF(Raw_Data[[#This Row],[kategori_dp]]="Medium",2,3))</f>
        <v>1</v>
      </c>
      <c r="AF2267">
        <f>IF(Raw_Data[[#This Row],[tenor_bulan]]&lt;=24,1,IF(Raw_Data[[#This Row],[tenor_bulan]]&lt;=36,2,IF(Raw_Data[[#This Row],[tenor_bulan]]&lt;=48,3,4)))</f>
        <v>4</v>
      </c>
      <c r="AG2267">
        <f>IF(Raw_Data[[#This Row],[jumlah_kali_telat]]=0,0,IF(Raw_Data[[#This Row],[jumlah_kali_telat]]&lt;=2,2,4))</f>
        <v>0</v>
      </c>
      <c r="AH2267">
        <f>Raw_Data[[#This Row],[Skor_Rasio]]+Raw_Data[[#This Row],[Skor_DP]]+Raw_Data[[#This Row],[Skor_Tenor]]+Raw_Data[[#This Row],[Skor_Telat]]</f>
        <v>6</v>
      </c>
      <c r="AI2267" t="str">
        <f>IF(Raw_Data[[#This Row],[Risk_Score]]&lt;=6,"Low Risk",IF(Raw_Data[[#This Row],[Risk_Score]]&lt;=8,"Medium Risk","High Risk"))</f>
        <v>Low Risk</v>
      </c>
      <c r="AJ2267">
        <f ca="1">IFERROR(DATEDIF(Raw_Data[[#This Row],[tanggal_pengajuan]],TODAY(),"m"),"N/A")</f>
        <v>8</v>
      </c>
      <c r="AK2267" t="str">
        <f ca="1">IF(ISNUMBER(Raw_Data[[#This Row],[MOB]]),IF(Raw_Data[[#This Row],[MOB]]&lt;6,"0-5 bulan",IF(Raw_Data[[#This Row],[MOB]]&lt;12,"6-11 bulan",IF(Raw_Data[[#This Row],[MOB]]&lt;24,"12-23 bulan","24+ bulan"))),"N/A")</f>
        <v>6-11 bulan</v>
      </c>
    </row>
    <row r="2268" spans="1:37" ht="14.25" customHeight="1" x14ac:dyDescent="0.45">
      <c r="A2268" t="s">
        <v>5215</v>
      </c>
      <c r="B2268" s="64">
        <v>46069</v>
      </c>
      <c r="C2268" s="1" t="str">
        <f t="shared" si="35"/>
        <v>February</v>
      </c>
      <c r="D2268" t="s">
        <v>852</v>
      </c>
      <c r="E2268" t="s">
        <v>5216</v>
      </c>
      <c r="F2268">
        <v>55</v>
      </c>
      <c r="G2268" t="s">
        <v>51</v>
      </c>
      <c r="H2268" t="s">
        <v>101</v>
      </c>
      <c r="I2268" s="2">
        <v>3924000</v>
      </c>
      <c r="J2268" s="3">
        <f>Raw_Data[[#This Row],[cicilan_per_bulan]]/Raw_Data[[#This Row],[penghasilan_bulanan]]</f>
        <v>0.23083588175331293</v>
      </c>
      <c r="K2268" t="s">
        <v>81</v>
      </c>
      <c r="L2268" t="s">
        <v>82</v>
      </c>
      <c r="M2268" t="s">
        <v>55</v>
      </c>
      <c r="N2268" t="s">
        <v>231</v>
      </c>
      <c r="O2268" t="s">
        <v>232</v>
      </c>
      <c r="P2268" s="2">
        <v>39382000</v>
      </c>
      <c r="Q2268" s="2">
        <v>7876000</v>
      </c>
      <c r="R2268" t="str">
        <f>IF(Raw_Data[[#This Row],[persen_dp]]&lt;15%,"Low",IF(Raw_Data[[#This Row],[persen_dp]]&gt;25%,"High","Medium"))</f>
        <v>Medium</v>
      </c>
      <c r="S2268" s="3">
        <v>0.2</v>
      </c>
      <c r="T2268">
        <v>60</v>
      </c>
      <c r="U2268">
        <v>0.14499999999999999</v>
      </c>
      <c r="V2268" s="2">
        <v>905800</v>
      </c>
      <c r="W2268" s="2">
        <v>54348000</v>
      </c>
      <c r="X2268" t="str">
        <f>IF(OR(Raw_Data[[#This Row],[status_pembayaran]]="Macet",Raw_Data[[#This Row],[status_pembayaran]]="Kurang Lancar"),"Non Performing Loan","Performing")</f>
        <v>Performing</v>
      </c>
      <c r="Y2268" t="s">
        <v>47</v>
      </c>
      <c r="Z2268">
        <v>0</v>
      </c>
      <c r="AA2268">
        <v>0</v>
      </c>
      <c r="AB2268">
        <v>1</v>
      </c>
      <c r="AC2268" t="s">
        <v>104</v>
      </c>
      <c r="AD2268">
        <f>IF(Raw_Data[[#This Row],[rasio]]&lt;0.2,1,IF(Raw_Data[[#This Row],[rasio]]&lt;0.3,2,IF(Raw_Data[[#This Row],[rasio]]&lt;0.4,3,4)))</f>
        <v>2</v>
      </c>
      <c r="AE2268">
        <f>IF(Raw_Data[[#This Row],[kategori_dp]]="High",1,IF(Raw_Data[[#This Row],[kategori_dp]]="Medium",2,3))</f>
        <v>2</v>
      </c>
      <c r="AF2268">
        <f>IF(Raw_Data[[#This Row],[tenor_bulan]]&lt;=24,1,IF(Raw_Data[[#This Row],[tenor_bulan]]&lt;=36,2,IF(Raw_Data[[#This Row],[tenor_bulan]]&lt;=48,3,4)))</f>
        <v>4</v>
      </c>
      <c r="AG2268">
        <f>IF(Raw_Data[[#This Row],[jumlah_kali_telat]]=0,0,IF(Raw_Data[[#This Row],[jumlah_kali_telat]]&lt;=2,2,4))</f>
        <v>0</v>
      </c>
      <c r="AH2268">
        <f>Raw_Data[[#This Row],[Skor_Rasio]]+Raw_Data[[#This Row],[Skor_DP]]+Raw_Data[[#This Row],[Skor_Tenor]]+Raw_Data[[#This Row],[Skor_Telat]]</f>
        <v>8</v>
      </c>
      <c r="AI2268" t="str">
        <f>IF(Raw_Data[[#This Row],[Risk_Score]]&lt;=6,"Low Risk",IF(Raw_Data[[#This Row],[Risk_Score]]&lt;=8,"Medium Risk","High Risk"))</f>
        <v>Medium Risk</v>
      </c>
      <c r="AJ2268">
        <f ca="1">IFERROR(DATEDIF(Raw_Data[[#This Row],[tanggal_pengajuan]],TODAY(),"m"),"N/A")</f>
        <v>8</v>
      </c>
      <c r="AK2268" t="str">
        <f ca="1">IF(ISNUMBER(Raw_Data[[#This Row],[MOB]]),IF(Raw_Data[[#This Row],[MOB]]&lt;6,"0-5 bulan",IF(Raw_Data[[#This Row],[MOB]]&lt;12,"6-11 bulan",IF(Raw_Data[[#This Row],[MOB]]&lt;24,"12-23 bulan","24+ bulan"))),"N/A")</f>
        <v>6-11 bulan</v>
      </c>
    </row>
    <row r="2269" spans="1:37" ht="14.25" customHeight="1" x14ac:dyDescent="0.45">
      <c r="A2269" t="s">
        <v>5217</v>
      </c>
      <c r="B2269" s="64">
        <v>46121</v>
      </c>
      <c r="C2269" s="1" t="str">
        <f t="shared" si="35"/>
        <v>April</v>
      </c>
      <c r="D2269" t="s">
        <v>1454</v>
      </c>
      <c r="E2269" t="s">
        <v>5218</v>
      </c>
      <c r="F2269">
        <v>43</v>
      </c>
      <c r="G2269" t="s">
        <v>40</v>
      </c>
      <c r="H2269" t="s">
        <v>41</v>
      </c>
      <c r="I2269" s="2">
        <v>7856000</v>
      </c>
      <c r="J2269" s="3">
        <f>Raw_Data[[#This Row],[cicilan_per_bulan]]/Raw_Data[[#This Row],[penghasilan_bulanan]]</f>
        <v>0.12960794297352343</v>
      </c>
      <c r="K2269" t="s">
        <v>286</v>
      </c>
      <c r="L2269" t="s">
        <v>154</v>
      </c>
      <c r="M2269" t="s">
        <v>55</v>
      </c>
      <c r="N2269" t="s">
        <v>231</v>
      </c>
      <c r="O2269" t="s">
        <v>232</v>
      </c>
      <c r="P2269" s="2">
        <v>39350000</v>
      </c>
      <c r="Q2269" s="2">
        <v>3935000</v>
      </c>
      <c r="R2269" t="str">
        <f>IF(Raw_Data[[#This Row],[persen_dp]]&lt;15%,"Low",IF(Raw_Data[[#This Row],[persen_dp]]&gt;25%,"High","Medium"))</f>
        <v>Low</v>
      </c>
      <c r="S2269" s="3">
        <v>0.1</v>
      </c>
      <c r="T2269">
        <v>60</v>
      </c>
      <c r="U2269">
        <v>0.14499999999999999</v>
      </c>
      <c r="V2269" s="2">
        <v>1018200</v>
      </c>
      <c r="W2269" s="2">
        <v>61090000</v>
      </c>
      <c r="X2269" t="str">
        <f>IF(OR(Raw_Data[[#This Row],[status_pembayaran]]="Macet",Raw_Data[[#This Row],[status_pembayaran]]="Kurang Lancar"),"Non Performing Loan","Performing")</f>
        <v>Performing</v>
      </c>
      <c r="Y2269" t="s">
        <v>47</v>
      </c>
      <c r="Z2269">
        <v>0</v>
      </c>
      <c r="AA2269">
        <v>0</v>
      </c>
      <c r="AB2269">
        <v>1</v>
      </c>
      <c r="AD2269">
        <f>IF(Raw_Data[[#This Row],[rasio]]&lt;0.2,1,IF(Raw_Data[[#This Row],[rasio]]&lt;0.3,2,IF(Raw_Data[[#This Row],[rasio]]&lt;0.4,3,4)))</f>
        <v>1</v>
      </c>
      <c r="AE2269">
        <f>IF(Raw_Data[[#This Row],[kategori_dp]]="High",1,IF(Raw_Data[[#This Row],[kategori_dp]]="Medium",2,3))</f>
        <v>3</v>
      </c>
      <c r="AF2269">
        <f>IF(Raw_Data[[#This Row],[tenor_bulan]]&lt;=24,1,IF(Raw_Data[[#This Row],[tenor_bulan]]&lt;=36,2,IF(Raw_Data[[#This Row],[tenor_bulan]]&lt;=48,3,4)))</f>
        <v>4</v>
      </c>
      <c r="AG2269">
        <f>IF(Raw_Data[[#This Row],[jumlah_kali_telat]]=0,0,IF(Raw_Data[[#This Row],[jumlah_kali_telat]]&lt;=2,2,4))</f>
        <v>0</v>
      </c>
      <c r="AH2269">
        <f>Raw_Data[[#This Row],[Skor_Rasio]]+Raw_Data[[#This Row],[Skor_DP]]+Raw_Data[[#This Row],[Skor_Tenor]]+Raw_Data[[#This Row],[Skor_Telat]]</f>
        <v>8</v>
      </c>
      <c r="AI2269" t="str">
        <f>IF(Raw_Data[[#This Row],[Risk_Score]]&lt;=6,"Low Risk",IF(Raw_Data[[#This Row],[Risk_Score]]&lt;=8,"Medium Risk","High Risk"))</f>
        <v>Medium Risk</v>
      </c>
      <c r="AJ2269">
        <f ca="1">IFERROR(DATEDIF(Raw_Data[[#This Row],[tanggal_pengajuan]],TODAY(),"m"),"N/A")</f>
        <v>6</v>
      </c>
      <c r="AK2269" t="str">
        <f ca="1">IF(ISNUMBER(Raw_Data[[#This Row],[MOB]]),IF(Raw_Data[[#This Row],[MOB]]&lt;6,"0-5 bulan",IF(Raw_Data[[#This Row],[MOB]]&lt;12,"6-11 bulan",IF(Raw_Data[[#This Row],[MOB]]&lt;24,"12-23 bulan","24+ bulan"))),"N/A")</f>
        <v>6-11 bulan</v>
      </c>
    </row>
    <row r="2270" spans="1:37" ht="14.25" customHeight="1" x14ac:dyDescent="0.45">
      <c r="A2270" t="s">
        <v>5219</v>
      </c>
      <c r="B2270" s="64">
        <v>46051</v>
      </c>
      <c r="C2270" s="1" t="str">
        <f t="shared" si="35"/>
        <v>January</v>
      </c>
      <c r="D2270" t="s">
        <v>1484</v>
      </c>
      <c r="E2270" t="s">
        <v>5220</v>
      </c>
      <c r="F2270">
        <v>54</v>
      </c>
      <c r="G2270" t="s">
        <v>40</v>
      </c>
      <c r="H2270" t="s">
        <v>41</v>
      </c>
      <c r="I2270" s="2">
        <v>5010000</v>
      </c>
      <c r="J2270" s="3">
        <f>Raw_Data[[#This Row],[cicilan_per_bulan]]/Raw_Data[[#This Row],[penghasilan_bulanan]]</f>
        <v>6.6087824351297411E-2</v>
      </c>
      <c r="K2270" t="s">
        <v>167</v>
      </c>
      <c r="L2270" t="s">
        <v>110</v>
      </c>
      <c r="M2270" t="s">
        <v>72</v>
      </c>
      <c r="N2270" t="s">
        <v>97</v>
      </c>
      <c r="O2270" t="s">
        <v>57</v>
      </c>
      <c r="P2270" s="2">
        <v>16763000</v>
      </c>
      <c r="Q2270" s="2">
        <v>6705000</v>
      </c>
      <c r="R2270" t="str">
        <f>IF(Raw_Data[[#This Row],[persen_dp]]&lt;15%,"Low",IF(Raw_Data[[#This Row],[persen_dp]]&gt;25%,"High","Medium"))</f>
        <v>High</v>
      </c>
      <c r="S2270" s="3">
        <v>0.4</v>
      </c>
      <c r="T2270">
        <v>48</v>
      </c>
      <c r="U2270">
        <v>0.14499999999999999</v>
      </c>
      <c r="V2270" s="2">
        <v>331100</v>
      </c>
      <c r="W2270" s="2">
        <v>15892000</v>
      </c>
      <c r="X2270" t="str">
        <f>IF(OR(Raw_Data[[#This Row],[status_pembayaran]]="Macet",Raw_Data[[#This Row],[status_pembayaran]]="Kurang Lancar"),"Non Performing Loan","Performing")</f>
        <v>Performing</v>
      </c>
      <c r="Y2270" t="s">
        <v>47</v>
      </c>
      <c r="Z2270">
        <v>0</v>
      </c>
      <c r="AA2270">
        <v>0</v>
      </c>
      <c r="AB2270">
        <v>1</v>
      </c>
      <c r="AC2270" t="s">
        <v>137</v>
      </c>
      <c r="AD2270">
        <f>IF(Raw_Data[[#This Row],[rasio]]&lt;0.2,1,IF(Raw_Data[[#This Row],[rasio]]&lt;0.3,2,IF(Raw_Data[[#This Row],[rasio]]&lt;0.4,3,4)))</f>
        <v>1</v>
      </c>
      <c r="AE2270">
        <f>IF(Raw_Data[[#This Row],[kategori_dp]]="High",1,IF(Raw_Data[[#This Row],[kategori_dp]]="Medium",2,3))</f>
        <v>1</v>
      </c>
      <c r="AF2270">
        <f>IF(Raw_Data[[#This Row],[tenor_bulan]]&lt;=24,1,IF(Raw_Data[[#This Row],[tenor_bulan]]&lt;=36,2,IF(Raw_Data[[#This Row],[tenor_bulan]]&lt;=48,3,4)))</f>
        <v>3</v>
      </c>
      <c r="AG2270">
        <f>IF(Raw_Data[[#This Row],[jumlah_kali_telat]]=0,0,IF(Raw_Data[[#This Row],[jumlah_kali_telat]]&lt;=2,2,4))</f>
        <v>0</v>
      </c>
      <c r="AH2270">
        <f>Raw_Data[[#This Row],[Skor_Rasio]]+Raw_Data[[#This Row],[Skor_DP]]+Raw_Data[[#This Row],[Skor_Tenor]]+Raw_Data[[#This Row],[Skor_Telat]]</f>
        <v>5</v>
      </c>
      <c r="AI2270" t="str">
        <f>IF(Raw_Data[[#This Row],[Risk_Score]]&lt;=6,"Low Risk",IF(Raw_Data[[#This Row],[Risk_Score]]&lt;=8,"Medium Risk","High Risk"))</f>
        <v>Low Risk</v>
      </c>
      <c r="AJ2270">
        <f ca="1">IFERROR(DATEDIF(Raw_Data[[#This Row],[tanggal_pengajuan]],TODAY(),"m"),"N/A")</f>
        <v>8</v>
      </c>
      <c r="AK2270" t="str">
        <f ca="1">IF(ISNUMBER(Raw_Data[[#This Row],[MOB]]),IF(Raw_Data[[#This Row],[MOB]]&lt;6,"0-5 bulan",IF(Raw_Data[[#This Row],[MOB]]&lt;12,"6-11 bulan",IF(Raw_Data[[#This Row],[MOB]]&lt;24,"12-23 bulan","24+ bulan"))),"N/A")</f>
        <v>6-11 bulan</v>
      </c>
    </row>
    <row r="2271" spans="1:37" ht="14.25" customHeight="1" x14ac:dyDescent="0.45">
      <c r="A2271" t="s">
        <v>5221</v>
      </c>
      <c r="B2271" s="64">
        <v>46109</v>
      </c>
      <c r="C2271" s="1" t="str">
        <f t="shared" si="35"/>
        <v>March</v>
      </c>
      <c r="D2271" t="s">
        <v>1312</v>
      </c>
      <c r="E2271" t="s">
        <v>5222</v>
      </c>
      <c r="F2271">
        <v>35</v>
      </c>
      <c r="G2271" t="s">
        <v>51</v>
      </c>
      <c r="H2271" t="s">
        <v>41</v>
      </c>
      <c r="I2271" s="2">
        <v>5412000</v>
      </c>
      <c r="J2271" s="3">
        <f>Raw_Data[[#This Row],[cicilan_per_bulan]]/Raw_Data[[#This Row],[penghasilan_bulanan]]</f>
        <v>0.21326681448632667</v>
      </c>
      <c r="K2271" t="s">
        <v>102</v>
      </c>
      <c r="L2271" t="s">
        <v>103</v>
      </c>
      <c r="M2271" t="s">
        <v>44</v>
      </c>
      <c r="N2271" t="s">
        <v>129</v>
      </c>
      <c r="O2271" t="s">
        <v>130</v>
      </c>
      <c r="P2271" s="2">
        <v>24379000</v>
      </c>
      <c r="Q2271" s="2">
        <v>7314000</v>
      </c>
      <c r="R2271" t="str">
        <f>IF(Raw_Data[[#This Row],[persen_dp]]&lt;15%,"Low",IF(Raw_Data[[#This Row],[persen_dp]]&gt;25%,"High","Medium"))</f>
        <v>High</v>
      </c>
      <c r="S2271" s="3">
        <v>0.3</v>
      </c>
      <c r="T2271">
        <v>18</v>
      </c>
      <c r="U2271">
        <v>0.14499999999999999</v>
      </c>
      <c r="V2271" s="2">
        <v>1154200</v>
      </c>
      <c r="W2271" s="2">
        <v>20776000</v>
      </c>
      <c r="X2271" t="str">
        <f>IF(OR(Raw_Data[[#This Row],[status_pembayaran]]="Macet",Raw_Data[[#This Row],[status_pembayaran]]="Kurang Lancar"),"Non Performing Loan","Performing")</f>
        <v>Performing</v>
      </c>
      <c r="Y2271" t="s">
        <v>47</v>
      </c>
      <c r="Z2271">
        <v>0</v>
      </c>
      <c r="AA2271">
        <v>0</v>
      </c>
      <c r="AB2271">
        <v>1</v>
      </c>
      <c r="AC2271" t="s">
        <v>58</v>
      </c>
      <c r="AD2271">
        <f>IF(Raw_Data[[#This Row],[rasio]]&lt;0.2,1,IF(Raw_Data[[#This Row],[rasio]]&lt;0.3,2,IF(Raw_Data[[#This Row],[rasio]]&lt;0.4,3,4)))</f>
        <v>2</v>
      </c>
      <c r="AE2271">
        <f>IF(Raw_Data[[#This Row],[kategori_dp]]="High",1,IF(Raw_Data[[#This Row],[kategori_dp]]="Medium",2,3))</f>
        <v>1</v>
      </c>
      <c r="AF2271">
        <f>IF(Raw_Data[[#This Row],[tenor_bulan]]&lt;=24,1,IF(Raw_Data[[#This Row],[tenor_bulan]]&lt;=36,2,IF(Raw_Data[[#This Row],[tenor_bulan]]&lt;=48,3,4)))</f>
        <v>1</v>
      </c>
      <c r="AG2271">
        <f>IF(Raw_Data[[#This Row],[jumlah_kali_telat]]=0,0,IF(Raw_Data[[#This Row],[jumlah_kali_telat]]&lt;=2,2,4))</f>
        <v>0</v>
      </c>
      <c r="AH2271">
        <f>Raw_Data[[#This Row],[Skor_Rasio]]+Raw_Data[[#This Row],[Skor_DP]]+Raw_Data[[#This Row],[Skor_Tenor]]+Raw_Data[[#This Row],[Skor_Telat]]</f>
        <v>4</v>
      </c>
      <c r="AI2271" t="str">
        <f>IF(Raw_Data[[#This Row],[Risk_Score]]&lt;=6,"Low Risk",IF(Raw_Data[[#This Row],[Risk_Score]]&lt;=8,"Medium Risk","High Risk"))</f>
        <v>Low Risk</v>
      </c>
      <c r="AJ2271">
        <f ca="1">IFERROR(DATEDIF(Raw_Data[[#This Row],[tanggal_pengajuan]],TODAY(),"m"),"N/A")</f>
        <v>6</v>
      </c>
      <c r="AK2271" t="str">
        <f ca="1">IF(ISNUMBER(Raw_Data[[#This Row],[MOB]]),IF(Raw_Data[[#This Row],[MOB]]&lt;6,"0-5 bulan",IF(Raw_Data[[#This Row],[MOB]]&lt;12,"6-11 bulan",IF(Raw_Data[[#This Row],[MOB]]&lt;24,"12-23 bulan","24+ bulan"))),"N/A")</f>
        <v>6-11 bulan</v>
      </c>
    </row>
    <row r="2272" spans="1:37" ht="14.25" customHeight="1" x14ac:dyDescent="0.45">
      <c r="A2272" t="s">
        <v>5223</v>
      </c>
      <c r="B2272" s="64">
        <v>46059</v>
      </c>
      <c r="C2272" s="1" t="str">
        <f t="shared" si="35"/>
        <v>February</v>
      </c>
      <c r="D2272" t="s">
        <v>660</v>
      </c>
      <c r="E2272" t="s">
        <v>5224</v>
      </c>
      <c r="F2272">
        <v>39</v>
      </c>
      <c r="G2272" t="s">
        <v>40</v>
      </c>
      <c r="H2272" t="s">
        <v>41</v>
      </c>
      <c r="I2272" s="2">
        <v>4800000</v>
      </c>
      <c r="J2272" s="3">
        <f>Raw_Data[[#This Row],[cicilan_per_bulan]]/Raw_Data[[#This Row],[penghasilan_bulanan]]</f>
        <v>0.14629166666666665</v>
      </c>
      <c r="K2272" t="s">
        <v>63</v>
      </c>
      <c r="L2272" t="s">
        <v>64</v>
      </c>
      <c r="M2272" t="s">
        <v>44</v>
      </c>
      <c r="N2272" t="s">
        <v>228</v>
      </c>
      <c r="O2272" t="s">
        <v>57</v>
      </c>
      <c r="P2272" s="2">
        <v>18664000</v>
      </c>
      <c r="Q2272" s="2">
        <v>5599000</v>
      </c>
      <c r="R2272" t="str">
        <f>IF(Raw_Data[[#This Row],[persen_dp]]&lt;15%,"Low",IF(Raw_Data[[#This Row],[persen_dp]]&gt;25%,"High","Medium"))</f>
        <v>High</v>
      </c>
      <c r="S2272" s="3">
        <v>0.3</v>
      </c>
      <c r="T2272">
        <v>24</v>
      </c>
      <c r="U2272">
        <v>0.14499999999999999</v>
      </c>
      <c r="V2272" s="2">
        <v>702200</v>
      </c>
      <c r="W2272" s="2">
        <v>16854000</v>
      </c>
      <c r="X2272" t="str">
        <f>IF(OR(Raw_Data[[#This Row],[status_pembayaran]]="Macet",Raw_Data[[#This Row],[status_pembayaran]]="Kurang Lancar"),"Non Performing Loan","Performing")</f>
        <v>Performing</v>
      </c>
      <c r="Y2272" t="s">
        <v>47</v>
      </c>
      <c r="Z2272">
        <v>0</v>
      </c>
      <c r="AA2272">
        <v>0</v>
      </c>
      <c r="AB2272">
        <v>1</v>
      </c>
      <c r="AD2272">
        <f>IF(Raw_Data[[#This Row],[rasio]]&lt;0.2,1,IF(Raw_Data[[#This Row],[rasio]]&lt;0.3,2,IF(Raw_Data[[#This Row],[rasio]]&lt;0.4,3,4)))</f>
        <v>1</v>
      </c>
      <c r="AE2272">
        <f>IF(Raw_Data[[#This Row],[kategori_dp]]="High",1,IF(Raw_Data[[#This Row],[kategori_dp]]="Medium",2,3))</f>
        <v>1</v>
      </c>
      <c r="AF2272">
        <f>IF(Raw_Data[[#This Row],[tenor_bulan]]&lt;=24,1,IF(Raw_Data[[#This Row],[tenor_bulan]]&lt;=36,2,IF(Raw_Data[[#This Row],[tenor_bulan]]&lt;=48,3,4)))</f>
        <v>1</v>
      </c>
      <c r="AG2272">
        <f>IF(Raw_Data[[#This Row],[jumlah_kali_telat]]=0,0,IF(Raw_Data[[#This Row],[jumlah_kali_telat]]&lt;=2,2,4))</f>
        <v>0</v>
      </c>
      <c r="AH2272">
        <f>Raw_Data[[#This Row],[Skor_Rasio]]+Raw_Data[[#This Row],[Skor_DP]]+Raw_Data[[#This Row],[Skor_Tenor]]+Raw_Data[[#This Row],[Skor_Telat]]</f>
        <v>3</v>
      </c>
      <c r="AI2272" t="str">
        <f>IF(Raw_Data[[#This Row],[Risk_Score]]&lt;=6,"Low Risk",IF(Raw_Data[[#This Row],[Risk_Score]]&lt;=8,"Medium Risk","High Risk"))</f>
        <v>Low Risk</v>
      </c>
      <c r="AJ2272">
        <f ca="1">IFERROR(DATEDIF(Raw_Data[[#This Row],[tanggal_pengajuan]],TODAY(),"m"),"N/A")</f>
        <v>8</v>
      </c>
      <c r="AK2272" t="str">
        <f ca="1">IF(ISNUMBER(Raw_Data[[#This Row],[MOB]]),IF(Raw_Data[[#This Row],[MOB]]&lt;6,"0-5 bulan",IF(Raw_Data[[#This Row],[MOB]]&lt;12,"6-11 bulan",IF(Raw_Data[[#This Row],[MOB]]&lt;24,"12-23 bulan","24+ bulan"))),"N/A")</f>
        <v>6-11 bulan</v>
      </c>
    </row>
    <row r="2273" spans="1:37" ht="14.25" customHeight="1" x14ac:dyDescent="0.45">
      <c r="A2273" t="s">
        <v>5225</v>
      </c>
      <c r="B2273" s="64">
        <v>46183</v>
      </c>
      <c r="C2273" s="1" t="str">
        <f t="shared" si="35"/>
        <v>June</v>
      </c>
      <c r="D2273" t="s">
        <v>1980</v>
      </c>
      <c r="E2273" t="s">
        <v>5226</v>
      </c>
      <c r="F2273">
        <v>35</v>
      </c>
      <c r="G2273" t="s">
        <v>40</v>
      </c>
      <c r="H2273" t="s">
        <v>52</v>
      </c>
      <c r="I2273" s="2">
        <v>6194000</v>
      </c>
      <c r="J2273" s="3">
        <f>Raw_Data[[#This Row],[cicilan_per_bulan]]/Raw_Data[[#This Row],[penghasilan_bulanan]]</f>
        <v>0.21226993865030674</v>
      </c>
      <c r="K2273" t="s">
        <v>167</v>
      </c>
      <c r="L2273" t="s">
        <v>110</v>
      </c>
      <c r="M2273" t="s">
        <v>44</v>
      </c>
      <c r="N2273" t="s">
        <v>129</v>
      </c>
      <c r="O2273" t="s">
        <v>130</v>
      </c>
      <c r="P2273" s="2">
        <v>22967000</v>
      </c>
      <c r="Q2273" s="2">
        <v>9187000</v>
      </c>
      <c r="R2273" t="str">
        <f>IF(Raw_Data[[#This Row],[persen_dp]]&lt;15%,"Low",IF(Raw_Data[[#This Row],[persen_dp]]&gt;25%,"High","Medium"))</f>
        <v>High</v>
      </c>
      <c r="S2273" s="3">
        <v>0.4</v>
      </c>
      <c r="T2273">
        <v>12</v>
      </c>
      <c r="U2273">
        <v>0.14499999999999999</v>
      </c>
      <c r="V2273" s="2">
        <v>1314800</v>
      </c>
      <c r="W2273" s="2">
        <v>15778000</v>
      </c>
      <c r="X2273" t="str">
        <f>IF(OR(Raw_Data[[#This Row],[status_pembayaran]]="Macet",Raw_Data[[#This Row],[status_pembayaran]]="Kurang Lancar"),"Non Performing Loan","Performing")</f>
        <v>Performing</v>
      </c>
      <c r="Y2273" t="s">
        <v>47</v>
      </c>
      <c r="Z2273">
        <v>0</v>
      </c>
      <c r="AA2273">
        <v>0</v>
      </c>
      <c r="AB2273">
        <v>1</v>
      </c>
      <c r="AC2273" t="s">
        <v>137</v>
      </c>
      <c r="AD2273">
        <f>IF(Raw_Data[[#This Row],[rasio]]&lt;0.2,1,IF(Raw_Data[[#This Row],[rasio]]&lt;0.3,2,IF(Raw_Data[[#This Row],[rasio]]&lt;0.4,3,4)))</f>
        <v>2</v>
      </c>
      <c r="AE2273">
        <f>IF(Raw_Data[[#This Row],[kategori_dp]]="High",1,IF(Raw_Data[[#This Row],[kategori_dp]]="Medium",2,3))</f>
        <v>1</v>
      </c>
      <c r="AF2273">
        <f>IF(Raw_Data[[#This Row],[tenor_bulan]]&lt;=24,1,IF(Raw_Data[[#This Row],[tenor_bulan]]&lt;=36,2,IF(Raw_Data[[#This Row],[tenor_bulan]]&lt;=48,3,4)))</f>
        <v>1</v>
      </c>
      <c r="AG2273">
        <f>IF(Raw_Data[[#This Row],[jumlah_kali_telat]]=0,0,IF(Raw_Data[[#This Row],[jumlah_kali_telat]]&lt;=2,2,4))</f>
        <v>0</v>
      </c>
      <c r="AH2273">
        <f>Raw_Data[[#This Row],[Skor_Rasio]]+Raw_Data[[#This Row],[Skor_DP]]+Raw_Data[[#This Row],[Skor_Tenor]]+Raw_Data[[#This Row],[Skor_Telat]]</f>
        <v>4</v>
      </c>
      <c r="AI2273" t="str">
        <f>IF(Raw_Data[[#This Row],[Risk_Score]]&lt;=6,"Low Risk",IF(Raw_Data[[#This Row],[Risk_Score]]&lt;=8,"Medium Risk","High Risk"))</f>
        <v>Low Risk</v>
      </c>
      <c r="AJ2273">
        <f ca="1">IFERROR(DATEDIF(Raw_Data[[#This Row],[tanggal_pengajuan]],TODAY(),"m"),"N/A")</f>
        <v>4</v>
      </c>
      <c r="AK2273" t="str">
        <f ca="1">IF(ISNUMBER(Raw_Data[[#This Row],[MOB]]),IF(Raw_Data[[#This Row],[MOB]]&lt;6,"0-5 bulan",IF(Raw_Data[[#This Row],[MOB]]&lt;12,"6-11 bulan",IF(Raw_Data[[#This Row],[MOB]]&lt;24,"12-23 bulan","24+ bulan"))),"N/A")</f>
        <v>0-5 bulan</v>
      </c>
    </row>
    <row r="2274" spans="1:37" ht="14.25" customHeight="1" x14ac:dyDescent="0.45">
      <c r="A2274" t="s">
        <v>5227</v>
      </c>
      <c r="B2274" s="64">
        <v>46187</v>
      </c>
      <c r="C2274" s="1" t="str">
        <f t="shared" si="35"/>
        <v>June</v>
      </c>
      <c r="D2274" t="s">
        <v>951</v>
      </c>
      <c r="E2274" t="s">
        <v>5228</v>
      </c>
      <c r="F2274">
        <v>43</v>
      </c>
      <c r="G2274" t="s">
        <v>40</v>
      </c>
      <c r="H2274" t="s">
        <v>152</v>
      </c>
      <c r="I2274" s="2">
        <v>2661000</v>
      </c>
      <c r="J2274" s="3">
        <f>Raw_Data[[#This Row],[cicilan_per_bulan]]/Raw_Data[[#This Row],[penghasilan_bulanan]]</f>
        <v>0.26463735437805336</v>
      </c>
      <c r="K2274" t="s">
        <v>109</v>
      </c>
      <c r="L2274" t="s">
        <v>110</v>
      </c>
      <c r="M2274" t="s">
        <v>55</v>
      </c>
      <c r="N2274" t="s">
        <v>141</v>
      </c>
      <c r="O2274" t="s">
        <v>46</v>
      </c>
      <c r="P2274" s="2">
        <v>21835000</v>
      </c>
      <c r="Q2274" s="2">
        <v>8734000</v>
      </c>
      <c r="R2274" t="str">
        <f>IF(Raw_Data[[#This Row],[persen_dp]]&lt;15%,"Low",IF(Raw_Data[[#This Row],[persen_dp]]&gt;25%,"High","Medium"))</f>
        <v>High</v>
      </c>
      <c r="S2274" s="3">
        <v>0.4</v>
      </c>
      <c r="T2274">
        <v>24</v>
      </c>
      <c r="U2274">
        <v>0.14499999999999999</v>
      </c>
      <c r="V2274" s="2">
        <v>704200</v>
      </c>
      <c r="W2274" s="2">
        <v>16901000</v>
      </c>
      <c r="X2274" t="str">
        <f>IF(OR(Raw_Data[[#This Row],[status_pembayaran]]="Macet",Raw_Data[[#This Row],[status_pembayaran]]="Kurang Lancar"),"Non Performing Loan","Performing")</f>
        <v>Performing</v>
      </c>
      <c r="Y2274" t="s">
        <v>47</v>
      </c>
      <c r="Z2274">
        <v>0</v>
      </c>
      <c r="AA2274">
        <v>0</v>
      </c>
      <c r="AB2274">
        <v>1</v>
      </c>
      <c r="AD2274">
        <f>IF(Raw_Data[[#This Row],[rasio]]&lt;0.2,1,IF(Raw_Data[[#This Row],[rasio]]&lt;0.3,2,IF(Raw_Data[[#This Row],[rasio]]&lt;0.4,3,4)))</f>
        <v>2</v>
      </c>
      <c r="AE2274">
        <f>IF(Raw_Data[[#This Row],[kategori_dp]]="High",1,IF(Raw_Data[[#This Row],[kategori_dp]]="Medium",2,3))</f>
        <v>1</v>
      </c>
      <c r="AF2274">
        <f>IF(Raw_Data[[#This Row],[tenor_bulan]]&lt;=24,1,IF(Raw_Data[[#This Row],[tenor_bulan]]&lt;=36,2,IF(Raw_Data[[#This Row],[tenor_bulan]]&lt;=48,3,4)))</f>
        <v>1</v>
      </c>
      <c r="AG2274">
        <f>IF(Raw_Data[[#This Row],[jumlah_kali_telat]]=0,0,IF(Raw_Data[[#This Row],[jumlah_kali_telat]]&lt;=2,2,4))</f>
        <v>0</v>
      </c>
      <c r="AH2274">
        <f>Raw_Data[[#This Row],[Skor_Rasio]]+Raw_Data[[#This Row],[Skor_DP]]+Raw_Data[[#This Row],[Skor_Tenor]]+Raw_Data[[#This Row],[Skor_Telat]]</f>
        <v>4</v>
      </c>
      <c r="AI2274" t="str">
        <f>IF(Raw_Data[[#This Row],[Risk_Score]]&lt;=6,"Low Risk",IF(Raw_Data[[#This Row],[Risk_Score]]&lt;=8,"Medium Risk","High Risk"))</f>
        <v>Low Risk</v>
      </c>
      <c r="AJ2274">
        <f ca="1">IFERROR(DATEDIF(Raw_Data[[#This Row],[tanggal_pengajuan]],TODAY(),"m"),"N/A")</f>
        <v>4</v>
      </c>
      <c r="AK2274" t="str">
        <f ca="1">IF(ISNUMBER(Raw_Data[[#This Row],[MOB]]),IF(Raw_Data[[#This Row],[MOB]]&lt;6,"0-5 bulan",IF(Raw_Data[[#This Row],[MOB]]&lt;12,"6-11 bulan",IF(Raw_Data[[#This Row],[MOB]]&lt;24,"12-23 bulan","24+ bulan"))),"N/A")</f>
        <v>0-5 bulan</v>
      </c>
    </row>
    <row r="2275" spans="1:37" ht="14.25" customHeight="1" x14ac:dyDescent="0.45">
      <c r="A2275" t="s">
        <v>5229</v>
      </c>
      <c r="B2275" s="64">
        <v>46098</v>
      </c>
      <c r="C2275" s="1" t="str">
        <f t="shared" si="35"/>
        <v>March</v>
      </c>
      <c r="D2275" t="s">
        <v>3088</v>
      </c>
      <c r="E2275" t="s">
        <v>5230</v>
      </c>
      <c r="F2275">
        <v>24</v>
      </c>
      <c r="G2275" t="s">
        <v>40</v>
      </c>
      <c r="H2275" t="s">
        <v>52</v>
      </c>
      <c r="I2275" s="2">
        <v>9095000</v>
      </c>
      <c r="J2275" s="3">
        <f>Raw_Data[[#This Row],[cicilan_per_bulan]]/Raw_Data[[#This Row],[penghasilan_bulanan]]</f>
        <v>4.6619021440351842E-2</v>
      </c>
      <c r="K2275" t="s">
        <v>42</v>
      </c>
      <c r="L2275" t="s">
        <v>43</v>
      </c>
      <c r="M2275" t="s">
        <v>44</v>
      </c>
      <c r="N2275" t="s">
        <v>273</v>
      </c>
      <c r="O2275" t="s">
        <v>274</v>
      </c>
      <c r="P2275" s="2">
        <v>17350000</v>
      </c>
      <c r="Q2275" s="2">
        <v>2602000</v>
      </c>
      <c r="R2275" t="str">
        <f>IF(Raw_Data[[#This Row],[persen_dp]]&lt;15%,"Low",IF(Raw_Data[[#This Row],[persen_dp]]&gt;25%,"High","Medium"))</f>
        <v>Medium</v>
      </c>
      <c r="S2275" s="3">
        <v>0.15</v>
      </c>
      <c r="T2275">
        <v>60</v>
      </c>
      <c r="U2275">
        <v>0.14499999999999999</v>
      </c>
      <c r="V2275" s="2">
        <v>424000</v>
      </c>
      <c r="W2275" s="2">
        <v>25440000</v>
      </c>
      <c r="X2275" t="str">
        <f>IF(OR(Raw_Data[[#This Row],[status_pembayaran]]="Macet",Raw_Data[[#This Row],[status_pembayaran]]="Kurang Lancar"),"Non Performing Loan","Performing")</f>
        <v>Performing</v>
      </c>
      <c r="Y2275" t="s">
        <v>47</v>
      </c>
      <c r="Z2275">
        <v>0</v>
      </c>
      <c r="AA2275">
        <v>0</v>
      </c>
      <c r="AB2275">
        <v>1</v>
      </c>
      <c r="AD2275">
        <f>IF(Raw_Data[[#This Row],[rasio]]&lt;0.2,1,IF(Raw_Data[[#This Row],[rasio]]&lt;0.3,2,IF(Raw_Data[[#This Row],[rasio]]&lt;0.4,3,4)))</f>
        <v>1</v>
      </c>
      <c r="AE2275">
        <f>IF(Raw_Data[[#This Row],[kategori_dp]]="High",1,IF(Raw_Data[[#This Row],[kategori_dp]]="Medium",2,3))</f>
        <v>2</v>
      </c>
      <c r="AF2275">
        <f>IF(Raw_Data[[#This Row],[tenor_bulan]]&lt;=24,1,IF(Raw_Data[[#This Row],[tenor_bulan]]&lt;=36,2,IF(Raw_Data[[#This Row],[tenor_bulan]]&lt;=48,3,4)))</f>
        <v>4</v>
      </c>
      <c r="AG2275">
        <f>IF(Raw_Data[[#This Row],[jumlah_kali_telat]]=0,0,IF(Raw_Data[[#This Row],[jumlah_kali_telat]]&lt;=2,2,4))</f>
        <v>0</v>
      </c>
      <c r="AH2275">
        <f>Raw_Data[[#This Row],[Skor_Rasio]]+Raw_Data[[#This Row],[Skor_DP]]+Raw_Data[[#This Row],[Skor_Tenor]]+Raw_Data[[#This Row],[Skor_Telat]]</f>
        <v>7</v>
      </c>
      <c r="AI2275" t="str">
        <f>IF(Raw_Data[[#This Row],[Risk_Score]]&lt;=6,"Low Risk",IF(Raw_Data[[#This Row],[Risk_Score]]&lt;=8,"Medium Risk","High Risk"))</f>
        <v>Medium Risk</v>
      </c>
      <c r="AJ2275">
        <f ca="1">IFERROR(DATEDIF(Raw_Data[[#This Row],[tanggal_pengajuan]],TODAY(),"m"),"N/A")</f>
        <v>7</v>
      </c>
      <c r="AK2275" t="str">
        <f ca="1">IF(ISNUMBER(Raw_Data[[#This Row],[MOB]]),IF(Raw_Data[[#This Row],[MOB]]&lt;6,"0-5 bulan",IF(Raw_Data[[#This Row],[MOB]]&lt;12,"6-11 bulan",IF(Raw_Data[[#This Row],[MOB]]&lt;24,"12-23 bulan","24+ bulan"))),"N/A")</f>
        <v>6-11 bulan</v>
      </c>
    </row>
    <row r="2276" spans="1:37" ht="14.25" customHeight="1" x14ac:dyDescent="0.45">
      <c r="A2276" t="s">
        <v>5231</v>
      </c>
      <c r="B2276" s="64">
        <v>46156</v>
      </c>
      <c r="C2276" s="1" t="str">
        <f t="shared" si="35"/>
        <v>May</v>
      </c>
      <c r="D2276" t="s">
        <v>433</v>
      </c>
      <c r="E2276" t="s">
        <v>5232</v>
      </c>
      <c r="F2276">
        <v>27</v>
      </c>
      <c r="G2276" t="s">
        <v>40</v>
      </c>
      <c r="H2276" t="s">
        <v>108</v>
      </c>
      <c r="I2276" s="2">
        <v>6382000</v>
      </c>
      <c r="J2276" s="3">
        <f>Raw_Data[[#This Row],[cicilan_per_bulan]]/Raw_Data[[#This Row],[penghasilan_bulanan]]</f>
        <v>7.3378251331870883E-2</v>
      </c>
      <c r="K2276" t="s">
        <v>109</v>
      </c>
      <c r="L2276" t="s">
        <v>110</v>
      </c>
      <c r="M2276" t="s">
        <v>44</v>
      </c>
      <c r="N2276" t="s">
        <v>273</v>
      </c>
      <c r="O2276" t="s">
        <v>274</v>
      </c>
      <c r="P2276" s="2">
        <v>18073000</v>
      </c>
      <c r="Q2276" s="2">
        <v>6325000</v>
      </c>
      <c r="R2276" t="str">
        <f>IF(Raw_Data[[#This Row],[persen_dp]]&lt;15%,"Low",IF(Raw_Data[[#This Row],[persen_dp]]&gt;25%,"High","Medium"))</f>
        <v>High</v>
      </c>
      <c r="S2276" s="3">
        <v>0.35</v>
      </c>
      <c r="T2276">
        <v>36</v>
      </c>
      <c r="U2276">
        <v>0.14499999999999999</v>
      </c>
      <c r="V2276" s="2">
        <v>468300</v>
      </c>
      <c r="W2276" s="2">
        <v>16858000</v>
      </c>
      <c r="X2276" t="str">
        <f>IF(OR(Raw_Data[[#This Row],[status_pembayaran]]="Macet",Raw_Data[[#This Row],[status_pembayaran]]="Kurang Lancar"),"Non Performing Loan","Performing")</f>
        <v>Performing</v>
      </c>
      <c r="Y2276" t="s">
        <v>47</v>
      </c>
      <c r="Z2276">
        <v>0</v>
      </c>
      <c r="AA2276">
        <v>0</v>
      </c>
      <c r="AB2276">
        <v>1</v>
      </c>
      <c r="AC2276" t="s">
        <v>58</v>
      </c>
      <c r="AD2276">
        <f>IF(Raw_Data[[#This Row],[rasio]]&lt;0.2,1,IF(Raw_Data[[#This Row],[rasio]]&lt;0.3,2,IF(Raw_Data[[#This Row],[rasio]]&lt;0.4,3,4)))</f>
        <v>1</v>
      </c>
      <c r="AE2276">
        <f>IF(Raw_Data[[#This Row],[kategori_dp]]="High",1,IF(Raw_Data[[#This Row],[kategori_dp]]="Medium",2,3))</f>
        <v>1</v>
      </c>
      <c r="AF2276">
        <f>IF(Raw_Data[[#This Row],[tenor_bulan]]&lt;=24,1,IF(Raw_Data[[#This Row],[tenor_bulan]]&lt;=36,2,IF(Raw_Data[[#This Row],[tenor_bulan]]&lt;=48,3,4)))</f>
        <v>2</v>
      </c>
      <c r="AG2276">
        <f>IF(Raw_Data[[#This Row],[jumlah_kali_telat]]=0,0,IF(Raw_Data[[#This Row],[jumlah_kali_telat]]&lt;=2,2,4))</f>
        <v>0</v>
      </c>
      <c r="AH2276">
        <f>Raw_Data[[#This Row],[Skor_Rasio]]+Raw_Data[[#This Row],[Skor_DP]]+Raw_Data[[#This Row],[Skor_Tenor]]+Raw_Data[[#This Row],[Skor_Telat]]</f>
        <v>4</v>
      </c>
      <c r="AI2276" t="str">
        <f>IF(Raw_Data[[#This Row],[Risk_Score]]&lt;=6,"Low Risk",IF(Raw_Data[[#This Row],[Risk_Score]]&lt;=8,"Medium Risk","High Risk"))</f>
        <v>Low Risk</v>
      </c>
      <c r="AJ2276">
        <f ca="1">IFERROR(DATEDIF(Raw_Data[[#This Row],[tanggal_pengajuan]],TODAY(),"m"),"N/A")</f>
        <v>5</v>
      </c>
      <c r="AK2276" t="str">
        <f ca="1">IF(ISNUMBER(Raw_Data[[#This Row],[MOB]]),IF(Raw_Data[[#This Row],[MOB]]&lt;6,"0-5 bulan",IF(Raw_Data[[#This Row],[MOB]]&lt;12,"6-11 bulan",IF(Raw_Data[[#This Row],[MOB]]&lt;24,"12-23 bulan","24+ bulan"))),"N/A")</f>
        <v>0-5 bulan</v>
      </c>
    </row>
    <row r="2277" spans="1:37" ht="14.25" customHeight="1" x14ac:dyDescent="0.45">
      <c r="A2277" t="s">
        <v>5233</v>
      </c>
      <c r="B2277" s="64">
        <v>46166</v>
      </c>
      <c r="C2277" s="1" t="str">
        <f t="shared" si="35"/>
        <v>May</v>
      </c>
      <c r="D2277" t="s">
        <v>1361</v>
      </c>
      <c r="E2277" t="s">
        <v>5234</v>
      </c>
      <c r="F2277">
        <v>47</v>
      </c>
      <c r="G2277" t="s">
        <v>40</v>
      </c>
      <c r="H2277" t="s">
        <v>96</v>
      </c>
      <c r="I2277" s="2">
        <v>5744000</v>
      </c>
      <c r="J2277" s="3">
        <f>Raw_Data[[#This Row],[cicilan_per_bulan]]/Raw_Data[[#This Row],[penghasilan_bulanan]]</f>
        <v>0.23946727019498606</v>
      </c>
      <c r="K2277" t="s">
        <v>205</v>
      </c>
      <c r="L2277" t="s">
        <v>110</v>
      </c>
      <c r="M2277" t="s">
        <v>55</v>
      </c>
      <c r="N2277" t="s">
        <v>147</v>
      </c>
      <c r="O2277" t="s">
        <v>148</v>
      </c>
      <c r="P2277" s="2">
        <v>31284000</v>
      </c>
      <c r="Q2277" s="2">
        <v>10949000</v>
      </c>
      <c r="R2277" t="str">
        <f>IF(Raw_Data[[#This Row],[persen_dp]]&lt;15%,"Low",IF(Raw_Data[[#This Row],[persen_dp]]&gt;25%,"High","Medium"))</f>
        <v>High</v>
      </c>
      <c r="S2277" s="3">
        <v>0.35</v>
      </c>
      <c r="T2277">
        <v>18</v>
      </c>
      <c r="U2277">
        <v>0.14499999999999999</v>
      </c>
      <c r="V2277" s="2">
        <v>1375500</v>
      </c>
      <c r="W2277" s="2">
        <v>24758000</v>
      </c>
      <c r="X2277" t="str">
        <f>IF(OR(Raw_Data[[#This Row],[status_pembayaran]]="Macet",Raw_Data[[#This Row],[status_pembayaran]]="Kurang Lancar"),"Non Performing Loan","Performing")</f>
        <v>Performing</v>
      </c>
      <c r="Y2277" t="s">
        <v>47</v>
      </c>
      <c r="Z2277">
        <v>0</v>
      </c>
      <c r="AA2277">
        <v>0</v>
      </c>
      <c r="AB2277">
        <v>1</v>
      </c>
      <c r="AC2277" t="s">
        <v>74</v>
      </c>
      <c r="AD2277">
        <f>IF(Raw_Data[[#This Row],[rasio]]&lt;0.2,1,IF(Raw_Data[[#This Row],[rasio]]&lt;0.3,2,IF(Raw_Data[[#This Row],[rasio]]&lt;0.4,3,4)))</f>
        <v>2</v>
      </c>
      <c r="AE2277">
        <f>IF(Raw_Data[[#This Row],[kategori_dp]]="High",1,IF(Raw_Data[[#This Row],[kategori_dp]]="Medium",2,3))</f>
        <v>1</v>
      </c>
      <c r="AF2277">
        <f>IF(Raw_Data[[#This Row],[tenor_bulan]]&lt;=24,1,IF(Raw_Data[[#This Row],[tenor_bulan]]&lt;=36,2,IF(Raw_Data[[#This Row],[tenor_bulan]]&lt;=48,3,4)))</f>
        <v>1</v>
      </c>
      <c r="AG2277">
        <f>IF(Raw_Data[[#This Row],[jumlah_kali_telat]]=0,0,IF(Raw_Data[[#This Row],[jumlah_kali_telat]]&lt;=2,2,4))</f>
        <v>0</v>
      </c>
      <c r="AH2277">
        <f>Raw_Data[[#This Row],[Skor_Rasio]]+Raw_Data[[#This Row],[Skor_DP]]+Raw_Data[[#This Row],[Skor_Tenor]]+Raw_Data[[#This Row],[Skor_Telat]]</f>
        <v>4</v>
      </c>
      <c r="AI2277" t="str">
        <f>IF(Raw_Data[[#This Row],[Risk_Score]]&lt;=6,"Low Risk",IF(Raw_Data[[#This Row],[Risk_Score]]&lt;=8,"Medium Risk","High Risk"))</f>
        <v>Low Risk</v>
      </c>
      <c r="AJ2277">
        <f ca="1">IFERROR(DATEDIF(Raw_Data[[#This Row],[tanggal_pengajuan]],TODAY(),"m"),"N/A")</f>
        <v>4</v>
      </c>
      <c r="AK2277" t="str">
        <f ca="1">IF(ISNUMBER(Raw_Data[[#This Row],[MOB]]),IF(Raw_Data[[#This Row],[MOB]]&lt;6,"0-5 bulan",IF(Raw_Data[[#This Row],[MOB]]&lt;12,"6-11 bulan",IF(Raw_Data[[#This Row],[MOB]]&lt;24,"12-23 bulan","24+ bulan"))),"N/A")</f>
        <v>0-5 bulan</v>
      </c>
    </row>
    <row r="2278" spans="1:37" ht="14.25" customHeight="1" x14ac:dyDescent="0.45">
      <c r="A2278" t="s">
        <v>5235</v>
      </c>
      <c r="B2278" s="64">
        <v>46074</v>
      </c>
      <c r="C2278" s="1" t="str">
        <f t="shared" si="35"/>
        <v>February</v>
      </c>
      <c r="D2278" t="s">
        <v>254</v>
      </c>
      <c r="E2278" t="s">
        <v>5236</v>
      </c>
      <c r="F2278">
        <v>42</v>
      </c>
      <c r="G2278" t="s">
        <v>40</v>
      </c>
      <c r="H2278" t="s">
        <v>41</v>
      </c>
      <c r="I2278" s="2">
        <v>5745000</v>
      </c>
      <c r="J2278" s="3">
        <f>Raw_Data[[#This Row],[cicilan_per_bulan]]/Raw_Data[[#This Row],[penghasilan_bulanan]]</f>
        <v>0.12816362053959965</v>
      </c>
      <c r="K2278" t="s">
        <v>188</v>
      </c>
      <c r="L2278" t="s">
        <v>154</v>
      </c>
      <c r="M2278" t="s">
        <v>290</v>
      </c>
      <c r="N2278" t="s">
        <v>291</v>
      </c>
      <c r="O2278" t="s">
        <v>292</v>
      </c>
      <c r="P2278" s="2">
        <v>36586000</v>
      </c>
      <c r="Q2278" s="2">
        <v>10976000</v>
      </c>
      <c r="R2278" t="str">
        <f>IF(Raw_Data[[#This Row],[persen_dp]]&lt;15%,"Low",IF(Raw_Data[[#This Row],[persen_dp]]&gt;25%,"High","Medium"))</f>
        <v>High</v>
      </c>
      <c r="S2278" s="3">
        <v>0.3</v>
      </c>
      <c r="T2278">
        <v>60</v>
      </c>
      <c r="U2278">
        <v>0.14499999999999999</v>
      </c>
      <c r="V2278" s="2">
        <v>736300</v>
      </c>
      <c r="W2278" s="2">
        <v>44177000</v>
      </c>
      <c r="X2278" t="str">
        <f>IF(OR(Raw_Data[[#This Row],[status_pembayaran]]="Macet",Raw_Data[[#This Row],[status_pembayaran]]="Kurang Lancar"),"Non Performing Loan","Performing")</f>
        <v>Performing</v>
      </c>
      <c r="Y2278" t="s">
        <v>47</v>
      </c>
      <c r="Z2278">
        <v>0</v>
      </c>
      <c r="AA2278">
        <v>0</v>
      </c>
      <c r="AB2278">
        <v>1</v>
      </c>
      <c r="AD2278">
        <f>IF(Raw_Data[[#This Row],[rasio]]&lt;0.2,1,IF(Raw_Data[[#This Row],[rasio]]&lt;0.3,2,IF(Raw_Data[[#This Row],[rasio]]&lt;0.4,3,4)))</f>
        <v>1</v>
      </c>
      <c r="AE2278">
        <f>IF(Raw_Data[[#This Row],[kategori_dp]]="High",1,IF(Raw_Data[[#This Row],[kategori_dp]]="Medium",2,3))</f>
        <v>1</v>
      </c>
      <c r="AF2278">
        <f>IF(Raw_Data[[#This Row],[tenor_bulan]]&lt;=24,1,IF(Raw_Data[[#This Row],[tenor_bulan]]&lt;=36,2,IF(Raw_Data[[#This Row],[tenor_bulan]]&lt;=48,3,4)))</f>
        <v>4</v>
      </c>
      <c r="AG2278">
        <f>IF(Raw_Data[[#This Row],[jumlah_kali_telat]]=0,0,IF(Raw_Data[[#This Row],[jumlah_kali_telat]]&lt;=2,2,4))</f>
        <v>0</v>
      </c>
      <c r="AH2278">
        <f>Raw_Data[[#This Row],[Skor_Rasio]]+Raw_Data[[#This Row],[Skor_DP]]+Raw_Data[[#This Row],[Skor_Tenor]]+Raw_Data[[#This Row],[Skor_Telat]]</f>
        <v>6</v>
      </c>
      <c r="AI2278" t="str">
        <f>IF(Raw_Data[[#This Row],[Risk_Score]]&lt;=6,"Low Risk",IF(Raw_Data[[#This Row],[Risk_Score]]&lt;=8,"Medium Risk","High Risk"))</f>
        <v>Low Risk</v>
      </c>
      <c r="AJ2278">
        <f ca="1">IFERROR(DATEDIF(Raw_Data[[#This Row],[tanggal_pengajuan]],TODAY(),"m"),"N/A")</f>
        <v>8</v>
      </c>
      <c r="AK2278" t="str">
        <f ca="1">IF(ISNUMBER(Raw_Data[[#This Row],[MOB]]),IF(Raw_Data[[#This Row],[MOB]]&lt;6,"0-5 bulan",IF(Raw_Data[[#This Row],[MOB]]&lt;12,"6-11 bulan",IF(Raw_Data[[#This Row],[MOB]]&lt;24,"12-23 bulan","24+ bulan"))),"N/A")</f>
        <v>6-11 bulan</v>
      </c>
    </row>
    <row r="2279" spans="1:37" ht="14.25" customHeight="1" x14ac:dyDescent="0.45">
      <c r="A2279" t="s">
        <v>5237</v>
      </c>
      <c r="B2279" s="64">
        <v>46081</v>
      </c>
      <c r="C2279" s="1" t="str">
        <f t="shared" si="35"/>
        <v>February</v>
      </c>
      <c r="D2279" t="s">
        <v>857</v>
      </c>
      <c r="E2279" t="s">
        <v>5238</v>
      </c>
      <c r="F2279">
        <v>26</v>
      </c>
      <c r="G2279" t="s">
        <v>40</v>
      </c>
      <c r="H2279" t="s">
        <v>41</v>
      </c>
      <c r="I2279" s="2">
        <v>4521000</v>
      </c>
      <c r="J2279" s="3">
        <f>Raw_Data[[#This Row],[cicilan_per_bulan]]/Raw_Data[[#This Row],[penghasilan_bulanan]]</f>
        <v>9.3673965936739656E-2</v>
      </c>
      <c r="K2279" t="s">
        <v>81</v>
      </c>
      <c r="L2279" t="s">
        <v>82</v>
      </c>
      <c r="M2279" t="s">
        <v>44</v>
      </c>
      <c r="N2279" t="s">
        <v>228</v>
      </c>
      <c r="O2279" t="s">
        <v>57</v>
      </c>
      <c r="P2279" s="2">
        <v>19793000</v>
      </c>
      <c r="Q2279" s="2">
        <v>6928000</v>
      </c>
      <c r="R2279" t="str">
        <f>IF(Raw_Data[[#This Row],[persen_dp]]&lt;15%,"Low",IF(Raw_Data[[#This Row],[persen_dp]]&gt;25%,"High","Medium"))</f>
        <v>High</v>
      </c>
      <c r="S2279" s="3">
        <v>0.35</v>
      </c>
      <c r="T2279">
        <v>48</v>
      </c>
      <c r="U2279">
        <v>0.14499999999999999</v>
      </c>
      <c r="V2279" s="2">
        <v>423500</v>
      </c>
      <c r="W2279" s="2">
        <v>20327000</v>
      </c>
      <c r="X2279" t="str">
        <f>IF(OR(Raw_Data[[#This Row],[status_pembayaran]]="Macet",Raw_Data[[#This Row],[status_pembayaran]]="Kurang Lancar"),"Non Performing Loan","Performing")</f>
        <v>Performing</v>
      </c>
      <c r="Y2279" t="s">
        <v>47</v>
      </c>
      <c r="Z2279">
        <v>0</v>
      </c>
      <c r="AA2279">
        <v>0</v>
      </c>
      <c r="AB2279">
        <v>1</v>
      </c>
      <c r="AC2279" t="s">
        <v>104</v>
      </c>
      <c r="AD2279">
        <f>IF(Raw_Data[[#This Row],[rasio]]&lt;0.2,1,IF(Raw_Data[[#This Row],[rasio]]&lt;0.3,2,IF(Raw_Data[[#This Row],[rasio]]&lt;0.4,3,4)))</f>
        <v>1</v>
      </c>
      <c r="AE2279">
        <f>IF(Raw_Data[[#This Row],[kategori_dp]]="High",1,IF(Raw_Data[[#This Row],[kategori_dp]]="Medium",2,3))</f>
        <v>1</v>
      </c>
      <c r="AF2279">
        <f>IF(Raw_Data[[#This Row],[tenor_bulan]]&lt;=24,1,IF(Raw_Data[[#This Row],[tenor_bulan]]&lt;=36,2,IF(Raw_Data[[#This Row],[tenor_bulan]]&lt;=48,3,4)))</f>
        <v>3</v>
      </c>
      <c r="AG2279">
        <f>IF(Raw_Data[[#This Row],[jumlah_kali_telat]]=0,0,IF(Raw_Data[[#This Row],[jumlah_kali_telat]]&lt;=2,2,4))</f>
        <v>0</v>
      </c>
      <c r="AH2279">
        <f>Raw_Data[[#This Row],[Skor_Rasio]]+Raw_Data[[#This Row],[Skor_DP]]+Raw_Data[[#This Row],[Skor_Tenor]]+Raw_Data[[#This Row],[Skor_Telat]]</f>
        <v>5</v>
      </c>
      <c r="AI2279" t="str">
        <f>IF(Raw_Data[[#This Row],[Risk_Score]]&lt;=6,"Low Risk",IF(Raw_Data[[#This Row],[Risk_Score]]&lt;=8,"Medium Risk","High Risk"))</f>
        <v>Low Risk</v>
      </c>
      <c r="AJ2279">
        <f ca="1">IFERROR(DATEDIF(Raw_Data[[#This Row],[tanggal_pengajuan]],TODAY(),"m"),"N/A")</f>
        <v>7</v>
      </c>
      <c r="AK2279" t="str">
        <f ca="1">IF(ISNUMBER(Raw_Data[[#This Row],[MOB]]),IF(Raw_Data[[#This Row],[MOB]]&lt;6,"0-5 bulan",IF(Raw_Data[[#This Row],[MOB]]&lt;12,"6-11 bulan",IF(Raw_Data[[#This Row],[MOB]]&lt;24,"12-23 bulan","24+ bulan"))),"N/A")</f>
        <v>6-11 bulan</v>
      </c>
    </row>
    <row r="2280" spans="1:37" ht="14.25" customHeight="1" x14ac:dyDescent="0.45">
      <c r="A2280" t="s">
        <v>5239</v>
      </c>
      <c r="B2280" s="64">
        <v>46100</v>
      </c>
      <c r="C2280" s="1" t="str">
        <f t="shared" si="35"/>
        <v>March</v>
      </c>
      <c r="D2280" t="s">
        <v>2194</v>
      </c>
      <c r="E2280" t="s">
        <v>5240</v>
      </c>
      <c r="F2280">
        <v>36</v>
      </c>
      <c r="G2280" t="s">
        <v>51</v>
      </c>
      <c r="H2280" t="s">
        <v>152</v>
      </c>
      <c r="I2280" s="2">
        <v>3496000</v>
      </c>
      <c r="J2280" s="3">
        <f>Raw_Data[[#This Row],[cicilan_per_bulan]]/Raw_Data[[#This Row],[penghasilan_bulanan]]</f>
        <v>0.16350114416475972</v>
      </c>
      <c r="K2280" t="s">
        <v>114</v>
      </c>
      <c r="L2280" t="s">
        <v>115</v>
      </c>
      <c r="M2280" t="s">
        <v>44</v>
      </c>
      <c r="N2280" t="s">
        <v>83</v>
      </c>
      <c r="O2280" t="s">
        <v>57</v>
      </c>
      <c r="P2280" s="2">
        <v>19119000</v>
      </c>
      <c r="Q2280" s="2">
        <v>4780000</v>
      </c>
      <c r="R2280" t="str">
        <f>IF(Raw_Data[[#This Row],[persen_dp]]&lt;15%,"Low",IF(Raw_Data[[#This Row],[persen_dp]]&gt;25%,"High","Medium"))</f>
        <v>Medium</v>
      </c>
      <c r="S2280" s="3">
        <v>0.25</v>
      </c>
      <c r="T2280">
        <v>36</v>
      </c>
      <c r="U2280">
        <v>0.14499999999999999</v>
      </c>
      <c r="V2280" s="2">
        <v>571600</v>
      </c>
      <c r="W2280" s="2">
        <v>20576000</v>
      </c>
      <c r="X2280" t="str">
        <f>IF(OR(Raw_Data[[#This Row],[status_pembayaran]]="Macet",Raw_Data[[#This Row],[status_pembayaran]]="Kurang Lancar"),"Non Performing Loan","Performing")</f>
        <v>Performing</v>
      </c>
      <c r="Y2280" t="s">
        <v>47</v>
      </c>
      <c r="Z2280">
        <v>0</v>
      </c>
      <c r="AA2280">
        <v>0</v>
      </c>
      <c r="AB2280">
        <v>1</v>
      </c>
      <c r="AD2280">
        <f>IF(Raw_Data[[#This Row],[rasio]]&lt;0.2,1,IF(Raw_Data[[#This Row],[rasio]]&lt;0.3,2,IF(Raw_Data[[#This Row],[rasio]]&lt;0.4,3,4)))</f>
        <v>1</v>
      </c>
      <c r="AE2280">
        <f>IF(Raw_Data[[#This Row],[kategori_dp]]="High",1,IF(Raw_Data[[#This Row],[kategori_dp]]="Medium",2,3))</f>
        <v>2</v>
      </c>
      <c r="AF2280">
        <f>IF(Raw_Data[[#This Row],[tenor_bulan]]&lt;=24,1,IF(Raw_Data[[#This Row],[tenor_bulan]]&lt;=36,2,IF(Raw_Data[[#This Row],[tenor_bulan]]&lt;=48,3,4)))</f>
        <v>2</v>
      </c>
      <c r="AG2280">
        <f>IF(Raw_Data[[#This Row],[jumlah_kali_telat]]=0,0,IF(Raw_Data[[#This Row],[jumlah_kali_telat]]&lt;=2,2,4))</f>
        <v>0</v>
      </c>
      <c r="AH2280">
        <f>Raw_Data[[#This Row],[Skor_Rasio]]+Raw_Data[[#This Row],[Skor_DP]]+Raw_Data[[#This Row],[Skor_Tenor]]+Raw_Data[[#This Row],[Skor_Telat]]</f>
        <v>5</v>
      </c>
      <c r="AI2280" t="str">
        <f>IF(Raw_Data[[#This Row],[Risk_Score]]&lt;=6,"Low Risk",IF(Raw_Data[[#This Row],[Risk_Score]]&lt;=8,"Medium Risk","High Risk"))</f>
        <v>Low Risk</v>
      </c>
      <c r="AJ2280">
        <f ca="1">IFERROR(DATEDIF(Raw_Data[[#This Row],[tanggal_pengajuan]],TODAY(),"m"),"N/A")</f>
        <v>7</v>
      </c>
      <c r="AK2280" t="str">
        <f ca="1">IF(ISNUMBER(Raw_Data[[#This Row],[MOB]]),IF(Raw_Data[[#This Row],[MOB]]&lt;6,"0-5 bulan",IF(Raw_Data[[#This Row],[MOB]]&lt;12,"6-11 bulan",IF(Raw_Data[[#This Row],[MOB]]&lt;24,"12-23 bulan","24+ bulan"))),"N/A")</f>
        <v>6-11 bulan</v>
      </c>
    </row>
    <row r="2281" spans="1:37" ht="14.25" customHeight="1" x14ac:dyDescent="0.45">
      <c r="A2281" t="s">
        <v>5241</v>
      </c>
      <c r="B2281" s="64">
        <v>46144</v>
      </c>
      <c r="C2281" s="1" t="str">
        <f t="shared" si="35"/>
        <v>May</v>
      </c>
      <c r="D2281" t="s">
        <v>2002</v>
      </c>
      <c r="E2281" t="s">
        <v>5242</v>
      </c>
      <c r="F2281">
        <v>40</v>
      </c>
      <c r="G2281" t="s">
        <v>40</v>
      </c>
      <c r="H2281" t="s">
        <v>176</v>
      </c>
      <c r="I2281" s="2">
        <v>6326000</v>
      </c>
      <c r="J2281" s="3">
        <f>Raw_Data[[#This Row],[cicilan_per_bulan]]/Raw_Data[[#This Row],[penghasilan_bulanan]]</f>
        <v>0.31215618084097374</v>
      </c>
      <c r="K2281" t="s">
        <v>102</v>
      </c>
      <c r="L2281" t="s">
        <v>103</v>
      </c>
      <c r="M2281" t="s">
        <v>55</v>
      </c>
      <c r="N2281" t="s">
        <v>395</v>
      </c>
      <c r="O2281" t="s">
        <v>396</v>
      </c>
      <c r="P2281" s="2">
        <v>61232000</v>
      </c>
      <c r="Q2281" s="2">
        <v>24493000</v>
      </c>
      <c r="R2281" t="str">
        <f>IF(Raw_Data[[#This Row],[persen_dp]]&lt;15%,"Low",IF(Raw_Data[[#This Row],[persen_dp]]&gt;25%,"High","Medium"))</f>
        <v>High</v>
      </c>
      <c r="S2281" s="3">
        <v>0.4</v>
      </c>
      <c r="T2281">
        <v>24</v>
      </c>
      <c r="U2281">
        <v>0.14499999999999999</v>
      </c>
      <c r="V2281" s="2">
        <v>1974700</v>
      </c>
      <c r="W2281" s="2">
        <v>47393000</v>
      </c>
      <c r="X2281" t="str">
        <f>IF(OR(Raw_Data[[#This Row],[status_pembayaran]]="Macet",Raw_Data[[#This Row],[status_pembayaran]]="Kurang Lancar"),"Non Performing Loan","Performing")</f>
        <v>Performing</v>
      </c>
      <c r="Y2281" t="s">
        <v>47</v>
      </c>
      <c r="Z2281">
        <v>0</v>
      </c>
      <c r="AA2281">
        <v>0</v>
      </c>
      <c r="AB2281">
        <v>1</v>
      </c>
      <c r="AC2281" t="s">
        <v>66</v>
      </c>
      <c r="AD2281">
        <f>IF(Raw_Data[[#This Row],[rasio]]&lt;0.2,1,IF(Raw_Data[[#This Row],[rasio]]&lt;0.3,2,IF(Raw_Data[[#This Row],[rasio]]&lt;0.4,3,4)))</f>
        <v>3</v>
      </c>
      <c r="AE2281">
        <f>IF(Raw_Data[[#This Row],[kategori_dp]]="High",1,IF(Raw_Data[[#This Row],[kategori_dp]]="Medium",2,3))</f>
        <v>1</v>
      </c>
      <c r="AF2281">
        <f>IF(Raw_Data[[#This Row],[tenor_bulan]]&lt;=24,1,IF(Raw_Data[[#This Row],[tenor_bulan]]&lt;=36,2,IF(Raw_Data[[#This Row],[tenor_bulan]]&lt;=48,3,4)))</f>
        <v>1</v>
      </c>
      <c r="AG2281">
        <f>IF(Raw_Data[[#This Row],[jumlah_kali_telat]]=0,0,IF(Raw_Data[[#This Row],[jumlah_kali_telat]]&lt;=2,2,4))</f>
        <v>0</v>
      </c>
      <c r="AH2281">
        <f>Raw_Data[[#This Row],[Skor_Rasio]]+Raw_Data[[#This Row],[Skor_DP]]+Raw_Data[[#This Row],[Skor_Tenor]]+Raw_Data[[#This Row],[Skor_Telat]]</f>
        <v>5</v>
      </c>
      <c r="AI2281" t="str">
        <f>IF(Raw_Data[[#This Row],[Risk_Score]]&lt;=6,"Low Risk",IF(Raw_Data[[#This Row],[Risk_Score]]&lt;=8,"Medium Risk","High Risk"))</f>
        <v>Low Risk</v>
      </c>
      <c r="AJ2281">
        <f ca="1">IFERROR(DATEDIF(Raw_Data[[#This Row],[tanggal_pengajuan]],TODAY(),"m"),"N/A")</f>
        <v>5</v>
      </c>
      <c r="AK2281" t="str">
        <f ca="1">IF(ISNUMBER(Raw_Data[[#This Row],[MOB]]),IF(Raw_Data[[#This Row],[MOB]]&lt;6,"0-5 bulan",IF(Raw_Data[[#This Row],[MOB]]&lt;12,"6-11 bulan",IF(Raw_Data[[#This Row],[MOB]]&lt;24,"12-23 bulan","24+ bulan"))),"N/A")</f>
        <v>0-5 bulan</v>
      </c>
    </row>
    <row r="2282" spans="1:37" ht="14.25" customHeight="1" x14ac:dyDescent="0.45">
      <c r="A2282" t="s">
        <v>5243</v>
      </c>
      <c r="B2282" s="64">
        <v>46046</v>
      </c>
      <c r="C2282" s="1" t="str">
        <f t="shared" si="35"/>
        <v>January</v>
      </c>
      <c r="D2282" t="s">
        <v>557</v>
      </c>
      <c r="E2282" t="s">
        <v>5244</v>
      </c>
      <c r="F2282">
        <v>34</v>
      </c>
      <c r="G2282" t="s">
        <v>40</v>
      </c>
      <c r="H2282" t="s">
        <v>152</v>
      </c>
      <c r="I2282" s="2">
        <v>3034000</v>
      </c>
      <c r="J2282" s="3">
        <f>Raw_Data[[#This Row],[cicilan_per_bulan]]/Raw_Data[[#This Row],[penghasilan_bulanan]]</f>
        <v>0.43391562294001318</v>
      </c>
      <c r="K2282" t="s">
        <v>205</v>
      </c>
      <c r="L2282" t="s">
        <v>110</v>
      </c>
      <c r="M2282" t="s">
        <v>55</v>
      </c>
      <c r="N2282" t="s">
        <v>141</v>
      </c>
      <c r="O2282" t="s">
        <v>46</v>
      </c>
      <c r="P2282" s="2">
        <v>22996000</v>
      </c>
      <c r="Q2282" s="2">
        <v>9198000</v>
      </c>
      <c r="R2282" t="str">
        <f>IF(Raw_Data[[#This Row],[persen_dp]]&lt;15%,"Low",IF(Raw_Data[[#This Row],[persen_dp]]&gt;25%,"High","Medium"))</f>
        <v>High</v>
      </c>
      <c r="S2282" s="3">
        <v>0.4</v>
      </c>
      <c r="T2282">
        <v>12</v>
      </c>
      <c r="U2282">
        <v>0.14499999999999999</v>
      </c>
      <c r="V2282" s="2">
        <v>1316500</v>
      </c>
      <c r="W2282" s="2">
        <v>15798000</v>
      </c>
      <c r="X2282" t="str">
        <f>IF(OR(Raw_Data[[#This Row],[status_pembayaran]]="Macet",Raw_Data[[#This Row],[status_pembayaran]]="Kurang Lancar"),"Non Performing Loan","Performing")</f>
        <v>Performing</v>
      </c>
      <c r="Y2282" t="s">
        <v>47</v>
      </c>
      <c r="Z2282">
        <v>0</v>
      </c>
      <c r="AA2282">
        <v>0</v>
      </c>
      <c r="AB2282">
        <v>1</v>
      </c>
      <c r="AC2282" t="s">
        <v>66</v>
      </c>
      <c r="AD2282">
        <f>IF(Raw_Data[[#This Row],[rasio]]&lt;0.2,1,IF(Raw_Data[[#This Row],[rasio]]&lt;0.3,2,IF(Raw_Data[[#This Row],[rasio]]&lt;0.4,3,4)))</f>
        <v>4</v>
      </c>
      <c r="AE2282">
        <f>IF(Raw_Data[[#This Row],[kategori_dp]]="High",1,IF(Raw_Data[[#This Row],[kategori_dp]]="Medium",2,3))</f>
        <v>1</v>
      </c>
      <c r="AF2282">
        <f>IF(Raw_Data[[#This Row],[tenor_bulan]]&lt;=24,1,IF(Raw_Data[[#This Row],[tenor_bulan]]&lt;=36,2,IF(Raw_Data[[#This Row],[tenor_bulan]]&lt;=48,3,4)))</f>
        <v>1</v>
      </c>
      <c r="AG2282">
        <f>IF(Raw_Data[[#This Row],[jumlah_kali_telat]]=0,0,IF(Raw_Data[[#This Row],[jumlah_kali_telat]]&lt;=2,2,4))</f>
        <v>0</v>
      </c>
      <c r="AH2282">
        <f>Raw_Data[[#This Row],[Skor_Rasio]]+Raw_Data[[#This Row],[Skor_DP]]+Raw_Data[[#This Row],[Skor_Tenor]]+Raw_Data[[#This Row],[Skor_Telat]]</f>
        <v>6</v>
      </c>
      <c r="AI2282" t="str">
        <f>IF(Raw_Data[[#This Row],[Risk_Score]]&lt;=6,"Low Risk",IF(Raw_Data[[#This Row],[Risk_Score]]&lt;=8,"Medium Risk","High Risk"))</f>
        <v>Low Risk</v>
      </c>
      <c r="AJ2282">
        <f ca="1">IFERROR(DATEDIF(Raw_Data[[#This Row],[tanggal_pengajuan]],TODAY(),"m"),"N/A")</f>
        <v>8</v>
      </c>
      <c r="AK2282" t="str">
        <f ca="1">IF(ISNUMBER(Raw_Data[[#This Row],[MOB]]),IF(Raw_Data[[#This Row],[MOB]]&lt;6,"0-5 bulan",IF(Raw_Data[[#This Row],[MOB]]&lt;12,"6-11 bulan",IF(Raw_Data[[#This Row],[MOB]]&lt;24,"12-23 bulan","24+ bulan"))),"N/A")</f>
        <v>6-11 bulan</v>
      </c>
    </row>
    <row r="2283" spans="1:37" ht="14.25" customHeight="1" x14ac:dyDescent="0.45">
      <c r="A2283" t="s">
        <v>5245</v>
      </c>
      <c r="B2283" s="64">
        <v>46098</v>
      </c>
      <c r="C2283" s="1" t="str">
        <f t="shared" si="35"/>
        <v>March</v>
      </c>
      <c r="D2283" t="s">
        <v>566</v>
      </c>
      <c r="E2283" t="s">
        <v>5246</v>
      </c>
      <c r="F2283">
        <v>48</v>
      </c>
      <c r="G2283" t="s">
        <v>40</v>
      </c>
      <c r="H2283" t="s">
        <v>52</v>
      </c>
      <c r="I2283" s="2">
        <v>9390000</v>
      </c>
      <c r="J2283" s="3">
        <f>Raw_Data[[#This Row],[cicilan_per_bulan]]/Raw_Data[[#This Row],[penghasilan_bulanan]]</f>
        <v>7.0000000000000007E-2</v>
      </c>
      <c r="K2283" t="s">
        <v>188</v>
      </c>
      <c r="L2283" t="s">
        <v>154</v>
      </c>
      <c r="M2283" t="s">
        <v>44</v>
      </c>
      <c r="N2283" t="s">
        <v>83</v>
      </c>
      <c r="O2283" t="s">
        <v>57</v>
      </c>
      <c r="P2283" s="2">
        <v>18322000</v>
      </c>
      <c r="Q2283" s="2">
        <v>1832000</v>
      </c>
      <c r="R2283" t="str">
        <f>IF(Raw_Data[[#This Row],[persen_dp]]&lt;15%,"Low",IF(Raw_Data[[#This Row],[persen_dp]]&gt;25%,"High","Medium"))</f>
        <v>Low</v>
      </c>
      <c r="S2283" s="3">
        <v>0.1</v>
      </c>
      <c r="T2283">
        <v>36</v>
      </c>
      <c r="U2283">
        <v>0.14499999999999999</v>
      </c>
      <c r="V2283" s="2">
        <v>657300</v>
      </c>
      <c r="W2283" s="2">
        <v>23663000</v>
      </c>
      <c r="X2283" t="str">
        <f>IF(OR(Raw_Data[[#This Row],[status_pembayaran]]="Macet",Raw_Data[[#This Row],[status_pembayaran]]="Kurang Lancar"),"Non Performing Loan","Performing")</f>
        <v>Performing</v>
      </c>
      <c r="Y2283" t="s">
        <v>47</v>
      </c>
      <c r="Z2283">
        <v>0</v>
      </c>
      <c r="AA2283">
        <v>0</v>
      </c>
      <c r="AB2283">
        <v>1</v>
      </c>
      <c r="AC2283" t="s">
        <v>137</v>
      </c>
      <c r="AD2283">
        <f>IF(Raw_Data[[#This Row],[rasio]]&lt;0.2,1,IF(Raw_Data[[#This Row],[rasio]]&lt;0.3,2,IF(Raw_Data[[#This Row],[rasio]]&lt;0.4,3,4)))</f>
        <v>1</v>
      </c>
      <c r="AE2283">
        <f>IF(Raw_Data[[#This Row],[kategori_dp]]="High",1,IF(Raw_Data[[#This Row],[kategori_dp]]="Medium",2,3))</f>
        <v>3</v>
      </c>
      <c r="AF2283">
        <f>IF(Raw_Data[[#This Row],[tenor_bulan]]&lt;=24,1,IF(Raw_Data[[#This Row],[tenor_bulan]]&lt;=36,2,IF(Raw_Data[[#This Row],[tenor_bulan]]&lt;=48,3,4)))</f>
        <v>2</v>
      </c>
      <c r="AG2283">
        <f>IF(Raw_Data[[#This Row],[jumlah_kali_telat]]=0,0,IF(Raw_Data[[#This Row],[jumlah_kali_telat]]&lt;=2,2,4))</f>
        <v>0</v>
      </c>
      <c r="AH2283">
        <f>Raw_Data[[#This Row],[Skor_Rasio]]+Raw_Data[[#This Row],[Skor_DP]]+Raw_Data[[#This Row],[Skor_Tenor]]+Raw_Data[[#This Row],[Skor_Telat]]</f>
        <v>6</v>
      </c>
      <c r="AI2283" t="str">
        <f>IF(Raw_Data[[#This Row],[Risk_Score]]&lt;=6,"Low Risk",IF(Raw_Data[[#This Row],[Risk_Score]]&lt;=8,"Medium Risk","High Risk"))</f>
        <v>Low Risk</v>
      </c>
      <c r="AJ2283">
        <f ca="1">IFERROR(DATEDIF(Raw_Data[[#This Row],[tanggal_pengajuan]],TODAY(),"m"),"N/A")</f>
        <v>7</v>
      </c>
      <c r="AK2283" t="str">
        <f ca="1">IF(ISNUMBER(Raw_Data[[#This Row],[MOB]]),IF(Raw_Data[[#This Row],[MOB]]&lt;6,"0-5 bulan",IF(Raw_Data[[#This Row],[MOB]]&lt;12,"6-11 bulan",IF(Raw_Data[[#This Row],[MOB]]&lt;24,"12-23 bulan","24+ bulan"))),"N/A")</f>
        <v>6-11 bulan</v>
      </c>
    </row>
    <row r="2284" spans="1:37" ht="14.25" customHeight="1" x14ac:dyDescent="0.45">
      <c r="A2284" t="s">
        <v>5247</v>
      </c>
      <c r="B2284" s="64">
        <v>46209</v>
      </c>
      <c r="C2284" s="1" t="str">
        <f t="shared" si="35"/>
        <v>July</v>
      </c>
      <c r="D2284" t="s">
        <v>1119</v>
      </c>
      <c r="E2284" t="s">
        <v>5248</v>
      </c>
      <c r="F2284">
        <v>53</v>
      </c>
      <c r="G2284" t="s">
        <v>51</v>
      </c>
      <c r="H2284" t="s">
        <v>41</v>
      </c>
      <c r="I2284" s="2">
        <v>6666000</v>
      </c>
      <c r="J2284" s="3">
        <f>Raw_Data[[#This Row],[cicilan_per_bulan]]/Raw_Data[[#This Row],[penghasilan_bulanan]]</f>
        <v>0.17886288628862887</v>
      </c>
      <c r="K2284" t="s">
        <v>192</v>
      </c>
      <c r="L2284" t="s">
        <v>128</v>
      </c>
      <c r="M2284" t="s">
        <v>44</v>
      </c>
      <c r="N2284" t="s">
        <v>83</v>
      </c>
      <c r="O2284" t="s">
        <v>57</v>
      </c>
      <c r="P2284" s="2">
        <v>19224000</v>
      </c>
      <c r="Q2284" s="2">
        <v>6728000</v>
      </c>
      <c r="R2284" t="str">
        <f>IF(Raw_Data[[#This Row],[persen_dp]]&lt;15%,"Low",IF(Raw_Data[[#This Row],[persen_dp]]&gt;25%,"High","Medium"))</f>
        <v>High</v>
      </c>
      <c r="S2284" s="3">
        <v>0.35</v>
      </c>
      <c r="T2284">
        <v>12</v>
      </c>
      <c r="U2284">
        <v>0.14499999999999999</v>
      </c>
      <c r="V2284" s="2">
        <v>1192300</v>
      </c>
      <c r="W2284" s="2">
        <v>14308000</v>
      </c>
      <c r="X2284" t="str">
        <f>IF(OR(Raw_Data[[#This Row],[status_pembayaran]]="Macet",Raw_Data[[#This Row],[status_pembayaran]]="Kurang Lancar"),"Non Performing Loan","Performing")</f>
        <v>Performing</v>
      </c>
      <c r="Y2284" t="s">
        <v>47</v>
      </c>
      <c r="Z2284">
        <v>0</v>
      </c>
      <c r="AA2284">
        <v>0</v>
      </c>
      <c r="AB2284">
        <v>1</v>
      </c>
      <c r="AC2284" t="s">
        <v>74</v>
      </c>
      <c r="AD2284">
        <f>IF(Raw_Data[[#This Row],[rasio]]&lt;0.2,1,IF(Raw_Data[[#This Row],[rasio]]&lt;0.3,2,IF(Raw_Data[[#This Row],[rasio]]&lt;0.4,3,4)))</f>
        <v>1</v>
      </c>
      <c r="AE2284">
        <f>IF(Raw_Data[[#This Row],[kategori_dp]]="High",1,IF(Raw_Data[[#This Row],[kategori_dp]]="Medium",2,3))</f>
        <v>1</v>
      </c>
      <c r="AF2284">
        <f>IF(Raw_Data[[#This Row],[tenor_bulan]]&lt;=24,1,IF(Raw_Data[[#This Row],[tenor_bulan]]&lt;=36,2,IF(Raw_Data[[#This Row],[tenor_bulan]]&lt;=48,3,4)))</f>
        <v>1</v>
      </c>
      <c r="AG2284">
        <f>IF(Raw_Data[[#This Row],[jumlah_kali_telat]]=0,0,IF(Raw_Data[[#This Row],[jumlah_kali_telat]]&lt;=2,2,4))</f>
        <v>0</v>
      </c>
      <c r="AH2284">
        <f>Raw_Data[[#This Row],[Skor_Rasio]]+Raw_Data[[#This Row],[Skor_DP]]+Raw_Data[[#This Row],[Skor_Tenor]]+Raw_Data[[#This Row],[Skor_Telat]]</f>
        <v>3</v>
      </c>
      <c r="AI2284" t="str">
        <f>IF(Raw_Data[[#This Row],[Risk_Score]]&lt;=6,"Low Risk",IF(Raw_Data[[#This Row],[Risk_Score]]&lt;=8,"Medium Risk","High Risk"))</f>
        <v>Low Risk</v>
      </c>
      <c r="AJ2284">
        <f ca="1">IFERROR(DATEDIF(Raw_Data[[#This Row],[tanggal_pengajuan]],TODAY(),"m"),"N/A")</f>
        <v>3</v>
      </c>
      <c r="AK2284" t="str">
        <f ca="1">IF(ISNUMBER(Raw_Data[[#This Row],[MOB]]),IF(Raw_Data[[#This Row],[MOB]]&lt;6,"0-5 bulan",IF(Raw_Data[[#This Row],[MOB]]&lt;12,"6-11 bulan",IF(Raw_Data[[#This Row],[MOB]]&lt;24,"12-23 bulan","24+ bulan"))),"N/A")</f>
        <v>0-5 bulan</v>
      </c>
    </row>
    <row r="2285" spans="1:37" ht="14.25" customHeight="1" x14ac:dyDescent="0.45">
      <c r="A2285" t="s">
        <v>5249</v>
      </c>
      <c r="B2285" s="64">
        <v>46026</v>
      </c>
      <c r="C2285" s="1" t="str">
        <f t="shared" si="35"/>
        <v>January</v>
      </c>
      <c r="D2285" t="s">
        <v>5250</v>
      </c>
      <c r="E2285" t="s">
        <v>5251</v>
      </c>
      <c r="F2285">
        <v>32</v>
      </c>
      <c r="G2285" t="s">
        <v>40</v>
      </c>
      <c r="H2285" t="s">
        <v>176</v>
      </c>
      <c r="I2285" s="2">
        <v>4103000</v>
      </c>
      <c r="J2285" s="3">
        <f>Raw_Data[[#This Row],[cicilan_per_bulan]]/Raw_Data[[#This Row],[penghasilan_bulanan]]</f>
        <v>0.30597124055569097</v>
      </c>
      <c r="K2285" t="s">
        <v>102</v>
      </c>
      <c r="L2285" t="s">
        <v>103</v>
      </c>
      <c r="M2285" t="s">
        <v>249</v>
      </c>
      <c r="N2285" t="s">
        <v>250</v>
      </c>
      <c r="O2285" t="s">
        <v>57</v>
      </c>
      <c r="P2285" s="2">
        <v>15479000</v>
      </c>
      <c r="Q2285" s="2">
        <v>2322000</v>
      </c>
      <c r="R2285" t="str">
        <f>IF(Raw_Data[[#This Row],[persen_dp]]&lt;15%,"Low",IF(Raw_Data[[#This Row],[persen_dp]]&gt;25%,"High","Medium"))</f>
        <v>Medium</v>
      </c>
      <c r="S2285" s="3">
        <v>0.15</v>
      </c>
      <c r="T2285">
        <v>12</v>
      </c>
      <c r="U2285">
        <v>0.14499999999999999</v>
      </c>
      <c r="V2285" s="2">
        <v>1255400</v>
      </c>
      <c r="W2285" s="2">
        <v>15065000</v>
      </c>
      <c r="X2285" t="str">
        <f>IF(OR(Raw_Data[[#This Row],[status_pembayaran]]="Macet",Raw_Data[[#This Row],[status_pembayaran]]="Kurang Lancar"),"Non Performing Loan","Performing")</f>
        <v>Performing</v>
      </c>
      <c r="Y2285" t="s">
        <v>47</v>
      </c>
      <c r="Z2285">
        <v>0</v>
      </c>
      <c r="AA2285">
        <v>0</v>
      </c>
      <c r="AB2285">
        <v>1</v>
      </c>
      <c r="AC2285" t="s">
        <v>74</v>
      </c>
      <c r="AD2285">
        <f>IF(Raw_Data[[#This Row],[rasio]]&lt;0.2,1,IF(Raw_Data[[#This Row],[rasio]]&lt;0.3,2,IF(Raw_Data[[#This Row],[rasio]]&lt;0.4,3,4)))</f>
        <v>3</v>
      </c>
      <c r="AE2285">
        <f>IF(Raw_Data[[#This Row],[kategori_dp]]="High",1,IF(Raw_Data[[#This Row],[kategori_dp]]="Medium",2,3))</f>
        <v>2</v>
      </c>
      <c r="AF2285">
        <f>IF(Raw_Data[[#This Row],[tenor_bulan]]&lt;=24,1,IF(Raw_Data[[#This Row],[tenor_bulan]]&lt;=36,2,IF(Raw_Data[[#This Row],[tenor_bulan]]&lt;=48,3,4)))</f>
        <v>1</v>
      </c>
      <c r="AG2285">
        <f>IF(Raw_Data[[#This Row],[jumlah_kali_telat]]=0,0,IF(Raw_Data[[#This Row],[jumlah_kali_telat]]&lt;=2,2,4))</f>
        <v>0</v>
      </c>
      <c r="AH2285">
        <f>Raw_Data[[#This Row],[Skor_Rasio]]+Raw_Data[[#This Row],[Skor_DP]]+Raw_Data[[#This Row],[Skor_Tenor]]+Raw_Data[[#This Row],[Skor_Telat]]</f>
        <v>6</v>
      </c>
      <c r="AI2285" t="str">
        <f>IF(Raw_Data[[#This Row],[Risk_Score]]&lt;=6,"Low Risk",IF(Raw_Data[[#This Row],[Risk_Score]]&lt;=8,"Medium Risk","High Risk"))</f>
        <v>Low Risk</v>
      </c>
      <c r="AJ2285">
        <f ca="1">IFERROR(DATEDIF(Raw_Data[[#This Row],[tanggal_pengajuan]],TODAY(),"m"),"N/A")</f>
        <v>9</v>
      </c>
      <c r="AK2285" t="str">
        <f ca="1">IF(ISNUMBER(Raw_Data[[#This Row],[MOB]]),IF(Raw_Data[[#This Row],[MOB]]&lt;6,"0-5 bulan",IF(Raw_Data[[#This Row],[MOB]]&lt;12,"6-11 bulan",IF(Raw_Data[[#This Row],[MOB]]&lt;24,"12-23 bulan","24+ bulan"))),"N/A")</f>
        <v>6-11 bulan</v>
      </c>
    </row>
    <row r="2286" spans="1:37" ht="14.25" customHeight="1" x14ac:dyDescent="0.45">
      <c r="A2286" t="s">
        <v>5252</v>
      </c>
      <c r="B2286" s="64">
        <v>46139</v>
      </c>
      <c r="C2286" s="1" t="str">
        <f t="shared" si="35"/>
        <v>April</v>
      </c>
      <c r="D2286" t="s">
        <v>4822</v>
      </c>
      <c r="E2286" t="s">
        <v>5253</v>
      </c>
      <c r="F2286">
        <v>41</v>
      </c>
      <c r="G2286" t="s">
        <v>51</v>
      </c>
      <c r="H2286" t="s">
        <v>108</v>
      </c>
      <c r="I2286" s="2">
        <v>4396000</v>
      </c>
      <c r="J2286" s="3">
        <f>Raw_Data[[#This Row],[cicilan_per_bulan]]/Raw_Data[[#This Row],[penghasilan_bulanan]]</f>
        <v>0.10247952684258417</v>
      </c>
      <c r="K2286" t="s">
        <v>127</v>
      </c>
      <c r="L2286" t="s">
        <v>128</v>
      </c>
      <c r="M2286" t="s">
        <v>72</v>
      </c>
      <c r="N2286" t="s">
        <v>73</v>
      </c>
      <c r="O2286" t="s">
        <v>46</v>
      </c>
      <c r="P2286" s="2">
        <v>21054000</v>
      </c>
      <c r="Q2286" s="2">
        <v>7369000</v>
      </c>
      <c r="R2286" t="str">
        <f>IF(Raw_Data[[#This Row],[persen_dp]]&lt;15%,"Low",IF(Raw_Data[[#This Row],[persen_dp]]&gt;25%,"High","Medium"))</f>
        <v>High</v>
      </c>
      <c r="S2286" s="3">
        <v>0.35</v>
      </c>
      <c r="T2286">
        <v>48</v>
      </c>
      <c r="U2286">
        <v>0.14499999999999999</v>
      </c>
      <c r="V2286" s="2">
        <v>450500</v>
      </c>
      <c r="W2286" s="2">
        <v>21622000</v>
      </c>
      <c r="X2286" t="str">
        <f>IF(OR(Raw_Data[[#This Row],[status_pembayaran]]="Macet",Raw_Data[[#This Row],[status_pembayaran]]="Kurang Lancar"),"Non Performing Loan","Performing")</f>
        <v>Performing</v>
      </c>
      <c r="Y2286" t="s">
        <v>47</v>
      </c>
      <c r="Z2286">
        <v>0</v>
      </c>
      <c r="AA2286">
        <v>0</v>
      </c>
      <c r="AB2286">
        <v>1</v>
      </c>
      <c r="AD2286">
        <f>IF(Raw_Data[[#This Row],[rasio]]&lt;0.2,1,IF(Raw_Data[[#This Row],[rasio]]&lt;0.3,2,IF(Raw_Data[[#This Row],[rasio]]&lt;0.4,3,4)))</f>
        <v>1</v>
      </c>
      <c r="AE2286">
        <f>IF(Raw_Data[[#This Row],[kategori_dp]]="High",1,IF(Raw_Data[[#This Row],[kategori_dp]]="Medium",2,3))</f>
        <v>1</v>
      </c>
      <c r="AF2286">
        <f>IF(Raw_Data[[#This Row],[tenor_bulan]]&lt;=24,1,IF(Raw_Data[[#This Row],[tenor_bulan]]&lt;=36,2,IF(Raw_Data[[#This Row],[tenor_bulan]]&lt;=48,3,4)))</f>
        <v>3</v>
      </c>
      <c r="AG2286">
        <f>IF(Raw_Data[[#This Row],[jumlah_kali_telat]]=0,0,IF(Raw_Data[[#This Row],[jumlah_kali_telat]]&lt;=2,2,4))</f>
        <v>0</v>
      </c>
      <c r="AH2286">
        <f>Raw_Data[[#This Row],[Skor_Rasio]]+Raw_Data[[#This Row],[Skor_DP]]+Raw_Data[[#This Row],[Skor_Tenor]]+Raw_Data[[#This Row],[Skor_Telat]]</f>
        <v>5</v>
      </c>
      <c r="AI2286" t="str">
        <f>IF(Raw_Data[[#This Row],[Risk_Score]]&lt;=6,"Low Risk",IF(Raw_Data[[#This Row],[Risk_Score]]&lt;=8,"Medium Risk","High Risk"))</f>
        <v>Low Risk</v>
      </c>
      <c r="AJ2286">
        <f ca="1">IFERROR(DATEDIF(Raw_Data[[#This Row],[tanggal_pengajuan]],TODAY(),"m"),"N/A")</f>
        <v>5</v>
      </c>
      <c r="AK2286" t="str">
        <f ca="1">IF(ISNUMBER(Raw_Data[[#This Row],[MOB]]),IF(Raw_Data[[#This Row],[MOB]]&lt;6,"0-5 bulan",IF(Raw_Data[[#This Row],[MOB]]&lt;12,"6-11 bulan",IF(Raw_Data[[#This Row],[MOB]]&lt;24,"12-23 bulan","24+ bulan"))),"N/A")</f>
        <v>0-5 bulan</v>
      </c>
    </row>
    <row r="2287" spans="1:37" ht="14.25" customHeight="1" x14ac:dyDescent="0.45">
      <c r="A2287" t="s">
        <v>5254</v>
      </c>
      <c r="B2287" s="64">
        <v>46171</v>
      </c>
      <c r="C2287" s="1" t="str">
        <f t="shared" si="35"/>
        <v>May</v>
      </c>
      <c r="D2287" t="s">
        <v>713</v>
      </c>
      <c r="E2287" t="s">
        <v>5255</v>
      </c>
      <c r="F2287">
        <v>45</v>
      </c>
      <c r="G2287" t="s">
        <v>40</v>
      </c>
      <c r="H2287" t="s">
        <v>90</v>
      </c>
      <c r="I2287" s="2">
        <v>5701000</v>
      </c>
      <c r="J2287" s="3">
        <f>Raw_Data[[#This Row],[cicilan_per_bulan]]/Raw_Data[[#This Row],[penghasilan_bulanan]]</f>
        <v>6.5479740396421682E-2</v>
      </c>
      <c r="K2287" t="s">
        <v>286</v>
      </c>
      <c r="L2287" t="s">
        <v>154</v>
      </c>
      <c r="M2287" t="s">
        <v>44</v>
      </c>
      <c r="N2287" t="s">
        <v>228</v>
      </c>
      <c r="O2287" t="s">
        <v>57</v>
      </c>
      <c r="P2287" s="2">
        <v>18900000</v>
      </c>
      <c r="Q2287" s="2">
        <v>7560000</v>
      </c>
      <c r="R2287" t="str">
        <f>IF(Raw_Data[[#This Row],[persen_dp]]&lt;15%,"Low",IF(Raw_Data[[#This Row],[persen_dp]]&gt;25%,"High","Medium"))</f>
        <v>High</v>
      </c>
      <c r="S2287" s="3">
        <v>0.4</v>
      </c>
      <c r="T2287">
        <v>48</v>
      </c>
      <c r="U2287">
        <v>0.14499999999999999</v>
      </c>
      <c r="V2287" s="2">
        <v>373300</v>
      </c>
      <c r="W2287" s="2">
        <v>17917000</v>
      </c>
      <c r="X2287" t="str">
        <f>IF(OR(Raw_Data[[#This Row],[status_pembayaran]]="Macet",Raw_Data[[#This Row],[status_pembayaran]]="Kurang Lancar"),"Non Performing Loan","Performing")</f>
        <v>Performing</v>
      </c>
      <c r="Y2287" t="s">
        <v>47</v>
      </c>
      <c r="Z2287">
        <v>0</v>
      </c>
      <c r="AA2287">
        <v>0</v>
      </c>
      <c r="AB2287">
        <v>1</v>
      </c>
      <c r="AD2287">
        <f>IF(Raw_Data[[#This Row],[rasio]]&lt;0.2,1,IF(Raw_Data[[#This Row],[rasio]]&lt;0.3,2,IF(Raw_Data[[#This Row],[rasio]]&lt;0.4,3,4)))</f>
        <v>1</v>
      </c>
      <c r="AE2287">
        <f>IF(Raw_Data[[#This Row],[kategori_dp]]="High",1,IF(Raw_Data[[#This Row],[kategori_dp]]="Medium",2,3))</f>
        <v>1</v>
      </c>
      <c r="AF2287">
        <f>IF(Raw_Data[[#This Row],[tenor_bulan]]&lt;=24,1,IF(Raw_Data[[#This Row],[tenor_bulan]]&lt;=36,2,IF(Raw_Data[[#This Row],[tenor_bulan]]&lt;=48,3,4)))</f>
        <v>3</v>
      </c>
      <c r="AG2287">
        <f>IF(Raw_Data[[#This Row],[jumlah_kali_telat]]=0,0,IF(Raw_Data[[#This Row],[jumlah_kali_telat]]&lt;=2,2,4))</f>
        <v>0</v>
      </c>
      <c r="AH2287">
        <f>Raw_Data[[#This Row],[Skor_Rasio]]+Raw_Data[[#This Row],[Skor_DP]]+Raw_Data[[#This Row],[Skor_Tenor]]+Raw_Data[[#This Row],[Skor_Telat]]</f>
        <v>5</v>
      </c>
      <c r="AI2287" t="str">
        <f>IF(Raw_Data[[#This Row],[Risk_Score]]&lt;=6,"Low Risk",IF(Raw_Data[[#This Row],[Risk_Score]]&lt;=8,"Medium Risk","High Risk"))</f>
        <v>Low Risk</v>
      </c>
      <c r="AJ2287">
        <f ca="1">IFERROR(DATEDIF(Raw_Data[[#This Row],[tanggal_pengajuan]],TODAY(),"m"),"N/A")</f>
        <v>4</v>
      </c>
      <c r="AK2287" t="str">
        <f ca="1">IF(ISNUMBER(Raw_Data[[#This Row],[MOB]]),IF(Raw_Data[[#This Row],[MOB]]&lt;6,"0-5 bulan",IF(Raw_Data[[#This Row],[MOB]]&lt;12,"6-11 bulan",IF(Raw_Data[[#This Row],[MOB]]&lt;24,"12-23 bulan","24+ bulan"))),"N/A")</f>
        <v>0-5 bulan</v>
      </c>
    </row>
    <row r="2288" spans="1:37" ht="14.25" customHeight="1" x14ac:dyDescent="0.45">
      <c r="A2288" t="s">
        <v>5256</v>
      </c>
      <c r="B2288" s="64">
        <v>46114</v>
      </c>
      <c r="C2288" s="1" t="str">
        <f t="shared" si="35"/>
        <v>April</v>
      </c>
      <c r="D2288" t="s">
        <v>3522</v>
      </c>
      <c r="E2288" t="s">
        <v>5257</v>
      </c>
      <c r="F2288">
        <v>30</v>
      </c>
      <c r="G2288" t="s">
        <v>40</v>
      </c>
      <c r="H2288" t="s">
        <v>176</v>
      </c>
      <c r="I2288" s="2">
        <v>5546000</v>
      </c>
      <c r="J2288" s="3">
        <f>Raw_Data[[#This Row],[cicilan_per_bulan]]/Raw_Data[[#This Row],[penghasilan_bulanan]]</f>
        <v>0.32351244139920665</v>
      </c>
      <c r="K2288" t="s">
        <v>127</v>
      </c>
      <c r="L2288" t="s">
        <v>128</v>
      </c>
      <c r="M2288" t="s">
        <v>44</v>
      </c>
      <c r="N2288" t="s">
        <v>163</v>
      </c>
      <c r="O2288" t="s">
        <v>46</v>
      </c>
      <c r="P2288" s="2">
        <v>29473000</v>
      </c>
      <c r="Q2288" s="2">
        <v>2947000</v>
      </c>
      <c r="R2288" t="str">
        <f>IF(Raw_Data[[#This Row],[persen_dp]]&lt;15%,"Low",IF(Raw_Data[[#This Row],[persen_dp]]&gt;25%,"High","Medium"))</f>
        <v>Low</v>
      </c>
      <c r="S2288" s="3">
        <v>0.1</v>
      </c>
      <c r="T2288">
        <v>18</v>
      </c>
      <c r="U2288">
        <v>0.14499999999999999</v>
      </c>
      <c r="V2288" s="2">
        <v>1794200</v>
      </c>
      <c r="W2288" s="2">
        <v>32295000</v>
      </c>
      <c r="X2288" t="str">
        <f>IF(OR(Raw_Data[[#This Row],[status_pembayaran]]="Macet",Raw_Data[[#This Row],[status_pembayaran]]="Kurang Lancar"),"Non Performing Loan","Performing")</f>
        <v>Performing</v>
      </c>
      <c r="Y2288" t="s">
        <v>47</v>
      </c>
      <c r="Z2288">
        <v>0</v>
      </c>
      <c r="AA2288">
        <v>0</v>
      </c>
      <c r="AB2288">
        <v>1</v>
      </c>
      <c r="AD2288">
        <f>IF(Raw_Data[[#This Row],[rasio]]&lt;0.2,1,IF(Raw_Data[[#This Row],[rasio]]&lt;0.3,2,IF(Raw_Data[[#This Row],[rasio]]&lt;0.4,3,4)))</f>
        <v>3</v>
      </c>
      <c r="AE2288">
        <f>IF(Raw_Data[[#This Row],[kategori_dp]]="High",1,IF(Raw_Data[[#This Row],[kategori_dp]]="Medium",2,3))</f>
        <v>3</v>
      </c>
      <c r="AF2288">
        <f>IF(Raw_Data[[#This Row],[tenor_bulan]]&lt;=24,1,IF(Raw_Data[[#This Row],[tenor_bulan]]&lt;=36,2,IF(Raw_Data[[#This Row],[tenor_bulan]]&lt;=48,3,4)))</f>
        <v>1</v>
      </c>
      <c r="AG2288">
        <f>IF(Raw_Data[[#This Row],[jumlah_kali_telat]]=0,0,IF(Raw_Data[[#This Row],[jumlah_kali_telat]]&lt;=2,2,4))</f>
        <v>0</v>
      </c>
      <c r="AH2288">
        <f>Raw_Data[[#This Row],[Skor_Rasio]]+Raw_Data[[#This Row],[Skor_DP]]+Raw_Data[[#This Row],[Skor_Tenor]]+Raw_Data[[#This Row],[Skor_Telat]]</f>
        <v>7</v>
      </c>
      <c r="AI2288" t="str">
        <f>IF(Raw_Data[[#This Row],[Risk_Score]]&lt;=6,"Low Risk",IF(Raw_Data[[#This Row],[Risk_Score]]&lt;=8,"Medium Risk","High Risk"))</f>
        <v>Medium Risk</v>
      </c>
      <c r="AJ2288">
        <f ca="1">IFERROR(DATEDIF(Raw_Data[[#This Row],[tanggal_pengajuan]],TODAY(),"m"),"N/A")</f>
        <v>6</v>
      </c>
      <c r="AK2288" t="str">
        <f ca="1">IF(ISNUMBER(Raw_Data[[#This Row],[MOB]]),IF(Raw_Data[[#This Row],[MOB]]&lt;6,"0-5 bulan",IF(Raw_Data[[#This Row],[MOB]]&lt;12,"6-11 bulan",IF(Raw_Data[[#This Row],[MOB]]&lt;24,"12-23 bulan","24+ bulan"))),"N/A")</f>
        <v>6-11 bulan</v>
      </c>
    </row>
    <row r="2289" spans="1:37" ht="14.25" customHeight="1" x14ac:dyDescent="0.45">
      <c r="A2289" t="s">
        <v>5258</v>
      </c>
      <c r="B2289" s="64">
        <v>46186</v>
      </c>
      <c r="C2289" s="1" t="str">
        <f t="shared" si="35"/>
        <v>June</v>
      </c>
      <c r="D2289" t="s">
        <v>135</v>
      </c>
      <c r="E2289" t="s">
        <v>5259</v>
      </c>
      <c r="F2289">
        <v>25</v>
      </c>
      <c r="G2289" t="s">
        <v>51</v>
      </c>
      <c r="H2289" t="s">
        <v>41</v>
      </c>
      <c r="I2289" s="2">
        <v>5744000</v>
      </c>
      <c r="J2289" s="3">
        <f>Raw_Data[[#This Row],[cicilan_per_bulan]]/Raw_Data[[#This Row],[penghasilan_bulanan]]</f>
        <v>0.2314240947075209</v>
      </c>
      <c r="K2289" t="s">
        <v>119</v>
      </c>
      <c r="L2289" t="s">
        <v>120</v>
      </c>
      <c r="M2289" t="s">
        <v>55</v>
      </c>
      <c r="N2289" t="s">
        <v>65</v>
      </c>
      <c r="O2289" t="s">
        <v>46</v>
      </c>
      <c r="P2289" s="2">
        <v>29095000</v>
      </c>
      <c r="Q2289" s="2">
        <v>4364000</v>
      </c>
      <c r="R2289" t="str">
        <f>IF(Raw_Data[[#This Row],[persen_dp]]&lt;15%,"Low",IF(Raw_Data[[#This Row],[persen_dp]]&gt;25%,"High","Medium"))</f>
        <v>Medium</v>
      </c>
      <c r="S2289" s="3">
        <v>0.15</v>
      </c>
      <c r="T2289">
        <v>24</v>
      </c>
      <c r="U2289">
        <v>0.14499999999999999</v>
      </c>
      <c r="V2289" s="2">
        <v>1329300</v>
      </c>
      <c r="W2289" s="2">
        <v>31903000</v>
      </c>
      <c r="X2289" t="str">
        <f>IF(OR(Raw_Data[[#This Row],[status_pembayaran]]="Macet",Raw_Data[[#This Row],[status_pembayaran]]="Kurang Lancar"),"Non Performing Loan","Performing")</f>
        <v>Performing</v>
      </c>
      <c r="Y2289" t="s">
        <v>47</v>
      </c>
      <c r="Z2289">
        <v>0</v>
      </c>
      <c r="AA2289">
        <v>0</v>
      </c>
      <c r="AB2289">
        <v>1</v>
      </c>
      <c r="AC2289" t="s">
        <v>66</v>
      </c>
      <c r="AD2289">
        <f>IF(Raw_Data[[#This Row],[rasio]]&lt;0.2,1,IF(Raw_Data[[#This Row],[rasio]]&lt;0.3,2,IF(Raw_Data[[#This Row],[rasio]]&lt;0.4,3,4)))</f>
        <v>2</v>
      </c>
      <c r="AE2289">
        <f>IF(Raw_Data[[#This Row],[kategori_dp]]="High",1,IF(Raw_Data[[#This Row],[kategori_dp]]="Medium",2,3))</f>
        <v>2</v>
      </c>
      <c r="AF2289">
        <f>IF(Raw_Data[[#This Row],[tenor_bulan]]&lt;=24,1,IF(Raw_Data[[#This Row],[tenor_bulan]]&lt;=36,2,IF(Raw_Data[[#This Row],[tenor_bulan]]&lt;=48,3,4)))</f>
        <v>1</v>
      </c>
      <c r="AG2289">
        <f>IF(Raw_Data[[#This Row],[jumlah_kali_telat]]=0,0,IF(Raw_Data[[#This Row],[jumlah_kali_telat]]&lt;=2,2,4))</f>
        <v>0</v>
      </c>
      <c r="AH2289">
        <f>Raw_Data[[#This Row],[Skor_Rasio]]+Raw_Data[[#This Row],[Skor_DP]]+Raw_Data[[#This Row],[Skor_Tenor]]+Raw_Data[[#This Row],[Skor_Telat]]</f>
        <v>5</v>
      </c>
      <c r="AI2289" t="str">
        <f>IF(Raw_Data[[#This Row],[Risk_Score]]&lt;=6,"Low Risk",IF(Raw_Data[[#This Row],[Risk_Score]]&lt;=8,"Medium Risk","High Risk"))</f>
        <v>Low Risk</v>
      </c>
      <c r="AJ2289">
        <f ca="1">IFERROR(DATEDIF(Raw_Data[[#This Row],[tanggal_pengajuan]],TODAY(),"m"),"N/A")</f>
        <v>4</v>
      </c>
      <c r="AK2289" t="str">
        <f ca="1">IF(ISNUMBER(Raw_Data[[#This Row],[MOB]]),IF(Raw_Data[[#This Row],[MOB]]&lt;6,"0-5 bulan",IF(Raw_Data[[#This Row],[MOB]]&lt;12,"6-11 bulan",IF(Raw_Data[[#This Row],[MOB]]&lt;24,"12-23 bulan","24+ bulan"))),"N/A")</f>
        <v>0-5 bulan</v>
      </c>
    </row>
    <row r="2290" spans="1:37" ht="14.25" customHeight="1" x14ac:dyDescent="0.45">
      <c r="A2290" t="s">
        <v>5260</v>
      </c>
      <c r="B2290" s="64">
        <v>46041</v>
      </c>
      <c r="C2290" s="1" t="str">
        <f t="shared" si="35"/>
        <v>January</v>
      </c>
      <c r="D2290" t="s">
        <v>1676</v>
      </c>
      <c r="E2290" t="s">
        <v>5261</v>
      </c>
      <c r="F2290">
        <v>34</v>
      </c>
      <c r="G2290" t="s">
        <v>51</v>
      </c>
      <c r="H2290" t="s">
        <v>101</v>
      </c>
      <c r="I2290" s="2">
        <v>3410000</v>
      </c>
      <c r="J2290" s="3">
        <f>Raw_Data[[#This Row],[cicilan_per_bulan]]/Raw_Data[[#This Row],[penghasilan_bulanan]]</f>
        <v>0.19214076246334311</v>
      </c>
      <c r="K2290" t="s">
        <v>188</v>
      </c>
      <c r="L2290" t="s">
        <v>154</v>
      </c>
      <c r="M2290" t="s">
        <v>249</v>
      </c>
      <c r="N2290" t="s">
        <v>250</v>
      </c>
      <c r="O2290" t="s">
        <v>57</v>
      </c>
      <c r="P2290" s="2">
        <v>16252000</v>
      </c>
      <c r="Q2290" s="2">
        <v>4063000</v>
      </c>
      <c r="R2290" t="str">
        <f>IF(Raw_Data[[#This Row],[persen_dp]]&lt;15%,"Low",IF(Raw_Data[[#This Row],[persen_dp]]&gt;25%,"High","Medium"))</f>
        <v>Medium</v>
      </c>
      <c r="S2290" s="3">
        <v>0.25</v>
      </c>
      <c r="T2290">
        <v>24</v>
      </c>
      <c r="U2290">
        <v>0.14499999999999999</v>
      </c>
      <c r="V2290" s="2">
        <v>655200</v>
      </c>
      <c r="W2290" s="2">
        <v>15724000</v>
      </c>
      <c r="X2290" t="str">
        <f>IF(OR(Raw_Data[[#This Row],[status_pembayaran]]="Macet",Raw_Data[[#This Row],[status_pembayaran]]="Kurang Lancar"),"Non Performing Loan","Performing")</f>
        <v>Performing</v>
      </c>
      <c r="Y2290" t="s">
        <v>47</v>
      </c>
      <c r="Z2290">
        <v>0</v>
      </c>
      <c r="AA2290">
        <v>0</v>
      </c>
      <c r="AB2290">
        <v>1</v>
      </c>
      <c r="AC2290" t="s">
        <v>66</v>
      </c>
      <c r="AD2290">
        <f>IF(Raw_Data[[#This Row],[rasio]]&lt;0.2,1,IF(Raw_Data[[#This Row],[rasio]]&lt;0.3,2,IF(Raw_Data[[#This Row],[rasio]]&lt;0.4,3,4)))</f>
        <v>1</v>
      </c>
      <c r="AE2290">
        <f>IF(Raw_Data[[#This Row],[kategori_dp]]="High",1,IF(Raw_Data[[#This Row],[kategori_dp]]="Medium",2,3))</f>
        <v>2</v>
      </c>
      <c r="AF2290">
        <f>IF(Raw_Data[[#This Row],[tenor_bulan]]&lt;=24,1,IF(Raw_Data[[#This Row],[tenor_bulan]]&lt;=36,2,IF(Raw_Data[[#This Row],[tenor_bulan]]&lt;=48,3,4)))</f>
        <v>1</v>
      </c>
      <c r="AG2290">
        <f>IF(Raw_Data[[#This Row],[jumlah_kali_telat]]=0,0,IF(Raw_Data[[#This Row],[jumlah_kali_telat]]&lt;=2,2,4))</f>
        <v>0</v>
      </c>
      <c r="AH2290">
        <f>Raw_Data[[#This Row],[Skor_Rasio]]+Raw_Data[[#This Row],[Skor_DP]]+Raw_Data[[#This Row],[Skor_Tenor]]+Raw_Data[[#This Row],[Skor_Telat]]</f>
        <v>4</v>
      </c>
      <c r="AI2290" t="str">
        <f>IF(Raw_Data[[#This Row],[Risk_Score]]&lt;=6,"Low Risk",IF(Raw_Data[[#This Row],[Risk_Score]]&lt;=8,"Medium Risk","High Risk"))</f>
        <v>Low Risk</v>
      </c>
      <c r="AJ2290">
        <f ca="1">IFERROR(DATEDIF(Raw_Data[[#This Row],[tanggal_pengajuan]],TODAY(),"m"),"N/A")</f>
        <v>9</v>
      </c>
      <c r="AK2290" t="str">
        <f ca="1">IF(ISNUMBER(Raw_Data[[#This Row],[MOB]]),IF(Raw_Data[[#This Row],[MOB]]&lt;6,"0-5 bulan",IF(Raw_Data[[#This Row],[MOB]]&lt;12,"6-11 bulan",IF(Raw_Data[[#This Row],[MOB]]&lt;24,"12-23 bulan","24+ bulan"))),"N/A")</f>
        <v>6-11 bulan</v>
      </c>
    </row>
    <row r="2291" spans="1:37" ht="14.25" customHeight="1" x14ac:dyDescent="0.45">
      <c r="A2291" t="s">
        <v>5262</v>
      </c>
      <c r="B2291" s="64">
        <v>46152</v>
      </c>
      <c r="C2291" s="1" t="str">
        <f t="shared" si="35"/>
        <v>May</v>
      </c>
      <c r="D2291" t="s">
        <v>482</v>
      </c>
      <c r="E2291" t="s">
        <v>5263</v>
      </c>
      <c r="F2291">
        <v>21</v>
      </c>
      <c r="G2291" t="s">
        <v>40</v>
      </c>
      <c r="H2291" t="s">
        <v>52</v>
      </c>
      <c r="I2291" s="2">
        <v>9278000</v>
      </c>
      <c r="J2291" s="3">
        <f>Raw_Data[[#This Row],[cicilan_per_bulan]]/Raw_Data[[#This Row],[penghasilan_bulanan]]</f>
        <v>0.12047855141194223</v>
      </c>
      <c r="K2291" t="s">
        <v>205</v>
      </c>
      <c r="L2291" t="s">
        <v>110</v>
      </c>
      <c r="M2291" t="s">
        <v>72</v>
      </c>
      <c r="N2291" t="s">
        <v>73</v>
      </c>
      <c r="O2291" t="s">
        <v>46</v>
      </c>
      <c r="P2291" s="2">
        <v>20658000</v>
      </c>
      <c r="Q2291" s="2">
        <v>4132000</v>
      </c>
      <c r="R2291" t="str">
        <f>IF(Raw_Data[[#This Row],[persen_dp]]&lt;15%,"Low",IF(Raw_Data[[#This Row],[persen_dp]]&gt;25%,"High","Medium"))</f>
        <v>Medium</v>
      </c>
      <c r="S2291" s="3">
        <v>0.2</v>
      </c>
      <c r="T2291">
        <v>18</v>
      </c>
      <c r="U2291">
        <v>0.14499999999999999</v>
      </c>
      <c r="V2291" s="2">
        <v>1117800</v>
      </c>
      <c r="W2291" s="2">
        <v>20120000</v>
      </c>
      <c r="X2291" t="str">
        <f>IF(OR(Raw_Data[[#This Row],[status_pembayaran]]="Macet",Raw_Data[[#This Row],[status_pembayaran]]="Kurang Lancar"),"Non Performing Loan","Performing")</f>
        <v>Performing</v>
      </c>
      <c r="Y2291" t="s">
        <v>47</v>
      </c>
      <c r="Z2291">
        <v>0</v>
      </c>
      <c r="AA2291">
        <v>0</v>
      </c>
      <c r="AB2291">
        <v>1</v>
      </c>
      <c r="AD2291">
        <f>IF(Raw_Data[[#This Row],[rasio]]&lt;0.2,1,IF(Raw_Data[[#This Row],[rasio]]&lt;0.3,2,IF(Raw_Data[[#This Row],[rasio]]&lt;0.4,3,4)))</f>
        <v>1</v>
      </c>
      <c r="AE2291">
        <f>IF(Raw_Data[[#This Row],[kategori_dp]]="High",1,IF(Raw_Data[[#This Row],[kategori_dp]]="Medium",2,3))</f>
        <v>2</v>
      </c>
      <c r="AF2291">
        <f>IF(Raw_Data[[#This Row],[tenor_bulan]]&lt;=24,1,IF(Raw_Data[[#This Row],[tenor_bulan]]&lt;=36,2,IF(Raw_Data[[#This Row],[tenor_bulan]]&lt;=48,3,4)))</f>
        <v>1</v>
      </c>
      <c r="AG2291">
        <f>IF(Raw_Data[[#This Row],[jumlah_kali_telat]]=0,0,IF(Raw_Data[[#This Row],[jumlah_kali_telat]]&lt;=2,2,4))</f>
        <v>0</v>
      </c>
      <c r="AH2291">
        <f>Raw_Data[[#This Row],[Skor_Rasio]]+Raw_Data[[#This Row],[Skor_DP]]+Raw_Data[[#This Row],[Skor_Tenor]]+Raw_Data[[#This Row],[Skor_Telat]]</f>
        <v>4</v>
      </c>
      <c r="AI2291" t="str">
        <f>IF(Raw_Data[[#This Row],[Risk_Score]]&lt;=6,"Low Risk",IF(Raw_Data[[#This Row],[Risk_Score]]&lt;=8,"Medium Risk","High Risk"))</f>
        <v>Low Risk</v>
      </c>
      <c r="AJ2291">
        <f ca="1">IFERROR(DATEDIF(Raw_Data[[#This Row],[tanggal_pengajuan]],TODAY(),"m"),"N/A")</f>
        <v>5</v>
      </c>
      <c r="AK2291" t="str">
        <f ca="1">IF(ISNUMBER(Raw_Data[[#This Row],[MOB]]),IF(Raw_Data[[#This Row],[MOB]]&lt;6,"0-5 bulan",IF(Raw_Data[[#This Row],[MOB]]&lt;12,"6-11 bulan",IF(Raw_Data[[#This Row],[MOB]]&lt;24,"12-23 bulan","24+ bulan"))),"N/A")</f>
        <v>0-5 bulan</v>
      </c>
    </row>
    <row r="2292" spans="1:37" ht="14.25" customHeight="1" x14ac:dyDescent="0.45">
      <c r="A2292" t="s">
        <v>5264</v>
      </c>
      <c r="B2292" s="64">
        <v>46085</v>
      </c>
      <c r="C2292" s="1" t="str">
        <f t="shared" ref="C2292:C2355" si="36">TEXT(B2292,"mmmm")</f>
        <v>March</v>
      </c>
      <c r="D2292" t="s">
        <v>2508</v>
      </c>
      <c r="E2292" t="s">
        <v>5265</v>
      </c>
      <c r="F2292">
        <v>37</v>
      </c>
      <c r="G2292" t="s">
        <v>51</v>
      </c>
      <c r="H2292" t="s">
        <v>52</v>
      </c>
      <c r="I2292" s="2">
        <v>12234000</v>
      </c>
      <c r="J2292" s="3">
        <f>Raw_Data[[#This Row],[cicilan_per_bulan]]/Raw_Data[[#This Row],[penghasilan_bulanan]]</f>
        <v>4.3387281347065557E-2</v>
      </c>
      <c r="K2292" t="s">
        <v>102</v>
      </c>
      <c r="L2292" t="s">
        <v>103</v>
      </c>
      <c r="M2292" t="s">
        <v>55</v>
      </c>
      <c r="N2292" t="s">
        <v>141</v>
      </c>
      <c r="O2292" t="s">
        <v>46</v>
      </c>
      <c r="P2292" s="2">
        <v>23079000</v>
      </c>
      <c r="Q2292" s="2">
        <v>4616000</v>
      </c>
      <c r="R2292" t="str">
        <f>IF(Raw_Data[[#This Row],[persen_dp]]&lt;15%,"Low",IF(Raw_Data[[#This Row],[persen_dp]]&gt;25%,"High","Medium"))</f>
        <v>Medium</v>
      </c>
      <c r="S2292" s="3">
        <v>0.2</v>
      </c>
      <c r="T2292">
        <v>60</v>
      </c>
      <c r="U2292">
        <v>0.14499999999999999</v>
      </c>
      <c r="V2292" s="2">
        <v>530800</v>
      </c>
      <c r="W2292" s="2">
        <v>31849000</v>
      </c>
      <c r="X2292" t="str">
        <f>IF(OR(Raw_Data[[#This Row],[status_pembayaran]]="Macet",Raw_Data[[#This Row],[status_pembayaran]]="Kurang Lancar"),"Non Performing Loan","Performing")</f>
        <v>Performing</v>
      </c>
      <c r="Y2292" t="s">
        <v>47</v>
      </c>
      <c r="Z2292">
        <v>0</v>
      </c>
      <c r="AA2292">
        <v>0</v>
      </c>
      <c r="AB2292">
        <v>1</v>
      </c>
      <c r="AC2292" t="s">
        <v>74</v>
      </c>
      <c r="AD2292">
        <f>IF(Raw_Data[[#This Row],[rasio]]&lt;0.2,1,IF(Raw_Data[[#This Row],[rasio]]&lt;0.3,2,IF(Raw_Data[[#This Row],[rasio]]&lt;0.4,3,4)))</f>
        <v>1</v>
      </c>
      <c r="AE2292">
        <f>IF(Raw_Data[[#This Row],[kategori_dp]]="High",1,IF(Raw_Data[[#This Row],[kategori_dp]]="Medium",2,3))</f>
        <v>2</v>
      </c>
      <c r="AF2292">
        <f>IF(Raw_Data[[#This Row],[tenor_bulan]]&lt;=24,1,IF(Raw_Data[[#This Row],[tenor_bulan]]&lt;=36,2,IF(Raw_Data[[#This Row],[tenor_bulan]]&lt;=48,3,4)))</f>
        <v>4</v>
      </c>
      <c r="AG2292">
        <f>IF(Raw_Data[[#This Row],[jumlah_kali_telat]]=0,0,IF(Raw_Data[[#This Row],[jumlah_kali_telat]]&lt;=2,2,4))</f>
        <v>0</v>
      </c>
      <c r="AH2292">
        <f>Raw_Data[[#This Row],[Skor_Rasio]]+Raw_Data[[#This Row],[Skor_DP]]+Raw_Data[[#This Row],[Skor_Tenor]]+Raw_Data[[#This Row],[Skor_Telat]]</f>
        <v>7</v>
      </c>
      <c r="AI2292" t="str">
        <f>IF(Raw_Data[[#This Row],[Risk_Score]]&lt;=6,"Low Risk",IF(Raw_Data[[#This Row],[Risk_Score]]&lt;=8,"Medium Risk","High Risk"))</f>
        <v>Medium Risk</v>
      </c>
      <c r="AJ2292">
        <f ca="1">IFERROR(DATEDIF(Raw_Data[[#This Row],[tanggal_pengajuan]],TODAY(),"m"),"N/A")</f>
        <v>7</v>
      </c>
      <c r="AK2292" t="str">
        <f ca="1">IF(ISNUMBER(Raw_Data[[#This Row],[MOB]]),IF(Raw_Data[[#This Row],[MOB]]&lt;6,"0-5 bulan",IF(Raw_Data[[#This Row],[MOB]]&lt;12,"6-11 bulan",IF(Raw_Data[[#This Row],[MOB]]&lt;24,"12-23 bulan","24+ bulan"))),"N/A")</f>
        <v>6-11 bulan</v>
      </c>
    </row>
    <row r="2293" spans="1:37" ht="14.25" customHeight="1" x14ac:dyDescent="0.45">
      <c r="A2293" t="s">
        <v>5266</v>
      </c>
      <c r="B2293" s="64">
        <v>46077</v>
      </c>
      <c r="C2293" s="1" t="str">
        <f t="shared" si="36"/>
        <v>February</v>
      </c>
      <c r="D2293" t="s">
        <v>2998</v>
      </c>
      <c r="E2293" t="s">
        <v>5267</v>
      </c>
      <c r="F2293">
        <v>37</v>
      </c>
      <c r="G2293" t="s">
        <v>40</v>
      </c>
      <c r="H2293" t="s">
        <v>52</v>
      </c>
      <c r="I2293" s="2">
        <v>12657000</v>
      </c>
      <c r="J2293" s="3">
        <f>Raw_Data[[#This Row],[cicilan_per_bulan]]/Raw_Data[[#This Row],[penghasilan_bulanan]]</f>
        <v>5.9429564667772772E-2</v>
      </c>
      <c r="K2293" t="s">
        <v>119</v>
      </c>
      <c r="L2293" t="s">
        <v>120</v>
      </c>
      <c r="M2293" t="s">
        <v>55</v>
      </c>
      <c r="N2293" t="s">
        <v>141</v>
      </c>
      <c r="O2293" t="s">
        <v>46</v>
      </c>
      <c r="P2293" s="2">
        <v>23324000</v>
      </c>
      <c r="Q2293" s="2">
        <v>9330000</v>
      </c>
      <c r="R2293" t="str">
        <f>IF(Raw_Data[[#This Row],[persen_dp]]&lt;15%,"Low",IF(Raw_Data[[#This Row],[persen_dp]]&gt;25%,"High","Medium"))</f>
        <v>High</v>
      </c>
      <c r="S2293" s="3">
        <v>0.4</v>
      </c>
      <c r="T2293">
        <v>24</v>
      </c>
      <c r="U2293">
        <v>0.14499999999999999</v>
      </c>
      <c r="V2293" s="2">
        <v>752200</v>
      </c>
      <c r="W2293" s="2">
        <v>18053000</v>
      </c>
      <c r="X2293" t="str">
        <f>IF(OR(Raw_Data[[#This Row],[status_pembayaran]]="Macet",Raw_Data[[#This Row],[status_pembayaran]]="Kurang Lancar"),"Non Performing Loan","Performing")</f>
        <v>Performing</v>
      </c>
      <c r="Y2293" t="s">
        <v>47</v>
      </c>
      <c r="Z2293">
        <v>0</v>
      </c>
      <c r="AA2293">
        <v>0</v>
      </c>
      <c r="AB2293">
        <v>1</v>
      </c>
      <c r="AC2293" t="s">
        <v>74</v>
      </c>
      <c r="AD2293">
        <f>IF(Raw_Data[[#This Row],[rasio]]&lt;0.2,1,IF(Raw_Data[[#This Row],[rasio]]&lt;0.3,2,IF(Raw_Data[[#This Row],[rasio]]&lt;0.4,3,4)))</f>
        <v>1</v>
      </c>
      <c r="AE2293">
        <f>IF(Raw_Data[[#This Row],[kategori_dp]]="High",1,IF(Raw_Data[[#This Row],[kategori_dp]]="Medium",2,3))</f>
        <v>1</v>
      </c>
      <c r="AF2293">
        <f>IF(Raw_Data[[#This Row],[tenor_bulan]]&lt;=24,1,IF(Raw_Data[[#This Row],[tenor_bulan]]&lt;=36,2,IF(Raw_Data[[#This Row],[tenor_bulan]]&lt;=48,3,4)))</f>
        <v>1</v>
      </c>
      <c r="AG2293">
        <f>IF(Raw_Data[[#This Row],[jumlah_kali_telat]]=0,0,IF(Raw_Data[[#This Row],[jumlah_kali_telat]]&lt;=2,2,4))</f>
        <v>0</v>
      </c>
      <c r="AH2293">
        <f>Raw_Data[[#This Row],[Skor_Rasio]]+Raw_Data[[#This Row],[Skor_DP]]+Raw_Data[[#This Row],[Skor_Tenor]]+Raw_Data[[#This Row],[Skor_Telat]]</f>
        <v>3</v>
      </c>
      <c r="AI2293" t="str">
        <f>IF(Raw_Data[[#This Row],[Risk_Score]]&lt;=6,"Low Risk",IF(Raw_Data[[#This Row],[Risk_Score]]&lt;=8,"Medium Risk","High Risk"))</f>
        <v>Low Risk</v>
      </c>
      <c r="AJ2293">
        <f ca="1">IFERROR(DATEDIF(Raw_Data[[#This Row],[tanggal_pengajuan]],TODAY(),"m"),"N/A")</f>
        <v>7</v>
      </c>
      <c r="AK2293" t="str">
        <f ca="1">IF(ISNUMBER(Raw_Data[[#This Row],[MOB]]),IF(Raw_Data[[#This Row],[MOB]]&lt;6,"0-5 bulan",IF(Raw_Data[[#This Row],[MOB]]&lt;12,"6-11 bulan",IF(Raw_Data[[#This Row],[MOB]]&lt;24,"12-23 bulan","24+ bulan"))),"N/A")</f>
        <v>6-11 bulan</v>
      </c>
    </row>
    <row r="2294" spans="1:37" ht="14.25" customHeight="1" x14ac:dyDescent="0.45">
      <c r="A2294" t="s">
        <v>5268</v>
      </c>
      <c r="B2294" s="64">
        <v>46029</v>
      </c>
      <c r="C2294" s="1" t="str">
        <f t="shared" si="36"/>
        <v>January</v>
      </c>
      <c r="D2294" t="s">
        <v>2245</v>
      </c>
      <c r="E2294" t="s">
        <v>5269</v>
      </c>
      <c r="F2294">
        <v>55</v>
      </c>
      <c r="G2294" t="s">
        <v>40</v>
      </c>
      <c r="H2294" t="s">
        <v>41</v>
      </c>
      <c r="I2294" s="2">
        <v>7155000</v>
      </c>
      <c r="J2294" s="3">
        <f>Raw_Data[[#This Row],[cicilan_per_bulan]]/Raw_Data[[#This Row],[penghasilan_bulanan]]</f>
        <v>0.29544374563242487</v>
      </c>
      <c r="K2294" t="s">
        <v>167</v>
      </c>
      <c r="L2294" t="s">
        <v>110</v>
      </c>
      <c r="M2294" t="s">
        <v>55</v>
      </c>
      <c r="N2294" t="s">
        <v>231</v>
      </c>
      <c r="O2294" t="s">
        <v>232</v>
      </c>
      <c r="P2294" s="2">
        <v>36923000</v>
      </c>
      <c r="Q2294" s="2">
        <v>14769000</v>
      </c>
      <c r="R2294" t="str">
        <f>IF(Raw_Data[[#This Row],[persen_dp]]&lt;15%,"Low",IF(Raw_Data[[#This Row],[persen_dp]]&gt;25%,"High","Medium"))</f>
        <v>High</v>
      </c>
      <c r="S2294" s="3">
        <v>0.4</v>
      </c>
      <c r="T2294">
        <v>12</v>
      </c>
      <c r="U2294">
        <v>0.14499999999999999</v>
      </c>
      <c r="V2294" s="2">
        <v>2113900</v>
      </c>
      <c r="W2294" s="2">
        <v>25367000</v>
      </c>
      <c r="X2294" t="str">
        <f>IF(OR(Raw_Data[[#This Row],[status_pembayaran]]="Macet",Raw_Data[[#This Row],[status_pembayaran]]="Kurang Lancar"),"Non Performing Loan","Performing")</f>
        <v>Performing</v>
      </c>
      <c r="Y2294" t="s">
        <v>47</v>
      </c>
      <c r="Z2294">
        <v>0</v>
      </c>
      <c r="AA2294">
        <v>0</v>
      </c>
      <c r="AB2294">
        <v>1</v>
      </c>
      <c r="AC2294" t="s">
        <v>74</v>
      </c>
      <c r="AD2294">
        <f>IF(Raw_Data[[#This Row],[rasio]]&lt;0.2,1,IF(Raw_Data[[#This Row],[rasio]]&lt;0.3,2,IF(Raw_Data[[#This Row],[rasio]]&lt;0.4,3,4)))</f>
        <v>2</v>
      </c>
      <c r="AE2294">
        <f>IF(Raw_Data[[#This Row],[kategori_dp]]="High",1,IF(Raw_Data[[#This Row],[kategori_dp]]="Medium",2,3))</f>
        <v>1</v>
      </c>
      <c r="AF2294">
        <f>IF(Raw_Data[[#This Row],[tenor_bulan]]&lt;=24,1,IF(Raw_Data[[#This Row],[tenor_bulan]]&lt;=36,2,IF(Raw_Data[[#This Row],[tenor_bulan]]&lt;=48,3,4)))</f>
        <v>1</v>
      </c>
      <c r="AG2294">
        <f>IF(Raw_Data[[#This Row],[jumlah_kali_telat]]=0,0,IF(Raw_Data[[#This Row],[jumlah_kali_telat]]&lt;=2,2,4))</f>
        <v>0</v>
      </c>
      <c r="AH2294">
        <f>Raw_Data[[#This Row],[Skor_Rasio]]+Raw_Data[[#This Row],[Skor_DP]]+Raw_Data[[#This Row],[Skor_Tenor]]+Raw_Data[[#This Row],[Skor_Telat]]</f>
        <v>4</v>
      </c>
      <c r="AI2294" t="str">
        <f>IF(Raw_Data[[#This Row],[Risk_Score]]&lt;=6,"Low Risk",IF(Raw_Data[[#This Row],[Risk_Score]]&lt;=8,"Medium Risk","High Risk"))</f>
        <v>Low Risk</v>
      </c>
      <c r="AJ2294">
        <f ca="1">IFERROR(DATEDIF(Raw_Data[[#This Row],[tanggal_pengajuan]],TODAY(),"m"),"N/A")</f>
        <v>9</v>
      </c>
      <c r="AK2294" t="str">
        <f ca="1">IF(ISNUMBER(Raw_Data[[#This Row],[MOB]]),IF(Raw_Data[[#This Row],[MOB]]&lt;6,"0-5 bulan",IF(Raw_Data[[#This Row],[MOB]]&lt;12,"6-11 bulan",IF(Raw_Data[[#This Row],[MOB]]&lt;24,"12-23 bulan","24+ bulan"))),"N/A")</f>
        <v>6-11 bulan</v>
      </c>
    </row>
    <row r="2295" spans="1:37" ht="14.25" customHeight="1" x14ac:dyDescent="0.45">
      <c r="A2295" t="s">
        <v>5270</v>
      </c>
      <c r="B2295" s="64">
        <v>46172</v>
      </c>
      <c r="C2295" s="1" t="str">
        <f t="shared" si="36"/>
        <v>May</v>
      </c>
      <c r="D2295" t="s">
        <v>482</v>
      </c>
      <c r="E2295" t="s">
        <v>5271</v>
      </c>
      <c r="F2295">
        <v>37</v>
      </c>
      <c r="G2295" t="s">
        <v>40</v>
      </c>
      <c r="H2295" t="s">
        <v>41</v>
      </c>
      <c r="I2295" s="2">
        <v>4719000</v>
      </c>
      <c r="J2295" s="3">
        <f>Raw_Data[[#This Row],[cicilan_per_bulan]]/Raw_Data[[#This Row],[penghasilan_bulanan]]</f>
        <v>0.13346047891502438</v>
      </c>
      <c r="K2295" t="s">
        <v>192</v>
      </c>
      <c r="L2295" t="s">
        <v>128</v>
      </c>
      <c r="M2295" t="s">
        <v>44</v>
      </c>
      <c r="N2295" t="s">
        <v>129</v>
      </c>
      <c r="O2295" t="s">
        <v>130</v>
      </c>
      <c r="P2295" s="2">
        <v>24341000</v>
      </c>
      <c r="Q2295" s="2">
        <v>2434000</v>
      </c>
      <c r="R2295" t="str">
        <f>IF(Raw_Data[[#This Row],[persen_dp]]&lt;15%,"Low",IF(Raw_Data[[#This Row],[persen_dp]]&gt;25%,"High","Medium"))</f>
        <v>Low</v>
      </c>
      <c r="S2295" s="3">
        <v>0.1</v>
      </c>
      <c r="T2295">
        <v>60</v>
      </c>
      <c r="U2295">
        <v>0.14499999999999999</v>
      </c>
      <c r="V2295" s="2">
        <v>629800</v>
      </c>
      <c r="W2295" s="2">
        <v>37789000</v>
      </c>
      <c r="X2295" t="str">
        <f>IF(OR(Raw_Data[[#This Row],[status_pembayaran]]="Macet",Raw_Data[[#This Row],[status_pembayaran]]="Kurang Lancar"),"Non Performing Loan","Performing")</f>
        <v>Performing</v>
      </c>
      <c r="Y2295" t="s">
        <v>47</v>
      </c>
      <c r="Z2295">
        <v>0</v>
      </c>
      <c r="AA2295">
        <v>0</v>
      </c>
      <c r="AB2295">
        <v>1</v>
      </c>
      <c r="AD2295">
        <f>IF(Raw_Data[[#This Row],[rasio]]&lt;0.2,1,IF(Raw_Data[[#This Row],[rasio]]&lt;0.3,2,IF(Raw_Data[[#This Row],[rasio]]&lt;0.4,3,4)))</f>
        <v>1</v>
      </c>
      <c r="AE2295">
        <f>IF(Raw_Data[[#This Row],[kategori_dp]]="High",1,IF(Raw_Data[[#This Row],[kategori_dp]]="Medium",2,3))</f>
        <v>3</v>
      </c>
      <c r="AF2295">
        <f>IF(Raw_Data[[#This Row],[tenor_bulan]]&lt;=24,1,IF(Raw_Data[[#This Row],[tenor_bulan]]&lt;=36,2,IF(Raw_Data[[#This Row],[tenor_bulan]]&lt;=48,3,4)))</f>
        <v>4</v>
      </c>
      <c r="AG2295">
        <f>IF(Raw_Data[[#This Row],[jumlah_kali_telat]]=0,0,IF(Raw_Data[[#This Row],[jumlah_kali_telat]]&lt;=2,2,4))</f>
        <v>0</v>
      </c>
      <c r="AH2295">
        <f>Raw_Data[[#This Row],[Skor_Rasio]]+Raw_Data[[#This Row],[Skor_DP]]+Raw_Data[[#This Row],[Skor_Tenor]]+Raw_Data[[#This Row],[Skor_Telat]]</f>
        <v>8</v>
      </c>
      <c r="AI2295" t="str">
        <f>IF(Raw_Data[[#This Row],[Risk_Score]]&lt;=6,"Low Risk",IF(Raw_Data[[#This Row],[Risk_Score]]&lt;=8,"Medium Risk","High Risk"))</f>
        <v>Medium Risk</v>
      </c>
      <c r="AJ2295">
        <f ca="1">IFERROR(DATEDIF(Raw_Data[[#This Row],[tanggal_pengajuan]],TODAY(),"m"),"N/A")</f>
        <v>4</v>
      </c>
      <c r="AK2295" t="str">
        <f ca="1">IF(ISNUMBER(Raw_Data[[#This Row],[MOB]]),IF(Raw_Data[[#This Row],[MOB]]&lt;6,"0-5 bulan",IF(Raw_Data[[#This Row],[MOB]]&lt;12,"6-11 bulan",IF(Raw_Data[[#This Row],[MOB]]&lt;24,"12-23 bulan","24+ bulan"))),"N/A")</f>
        <v>0-5 bulan</v>
      </c>
    </row>
    <row r="2296" spans="1:37" ht="14.25" customHeight="1" x14ac:dyDescent="0.45">
      <c r="A2296" t="s">
        <v>5272</v>
      </c>
      <c r="B2296" s="64">
        <v>46096</v>
      </c>
      <c r="C2296" s="1" t="str">
        <f t="shared" si="36"/>
        <v>March</v>
      </c>
      <c r="D2296" t="s">
        <v>1353</v>
      </c>
      <c r="E2296" t="s">
        <v>5273</v>
      </c>
      <c r="F2296">
        <v>53</v>
      </c>
      <c r="G2296" t="s">
        <v>51</v>
      </c>
      <c r="H2296" t="s">
        <v>41</v>
      </c>
      <c r="I2296" s="2">
        <v>5804000</v>
      </c>
      <c r="J2296" s="3">
        <f>Raw_Data[[#This Row],[cicilan_per_bulan]]/Raw_Data[[#This Row],[penghasilan_bulanan]]</f>
        <v>9.8466574776016544E-2</v>
      </c>
      <c r="K2296" t="s">
        <v>42</v>
      </c>
      <c r="L2296" t="s">
        <v>43</v>
      </c>
      <c r="M2296" t="s">
        <v>72</v>
      </c>
      <c r="N2296" t="s">
        <v>73</v>
      </c>
      <c r="O2296" t="s">
        <v>46</v>
      </c>
      <c r="P2296" s="2">
        <v>20425000</v>
      </c>
      <c r="Q2296" s="2">
        <v>3064000</v>
      </c>
      <c r="R2296" t="str">
        <f>IF(Raw_Data[[#This Row],[persen_dp]]&lt;15%,"Low",IF(Raw_Data[[#This Row],[persen_dp]]&gt;25%,"High","Medium"))</f>
        <v>Medium</v>
      </c>
      <c r="S2296" s="3">
        <v>0.15</v>
      </c>
      <c r="T2296">
        <v>48</v>
      </c>
      <c r="U2296">
        <v>0.14499999999999999</v>
      </c>
      <c r="V2296" s="2">
        <v>571500</v>
      </c>
      <c r="W2296" s="2">
        <v>27430000</v>
      </c>
      <c r="X2296" t="str">
        <f>IF(OR(Raw_Data[[#This Row],[status_pembayaran]]="Macet",Raw_Data[[#This Row],[status_pembayaran]]="Kurang Lancar"),"Non Performing Loan","Performing")</f>
        <v>Performing</v>
      </c>
      <c r="Y2296" t="s">
        <v>47</v>
      </c>
      <c r="Z2296">
        <v>0</v>
      </c>
      <c r="AA2296">
        <v>0</v>
      </c>
      <c r="AB2296">
        <v>1</v>
      </c>
      <c r="AC2296" t="s">
        <v>58</v>
      </c>
      <c r="AD2296">
        <f>IF(Raw_Data[[#This Row],[rasio]]&lt;0.2,1,IF(Raw_Data[[#This Row],[rasio]]&lt;0.3,2,IF(Raw_Data[[#This Row],[rasio]]&lt;0.4,3,4)))</f>
        <v>1</v>
      </c>
      <c r="AE2296">
        <f>IF(Raw_Data[[#This Row],[kategori_dp]]="High",1,IF(Raw_Data[[#This Row],[kategori_dp]]="Medium",2,3))</f>
        <v>2</v>
      </c>
      <c r="AF2296">
        <f>IF(Raw_Data[[#This Row],[tenor_bulan]]&lt;=24,1,IF(Raw_Data[[#This Row],[tenor_bulan]]&lt;=36,2,IF(Raw_Data[[#This Row],[tenor_bulan]]&lt;=48,3,4)))</f>
        <v>3</v>
      </c>
      <c r="AG2296">
        <f>IF(Raw_Data[[#This Row],[jumlah_kali_telat]]=0,0,IF(Raw_Data[[#This Row],[jumlah_kali_telat]]&lt;=2,2,4))</f>
        <v>0</v>
      </c>
      <c r="AH2296">
        <f>Raw_Data[[#This Row],[Skor_Rasio]]+Raw_Data[[#This Row],[Skor_DP]]+Raw_Data[[#This Row],[Skor_Tenor]]+Raw_Data[[#This Row],[Skor_Telat]]</f>
        <v>6</v>
      </c>
      <c r="AI2296" t="str">
        <f>IF(Raw_Data[[#This Row],[Risk_Score]]&lt;=6,"Low Risk",IF(Raw_Data[[#This Row],[Risk_Score]]&lt;=8,"Medium Risk","High Risk"))</f>
        <v>Low Risk</v>
      </c>
      <c r="AJ2296">
        <f ca="1">IFERROR(DATEDIF(Raw_Data[[#This Row],[tanggal_pengajuan]],TODAY(),"m"),"N/A")</f>
        <v>7</v>
      </c>
      <c r="AK2296" t="str">
        <f ca="1">IF(ISNUMBER(Raw_Data[[#This Row],[MOB]]),IF(Raw_Data[[#This Row],[MOB]]&lt;6,"0-5 bulan",IF(Raw_Data[[#This Row],[MOB]]&lt;12,"6-11 bulan",IF(Raw_Data[[#This Row],[MOB]]&lt;24,"12-23 bulan","24+ bulan"))),"N/A")</f>
        <v>6-11 bulan</v>
      </c>
    </row>
    <row r="2297" spans="1:37" ht="14.25" customHeight="1" x14ac:dyDescent="0.45">
      <c r="A2297" t="s">
        <v>5274</v>
      </c>
      <c r="B2297" s="64">
        <v>46143</v>
      </c>
      <c r="C2297" s="1" t="str">
        <f t="shared" si="36"/>
        <v>May</v>
      </c>
      <c r="D2297" t="s">
        <v>203</v>
      </c>
      <c r="E2297" t="s">
        <v>5275</v>
      </c>
      <c r="F2297">
        <v>29</v>
      </c>
      <c r="G2297" t="s">
        <v>40</v>
      </c>
      <c r="H2297" t="s">
        <v>101</v>
      </c>
      <c r="I2297" s="2">
        <v>4045000</v>
      </c>
      <c r="J2297" s="3">
        <f>Raw_Data[[#This Row],[cicilan_per_bulan]]/Raw_Data[[#This Row],[penghasilan_bulanan]]</f>
        <v>0.15189122373300371</v>
      </c>
      <c r="K2297" t="s">
        <v>53</v>
      </c>
      <c r="L2297" t="s">
        <v>54</v>
      </c>
      <c r="M2297" t="s">
        <v>55</v>
      </c>
      <c r="N2297" t="s">
        <v>56</v>
      </c>
      <c r="O2297" t="s">
        <v>57</v>
      </c>
      <c r="P2297" s="2">
        <v>18134000</v>
      </c>
      <c r="Q2297" s="2">
        <v>2720000</v>
      </c>
      <c r="R2297" t="str">
        <f>IF(Raw_Data[[#This Row],[persen_dp]]&lt;15%,"Low",IF(Raw_Data[[#This Row],[persen_dp]]&gt;25%,"High","Medium"))</f>
        <v>Medium</v>
      </c>
      <c r="S2297" s="3">
        <v>0.15</v>
      </c>
      <c r="T2297">
        <v>36</v>
      </c>
      <c r="U2297">
        <v>0.14499999999999999</v>
      </c>
      <c r="V2297" s="2">
        <v>614400</v>
      </c>
      <c r="W2297" s="2">
        <v>22119000</v>
      </c>
      <c r="X2297" t="str">
        <f>IF(OR(Raw_Data[[#This Row],[status_pembayaran]]="Macet",Raw_Data[[#This Row],[status_pembayaran]]="Kurang Lancar"),"Non Performing Loan","Performing")</f>
        <v>Performing</v>
      </c>
      <c r="Y2297" t="s">
        <v>47</v>
      </c>
      <c r="Z2297">
        <v>0</v>
      </c>
      <c r="AA2297">
        <v>0</v>
      </c>
      <c r="AB2297">
        <v>1</v>
      </c>
      <c r="AC2297" t="s">
        <v>104</v>
      </c>
      <c r="AD2297">
        <f>IF(Raw_Data[[#This Row],[rasio]]&lt;0.2,1,IF(Raw_Data[[#This Row],[rasio]]&lt;0.3,2,IF(Raw_Data[[#This Row],[rasio]]&lt;0.4,3,4)))</f>
        <v>1</v>
      </c>
      <c r="AE2297">
        <f>IF(Raw_Data[[#This Row],[kategori_dp]]="High",1,IF(Raw_Data[[#This Row],[kategori_dp]]="Medium",2,3))</f>
        <v>2</v>
      </c>
      <c r="AF2297">
        <f>IF(Raw_Data[[#This Row],[tenor_bulan]]&lt;=24,1,IF(Raw_Data[[#This Row],[tenor_bulan]]&lt;=36,2,IF(Raw_Data[[#This Row],[tenor_bulan]]&lt;=48,3,4)))</f>
        <v>2</v>
      </c>
      <c r="AG2297">
        <f>IF(Raw_Data[[#This Row],[jumlah_kali_telat]]=0,0,IF(Raw_Data[[#This Row],[jumlah_kali_telat]]&lt;=2,2,4))</f>
        <v>0</v>
      </c>
      <c r="AH2297">
        <f>Raw_Data[[#This Row],[Skor_Rasio]]+Raw_Data[[#This Row],[Skor_DP]]+Raw_Data[[#This Row],[Skor_Tenor]]+Raw_Data[[#This Row],[Skor_Telat]]</f>
        <v>5</v>
      </c>
      <c r="AI2297" t="str">
        <f>IF(Raw_Data[[#This Row],[Risk_Score]]&lt;=6,"Low Risk",IF(Raw_Data[[#This Row],[Risk_Score]]&lt;=8,"Medium Risk","High Risk"))</f>
        <v>Low Risk</v>
      </c>
      <c r="AJ2297">
        <f ca="1">IFERROR(DATEDIF(Raw_Data[[#This Row],[tanggal_pengajuan]],TODAY(),"m"),"N/A")</f>
        <v>5</v>
      </c>
      <c r="AK2297" t="str">
        <f ca="1">IF(ISNUMBER(Raw_Data[[#This Row],[MOB]]),IF(Raw_Data[[#This Row],[MOB]]&lt;6,"0-5 bulan",IF(Raw_Data[[#This Row],[MOB]]&lt;12,"6-11 bulan",IF(Raw_Data[[#This Row],[MOB]]&lt;24,"12-23 bulan","24+ bulan"))),"N/A")</f>
        <v>0-5 bulan</v>
      </c>
    </row>
    <row r="2298" spans="1:37" ht="14.25" customHeight="1" x14ac:dyDescent="0.45">
      <c r="A2298" t="s">
        <v>5276</v>
      </c>
      <c r="B2298" s="64">
        <v>46111</v>
      </c>
      <c r="C2298" s="1" t="str">
        <f t="shared" si="36"/>
        <v>March</v>
      </c>
      <c r="D2298" t="s">
        <v>1536</v>
      </c>
      <c r="E2298" t="s">
        <v>5277</v>
      </c>
      <c r="F2298">
        <v>56</v>
      </c>
      <c r="G2298" t="s">
        <v>51</v>
      </c>
      <c r="H2298" t="s">
        <v>41</v>
      </c>
      <c r="I2298" s="2">
        <v>5554000</v>
      </c>
      <c r="J2298" s="3">
        <f>Raw_Data[[#This Row],[cicilan_per_bulan]]/Raw_Data[[#This Row],[penghasilan_bulanan]]</f>
        <v>0.11645660785019805</v>
      </c>
      <c r="K2298" t="s">
        <v>63</v>
      </c>
      <c r="L2298" t="s">
        <v>64</v>
      </c>
      <c r="M2298" t="s">
        <v>44</v>
      </c>
      <c r="N2298" t="s">
        <v>129</v>
      </c>
      <c r="O2298" t="s">
        <v>130</v>
      </c>
      <c r="P2298" s="2">
        <v>24560000</v>
      </c>
      <c r="Q2298" s="2">
        <v>4912000</v>
      </c>
      <c r="R2298" t="str">
        <f>IF(Raw_Data[[#This Row],[persen_dp]]&lt;15%,"Low",IF(Raw_Data[[#This Row],[persen_dp]]&gt;25%,"High","Medium"))</f>
        <v>Medium</v>
      </c>
      <c r="S2298" s="3">
        <v>0.2</v>
      </c>
      <c r="T2298">
        <v>48</v>
      </c>
      <c r="U2298">
        <v>0.14499999999999999</v>
      </c>
      <c r="V2298" s="2">
        <v>646800</v>
      </c>
      <c r="W2298" s="2">
        <v>31045000</v>
      </c>
      <c r="X2298" t="str">
        <f>IF(OR(Raw_Data[[#This Row],[status_pembayaran]]="Macet",Raw_Data[[#This Row],[status_pembayaran]]="Kurang Lancar"),"Non Performing Loan","Performing")</f>
        <v>Performing</v>
      </c>
      <c r="Y2298" t="s">
        <v>47</v>
      </c>
      <c r="Z2298">
        <v>0</v>
      </c>
      <c r="AA2298">
        <v>0</v>
      </c>
      <c r="AB2298">
        <v>1</v>
      </c>
      <c r="AD2298">
        <f>IF(Raw_Data[[#This Row],[rasio]]&lt;0.2,1,IF(Raw_Data[[#This Row],[rasio]]&lt;0.3,2,IF(Raw_Data[[#This Row],[rasio]]&lt;0.4,3,4)))</f>
        <v>1</v>
      </c>
      <c r="AE2298">
        <f>IF(Raw_Data[[#This Row],[kategori_dp]]="High",1,IF(Raw_Data[[#This Row],[kategori_dp]]="Medium",2,3))</f>
        <v>2</v>
      </c>
      <c r="AF2298">
        <f>IF(Raw_Data[[#This Row],[tenor_bulan]]&lt;=24,1,IF(Raw_Data[[#This Row],[tenor_bulan]]&lt;=36,2,IF(Raw_Data[[#This Row],[tenor_bulan]]&lt;=48,3,4)))</f>
        <v>3</v>
      </c>
      <c r="AG2298">
        <f>IF(Raw_Data[[#This Row],[jumlah_kali_telat]]=0,0,IF(Raw_Data[[#This Row],[jumlah_kali_telat]]&lt;=2,2,4))</f>
        <v>0</v>
      </c>
      <c r="AH2298">
        <f>Raw_Data[[#This Row],[Skor_Rasio]]+Raw_Data[[#This Row],[Skor_DP]]+Raw_Data[[#This Row],[Skor_Tenor]]+Raw_Data[[#This Row],[Skor_Telat]]</f>
        <v>6</v>
      </c>
      <c r="AI2298" t="str">
        <f>IF(Raw_Data[[#This Row],[Risk_Score]]&lt;=6,"Low Risk",IF(Raw_Data[[#This Row],[Risk_Score]]&lt;=8,"Medium Risk","High Risk"))</f>
        <v>Low Risk</v>
      </c>
      <c r="AJ2298">
        <f ca="1">IFERROR(DATEDIF(Raw_Data[[#This Row],[tanggal_pengajuan]],TODAY(),"m"),"N/A")</f>
        <v>6</v>
      </c>
      <c r="AK2298" t="str">
        <f ca="1">IF(ISNUMBER(Raw_Data[[#This Row],[MOB]]),IF(Raw_Data[[#This Row],[MOB]]&lt;6,"0-5 bulan",IF(Raw_Data[[#This Row],[MOB]]&lt;12,"6-11 bulan",IF(Raw_Data[[#This Row],[MOB]]&lt;24,"12-23 bulan","24+ bulan"))),"N/A")</f>
        <v>6-11 bulan</v>
      </c>
    </row>
    <row r="2299" spans="1:37" ht="14.25" customHeight="1" x14ac:dyDescent="0.45">
      <c r="A2299" t="s">
        <v>5278</v>
      </c>
      <c r="B2299" s="64">
        <v>46039</v>
      </c>
      <c r="C2299" s="1" t="str">
        <f t="shared" si="36"/>
        <v>January</v>
      </c>
      <c r="D2299" t="s">
        <v>1172</v>
      </c>
      <c r="E2299" t="s">
        <v>5279</v>
      </c>
      <c r="F2299">
        <v>48</v>
      </c>
      <c r="G2299" t="s">
        <v>51</v>
      </c>
      <c r="H2299" t="s">
        <v>41</v>
      </c>
      <c r="I2299" s="2">
        <v>5390000</v>
      </c>
      <c r="J2299" s="3">
        <f>Raw_Data[[#This Row],[cicilan_per_bulan]]/Raw_Data[[#This Row],[penghasilan_bulanan]]</f>
        <v>0.20669758812615954</v>
      </c>
      <c r="K2299" t="s">
        <v>145</v>
      </c>
      <c r="L2299" t="s">
        <v>146</v>
      </c>
      <c r="M2299" t="s">
        <v>44</v>
      </c>
      <c r="N2299" t="s">
        <v>184</v>
      </c>
      <c r="O2299" t="s">
        <v>122</v>
      </c>
      <c r="P2299" s="2">
        <v>34936000</v>
      </c>
      <c r="Q2299" s="2">
        <v>6987000</v>
      </c>
      <c r="R2299" t="str">
        <f>IF(Raw_Data[[#This Row],[persen_dp]]&lt;15%,"Low",IF(Raw_Data[[#This Row],[persen_dp]]&gt;25%,"High","Medium"))</f>
        <v>Medium</v>
      </c>
      <c r="S2299" s="3">
        <v>0.2</v>
      </c>
      <c r="T2299">
        <v>36</v>
      </c>
      <c r="U2299">
        <v>0.14499999999999999</v>
      </c>
      <c r="V2299" s="2">
        <v>1114100</v>
      </c>
      <c r="W2299" s="2">
        <v>40107000</v>
      </c>
      <c r="X2299" t="str">
        <f>IF(OR(Raw_Data[[#This Row],[status_pembayaran]]="Macet",Raw_Data[[#This Row],[status_pembayaran]]="Kurang Lancar"),"Non Performing Loan","Performing")</f>
        <v>Performing</v>
      </c>
      <c r="Y2299" t="s">
        <v>47</v>
      </c>
      <c r="Z2299">
        <v>0</v>
      </c>
      <c r="AA2299">
        <v>0</v>
      </c>
      <c r="AB2299">
        <v>1</v>
      </c>
      <c r="AC2299" t="s">
        <v>137</v>
      </c>
      <c r="AD2299">
        <f>IF(Raw_Data[[#This Row],[rasio]]&lt;0.2,1,IF(Raw_Data[[#This Row],[rasio]]&lt;0.3,2,IF(Raw_Data[[#This Row],[rasio]]&lt;0.4,3,4)))</f>
        <v>2</v>
      </c>
      <c r="AE2299">
        <f>IF(Raw_Data[[#This Row],[kategori_dp]]="High",1,IF(Raw_Data[[#This Row],[kategori_dp]]="Medium",2,3))</f>
        <v>2</v>
      </c>
      <c r="AF2299">
        <f>IF(Raw_Data[[#This Row],[tenor_bulan]]&lt;=24,1,IF(Raw_Data[[#This Row],[tenor_bulan]]&lt;=36,2,IF(Raw_Data[[#This Row],[tenor_bulan]]&lt;=48,3,4)))</f>
        <v>2</v>
      </c>
      <c r="AG2299">
        <f>IF(Raw_Data[[#This Row],[jumlah_kali_telat]]=0,0,IF(Raw_Data[[#This Row],[jumlah_kali_telat]]&lt;=2,2,4))</f>
        <v>0</v>
      </c>
      <c r="AH2299">
        <f>Raw_Data[[#This Row],[Skor_Rasio]]+Raw_Data[[#This Row],[Skor_DP]]+Raw_Data[[#This Row],[Skor_Tenor]]+Raw_Data[[#This Row],[Skor_Telat]]</f>
        <v>6</v>
      </c>
      <c r="AI2299" t="str">
        <f>IF(Raw_Data[[#This Row],[Risk_Score]]&lt;=6,"Low Risk",IF(Raw_Data[[#This Row],[Risk_Score]]&lt;=8,"Medium Risk","High Risk"))</f>
        <v>Low Risk</v>
      </c>
      <c r="AJ2299">
        <f ca="1">IFERROR(DATEDIF(Raw_Data[[#This Row],[tanggal_pengajuan]],TODAY(),"m"),"N/A")</f>
        <v>9</v>
      </c>
      <c r="AK2299" t="str">
        <f ca="1">IF(ISNUMBER(Raw_Data[[#This Row],[MOB]]),IF(Raw_Data[[#This Row],[MOB]]&lt;6,"0-5 bulan",IF(Raw_Data[[#This Row],[MOB]]&lt;12,"6-11 bulan",IF(Raw_Data[[#This Row],[MOB]]&lt;24,"12-23 bulan","24+ bulan"))),"N/A")</f>
        <v>6-11 bulan</v>
      </c>
    </row>
    <row r="2300" spans="1:37" ht="14.25" customHeight="1" x14ac:dyDescent="0.45">
      <c r="A2300" t="s">
        <v>5280</v>
      </c>
      <c r="B2300" s="64">
        <v>46162</v>
      </c>
      <c r="C2300" s="1" t="str">
        <f t="shared" si="36"/>
        <v>May</v>
      </c>
      <c r="D2300" t="s">
        <v>1085</v>
      </c>
      <c r="E2300" t="s">
        <v>5281</v>
      </c>
      <c r="F2300">
        <v>56</v>
      </c>
      <c r="G2300" t="s">
        <v>40</v>
      </c>
      <c r="H2300" t="s">
        <v>41</v>
      </c>
      <c r="I2300" s="2">
        <v>6171000</v>
      </c>
      <c r="J2300" s="3">
        <f>Raw_Data[[#This Row],[cicilan_per_bulan]]/Raw_Data[[#This Row],[penghasilan_bulanan]]</f>
        <v>0.13007616269648356</v>
      </c>
      <c r="K2300" t="s">
        <v>70</v>
      </c>
      <c r="L2300" t="s">
        <v>71</v>
      </c>
      <c r="M2300" t="s">
        <v>55</v>
      </c>
      <c r="N2300" t="s">
        <v>141</v>
      </c>
      <c r="O2300" t="s">
        <v>46</v>
      </c>
      <c r="P2300" s="2">
        <v>22375000</v>
      </c>
      <c r="Q2300" s="2">
        <v>2238000</v>
      </c>
      <c r="R2300" t="str">
        <f>IF(Raw_Data[[#This Row],[persen_dp]]&lt;15%,"Low",IF(Raw_Data[[#This Row],[persen_dp]]&gt;25%,"High","Medium"))</f>
        <v>Low</v>
      </c>
      <c r="S2300" s="3">
        <v>0.1</v>
      </c>
      <c r="T2300">
        <v>36</v>
      </c>
      <c r="U2300">
        <v>0.14499999999999999</v>
      </c>
      <c r="V2300" s="2">
        <v>802700</v>
      </c>
      <c r="W2300" s="2">
        <v>28897000</v>
      </c>
      <c r="X2300" t="str">
        <f>IF(OR(Raw_Data[[#This Row],[status_pembayaran]]="Macet",Raw_Data[[#This Row],[status_pembayaran]]="Kurang Lancar"),"Non Performing Loan","Performing")</f>
        <v>Performing</v>
      </c>
      <c r="Y2300" t="s">
        <v>47</v>
      </c>
      <c r="Z2300">
        <v>0</v>
      </c>
      <c r="AA2300">
        <v>0</v>
      </c>
      <c r="AB2300">
        <v>1</v>
      </c>
      <c r="AC2300" t="s">
        <v>104</v>
      </c>
      <c r="AD2300">
        <f>IF(Raw_Data[[#This Row],[rasio]]&lt;0.2,1,IF(Raw_Data[[#This Row],[rasio]]&lt;0.3,2,IF(Raw_Data[[#This Row],[rasio]]&lt;0.4,3,4)))</f>
        <v>1</v>
      </c>
      <c r="AE2300">
        <f>IF(Raw_Data[[#This Row],[kategori_dp]]="High",1,IF(Raw_Data[[#This Row],[kategori_dp]]="Medium",2,3))</f>
        <v>3</v>
      </c>
      <c r="AF2300">
        <f>IF(Raw_Data[[#This Row],[tenor_bulan]]&lt;=24,1,IF(Raw_Data[[#This Row],[tenor_bulan]]&lt;=36,2,IF(Raw_Data[[#This Row],[tenor_bulan]]&lt;=48,3,4)))</f>
        <v>2</v>
      </c>
      <c r="AG2300">
        <f>IF(Raw_Data[[#This Row],[jumlah_kali_telat]]=0,0,IF(Raw_Data[[#This Row],[jumlah_kali_telat]]&lt;=2,2,4))</f>
        <v>0</v>
      </c>
      <c r="AH2300">
        <f>Raw_Data[[#This Row],[Skor_Rasio]]+Raw_Data[[#This Row],[Skor_DP]]+Raw_Data[[#This Row],[Skor_Tenor]]+Raw_Data[[#This Row],[Skor_Telat]]</f>
        <v>6</v>
      </c>
      <c r="AI2300" t="str">
        <f>IF(Raw_Data[[#This Row],[Risk_Score]]&lt;=6,"Low Risk",IF(Raw_Data[[#This Row],[Risk_Score]]&lt;=8,"Medium Risk","High Risk"))</f>
        <v>Low Risk</v>
      </c>
      <c r="AJ2300">
        <f ca="1">IFERROR(DATEDIF(Raw_Data[[#This Row],[tanggal_pengajuan]],TODAY(),"m"),"N/A")</f>
        <v>5</v>
      </c>
      <c r="AK2300" t="str">
        <f ca="1">IF(ISNUMBER(Raw_Data[[#This Row],[MOB]]),IF(Raw_Data[[#This Row],[MOB]]&lt;6,"0-5 bulan",IF(Raw_Data[[#This Row],[MOB]]&lt;12,"6-11 bulan",IF(Raw_Data[[#This Row],[MOB]]&lt;24,"12-23 bulan","24+ bulan"))),"N/A")</f>
        <v>0-5 bulan</v>
      </c>
    </row>
    <row r="2301" spans="1:37" ht="14.25" customHeight="1" x14ac:dyDescent="0.45">
      <c r="A2301" t="s">
        <v>5282</v>
      </c>
      <c r="B2301" s="64">
        <v>46150</v>
      </c>
      <c r="C2301" s="1" t="str">
        <f t="shared" si="36"/>
        <v>May</v>
      </c>
      <c r="D2301" t="s">
        <v>521</v>
      </c>
      <c r="E2301" t="s">
        <v>5283</v>
      </c>
      <c r="F2301">
        <v>45</v>
      </c>
      <c r="G2301" t="s">
        <v>40</v>
      </c>
      <c r="H2301" t="s">
        <v>52</v>
      </c>
      <c r="I2301" s="2">
        <v>4330000</v>
      </c>
      <c r="J2301" s="3">
        <f>Raw_Data[[#This Row],[cicilan_per_bulan]]/Raw_Data[[#This Row],[penghasilan_bulanan]]</f>
        <v>0.57404157043879911</v>
      </c>
      <c r="K2301" t="s">
        <v>192</v>
      </c>
      <c r="L2301" t="s">
        <v>128</v>
      </c>
      <c r="M2301" t="s">
        <v>55</v>
      </c>
      <c r="N2301" t="s">
        <v>395</v>
      </c>
      <c r="O2301" t="s">
        <v>396</v>
      </c>
      <c r="P2301" s="2">
        <v>61657000</v>
      </c>
      <c r="Q2301" s="2">
        <v>15414000</v>
      </c>
      <c r="R2301" t="str">
        <f>IF(Raw_Data[[#This Row],[persen_dp]]&lt;15%,"Low",IF(Raw_Data[[#This Row],[persen_dp]]&gt;25%,"High","Medium"))</f>
        <v>Medium</v>
      </c>
      <c r="S2301" s="3">
        <v>0.25</v>
      </c>
      <c r="T2301">
        <v>24</v>
      </c>
      <c r="U2301">
        <v>0.14499999999999999</v>
      </c>
      <c r="V2301" s="2">
        <v>2485600</v>
      </c>
      <c r="W2301" s="2">
        <v>59653000</v>
      </c>
      <c r="X2301" t="str">
        <f>IF(OR(Raw_Data[[#This Row],[status_pembayaran]]="Macet",Raw_Data[[#This Row],[status_pembayaran]]="Kurang Lancar"),"Non Performing Loan","Performing")</f>
        <v>Non Performing Loan</v>
      </c>
      <c r="Y2301" t="s">
        <v>488</v>
      </c>
      <c r="Z2301">
        <v>28</v>
      </c>
      <c r="AA2301">
        <v>2</v>
      </c>
      <c r="AB2301">
        <v>3</v>
      </c>
      <c r="AC2301" t="s">
        <v>104</v>
      </c>
      <c r="AD2301">
        <f>IF(Raw_Data[[#This Row],[rasio]]&lt;0.2,1,IF(Raw_Data[[#This Row],[rasio]]&lt;0.3,2,IF(Raw_Data[[#This Row],[rasio]]&lt;0.4,3,4)))</f>
        <v>4</v>
      </c>
      <c r="AE2301">
        <f>IF(Raw_Data[[#This Row],[kategori_dp]]="High",1,IF(Raw_Data[[#This Row],[kategori_dp]]="Medium",2,3))</f>
        <v>2</v>
      </c>
      <c r="AF2301">
        <f>IF(Raw_Data[[#This Row],[tenor_bulan]]&lt;=24,1,IF(Raw_Data[[#This Row],[tenor_bulan]]&lt;=36,2,IF(Raw_Data[[#This Row],[tenor_bulan]]&lt;=48,3,4)))</f>
        <v>1</v>
      </c>
      <c r="AG2301">
        <f>IF(Raw_Data[[#This Row],[jumlah_kali_telat]]=0,0,IF(Raw_Data[[#This Row],[jumlah_kali_telat]]&lt;=2,2,4))</f>
        <v>2</v>
      </c>
      <c r="AH2301">
        <f>Raw_Data[[#This Row],[Skor_Rasio]]+Raw_Data[[#This Row],[Skor_DP]]+Raw_Data[[#This Row],[Skor_Tenor]]+Raw_Data[[#This Row],[Skor_Telat]]</f>
        <v>9</v>
      </c>
      <c r="AI2301" t="str">
        <f>IF(Raw_Data[[#This Row],[Risk_Score]]&lt;=6,"Low Risk",IF(Raw_Data[[#This Row],[Risk_Score]]&lt;=8,"Medium Risk","High Risk"))</f>
        <v>High Risk</v>
      </c>
      <c r="AJ2301">
        <f ca="1">IFERROR(DATEDIF(Raw_Data[[#This Row],[tanggal_pengajuan]],TODAY(),"m"),"N/A")</f>
        <v>5</v>
      </c>
      <c r="AK2301" t="str">
        <f ca="1">IF(ISNUMBER(Raw_Data[[#This Row],[MOB]]),IF(Raw_Data[[#This Row],[MOB]]&lt;6,"0-5 bulan",IF(Raw_Data[[#This Row],[MOB]]&lt;12,"6-11 bulan",IF(Raw_Data[[#This Row],[MOB]]&lt;24,"12-23 bulan","24+ bulan"))),"N/A")</f>
        <v>0-5 bulan</v>
      </c>
    </row>
    <row r="2302" spans="1:37" ht="14.25" customHeight="1" x14ac:dyDescent="0.45">
      <c r="A2302" t="s">
        <v>5284</v>
      </c>
      <c r="B2302" s="64">
        <v>46057</v>
      </c>
      <c r="C2302" s="1" t="str">
        <f t="shared" si="36"/>
        <v>February</v>
      </c>
      <c r="D2302" t="s">
        <v>169</v>
      </c>
      <c r="E2302" t="s">
        <v>5285</v>
      </c>
      <c r="F2302">
        <v>44</v>
      </c>
      <c r="G2302" t="s">
        <v>40</v>
      </c>
      <c r="H2302" t="s">
        <v>41</v>
      </c>
      <c r="I2302" s="2">
        <v>7208000</v>
      </c>
      <c r="J2302" s="3">
        <f>Raw_Data[[#This Row],[cicilan_per_bulan]]/Raw_Data[[#This Row],[penghasilan_bulanan]]</f>
        <v>7.9786348501664814E-2</v>
      </c>
      <c r="K2302" t="s">
        <v>81</v>
      </c>
      <c r="L2302" t="s">
        <v>82</v>
      </c>
      <c r="M2302" t="s">
        <v>55</v>
      </c>
      <c r="N2302" t="s">
        <v>141</v>
      </c>
      <c r="O2302" t="s">
        <v>46</v>
      </c>
      <c r="P2302" s="2">
        <v>23295000</v>
      </c>
      <c r="Q2302" s="2">
        <v>5824000</v>
      </c>
      <c r="R2302" t="str">
        <f>IF(Raw_Data[[#This Row],[persen_dp]]&lt;15%,"Low",IF(Raw_Data[[#This Row],[persen_dp]]&gt;25%,"High","Medium"))</f>
        <v>Medium</v>
      </c>
      <c r="S2302" s="3">
        <v>0.25</v>
      </c>
      <c r="T2302">
        <v>48</v>
      </c>
      <c r="U2302">
        <v>0.14499999999999999</v>
      </c>
      <c r="V2302" s="2">
        <v>575100</v>
      </c>
      <c r="W2302" s="2">
        <v>27604000</v>
      </c>
      <c r="X2302" t="str">
        <f>IF(OR(Raw_Data[[#This Row],[status_pembayaran]]="Macet",Raw_Data[[#This Row],[status_pembayaran]]="Kurang Lancar"),"Non Performing Loan","Performing")</f>
        <v>Performing</v>
      </c>
      <c r="Y2302" t="s">
        <v>47</v>
      </c>
      <c r="Z2302">
        <v>0</v>
      </c>
      <c r="AA2302">
        <v>0</v>
      </c>
      <c r="AB2302">
        <v>1</v>
      </c>
      <c r="AC2302" t="s">
        <v>137</v>
      </c>
      <c r="AD2302">
        <f>IF(Raw_Data[[#This Row],[rasio]]&lt;0.2,1,IF(Raw_Data[[#This Row],[rasio]]&lt;0.3,2,IF(Raw_Data[[#This Row],[rasio]]&lt;0.4,3,4)))</f>
        <v>1</v>
      </c>
      <c r="AE2302">
        <f>IF(Raw_Data[[#This Row],[kategori_dp]]="High",1,IF(Raw_Data[[#This Row],[kategori_dp]]="Medium",2,3))</f>
        <v>2</v>
      </c>
      <c r="AF2302">
        <f>IF(Raw_Data[[#This Row],[tenor_bulan]]&lt;=24,1,IF(Raw_Data[[#This Row],[tenor_bulan]]&lt;=36,2,IF(Raw_Data[[#This Row],[tenor_bulan]]&lt;=48,3,4)))</f>
        <v>3</v>
      </c>
      <c r="AG2302">
        <f>IF(Raw_Data[[#This Row],[jumlah_kali_telat]]=0,0,IF(Raw_Data[[#This Row],[jumlah_kali_telat]]&lt;=2,2,4))</f>
        <v>0</v>
      </c>
      <c r="AH2302">
        <f>Raw_Data[[#This Row],[Skor_Rasio]]+Raw_Data[[#This Row],[Skor_DP]]+Raw_Data[[#This Row],[Skor_Tenor]]+Raw_Data[[#This Row],[Skor_Telat]]</f>
        <v>6</v>
      </c>
      <c r="AI2302" t="str">
        <f>IF(Raw_Data[[#This Row],[Risk_Score]]&lt;=6,"Low Risk",IF(Raw_Data[[#This Row],[Risk_Score]]&lt;=8,"Medium Risk","High Risk"))</f>
        <v>Low Risk</v>
      </c>
      <c r="AJ2302">
        <f ca="1">IFERROR(DATEDIF(Raw_Data[[#This Row],[tanggal_pengajuan]],TODAY(),"m"),"N/A")</f>
        <v>8</v>
      </c>
      <c r="AK2302" t="str">
        <f ca="1">IF(ISNUMBER(Raw_Data[[#This Row],[MOB]]),IF(Raw_Data[[#This Row],[MOB]]&lt;6,"0-5 bulan",IF(Raw_Data[[#This Row],[MOB]]&lt;12,"6-11 bulan",IF(Raw_Data[[#This Row],[MOB]]&lt;24,"12-23 bulan","24+ bulan"))),"N/A")</f>
        <v>6-11 bulan</v>
      </c>
    </row>
    <row r="2303" spans="1:37" ht="14.25" customHeight="1" x14ac:dyDescent="0.45">
      <c r="A2303" t="s">
        <v>5286</v>
      </c>
      <c r="B2303" s="64">
        <v>46205</v>
      </c>
      <c r="C2303" s="1" t="str">
        <f t="shared" si="36"/>
        <v>July</v>
      </c>
      <c r="D2303" t="s">
        <v>603</v>
      </c>
      <c r="E2303" t="s">
        <v>5287</v>
      </c>
      <c r="F2303">
        <v>24</v>
      </c>
      <c r="G2303" t="s">
        <v>51</v>
      </c>
      <c r="H2303" t="s">
        <v>101</v>
      </c>
      <c r="I2303" s="2">
        <v>3026000</v>
      </c>
      <c r="J2303" s="3">
        <f>Raw_Data[[#This Row],[cicilan_per_bulan]]/Raw_Data[[#This Row],[penghasilan_bulanan]]</f>
        <v>0.16606080634500991</v>
      </c>
      <c r="K2303" t="s">
        <v>114</v>
      </c>
      <c r="L2303" t="s">
        <v>115</v>
      </c>
      <c r="M2303" t="s">
        <v>44</v>
      </c>
      <c r="N2303" t="s">
        <v>83</v>
      </c>
      <c r="O2303" t="s">
        <v>57</v>
      </c>
      <c r="P2303" s="2">
        <v>19419000</v>
      </c>
      <c r="Q2303" s="2">
        <v>1942000</v>
      </c>
      <c r="R2303" t="str">
        <f>IF(Raw_Data[[#This Row],[persen_dp]]&lt;15%,"Low",IF(Raw_Data[[#This Row],[persen_dp]]&gt;25%,"High","Medium"))</f>
        <v>Low</v>
      </c>
      <c r="S2303" s="3">
        <v>0.1</v>
      </c>
      <c r="T2303">
        <v>60</v>
      </c>
      <c r="U2303">
        <v>0.14499999999999999</v>
      </c>
      <c r="V2303" s="2">
        <v>502500</v>
      </c>
      <c r="W2303" s="2">
        <v>30147000</v>
      </c>
      <c r="X2303" t="str">
        <f>IF(OR(Raw_Data[[#This Row],[status_pembayaran]]="Macet",Raw_Data[[#This Row],[status_pembayaran]]="Kurang Lancar"),"Non Performing Loan","Performing")</f>
        <v>Performing</v>
      </c>
      <c r="Y2303" t="s">
        <v>47</v>
      </c>
      <c r="Z2303">
        <v>0</v>
      </c>
      <c r="AA2303">
        <v>0</v>
      </c>
      <c r="AB2303">
        <v>1</v>
      </c>
      <c r="AD2303">
        <f>IF(Raw_Data[[#This Row],[rasio]]&lt;0.2,1,IF(Raw_Data[[#This Row],[rasio]]&lt;0.3,2,IF(Raw_Data[[#This Row],[rasio]]&lt;0.4,3,4)))</f>
        <v>1</v>
      </c>
      <c r="AE2303">
        <f>IF(Raw_Data[[#This Row],[kategori_dp]]="High",1,IF(Raw_Data[[#This Row],[kategori_dp]]="Medium",2,3))</f>
        <v>3</v>
      </c>
      <c r="AF2303">
        <f>IF(Raw_Data[[#This Row],[tenor_bulan]]&lt;=24,1,IF(Raw_Data[[#This Row],[tenor_bulan]]&lt;=36,2,IF(Raw_Data[[#This Row],[tenor_bulan]]&lt;=48,3,4)))</f>
        <v>4</v>
      </c>
      <c r="AG2303">
        <f>IF(Raw_Data[[#This Row],[jumlah_kali_telat]]=0,0,IF(Raw_Data[[#This Row],[jumlah_kali_telat]]&lt;=2,2,4))</f>
        <v>0</v>
      </c>
      <c r="AH2303">
        <f>Raw_Data[[#This Row],[Skor_Rasio]]+Raw_Data[[#This Row],[Skor_DP]]+Raw_Data[[#This Row],[Skor_Tenor]]+Raw_Data[[#This Row],[Skor_Telat]]</f>
        <v>8</v>
      </c>
      <c r="AI2303" t="str">
        <f>IF(Raw_Data[[#This Row],[Risk_Score]]&lt;=6,"Low Risk",IF(Raw_Data[[#This Row],[Risk_Score]]&lt;=8,"Medium Risk","High Risk"))</f>
        <v>Medium Risk</v>
      </c>
      <c r="AJ2303">
        <f ca="1">IFERROR(DATEDIF(Raw_Data[[#This Row],[tanggal_pengajuan]],TODAY(),"m"),"N/A")</f>
        <v>3</v>
      </c>
      <c r="AK2303" t="str">
        <f ca="1">IF(ISNUMBER(Raw_Data[[#This Row],[MOB]]),IF(Raw_Data[[#This Row],[MOB]]&lt;6,"0-5 bulan",IF(Raw_Data[[#This Row],[MOB]]&lt;12,"6-11 bulan",IF(Raw_Data[[#This Row],[MOB]]&lt;24,"12-23 bulan","24+ bulan"))),"N/A")</f>
        <v>0-5 bulan</v>
      </c>
    </row>
    <row r="2304" spans="1:37" ht="14.25" customHeight="1" x14ac:dyDescent="0.45">
      <c r="A2304" t="s">
        <v>5288</v>
      </c>
      <c r="B2304" s="64">
        <v>46130</v>
      </c>
      <c r="C2304" s="1" t="str">
        <f t="shared" si="36"/>
        <v>April</v>
      </c>
      <c r="D2304" t="s">
        <v>1324</v>
      </c>
      <c r="E2304" t="s">
        <v>5289</v>
      </c>
      <c r="F2304">
        <v>35</v>
      </c>
      <c r="G2304" t="s">
        <v>40</v>
      </c>
      <c r="H2304" t="s">
        <v>52</v>
      </c>
      <c r="I2304" s="2">
        <v>4343000</v>
      </c>
      <c r="J2304" s="3">
        <f>Raw_Data[[#This Row],[cicilan_per_bulan]]/Raw_Data[[#This Row],[penghasilan_bulanan]]</f>
        <v>0.29111213446926087</v>
      </c>
      <c r="K2304" t="s">
        <v>70</v>
      </c>
      <c r="L2304" t="s">
        <v>71</v>
      </c>
      <c r="M2304" t="s">
        <v>44</v>
      </c>
      <c r="N2304" t="s">
        <v>163</v>
      </c>
      <c r="O2304" t="s">
        <v>46</v>
      </c>
      <c r="P2304" s="2">
        <v>29404000</v>
      </c>
      <c r="Q2304" s="2">
        <v>5881000</v>
      </c>
      <c r="R2304" t="str">
        <f>IF(Raw_Data[[#This Row],[persen_dp]]&lt;15%,"Low",IF(Raw_Data[[#This Row],[persen_dp]]&gt;25%,"High","Medium"))</f>
        <v>Medium</v>
      </c>
      <c r="S2304" s="3">
        <v>0.2</v>
      </c>
      <c r="T2304">
        <v>24</v>
      </c>
      <c r="U2304">
        <v>0.14499999999999999</v>
      </c>
      <c r="V2304" s="2">
        <v>1264300</v>
      </c>
      <c r="W2304" s="2">
        <v>30344000</v>
      </c>
      <c r="X2304" t="str">
        <f>IF(OR(Raw_Data[[#This Row],[status_pembayaran]]="Macet",Raw_Data[[#This Row],[status_pembayaran]]="Kurang Lancar"),"Non Performing Loan","Performing")</f>
        <v>Performing</v>
      </c>
      <c r="Y2304" t="s">
        <v>47</v>
      </c>
      <c r="Z2304">
        <v>0</v>
      </c>
      <c r="AA2304">
        <v>0</v>
      </c>
      <c r="AB2304">
        <v>1</v>
      </c>
      <c r="AC2304" t="s">
        <v>137</v>
      </c>
      <c r="AD2304">
        <f>IF(Raw_Data[[#This Row],[rasio]]&lt;0.2,1,IF(Raw_Data[[#This Row],[rasio]]&lt;0.3,2,IF(Raw_Data[[#This Row],[rasio]]&lt;0.4,3,4)))</f>
        <v>2</v>
      </c>
      <c r="AE2304">
        <f>IF(Raw_Data[[#This Row],[kategori_dp]]="High",1,IF(Raw_Data[[#This Row],[kategori_dp]]="Medium",2,3))</f>
        <v>2</v>
      </c>
      <c r="AF2304">
        <f>IF(Raw_Data[[#This Row],[tenor_bulan]]&lt;=24,1,IF(Raw_Data[[#This Row],[tenor_bulan]]&lt;=36,2,IF(Raw_Data[[#This Row],[tenor_bulan]]&lt;=48,3,4)))</f>
        <v>1</v>
      </c>
      <c r="AG2304">
        <f>IF(Raw_Data[[#This Row],[jumlah_kali_telat]]=0,0,IF(Raw_Data[[#This Row],[jumlah_kali_telat]]&lt;=2,2,4))</f>
        <v>0</v>
      </c>
      <c r="AH2304">
        <f>Raw_Data[[#This Row],[Skor_Rasio]]+Raw_Data[[#This Row],[Skor_DP]]+Raw_Data[[#This Row],[Skor_Tenor]]+Raw_Data[[#This Row],[Skor_Telat]]</f>
        <v>5</v>
      </c>
      <c r="AI2304" t="str">
        <f>IF(Raw_Data[[#This Row],[Risk_Score]]&lt;=6,"Low Risk",IF(Raw_Data[[#This Row],[Risk_Score]]&lt;=8,"Medium Risk","High Risk"))</f>
        <v>Low Risk</v>
      </c>
      <c r="AJ2304">
        <f ca="1">IFERROR(DATEDIF(Raw_Data[[#This Row],[tanggal_pengajuan]],TODAY(),"m"),"N/A")</f>
        <v>6</v>
      </c>
      <c r="AK2304" t="str">
        <f ca="1">IF(ISNUMBER(Raw_Data[[#This Row],[MOB]]),IF(Raw_Data[[#This Row],[MOB]]&lt;6,"0-5 bulan",IF(Raw_Data[[#This Row],[MOB]]&lt;12,"6-11 bulan",IF(Raw_Data[[#This Row],[MOB]]&lt;24,"12-23 bulan","24+ bulan"))),"N/A")</f>
        <v>6-11 bulan</v>
      </c>
    </row>
    <row r="2305" spans="1:37" ht="14.25" customHeight="1" x14ac:dyDescent="0.45">
      <c r="A2305" t="s">
        <v>5290</v>
      </c>
      <c r="B2305" s="64">
        <v>46029</v>
      </c>
      <c r="C2305" s="1" t="str">
        <f t="shared" si="36"/>
        <v>January</v>
      </c>
      <c r="D2305" t="s">
        <v>1536</v>
      </c>
      <c r="E2305" t="s">
        <v>5291</v>
      </c>
      <c r="F2305">
        <v>45</v>
      </c>
      <c r="G2305" t="s">
        <v>51</v>
      </c>
      <c r="H2305" t="s">
        <v>90</v>
      </c>
      <c r="I2305" s="2">
        <v>4135000</v>
      </c>
      <c r="J2305" s="3">
        <f>Raw_Data[[#This Row],[cicilan_per_bulan]]/Raw_Data[[#This Row],[penghasilan_bulanan]]</f>
        <v>0.59168077388149942</v>
      </c>
      <c r="K2305" t="s">
        <v>167</v>
      </c>
      <c r="L2305" t="s">
        <v>110</v>
      </c>
      <c r="M2305" t="s">
        <v>44</v>
      </c>
      <c r="N2305" t="s">
        <v>163</v>
      </c>
      <c r="O2305" t="s">
        <v>46</v>
      </c>
      <c r="P2305" s="2">
        <v>30167000</v>
      </c>
      <c r="Q2305" s="2">
        <v>4525000</v>
      </c>
      <c r="R2305" t="str">
        <f>IF(Raw_Data[[#This Row],[persen_dp]]&lt;15%,"Low",IF(Raw_Data[[#This Row],[persen_dp]]&gt;25%,"High","Medium"))</f>
        <v>Medium</v>
      </c>
      <c r="S2305" s="3">
        <v>0.15</v>
      </c>
      <c r="T2305">
        <v>12</v>
      </c>
      <c r="U2305">
        <v>0.14499999999999999</v>
      </c>
      <c r="V2305" s="2">
        <v>2446600</v>
      </c>
      <c r="W2305" s="2">
        <v>29360000</v>
      </c>
      <c r="X2305" t="str">
        <f>IF(OR(Raw_Data[[#This Row],[status_pembayaran]]="Macet",Raw_Data[[#This Row],[status_pembayaran]]="Kurang Lancar"),"Non Performing Loan","Performing")</f>
        <v>Performing</v>
      </c>
      <c r="Y2305" t="s">
        <v>47</v>
      </c>
      <c r="Z2305">
        <v>0</v>
      </c>
      <c r="AA2305">
        <v>0</v>
      </c>
      <c r="AB2305">
        <v>1</v>
      </c>
      <c r="AD2305">
        <f>IF(Raw_Data[[#This Row],[rasio]]&lt;0.2,1,IF(Raw_Data[[#This Row],[rasio]]&lt;0.3,2,IF(Raw_Data[[#This Row],[rasio]]&lt;0.4,3,4)))</f>
        <v>4</v>
      </c>
      <c r="AE2305">
        <f>IF(Raw_Data[[#This Row],[kategori_dp]]="High",1,IF(Raw_Data[[#This Row],[kategori_dp]]="Medium",2,3))</f>
        <v>2</v>
      </c>
      <c r="AF2305">
        <f>IF(Raw_Data[[#This Row],[tenor_bulan]]&lt;=24,1,IF(Raw_Data[[#This Row],[tenor_bulan]]&lt;=36,2,IF(Raw_Data[[#This Row],[tenor_bulan]]&lt;=48,3,4)))</f>
        <v>1</v>
      </c>
      <c r="AG2305">
        <f>IF(Raw_Data[[#This Row],[jumlah_kali_telat]]=0,0,IF(Raw_Data[[#This Row],[jumlah_kali_telat]]&lt;=2,2,4))</f>
        <v>0</v>
      </c>
      <c r="AH2305">
        <f>Raw_Data[[#This Row],[Skor_Rasio]]+Raw_Data[[#This Row],[Skor_DP]]+Raw_Data[[#This Row],[Skor_Tenor]]+Raw_Data[[#This Row],[Skor_Telat]]</f>
        <v>7</v>
      </c>
      <c r="AI2305" t="str">
        <f>IF(Raw_Data[[#This Row],[Risk_Score]]&lt;=6,"Low Risk",IF(Raw_Data[[#This Row],[Risk_Score]]&lt;=8,"Medium Risk","High Risk"))</f>
        <v>Medium Risk</v>
      </c>
      <c r="AJ2305">
        <f ca="1">IFERROR(DATEDIF(Raw_Data[[#This Row],[tanggal_pengajuan]],TODAY(),"m"),"N/A")</f>
        <v>9</v>
      </c>
      <c r="AK2305" t="str">
        <f ca="1">IF(ISNUMBER(Raw_Data[[#This Row],[MOB]]),IF(Raw_Data[[#This Row],[MOB]]&lt;6,"0-5 bulan",IF(Raw_Data[[#This Row],[MOB]]&lt;12,"6-11 bulan",IF(Raw_Data[[#This Row],[MOB]]&lt;24,"12-23 bulan","24+ bulan"))),"N/A")</f>
        <v>6-11 bulan</v>
      </c>
    </row>
    <row r="2306" spans="1:37" ht="14.25" customHeight="1" x14ac:dyDescent="0.45">
      <c r="A2306" t="s">
        <v>5292</v>
      </c>
      <c r="B2306" s="64">
        <v>46054</v>
      </c>
      <c r="C2306" s="1" t="str">
        <f t="shared" si="36"/>
        <v>February</v>
      </c>
      <c r="D2306" t="s">
        <v>801</v>
      </c>
      <c r="E2306" t="s">
        <v>5293</v>
      </c>
      <c r="F2306">
        <v>54</v>
      </c>
      <c r="G2306" t="s">
        <v>51</v>
      </c>
      <c r="H2306" t="s">
        <v>176</v>
      </c>
      <c r="I2306" s="2">
        <v>5340000</v>
      </c>
      <c r="J2306" s="3">
        <f>Raw_Data[[#This Row],[cicilan_per_bulan]]/Raw_Data[[#This Row],[penghasilan_bulanan]]</f>
        <v>0.1402059925093633</v>
      </c>
      <c r="K2306" t="s">
        <v>63</v>
      </c>
      <c r="L2306" t="s">
        <v>64</v>
      </c>
      <c r="M2306" t="s">
        <v>44</v>
      </c>
      <c r="N2306" t="s">
        <v>184</v>
      </c>
      <c r="O2306" t="s">
        <v>122</v>
      </c>
      <c r="P2306" s="2">
        <v>34991000</v>
      </c>
      <c r="Q2306" s="2">
        <v>12247000</v>
      </c>
      <c r="R2306" t="str">
        <f>IF(Raw_Data[[#This Row],[persen_dp]]&lt;15%,"Low",IF(Raw_Data[[#This Row],[persen_dp]]&gt;25%,"High","Medium"))</f>
        <v>High</v>
      </c>
      <c r="S2306" s="3">
        <v>0.35</v>
      </c>
      <c r="T2306">
        <v>48</v>
      </c>
      <c r="U2306">
        <v>0.14499999999999999</v>
      </c>
      <c r="V2306" s="2">
        <v>748700</v>
      </c>
      <c r="W2306" s="2">
        <v>35936000</v>
      </c>
      <c r="X2306" t="str">
        <f>IF(OR(Raw_Data[[#This Row],[status_pembayaran]]="Macet",Raw_Data[[#This Row],[status_pembayaran]]="Kurang Lancar"),"Non Performing Loan","Performing")</f>
        <v>Performing</v>
      </c>
      <c r="Y2306" t="s">
        <v>47</v>
      </c>
      <c r="Z2306">
        <v>0</v>
      </c>
      <c r="AA2306">
        <v>0</v>
      </c>
      <c r="AB2306">
        <v>1</v>
      </c>
      <c r="AC2306" t="s">
        <v>74</v>
      </c>
      <c r="AD2306">
        <f>IF(Raw_Data[[#This Row],[rasio]]&lt;0.2,1,IF(Raw_Data[[#This Row],[rasio]]&lt;0.3,2,IF(Raw_Data[[#This Row],[rasio]]&lt;0.4,3,4)))</f>
        <v>1</v>
      </c>
      <c r="AE2306">
        <f>IF(Raw_Data[[#This Row],[kategori_dp]]="High",1,IF(Raw_Data[[#This Row],[kategori_dp]]="Medium",2,3))</f>
        <v>1</v>
      </c>
      <c r="AF2306">
        <f>IF(Raw_Data[[#This Row],[tenor_bulan]]&lt;=24,1,IF(Raw_Data[[#This Row],[tenor_bulan]]&lt;=36,2,IF(Raw_Data[[#This Row],[tenor_bulan]]&lt;=48,3,4)))</f>
        <v>3</v>
      </c>
      <c r="AG2306">
        <f>IF(Raw_Data[[#This Row],[jumlah_kali_telat]]=0,0,IF(Raw_Data[[#This Row],[jumlah_kali_telat]]&lt;=2,2,4))</f>
        <v>0</v>
      </c>
      <c r="AH2306">
        <f>Raw_Data[[#This Row],[Skor_Rasio]]+Raw_Data[[#This Row],[Skor_DP]]+Raw_Data[[#This Row],[Skor_Tenor]]+Raw_Data[[#This Row],[Skor_Telat]]</f>
        <v>5</v>
      </c>
      <c r="AI2306" t="str">
        <f>IF(Raw_Data[[#This Row],[Risk_Score]]&lt;=6,"Low Risk",IF(Raw_Data[[#This Row],[Risk_Score]]&lt;=8,"Medium Risk","High Risk"))</f>
        <v>Low Risk</v>
      </c>
      <c r="AJ2306">
        <f ca="1">IFERROR(DATEDIF(Raw_Data[[#This Row],[tanggal_pengajuan]],TODAY(),"m"),"N/A")</f>
        <v>8</v>
      </c>
      <c r="AK2306" t="str">
        <f ca="1">IF(ISNUMBER(Raw_Data[[#This Row],[MOB]]),IF(Raw_Data[[#This Row],[MOB]]&lt;6,"0-5 bulan",IF(Raw_Data[[#This Row],[MOB]]&lt;12,"6-11 bulan",IF(Raw_Data[[#This Row],[MOB]]&lt;24,"12-23 bulan","24+ bulan"))),"N/A")</f>
        <v>6-11 bulan</v>
      </c>
    </row>
    <row r="2307" spans="1:37" ht="14.25" customHeight="1" x14ac:dyDescent="0.45">
      <c r="A2307" t="s">
        <v>5294</v>
      </c>
      <c r="B2307" s="64">
        <v>46045</v>
      </c>
      <c r="C2307" s="1" t="str">
        <f t="shared" si="36"/>
        <v>January</v>
      </c>
      <c r="D2307" t="s">
        <v>326</v>
      </c>
      <c r="E2307" t="s">
        <v>5295</v>
      </c>
      <c r="F2307">
        <v>23</v>
      </c>
      <c r="G2307" t="s">
        <v>51</v>
      </c>
      <c r="H2307" t="s">
        <v>108</v>
      </c>
      <c r="I2307" s="2">
        <v>5716000</v>
      </c>
      <c r="J2307" s="3">
        <f>Raw_Data[[#This Row],[cicilan_per_bulan]]/Raw_Data[[#This Row],[penghasilan_bulanan]]</f>
        <v>8.2925122463261017E-2</v>
      </c>
      <c r="K2307" t="s">
        <v>53</v>
      </c>
      <c r="L2307" t="s">
        <v>54</v>
      </c>
      <c r="M2307" t="s">
        <v>44</v>
      </c>
      <c r="N2307" t="s">
        <v>273</v>
      </c>
      <c r="O2307" t="s">
        <v>274</v>
      </c>
      <c r="P2307" s="2">
        <v>18295000</v>
      </c>
      <c r="Q2307" s="2">
        <v>6403000</v>
      </c>
      <c r="R2307" t="str">
        <f>IF(Raw_Data[[#This Row],[persen_dp]]&lt;15%,"Low",IF(Raw_Data[[#This Row],[persen_dp]]&gt;25%,"High","Medium"))</f>
        <v>High</v>
      </c>
      <c r="S2307" s="3">
        <v>0.35</v>
      </c>
      <c r="T2307">
        <v>36</v>
      </c>
      <c r="U2307">
        <v>0.14499999999999999</v>
      </c>
      <c r="V2307" s="2">
        <v>474000</v>
      </c>
      <c r="W2307" s="2">
        <v>17065000</v>
      </c>
      <c r="X2307" t="str">
        <f>IF(OR(Raw_Data[[#This Row],[status_pembayaran]]="Macet",Raw_Data[[#This Row],[status_pembayaran]]="Kurang Lancar"),"Non Performing Loan","Performing")</f>
        <v>Performing</v>
      </c>
      <c r="Y2307" t="s">
        <v>47</v>
      </c>
      <c r="Z2307">
        <v>0</v>
      </c>
      <c r="AA2307">
        <v>0</v>
      </c>
      <c r="AB2307">
        <v>1</v>
      </c>
      <c r="AC2307" t="s">
        <v>58</v>
      </c>
      <c r="AD2307">
        <f>IF(Raw_Data[[#This Row],[rasio]]&lt;0.2,1,IF(Raw_Data[[#This Row],[rasio]]&lt;0.3,2,IF(Raw_Data[[#This Row],[rasio]]&lt;0.4,3,4)))</f>
        <v>1</v>
      </c>
      <c r="AE2307">
        <f>IF(Raw_Data[[#This Row],[kategori_dp]]="High",1,IF(Raw_Data[[#This Row],[kategori_dp]]="Medium",2,3))</f>
        <v>1</v>
      </c>
      <c r="AF2307">
        <f>IF(Raw_Data[[#This Row],[tenor_bulan]]&lt;=24,1,IF(Raw_Data[[#This Row],[tenor_bulan]]&lt;=36,2,IF(Raw_Data[[#This Row],[tenor_bulan]]&lt;=48,3,4)))</f>
        <v>2</v>
      </c>
      <c r="AG2307">
        <f>IF(Raw_Data[[#This Row],[jumlah_kali_telat]]=0,0,IF(Raw_Data[[#This Row],[jumlah_kali_telat]]&lt;=2,2,4))</f>
        <v>0</v>
      </c>
      <c r="AH2307">
        <f>Raw_Data[[#This Row],[Skor_Rasio]]+Raw_Data[[#This Row],[Skor_DP]]+Raw_Data[[#This Row],[Skor_Tenor]]+Raw_Data[[#This Row],[Skor_Telat]]</f>
        <v>4</v>
      </c>
      <c r="AI2307" t="str">
        <f>IF(Raw_Data[[#This Row],[Risk_Score]]&lt;=6,"Low Risk",IF(Raw_Data[[#This Row],[Risk_Score]]&lt;=8,"Medium Risk","High Risk"))</f>
        <v>Low Risk</v>
      </c>
      <c r="AJ2307">
        <f ca="1">IFERROR(DATEDIF(Raw_Data[[#This Row],[tanggal_pengajuan]],TODAY(),"m"),"N/A")</f>
        <v>9</v>
      </c>
      <c r="AK2307" t="str">
        <f ca="1">IF(ISNUMBER(Raw_Data[[#This Row],[MOB]]),IF(Raw_Data[[#This Row],[MOB]]&lt;6,"0-5 bulan",IF(Raw_Data[[#This Row],[MOB]]&lt;12,"6-11 bulan",IF(Raw_Data[[#This Row],[MOB]]&lt;24,"12-23 bulan","24+ bulan"))),"N/A")</f>
        <v>6-11 bulan</v>
      </c>
    </row>
    <row r="2308" spans="1:37" ht="14.25" customHeight="1" x14ac:dyDescent="0.45">
      <c r="A2308" t="s">
        <v>5296</v>
      </c>
      <c r="B2308" s="64">
        <v>46138</v>
      </c>
      <c r="C2308" s="1" t="str">
        <f t="shared" si="36"/>
        <v>April</v>
      </c>
      <c r="D2308" t="s">
        <v>427</v>
      </c>
      <c r="E2308" t="s">
        <v>5297</v>
      </c>
      <c r="F2308">
        <v>38</v>
      </c>
      <c r="G2308" t="s">
        <v>51</v>
      </c>
      <c r="H2308" t="s">
        <v>41</v>
      </c>
      <c r="I2308" s="2">
        <v>7242000</v>
      </c>
      <c r="J2308" s="3">
        <f>Raw_Data[[#This Row],[cicilan_per_bulan]]/Raw_Data[[#This Row],[penghasilan_bulanan]]</f>
        <v>6.9511184755592384E-2</v>
      </c>
      <c r="K2308" t="s">
        <v>119</v>
      </c>
      <c r="L2308" t="s">
        <v>120</v>
      </c>
      <c r="M2308" t="s">
        <v>44</v>
      </c>
      <c r="N2308" t="s">
        <v>163</v>
      </c>
      <c r="O2308" t="s">
        <v>46</v>
      </c>
      <c r="P2308" s="2">
        <v>29184000</v>
      </c>
      <c r="Q2308" s="2">
        <v>11674000</v>
      </c>
      <c r="R2308" t="str">
        <f>IF(Raw_Data[[#This Row],[persen_dp]]&lt;15%,"Low",IF(Raw_Data[[#This Row],[persen_dp]]&gt;25%,"High","Medium"))</f>
        <v>High</v>
      </c>
      <c r="S2308" s="3">
        <v>0.4</v>
      </c>
      <c r="T2308">
        <v>60</v>
      </c>
      <c r="U2308">
        <v>0.14499999999999999</v>
      </c>
      <c r="V2308" s="2">
        <v>503400</v>
      </c>
      <c r="W2308" s="2">
        <v>30205000</v>
      </c>
      <c r="X2308" t="str">
        <f>IF(OR(Raw_Data[[#This Row],[status_pembayaran]]="Macet",Raw_Data[[#This Row],[status_pembayaran]]="Kurang Lancar"),"Non Performing Loan","Performing")</f>
        <v>Performing</v>
      </c>
      <c r="Y2308" t="s">
        <v>47</v>
      </c>
      <c r="Z2308">
        <v>0</v>
      </c>
      <c r="AA2308">
        <v>0</v>
      </c>
      <c r="AB2308">
        <v>1</v>
      </c>
      <c r="AC2308" t="s">
        <v>66</v>
      </c>
      <c r="AD2308">
        <f>IF(Raw_Data[[#This Row],[rasio]]&lt;0.2,1,IF(Raw_Data[[#This Row],[rasio]]&lt;0.3,2,IF(Raw_Data[[#This Row],[rasio]]&lt;0.4,3,4)))</f>
        <v>1</v>
      </c>
      <c r="AE2308">
        <f>IF(Raw_Data[[#This Row],[kategori_dp]]="High",1,IF(Raw_Data[[#This Row],[kategori_dp]]="Medium",2,3))</f>
        <v>1</v>
      </c>
      <c r="AF2308">
        <f>IF(Raw_Data[[#This Row],[tenor_bulan]]&lt;=24,1,IF(Raw_Data[[#This Row],[tenor_bulan]]&lt;=36,2,IF(Raw_Data[[#This Row],[tenor_bulan]]&lt;=48,3,4)))</f>
        <v>4</v>
      </c>
      <c r="AG2308">
        <f>IF(Raw_Data[[#This Row],[jumlah_kali_telat]]=0,0,IF(Raw_Data[[#This Row],[jumlah_kali_telat]]&lt;=2,2,4))</f>
        <v>0</v>
      </c>
      <c r="AH2308">
        <f>Raw_Data[[#This Row],[Skor_Rasio]]+Raw_Data[[#This Row],[Skor_DP]]+Raw_Data[[#This Row],[Skor_Tenor]]+Raw_Data[[#This Row],[Skor_Telat]]</f>
        <v>6</v>
      </c>
      <c r="AI2308" t="str">
        <f>IF(Raw_Data[[#This Row],[Risk_Score]]&lt;=6,"Low Risk",IF(Raw_Data[[#This Row],[Risk_Score]]&lt;=8,"Medium Risk","High Risk"))</f>
        <v>Low Risk</v>
      </c>
      <c r="AJ2308">
        <f ca="1">IFERROR(DATEDIF(Raw_Data[[#This Row],[tanggal_pengajuan]],TODAY(),"m"),"N/A")</f>
        <v>5</v>
      </c>
      <c r="AK2308" t="str">
        <f ca="1">IF(ISNUMBER(Raw_Data[[#This Row],[MOB]]),IF(Raw_Data[[#This Row],[MOB]]&lt;6,"0-5 bulan",IF(Raw_Data[[#This Row],[MOB]]&lt;12,"6-11 bulan",IF(Raw_Data[[#This Row],[MOB]]&lt;24,"12-23 bulan","24+ bulan"))),"N/A")</f>
        <v>0-5 bulan</v>
      </c>
    </row>
    <row r="2309" spans="1:37" ht="14.25" customHeight="1" x14ac:dyDescent="0.45">
      <c r="A2309" t="s">
        <v>5298</v>
      </c>
      <c r="B2309" s="64">
        <v>46133</v>
      </c>
      <c r="C2309" s="1" t="str">
        <f t="shared" si="36"/>
        <v>April</v>
      </c>
      <c r="D2309" t="s">
        <v>1607</v>
      </c>
      <c r="E2309" t="s">
        <v>5299</v>
      </c>
      <c r="F2309">
        <v>25</v>
      </c>
      <c r="G2309" t="s">
        <v>40</v>
      </c>
      <c r="H2309" t="s">
        <v>152</v>
      </c>
      <c r="I2309" s="2">
        <v>2774000</v>
      </c>
      <c r="J2309" s="3">
        <f>Raw_Data[[#This Row],[cicilan_per_bulan]]/Raw_Data[[#This Row],[penghasilan_bulanan]]</f>
        <v>0.20966113914924298</v>
      </c>
      <c r="K2309" t="s">
        <v>70</v>
      </c>
      <c r="L2309" t="s">
        <v>71</v>
      </c>
      <c r="M2309" t="s">
        <v>55</v>
      </c>
      <c r="N2309" t="s">
        <v>65</v>
      </c>
      <c r="O2309" t="s">
        <v>46</v>
      </c>
      <c r="P2309" s="2">
        <v>27183000</v>
      </c>
      <c r="Q2309" s="2">
        <v>9514000</v>
      </c>
      <c r="R2309" t="str">
        <f>IF(Raw_Data[[#This Row],[persen_dp]]&lt;15%,"Low",IF(Raw_Data[[#This Row],[persen_dp]]&gt;25%,"High","Medium"))</f>
        <v>High</v>
      </c>
      <c r="S2309" s="3">
        <v>0.35</v>
      </c>
      <c r="T2309">
        <v>48</v>
      </c>
      <c r="U2309">
        <v>0.14499999999999999</v>
      </c>
      <c r="V2309" s="2">
        <v>581600</v>
      </c>
      <c r="W2309" s="2">
        <v>27917000</v>
      </c>
      <c r="X2309" t="str">
        <f>IF(OR(Raw_Data[[#This Row],[status_pembayaran]]="Macet",Raw_Data[[#This Row],[status_pembayaran]]="Kurang Lancar"),"Non Performing Loan","Performing")</f>
        <v>Performing</v>
      </c>
      <c r="Y2309" t="s">
        <v>47</v>
      </c>
      <c r="Z2309">
        <v>0</v>
      </c>
      <c r="AA2309">
        <v>0</v>
      </c>
      <c r="AB2309">
        <v>1</v>
      </c>
      <c r="AD2309">
        <f>IF(Raw_Data[[#This Row],[rasio]]&lt;0.2,1,IF(Raw_Data[[#This Row],[rasio]]&lt;0.3,2,IF(Raw_Data[[#This Row],[rasio]]&lt;0.4,3,4)))</f>
        <v>2</v>
      </c>
      <c r="AE2309">
        <f>IF(Raw_Data[[#This Row],[kategori_dp]]="High",1,IF(Raw_Data[[#This Row],[kategori_dp]]="Medium",2,3))</f>
        <v>1</v>
      </c>
      <c r="AF2309">
        <f>IF(Raw_Data[[#This Row],[tenor_bulan]]&lt;=24,1,IF(Raw_Data[[#This Row],[tenor_bulan]]&lt;=36,2,IF(Raw_Data[[#This Row],[tenor_bulan]]&lt;=48,3,4)))</f>
        <v>3</v>
      </c>
      <c r="AG2309">
        <f>IF(Raw_Data[[#This Row],[jumlah_kali_telat]]=0,0,IF(Raw_Data[[#This Row],[jumlah_kali_telat]]&lt;=2,2,4))</f>
        <v>0</v>
      </c>
      <c r="AH2309">
        <f>Raw_Data[[#This Row],[Skor_Rasio]]+Raw_Data[[#This Row],[Skor_DP]]+Raw_Data[[#This Row],[Skor_Tenor]]+Raw_Data[[#This Row],[Skor_Telat]]</f>
        <v>6</v>
      </c>
      <c r="AI2309" t="str">
        <f>IF(Raw_Data[[#This Row],[Risk_Score]]&lt;=6,"Low Risk",IF(Raw_Data[[#This Row],[Risk_Score]]&lt;=8,"Medium Risk","High Risk"))</f>
        <v>Low Risk</v>
      </c>
      <c r="AJ2309">
        <f ca="1">IFERROR(DATEDIF(Raw_Data[[#This Row],[tanggal_pengajuan]],TODAY(),"m"),"N/A")</f>
        <v>6</v>
      </c>
      <c r="AK2309" t="str">
        <f ca="1">IF(ISNUMBER(Raw_Data[[#This Row],[MOB]]),IF(Raw_Data[[#This Row],[MOB]]&lt;6,"0-5 bulan",IF(Raw_Data[[#This Row],[MOB]]&lt;12,"6-11 bulan",IF(Raw_Data[[#This Row],[MOB]]&lt;24,"12-23 bulan","24+ bulan"))),"N/A")</f>
        <v>6-11 bulan</v>
      </c>
    </row>
    <row r="2310" spans="1:37" ht="14.25" customHeight="1" x14ac:dyDescent="0.45">
      <c r="A2310" t="s">
        <v>5300</v>
      </c>
      <c r="B2310" s="64">
        <v>46081</v>
      </c>
      <c r="C2310" s="1" t="str">
        <f t="shared" si="36"/>
        <v>February</v>
      </c>
      <c r="D2310" t="s">
        <v>3537</v>
      </c>
      <c r="E2310" t="s">
        <v>5301</v>
      </c>
      <c r="F2310">
        <v>56</v>
      </c>
      <c r="G2310" t="s">
        <v>51</v>
      </c>
      <c r="H2310" t="s">
        <v>101</v>
      </c>
      <c r="I2310" s="2">
        <v>3724000</v>
      </c>
      <c r="J2310" s="3">
        <f>Raw_Data[[#This Row],[cicilan_per_bulan]]/Raw_Data[[#This Row],[penghasilan_bulanan]]</f>
        <v>0.24559613319011817</v>
      </c>
      <c r="K2310" t="s">
        <v>102</v>
      </c>
      <c r="L2310" t="s">
        <v>103</v>
      </c>
      <c r="M2310" t="s">
        <v>44</v>
      </c>
      <c r="N2310" t="s">
        <v>228</v>
      </c>
      <c r="O2310" t="s">
        <v>57</v>
      </c>
      <c r="P2310" s="2">
        <v>18907000</v>
      </c>
      <c r="Q2310" s="2">
        <v>1891000</v>
      </c>
      <c r="R2310" t="str">
        <f>IF(Raw_Data[[#This Row],[persen_dp]]&lt;15%,"Low",IF(Raw_Data[[#This Row],[persen_dp]]&gt;25%,"High","Medium"))</f>
        <v>Low</v>
      </c>
      <c r="S2310" s="3">
        <v>0.1</v>
      </c>
      <c r="T2310">
        <v>24</v>
      </c>
      <c r="U2310">
        <v>0.14499999999999999</v>
      </c>
      <c r="V2310" s="2">
        <v>914600</v>
      </c>
      <c r="W2310" s="2">
        <v>21951000</v>
      </c>
      <c r="X2310" t="str">
        <f>IF(OR(Raw_Data[[#This Row],[status_pembayaran]]="Macet",Raw_Data[[#This Row],[status_pembayaran]]="Kurang Lancar"),"Non Performing Loan","Performing")</f>
        <v>Performing</v>
      </c>
      <c r="Y2310" t="s">
        <v>47</v>
      </c>
      <c r="Z2310">
        <v>0</v>
      </c>
      <c r="AA2310">
        <v>0</v>
      </c>
      <c r="AB2310">
        <v>1</v>
      </c>
      <c r="AC2310" t="s">
        <v>66</v>
      </c>
      <c r="AD2310">
        <f>IF(Raw_Data[[#This Row],[rasio]]&lt;0.2,1,IF(Raw_Data[[#This Row],[rasio]]&lt;0.3,2,IF(Raw_Data[[#This Row],[rasio]]&lt;0.4,3,4)))</f>
        <v>2</v>
      </c>
      <c r="AE2310">
        <f>IF(Raw_Data[[#This Row],[kategori_dp]]="High",1,IF(Raw_Data[[#This Row],[kategori_dp]]="Medium",2,3))</f>
        <v>3</v>
      </c>
      <c r="AF2310">
        <f>IF(Raw_Data[[#This Row],[tenor_bulan]]&lt;=24,1,IF(Raw_Data[[#This Row],[tenor_bulan]]&lt;=36,2,IF(Raw_Data[[#This Row],[tenor_bulan]]&lt;=48,3,4)))</f>
        <v>1</v>
      </c>
      <c r="AG2310">
        <f>IF(Raw_Data[[#This Row],[jumlah_kali_telat]]=0,0,IF(Raw_Data[[#This Row],[jumlah_kali_telat]]&lt;=2,2,4))</f>
        <v>0</v>
      </c>
      <c r="AH2310">
        <f>Raw_Data[[#This Row],[Skor_Rasio]]+Raw_Data[[#This Row],[Skor_DP]]+Raw_Data[[#This Row],[Skor_Tenor]]+Raw_Data[[#This Row],[Skor_Telat]]</f>
        <v>6</v>
      </c>
      <c r="AI2310" t="str">
        <f>IF(Raw_Data[[#This Row],[Risk_Score]]&lt;=6,"Low Risk",IF(Raw_Data[[#This Row],[Risk_Score]]&lt;=8,"Medium Risk","High Risk"))</f>
        <v>Low Risk</v>
      </c>
      <c r="AJ2310">
        <f ca="1">IFERROR(DATEDIF(Raw_Data[[#This Row],[tanggal_pengajuan]],TODAY(),"m"),"N/A")</f>
        <v>7</v>
      </c>
      <c r="AK2310" t="str">
        <f ca="1">IF(ISNUMBER(Raw_Data[[#This Row],[MOB]]),IF(Raw_Data[[#This Row],[MOB]]&lt;6,"0-5 bulan",IF(Raw_Data[[#This Row],[MOB]]&lt;12,"6-11 bulan",IF(Raw_Data[[#This Row],[MOB]]&lt;24,"12-23 bulan","24+ bulan"))),"N/A")</f>
        <v>6-11 bulan</v>
      </c>
    </row>
    <row r="2311" spans="1:37" ht="14.25" customHeight="1" x14ac:dyDescent="0.45">
      <c r="A2311" t="s">
        <v>5302</v>
      </c>
      <c r="B2311" s="64">
        <v>46113</v>
      </c>
      <c r="C2311" s="1" t="str">
        <f t="shared" si="36"/>
        <v>April</v>
      </c>
      <c r="D2311" t="s">
        <v>5303</v>
      </c>
      <c r="E2311" t="s">
        <v>5304</v>
      </c>
      <c r="F2311">
        <v>36</v>
      </c>
      <c r="G2311" t="s">
        <v>40</v>
      </c>
      <c r="H2311" t="s">
        <v>41</v>
      </c>
      <c r="I2311" s="2">
        <v>5397000</v>
      </c>
      <c r="J2311" s="3">
        <f>Raw_Data[[#This Row],[cicilan_per_bulan]]/Raw_Data[[#This Row],[penghasilan_bulanan]]</f>
        <v>0.27971095052807116</v>
      </c>
      <c r="K2311" t="s">
        <v>127</v>
      </c>
      <c r="L2311" t="s">
        <v>128</v>
      </c>
      <c r="M2311" t="s">
        <v>55</v>
      </c>
      <c r="N2311" t="s">
        <v>147</v>
      </c>
      <c r="O2311" t="s">
        <v>148</v>
      </c>
      <c r="P2311" s="2">
        <v>33041000</v>
      </c>
      <c r="Q2311" s="2">
        <v>4956000</v>
      </c>
      <c r="R2311" t="str">
        <f>IF(Raw_Data[[#This Row],[persen_dp]]&lt;15%,"Low",IF(Raw_Data[[#This Row],[persen_dp]]&gt;25%,"High","Medium"))</f>
        <v>Medium</v>
      </c>
      <c r="S2311" s="3">
        <v>0.15</v>
      </c>
      <c r="T2311">
        <v>24</v>
      </c>
      <c r="U2311">
        <v>0.14499999999999999</v>
      </c>
      <c r="V2311" s="2">
        <v>1509600</v>
      </c>
      <c r="W2311" s="2">
        <v>36230000</v>
      </c>
      <c r="X2311" t="str">
        <f>IF(OR(Raw_Data[[#This Row],[status_pembayaran]]="Macet",Raw_Data[[#This Row],[status_pembayaran]]="Kurang Lancar"),"Non Performing Loan","Performing")</f>
        <v>Performing</v>
      </c>
      <c r="Y2311" t="s">
        <v>47</v>
      </c>
      <c r="Z2311">
        <v>0</v>
      </c>
      <c r="AA2311">
        <v>0</v>
      </c>
      <c r="AB2311">
        <v>1</v>
      </c>
      <c r="AD2311">
        <f>IF(Raw_Data[[#This Row],[rasio]]&lt;0.2,1,IF(Raw_Data[[#This Row],[rasio]]&lt;0.3,2,IF(Raw_Data[[#This Row],[rasio]]&lt;0.4,3,4)))</f>
        <v>2</v>
      </c>
      <c r="AE2311">
        <f>IF(Raw_Data[[#This Row],[kategori_dp]]="High",1,IF(Raw_Data[[#This Row],[kategori_dp]]="Medium",2,3))</f>
        <v>2</v>
      </c>
      <c r="AF2311">
        <f>IF(Raw_Data[[#This Row],[tenor_bulan]]&lt;=24,1,IF(Raw_Data[[#This Row],[tenor_bulan]]&lt;=36,2,IF(Raw_Data[[#This Row],[tenor_bulan]]&lt;=48,3,4)))</f>
        <v>1</v>
      </c>
      <c r="AG2311">
        <f>IF(Raw_Data[[#This Row],[jumlah_kali_telat]]=0,0,IF(Raw_Data[[#This Row],[jumlah_kali_telat]]&lt;=2,2,4))</f>
        <v>0</v>
      </c>
      <c r="AH2311">
        <f>Raw_Data[[#This Row],[Skor_Rasio]]+Raw_Data[[#This Row],[Skor_DP]]+Raw_Data[[#This Row],[Skor_Tenor]]+Raw_Data[[#This Row],[Skor_Telat]]</f>
        <v>5</v>
      </c>
      <c r="AI2311" t="str">
        <f>IF(Raw_Data[[#This Row],[Risk_Score]]&lt;=6,"Low Risk",IF(Raw_Data[[#This Row],[Risk_Score]]&lt;=8,"Medium Risk","High Risk"))</f>
        <v>Low Risk</v>
      </c>
      <c r="AJ2311">
        <f ca="1">IFERROR(DATEDIF(Raw_Data[[#This Row],[tanggal_pengajuan]],TODAY(),"m"),"N/A")</f>
        <v>6</v>
      </c>
      <c r="AK2311" t="str">
        <f ca="1">IF(ISNUMBER(Raw_Data[[#This Row],[MOB]]),IF(Raw_Data[[#This Row],[MOB]]&lt;6,"0-5 bulan",IF(Raw_Data[[#This Row],[MOB]]&lt;12,"6-11 bulan",IF(Raw_Data[[#This Row],[MOB]]&lt;24,"12-23 bulan","24+ bulan"))),"N/A")</f>
        <v>6-11 bulan</v>
      </c>
    </row>
    <row r="2312" spans="1:37" ht="14.25" customHeight="1" x14ac:dyDescent="0.45">
      <c r="A2312" t="s">
        <v>5305</v>
      </c>
      <c r="B2312" s="64">
        <v>46113</v>
      </c>
      <c r="C2312" s="1" t="str">
        <f t="shared" si="36"/>
        <v>April</v>
      </c>
      <c r="D2312" t="s">
        <v>3748</v>
      </c>
      <c r="E2312" t="s">
        <v>5306</v>
      </c>
      <c r="F2312">
        <v>36</v>
      </c>
      <c r="G2312" t="s">
        <v>51</v>
      </c>
      <c r="H2312" t="s">
        <v>52</v>
      </c>
      <c r="I2312" s="2">
        <v>12106000</v>
      </c>
      <c r="J2312" s="3">
        <f>Raw_Data[[#This Row],[cicilan_per_bulan]]/Raw_Data[[#This Row],[penghasilan_bulanan]]</f>
        <v>3.1802412027094003E-2</v>
      </c>
      <c r="K2312" t="s">
        <v>102</v>
      </c>
      <c r="L2312" t="s">
        <v>103</v>
      </c>
      <c r="M2312" t="s">
        <v>55</v>
      </c>
      <c r="N2312" t="s">
        <v>56</v>
      </c>
      <c r="O2312" t="s">
        <v>57</v>
      </c>
      <c r="P2312" s="2">
        <v>17992000</v>
      </c>
      <c r="Q2312" s="2">
        <v>6297000</v>
      </c>
      <c r="R2312" t="str">
        <f>IF(Raw_Data[[#This Row],[persen_dp]]&lt;15%,"Low",IF(Raw_Data[[#This Row],[persen_dp]]&gt;25%,"High","Medium"))</f>
        <v>High</v>
      </c>
      <c r="S2312" s="3">
        <v>0.35</v>
      </c>
      <c r="T2312">
        <v>48</v>
      </c>
      <c r="U2312">
        <v>0.14499999999999999</v>
      </c>
      <c r="V2312" s="2">
        <v>385000</v>
      </c>
      <c r="W2312" s="2">
        <v>18479000</v>
      </c>
      <c r="X2312" t="str">
        <f>IF(OR(Raw_Data[[#This Row],[status_pembayaran]]="Macet",Raw_Data[[#This Row],[status_pembayaran]]="Kurang Lancar"),"Non Performing Loan","Performing")</f>
        <v>Performing</v>
      </c>
      <c r="Y2312" t="s">
        <v>47</v>
      </c>
      <c r="Z2312">
        <v>0</v>
      </c>
      <c r="AA2312">
        <v>0</v>
      </c>
      <c r="AB2312">
        <v>1</v>
      </c>
      <c r="AC2312" t="s">
        <v>137</v>
      </c>
      <c r="AD2312">
        <f>IF(Raw_Data[[#This Row],[rasio]]&lt;0.2,1,IF(Raw_Data[[#This Row],[rasio]]&lt;0.3,2,IF(Raw_Data[[#This Row],[rasio]]&lt;0.4,3,4)))</f>
        <v>1</v>
      </c>
      <c r="AE2312">
        <f>IF(Raw_Data[[#This Row],[kategori_dp]]="High",1,IF(Raw_Data[[#This Row],[kategori_dp]]="Medium",2,3))</f>
        <v>1</v>
      </c>
      <c r="AF2312">
        <f>IF(Raw_Data[[#This Row],[tenor_bulan]]&lt;=24,1,IF(Raw_Data[[#This Row],[tenor_bulan]]&lt;=36,2,IF(Raw_Data[[#This Row],[tenor_bulan]]&lt;=48,3,4)))</f>
        <v>3</v>
      </c>
      <c r="AG2312">
        <f>IF(Raw_Data[[#This Row],[jumlah_kali_telat]]=0,0,IF(Raw_Data[[#This Row],[jumlah_kali_telat]]&lt;=2,2,4))</f>
        <v>0</v>
      </c>
      <c r="AH2312">
        <f>Raw_Data[[#This Row],[Skor_Rasio]]+Raw_Data[[#This Row],[Skor_DP]]+Raw_Data[[#This Row],[Skor_Tenor]]+Raw_Data[[#This Row],[Skor_Telat]]</f>
        <v>5</v>
      </c>
      <c r="AI2312" t="str">
        <f>IF(Raw_Data[[#This Row],[Risk_Score]]&lt;=6,"Low Risk",IF(Raw_Data[[#This Row],[Risk_Score]]&lt;=8,"Medium Risk","High Risk"))</f>
        <v>Low Risk</v>
      </c>
      <c r="AJ2312">
        <f ca="1">IFERROR(DATEDIF(Raw_Data[[#This Row],[tanggal_pengajuan]],TODAY(),"m"),"N/A")</f>
        <v>6</v>
      </c>
      <c r="AK2312" t="str">
        <f ca="1">IF(ISNUMBER(Raw_Data[[#This Row],[MOB]]),IF(Raw_Data[[#This Row],[MOB]]&lt;6,"0-5 bulan",IF(Raw_Data[[#This Row],[MOB]]&lt;12,"6-11 bulan",IF(Raw_Data[[#This Row],[MOB]]&lt;24,"12-23 bulan","24+ bulan"))),"N/A")</f>
        <v>6-11 bulan</v>
      </c>
    </row>
    <row r="2313" spans="1:37" ht="14.25" customHeight="1" x14ac:dyDescent="0.45">
      <c r="A2313" t="s">
        <v>5307</v>
      </c>
      <c r="B2313" s="64">
        <v>46103</v>
      </c>
      <c r="C2313" s="1" t="str">
        <f t="shared" si="36"/>
        <v>March</v>
      </c>
      <c r="D2313" t="s">
        <v>3419</v>
      </c>
      <c r="E2313" t="s">
        <v>5308</v>
      </c>
      <c r="F2313">
        <v>55</v>
      </c>
      <c r="G2313" t="s">
        <v>40</v>
      </c>
      <c r="H2313" t="s">
        <v>62</v>
      </c>
      <c r="I2313" s="2">
        <v>2645000</v>
      </c>
      <c r="J2313" s="3">
        <f>Raw_Data[[#This Row],[cicilan_per_bulan]]/Raw_Data[[#This Row],[penghasilan_bulanan]]</f>
        <v>0.38060491493383741</v>
      </c>
      <c r="K2313" t="s">
        <v>167</v>
      </c>
      <c r="L2313" t="s">
        <v>110</v>
      </c>
      <c r="M2313" t="s">
        <v>55</v>
      </c>
      <c r="N2313" t="s">
        <v>121</v>
      </c>
      <c r="O2313" t="s">
        <v>122</v>
      </c>
      <c r="P2313" s="2">
        <v>35980000</v>
      </c>
      <c r="Q2313" s="2">
        <v>5397000</v>
      </c>
      <c r="R2313" t="str">
        <f>IF(Raw_Data[[#This Row],[persen_dp]]&lt;15%,"Low",IF(Raw_Data[[#This Row],[persen_dp]]&gt;25%,"High","Medium"))</f>
        <v>Medium</v>
      </c>
      <c r="S2313" s="3">
        <v>0.15</v>
      </c>
      <c r="T2313">
        <v>48</v>
      </c>
      <c r="U2313">
        <v>0.14499999999999999</v>
      </c>
      <c r="V2313" s="2">
        <v>1006700</v>
      </c>
      <c r="W2313" s="2">
        <v>48321000</v>
      </c>
      <c r="X2313" t="str">
        <f>IF(OR(Raw_Data[[#This Row],[status_pembayaran]]="Macet",Raw_Data[[#This Row],[status_pembayaran]]="Kurang Lancar"),"Non Performing Loan","Performing")</f>
        <v>Performing</v>
      </c>
      <c r="Y2313" t="s">
        <v>47</v>
      </c>
      <c r="Z2313">
        <v>0</v>
      </c>
      <c r="AA2313">
        <v>0</v>
      </c>
      <c r="AB2313">
        <v>1</v>
      </c>
      <c r="AC2313" t="s">
        <v>66</v>
      </c>
      <c r="AD2313">
        <f>IF(Raw_Data[[#This Row],[rasio]]&lt;0.2,1,IF(Raw_Data[[#This Row],[rasio]]&lt;0.3,2,IF(Raw_Data[[#This Row],[rasio]]&lt;0.4,3,4)))</f>
        <v>3</v>
      </c>
      <c r="AE2313">
        <f>IF(Raw_Data[[#This Row],[kategori_dp]]="High",1,IF(Raw_Data[[#This Row],[kategori_dp]]="Medium",2,3))</f>
        <v>2</v>
      </c>
      <c r="AF2313">
        <f>IF(Raw_Data[[#This Row],[tenor_bulan]]&lt;=24,1,IF(Raw_Data[[#This Row],[tenor_bulan]]&lt;=36,2,IF(Raw_Data[[#This Row],[tenor_bulan]]&lt;=48,3,4)))</f>
        <v>3</v>
      </c>
      <c r="AG2313">
        <f>IF(Raw_Data[[#This Row],[jumlah_kali_telat]]=0,0,IF(Raw_Data[[#This Row],[jumlah_kali_telat]]&lt;=2,2,4))</f>
        <v>0</v>
      </c>
      <c r="AH2313">
        <f>Raw_Data[[#This Row],[Skor_Rasio]]+Raw_Data[[#This Row],[Skor_DP]]+Raw_Data[[#This Row],[Skor_Tenor]]+Raw_Data[[#This Row],[Skor_Telat]]</f>
        <v>8</v>
      </c>
      <c r="AI2313" t="str">
        <f>IF(Raw_Data[[#This Row],[Risk_Score]]&lt;=6,"Low Risk",IF(Raw_Data[[#This Row],[Risk_Score]]&lt;=8,"Medium Risk","High Risk"))</f>
        <v>Medium Risk</v>
      </c>
      <c r="AJ2313">
        <f ca="1">IFERROR(DATEDIF(Raw_Data[[#This Row],[tanggal_pengajuan]],TODAY(),"m"),"N/A")</f>
        <v>7</v>
      </c>
      <c r="AK2313" t="str">
        <f ca="1">IF(ISNUMBER(Raw_Data[[#This Row],[MOB]]),IF(Raw_Data[[#This Row],[MOB]]&lt;6,"0-5 bulan",IF(Raw_Data[[#This Row],[MOB]]&lt;12,"6-11 bulan",IF(Raw_Data[[#This Row],[MOB]]&lt;24,"12-23 bulan","24+ bulan"))),"N/A")</f>
        <v>6-11 bulan</v>
      </c>
    </row>
    <row r="2314" spans="1:37" ht="14.25" customHeight="1" x14ac:dyDescent="0.45">
      <c r="A2314" t="s">
        <v>5309</v>
      </c>
      <c r="B2314" s="64">
        <v>46121</v>
      </c>
      <c r="C2314" s="1" t="str">
        <f t="shared" si="36"/>
        <v>April</v>
      </c>
      <c r="D2314" t="s">
        <v>76</v>
      </c>
      <c r="E2314" t="s">
        <v>5310</v>
      </c>
      <c r="F2314">
        <v>44</v>
      </c>
      <c r="G2314" t="s">
        <v>40</v>
      </c>
      <c r="H2314" t="s">
        <v>52</v>
      </c>
      <c r="I2314" s="2">
        <v>11936000</v>
      </c>
      <c r="J2314" s="3">
        <f>Raw_Data[[#This Row],[cicilan_per_bulan]]/Raw_Data[[#This Row],[penghasilan_bulanan]]</f>
        <v>8.6712466487935652E-2</v>
      </c>
      <c r="K2314" t="s">
        <v>53</v>
      </c>
      <c r="L2314" t="s">
        <v>54</v>
      </c>
      <c r="M2314" t="s">
        <v>249</v>
      </c>
      <c r="N2314" t="s">
        <v>250</v>
      </c>
      <c r="O2314" t="s">
        <v>57</v>
      </c>
      <c r="P2314" s="2">
        <v>15496000</v>
      </c>
      <c r="Q2314" s="2">
        <v>4649000</v>
      </c>
      <c r="R2314" t="str">
        <f>IF(Raw_Data[[#This Row],[persen_dp]]&lt;15%,"Low",IF(Raw_Data[[#This Row],[persen_dp]]&gt;25%,"High","Medium"))</f>
        <v>High</v>
      </c>
      <c r="S2314" s="3">
        <v>0.3</v>
      </c>
      <c r="T2314">
        <v>12</v>
      </c>
      <c r="U2314">
        <v>0.14499999999999999</v>
      </c>
      <c r="V2314" s="2">
        <v>1035000</v>
      </c>
      <c r="W2314" s="2">
        <v>12420000</v>
      </c>
      <c r="X2314" t="str">
        <f>IF(OR(Raw_Data[[#This Row],[status_pembayaran]]="Macet",Raw_Data[[#This Row],[status_pembayaran]]="Kurang Lancar"),"Non Performing Loan","Performing")</f>
        <v>Performing</v>
      </c>
      <c r="Y2314" t="s">
        <v>47</v>
      </c>
      <c r="Z2314">
        <v>0</v>
      </c>
      <c r="AA2314">
        <v>0</v>
      </c>
      <c r="AB2314">
        <v>1</v>
      </c>
      <c r="AD2314">
        <f>IF(Raw_Data[[#This Row],[rasio]]&lt;0.2,1,IF(Raw_Data[[#This Row],[rasio]]&lt;0.3,2,IF(Raw_Data[[#This Row],[rasio]]&lt;0.4,3,4)))</f>
        <v>1</v>
      </c>
      <c r="AE2314">
        <f>IF(Raw_Data[[#This Row],[kategori_dp]]="High",1,IF(Raw_Data[[#This Row],[kategori_dp]]="Medium",2,3))</f>
        <v>1</v>
      </c>
      <c r="AF2314">
        <f>IF(Raw_Data[[#This Row],[tenor_bulan]]&lt;=24,1,IF(Raw_Data[[#This Row],[tenor_bulan]]&lt;=36,2,IF(Raw_Data[[#This Row],[tenor_bulan]]&lt;=48,3,4)))</f>
        <v>1</v>
      </c>
      <c r="AG2314">
        <f>IF(Raw_Data[[#This Row],[jumlah_kali_telat]]=0,0,IF(Raw_Data[[#This Row],[jumlah_kali_telat]]&lt;=2,2,4))</f>
        <v>0</v>
      </c>
      <c r="AH2314">
        <f>Raw_Data[[#This Row],[Skor_Rasio]]+Raw_Data[[#This Row],[Skor_DP]]+Raw_Data[[#This Row],[Skor_Tenor]]+Raw_Data[[#This Row],[Skor_Telat]]</f>
        <v>3</v>
      </c>
      <c r="AI2314" t="str">
        <f>IF(Raw_Data[[#This Row],[Risk_Score]]&lt;=6,"Low Risk",IF(Raw_Data[[#This Row],[Risk_Score]]&lt;=8,"Medium Risk","High Risk"))</f>
        <v>Low Risk</v>
      </c>
      <c r="AJ2314">
        <f ca="1">IFERROR(DATEDIF(Raw_Data[[#This Row],[tanggal_pengajuan]],TODAY(),"m"),"N/A")</f>
        <v>6</v>
      </c>
      <c r="AK2314" t="str">
        <f ca="1">IF(ISNUMBER(Raw_Data[[#This Row],[MOB]]),IF(Raw_Data[[#This Row],[MOB]]&lt;6,"0-5 bulan",IF(Raw_Data[[#This Row],[MOB]]&lt;12,"6-11 bulan",IF(Raw_Data[[#This Row],[MOB]]&lt;24,"12-23 bulan","24+ bulan"))),"N/A")</f>
        <v>6-11 bulan</v>
      </c>
    </row>
    <row r="2315" spans="1:37" ht="14.25" customHeight="1" x14ac:dyDescent="0.45">
      <c r="A2315" t="s">
        <v>5311</v>
      </c>
      <c r="B2315" s="64">
        <v>46041</v>
      </c>
      <c r="C2315" s="1" t="str">
        <f t="shared" si="36"/>
        <v>January</v>
      </c>
      <c r="D2315" t="s">
        <v>1810</v>
      </c>
      <c r="E2315" t="s">
        <v>5312</v>
      </c>
      <c r="F2315">
        <v>21</v>
      </c>
      <c r="G2315" t="s">
        <v>40</v>
      </c>
      <c r="H2315" t="s">
        <v>90</v>
      </c>
      <c r="I2315" s="2">
        <v>4280000</v>
      </c>
      <c r="J2315" s="3">
        <f>Raw_Data[[#This Row],[cicilan_per_bulan]]/Raw_Data[[#This Row],[penghasilan_bulanan]]</f>
        <v>0.31880841121495329</v>
      </c>
      <c r="K2315" t="s">
        <v>286</v>
      </c>
      <c r="L2315" t="s">
        <v>154</v>
      </c>
      <c r="M2315" t="s">
        <v>55</v>
      </c>
      <c r="N2315" t="s">
        <v>141</v>
      </c>
      <c r="O2315" t="s">
        <v>46</v>
      </c>
      <c r="P2315" s="2">
        <v>22000000</v>
      </c>
      <c r="Q2315" s="2">
        <v>7700000</v>
      </c>
      <c r="R2315" t="str">
        <f>IF(Raw_Data[[#This Row],[persen_dp]]&lt;15%,"Low",IF(Raw_Data[[#This Row],[persen_dp]]&gt;25%,"High","Medium"))</f>
        <v>High</v>
      </c>
      <c r="S2315" s="3">
        <v>0.35</v>
      </c>
      <c r="T2315">
        <v>12</v>
      </c>
      <c r="U2315">
        <v>0.14499999999999999</v>
      </c>
      <c r="V2315" s="2">
        <v>1364500</v>
      </c>
      <c r="W2315" s="2">
        <v>16374000</v>
      </c>
      <c r="X2315" t="str">
        <f>IF(OR(Raw_Data[[#This Row],[status_pembayaran]]="Macet",Raw_Data[[#This Row],[status_pembayaran]]="Kurang Lancar"),"Non Performing Loan","Performing")</f>
        <v>Performing</v>
      </c>
      <c r="Y2315" t="s">
        <v>47</v>
      </c>
      <c r="Z2315">
        <v>0</v>
      </c>
      <c r="AA2315">
        <v>0</v>
      </c>
      <c r="AB2315">
        <v>1</v>
      </c>
      <c r="AC2315" t="s">
        <v>74</v>
      </c>
      <c r="AD2315">
        <f>IF(Raw_Data[[#This Row],[rasio]]&lt;0.2,1,IF(Raw_Data[[#This Row],[rasio]]&lt;0.3,2,IF(Raw_Data[[#This Row],[rasio]]&lt;0.4,3,4)))</f>
        <v>3</v>
      </c>
      <c r="AE2315">
        <f>IF(Raw_Data[[#This Row],[kategori_dp]]="High",1,IF(Raw_Data[[#This Row],[kategori_dp]]="Medium",2,3))</f>
        <v>1</v>
      </c>
      <c r="AF2315">
        <f>IF(Raw_Data[[#This Row],[tenor_bulan]]&lt;=24,1,IF(Raw_Data[[#This Row],[tenor_bulan]]&lt;=36,2,IF(Raw_Data[[#This Row],[tenor_bulan]]&lt;=48,3,4)))</f>
        <v>1</v>
      </c>
      <c r="AG2315">
        <f>IF(Raw_Data[[#This Row],[jumlah_kali_telat]]=0,0,IF(Raw_Data[[#This Row],[jumlah_kali_telat]]&lt;=2,2,4))</f>
        <v>0</v>
      </c>
      <c r="AH2315">
        <f>Raw_Data[[#This Row],[Skor_Rasio]]+Raw_Data[[#This Row],[Skor_DP]]+Raw_Data[[#This Row],[Skor_Tenor]]+Raw_Data[[#This Row],[Skor_Telat]]</f>
        <v>5</v>
      </c>
      <c r="AI2315" t="str">
        <f>IF(Raw_Data[[#This Row],[Risk_Score]]&lt;=6,"Low Risk",IF(Raw_Data[[#This Row],[Risk_Score]]&lt;=8,"Medium Risk","High Risk"))</f>
        <v>Low Risk</v>
      </c>
      <c r="AJ2315">
        <f ca="1">IFERROR(DATEDIF(Raw_Data[[#This Row],[tanggal_pengajuan]],TODAY(),"m"),"N/A")</f>
        <v>9</v>
      </c>
      <c r="AK2315" t="str">
        <f ca="1">IF(ISNUMBER(Raw_Data[[#This Row],[MOB]]),IF(Raw_Data[[#This Row],[MOB]]&lt;6,"0-5 bulan",IF(Raw_Data[[#This Row],[MOB]]&lt;12,"6-11 bulan",IF(Raw_Data[[#This Row],[MOB]]&lt;24,"12-23 bulan","24+ bulan"))),"N/A")</f>
        <v>6-11 bulan</v>
      </c>
    </row>
    <row r="2316" spans="1:37" ht="14.25" customHeight="1" x14ac:dyDescent="0.45">
      <c r="A2316" t="s">
        <v>5313</v>
      </c>
      <c r="B2316" s="64">
        <v>46128</v>
      </c>
      <c r="C2316" s="1" t="str">
        <f t="shared" si="36"/>
        <v>April</v>
      </c>
      <c r="D2316" t="s">
        <v>112</v>
      </c>
      <c r="E2316" t="s">
        <v>5314</v>
      </c>
      <c r="F2316">
        <v>54</v>
      </c>
      <c r="G2316" t="s">
        <v>40</v>
      </c>
      <c r="H2316" t="s">
        <v>126</v>
      </c>
      <c r="I2316" s="2">
        <v>2075000</v>
      </c>
      <c r="J2316" s="3">
        <f>Raw_Data[[#This Row],[cicilan_per_bulan]]/Raw_Data[[#This Row],[penghasilan_bulanan]]</f>
        <v>1.3424578313253013</v>
      </c>
      <c r="K2316" t="s">
        <v>42</v>
      </c>
      <c r="L2316" t="s">
        <v>43</v>
      </c>
      <c r="M2316" t="s">
        <v>44</v>
      </c>
      <c r="N2316" t="s">
        <v>184</v>
      </c>
      <c r="O2316" t="s">
        <v>122</v>
      </c>
      <c r="P2316" s="2">
        <v>36493000</v>
      </c>
      <c r="Q2316" s="2">
        <v>7299000</v>
      </c>
      <c r="R2316" t="str">
        <f>IF(Raw_Data[[#This Row],[persen_dp]]&lt;15%,"Low",IF(Raw_Data[[#This Row],[persen_dp]]&gt;25%,"High","Medium"))</f>
        <v>Medium</v>
      </c>
      <c r="S2316" s="3">
        <v>0.2</v>
      </c>
      <c r="T2316">
        <v>12</v>
      </c>
      <c r="U2316">
        <v>0.14499999999999999</v>
      </c>
      <c r="V2316" s="2">
        <v>2785600</v>
      </c>
      <c r="W2316" s="2">
        <v>33428000</v>
      </c>
      <c r="X2316" t="str">
        <f>IF(OR(Raw_Data[[#This Row],[status_pembayaran]]="Macet",Raw_Data[[#This Row],[status_pembayaran]]="Kurang Lancar"),"Non Performing Loan","Performing")</f>
        <v>Non Performing Loan</v>
      </c>
      <c r="Y2316" t="s">
        <v>488</v>
      </c>
      <c r="Z2316">
        <v>20</v>
      </c>
      <c r="AA2316">
        <v>2</v>
      </c>
      <c r="AB2316">
        <v>3</v>
      </c>
      <c r="AC2316" t="s">
        <v>58</v>
      </c>
      <c r="AD2316">
        <f>IF(Raw_Data[[#This Row],[rasio]]&lt;0.2,1,IF(Raw_Data[[#This Row],[rasio]]&lt;0.3,2,IF(Raw_Data[[#This Row],[rasio]]&lt;0.4,3,4)))</f>
        <v>4</v>
      </c>
      <c r="AE2316">
        <f>IF(Raw_Data[[#This Row],[kategori_dp]]="High",1,IF(Raw_Data[[#This Row],[kategori_dp]]="Medium",2,3))</f>
        <v>2</v>
      </c>
      <c r="AF2316">
        <f>IF(Raw_Data[[#This Row],[tenor_bulan]]&lt;=24,1,IF(Raw_Data[[#This Row],[tenor_bulan]]&lt;=36,2,IF(Raw_Data[[#This Row],[tenor_bulan]]&lt;=48,3,4)))</f>
        <v>1</v>
      </c>
      <c r="AG2316">
        <f>IF(Raw_Data[[#This Row],[jumlah_kali_telat]]=0,0,IF(Raw_Data[[#This Row],[jumlah_kali_telat]]&lt;=2,2,4))</f>
        <v>2</v>
      </c>
      <c r="AH2316">
        <f>Raw_Data[[#This Row],[Skor_Rasio]]+Raw_Data[[#This Row],[Skor_DP]]+Raw_Data[[#This Row],[Skor_Tenor]]+Raw_Data[[#This Row],[Skor_Telat]]</f>
        <v>9</v>
      </c>
      <c r="AI2316" t="str">
        <f>IF(Raw_Data[[#This Row],[Risk_Score]]&lt;=6,"Low Risk",IF(Raw_Data[[#This Row],[Risk_Score]]&lt;=8,"Medium Risk","High Risk"))</f>
        <v>High Risk</v>
      </c>
      <c r="AJ2316">
        <f ca="1">IFERROR(DATEDIF(Raw_Data[[#This Row],[tanggal_pengajuan]],TODAY(),"m"),"N/A")</f>
        <v>6</v>
      </c>
      <c r="AK2316" t="str">
        <f ca="1">IF(ISNUMBER(Raw_Data[[#This Row],[MOB]]),IF(Raw_Data[[#This Row],[MOB]]&lt;6,"0-5 bulan",IF(Raw_Data[[#This Row],[MOB]]&lt;12,"6-11 bulan",IF(Raw_Data[[#This Row],[MOB]]&lt;24,"12-23 bulan","24+ bulan"))),"N/A")</f>
        <v>6-11 bulan</v>
      </c>
    </row>
    <row r="2317" spans="1:37" ht="14.25" customHeight="1" x14ac:dyDescent="0.45">
      <c r="A2317" t="s">
        <v>5315</v>
      </c>
      <c r="B2317" s="64">
        <v>46023</v>
      </c>
      <c r="C2317" s="1" t="str">
        <f t="shared" si="36"/>
        <v>January</v>
      </c>
      <c r="D2317" t="s">
        <v>1077</v>
      </c>
      <c r="E2317" t="s">
        <v>5316</v>
      </c>
      <c r="F2317">
        <v>32</v>
      </c>
      <c r="G2317" t="s">
        <v>40</v>
      </c>
      <c r="H2317" t="s">
        <v>152</v>
      </c>
      <c r="I2317" s="2">
        <v>3598000</v>
      </c>
      <c r="J2317" s="3">
        <f>Raw_Data[[#This Row],[cicilan_per_bulan]]/Raw_Data[[#This Row],[penghasilan_bulanan]]</f>
        <v>0.30333518621456362</v>
      </c>
      <c r="K2317" t="s">
        <v>286</v>
      </c>
      <c r="L2317" t="s">
        <v>154</v>
      </c>
      <c r="M2317" t="s">
        <v>55</v>
      </c>
      <c r="N2317" t="s">
        <v>56</v>
      </c>
      <c r="O2317" t="s">
        <v>57</v>
      </c>
      <c r="P2317" s="2">
        <v>17929000</v>
      </c>
      <c r="Q2317" s="2">
        <v>1793000</v>
      </c>
      <c r="R2317" t="str">
        <f>IF(Raw_Data[[#This Row],[persen_dp]]&lt;15%,"Low",IF(Raw_Data[[#This Row],[persen_dp]]&gt;25%,"High","Medium"))</f>
        <v>Low</v>
      </c>
      <c r="S2317" s="3">
        <v>0.1</v>
      </c>
      <c r="T2317">
        <v>18</v>
      </c>
      <c r="U2317">
        <v>0.14499999999999999</v>
      </c>
      <c r="V2317" s="2">
        <v>1091400</v>
      </c>
      <c r="W2317" s="2">
        <v>19646000</v>
      </c>
      <c r="X2317" t="str">
        <f>IF(OR(Raw_Data[[#This Row],[status_pembayaran]]="Macet",Raw_Data[[#This Row],[status_pembayaran]]="Kurang Lancar"),"Non Performing Loan","Performing")</f>
        <v>Performing</v>
      </c>
      <c r="Y2317" t="s">
        <v>47</v>
      </c>
      <c r="Z2317">
        <v>0</v>
      </c>
      <c r="AA2317">
        <v>0</v>
      </c>
      <c r="AB2317">
        <v>1</v>
      </c>
      <c r="AC2317" t="s">
        <v>58</v>
      </c>
      <c r="AD2317">
        <f>IF(Raw_Data[[#This Row],[rasio]]&lt;0.2,1,IF(Raw_Data[[#This Row],[rasio]]&lt;0.3,2,IF(Raw_Data[[#This Row],[rasio]]&lt;0.4,3,4)))</f>
        <v>3</v>
      </c>
      <c r="AE2317">
        <f>IF(Raw_Data[[#This Row],[kategori_dp]]="High",1,IF(Raw_Data[[#This Row],[kategori_dp]]="Medium",2,3))</f>
        <v>3</v>
      </c>
      <c r="AF2317">
        <f>IF(Raw_Data[[#This Row],[tenor_bulan]]&lt;=24,1,IF(Raw_Data[[#This Row],[tenor_bulan]]&lt;=36,2,IF(Raw_Data[[#This Row],[tenor_bulan]]&lt;=48,3,4)))</f>
        <v>1</v>
      </c>
      <c r="AG2317">
        <f>IF(Raw_Data[[#This Row],[jumlah_kali_telat]]=0,0,IF(Raw_Data[[#This Row],[jumlah_kali_telat]]&lt;=2,2,4))</f>
        <v>0</v>
      </c>
      <c r="AH2317">
        <f>Raw_Data[[#This Row],[Skor_Rasio]]+Raw_Data[[#This Row],[Skor_DP]]+Raw_Data[[#This Row],[Skor_Tenor]]+Raw_Data[[#This Row],[Skor_Telat]]</f>
        <v>7</v>
      </c>
      <c r="AI2317" t="str">
        <f>IF(Raw_Data[[#This Row],[Risk_Score]]&lt;=6,"Low Risk",IF(Raw_Data[[#This Row],[Risk_Score]]&lt;=8,"Medium Risk","High Risk"))</f>
        <v>Medium Risk</v>
      </c>
      <c r="AJ2317">
        <f ca="1">IFERROR(DATEDIF(Raw_Data[[#This Row],[tanggal_pengajuan]],TODAY(),"m"),"N/A")</f>
        <v>9</v>
      </c>
      <c r="AK2317" t="str">
        <f ca="1">IF(ISNUMBER(Raw_Data[[#This Row],[MOB]]),IF(Raw_Data[[#This Row],[MOB]]&lt;6,"0-5 bulan",IF(Raw_Data[[#This Row],[MOB]]&lt;12,"6-11 bulan",IF(Raw_Data[[#This Row],[MOB]]&lt;24,"12-23 bulan","24+ bulan"))),"N/A")</f>
        <v>6-11 bulan</v>
      </c>
    </row>
    <row r="2318" spans="1:37" ht="14.25" customHeight="1" x14ac:dyDescent="0.45">
      <c r="A2318" t="s">
        <v>5317</v>
      </c>
      <c r="B2318" s="64">
        <v>46027</v>
      </c>
      <c r="C2318" s="1" t="str">
        <f t="shared" si="36"/>
        <v>January</v>
      </c>
      <c r="D2318" t="s">
        <v>1019</v>
      </c>
      <c r="E2318" t="s">
        <v>5318</v>
      </c>
      <c r="F2318">
        <v>50</v>
      </c>
      <c r="G2318" t="s">
        <v>51</v>
      </c>
      <c r="H2318" t="s">
        <v>108</v>
      </c>
      <c r="I2318" s="2">
        <v>4245000</v>
      </c>
      <c r="J2318" s="3">
        <f>Raw_Data[[#This Row],[cicilan_per_bulan]]/Raw_Data[[#This Row],[penghasilan_bulanan]]</f>
        <v>0.10946996466431096</v>
      </c>
      <c r="K2318" t="s">
        <v>286</v>
      </c>
      <c r="L2318" t="s">
        <v>154</v>
      </c>
      <c r="M2318" t="s">
        <v>44</v>
      </c>
      <c r="N2318" t="s">
        <v>129</v>
      </c>
      <c r="O2318" t="s">
        <v>130</v>
      </c>
      <c r="P2318" s="2">
        <v>23530000</v>
      </c>
      <c r="Q2318" s="2">
        <v>9412000</v>
      </c>
      <c r="R2318" t="str">
        <f>IF(Raw_Data[[#This Row],[persen_dp]]&lt;15%,"Low",IF(Raw_Data[[#This Row],[persen_dp]]&gt;25%,"High","Medium"))</f>
        <v>High</v>
      </c>
      <c r="S2318" s="3">
        <v>0.4</v>
      </c>
      <c r="T2318">
        <v>48</v>
      </c>
      <c r="U2318">
        <v>0.14499999999999999</v>
      </c>
      <c r="V2318" s="2">
        <v>464700</v>
      </c>
      <c r="W2318" s="2">
        <v>22307000</v>
      </c>
      <c r="X2318" t="str">
        <f>IF(OR(Raw_Data[[#This Row],[status_pembayaran]]="Macet",Raw_Data[[#This Row],[status_pembayaran]]="Kurang Lancar"),"Non Performing Loan","Performing")</f>
        <v>Performing</v>
      </c>
      <c r="Y2318" t="s">
        <v>47</v>
      </c>
      <c r="Z2318">
        <v>0</v>
      </c>
      <c r="AA2318">
        <v>0</v>
      </c>
      <c r="AB2318">
        <v>1</v>
      </c>
      <c r="AC2318" t="s">
        <v>74</v>
      </c>
      <c r="AD2318">
        <f>IF(Raw_Data[[#This Row],[rasio]]&lt;0.2,1,IF(Raw_Data[[#This Row],[rasio]]&lt;0.3,2,IF(Raw_Data[[#This Row],[rasio]]&lt;0.4,3,4)))</f>
        <v>1</v>
      </c>
      <c r="AE2318">
        <f>IF(Raw_Data[[#This Row],[kategori_dp]]="High",1,IF(Raw_Data[[#This Row],[kategori_dp]]="Medium",2,3))</f>
        <v>1</v>
      </c>
      <c r="AF2318">
        <f>IF(Raw_Data[[#This Row],[tenor_bulan]]&lt;=24,1,IF(Raw_Data[[#This Row],[tenor_bulan]]&lt;=36,2,IF(Raw_Data[[#This Row],[tenor_bulan]]&lt;=48,3,4)))</f>
        <v>3</v>
      </c>
      <c r="AG2318">
        <f>IF(Raw_Data[[#This Row],[jumlah_kali_telat]]=0,0,IF(Raw_Data[[#This Row],[jumlah_kali_telat]]&lt;=2,2,4))</f>
        <v>0</v>
      </c>
      <c r="AH2318">
        <f>Raw_Data[[#This Row],[Skor_Rasio]]+Raw_Data[[#This Row],[Skor_DP]]+Raw_Data[[#This Row],[Skor_Tenor]]+Raw_Data[[#This Row],[Skor_Telat]]</f>
        <v>5</v>
      </c>
      <c r="AI2318" t="str">
        <f>IF(Raw_Data[[#This Row],[Risk_Score]]&lt;=6,"Low Risk",IF(Raw_Data[[#This Row],[Risk_Score]]&lt;=8,"Medium Risk","High Risk"))</f>
        <v>Low Risk</v>
      </c>
      <c r="AJ2318">
        <f ca="1">IFERROR(DATEDIF(Raw_Data[[#This Row],[tanggal_pengajuan]],TODAY(),"m"),"N/A")</f>
        <v>9</v>
      </c>
      <c r="AK2318" t="str">
        <f ca="1">IF(ISNUMBER(Raw_Data[[#This Row],[MOB]]),IF(Raw_Data[[#This Row],[MOB]]&lt;6,"0-5 bulan",IF(Raw_Data[[#This Row],[MOB]]&lt;12,"6-11 bulan",IF(Raw_Data[[#This Row],[MOB]]&lt;24,"12-23 bulan","24+ bulan"))),"N/A")</f>
        <v>6-11 bulan</v>
      </c>
    </row>
    <row r="2319" spans="1:37" ht="14.25" customHeight="1" x14ac:dyDescent="0.45">
      <c r="A2319" t="s">
        <v>5319</v>
      </c>
      <c r="B2319" s="64">
        <v>46098</v>
      </c>
      <c r="C2319" s="1" t="str">
        <f t="shared" si="36"/>
        <v>March</v>
      </c>
      <c r="D2319" t="s">
        <v>2845</v>
      </c>
      <c r="E2319" t="s">
        <v>5320</v>
      </c>
      <c r="F2319">
        <v>46</v>
      </c>
      <c r="G2319" t="s">
        <v>51</v>
      </c>
      <c r="H2319" t="s">
        <v>41</v>
      </c>
      <c r="I2319" s="2">
        <v>7856000</v>
      </c>
      <c r="J2319" s="3">
        <f>Raw_Data[[#This Row],[cicilan_per_bulan]]/Raw_Data[[#This Row],[penghasilan_bulanan]]</f>
        <v>0.16573319755600815</v>
      </c>
      <c r="K2319" t="s">
        <v>70</v>
      </c>
      <c r="L2319" t="s">
        <v>71</v>
      </c>
      <c r="M2319" t="s">
        <v>72</v>
      </c>
      <c r="N2319" t="s">
        <v>97</v>
      </c>
      <c r="O2319" t="s">
        <v>57</v>
      </c>
      <c r="P2319" s="2">
        <v>16054000</v>
      </c>
      <c r="Q2319" s="2">
        <v>2408000</v>
      </c>
      <c r="R2319" t="str">
        <f>IF(Raw_Data[[#This Row],[persen_dp]]&lt;15%,"Low",IF(Raw_Data[[#This Row],[persen_dp]]&gt;25%,"High","Medium"))</f>
        <v>Medium</v>
      </c>
      <c r="S2319" s="3">
        <v>0.15</v>
      </c>
      <c r="T2319">
        <v>12</v>
      </c>
      <c r="U2319">
        <v>0.14499999999999999</v>
      </c>
      <c r="V2319" s="2">
        <v>1302000</v>
      </c>
      <c r="W2319" s="2">
        <v>15624000</v>
      </c>
      <c r="X2319" t="str">
        <f>IF(OR(Raw_Data[[#This Row],[status_pembayaran]]="Macet",Raw_Data[[#This Row],[status_pembayaran]]="Kurang Lancar"),"Non Performing Loan","Performing")</f>
        <v>Performing</v>
      </c>
      <c r="Y2319" t="s">
        <v>47</v>
      </c>
      <c r="Z2319">
        <v>0</v>
      </c>
      <c r="AA2319">
        <v>0</v>
      </c>
      <c r="AB2319">
        <v>1</v>
      </c>
      <c r="AC2319" t="s">
        <v>58</v>
      </c>
      <c r="AD2319">
        <f>IF(Raw_Data[[#This Row],[rasio]]&lt;0.2,1,IF(Raw_Data[[#This Row],[rasio]]&lt;0.3,2,IF(Raw_Data[[#This Row],[rasio]]&lt;0.4,3,4)))</f>
        <v>1</v>
      </c>
      <c r="AE2319">
        <f>IF(Raw_Data[[#This Row],[kategori_dp]]="High",1,IF(Raw_Data[[#This Row],[kategori_dp]]="Medium",2,3))</f>
        <v>2</v>
      </c>
      <c r="AF2319">
        <f>IF(Raw_Data[[#This Row],[tenor_bulan]]&lt;=24,1,IF(Raw_Data[[#This Row],[tenor_bulan]]&lt;=36,2,IF(Raw_Data[[#This Row],[tenor_bulan]]&lt;=48,3,4)))</f>
        <v>1</v>
      </c>
      <c r="AG2319">
        <f>IF(Raw_Data[[#This Row],[jumlah_kali_telat]]=0,0,IF(Raw_Data[[#This Row],[jumlah_kali_telat]]&lt;=2,2,4))</f>
        <v>0</v>
      </c>
      <c r="AH2319">
        <f>Raw_Data[[#This Row],[Skor_Rasio]]+Raw_Data[[#This Row],[Skor_DP]]+Raw_Data[[#This Row],[Skor_Tenor]]+Raw_Data[[#This Row],[Skor_Telat]]</f>
        <v>4</v>
      </c>
      <c r="AI2319" t="str">
        <f>IF(Raw_Data[[#This Row],[Risk_Score]]&lt;=6,"Low Risk",IF(Raw_Data[[#This Row],[Risk_Score]]&lt;=8,"Medium Risk","High Risk"))</f>
        <v>Low Risk</v>
      </c>
      <c r="AJ2319">
        <f ca="1">IFERROR(DATEDIF(Raw_Data[[#This Row],[tanggal_pengajuan]],TODAY(),"m"),"N/A")</f>
        <v>7</v>
      </c>
      <c r="AK2319" t="str">
        <f ca="1">IF(ISNUMBER(Raw_Data[[#This Row],[MOB]]),IF(Raw_Data[[#This Row],[MOB]]&lt;6,"0-5 bulan",IF(Raw_Data[[#This Row],[MOB]]&lt;12,"6-11 bulan",IF(Raw_Data[[#This Row],[MOB]]&lt;24,"12-23 bulan","24+ bulan"))),"N/A")</f>
        <v>6-11 bulan</v>
      </c>
    </row>
    <row r="2320" spans="1:37" ht="14.25" customHeight="1" x14ac:dyDescent="0.45">
      <c r="A2320" t="s">
        <v>5321</v>
      </c>
      <c r="B2320" s="64">
        <v>46134</v>
      </c>
      <c r="C2320" s="1" t="str">
        <f t="shared" si="36"/>
        <v>April</v>
      </c>
      <c r="D2320" t="s">
        <v>210</v>
      </c>
      <c r="E2320" t="s">
        <v>211</v>
      </c>
      <c r="F2320">
        <v>55</v>
      </c>
      <c r="G2320" t="s">
        <v>40</v>
      </c>
      <c r="H2320" t="s">
        <v>52</v>
      </c>
      <c r="I2320" s="2">
        <v>13754000</v>
      </c>
      <c r="J2320" s="3">
        <f>Raw_Data[[#This Row],[cicilan_per_bulan]]/Raw_Data[[#This Row],[penghasilan_bulanan]]</f>
        <v>0.11941980514759343</v>
      </c>
      <c r="K2320" t="s">
        <v>53</v>
      </c>
      <c r="L2320" t="s">
        <v>54</v>
      </c>
      <c r="M2320" t="s">
        <v>72</v>
      </c>
      <c r="N2320" t="s">
        <v>73</v>
      </c>
      <c r="O2320" t="s">
        <v>46</v>
      </c>
      <c r="P2320" s="2">
        <v>21517000</v>
      </c>
      <c r="Q2320" s="2">
        <v>4303000</v>
      </c>
      <c r="R2320" t="str">
        <f>IF(Raw_Data[[#This Row],[persen_dp]]&lt;15%,"Low",IF(Raw_Data[[#This Row],[persen_dp]]&gt;25%,"High","Medium"))</f>
        <v>Medium</v>
      </c>
      <c r="S2320" s="3">
        <v>0.2</v>
      </c>
      <c r="T2320">
        <v>12</v>
      </c>
      <c r="U2320">
        <v>0.14499999999999999</v>
      </c>
      <c r="V2320" s="2">
        <v>1642500</v>
      </c>
      <c r="W2320" s="2">
        <v>19710000</v>
      </c>
      <c r="X2320" t="str">
        <f>IF(OR(Raw_Data[[#This Row],[status_pembayaran]]="Macet",Raw_Data[[#This Row],[status_pembayaran]]="Kurang Lancar"),"Non Performing Loan","Performing")</f>
        <v>Performing</v>
      </c>
      <c r="Y2320" t="s">
        <v>47</v>
      </c>
      <c r="Z2320">
        <v>0</v>
      </c>
      <c r="AA2320">
        <v>0</v>
      </c>
      <c r="AB2320">
        <v>1</v>
      </c>
      <c r="AC2320" t="s">
        <v>137</v>
      </c>
      <c r="AD2320">
        <f>IF(Raw_Data[[#This Row],[rasio]]&lt;0.2,1,IF(Raw_Data[[#This Row],[rasio]]&lt;0.3,2,IF(Raw_Data[[#This Row],[rasio]]&lt;0.4,3,4)))</f>
        <v>1</v>
      </c>
      <c r="AE2320">
        <f>IF(Raw_Data[[#This Row],[kategori_dp]]="High",1,IF(Raw_Data[[#This Row],[kategori_dp]]="Medium",2,3))</f>
        <v>2</v>
      </c>
      <c r="AF2320">
        <f>IF(Raw_Data[[#This Row],[tenor_bulan]]&lt;=24,1,IF(Raw_Data[[#This Row],[tenor_bulan]]&lt;=36,2,IF(Raw_Data[[#This Row],[tenor_bulan]]&lt;=48,3,4)))</f>
        <v>1</v>
      </c>
      <c r="AG2320">
        <f>IF(Raw_Data[[#This Row],[jumlah_kali_telat]]=0,0,IF(Raw_Data[[#This Row],[jumlah_kali_telat]]&lt;=2,2,4))</f>
        <v>0</v>
      </c>
      <c r="AH2320">
        <f>Raw_Data[[#This Row],[Skor_Rasio]]+Raw_Data[[#This Row],[Skor_DP]]+Raw_Data[[#This Row],[Skor_Tenor]]+Raw_Data[[#This Row],[Skor_Telat]]</f>
        <v>4</v>
      </c>
      <c r="AI2320" t="str">
        <f>IF(Raw_Data[[#This Row],[Risk_Score]]&lt;=6,"Low Risk",IF(Raw_Data[[#This Row],[Risk_Score]]&lt;=8,"Medium Risk","High Risk"))</f>
        <v>Low Risk</v>
      </c>
      <c r="AJ2320">
        <f ca="1">IFERROR(DATEDIF(Raw_Data[[#This Row],[tanggal_pengajuan]],TODAY(),"m"),"N/A")</f>
        <v>6</v>
      </c>
      <c r="AK2320" t="str">
        <f ca="1">IF(ISNUMBER(Raw_Data[[#This Row],[MOB]]),IF(Raw_Data[[#This Row],[MOB]]&lt;6,"0-5 bulan",IF(Raw_Data[[#This Row],[MOB]]&lt;12,"6-11 bulan",IF(Raw_Data[[#This Row],[MOB]]&lt;24,"12-23 bulan","24+ bulan"))),"N/A")</f>
        <v>6-11 bulan</v>
      </c>
    </row>
    <row r="2321" spans="1:37" ht="14.25" customHeight="1" x14ac:dyDescent="0.45">
      <c r="A2321" t="s">
        <v>5322</v>
      </c>
      <c r="B2321" s="64">
        <v>46025</v>
      </c>
      <c r="C2321" s="1" t="str">
        <f t="shared" si="36"/>
        <v>January</v>
      </c>
      <c r="D2321" t="s">
        <v>5323</v>
      </c>
      <c r="E2321" t="s">
        <v>5324</v>
      </c>
      <c r="F2321">
        <v>48</v>
      </c>
      <c r="G2321" t="s">
        <v>40</v>
      </c>
      <c r="H2321" t="s">
        <v>176</v>
      </c>
      <c r="I2321" s="2">
        <v>4866000</v>
      </c>
      <c r="J2321" s="3">
        <f>Raw_Data[[#This Row],[cicilan_per_bulan]]/Raw_Data[[#This Row],[penghasilan_bulanan]]</f>
        <v>6.7242087957254421E-2</v>
      </c>
      <c r="K2321" t="s">
        <v>81</v>
      </c>
      <c r="L2321" t="s">
        <v>82</v>
      </c>
      <c r="M2321" t="s">
        <v>72</v>
      </c>
      <c r="N2321" t="s">
        <v>97</v>
      </c>
      <c r="O2321" t="s">
        <v>57</v>
      </c>
      <c r="P2321" s="2">
        <v>16568000</v>
      </c>
      <c r="Q2321" s="2">
        <v>6627000</v>
      </c>
      <c r="R2321" t="str">
        <f>IF(Raw_Data[[#This Row],[persen_dp]]&lt;15%,"Low",IF(Raw_Data[[#This Row],[persen_dp]]&gt;25%,"High","Medium"))</f>
        <v>High</v>
      </c>
      <c r="S2321" s="3">
        <v>0.4</v>
      </c>
      <c r="T2321">
        <v>48</v>
      </c>
      <c r="U2321">
        <v>0.14499999999999999</v>
      </c>
      <c r="V2321" s="2">
        <v>327200</v>
      </c>
      <c r="W2321" s="2">
        <v>15707000</v>
      </c>
      <c r="X2321" t="str">
        <f>IF(OR(Raw_Data[[#This Row],[status_pembayaran]]="Macet",Raw_Data[[#This Row],[status_pembayaran]]="Kurang Lancar"),"Non Performing Loan","Performing")</f>
        <v>Performing</v>
      </c>
      <c r="Y2321" t="s">
        <v>47</v>
      </c>
      <c r="Z2321">
        <v>0</v>
      </c>
      <c r="AA2321">
        <v>0</v>
      </c>
      <c r="AB2321">
        <v>1</v>
      </c>
      <c r="AC2321" t="s">
        <v>58</v>
      </c>
      <c r="AD2321">
        <f>IF(Raw_Data[[#This Row],[rasio]]&lt;0.2,1,IF(Raw_Data[[#This Row],[rasio]]&lt;0.3,2,IF(Raw_Data[[#This Row],[rasio]]&lt;0.4,3,4)))</f>
        <v>1</v>
      </c>
      <c r="AE2321">
        <f>IF(Raw_Data[[#This Row],[kategori_dp]]="High",1,IF(Raw_Data[[#This Row],[kategori_dp]]="Medium",2,3))</f>
        <v>1</v>
      </c>
      <c r="AF2321">
        <f>IF(Raw_Data[[#This Row],[tenor_bulan]]&lt;=24,1,IF(Raw_Data[[#This Row],[tenor_bulan]]&lt;=36,2,IF(Raw_Data[[#This Row],[tenor_bulan]]&lt;=48,3,4)))</f>
        <v>3</v>
      </c>
      <c r="AG2321">
        <f>IF(Raw_Data[[#This Row],[jumlah_kali_telat]]=0,0,IF(Raw_Data[[#This Row],[jumlah_kali_telat]]&lt;=2,2,4))</f>
        <v>0</v>
      </c>
      <c r="AH2321">
        <f>Raw_Data[[#This Row],[Skor_Rasio]]+Raw_Data[[#This Row],[Skor_DP]]+Raw_Data[[#This Row],[Skor_Tenor]]+Raw_Data[[#This Row],[Skor_Telat]]</f>
        <v>5</v>
      </c>
      <c r="AI2321" t="str">
        <f>IF(Raw_Data[[#This Row],[Risk_Score]]&lt;=6,"Low Risk",IF(Raw_Data[[#This Row],[Risk_Score]]&lt;=8,"Medium Risk","High Risk"))</f>
        <v>Low Risk</v>
      </c>
      <c r="AJ2321">
        <f ca="1">IFERROR(DATEDIF(Raw_Data[[#This Row],[tanggal_pengajuan]],TODAY(),"m"),"N/A")</f>
        <v>9</v>
      </c>
      <c r="AK2321" t="str">
        <f ca="1">IF(ISNUMBER(Raw_Data[[#This Row],[MOB]]),IF(Raw_Data[[#This Row],[MOB]]&lt;6,"0-5 bulan",IF(Raw_Data[[#This Row],[MOB]]&lt;12,"6-11 bulan",IF(Raw_Data[[#This Row],[MOB]]&lt;24,"12-23 bulan","24+ bulan"))),"N/A")</f>
        <v>6-11 bulan</v>
      </c>
    </row>
    <row r="2322" spans="1:37" ht="14.25" customHeight="1" x14ac:dyDescent="0.45">
      <c r="A2322" t="s">
        <v>5325</v>
      </c>
      <c r="B2322" s="64">
        <v>46111</v>
      </c>
      <c r="C2322" s="1" t="str">
        <f t="shared" si="36"/>
        <v>March</v>
      </c>
      <c r="D2322" t="s">
        <v>820</v>
      </c>
      <c r="E2322" t="s">
        <v>5326</v>
      </c>
      <c r="F2322">
        <v>23</v>
      </c>
      <c r="G2322" t="s">
        <v>40</v>
      </c>
      <c r="H2322" t="s">
        <v>41</v>
      </c>
      <c r="I2322" s="2">
        <v>7786000</v>
      </c>
      <c r="J2322" s="3">
        <f>Raw_Data[[#This Row],[cicilan_per_bulan]]/Raw_Data[[#This Row],[penghasilan_bulanan]]</f>
        <v>0.15183662984844593</v>
      </c>
      <c r="K2322" t="s">
        <v>91</v>
      </c>
      <c r="L2322" t="s">
        <v>92</v>
      </c>
      <c r="M2322" t="s">
        <v>55</v>
      </c>
      <c r="N2322" t="s">
        <v>65</v>
      </c>
      <c r="O2322" t="s">
        <v>46</v>
      </c>
      <c r="P2322" s="2">
        <v>29327000</v>
      </c>
      <c r="Q2322" s="2">
        <v>7332000</v>
      </c>
      <c r="R2322" t="str">
        <f>IF(Raw_Data[[#This Row],[persen_dp]]&lt;15%,"Low",IF(Raw_Data[[#This Row],[persen_dp]]&gt;25%,"High","Medium"))</f>
        <v>Medium</v>
      </c>
      <c r="S2322" s="3">
        <v>0.25</v>
      </c>
      <c r="T2322">
        <v>24</v>
      </c>
      <c r="U2322">
        <v>0.14499999999999999</v>
      </c>
      <c r="V2322" s="2">
        <v>1182200</v>
      </c>
      <c r="W2322" s="2">
        <v>28373000</v>
      </c>
      <c r="X2322" t="str">
        <f>IF(OR(Raw_Data[[#This Row],[status_pembayaran]]="Macet",Raw_Data[[#This Row],[status_pembayaran]]="Kurang Lancar"),"Non Performing Loan","Performing")</f>
        <v>Performing</v>
      </c>
      <c r="Y2322" t="s">
        <v>47</v>
      </c>
      <c r="Z2322">
        <v>0</v>
      </c>
      <c r="AA2322">
        <v>0</v>
      </c>
      <c r="AB2322">
        <v>1</v>
      </c>
      <c r="AC2322" t="s">
        <v>74</v>
      </c>
      <c r="AD2322">
        <f>IF(Raw_Data[[#This Row],[rasio]]&lt;0.2,1,IF(Raw_Data[[#This Row],[rasio]]&lt;0.3,2,IF(Raw_Data[[#This Row],[rasio]]&lt;0.4,3,4)))</f>
        <v>1</v>
      </c>
      <c r="AE2322">
        <f>IF(Raw_Data[[#This Row],[kategori_dp]]="High",1,IF(Raw_Data[[#This Row],[kategori_dp]]="Medium",2,3))</f>
        <v>2</v>
      </c>
      <c r="AF2322">
        <f>IF(Raw_Data[[#This Row],[tenor_bulan]]&lt;=24,1,IF(Raw_Data[[#This Row],[tenor_bulan]]&lt;=36,2,IF(Raw_Data[[#This Row],[tenor_bulan]]&lt;=48,3,4)))</f>
        <v>1</v>
      </c>
      <c r="AG2322">
        <f>IF(Raw_Data[[#This Row],[jumlah_kali_telat]]=0,0,IF(Raw_Data[[#This Row],[jumlah_kali_telat]]&lt;=2,2,4))</f>
        <v>0</v>
      </c>
      <c r="AH2322">
        <f>Raw_Data[[#This Row],[Skor_Rasio]]+Raw_Data[[#This Row],[Skor_DP]]+Raw_Data[[#This Row],[Skor_Tenor]]+Raw_Data[[#This Row],[Skor_Telat]]</f>
        <v>4</v>
      </c>
      <c r="AI2322" t="str">
        <f>IF(Raw_Data[[#This Row],[Risk_Score]]&lt;=6,"Low Risk",IF(Raw_Data[[#This Row],[Risk_Score]]&lt;=8,"Medium Risk","High Risk"))</f>
        <v>Low Risk</v>
      </c>
      <c r="AJ2322">
        <f ca="1">IFERROR(DATEDIF(Raw_Data[[#This Row],[tanggal_pengajuan]],TODAY(),"m"),"N/A")</f>
        <v>6</v>
      </c>
      <c r="AK2322" t="str">
        <f ca="1">IF(ISNUMBER(Raw_Data[[#This Row],[MOB]]),IF(Raw_Data[[#This Row],[MOB]]&lt;6,"0-5 bulan",IF(Raw_Data[[#This Row],[MOB]]&lt;12,"6-11 bulan",IF(Raw_Data[[#This Row],[MOB]]&lt;24,"12-23 bulan","24+ bulan"))),"N/A")</f>
        <v>6-11 bulan</v>
      </c>
    </row>
    <row r="2323" spans="1:37" ht="14.25" customHeight="1" x14ac:dyDescent="0.45">
      <c r="A2323" t="s">
        <v>5327</v>
      </c>
      <c r="B2323" s="64">
        <v>46150</v>
      </c>
      <c r="C2323" s="1" t="str">
        <f t="shared" si="36"/>
        <v>May</v>
      </c>
      <c r="D2323" t="s">
        <v>5328</v>
      </c>
      <c r="E2323" t="s">
        <v>5329</v>
      </c>
      <c r="F2323">
        <v>40</v>
      </c>
      <c r="G2323" t="s">
        <v>40</v>
      </c>
      <c r="H2323" t="s">
        <v>96</v>
      </c>
      <c r="I2323" s="2">
        <v>4513000</v>
      </c>
      <c r="J2323" s="3">
        <f>Raw_Data[[#This Row],[cicilan_per_bulan]]/Raw_Data[[#This Row],[penghasilan_bulanan]]</f>
        <v>0.33350321294039442</v>
      </c>
      <c r="K2323" t="s">
        <v>102</v>
      </c>
      <c r="L2323" t="s">
        <v>103</v>
      </c>
      <c r="M2323" t="s">
        <v>55</v>
      </c>
      <c r="N2323" t="s">
        <v>395</v>
      </c>
      <c r="O2323" t="s">
        <v>396</v>
      </c>
      <c r="P2323" s="2">
        <v>61590000</v>
      </c>
      <c r="Q2323" s="2">
        <v>9239000</v>
      </c>
      <c r="R2323" t="str">
        <f>IF(Raw_Data[[#This Row],[persen_dp]]&lt;15%,"Low",IF(Raw_Data[[#This Row],[persen_dp]]&gt;25%,"High","Medium"))</f>
        <v>Medium</v>
      </c>
      <c r="S2323" s="3">
        <v>0.15</v>
      </c>
      <c r="T2323">
        <v>60</v>
      </c>
      <c r="U2323">
        <v>0.14499999999999999</v>
      </c>
      <c r="V2323" s="2">
        <v>1505100</v>
      </c>
      <c r="W2323" s="2">
        <v>90306000</v>
      </c>
      <c r="X2323" t="str">
        <f>IF(OR(Raw_Data[[#This Row],[status_pembayaran]]="Macet",Raw_Data[[#This Row],[status_pembayaran]]="Kurang Lancar"),"Non Performing Loan","Performing")</f>
        <v>Performing</v>
      </c>
      <c r="Y2323" t="s">
        <v>317</v>
      </c>
      <c r="Z2323">
        <v>0</v>
      </c>
      <c r="AA2323">
        <v>0</v>
      </c>
      <c r="AB2323">
        <v>0</v>
      </c>
      <c r="AC2323" t="s">
        <v>58</v>
      </c>
      <c r="AD2323">
        <f>IF(Raw_Data[[#This Row],[rasio]]&lt;0.2,1,IF(Raw_Data[[#This Row],[rasio]]&lt;0.3,2,IF(Raw_Data[[#This Row],[rasio]]&lt;0.4,3,4)))</f>
        <v>3</v>
      </c>
      <c r="AE2323">
        <f>IF(Raw_Data[[#This Row],[kategori_dp]]="High",1,IF(Raw_Data[[#This Row],[kategori_dp]]="Medium",2,3))</f>
        <v>2</v>
      </c>
      <c r="AF2323">
        <f>IF(Raw_Data[[#This Row],[tenor_bulan]]&lt;=24,1,IF(Raw_Data[[#This Row],[tenor_bulan]]&lt;=36,2,IF(Raw_Data[[#This Row],[tenor_bulan]]&lt;=48,3,4)))</f>
        <v>4</v>
      </c>
      <c r="AG2323">
        <f>IF(Raw_Data[[#This Row],[jumlah_kali_telat]]=0,0,IF(Raw_Data[[#This Row],[jumlah_kali_telat]]&lt;=2,2,4))</f>
        <v>0</v>
      </c>
      <c r="AH2323">
        <f>Raw_Data[[#This Row],[Skor_Rasio]]+Raw_Data[[#This Row],[Skor_DP]]+Raw_Data[[#This Row],[Skor_Tenor]]+Raw_Data[[#This Row],[Skor_Telat]]</f>
        <v>9</v>
      </c>
      <c r="AI2323" t="str">
        <f>IF(Raw_Data[[#This Row],[Risk_Score]]&lt;=6,"Low Risk",IF(Raw_Data[[#This Row],[Risk_Score]]&lt;=8,"Medium Risk","High Risk"))</f>
        <v>High Risk</v>
      </c>
      <c r="AJ2323">
        <f ca="1">IFERROR(DATEDIF(Raw_Data[[#This Row],[tanggal_pengajuan]],TODAY(),"m"),"N/A")</f>
        <v>5</v>
      </c>
      <c r="AK2323" t="str">
        <f ca="1">IF(ISNUMBER(Raw_Data[[#This Row],[MOB]]),IF(Raw_Data[[#This Row],[MOB]]&lt;6,"0-5 bulan",IF(Raw_Data[[#This Row],[MOB]]&lt;12,"6-11 bulan",IF(Raw_Data[[#This Row],[MOB]]&lt;24,"12-23 bulan","24+ bulan"))),"N/A")</f>
        <v>0-5 bulan</v>
      </c>
    </row>
    <row r="2324" spans="1:37" ht="14.25" customHeight="1" x14ac:dyDescent="0.45">
      <c r="A2324" t="s">
        <v>5330</v>
      </c>
      <c r="B2324" s="64">
        <v>46155</v>
      </c>
      <c r="C2324" s="1" t="str">
        <f t="shared" si="36"/>
        <v>May</v>
      </c>
      <c r="D2324" t="s">
        <v>2371</v>
      </c>
      <c r="E2324" t="s">
        <v>5331</v>
      </c>
      <c r="F2324">
        <v>26</v>
      </c>
      <c r="G2324" t="s">
        <v>51</v>
      </c>
      <c r="H2324" t="s">
        <v>41</v>
      </c>
      <c r="I2324" s="2">
        <v>7561000</v>
      </c>
      <c r="J2324" s="3">
        <f>Raw_Data[[#This Row],[cicilan_per_bulan]]/Raw_Data[[#This Row],[penghasilan_bulanan]]</f>
        <v>0.15050919190583256</v>
      </c>
      <c r="K2324" t="s">
        <v>70</v>
      </c>
      <c r="L2324" t="s">
        <v>71</v>
      </c>
      <c r="M2324" t="s">
        <v>55</v>
      </c>
      <c r="N2324" t="s">
        <v>395</v>
      </c>
      <c r="O2324" t="s">
        <v>396</v>
      </c>
      <c r="P2324" s="2">
        <v>60898000</v>
      </c>
      <c r="Q2324" s="2">
        <v>21314000</v>
      </c>
      <c r="R2324" t="str">
        <f>IF(Raw_Data[[#This Row],[persen_dp]]&lt;15%,"Low",IF(Raw_Data[[#This Row],[persen_dp]]&gt;25%,"High","Medium"))</f>
        <v>High</v>
      </c>
      <c r="S2324" s="3">
        <v>0.35</v>
      </c>
      <c r="T2324">
        <v>60</v>
      </c>
      <c r="U2324">
        <v>0.14499999999999999</v>
      </c>
      <c r="V2324" s="2">
        <v>1138000</v>
      </c>
      <c r="W2324" s="2">
        <v>68282000</v>
      </c>
      <c r="X2324" t="str">
        <f>IF(OR(Raw_Data[[#This Row],[status_pembayaran]]="Macet",Raw_Data[[#This Row],[status_pembayaran]]="Kurang Lancar"),"Non Performing Loan","Performing")</f>
        <v>Performing</v>
      </c>
      <c r="Y2324" t="s">
        <v>47</v>
      </c>
      <c r="Z2324">
        <v>0</v>
      </c>
      <c r="AA2324">
        <v>0</v>
      </c>
      <c r="AB2324">
        <v>1</v>
      </c>
      <c r="AC2324" t="s">
        <v>66</v>
      </c>
      <c r="AD2324">
        <f>IF(Raw_Data[[#This Row],[rasio]]&lt;0.2,1,IF(Raw_Data[[#This Row],[rasio]]&lt;0.3,2,IF(Raw_Data[[#This Row],[rasio]]&lt;0.4,3,4)))</f>
        <v>1</v>
      </c>
      <c r="AE2324">
        <f>IF(Raw_Data[[#This Row],[kategori_dp]]="High",1,IF(Raw_Data[[#This Row],[kategori_dp]]="Medium",2,3))</f>
        <v>1</v>
      </c>
      <c r="AF2324">
        <f>IF(Raw_Data[[#This Row],[tenor_bulan]]&lt;=24,1,IF(Raw_Data[[#This Row],[tenor_bulan]]&lt;=36,2,IF(Raw_Data[[#This Row],[tenor_bulan]]&lt;=48,3,4)))</f>
        <v>4</v>
      </c>
      <c r="AG2324">
        <f>IF(Raw_Data[[#This Row],[jumlah_kali_telat]]=0,0,IF(Raw_Data[[#This Row],[jumlah_kali_telat]]&lt;=2,2,4))</f>
        <v>0</v>
      </c>
      <c r="AH2324">
        <f>Raw_Data[[#This Row],[Skor_Rasio]]+Raw_Data[[#This Row],[Skor_DP]]+Raw_Data[[#This Row],[Skor_Tenor]]+Raw_Data[[#This Row],[Skor_Telat]]</f>
        <v>6</v>
      </c>
      <c r="AI2324" t="str">
        <f>IF(Raw_Data[[#This Row],[Risk_Score]]&lt;=6,"Low Risk",IF(Raw_Data[[#This Row],[Risk_Score]]&lt;=8,"Medium Risk","High Risk"))</f>
        <v>Low Risk</v>
      </c>
      <c r="AJ2324">
        <f ca="1">IFERROR(DATEDIF(Raw_Data[[#This Row],[tanggal_pengajuan]],TODAY(),"m"),"N/A")</f>
        <v>5</v>
      </c>
      <c r="AK2324" t="str">
        <f ca="1">IF(ISNUMBER(Raw_Data[[#This Row],[MOB]]),IF(Raw_Data[[#This Row],[MOB]]&lt;6,"0-5 bulan",IF(Raw_Data[[#This Row],[MOB]]&lt;12,"6-11 bulan",IF(Raw_Data[[#This Row],[MOB]]&lt;24,"12-23 bulan","24+ bulan"))),"N/A")</f>
        <v>0-5 bulan</v>
      </c>
    </row>
    <row r="2325" spans="1:37" ht="14.25" customHeight="1" x14ac:dyDescent="0.45">
      <c r="A2325" t="s">
        <v>5332</v>
      </c>
      <c r="B2325" s="64">
        <v>46100</v>
      </c>
      <c r="C2325" s="1" t="str">
        <f t="shared" si="36"/>
        <v>March</v>
      </c>
      <c r="D2325" t="s">
        <v>418</v>
      </c>
      <c r="E2325" t="s">
        <v>5333</v>
      </c>
      <c r="F2325">
        <v>36</v>
      </c>
      <c r="G2325" t="s">
        <v>40</v>
      </c>
      <c r="H2325" t="s">
        <v>108</v>
      </c>
      <c r="I2325" s="2">
        <v>6681000</v>
      </c>
      <c r="J2325" s="3">
        <f>Raw_Data[[#This Row],[cicilan_per_bulan]]/Raw_Data[[#This Row],[penghasilan_bulanan]]</f>
        <v>0.1398892381380033</v>
      </c>
      <c r="K2325" t="s">
        <v>53</v>
      </c>
      <c r="L2325" t="s">
        <v>54</v>
      </c>
      <c r="M2325" t="s">
        <v>44</v>
      </c>
      <c r="N2325" t="s">
        <v>83</v>
      </c>
      <c r="O2325" t="s">
        <v>57</v>
      </c>
      <c r="P2325" s="2">
        <v>18424000</v>
      </c>
      <c r="Q2325" s="2">
        <v>4606000</v>
      </c>
      <c r="R2325" t="str">
        <f>IF(Raw_Data[[#This Row],[persen_dp]]&lt;15%,"Low",IF(Raw_Data[[#This Row],[persen_dp]]&gt;25%,"High","Medium"))</f>
        <v>Medium</v>
      </c>
      <c r="S2325" s="3">
        <v>0.25</v>
      </c>
      <c r="T2325">
        <v>18</v>
      </c>
      <c r="U2325">
        <v>0.14499999999999999</v>
      </c>
      <c r="V2325" s="2">
        <v>934600</v>
      </c>
      <c r="W2325" s="2">
        <v>16823000</v>
      </c>
      <c r="X2325" t="str">
        <f>IF(OR(Raw_Data[[#This Row],[status_pembayaran]]="Macet",Raw_Data[[#This Row],[status_pembayaran]]="Kurang Lancar"),"Non Performing Loan","Performing")</f>
        <v>Performing</v>
      </c>
      <c r="Y2325" t="s">
        <v>47</v>
      </c>
      <c r="Z2325">
        <v>0</v>
      </c>
      <c r="AA2325">
        <v>0</v>
      </c>
      <c r="AB2325">
        <v>1</v>
      </c>
      <c r="AD2325">
        <f>IF(Raw_Data[[#This Row],[rasio]]&lt;0.2,1,IF(Raw_Data[[#This Row],[rasio]]&lt;0.3,2,IF(Raw_Data[[#This Row],[rasio]]&lt;0.4,3,4)))</f>
        <v>1</v>
      </c>
      <c r="AE2325">
        <f>IF(Raw_Data[[#This Row],[kategori_dp]]="High",1,IF(Raw_Data[[#This Row],[kategori_dp]]="Medium",2,3))</f>
        <v>2</v>
      </c>
      <c r="AF2325">
        <f>IF(Raw_Data[[#This Row],[tenor_bulan]]&lt;=24,1,IF(Raw_Data[[#This Row],[tenor_bulan]]&lt;=36,2,IF(Raw_Data[[#This Row],[tenor_bulan]]&lt;=48,3,4)))</f>
        <v>1</v>
      </c>
      <c r="AG2325">
        <f>IF(Raw_Data[[#This Row],[jumlah_kali_telat]]=0,0,IF(Raw_Data[[#This Row],[jumlah_kali_telat]]&lt;=2,2,4))</f>
        <v>0</v>
      </c>
      <c r="AH2325">
        <f>Raw_Data[[#This Row],[Skor_Rasio]]+Raw_Data[[#This Row],[Skor_DP]]+Raw_Data[[#This Row],[Skor_Tenor]]+Raw_Data[[#This Row],[Skor_Telat]]</f>
        <v>4</v>
      </c>
      <c r="AI2325" t="str">
        <f>IF(Raw_Data[[#This Row],[Risk_Score]]&lt;=6,"Low Risk",IF(Raw_Data[[#This Row],[Risk_Score]]&lt;=8,"Medium Risk","High Risk"))</f>
        <v>Low Risk</v>
      </c>
      <c r="AJ2325">
        <f ca="1">IFERROR(DATEDIF(Raw_Data[[#This Row],[tanggal_pengajuan]],TODAY(),"m"),"N/A")</f>
        <v>7</v>
      </c>
      <c r="AK2325" t="str">
        <f ca="1">IF(ISNUMBER(Raw_Data[[#This Row],[MOB]]),IF(Raw_Data[[#This Row],[MOB]]&lt;6,"0-5 bulan",IF(Raw_Data[[#This Row],[MOB]]&lt;12,"6-11 bulan",IF(Raw_Data[[#This Row],[MOB]]&lt;24,"12-23 bulan","24+ bulan"))),"N/A")</f>
        <v>6-11 bulan</v>
      </c>
    </row>
    <row r="2326" spans="1:37" ht="14.25" customHeight="1" x14ac:dyDescent="0.45">
      <c r="A2326" t="s">
        <v>5334</v>
      </c>
      <c r="B2326" s="64">
        <v>46046</v>
      </c>
      <c r="C2326" s="1" t="str">
        <f t="shared" si="36"/>
        <v>January</v>
      </c>
      <c r="D2326" t="s">
        <v>132</v>
      </c>
      <c r="E2326" t="s">
        <v>5335</v>
      </c>
      <c r="F2326">
        <v>22</v>
      </c>
      <c r="G2326" t="s">
        <v>51</v>
      </c>
      <c r="H2326" t="s">
        <v>152</v>
      </c>
      <c r="I2326" s="2">
        <v>3191000</v>
      </c>
      <c r="J2326" s="3">
        <f>Raw_Data[[#This Row],[cicilan_per_bulan]]/Raw_Data[[#This Row],[penghasilan_bulanan]]</f>
        <v>0.29937323722970854</v>
      </c>
      <c r="K2326" t="s">
        <v>53</v>
      </c>
      <c r="L2326" t="s">
        <v>54</v>
      </c>
      <c r="M2326" t="s">
        <v>55</v>
      </c>
      <c r="N2326" t="s">
        <v>65</v>
      </c>
      <c r="O2326" t="s">
        <v>46</v>
      </c>
      <c r="P2326" s="2">
        <v>28194000</v>
      </c>
      <c r="Q2326" s="2">
        <v>4229000</v>
      </c>
      <c r="R2326" t="str">
        <f>IF(Raw_Data[[#This Row],[persen_dp]]&lt;15%,"Low",IF(Raw_Data[[#This Row],[persen_dp]]&gt;25%,"High","Medium"))</f>
        <v>Medium</v>
      </c>
      <c r="S2326" s="3">
        <v>0.15</v>
      </c>
      <c r="T2326">
        <v>36</v>
      </c>
      <c r="U2326">
        <v>0.14499999999999999</v>
      </c>
      <c r="V2326" s="2">
        <v>955300</v>
      </c>
      <c r="W2326" s="2">
        <v>34390000</v>
      </c>
      <c r="X2326" t="str">
        <f>IF(OR(Raw_Data[[#This Row],[status_pembayaran]]="Macet",Raw_Data[[#This Row],[status_pembayaran]]="Kurang Lancar"),"Non Performing Loan","Performing")</f>
        <v>Performing</v>
      </c>
      <c r="Y2326" t="s">
        <v>47</v>
      </c>
      <c r="Z2326">
        <v>0</v>
      </c>
      <c r="AA2326">
        <v>0</v>
      </c>
      <c r="AB2326">
        <v>1</v>
      </c>
      <c r="AD2326">
        <f>IF(Raw_Data[[#This Row],[rasio]]&lt;0.2,1,IF(Raw_Data[[#This Row],[rasio]]&lt;0.3,2,IF(Raw_Data[[#This Row],[rasio]]&lt;0.4,3,4)))</f>
        <v>2</v>
      </c>
      <c r="AE2326">
        <f>IF(Raw_Data[[#This Row],[kategori_dp]]="High",1,IF(Raw_Data[[#This Row],[kategori_dp]]="Medium",2,3))</f>
        <v>2</v>
      </c>
      <c r="AF2326">
        <f>IF(Raw_Data[[#This Row],[tenor_bulan]]&lt;=24,1,IF(Raw_Data[[#This Row],[tenor_bulan]]&lt;=36,2,IF(Raw_Data[[#This Row],[tenor_bulan]]&lt;=48,3,4)))</f>
        <v>2</v>
      </c>
      <c r="AG2326">
        <f>IF(Raw_Data[[#This Row],[jumlah_kali_telat]]=0,0,IF(Raw_Data[[#This Row],[jumlah_kali_telat]]&lt;=2,2,4))</f>
        <v>0</v>
      </c>
      <c r="AH2326">
        <f>Raw_Data[[#This Row],[Skor_Rasio]]+Raw_Data[[#This Row],[Skor_DP]]+Raw_Data[[#This Row],[Skor_Tenor]]+Raw_Data[[#This Row],[Skor_Telat]]</f>
        <v>6</v>
      </c>
      <c r="AI2326" t="str">
        <f>IF(Raw_Data[[#This Row],[Risk_Score]]&lt;=6,"Low Risk",IF(Raw_Data[[#This Row],[Risk_Score]]&lt;=8,"Medium Risk","High Risk"))</f>
        <v>Low Risk</v>
      </c>
      <c r="AJ2326">
        <f ca="1">IFERROR(DATEDIF(Raw_Data[[#This Row],[tanggal_pengajuan]],TODAY(),"m"),"N/A")</f>
        <v>8</v>
      </c>
      <c r="AK2326" t="str">
        <f ca="1">IF(ISNUMBER(Raw_Data[[#This Row],[MOB]]),IF(Raw_Data[[#This Row],[MOB]]&lt;6,"0-5 bulan",IF(Raw_Data[[#This Row],[MOB]]&lt;12,"6-11 bulan",IF(Raw_Data[[#This Row],[MOB]]&lt;24,"12-23 bulan","24+ bulan"))),"N/A")</f>
        <v>6-11 bulan</v>
      </c>
    </row>
    <row r="2327" spans="1:37" ht="14.25" customHeight="1" x14ac:dyDescent="0.45">
      <c r="A2327" t="s">
        <v>5336</v>
      </c>
      <c r="B2327" s="64">
        <v>46046</v>
      </c>
      <c r="C2327" s="1" t="str">
        <f t="shared" si="36"/>
        <v>January</v>
      </c>
      <c r="D2327" t="s">
        <v>190</v>
      </c>
      <c r="E2327" t="s">
        <v>5337</v>
      </c>
      <c r="F2327">
        <v>38</v>
      </c>
      <c r="G2327" t="s">
        <v>40</v>
      </c>
      <c r="H2327" t="s">
        <v>152</v>
      </c>
      <c r="I2327" s="2">
        <v>3855000</v>
      </c>
      <c r="J2327" s="3">
        <f>Raw_Data[[#This Row],[cicilan_per_bulan]]/Raw_Data[[#This Row],[penghasilan_bulanan]]</f>
        <v>0.20539559014267186</v>
      </c>
      <c r="K2327" t="s">
        <v>192</v>
      </c>
      <c r="L2327" t="s">
        <v>128</v>
      </c>
      <c r="M2327" t="s">
        <v>44</v>
      </c>
      <c r="N2327" t="s">
        <v>184</v>
      </c>
      <c r="O2327" t="s">
        <v>122</v>
      </c>
      <c r="P2327" s="2">
        <v>37009000</v>
      </c>
      <c r="Q2327" s="2">
        <v>12953000</v>
      </c>
      <c r="R2327" t="str">
        <f>IF(Raw_Data[[#This Row],[persen_dp]]&lt;15%,"Low",IF(Raw_Data[[#This Row],[persen_dp]]&gt;25%,"High","Medium"))</f>
        <v>High</v>
      </c>
      <c r="S2327" s="3">
        <v>0.35</v>
      </c>
      <c r="T2327">
        <v>48</v>
      </c>
      <c r="U2327">
        <v>0.14499999999999999</v>
      </c>
      <c r="V2327" s="2">
        <v>791800</v>
      </c>
      <c r="W2327" s="2">
        <v>38008000</v>
      </c>
      <c r="X2327" t="str">
        <f>IF(OR(Raw_Data[[#This Row],[status_pembayaran]]="Macet",Raw_Data[[#This Row],[status_pembayaran]]="Kurang Lancar"),"Non Performing Loan","Performing")</f>
        <v>Performing</v>
      </c>
      <c r="Y2327" t="s">
        <v>47</v>
      </c>
      <c r="Z2327">
        <v>0</v>
      </c>
      <c r="AA2327">
        <v>0</v>
      </c>
      <c r="AB2327">
        <v>1</v>
      </c>
      <c r="AC2327" t="s">
        <v>66</v>
      </c>
      <c r="AD2327">
        <f>IF(Raw_Data[[#This Row],[rasio]]&lt;0.2,1,IF(Raw_Data[[#This Row],[rasio]]&lt;0.3,2,IF(Raw_Data[[#This Row],[rasio]]&lt;0.4,3,4)))</f>
        <v>2</v>
      </c>
      <c r="AE2327">
        <f>IF(Raw_Data[[#This Row],[kategori_dp]]="High",1,IF(Raw_Data[[#This Row],[kategori_dp]]="Medium",2,3))</f>
        <v>1</v>
      </c>
      <c r="AF2327">
        <f>IF(Raw_Data[[#This Row],[tenor_bulan]]&lt;=24,1,IF(Raw_Data[[#This Row],[tenor_bulan]]&lt;=36,2,IF(Raw_Data[[#This Row],[tenor_bulan]]&lt;=48,3,4)))</f>
        <v>3</v>
      </c>
      <c r="AG2327">
        <f>IF(Raw_Data[[#This Row],[jumlah_kali_telat]]=0,0,IF(Raw_Data[[#This Row],[jumlah_kali_telat]]&lt;=2,2,4))</f>
        <v>0</v>
      </c>
      <c r="AH2327">
        <f>Raw_Data[[#This Row],[Skor_Rasio]]+Raw_Data[[#This Row],[Skor_DP]]+Raw_Data[[#This Row],[Skor_Tenor]]+Raw_Data[[#This Row],[Skor_Telat]]</f>
        <v>6</v>
      </c>
      <c r="AI2327" t="str">
        <f>IF(Raw_Data[[#This Row],[Risk_Score]]&lt;=6,"Low Risk",IF(Raw_Data[[#This Row],[Risk_Score]]&lt;=8,"Medium Risk","High Risk"))</f>
        <v>Low Risk</v>
      </c>
      <c r="AJ2327">
        <f ca="1">IFERROR(DATEDIF(Raw_Data[[#This Row],[tanggal_pengajuan]],TODAY(),"m"),"N/A")</f>
        <v>8</v>
      </c>
      <c r="AK2327" t="str">
        <f ca="1">IF(ISNUMBER(Raw_Data[[#This Row],[MOB]]),IF(Raw_Data[[#This Row],[MOB]]&lt;6,"0-5 bulan",IF(Raw_Data[[#This Row],[MOB]]&lt;12,"6-11 bulan",IF(Raw_Data[[#This Row],[MOB]]&lt;24,"12-23 bulan","24+ bulan"))),"N/A")</f>
        <v>6-11 bulan</v>
      </c>
    </row>
    <row r="2328" spans="1:37" ht="14.25" customHeight="1" x14ac:dyDescent="0.45">
      <c r="A2328" t="s">
        <v>5338</v>
      </c>
      <c r="B2328" s="64">
        <v>46066</v>
      </c>
      <c r="C2328" s="1" t="str">
        <f t="shared" si="36"/>
        <v>February</v>
      </c>
      <c r="D2328" t="s">
        <v>288</v>
      </c>
      <c r="E2328" t="s">
        <v>5339</v>
      </c>
      <c r="F2328">
        <v>23</v>
      </c>
      <c r="G2328" t="s">
        <v>51</v>
      </c>
      <c r="H2328" t="s">
        <v>52</v>
      </c>
      <c r="I2328" s="2">
        <v>9612000</v>
      </c>
      <c r="J2328" s="3">
        <f>Raw_Data[[#This Row],[cicilan_per_bulan]]/Raw_Data[[#This Row],[penghasilan_bulanan]]</f>
        <v>0.18752600915522263</v>
      </c>
      <c r="K2328" t="s">
        <v>102</v>
      </c>
      <c r="L2328" t="s">
        <v>103</v>
      </c>
      <c r="M2328" t="s">
        <v>44</v>
      </c>
      <c r="N2328" t="s">
        <v>171</v>
      </c>
      <c r="O2328" t="s">
        <v>172</v>
      </c>
      <c r="P2328" s="2">
        <v>44416000</v>
      </c>
      <c r="Q2328" s="2">
        <v>17766000</v>
      </c>
      <c r="R2328" t="str">
        <f>IF(Raw_Data[[#This Row],[persen_dp]]&lt;15%,"Low",IF(Raw_Data[[#This Row],[persen_dp]]&gt;25%,"High","Medium"))</f>
        <v>High</v>
      </c>
      <c r="S2328" s="3">
        <v>0.4</v>
      </c>
      <c r="T2328">
        <v>18</v>
      </c>
      <c r="U2328">
        <v>0.14499999999999999</v>
      </c>
      <c r="V2328" s="2">
        <v>1802500</v>
      </c>
      <c r="W2328" s="2">
        <v>32446000</v>
      </c>
      <c r="X2328" t="str">
        <f>IF(OR(Raw_Data[[#This Row],[status_pembayaran]]="Macet",Raw_Data[[#This Row],[status_pembayaran]]="Kurang Lancar"),"Non Performing Loan","Performing")</f>
        <v>Performing</v>
      </c>
      <c r="Y2328" t="s">
        <v>47</v>
      </c>
      <c r="Z2328">
        <v>0</v>
      </c>
      <c r="AA2328">
        <v>0</v>
      </c>
      <c r="AB2328">
        <v>1</v>
      </c>
      <c r="AC2328" t="s">
        <v>74</v>
      </c>
      <c r="AD2328">
        <f>IF(Raw_Data[[#This Row],[rasio]]&lt;0.2,1,IF(Raw_Data[[#This Row],[rasio]]&lt;0.3,2,IF(Raw_Data[[#This Row],[rasio]]&lt;0.4,3,4)))</f>
        <v>1</v>
      </c>
      <c r="AE2328">
        <f>IF(Raw_Data[[#This Row],[kategori_dp]]="High",1,IF(Raw_Data[[#This Row],[kategori_dp]]="Medium",2,3))</f>
        <v>1</v>
      </c>
      <c r="AF2328">
        <f>IF(Raw_Data[[#This Row],[tenor_bulan]]&lt;=24,1,IF(Raw_Data[[#This Row],[tenor_bulan]]&lt;=36,2,IF(Raw_Data[[#This Row],[tenor_bulan]]&lt;=48,3,4)))</f>
        <v>1</v>
      </c>
      <c r="AG2328">
        <f>IF(Raw_Data[[#This Row],[jumlah_kali_telat]]=0,0,IF(Raw_Data[[#This Row],[jumlah_kali_telat]]&lt;=2,2,4))</f>
        <v>0</v>
      </c>
      <c r="AH2328">
        <f>Raw_Data[[#This Row],[Skor_Rasio]]+Raw_Data[[#This Row],[Skor_DP]]+Raw_Data[[#This Row],[Skor_Tenor]]+Raw_Data[[#This Row],[Skor_Telat]]</f>
        <v>3</v>
      </c>
      <c r="AI2328" t="str">
        <f>IF(Raw_Data[[#This Row],[Risk_Score]]&lt;=6,"Low Risk",IF(Raw_Data[[#This Row],[Risk_Score]]&lt;=8,"Medium Risk","High Risk"))</f>
        <v>Low Risk</v>
      </c>
      <c r="AJ2328">
        <f ca="1">IFERROR(DATEDIF(Raw_Data[[#This Row],[tanggal_pengajuan]],TODAY(),"m"),"N/A")</f>
        <v>8</v>
      </c>
      <c r="AK2328" t="str">
        <f ca="1">IF(ISNUMBER(Raw_Data[[#This Row],[MOB]]),IF(Raw_Data[[#This Row],[MOB]]&lt;6,"0-5 bulan",IF(Raw_Data[[#This Row],[MOB]]&lt;12,"6-11 bulan",IF(Raw_Data[[#This Row],[MOB]]&lt;24,"12-23 bulan","24+ bulan"))),"N/A")</f>
        <v>6-11 bulan</v>
      </c>
    </row>
    <row r="2329" spans="1:37" ht="14.25" customHeight="1" x14ac:dyDescent="0.45">
      <c r="A2329" t="s">
        <v>5340</v>
      </c>
      <c r="B2329" s="64">
        <v>46077</v>
      </c>
      <c r="C2329" s="1" t="str">
        <f t="shared" si="36"/>
        <v>February</v>
      </c>
      <c r="D2329" t="s">
        <v>309</v>
      </c>
      <c r="E2329" t="s">
        <v>5341</v>
      </c>
      <c r="F2329">
        <v>25</v>
      </c>
      <c r="G2329" t="s">
        <v>51</v>
      </c>
      <c r="H2329" t="s">
        <v>101</v>
      </c>
      <c r="I2329" s="2">
        <v>4770000</v>
      </c>
      <c r="J2329" s="3">
        <f>Raw_Data[[#This Row],[cicilan_per_bulan]]/Raw_Data[[#This Row],[penghasilan_bulanan]]</f>
        <v>0.37287211740041931</v>
      </c>
      <c r="K2329" t="s">
        <v>167</v>
      </c>
      <c r="L2329" t="s">
        <v>110</v>
      </c>
      <c r="M2329" t="s">
        <v>44</v>
      </c>
      <c r="N2329" t="s">
        <v>163</v>
      </c>
      <c r="O2329" t="s">
        <v>46</v>
      </c>
      <c r="P2329" s="2">
        <v>30936000</v>
      </c>
      <c r="Q2329" s="2">
        <v>4640000</v>
      </c>
      <c r="R2329" t="str">
        <f>IF(Raw_Data[[#This Row],[persen_dp]]&lt;15%,"Low",IF(Raw_Data[[#This Row],[persen_dp]]&gt;25%,"High","Medium"))</f>
        <v>Medium</v>
      </c>
      <c r="S2329" s="3">
        <v>0.15</v>
      </c>
      <c r="T2329">
        <v>18</v>
      </c>
      <c r="U2329">
        <v>0.14499999999999999</v>
      </c>
      <c r="V2329" s="2">
        <v>1778600</v>
      </c>
      <c r="W2329" s="2">
        <v>32015000</v>
      </c>
      <c r="X2329" t="str">
        <f>IF(OR(Raw_Data[[#This Row],[status_pembayaran]]="Macet",Raw_Data[[#This Row],[status_pembayaran]]="Kurang Lancar"),"Non Performing Loan","Performing")</f>
        <v>Performing</v>
      </c>
      <c r="Y2329" t="s">
        <v>47</v>
      </c>
      <c r="Z2329">
        <v>0</v>
      </c>
      <c r="AA2329">
        <v>0</v>
      </c>
      <c r="AB2329">
        <v>1</v>
      </c>
      <c r="AC2329" t="s">
        <v>66</v>
      </c>
      <c r="AD2329">
        <f>IF(Raw_Data[[#This Row],[rasio]]&lt;0.2,1,IF(Raw_Data[[#This Row],[rasio]]&lt;0.3,2,IF(Raw_Data[[#This Row],[rasio]]&lt;0.4,3,4)))</f>
        <v>3</v>
      </c>
      <c r="AE2329">
        <f>IF(Raw_Data[[#This Row],[kategori_dp]]="High",1,IF(Raw_Data[[#This Row],[kategori_dp]]="Medium",2,3))</f>
        <v>2</v>
      </c>
      <c r="AF2329">
        <f>IF(Raw_Data[[#This Row],[tenor_bulan]]&lt;=24,1,IF(Raw_Data[[#This Row],[tenor_bulan]]&lt;=36,2,IF(Raw_Data[[#This Row],[tenor_bulan]]&lt;=48,3,4)))</f>
        <v>1</v>
      </c>
      <c r="AG2329">
        <f>IF(Raw_Data[[#This Row],[jumlah_kali_telat]]=0,0,IF(Raw_Data[[#This Row],[jumlah_kali_telat]]&lt;=2,2,4))</f>
        <v>0</v>
      </c>
      <c r="AH2329">
        <f>Raw_Data[[#This Row],[Skor_Rasio]]+Raw_Data[[#This Row],[Skor_DP]]+Raw_Data[[#This Row],[Skor_Tenor]]+Raw_Data[[#This Row],[Skor_Telat]]</f>
        <v>6</v>
      </c>
      <c r="AI2329" t="str">
        <f>IF(Raw_Data[[#This Row],[Risk_Score]]&lt;=6,"Low Risk",IF(Raw_Data[[#This Row],[Risk_Score]]&lt;=8,"Medium Risk","High Risk"))</f>
        <v>Low Risk</v>
      </c>
      <c r="AJ2329">
        <f ca="1">IFERROR(DATEDIF(Raw_Data[[#This Row],[tanggal_pengajuan]],TODAY(),"m"),"N/A")</f>
        <v>7</v>
      </c>
      <c r="AK2329" t="str">
        <f ca="1">IF(ISNUMBER(Raw_Data[[#This Row],[MOB]]),IF(Raw_Data[[#This Row],[MOB]]&lt;6,"0-5 bulan",IF(Raw_Data[[#This Row],[MOB]]&lt;12,"6-11 bulan",IF(Raw_Data[[#This Row],[MOB]]&lt;24,"12-23 bulan","24+ bulan"))),"N/A")</f>
        <v>6-11 bulan</v>
      </c>
    </row>
    <row r="2330" spans="1:37" ht="14.25" customHeight="1" x14ac:dyDescent="0.45">
      <c r="A2330" t="s">
        <v>5342</v>
      </c>
      <c r="B2330" s="64">
        <v>46184</v>
      </c>
      <c r="C2330" s="1" t="str">
        <f t="shared" si="36"/>
        <v>June</v>
      </c>
      <c r="D2330" t="s">
        <v>207</v>
      </c>
      <c r="E2330" t="s">
        <v>5343</v>
      </c>
      <c r="F2330">
        <v>52</v>
      </c>
      <c r="G2330" t="s">
        <v>40</v>
      </c>
      <c r="H2330" t="s">
        <v>41</v>
      </c>
      <c r="I2330" s="2">
        <v>5130000</v>
      </c>
      <c r="J2330" s="3">
        <f>Raw_Data[[#This Row],[cicilan_per_bulan]]/Raw_Data[[#This Row],[penghasilan_bulanan]]</f>
        <v>0.13366471734892788</v>
      </c>
      <c r="K2330" t="s">
        <v>114</v>
      </c>
      <c r="L2330" t="s">
        <v>115</v>
      </c>
      <c r="M2330" t="s">
        <v>55</v>
      </c>
      <c r="N2330" t="s">
        <v>147</v>
      </c>
      <c r="O2330" t="s">
        <v>148</v>
      </c>
      <c r="P2330" s="2">
        <v>31803000</v>
      </c>
      <c r="Q2330" s="2">
        <v>7951000</v>
      </c>
      <c r="R2330" t="str">
        <f>IF(Raw_Data[[#This Row],[persen_dp]]&lt;15%,"Low",IF(Raw_Data[[#This Row],[persen_dp]]&gt;25%,"High","Medium"))</f>
        <v>Medium</v>
      </c>
      <c r="S2330" s="3">
        <v>0.25</v>
      </c>
      <c r="T2330">
        <v>60</v>
      </c>
      <c r="U2330">
        <v>0.14499999999999999</v>
      </c>
      <c r="V2330" s="2">
        <v>685700</v>
      </c>
      <c r="W2330" s="2">
        <v>41144000</v>
      </c>
      <c r="X2330" t="str">
        <f>IF(OR(Raw_Data[[#This Row],[status_pembayaran]]="Macet",Raw_Data[[#This Row],[status_pembayaran]]="Kurang Lancar"),"Non Performing Loan","Performing")</f>
        <v>Performing</v>
      </c>
      <c r="Y2330" t="s">
        <v>47</v>
      </c>
      <c r="Z2330">
        <v>0</v>
      </c>
      <c r="AA2330">
        <v>0</v>
      </c>
      <c r="AB2330">
        <v>1</v>
      </c>
      <c r="AD2330">
        <f>IF(Raw_Data[[#This Row],[rasio]]&lt;0.2,1,IF(Raw_Data[[#This Row],[rasio]]&lt;0.3,2,IF(Raw_Data[[#This Row],[rasio]]&lt;0.4,3,4)))</f>
        <v>1</v>
      </c>
      <c r="AE2330">
        <f>IF(Raw_Data[[#This Row],[kategori_dp]]="High",1,IF(Raw_Data[[#This Row],[kategori_dp]]="Medium",2,3))</f>
        <v>2</v>
      </c>
      <c r="AF2330">
        <f>IF(Raw_Data[[#This Row],[tenor_bulan]]&lt;=24,1,IF(Raw_Data[[#This Row],[tenor_bulan]]&lt;=36,2,IF(Raw_Data[[#This Row],[tenor_bulan]]&lt;=48,3,4)))</f>
        <v>4</v>
      </c>
      <c r="AG2330">
        <f>IF(Raw_Data[[#This Row],[jumlah_kali_telat]]=0,0,IF(Raw_Data[[#This Row],[jumlah_kali_telat]]&lt;=2,2,4))</f>
        <v>0</v>
      </c>
      <c r="AH2330">
        <f>Raw_Data[[#This Row],[Skor_Rasio]]+Raw_Data[[#This Row],[Skor_DP]]+Raw_Data[[#This Row],[Skor_Tenor]]+Raw_Data[[#This Row],[Skor_Telat]]</f>
        <v>7</v>
      </c>
      <c r="AI2330" t="str">
        <f>IF(Raw_Data[[#This Row],[Risk_Score]]&lt;=6,"Low Risk",IF(Raw_Data[[#This Row],[Risk_Score]]&lt;=8,"Medium Risk","High Risk"))</f>
        <v>Medium Risk</v>
      </c>
      <c r="AJ2330">
        <f ca="1">IFERROR(DATEDIF(Raw_Data[[#This Row],[tanggal_pengajuan]],TODAY(),"m"),"N/A")</f>
        <v>4</v>
      </c>
      <c r="AK2330" t="str">
        <f ca="1">IF(ISNUMBER(Raw_Data[[#This Row],[MOB]]),IF(Raw_Data[[#This Row],[MOB]]&lt;6,"0-5 bulan",IF(Raw_Data[[#This Row],[MOB]]&lt;12,"6-11 bulan",IF(Raw_Data[[#This Row],[MOB]]&lt;24,"12-23 bulan","24+ bulan"))),"N/A")</f>
        <v>0-5 bulan</v>
      </c>
    </row>
    <row r="2331" spans="1:37" ht="14.25" customHeight="1" x14ac:dyDescent="0.45">
      <c r="A2331" t="s">
        <v>5344</v>
      </c>
      <c r="B2331" s="64">
        <v>46085</v>
      </c>
      <c r="C2331" s="1" t="str">
        <f t="shared" si="36"/>
        <v>March</v>
      </c>
      <c r="D2331" t="s">
        <v>2062</v>
      </c>
      <c r="E2331" t="s">
        <v>5345</v>
      </c>
      <c r="F2331">
        <v>52</v>
      </c>
      <c r="G2331" t="s">
        <v>51</v>
      </c>
      <c r="H2331" t="s">
        <v>176</v>
      </c>
      <c r="I2331" s="2">
        <v>4076000</v>
      </c>
      <c r="J2331" s="3">
        <f>Raw_Data[[#This Row],[cicilan_per_bulan]]/Raw_Data[[#This Row],[penghasilan_bulanan]]</f>
        <v>0.3985034347399411</v>
      </c>
      <c r="K2331" t="s">
        <v>63</v>
      </c>
      <c r="L2331" t="s">
        <v>64</v>
      </c>
      <c r="M2331" t="s">
        <v>55</v>
      </c>
      <c r="N2331" t="s">
        <v>221</v>
      </c>
      <c r="O2331" t="s">
        <v>159</v>
      </c>
      <c r="P2331" s="2">
        <v>43172000</v>
      </c>
      <c r="Q2331" s="2">
        <v>12952000</v>
      </c>
      <c r="R2331" t="str">
        <f>IF(Raw_Data[[#This Row],[persen_dp]]&lt;15%,"Low",IF(Raw_Data[[#This Row],[persen_dp]]&gt;25%,"High","Medium"))</f>
        <v>High</v>
      </c>
      <c r="S2331" s="3">
        <v>0.3</v>
      </c>
      <c r="T2331">
        <v>24</v>
      </c>
      <c r="U2331">
        <v>0.14499999999999999</v>
      </c>
      <c r="V2331" s="2">
        <v>1624300</v>
      </c>
      <c r="W2331" s="2">
        <v>38984000</v>
      </c>
      <c r="X2331" t="str">
        <f>IF(OR(Raw_Data[[#This Row],[status_pembayaran]]="Macet",Raw_Data[[#This Row],[status_pembayaran]]="Kurang Lancar"),"Non Performing Loan","Performing")</f>
        <v>Performing</v>
      </c>
      <c r="Y2331" t="s">
        <v>47</v>
      </c>
      <c r="Z2331">
        <v>0</v>
      </c>
      <c r="AA2331">
        <v>0</v>
      </c>
      <c r="AB2331">
        <v>1</v>
      </c>
      <c r="AD2331">
        <f>IF(Raw_Data[[#This Row],[rasio]]&lt;0.2,1,IF(Raw_Data[[#This Row],[rasio]]&lt;0.3,2,IF(Raw_Data[[#This Row],[rasio]]&lt;0.4,3,4)))</f>
        <v>3</v>
      </c>
      <c r="AE2331">
        <f>IF(Raw_Data[[#This Row],[kategori_dp]]="High",1,IF(Raw_Data[[#This Row],[kategori_dp]]="Medium",2,3))</f>
        <v>1</v>
      </c>
      <c r="AF2331">
        <f>IF(Raw_Data[[#This Row],[tenor_bulan]]&lt;=24,1,IF(Raw_Data[[#This Row],[tenor_bulan]]&lt;=36,2,IF(Raw_Data[[#This Row],[tenor_bulan]]&lt;=48,3,4)))</f>
        <v>1</v>
      </c>
      <c r="AG2331">
        <f>IF(Raw_Data[[#This Row],[jumlah_kali_telat]]=0,0,IF(Raw_Data[[#This Row],[jumlah_kali_telat]]&lt;=2,2,4))</f>
        <v>0</v>
      </c>
      <c r="AH2331">
        <f>Raw_Data[[#This Row],[Skor_Rasio]]+Raw_Data[[#This Row],[Skor_DP]]+Raw_Data[[#This Row],[Skor_Tenor]]+Raw_Data[[#This Row],[Skor_Telat]]</f>
        <v>5</v>
      </c>
      <c r="AI2331" t="str">
        <f>IF(Raw_Data[[#This Row],[Risk_Score]]&lt;=6,"Low Risk",IF(Raw_Data[[#This Row],[Risk_Score]]&lt;=8,"Medium Risk","High Risk"))</f>
        <v>Low Risk</v>
      </c>
      <c r="AJ2331">
        <f ca="1">IFERROR(DATEDIF(Raw_Data[[#This Row],[tanggal_pengajuan]],TODAY(),"m"),"N/A")</f>
        <v>7</v>
      </c>
      <c r="AK2331" t="str">
        <f ca="1">IF(ISNUMBER(Raw_Data[[#This Row],[MOB]]),IF(Raw_Data[[#This Row],[MOB]]&lt;6,"0-5 bulan",IF(Raw_Data[[#This Row],[MOB]]&lt;12,"6-11 bulan",IF(Raw_Data[[#This Row],[MOB]]&lt;24,"12-23 bulan","24+ bulan"))),"N/A")</f>
        <v>6-11 bulan</v>
      </c>
    </row>
    <row r="2332" spans="1:37" ht="14.25" customHeight="1" x14ac:dyDescent="0.45">
      <c r="A2332" t="s">
        <v>5346</v>
      </c>
      <c r="B2332" s="64">
        <v>46111</v>
      </c>
      <c r="C2332" s="1" t="str">
        <f t="shared" si="36"/>
        <v>March</v>
      </c>
      <c r="D2332" t="s">
        <v>3023</v>
      </c>
      <c r="E2332" t="s">
        <v>5347</v>
      </c>
      <c r="F2332">
        <v>33</v>
      </c>
      <c r="G2332" t="s">
        <v>40</v>
      </c>
      <c r="H2332" t="s">
        <v>176</v>
      </c>
      <c r="I2332" s="2">
        <v>6008000</v>
      </c>
      <c r="J2332" s="3">
        <f>Raw_Data[[#This Row],[cicilan_per_bulan]]/Raw_Data[[#This Row],[penghasilan_bulanan]]</f>
        <v>0.28764980026631159</v>
      </c>
      <c r="K2332" t="s">
        <v>127</v>
      </c>
      <c r="L2332" t="s">
        <v>128</v>
      </c>
      <c r="M2332" t="s">
        <v>72</v>
      </c>
      <c r="N2332" t="s">
        <v>73</v>
      </c>
      <c r="O2332" t="s">
        <v>46</v>
      </c>
      <c r="P2332" s="2">
        <v>21308000</v>
      </c>
      <c r="Q2332" s="2">
        <v>3196000</v>
      </c>
      <c r="R2332" t="str">
        <f>IF(Raw_Data[[#This Row],[persen_dp]]&lt;15%,"Low",IF(Raw_Data[[#This Row],[persen_dp]]&gt;25%,"High","Medium"))</f>
        <v>Medium</v>
      </c>
      <c r="S2332" s="3">
        <v>0.15</v>
      </c>
      <c r="T2332">
        <v>12</v>
      </c>
      <c r="U2332">
        <v>0.14499999999999999</v>
      </c>
      <c r="V2332" s="2">
        <v>1728200</v>
      </c>
      <c r="W2332" s="2">
        <v>20738000</v>
      </c>
      <c r="X2332" t="str">
        <f>IF(OR(Raw_Data[[#This Row],[status_pembayaran]]="Macet",Raw_Data[[#This Row],[status_pembayaran]]="Kurang Lancar"),"Non Performing Loan","Performing")</f>
        <v>Performing</v>
      </c>
      <c r="Y2332" t="s">
        <v>47</v>
      </c>
      <c r="Z2332">
        <v>0</v>
      </c>
      <c r="AA2332">
        <v>0</v>
      </c>
      <c r="AB2332">
        <v>1</v>
      </c>
      <c r="AC2332" t="s">
        <v>137</v>
      </c>
      <c r="AD2332">
        <f>IF(Raw_Data[[#This Row],[rasio]]&lt;0.2,1,IF(Raw_Data[[#This Row],[rasio]]&lt;0.3,2,IF(Raw_Data[[#This Row],[rasio]]&lt;0.4,3,4)))</f>
        <v>2</v>
      </c>
      <c r="AE2332">
        <f>IF(Raw_Data[[#This Row],[kategori_dp]]="High",1,IF(Raw_Data[[#This Row],[kategori_dp]]="Medium",2,3))</f>
        <v>2</v>
      </c>
      <c r="AF2332">
        <f>IF(Raw_Data[[#This Row],[tenor_bulan]]&lt;=24,1,IF(Raw_Data[[#This Row],[tenor_bulan]]&lt;=36,2,IF(Raw_Data[[#This Row],[tenor_bulan]]&lt;=48,3,4)))</f>
        <v>1</v>
      </c>
      <c r="AG2332">
        <f>IF(Raw_Data[[#This Row],[jumlah_kali_telat]]=0,0,IF(Raw_Data[[#This Row],[jumlah_kali_telat]]&lt;=2,2,4))</f>
        <v>0</v>
      </c>
      <c r="AH2332">
        <f>Raw_Data[[#This Row],[Skor_Rasio]]+Raw_Data[[#This Row],[Skor_DP]]+Raw_Data[[#This Row],[Skor_Tenor]]+Raw_Data[[#This Row],[Skor_Telat]]</f>
        <v>5</v>
      </c>
      <c r="AI2332" t="str">
        <f>IF(Raw_Data[[#This Row],[Risk_Score]]&lt;=6,"Low Risk",IF(Raw_Data[[#This Row],[Risk_Score]]&lt;=8,"Medium Risk","High Risk"))</f>
        <v>Low Risk</v>
      </c>
      <c r="AJ2332">
        <f ca="1">IFERROR(DATEDIF(Raw_Data[[#This Row],[tanggal_pengajuan]],TODAY(),"m"),"N/A")</f>
        <v>6</v>
      </c>
      <c r="AK2332" t="str">
        <f ca="1">IF(ISNUMBER(Raw_Data[[#This Row],[MOB]]),IF(Raw_Data[[#This Row],[MOB]]&lt;6,"0-5 bulan",IF(Raw_Data[[#This Row],[MOB]]&lt;12,"6-11 bulan",IF(Raw_Data[[#This Row],[MOB]]&lt;24,"12-23 bulan","24+ bulan"))),"N/A")</f>
        <v>6-11 bulan</v>
      </c>
    </row>
    <row r="2333" spans="1:37" ht="14.25" customHeight="1" x14ac:dyDescent="0.45">
      <c r="A2333" t="s">
        <v>5348</v>
      </c>
      <c r="B2333" s="64">
        <v>46129</v>
      </c>
      <c r="C2333" s="1" t="str">
        <f t="shared" si="36"/>
        <v>April</v>
      </c>
      <c r="D2333" t="s">
        <v>1291</v>
      </c>
      <c r="E2333" t="s">
        <v>5349</v>
      </c>
      <c r="F2333">
        <v>53</v>
      </c>
      <c r="G2333" t="s">
        <v>40</v>
      </c>
      <c r="H2333" t="s">
        <v>62</v>
      </c>
      <c r="I2333" s="2">
        <v>2067000</v>
      </c>
      <c r="J2333" s="3">
        <f>Raw_Data[[#This Row],[cicilan_per_bulan]]/Raw_Data[[#This Row],[penghasilan_bulanan]]</f>
        <v>0.37677793904209</v>
      </c>
      <c r="K2333" t="s">
        <v>102</v>
      </c>
      <c r="L2333" t="s">
        <v>103</v>
      </c>
      <c r="M2333" t="s">
        <v>55</v>
      </c>
      <c r="N2333" t="s">
        <v>221</v>
      </c>
      <c r="O2333" t="s">
        <v>159</v>
      </c>
      <c r="P2333" s="2">
        <v>41676000</v>
      </c>
      <c r="Q2333" s="2">
        <v>14587000</v>
      </c>
      <c r="R2333" t="str">
        <f>IF(Raw_Data[[#This Row],[persen_dp]]&lt;15%,"Low",IF(Raw_Data[[#This Row],[persen_dp]]&gt;25%,"High","Medium"))</f>
        <v>High</v>
      </c>
      <c r="S2333" s="3">
        <v>0.35</v>
      </c>
      <c r="T2333">
        <v>60</v>
      </c>
      <c r="U2333">
        <v>0.14499999999999999</v>
      </c>
      <c r="V2333" s="2">
        <v>778800</v>
      </c>
      <c r="W2333" s="2">
        <v>46729000</v>
      </c>
      <c r="X2333" t="str">
        <f>IF(OR(Raw_Data[[#This Row],[status_pembayaran]]="Macet",Raw_Data[[#This Row],[status_pembayaran]]="Kurang Lancar"),"Non Performing Loan","Performing")</f>
        <v>Performing</v>
      </c>
      <c r="Y2333" t="s">
        <v>47</v>
      </c>
      <c r="Z2333">
        <v>0</v>
      </c>
      <c r="AA2333">
        <v>0</v>
      </c>
      <c r="AB2333">
        <v>1</v>
      </c>
      <c r="AC2333" t="s">
        <v>104</v>
      </c>
      <c r="AD2333">
        <f>IF(Raw_Data[[#This Row],[rasio]]&lt;0.2,1,IF(Raw_Data[[#This Row],[rasio]]&lt;0.3,2,IF(Raw_Data[[#This Row],[rasio]]&lt;0.4,3,4)))</f>
        <v>3</v>
      </c>
      <c r="AE2333">
        <f>IF(Raw_Data[[#This Row],[kategori_dp]]="High",1,IF(Raw_Data[[#This Row],[kategori_dp]]="Medium",2,3))</f>
        <v>1</v>
      </c>
      <c r="AF2333">
        <f>IF(Raw_Data[[#This Row],[tenor_bulan]]&lt;=24,1,IF(Raw_Data[[#This Row],[tenor_bulan]]&lt;=36,2,IF(Raw_Data[[#This Row],[tenor_bulan]]&lt;=48,3,4)))</f>
        <v>4</v>
      </c>
      <c r="AG2333">
        <f>IF(Raw_Data[[#This Row],[jumlah_kali_telat]]=0,0,IF(Raw_Data[[#This Row],[jumlah_kali_telat]]&lt;=2,2,4))</f>
        <v>0</v>
      </c>
      <c r="AH2333">
        <f>Raw_Data[[#This Row],[Skor_Rasio]]+Raw_Data[[#This Row],[Skor_DP]]+Raw_Data[[#This Row],[Skor_Tenor]]+Raw_Data[[#This Row],[Skor_Telat]]</f>
        <v>8</v>
      </c>
      <c r="AI2333" t="str">
        <f>IF(Raw_Data[[#This Row],[Risk_Score]]&lt;=6,"Low Risk",IF(Raw_Data[[#This Row],[Risk_Score]]&lt;=8,"Medium Risk","High Risk"))</f>
        <v>Medium Risk</v>
      </c>
      <c r="AJ2333">
        <f ca="1">IFERROR(DATEDIF(Raw_Data[[#This Row],[tanggal_pengajuan]],TODAY(),"m"),"N/A")</f>
        <v>6</v>
      </c>
      <c r="AK2333" t="str">
        <f ca="1">IF(ISNUMBER(Raw_Data[[#This Row],[MOB]]),IF(Raw_Data[[#This Row],[MOB]]&lt;6,"0-5 bulan",IF(Raw_Data[[#This Row],[MOB]]&lt;12,"6-11 bulan",IF(Raw_Data[[#This Row],[MOB]]&lt;24,"12-23 bulan","24+ bulan"))),"N/A")</f>
        <v>6-11 bulan</v>
      </c>
    </row>
    <row r="2334" spans="1:37" ht="14.25" customHeight="1" x14ac:dyDescent="0.45">
      <c r="A2334" t="s">
        <v>5350</v>
      </c>
      <c r="B2334" s="64">
        <v>46156</v>
      </c>
      <c r="C2334" s="1" t="str">
        <f t="shared" si="36"/>
        <v>May</v>
      </c>
      <c r="D2334" t="s">
        <v>1172</v>
      </c>
      <c r="E2334" t="s">
        <v>5351</v>
      </c>
      <c r="F2334">
        <v>26</v>
      </c>
      <c r="G2334" t="s">
        <v>40</v>
      </c>
      <c r="H2334" t="s">
        <v>126</v>
      </c>
      <c r="I2334" s="2">
        <v>2117000</v>
      </c>
      <c r="J2334" s="3">
        <f>Raw_Data[[#This Row],[cicilan_per_bulan]]/Raw_Data[[#This Row],[penghasilan_bulanan]]</f>
        <v>0.16329711856400567</v>
      </c>
      <c r="K2334" t="s">
        <v>81</v>
      </c>
      <c r="L2334" t="s">
        <v>82</v>
      </c>
      <c r="M2334" t="s">
        <v>72</v>
      </c>
      <c r="N2334" t="s">
        <v>97</v>
      </c>
      <c r="O2334" t="s">
        <v>57</v>
      </c>
      <c r="P2334" s="2">
        <v>16159000</v>
      </c>
      <c r="Q2334" s="2">
        <v>5656000</v>
      </c>
      <c r="R2334" t="str">
        <f>IF(Raw_Data[[#This Row],[persen_dp]]&lt;15%,"Low",IF(Raw_Data[[#This Row],[persen_dp]]&gt;25%,"High","Medium"))</f>
        <v>High</v>
      </c>
      <c r="S2334" s="3">
        <v>0.35</v>
      </c>
      <c r="T2334">
        <v>48</v>
      </c>
      <c r="U2334">
        <v>0.14499999999999999</v>
      </c>
      <c r="V2334" s="2">
        <v>345700</v>
      </c>
      <c r="W2334" s="2">
        <v>16594000</v>
      </c>
      <c r="X2334" t="str">
        <f>IF(OR(Raw_Data[[#This Row],[status_pembayaran]]="Macet",Raw_Data[[#This Row],[status_pembayaran]]="Kurang Lancar"),"Non Performing Loan","Performing")</f>
        <v>Performing</v>
      </c>
      <c r="Y2334" t="s">
        <v>47</v>
      </c>
      <c r="Z2334">
        <v>0</v>
      </c>
      <c r="AA2334">
        <v>0</v>
      </c>
      <c r="AB2334">
        <v>1</v>
      </c>
      <c r="AC2334" t="s">
        <v>137</v>
      </c>
      <c r="AD2334">
        <f>IF(Raw_Data[[#This Row],[rasio]]&lt;0.2,1,IF(Raw_Data[[#This Row],[rasio]]&lt;0.3,2,IF(Raw_Data[[#This Row],[rasio]]&lt;0.4,3,4)))</f>
        <v>1</v>
      </c>
      <c r="AE2334">
        <f>IF(Raw_Data[[#This Row],[kategori_dp]]="High",1,IF(Raw_Data[[#This Row],[kategori_dp]]="Medium",2,3))</f>
        <v>1</v>
      </c>
      <c r="AF2334">
        <f>IF(Raw_Data[[#This Row],[tenor_bulan]]&lt;=24,1,IF(Raw_Data[[#This Row],[tenor_bulan]]&lt;=36,2,IF(Raw_Data[[#This Row],[tenor_bulan]]&lt;=48,3,4)))</f>
        <v>3</v>
      </c>
      <c r="AG2334">
        <f>IF(Raw_Data[[#This Row],[jumlah_kali_telat]]=0,0,IF(Raw_Data[[#This Row],[jumlah_kali_telat]]&lt;=2,2,4))</f>
        <v>0</v>
      </c>
      <c r="AH2334">
        <f>Raw_Data[[#This Row],[Skor_Rasio]]+Raw_Data[[#This Row],[Skor_DP]]+Raw_Data[[#This Row],[Skor_Tenor]]+Raw_Data[[#This Row],[Skor_Telat]]</f>
        <v>5</v>
      </c>
      <c r="AI2334" t="str">
        <f>IF(Raw_Data[[#This Row],[Risk_Score]]&lt;=6,"Low Risk",IF(Raw_Data[[#This Row],[Risk_Score]]&lt;=8,"Medium Risk","High Risk"))</f>
        <v>Low Risk</v>
      </c>
      <c r="AJ2334">
        <f ca="1">IFERROR(DATEDIF(Raw_Data[[#This Row],[tanggal_pengajuan]],TODAY(),"m"),"N/A")</f>
        <v>5</v>
      </c>
      <c r="AK2334" t="str">
        <f ca="1">IF(ISNUMBER(Raw_Data[[#This Row],[MOB]]),IF(Raw_Data[[#This Row],[MOB]]&lt;6,"0-5 bulan",IF(Raw_Data[[#This Row],[MOB]]&lt;12,"6-11 bulan",IF(Raw_Data[[#This Row],[MOB]]&lt;24,"12-23 bulan","24+ bulan"))),"N/A")</f>
        <v>0-5 bulan</v>
      </c>
    </row>
    <row r="2335" spans="1:37" ht="14.25" customHeight="1" x14ac:dyDescent="0.45">
      <c r="A2335" t="s">
        <v>5352</v>
      </c>
      <c r="B2335" s="64">
        <v>46123</v>
      </c>
      <c r="C2335" s="1" t="str">
        <f t="shared" si="36"/>
        <v>April</v>
      </c>
      <c r="D2335" t="s">
        <v>5353</v>
      </c>
      <c r="E2335" t="s">
        <v>5354</v>
      </c>
      <c r="F2335">
        <v>41</v>
      </c>
      <c r="G2335" t="s">
        <v>40</v>
      </c>
      <c r="H2335" t="s">
        <v>176</v>
      </c>
      <c r="I2335" s="2">
        <v>4529000</v>
      </c>
      <c r="J2335" s="3">
        <f>Raw_Data[[#This Row],[cicilan_per_bulan]]/Raw_Data[[#This Row],[penghasilan_bulanan]]</f>
        <v>0.16261867962022522</v>
      </c>
      <c r="K2335" t="s">
        <v>53</v>
      </c>
      <c r="L2335" t="s">
        <v>54</v>
      </c>
      <c r="M2335" t="s">
        <v>44</v>
      </c>
      <c r="N2335" t="s">
        <v>45</v>
      </c>
      <c r="O2335" t="s">
        <v>46</v>
      </c>
      <c r="P2335" s="2">
        <v>24861000</v>
      </c>
      <c r="Q2335" s="2">
        <v>2486000</v>
      </c>
      <c r="R2335" t="str">
        <f>IF(Raw_Data[[#This Row],[persen_dp]]&lt;15%,"Low",IF(Raw_Data[[#This Row],[persen_dp]]&gt;25%,"High","Medium"))</f>
        <v>Low</v>
      </c>
      <c r="S2335" s="3">
        <v>0.1</v>
      </c>
      <c r="T2335">
        <v>48</v>
      </c>
      <c r="U2335">
        <v>0.14499999999999999</v>
      </c>
      <c r="V2335" s="2">
        <v>736500</v>
      </c>
      <c r="W2335" s="2">
        <v>35353000</v>
      </c>
      <c r="X2335" t="str">
        <f>IF(OR(Raw_Data[[#This Row],[status_pembayaran]]="Macet",Raw_Data[[#This Row],[status_pembayaran]]="Kurang Lancar"),"Non Performing Loan","Performing")</f>
        <v>Performing</v>
      </c>
      <c r="Y2335" t="s">
        <v>47</v>
      </c>
      <c r="Z2335">
        <v>0</v>
      </c>
      <c r="AA2335">
        <v>0</v>
      </c>
      <c r="AB2335">
        <v>1</v>
      </c>
      <c r="AC2335" t="s">
        <v>104</v>
      </c>
      <c r="AD2335">
        <f>IF(Raw_Data[[#This Row],[rasio]]&lt;0.2,1,IF(Raw_Data[[#This Row],[rasio]]&lt;0.3,2,IF(Raw_Data[[#This Row],[rasio]]&lt;0.4,3,4)))</f>
        <v>1</v>
      </c>
      <c r="AE2335">
        <f>IF(Raw_Data[[#This Row],[kategori_dp]]="High",1,IF(Raw_Data[[#This Row],[kategori_dp]]="Medium",2,3))</f>
        <v>3</v>
      </c>
      <c r="AF2335">
        <f>IF(Raw_Data[[#This Row],[tenor_bulan]]&lt;=24,1,IF(Raw_Data[[#This Row],[tenor_bulan]]&lt;=36,2,IF(Raw_Data[[#This Row],[tenor_bulan]]&lt;=48,3,4)))</f>
        <v>3</v>
      </c>
      <c r="AG2335">
        <f>IF(Raw_Data[[#This Row],[jumlah_kali_telat]]=0,0,IF(Raw_Data[[#This Row],[jumlah_kali_telat]]&lt;=2,2,4))</f>
        <v>0</v>
      </c>
      <c r="AH2335">
        <f>Raw_Data[[#This Row],[Skor_Rasio]]+Raw_Data[[#This Row],[Skor_DP]]+Raw_Data[[#This Row],[Skor_Tenor]]+Raw_Data[[#This Row],[Skor_Telat]]</f>
        <v>7</v>
      </c>
      <c r="AI2335" t="str">
        <f>IF(Raw_Data[[#This Row],[Risk_Score]]&lt;=6,"Low Risk",IF(Raw_Data[[#This Row],[Risk_Score]]&lt;=8,"Medium Risk","High Risk"))</f>
        <v>Medium Risk</v>
      </c>
      <c r="AJ2335">
        <f ca="1">IFERROR(DATEDIF(Raw_Data[[#This Row],[tanggal_pengajuan]],TODAY(),"m"),"N/A")</f>
        <v>6</v>
      </c>
      <c r="AK2335" t="str">
        <f ca="1">IF(ISNUMBER(Raw_Data[[#This Row],[MOB]]),IF(Raw_Data[[#This Row],[MOB]]&lt;6,"0-5 bulan",IF(Raw_Data[[#This Row],[MOB]]&lt;12,"6-11 bulan",IF(Raw_Data[[#This Row],[MOB]]&lt;24,"12-23 bulan","24+ bulan"))),"N/A")</f>
        <v>6-11 bulan</v>
      </c>
    </row>
    <row r="2336" spans="1:37" ht="14.25" customHeight="1" x14ac:dyDescent="0.45">
      <c r="A2336" t="s">
        <v>5355</v>
      </c>
      <c r="B2336" s="64">
        <v>46050</v>
      </c>
      <c r="C2336" s="1" t="str">
        <f t="shared" si="36"/>
        <v>January</v>
      </c>
      <c r="D2336" t="s">
        <v>1641</v>
      </c>
      <c r="E2336" t="s">
        <v>5356</v>
      </c>
      <c r="F2336">
        <v>22</v>
      </c>
      <c r="G2336" t="s">
        <v>51</v>
      </c>
      <c r="H2336" t="s">
        <v>52</v>
      </c>
      <c r="I2336" s="2">
        <v>7070000</v>
      </c>
      <c r="J2336" s="3">
        <f>Raw_Data[[#This Row],[cicilan_per_bulan]]/Raw_Data[[#This Row],[penghasilan_bulanan]]</f>
        <v>0.19937765205091937</v>
      </c>
      <c r="K2336" t="s">
        <v>188</v>
      </c>
      <c r="L2336" t="s">
        <v>154</v>
      </c>
      <c r="M2336" t="s">
        <v>55</v>
      </c>
      <c r="N2336" t="s">
        <v>65</v>
      </c>
      <c r="O2336" t="s">
        <v>46</v>
      </c>
      <c r="P2336" s="2">
        <v>29140000</v>
      </c>
      <c r="Q2336" s="2">
        <v>2914000</v>
      </c>
      <c r="R2336" t="str">
        <f>IF(Raw_Data[[#This Row],[persen_dp]]&lt;15%,"Low",IF(Raw_Data[[#This Row],[persen_dp]]&gt;25%,"High","Medium"))</f>
        <v>Low</v>
      </c>
      <c r="S2336" s="3">
        <v>0.1</v>
      </c>
      <c r="T2336">
        <v>24</v>
      </c>
      <c r="U2336">
        <v>0.14499999999999999</v>
      </c>
      <c r="V2336" s="2">
        <v>1409600</v>
      </c>
      <c r="W2336" s="2">
        <v>33832000</v>
      </c>
      <c r="X2336" t="str">
        <f>IF(OR(Raw_Data[[#This Row],[status_pembayaran]]="Macet",Raw_Data[[#This Row],[status_pembayaran]]="Kurang Lancar"),"Non Performing Loan","Performing")</f>
        <v>Performing</v>
      </c>
      <c r="Y2336" t="s">
        <v>47</v>
      </c>
      <c r="Z2336">
        <v>0</v>
      </c>
      <c r="AA2336">
        <v>0</v>
      </c>
      <c r="AB2336">
        <v>1</v>
      </c>
      <c r="AD2336">
        <f>IF(Raw_Data[[#This Row],[rasio]]&lt;0.2,1,IF(Raw_Data[[#This Row],[rasio]]&lt;0.3,2,IF(Raw_Data[[#This Row],[rasio]]&lt;0.4,3,4)))</f>
        <v>1</v>
      </c>
      <c r="AE2336">
        <f>IF(Raw_Data[[#This Row],[kategori_dp]]="High",1,IF(Raw_Data[[#This Row],[kategori_dp]]="Medium",2,3))</f>
        <v>3</v>
      </c>
      <c r="AF2336">
        <f>IF(Raw_Data[[#This Row],[tenor_bulan]]&lt;=24,1,IF(Raw_Data[[#This Row],[tenor_bulan]]&lt;=36,2,IF(Raw_Data[[#This Row],[tenor_bulan]]&lt;=48,3,4)))</f>
        <v>1</v>
      </c>
      <c r="AG2336">
        <f>IF(Raw_Data[[#This Row],[jumlah_kali_telat]]=0,0,IF(Raw_Data[[#This Row],[jumlah_kali_telat]]&lt;=2,2,4))</f>
        <v>0</v>
      </c>
      <c r="AH2336">
        <f>Raw_Data[[#This Row],[Skor_Rasio]]+Raw_Data[[#This Row],[Skor_DP]]+Raw_Data[[#This Row],[Skor_Tenor]]+Raw_Data[[#This Row],[Skor_Telat]]</f>
        <v>5</v>
      </c>
      <c r="AI2336" t="str">
        <f>IF(Raw_Data[[#This Row],[Risk_Score]]&lt;=6,"Low Risk",IF(Raw_Data[[#This Row],[Risk_Score]]&lt;=8,"Medium Risk","High Risk"))</f>
        <v>Low Risk</v>
      </c>
      <c r="AJ2336">
        <f ca="1">IFERROR(DATEDIF(Raw_Data[[#This Row],[tanggal_pengajuan]],TODAY(),"m"),"N/A")</f>
        <v>8</v>
      </c>
      <c r="AK2336" t="str">
        <f ca="1">IF(ISNUMBER(Raw_Data[[#This Row],[MOB]]),IF(Raw_Data[[#This Row],[MOB]]&lt;6,"0-5 bulan",IF(Raw_Data[[#This Row],[MOB]]&lt;12,"6-11 bulan",IF(Raw_Data[[#This Row],[MOB]]&lt;24,"12-23 bulan","24+ bulan"))),"N/A")</f>
        <v>6-11 bulan</v>
      </c>
    </row>
    <row r="2337" spans="1:37" ht="14.25" customHeight="1" x14ac:dyDescent="0.45">
      <c r="A2337" t="s">
        <v>5357</v>
      </c>
      <c r="B2337" s="64">
        <v>46092</v>
      </c>
      <c r="C2337" s="1" t="str">
        <f t="shared" si="36"/>
        <v>March</v>
      </c>
      <c r="D2337" t="s">
        <v>1055</v>
      </c>
      <c r="E2337" t="s">
        <v>5358</v>
      </c>
      <c r="F2337">
        <v>53</v>
      </c>
      <c r="G2337" t="s">
        <v>51</v>
      </c>
      <c r="H2337" t="s">
        <v>41</v>
      </c>
      <c r="I2337" s="2">
        <v>4662000</v>
      </c>
      <c r="J2337" s="3">
        <f>Raw_Data[[#This Row],[cicilan_per_bulan]]/Raw_Data[[#This Row],[penghasilan_bulanan]]</f>
        <v>0.39631059631059629</v>
      </c>
      <c r="K2337" t="s">
        <v>102</v>
      </c>
      <c r="L2337" t="s">
        <v>103</v>
      </c>
      <c r="M2337" t="s">
        <v>72</v>
      </c>
      <c r="N2337" t="s">
        <v>73</v>
      </c>
      <c r="O2337" t="s">
        <v>46</v>
      </c>
      <c r="P2337" s="2">
        <v>21515000</v>
      </c>
      <c r="Q2337" s="2">
        <v>2151000</v>
      </c>
      <c r="R2337" t="str">
        <f>IF(Raw_Data[[#This Row],[persen_dp]]&lt;15%,"Low",IF(Raw_Data[[#This Row],[persen_dp]]&gt;25%,"High","Medium"))</f>
        <v>Low</v>
      </c>
      <c r="S2337" s="3">
        <v>0.1</v>
      </c>
      <c r="T2337">
        <v>12</v>
      </c>
      <c r="U2337">
        <v>0.14499999999999999</v>
      </c>
      <c r="V2337" s="2">
        <v>1847600</v>
      </c>
      <c r="W2337" s="2">
        <v>22171000</v>
      </c>
      <c r="X2337" t="str">
        <f>IF(OR(Raw_Data[[#This Row],[status_pembayaran]]="Macet",Raw_Data[[#This Row],[status_pembayaran]]="Kurang Lancar"),"Non Performing Loan","Performing")</f>
        <v>Performing</v>
      </c>
      <c r="Y2337" t="s">
        <v>47</v>
      </c>
      <c r="Z2337">
        <v>0</v>
      </c>
      <c r="AA2337">
        <v>0</v>
      </c>
      <c r="AB2337">
        <v>1</v>
      </c>
      <c r="AC2337" t="s">
        <v>74</v>
      </c>
      <c r="AD2337">
        <f>IF(Raw_Data[[#This Row],[rasio]]&lt;0.2,1,IF(Raw_Data[[#This Row],[rasio]]&lt;0.3,2,IF(Raw_Data[[#This Row],[rasio]]&lt;0.4,3,4)))</f>
        <v>3</v>
      </c>
      <c r="AE2337">
        <f>IF(Raw_Data[[#This Row],[kategori_dp]]="High",1,IF(Raw_Data[[#This Row],[kategori_dp]]="Medium",2,3))</f>
        <v>3</v>
      </c>
      <c r="AF2337">
        <f>IF(Raw_Data[[#This Row],[tenor_bulan]]&lt;=24,1,IF(Raw_Data[[#This Row],[tenor_bulan]]&lt;=36,2,IF(Raw_Data[[#This Row],[tenor_bulan]]&lt;=48,3,4)))</f>
        <v>1</v>
      </c>
      <c r="AG2337">
        <f>IF(Raw_Data[[#This Row],[jumlah_kali_telat]]=0,0,IF(Raw_Data[[#This Row],[jumlah_kali_telat]]&lt;=2,2,4))</f>
        <v>0</v>
      </c>
      <c r="AH2337">
        <f>Raw_Data[[#This Row],[Skor_Rasio]]+Raw_Data[[#This Row],[Skor_DP]]+Raw_Data[[#This Row],[Skor_Tenor]]+Raw_Data[[#This Row],[Skor_Telat]]</f>
        <v>7</v>
      </c>
      <c r="AI2337" t="str">
        <f>IF(Raw_Data[[#This Row],[Risk_Score]]&lt;=6,"Low Risk",IF(Raw_Data[[#This Row],[Risk_Score]]&lt;=8,"Medium Risk","High Risk"))</f>
        <v>Medium Risk</v>
      </c>
      <c r="AJ2337">
        <f ca="1">IFERROR(DATEDIF(Raw_Data[[#This Row],[tanggal_pengajuan]],TODAY(),"m"),"N/A")</f>
        <v>7</v>
      </c>
      <c r="AK2337" t="str">
        <f ca="1">IF(ISNUMBER(Raw_Data[[#This Row],[MOB]]),IF(Raw_Data[[#This Row],[MOB]]&lt;6,"0-5 bulan",IF(Raw_Data[[#This Row],[MOB]]&lt;12,"6-11 bulan",IF(Raw_Data[[#This Row],[MOB]]&lt;24,"12-23 bulan","24+ bulan"))),"N/A")</f>
        <v>6-11 bulan</v>
      </c>
    </row>
    <row r="2338" spans="1:37" ht="14.25" customHeight="1" x14ac:dyDescent="0.45">
      <c r="A2338" t="s">
        <v>5359</v>
      </c>
      <c r="B2338" s="64">
        <v>46174</v>
      </c>
      <c r="C2338" s="1" t="str">
        <f t="shared" si="36"/>
        <v>June</v>
      </c>
      <c r="D2338" t="s">
        <v>1364</v>
      </c>
      <c r="E2338" t="s">
        <v>211</v>
      </c>
      <c r="F2338">
        <v>38</v>
      </c>
      <c r="G2338" t="s">
        <v>51</v>
      </c>
      <c r="H2338" t="s">
        <v>52</v>
      </c>
      <c r="I2338" s="2">
        <v>12559000</v>
      </c>
      <c r="J2338" s="3">
        <f>Raw_Data[[#This Row],[cicilan_per_bulan]]/Raw_Data[[#This Row],[penghasilan_bulanan]]</f>
        <v>8.1718289672744651E-2</v>
      </c>
      <c r="K2338" t="s">
        <v>192</v>
      </c>
      <c r="L2338" t="s">
        <v>128</v>
      </c>
      <c r="M2338" t="s">
        <v>55</v>
      </c>
      <c r="N2338" t="s">
        <v>141</v>
      </c>
      <c r="O2338" t="s">
        <v>46</v>
      </c>
      <c r="P2338" s="2">
        <v>22462000</v>
      </c>
      <c r="Q2338" s="2">
        <v>3369000</v>
      </c>
      <c r="R2338" t="str">
        <f>IF(Raw_Data[[#This Row],[persen_dp]]&lt;15%,"Low",IF(Raw_Data[[#This Row],[persen_dp]]&gt;25%,"High","Medium"))</f>
        <v>Medium</v>
      </c>
      <c r="S2338" s="3">
        <v>0.15</v>
      </c>
      <c r="T2338">
        <v>24</v>
      </c>
      <c r="U2338">
        <v>0.14499999999999999</v>
      </c>
      <c r="V2338" s="2">
        <v>1026300</v>
      </c>
      <c r="W2338" s="2">
        <v>24630000</v>
      </c>
      <c r="X2338" t="str">
        <f>IF(OR(Raw_Data[[#This Row],[status_pembayaran]]="Macet",Raw_Data[[#This Row],[status_pembayaran]]="Kurang Lancar"),"Non Performing Loan","Performing")</f>
        <v>Performing</v>
      </c>
      <c r="Y2338" t="s">
        <v>47</v>
      </c>
      <c r="Z2338">
        <v>0</v>
      </c>
      <c r="AA2338">
        <v>0</v>
      </c>
      <c r="AB2338">
        <v>1</v>
      </c>
      <c r="AC2338" t="s">
        <v>66</v>
      </c>
      <c r="AD2338">
        <f>IF(Raw_Data[[#This Row],[rasio]]&lt;0.2,1,IF(Raw_Data[[#This Row],[rasio]]&lt;0.3,2,IF(Raw_Data[[#This Row],[rasio]]&lt;0.4,3,4)))</f>
        <v>1</v>
      </c>
      <c r="AE2338">
        <f>IF(Raw_Data[[#This Row],[kategori_dp]]="High",1,IF(Raw_Data[[#This Row],[kategori_dp]]="Medium",2,3))</f>
        <v>2</v>
      </c>
      <c r="AF2338">
        <f>IF(Raw_Data[[#This Row],[tenor_bulan]]&lt;=24,1,IF(Raw_Data[[#This Row],[tenor_bulan]]&lt;=36,2,IF(Raw_Data[[#This Row],[tenor_bulan]]&lt;=48,3,4)))</f>
        <v>1</v>
      </c>
      <c r="AG2338">
        <f>IF(Raw_Data[[#This Row],[jumlah_kali_telat]]=0,0,IF(Raw_Data[[#This Row],[jumlah_kali_telat]]&lt;=2,2,4))</f>
        <v>0</v>
      </c>
      <c r="AH2338">
        <f>Raw_Data[[#This Row],[Skor_Rasio]]+Raw_Data[[#This Row],[Skor_DP]]+Raw_Data[[#This Row],[Skor_Tenor]]+Raw_Data[[#This Row],[Skor_Telat]]</f>
        <v>4</v>
      </c>
      <c r="AI2338" t="str">
        <f>IF(Raw_Data[[#This Row],[Risk_Score]]&lt;=6,"Low Risk",IF(Raw_Data[[#This Row],[Risk_Score]]&lt;=8,"Medium Risk","High Risk"))</f>
        <v>Low Risk</v>
      </c>
      <c r="AJ2338">
        <f ca="1">IFERROR(DATEDIF(Raw_Data[[#This Row],[tanggal_pengajuan]],TODAY(),"m"),"N/A")</f>
        <v>4</v>
      </c>
      <c r="AK2338" t="str">
        <f ca="1">IF(ISNUMBER(Raw_Data[[#This Row],[MOB]]),IF(Raw_Data[[#This Row],[MOB]]&lt;6,"0-5 bulan",IF(Raw_Data[[#This Row],[MOB]]&lt;12,"6-11 bulan",IF(Raw_Data[[#This Row],[MOB]]&lt;24,"12-23 bulan","24+ bulan"))),"N/A")</f>
        <v>0-5 bulan</v>
      </c>
    </row>
    <row r="2339" spans="1:37" ht="14.25" customHeight="1" x14ac:dyDescent="0.45">
      <c r="A2339" t="s">
        <v>5360</v>
      </c>
      <c r="B2339" s="64">
        <v>46141</v>
      </c>
      <c r="C2339" s="1" t="str">
        <f t="shared" si="36"/>
        <v>April</v>
      </c>
      <c r="D2339" t="s">
        <v>1244</v>
      </c>
      <c r="E2339" t="s">
        <v>5361</v>
      </c>
      <c r="F2339">
        <v>25</v>
      </c>
      <c r="G2339" t="s">
        <v>40</v>
      </c>
      <c r="H2339" t="s">
        <v>41</v>
      </c>
      <c r="I2339" s="2">
        <v>7391000</v>
      </c>
      <c r="J2339" s="3">
        <f>Raw_Data[[#This Row],[cicilan_per_bulan]]/Raw_Data[[#This Row],[penghasilan_bulanan]]</f>
        <v>9.2057908266810984E-2</v>
      </c>
      <c r="K2339" t="s">
        <v>177</v>
      </c>
      <c r="L2339" t="s">
        <v>154</v>
      </c>
      <c r="M2339" t="s">
        <v>44</v>
      </c>
      <c r="N2339" t="s">
        <v>273</v>
      </c>
      <c r="O2339" t="s">
        <v>274</v>
      </c>
      <c r="P2339" s="2">
        <v>18084000</v>
      </c>
      <c r="Q2339" s="2">
        <v>5425000</v>
      </c>
      <c r="R2339" t="str">
        <f>IF(Raw_Data[[#This Row],[persen_dp]]&lt;15%,"Low",IF(Raw_Data[[#This Row],[persen_dp]]&gt;25%,"High","Medium"))</f>
        <v>High</v>
      </c>
      <c r="S2339" s="3">
        <v>0.3</v>
      </c>
      <c r="T2339">
        <v>24</v>
      </c>
      <c r="U2339">
        <v>0.14499999999999999</v>
      </c>
      <c r="V2339" s="2">
        <v>680400</v>
      </c>
      <c r="W2339" s="2">
        <v>16330000</v>
      </c>
      <c r="X2339" t="str">
        <f>IF(OR(Raw_Data[[#This Row],[status_pembayaran]]="Macet",Raw_Data[[#This Row],[status_pembayaran]]="Kurang Lancar"),"Non Performing Loan","Performing")</f>
        <v>Performing</v>
      </c>
      <c r="Y2339" t="s">
        <v>47</v>
      </c>
      <c r="Z2339">
        <v>0</v>
      </c>
      <c r="AA2339">
        <v>0</v>
      </c>
      <c r="AB2339">
        <v>1</v>
      </c>
      <c r="AC2339" t="s">
        <v>74</v>
      </c>
      <c r="AD2339">
        <f>IF(Raw_Data[[#This Row],[rasio]]&lt;0.2,1,IF(Raw_Data[[#This Row],[rasio]]&lt;0.3,2,IF(Raw_Data[[#This Row],[rasio]]&lt;0.4,3,4)))</f>
        <v>1</v>
      </c>
      <c r="AE2339">
        <f>IF(Raw_Data[[#This Row],[kategori_dp]]="High",1,IF(Raw_Data[[#This Row],[kategori_dp]]="Medium",2,3))</f>
        <v>1</v>
      </c>
      <c r="AF2339">
        <f>IF(Raw_Data[[#This Row],[tenor_bulan]]&lt;=24,1,IF(Raw_Data[[#This Row],[tenor_bulan]]&lt;=36,2,IF(Raw_Data[[#This Row],[tenor_bulan]]&lt;=48,3,4)))</f>
        <v>1</v>
      </c>
      <c r="AG2339">
        <f>IF(Raw_Data[[#This Row],[jumlah_kali_telat]]=0,0,IF(Raw_Data[[#This Row],[jumlah_kali_telat]]&lt;=2,2,4))</f>
        <v>0</v>
      </c>
      <c r="AH2339">
        <f>Raw_Data[[#This Row],[Skor_Rasio]]+Raw_Data[[#This Row],[Skor_DP]]+Raw_Data[[#This Row],[Skor_Tenor]]+Raw_Data[[#This Row],[Skor_Telat]]</f>
        <v>3</v>
      </c>
      <c r="AI2339" t="str">
        <f>IF(Raw_Data[[#This Row],[Risk_Score]]&lt;=6,"Low Risk",IF(Raw_Data[[#This Row],[Risk_Score]]&lt;=8,"Medium Risk","High Risk"))</f>
        <v>Low Risk</v>
      </c>
      <c r="AJ2339">
        <f ca="1">IFERROR(DATEDIF(Raw_Data[[#This Row],[tanggal_pengajuan]],TODAY(),"m"),"N/A")</f>
        <v>5</v>
      </c>
      <c r="AK2339" t="str">
        <f ca="1">IF(ISNUMBER(Raw_Data[[#This Row],[MOB]]),IF(Raw_Data[[#This Row],[MOB]]&lt;6,"0-5 bulan",IF(Raw_Data[[#This Row],[MOB]]&lt;12,"6-11 bulan",IF(Raw_Data[[#This Row],[MOB]]&lt;24,"12-23 bulan","24+ bulan"))),"N/A")</f>
        <v>0-5 bulan</v>
      </c>
    </row>
    <row r="2340" spans="1:37" ht="14.25" customHeight="1" x14ac:dyDescent="0.45">
      <c r="A2340" t="s">
        <v>5362</v>
      </c>
      <c r="B2340" s="64">
        <v>46086</v>
      </c>
      <c r="C2340" s="1" t="str">
        <f t="shared" si="36"/>
        <v>March</v>
      </c>
      <c r="D2340" t="s">
        <v>1593</v>
      </c>
      <c r="E2340" t="s">
        <v>5363</v>
      </c>
      <c r="F2340">
        <v>40</v>
      </c>
      <c r="G2340" t="s">
        <v>40</v>
      </c>
      <c r="H2340" t="s">
        <v>41</v>
      </c>
      <c r="I2340" s="2">
        <v>5437000</v>
      </c>
      <c r="J2340" s="3">
        <f>Raw_Data[[#This Row],[cicilan_per_bulan]]/Raw_Data[[#This Row],[penghasilan_bulanan]]</f>
        <v>0.26875114953099133</v>
      </c>
      <c r="K2340" t="s">
        <v>42</v>
      </c>
      <c r="L2340" t="s">
        <v>43</v>
      </c>
      <c r="M2340" t="s">
        <v>44</v>
      </c>
      <c r="N2340" t="s">
        <v>45</v>
      </c>
      <c r="O2340" t="s">
        <v>46</v>
      </c>
      <c r="P2340" s="2">
        <v>25524000</v>
      </c>
      <c r="Q2340" s="2">
        <v>10210000</v>
      </c>
      <c r="R2340" t="str">
        <f>IF(Raw_Data[[#This Row],[persen_dp]]&lt;15%,"Low",IF(Raw_Data[[#This Row],[persen_dp]]&gt;25%,"High","Medium"))</f>
        <v>High</v>
      </c>
      <c r="S2340" s="3">
        <v>0.4</v>
      </c>
      <c r="T2340">
        <v>12</v>
      </c>
      <c r="U2340">
        <v>0.14499999999999999</v>
      </c>
      <c r="V2340" s="2">
        <v>1461200</v>
      </c>
      <c r="W2340" s="2">
        <v>17535000</v>
      </c>
      <c r="X2340" t="str">
        <f>IF(OR(Raw_Data[[#This Row],[status_pembayaran]]="Macet",Raw_Data[[#This Row],[status_pembayaran]]="Kurang Lancar"),"Non Performing Loan","Performing")</f>
        <v>Performing</v>
      </c>
      <c r="Y2340" t="s">
        <v>47</v>
      </c>
      <c r="Z2340">
        <v>0</v>
      </c>
      <c r="AA2340">
        <v>0</v>
      </c>
      <c r="AB2340">
        <v>1</v>
      </c>
      <c r="AD2340">
        <f>IF(Raw_Data[[#This Row],[rasio]]&lt;0.2,1,IF(Raw_Data[[#This Row],[rasio]]&lt;0.3,2,IF(Raw_Data[[#This Row],[rasio]]&lt;0.4,3,4)))</f>
        <v>2</v>
      </c>
      <c r="AE2340">
        <f>IF(Raw_Data[[#This Row],[kategori_dp]]="High",1,IF(Raw_Data[[#This Row],[kategori_dp]]="Medium",2,3))</f>
        <v>1</v>
      </c>
      <c r="AF2340">
        <f>IF(Raw_Data[[#This Row],[tenor_bulan]]&lt;=24,1,IF(Raw_Data[[#This Row],[tenor_bulan]]&lt;=36,2,IF(Raw_Data[[#This Row],[tenor_bulan]]&lt;=48,3,4)))</f>
        <v>1</v>
      </c>
      <c r="AG2340">
        <f>IF(Raw_Data[[#This Row],[jumlah_kali_telat]]=0,0,IF(Raw_Data[[#This Row],[jumlah_kali_telat]]&lt;=2,2,4))</f>
        <v>0</v>
      </c>
      <c r="AH2340">
        <f>Raw_Data[[#This Row],[Skor_Rasio]]+Raw_Data[[#This Row],[Skor_DP]]+Raw_Data[[#This Row],[Skor_Tenor]]+Raw_Data[[#This Row],[Skor_Telat]]</f>
        <v>4</v>
      </c>
      <c r="AI2340" t="str">
        <f>IF(Raw_Data[[#This Row],[Risk_Score]]&lt;=6,"Low Risk",IF(Raw_Data[[#This Row],[Risk_Score]]&lt;=8,"Medium Risk","High Risk"))</f>
        <v>Low Risk</v>
      </c>
      <c r="AJ2340">
        <f ca="1">IFERROR(DATEDIF(Raw_Data[[#This Row],[tanggal_pengajuan]],TODAY(),"m"),"N/A")</f>
        <v>7</v>
      </c>
      <c r="AK2340" t="str">
        <f ca="1">IF(ISNUMBER(Raw_Data[[#This Row],[MOB]]),IF(Raw_Data[[#This Row],[MOB]]&lt;6,"0-5 bulan",IF(Raw_Data[[#This Row],[MOB]]&lt;12,"6-11 bulan",IF(Raw_Data[[#This Row],[MOB]]&lt;24,"12-23 bulan","24+ bulan"))),"N/A")</f>
        <v>6-11 bulan</v>
      </c>
    </row>
    <row r="2341" spans="1:37" ht="14.25" customHeight="1" x14ac:dyDescent="0.45">
      <c r="A2341" t="s">
        <v>5364</v>
      </c>
      <c r="B2341" s="64">
        <v>46067</v>
      </c>
      <c r="C2341" s="1" t="str">
        <f t="shared" si="36"/>
        <v>February</v>
      </c>
      <c r="D2341" t="s">
        <v>2081</v>
      </c>
      <c r="E2341" t="s">
        <v>5365</v>
      </c>
      <c r="F2341">
        <v>32</v>
      </c>
      <c r="G2341" t="s">
        <v>40</v>
      </c>
      <c r="H2341" t="s">
        <v>41</v>
      </c>
      <c r="I2341" s="2">
        <v>7451000</v>
      </c>
      <c r="J2341" s="3">
        <f>Raw_Data[[#This Row],[cicilan_per_bulan]]/Raw_Data[[#This Row],[penghasilan_bulanan]]</f>
        <v>0.15717353375385854</v>
      </c>
      <c r="K2341" t="s">
        <v>109</v>
      </c>
      <c r="L2341" t="s">
        <v>110</v>
      </c>
      <c r="M2341" t="s">
        <v>44</v>
      </c>
      <c r="N2341" t="s">
        <v>45</v>
      </c>
      <c r="O2341" t="s">
        <v>46</v>
      </c>
      <c r="P2341" s="2">
        <v>24736000</v>
      </c>
      <c r="Q2341" s="2">
        <v>7421000</v>
      </c>
      <c r="R2341" t="str">
        <f>IF(Raw_Data[[#This Row],[persen_dp]]&lt;15%,"Low",IF(Raw_Data[[#This Row],[persen_dp]]&gt;25%,"High","Medium"))</f>
        <v>High</v>
      </c>
      <c r="S2341" s="3">
        <v>0.3</v>
      </c>
      <c r="T2341">
        <v>18</v>
      </c>
      <c r="U2341">
        <v>0.14499999999999999</v>
      </c>
      <c r="V2341" s="2">
        <v>1171100</v>
      </c>
      <c r="W2341" s="2">
        <v>21080000</v>
      </c>
      <c r="X2341" t="str">
        <f>IF(OR(Raw_Data[[#This Row],[status_pembayaran]]="Macet",Raw_Data[[#This Row],[status_pembayaran]]="Kurang Lancar"),"Non Performing Loan","Performing")</f>
        <v>Performing</v>
      </c>
      <c r="Y2341" t="s">
        <v>47</v>
      </c>
      <c r="Z2341">
        <v>0</v>
      </c>
      <c r="AA2341">
        <v>0</v>
      </c>
      <c r="AB2341">
        <v>1</v>
      </c>
      <c r="AD2341">
        <f>IF(Raw_Data[[#This Row],[rasio]]&lt;0.2,1,IF(Raw_Data[[#This Row],[rasio]]&lt;0.3,2,IF(Raw_Data[[#This Row],[rasio]]&lt;0.4,3,4)))</f>
        <v>1</v>
      </c>
      <c r="AE2341">
        <f>IF(Raw_Data[[#This Row],[kategori_dp]]="High",1,IF(Raw_Data[[#This Row],[kategori_dp]]="Medium",2,3))</f>
        <v>1</v>
      </c>
      <c r="AF2341">
        <f>IF(Raw_Data[[#This Row],[tenor_bulan]]&lt;=24,1,IF(Raw_Data[[#This Row],[tenor_bulan]]&lt;=36,2,IF(Raw_Data[[#This Row],[tenor_bulan]]&lt;=48,3,4)))</f>
        <v>1</v>
      </c>
      <c r="AG2341">
        <f>IF(Raw_Data[[#This Row],[jumlah_kali_telat]]=0,0,IF(Raw_Data[[#This Row],[jumlah_kali_telat]]&lt;=2,2,4))</f>
        <v>0</v>
      </c>
      <c r="AH2341">
        <f>Raw_Data[[#This Row],[Skor_Rasio]]+Raw_Data[[#This Row],[Skor_DP]]+Raw_Data[[#This Row],[Skor_Tenor]]+Raw_Data[[#This Row],[Skor_Telat]]</f>
        <v>3</v>
      </c>
      <c r="AI2341" t="str">
        <f>IF(Raw_Data[[#This Row],[Risk_Score]]&lt;=6,"Low Risk",IF(Raw_Data[[#This Row],[Risk_Score]]&lt;=8,"Medium Risk","High Risk"))</f>
        <v>Low Risk</v>
      </c>
      <c r="AJ2341">
        <f ca="1">IFERROR(DATEDIF(Raw_Data[[#This Row],[tanggal_pengajuan]],TODAY(),"m"),"N/A")</f>
        <v>8</v>
      </c>
      <c r="AK2341" t="str">
        <f ca="1">IF(ISNUMBER(Raw_Data[[#This Row],[MOB]]),IF(Raw_Data[[#This Row],[MOB]]&lt;6,"0-5 bulan",IF(Raw_Data[[#This Row],[MOB]]&lt;12,"6-11 bulan",IF(Raw_Data[[#This Row],[MOB]]&lt;24,"12-23 bulan","24+ bulan"))),"N/A")</f>
        <v>6-11 bulan</v>
      </c>
    </row>
    <row r="2342" spans="1:37" ht="14.25" customHeight="1" x14ac:dyDescent="0.45">
      <c r="A2342" t="s">
        <v>5366</v>
      </c>
      <c r="B2342" s="64">
        <v>46076</v>
      </c>
      <c r="C2342" s="1" t="str">
        <f t="shared" si="36"/>
        <v>February</v>
      </c>
      <c r="D2342" t="s">
        <v>2668</v>
      </c>
      <c r="E2342" t="s">
        <v>5367</v>
      </c>
      <c r="F2342">
        <v>30</v>
      </c>
      <c r="G2342" t="s">
        <v>51</v>
      </c>
      <c r="H2342" t="s">
        <v>101</v>
      </c>
      <c r="I2342" s="2">
        <v>3649000</v>
      </c>
      <c r="J2342" s="3">
        <f>Raw_Data[[#This Row],[cicilan_per_bulan]]/Raw_Data[[#This Row],[penghasilan_bulanan]]</f>
        <v>0.20060290490545354</v>
      </c>
      <c r="K2342" t="s">
        <v>109</v>
      </c>
      <c r="L2342" t="s">
        <v>110</v>
      </c>
      <c r="M2342" t="s">
        <v>72</v>
      </c>
      <c r="N2342" t="s">
        <v>73</v>
      </c>
      <c r="O2342" t="s">
        <v>46</v>
      </c>
      <c r="P2342" s="2">
        <v>20954000</v>
      </c>
      <c r="Q2342" s="2">
        <v>7334000</v>
      </c>
      <c r="R2342" t="str">
        <f>IF(Raw_Data[[#This Row],[persen_dp]]&lt;15%,"Low",IF(Raw_Data[[#This Row],[persen_dp]]&gt;25%,"High","Medium"))</f>
        <v>High</v>
      </c>
      <c r="S2342" s="3">
        <v>0.35</v>
      </c>
      <c r="T2342">
        <v>24</v>
      </c>
      <c r="U2342">
        <v>0.14499999999999999</v>
      </c>
      <c r="V2342" s="2">
        <v>732000</v>
      </c>
      <c r="W2342" s="2">
        <v>17569000</v>
      </c>
      <c r="X2342" t="str">
        <f>IF(OR(Raw_Data[[#This Row],[status_pembayaran]]="Macet",Raw_Data[[#This Row],[status_pembayaran]]="Kurang Lancar"),"Non Performing Loan","Performing")</f>
        <v>Performing</v>
      </c>
      <c r="Y2342" t="s">
        <v>47</v>
      </c>
      <c r="Z2342">
        <v>0</v>
      </c>
      <c r="AA2342">
        <v>0</v>
      </c>
      <c r="AB2342">
        <v>1</v>
      </c>
      <c r="AC2342" t="s">
        <v>137</v>
      </c>
      <c r="AD2342">
        <f>IF(Raw_Data[[#This Row],[rasio]]&lt;0.2,1,IF(Raw_Data[[#This Row],[rasio]]&lt;0.3,2,IF(Raw_Data[[#This Row],[rasio]]&lt;0.4,3,4)))</f>
        <v>2</v>
      </c>
      <c r="AE2342">
        <f>IF(Raw_Data[[#This Row],[kategori_dp]]="High",1,IF(Raw_Data[[#This Row],[kategori_dp]]="Medium",2,3))</f>
        <v>1</v>
      </c>
      <c r="AF2342">
        <f>IF(Raw_Data[[#This Row],[tenor_bulan]]&lt;=24,1,IF(Raw_Data[[#This Row],[tenor_bulan]]&lt;=36,2,IF(Raw_Data[[#This Row],[tenor_bulan]]&lt;=48,3,4)))</f>
        <v>1</v>
      </c>
      <c r="AG2342">
        <f>IF(Raw_Data[[#This Row],[jumlah_kali_telat]]=0,0,IF(Raw_Data[[#This Row],[jumlah_kali_telat]]&lt;=2,2,4))</f>
        <v>0</v>
      </c>
      <c r="AH2342">
        <f>Raw_Data[[#This Row],[Skor_Rasio]]+Raw_Data[[#This Row],[Skor_DP]]+Raw_Data[[#This Row],[Skor_Tenor]]+Raw_Data[[#This Row],[Skor_Telat]]</f>
        <v>4</v>
      </c>
      <c r="AI2342" t="str">
        <f>IF(Raw_Data[[#This Row],[Risk_Score]]&lt;=6,"Low Risk",IF(Raw_Data[[#This Row],[Risk_Score]]&lt;=8,"Medium Risk","High Risk"))</f>
        <v>Low Risk</v>
      </c>
      <c r="AJ2342">
        <f ca="1">IFERROR(DATEDIF(Raw_Data[[#This Row],[tanggal_pengajuan]],TODAY(),"m"),"N/A")</f>
        <v>8</v>
      </c>
      <c r="AK2342" t="str">
        <f ca="1">IF(ISNUMBER(Raw_Data[[#This Row],[MOB]]),IF(Raw_Data[[#This Row],[MOB]]&lt;6,"0-5 bulan",IF(Raw_Data[[#This Row],[MOB]]&lt;12,"6-11 bulan",IF(Raw_Data[[#This Row],[MOB]]&lt;24,"12-23 bulan","24+ bulan"))),"N/A")</f>
        <v>6-11 bulan</v>
      </c>
    </row>
    <row r="2343" spans="1:37" ht="14.25" customHeight="1" x14ac:dyDescent="0.45">
      <c r="A2343" t="s">
        <v>5368</v>
      </c>
      <c r="B2343" s="64">
        <v>46129</v>
      </c>
      <c r="C2343" s="1" t="str">
        <f t="shared" si="36"/>
        <v>April</v>
      </c>
      <c r="D2343" t="s">
        <v>479</v>
      </c>
      <c r="E2343" t="s">
        <v>5369</v>
      </c>
      <c r="F2343">
        <v>49</v>
      </c>
      <c r="G2343" t="s">
        <v>40</v>
      </c>
      <c r="H2343" t="s">
        <v>41</v>
      </c>
      <c r="I2343" s="2">
        <v>5610000</v>
      </c>
      <c r="J2343" s="3">
        <f>Raw_Data[[#This Row],[cicilan_per_bulan]]/Raw_Data[[#This Row],[penghasilan_bulanan]]</f>
        <v>8.4901960784313724E-2</v>
      </c>
      <c r="K2343" t="s">
        <v>127</v>
      </c>
      <c r="L2343" t="s">
        <v>128</v>
      </c>
      <c r="M2343" t="s">
        <v>44</v>
      </c>
      <c r="N2343" t="s">
        <v>83</v>
      </c>
      <c r="O2343" t="s">
        <v>57</v>
      </c>
      <c r="P2343" s="2">
        <v>18384000</v>
      </c>
      <c r="Q2343" s="2">
        <v>6434000</v>
      </c>
      <c r="R2343" t="str">
        <f>IF(Raw_Data[[#This Row],[persen_dp]]&lt;15%,"Low",IF(Raw_Data[[#This Row],[persen_dp]]&gt;25%,"High","Medium"))</f>
        <v>High</v>
      </c>
      <c r="S2343" s="3">
        <v>0.35</v>
      </c>
      <c r="T2343">
        <v>36</v>
      </c>
      <c r="U2343">
        <v>0.14499999999999999</v>
      </c>
      <c r="V2343" s="2">
        <v>476300</v>
      </c>
      <c r="W2343" s="2">
        <v>17148000</v>
      </c>
      <c r="X2343" t="str">
        <f>IF(OR(Raw_Data[[#This Row],[status_pembayaran]]="Macet",Raw_Data[[#This Row],[status_pembayaran]]="Kurang Lancar"),"Non Performing Loan","Performing")</f>
        <v>Performing</v>
      </c>
      <c r="Y2343" t="s">
        <v>47</v>
      </c>
      <c r="Z2343">
        <v>0</v>
      </c>
      <c r="AA2343">
        <v>0</v>
      </c>
      <c r="AB2343">
        <v>1</v>
      </c>
      <c r="AD2343">
        <f>IF(Raw_Data[[#This Row],[rasio]]&lt;0.2,1,IF(Raw_Data[[#This Row],[rasio]]&lt;0.3,2,IF(Raw_Data[[#This Row],[rasio]]&lt;0.4,3,4)))</f>
        <v>1</v>
      </c>
      <c r="AE2343">
        <f>IF(Raw_Data[[#This Row],[kategori_dp]]="High",1,IF(Raw_Data[[#This Row],[kategori_dp]]="Medium",2,3))</f>
        <v>1</v>
      </c>
      <c r="AF2343">
        <f>IF(Raw_Data[[#This Row],[tenor_bulan]]&lt;=24,1,IF(Raw_Data[[#This Row],[tenor_bulan]]&lt;=36,2,IF(Raw_Data[[#This Row],[tenor_bulan]]&lt;=48,3,4)))</f>
        <v>2</v>
      </c>
      <c r="AG2343">
        <f>IF(Raw_Data[[#This Row],[jumlah_kali_telat]]=0,0,IF(Raw_Data[[#This Row],[jumlah_kali_telat]]&lt;=2,2,4))</f>
        <v>0</v>
      </c>
      <c r="AH2343">
        <f>Raw_Data[[#This Row],[Skor_Rasio]]+Raw_Data[[#This Row],[Skor_DP]]+Raw_Data[[#This Row],[Skor_Tenor]]+Raw_Data[[#This Row],[Skor_Telat]]</f>
        <v>4</v>
      </c>
      <c r="AI2343" t="str">
        <f>IF(Raw_Data[[#This Row],[Risk_Score]]&lt;=6,"Low Risk",IF(Raw_Data[[#This Row],[Risk_Score]]&lt;=8,"Medium Risk","High Risk"))</f>
        <v>Low Risk</v>
      </c>
      <c r="AJ2343">
        <f ca="1">IFERROR(DATEDIF(Raw_Data[[#This Row],[tanggal_pengajuan]],TODAY(),"m"),"N/A")</f>
        <v>6</v>
      </c>
      <c r="AK2343" t="str">
        <f ca="1">IF(ISNUMBER(Raw_Data[[#This Row],[MOB]]),IF(Raw_Data[[#This Row],[MOB]]&lt;6,"0-5 bulan",IF(Raw_Data[[#This Row],[MOB]]&lt;12,"6-11 bulan",IF(Raw_Data[[#This Row],[MOB]]&lt;24,"12-23 bulan","24+ bulan"))),"N/A")</f>
        <v>6-11 bulan</v>
      </c>
    </row>
    <row r="2344" spans="1:37" ht="14.25" customHeight="1" x14ac:dyDescent="0.45">
      <c r="A2344" t="s">
        <v>5370</v>
      </c>
      <c r="B2344" s="64">
        <v>46075</v>
      </c>
      <c r="C2344" s="1" t="str">
        <f t="shared" si="36"/>
        <v>February</v>
      </c>
      <c r="D2344" t="s">
        <v>3449</v>
      </c>
      <c r="E2344" t="s">
        <v>5371</v>
      </c>
      <c r="F2344">
        <v>42</v>
      </c>
      <c r="G2344" t="s">
        <v>40</v>
      </c>
      <c r="H2344" t="s">
        <v>41</v>
      </c>
      <c r="I2344" s="2">
        <v>6806000</v>
      </c>
      <c r="J2344" s="3">
        <f>Raw_Data[[#This Row],[cicilan_per_bulan]]/Raw_Data[[#This Row],[penghasilan_bulanan]]</f>
        <v>7.0599471054951513E-2</v>
      </c>
      <c r="K2344" t="s">
        <v>109</v>
      </c>
      <c r="L2344" t="s">
        <v>110</v>
      </c>
      <c r="M2344" t="s">
        <v>72</v>
      </c>
      <c r="N2344" t="s">
        <v>73</v>
      </c>
      <c r="O2344" t="s">
        <v>46</v>
      </c>
      <c r="P2344" s="2">
        <v>20091000</v>
      </c>
      <c r="Q2344" s="2">
        <v>8036000</v>
      </c>
      <c r="R2344" t="str">
        <f>IF(Raw_Data[[#This Row],[persen_dp]]&lt;15%,"Low",IF(Raw_Data[[#This Row],[persen_dp]]&gt;25%,"High","Medium"))</f>
        <v>High</v>
      </c>
      <c r="S2344" s="3">
        <v>0.4</v>
      </c>
      <c r="T2344">
        <v>36</v>
      </c>
      <c r="U2344">
        <v>0.14499999999999999</v>
      </c>
      <c r="V2344" s="2">
        <v>480500</v>
      </c>
      <c r="W2344" s="2">
        <v>17299000</v>
      </c>
      <c r="X2344" t="str">
        <f>IF(OR(Raw_Data[[#This Row],[status_pembayaran]]="Macet",Raw_Data[[#This Row],[status_pembayaran]]="Kurang Lancar"),"Non Performing Loan","Performing")</f>
        <v>Performing</v>
      </c>
      <c r="Y2344" t="s">
        <v>47</v>
      </c>
      <c r="Z2344">
        <v>0</v>
      </c>
      <c r="AA2344">
        <v>0</v>
      </c>
      <c r="AB2344">
        <v>1</v>
      </c>
      <c r="AD2344">
        <f>IF(Raw_Data[[#This Row],[rasio]]&lt;0.2,1,IF(Raw_Data[[#This Row],[rasio]]&lt;0.3,2,IF(Raw_Data[[#This Row],[rasio]]&lt;0.4,3,4)))</f>
        <v>1</v>
      </c>
      <c r="AE2344">
        <f>IF(Raw_Data[[#This Row],[kategori_dp]]="High",1,IF(Raw_Data[[#This Row],[kategori_dp]]="Medium",2,3))</f>
        <v>1</v>
      </c>
      <c r="AF2344">
        <f>IF(Raw_Data[[#This Row],[tenor_bulan]]&lt;=24,1,IF(Raw_Data[[#This Row],[tenor_bulan]]&lt;=36,2,IF(Raw_Data[[#This Row],[tenor_bulan]]&lt;=48,3,4)))</f>
        <v>2</v>
      </c>
      <c r="AG2344">
        <f>IF(Raw_Data[[#This Row],[jumlah_kali_telat]]=0,0,IF(Raw_Data[[#This Row],[jumlah_kali_telat]]&lt;=2,2,4))</f>
        <v>0</v>
      </c>
      <c r="AH2344">
        <f>Raw_Data[[#This Row],[Skor_Rasio]]+Raw_Data[[#This Row],[Skor_DP]]+Raw_Data[[#This Row],[Skor_Tenor]]+Raw_Data[[#This Row],[Skor_Telat]]</f>
        <v>4</v>
      </c>
      <c r="AI2344" t="str">
        <f>IF(Raw_Data[[#This Row],[Risk_Score]]&lt;=6,"Low Risk",IF(Raw_Data[[#This Row],[Risk_Score]]&lt;=8,"Medium Risk","High Risk"))</f>
        <v>Low Risk</v>
      </c>
      <c r="AJ2344">
        <f ca="1">IFERROR(DATEDIF(Raw_Data[[#This Row],[tanggal_pengajuan]],TODAY(),"m"),"N/A")</f>
        <v>8</v>
      </c>
      <c r="AK2344" t="str">
        <f ca="1">IF(ISNUMBER(Raw_Data[[#This Row],[MOB]]),IF(Raw_Data[[#This Row],[MOB]]&lt;6,"0-5 bulan",IF(Raw_Data[[#This Row],[MOB]]&lt;12,"6-11 bulan",IF(Raw_Data[[#This Row],[MOB]]&lt;24,"12-23 bulan","24+ bulan"))),"N/A")</f>
        <v>6-11 bulan</v>
      </c>
    </row>
    <row r="2345" spans="1:37" ht="14.25" customHeight="1" x14ac:dyDescent="0.45">
      <c r="A2345" t="s">
        <v>5372</v>
      </c>
      <c r="B2345" s="64">
        <v>46028</v>
      </c>
      <c r="C2345" s="1" t="str">
        <f t="shared" si="36"/>
        <v>January</v>
      </c>
      <c r="D2345" t="s">
        <v>190</v>
      </c>
      <c r="E2345" t="s">
        <v>5373</v>
      </c>
      <c r="F2345">
        <v>23</v>
      </c>
      <c r="G2345" t="s">
        <v>40</v>
      </c>
      <c r="H2345" t="s">
        <v>96</v>
      </c>
      <c r="I2345" s="2">
        <v>6028000</v>
      </c>
      <c r="J2345" s="3">
        <f>Raw_Data[[#This Row],[cicilan_per_bulan]]/Raw_Data[[#This Row],[penghasilan_bulanan]]</f>
        <v>0.17682481751824816</v>
      </c>
      <c r="K2345" t="s">
        <v>153</v>
      </c>
      <c r="L2345" t="s">
        <v>154</v>
      </c>
      <c r="M2345" t="s">
        <v>55</v>
      </c>
      <c r="N2345" t="s">
        <v>221</v>
      </c>
      <c r="O2345" t="s">
        <v>159</v>
      </c>
      <c r="P2345" s="2">
        <v>43176000</v>
      </c>
      <c r="Q2345" s="2">
        <v>10794000</v>
      </c>
      <c r="R2345" t="str">
        <f>IF(Raw_Data[[#This Row],[persen_dp]]&lt;15%,"Low",IF(Raw_Data[[#This Row],[persen_dp]]&gt;25%,"High","Medium"))</f>
        <v>Medium</v>
      </c>
      <c r="S2345" s="3">
        <v>0.25</v>
      </c>
      <c r="T2345">
        <v>48</v>
      </c>
      <c r="U2345">
        <v>0.14499999999999999</v>
      </c>
      <c r="V2345" s="2">
        <v>1065900</v>
      </c>
      <c r="W2345" s="2">
        <v>51163000</v>
      </c>
      <c r="X2345" t="str">
        <f>IF(OR(Raw_Data[[#This Row],[status_pembayaran]]="Macet",Raw_Data[[#This Row],[status_pembayaran]]="Kurang Lancar"),"Non Performing Loan","Performing")</f>
        <v>Performing</v>
      </c>
      <c r="Y2345" t="s">
        <v>47</v>
      </c>
      <c r="Z2345">
        <v>0</v>
      </c>
      <c r="AA2345">
        <v>0</v>
      </c>
      <c r="AB2345">
        <v>1</v>
      </c>
      <c r="AD2345">
        <f>IF(Raw_Data[[#This Row],[rasio]]&lt;0.2,1,IF(Raw_Data[[#This Row],[rasio]]&lt;0.3,2,IF(Raw_Data[[#This Row],[rasio]]&lt;0.4,3,4)))</f>
        <v>1</v>
      </c>
      <c r="AE2345">
        <f>IF(Raw_Data[[#This Row],[kategori_dp]]="High",1,IF(Raw_Data[[#This Row],[kategori_dp]]="Medium",2,3))</f>
        <v>2</v>
      </c>
      <c r="AF2345">
        <f>IF(Raw_Data[[#This Row],[tenor_bulan]]&lt;=24,1,IF(Raw_Data[[#This Row],[tenor_bulan]]&lt;=36,2,IF(Raw_Data[[#This Row],[tenor_bulan]]&lt;=48,3,4)))</f>
        <v>3</v>
      </c>
      <c r="AG2345">
        <f>IF(Raw_Data[[#This Row],[jumlah_kali_telat]]=0,0,IF(Raw_Data[[#This Row],[jumlah_kali_telat]]&lt;=2,2,4))</f>
        <v>0</v>
      </c>
      <c r="AH2345">
        <f>Raw_Data[[#This Row],[Skor_Rasio]]+Raw_Data[[#This Row],[Skor_DP]]+Raw_Data[[#This Row],[Skor_Tenor]]+Raw_Data[[#This Row],[Skor_Telat]]</f>
        <v>6</v>
      </c>
      <c r="AI2345" t="str">
        <f>IF(Raw_Data[[#This Row],[Risk_Score]]&lt;=6,"Low Risk",IF(Raw_Data[[#This Row],[Risk_Score]]&lt;=8,"Medium Risk","High Risk"))</f>
        <v>Low Risk</v>
      </c>
      <c r="AJ2345">
        <f ca="1">IFERROR(DATEDIF(Raw_Data[[#This Row],[tanggal_pengajuan]],TODAY(),"m"),"N/A")</f>
        <v>9</v>
      </c>
      <c r="AK2345" t="str">
        <f ca="1">IF(ISNUMBER(Raw_Data[[#This Row],[MOB]]),IF(Raw_Data[[#This Row],[MOB]]&lt;6,"0-5 bulan",IF(Raw_Data[[#This Row],[MOB]]&lt;12,"6-11 bulan",IF(Raw_Data[[#This Row],[MOB]]&lt;24,"12-23 bulan","24+ bulan"))),"N/A")</f>
        <v>6-11 bulan</v>
      </c>
    </row>
    <row r="2346" spans="1:37" ht="14.25" customHeight="1" x14ac:dyDescent="0.45">
      <c r="A2346" t="s">
        <v>5374</v>
      </c>
      <c r="B2346" s="64">
        <v>46094</v>
      </c>
      <c r="C2346" s="1" t="str">
        <f t="shared" si="36"/>
        <v>March</v>
      </c>
      <c r="D2346" t="s">
        <v>5375</v>
      </c>
      <c r="E2346" t="s">
        <v>5376</v>
      </c>
      <c r="F2346">
        <v>47</v>
      </c>
      <c r="G2346" t="s">
        <v>40</v>
      </c>
      <c r="H2346" t="s">
        <v>90</v>
      </c>
      <c r="I2346" s="2">
        <v>4808000</v>
      </c>
      <c r="J2346" s="3">
        <f>Raw_Data[[#This Row],[cicilan_per_bulan]]/Raw_Data[[#This Row],[penghasilan_bulanan]]</f>
        <v>0.10825707154742097</v>
      </c>
      <c r="K2346" t="s">
        <v>81</v>
      </c>
      <c r="L2346" t="s">
        <v>82</v>
      </c>
      <c r="M2346" t="s">
        <v>44</v>
      </c>
      <c r="N2346" t="s">
        <v>45</v>
      </c>
      <c r="O2346" t="s">
        <v>46</v>
      </c>
      <c r="P2346" s="2">
        <v>24328000</v>
      </c>
      <c r="Q2346" s="2">
        <v>8515000</v>
      </c>
      <c r="R2346" t="str">
        <f>IF(Raw_Data[[#This Row],[persen_dp]]&lt;15%,"Low",IF(Raw_Data[[#This Row],[persen_dp]]&gt;25%,"High","Medium"))</f>
        <v>High</v>
      </c>
      <c r="S2346" s="3">
        <v>0.35</v>
      </c>
      <c r="T2346">
        <v>48</v>
      </c>
      <c r="U2346">
        <v>0.14499999999999999</v>
      </c>
      <c r="V2346" s="2">
        <v>520500</v>
      </c>
      <c r="W2346" s="2">
        <v>24985000</v>
      </c>
      <c r="X2346" t="str">
        <f>IF(OR(Raw_Data[[#This Row],[status_pembayaran]]="Macet",Raw_Data[[#This Row],[status_pembayaran]]="Kurang Lancar"),"Non Performing Loan","Performing")</f>
        <v>Non Performing Loan</v>
      </c>
      <c r="Y2346" t="s">
        <v>683</v>
      </c>
      <c r="Z2346">
        <v>104</v>
      </c>
      <c r="AA2346">
        <v>6</v>
      </c>
      <c r="AB2346">
        <v>5</v>
      </c>
      <c r="AC2346" t="s">
        <v>137</v>
      </c>
      <c r="AD2346">
        <f>IF(Raw_Data[[#This Row],[rasio]]&lt;0.2,1,IF(Raw_Data[[#This Row],[rasio]]&lt;0.3,2,IF(Raw_Data[[#This Row],[rasio]]&lt;0.4,3,4)))</f>
        <v>1</v>
      </c>
      <c r="AE2346">
        <f>IF(Raw_Data[[#This Row],[kategori_dp]]="High",1,IF(Raw_Data[[#This Row],[kategori_dp]]="Medium",2,3))</f>
        <v>1</v>
      </c>
      <c r="AF2346">
        <f>IF(Raw_Data[[#This Row],[tenor_bulan]]&lt;=24,1,IF(Raw_Data[[#This Row],[tenor_bulan]]&lt;=36,2,IF(Raw_Data[[#This Row],[tenor_bulan]]&lt;=48,3,4)))</f>
        <v>3</v>
      </c>
      <c r="AG2346">
        <f>IF(Raw_Data[[#This Row],[jumlah_kali_telat]]=0,0,IF(Raw_Data[[#This Row],[jumlah_kali_telat]]&lt;=2,2,4))</f>
        <v>4</v>
      </c>
      <c r="AH2346">
        <f>Raw_Data[[#This Row],[Skor_Rasio]]+Raw_Data[[#This Row],[Skor_DP]]+Raw_Data[[#This Row],[Skor_Tenor]]+Raw_Data[[#This Row],[Skor_Telat]]</f>
        <v>9</v>
      </c>
      <c r="AI2346" t="str">
        <f>IF(Raw_Data[[#This Row],[Risk_Score]]&lt;=6,"Low Risk",IF(Raw_Data[[#This Row],[Risk_Score]]&lt;=8,"Medium Risk","High Risk"))</f>
        <v>High Risk</v>
      </c>
      <c r="AJ2346">
        <f ca="1">IFERROR(DATEDIF(Raw_Data[[#This Row],[tanggal_pengajuan]],TODAY(),"m"),"N/A")</f>
        <v>7</v>
      </c>
      <c r="AK2346" t="str">
        <f ca="1">IF(ISNUMBER(Raw_Data[[#This Row],[MOB]]),IF(Raw_Data[[#This Row],[MOB]]&lt;6,"0-5 bulan",IF(Raw_Data[[#This Row],[MOB]]&lt;12,"6-11 bulan",IF(Raw_Data[[#This Row],[MOB]]&lt;24,"12-23 bulan","24+ bulan"))),"N/A")</f>
        <v>6-11 bulan</v>
      </c>
    </row>
    <row r="2347" spans="1:37" ht="14.25" customHeight="1" x14ac:dyDescent="0.45">
      <c r="A2347" t="s">
        <v>5377</v>
      </c>
      <c r="B2347" s="64">
        <v>46063</v>
      </c>
      <c r="C2347" s="1" t="str">
        <f t="shared" si="36"/>
        <v>February</v>
      </c>
      <c r="D2347" t="s">
        <v>4865</v>
      </c>
      <c r="E2347" t="s">
        <v>5378</v>
      </c>
      <c r="F2347">
        <v>41</v>
      </c>
      <c r="G2347" t="s">
        <v>40</v>
      </c>
      <c r="H2347" t="s">
        <v>101</v>
      </c>
      <c r="I2347" s="2">
        <v>3288000</v>
      </c>
      <c r="J2347" s="3">
        <f>Raw_Data[[#This Row],[cicilan_per_bulan]]/Raw_Data[[#This Row],[penghasilan_bulanan]]</f>
        <v>0.37496958637469585</v>
      </c>
      <c r="K2347" t="s">
        <v>286</v>
      </c>
      <c r="L2347" t="s">
        <v>154</v>
      </c>
      <c r="M2347" t="s">
        <v>55</v>
      </c>
      <c r="N2347" t="s">
        <v>147</v>
      </c>
      <c r="O2347" t="s">
        <v>148</v>
      </c>
      <c r="P2347" s="2">
        <v>32768000</v>
      </c>
      <c r="Q2347" s="2">
        <v>9830000</v>
      </c>
      <c r="R2347" t="str">
        <f>IF(Raw_Data[[#This Row],[persen_dp]]&lt;15%,"Low",IF(Raw_Data[[#This Row],[persen_dp]]&gt;25%,"High","Medium"))</f>
        <v>High</v>
      </c>
      <c r="S2347" s="3">
        <v>0.3</v>
      </c>
      <c r="T2347">
        <v>24</v>
      </c>
      <c r="U2347">
        <v>0.14499999999999999</v>
      </c>
      <c r="V2347" s="2">
        <v>1232900</v>
      </c>
      <c r="W2347" s="2">
        <v>29589000</v>
      </c>
      <c r="X2347" t="str">
        <f>IF(OR(Raw_Data[[#This Row],[status_pembayaran]]="Macet",Raw_Data[[#This Row],[status_pembayaran]]="Kurang Lancar"),"Non Performing Loan","Performing")</f>
        <v>Performing</v>
      </c>
      <c r="Y2347" t="s">
        <v>47</v>
      </c>
      <c r="Z2347">
        <v>0</v>
      </c>
      <c r="AA2347">
        <v>0</v>
      </c>
      <c r="AB2347">
        <v>1</v>
      </c>
      <c r="AC2347" t="s">
        <v>58</v>
      </c>
      <c r="AD2347">
        <f>IF(Raw_Data[[#This Row],[rasio]]&lt;0.2,1,IF(Raw_Data[[#This Row],[rasio]]&lt;0.3,2,IF(Raw_Data[[#This Row],[rasio]]&lt;0.4,3,4)))</f>
        <v>3</v>
      </c>
      <c r="AE2347">
        <f>IF(Raw_Data[[#This Row],[kategori_dp]]="High",1,IF(Raw_Data[[#This Row],[kategori_dp]]="Medium",2,3))</f>
        <v>1</v>
      </c>
      <c r="AF2347">
        <f>IF(Raw_Data[[#This Row],[tenor_bulan]]&lt;=24,1,IF(Raw_Data[[#This Row],[tenor_bulan]]&lt;=36,2,IF(Raw_Data[[#This Row],[tenor_bulan]]&lt;=48,3,4)))</f>
        <v>1</v>
      </c>
      <c r="AG2347">
        <f>IF(Raw_Data[[#This Row],[jumlah_kali_telat]]=0,0,IF(Raw_Data[[#This Row],[jumlah_kali_telat]]&lt;=2,2,4))</f>
        <v>0</v>
      </c>
      <c r="AH2347">
        <f>Raw_Data[[#This Row],[Skor_Rasio]]+Raw_Data[[#This Row],[Skor_DP]]+Raw_Data[[#This Row],[Skor_Tenor]]+Raw_Data[[#This Row],[Skor_Telat]]</f>
        <v>5</v>
      </c>
      <c r="AI2347" t="str">
        <f>IF(Raw_Data[[#This Row],[Risk_Score]]&lt;=6,"Low Risk",IF(Raw_Data[[#This Row],[Risk_Score]]&lt;=8,"Medium Risk","High Risk"))</f>
        <v>Low Risk</v>
      </c>
      <c r="AJ2347">
        <f ca="1">IFERROR(DATEDIF(Raw_Data[[#This Row],[tanggal_pengajuan]],TODAY(),"m"),"N/A")</f>
        <v>8</v>
      </c>
      <c r="AK2347" t="str">
        <f ca="1">IF(ISNUMBER(Raw_Data[[#This Row],[MOB]]),IF(Raw_Data[[#This Row],[MOB]]&lt;6,"0-5 bulan",IF(Raw_Data[[#This Row],[MOB]]&lt;12,"6-11 bulan",IF(Raw_Data[[#This Row],[MOB]]&lt;24,"12-23 bulan","24+ bulan"))),"N/A")</f>
        <v>6-11 bulan</v>
      </c>
    </row>
    <row r="2348" spans="1:37" ht="14.25" customHeight="1" x14ac:dyDescent="0.45">
      <c r="A2348" t="s">
        <v>5379</v>
      </c>
      <c r="B2348" s="64">
        <v>46107</v>
      </c>
      <c r="C2348" s="1" t="str">
        <f t="shared" si="36"/>
        <v>March</v>
      </c>
      <c r="D2348" t="s">
        <v>1508</v>
      </c>
      <c r="E2348" t="s">
        <v>5380</v>
      </c>
      <c r="F2348">
        <v>35</v>
      </c>
      <c r="G2348" t="s">
        <v>40</v>
      </c>
      <c r="H2348" t="s">
        <v>96</v>
      </c>
      <c r="I2348" s="2">
        <v>5411000</v>
      </c>
      <c r="J2348" s="3">
        <f>Raw_Data[[#This Row],[cicilan_per_bulan]]/Raw_Data[[#This Row],[penghasilan_bulanan]]</f>
        <v>0.38148216595823325</v>
      </c>
      <c r="K2348" t="s">
        <v>205</v>
      </c>
      <c r="L2348" t="s">
        <v>110</v>
      </c>
      <c r="M2348" t="s">
        <v>44</v>
      </c>
      <c r="N2348" t="s">
        <v>129</v>
      </c>
      <c r="O2348" t="s">
        <v>130</v>
      </c>
      <c r="P2348" s="2">
        <v>24037000</v>
      </c>
      <c r="Q2348" s="2">
        <v>2404000</v>
      </c>
      <c r="R2348" t="str">
        <f>IF(Raw_Data[[#This Row],[persen_dp]]&lt;15%,"Low",IF(Raw_Data[[#This Row],[persen_dp]]&gt;25%,"High","Medium"))</f>
        <v>Low</v>
      </c>
      <c r="S2348" s="3">
        <v>0.1</v>
      </c>
      <c r="T2348">
        <v>12</v>
      </c>
      <c r="U2348">
        <v>0.14499999999999999</v>
      </c>
      <c r="V2348" s="2">
        <v>2064200</v>
      </c>
      <c r="W2348" s="2">
        <v>24770000</v>
      </c>
      <c r="X2348" t="str">
        <f>IF(OR(Raw_Data[[#This Row],[status_pembayaran]]="Macet",Raw_Data[[#This Row],[status_pembayaran]]="Kurang Lancar"),"Non Performing Loan","Performing")</f>
        <v>Performing</v>
      </c>
      <c r="Y2348" t="s">
        <v>47</v>
      </c>
      <c r="Z2348">
        <v>0</v>
      </c>
      <c r="AA2348">
        <v>0</v>
      </c>
      <c r="AB2348">
        <v>1</v>
      </c>
      <c r="AC2348" t="s">
        <v>74</v>
      </c>
      <c r="AD2348">
        <f>IF(Raw_Data[[#This Row],[rasio]]&lt;0.2,1,IF(Raw_Data[[#This Row],[rasio]]&lt;0.3,2,IF(Raw_Data[[#This Row],[rasio]]&lt;0.4,3,4)))</f>
        <v>3</v>
      </c>
      <c r="AE2348">
        <f>IF(Raw_Data[[#This Row],[kategori_dp]]="High",1,IF(Raw_Data[[#This Row],[kategori_dp]]="Medium",2,3))</f>
        <v>3</v>
      </c>
      <c r="AF2348">
        <f>IF(Raw_Data[[#This Row],[tenor_bulan]]&lt;=24,1,IF(Raw_Data[[#This Row],[tenor_bulan]]&lt;=36,2,IF(Raw_Data[[#This Row],[tenor_bulan]]&lt;=48,3,4)))</f>
        <v>1</v>
      </c>
      <c r="AG2348">
        <f>IF(Raw_Data[[#This Row],[jumlah_kali_telat]]=0,0,IF(Raw_Data[[#This Row],[jumlah_kali_telat]]&lt;=2,2,4))</f>
        <v>0</v>
      </c>
      <c r="AH2348">
        <f>Raw_Data[[#This Row],[Skor_Rasio]]+Raw_Data[[#This Row],[Skor_DP]]+Raw_Data[[#This Row],[Skor_Tenor]]+Raw_Data[[#This Row],[Skor_Telat]]</f>
        <v>7</v>
      </c>
      <c r="AI2348" t="str">
        <f>IF(Raw_Data[[#This Row],[Risk_Score]]&lt;=6,"Low Risk",IF(Raw_Data[[#This Row],[Risk_Score]]&lt;=8,"Medium Risk","High Risk"))</f>
        <v>Medium Risk</v>
      </c>
      <c r="AJ2348">
        <f ca="1">IFERROR(DATEDIF(Raw_Data[[#This Row],[tanggal_pengajuan]],TODAY(),"m"),"N/A")</f>
        <v>6</v>
      </c>
      <c r="AK2348" t="str">
        <f ca="1">IF(ISNUMBER(Raw_Data[[#This Row],[MOB]]),IF(Raw_Data[[#This Row],[MOB]]&lt;6,"0-5 bulan",IF(Raw_Data[[#This Row],[MOB]]&lt;12,"6-11 bulan",IF(Raw_Data[[#This Row],[MOB]]&lt;24,"12-23 bulan","24+ bulan"))),"N/A")</f>
        <v>6-11 bulan</v>
      </c>
    </row>
    <row r="2349" spans="1:37" ht="14.25" customHeight="1" x14ac:dyDescent="0.45">
      <c r="A2349" t="s">
        <v>5381</v>
      </c>
      <c r="B2349" s="64">
        <v>46179</v>
      </c>
      <c r="C2349" s="1" t="str">
        <f t="shared" si="36"/>
        <v>June</v>
      </c>
      <c r="D2349" t="s">
        <v>2283</v>
      </c>
      <c r="E2349" t="s">
        <v>5382</v>
      </c>
      <c r="F2349">
        <v>40</v>
      </c>
      <c r="G2349" t="s">
        <v>40</v>
      </c>
      <c r="H2349" t="s">
        <v>90</v>
      </c>
      <c r="I2349" s="2">
        <v>4394000</v>
      </c>
      <c r="J2349" s="3">
        <f>Raw_Data[[#This Row],[cicilan_per_bulan]]/Raw_Data[[#This Row],[penghasilan_bulanan]]</f>
        <v>9.2694583522985888E-2</v>
      </c>
      <c r="K2349" t="s">
        <v>70</v>
      </c>
      <c r="L2349" t="s">
        <v>71</v>
      </c>
      <c r="M2349" t="s">
        <v>44</v>
      </c>
      <c r="N2349" t="s">
        <v>228</v>
      </c>
      <c r="O2349" t="s">
        <v>57</v>
      </c>
      <c r="P2349" s="2">
        <v>19038000</v>
      </c>
      <c r="Q2349" s="2">
        <v>6663000</v>
      </c>
      <c r="R2349" t="str">
        <f>IF(Raw_Data[[#This Row],[persen_dp]]&lt;15%,"Low",IF(Raw_Data[[#This Row],[persen_dp]]&gt;25%,"High","Medium"))</f>
        <v>High</v>
      </c>
      <c r="S2349" s="3">
        <v>0.35</v>
      </c>
      <c r="T2349">
        <v>48</v>
      </c>
      <c r="U2349">
        <v>0.14499999999999999</v>
      </c>
      <c r="V2349" s="2">
        <v>407300</v>
      </c>
      <c r="W2349" s="2">
        <v>19552000</v>
      </c>
      <c r="X2349" t="str">
        <f>IF(OR(Raw_Data[[#This Row],[status_pembayaran]]="Macet",Raw_Data[[#This Row],[status_pembayaran]]="Kurang Lancar"),"Non Performing Loan","Performing")</f>
        <v>Performing</v>
      </c>
      <c r="Y2349" t="s">
        <v>47</v>
      </c>
      <c r="Z2349">
        <v>0</v>
      </c>
      <c r="AA2349">
        <v>0</v>
      </c>
      <c r="AB2349">
        <v>1</v>
      </c>
      <c r="AC2349" t="s">
        <v>58</v>
      </c>
      <c r="AD2349">
        <f>IF(Raw_Data[[#This Row],[rasio]]&lt;0.2,1,IF(Raw_Data[[#This Row],[rasio]]&lt;0.3,2,IF(Raw_Data[[#This Row],[rasio]]&lt;0.4,3,4)))</f>
        <v>1</v>
      </c>
      <c r="AE2349">
        <f>IF(Raw_Data[[#This Row],[kategori_dp]]="High",1,IF(Raw_Data[[#This Row],[kategori_dp]]="Medium",2,3))</f>
        <v>1</v>
      </c>
      <c r="AF2349">
        <f>IF(Raw_Data[[#This Row],[tenor_bulan]]&lt;=24,1,IF(Raw_Data[[#This Row],[tenor_bulan]]&lt;=36,2,IF(Raw_Data[[#This Row],[tenor_bulan]]&lt;=48,3,4)))</f>
        <v>3</v>
      </c>
      <c r="AG2349">
        <f>IF(Raw_Data[[#This Row],[jumlah_kali_telat]]=0,0,IF(Raw_Data[[#This Row],[jumlah_kali_telat]]&lt;=2,2,4))</f>
        <v>0</v>
      </c>
      <c r="AH2349">
        <f>Raw_Data[[#This Row],[Skor_Rasio]]+Raw_Data[[#This Row],[Skor_DP]]+Raw_Data[[#This Row],[Skor_Tenor]]+Raw_Data[[#This Row],[Skor_Telat]]</f>
        <v>5</v>
      </c>
      <c r="AI2349" t="str">
        <f>IF(Raw_Data[[#This Row],[Risk_Score]]&lt;=6,"Low Risk",IF(Raw_Data[[#This Row],[Risk_Score]]&lt;=8,"Medium Risk","High Risk"))</f>
        <v>Low Risk</v>
      </c>
      <c r="AJ2349">
        <f ca="1">IFERROR(DATEDIF(Raw_Data[[#This Row],[tanggal_pengajuan]],TODAY(),"m"),"N/A")</f>
        <v>4</v>
      </c>
      <c r="AK2349" t="str">
        <f ca="1">IF(ISNUMBER(Raw_Data[[#This Row],[MOB]]),IF(Raw_Data[[#This Row],[MOB]]&lt;6,"0-5 bulan",IF(Raw_Data[[#This Row],[MOB]]&lt;12,"6-11 bulan",IF(Raw_Data[[#This Row],[MOB]]&lt;24,"12-23 bulan","24+ bulan"))),"N/A")</f>
        <v>0-5 bulan</v>
      </c>
    </row>
    <row r="2350" spans="1:37" ht="14.25" customHeight="1" x14ac:dyDescent="0.45">
      <c r="A2350" t="s">
        <v>5383</v>
      </c>
      <c r="B2350" s="64">
        <v>46159</v>
      </c>
      <c r="C2350" s="1" t="str">
        <f t="shared" si="36"/>
        <v>May</v>
      </c>
      <c r="D2350" t="s">
        <v>1560</v>
      </c>
      <c r="E2350" t="s">
        <v>5384</v>
      </c>
      <c r="F2350">
        <v>45</v>
      </c>
      <c r="G2350" t="s">
        <v>40</v>
      </c>
      <c r="H2350" t="s">
        <v>90</v>
      </c>
      <c r="I2350" s="2">
        <v>6781000</v>
      </c>
      <c r="J2350" s="3">
        <f>Raw_Data[[#This Row],[cicilan_per_bulan]]/Raw_Data[[#This Row],[penghasilan_bulanan]]</f>
        <v>8.4707270314112959E-2</v>
      </c>
      <c r="K2350" t="s">
        <v>91</v>
      </c>
      <c r="L2350" t="s">
        <v>92</v>
      </c>
      <c r="M2350" t="s">
        <v>72</v>
      </c>
      <c r="N2350" t="s">
        <v>73</v>
      </c>
      <c r="O2350" t="s">
        <v>46</v>
      </c>
      <c r="P2350" s="2">
        <v>20586000</v>
      </c>
      <c r="Q2350" s="2">
        <v>6176000</v>
      </c>
      <c r="R2350" t="str">
        <f>IF(Raw_Data[[#This Row],[persen_dp]]&lt;15%,"Low",IF(Raw_Data[[#This Row],[persen_dp]]&gt;25%,"High","Medium"))</f>
        <v>High</v>
      </c>
      <c r="S2350" s="3">
        <v>0.3</v>
      </c>
      <c r="T2350">
        <v>36</v>
      </c>
      <c r="U2350">
        <v>0.14499999999999999</v>
      </c>
      <c r="V2350" s="2">
        <v>574400</v>
      </c>
      <c r="W2350" s="2">
        <v>20679000</v>
      </c>
      <c r="X2350" t="str">
        <f>IF(OR(Raw_Data[[#This Row],[status_pembayaran]]="Macet",Raw_Data[[#This Row],[status_pembayaran]]="Kurang Lancar"),"Non Performing Loan","Performing")</f>
        <v>Performing</v>
      </c>
      <c r="Y2350" t="s">
        <v>47</v>
      </c>
      <c r="Z2350">
        <v>0</v>
      </c>
      <c r="AA2350">
        <v>0</v>
      </c>
      <c r="AB2350">
        <v>1</v>
      </c>
      <c r="AD2350">
        <f>IF(Raw_Data[[#This Row],[rasio]]&lt;0.2,1,IF(Raw_Data[[#This Row],[rasio]]&lt;0.3,2,IF(Raw_Data[[#This Row],[rasio]]&lt;0.4,3,4)))</f>
        <v>1</v>
      </c>
      <c r="AE2350">
        <f>IF(Raw_Data[[#This Row],[kategori_dp]]="High",1,IF(Raw_Data[[#This Row],[kategori_dp]]="Medium",2,3))</f>
        <v>1</v>
      </c>
      <c r="AF2350">
        <f>IF(Raw_Data[[#This Row],[tenor_bulan]]&lt;=24,1,IF(Raw_Data[[#This Row],[tenor_bulan]]&lt;=36,2,IF(Raw_Data[[#This Row],[tenor_bulan]]&lt;=48,3,4)))</f>
        <v>2</v>
      </c>
      <c r="AG2350">
        <f>IF(Raw_Data[[#This Row],[jumlah_kali_telat]]=0,0,IF(Raw_Data[[#This Row],[jumlah_kali_telat]]&lt;=2,2,4))</f>
        <v>0</v>
      </c>
      <c r="AH2350">
        <f>Raw_Data[[#This Row],[Skor_Rasio]]+Raw_Data[[#This Row],[Skor_DP]]+Raw_Data[[#This Row],[Skor_Tenor]]+Raw_Data[[#This Row],[Skor_Telat]]</f>
        <v>4</v>
      </c>
      <c r="AI2350" t="str">
        <f>IF(Raw_Data[[#This Row],[Risk_Score]]&lt;=6,"Low Risk",IF(Raw_Data[[#This Row],[Risk_Score]]&lt;=8,"Medium Risk","High Risk"))</f>
        <v>Low Risk</v>
      </c>
      <c r="AJ2350">
        <f ca="1">IFERROR(DATEDIF(Raw_Data[[#This Row],[tanggal_pengajuan]],TODAY(),"m"),"N/A")</f>
        <v>5</v>
      </c>
      <c r="AK2350" t="str">
        <f ca="1">IF(ISNUMBER(Raw_Data[[#This Row],[MOB]]),IF(Raw_Data[[#This Row],[MOB]]&lt;6,"0-5 bulan",IF(Raw_Data[[#This Row],[MOB]]&lt;12,"6-11 bulan",IF(Raw_Data[[#This Row],[MOB]]&lt;24,"12-23 bulan","24+ bulan"))),"N/A")</f>
        <v>0-5 bulan</v>
      </c>
    </row>
    <row r="2351" spans="1:37" ht="14.25" customHeight="1" x14ac:dyDescent="0.45">
      <c r="A2351" t="s">
        <v>5385</v>
      </c>
      <c r="B2351" s="64">
        <v>46045</v>
      </c>
      <c r="C2351" s="1" t="str">
        <f t="shared" si="36"/>
        <v>January</v>
      </c>
      <c r="D2351" t="s">
        <v>418</v>
      </c>
      <c r="E2351" t="s">
        <v>5386</v>
      </c>
      <c r="F2351">
        <v>41</v>
      </c>
      <c r="G2351" t="s">
        <v>40</v>
      </c>
      <c r="H2351" t="s">
        <v>52</v>
      </c>
      <c r="I2351" s="2">
        <v>3928000</v>
      </c>
      <c r="J2351" s="3">
        <f>Raw_Data[[#This Row],[cicilan_per_bulan]]/Raw_Data[[#This Row],[penghasilan_bulanan]]</f>
        <v>0.27293788187372708</v>
      </c>
      <c r="K2351" t="s">
        <v>192</v>
      </c>
      <c r="L2351" t="s">
        <v>128</v>
      </c>
      <c r="M2351" t="s">
        <v>44</v>
      </c>
      <c r="N2351" t="s">
        <v>83</v>
      </c>
      <c r="O2351" t="s">
        <v>57</v>
      </c>
      <c r="P2351" s="2">
        <v>18726000</v>
      </c>
      <c r="Q2351" s="2">
        <v>7490000</v>
      </c>
      <c r="R2351" t="str">
        <f>IF(Raw_Data[[#This Row],[persen_dp]]&lt;15%,"Low",IF(Raw_Data[[#This Row],[persen_dp]]&gt;25%,"High","Medium"))</f>
        <v>High</v>
      </c>
      <c r="S2351" s="3">
        <v>0.4</v>
      </c>
      <c r="T2351">
        <v>12</v>
      </c>
      <c r="U2351">
        <v>0.14499999999999999</v>
      </c>
      <c r="V2351" s="2">
        <v>1072100</v>
      </c>
      <c r="W2351" s="2">
        <v>12865000</v>
      </c>
      <c r="X2351" t="str">
        <f>IF(OR(Raw_Data[[#This Row],[status_pembayaran]]="Macet",Raw_Data[[#This Row],[status_pembayaran]]="Kurang Lancar"),"Non Performing Loan","Performing")</f>
        <v>Performing</v>
      </c>
      <c r="Y2351" t="s">
        <v>47</v>
      </c>
      <c r="Z2351">
        <v>0</v>
      </c>
      <c r="AA2351">
        <v>0</v>
      </c>
      <c r="AB2351">
        <v>1</v>
      </c>
      <c r="AD2351">
        <f>IF(Raw_Data[[#This Row],[rasio]]&lt;0.2,1,IF(Raw_Data[[#This Row],[rasio]]&lt;0.3,2,IF(Raw_Data[[#This Row],[rasio]]&lt;0.4,3,4)))</f>
        <v>2</v>
      </c>
      <c r="AE2351">
        <f>IF(Raw_Data[[#This Row],[kategori_dp]]="High",1,IF(Raw_Data[[#This Row],[kategori_dp]]="Medium",2,3))</f>
        <v>1</v>
      </c>
      <c r="AF2351">
        <f>IF(Raw_Data[[#This Row],[tenor_bulan]]&lt;=24,1,IF(Raw_Data[[#This Row],[tenor_bulan]]&lt;=36,2,IF(Raw_Data[[#This Row],[tenor_bulan]]&lt;=48,3,4)))</f>
        <v>1</v>
      </c>
      <c r="AG2351">
        <f>IF(Raw_Data[[#This Row],[jumlah_kali_telat]]=0,0,IF(Raw_Data[[#This Row],[jumlah_kali_telat]]&lt;=2,2,4))</f>
        <v>0</v>
      </c>
      <c r="AH2351">
        <f>Raw_Data[[#This Row],[Skor_Rasio]]+Raw_Data[[#This Row],[Skor_DP]]+Raw_Data[[#This Row],[Skor_Tenor]]+Raw_Data[[#This Row],[Skor_Telat]]</f>
        <v>4</v>
      </c>
      <c r="AI2351" t="str">
        <f>IF(Raw_Data[[#This Row],[Risk_Score]]&lt;=6,"Low Risk",IF(Raw_Data[[#This Row],[Risk_Score]]&lt;=8,"Medium Risk","High Risk"))</f>
        <v>Low Risk</v>
      </c>
      <c r="AJ2351">
        <f ca="1">IFERROR(DATEDIF(Raw_Data[[#This Row],[tanggal_pengajuan]],TODAY(),"m"),"N/A")</f>
        <v>9</v>
      </c>
      <c r="AK2351" t="str">
        <f ca="1">IF(ISNUMBER(Raw_Data[[#This Row],[MOB]]),IF(Raw_Data[[#This Row],[MOB]]&lt;6,"0-5 bulan",IF(Raw_Data[[#This Row],[MOB]]&lt;12,"6-11 bulan",IF(Raw_Data[[#This Row],[MOB]]&lt;24,"12-23 bulan","24+ bulan"))),"N/A")</f>
        <v>6-11 bulan</v>
      </c>
    </row>
    <row r="2352" spans="1:37" ht="14.25" customHeight="1" x14ac:dyDescent="0.45">
      <c r="A2352" t="s">
        <v>5387</v>
      </c>
      <c r="B2352" s="64" t="s">
        <v>230</v>
      </c>
      <c r="C2352" s="1" t="str">
        <f t="shared" si="36"/>
        <v>Data Tidak Lengkap</v>
      </c>
      <c r="D2352" t="s">
        <v>210</v>
      </c>
      <c r="E2352" t="s">
        <v>230</v>
      </c>
      <c r="F2352">
        <v>26</v>
      </c>
      <c r="G2352" t="s">
        <v>40</v>
      </c>
      <c r="H2352" t="s">
        <v>108</v>
      </c>
      <c r="I2352" s="2">
        <v>5514000</v>
      </c>
      <c r="J2352" s="3">
        <f>Raw_Data[[#This Row],[cicilan_per_bulan]]/Raw_Data[[#This Row],[penghasilan_bulanan]]</f>
        <v>8.5110627493652516E-2</v>
      </c>
      <c r="K2352" t="s">
        <v>210</v>
      </c>
      <c r="L2352" t="s">
        <v>120</v>
      </c>
      <c r="M2352" t="s">
        <v>44</v>
      </c>
      <c r="N2352" t="s">
        <v>129</v>
      </c>
      <c r="O2352" t="s">
        <v>130</v>
      </c>
      <c r="P2352" s="2">
        <v>23762461</v>
      </c>
      <c r="Q2352" s="2">
        <v>9505000</v>
      </c>
      <c r="R2352" t="str">
        <f>IF(Raw_Data[[#This Row],[persen_dp]]&lt;15%,"Low",IF(Raw_Data[[#This Row],[persen_dp]]&gt;25%,"High","Medium"))</f>
        <v>High</v>
      </c>
      <c r="S2352" s="3">
        <v>0.4</v>
      </c>
      <c r="T2352">
        <v>48</v>
      </c>
      <c r="U2352">
        <v>0.14499999999999999</v>
      </c>
      <c r="V2352" s="2">
        <v>469300</v>
      </c>
      <c r="W2352" s="2">
        <v>22527000</v>
      </c>
      <c r="X2352" t="str">
        <f>IF(OR(Raw_Data[[#This Row],[status_pembayaran]]="Macet",Raw_Data[[#This Row],[status_pembayaran]]="Kurang Lancar"),"Non Performing Loan","Performing")</f>
        <v>Performing</v>
      </c>
      <c r="Y2352" t="s">
        <v>233</v>
      </c>
      <c r="Z2352">
        <v>0</v>
      </c>
      <c r="AA2352">
        <v>0</v>
      </c>
      <c r="AB2352">
        <v>1</v>
      </c>
      <c r="AC2352" t="s">
        <v>104</v>
      </c>
      <c r="AD2352">
        <f>IF(Raw_Data[[#This Row],[rasio]]&lt;0.2,1,IF(Raw_Data[[#This Row],[rasio]]&lt;0.3,2,IF(Raw_Data[[#This Row],[rasio]]&lt;0.4,3,4)))</f>
        <v>1</v>
      </c>
      <c r="AE2352">
        <f>IF(Raw_Data[[#This Row],[kategori_dp]]="High",1,IF(Raw_Data[[#This Row],[kategori_dp]]="Medium",2,3))</f>
        <v>1</v>
      </c>
      <c r="AF2352">
        <f>IF(Raw_Data[[#This Row],[tenor_bulan]]&lt;=24,1,IF(Raw_Data[[#This Row],[tenor_bulan]]&lt;=36,2,IF(Raw_Data[[#This Row],[tenor_bulan]]&lt;=48,3,4)))</f>
        <v>3</v>
      </c>
      <c r="AG2352">
        <f>IF(Raw_Data[[#This Row],[jumlah_kali_telat]]=0,0,IF(Raw_Data[[#This Row],[jumlah_kali_telat]]&lt;=2,2,4))</f>
        <v>0</v>
      </c>
      <c r="AH2352">
        <f>Raw_Data[[#This Row],[Skor_Rasio]]+Raw_Data[[#This Row],[Skor_DP]]+Raw_Data[[#This Row],[Skor_Tenor]]+Raw_Data[[#This Row],[Skor_Telat]]</f>
        <v>5</v>
      </c>
      <c r="AI2352" t="str">
        <f>IF(Raw_Data[[#This Row],[Risk_Score]]&lt;=6,"Low Risk",IF(Raw_Data[[#This Row],[Risk_Score]]&lt;=8,"Medium Risk","High Risk"))</f>
        <v>Low Risk</v>
      </c>
      <c r="AJ2352" t="str">
        <f ca="1">IFERROR(DATEDIF(Raw_Data[[#This Row],[tanggal_pengajuan]],TODAY(),"m"),"N/A")</f>
        <v>N/A</v>
      </c>
      <c r="AK2352" t="str">
        <f ca="1">IF(ISNUMBER(Raw_Data[[#This Row],[MOB]]),IF(Raw_Data[[#This Row],[MOB]]&lt;6,"0-5 bulan",IF(Raw_Data[[#This Row],[MOB]]&lt;12,"6-11 bulan",IF(Raw_Data[[#This Row],[MOB]]&lt;24,"12-23 bulan","24+ bulan"))),"N/A")</f>
        <v>N/A</v>
      </c>
    </row>
    <row r="2353" spans="1:37" ht="14.25" customHeight="1" x14ac:dyDescent="0.45">
      <c r="A2353" t="s">
        <v>5388</v>
      </c>
      <c r="B2353" s="64">
        <v>46098</v>
      </c>
      <c r="C2353" s="1" t="str">
        <f t="shared" si="36"/>
        <v>March</v>
      </c>
      <c r="D2353" t="s">
        <v>406</v>
      </c>
      <c r="E2353" t="s">
        <v>5389</v>
      </c>
      <c r="F2353">
        <v>28</v>
      </c>
      <c r="G2353" t="s">
        <v>51</v>
      </c>
      <c r="H2353" t="s">
        <v>176</v>
      </c>
      <c r="I2353" s="2">
        <v>5446000</v>
      </c>
      <c r="J2353" s="3">
        <f>Raw_Data[[#This Row],[cicilan_per_bulan]]/Raw_Data[[#This Row],[penghasilan_bulanan]]</f>
        <v>0.1987146529562982</v>
      </c>
      <c r="K2353" t="s">
        <v>286</v>
      </c>
      <c r="L2353" t="s">
        <v>154</v>
      </c>
      <c r="M2353" t="s">
        <v>44</v>
      </c>
      <c r="N2353" t="s">
        <v>45</v>
      </c>
      <c r="O2353" t="s">
        <v>46</v>
      </c>
      <c r="P2353" s="2">
        <v>24614000</v>
      </c>
      <c r="Q2353" s="2">
        <v>8615000</v>
      </c>
      <c r="R2353" t="str">
        <f>IF(Raw_Data[[#This Row],[persen_dp]]&lt;15%,"Low",IF(Raw_Data[[#This Row],[persen_dp]]&gt;25%,"High","Medium"))</f>
        <v>High</v>
      </c>
      <c r="S2353" s="3">
        <v>0.35</v>
      </c>
      <c r="T2353">
        <v>18</v>
      </c>
      <c r="U2353">
        <v>0.14499999999999999</v>
      </c>
      <c r="V2353" s="2">
        <v>1082200</v>
      </c>
      <c r="W2353" s="2">
        <v>19479000</v>
      </c>
      <c r="X2353" t="str">
        <f>IF(OR(Raw_Data[[#This Row],[status_pembayaran]]="Macet",Raw_Data[[#This Row],[status_pembayaran]]="Kurang Lancar"),"Non Performing Loan","Performing")</f>
        <v>Performing</v>
      </c>
      <c r="Y2353" t="s">
        <v>47</v>
      </c>
      <c r="Z2353">
        <v>0</v>
      </c>
      <c r="AA2353">
        <v>0</v>
      </c>
      <c r="AB2353">
        <v>1</v>
      </c>
      <c r="AD2353">
        <f>IF(Raw_Data[[#This Row],[rasio]]&lt;0.2,1,IF(Raw_Data[[#This Row],[rasio]]&lt;0.3,2,IF(Raw_Data[[#This Row],[rasio]]&lt;0.4,3,4)))</f>
        <v>1</v>
      </c>
      <c r="AE2353">
        <f>IF(Raw_Data[[#This Row],[kategori_dp]]="High",1,IF(Raw_Data[[#This Row],[kategori_dp]]="Medium",2,3))</f>
        <v>1</v>
      </c>
      <c r="AF2353">
        <f>IF(Raw_Data[[#This Row],[tenor_bulan]]&lt;=24,1,IF(Raw_Data[[#This Row],[tenor_bulan]]&lt;=36,2,IF(Raw_Data[[#This Row],[tenor_bulan]]&lt;=48,3,4)))</f>
        <v>1</v>
      </c>
      <c r="AG2353">
        <f>IF(Raw_Data[[#This Row],[jumlah_kali_telat]]=0,0,IF(Raw_Data[[#This Row],[jumlah_kali_telat]]&lt;=2,2,4))</f>
        <v>0</v>
      </c>
      <c r="AH2353">
        <f>Raw_Data[[#This Row],[Skor_Rasio]]+Raw_Data[[#This Row],[Skor_DP]]+Raw_Data[[#This Row],[Skor_Tenor]]+Raw_Data[[#This Row],[Skor_Telat]]</f>
        <v>3</v>
      </c>
      <c r="AI2353" t="str">
        <f>IF(Raw_Data[[#This Row],[Risk_Score]]&lt;=6,"Low Risk",IF(Raw_Data[[#This Row],[Risk_Score]]&lt;=8,"Medium Risk","High Risk"))</f>
        <v>Low Risk</v>
      </c>
      <c r="AJ2353">
        <f ca="1">IFERROR(DATEDIF(Raw_Data[[#This Row],[tanggal_pengajuan]],TODAY(),"m"),"N/A")</f>
        <v>7</v>
      </c>
      <c r="AK2353" t="str">
        <f ca="1">IF(ISNUMBER(Raw_Data[[#This Row],[MOB]]),IF(Raw_Data[[#This Row],[MOB]]&lt;6,"0-5 bulan",IF(Raw_Data[[#This Row],[MOB]]&lt;12,"6-11 bulan",IF(Raw_Data[[#This Row],[MOB]]&lt;24,"12-23 bulan","24+ bulan"))),"N/A")</f>
        <v>6-11 bulan</v>
      </c>
    </row>
    <row r="2354" spans="1:37" ht="14.25" customHeight="1" x14ac:dyDescent="0.45">
      <c r="A2354" t="s">
        <v>5390</v>
      </c>
      <c r="B2354" s="64">
        <v>46146</v>
      </c>
      <c r="C2354" s="1" t="str">
        <f t="shared" si="36"/>
        <v>May</v>
      </c>
      <c r="D2354" t="s">
        <v>2070</v>
      </c>
      <c r="E2354" t="s">
        <v>5391</v>
      </c>
      <c r="F2354">
        <v>22</v>
      </c>
      <c r="G2354" t="s">
        <v>51</v>
      </c>
      <c r="H2354" t="s">
        <v>108</v>
      </c>
      <c r="I2354" s="2">
        <v>5604000</v>
      </c>
      <c r="J2354" s="3">
        <f>Raw_Data[[#This Row],[cicilan_per_bulan]]/Raw_Data[[#This Row],[penghasilan_bulanan]]</f>
        <v>0.14172019985724482</v>
      </c>
      <c r="K2354" t="s">
        <v>70</v>
      </c>
      <c r="L2354" t="s">
        <v>71</v>
      </c>
      <c r="M2354" t="s">
        <v>44</v>
      </c>
      <c r="N2354" t="s">
        <v>129</v>
      </c>
      <c r="O2354" t="s">
        <v>130</v>
      </c>
      <c r="P2354" s="2">
        <v>24627000</v>
      </c>
      <c r="Q2354" s="2">
        <v>9851000</v>
      </c>
      <c r="R2354" t="str">
        <f>IF(Raw_Data[[#This Row],[persen_dp]]&lt;15%,"Low",IF(Raw_Data[[#This Row],[persen_dp]]&gt;25%,"High","Medium"))</f>
        <v>High</v>
      </c>
      <c r="S2354" s="3">
        <v>0.4</v>
      </c>
      <c r="T2354">
        <v>24</v>
      </c>
      <c r="U2354">
        <v>0.14499999999999999</v>
      </c>
      <c r="V2354" s="2">
        <v>794200</v>
      </c>
      <c r="W2354" s="2">
        <v>19061000</v>
      </c>
      <c r="X2354" t="str">
        <f>IF(OR(Raw_Data[[#This Row],[status_pembayaran]]="Macet",Raw_Data[[#This Row],[status_pembayaran]]="Kurang Lancar"),"Non Performing Loan","Performing")</f>
        <v>Performing</v>
      </c>
      <c r="Y2354" t="s">
        <v>47</v>
      </c>
      <c r="Z2354">
        <v>0</v>
      </c>
      <c r="AA2354">
        <v>0</v>
      </c>
      <c r="AB2354">
        <v>1</v>
      </c>
      <c r="AD2354">
        <f>IF(Raw_Data[[#This Row],[rasio]]&lt;0.2,1,IF(Raw_Data[[#This Row],[rasio]]&lt;0.3,2,IF(Raw_Data[[#This Row],[rasio]]&lt;0.4,3,4)))</f>
        <v>1</v>
      </c>
      <c r="AE2354">
        <f>IF(Raw_Data[[#This Row],[kategori_dp]]="High",1,IF(Raw_Data[[#This Row],[kategori_dp]]="Medium",2,3))</f>
        <v>1</v>
      </c>
      <c r="AF2354">
        <f>IF(Raw_Data[[#This Row],[tenor_bulan]]&lt;=24,1,IF(Raw_Data[[#This Row],[tenor_bulan]]&lt;=36,2,IF(Raw_Data[[#This Row],[tenor_bulan]]&lt;=48,3,4)))</f>
        <v>1</v>
      </c>
      <c r="AG2354">
        <f>IF(Raw_Data[[#This Row],[jumlah_kali_telat]]=0,0,IF(Raw_Data[[#This Row],[jumlah_kali_telat]]&lt;=2,2,4))</f>
        <v>0</v>
      </c>
      <c r="AH2354">
        <f>Raw_Data[[#This Row],[Skor_Rasio]]+Raw_Data[[#This Row],[Skor_DP]]+Raw_Data[[#This Row],[Skor_Tenor]]+Raw_Data[[#This Row],[Skor_Telat]]</f>
        <v>3</v>
      </c>
      <c r="AI2354" t="str">
        <f>IF(Raw_Data[[#This Row],[Risk_Score]]&lt;=6,"Low Risk",IF(Raw_Data[[#This Row],[Risk_Score]]&lt;=8,"Medium Risk","High Risk"))</f>
        <v>Low Risk</v>
      </c>
      <c r="AJ2354">
        <f ca="1">IFERROR(DATEDIF(Raw_Data[[#This Row],[tanggal_pengajuan]],TODAY(),"m"),"N/A")</f>
        <v>5</v>
      </c>
      <c r="AK2354" t="str">
        <f ca="1">IF(ISNUMBER(Raw_Data[[#This Row],[MOB]]),IF(Raw_Data[[#This Row],[MOB]]&lt;6,"0-5 bulan",IF(Raw_Data[[#This Row],[MOB]]&lt;12,"6-11 bulan",IF(Raw_Data[[#This Row],[MOB]]&lt;24,"12-23 bulan","24+ bulan"))),"N/A")</f>
        <v>0-5 bulan</v>
      </c>
    </row>
    <row r="2355" spans="1:37" ht="14.25" customHeight="1" x14ac:dyDescent="0.45">
      <c r="A2355" t="s">
        <v>5392</v>
      </c>
      <c r="B2355" s="64">
        <v>46148</v>
      </c>
      <c r="C2355" s="1" t="str">
        <f t="shared" si="36"/>
        <v>May</v>
      </c>
      <c r="D2355" t="s">
        <v>1445</v>
      </c>
      <c r="E2355" t="s">
        <v>5393</v>
      </c>
      <c r="F2355">
        <v>54</v>
      </c>
      <c r="G2355" t="s">
        <v>51</v>
      </c>
      <c r="H2355" t="s">
        <v>90</v>
      </c>
      <c r="I2355" s="2">
        <v>4304000</v>
      </c>
      <c r="J2355" s="3">
        <f>Raw_Data[[#This Row],[cicilan_per_bulan]]/Raw_Data[[#This Row],[penghasilan_bulanan]]</f>
        <v>0.17093401486988846</v>
      </c>
      <c r="K2355" t="s">
        <v>145</v>
      </c>
      <c r="L2355" t="s">
        <v>146</v>
      </c>
      <c r="M2355" t="s">
        <v>44</v>
      </c>
      <c r="N2355" t="s">
        <v>184</v>
      </c>
      <c r="O2355" t="s">
        <v>122</v>
      </c>
      <c r="P2355" s="2">
        <v>36554000</v>
      </c>
      <c r="Q2355" s="2">
        <v>10966000</v>
      </c>
      <c r="R2355" t="str">
        <f>IF(Raw_Data[[#This Row],[persen_dp]]&lt;15%,"Low",IF(Raw_Data[[#This Row],[persen_dp]]&gt;25%,"High","Medium"))</f>
        <v>High</v>
      </c>
      <c r="S2355" s="3">
        <v>0.3</v>
      </c>
      <c r="T2355">
        <v>60</v>
      </c>
      <c r="U2355">
        <v>0.14499999999999999</v>
      </c>
      <c r="V2355" s="2">
        <v>735700</v>
      </c>
      <c r="W2355" s="2">
        <v>44139000</v>
      </c>
      <c r="X2355" t="str">
        <f>IF(OR(Raw_Data[[#This Row],[status_pembayaran]]="Macet",Raw_Data[[#This Row],[status_pembayaran]]="Kurang Lancar"),"Non Performing Loan","Performing")</f>
        <v>Performing</v>
      </c>
      <c r="Y2355" t="s">
        <v>47</v>
      </c>
      <c r="Z2355">
        <v>0</v>
      </c>
      <c r="AA2355">
        <v>0</v>
      </c>
      <c r="AB2355">
        <v>1</v>
      </c>
      <c r="AC2355" t="s">
        <v>58</v>
      </c>
      <c r="AD2355">
        <f>IF(Raw_Data[[#This Row],[rasio]]&lt;0.2,1,IF(Raw_Data[[#This Row],[rasio]]&lt;0.3,2,IF(Raw_Data[[#This Row],[rasio]]&lt;0.4,3,4)))</f>
        <v>1</v>
      </c>
      <c r="AE2355">
        <f>IF(Raw_Data[[#This Row],[kategori_dp]]="High",1,IF(Raw_Data[[#This Row],[kategori_dp]]="Medium",2,3))</f>
        <v>1</v>
      </c>
      <c r="AF2355">
        <f>IF(Raw_Data[[#This Row],[tenor_bulan]]&lt;=24,1,IF(Raw_Data[[#This Row],[tenor_bulan]]&lt;=36,2,IF(Raw_Data[[#This Row],[tenor_bulan]]&lt;=48,3,4)))</f>
        <v>4</v>
      </c>
      <c r="AG2355">
        <f>IF(Raw_Data[[#This Row],[jumlah_kali_telat]]=0,0,IF(Raw_Data[[#This Row],[jumlah_kali_telat]]&lt;=2,2,4))</f>
        <v>0</v>
      </c>
      <c r="AH2355">
        <f>Raw_Data[[#This Row],[Skor_Rasio]]+Raw_Data[[#This Row],[Skor_DP]]+Raw_Data[[#This Row],[Skor_Tenor]]+Raw_Data[[#This Row],[Skor_Telat]]</f>
        <v>6</v>
      </c>
      <c r="AI2355" t="str">
        <f>IF(Raw_Data[[#This Row],[Risk_Score]]&lt;=6,"Low Risk",IF(Raw_Data[[#This Row],[Risk_Score]]&lt;=8,"Medium Risk","High Risk"))</f>
        <v>Low Risk</v>
      </c>
      <c r="AJ2355">
        <f ca="1">IFERROR(DATEDIF(Raw_Data[[#This Row],[tanggal_pengajuan]],TODAY(),"m"),"N/A")</f>
        <v>5</v>
      </c>
      <c r="AK2355" t="str">
        <f ca="1">IF(ISNUMBER(Raw_Data[[#This Row],[MOB]]),IF(Raw_Data[[#This Row],[MOB]]&lt;6,"0-5 bulan",IF(Raw_Data[[#This Row],[MOB]]&lt;12,"6-11 bulan",IF(Raw_Data[[#This Row],[MOB]]&lt;24,"12-23 bulan","24+ bulan"))),"N/A")</f>
        <v>0-5 bulan</v>
      </c>
    </row>
    <row r="2356" spans="1:37" ht="14.25" customHeight="1" x14ac:dyDescent="0.45">
      <c r="A2356" t="s">
        <v>5394</v>
      </c>
      <c r="B2356" s="64">
        <v>46157</v>
      </c>
      <c r="C2356" s="1" t="str">
        <f t="shared" ref="C2356:C2419" si="37">TEXT(B2356,"mmmm")</f>
        <v>May</v>
      </c>
      <c r="D2356" t="s">
        <v>1353</v>
      </c>
      <c r="E2356" t="s">
        <v>5395</v>
      </c>
      <c r="F2356">
        <v>23</v>
      </c>
      <c r="G2356" t="s">
        <v>51</v>
      </c>
      <c r="H2356" t="s">
        <v>41</v>
      </c>
      <c r="I2356" s="2">
        <v>5031000</v>
      </c>
      <c r="J2356" s="3">
        <f>Raw_Data[[#This Row],[cicilan_per_bulan]]/Raw_Data[[#This Row],[penghasilan_bulanan]]</f>
        <v>0.70993838203140525</v>
      </c>
      <c r="K2356" t="s">
        <v>102</v>
      </c>
      <c r="L2356" t="s">
        <v>103</v>
      </c>
      <c r="M2356" t="s">
        <v>55</v>
      </c>
      <c r="N2356" t="s">
        <v>395</v>
      </c>
      <c r="O2356" t="s">
        <v>396</v>
      </c>
      <c r="P2356" s="2">
        <v>62123000</v>
      </c>
      <c r="Q2356" s="2">
        <v>9318000</v>
      </c>
      <c r="R2356" t="str">
        <f>IF(Raw_Data[[#This Row],[persen_dp]]&lt;15%,"Low",IF(Raw_Data[[#This Row],[persen_dp]]&gt;25%,"High","Medium"))</f>
        <v>Medium</v>
      </c>
      <c r="S2356" s="3">
        <v>0.15</v>
      </c>
      <c r="T2356">
        <v>18</v>
      </c>
      <c r="U2356">
        <v>0.14499999999999999</v>
      </c>
      <c r="V2356" s="2">
        <v>3571700</v>
      </c>
      <c r="W2356" s="2">
        <v>64290000</v>
      </c>
      <c r="X2356" t="str">
        <f>IF(OR(Raw_Data[[#This Row],[status_pembayaran]]="Macet",Raw_Data[[#This Row],[status_pembayaran]]="Kurang Lancar"),"Non Performing Loan","Performing")</f>
        <v>Performing</v>
      </c>
      <c r="Y2356" t="s">
        <v>47</v>
      </c>
      <c r="Z2356">
        <v>0</v>
      </c>
      <c r="AA2356">
        <v>0</v>
      </c>
      <c r="AB2356">
        <v>1</v>
      </c>
      <c r="AD2356">
        <f>IF(Raw_Data[[#This Row],[rasio]]&lt;0.2,1,IF(Raw_Data[[#This Row],[rasio]]&lt;0.3,2,IF(Raw_Data[[#This Row],[rasio]]&lt;0.4,3,4)))</f>
        <v>4</v>
      </c>
      <c r="AE2356">
        <f>IF(Raw_Data[[#This Row],[kategori_dp]]="High",1,IF(Raw_Data[[#This Row],[kategori_dp]]="Medium",2,3))</f>
        <v>2</v>
      </c>
      <c r="AF2356">
        <f>IF(Raw_Data[[#This Row],[tenor_bulan]]&lt;=24,1,IF(Raw_Data[[#This Row],[tenor_bulan]]&lt;=36,2,IF(Raw_Data[[#This Row],[tenor_bulan]]&lt;=48,3,4)))</f>
        <v>1</v>
      </c>
      <c r="AG2356">
        <f>IF(Raw_Data[[#This Row],[jumlah_kali_telat]]=0,0,IF(Raw_Data[[#This Row],[jumlah_kali_telat]]&lt;=2,2,4))</f>
        <v>0</v>
      </c>
      <c r="AH2356">
        <f>Raw_Data[[#This Row],[Skor_Rasio]]+Raw_Data[[#This Row],[Skor_DP]]+Raw_Data[[#This Row],[Skor_Tenor]]+Raw_Data[[#This Row],[Skor_Telat]]</f>
        <v>7</v>
      </c>
      <c r="AI2356" t="str">
        <f>IF(Raw_Data[[#This Row],[Risk_Score]]&lt;=6,"Low Risk",IF(Raw_Data[[#This Row],[Risk_Score]]&lt;=8,"Medium Risk","High Risk"))</f>
        <v>Medium Risk</v>
      </c>
      <c r="AJ2356">
        <f ca="1">IFERROR(DATEDIF(Raw_Data[[#This Row],[tanggal_pengajuan]],TODAY(),"m"),"N/A")</f>
        <v>5</v>
      </c>
      <c r="AK2356" t="str">
        <f ca="1">IF(ISNUMBER(Raw_Data[[#This Row],[MOB]]),IF(Raw_Data[[#This Row],[MOB]]&lt;6,"0-5 bulan",IF(Raw_Data[[#This Row],[MOB]]&lt;12,"6-11 bulan",IF(Raw_Data[[#This Row],[MOB]]&lt;24,"12-23 bulan","24+ bulan"))),"N/A")</f>
        <v>0-5 bulan</v>
      </c>
    </row>
    <row r="2357" spans="1:37" ht="14.25" customHeight="1" x14ac:dyDescent="0.45">
      <c r="A2357" t="s">
        <v>5396</v>
      </c>
      <c r="B2357" s="64">
        <v>46154</v>
      </c>
      <c r="C2357" s="1" t="str">
        <f t="shared" si="37"/>
        <v>May</v>
      </c>
      <c r="D2357" t="s">
        <v>135</v>
      </c>
      <c r="E2357" t="s">
        <v>5397</v>
      </c>
      <c r="F2357">
        <v>48</v>
      </c>
      <c r="G2357" t="s">
        <v>51</v>
      </c>
      <c r="H2357" t="s">
        <v>90</v>
      </c>
      <c r="I2357" s="2">
        <v>4488000</v>
      </c>
      <c r="J2357" s="3">
        <f>Raw_Data[[#This Row],[cicilan_per_bulan]]/Raw_Data[[#This Row],[penghasilan_bulanan]]</f>
        <v>0.15267379679144386</v>
      </c>
      <c r="K2357" t="s">
        <v>53</v>
      </c>
      <c r="L2357" t="s">
        <v>54</v>
      </c>
      <c r="M2357" t="s">
        <v>72</v>
      </c>
      <c r="N2357" t="s">
        <v>73</v>
      </c>
      <c r="O2357" t="s">
        <v>46</v>
      </c>
      <c r="P2357" s="2">
        <v>21246000</v>
      </c>
      <c r="Q2357" s="2">
        <v>8498000</v>
      </c>
      <c r="R2357" t="str">
        <f>IF(Raw_Data[[#This Row],[persen_dp]]&lt;15%,"Low",IF(Raw_Data[[#This Row],[persen_dp]]&gt;25%,"High","Medium"))</f>
        <v>High</v>
      </c>
      <c r="S2357" s="3">
        <v>0.4</v>
      </c>
      <c r="T2357">
        <v>24</v>
      </c>
      <c r="U2357">
        <v>0.14499999999999999</v>
      </c>
      <c r="V2357" s="2">
        <v>685200</v>
      </c>
      <c r="W2357" s="2">
        <v>16445000</v>
      </c>
      <c r="X2357" t="str">
        <f>IF(OR(Raw_Data[[#This Row],[status_pembayaran]]="Macet",Raw_Data[[#This Row],[status_pembayaran]]="Kurang Lancar"),"Non Performing Loan","Performing")</f>
        <v>Performing</v>
      </c>
      <c r="Y2357" t="s">
        <v>47</v>
      </c>
      <c r="Z2357">
        <v>0</v>
      </c>
      <c r="AA2357">
        <v>0</v>
      </c>
      <c r="AB2357">
        <v>1</v>
      </c>
      <c r="AC2357" t="s">
        <v>74</v>
      </c>
      <c r="AD2357">
        <f>IF(Raw_Data[[#This Row],[rasio]]&lt;0.2,1,IF(Raw_Data[[#This Row],[rasio]]&lt;0.3,2,IF(Raw_Data[[#This Row],[rasio]]&lt;0.4,3,4)))</f>
        <v>1</v>
      </c>
      <c r="AE2357">
        <f>IF(Raw_Data[[#This Row],[kategori_dp]]="High",1,IF(Raw_Data[[#This Row],[kategori_dp]]="Medium",2,3))</f>
        <v>1</v>
      </c>
      <c r="AF2357">
        <f>IF(Raw_Data[[#This Row],[tenor_bulan]]&lt;=24,1,IF(Raw_Data[[#This Row],[tenor_bulan]]&lt;=36,2,IF(Raw_Data[[#This Row],[tenor_bulan]]&lt;=48,3,4)))</f>
        <v>1</v>
      </c>
      <c r="AG2357">
        <f>IF(Raw_Data[[#This Row],[jumlah_kali_telat]]=0,0,IF(Raw_Data[[#This Row],[jumlah_kali_telat]]&lt;=2,2,4))</f>
        <v>0</v>
      </c>
      <c r="AH2357">
        <f>Raw_Data[[#This Row],[Skor_Rasio]]+Raw_Data[[#This Row],[Skor_DP]]+Raw_Data[[#This Row],[Skor_Tenor]]+Raw_Data[[#This Row],[Skor_Telat]]</f>
        <v>3</v>
      </c>
      <c r="AI2357" t="str">
        <f>IF(Raw_Data[[#This Row],[Risk_Score]]&lt;=6,"Low Risk",IF(Raw_Data[[#This Row],[Risk_Score]]&lt;=8,"Medium Risk","High Risk"))</f>
        <v>Low Risk</v>
      </c>
      <c r="AJ2357">
        <f ca="1">IFERROR(DATEDIF(Raw_Data[[#This Row],[tanggal_pengajuan]],TODAY(),"m"),"N/A")</f>
        <v>5</v>
      </c>
      <c r="AK2357" t="str">
        <f ca="1">IF(ISNUMBER(Raw_Data[[#This Row],[MOB]]),IF(Raw_Data[[#This Row],[MOB]]&lt;6,"0-5 bulan",IF(Raw_Data[[#This Row],[MOB]]&lt;12,"6-11 bulan",IF(Raw_Data[[#This Row],[MOB]]&lt;24,"12-23 bulan","24+ bulan"))),"N/A")</f>
        <v>0-5 bulan</v>
      </c>
    </row>
    <row r="2358" spans="1:37" ht="14.25" customHeight="1" x14ac:dyDescent="0.45">
      <c r="A2358" t="s">
        <v>5398</v>
      </c>
      <c r="B2358" s="64">
        <v>46129</v>
      </c>
      <c r="C2358" s="1" t="str">
        <f t="shared" si="37"/>
        <v>April</v>
      </c>
      <c r="D2358" t="s">
        <v>1442</v>
      </c>
      <c r="E2358" t="s">
        <v>5399</v>
      </c>
      <c r="F2358">
        <v>58</v>
      </c>
      <c r="G2358" t="s">
        <v>40</v>
      </c>
      <c r="H2358" t="s">
        <v>108</v>
      </c>
      <c r="I2358" s="2">
        <v>4750000</v>
      </c>
      <c r="J2358" s="3">
        <f>Raw_Data[[#This Row],[cicilan_per_bulan]]/Raw_Data[[#This Row],[penghasilan_bulanan]]</f>
        <v>0.41141052631578945</v>
      </c>
      <c r="K2358" t="s">
        <v>268</v>
      </c>
      <c r="L2358" t="s">
        <v>110</v>
      </c>
      <c r="M2358" t="s">
        <v>44</v>
      </c>
      <c r="N2358" t="s">
        <v>129</v>
      </c>
      <c r="O2358" t="s">
        <v>130</v>
      </c>
      <c r="P2358" s="2">
        <v>24094000</v>
      </c>
      <c r="Q2358" s="2">
        <v>3614000</v>
      </c>
      <c r="R2358" t="str">
        <f>IF(Raw_Data[[#This Row],[persen_dp]]&lt;15%,"Low",IF(Raw_Data[[#This Row],[persen_dp]]&gt;25%,"High","Medium"))</f>
        <v>Medium</v>
      </c>
      <c r="S2358" s="3">
        <v>0.15</v>
      </c>
      <c r="T2358">
        <v>12</v>
      </c>
      <c r="U2358">
        <v>0.14499999999999999</v>
      </c>
      <c r="V2358" s="2">
        <v>1954200</v>
      </c>
      <c r="W2358" s="2">
        <v>23450000</v>
      </c>
      <c r="X2358" t="str">
        <f>IF(OR(Raw_Data[[#This Row],[status_pembayaran]]="Macet",Raw_Data[[#This Row],[status_pembayaran]]="Kurang Lancar"),"Non Performing Loan","Performing")</f>
        <v>Performing</v>
      </c>
      <c r="Y2358" t="s">
        <v>47</v>
      </c>
      <c r="Z2358">
        <v>0</v>
      </c>
      <c r="AA2358">
        <v>0</v>
      </c>
      <c r="AB2358">
        <v>1</v>
      </c>
      <c r="AC2358" t="s">
        <v>66</v>
      </c>
      <c r="AD2358">
        <f>IF(Raw_Data[[#This Row],[rasio]]&lt;0.2,1,IF(Raw_Data[[#This Row],[rasio]]&lt;0.3,2,IF(Raw_Data[[#This Row],[rasio]]&lt;0.4,3,4)))</f>
        <v>4</v>
      </c>
      <c r="AE2358">
        <f>IF(Raw_Data[[#This Row],[kategori_dp]]="High",1,IF(Raw_Data[[#This Row],[kategori_dp]]="Medium",2,3))</f>
        <v>2</v>
      </c>
      <c r="AF2358">
        <f>IF(Raw_Data[[#This Row],[tenor_bulan]]&lt;=24,1,IF(Raw_Data[[#This Row],[tenor_bulan]]&lt;=36,2,IF(Raw_Data[[#This Row],[tenor_bulan]]&lt;=48,3,4)))</f>
        <v>1</v>
      </c>
      <c r="AG2358">
        <f>IF(Raw_Data[[#This Row],[jumlah_kali_telat]]=0,0,IF(Raw_Data[[#This Row],[jumlah_kali_telat]]&lt;=2,2,4))</f>
        <v>0</v>
      </c>
      <c r="AH2358">
        <f>Raw_Data[[#This Row],[Skor_Rasio]]+Raw_Data[[#This Row],[Skor_DP]]+Raw_Data[[#This Row],[Skor_Tenor]]+Raw_Data[[#This Row],[Skor_Telat]]</f>
        <v>7</v>
      </c>
      <c r="AI2358" t="str">
        <f>IF(Raw_Data[[#This Row],[Risk_Score]]&lt;=6,"Low Risk",IF(Raw_Data[[#This Row],[Risk_Score]]&lt;=8,"Medium Risk","High Risk"))</f>
        <v>Medium Risk</v>
      </c>
      <c r="AJ2358">
        <f ca="1">IFERROR(DATEDIF(Raw_Data[[#This Row],[tanggal_pengajuan]],TODAY(),"m"),"N/A")</f>
        <v>6</v>
      </c>
      <c r="AK2358" t="str">
        <f ca="1">IF(ISNUMBER(Raw_Data[[#This Row],[MOB]]),IF(Raw_Data[[#This Row],[MOB]]&lt;6,"0-5 bulan",IF(Raw_Data[[#This Row],[MOB]]&lt;12,"6-11 bulan",IF(Raw_Data[[#This Row],[MOB]]&lt;24,"12-23 bulan","24+ bulan"))),"N/A")</f>
        <v>6-11 bulan</v>
      </c>
    </row>
    <row r="2359" spans="1:37" ht="14.25" customHeight="1" x14ac:dyDescent="0.45">
      <c r="A2359" t="s">
        <v>5400</v>
      </c>
      <c r="B2359" s="64">
        <v>46099</v>
      </c>
      <c r="C2359" s="1" t="str">
        <f t="shared" si="37"/>
        <v>March</v>
      </c>
      <c r="D2359" t="s">
        <v>585</v>
      </c>
      <c r="E2359" t="s">
        <v>5401</v>
      </c>
      <c r="F2359">
        <v>31</v>
      </c>
      <c r="G2359" t="s">
        <v>51</v>
      </c>
      <c r="H2359" t="s">
        <v>41</v>
      </c>
      <c r="I2359" s="2">
        <v>7402000</v>
      </c>
      <c r="J2359" s="3">
        <f>Raw_Data[[#This Row],[cicilan_per_bulan]]/Raw_Data[[#This Row],[penghasilan_bulanan]]</f>
        <v>0.39400162118346393</v>
      </c>
      <c r="K2359" t="s">
        <v>119</v>
      </c>
      <c r="L2359" t="s">
        <v>120</v>
      </c>
      <c r="M2359" t="s">
        <v>55</v>
      </c>
      <c r="N2359" t="s">
        <v>221</v>
      </c>
      <c r="O2359" t="s">
        <v>159</v>
      </c>
      <c r="P2359" s="2">
        <v>40754000</v>
      </c>
      <c r="Q2359" s="2">
        <v>10189000</v>
      </c>
      <c r="R2359" t="str">
        <f>IF(Raw_Data[[#This Row],[persen_dp]]&lt;15%,"Low",IF(Raw_Data[[#This Row],[persen_dp]]&gt;25%,"High","Medium"))</f>
        <v>Medium</v>
      </c>
      <c r="S2359" s="3">
        <v>0.25</v>
      </c>
      <c r="T2359">
        <v>12</v>
      </c>
      <c r="U2359">
        <v>0.14499999999999999</v>
      </c>
      <c r="V2359" s="2">
        <v>2916400</v>
      </c>
      <c r="W2359" s="2">
        <v>34997000</v>
      </c>
      <c r="X2359" t="str">
        <f>IF(OR(Raw_Data[[#This Row],[status_pembayaran]]="Macet",Raw_Data[[#This Row],[status_pembayaran]]="Kurang Lancar"),"Non Performing Loan","Performing")</f>
        <v>Performing</v>
      </c>
      <c r="Y2359" t="s">
        <v>47</v>
      </c>
      <c r="Z2359">
        <v>0</v>
      </c>
      <c r="AA2359">
        <v>0</v>
      </c>
      <c r="AB2359">
        <v>1</v>
      </c>
      <c r="AD2359">
        <f>IF(Raw_Data[[#This Row],[rasio]]&lt;0.2,1,IF(Raw_Data[[#This Row],[rasio]]&lt;0.3,2,IF(Raw_Data[[#This Row],[rasio]]&lt;0.4,3,4)))</f>
        <v>3</v>
      </c>
      <c r="AE2359">
        <f>IF(Raw_Data[[#This Row],[kategori_dp]]="High",1,IF(Raw_Data[[#This Row],[kategori_dp]]="Medium",2,3))</f>
        <v>2</v>
      </c>
      <c r="AF2359">
        <f>IF(Raw_Data[[#This Row],[tenor_bulan]]&lt;=24,1,IF(Raw_Data[[#This Row],[tenor_bulan]]&lt;=36,2,IF(Raw_Data[[#This Row],[tenor_bulan]]&lt;=48,3,4)))</f>
        <v>1</v>
      </c>
      <c r="AG2359">
        <f>IF(Raw_Data[[#This Row],[jumlah_kali_telat]]=0,0,IF(Raw_Data[[#This Row],[jumlah_kali_telat]]&lt;=2,2,4))</f>
        <v>0</v>
      </c>
      <c r="AH2359">
        <f>Raw_Data[[#This Row],[Skor_Rasio]]+Raw_Data[[#This Row],[Skor_DP]]+Raw_Data[[#This Row],[Skor_Tenor]]+Raw_Data[[#This Row],[Skor_Telat]]</f>
        <v>6</v>
      </c>
      <c r="AI2359" t="str">
        <f>IF(Raw_Data[[#This Row],[Risk_Score]]&lt;=6,"Low Risk",IF(Raw_Data[[#This Row],[Risk_Score]]&lt;=8,"Medium Risk","High Risk"))</f>
        <v>Low Risk</v>
      </c>
      <c r="AJ2359">
        <f ca="1">IFERROR(DATEDIF(Raw_Data[[#This Row],[tanggal_pengajuan]],TODAY(),"m"),"N/A")</f>
        <v>7</v>
      </c>
      <c r="AK2359" t="str">
        <f ca="1">IF(ISNUMBER(Raw_Data[[#This Row],[MOB]]),IF(Raw_Data[[#This Row],[MOB]]&lt;6,"0-5 bulan",IF(Raw_Data[[#This Row],[MOB]]&lt;12,"6-11 bulan",IF(Raw_Data[[#This Row],[MOB]]&lt;24,"12-23 bulan","24+ bulan"))),"N/A")</f>
        <v>6-11 bulan</v>
      </c>
    </row>
    <row r="2360" spans="1:37" ht="14.25" customHeight="1" x14ac:dyDescent="0.45">
      <c r="A2360" t="s">
        <v>5402</v>
      </c>
      <c r="B2360" s="64">
        <v>46073</v>
      </c>
      <c r="C2360" s="1" t="str">
        <f t="shared" si="37"/>
        <v>February</v>
      </c>
      <c r="D2360" t="s">
        <v>132</v>
      </c>
      <c r="E2360" t="s">
        <v>5403</v>
      </c>
      <c r="F2360">
        <v>24</v>
      </c>
      <c r="G2360" t="s">
        <v>40</v>
      </c>
      <c r="H2360" t="s">
        <v>41</v>
      </c>
      <c r="I2360" s="2">
        <v>7835000</v>
      </c>
      <c r="J2360" s="3">
        <f>Raw_Data[[#This Row],[cicilan_per_bulan]]/Raw_Data[[#This Row],[penghasilan_bulanan]]</f>
        <v>0.30613911933631144</v>
      </c>
      <c r="K2360" t="s">
        <v>286</v>
      </c>
      <c r="L2360" t="s">
        <v>154</v>
      </c>
      <c r="M2360" t="s">
        <v>55</v>
      </c>
      <c r="N2360" t="s">
        <v>231</v>
      </c>
      <c r="O2360" t="s">
        <v>232</v>
      </c>
      <c r="P2360" s="2">
        <v>38674000</v>
      </c>
      <c r="Q2360" s="2">
        <v>13536000</v>
      </c>
      <c r="R2360" t="str">
        <f>IF(Raw_Data[[#This Row],[persen_dp]]&lt;15%,"Low",IF(Raw_Data[[#This Row],[persen_dp]]&gt;25%,"High","Medium"))</f>
        <v>High</v>
      </c>
      <c r="S2360" s="3">
        <v>0.35</v>
      </c>
      <c r="T2360">
        <v>12</v>
      </c>
      <c r="U2360">
        <v>0.14499999999999999</v>
      </c>
      <c r="V2360" s="2">
        <v>2398600</v>
      </c>
      <c r="W2360" s="2">
        <v>28783000</v>
      </c>
      <c r="X2360" t="str">
        <f>IF(OR(Raw_Data[[#This Row],[status_pembayaran]]="Macet",Raw_Data[[#This Row],[status_pembayaran]]="Kurang Lancar"),"Non Performing Loan","Performing")</f>
        <v>Performing</v>
      </c>
      <c r="Y2360" t="s">
        <v>47</v>
      </c>
      <c r="Z2360">
        <v>0</v>
      </c>
      <c r="AA2360">
        <v>0</v>
      </c>
      <c r="AB2360">
        <v>1</v>
      </c>
      <c r="AC2360" t="s">
        <v>137</v>
      </c>
      <c r="AD2360">
        <f>IF(Raw_Data[[#This Row],[rasio]]&lt;0.2,1,IF(Raw_Data[[#This Row],[rasio]]&lt;0.3,2,IF(Raw_Data[[#This Row],[rasio]]&lt;0.4,3,4)))</f>
        <v>3</v>
      </c>
      <c r="AE2360">
        <f>IF(Raw_Data[[#This Row],[kategori_dp]]="High",1,IF(Raw_Data[[#This Row],[kategori_dp]]="Medium",2,3))</f>
        <v>1</v>
      </c>
      <c r="AF2360">
        <f>IF(Raw_Data[[#This Row],[tenor_bulan]]&lt;=24,1,IF(Raw_Data[[#This Row],[tenor_bulan]]&lt;=36,2,IF(Raw_Data[[#This Row],[tenor_bulan]]&lt;=48,3,4)))</f>
        <v>1</v>
      </c>
      <c r="AG2360">
        <f>IF(Raw_Data[[#This Row],[jumlah_kali_telat]]=0,0,IF(Raw_Data[[#This Row],[jumlah_kali_telat]]&lt;=2,2,4))</f>
        <v>0</v>
      </c>
      <c r="AH2360">
        <f>Raw_Data[[#This Row],[Skor_Rasio]]+Raw_Data[[#This Row],[Skor_DP]]+Raw_Data[[#This Row],[Skor_Tenor]]+Raw_Data[[#This Row],[Skor_Telat]]</f>
        <v>5</v>
      </c>
      <c r="AI2360" t="str">
        <f>IF(Raw_Data[[#This Row],[Risk_Score]]&lt;=6,"Low Risk",IF(Raw_Data[[#This Row],[Risk_Score]]&lt;=8,"Medium Risk","High Risk"))</f>
        <v>Low Risk</v>
      </c>
      <c r="AJ2360">
        <f ca="1">IFERROR(DATEDIF(Raw_Data[[#This Row],[tanggal_pengajuan]],TODAY(),"m"),"N/A")</f>
        <v>8</v>
      </c>
      <c r="AK2360" t="str">
        <f ca="1">IF(ISNUMBER(Raw_Data[[#This Row],[MOB]]),IF(Raw_Data[[#This Row],[MOB]]&lt;6,"0-5 bulan",IF(Raw_Data[[#This Row],[MOB]]&lt;12,"6-11 bulan",IF(Raw_Data[[#This Row],[MOB]]&lt;24,"12-23 bulan","24+ bulan"))),"N/A")</f>
        <v>6-11 bulan</v>
      </c>
    </row>
    <row r="2361" spans="1:37" ht="14.25" customHeight="1" x14ac:dyDescent="0.45">
      <c r="A2361" t="s">
        <v>5404</v>
      </c>
      <c r="B2361" s="64">
        <v>46159</v>
      </c>
      <c r="C2361" s="1" t="str">
        <f t="shared" si="37"/>
        <v>May</v>
      </c>
      <c r="D2361" t="s">
        <v>1321</v>
      </c>
      <c r="E2361" t="s">
        <v>5405</v>
      </c>
      <c r="F2361">
        <v>47</v>
      </c>
      <c r="G2361" t="s">
        <v>51</v>
      </c>
      <c r="H2361" t="s">
        <v>126</v>
      </c>
      <c r="I2361" s="2">
        <v>3845000</v>
      </c>
      <c r="J2361" s="3">
        <f>Raw_Data[[#This Row],[cicilan_per_bulan]]/Raw_Data[[#This Row],[penghasilan_bulanan]]</f>
        <v>0.23245773732119637</v>
      </c>
      <c r="K2361" t="s">
        <v>63</v>
      </c>
      <c r="L2361" t="s">
        <v>64</v>
      </c>
      <c r="M2361" t="s">
        <v>55</v>
      </c>
      <c r="N2361" t="s">
        <v>121</v>
      </c>
      <c r="O2361" t="s">
        <v>122</v>
      </c>
      <c r="P2361" s="2">
        <v>34496000</v>
      </c>
      <c r="Q2361" s="2">
        <v>12074000</v>
      </c>
      <c r="R2361" t="str">
        <f>IF(Raw_Data[[#This Row],[persen_dp]]&lt;15%,"Low",IF(Raw_Data[[#This Row],[persen_dp]]&gt;25%,"High","Medium"))</f>
        <v>High</v>
      </c>
      <c r="S2361" s="3">
        <v>0.35</v>
      </c>
      <c r="T2361">
        <v>36</v>
      </c>
      <c r="U2361">
        <v>0.14499999999999999</v>
      </c>
      <c r="V2361" s="2">
        <v>893800</v>
      </c>
      <c r="W2361" s="2">
        <v>32176000</v>
      </c>
      <c r="X2361" t="str">
        <f>IF(OR(Raw_Data[[#This Row],[status_pembayaran]]="Macet",Raw_Data[[#This Row],[status_pembayaran]]="Kurang Lancar"),"Non Performing Loan","Performing")</f>
        <v>Performing</v>
      </c>
      <c r="Y2361" t="s">
        <v>47</v>
      </c>
      <c r="Z2361">
        <v>0</v>
      </c>
      <c r="AA2361">
        <v>0</v>
      </c>
      <c r="AB2361">
        <v>1</v>
      </c>
      <c r="AD2361">
        <f>IF(Raw_Data[[#This Row],[rasio]]&lt;0.2,1,IF(Raw_Data[[#This Row],[rasio]]&lt;0.3,2,IF(Raw_Data[[#This Row],[rasio]]&lt;0.4,3,4)))</f>
        <v>2</v>
      </c>
      <c r="AE2361">
        <f>IF(Raw_Data[[#This Row],[kategori_dp]]="High",1,IF(Raw_Data[[#This Row],[kategori_dp]]="Medium",2,3))</f>
        <v>1</v>
      </c>
      <c r="AF2361">
        <f>IF(Raw_Data[[#This Row],[tenor_bulan]]&lt;=24,1,IF(Raw_Data[[#This Row],[tenor_bulan]]&lt;=36,2,IF(Raw_Data[[#This Row],[tenor_bulan]]&lt;=48,3,4)))</f>
        <v>2</v>
      </c>
      <c r="AG2361">
        <f>IF(Raw_Data[[#This Row],[jumlah_kali_telat]]=0,0,IF(Raw_Data[[#This Row],[jumlah_kali_telat]]&lt;=2,2,4))</f>
        <v>0</v>
      </c>
      <c r="AH2361">
        <f>Raw_Data[[#This Row],[Skor_Rasio]]+Raw_Data[[#This Row],[Skor_DP]]+Raw_Data[[#This Row],[Skor_Tenor]]+Raw_Data[[#This Row],[Skor_Telat]]</f>
        <v>5</v>
      </c>
      <c r="AI2361" t="str">
        <f>IF(Raw_Data[[#This Row],[Risk_Score]]&lt;=6,"Low Risk",IF(Raw_Data[[#This Row],[Risk_Score]]&lt;=8,"Medium Risk","High Risk"))</f>
        <v>Low Risk</v>
      </c>
      <c r="AJ2361">
        <f ca="1">IFERROR(DATEDIF(Raw_Data[[#This Row],[tanggal_pengajuan]],TODAY(),"m"),"N/A")</f>
        <v>5</v>
      </c>
      <c r="AK2361" t="str">
        <f ca="1">IF(ISNUMBER(Raw_Data[[#This Row],[MOB]]),IF(Raw_Data[[#This Row],[MOB]]&lt;6,"0-5 bulan",IF(Raw_Data[[#This Row],[MOB]]&lt;12,"6-11 bulan",IF(Raw_Data[[#This Row],[MOB]]&lt;24,"12-23 bulan","24+ bulan"))),"N/A")</f>
        <v>0-5 bulan</v>
      </c>
    </row>
    <row r="2362" spans="1:37" ht="14.25" customHeight="1" x14ac:dyDescent="0.45">
      <c r="A2362" t="s">
        <v>5406</v>
      </c>
      <c r="B2362" s="64">
        <v>46115</v>
      </c>
      <c r="C2362" s="1" t="str">
        <f t="shared" si="37"/>
        <v>April</v>
      </c>
      <c r="D2362" t="s">
        <v>5375</v>
      </c>
      <c r="E2362" t="s">
        <v>5407</v>
      </c>
      <c r="F2362">
        <v>31</v>
      </c>
      <c r="G2362" t="s">
        <v>51</v>
      </c>
      <c r="H2362" t="s">
        <v>52</v>
      </c>
      <c r="I2362" s="2">
        <v>11530000</v>
      </c>
      <c r="J2362" s="3">
        <f>Raw_Data[[#This Row],[cicilan_per_bulan]]/Raw_Data[[#This Row],[penghasilan_bulanan]]</f>
        <v>5.5732870771899395E-2</v>
      </c>
      <c r="K2362" t="s">
        <v>167</v>
      </c>
      <c r="L2362" t="s">
        <v>110</v>
      </c>
      <c r="M2362" t="s">
        <v>44</v>
      </c>
      <c r="N2362" t="s">
        <v>45</v>
      </c>
      <c r="O2362" t="s">
        <v>46</v>
      </c>
      <c r="P2362" s="2">
        <v>24403000</v>
      </c>
      <c r="Q2362" s="2">
        <v>4881000</v>
      </c>
      <c r="R2362" t="str">
        <f>IF(Raw_Data[[#This Row],[persen_dp]]&lt;15%,"Low",IF(Raw_Data[[#This Row],[persen_dp]]&gt;25%,"High","Medium"))</f>
        <v>Medium</v>
      </c>
      <c r="S2362" s="3">
        <v>0.2</v>
      </c>
      <c r="T2362">
        <v>48</v>
      </c>
      <c r="U2362">
        <v>0.14499999999999999</v>
      </c>
      <c r="V2362" s="2">
        <v>642600</v>
      </c>
      <c r="W2362" s="2">
        <v>30845000</v>
      </c>
      <c r="X2362" t="str">
        <f>IF(OR(Raw_Data[[#This Row],[status_pembayaran]]="Macet",Raw_Data[[#This Row],[status_pembayaran]]="Kurang Lancar"),"Non Performing Loan","Performing")</f>
        <v>Performing</v>
      </c>
      <c r="Y2362" t="s">
        <v>47</v>
      </c>
      <c r="Z2362">
        <v>0</v>
      </c>
      <c r="AA2362">
        <v>0</v>
      </c>
      <c r="AB2362">
        <v>1</v>
      </c>
      <c r="AC2362" t="s">
        <v>137</v>
      </c>
      <c r="AD2362">
        <f>IF(Raw_Data[[#This Row],[rasio]]&lt;0.2,1,IF(Raw_Data[[#This Row],[rasio]]&lt;0.3,2,IF(Raw_Data[[#This Row],[rasio]]&lt;0.4,3,4)))</f>
        <v>1</v>
      </c>
      <c r="AE2362">
        <f>IF(Raw_Data[[#This Row],[kategori_dp]]="High",1,IF(Raw_Data[[#This Row],[kategori_dp]]="Medium",2,3))</f>
        <v>2</v>
      </c>
      <c r="AF2362">
        <f>IF(Raw_Data[[#This Row],[tenor_bulan]]&lt;=24,1,IF(Raw_Data[[#This Row],[tenor_bulan]]&lt;=36,2,IF(Raw_Data[[#This Row],[tenor_bulan]]&lt;=48,3,4)))</f>
        <v>3</v>
      </c>
      <c r="AG2362">
        <f>IF(Raw_Data[[#This Row],[jumlah_kali_telat]]=0,0,IF(Raw_Data[[#This Row],[jumlah_kali_telat]]&lt;=2,2,4))</f>
        <v>0</v>
      </c>
      <c r="AH2362">
        <f>Raw_Data[[#This Row],[Skor_Rasio]]+Raw_Data[[#This Row],[Skor_DP]]+Raw_Data[[#This Row],[Skor_Tenor]]+Raw_Data[[#This Row],[Skor_Telat]]</f>
        <v>6</v>
      </c>
      <c r="AI2362" t="str">
        <f>IF(Raw_Data[[#This Row],[Risk_Score]]&lt;=6,"Low Risk",IF(Raw_Data[[#This Row],[Risk_Score]]&lt;=8,"Medium Risk","High Risk"))</f>
        <v>Low Risk</v>
      </c>
      <c r="AJ2362">
        <f ca="1">IFERROR(DATEDIF(Raw_Data[[#This Row],[tanggal_pengajuan]],TODAY(),"m"),"N/A")</f>
        <v>6</v>
      </c>
      <c r="AK2362" t="str">
        <f ca="1">IF(ISNUMBER(Raw_Data[[#This Row],[MOB]]),IF(Raw_Data[[#This Row],[MOB]]&lt;6,"0-5 bulan",IF(Raw_Data[[#This Row],[MOB]]&lt;12,"6-11 bulan",IF(Raw_Data[[#This Row],[MOB]]&lt;24,"12-23 bulan","24+ bulan"))),"N/A")</f>
        <v>6-11 bulan</v>
      </c>
    </row>
    <row r="2363" spans="1:37" ht="14.25" customHeight="1" x14ac:dyDescent="0.45">
      <c r="A2363" t="s">
        <v>5408</v>
      </c>
      <c r="B2363" s="64">
        <v>46062</v>
      </c>
      <c r="C2363" s="1" t="str">
        <f t="shared" si="37"/>
        <v>February</v>
      </c>
      <c r="D2363" t="s">
        <v>4960</v>
      </c>
      <c r="E2363" t="s">
        <v>5409</v>
      </c>
      <c r="F2363">
        <v>57</v>
      </c>
      <c r="G2363" t="s">
        <v>51</v>
      </c>
      <c r="H2363" t="s">
        <v>41</v>
      </c>
      <c r="I2363" s="2">
        <v>6574000</v>
      </c>
      <c r="J2363" s="3">
        <f>Raw_Data[[#This Row],[cicilan_per_bulan]]/Raw_Data[[#This Row],[penghasilan_bulanan]]</f>
        <v>0.17588986918162458</v>
      </c>
      <c r="K2363" t="s">
        <v>102</v>
      </c>
      <c r="L2363" t="s">
        <v>103</v>
      </c>
      <c r="M2363" t="s">
        <v>55</v>
      </c>
      <c r="N2363" t="s">
        <v>231</v>
      </c>
      <c r="O2363" t="s">
        <v>232</v>
      </c>
      <c r="P2363" s="2">
        <v>38678000</v>
      </c>
      <c r="Q2363" s="2">
        <v>9670000</v>
      </c>
      <c r="R2363" t="str">
        <f>IF(Raw_Data[[#This Row],[persen_dp]]&lt;15%,"Low",IF(Raw_Data[[#This Row],[persen_dp]]&gt;25%,"High","Medium"))</f>
        <v>Medium</v>
      </c>
      <c r="S2363" s="3">
        <v>0.25</v>
      </c>
      <c r="T2363">
        <v>36</v>
      </c>
      <c r="U2363">
        <v>0.14499999999999999</v>
      </c>
      <c r="V2363" s="2">
        <v>1156300</v>
      </c>
      <c r="W2363" s="2">
        <v>41627000</v>
      </c>
      <c r="X2363" t="str">
        <f>IF(OR(Raw_Data[[#This Row],[status_pembayaran]]="Macet",Raw_Data[[#This Row],[status_pembayaran]]="Kurang Lancar"),"Non Performing Loan","Performing")</f>
        <v>Performing</v>
      </c>
      <c r="Y2363" t="s">
        <v>47</v>
      </c>
      <c r="Z2363">
        <v>0</v>
      </c>
      <c r="AA2363">
        <v>0</v>
      </c>
      <c r="AB2363">
        <v>1</v>
      </c>
      <c r="AC2363" t="s">
        <v>74</v>
      </c>
      <c r="AD2363">
        <f>IF(Raw_Data[[#This Row],[rasio]]&lt;0.2,1,IF(Raw_Data[[#This Row],[rasio]]&lt;0.3,2,IF(Raw_Data[[#This Row],[rasio]]&lt;0.4,3,4)))</f>
        <v>1</v>
      </c>
      <c r="AE2363">
        <f>IF(Raw_Data[[#This Row],[kategori_dp]]="High",1,IF(Raw_Data[[#This Row],[kategori_dp]]="Medium",2,3))</f>
        <v>2</v>
      </c>
      <c r="AF2363">
        <f>IF(Raw_Data[[#This Row],[tenor_bulan]]&lt;=24,1,IF(Raw_Data[[#This Row],[tenor_bulan]]&lt;=36,2,IF(Raw_Data[[#This Row],[tenor_bulan]]&lt;=48,3,4)))</f>
        <v>2</v>
      </c>
      <c r="AG2363">
        <f>IF(Raw_Data[[#This Row],[jumlah_kali_telat]]=0,0,IF(Raw_Data[[#This Row],[jumlah_kali_telat]]&lt;=2,2,4))</f>
        <v>0</v>
      </c>
      <c r="AH2363">
        <f>Raw_Data[[#This Row],[Skor_Rasio]]+Raw_Data[[#This Row],[Skor_DP]]+Raw_Data[[#This Row],[Skor_Tenor]]+Raw_Data[[#This Row],[Skor_Telat]]</f>
        <v>5</v>
      </c>
      <c r="AI2363" t="str">
        <f>IF(Raw_Data[[#This Row],[Risk_Score]]&lt;=6,"Low Risk",IF(Raw_Data[[#This Row],[Risk_Score]]&lt;=8,"Medium Risk","High Risk"))</f>
        <v>Low Risk</v>
      </c>
      <c r="AJ2363">
        <f ca="1">IFERROR(DATEDIF(Raw_Data[[#This Row],[tanggal_pengajuan]],TODAY(),"m"),"N/A")</f>
        <v>8</v>
      </c>
      <c r="AK2363" t="str">
        <f ca="1">IF(ISNUMBER(Raw_Data[[#This Row],[MOB]]),IF(Raw_Data[[#This Row],[MOB]]&lt;6,"0-5 bulan",IF(Raw_Data[[#This Row],[MOB]]&lt;12,"6-11 bulan",IF(Raw_Data[[#This Row],[MOB]]&lt;24,"12-23 bulan","24+ bulan"))),"N/A")</f>
        <v>6-11 bulan</v>
      </c>
    </row>
    <row r="2364" spans="1:37" ht="14.25" customHeight="1" x14ac:dyDescent="0.45">
      <c r="A2364" t="s">
        <v>5410</v>
      </c>
      <c r="B2364" s="64">
        <v>46156</v>
      </c>
      <c r="C2364" s="1" t="str">
        <f t="shared" si="37"/>
        <v>May</v>
      </c>
      <c r="D2364" t="s">
        <v>4206</v>
      </c>
      <c r="E2364" t="s">
        <v>5411</v>
      </c>
      <c r="F2364">
        <v>35</v>
      </c>
      <c r="G2364" t="s">
        <v>51</v>
      </c>
      <c r="H2364" t="s">
        <v>176</v>
      </c>
      <c r="I2364" s="2">
        <v>6376000</v>
      </c>
      <c r="J2364" s="3">
        <f>Raw_Data[[#This Row],[cicilan_per_bulan]]/Raw_Data[[#This Row],[penghasilan_bulanan]]</f>
        <v>0.17043601003764117</v>
      </c>
      <c r="K2364" t="s">
        <v>102</v>
      </c>
      <c r="L2364" t="s">
        <v>103</v>
      </c>
      <c r="M2364" t="s">
        <v>44</v>
      </c>
      <c r="N2364" t="s">
        <v>45</v>
      </c>
      <c r="O2364" t="s">
        <v>46</v>
      </c>
      <c r="P2364" s="2">
        <v>25271000</v>
      </c>
      <c r="Q2364" s="2">
        <v>5054000</v>
      </c>
      <c r="R2364" t="str">
        <f>IF(Raw_Data[[#This Row],[persen_dp]]&lt;15%,"Low",IF(Raw_Data[[#This Row],[persen_dp]]&gt;25%,"High","Medium"))</f>
        <v>Medium</v>
      </c>
      <c r="S2364" s="3">
        <v>0.2</v>
      </c>
      <c r="T2364">
        <v>24</v>
      </c>
      <c r="U2364">
        <v>0.14499999999999999</v>
      </c>
      <c r="V2364" s="2">
        <v>1086700</v>
      </c>
      <c r="W2364" s="2">
        <v>26080000</v>
      </c>
      <c r="X2364" t="str">
        <f>IF(OR(Raw_Data[[#This Row],[status_pembayaran]]="Macet",Raw_Data[[#This Row],[status_pembayaran]]="Kurang Lancar"),"Non Performing Loan","Performing")</f>
        <v>Performing</v>
      </c>
      <c r="Y2364" t="s">
        <v>47</v>
      </c>
      <c r="Z2364">
        <v>0</v>
      </c>
      <c r="AA2364">
        <v>0</v>
      </c>
      <c r="AB2364">
        <v>1</v>
      </c>
      <c r="AC2364" t="s">
        <v>58</v>
      </c>
      <c r="AD2364">
        <f>IF(Raw_Data[[#This Row],[rasio]]&lt;0.2,1,IF(Raw_Data[[#This Row],[rasio]]&lt;0.3,2,IF(Raw_Data[[#This Row],[rasio]]&lt;0.4,3,4)))</f>
        <v>1</v>
      </c>
      <c r="AE2364">
        <f>IF(Raw_Data[[#This Row],[kategori_dp]]="High",1,IF(Raw_Data[[#This Row],[kategori_dp]]="Medium",2,3))</f>
        <v>2</v>
      </c>
      <c r="AF2364">
        <f>IF(Raw_Data[[#This Row],[tenor_bulan]]&lt;=24,1,IF(Raw_Data[[#This Row],[tenor_bulan]]&lt;=36,2,IF(Raw_Data[[#This Row],[tenor_bulan]]&lt;=48,3,4)))</f>
        <v>1</v>
      </c>
      <c r="AG2364">
        <f>IF(Raw_Data[[#This Row],[jumlah_kali_telat]]=0,0,IF(Raw_Data[[#This Row],[jumlah_kali_telat]]&lt;=2,2,4))</f>
        <v>0</v>
      </c>
      <c r="AH2364">
        <f>Raw_Data[[#This Row],[Skor_Rasio]]+Raw_Data[[#This Row],[Skor_DP]]+Raw_Data[[#This Row],[Skor_Tenor]]+Raw_Data[[#This Row],[Skor_Telat]]</f>
        <v>4</v>
      </c>
      <c r="AI2364" t="str">
        <f>IF(Raw_Data[[#This Row],[Risk_Score]]&lt;=6,"Low Risk",IF(Raw_Data[[#This Row],[Risk_Score]]&lt;=8,"Medium Risk","High Risk"))</f>
        <v>Low Risk</v>
      </c>
      <c r="AJ2364">
        <f ca="1">IFERROR(DATEDIF(Raw_Data[[#This Row],[tanggal_pengajuan]],TODAY(),"m"),"N/A")</f>
        <v>5</v>
      </c>
      <c r="AK2364" t="str">
        <f ca="1">IF(ISNUMBER(Raw_Data[[#This Row],[MOB]]),IF(Raw_Data[[#This Row],[MOB]]&lt;6,"0-5 bulan",IF(Raw_Data[[#This Row],[MOB]]&lt;12,"6-11 bulan",IF(Raw_Data[[#This Row],[MOB]]&lt;24,"12-23 bulan","24+ bulan"))),"N/A")</f>
        <v>0-5 bulan</v>
      </c>
    </row>
    <row r="2365" spans="1:37" ht="14.25" customHeight="1" x14ac:dyDescent="0.45">
      <c r="A2365" t="s">
        <v>5412</v>
      </c>
      <c r="B2365" s="64">
        <v>46116</v>
      </c>
      <c r="C2365" s="1" t="str">
        <f t="shared" si="37"/>
        <v>April</v>
      </c>
      <c r="D2365" t="s">
        <v>344</v>
      </c>
      <c r="E2365" t="s">
        <v>5413</v>
      </c>
      <c r="F2365">
        <v>26</v>
      </c>
      <c r="G2365" t="s">
        <v>51</v>
      </c>
      <c r="H2365" t="s">
        <v>176</v>
      </c>
      <c r="I2365" s="2">
        <v>4026000</v>
      </c>
      <c r="J2365" s="3">
        <f>Raw_Data[[#This Row],[cicilan_per_bulan]]/Raw_Data[[#This Row],[penghasilan_bulanan]]</f>
        <v>0.39344262295081966</v>
      </c>
      <c r="K2365" t="s">
        <v>109</v>
      </c>
      <c r="L2365" t="s">
        <v>110</v>
      </c>
      <c r="M2365" t="s">
        <v>55</v>
      </c>
      <c r="N2365" t="s">
        <v>65</v>
      </c>
      <c r="O2365" t="s">
        <v>46</v>
      </c>
      <c r="P2365" s="2">
        <v>29273000</v>
      </c>
      <c r="Q2365" s="2">
        <v>5855000</v>
      </c>
      <c r="R2365" t="str">
        <f>IF(Raw_Data[[#This Row],[persen_dp]]&lt;15%,"Low",IF(Raw_Data[[#This Row],[persen_dp]]&gt;25%,"High","Medium"))</f>
        <v>Medium</v>
      </c>
      <c r="S2365" s="3">
        <v>0.2</v>
      </c>
      <c r="T2365">
        <v>18</v>
      </c>
      <c r="U2365">
        <v>0.14499999999999999</v>
      </c>
      <c r="V2365" s="2">
        <v>1584000</v>
      </c>
      <c r="W2365" s="2">
        <v>28512000</v>
      </c>
      <c r="X2365" t="str">
        <f>IF(OR(Raw_Data[[#This Row],[status_pembayaran]]="Macet",Raw_Data[[#This Row],[status_pembayaran]]="Kurang Lancar"),"Non Performing Loan","Performing")</f>
        <v>Performing</v>
      </c>
      <c r="Y2365" t="s">
        <v>47</v>
      </c>
      <c r="Z2365">
        <v>0</v>
      </c>
      <c r="AA2365">
        <v>0</v>
      </c>
      <c r="AB2365">
        <v>1</v>
      </c>
      <c r="AD2365">
        <f>IF(Raw_Data[[#This Row],[rasio]]&lt;0.2,1,IF(Raw_Data[[#This Row],[rasio]]&lt;0.3,2,IF(Raw_Data[[#This Row],[rasio]]&lt;0.4,3,4)))</f>
        <v>3</v>
      </c>
      <c r="AE2365">
        <f>IF(Raw_Data[[#This Row],[kategori_dp]]="High",1,IF(Raw_Data[[#This Row],[kategori_dp]]="Medium",2,3))</f>
        <v>2</v>
      </c>
      <c r="AF2365">
        <f>IF(Raw_Data[[#This Row],[tenor_bulan]]&lt;=24,1,IF(Raw_Data[[#This Row],[tenor_bulan]]&lt;=36,2,IF(Raw_Data[[#This Row],[tenor_bulan]]&lt;=48,3,4)))</f>
        <v>1</v>
      </c>
      <c r="AG2365">
        <f>IF(Raw_Data[[#This Row],[jumlah_kali_telat]]=0,0,IF(Raw_Data[[#This Row],[jumlah_kali_telat]]&lt;=2,2,4))</f>
        <v>0</v>
      </c>
      <c r="AH2365">
        <f>Raw_Data[[#This Row],[Skor_Rasio]]+Raw_Data[[#This Row],[Skor_DP]]+Raw_Data[[#This Row],[Skor_Tenor]]+Raw_Data[[#This Row],[Skor_Telat]]</f>
        <v>6</v>
      </c>
      <c r="AI2365" t="str">
        <f>IF(Raw_Data[[#This Row],[Risk_Score]]&lt;=6,"Low Risk",IF(Raw_Data[[#This Row],[Risk_Score]]&lt;=8,"Medium Risk","High Risk"))</f>
        <v>Low Risk</v>
      </c>
      <c r="AJ2365">
        <f ca="1">IFERROR(DATEDIF(Raw_Data[[#This Row],[tanggal_pengajuan]],TODAY(),"m"),"N/A")</f>
        <v>6</v>
      </c>
      <c r="AK2365" t="str">
        <f ca="1">IF(ISNUMBER(Raw_Data[[#This Row],[MOB]]),IF(Raw_Data[[#This Row],[MOB]]&lt;6,"0-5 bulan",IF(Raw_Data[[#This Row],[MOB]]&lt;12,"6-11 bulan",IF(Raw_Data[[#This Row],[MOB]]&lt;24,"12-23 bulan","24+ bulan"))),"N/A")</f>
        <v>6-11 bulan</v>
      </c>
    </row>
    <row r="2366" spans="1:37" ht="14.25" customHeight="1" x14ac:dyDescent="0.45">
      <c r="A2366" t="s">
        <v>5414</v>
      </c>
      <c r="B2366" s="64">
        <v>46026</v>
      </c>
      <c r="C2366" s="1" t="str">
        <f t="shared" si="37"/>
        <v>January</v>
      </c>
      <c r="D2366" t="s">
        <v>3381</v>
      </c>
      <c r="E2366" t="s">
        <v>5415</v>
      </c>
      <c r="F2366">
        <v>35</v>
      </c>
      <c r="G2366" t="s">
        <v>51</v>
      </c>
      <c r="H2366" t="s">
        <v>108</v>
      </c>
      <c r="I2366" s="2">
        <v>6882000</v>
      </c>
      <c r="J2366" s="3">
        <f>Raw_Data[[#This Row],[cicilan_per_bulan]]/Raw_Data[[#This Row],[penghasilan_bulanan]]</f>
        <v>9.8198198198198194E-2</v>
      </c>
      <c r="K2366" t="s">
        <v>127</v>
      </c>
      <c r="L2366" t="s">
        <v>128</v>
      </c>
      <c r="M2366" t="s">
        <v>55</v>
      </c>
      <c r="N2366" t="s">
        <v>231</v>
      </c>
      <c r="O2366" t="s">
        <v>232</v>
      </c>
      <c r="P2366" s="2">
        <v>39180000</v>
      </c>
      <c r="Q2366" s="2">
        <v>15672000</v>
      </c>
      <c r="R2366" t="str">
        <f>IF(Raw_Data[[#This Row],[persen_dp]]&lt;15%,"Low",IF(Raw_Data[[#This Row],[persen_dp]]&gt;25%,"High","Medium"))</f>
        <v>High</v>
      </c>
      <c r="S2366" s="3">
        <v>0.4</v>
      </c>
      <c r="T2366">
        <v>60</v>
      </c>
      <c r="U2366">
        <v>0.14499999999999999</v>
      </c>
      <c r="V2366" s="2">
        <v>675800</v>
      </c>
      <c r="W2366" s="2">
        <v>40551000</v>
      </c>
      <c r="X2366" t="str">
        <f>IF(OR(Raw_Data[[#This Row],[status_pembayaran]]="Macet",Raw_Data[[#This Row],[status_pembayaran]]="Kurang Lancar"),"Non Performing Loan","Performing")</f>
        <v>Performing</v>
      </c>
      <c r="Y2366" t="s">
        <v>47</v>
      </c>
      <c r="Z2366">
        <v>0</v>
      </c>
      <c r="AA2366">
        <v>0</v>
      </c>
      <c r="AB2366">
        <v>1</v>
      </c>
      <c r="AC2366" t="s">
        <v>58</v>
      </c>
      <c r="AD2366">
        <f>IF(Raw_Data[[#This Row],[rasio]]&lt;0.2,1,IF(Raw_Data[[#This Row],[rasio]]&lt;0.3,2,IF(Raw_Data[[#This Row],[rasio]]&lt;0.4,3,4)))</f>
        <v>1</v>
      </c>
      <c r="AE2366">
        <f>IF(Raw_Data[[#This Row],[kategori_dp]]="High",1,IF(Raw_Data[[#This Row],[kategori_dp]]="Medium",2,3))</f>
        <v>1</v>
      </c>
      <c r="AF2366">
        <f>IF(Raw_Data[[#This Row],[tenor_bulan]]&lt;=24,1,IF(Raw_Data[[#This Row],[tenor_bulan]]&lt;=36,2,IF(Raw_Data[[#This Row],[tenor_bulan]]&lt;=48,3,4)))</f>
        <v>4</v>
      </c>
      <c r="AG2366">
        <f>IF(Raw_Data[[#This Row],[jumlah_kali_telat]]=0,0,IF(Raw_Data[[#This Row],[jumlah_kali_telat]]&lt;=2,2,4))</f>
        <v>0</v>
      </c>
      <c r="AH2366">
        <f>Raw_Data[[#This Row],[Skor_Rasio]]+Raw_Data[[#This Row],[Skor_DP]]+Raw_Data[[#This Row],[Skor_Tenor]]+Raw_Data[[#This Row],[Skor_Telat]]</f>
        <v>6</v>
      </c>
      <c r="AI2366" t="str">
        <f>IF(Raw_Data[[#This Row],[Risk_Score]]&lt;=6,"Low Risk",IF(Raw_Data[[#This Row],[Risk_Score]]&lt;=8,"Medium Risk","High Risk"))</f>
        <v>Low Risk</v>
      </c>
      <c r="AJ2366">
        <f ca="1">IFERROR(DATEDIF(Raw_Data[[#This Row],[tanggal_pengajuan]],TODAY(),"m"),"N/A")</f>
        <v>9</v>
      </c>
      <c r="AK2366" t="str">
        <f ca="1">IF(ISNUMBER(Raw_Data[[#This Row],[MOB]]),IF(Raw_Data[[#This Row],[MOB]]&lt;6,"0-5 bulan",IF(Raw_Data[[#This Row],[MOB]]&lt;12,"6-11 bulan",IF(Raw_Data[[#This Row],[MOB]]&lt;24,"12-23 bulan","24+ bulan"))),"N/A")</f>
        <v>6-11 bulan</v>
      </c>
    </row>
    <row r="2367" spans="1:37" ht="14.25" customHeight="1" x14ac:dyDescent="0.45">
      <c r="A2367" t="s">
        <v>5416</v>
      </c>
      <c r="B2367" s="64">
        <v>46128</v>
      </c>
      <c r="C2367" s="1" t="str">
        <f t="shared" si="37"/>
        <v>April</v>
      </c>
      <c r="D2367" t="s">
        <v>2159</v>
      </c>
      <c r="E2367" t="s">
        <v>5417</v>
      </c>
      <c r="F2367">
        <v>32</v>
      </c>
      <c r="G2367" t="s">
        <v>51</v>
      </c>
      <c r="H2367" t="s">
        <v>41</v>
      </c>
      <c r="I2367" s="2">
        <v>4523000</v>
      </c>
      <c r="J2367" s="3">
        <f>Raw_Data[[#This Row],[cicilan_per_bulan]]/Raw_Data[[#This Row],[penghasilan_bulanan]]</f>
        <v>0.18003537475127129</v>
      </c>
      <c r="K2367" t="s">
        <v>70</v>
      </c>
      <c r="L2367" t="s">
        <v>71</v>
      </c>
      <c r="M2367" t="s">
        <v>55</v>
      </c>
      <c r="N2367" t="s">
        <v>147</v>
      </c>
      <c r="O2367" t="s">
        <v>148</v>
      </c>
      <c r="P2367" s="2">
        <v>30923000</v>
      </c>
      <c r="Q2367" s="2">
        <v>6185000</v>
      </c>
      <c r="R2367" t="str">
        <f>IF(Raw_Data[[#This Row],[persen_dp]]&lt;15%,"Low",IF(Raw_Data[[#This Row],[persen_dp]]&gt;25%,"High","Medium"))</f>
        <v>Medium</v>
      </c>
      <c r="S2367" s="3">
        <v>0.2</v>
      </c>
      <c r="T2367">
        <v>48</v>
      </c>
      <c r="U2367">
        <v>0.14499999999999999</v>
      </c>
      <c r="V2367" s="2">
        <v>814300</v>
      </c>
      <c r="W2367" s="2">
        <v>39087000</v>
      </c>
      <c r="X2367" t="str">
        <f>IF(OR(Raw_Data[[#This Row],[status_pembayaran]]="Macet",Raw_Data[[#This Row],[status_pembayaran]]="Kurang Lancar"),"Non Performing Loan","Performing")</f>
        <v>Performing</v>
      </c>
      <c r="Y2367" t="s">
        <v>47</v>
      </c>
      <c r="Z2367">
        <v>0</v>
      </c>
      <c r="AA2367">
        <v>0</v>
      </c>
      <c r="AB2367">
        <v>1</v>
      </c>
      <c r="AD2367">
        <f>IF(Raw_Data[[#This Row],[rasio]]&lt;0.2,1,IF(Raw_Data[[#This Row],[rasio]]&lt;0.3,2,IF(Raw_Data[[#This Row],[rasio]]&lt;0.4,3,4)))</f>
        <v>1</v>
      </c>
      <c r="AE2367">
        <f>IF(Raw_Data[[#This Row],[kategori_dp]]="High",1,IF(Raw_Data[[#This Row],[kategori_dp]]="Medium",2,3))</f>
        <v>2</v>
      </c>
      <c r="AF2367">
        <f>IF(Raw_Data[[#This Row],[tenor_bulan]]&lt;=24,1,IF(Raw_Data[[#This Row],[tenor_bulan]]&lt;=36,2,IF(Raw_Data[[#This Row],[tenor_bulan]]&lt;=48,3,4)))</f>
        <v>3</v>
      </c>
      <c r="AG2367">
        <f>IF(Raw_Data[[#This Row],[jumlah_kali_telat]]=0,0,IF(Raw_Data[[#This Row],[jumlah_kali_telat]]&lt;=2,2,4))</f>
        <v>0</v>
      </c>
      <c r="AH2367">
        <f>Raw_Data[[#This Row],[Skor_Rasio]]+Raw_Data[[#This Row],[Skor_DP]]+Raw_Data[[#This Row],[Skor_Tenor]]+Raw_Data[[#This Row],[Skor_Telat]]</f>
        <v>6</v>
      </c>
      <c r="AI2367" t="str">
        <f>IF(Raw_Data[[#This Row],[Risk_Score]]&lt;=6,"Low Risk",IF(Raw_Data[[#This Row],[Risk_Score]]&lt;=8,"Medium Risk","High Risk"))</f>
        <v>Low Risk</v>
      </c>
      <c r="AJ2367">
        <f ca="1">IFERROR(DATEDIF(Raw_Data[[#This Row],[tanggal_pengajuan]],TODAY(),"m"),"N/A")</f>
        <v>6</v>
      </c>
      <c r="AK2367" t="str">
        <f ca="1">IF(ISNUMBER(Raw_Data[[#This Row],[MOB]]),IF(Raw_Data[[#This Row],[MOB]]&lt;6,"0-5 bulan",IF(Raw_Data[[#This Row],[MOB]]&lt;12,"6-11 bulan",IF(Raw_Data[[#This Row],[MOB]]&lt;24,"12-23 bulan","24+ bulan"))),"N/A")</f>
        <v>6-11 bulan</v>
      </c>
    </row>
    <row r="2368" spans="1:37" ht="14.25" customHeight="1" x14ac:dyDescent="0.45">
      <c r="A2368" t="s">
        <v>5418</v>
      </c>
      <c r="B2368" s="64">
        <v>46069</v>
      </c>
      <c r="C2368" s="1" t="str">
        <f t="shared" si="37"/>
        <v>February</v>
      </c>
      <c r="D2368" t="s">
        <v>1627</v>
      </c>
      <c r="E2368" t="s">
        <v>5419</v>
      </c>
      <c r="F2368">
        <v>56</v>
      </c>
      <c r="G2368" t="s">
        <v>40</v>
      </c>
      <c r="H2368" t="s">
        <v>41</v>
      </c>
      <c r="I2368" s="2">
        <v>7832000</v>
      </c>
      <c r="J2368" s="3">
        <f>Raw_Data[[#This Row],[cicilan_per_bulan]]/Raw_Data[[#This Row],[penghasilan_bulanan]]</f>
        <v>6.2231869254341161E-2</v>
      </c>
      <c r="K2368" t="s">
        <v>145</v>
      </c>
      <c r="L2368" t="s">
        <v>146</v>
      </c>
      <c r="M2368" t="s">
        <v>44</v>
      </c>
      <c r="N2368" t="s">
        <v>228</v>
      </c>
      <c r="O2368" t="s">
        <v>57</v>
      </c>
      <c r="P2368" s="2">
        <v>18812000</v>
      </c>
      <c r="Q2368" s="2">
        <v>6584000</v>
      </c>
      <c r="R2368" t="str">
        <f>IF(Raw_Data[[#This Row],[persen_dp]]&lt;15%,"Low",IF(Raw_Data[[#This Row],[persen_dp]]&gt;25%,"High","Medium"))</f>
        <v>High</v>
      </c>
      <c r="S2368" s="3">
        <v>0.35</v>
      </c>
      <c r="T2368">
        <v>36</v>
      </c>
      <c r="U2368">
        <v>0.14499999999999999</v>
      </c>
      <c r="V2368" s="2">
        <v>487400</v>
      </c>
      <c r="W2368" s="2">
        <v>17547000</v>
      </c>
      <c r="X2368" t="str">
        <f>IF(OR(Raw_Data[[#This Row],[status_pembayaran]]="Macet",Raw_Data[[#This Row],[status_pembayaran]]="Kurang Lancar"),"Non Performing Loan","Performing")</f>
        <v>Performing</v>
      </c>
      <c r="Y2368" t="s">
        <v>47</v>
      </c>
      <c r="Z2368">
        <v>0</v>
      </c>
      <c r="AA2368">
        <v>0</v>
      </c>
      <c r="AB2368">
        <v>1</v>
      </c>
      <c r="AC2368" t="s">
        <v>74</v>
      </c>
      <c r="AD2368">
        <f>IF(Raw_Data[[#This Row],[rasio]]&lt;0.2,1,IF(Raw_Data[[#This Row],[rasio]]&lt;0.3,2,IF(Raw_Data[[#This Row],[rasio]]&lt;0.4,3,4)))</f>
        <v>1</v>
      </c>
      <c r="AE2368">
        <f>IF(Raw_Data[[#This Row],[kategori_dp]]="High",1,IF(Raw_Data[[#This Row],[kategori_dp]]="Medium",2,3))</f>
        <v>1</v>
      </c>
      <c r="AF2368">
        <f>IF(Raw_Data[[#This Row],[tenor_bulan]]&lt;=24,1,IF(Raw_Data[[#This Row],[tenor_bulan]]&lt;=36,2,IF(Raw_Data[[#This Row],[tenor_bulan]]&lt;=48,3,4)))</f>
        <v>2</v>
      </c>
      <c r="AG2368">
        <f>IF(Raw_Data[[#This Row],[jumlah_kali_telat]]=0,0,IF(Raw_Data[[#This Row],[jumlah_kali_telat]]&lt;=2,2,4))</f>
        <v>0</v>
      </c>
      <c r="AH2368">
        <f>Raw_Data[[#This Row],[Skor_Rasio]]+Raw_Data[[#This Row],[Skor_DP]]+Raw_Data[[#This Row],[Skor_Tenor]]+Raw_Data[[#This Row],[Skor_Telat]]</f>
        <v>4</v>
      </c>
      <c r="AI2368" t="str">
        <f>IF(Raw_Data[[#This Row],[Risk_Score]]&lt;=6,"Low Risk",IF(Raw_Data[[#This Row],[Risk_Score]]&lt;=8,"Medium Risk","High Risk"))</f>
        <v>Low Risk</v>
      </c>
      <c r="AJ2368">
        <f ca="1">IFERROR(DATEDIF(Raw_Data[[#This Row],[tanggal_pengajuan]],TODAY(),"m"),"N/A")</f>
        <v>8</v>
      </c>
      <c r="AK2368" t="str">
        <f ca="1">IF(ISNUMBER(Raw_Data[[#This Row],[MOB]]),IF(Raw_Data[[#This Row],[MOB]]&lt;6,"0-5 bulan",IF(Raw_Data[[#This Row],[MOB]]&lt;12,"6-11 bulan",IF(Raw_Data[[#This Row],[MOB]]&lt;24,"12-23 bulan","24+ bulan"))),"N/A")</f>
        <v>6-11 bulan</v>
      </c>
    </row>
    <row r="2369" spans="1:37" ht="14.25" customHeight="1" x14ac:dyDescent="0.45">
      <c r="A2369" t="s">
        <v>5420</v>
      </c>
      <c r="B2369" s="64">
        <v>46239</v>
      </c>
      <c r="C2369" s="1" t="str">
        <f t="shared" si="37"/>
        <v>August</v>
      </c>
      <c r="D2369" t="s">
        <v>1442</v>
      </c>
      <c r="E2369" t="s">
        <v>5421</v>
      </c>
      <c r="F2369">
        <v>56</v>
      </c>
      <c r="G2369" t="s">
        <v>51</v>
      </c>
      <c r="H2369" t="s">
        <v>101</v>
      </c>
      <c r="I2369" s="2">
        <v>3944000</v>
      </c>
      <c r="J2369" s="3">
        <f>Raw_Data[[#This Row],[cicilan_per_bulan]]/Raw_Data[[#This Row],[penghasilan_bulanan]]</f>
        <v>0.7130831643002028</v>
      </c>
      <c r="K2369" t="s">
        <v>286</v>
      </c>
      <c r="L2369" t="s">
        <v>154</v>
      </c>
      <c r="M2369" t="s">
        <v>55</v>
      </c>
      <c r="N2369" t="s">
        <v>121</v>
      </c>
      <c r="O2369" t="s">
        <v>122</v>
      </c>
      <c r="P2369" s="2">
        <v>34676000</v>
      </c>
      <c r="Q2369" s="2">
        <v>5201000</v>
      </c>
      <c r="R2369" t="str">
        <f>IF(Raw_Data[[#This Row],[persen_dp]]&lt;15%,"Low",IF(Raw_Data[[#This Row],[persen_dp]]&gt;25%,"High","Medium"))</f>
        <v>Medium</v>
      </c>
      <c r="S2369" s="3">
        <v>0.15</v>
      </c>
      <c r="T2369">
        <v>12</v>
      </c>
      <c r="U2369">
        <v>0.14499999999999999</v>
      </c>
      <c r="V2369" s="2">
        <v>2812400</v>
      </c>
      <c r="W2369" s="2">
        <v>33749000</v>
      </c>
      <c r="X2369" t="str">
        <f>IF(OR(Raw_Data[[#This Row],[status_pembayaran]]="Macet",Raw_Data[[#This Row],[status_pembayaran]]="Kurang Lancar"),"Non Performing Loan","Performing")</f>
        <v>Performing</v>
      </c>
      <c r="Y2369" t="s">
        <v>47</v>
      </c>
      <c r="Z2369">
        <v>0</v>
      </c>
      <c r="AA2369">
        <v>0</v>
      </c>
      <c r="AB2369">
        <v>1</v>
      </c>
      <c r="AD2369">
        <f>IF(Raw_Data[[#This Row],[rasio]]&lt;0.2,1,IF(Raw_Data[[#This Row],[rasio]]&lt;0.3,2,IF(Raw_Data[[#This Row],[rasio]]&lt;0.4,3,4)))</f>
        <v>4</v>
      </c>
      <c r="AE2369">
        <f>IF(Raw_Data[[#This Row],[kategori_dp]]="High",1,IF(Raw_Data[[#This Row],[kategori_dp]]="Medium",2,3))</f>
        <v>2</v>
      </c>
      <c r="AF2369">
        <f>IF(Raw_Data[[#This Row],[tenor_bulan]]&lt;=24,1,IF(Raw_Data[[#This Row],[tenor_bulan]]&lt;=36,2,IF(Raw_Data[[#This Row],[tenor_bulan]]&lt;=48,3,4)))</f>
        <v>1</v>
      </c>
      <c r="AG2369">
        <f>IF(Raw_Data[[#This Row],[jumlah_kali_telat]]=0,0,IF(Raw_Data[[#This Row],[jumlah_kali_telat]]&lt;=2,2,4))</f>
        <v>0</v>
      </c>
      <c r="AH2369">
        <f>Raw_Data[[#This Row],[Skor_Rasio]]+Raw_Data[[#This Row],[Skor_DP]]+Raw_Data[[#This Row],[Skor_Tenor]]+Raw_Data[[#This Row],[Skor_Telat]]</f>
        <v>7</v>
      </c>
      <c r="AI2369" t="str">
        <f>IF(Raw_Data[[#This Row],[Risk_Score]]&lt;=6,"Low Risk",IF(Raw_Data[[#This Row],[Risk_Score]]&lt;=8,"Medium Risk","High Risk"))</f>
        <v>Medium Risk</v>
      </c>
      <c r="AJ2369">
        <f ca="1">IFERROR(DATEDIF(Raw_Data[[#This Row],[tanggal_pengajuan]],TODAY(),"m"),"N/A")</f>
        <v>2</v>
      </c>
      <c r="AK2369" t="str">
        <f ca="1">IF(ISNUMBER(Raw_Data[[#This Row],[MOB]]),IF(Raw_Data[[#This Row],[MOB]]&lt;6,"0-5 bulan",IF(Raw_Data[[#This Row],[MOB]]&lt;12,"6-11 bulan",IF(Raw_Data[[#This Row],[MOB]]&lt;24,"12-23 bulan","24+ bulan"))),"N/A")</f>
        <v>0-5 bulan</v>
      </c>
    </row>
    <row r="2370" spans="1:37" ht="14.25" customHeight="1" x14ac:dyDescent="0.45">
      <c r="A2370" t="s">
        <v>5422</v>
      </c>
      <c r="B2370" s="64">
        <v>46062</v>
      </c>
      <c r="C2370" s="1" t="str">
        <f t="shared" si="37"/>
        <v>February</v>
      </c>
      <c r="D2370" t="s">
        <v>433</v>
      </c>
      <c r="E2370" t="s">
        <v>5423</v>
      </c>
      <c r="F2370">
        <v>46</v>
      </c>
      <c r="G2370" t="s">
        <v>51</v>
      </c>
      <c r="H2370" t="s">
        <v>41</v>
      </c>
      <c r="I2370" s="2">
        <v>7668000</v>
      </c>
      <c r="J2370" s="3">
        <f>Raw_Data[[#This Row],[cicilan_per_bulan]]/Raw_Data[[#This Row],[penghasilan_bulanan]]</f>
        <v>0.18275952008346374</v>
      </c>
      <c r="K2370" t="s">
        <v>91</v>
      </c>
      <c r="L2370" t="s">
        <v>92</v>
      </c>
      <c r="M2370" t="s">
        <v>249</v>
      </c>
      <c r="N2370" t="s">
        <v>250</v>
      </c>
      <c r="O2370" t="s">
        <v>57</v>
      </c>
      <c r="P2370" s="2">
        <v>16319000</v>
      </c>
      <c r="Q2370" s="2">
        <v>1632000</v>
      </c>
      <c r="R2370" t="str">
        <f>IF(Raw_Data[[#This Row],[persen_dp]]&lt;15%,"Low",IF(Raw_Data[[#This Row],[persen_dp]]&gt;25%,"High","Medium"))</f>
        <v>Low</v>
      </c>
      <c r="S2370" s="3">
        <v>0.1</v>
      </c>
      <c r="T2370">
        <v>12</v>
      </c>
      <c r="U2370">
        <v>0.14499999999999999</v>
      </c>
      <c r="V2370" s="2">
        <v>1401400</v>
      </c>
      <c r="W2370" s="2">
        <v>16817000</v>
      </c>
      <c r="X2370" t="str">
        <f>IF(OR(Raw_Data[[#This Row],[status_pembayaran]]="Macet",Raw_Data[[#This Row],[status_pembayaran]]="Kurang Lancar"),"Non Performing Loan","Performing")</f>
        <v>Performing</v>
      </c>
      <c r="Y2370" t="s">
        <v>47</v>
      </c>
      <c r="Z2370">
        <v>0</v>
      </c>
      <c r="AA2370">
        <v>0</v>
      </c>
      <c r="AB2370">
        <v>1</v>
      </c>
      <c r="AC2370" t="s">
        <v>74</v>
      </c>
      <c r="AD2370">
        <f>IF(Raw_Data[[#This Row],[rasio]]&lt;0.2,1,IF(Raw_Data[[#This Row],[rasio]]&lt;0.3,2,IF(Raw_Data[[#This Row],[rasio]]&lt;0.4,3,4)))</f>
        <v>1</v>
      </c>
      <c r="AE2370">
        <f>IF(Raw_Data[[#This Row],[kategori_dp]]="High",1,IF(Raw_Data[[#This Row],[kategori_dp]]="Medium",2,3))</f>
        <v>3</v>
      </c>
      <c r="AF2370">
        <f>IF(Raw_Data[[#This Row],[tenor_bulan]]&lt;=24,1,IF(Raw_Data[[#This Row],[tenor_bulan]]&lt;=36,2,IF(Raw_Data[[#This Row],[tenor_bulan]]&lt;=48,3,4)))</f>
        <v>1</v>
      </c>
      <c r="AG2370">
        <f>IF(Raw_Data[[#This Row],[jumlah_kali_telat]]=0,0,IF(Raw_Data[[#This Row],[jumlah_kali_telat]]&lt;=2,2,4))</f>
        <v>0</v>
      </c>
      <c r="AH2370">
        <f>Raw_Data[[#This Row],[Skor_Rasio]]+Raw_Data[[#This Row],[Skor_DP]]+Raw_Data[[#This Row],[Skor_Tenor]]+Raw_Data[[#This Row],[Skor_Telat]]</f>
        <v>5</v>
      </c>
      <c r="AI2370" t="str">
        <f>IF(Raw_Data[[#This Row],[Risk_Score]]&lt;=6,"Low Risk",IF(Raw_Data[[#This Row],[Risk_Score]]&lt;=8,"Medium Risk","High Risk"))</f>
        <v>Low Risk</v>
      </c>
      <c r="AJ2370">
        <f ca="1">IFERROR(DATEDIF(Raw_Data[[#This Row],[tanggal_pengajuan]],TODAY(),"m"),"N/A")</f>
        <v>8</v>
      </c>
      <c r="AK2370" t="str">
        <f ca="1">IF(ISNUMBER(Raw_Data[[#This Row],[MOB]]),IF(Raw_Data[[#This Row],[MOB]]&lt;6,"0-5 bulan",IF(Raw_Data[[#This Row],[MOB]]&lt;12,"6-11 bulan",IF(Raw_Data[[#This Row],[MOB]]&lt;24,"12-23 bulan","24+ bulan"))),"N/A")</f>
        <v>6-11 bulan</v>
      </c>
    </row>
    <row r="2371" spans="1:37" ht="14.25" customHeight="1" x14ac:dyDescent="0.45">
      <c r="A2371" t="s">
        <v>5424</v>
      </c>
      <c r="B2371" s="64">
        <v>46072</v>
      </c>
      <c r="C2371" s="1" t="str">
        <f t="shared" si="37"/>
        <v>February</v>
      </c>
      <c r="D2371" t="s">
        <v>297</v>
      </c>
      <c r="E2371" t="s">
        <v>5425</v>
      </c>
      <c r="F2371">
        <v>55</v>
      </c>
      <c r="G2371" t="s">
        <v>40</v>
      </c>
      <c r="H2371" t="s">
        <v>41</v>
      </c>
      <c r="I2371" s="2">
        <v>6344000</v>
      </c>
      <c r="J2371" s="3">
        <f>Raw_Data[[#This Row],[cicilan_per_bulan]]/Raw_Data[[#This Row],[penghasilan_bulanan]]</f>
        <v>6.9278058007566201E-2</v>
      </c>
      <c r="K2371" t="s">
        <v>81</v>
      </c>
      <c r="L2371" t="s">
        <v>82</v>
      </c>
      <c r="M2371" t="s">
        <v>44</v>
      </c>
      <c r="N2371" t="s">
        <v>45</v>
      </c>
      <c r="O2371" t="s">
        <v>46</v>
      </c>
      <c r="P2371" s="2">
        <v>25479000</v>
      </c>
      <c r="Q2371" s="2">
        <v>10192000</v>
      </c>
      <c r="R2371" t="str">
        <f>IF(Raw_Data[[#This Row],[persen_dp]]&lt;15%,"Low",IF(Raw_Data[[#This Row],[persen_dp]]&gt;25%,"High","Medium"))</f>
        <v>High</v>
      </c>
      <c r="S2371" s="3">
        <v>0.4</v>
      </c>
      <c r="T2371">
        <v>60</v>
      </c>
      <c r="U2371">
        <v>0.14499999999999999</v>
      </c>
      <c r="V2371" s="2">
        <v>439500</v>
      </c>
      <c r="W2371" s="2">
        <v>26371000</v>
      </c>
      <c r="X2371" t="str">
        <f>IF(OR(Raw_Data[[#This Row],[status_pembayaran]]="Macet",Raw_Data[[#This Row],[status_pembayaran]]="Kurang Lancar"),"Non Performing Loan","Performing")</f>
        <v>Performing</v>
      </c>
      <c r="Y2371" t="s">
        <v>47</v>
      </c>
      <c r="Z2371">
        <v>0</v>
      </c>
      <c r="AA2371">
        <v>0</v>
      </c>
      <c r="AB2371">
        <v>1</v>
      </c>
      <c r="AD2371">
        <f>IF(Raw_Data[[#This Row],[rasio]]&lt;0.2,1,IF(Raw_Data[[#This Row],[rasio]]&lt;0.3,2,IF(Raw_Data[[#This Row],[rasio]]&lt;0.4,3,4)))</f>
        <v>1</v>
      </c>
      <c r="AE2371">
        <f>IF(Raw_Data[[#This Row],[kategori_dp]]="High",1,IF(Raw_Data[[#This Row],[kategori_dp]]="Medium",2,3))</f>
        <v>1</v>
      </c>
      <c r="AF2371">
        <f>IF(Raw_Data[[#This Row],[tenor_bulan]]&lt;=24,1,IF(Raw_Data[[#This Row],[tenor_bulan]]&lt;=36,2,IF(Raw_Data[[#This Row],[tenor_bulan]]&lt;=48,3,4)))</f>
        <v>4</v>
      </c>
      <c r="AG2371">
        <f>IF(Raw_Data[[#This Row],[jumlah_kali_telat]]=0,0,IF(Raw_Data[[#This Row],[jumlah_kali_telat]]&lt;=2,2,4))</f>
        <v>0</v>
      </c>
      <c r="AH2371">
        <f>Raw_Data[[#This Row],[Skor_Rasio]]+Raw_Data[[#This Row],[Skor_DP]]+Raw_Data[[#This Row],[Skor_Tenor]]+Raw_Data[[#This Row],[Skor_Telat]]</f>
        <v>6</v>
      </c>
      <c r="AI2371" t="str">
        <f>IF(Raw_Data[[#This Row],[Risk_Score]]&lt;=6,"Low Risk",IF(Raw_Data[[#This Row],[Risk_Score]]&lt;=8,"Medium Risk","High Risk"))</f>
        <v>Low Risk</v>
      </c>
      <c r="AJ2371">
        <f ca="1">IFERROR(DATEDIF(Raw_Data[[#This Row],[tanggal_pengajuan]],TODAY(),"m"),"N/A")</f>
        <v>8</v>
      </c>
      <c r="AK2371" t="str">
        <f ca="1">IF(ISNUMBER(Raw_Data[[#This Row],[MOB]]),IF(Raw_Data[[#This Row],[MOB]]&lt;6,"0-5 bulan",IF(Raw_Data[[#This Row],[MOB]]&lt;12,"6-11 bulan",IF(Raw_Data[[#This Row],[MOB]]&lt;24,"12-23 bulan","24+ bulan"))),"N/A")</f>
        <v>6-11 bulan</v>
      </c>
    </row>
    <row r="2372" spans="1:37" ht="14.25" customHeight="1" x14ac:dyDescent="0.45">
      <c r="A2372" t="s">
        <v>5426</v>
      </c>
      <c r="B2372" s="64">
        <v>46051</v>
      </c>
      <c r="C2372" s="1" t="str">
        <f t="shared" si="37"/>
        <v>January</v>
      </c>
      <c r="D2372" t="s">
        <v>284</v>
      </c>
      <c r="E2372" t="s">
        <v>5427</v>
      </c>
      <c r="F2372">
        <v>36</v>
      </c>
      <c r="G2372" t="s">
        <v>40</v>
      </c>
      <c r="H2372" t="s">
        <v>108</v>
      </c>
      <c r="I2372" s="2">
        <v>5903000</v>
      </c>
      <c r="J2372" s="3">
        <f>Raw_Data[[#This Row],[cicilan_per_bulan]]/Raw_Data[[#This Row],[penghasilan_bulanan]]</f>
        <v>7.4402846010503135E-2</v>
      </c>
      <c r="K2372" t="s">
        <v>153</v>
      </c>
      <c r="L2372" t="s">
        <v>154</v>
      </c>
      <c r="M2372" t="s">
        <v>55</v>
      </c>
      <c r="N2372" t="s">
        <v>141</v>
      </c>
      <c r="O2372" t="s">
        <v>46</v>
      </c>
      <c r="P2372" s="2">
        <v>22239000</v>
      </c>
      <c r="Q2372" s="2">
        <v>8895000</v>
      </c>
      <c r="R2372" t="str">
        <f>IF(Raw_Data[[#This Row],[persen_dp]]&lt;15%,"Low",IF(Raw_Data[[#This Row],[persen_dp]]&gt;25%,"High","Medium"))</f>
        <v>High</v>
      </c>
      <c r="S2372" s="3">
        <v>0.4</v>
      </c>
      <c r="T2372">
        <v>48</v>
      </c>
      <c r="U2372">
        <v>0.14499999999999999</v>
      </c>
      <c r="V2372" s="2">
        <v>439200</v>
      </c>
      <c r="W2372" s="2">
        <v>21083000</v>
      </c>
      <c r="X2372" t="str">
        <f>IF(OR(Raw_Data[[#This Row],[status_pembayaran]]="Macet",Raw_Data[[#This Row],[status_pembayaran]]="Kurang Lancar"),"Non Performing Loan","Performing")</f>
        <v>Performing</v>
      </c>
      <c r="Y2372" t="s">
        <v>47</v>
      </c>
      <c r="Z2372">
        <v>0</v>
      </c>
      <c r="AA2372">
        <v>0</v>
      </c>
      <c r="AB2372">
        <v>1</v>
      </c>
      <c r="AD2372">
        <f>IF(Raw_Data[[#This Row],[rasio]]&lt;0.2,1,IF(Raw_Data[[#This Row],[rasio]]&lt;0.3,2,IF(Raw_Data[[#This Row],[rasio]]&lt;0.4,3,4)))</f>
        <v>1</v>
      </c>
      <c r="AE2372">
        <f>IF(Raw_Data[[#This Row],[kategori_dp]]="High",1,IF(Raw_Data[[#This Row],[kategori_dp]]="Medium",2,3))</f>
        <v>1</v>
      </c>
      <c r="AF2372">
        <f>IF(Raw_Data[[#This Row],[tenor_bulan]]&lt;=24,1,IF(Raw_Data[[#This Row],[tenor_bulan]]&lt;=36,2,IF(Raw_Data[[#This Row],[tenor_bulan]]&lt;=48,3,4)))</f>
        <v>3</v>
      </c>
      <c r="AG2372">
        <f>IF(Raw_Data[[#This Row],[jumlah_kali_telat]]=0,0,IF(Raw_Data[[#This Row],[jumlah_kali_telat]]&lt;=2,2,4))</f>
        <v>0</v>
      </c>
      <c r="AH2372">
        <f>Raw_Data[[#This Row],[Skor_Rasio]]+Raw_Data[[#This Row],[Skor_DP]]+Raw_Data[[#This Row],[Skor_Tenor]]+Raw_Data[[#This Row],[Skor_Telat]]</f>
        <v>5</v>
      </c>
      <c r="AI2372" t="str">
        <f>IF(Raw_Data[[#This Row],[Risk_Score]]&lt;=6,"Low Risk",IF(Raw_Data[[#This Row],[Risk_Score]]&lt;=8,"Medium Risk","High Risk"))</f>
        <v>Low Risk</v>
      </c>
      <c r="AJ2372">
        <f ca="1">IFERROR(DATEDIF(Raw_Data[[#This Row],[tanggal_pengajuan]],TODAY(),"m"),"N/A")</f>
        <v>8</v>
      </c>
      <c r="AK2372" t="str">
        <f ca="1">IF(ISNUMBER(Raw_Data[[#This Row],[MOB]]),IF(Raw_Data[[#This Row],[MOB]]&lt;6,"0-5 bulan",IF(Raw_Data[[#This Row],[MOB]]&lt;12,"6-11 bulan",IF(Raw_Data[[#This Row],[MOB]]&lt;24,"12-23 bulan","24+ bulan"))),"N/A")</f>
        <v>6-11 bulan</v>
      </c>
    </row>
    <row r="2373" spans="1:37" ht="14.25" customHeight="1" x14ac:dyDescent="0.45">
      <c r="A2373" t="s">
        <v>5428</v>
      </c>
      <c r="B2373" s="64">
        <v>46056</v>
      </c>
      <c r="C2373" s="1" t="str">
        <f t="shared" si="37"/>
        <v>February</v>
      </c>
      <c r="D2373" t="s">
        <v>1321</v>
      </c>
      <c r="E2373" t="s">
        <v>5429</v>
      </c>
      <c r="F2373">
        <v>38</v>
      </c>
      <c r="G2373" t="s">
        <v>51</v>
      </c>
      <c r="H2373" t="s">
        <v>126</v>
      </c>
      <c r="I2373" s="2">
        <v>3331000</v>
      </c>
      <c r="J2373" s="3">
        <f>Raw_Data[[#This Row],[cicilan_per_bulan]]/Raw_Data[[#This Row],[penghasilan_bulanan]]</f>
        <v>0.51651155809066351</v>
      </c>
      <c r="K2373" t="s">
        <v>109</v>
      </c>
      <c r="L2373" t="s">
        <v>110</v>
      </c>
      <c r="M2373" t="s">
        <v>44</v>
      </c>
      <c r="N2373" t="s">
        <v>228</v>
      </c>
      <c r="O2373" t="s">
        <v>57</v>
      </c>
      <c r="P2373" s="2">
        <v>20036000</v>
      </c>
      <c r="Q2373" s="2">
        <v>2004000</v>
      </c>
      <c r="R2373" t="str">
        <f>IF(Raw_Data[[#This Row],[persen_dp]]&lt;15%,"Low",IF(Raw_Data[[#This Row],[persen_dp]]&gt;25%,"High","Medium"))</f>
        <v>Low</v>
      </c>
      <c r="S2373" s="3">
        <v>0.1</v>
      </c>
      <c r="T2373">
        <v>12</v>
      </c>
      <c r="U2373">
        <v>0.14499999999999999</v>
      </c>
      <c r="V2373" s="2">
        <v>1720500</v>
      </c>
      <c r="W2373" s="2">
        <v>20646000</v>
      </c>
      <c r="X2373" t="str">
        <f>IF(OR(Raw_Data[[#This Row],[status_pembayaran]]="Macet",Raw_Data[[#This Row],[status_pembayaran]]="Kurang Lancar"),"Non Performing Loan","Performing")</f>
        <v>Performing</v>
      </c>
      <c r="Y2373" t="s">
        <v>47</v>
      </c>
      <c r="Z2373">
        <v>0</v>
      </c>
      <c r="AA2373">
        <v>0</v>
      </c>
      <c r="AB2373">
        <v>1</v>
      </c>
      <c r="AD2373">
        <f>IF(Raw_Data[[#This Row],[rasio]]&lt;0.2,1,IF(Raw_Data[[#This Row],[rasio]]&lt;0.3,2,IF(Raw_Data[[#This Row],[rasio]]&lt;0.4,3,4)))</f>
        <v>4</v>
      </c>
      <c r="AE2373">
        <f>IF(Raw_Data[[#This Row],[kategori_dp]]="High",1,IF(Raw_Data[[#This Row],[kategori_dp]]="Medium",2,3))</f>
        <v>3</v>
      </c>
      <c r="AF2373">
        <f>IF(Raw_Data[[#This Row],[tenor_bulan]]&lt;=24,1,IF(Raw_Data[[#This Row],[tenor_bulan]]&lt;=36,2,IF(Raw_Data[[#This Row],[tenor_bulan]]&lt;=48,3,4)))</f>
        <v>1</v>
      </c>
      <c r="AG2373">
        <f>IF(Raw_Data[[#This Row],[jumlah_kali_telat]]=0,0,IF(Raw_Data[[#This Row],[jumlah_kali_telat]]&lt;=2,2,4))</f>
        <v>0</v>
      </c>
      <c r="AH2373">
        <f>Raw_Data[[#This Row],[Skor_Rasio]]+Raw_Data[[#This Row],[Skor_DP]]+Raw_Data[[#This Row],[Skor_Tenor]]+Raw_Data[[#This Row],[Skor_Telat]]</f>
        <v>8</v>
      </c>
      <c r="AI2373" t="str">
        <f>IF(Raw_Data[[#This Row],[Risk_Score]]&lt;=6,"Low Risk",IF(Raw_Data[[#This Row],[Risk_Score]]&lt;=8,"Medium Risk","High Risk"))</f>
        <v>Medium Risk</v>
      </c>
      <c r="AJ2373">
        <f ca="1">IFERROR(DATEDIF(Raw_Data[[#This Row],[tanggal_pengajuan]],TODAY(),"m"),"N/A")</f>
        <v>8</v>
      </c>
      <c r="AK2373" t="str">
        <f ca="1">IF(ISNUMBER(Raw_Data[[#This Row],[MOB]]),IF(Raw_Data[[#This Row],[MOB]]&lt;6,"0-5 bulan",IF(Raw_Data[[#This Row],[MOB]]&lt;12,"6-11 bulan",IF(Raw_Data[[#This Row],[MOB]]&lt;24,"12-23 bulan","24+ bulan"))),"N/A")</f>
        <v>6-11 bulan</v>
      </c>
    </row>
    <row r="2374" spans="1:37" ht="14.25" customHeight="1" x14ac:dyDescent="0.45">
      <c r="A2374" t="s">
        <v>5430</v>
      </c>
      <c r="B2374" s="64">
        <v>46046</v>
      </c>
      <c r="C2374" s="1" t="str">
        <f t="shared" si="37"/>
        <v>January</v>
      </c>
      <c r="D2374" t="s">
        <v>1114</v>
      </c>
      <c r="E2374" t="s">
        <v>5431</v>
      </c>
      <c r="F2374">
        <v>36</v>
      </c>
      <c r="G2374" t="s">
        <v>51</v>
      </c>
      <c r="H2374" t="s">
        <v>152</v>
      </c>
      <c r="I2374" s="2">
        <v>3098000</v>
      </c>
      <c r="J2374" s="3">
        <f>Raw_Data[[#This Row],[cicilan_per_bulan]]/Raw_Data[[#This Row],[penghasilan_bulanan]]</f>
        <v>0.3936410587475791</v>
      </c>
      <c r="K2374" t="s">
        <v>91</v>
      </c>
      <c r="L2374" t="s">
        <v>92</v>
      </c>
      <c r="M2374" t="s">
        <v>55</v>
      </c>
      <c r="N2374" t="s">
        <v>147</v>
      </c>
      <c r="O2374" t="s">
        <v>148</v>
      </c>
      <c r="P2374" s="2">
        <v>32413000</v>
      </c>
      <c r="Q2374" s="2">
        <v>9724000</v>
      </c>
      <c r="R2374" t="str">
        <f>IF(Raw_Data[[#This Row],[persen_dp]]&lt;15%,"Low",IF(Raw_Data[[#This Row],[persen_dp]]&gt;25%,"High","Medium"))</f>
        <v>High</v>
      </c>
      <c r="S2374" s="3">
        <v>0.3</v>
      </c>
      <c r="T2374">
        <v>24</v>
      </c>
      <c r="U2374">
        <v>0.14499999999999999</v>
      </c>
      <c r="V2374" s="2">
        <v>1219500</v>
      </c>
      <c r="W2374" s="2">
        <v>29268000</v>
      </c>
      <c r="X2374" t="str">
        <f>IF(OR(Raw_Data[[#This Row],[status_pembayaran]]="Macet",Raw_Data[[#This Row],[status_pembayaran]]="Kurang Lancar"),"Non Performing Loan","Performing")</f>
        <v>Performing</v>
      </c>
      <c r="Y2374" t="s">
        <v>47</v>
      </c>
      <c r="Z2374">
        <v>0</v>
      </c>
      <c r="AA2374">
        <v>0</v>
      </c>
      <c r="AB2374">
        <v>1</v>
      </c>
      <c r="AC2374" t="s">
        <v>137</v>
      </c>
      <c r="AD2374">
        <f>IF(Raw_Data[[#This Row],[rasio]]&lt;0.2,1,IF(Raw_Data[[#This Row],[rasio]]&lt;0.3,2,IF(Raw_Data[[#This Row],[rasio]]&lt;0.4,3,4)))</f>
        <v>3</v>
      </c>
      <c r="AE2374">
        <f>IF(Raw_Data[[#This Row],[kategori_dp]]="High",1,IF(Raw_Data[[#This Row],[kategori_dp]]="Medium",2,3))</f>
        <v>1</v>
      </c>
      <c r="AF2374">
        <f>IF(Raw_Data[[#This Row],[tenor_bulan]]&lt;=24,1,IF(Raw_Data[[#This Row],[tenor_bulan]]&lt;=36,2,IF(Raw_Data[[#This Row],[tenor_bulan]]&lt;=48,3,4)))</f>
        <v>1</v>
      </c>
      <c r="AG2374">
        <f>IF(Raw_Data[[#This Row],[jumlah_kali_telat]]=0,0,IF(Raw_Data[[#This Row],[jumlah_kali_telat]]&lt;=2,2,4))</f>
        <v>0</v>
      </c>
      <c r="AH2374">
        <f>Raw_Data[[#This Row],[Skor_Rasio]]+Raw_Data[[#This Row],[Skor_DP]]+Raw_Data[[#This Row],[Skor_Tenor]]+Raw_Data[[#This Row],[Skor_Telat]]</f>
        <v>5</v>
      </c>
      <c r="AI2374" t="str">
        <f>IF(Raw_Data[[#This Row],[Risk_Score]]&lt;=6,"Low Risk",IF(Raw_Data[[#This Row],[Risk_Score]]&lt;=8,"Medium Risk","High Risk"))</f>
        <v>Low Risk</v>
      </c>
      <c r="AJ2374">
        <f ca="1">IFERROR(DATEDIF(Raw_Data[[#This Row],[tanggal_pengajuan]],TODAY(),"m"),"N/A")</f>
        <v>8</v>
      </c>
      <c r="AK2374" t="str">
        <f ca="1">IF(ISNUMBER(Raw_Data[[#This Row],[MOB]]),IF(Raw_Data[[#This Row],[MOB]]&lt;6,"0-5 bulan",IF(Raw_Data[[#This Row],[MOB]]&lt;12,"6-11 bulan",IF(Raw_Data[[#This Row],[MOB]]&lt;24,"12-23 bulan","24+ bulan"))),"N/A")</f>
        <v>6-11 bulan</v>
      </c>
    </row>
    <row r="2375" spans="1:37" ht="14.25" customHeight="1" x14ac:dyDescent="0.45">
      <c r="A2375" t="s">
        <v>5432</v>
      </c>
      <c r="B2375" s="64">
        <v>46065</v>
      </c>
      <c r="C2375" s="1" t="str">
        <f t="shared" si="37"/>
        <v>February</v>
      </c>
      <c r="D2375" t="s">
        <v>4371</v>
      </c>
      <c r="E2375" t="s">
        <v>5433</v>
      </c>
      <c r="F2375">
        <v>22</v>
      </c>
      <c r="G2375" t="s">
        <v>40</v>
      </c>
      <c r="H2375" t="s">
        <v>176</v>
      </c>
      <c r="I2375" s="2">
        <v>4464000</v>
      </c>
      <c r="J2375" s="3">
        <f>Raw_Data[[#This Row],[cicilan_per_bulan]]/Raw_Data[[#This Row],[penghasilan_bulanan]]</f>
        <v>0.20784050179211469</v>
      </c>
      <c r="K2375" t="s">
        <v>286</v>
      </c>
      <c r="L2375" t="s">
        <v>154</v>
      </c>
      <c r="M2375" t="s">
        <v>55</v>
      </c>
      <c r="N2375" t="s">
        <v>65</v>
      </c>
      <c r="O2375" t="s">
        <v>46</v>
      </c>
      <c r="P2375" s="2">
        <v>28768000</v>
      </c>
      <c r="Q2375" s="2">
        <v>11507000</v>
      </c>
      <c r="R2375" t="str">
        <f>IF(Raw_Data[[#This Row],[persen_dp]]&lt;15%,"Low",IF(Raw_Data[[#This Row],[persen_dp]]&gt;25%,"High","Medium"))</f>
        <v>High</v>
      </c>
      <c r="S2375" s="3">
        <v>0.4</v>
      </c>
      <c r="T2375">
        <v>24</v>
      </c>
      <c r="U2375">
        <v>0.14499999999999999</v>
      </c>
      <c r="V2375" s="2">
        <v>927800</v>
      </c>
      <c r="W2375" s="2">
        <v>22266000</v>
      </c>
      <c r="X2375" t="str">
        <f>IF(OR(Raw_Data[[#This Row],[status_pembayaran]]="Macet",Raw_Data[[#This Row],[status_pembayaran]]="Kurang Lancar"),"Non Performing Loan","Performing")</f>
        <v>Performing</v>
      </c>
      <c r="Y2375" t="s">
        <v>47</v>
      </c>
      <c r="Z2375">
        <v>0</v>
      </c>
      <c r="AA2375">
        <v>0</v>
      </c>
      <c r="AB2375">
        <v>1</v>
      </c>
      <c r="AC2375" t="s">
        <v>104</v>
      </c>
      <c r="AD2375">
        <f>IF(Raw_Data[[#This Row],[rasio]]&lt;0.2,1,IF(Raw_Data[[#This Row],[rasio]]&lt;0.3,2,IF(Raw_Data[[#This Row],[rasio]]&lt;0.4,3,4)))</f>
        <v>2</v>
      </c>
      <c r="AE2375">
        <f>IF(Raw_Data[[#This Row],[kategori_dp]]="High",1,IF(Raw_Data[[#This Row],[kategori_dp]]="Medium",2,3))</f>
        <v>1</v>
      </c>
      <c r="AF2375">
        <f>IF(Raw_Data[[#This Row],[tenor_bulan]]&lt;=24,1,IF(Raw_Data[[#This Row],[tenor_bulan]]&lt;=36,2,IF(Raw_Data[[#This Row],[tenor_bulan]]&lt;=48,3,4)))</f>
        <v>1</v>
      </c>
      <c r="AG2375">
        <f>IF(Raw_Data[[#This Row],[jumlah_kali_telat]]=0,0,IF(Raw_Data[[#This Row],[jumlah_kali_telat]]&lt;=2,2,4))</f>
        <v>0</v>
      </c>
      <c r="AH2375">
        <f>Raw_Data[[#This Row],[Skor_Rasio]]+Raw_Data[[#This Row],[Skor_DP]]+Raw_Data[[#This Row],[Skor_Tenor]]+Raw_Data[[#This Row],[Skor_Telat]]</f>
        <v>4</v>
      </c>
      <c r="AI2375" t="str">
        <f>IF(Raw_Data[[#This Row],[Risk_Score]]&lt;=6,"Low Risk",IF(Raw_Data[[#This Row],[Risk_Score]]&lt;=8,"Medium Risk","High Risk"))</f>
        <v>Low Risk</v>
      </c>
      <c r="AJ2375">
        <f ca="1">IFERROR(DATEDIF(Raw_Data[[#This Row],[tanggal_pengajuan]],TODAY(),"m"),"N/A")</f>
        <v>8</v>
      </c>
      <c r="AK2375" t="str">
        <f ca="1">IF(ISNUMBER(Raw_Data[[#This Row],[MOB]]),IF(Raw_Data[[#This Row],[MOB]]&lt;6,"0-5 bulan",IF(Raw_Data[[#This Row],[MOB]]&lt;12,"6-11 bulan",IF(Raw_Data[[#This Row],[MOB]]&lt;24,"12-23 bulan","24+ bulan"))),"N/A")</f>
        <v>6-11 bulan</v>
      </c>
    </row>
    <row r="2376" spans="1:37" ht="14.25" customHeight="1" x14ac:dyDescent="0.45">
      <c r="A2376" t="s">
        <v>5434</v>
      </c>
      <c r="B2376" s="64">
        <v>46161</v>
      </c>
      <c r="C2376" s="1" t="str">
        <f t="shared" si="37"/>
        <v>May</v>
      </c>
      <c r="D2376" t="s">
        <v>384</v>
      </c>
      <c r="E2376" t="s">
        <v>5435</v>
      </c>
      <c r="F2376">
        <v>28</v>
      </c>
      <c r="G2376" t="s">
        <v>51</v>
      </c>
      <c r="H2376" t="s">
        <v>90</v>
      </c>
      <c r="I2376" s="2">
        <v>4496000</v>
      </c>
      <c r="J2376" s="3">
        <f>Raw_Data[[#This Row],[cicilan_per_bulan]]/Raw_Data[[#This Row],[penghasilan_bulanan]]</f>
        <v>0.5177491103202847</v>
      </c>
      <c r="K2376" t="s">
        <v>188</v>
      </c>
      <c r="L2376" t="s">
        <v>154</v>
      </c>
      <c r="M2376" t="s">
        <v>55</v>
      </c>
      <c r="N2376" t="s">
        <v>65</v>
      </c>
      <c r="O2376" t="s">
        <v>46</v>
      </c>
      <c r="P2376" s="2">
        <v>28701000</v>
      </c>
      <c r="Q2376" s="2">
        <v>4305000</v>
      </c>
      <c r="R2376" t="str">
        <f>IF(Raw_Data[[#This Row],[persen_dp]]&lt;15%,"Low",IF(Raw_Data[[#This Row],[persen_dp]]&gt;25%,"High","Medium"))</f>
        <v>Medium</v>
      </c>
      <c r="S2376" s="3">
        <v>0.15</v>
      </c>
      <c r="T2376">
        <v>12</v>
      </c>
      <c r="U2376">
        <v>0.14499999999999999</v>
      </c>
      <c r="V2376" s="2">
        <v>2327800</v>
      </c>
      <c r="W2376" s="2">
        <v>27933000</v>
      </c>
      <c r="X2376" t="str">
        <f>IF(OR(Raw_Data[[#This Row],[status_pembayaran]]="Macet",Raw_Data[[#This Row],[status_pembayaran]]="Kurang Lancar"),"Non Performing Loan","Performing")</f>
        <v>Performing</v>
      </c>
      <c r="Y2376" t="s">
        <v>47</v>
      </c>
      <c r="Z2376">
        <v>0</v>
      </c>
      <c r="AA2376">
        <v>0</v>
      </c>
      <c r="AB2376">
        <v>1</v>
      </c>
      <c r="AC2376" t="s">
        <v>66</v>
      </c>
      <c r="AD2376">
        <f>IF(Raw_Data[[#This Row],[rasio]]&lt;0.2,1,IF(Raw_Data[[#This Row],[rasio]]&lt;0.3,2,IF(Raw_Data[[#This Row],[rasio]]&lt;0.4,3,4)))</f>
        <v>4</v>
      </c>
      <c r="AE2376">
        <f>IF(Raw_Data[[#This Row],[kategori_dp]]="High",1,IF(Raw_Data[[#This Row],[kategori_dp]]="Medium",2,3))</f>
        <v>2</v>
      </c>
      <c r="AF2376">
        <f>IF(Raw_Data[[#This Row],[tenor_bulan]]&lt;=24,1,IF(Raw_Data[[#This Row],[tenor_bulan]]&lt;=36,2,IF(Raw_Data[[#This Row],[tenor_bulan]]&lt;=48,3,4)))</f>
        <v>1</v>
      </c>
      <c r="AG2376">
        <f>IF(Raw_Data[[#This Row],[jumlah_kali_telat]]=0,0,IF(Raw_Data[[#This Row],[jumlah_kali_telat]]&lt;=2,2,4))</f>
        <v>0</v>
      </c>
      <c r="AH2376">
        <f>Raw_Data[[#This Row],[Skor_Rasio]]+Raw_Data[[#This Row],[Skor_DP]]+Raw_Data[[#This Row],[Skor_Tenor]]+Raw_Data[[#This Row],[Skor_Telat]]</f>
        <v>7</v>
      </c>
      <c r="AI2376" t="str">
        <f>IF(Raw_Data[[#This Row],[Risk_Score]]&lt;=6,"Low Risk",IF(Raw_Data[[#This Row],[Risk_Score]]&lt;=8,"Medium Risk","High Risk"))</f>
        <v>Medium Risk</v>
      </c>
      <c r="AJ2376">
        <f ca="1">IFERROR(DATEDIF(Raw_Data[[#This Row],[tanggal_pengajuan]],TODAY(),"m"),"N/A")</f>
        <v>5</v>
      </c>
      <c r="AK2376" t="str">
        <f ca="1">IF(ISNUMBER(Raw_Data[[#This Row],[MOB]]),IF(Raw_Data[[#This Row],[MOB]]&lt;6,"0-5 bulan",IF(Raw_Data[[#This Row],[MOB]]&lt;12,"6-11 bulan",IF(Raw_Data[[#This Row],[MOB]]&lt;24,"12-23 bulan","24+ bulan"))),"N/A")</f>
        <v>0-5 bulan</v>
      </c>
    </row>
    <row r="2377" spans="1:37" ht="14.25" customHeight="1" x14ac:dyDescent="0.45">
      <c r="A2377" t="s">
        <v>5436</v>
      </c>
      <c r="B2377" s="64">
        <v>46039</v>
      </c>
      <c r="C2377" s="1" t="str">
        <f t="shared" si="37"/>
        <v>January</v>
      </c>
      <c r="D2377" t="s">
        <v>329</v>
      </c>
      <c r="E2377" t="s">
        <v>5437</v>
      </c>
      <c r="F2377">
        <v>56</v>
      </c>
      <c r="G2377" t="s">
        <v>40</v>
      </c>
      <c r="H2377" t="s">
        <v>90</v>
      </c>
      <c r="I2377" s="2">
        <v>5620000</v>
      </c>
      <c r="J2377" s="3">
        <f>Raw_Data[[#This Row],[cicilan_per_bulan]]/Raw_Data[[#This Row],[penghasilan_bulanan]]</f>
        <v>0.11048042704626335</v>
      </c>
      <c r="K2377" t="s">
        <v>42</v>
      </c>
      <c r="L2377" t="s">
        <v>43</v>
      </c>
      <c r="M2377" t="s">
        <v>55</v>
      </c>
      <c r="N2377" t="s">
        <v>121</v>
      </c>
      <c r="O2377" t="s">
        <v>122</v>
      </c>
      <c r="P2377" s="2">
        <v>35994000</v>
      </c>
      <c r="Q2377" s="2">
        <v>14397000</v>
      </c>
      <c r="R2377" t="str">
        <f>IF(Raw_Data[[#This Row],[persen_dp]]&lt;15%,"Low",IF(Raw_Data[[#This Row],[persen_dp]]&gt;25%,"High","Medium"))</f>
        <v>High</v>
      </c>
      <c r="S2377" s="3">
        <v>0.4</v>
      </c>
      <c r="T2377">
        <v>60</v>
      </c>
      <c r="U2377">
        <v>0.14499999999999999</v>
      </c>
      <c r="V2377" s="2">
        <v>620900</v>
      </c>
      <c r="W2377" s="2">
        <v>37254000</v>
      </c>
      <c r="X2377" t="str">
        <f>IF(OR(Raw_Data[[#This Row],[status_pembayaran]]="Macet",Raw_Data[[#This Row],[status_pembayaran]]="Kurang Lancar"),"Non Performing Loan","Performing")</f>
        <v>Performing</v>
      </c>
      <c r="Y2377" t="s">
        <v>47</v>
      </c>
      <c r="Z2377">
        <v>0</v>
      </c>
      <c r="AA2377">
        <v>0</v>
      </c>
      <c r="AB2377">
        <v>1</v>
      </c>
      <c r="AC2377" t="s">
        <v>137</v>
      </c>
      <c r="AD2377">
        <f>IF(Raw_Data[[#This Row],[rasio]]&lt;0.2,1,IF(Raw_Data[[#This Row],[rasio]]&lt;0.3,2,IF(Raw_Data[[#This Row],[rasio]]&lt;0.4,3,4)))</f>
        <v>1</v>
      </c>
      <c r="AE2377">
        <f>IF(Raw_Data[[#This Row],[kategori_dp]]="High",1,IF(Raw_Data[[#This Row],[kategori_dp]]="Medium",2,3))</f>
        <v>1</v>
      </c>
      <c r="AF2377">
        <f>IF(Raw_Data[[#This Row],[tenor_bulan]]&lt;=24,1,IF(Raw_Data[[#This Row],[tenor_bulan]]&lt;=36,2,IF(Raw_Data[[#This Row],[tenor_bulan]]&lt;=48,3,4)))</f>
        <v>4</v>
      </c>
      <c r="AG2377">
        <f>IF(Raw_Data[[#This Row],[jumlah_kali_telat]]=0,0,IF(Raw_Data[[#This Row],[jumlah_kali_telat]]&lt;=2,2,4))</f>
        <v>0</v>
      </c>
      <c r="AH2377">
        <f>Raw_Data[[#This Row],[Skor_Rasio]]+Raw_Data[[#This Row],[Skor_DP]]+Raw_Data[[#This Row],[Skor_Tenor]]+Raw_Data[[#This Row],[Skor_Telat]]</f>
        <v>6</v>
      </c>
      <c r="AI2377" t="str">
        <f>IF(Raw_Data[[#This Row],[Risk_Score]]&lt;=6,"Low Risk",IF(Raw_Data[[#This Row],[Risk_Score]]&lt;=8,"Medium Risk","High Risk"))</f>
        <v>Low Risk</v>
      </c>
      <c r="AJ2377">
        <f ca="1">IFERROR(DATEDIF(Raw_Data[[#This Row],[tanggal_pengajuan]],TODAY(),"m"),"N/A")</f>
        <v>9</v>
      </c>
      <c r="AK2377" t="str">
        <f ca="1">IF(ISNUMBER(Raw_Data[[#This Row],[MOB]]),IF(Raw_Data[[#This Row],[MOB]]&lt;6,"0-5 bulan",IF(Raw_Data[[#This Row],[MOB]]&lt;12,"6-11 bulan",IF(Raw_Data[[#This Row],[MOB]]&lt;24,"12-23 bulan","24+ bulan"))),"N/A")</f>
        <v>6-11 bulan</v>
      </c>
    </row>
    <row r="2378" spans="1:37" ht="14.25" customHeight="1" x14ac:dyDescent="0.45">
      <c r="A2378" t="s">
        <v>5438</v>
      </c>
      <c r="B2378" s="64">
        <v>46171</v>
      </c>
      <c r="C2378" s="1" t="str">
        <f t="shared" si="37"/>
        <v>May</v>
      </c>
      <c r="D2378" t="s">
        <v>1074</v>
      </c>
      <c r="E2378" t="s">
        <v>5439</v>
      </c>
      <c r="F2378">
        <v>26</v>
      </c>
      <c r="G2378" t="s">
        <v>51</v>
      </c>
      <c r="H2378" t="s">
        <v>101</v>
      </c>
      <c r="I2378" s="2">
        <v>2930000</v>
      </c>
      <c r="J2378" s="3">
        <f>Raw_Data[[#This Row],[cicilan_per_bulan]]/Raw_Data[[#This Row],[penghasilan_bulanan]]</f>
        <v>0.48245733788395906</v>
      </c>
      <c r="K2378" t="s">
        <v>153</v>
      </c>
      <c r="L2378" t="s">
        <v>154</v>
      </c>
      <c r="M2378" t="s">
        <v>44</v>
      </c>
      <c r="N2378" t="s">
        <v>158</v>
      </c>
      <c r="O2378" t="s">
        <v>159</v>
      </c>
      <c r="P2378" s="2">
        <v>30940000</v>
      </c>
      <c r="Q2378" s="2">
        <v>4641000</v>
      </c>
      <c r="R2378" t="str">
        <f>IF(Raw_Data[[#This Row],[persen_dp]]&lt;15%,"Low",IF(Raw_Data[[#This Row],[persen_dp]]&gt;25%,"High","Medium"))</f>
        <v>Medium</v>
      </c>
      <c r="S2378" s="3">
        <v>0.15</v>
      </c>
      <c r="T2378">
        <v>24</v>
      </c>
      <c r="U2378">
        <v>0.14499999999999999</v>
      </c>
      <c r="V2378" s="2">
        <v>1413600</v>
      </c>
      <c r="W2378" s="2">
        <v>33925000</v>
      </c>
      <c r="X2378" t="str">
        <f>IF(OR(Raw_Data[[#This Row],[status_pembayaran]]="Macet",Raw_Data[[#This Row],[status_pembayaran]]="Kurang Lancar"),"Non Performing Loan","Performing")</f>
        <v>Performing</v>
      </c>
      <c r="Y2378" t="s">
        <v>47</v>
      </c>
      <c r="Z2378">
        <v>0</v>
      </c>
      <c r="AA2378">
        <v>0</v>
      </c>
      <c r="AB2378">
        <v>1</v>
      </c>
      <c r="AD2378">
        <f>IF(Raw_Data[[#This Row],[rasio]]&lt;0.2,1,IF(Raw_Data[[#This Row],[rasio]]&lt;0.3,2,IF(Raw_Data[[#This Row],[rasio]]&lt;0.4,3,4)))</f>
        <v>4</v>
      </c>
      <c r="AE2378">
        <f>IF(Raw_Data[[#This Row],[kategori_dp]]="High",1,IF(Raw_Data[[#This Row],[kategori_dp]]="Medium",2,3))</f>
        <v>2</v>
      </c>
      <c r="AF2378">
        <f>IF(Raw_Data[[#This Row],[tenor_bulan]]&lt;=24,1,IF(Raw_Data[[#This Row],[tenor_bulan]]&lt;=36,2,IF(Raw_Data[[#This Row],[tenor_bulan]]&lt;=48,3,4)))</f>
        <v>1</v>
      </c>
      <c r="AG2378">
        <f>IF(Raw_Data[[#This Row],[jumlah_kali_telat]]=0,0,IF(Raw_Data[[#This Row],[jumlah_kali_telat]]&lt;=2,2,4))</f>
        <v>0</v>
      </c>
      <c r="AH2378">
        <f>Raw_Data[[#This Row],[Skor_Rasio]]+Raw_Data[[#This Row],[Skor_DP]]+Raw_Data[[#This Row],[Skor_Tenor]]+Raw_Data[[#This Row],[Skor_Telat]]</f>
        <v>7</v>
      </c>
      <c r="AI2378" t="str">
        <f>IF(Raw_Data[[#This Row],[Risk_Score]]&lt;=6,"Low Risk",IF(Raw_Data[[#This Row],[Risk_Score]]&lt;=8,"Medium Risk","High Risk"))</f>
        <v>Medium Risk</v>
      </c>
      <c r="AJ2378">
        <f ca="1">IFERROR(DATEDIF(Raw_Data[[#This Row],[tanggal_pengajuan]],TODAY(),"m"),"N/A")</f>
        <v>4</v>
      </c>
      <c r="AK2378" t="str">
        <f ca="1">IF(ISNUMBER(Raw_Data[[#This Row],[MOB]]),IF(Raw_Data[[#This Row],[MOB]]&lt;6,"0-5 bulan",IF(Raw_Data[[#This Row],[MOB]]&lt;12,"6-11 bulan",IF(Raw_Data[[#This Row],[MOB]]&lt;24,"12-23 bulan","24+ bulan"))),"N/A")</f>
        <v>0-5 bulan</v>
      </c>
    </row>
    <row r="2379" spans="1:37" ht="14.25" customHeight="1" x14ac:dyDescent="0.45">
      <c r="A2379" t="s">
        <v>5440</v>
      </c>
      <c r="B2379" s="64">
        <v>46068</v>
      </c>
      <c r="C2379" s="1" t="str">
        <f t="shared" si="37"/>
        <v>February</v>
      </c>
      <c r="D2379" t="s">
        <v>2671</v>
      </c>
      <c r="E2379" t="s">
        <v>5441</v>
      </c>
      <c r="F2379">
        <v>29</v>
      </c>
      <c r="G2379" t="s">
        <v>40</v>
      </c>
      <c r="H2379" t="s">
        <v>96</v>
      </c>
      <c r="I2379" s="2">
        <v>6688000</v>
      </c>
      <c r="J2379" s="3">
        <f>Raw_Data[[#This Row],[cicilan_per_bulan]]/Raw_Data[[#This Row],[penghasilan_bulanan]]</f>
        <v>0.16372607655502391</v>
      </c>
      <c r="K2379" t="s">
        <v>53</v>
      </c>
      <c r="L2379" t="s">
        <v>54</v>
      </c>
      <c r="M2379" t="s">
        <v>249</v>
      </c>
      <c r="N2379" t="s">
        <v>250</v>
      </c>
      <c r="O2379" t="s">
        <v>57</v>
      </c>
      <c r="P2379" s="2">
        <v>16393000</v>
      </c>
      <c r="Q2379" s="2">
        <v>4918000</v>
      </c>
      <c r="R2379" t="str">
        <f>IF(Raw_Data[[#This Row],[persen_dp]]&lt;15%,"Low",IF(Raw_Data[[#This Row],[persen_dp]]&gt;25%,"High","Medium"))</f>
        <v>High</v>
      </c>
      <c r="S2379" s="3">
        <v>0.3</v>
      </c>
      <c r="T2379">
        <v>12</v>
      </c>
      <c r="U2379">
        <v>0.14499999999999999</v>
      </c>
      <c r="V2379" s="2">
        <v>1095000</v>
      </c>
      <c r="W2379" s="2">
        <v>13139000</v>
      </c>
      <c r="X2379" t="str">
        <f>IF(OR(Raw_Data[[#This Row],[status_pembayaran]]="Macet",Raw_Data[[#This Row],[status_pembayaran]]="Kurang Lancar"),"Non Performing Loan","Performing")</f>
        <v>Non Performing Loan</v>
      </c>
      <c r="Y2379" t="s">
        <v>683</v>
      </c>
      <c r="Z2379">
        <v>175</v>
      </c>
      <c r="AA2379">
        <v>8</v>
      </c>
      <c r="AB2379">
        <v>5</v>
      </c>
      <c r="AD2379">
        <f>IF(Raw_Data[[#This Row],[rasio]]&lt;0.2,1,IF(Raw_Data[[#This Row],[rasio]]&lt;0.3,2,IF(Raw_Data[[#This Row],[rasio]]&lt;0.4,3,4)))</f>
        <v>1</v>
      </c>
      <c r="AE2379">
        <f>IF(Raw_Data[[#This Row],[kategori_dp]]="High",1,IF(Raw_Data[[#This Row],[kategori_dp]]="Medium",2,3))</f>
        <v>1</v>
      </c>
      <c r="AF2379">
        <f>IF(Raw_Data[[#This Row],[tenor_bulan]]&lt;=24,1,IF(Raw_Data[[#This Row],[tenor_bulan]]&lt;=36,2,IF(Raw_Data[[#This Row],[tenor_bulan]]&lt;=48,3,4)))</f>
        <v>1</v>
      </c>
      <c r="AG2379">
        <f>IF(Raw_Data[[#This Row],[jumlah_kali_telat]]=0,0,IF(Raw_Data[[#This Row],[jumlah_kali_telat]]&lt;=2,2,4))</f>
        <v>4</v>
      </c>
      <c r="AH2379">
        <f>Raw_Data[[#This Row],[Skor_Rasio]]+Raw_Data[[#This Row],[Skor_DP]]+Raw_Data[[#This Row],[Skor_Tenor]]+Raw_Data[[#This Row],[Skor_Telat]]</f>
        <v>7</v>
      </c>
      <c r="AI2379" t="str">
        <f>IF(Raw_Data[[#This Row],[Risk_Score]]&lt;=6,"Low Risk",IF(Raw_Data[[#This Row],[Risk_Score]]&lt;=8,"Medium Risk","High Risk"))</f>
        <v>Medium Risk</v>
      </c>
      <c r="AJ2379">
        <f ca="1">IFERROR(DATEDIF(Raw_Data[[#This Row],[tanggal_pengajuan]],TODAY(),"m"),"N/A")</f>
        <v>8</v>
      </c>
      <c r="AK2379" t="str">
        <f ca="1">IF(ISNUMBER(Raw_Data[[#This Row],[MOB]]),IF(Raw_Data[[#This Row],[MOB]]&lt;6,"0-5 bulan",IF(Raw_Data[[#This Row],[MOB]]&lt;12,"6-11 bulan",IF(Raw_Data[[#This Row],[MOB]]&lt;24,"12-23 bulan","24+ bulan"))),"N/A")</f>
        <v>6-11 bulan</v>
      </c>
    </row>
    <row r="2380" spans="1:37" ht="14.25" customHeight="1" x14ac:dyDescent="0.45">
      <c r="A2380" t="s">
        <v>5442</v>
      </c>
      <c r="B2380" s="64">
        <v>46191</v>
      </c>
      <c r="C2380" s="1" t="str">
        <f t="shared" si="37"/>
        <v>June</v>
      </c>
      <c r="D2380" t="s">
        <v>2371</v>
      </c>
      <c r="E2380" t="s">
        <v>5443</v>
      </c>
      <c r="F2380">
        <v>22</v>
      </c>
      <c r="G2380" t="s">
        <v>51</v>
      </c>
      <c r="H2380" t="s">
        <v>90</v>
      </c>
      <c r="I2380" s="2">
        <v>6212000</v>
      </c>
      <c r="J2380" s="3">
        <f>Raw_Data[[#This Row],[cicilan_per_bulan]]/Raw_Data[[#This Row],[penghasilan_bulanan]]</f>
        <v>0.18208306503541533</v>
      </c>
      <c r="K2380" t="s">
        <v>153</v>
      </c>
      <c r="L2380" t="s">
        <v>154</v>
      </c>
      <c r="M2380" t="s">
        <v>44</v>
      </c>
      <c r="N2380" t="s">
        <v>158</v>
      </c>
      <c r="O2380" t="s">
        <v>159</v>
      </c>
      <c r="P2380" s="2">
        <v>31529000</v>
      </c>
      <c r="Q2380" s="2">
        <v>3153000</v>
      </c>
      <c r="R2380" t="str">
        <f>IF(Raw_Data[[#This Row],[persen_dp]]&lt;15%,"Low",IF(Raw_Data[[#This Row],[persen_dp]]&gt;25%,"High","Medium"))</f>
        <v>Low</v>
      </c>
      <c r="S2380" s="3">
        <v>0.1</v>
      </c>
      <c r="T2380">
        <v>36</v>
      </c>
      <c r="U2380">
        <v>0.14499999999999999</v>
      </c>
      <c r="V2380" s="2">
        <v>1131100</v>
      </c>
      <c r="W2380" s="2">
        <v>40719000</v>
      </c>
      <c r="X2380" t="str">
        <f>IF(OR(Raw_Data[[#This Row],[status_pembayaran]]="Macet",Raw_Data[[#This Row],[status_pembayaran]]="Kurang Lancar"),"Non Performing Loan","Performing")</f>
        <v>Performing</v>
      </c>
      <c r="Y2380" t="s">
        <v>47</v>
      </c>
      <c r="Z2380">
        <v>0</v>
      </c>
      <c r="AA2380">
        <v>0</v>
      </c>
      <c r="AB2380">
        <v>1</v>
      </c>
      <c r="AC2380" t="s">
        <v>104</v>
      </c>
      <c r="AD2380">
        <f>IF(Raw_Data[[#This Row],[rasio]]&lt;0.2,1,IF(Raw_Data[[#This Row],[rasio]]&lt;0.3,2,IF(Raw_Data[[#This Row],[rasio]]&lt;0.4,3,4)))</f>
        <v>1</v>
      </c>
      <c r="AE2380">
        <f>IF(Raw_Data[[#This Row],[kategori_dp]]="High",1,IF(Raw_Data[[#This Row],[kategori_dp]]="Medium",2,3))</f>
        <v>3</v>
      </c>
      <c r="AF2380">
        <f>IF(Raw_Data[[#This Row],[tenor_bulan]]&lt;=24,1,IF(Raw_Data[[#This Row],[tenor_bulan]]&lt;=36,2,IF(Raw_Data[[#This Row],[tenor_bulan]]&lt;=48,3,4)))</f>
        <v>2</v>
      </c>
      <c r="AG2380">
        <f>IF(Raw_Data[[#This Row],[jumlah_kali_telat]]=0,0,IF(Raw_Data[[#This Row],[jumlah_kali_telat]]&lt;=2,2,4))</f>
        <v>0</v>
      </c>
      <c r="AH2380">
        <f>Raw_Data[[#This Row],[Skor_Rasio]]+Raw_Data[[#This Row],[Skor_DP]]+Raw_Data[[#This Row],[Skor_Tenor]]+Raw_Data[[#This Row],[Skor_Telat]]</f>
        <v>6</v>
      </c>
      <c r="AI2380" t="str">
        <f>IF(Raw_Data[[#This Row],[Risk_Score]]&lt;=6,"Low Risk",IF(Raw_Data[[#This Row],[Risk_Score]]&lt;=8,"Medium Risk","High Risk"))</f>
        <v>Low Risk</v>
      </c>
      <c r="AJ2380">
        <f ca="1">IFERROR(DATEDIF(Raw_Data[[#This Row],[tanggal_pengajuan]],TODAY(),"m"),"N/A")</f>
        <v>4</v>
      </c>
      <c r="AK2380" t="str">
        <f ca="1">IF(ISNUMBER(Raw_Data[[#This Row],[MOB]]),IF(Raw_Data[[#This Row],[MOB]]&lt;6,"0-5 bulan",IF(Raw_Data[[#This Row],[MOB]]&lt;12,"6-11 bulan",IF(Raw_Data[[#This Row],[MOB]]&lt;24,"12-23 bulan","24+ bulan"))),"N/A")</f>
        <v>0-5 bulan</v>
      </c>
    </row>
    <row r="2381" spans="1:37" ht="14.25" customHeight="1" x14ac:dyDescent="0.45">
      <c r="A2381" t="s">
        <v>5444</v>
      </c>
      <c r="B2381" s="64">
        <v>46127</v>
      </c>
      <c r="C2381" s="1" t="str">
        <f t="shared" si="37"/>
        <v>April</v>
      </c>
      <c r="D2381" t="s">
        <v>2025</v>
      </c>
      <c r="E2381" t="s">
        <v>5445</v>
      </c>
      <c r="F2381">
        <v>52</v>
      </c>
      <c r="G2381" t="s">
        <v>51</v>
      </c>
      <c r="H2381" t="s">
        <v>176</v>
      </c>
      <c r="I2381" s="2">
        <v>6203000</v>
      </c>
      <c r="J2381" s="3">
        <f>Raw_Data[[#This Row],[cicilan_per_bulan]]/Raw_Data[[#This Row],[penghasilan_bulanan]]</f>
        <v>0.20157988070288571</v>
      </c>
      <c r="K2381" t="s">
        <v>114</v>
      </c>
      <c r="L2381" t="s">
        <v>115</v>
      </c>
      <c r="M2381" t="s">
        <v>55</v>
      </c>
      <c r="N2381" t="s">
        <v>231</v>
      </c>
      <c r="O2381" t="s">
        <v>232</v>
      </c>
      <c r="P2381" s="2">
        <v>39212000</v>
      </c>
      <c r="Q2381" s="2">
        <v>7842000</v>
      </c>
      <c r="R2381" t="str">
        <f>IF(Raw_Data[[#This Row],[persen_dp]]&lt;15%,"Low",IF(Raw_Data[[#This Row],[persen_dp]]&gt;25%,"High","Medium"))</f>
        <v>Medium</v>
      </c>
      <c r="S2381" s="3">
        <v>0.2</v>
      </c>
      <c r="T2381">
        <v>36</v>
      </c>
      <c r="U2381">
        <v>0.14499999999999999</v>
      </c>
      <c r="V2381" s="2">
        <v>1250400</v>
      </c>
      <c r="W2381" s="2">
        <v>45015000</v>
      </c>
      <c r="X2381" t="str">
        <f>IF(OR(Raw_Data[[#This Row],[status_pembayaran]]="Macet",Raw_Data[[#This Row],[status_pembayaran]]="Kurang Lancar"),"Non Performing Loan","Performing")</f>
        <v>Performing</v>
      </c>
      <c r="Y2381" t="s">
        <v>47</v>
      </c>
      <c r="Z2381">
        <v>0</v>
      </c>
      <c r="AA2381">
        <v>0</v>
      </c>
      <c r="AB2381">
        <v>1</v>
      </c>
      <c r="AC2381" t="s">
        <v>104</v>
      </c>
      <c r="AD2381">
        <f>IF(Raw_Data[[#This Row],[rasio]]&lt;0.2,1,IF(Raw_Data[[#This Row],[rasio]]&lt;0.3,2,IF(Raw_Data[[#This Row],[rasio]]&lt;0.4,3,4)))</f>
        <v>2</v>
      </c>
      <c r="AE2381">
        <f>IF(Raw_Data[[#This Row],[kategori_dp]]="High",1,IF(Raw_Data[[#This Row],[kategori_dp]]="Medium",2,3))</f>
        <v>2</v>
      </c>
      <c r="AF2381">
        <f>IF(Raw_Data[[#This Row],[tenor_bulan]]&lt;=24,1,IF(Raw_Data[[#This Row],[tenor_bulan]]&lt;=36,2,IF(Raw_Data[[#This Row],[tenor_bulan]]&lt;=48,3,4)))</f>
        <v>2</v>
      </c>
      <c r="AG2381">
        <f>IF(Raw_Data[[#This Row],[jumlah_kali_telat]]=0,0,IF(Raw_Data[[#This Row],[jumlah_kali_telat]]&lt;=2,2,4))</f>
        <v>0</v>
      </c>
      <c r="AH2381">
        <f>Raw_Data[[#This Row],[Skor_Rasio]]+Raw_Data[[#This Row],[Skor_DP]]+Raw_Data[[#This Row],[Skor_Tenor]]+Raw_Data[[#This Row],[Skor_Telat]]</f>
        <v>6</v>
      </c>
      <c r="AI2381" t="str">
        <f>IF(Raw_Data[[#This Row],[Risk_Score]]&lt;=6,"Low Risk",IF(Raw_Data[[#This Row],[Risk_Score]]&lt;=8,"Medium Risk","High Risk"))</f>
        <v>Low Risk</v>
      </c>
      <c r="AJ2381">
        <f ca="1">IFERROR(DATEDIF(Raw_Data[[#This Row],[tanggal_pengajuan]],TODAY(),"m"),"N/A")</f>
        <v>6</v>
      </c>
      <c r="AK2381" t="str">
        <f ca="1">IF(ISNUMBER(Raw_Data[[#This Row],[MOB]]),IF(Raw_Data[[#This Row],[MOB]]&lt;6,"0-5 bulan",IF(Raw_Data[[#This Row],[MOB]]&lt;12,"6-11 bulan",IF(Raw_Data[[#This Row],[MOB]]&lt;24,"12-23 bulan","24+ bulan"))),"N/A")</f>
        <v>6-11 bulan</v>
      </c>
    </row>
    <row r="2382" spans="1:37" ht="14.25" customHeight="1" x14ac:dyDescent="0.45">
      <c r="A2382" t="s">
        <v>5446</v>
      </c>
      <c r="B2382" s="64">
        <v>46084</v>
      </c>
      <c r="C2382" s="1" t="str">
        <f t="shared" si="37"/>
        <v>March</v>
      </c>
      <c r="D2382" t="s">
        <v>3252</v>
      </c>
      <c r="E2382" t="s">
        <v>5447</v>
      </c>
      <c r="F2382">
        <v>56</v>
      </c>
      <c r="G2382" t="s">
        <v>40</v>
      </c>
      <c r="H2382" t="s">
        <v>126</v>
      </c>
      <c r="I2382" s="2">
        <v>2894000</v>
      </c>
      <c r="J2382" s="3">
        <f>Raw_Data[[#This Row],[cicilan_per_bulan]]/Raw_Data[[#This Row],[penghasilan_bulanan]]</f>
        <v>0.18921907394609536</v>
      </c>
      <c r="K2382" t="s">
        <v>42</v>
      </c>
      <c r="L2382" t="s">
        <v>43</v>
      </c>
      <c r="M2382" t="s">
        <v>44</v>
      </c>
      <c r="N2382" t="s">
        <v>163</v>
      </c>
      <c r="O2382" t="s">
        <v>46</v>
      </c>
      <c r="P2382" s="2">
        <v>29300000</v>
      </c>
      <c r="Q2382" s="2">
        <v>10255000</v>
      </c>
      <c r="R2382" t="str">
        <f>IF(Raw_Data[[#This Row],[persen_dp]]&lt;15%,"Low",IF(Raw_Data[[#This Row],[persen_dp]]&gt;25%,"High","Medium"))</f>
        <v>High</v>
      </c>
      <c r="S2382" s="3">
        <v>0.35</v>
      </c>
      <c r="T2382">
        <v>60</v>
      </c>
      <c r="U2382">
        <v>0.14499999999999999</v>
      </c>
      <c r="V2382" s="2">
        <v>547600</v>
      </c>
      <c r="W2382" s="2">
        <v>32853000</v>
      </c>
      <c r="X2382" t="str">
        <f>IF(OR(Raw_Data[[#This Row],[status_pembayaran]]="Macet",Raw_Data[[#This Row],[status_pembayaran]]="Kurang Lancar"),"Non Performing Loan","Performing")</f>
        <v>Performing</v>
      </c>
      <c r="Y2382" t="s">
        <v>47</v>
      </c>
      <c r="Z2382">
        <v>0</v>
      </c>
      <c r="AA2382">
        <v>0</v>
      </c>
      <c r="AB2382">
        <v>1</v>
      </c>
      <c r="AD2382">
        <f>IF(Raw_Data[[#This Row],[rasio]]&lt;0.2,1,IF(Raw_Data[[#This Row],[rasio]]&lt;0.3,2,IF(Raw_Data[[#This Row],[rasio]]&lt;0.4,3,4)))</f>
        <v>1</v>
      </c>
      <c r="AE2382">
        <f>IF(Raw_Data[[#This Row],[kategori_dp]]="High",1,IF(Raw_Data[[#This Row],[kategori_dp]]="Medium",2,3))</f>
        <v>1</v>
      </c>
      <c r="AF2382">
        <f>IF(Raw_Data[[#This Row],[tenor_bulan]]&lt;=24,1,IF(Raw_Data[[#This Row],[tenor_bulan]]&lt;=36,2,IF(Raw_Data[[#This Row],[tenor_bulan]]&lt;=48,3,4)))</f>
        <v>4</v>
      </c>
      <c r="AG2382">
        <f>IF(Raw_Data[[#This Row],[jumlah_kali_telat]]=0,0,IF(Raw_Data[[#This Row],[jumlah_kali_telat]]&lt;=2,2,4))</f>
        <v>0</v>
      </c>
      <c r="AH2382">
        <f>Raw_Data[[#This Row],[Skor_Rasio]]+Raw_Data[[#This Row],[Skor_DP]]+Raw_Data[[#This Row],[Skor_Tenor]]+Raw_Data[[#This Row],[Skor_Telat]]</f>
        <v>6</v>
      </c>
      <c r="AI2382" t="str">
        <f>IF(Raw_Data[[#This Row],[Risk_Score]]&lt;=6,"Low Risk",IF(Raw_Data[[#This Row],[Risk_Score]]&lt;=8,"Medium Risk","High Risk"))</f>
        <v>Low Risk</v>
      </c>
      <c r="AJ2382">
        <f ca="1">IFERROR(DATEDIF(Raw_Data[[#This Row],[tanggal_pengajuan]],TODAY(),"m"),"N/A")</f>
        <v>7</v>
      </c>
      <c r="AK2382" t="str">
        <f ca="1">IF(ISNUMBER(Raw_Data[[#This Row],[MOB]]),IF(Raw_Data[[#This Row],[MOB]]&lt;6,"0-5 bulan",IF(Raw_Data[[#This Row],[MOB]]&lt;12,"6-11 bulan",IF(Raw_Data[[#This Row],[MOB]]&lt;24,"12-23 bulan","24+ bulan"))),"N/A")</f>
        <v>6-11 bulan</v>
      </c>
    </row>
    <row r="2383" spans="1:37" ht="14.25" customHeight="1" x14ac:dyDescent="0.45">
      <c r="A2383" t="s">
        <v>5448</v>
      </c>
      <c r="B2383" s="64">
        <v>46152</v>
      </c>
      <c r="C2383" s="1" t="str">
        <f t="shared" si="37"/>
        <v>May</v>
      </c>
      <c r="D2383" t="s">
        <v>521</v>
      </c>
      <c r="E2383" t="s">
        <v>5449</v>
      </c>
      <c r="F2383">
        <v>25</v>
      </c>
      <c r="G2383" t="s">
        <v>40</v>
      </c>
      <c r="H2383" t="s">
        <v>41</v>
      </c>
      <c r="I2383" s="2">
        <v>7096000</v>
      </c>
      <c r="J2383" s="3">
        <f>Raw_Data[[#This Row],[cicilan_per_bulan]]/Raw_Data[[#This Row],[penghasilan_bulanan]]</f>
        <v>0.19317925591882751</v>
      </c>
      <c r="K2383" t="s">
        <v>91</v>
      </c>
      <c r="L2383" t="s">
        <v>92</v>
      </c>
      <c r="M2383" t="s">
        <v>290</v>
      </c>
      <c r="N2383" t="s">
        <v>291</v>
      </c>
      <c r="O2383" t="s">
        <v>292</v>
      </c>
      <c r="P2383" s="2">
        <v>38209000</v>
      </c>
      <c r="Q2383" s="2">
        <v>3821000</v>
      </c>
      <c r="R2383" t="str">
        <f>IF(Raw_Data[[#This Row],[persen_dp]]&lt;15%,"Low",IF(Raw_Data[[#This Row],[persen_dp]]&gt;25%,"High","Medium"))</f>
        <v>Low</v>
      </c>
      <c r="S2383" s="3">
        <v>0.1</v>
      </c>
      <c r="T2383">
        <v>36</v>
      </c>
      <c r="U2383">
        <v>0.14499999999999999</v>
      </c>
      <c r="V2383" s="2">
        <v>1370800</v>
      </c>
      <c r="W2383" s="2">
        <v>49347000</v>
      </c>
      <c r="X2383" t="str">
        <f>IF(OR(Raw_Data[[#This Row],[status_pembayaran]]="Macet",Raw_Data[[#This Row],[status_pembayaran]]="Kurang Lancar"),"Non Performing Loan","Performing")</f>
        <v>Performing</v>
      </c>
      <c r="Y2383" t="s">
        <v>47</v>
      </c>
      <c r="Z2383">
        <v>0</v>
      </c>
      <c r="AA2383">
        <v>0</v>
      </c>
      <c r="AB2383">
        <v>1</v>
      </c>
      <c r="AC2383" t="s">
        <v>104</v>
      </c>
      <c r="AD2383">
        <f>IF(Raw_Data[[#This Row],[rasio]]&lt;0.2,1,IF(Raw_Data[[#This Row],[rasio]]&lt;0.3,2,IF(Raw_Data[[#This Row],[rasio]]&lt;0.4,3,4)))</f>
        <v>1</v>
      </c>
      <c r="AE2383">
        <f>IF(Raw_Data[[#This Row],[kategori_dp]]="High",1,IF(Raw_Data[[#This Row],[kategori_dp]]="Medium",2,3))</f>
        <v>3</v>
      </c>
      <c r="AF2383">
        <f>IF(Raw_Data[[#This Row],[tenor_bulan]]&lt;=24,1,IF(Raw_Data[[#This Row],[tenor_bulan]]&lt;=36,2,IF(Raw_Data[[#This Row],[tenor_bulan]]&lt;=48,3,4)))</f>
        <v>2</v>
      </c>
      <c r="AG2383">
        <f>IF(Raw_Data[[#This Row],[jumlah_kali_telat]]=0,0,IF(Raw_Data[[#This Row],[jumlah_kali_telat]]&lt;=2,2,4))</f>
        <v>0</v>
      </c>
      <c r="AH2383">
        <f>Raw_Data[[#This Row],[Skor_Rasio]]+Raw_Data[[#This Row],[Skor_DP]]+Raw_Data[[#This Row],[Skor_Tenor]]+Raw_Data[[#This Row],[Skor_Telat]]</f>
        <v>6</v>
      </c>
      <c r="AI2383" t="str">
        <f>IF(Raw_Data[[#This Row],[Risk_Score]]&lt;=6,"Low Risk",IF(Raw_Data[[#This Row],[Risk_Score]]&lt;=8,"Medium Risk","High Risk"))</f>
        <v>Low Risk</v>
      </c>
      <c r="AJ2383">
        <f ca="1">IFERROR(DATEDIF(Raw_Data[[#This Row],[tanggal_pengajuan]],TODAY(),"m"),"N/A")</f>
        <v>5</v>
      </c>
      <c r="AK2383" t="str">
        <f ca="1">IF(ISNUMBER(Raw_Data[[#This Row],[MOB]]),IF(Raw_Data[[#This Row],[MOB]]&lt;6,"0-5 bulan",IF(Raw_Data[[#This Row],[MOB]]&lt;12,"6-11 bulan",IF(Raw_Data[[#This Row],[MOB]]&lt;24,"12-23 bulan","24+ bulan"))),"N/A")</f>
        <v>0-5 bulan</v>
      </c>
    </row>
    <row r="2384" spans="1:37" ht="14.25" customHeight="1" x14ac:dyDescent="0.45">
      <c r="A2384" t="s">
        <v>5450</v>
      </c>
      <c r="B2384" s="64">
        <v>46096</v>
      </c>
      <c r="C2384" s="1" t="str">
        <f t="shared" si="37"/>
        <v>March</v>
      </c>
      <c r="D2384" t="s">
        <v>1172</v>
      </c>
      <c r="E2384" t="s">
        <v>5451</v>
      </c>
      <c r="F2384">
        <v>46</v>
      </c>
      <c r="G2384" t="s">
        <v>40</v>
      </c>
      <c r="H2384" t="s">
        <v>41</v>
      </c>
      <c r="I2384" s="2">
        <v>4828000</v>
      </c>
      <c r="J2384" s="3">
        <f>Raw_Data[[#This Row],[cicilan_per_bulan]]/Raw_Data[[#This Row],[penghasilan_bulanan]]</f>
        <v>0.24370339685169842</v>
      </c>
      <c r="K2384" t="s">
        <v>145</v>
      </c>
      <c r="L2384" t="s">
        <v>146</v>
      </c>
      <c r="M2384" t="s">
        <v>249</v>
      </c>
      <c r="N2384" t="s">
        <v>250</v>
      </c>
      <c r="O2384" t="s">
        <v>57</v>
      </c>
      <c r="P2384" s="2">
        <v>16442000</v>
      </c>
      <c r="Q2384" s="2">
        <v>4111000</v>
      </c>
      <c r="R2384" t="str">
        <f>IF(Raw_Data[[#This Row],[persen_dp]]&lt;15%,"Low",IF(Raw_Data[[#This Row],[persen_dp]]&gt;25%,"High","Medium"))</f>
        <v>Medium</v>
      </c>
      <c r="S2384" s="3">
        <v>0.25</v>
      </c>
      <c r="T2384">
        <v>12</v>
      </c>
      <c r="U2384">
        <v>0.14499999999999999</v>
      </c>
      <c r="V2384" s="2">
        <v>1176600</v>
      </c>
      <c r="W2384" s="2">
        <v>14119000</v>
      </c>
      <c r="X2384" t="str">
        <f>IF(OR(Raw_Data[[#This Row],[status_pembayaran]]="Macet",Raw_Data[[#This Row],[status_pembayaran]]="Kurang Lancar"),"Non Performing Loan","Performing")</f>
        <v>Performing</v>
      </c>
      <c r="Y2384" t="s">
        <v>47</v>
      </c>
      <c r="Z2384">
        <v>0</v>
      </c>
      <c r="AA2384">
        <v>0</v>
      </c>
      <c r="AB2384">
        <v>1</v>
      </c>
      <c r="AC2384" t="s">
        <v>137</v>
      </c>
      <c r="AD2384">
        <f>IF(Raw_Data[[#This Row],[rasio]]&lt;0.2,1,IF(Raw_Data[[#This Row],[rasio]]&lt;0.3,2,IF(Raw_Data[[#This Row],[rasio]]&lt;0.4,3,4)))</f>
        <v>2</v>
      </c>
      <c r="AE2384">
        <f>IF(Raw_Data[[#This Row],[kategori_dp]]="High",1,IF(Raw_Data[[#This Row],[kategori_dp]]="Medium",2,3))</f>
        <v>2</v>
      </c>
      <c r="AF2384">
        <f>IF(Raw_Data[[#This Row],[tenor_bulan]]&lt;=24,1,IF(Raw_Data[[#This Row],[tenor_bulan]]&lt;=36,2,IF(Raw_Data[[#This Row],[tenor_bulan]]&lt;=48,3,4)))</f>
        <v>1</v>
      </c>
      <c r="AG2384">
        <f>IF(Raw_Data[[#This Row],[jumlah_kali_telat]]=0,0,IF(Raw_Data[[#This Row],[jumlah_kali_telat]]&lt;=2,2,4))</f>
        <v>0</v>
      </c>
      <c r="AH2384">
        <f>Raw_Data[[#This Row],[Skor_Rasio]]+Raw_Data[[#This Row],[Skor_DP]]+Raw_Data[[#This Row],[Skor_Tenor]]+Raw_Data[[#This Row],[Skor_Telat]]</f>
        <v>5</v>
      </c>
      <c r="AI2384" t="str">
        <f>IF(Raw_Data[[#This Row],[Risk_Score]]&lt;=6,"Low Risk",IF(Raw_Data[[#This Row],[Risk_Score]]&lt;=8,"Medium Risk","High Risk"))</f>
        <v>Low Risk</v>
      </c>
      <c r="AJ2384">
        <f ca="1">IFERROR(DATEDIF(Raw_Data[[#This Row],[tanggal_pengajuan]],TODAY(),"m"),"N/A")</f>
        <v>7</v>
      </c>
      <c r="AK2384" t="str">
        <f ca="1">IF(ISNUMBER(Raw_Data[[#This Row],[MOB]]),IF(Raw_Data[[#This Row],[MOB]]&lt;6,"0-5 bulan",IF(Raw_Data[[#This Row],[MOB]]&lt;12,"6-11 bulan",IF(Raw_Data[[#This Row],[MOB]]&lt;24,"12-23 bulan","24+ bulan"))),"N/A")</f>
        <v>6-11 bulan</v>
      </c>
    </row>
    <row r="2385" spans="1:37" ht="14.25" customHeight="1" x14ac:dyDescent="0.45">
      <c r="A2385" t="s">
        <v>5452</v>
      </c>
      <c r="B2385" s="64">
        <v>46105</v>
      </c>
      <c r="C2385" s="1" t="str">
        <f t="shared" si="37"/>
        <v>March</v>
      </c>
      <c r="D2385" t="s">
        <v>5014</v>
      </c>
      <c r="E2385" t="s">
        <v>5453</v>
      </c>
      <c r="F2385">
        <v>47</v>
      </c>
      <c r="G2385" t="s">
        <v>51</v>
      </c>
      <c r="H2385" t="s">
        <v>101</v>
      </c>
      <c r="I2385" s="2">
        <v>4277000</v>
      </c>
      <c r="J2385" s="3">
        <f>Raw_Data[[#This Row],[cicilan_per_bulan]]/Raw_Data[[#This Row],[penghasilan_bulanan]]</f>
        <v>0.1513911620294599</v>
      </c>
      <c r="K2385" t="s">
        <v>102</v>
      </c>
      <c r="L2385" t="s">
        <v>103</v>
      </c>
      <c r="M2385" t="s">
        <v>55</v>
      </c>
      <c r="N2385" t="s">
        <v>65</v>
      </c>
      <c r="O2385" t="s">
        <v>46</v>
      </c>
      <c r="P2385" s="2">
        <v>28103000</v>
      </c>
      <c r="Q2385" s="2">
        <v>8431000</v>
      </c>
      <c r="R2385" t="str">
        <f>IF(Raw_Data[[#This Row],[persen_dp]]&lt;15%,"Low",IF(Raw_Data[[#This Row],[persen_dp]]&gt;25%,"High","Medium"))</f>
        <v>High</v>
      </c>
      <c r="S2385" s="3">
        <v>0.3</v>
      </c>
      <c r="T2385">
        <v>48</v>
      </c>
      <c r="U2385">
        <v>0.14499999999999999</v>
      </c>
      <c r="V2385" s="2">
        <v>647500</v>
      </c>
      <c r="W2385" s="2">
        <v>31082000</v>
      </c>
      <c r="X2385" t="str">
        <f>IF(OR(Raw_Data[[#This Row],[status_pembayaran]]="Macet",Raw_Data[[#This Row],[status_pembayaran]]="Kurang Lancar"),"Non Performing Loan","Performing")</f>
        <v>Performing</v>
      </c>
      <c r="Y2385" t="s">
        <v>47</v>
      </c>
      <c r="Z2385">
        <v>0</v>
      </c>
      <c r="AA2385">
        <v>0</v>
      </c>
      <c r="AB2385">
        <v>1</v>
      </c>
      <c r="AC2385" t="s">
        <v>74</v>
      </c>
      <c r="AD2385">
        <f>IF(Raw_Data[[#This Row],[rasio]]&lt;0.2,1,IF(Raw_Data[[#This Row],[rasio]]&lt;0.3,2,IF(Raw_Data[[#This Row],[rasio]]&lt;0.4,3,4)))</f>
        <v>1</v>
      </c>
      <c r="AE2385">
        <f>IF(Raw_Data[[#This Row],[kategori_dp]]="High",1,IF(Raw_Data[[#This Row],[kategori_dp]]="Medium",2,3))</f>
        <v>1</v>
      </c>
      <c r="AF2385">
        <f>IF(Raw_Data[[#This Row],[tenor_bulan]]&lt;=24,1,IF(Raw_Data[[#This Row],[tenor_bulan]]&lt;=36,2,IF(Raw_Data[[#This Row],[tenor_bulan]]&lt;=48,3,4)))</f>
        <v>3</v>
      </c>
      <c r="AG2385">
        <f>IF(Raw_Data[[#This Row],[jumlah_kali_telat]]=0,0,IF(Raw_Data[[#This Row],[jumlah_kali_telat]]&lt;=2,2,4))</f>
        <v>0</v>
      </c>
      <c r="AH2385">
        <f>Raw_Data[[#This Row],[Skor_Rasio]]+Raw_Data[[#This Row],[Skor_DP]]+Raw_Data[[#This Row],[Skor_Tenor]]+Raw_Data[[#This Row],[Skor_Telat]]</f>
        <v>5</v>
      </c>
      <c r="AI2385" t="str">
        <f>IF(Raw_Data[[#This Row],[Risk_Score]]&lt;=6,"Low Risk",IF(Raw_Data[[#This Row],[Risk_Score]]&lt;=8,"Medium Risk","High Risk"))</f>
        <v>Low Risk</v>
      </c>
      <c r="AJ2385">
        <f ca="1">IFERROR(DATEDIF(Raw_Data[[#This Row],[tanggal_pengajuan]],TODAY(),"m"),"N/A")</f>
        <v>6</v>
      </c>
      <c r="AK2385" t="str">
        <f ca="1">IF(ISNUMBER(Raw_Data[[#This Row],[MOB]]),IF(Raw_Data[[#This Row],[MOB]]&lt;6,"0-5 bulan",IF(Raw_Data[[#This Row],[MOB]]&lt;12,"6-11 bulan",IF(Raw_Data[[#This Row],[MOB]]&lt;24,"12-23 bulan","24+ bulan"))),"N/A")</f>
        <v>6-11 bulan</v>
      </c>
    </row>
    <row r="2386" spans="1:37" ht="14.25" customHeight="1" x14ac:dyDescent="0.45">
      <c r="A2386" t="s">
        <v>5454</v>
      </c>
      <c r="B2386" s="64">
        <v>46118</v>
      </c>
      <c r="C2386" s="1" t="str">
        <f t="shared" si="37"/>
        <v>April</v>
      </c>
      <c r="D2386" t="s">
        <v>660</v>
      </c>
      <c r="E2386" t="s">
        <v>5455</v>
      </c>
      <c r="F2386">
        <v>30</v>
      </c>
      <c r="G2386" t="s">
        <v>40</v>
      </c>
      <c r="H2386" t="s">
        <v>96</v>
      </c>
      <c r="I2386" s="2">
        <v>4947000</v>
      </c>
      <c r="J2386" s="3">
        <f>Raw_Data[[#This Row],[cicilan_per_bulan]]/Raw_Data[[#This Row],[penghasilan_bulanan]]</f>
        <v>0.11695977360016171</v>
      </c>
      <c r="K2386" t="s">
        <v>102</v>
      </c>
      <c r="L2386" t="s">
        <v>103</v>
      </c>
      <c r="M2386" t="s">
        <v>44</v>
      </c>
      <c r="N2386" t="s">
        <v>163</v>
      </c>
      <c r="O2386" t="s">
        <v>46</v>
      </c>
      <c r="P2386" s="2">
        <v>29296000</v>
      </c>
      <c r="Q2386" s="2">
        <v>11718000</v>
      </c>
      <c r="R2386" t="str">
        <f>IF(Raw_Data[[#This Row],[persen_dp]]&lt;15%,"Low",IF(Raw_Data[[#This Row],[persen_dp]]&gt;25%,"High","Medium"))</f>
        <v>High</v>
      </c>
      <c r="S2386" s="3">
        <v>0.4</v>
      </c>
      <c r="T2386">
        <v>48</v>
      </c>
      <c r="U2386">
        <v>0.14499999999999999</v>
      </c>
      <c r="V2386" s="2">
        <v>578600</v>
      </c>
      <c r="W2386" s="2">
        <v>27772000</v>
      </c>
      <c r="X2386" t="str">
        <f>IF(OR(Raw_Data[[#This Row],[status_pembayaran]]="Macet",Raw_Data[[#This Row],[status_pembayaran]]="Kurang Lancar"),"Non Performing Loan","Performing")</f>
        <v>Performing</v>
      </c>
      <c r="Y2386" t="s">
        <v>47</v>
      </c>
      <c r="Z2386">
        <v>0</v>
      </c>
      <c r="AA2386">
        <v>0</v>
      </c>
      <c r="AB2386">
        <v>1</v>
      </c>
      <c r="AC2386" t="s">
        <v>74</v>
      </c>
      <c r="AD2386">
        <f>IF(Raw_Data[[#This Row],[rasio]]&lt;0.2,1,IF(Raw_Data[[#This Row],[rasio]]&lt;0.3,2,IF(Raw_Data[[#This Row],[rasio]]&lt;0.4,3,4)))</f>
        <v>1</v>
      </c>
      <c r="AE2386">
        <f>IF(Raw_Data[[#This Row],[kategori_dp]]="High",1,IF(Raw_Data[[#This Row],[kategori_dp]]="Medium",2,3))</f>
        <v>1</v>
      </c>
      <c r="AF2386">
        <f>IF(Raw_Data[[#This Row],[tenor_bulan]]&lt;=24,1,IF(Raw_Data[[#This Row],[tenor_bulan]]&lt;=36,2,IF(Raw_Data[[#This Row],[tenor_bulan]]&lt;=48,3,4)))</f>
        <v>3</v>
      </c>
      <c r="AG2386">
        <f>IF(Raw_Data[[#This Row],[jumlah_kali_telat]]=0,0,IF(Raw_Data[[#This Row],[jumlah_kali_telat]]&lt;=2,2,4))</f>
        <v>0</v>
      </c>
      <c r="AH2386">
        <f>Raw_Data[[#This Row],[Skor_Rasio]]+Raw_Data[[#This Row],[Skor_DP]]+Raw_Data[[#This Row],[Skor_Tenor]]+Raw_Data[[#This Row],[Skor_Telat]]</f>
        <v>5</v>
      </c>
      <c r="AI2386" t="str">
        <f>IF(Raw_Data[[#This Row],[Risk_Score]]&lt;=6,"Low Risk",IF(Raw_Data[[#This Row],[Risk_Score]]&lt;=8,"Medium Risk","High Risk"))</f>
        <v>Low Risk</v>
      </c>
      <c r="AJ2386">
        <f ca="1">IFERROR(DATEDIF(Raw_Data[[#This Row],[tanggal_pengajuan]],TODAY(),"m"),"N/A")</f>
        <v>6</v>
      </c>
      <c r="AK2386" t="str">
        <f ca="1">IF(ISNUMBER(Raw_Data[[#This Row],[MOB]]),IF(Raw_Data[[#This Row],[MOB]]&lt;6,"0-5 bulan",IF(Raw_Data[[#This Row],[MOB]]&lt;12,"6-11 bulan",IF(Raw_Data[[#This Row],[MOB]]&lt;24,"12-23 bulan","24+ bulan"))),"N/A")</f>
        <v>6-11 bulan</v>
      </c>
    </row>
    <row r="2387" spans="1:37" ht="14.25" customHeight="1" x14ac:dyDescent="0.45">
      <c r="A2387" t="s">
        <v>5456</v>
      </c>
      <c r="B2387" s="64">
        <v>46133</v>
      </c>
      <c r="C2387" s="1" t="str">
        <f t="shared" si="37"/>
        <v>April</v>
      </c>
      <c r="D2387" t="s">
        <v>578</v>
      </c>
      <c r="E2387" t="s">
        <v>5457</v>
      </c>
      <c r="F2387">
        <v>34</v>
      </c>
      <c r="G2387" t="s">
        <v>40</v>
      </c>
      <c r="H2387" t="s">
        <v>41</v>
      </c>
      <c r="I2387" s="2">
        <v>6151000</v>
      </c>
      <c r="J2387" s="3">
        <f>Raw_Data[[#This Row],[cicilan_per_bulan]]/Raw_Data[[#This Row],[penghasilan_bulanan]]</f>
        <v>0.41417655665745406</v>
      </c>
      <c r="K2387" t="s">
        <v>188</v>
      </c>
      <c r="L2387" t="s">
        <v>154</v>
      </c>
      <c r="M2387" t="s">
        <v>55</v>
      </c>
      <c r="N2387" t="s">
        <v>221</v>
      </c>
      <c r="O2387" t="s">
        <v>159</v>
      </c>
      <c r="P2387" s="2">
        <v>41077000</v>
      </c>
      <c r="Q2387" s="2">
        <v>14377000</v>
      </c>
      <c r="R2387" t="str">
        <f>IF(Raw_Data[[#This Row],[persen_dp]]&lt;15%,"Low",IF(Raw_Data[[#This Row],[persen_dp]]&gt;25%,"High","Medium"))</f>
        <v>High</v>
      </c>
      <c r="S2387" s="3">
        <v>0.35</v>
      </c>
      <c r="T2387">
        <v>12</v>
      </c>
      <c r="U2387">
        <v>0.14499999999999999</v>
      </c>
      <c r="V2387" s="2">
        <v>2547600</v>
      </c>
      <c r="W2387" s="2">
        <v>30571000</v>
      </c>
      <c r="X2387" t="str">
        <f>IF(OR(Raw_Data[[#This Row],[status_pembayaran]]="Macet",Raw_Data[[#This Row],[status_pembayaran]]="Kurang Lancar"),"Non Performing Loan","Performing")</f>
        <v>Performing</v>
      </c>
      <c r="Y2387" t="s">
        <v>47</v>
      </c>
      <c r="Z2387">
        <v>0</v>
      </c>
      <c r="AA2387">
        <v>0</v>
      </c>
      <c r="AB2387">
        <v>1</v>
      </c>
      <c r="AC2387" t="s">
        <v>58</v>
      </c>
      <c r="AD2387">
        <f>IF(Raw_Data[[#This Row],[rasio]]&lt;0.2,1,IF(Raw_Data[[#This Row],[rasio]]&lt;0.3,2,IF(Raw_Data[[#This Row],[rasio]]&lt;0.4,3,4)))</f>
        <v>4</v>
      </c>
      <c r="AE2387">
        <f>IF(Raw_Data[[#This Row],[kategori_dp]]="High",1,IF(Raw_Data[[#This Row],[kategori_dp]]="Medium",2,3))</f>
        <v>1</v>
      </c>
      <c r="AF2387">
        <f>IF(Raw_Data[[#This Row],[tenor_bulan]]&lt;=24,1,IF(Raw_Data[[#This Row],[tenor_bulan]]&lt;=36,2,IF(Raw_Data[[#This Row],[tenor_bulan]]&lt;=48,3,4)))</f>
        <v>1</v>
      </c>
      <c r="AG2387">
        <f>IF(Raw_Data[[#This Row],[jumlah_kali_telat]]=0,0,IF(Raw_Data[[#This Row],[jumlah_kali_telat]]&lt;=2,2,4))</f>
        <v>0</v>
      </c>
      <c r="AH2387">
        <f>Raw_Data[[#This Row],[Skor_Rasio]]+Raw_Data[[#This Row],[Skor_DP]]+Raw_Data[[#This Row],[Skor_Tenor]]+Raw_Data[[#This Row],[Skor_Telat]]</f>
        <v>6</v>
      </c>
      <c r="AI2387" t="str">
        <f>IF(Raw_Data[[#This Row],[Risk_Score]]&lt;=6,"Low Risk",IF(Raw_Data[[#This Row],[Risk_Score]]&lt;=8,"Medium Risk","High Risk"))</f>
        <v>Low Risk</v>
      </c>
      <c r="AJ2387">
        <f ca="1">IFERROR(DATEDIF(Raw_Data[[#This Row],[tanggal_pengajuan]],TODAY(),"m"),"N/A")</f>
        <v>6</v>
      </c>
      <c r="AK2387" t="str">
        <f ca="1">IF(ISNUMBER(Raw_Data[[#This Row],[MOB]]),IF(Raw_Data[[#This Row],[MOB]]&lt;6,"0-5 bulan",IF(Raw_Data[[#This Row],[MOB]]&lt;12,"6-11 bulan",IF(Raw_Data[[#This Row],[MOB]]&lt;24,"12-23 bulan","24+ bulan"))),"N/A")</f>
        <v>6-11 bulan</v>
      </c>
    </row>
    <row r="2388" spans="1:37" ht="14.25" customHeight="1" x14ac:dyDescent="0.45">
      <c r="A2388" t="s">
        <v>5458</v>
      </c>
      <c r="B2388" s="64">
        <v>46052</v>
      </c>
      <c r="C2388" s="1" t="str">
        <f t="shared" si="37"/>
        <v>January</v>
      </c>
      <c r="D2388" t="s">
        <v>779</v>
      </c>
      <c r="E2388" t="s">
        <v>5459</v>
      </c>
      <c r="F2388">
        <v>28</v>
      </c>
      <c r="G2388" t="s">
        <v>40</v>
      </c>
      <c r="H2388" t="s">
        <v>52</v>
      </c>
      <c r="I2388" s="2">
        <v>8749000</v>
      </c>
      <c r="J2388" s="3">
        <f>Raw_Data[[#This Row],[cicilan_per_bulan]]/Raw_Data[[#This Row],[penghasilan_bulanan]]</f>
        <v>8.1289290204594813E-2</v>
      </c>
      <c r="K2388" t="s">
        <v>102</v>
      </c>
      <c r="L2388" t="s">
        <v>103</v>
      </c>
      <c r="M2388" t="s">
        <v>72</v>
      </c>
      <c r="N2388" t="s">
        <v>97</v>
      </c>
      <c r="O2388" t="s">
        <v>57</v>
      </c>
      <c r="P2388" s="2">
        <v>16539000</v>
      </c>
      <c r="Q2388" s="2">
        <v>3308000</v>
      </c>
      <c r="R2388" t="str">
        <f>IF(Raw_Data[[#This Row],[persen_dp]]&lt;15%,"Low",IF(Raw_Data[[#This Row],[persen_dp]]&gt;25%,"High","Medium"))</f>
        <v>Medium</v>
      </c>
      <c r="S2388" s="3">
        <v>0.2</v>
      </c>
      <c r="T2388">
        <v>24</v>
      </c>
      <c r="U2388">
        <v>0.14499999999999999</v>
      </c>
      <c r="V2388" s="2">
        <v>711200</v>
      </c>
      <c r="W2388" s="2">
        <v>17069000</v>
      </c>
      <c r="X2388" t="str">
        <f>IF(OR(Raw_Data[[#This Row],[status_pembayaran]]="Macet",Raw_Data[[#This Row],[status_pembayaran]]="Kurang Lancar"),"Non Performing Loan","Performing")</f>
        <v>Performing</v>
      </c>
      <c r="Y2388" t="s">
        <v>47</v>
      </c>
      <c r="Z2388">
        <v>0</v>
      </c>
      <c r="AA2388">
        <v>0</v>
      </c>
      <c r="AB2388">
        <v>1</v>
      </c>
      <c r="AC2388" t="s">
        <v>137</v>
      </c>
      <c r="AD2388">
        <f>IF(Raw_Data[[#This Row],[rasio]]&lt;0.2,1,IF(Raw_Data[[#This Row],[rasio]]&lt;0.3,2,IF(Raw_Data[[#This Row],[rasio]]&lt;0.4,3,4)))</f>
        <v>1</v>
      </c>
      <c r="AE2388">
        <f>IF(Raw_Data[[#This Row],[kategori_dp]]="High",1,IF(Raw_Data[[#This Row],[kategori_dp]]="Medium",2,3))</f>
        <v>2</v>
      </c>
      <c r="AF2388">
        <f>IF(Raw_Data[[#This Row],[tenor_bulan]]&lt;=24,1,IF(Raw_Data[[#This Row],[tenor_bulan]]&lt;=36,2,IF(Raw_Data[[#This Row],[tenor_bulan]]&lt;=48,3,4)))</f>
        <v>1</v>
      </c>
      <c r="AG2388">
        <f>IF(Raw_Data[[#This Row],[jumlah_kali_telat]]=0,0,IF(Raw_Data[[#This Row],[jumlah_kali_telat]]&lt;=2,2,4))</f>
        <v>0</v>
      </c>
      <c r="AH2388">
        <f>Raw_Data[[#This Row],[Skor_Rasio]]+Raw_Data[[#This Row],[Skor_DP]]+Raw_Data[[#This Row],[Skor_Tenor]]+Raw_Data[[#This Row],[Skor_Telat]]</f>
        <v>4</v>
      </c>
      <c r="AI2388" t="str">
        <f>IF(Raw_Data[[#This Row],[Risk_Score]]&lt;=6,"Low Risk",IF(Raw_Data[[#This Row],[Risk_Score]]&lt;=8,"Medium Risk","High Risk"))</f>
        <v>Low Risk</v>
      </c>
      <c r="AJ2388">
        <f ca="1">IFERROR(DATEDIF(Raw_Data[[#This Row],[tanggal_pengajuan]],TODAY(),"m"),"N/A")</f>
        <v>8</v>
      </c>
      <c r="AK2388" t="str">
        <f ca="1">IF(ISNUMBER(Raw_Data[[#This Row],[MOB]]),IF(Raw_Data[[#This Row],[MOB]]&lt;6,"0-5 bulan",IF(Raw_Data[[#This Row],[MOB]]&lt;12,"6-11 bulan",IF(Raw_Data[[#This Row],[MOB]]&lt;24,"12-23 bulan","24+ bulan"))),"N/A")</f>
        <v>6-11 bulan</v>
      </c>
    </row>
    <row r="2389" spans="1:37" ht="14.25" customHeight="1" x14ac:dyDescent="0.45">
      <c r="A2389" t="s">
        <v>5460</v>
      </c>
      <c r="B2389" s="64">
        <v>46069</v>
      </c>
      <c r="C2389" s="1" t="str">
        <f t="shared" si="37"/>
        <v>February</v>
      </c>
      <c r="D2389" t="s">
        <v>1479</v>
      </c>
      <c r="E2389" t="s">
        <v>5461</v>
      </c>
      <c r="F2389">
        <v>22</v>
      </c>
      <c r="G2389" t="s">
        <v>51</v>
      </c>
      <c r="H2389" t="s">
        <v>108</v>
      </c>
      <c r="I2389" s="2">
        <v>5578000</v>
      </c>
      <c r="J2389" s="3">
        <f>Raw_Data[[#This Row],[cicilan_per_bulan]]/Raw_Data[[#This Row],[penghasilan_bulanan]]</f>
        <v>0.24055216923628542</v>
      </c>
      <c r="K2389" t="s">
        <v>53</v>
      </c>
      <c r="L2389" t="s">
        <v>54</v>
      </c>
      <c r="M2389" t="s">
        <v>55</v>
      </c>
      <c r="N2389" t="s">
        <v>221</v>
      </c>
      <c r="O2389" t="s">
        <v>159</v>
      </c>
      <c r="P2389" s="2">
        <v>42077000</v>
      </c>
      <c r="Q2389" s="2">
        <v>8415000</v>
      </c>
      <c r="R2389" t="str">
        <f>IF(Raw_Data[[#This Row],[persen_dp]]&lt;15%,"Low",IF(Raw_Data[[#This Row],[persen_dp]]&gt;25%,"High","Medium"))</f>
        <v>Medium</v>
      </c>
      <c r="S2389" s="3">
        <v>0.2</v>
      </c>
      <c r="T2389">
        <v>36</v>
      </c>
      <c r="U2389">
        <v>0.14499999999999999</v>
      </c>
      <c r="V2389" s="2">
        <v>1341800</v>
      </c>
      <c r="W2389" s="2">
        <v>48305000</v>
      </c>
      <c r="X2389" t="str">
        <f>IF(OR(Raw_Data[[#This Row],[status_pembayaran]]="Macet",Raw_Data[[#This Row],[status_pembayaran]]="Kurang Lancar"),"Non Performing Loan","Performing")</f>
        <v>Performing</v>
      </c>
      <c r="Y2389" t="s">
        <v>47</v>
      </c>
      <c r="Z2389">
        <v>0</v>
      </c>
      <c r="AA2389">
        <v>0</v>
      </c>
      <c r="AB2389">
        <v>1</v>
      </c>
      <c r="AC2389" t="s">
        <v>58</v>
      </c>
      <c r="AD2389">
        <f>IF(Raw_Data[[#This Row],[rasio]]&lt;0.2,1,IF(Raw_Data[[#This Row],[rasio]]&lt;0.3,2,IF(Raw_Data[[#This Row],[rasio]]&lt;0.4,3,4)))</f>
        <v>2</v>
      </c>
      <c r="AE2389">
        <f>IF(Raw_Data[[#This Row],[kategori_dp]]="High",1,IF(Raw_Data[[#This Row],[kategori_dp]]="Medium",2,3))</f>
        <v>2</v>
      </c>
      <c r="AF2389">
        <f>IF(Raw_Data[[#This Row],[tenor_bulan]]&lt;=24,1,IF(Raw_Data[[#This Row],[tenor_bulan]]&lt;=36,2,IF(Raw_Data[[#This Row],[tenor_bulan]]&lt;=48,3,4)))</f>
        <v>2</v>
      </c>
      <c r="AG2389">
        <f>IF(Raw_Data[[#This Row],[jumlah_kali_telat]]=0,0,IF(Raw_Data[[#This Row],[jumlah_kali_telat]]&lt;=2,2,4))</f>
        <v>0</v>
      </c>
      <c r="AH2389">
        <f>Raw_Data[[#This Row],[Skor_Rasio]]+Raw_Data[[#This Row],[Skor_DP]]+Raw_Data[[#This Row],[Skor_Tenor]]+Raw_Data[[#This Row],[Skor_Telat]]</f>
        <v>6</v>
      </c>
      <c r="AI2389" t="str">
        <f>IF(Raw_Data[[#This Row],[Risk_Score]]&lt;=6,"Low Risk",IF(Raw_Data[[#This Row],[Risk_Score]]&lt;=8,"Medium Risk","High Risk"))</f>
        <v>Low Risk</v>
      </c>
      <c r="AJ2389">
        <f ca="1">IFERROR(DATEDIF(Raw_Data[[#This Row],[tanggal_pengajuan]],TODAY(),"m"),"N/A")</f>
        <v>8</v>
      </c>
      <c r="AK2389" t="str">
        <f ca="1">IF(ISNUMBER(Raw_Data[[#This Row],[MOB]]),IF(Raw_Data[[#This Row],[MOB]]&lt;6,"0-5 bulan",IF(Raw_Data[[#This Row],[MOB]]&lt;12,"6-11 bulan",IF(Raw_Data[[#This Row],[MOB]]&lt;24,"12-23 bulan","24+ bulan"))),"N/A")</f>
        <v>6-11 bulan</v>
      </c>
    </row>
    <row r="2390" spans="1:37" ht="14.25" customHeight="1" x14ac:dyDescent="0.45">
      <c r="A2390" t="s">
        <v>5462</v>
      </c>
      <c r="B2390" s="64">
        <v>46096</v>
      </c>
      <c r="C2390" s="1" t="str">
        <f t="shared" si="37"/>
        <v>March</v>
      </c>
      <c r="D2390" t="s">
        <v>4417</v>
      </c>
      <c r="E2390" t="s">
        <v>5463</v>
      </c>
      <c r="F2390">
        <v>52</v>
      </c>
      <c r="G2390" t="s">
        <v>40</v>
      </c>
      <c r="H2390" t="s">
        <v>52</v>
      </c>
      <c r="I2390" s="2">
        <v>12345000</v>
      </c>
      <c r="J2390" s="3">
        <f>Raw_Data[[#This Row],[cicilan_per_bulan]]/Raw_Data[[#This Row],[penghasilan_bulanan]]</f>
        <v>5.8712029161603889E-2</v>
      </c>
      <c r="K2390" t="s">
        <v>205</v>
      </c>
      <c r="L2390" t="s">
        <v>110</v>
      </c>
      <c r="M2390" t="s">
        <v>44</v>
      </c>
      <c r="N2390" t="s">
        <v>129</v>
      </c>
      <c r="O2390" t="s">
        <v>130</v>
      </c>
      <c r="P2390" s="2">
        <v>24466000</v>
      </c>
      <c r="Q2390" s="2">
        <v>2447000</v>
      </c>
      <c r="R2390" t="str">
        <f>IF(Raw_Data[[#This Row],[persen_dp]]&lt;15%,"Low",IF(Raw_Data[[#This Row],[persen_dp]]&gt;25%,"High","Medium"))</f>
        <v>Low</v>
      </c>
      <c r="S2390" s="3">
        <v>0.1</v>
      </c>
      <c r="T2390">
        <v>48</v>
      </c>
      <c r="U2390">
        <v>0.14499999999999999</v>
      </c>
      <c r="V2390" s="2">
        <v>724800</v>
      </c>
      <c r="W2390" s="2">
        <v>34790000</v>
      </c>
      <c r="X2390" t="str">
        <f>IF(OR(Raw_Data[[#This Row],[status_pembayaran]]="Macet",Raw_Data[[#This Row],[status_pembayaran]]="Kurang Lancar"),"Non Performing Loan","Performing")</f>
        <v>Performing</v>
      </c>
      <c r="Y2390" t="s">
        <v>47</v>
      </c>
      <c r="Z2390">
        <v>0</v>
      </c>
      <c r="AA2390">
        <v>0</v>
      </c>
      <c r="AB2390">
        <v>1</v>
      </c>
      <c r="AC2390" t="s">
        <v>58</v>
      </c>
      <c r="AD2390">
        <f>IF(Raw_Data[[#This Row],[rasio]]&lt;0.2,1,IF(Raw_Data[[#This Row],[rasio]]&lt;0.3,2,IF(Raw_Data[[#This Row],[rasio]]&lt;0.4,3,4)))</f>
        <v>1</v>
      </c>
      <c r="AE2390">
        <f>IF(Raw_Data[[#This Row],[kategori_dp]]="High",1,IF(Raw_Data[[#This Row],[kategori_dp]]="Medium",2,3))</f>
        <v>3</v>
      </c>
      <c r="AF2390">
        <f>IF(Raw_Data[[#This Row],[tenor_bulan]]&lt;=24,1,IF(Raw_Data[[#This Row],[tenor_bulan]]&lt;=36,2,IF(Raw_Data[[#This Row],[tenor_bulan]]&lt;=48,3,4)))</f>
        <v>3</v>
      </c>
      <c r="AG2390">
        <f>IF(Raw_Data[[#This Row],[jumlah_kali_telat]]=0,0,IF(Raw_Data[[#This Row],[jumlah_kali_telat]]&lt;=2,2,4))</f>
        <v>0</v>
      </c>
      <c r="AH2390">
        <f>Raw_Data[[#This Row],[Skor_Rasio]]+Raw_Data[[#This Row],[Skor_DP]]+Raw_Data[[#This Row],[Skor_Tenor]]+Raw_Data[[#This Row],[Skor_Telat]]</f>
        <v>7</v>
      </c>
      <c r="AI2390" t="str">
        <f>IF(Raw_Data[[#This Row],[Risk_Score]]&lt;=6,"Low Risk",IF(Raw_Data[[#This Row],[Risk_Score]]&lt;=8,"Medium Risk","High Risk"))</f>
        <v>Medium Risk</v>
      </c>
      <c r="AJ2390">
        <f ca="1">IFERROR(DATEDIF(Raw_Data[[#This Row],[tanggal_pengajuan]],TODAY(),"m"),"N/A")</f>
        <v>7</v>
      </c>
      <c r="AK2390" t="str">
        <f ca="1">IF(ISNUMBER(Raw_Data[[#This Row],[MOB]]),IF(Raw_Data[[#This Row],[MOB]]&lt;6,"0-5 bulan",IF(Raw_Data[[#This Row],[MOB]]&lt;12,"6-11 bulan",IF(Raw_Data[[#This Row],[MOB]]&lt;24,"12-23 bulan","24+ bulan"))),"N/A")</f>
        <v>6-11 bulan</v>
      </c>
    </row>
    <row r="2391" spans="1:37" ht="14.25" customHeight="1" x14ac:dyDescent="0.45">
      <c r="A2391" t="s">
        <v>5464</v>
      </c>
      <c r="B2391" s="64">
        <v>46064</v>
      </c>
      <c r="C2391" s="1" t="str">
        <f t="shared" si="37"/>
        <v>February</v>
      </c>
      <c r="D2391" t="s">
        <v>1945</v>
      </c>
      <c r="E2391" t="s">
        <v>5465</v>
      </c>
      <c r="F2391">
        <v>50</v>
      </c>
      <c r="G2391" t="s">
        <v>40</v>
      </c>
      <c r="H2391" t="s">
        <v>176</v>
      </c>
      <c r="I2391" s="2">
        <v>5122000</v>
      </c>
      <c r="J2391" s="3">
        <f>Raw_Data[[#This Row],[cicilan_per_bulan]]/Raw_Data[[#This Row],[penghasilan_bulanan]]</f>
        <v>0.10158141351034752</v>
      </c>
      <c r="K2391" t="s">
        <v>42</v>
      </c>
      <c r="L2391" t="s">
        <v>43</v>
      </c>
      <c r="M2391" t="s">
        <v>44</v>
      </c>
      <c r="N2391" t="s">
        <v>129</v>
      </c>
      <c r="O2391" t="s">
        <v>130</v>
      </c>
      <c r="P2391" s="2">
        <v>24128000</v>
      </c>
      <c r="Q2391" s="2">
        <v>6032000</v>
      </c>
      <c r="R2391" t="str">
        <f>IF(Raw_Data[[#This Row],[persen_dp]]&lt;15%,"Low",IF(Raw_Data[[#This Row],[persen_dp]]&gt;25%,"High","Medium"))</f>
        <v>Medium</v>
      </c>
      <c r="S2391" s="3">
        <v>0.25</v>
      </c>
      <c r="T2391">
        <v>60</v>
      </c>
      <c r="U2391">
        <v>0.14499999999999999</v>
      </c>
      <c r="V2391" s="2">
        <v>520300</v>
      </c>
      <c r="W2391" s="2">
        <v>31215000</v>
      </c>
      <c r="X2391" t="str">
        <f>IF(OR(Raw_Data[[#This Row],[status_pembayaran]]="Macet",Raw_Data[[#This Row],[status_pembayaran]]="Kurang Lancar"),"Non Performing Loan","Performing")</f>
        <v>Performing</v>
      </c>
      <c r="Y2391" t="s">
        <v>47</v>
      </c>
      <c r="Z2391">
        <v>0</v>
      </c>
      <c r="AA2391">
        <v>0</v>
      </c>
      <c r="AB2391">
        <v>1</v>
      </c>
      <c r="AC2391" t="s">
        <v>104</v>
      </c>
      <c r="AD2391">
        <f>IF(Raw_Data[[#This Row],[rasio]]&lt;0.2,1,IF(Raw_Data[[#This Row],[rasio]]&lt;0.3,2,IF(Raw_Data[[#This Row],[rasio]]&lt;0.4,3,4)))</f>
        <v>1</v>
      </c>
      <c r="AE2391">
        <f>IF(Raw_Data[[#This Row],[kategori_dp]]="High",1,IF(Raw_Data[[#This Row],[kategori_dp]]="Medium",2,3))</f>
        <v>2</v>
      </c>
      <c r="AF2391">
        <f>IF(Raw_Data[[#This Row],[tenor_bulan]]&lt;=24,1,IF(Raw_Data[[#This Row],[tenor_bulan]]&lt;=36,2,IF(Raw_Data[[#This Row],[tenor_bulan]]&lt;=48,3,4)))</f>
        <v>4</v>
      </c>
      <c r="AG2391">
        <f>IF(Raw_Data[[#This Row],[jumlah_kali_telat]]=0,0,IF(Raw_Data[[#This Row],[jumlah_kali_telat]]&lt;=2,2,4))</f>
        <v>0</v>
      </c>
      <c r="AH2391">
        <f>Raw_Data[[#This Row],[Skor_Rasio]]+Raw_Data[[#This Row],[Skor_DP]]+Raw_Data[[#This Row],[Skor_Tenor]]+Raw_Data[[#This Row],[Skor_Telat]]</f>
        <v>7</v>
      </c>
      <c r="AI2391" t="str">
        <f>IF(Raw_Data[[#This Row],[Risk_Score]]&lt;=6,"Low Risk",IF(Raw_Data[[#This Row],[Risk_Score]]&lt;=8,"Medium Risk","High Risk"))</f>
        <v>Medium Risk</v>
      </c>
      <c r="AJ2391">
        <f ca="1">IFERROR(DATEDIF(Raw_Data[[#This Row],[tanggal_pengajuan]],TODAY(),"m"),"N/A")</f>
        <v>8</v>
      </c>
      <c r="AK2391" t="str">
        <f ca="1">IF(ISNUMBER(Raw_Data[[#This Row],[MOB]]),IF(Raw_Data[[#This Row],[MOB]]&lt;6,"0-5 bulan",IF(Raw_Data[[#This Row],[MOB]]&lt;12,"6-11 bulan",IF(Raw_Data[[#This Row],[MOB]]&lt;24,"12-23 bulan","24+ bulan"))),"N/A")</f>
        <v>6-11 bulan</v>
      </c>
    </row>
    <row r="2392" spans="1:37" ht="14.25" customHeight="1" x14ac:dyDescent="0.45">
      <c r="A2392" t="s">
        <v>5466</v>
      </c>
      <c r="B2392" s="64">
        <v>46178</v>
      </c>
      <c r="C2392" s="1" t="str">
        <f t="shared" si="37"/>
        <v>June</v>
      </c>
      <c r="D2392" t="s">
        <v>197</v>
      </c>
      <c r="E2392" t="s">
        <v>5467</v>
      </c>
      <c r="F2392">
        <v>43</v>
      </c>
      <c r="G2392" t="s">
        <v>40</v>
      </c>
      <c r="H2392" t="s">
        <v>152</v>
      </c>
      <c r="I2392" s="2">
        <v>3767000</v>
      </c>
      <c r="J2392" s="3">
        <f>Raw_Data[[#This Row],[cicilan_per_bulan]]/Raw_Data[[#This Row],[penghasilan_bulanan]]</f>
        <v>0.1591717547119724</v>
      </c>
      <c r="K2392" t="s">
        <v>188</v>
      </c>
      <c r="L2392" t="s">
        <v>154</v>
      </c>
      <c r="M2392" t="s">
        <v>44</v>
      </c>
      <c r="N2392" t="s">
        <v>163</v>
      </c>
      <c r="O2392" t="s">
        <v>46</v>
      </c>
      <c r="P2392" s="2">
        <v>29792000</v>
      </c>
      <c r="Q2392" s="2">
        <v>8938000</v>
      </c>
      <c r="R2392" t="str">
        <f>IF(Raw_Data[[#This Row],[persen_dp]]&lt;15%,"Low",IF(Raw_Data[[#This Row],[persen_dp]]&gt;25%,"High","Medium"))</f>
        <v>High</v>
      </c>
      <c r="S2392" s="3">
        <v>0.3</v>
      </c>
      <c r="T2392">
        <v>60</v>
      </c>
      <c r="U2392">
        <v>0.14499999999999999</v>
      </c>
      <c r="V2392" s="2">
        <v>599600</v>
      </c>
      <c r="W2392" s="2">
        <v>35974000</v>
      </c>
      <c r="X2392" t="str">
        <f>IF(OR(Raw_Data[[#This Row],[status_pembayaran]]="Macet",Raw_Data[[#This Row],[status_pembayaran]]="Kurang Lancar"),"Non Performing Loan","Performing")</f>
        <v>Performing</v>
      </c>
      <c r="Y2392" t="s">
        <v>47</v>
      </c>
      <c r="Z2392">
        <v>0</v>
      </c>
      <c r="AA2392">
        <v>0</v>
      </c>
      <c r="AB2392">
        <v>1</v>
      </c>
      <c r="AD2392">
        <f>IF(Raw_Data[[#This Row],[rasio]]&lt;0.2,1,IF(Raw_Data[[#This Row],[rasio]]&lt;0.3,2,IF(Raw_Data[[#This Row],[rasio]]&lt;0.4,3,4)))</f>
        <v>1</v>
      </c>
      <c r="AE2392">
        <f>IF(Raw_Data[[#This Row],[kategori_dp]]="High",1,IF(Raw_Data[[#This Row],[kategori_dp]]="Medium",2,3))</f>
        <v>1</v>
      </c>
      <c r="AF2392">
        <f>IF(Raw_Data[[#This Row],[tenor_bulan]]&lt;=24,1,IF(Raw_Data[[#This Row],[tenor_bulan]]&lt;=36,2,IF(Raw_Data[[#This Row],[tenor_bulan]]&lt;=48,3,4)))</f>
        <v>4</v>
      </c>
      <c r="AG2392">
        <f>IF(Raw_Data[[#This Row],[jumlah_kali_telat]]=0,0,IF(Raw_Data[[#This Row],[jumlah_kali_telat]]&lt;=2,2,4))</f>
        <v>0</v>
      </c>
      <c r="AH2392">
        <f>Raw_Data[[#This Row],[Skor_Rasio]]+Raw_Data[[#This Row],[Skor_DP]]+Raw_Data[[#This Row],[Skor_Tenor]]+Raw_Data[[#This Row],[Skor_Telat]]</f>
        <v>6</v>
      </c>
      <c r="AI2392" t="str">
        <f>IF(Raw_Data[[#This Row],[Risk_Score]]&lt;=6,"Low Risk",IF(Raw_Data[[#This Row],[Risk_Score]]&lt;=8,"Medium Risk","High Risk"))</f>
        <v>Low Risk</v>
      </c>
      <c r="AJ2392">
        <f ca="1">IFERROR(DATEDIF(Raw_Data[[#This Row],[tanggal_pengajuan]],TODAY(),"m"),"N/A")</f>
        <v>4</v>
      </c>
      <c r="AK2392" t="str">
        <f ca="1">IF(ISNUMBER(Raw_Data[[#This Row],[MOB]]),IF(Raw_Data[[#This Row],[MOB]]&lt;6,"0-5 bulan",IF(Raw_Data[[#This Row],[MOB]]&lt;12,"6-11 bulan",IF(Raw_Data[[#This Row],[MOB]]&lt;24,"12-23 bulan","24+ bulan"))),"N/A")</f>
        <v>0-5 bulan</v>
      </c>
    </row>
    <row r="2393" spans="1:37" ht="14.25" customHeight="1" x14ac:dyDescent="0.45">
      <c r="A2393" t="s">
        <v>5468</v>
      </c>
      <c r="B2393" s="64">
        <v>46103</v>
      </c>
      <c r="C2393" s="1" t="str">
        <f t="shared" si="37"/>
        <v>March</v>
      </c>
      <c r="D2393" t="s">
        <v>3419</v>
      </c>
      <c r="E2393" t="s">
        <v>5469</v>
      </c>
      <c r="F2393">
        <v>46</v>
      </c>
      <c r="G2393" t="s">
        <v>51</v>
      </c>
      <c r="H2393" t="s">
        <v>152</v>
      </c>
      <c r="I2393" s="2">
        <v>3269000</v>
      </c>
      <c r="J2393" s="3">
        <f>Raw_Data[[#This Row],[cicilan_per_bulan]]/Raw_Data[[#This Row],[penghasilan_bulanan]]</f>
        <v>0.40412970327317221</v>
      </c>
      <c r="K2393" t="s">
        <v>53</v>
      </c>
      <c r="L2393" t="s">
        <v>54</v>
      </c>
      <c r="M2393" t="s">
        <v>55</v>
      </c>
      <c r="N2393" t="s">
        <v>221</v>
      </c>
      <c r="O2393" t="s">
        <v>159</v>
      </c>
      <c r="P2393" s="2">
        <v>41427000</v>
      </c>
      <c r="Q2393" s="2">
        <v>8285000</v>
      </c>
      <c r="R2393" t="str">
        <f>IF(Raw_Data[[#This Row],[persen_dp]]&lt;15%,"Low",IF(Raw_Data[[#This Row],[persen_dp]]&gt;25%,"High","Medium"))</f>
        <v>Medium</v>
      </c>
      <c r="S2393" s="3">
        <v>0.2</v>
      </c>
      <c r="T2393">
        <v>36</v>
      </c>
      <c r="U2393">
        <v>0.14499999999999999</v>
      </c>
      <c r="V2393" s="2">
        <v>1321100</v>
      </c>
      <c r="W2393" s="2">
        <v>47559000</v>
      </c>
      <c r="X2393" t="str">
        <f>IF(OR(Raw_Data[[#This Row],[status_pembayaran]]="Macet",Raw_Data[[#This Row],[status_pembayaran]]="Kurang Lancar"),"Non Performing Loan","Performing")</f>
        <v>Performing</v>
      </c>
      <c r="Y2393" t="s">
        <v>47</v>
      </c>
      <c r="Z2393">
        <v>0</v>
      </c>
      <c r="AA2393">
        <v>0</v>
      </c>
      <c r="AB2393">
        <v>1</v>
      </c>
      <c r="AD2393">
        <f>IF(Raw_Data[[#This Row],[rasio]]&lt;0.2,1,IF(Raw_Data[[#This Row],[rasio]]&lt;0.3,2,IF(Raw_Data[[#This Row],[rasio]]&lt;0.4,3,4)))</f>
        <v>4</v>
      </c>
      <c r="AE2393">
        <f>IF(Raw_Data[[#This Row],[kategori_dp]]="High",1,IF(Raw_Data[[#This Row],[kategori_dp]]="Medium",2,3))</f>
        <v>2</v>
      </c>
      <c r="AF2393">
        <f>IF(Raw_Data[[#This Row],[tenor_bulan]]&lt;=24,1,IF(Raw_Data[[#This Row],[tenor_bulan]]&lt;=36,2,IF(Raw_Data[[#This Row],[tenor_bulan]]&lt;=48,3,4)))</f>
        <v>2</v>
      </c>
      <c r="AG2393">
        <f>IF(Raw_Data[[#This Row],[jumlah_kali_telat]]=0,0,IF(Raw_Data[[#This Row],[jumlah_kali_telat]]&lt;=2,2,4))</f>
        <v>0</v>
      </c>
      <c r="AH2393">
        <f>Raw_Data[[#This Row],[Skor_Rasio]]+Raw_Data[[#This Row],[Skor_DP]]+Raw_Data[[#This Row],[Skor_Tenor]]+Raw_Data[[#This Row],[Skor_Telat]]</f>
        <v>8</v>
      </c>
      <c r="AI2393" t="str">
        <f>IF(Raw_Data[[#This Row],[Risk_Score]]&lt;=6,"Low Risk",IF(Raw_Data[[#This Row],[Risk_Score]]&lt;=8,"Medium Risk","High Risk"))</f>
        <v>Medium Risk</v>
      </c>
      <c r="AJ2393">
        <f ca="1">IFERROR(DATEDIF(Raw_Data[[#This Row],[tanggal_pengajuan]],TODAY(),"m"),"N/A")</f>
        <v>7</v>
      </c>
      <c r="AK2393" t="str">
        <f ca="1">IF(ISNUMBER(Raw_Data[[#This Row],[MOB]]),IF(Raw_Data[[#This Row],[MOB]]&lt;6,"0-5 bulan",IF(Raw_Data[[#This Row],[MOB]]&lt;12,"6-11 bulan",IF(Raw_Data[[#This Row],[MOB]]&lt;24,"12-23 bulan","24+ bulan"))),"N/A")</f>
        <v>6-11 bulan</v>
      </c>
    </row>
    <row r="2394" spans="1:37" ht="14.25" customHeight="1" x14ac:dyDescent="0.45">
      <c r="A2394" t="s">
        <v>5470</v>
      </c>
      <c r="B2394" s="64">
        <v>46035</v>
      </c>
      <c r="C2394" s="1" t="str">
        <f t="shared" si="37"/>
        <v>January</v>
      </c>
      <c r="D2394" t="s">
        <v>76</v>
      </c>
      <c r="E2394" t="s">
        <v>5471</v>
      </c>
      <c r="F2394">
        <v>28</v>
      </c>
      <c r="G2394" t="s">
        <v>40</v>
      </c>
      <c r="H2394" t="s">
        <v>52</v>
      </c>
      <c r="I2394" s="2">
        <v>6732000</v>
      </c>
      <c r="J2394" s="3">
        <f>Raw_Data[[#This Row],[cicilan_per_bulan]]/Raw_Data[[#This Row],[penghasilan_bulanan]]</f>
        <v>0.15898692810457515</v>
      </c>
      <c r="K2394" t="s">
        <v>205</v>
      </c>
      <c r="L2394" t="s">
        <v>110</v>
      </c>
      <c r="M2394" t="s">
        <v>44</v>
      </c>
      <c r="N2394" t="s">
        <v>129</v>
      </c>
      <c r="O2394" t="s">
        <v>130</v>
      </c>
      <c r="P2394" s="2">
        <v>24343000</v>
      </c>
      <c r="Q2394" s="2">
        <v>8520000</v>
      </c>
      <c r="R2394" t="str">
        <f>IF(Raw_Data[[#This Row],[persen_dp]]&lt;15%,"Low",IF(Raw_Data[[#This Row],[persen_dp]]&gt;25%,"High","Medium"))</f>
        <v>High</v>
      </c>
      <c r="S2394" s="3">
        <v>0.35</v>
      </c>
      <c r="T2394">
        <v>18</v>
      </c>
      <c r="U2394">
        <v>0.14499999999999999</v>
      </c>
      <c r="V2394" s="2">
        <v>1070300</v>
      </c>
      <c r="W2394" s="2">
        <v>19265000</v>
      </c>
      <c r="X2394" t="str">
        <f>IF(OR(Raw_Data[[#This Row],[status_pembayaran]]="Macet",Raw_Data[[#This Row],[status_pembayaran]]="Kurang Lancar"),"Non Performing Loan","Performing")</f>
        <v>Performing</v>
      </c>
      <c r="Y2394" t="s">
        <v>47</v>
      </c>
      <c r="Z2394">
        <v>0</v>
      </c>
      <c r="AA2394">
        <v>0</v>
      </c>
      <c r="AB2394">
        <v>1</v>
      </c>
      <c r="AC2394" t="s">
        <v>74</v>
      </c>
      <c r="AD2394">
        <f>IF(Raw_Data[[#This Row],[rasio]]&lt;0.2,1,IF(Raw_Data[[#This Row],[rasio]]&lt;0.3,2,IF(Raw_Data[[#This Row],[rasio]]&lt;0.4,3,4)))</f>
        <v>1</v>
      </c>
      <c r="AE2394">
        <f>IF(Raw_Data[[#This Row],[kategori_dp]]="High",1,IF(Raw_Data[[#This Row],[kategori_dp]]="Medium",2,3))</f>
        <v>1</v>
      </c>
      <c r="AF2394">
        <f>IF(Raw_Data[[#This Row],[tenor_bulan]]&lt;=24,1,IF(Raw_Data[[#This Row],[tenor_bulan]]&lt;=36,2,IF(Raw_Data[[#This Row],[tenor_bulan]]&lt;=48,3,4)))</f>
        <v>1</v>
      </c>
      <c r="AG2394">
        <f>IF(Raw_Data[[#This Row],[jumlah_kali_telat]]=0,0,IF(Raw_Data[[#This Row],[jumlah_kali_telat]]&lt;=2,2,4))</f>
        <v>0</v>
      </c>
      <c r="AH2394">
        <f>Raw_Data[[#This Row],[Skor_Rasio]]+Raw_Data[[#This Row],[Skor_DP]]+Raw_Data[[#This Row],[Skor_Tenor]]+Raw_Data[[#This Row],[Skor_Telat]]</f>
        <v>3</v>
      </c>
      <c r="AI2394" t="str">
        <f>IF(Raw_Data[[#This Row],[Risk_Score]]&lt;=6,"Low Risk",IF(Raw_Data[[#This Row],[Risk_Score]]&lt;=8,"Medium Risk","High Risk"))</f>
        <v>Low Risk</v>
      </c>
      <c r="AJ2394">
        <f ca="1">IFERROR(DATEDIF(Raw_Data[[#This Row],[tanggal_pengajuan]],TODAY(),"m"),"N/A")</f>
        <v>9</v>
      </c>
      <c r="AK2394" t="str">
        <f ca="1">IF(ISNUMBER(Raw_Data[[#This Row],[MOB]]),IF(Raw_Data[[#This Row],[MOB]]&lt;6,"0-5 bulan",IF(Raw_Data[[#This Row],[MOB]]&lt;12,"6-11 bulan",IF(Raw_Data[[#This Row],[MOB]]&lt;24,"12-23 bulan","24+ bulan"))),"N/A")</f>
        <v>6-11 bulan</v>
      </c>
    </row>
    <row r="2395" spans="1:37" ht="14.25" customHeight="1" x14ac:dyDescent="0.45">
      <c r="A2395" t="s">
        <v>5472</v>
      </c>
      <c r="B2395" s="64">
        <v>46049</v>
      </c>
      <c r="C2395" s="1" t="str">
        <f t="shared" si="37"/>
        <v>January</v>
      </c>
      <c r="D2395" t="s">
        <v>1318</v>
      </c>
      <c r="E2395" t="s">
        <v>5473</v>
      </c>
      <c r="F2395">
        <v>53</v>
      </c>
      <c r="G2395" t="s">
        <v>40</v>
      </c>
      <c r="H2395" t="s">
        <v>52</v>
      </c>
      <c r="I2395" s="2">
        <v>6617000</v>
      </c>
      <c r="J2395" s="3">
        <f>Raw_Data[[#This Row],[cicilan_per_bulan]]/Raw_Data[[#This Row],[penghasilan_bulanan]]</f>
        <v>0.25295451110775274</v>
      </c>
      <c r="K2395" t="s">
        <v>127</v>
      </c>
      <c r="L2395" t="s">
        <v>128</v>
      </c>
      <c r="M2395" t="s">
        <v>55</v>
      </c>
      <c r="N2395" t="s">
        <v>121</v>
      </c>
      <c r="O2395" t="s">
        <v>122</v>
      </c>
      <c r="P2395" s="2">
        <v>36636000</v>
      </c>
      <c r="Q2395" s="2">
        <v>5495000</v>
      </c>
      <c r="R2395" t="str">
        <f>IF(Raw_Data[[#This Row],[persen_dp]]&lt;15%,"Low",IF(Raw_Data[[#This Row],[persen_dp]]&gt;25%,"High","Medium"))</f>
        <v>Medium</v>
      </c>
      <c r="S2395" s="3">
        <v>0.15</v>
      </c>
      <c r="T2395">
        <v>24</v>
      </c>
      <c r="U2395">
        <v>0.14499999999999999</v>
      </c>
      <c r="V2395" s="2">
        <v>1673800</v>
      </c>
      <c r="W2395" s="2">
        <v>40172000</v>
      </c>
      <c r="X2395" t="str">
        <f>IF(OR(Raw_Data[[#This Row],[status_pembayaran]]="Macet",Raw_Data[[#This Row],[status_pembayaran]]="Kurang Lancar"),"Non Performing Loan","Performing")</f>
        <v>Performing</v>
      </c>
      <c r="Y2395" t="s">
        <v>47</v>
      </c>
      <c r="Z2395">
        <v>0</v>
      </c>
      <c r="AA2395">
        <v>0</v>
      </c>
      <c r="AB2395">
        <v>1</v>
      </c>
      <c r="AC2395" t="s">
        <v>74</v>
      </c>
      <c r="AD2395">
        <f>IF(Raw_Data[[#This Row],[rasio]]&lt;0.2,1,IF(Raw_Data[[#This Row],[rasio]]&lt;0.3,2,IF(Raw_Data[[#This Row],[rasio]]&lt;0.4,3,4)))</f>
        <v>2</v>
      </c>
      <c r="AE2395">
        <f>IF(Raw_Data[[#This Row],[kategori_dp]]="High",1,IF(Raw_Data[[#This Row],[kategori_dp]]="Medium",2,3))</f>
        <v>2</v>
      </c>
      <c r="AF2395">
        <f>IF(Raw_Data[[#This Row],[tenor_bulan]]&lt;=24,1,IF(Raw_Data[[#This Row],[tenor_bulan]]&lt;=36,2,IF(Raw_Data[[#This Row],[tenor_bulan]]&lt;=48,3,4)))</f>
        <v>1</v>
      </c>
      <c r="AG2395">
        <f>IF(Raw_Data[[#This Row],[jumlah_kali_telat]]=0,0,IF(Raw_Data[[#This Row],[jumlah_kali_telat]]&lt;=2,2,4))</f>
        <v>0</v>
      </c>
      <c r="AH2395">
        <f>Raw_Data[[#This Row],[Skor_Rasio]]+Raw_Data[[#This Row],[Skor_DP]]+Raw_Data[[#This Row],[Skor_Tenor]]+Raw_Data[[#This Row],[Skor_Telat]]</f>
        <v>5</v>
      </c>
      <c r="AI2395" t="str">
        <f>IF(Raw_Data[[#This Row],[Risk_Score]]&lt;=6,"Low Risk",IF(Raw_Data[[#This Row],[Risk_Score]]&lt;=8,"Medium Risk","High Risk"))</f>
        <v>Low Risk</v>
      </c>
      <c r="AJ2395">
        <f ca="1">IFERROR(DATEDIF(Raw_Data[[#This Row],[tanggal_pengajuan]],TODAY(),"m"),"N/A")</f>
        <v>8</v>
      </c>
      <c r="AK2395" t="str">
        <f ca="1">IF(ISNUMBER(Raw_Data[[#This Row],[MOB]]),IF(Raw_Data[[#This Row],[MOB]]&lt;6,"0-5 bulan",IF(Raw_Data[[#This Row],[MOB]]&lt;12,"6-11 bulan",IF(Raw_Data[[#This Row],[MOB]]&lt;24,"12-23 bulan","24+ bulan"))),"N/A")</f>
        <v>6-11 bulan</v>
      </c>
    </row>
    <row r="2396" spans="1:37" ht="14.25" customHeight="1" x14ac:dyDescent="0.45">
      <c r="A2396" t="s">
        <v>5474</v>
      </c>
      <c r="B2396" s="64">
        <v>46112</v>
      </c>
      <c r="C2396" s="1" t="str">
        <f t="shared" si="37"/>
        <v>March</v>
      </c>
      <c r="D2396" t="s">
        <v>439</v>
      </c>
      <c r="E2396" t="s">
        <v>5475</v>
      </c>
      <c r="F2396">
        <v>47</v>
      </c>
      <c r="G2396" t="s">
        <v>40</v>
      </c>
      <c r="H2396" t="s">
        <v>96</v>
      </c>
      <c r="I2396" s="2">
        <v>6520000</v>
      </c>
      <c r="J2396" s="3">
        <f>Raw_Data[[#This Row],[cicilan_per_bulan]]/Raw_Data[[#This Row],[penghasilan_bulanan]]</f>
        <v>0.10963190184049079</v>
      </c>
      <c r="K2396" t="s">
        <v>102</v>
      </c>
      <c r="L2396" t="s">
        <v>103</v>
      </c>
      <c r="M2396" t="s">
        <v>55</v>
      </c>
      <c r="N2396" t="s">
        <v>147</v>
      </c>
      <c r="O2396" t="s">
        <v>148</v>
      </c>
      <c r="P2396" s="2">
        <v>31080000</v>
      </c>
      <c r="Q2396" s="2">
        <v>6216000</v>
      </c>
      <c r="R2396" t="str">
        <f>IF(Raw_Data[[#This Row],[persen_dp]]&lt;15%,"Low",IF(Raw_Data[[#This Row],[persen_dp]]&gt;25%,"High","Medium"))</f>
        <v>Medium</v>
      </c>
      <c r="S2396" s="3">
        <v>0.2</v>
      </c>
      <c r="T2396">
        <v>60</v>
      </c>
      <c r="U2396">
        <v>0.14499999999999999</v>
      </c>
      <c r="V2396" s="2">
        <v>714800</v>
      </c>
      <c r="W2396" s="2">
        <v>42891000</v>
      </c>
      <c r="X2396" t="str">
        <f>IF(OR(Raw_Data[[#This Row],[status_pembayaran]]="Macet",Raw_Data[[#This Row],[status_pembayaran]]="Kurang Lancar"),"Non Performing Loan","Performing")</f>
        <v>Performing</v>
      </c>
      <c r="Y2396" t="s">
        <v>47</v>
      </c>
      <c r="Z2396">
        <v>0</v>
      </c>
      <c r="AA2396">
        <v>0</v>
      </c>
      <c r="AB2396">
        <v>1</v>
      </c>
      <c r="AC2396" t="s">
        <v>74</v>
      </c>
      <c r="AD2396">
        <f>IF(Raw_Data[[#This Row],[rasio]]&lt;0.2,1,IF(Raw_Data[[#This Row],[rasio]]&lt;0.3,2,IF(Raw_Data[[#This Row],[rasio]]&lt;0.4,3,4)))</f>
        <v>1</v>
      </c>
      <c r="AE2396">
        <f>IF(Raw_Data[[#This Row],[kategori_dp]]="High",1,IF(Raw_Data[[#This Row],[kategori_dp]]="Medium",2,3))</f>
        <v>2</v>
      </c>
      <c r="AF2396">
        <f>IF(Raw_Data[[#This Row],[tenor_bulan]]&lt;=24,1,IF(Raw_Data[[#This Row],[tenor_bulan]]&lt;=36,2,IF(Raw_Data[[#This Row],[tenor_bulan]]&lt;=48,3,4)))</f>
        <v>4</v>
      </c>
      <c r="AG2396">
        <f>IF(Raw_Data[[#This Row],[jumlah_kali_telat]]=0,0,IF(Raw_Data[[#This Row],[jumlah_kali_telat]]&lt;=2,2,4))</f>
        <v>0</v>
      </c>
      <c r="AH2396">
        <f>Raw_Data[[#This Row],[Skor_Rasio]]+Raw_Data[[#This Row],[Skor_DP]]+Raw_Data[[#This Row],[Skor_Tenor]]+Raw_Data[[#This Row],[Skor_Telat]]</f>
        <v>7</v>
      </c>
      <c r="AI2396" t="str">
        <f>IF(Raw_Data[[#This Row],[Risk_Score]]&lt;=6,"Low Risk",IF(Raw_Data[[#This Row],[Risk_Score]]&lt;=8,"Medium Risk","High Risk"))</f>
        <v>Medium Risk</v>
      </c>
      <c r="AJ2396">
        <f ca="1">IFERROR(DATEDIF(Raw_Data[[#This Row],[tanggal_pengajuan]],TODAY(),"m"),"N/A")</f>
        <v>6</v>
      </c>
      <c r="AK2396" t="str">
        <f ca="1">IF(ISNUMBER(Raw_Data[[#This Row],[MOB]]),IF(Raw_Data[[#This Row],[MOB]]&lt;6,"0-5 bulan",IF(Raw_Data[[#This Row],[MOB]]&lt;12,"6-11 bulan",IF(Raw_Data[[#This Row],[MOB]]&lt;24,"12-23 bulan","24+ bulan"))),"N/A")</f>
        <v>6-11 bulan</v>
      </c>
    </row>
    <row r="2397" spans="1:37" ht="14.25" customHeight="1" x14ac:dyDescent="0.45">
      <c r="A2397" t="s">
        <v>5476</v>
      </c>
      <c r="B2397" s="64">
        <v>46065</v>
      </c>
      <c r="C2397" s="1" t="str">
        <f t="shared" si="37"/>
        <v>February</v>
      </c>
      <c r="D2397" t="s">
        <v>785</v>
      </c>
      <c r="E2397" t="s">
        <v>5477</v>
      </c>
      <c r="F2397">
        <v>53</v>
      </c>
      <c r="G2397" t="s">
        <v>40</v>
      </c>
      <c r="H2397" t="s">
        <v>101</v>
      </c>
      <c r="I2397" s="2">
        <v>4165000</v>
      </c>
      <c r="J2397" s="3">
        <f>Raw_Data[[#This Row],[cicilan_per_bulan]]/Raw_Data[[#This Row],[penghasilan_bulanan]]</f>
        <v>0.18965186074429771</v>
      </c>
      <c r="K2397" t="s">
        <v>268</v>
      </c>
      <c r="L2397" t="s">
        <v>110</v>
      </c>
      <c r="M2397" t="s">
        <v>44</v>
      </c>
      <c r="N2397" t="s">
        <v>273</v>
      </c>
      <c r="O2397" t="s">
        <v>274</v>
      </c>
      <c r="P2397" s="2">
        <v>17289000</v>
      </c>
      <c r="Q2397" s="2">
        <v>2593000</v>
      </c>
      <c r="R2397" t="str">
        <f>IF(Raw_Data[[#This Row],[persen_dp]]&lt;15%,"Low",IF(Raw_Data[[#This Row],[persen_dp]]&gt;25%,"High","Medium"))</f>
        <v>Medium</v>
      </c>
      <c r="S2397" s="3">
        <v>0.15</v>
      </c>
      <c r="T2397">
        <v>24</v>
      </c>
      <c r="U2397">
        <v>0.14499999999999999</v>
      </c>
      <c r="V2397" s="2">
        <v>789900</v>
      </c>
      <c r="W2397" s="2">
        <v>18958000</v>
      </c>
      <c r="X2397" t="str">
        <f>IF(OR(Raw_Data[[#This Row],[status_pembayaran]]="Macet",Raw_Data[[#This Row],[status_pembayaran]]="Kurang Lancar"),"Non Performing Loan","Performing")</f>
        <v>Non Performing Loan</v>
      </c>
      <c r="Y2397" t="s">
        <v>683</v>
      </c>
      <c r="Z2397">
        <v>212</v>
      </c>
      <c r="AA2397">
        <v>3</v>
      </c>
      <c r="AB2397">
        <v>5</v>
      </c>
      <c r="AD2397">
        <f>IF(Raw_Data[[#This Row],[rasio]]&lt;0.2,1,IF(Raw_Data[[#This Row],[rasio]]&lt;0.3,2,IF(Raw_Data[[#This Row],[rasio]]&lt;0.4,3,4)))</f>
        <v>1</v>
      </c>
      <c r="AE2397">
        <f>IF(Raw_Data[[#This Row],[kategori_dp]]="High",1,IF(Raw_Data[[#This Row],[kategori_dp]]="Medium",2,3))</f>
        <v>2</v>
      </c>
      <c r="AF2397">
        <f>IF(Raw_Data[[#This Row],[tenor_bulan]]&lt;=24,1,IF(Raw_Data[[#This Row],[tenor_bulan]]&lt;=36,2,IF(Raw_Data[[#This Row],[tenor_bulan]]&lt;=48,3,4)))</f>
        <v>1</v>
      </c>
      <c r="AG2397">
        <f>IF(Raw_Data[[#This Row],[jumlah_kali_telat]]=0,0,IF(Raw_Data[[#This Row],[jumlah_kali_telat]]&lt;=2,2,4))</f>
        <v>4</v>
      </c>
      <c r="AH2397">
        <f>Raw_Data[[#This Row],[Skor_Rasio]]+Raw_Data[[#This Row],[Skor_DP]]+Raw_Data[[#This Row],[Skor_Tenor]]+Raw_Data[[#This Row],[Skor_Telat]]</f>
        <v>8</v>
      </c>
      <c r="AI2397" t="str">
        <f>IF(Raw_Data[[#This Row],[Risk_Score]]&lt;=6,"Low Risk",IF(Raw_Data[[#This Row],[Risk_Score]]&lt;=8,"Medium Risk","High Risk"))</f>
        <v>Medium Risk</v>
      </c>
      <c r="AJ2397">
        <f ca="1">IFERROR(DATEDIF(Raw_Data[[#This Row],[tanggal_pengajuan]],TODAY(),"m"),"N/A")</f>
        <v>8</v>
      </c>
      <c r="AK2397" t="str">
        <f ca="1">IF(ISNUMBER(Raw_Data[[#This Row],[MOB]]),IF(Raw_Data[[#This Row],[MOB]]&lt;6,"0-5 bulan",IF(Raw_Data[[#This Row],[MOB]]&lt;12,"6-11 bulan",IF(Raw_Data[[#This Row],[MOB]]&lt;24,"12-23 bulan","24+ bulan"))),"N/A")</f>
        <v>6-11 bulan</v>
      </c>
    </row>
    <row r="2398" spans="1:37" ht="14.25" customHeight="1" x14ac:dyDescent="0.45">
      <c r="A2398" t="s">
        <v>5478</v>
      </c>
      <c r="B2398" s="64">
        <v>46362</v>
      </c>
      <c r="C2398" s="1" t="str">
        <f t="shared" si="37"/>
        <v>December</v>
      </c>
      <c r="D2398" t="s">
        <v>5479</v>
      </c>
      <c r="E2398" t="s">
        <v>5480</v>
      </c>
      <c r="F2398">
        <v>45</v>
      </c>
      <c r="G2398" t="s">
        <v>40</v>
      </c>
      <c r="H2398" t="s">
        <v>41</v>
      </c>
      <c r="I2398" s="2">
        <v>7516000</v>
      </c>
      <c r="J2398" s="3">
        <f>Raw_Data[[#This Row],[cicilan_per_bulan]]/Raw_Data[[#This Row],[penghasilan_bulanan]]</f>
        <v>5.2195316657796698E-2</v>
      </c>
      <c r="K2398" t="s">
        <v>81</v>
      </c>
      <c r="L2398" t="s">
        <v>82</v>
      </c>
      <c r="M2398" t="s">
        <v>55</v>
      </c>
      <c r="N2398" t="s">
        <v>141</v>
      </c>
      <c r="O2398" t="s">
        <v>46</v>
      </c>
      <c r="P2398" s="2">
        <v>22740000</v>
      </c>
      <c r="Q2398" s="2">
        <v>9096000</v>
      </c>
      <c r="R2398" t="str">
        <f>IF(Raw_Data[[#This Row],[persen_dp]]&lt;15%,"Low",IF(Raw_Data[[#This Row],[persen_dp]]&gt;25%,"High","Medium"))</f>
        <v>High</v>
      </c>
      <c r="S2398" s="3">
        <v>0.4</v>
      </c>
      <c r="T2398">
        <v>60</v>
      </c>
      <c r="U2398">
        <v>0.14499999999999999</v>
      </c>
      <c r="V2398" s="2">
        <v>392300</v>
      </c>
      <c r="W2398" s="2">
        <v>23535000</v>
      </c>
      <c r="X2398" t="str">
        <f>IF(OR(Raw_Data[[#This Row],[status_pembayaran]]="Macet",Raw_Data[[#This Row],[status_pembayaran]]="Kurang Lancar"),"Non Performing Loan","Performing")</f>
        <v>Performing</v>
      </c>
      <c r="Y2398" t="s">
        <v>47</v>
      </c>
      <c r="Z2398">
        <v>0</v>
      </c>
      <c r="AA2398">
        <v>0</v>
      </c>
      <c r="AB2398">
        <v>1</v>
      </c>
      <c r="AD2398">
        <f>IF(Raw_Data[[#This Row],[rasio]]&lt;0.2,1,IF(Raw_Data[[#This Row],[rasio]]&lt;0.3,2,IF(Raw_Data[[#This Row],[rasio]]&lt;0.4,3,4)))</f>
        <v>1</v>
      </c>
      <c r="AE2398">
        <f>IF(Raw_Data[[#This Row],[kategori_dp]]="High",1,IF(Raw_Data[[#This Row],[kategori_dp]]="Medium",2,3))</f>
        <v>1</v>
      </c>
      <c r="AF2398">
        <f>IF(Raw_Data[[#This Row],[tenor_bulan]]&lt;=24,1,IF(Raw_Data[[#This Row],[tenor_bulan]]&lt;=36,2,IF(Raw_Data[[#This Row],[tenor_bulan]]&lt;=48,3,4)))</f>
        <v>4</v>
      </c>
      <c r="AG2398">
        <f>IF(Raw_Data[[#This Row],[jumlah_kali_telat]]=0,0,IF(Raw_Data[[#This Row],[jumlah_kali_telat]]&lt;=2,2,4))</f>
        <v>0</v>
      </c>
      <c r="AH2398">
        <f>Raw_Data[[#This Row],[Skor_Rasio]]+Raw_Data[[#This Row],[Skor_DP]]+Raw_Data[[#This Row],[Skor_Tenor]]+Raw_Data[[#This Row],[Skor_Telat]]</f>
        <v>6</v>
      </c>
      <c r="AI2398" t="str">
        <f>IF(Raw_Data[[#This Row],[Risk_Score]]&lt;=6,"Low Risk",IF(Raw_Data[[#This Row],[Risk_Score]]&lt;=8,"Medium Risk","High Risk"))</f>
        <v>Low Risk</v>
      </c>
      <c r="AJ2398" t="str">
        <f ca="1">IFERROR(DATEDIF(Raw_Data[[#This Row],[tanggal_pengajuan]],TODAY(),"m"),"N/A")</f>
        <v>N/A</v>
      </c>
      <c r="AK2398" t="str">
        <f ca="1">IF(ISNUMBER(Raw_Data[[#This Row],[MOB]]),IF(Raw_Data[[#This Row],[MOB]]&lt;6,"0-5 bulan",IF(Raw_Data[[#This Row],[MOB]]&lt;12,"6-11 bulan",IF(Raw_Data[[#This Row],[MOB]]&lt;24,"12-23 bulan","24+ bulan"))),"N/A")</f>
        <v>N/A</v>
      </c>
    </row>
    <row r="2399" spans="1:37" ht="14.25" customHeight="1" x14ac:dyDescent="0.45">
      <c r="A2399" t="s">
        <v>5481</v>
      </c>
      <c r="B2399" s="64">
        <v>46155</v>
      </c>
      <c r="C2399" s="1" t="str">
        <f t="shared" si="37"/>
        <v>May</v>
      </c>
      <c r="D2399" t="s">
        <v>2235</v>
      </c>
      <c r="E2399" t="s">
        <v>5482</v>
      </c>
      <c r="F2399">
        <v>31</v>
      </c>
      <c r="G2399" t="s">
        <v>51</v>
      </c>
      <c r="H2399" t="s">
        <v>96</v>
      </c>
      <c r="I2399" s="2">
        <v>7027000</v>
      </c>
      <c r="J2399" s="3">
        <f>Raw_Data[[#This Row],[cicilan_per_bulan]]/Raw_Data[[#This Row],[penghasilan_bulanan]]</f>
        <v>0.12960011384659173</v>
      </c>
      <c r="K2399" t="s">
        <v>119</v>
      </c>
      <c r="L2399" t="s">
        <v>120</v>
      </c>
      <c r="M2399" t="s">
        <v>44</v>
      </c>
      <c r="N2399" t="s">
        <v>184</v>
      </c>
      <c r="O2399" t="s">
        <v>122</v>
      </c>
      <c r="P2399" s="2">
        <v>35149000</v>
      </c>
      <c r="Q2399" s="2">
        <v>12302000</v>
      </c>
      <c r="R2399" t="str">
        <f>IF(Raw_Data[[#This Row],[persen_dp]]&lt;15%,"Low",IF(Raw_Data[[#This Row],[persen_dp]]&gt;25%,"High","Medium"))</f>
        <v>High</v>
      </c>
      <c r="S2399" s="3">
        <v>0.35</v>
      </c>
      <c r="T2399">
        <v>36</v>
      </c>
      <c r="U2399">
        <v>0.14499999999999999</v>
      </c>
      <c r="V2399" s="2">
        <v>910700</v>
      </c>
      <c r="W2399" s="2">
        <v>32786000</v>
      </c>
      <c r="X2399" t="str">
        <f>IF(OR(Raw_Data[[#This Row],[status_pembayaran]]="Macet",Raw_Data[[#This Row],[status_pembayaran]]="Kurang Lancar"),"Non Performing Loan","Performing")</f>
        <v>Performing</v>
      </c>
      <c r="Y2399" t="s">
        <v>47</v>
      </c>
      <c r="Z2399">
        <v>0</v>
      </c>
      <c r="AA2399">
        <v>0</v>
      </c>
      <c r="AB2399">
        <v>1</v>
      </c>
      <c r="AC2399" t="s">
        <v>66</v>
      </c>
      <c r="AD2399">
        <f>IF(Raw_Data[[#This Row],[rasio]]&lt;0.2,1,IF(Raw_Data[[#This Row],[rasio]]&lt;0.3,2,IF(Raw_Data[[#This Row],[rasio]]&lt;0.4,3,4)))</f>
        <v>1</v>
      </c>
      <c r="AE2399">
        <f>IF(Raw_Data[[#This Row],[kategori_dp]]="High",1,IF(Raw_Data[[#This Row],[kategori_dp]]="Medium",2,3))</f>
        <v>1</v>
      </c>
      <c r="AF2399">
        <f>IF(Raw_Data[[#This Row],[tenor_bulan]]&lt;=24,1,IF(Raw_Data[[#This Row],[tenor_bulan]]&lt;=36,2,IF(Raw_Data[[#This Row],[tenor_bulan]]&lt;=48,3,4)))</f>
        <v>2</v>
      </c>
      <c r="AG2399">
        <f>IF(Raw_Data[[#This Row],[jumlah_kali_telat]]=0,0,IF(Raw_Data[[#This Row],[jumlah_kali_telat]]&lt;=2,2,4))</f>
        <v>0</v>
      </c>
      <c r="AH2399">
        <f>Raw_Data[[#This Row],[Skor_Rasio]]+Raw_Data[[#This Row],[Skor_DP]]+Raw_Data[[#This Row],[Skor_Tenor]]+Raw_Data[[#This Row],[Skor_Telat]]</f>
        <v>4</v>
      </c>
      <c r="AI2399" t="str">
        <f>IF(Raw_Data[[#This Row],[Risk_Score]]&lt;=6,"Low Risk",IF(Raw_Data[[#This Row],[Risk_Score]]&lt;=8,"Medium Risk","High Risk"))</f>
        <v>Low Risk</v>
      </c>
      <c r="AJ2399">
        <f ca="1">IFERROR(DATEDIF(Raw_Data[[#This Row],[tanggal_pengajuan]],TODAY(),"m"),"N/A")</f>
        <v>5</v>
      </c>
      <c r="AK2399" t="str">
        <f ca="1">IF(ISNUMBER(Raw_Data[[#This Row],[MOB]]),IF(Raw_Data[[#This Row],[MOB]]&lt;6,"0-5 bulan",IF(Raw_Data[[#This Row],[MOB]]&lt;12,"6-11 bulan",IF(Raw_Data[[#This Row],[MOB]]&lt;24,"12-23 bulan","24+ bulan"))),"N/A")</f>
        <v>0-5 bulan</v>
      </c>
    </row>
    <row r="2400" spans="1:37" ht="14.25" customHeight="1" x14ac:dyDescent="0.45">
      <c r="A2400" t="s">
        <v>5483</v>
      </c>
      <c r="B2400" s="64">
        <v>46025</v>
      </c>
      <c r="C2400" s="1" t="str">
        <f t="shared" si="37"/>
        <v>January</v>
      </c>
      <c r="D2400" t="s">
        <v>1418</v>
      </c>
      <c r="E2400" t="s">
        <v>5484</v>
      </c>
      <c r="F2400">
        <v>47</v>
      </c>
      <c r="G2400" t="s">
        <v>51</v>
      </c>
      <c r="H2400" t="s">
        <v>52</v>
      </c>
      <c r="I2400" s="2">
        <v>7761000</v>
      </c>
      <c r="J2400" s="3">
        <f>Raw_Data[[#This Row],[cicilan_per_bulan]]/Raw_Data[[#This Row],[penghasilan_bulanan]]</f>
        <v>0.38355881973972428</v>
      </c>
      <c r="K2400" t="s">
        <v>109</v>
      </c>
      <c r="L2400" t="s">
        <v>110</v>
      </c>
      <c r="M2400" t="s">
        <v>44</v>
      </c>
      <c r="N2400" t="s">
        <v>171</v>
      </c>
      <c r="O2400" t="s">
        <v>172</v>
      </c>
      <c r="P2400" s="2">
        <v>41598000</v>
      </c>
      <c r="Q2400" s="2">
        <v>10400000</v>
      </c>
      <c r="R2400" t="str">
        <f>IF(Raw_Data[[#This Row],[persen_dp]]&lt;15%,"Low",IF(Raw_Data[[#This Row],[persen_dp]]&gt;25%,"High","Medium"))</f>
        <v>Medium</v>
      </c>
      <c r="S2400" s="3">
        <v>0.25</v>
      </c>
      <c r="T2400">
        <v>12</v>
      </c>
      <c r="U2400">
        <v>0.14499999999999999</v>
      </c>
      <c r="V2400" s="2">
        <v>2976800</v>
      </c>
      <c r="W2400" s="2">
        <v>35722000</v>
      </c>
      <c r="X2400" t="str">
        <f>IF(OR(Raw_Data[[#This Row],[status_pembayaran]]="Macet",Raw_Data[[#This Row],[status_pembayaran]]="Kurang Lancar"),"Non Performing Loan","Performing")</f>
        <v>Performing</v>
      </c>
      <c r="Y2400" t="s">
        <v>47</v>
      </c>
      <c r="Z2400">
        <v>0</v>
      </c>
      <c r="AA2400">
        <v>0</v>
      </c>
      <c r="AB2400">
        <v>1</v>
      </c>
      <c r="AC2400" t="s">
        <v>74</v>
      </c>
      <c r="AD2400">
        <f>IF(Raw_Data[[#This Row],[rasio]]&lt;0.2,1,IF(Raw_Data[[#This Row],[rasio]]&lt;0.3,2,IF(Raw_Data[[#This Row],[rasio]]&lt;0.4,3,4)))</f>
        <v>3</v>
      </c>
      <c r="AE2400">
        <f>IF(Raw_Data[[#This Row],[kategori_dp]]="High",1,IF(Raw_Data[[#This Row],[kategori_dp]]="Medium",2,3))</f>
        <v>2</v>
      </c>
      <c r="AF2400">
        <f>IF(Raw_Data[[#This Row],[tenor_bulan]]&lt;=24,1,IF(Raw_Data[[#This Row],[tenor_bulan]]&lt;=36,2,IF(Raw_Data[[#This Row],[tenor_bulan]]&lt;=48,3,4)))</f>
        <v>1</v>
      </c>
      <c r="AG2400">
        <f>IF(Raw_Data[[#This Row],[jumlah_kali_telat]]=0,0,IF(Raw_Data[[#This Row],[jumlah_kali_telat]]&lt;=2,2,4))</f>
        <v>0</v>
      </c>
      <c r="AH2400">
        <f>Raw_Data[[#This Row],[Skor_Rasio]]+Raw_Data[[#This Row],[Skor_DP]]+Raw_Data[[#This Row],[Skor_Tenor]]+Raw_Data[[#This Row],[Skor_Telat]]</f>
        <v>6</v>
      </c>
      <c r="AI2400" t="str">
        <f>IF(Raw_Data[[#This Row],[Risk_Score]]&lt;=6,"Low Risk",IF(Raw_Data[[#This Row],[Risk_Score]]&lt;=8,"Medium Risk","High Risk"))</f>
        <v>Low Risk</v>
      </c>
      <c r="AJ2400">
        <f ca="1">IFERROR(DATEDIF(Raw_Data[[#This Row],[tanggal_pengajuan]],TODAY(),"m"),"N/A")</f>
        <v>9</v>
      </c>
      <c r="AK2400" t="str">
        <f ca="1">IF(ISNUMBER(Raw_Data[[#This Row],[MOB]]),IF(Raw_Data[[#This Row],[MOB]]&lt;6,"0-5 bulan",IF(Raw_Data[[#This Row],[MOB]]&lt;12,"6-11 bulan",IF(Raw_Data[[#This Row],[MOB]]&lt;24,"12-23 bulan","24+ bulan"))),"N/A")</f>
        <v>6-11 bulan</v>
      </c>
    </row>
    <row r="2401" spans="1:37" ht="14.25" customHeight="1" x14ac:dyDescent="0.45">
      <c r="A2401" t="s">
        <v>5485</v>
      </c>
      <c r="B2401" s="64">
        <v>46113</v>
      </c>
      <c r="C2401" s="1" t="str">
        <f t="shared" si="37"/>
        <v>April</v>
      </c>
      <c r="D2401" t="s">
        <v>1247</v>
      </c>
      <c r="E2401" t="s">
        <v>5486</v>
      </c>
      <c r="F2401">
        <v>49</v>
      </c>
      <c r="G2401" t="s">
        <v>40</v>
      </c>
      <c r="H2401" t="s">
        <v>108</v>
      </c>
      <c r="I2401" s="2">
        <v>4394000</v>
      </c>
      <c r="J2401" s="3">
        <f>Raw_Data[[#This Row],[cicilan_per_bulan]]/Raw_Data[[#This Row],[penghasilan_bulanan]]</f>
        <v>0.11527082385070551</v>
      </c>
      <c r="K2401" t="s">
        <v>145</v>
      </c>
      <c r="L2401" t="s">
        <v>146</v>
      </c>
      <c r="M2401" t="s">
        <v>72</v>
      </c>
      <c r="N2401" t="s">
        <v>73</v>
      </c>
      <c r="O2401" t="s">
        <v>46</v>
      </c>
      <c r="P2401" s="2">
        <v>21180000</v>
      </c>
      <c r="Q2401" s="2">
        <v>8472000</v>
      </c>
      <c r="R2401" t="str">
        <f>IF(Raw_Data[[#This Row],[persen_dp]]&lt;15%,"Low",IF(Raw_Data[[#This Row],[persen_dp]]&gt;25%,"High","Medium"))</f>
        <v>High</v>
      </c>
      <c r="S2401" s="3">
        <v>0.4</v>
      </c>
      <c r="T2401">
        <v>36</v>
      </c>
      <c r="U2401">
        <v>0.14499999999999999</v>
      </c>
      <c r="V2401" s="2">
        <v>506500</v>
      </c>
      <c r="W2401" s="2">
        <v>18236000</v>
      </c>
      <c r="X2401" t="str">
        <f>IF(OR(Raw_Data[[#This Row],[status_pembayaran]]="Macet",Raw_Data[[#This Row],[status_pembayaran]]="Kurang Lancar"),"Non Performing Loan","Performing")</f>
        <v>Performing</v>
      </c>
      <c r="Y2401" t="s">
        <v>47</v>
      </c>
      <c r="Z2401">
        <v>0</v>
      </c>
      <c r="AA2401">
        <v>0</v>
      </c>
      <c r="AB2401">
        <v>1</v>
      </c>
      <c r="AD2401">
        <f>IF(Raw_Data[[#This Row],[rasio]]&lt;0.2,1,IF(Raw_Data[[#This Row],[rasio]]&lt;0.3,2,IF(Raw_Data[[#This Row],[rasio]]&lt;0.4,3,4)))</f>
        <v>1</v>
      </c>
      <c r="AE2401">
        <f>IF(Raw_Data[[#This Row],[kategori_dp]]="High",1,IF(Raw_Data[[#This Row],[kategori_dp]]="Medium",2,3))</f>
        <v>1</v>
      </c>
      <c r="AF2401">
        <f>IF(Raw_Data[[#This Row],[tenor_bulan]]&lt;=24,1,IF(Raw_Data[[#This Row],[tenor_bulan]]&lt;=36,2,IF(Raw_Data[[#This Row],[tenor_bulan]]&lt;=48,3,4)))</f>
        <v>2</v>
      </c>
      <c r="AG2401">
        <f>IF(Raw_Data[[#This Row],[jumlah_kali_telat]]=0,0,IF(Raw_Data[[#This Row],[jumlah_kali_telat]]&lt;=2,2,4))</f>
        <v>0</v>
      </c>
      <c r="AH2401">
        <f>Raw_Data[[#This Row],[Skor_Rasio]]+Raw_Data[[#This Row],[Skor_DP]]+Raw_Data[[#This Row],[Skor_Tenor]]+Raw_Data[[#This Row],[Skor_Telat]]</f>
        <v>4</v>
      </c>
      <c r="AI2401" t="str">
        <f>IF(Raw_Data[[#This Row],[Risk_Score]]&lt;=6,"Low Risk",IF(Raw_Data[[#This Row],[Risk_Score]]&lt;=8,"Medium Risk","High Risk"))</f>
        <v>Low Risk</v>
      </c>
      <c r="AJ2401">
        <f ca="1">IFERROR(DATEDIF(Raw_Data[[#This Row],[tanggal_pengajuan]],TODAY(),"m"),"N/A")</f>
        <v>6</v>
      </c>
      <c r="AK2401" t="str">
        <f ca="1">IF(ISNUMBER(Raw_Data[[#This Row],[MOB]]),IF(Raw_Data[[#This Row],[MOB]]&lt;6,"0-5 bulan",IF(Raw_Data[[#This Row],[MOB]]&lt;12,"6-11 bulan",IF(Raw_Data[[#This Row],[MOB]]&lt;24,"12-23 bulan","24+ bulan"))),"N/A")</f>
        <v>6-11 bulan</v>
      </c>
    </row>
    <row r="2402" spans="1:37" ht="14.25" customHeight="1" x14ac:dyDescent="0.45">
      <c r="A2402" t="s">
        <v>5487</v>
      </c>
      <c r="B2402" s="64">
        <v>46155</v>
      </c>
      <c r="C2402" s="1" t="str">
        <f t="shared" si="37"/>
        <v>May</v>
      </c>
      <c r="D2402" t="s">
        <v>1487</v>
      </c>
      <c r="E2402" t="s">
        <v>5488</v>
      </c>
      <c r="F2402">
        <v>29</v>
      </c>
      <c r="G2402" t="s">
        <v>40</v>
      </c>
      <c r="H2402" t="s">
        <v>41</v>
      </c>
      <c r="I2402" s="2">
        <v>5800000</v>
      </c>
      <c r="J2402" s="3">
        <f>Raw_Data[[#This Row],[cicilan_per_bulan]]/Raw_Data[[#This Row],[penghasilan_bulanan]]</f>
        <v>0.12772413793103449</v>
      </c>
      <c r="K2402" t="s">
        <v>286</v>
      </c>
      <c r="L2402" t="s">
        <v>154</v>
      </c>
      <c r="M2402" t="s">
        <v>55</v>
      </c>
      <c r="N2402" t="s">
        <v>56</v>
      </c>
      <c r="O2402" t="s">
        <v>57</v>
      </c>
      <c r="P2402" s="2">
        <v>18376000</v>
      </c>
      <c r="Q2402" s="2">
        <v>4594000</v>
      </c>
      <c r="R2402" t="str">
        <f>IF(Raw_Data[[#This Row],[persen_dp]]&lt;15%,"Low",IF(Raw_Data[[#This Row],[persen_dp]]&gt;25%,"High","Medium"))</f>
        <v>Medium</v>
      </c>
      <c r="S2402" s="3">
        <v>0.25</v>
      </c>
      <c r="T2402">
        <v>24</v>
      </c>
      <c r="U2402">
        <v>0.14499999999999999</v>
      </c>
      <c r="V2402" s="2">
        <v>740800</v>
      </c>
      <c r="W2402" s="2">
        <v>17778000</v>
      </c>
      <c r="X2402" t="str">
        <f>IF(OR(Raw_Data[[#This Row],[status_pembayaran]]="Macet",Raw_Data[[#This Row],[status_pembayaran]]="Kurang Lancar"),"Non Performing Loan","Performing")</f>
        <v>Performing</v>
      </c>
      <c r="Y2402" t="s">
        <v>47</v>
      </c>
      <c r="Z2402">
        <v>0</v>
      </c>
      <c r="AA2402">
        <v>0</v>
      </c>
      <c r="AB2402">
        <v>1</v>
      </c>
      <c r="AD2402">
        <f>IF(Raw_Data[[#This Row],[rasio]]&lt;0.2,1,IF(Raw_Data[[#This Row],[rasio]]&lt;0.3,2,IF(Raw_Data[[#This Row],[rasio]]&lt;0.4,3,4)))</f>
        <v>1</v>
      </c>
      <c r="AE2402">
        <f>IF(Raw_Data[[#This Row],[kategori_dp]]="High",1,IF(Raw_Data[[#This Row],[kategori_dp]]="Medium",2,3))</f>
        <v>2</v>
      </c>
      <c r="AF2402">
        <f>IF(Raw_Data[[#This Row],[tenor_bulan]]&lt;=24,1,IF(Raw_Data[[#This Row],[tenor_bulan]]&lt;=36,2,IF(Raw_Data[[#This Row],[tenor_bulan]]&lt;=48,3,4)))</f>
        <v>1</v>
      </c>
      <c r="AG2402">
        <f>IF(Raw_Data[[#This Row],[jumlah_kali_telat]]=0,0,IF(Raw_Data[[#This Row],[jumlah_kali_telat]]&lt;=2,2,4))</f>
        <v>0</v>
      </c>
      <c r="AH2402">
        <f>Raw_Data[[#This Row],[Skor_Rasio]]+Raw_Data[[#This Row],[Skor_DP]]+Raw_Data[[#This Row],[Skor_Tenor]]+Raw_Data[[#This Row],[Skor_Telat]]</f>
        <v>4</v>
      </c>
      <c r="AI2402" t="str">
        <f>IF(Raw_Data[[#This Row],[Risk_Score]]&lt;=6,"Low Risk",IF(Raw_Data[[#This Row],[Risk_Score]]&lt;=8,"Medium Risk","High Risk"))</f>
        <v>Low Risk</v>
      </c>
      <c r="AJ2402">
        <f ca="1">IFERROR(DATEDIF(Raw_Data[[#This Row],[tanggal_pengajuan]],TODAY(),"m"),"N/A")</f>
        <v>5</v>
      </c>
      <c r="AK2402" t="str">
        <f ca="1">IF(ISNUMBER(Raw_Data[[#This Row],[MOB]]),IF(Raw_Data[[#This Row],[MOB]]&lt;6,"0-5 bulan",IF(Raw_Data[[#This Row],[MOB]]&lt;12,"6-11 bulan",IF(Raw_Data[[#This Row],[MOB]]&lt;24,"12-23 bulan","24+ bulan"))),"N/A")</f>
        <v>0-5 bulan</v>
      </c>
    </row>
    <row r="2403" spans="1:37" ht="14.25" customHeight="1" x14ac:dyDescent="0.45">
      <c r="A2403" t="s">
        <v>5489</v>
      </c>
      <c r="B2403" s="64">
        <v>46100</v>
      </c>
      <c r="C2403" s="1" t="str">
        <f t="shared" si="37"/>
        <v>March</v>
      </c>
      <c r="D2403" t="s">
        <v>1273</v>
      </c>
      <c r="E2403" t="s">
        <v>5490</v>
      </c>
      <c r="F2403">
        <v>49</v>
      </c>
      <c r="G2403" t="s">
        <v>51</v>
      </c>
      <c r="H2403" t="s">
        <v>108</v>
      </c>
      <c r="I2403" s="2">
        <v>5417000</v>
      </c>
      <c r="J2403" s="3">
        <f>Raw_Data[[#This Row],[cicilan_per_bulan]]/Raw_Data[[#This Row],[penghasilan_bulanan]]</f>
        <v>0.19368654236662358</v>
      </c>
      <c r="K2403" t="s">
        <v>91</v>
      </c>
      <c r="L2403" t="s">
        <v>92</v>
      </c>
      <c r="M2403" t="s">
        <v>44</v>
      </c>
      <c r="N2403" t="s">
        <v>228</v>
      </c>
      <c r="O2403" t="s">
        <v>57</v>
      </c>
      <c r="P2403" s="2">
        <v>19390000</v>
      </c>
      <c r="Q2403" s="2">
        <v>3878000</v>
      </c>
      <c r="R2403" t="str">
        <f>IF(Raw_Data[[#This Row],[persen_dp]]&lt;15%,"Low",IF(Raw_Data[[#This Row],[persen_dp]]&gt;25%,"High","Medium"))</f>
        <v>Medium</v>
      </c>
      <c r="S2403" s="3">
        <v>0.2</v>
      </c>
      <c r="T2403">
        <v>18</v>
      </c>
      <c r="U2403">
        <v>0.14499999999999999</v>
      </c>
      <c r="V2403" s="2">
        <v>1049200</v>
      </c>
      <c r="W2403" s="2">
        <v>18886000</v>
      </c>
      <c r="X2403" t="str">
        <f>IF(OR(Raw_Data[[#This Row],[status_pembayaran]]="Macet",Raw_Data[[#This Row],[status_pembayaran]]="Kurang Lancar"),"Non Performing Loan","Performing")</f>
        <v>Performing</v>
      </c>
      <c r="Y2403" t="s">
        <v>47</v>
      </c>
      <c r="Z2403">
        <v>0</v>
      </c>
      <c r="AA2403">
        <v>0</v>
      </c>
      <c r="AB2403">
        <v>1</v>
      </c>
      <c r="AC2403" t="s">
        <v>104</v>
      </c>
      <c r="AD2403">
        <f>IF(Raw_Data[[#This Row],[rasio]]&lt;0.2,1,IF(Raw_Data[[#This Row],[rasio]]&lt;0.3,2,IF(Raw_Data[[#This Row],[rasio]]&lt;0.4,3,4)))</f>
        <v>1</v>
      </c>
      <c r="AE2403">
        <f>IF(Raw_Data[[#This Row],[kategori_dp]]="High",1,IF(Raw_Data[[#This Row],[kategori_dp]]="Medium",2,3))</f>
        <v>2</v>
      </c>
      <c r="AF2403">
        <f>IF(Raw_Data[[#This Row],[tenor_bulan]]&lt;=24,1,IF(Raw_Data[[#This Row],[tenor_bulan]]&lt;=36,2,IF(Raw_Data[[#This Row],[tenor_bulan]]&lt;=48,3,4)))</f>
        <v>1</v>
      </c>
      <c r="AG2403">
        <f>IF(Raw_Data[[#This Row],[jumlah_kali_telat]]=0,0,IF(Raw_Data[[#This Row],[jumlah_kali_telat]]&lt;=2,2,4))</f>
        <v>0</v>
      </c>
      <c r="AH2403">
        <f>Raw_Data[[#This Row],[Skor_Rasio]]+Raw_Data[[#This Row],[Skor_DP]]+Raw_Data[[#This Row],[Skor_Tenor]]+Raw_Data[[#This Row],[Skor_Telat]]</f>
        <v>4</v>
      </c>
      <c r="AI2403" t="str">
        <f>IF(Raw_Data[[#This Row],[Risk_Score]]&lt;=6,"Low Risk",IF(Raw_Data[[#This Row],[Risk_Score]]&lt;=8,"Medium Risk","High Risk"))</f>
        <v>Low Risk</v>
      </c>
      <c r="AJ2403">
        <f ca="1">IFERROR(DATEDIF(Raw_Data[[#This Row],[tanggal_pengajuan]],TODAY(),"m"),"N/A")</f>
        <v>7</v>
      </c>
      <c r="AK2403" t="str">
        <f ca="1">IF(ISNUMBER(Raw_Data[[#This Row],[MOB]]),IF(Raw_Data[[#This Row],[MOB]]&lt;6,"0-5 bulan",IF(Raw_Data[[#This Row],[MOB]]&lt;12,"6-11 bulan",IF(Raw_Data[[#This Row],[MOB]]&lt;24,"12-23 bulan","24+ bulan"))),"N/A")</f>
        <v>6-11 bulan</v>
      </c>
    </row>
    <row r="2404" spans="1:37" ht="14.25" customHeight="1" x14ac:dyDescent="0.45">
      <c r="A2404" t="s">
        <v>5491</v>
      </c>
      <c r="B2404" s="64">
        <v>46120</v>
      </c>
      <c r="C2404" s="1" t="str">
        <f t="shared" si="37"/>
        <v>April</v>
      </c>
      <c r="D2404" t="s">
        <v>2059</v>
      </c>
      <c r="E2404" t="s">
        <v>5492</v>
      </c>
      <c r="F2404">
        <v>57</v>
      </c>
      <c r="G2404" t="s">
        <v>51</v>
      </c>
      <c r="H2404" t="s">
        <v>41</v>
      </c>
      <c r="I2404" s="2">
        <v>6839000</v>
      </c>
      <c r="J2404" s="3">
        <f>Raw_Data[[#This Row],[cicilan_per_bulan]]/Raw_Data[[#This Row],[penghasilan_bulanan]]</f>
        <v>0.12963883608714724</v>
      </c>
      <c r="K2404" t="s">
        <v>205</v>
      </c>
      <c r="L2404" t="s">
        <v>110</v>
      </c>
      <c r="M2404" t="s">
        <v>44</v>
      </c>
      <c r="N2404" t="s">
        <v>83</v>
      </c>
      <c r="O2404" t="s">
        <v>57</v>
      </c>
      <c r="P2404" s="2">
        <v>19407000</v>
      </c>
      <c r="Q2404" s="2">
        <v>2911000</v>
      </c>
      <c r="R2404" t="str">
        <f>IF(Raw_Data[[#This Row],[persen_dp]]&lt;15%,"Low",IF(Raw_Data[[#This Row],[persen_dp]]&gt;25%,"High","Medium"))</f>
        <v>Medium</v>
      </c>
      <c r="S2404" s="3">
        <v>0.15</v>
      </c>
      <c r="T2404">
        <v>24</v>
      </c>
      <c r="U2404">
        <v>0.14499999999999999</v>
      </c>
      <c r="V2404" s="2">
        <v>886600</v>
      </c>
      <c r="W2404" s="2">
        <v>21280000</v>
      </c>
      <c r="X2404" t="str">
        <f>IF(OR(Raw_Data[[#This Row],[status_pembayaran]]="Macet",Raw_Data[[#This Row],[status_pembayaran]]="Kurang Lancar"),"Non Performing Loan","Performing")</f>
        <v>Performing</v>
      </c>
      <c r="Y2404" t="s">
        <v>47</v>
      </c>
      <c r="Z2404">
        <v>0</v>
      </c>
      <c r="AA2404">
        <v>0</v>
      </c>
      <c r="AB2404">
        <v>1</v>
      </c>
      <c r="AC2404" t="s">
        <v>66</v>
      </c>
      <c r="AD2404">
        <f>IF(Raw_Data[[#This Row],[rasio]]&lt;0.2,1,IF(Raw_Data[[#This Row],[rasio]]&lt;0.3,2,IF(Raw_Data[[#This Row],[rasio]]&lt;0.4,3,4)))</f>
        <v>1</v>
      </c>
      <c r="AE2404">
        <f>IF(Raw_Data[[#This Row],[kategori_dp]]="High",1,IF(Raw_Data[[#This Row],[kategori_dp]]="Medium",2,3))</f>
        <v>2</v>
      </c>
      <c r="AF2404">
        <f>IF(Raw_Data[[#This Row],[tenor_bulan]]&lt;=24,1,IF(Raw_Data[[#This Row],[tenor_bulan]]&lt;=36,2,IF(Raw_Data[[#This Row],[tenor_bulan]]&lt;=48,3,4)))</f>
        <v>1</v>
      </c>
      <c r="AG2404">
        <f>IF(Raw_Data[[#This Row],[jumlah_kali_telat]]=0,0,IF(Raw_Data[[#This Row],[jumlah_kali_telat]]&lt;=2,2,4))</f>
        <v>0</v>
      </c>
      <c r="AH2404">
        <f>Raw_Data[[#This Row],[Skor_Rasio]]+Raw_Data[[#This Row],[Skor_DP]]+Raw_Data[[#This Row],[Skor_Tenor]]+Raw_Data[[#This Row],[Skor_Telat]]</f>
        <v>4</v>
      </c>
      <c r="AI2404" t="str">
        <f>IF(Raw_Data[[#This Row],[Risk_Score]]&lt;=6,"Low Risk",IF(Raw_Data[[#This Row],[Risk_Score]]&lt;=8,"Medium Risk","High Risk"))</f>
        <v>Low Risk</v>
      </c>
      <c r="AJ2404">
        <f ca="1">IFERROR(DATEDIF(Raw_Data[[#This Row],[tanggal_pengajuan]],TODAY(),"m"),"N/A")</f>
        <v>6</v>
      </c>
      <c r="AK2404" t="str">
        <f ca="1">IF(ISNUMBER(Raw_Data[[#This Row],[MOB]]),IF(Raw_Data[[#This Row],[MOB]]&lt;6,"0-5 bulan",IF(Raw_Data[[#This Row],[MOB]]&lt;12,"6-11 bulan",IF(Raw_Data[[#This Row],[MOB]]&lt;24,"12-23 bulan","24+ bulan"))),"N/A")</f>
        <v>6-11 bulan</v>
      </c>
    </row>
    <row r="2405" spans="1:37" ht="14.25" customHeight="1" x14ac:dyDescent="0.45">
      <c r="A2405" t="s">
        <v>5493</v>
      </c>
      <c r="B2405" s="64">
        <v>46141</v>
      </c>
      <c r="C2405" s="1" t="str">
        <f t="shared" si="37"/>
        <v>April</v>
      </c>
      <c r="D2405" t="s">
        <v>247</v>
      </c>
      <c r="E2405" t="s">
        <v>5494</v>
      </c>
      <c r="F2405">
        <v>30</v>
      </c>
      <c r="G2405" t="s">
        <v>51</v>
      </c>
      <c r="H2405" t="s">
        <v>126</v>
      </c>
      <c r="I2405" s="2">
        <v>3433000</v>
      </c>
      <c r="J2405" s="3">
        <f>Raw_Data[[#This Row],[cicilan_per_bulan]]/Raw_Data[[#This Row],[penghasilan_bulanan]]</f>
        <v>0.44471307893970291</v>
      </c>
      <c r="K2405" t="s">
        <v>127</v>
      </c>
      <c r="L2405" t="s">
        <v>128</v>
      </c>
      <c r="M2405" t="s">
        <v>55</v>
      </c>
      <c r="N2405" t="s">
        <v>395</v>
      </c>
      <c r="O2405" t="s">
        <v>396</v>
      </c>
      <c r="P2405" s="2">
        <v>62472000</v>
      </c>
      <c r="Q2405" s="2">
        <v>9371000</v>
      </c>
      <c r="R2405" t="str">
        <f>IF(Raw_Data[[#This Row],[persen_dp]]&lt;15%,"Low",IF(Raw_Data[[#This Row],[persen_dp]]&gt;25%,"High","Medium"))</f>
        <v>Medium</v>
      </c>
      <c r="S2405" s="3">
        <v>0.15</v>
      </c>
      <c r="T2405">
        <v>60</v>
      </c>
      <c r="U2405">
        <v>0.14499999999999999</v>
      </c>
      <c r="V2405" s="2">
        <v>1526700</v>
      </c>
      <c r="W2405" s="2">
        <v>91600000</v>
      </c>
      <c r="X2405" t="str">
        <f>IF(OR(Raw_Data[[#This Row],[status_pembayaran]]="Macet",Raw_Data[[#This Row],[status_pembayaran]]="Kurang Lancar"),"Non Performing Loan","Performing")</f>
        <v>Performing</v>
      </c>
      <c r="Y2405" t="s">
        <v>47</v>
      </c>
      <c r="Z2405">
        <v>0</v>
      </c>
      <c r="AA2405">
        <v>0</v>
      </c>
      <c r="AB2405">
        <v>1</v>
      </c>
      <c r="AC2405" t="s">
        <v>66</v>
      </c>
      <c r="AD2405">
        <f>IF(Raw_Data[[#This Row],[rasio]]&lt;0.2,1,IF(Raw_Data[[#This Row],[rasio]]&lt;0.3,2,IF(Raw_Data[[#This Row],[rasio]]&lt;0.4,3,4)))</f>
        <v>4</v>
      </c>
      <c r="AE2405">
        <f>IF(Raw_Data[[#This Row],[kategori_dp]]="High",1,IF(Raw_Data[[#This Row],[kategori_dp]]="Medium",2,3))</f>
        <v>2</v>
      </c>
      <c r="AF2405">
        <f>IF(Raw_Data[[#This Row],[tenor_bulan]]&lt;=24,1,IF(Raw_Data[[#This Row],[tenor_bulan]]&lt;=36,2,IF(Raw_Data[[#This Row],[tenor_bulan]]&lt;=48,3,4)))</f>
        <v>4</v>
      </c>
      <c r="AG2405">
        <f>IF(Raw_Data[[#This Row],[jumlah_kali_telat]]=0,0,IF(Raw_Data[[#This Row],[jumlah_kali_telat]]&lt;=2,2,4))</f>
        <v>0</v>
      </c>
      <c r="AH2405">
        <f>Raw_Data[[#This Row],[Skor_Rasio]]+Raw_Data[[#This Row],[Skor_DP]]+Raw_Data[[#This Row],[Skor_Tenor]]+Raw_Data[[#This Row],[Skor_Telat]]</f>
        <v>10</v>
      </c>
      <c r="AI2405" t="str">
        <f>IF(Raw_Data[[#This Row],[Risk_Score]]&lt;=6,"Low Risk",IF(Raw_Data[[#This Row],[Risk_Score]]&lt;=8,"Medium Risk","High Risk"))</f>
        <v>High Risk</v>
      </c>
      <c r="AJ2405">
        <f ca="1">IFERROR(DATEDIF(Raw_Data[[#This Row],[tanggal_pengajuan]],TODAY(),"m"),"N/A")</f>
        <v>5</v>
      </c>
      <c r="AK2405" t="str">
        <f ca="1">IF(ISNUMBER(Raw_Data[[#This Row],[MOB]]),IF(Raw_Data[[#This Row],[MOB]]&lt;6,"0-5 bulan",IF(Raw_Data[[#This Row],[MOB]]&lt;12,"6-11 bulan",IF(Raw_Data[[#This Row],[MOB]]&lt;24,"12-23 bulan","24+ bulan"))),"N/A")</f>
        <v>0-5 bulan</v>
      </c>
    </row>
    <row r="2406" spans="1:37" ht="14.25" customHeight="1" x14ac:dyDescent="0.45">
      <c r="A2406" t="s">
        <v>5495</v>
      </c>
      <c r="B2406" s="64">
        <v>46173</v>
      </c>
      <c r="C2406" s="1" t="str">
        <f t="shared" si="37"/>
        <v>May</v>
      </c>
      <c r="D2406" t="s">
        <v>2056</v>
      </c>
      <c r="E2406" t="s">
        <v>5496</v>
      </c>
      <c r="F2406">
        <v>30</v>
      </c>
      <c r="G2406" t="s">
        <v>40</v>
      </c>
      <c r="H2406" t="s">
        <v>41</v>
      </c>
      <c r="I2406" s="2">
        <v>5385000</v>
      </c>
      <c r="J2406" s="3">
        <f>Raw_Data[[#This Row],[cicilan_per_bulan]]/Raw_Data[[#This Row],[penghasilan_bulanan]]</f>
        <v>0.10636954503249768</v>
      </c>
      <c r="K2406" t="s">
        <v>81</v>
      </c>
      <c r="L2406" t="s">
        <v>82</v>
      </c>
      <c r="M2406" t="s">
        <v>55</v>
      </c>
      <c r="N2406" t="s">
        <v>56</v>
      </c>
      <c r="O2406" t="s">
        <v>57</v>
      </c>
      <c r="P2406" s="2">
        <v>17963000</v>
      </c>
      <c r="Q2406" s="2">
        <v>3593000</v>
      </c>
      <c r="R2406" t="str">
        <f>IF(Raw_Data[[#This Row],[persen_dp]]&lt;15%,"Low",IF(Raw_Data[[#This Row],[persen_dp]]&gt;25%,"High","Medium"))</f>
        <v>Medium</v>
      </c>
      <c r="S2406" s="3">
        <v>0.2</v>
      </c>
      <c r="T2406">
        <v>36</v>
      </c>
      <c r="U2406">
        <v>0.14499999999999999</v>
      </c>
      <c r="V2406" s="2">
        <v>572800</v>
      </c>
      <c r="W2406" s="2">
        <v>20621000</v>
      </c>
      <c r="X2406" t="str">
        <f>IF(OR(Raw_Data[[#This Row],[status_pembayaran]]="Macet",Raw_Data[[#This Row],[status_pembayaran]]="Kurang Lancar"),"Non Performing Loan","Performing")</f>
        <v>Performing</v>
      </c>
      <c r="Y2406" t="s">
        <v>47</v>
      </c>
      <c r="Z2406">
        <v>0</v>
      </c>
      <c r="AA2406">
        <v>0</v>
      </c>
      <c r="AB2406">
        <v>1</v>
      </c>
      <c r="AC2406" t="s">
        <v>104</v>
      </c>
      <c r="AD2406">
        <f>IF(Raw_Data[[#This Row],[rasio]]&lt;0.2,1,IF(Raw_Data[[#This Row],[rasio]]&lt;0.3,2,IF(Raw_Data[[#This Row],[rasio]]&lt;0.4,3,4)))</f>
        <v>1</v>
      </c>
      <c r="AE2406">
        <f>IF(Raw_Data[[#This Row],[kategori_dp]]="High",1,IF(Raw_Data[[#This Row],[kategori_dp]]="Medium",2,3))</f>
        <v>2</v>
      </c>
      <c r="AF2406">
        <f>IF(Raw_Data[[#This Row],[tenor_bulan]]&lt;=24,1,IF(Raw_Data[[#This Row],[tenor_bulan]]&lt;=36,2,IF(Raw_Data[[#This Row],[tenor_bulan]]&lt;=48,3,4)))</f>
        <v>2</v>
      </c>
      <c r="AG2406">
        <f>IF(Raw_Data[[#This Row],[jumlah_kali_telat]]=0,0,IF(Raw_Data[[#This Row],[jumlah_kali_telat]]&lt;=2,2,4))</f>
        <v>0</v>
      </c>
      <c r="AH2406">
        <f>Raw_Data[[#This Row],[Skor_Rasio]]+Raw_Data[[#This Row],[Skor_DP]]+Raw_Data[[#This Row],[Skor_Tenor]]+Raw_Data[[#This Row],[Skor_Telat]]</f>
        <v>5</v>
      </c>
      <c r="AI2406" t="str">
        <f>IF(Raw_Data[[#This Row],[Risk_Score]]&lt;=6,"Low Risk",IF(Raw_Data[[#This Row],[Risk_Score]]&lt;=8,"Medium Risk","High Risk"))</f>
        <v>Low Risk</v>
      </c>
      <c r="AJ2406">
        <f ca="1">IFERROR(DATEDIF(Raw_Data[[#This Row],[tanggal_pengajuan]],TODAY(),"m"),"N/A")</f>
        <v>4</v>
      </c>
      <c r="AK2406" t="str">
        <f ca="1">IF(ISNUMBER(Raw_Data[[#This Row],[MOB]]),IF(Raw_Data[[#This Row],[MOB]]&lt;6,"0-5 bulan",IF(Raw_Data[[#This Row],[MOB]]&lt;12,"6-11 bulan",IF(Raw_Data[[#This Row],[MOB]]&lt;24,"12-23 bulan","24+ bulan"))),"N/A")</f>
        <v>0-5 bulan</v>
      </c>
    </row>
    <row r="2407" spans="1:37" ht="14.25" customHeight="1" x14ac:dyDescent="0.45">
      <c r="A2407" t="s">
        <v>5497</v>
      </c>
      <c r="B2407" s="64">
        <v>46120</v>
      </c>
      <c r="C2407" s="1" t="str">
        <f t="shared" si="37"/>
        <v>April</v>
      </c>
      <c r="D2407" t="s">
        <v>3894</v>
      </c>
      <c r="E2407" t="s">
        <v>5498</v>
      </c>
      <c r="F2407">
        <v>41</v>
      </c>
      <c r="G2407" t="s">
        <v>40</v>
      </c>
      <c r="H2407" t="s">
        <v>41</v>
      </c>
      <c r="I2407" s="2">
        <v>4946000</v>
      </c>
      <c r="J2407" s="3">
        <f>Raw_Data[[#This Row],[cicilan_per_bulan]]/Raw_Data[[#This Row],[penghasilan_bulanan]]</f>
        <v>0.20022240194096239</v>
      </c>
      <c r="K2407" t="s">
        <v>109</v>
      </c>
      <c r="L2407" t="s">
        <v>110</v>
      </c>
      <c r="M2407" t="s">
        <v>44</v>
      </c>
      <c r="N2407" t="s">
        <v>158</v>
      </c>
      <c r="O2407" t="s">
        <v>159</v>
      </c>
      <c r="P2407" s="2">
        <v>31056000</v>
      </c>
      <c r="Q2407" s="2">
        <v>6211000</v>
      </c>
      <c r="R2407" t="str">
        <f>IF(Raw_Data[[#This Row],[persen_dp]]&lt;15%,"Low",IF(Raw_Data[[#This Row],[persen_dp]]&gt;25%,"High","Medium"))</f>
        <v>Medium</v>
      </c>
      <c r="S2407" s="3">
        <v>0.2</v>
      </c>
      <c r="T2407">
        <v>36</v>
      </c>
      <c r="U2407">
        <v>0.14499999999999999</v>
      </c>
      <c r="V2407" s="2">
        <v>990300</v>
      </c>
      <c r="W2407" s="2">
        <v>35652000</v>
      </c>
      <c r="X2407" t="str">
        <f>IF(OR(Raw_Data[[#This Row],[status_pembayaran]]="Macet",Raw_Data[[#This Row],[status_pembayaran]]="Kurang Lancar"),"Non Performing Loan","Performing")</f>
        <v>Performing</v>
      </c>
      <c r="Y2407" t="s">
        <v>47</v>
      </c>
      <c r="Z2407">
        <v>0</v>
      </c>
      <c r="AA2407">
        <v>0</v>
      </c>
      <c r="AB2407">
        <v>1</v>
      </c>
      <c r="AC2407" t="s">
        <v>66</v>
      </c>
      <c r="AD2407">
        <f>IF(Raw_Data[[#This Row],[rasio]]&lt;0.2,1,IF(Raw_Data[[#This Row],[rasio]]&lt;0.3,2,IF(Raw_Data[[#This Row],[rasio]]&lt;0.4,3,4)))</f>
        <v>2</v>
      </c>
      <c r="AE2407">
        <f>IF(Raw_Data[[#This Row],[kategori_dp]]="High",1,IF(Raw_Data[[#This Row],[kategori_dp]]="Medium",2,3))</f>
        <v>2</v>
      </c>
      <c r="AF2407">
        <f>IF(Raw_Data[[#This Row],[tenor_bulan]]&lt;=24,1,IF(Raw_Data[[#This Row],[tenor_bulan]]&lt;=36,2,IF(Raw_Data[[#This Row],[tenor_bulan]]&lt;=48,3,4)))</f>
        <v>2</v>
      </c>
      <c r="AG2407">
        <f>IF(Raw_Data[[#This Row],[jumlah_kali_telat]]=0,0,IF(Raw_Data[[#This Row],[jumlah_kali_telat]]&lt;=2,2,4))</f>
        <v>0</v>
      </c>
      <c r="AH2407">
        <f>Raw_Data[[#This Row],[Skor_Rasio]]+Raw_Data[[#This Row],[Skor_DP]]+Raw_Data[[#This Row],[Skor_Tenor]]+Raw_Data[[#This Row],[Skor_Telat]]</f>
        <v>6</v>
      </c>
      <c r="AI2407" t="str">
        <f>IF(Raw_Data[[#This Row],[Risk_Score]]&lt;=6,"Low Risk",IF(Raw_Data[[#This Row],[Risk_Score]]&lt;=8,"Medium Risk","High Risk"))</f>
        <v>Low Risk</v>
      </c>
      <c r="AJ2407">
        <f ca="1">IFERROR(DATEDIF(Raw_Data[[#This Row],[tanggal_pengajuan]],TODAY(),"m"),"N/A")</f>
        <v>6</v>
      </c>
      <c r="AK2407" t="str">
        <f ca="1">IF(ISNUMBER(Raw_Data[[#This Row],[MOB]]),IF(Raw_Data[[#This Row],[MOB]]&lt;6,"0-5 bulan",IF(Raw_Data[[#This Row],[MOB]]&lt;12,"6-11 bulan",IF(Raw_Data[[#This Row],[MOB]]&lt;24,"12-23 bulan","24+ bulan"))),"N/A")</f>
        <v>6-11 bulan</v>
      </c>
    </row>
    <row r="2408" spans="1:37" ht="14.25" customHeight="1" x14ac:dyDescent="0.45">
      <c r="A2408" t="s">
        <v>5499</v>
      </c>
      <c r="B2408" s="64">
        <v>46192</v>
      </c>
      <c r="C2408" s="1" t="str">
        <f t="shared" si="37"/>
        <v>June</v>
      </c>
      <c r="D2408" t="s">
        <v>213</v>
      </c>
      <c r="E2408" t="s">
        <v>5500</v>
      </c>
      <c r="F2408">
        <v>43</v>
      </c>
      <c r="G2408" t="s">
        <v>51</v>
      </c>
      <c r="H2408" t="s">
        <v>52</v>
      </c>
      <c r="I2408" s="2">
        <v>12624000</v>
      </c>
      <c r="J2408" s="3">
        <f>Raw_Data[[#This Row],[cicilan_per_bulan]]/Raw_Data[[#This Row],[penghasilan_bulanan]]</f>
        <v>6.8306400506970844E-2</v>
      </c>
      <c r="K2408" t="s">
        <v>177</v>
      </c>
      <c r="L2408" t="s">
        <v>154</v>
      </c>
      <c r="M2408" t="s">
        <v>44</v>
      </c>
      <c r="N2408" t="s">
        <v>45</v>
      </c>
      <c r="O2408" t="s">
        <v>46</v>
      </c>
      <c r="P2408" s="2">
        <v>25449000</v>
      </c>
      <c r="Q2408" s="2">
        <v>3817000</v>
      </c>
      <c r="R2408" t="str">
        <f>IF(Raw_Data[[#This Row],[persen_dp]]&lt;15%,"Low",IF(Raw_Data[[#This Row],[persen_dp]]&gt;25%,"High","Medium"))</f>
        <v>Medium</v>
      </c>
      <c r="S2408" s="3">
        <v>0.15</v>
      </c>
      <c r="T2408">
        <v>36</v>
      </c>
      <c r="U2408">
        <v>0.14499999999999999</v>
      </c>
      <c r="V2408" s="2">
        <v>862300</v>
      </c>
      <c r="W2408" s="2">
        <v>31041000</v>
      </c>
      <c r="X2408" t="str">
        <f>IF(OR(Raw_Data[[#This Row],[status_pembayaran]]="Macet",Raw_Data[[#This Row],[status_pembayaran]]="Kurang Lancar"),"Non Performing Loan","Performing")</f>
        <v>Performing</v>
      </c>
      <c r="Y2408" t="s">
        <v>47</v>
      </c>
      <c r="Z2408">
        <v>0</v>
      </c>
      <c r="AA2408">
        <v>0</v>
      </c>
      <c r="AB2408">
        <v>1</v>
      </c>
      <c r="AD2408">
        <f>IF(Raw_Data[[#This Row],[rasio]]&lt;0.2,1,IF(Raw_Data[[#This Row],[rasio]]&lt;0.3,2,IF(Raw_Data[[#This Row],[rasio]]&lt;0.4,3,4)))</f>
        <v>1</v>
      </c>
      <c r="AE2408">
        <f>IF(Raw_Data[[#This Row],[kategori_dp]]="High",1,IF(Raw_Data[[#This Row],[kategori_dp]]="Medium",2,3))</f>
        <v>2</v>
      </c>
      <c r="AF2408">
        <f>IF(Raw_Data[[#This Row],[tenor_bulan]]&lt;=24,1,IF(Raw_Data[[#This Row],[tenor_bulan]]&lt;=36,2,IF(Raw_Data[[#This Row],[tenor_bulan]]&lt;=48,3,4)))</f>
        <v>2</v>
      </c>
      <c r="AG2408">
        <f>IF(Raw_Data[[#This Row],[jumlah_kali_telat]]=0,0,IF(Raw_Data[[#This Row],[jumlah_kali_telat]]&lt;=2,2,4))</f>
        <v>0</v>
      </c>
      <c r="AH2408">
        <f>Raw_Data[[#This Row],[Skor_Rasio]]+Raw_Data[[#This Row],[Skor_DP]]+Raw_Data[[#This Row],[Skor_Tenor]]+Raw_Data[[#This Row],[Skor_Telat]]</f>
        <v>5</v>
      </c>
      <c r="AI2408" t="str">
        <f>IF(Raw_Data[[#This Row],[Risk_Score]]&lt;=6,"Low Risk",IF(Raw_Data[[#This Row],[Risk_Score]]&lt;=8,"Medium Risk","High Risk"))</f>
        <v>Low Risk</v>
      </c>
      <c r="AJ2408">
        <f ca="1">IFERROR(DATEDIF(Raw_Data[[#This Row],[tanggal_pengajuan]],TODAY(),"m"),"N/A")</f>
        <v>4</v>
      </c>
      <c r="AK2408" t="str">
        <f ca="1">IF(ISNUMBER(Raw_Data[[#This Row],[MOB]]),IF(Raw_Data[[#This Row],[MOB]]&lt;6,"0-5 bulan",IF(Raw_Data[[#This Row],[MOB]]&lt;12,"6-11 bulan",IF(Raw_Data[[#This Row],[MOB]]&lt;24,"12-23 bulan","24+ bulan"))),"N/A")</f>
        <v>0-5 bulan</v>
      </c>
    </row>
    <row r="2409" spans="1:37" ht="14.25" customHeight="1" x14ac:dyDescent="0.45">
      <c r="A2409" t="s">
        <v>5501</v>
      </c>
      <c r="B2409" s="64">
        <v>46150</v>
      </c>
      <c r="C2409" s="1" t="str">
        <f t="shared" si="37"/>
        <v>May</v>
      </c>
      <c r="D2409" t="s">
        <v>3101</v>
      </c>
      <c r="E2409" t="s">
        <v>5502</v>
      </c>
      <c r="F2409">
        <v>24</v>
      </c>
      <c r="G2409" t="s">
        <v>51</v>
      </c>
      <c r="H2409" t="s">
        <v>41</v>
      </c>
      <c r="I2409" s="2">
        <v>5058000</v>
      </c>
      <c r="J2409" s="3">
        <f>Raw_Data[[#This Row],[cicilan_per_bulan]]/Raw_Data[[#This Row],[penghasilan_bulanan]]</f>
        <v>0.126433372874654</v>
      </c>
      <c r="K2409" t="s">
        <v>91</v>
      </c>
      <c r="L2409" t="s">
        <v>92</v>
      </c>
      <c r="M2409" t="s">
        <v>55</v>
      </c>
      <c r="N2409" t="s">
        <v>147</v>
      </c>
      <c r="O2409" t="s">
        <v>148</v>
      </c>
      <c r="P2409" s="2">
        <v>32379000</v>
      </c>
      <c r="Q2409" s="2">
        <v>12952000</v>
      </c>
      <c r="R2409" t="str">
        <f>IF(Raw_Data[[#This Row],[persen_dp]]&lt;15%,"Low",IF(Raw_Data[[#This Row],[persen_dp]]&gt;25%,"High","Medium"))</f>
        <v>High</v>
      </c>
      <c r="S2409" s="3">
        <v>0.4</v>
      </c>
      <c r="T2409">
        <v>48</v>
      </c>
      <c r="U2409">
        <v>0.14499999999999999</v>
      </c>
      <c r="V2409" s="2">
        <v>639500</v>
      </c>
      <c r="W2409" s="2">
        <v>30695000</v>
      </c>
      <c r="X2409" t="str">
        <f>IF(OR(Raw_Data[[#This Row],[status_pembayaran]]="Macet",Raw_Data[[#This Row],[status_pembayaran]]="Kurang Lancar"),"Non Performing Loan","Performing")</f>
        <v>Performing</v>
      </c>
      <c r="Y2409" t="s">
        <v>317</v>
      </c>
      <c r="Z2409">
        <v>0</v>
      </c>
      <c r="AA2409">
        <v>0</v>
      </c>
      <c r="AB2409">
        <v>0</v>
      </c>
      <c r="AC2409" t="s">
        <v>66</v>
      </c>
      <c r="AD2409">
        <f>IF(Raw_Data[[#This Row],[rasio]]&lt;0.2,1,IF(Raw_Data[[#This Row],[rasio]]&lt;0.3,2,IF(Raw_Data[[#This Row],[rasio]]&lt;0.4,3,4)))</f>
        <v>1</v>
      </c>
      <c r="AE2409">
        <f>IF(Raw_Data[[#This Row],[kategori_dp]]="High",1,IF(Raw_Data[[#This Row],[kategori_dp]]="Medium",2,3))</f>
        <v>1</v>
      </c>
      <c r="AF2409">
        <f>IF(Raw_Data[[#This Row],[tenor_bulan]]&lt;=24,1,IF(Raw_Data[[#This Row],[tenor_bulan]]&lt;=36,2,IF(Raw_Data[[#This Row],[tenor_bulan]]&lt;=48,3,4)))</f>
        <v>3</v>
      </c>
      <c r="AG2409">
        <f>IF(Raw_Data[[#This Row],[jumlah_kali_telat]]=0,0,IF(Raw_Data[[#This Row],[jumlah_kali_telat]]&lt;=2,2,4))</f>
        <v>0</v>
      </c>
      <c r="AH2409">
        <f>Raw_Data[[#This Row],[Skor_Rasio]]+Raw_Data[[#This Row],[Skor_DP]]+Raw_Data[[#This Row],[Skor_Tenor]]+Raw_Data[[#This Row],[Skor_Telat]]</f>
        <v>5</v>
      </c>
      <c r="AI2409" t="str">
        <f>IF(Raw_Data[[#This Row],[Risk_Score]]&lt;=6,"Low Risk",IF(Raw_Data[[#This Row],[Risk_Score]]&lt;=8,"Medium Risk","High Risk"))</f>
        <v>Low Risk</v>
      </c>
      <c r="AJ2409">
        <f ca="1">IFERROR(DATEDIF(Raw_Data[[#This Row],[tanggal_pengajuan]],TODAY(),"m"),"N/A")</f>
        <v>5</v>
      </c>
      <c r="AK2409" t="str">
        <f ca="1">IF(ISNUMBER(Raw_Data[[#This Row],[MOB]]),IF(Raw_Data[[#This Row],[MOB]]&lt;6,"0-5 bulan",IF(Raw_Data[[#This Row],[MOB]]&lt;12,"6-11 bulan",IF(Raw_Data[[#This Row],[MOB]]&lt;24,"12-23 bulan","24+ bulan"))),"N/A")</f>
        <v>0-5 bulan</v>
      </c>
    </row>
    <row r="2410" spans="1:37" ht="14.25" customHeight="1" x14ac:dyDescent="0.45">
      <c r="A2410" t="s">
        <v>5503</v>
      </c>
      <c r="B2410" s="64">
        <v>46071</v>
      </c>
      <c r="C2410" s="1" t="str">
        <f t="shared" si="37"/>
        <v>February</v>
      </c>
      <c r="D2410" t="s">
        <v>3211</v>
      </c>
      <c r="E2410" t="s">
        <v>5504</v>
      </c>
      <c r="F2410">
        <v>52</v>
      </c>
      <c r="G2410" t="s">
        <v>51</v>
      </c>
      <c r="H2410" t="s">
        <v>108</v>
      </c>
      <c r="I2410" s="2">
        <v>6467000</v>
      </c>
      <c r="J2410" s="3">
        <f>Raw_Data[[#This Row],[cicilan_per_bulan]]/Raw_Data[[#This Row],[penghasilan_bulanan]]</f>
        <v>0.19288696458945415</v>
      </c>
      <c r="K2410" t="s">
        <v>81</v>
      </c>
      <c r="L2410" t="s">
        <v>82</v>
      </c>
      <c r="M2410" t="s">
        <v>55</v>
      </c>
      <c r="N2410" t="s">
        <v>56</v>
      </c>
      <c r="O2410" t="s">
        <v>57</v>
      </c>
      <c r="P2410" s="2">
        <v>18676000</v>
      </c>
      <c r="Q2410" s="2">
        <v>5603000</v>
      </c>
      <c r="R2410" t="str">
        <f>IF(Raw_Data[[#This Row],[persen_dp]]&lt;15%,"Low",IF(Raw_Data[[#This Row],[persen_dp]]&gt;25%,"High","Medium"))</f>
        <v>High</v>
      </c>
      <c r="S2410" s="3">
        <v>0.3</v>
      </c>
      <c r="T2410">
        <v>12</v>
      </c>
      <c r="U2410">
        <v>0.14499999999999999</v>
      </c>
      <c r="V2410" s="2">
        <v>1247400</v>
      </c>
      <c r="W2410" s="2">
        <v>14969000</v>
      </c>
      <c r="X2410" t="str">
        <f>IF(OR(Raw_Data[[#This Row],[status_pembayaran]]="Macet",Raw_Data[[#This Row],[status_pembayaran]]="Kurang Lancar"),"Non Performing Loan","Performing")</f>
        <v>Performing</v>
      </c>
      <c r="Y2410" t="s">
        <v>47</v>
      </c>
      <c r="Z2410">
        <v>0</v>
      </c>
      <c r="AA2410">
        <v>0</v>
      </c>
      <c r="AB2410">
        <v>1</v>
      </c>
      <c r="AC2410" t="s">
        <v>104</v>
      </c>
      <c r="AD2410">
        <f>IF(Raw_Data[[#This Row],[rasio]]&lt;0.2,1,IF(Raw_Data[[#This Row],[rasio]]&lt;0.3,2,IF(Raw_Data[[#This Row],[rasio]]&lt;0.4,3,4)))</f>
        <v>1</v>
      </c>
      <c r="AE2410">
        <f>IF(Raw_Data[[#This Row],[kategori_dp]]="High",1,IF(Raw_Data[[#This Row],[kategori_dp]]="Medium",2,3))</f>
        <v>1</v>
      </c>
      <c r="AF2410">
        <f>IF(Raw_Data[[#This Row],[tenor_bulan]]&lt;=24,1,IF(Raw_Data[[#This Row],[tenor_bulan]]&lt;=36,2,IF(Raw_Data[[#This Row],[tenor_bulan]]&lt;=48,3,4)))</f>
        <v>1</v>
      </c>
      <c r="AG2410">
        <f>IF(Raw_Data[[#This Row],[jumlah_kali_telat]]=0,0,IF(Raw_Data[[#This Row],[jumlah_kali_telat]]&lt;=2,2,4))</f>
        <v>0</v>
      </c>
      <c r="AH2410">
        <f>Raw_Data[[#This Row],[Skor_Rasio]]+Raw_Data[[#This Row],[Skor_DP]]+Raw_Data[[#This Row],[Skor_Tenor]]+Raw_Data[[#This Row],[Skor_Telat]]</f>
        <v>3</v>
      </c>
      <c r="AI2410" t="str">
        <f>IF(Raw_Data[[#This Row],[Risk_Score]]&lt;=6,"Low Risk",IF(Raw_Data[[#This Row],[Risk_Score]]&lt;=8,"Medium Risk","High Risk"))</f>
        <v>Low Risk</v>
      </c>
      <c r="AJ2410">
        <f ca="1">IFERROR(DATEDIF(Raw_Data[[#This Row],[tanggal_pengajuan]],TODAY(),"m"),"N/A")</f>
        <v>8</v>
      </c>
      <c r="AK2410" t="str">
        <f ca="1">IF(ISNUMBER(Raw_Data[[#This Row],[MOB]]),IF(Raw_Data[[#This Row],[MOB]]&lt;6,"0-5 bulan",IF(Raw_Data[[#This Row],[MOB]]&lt;12,"6-11 bulan",IF(Raw_Data[[#This Row],[MOB]]&lt;24,"12-23 bulan","24+ bulan"))),"N/A")</f>
        <v>6-11 bulan</v>
      </c>
    </row>
    <row r="2411" spans="1:37" ht="14.25" customHeight="1" x14ac:dyDescent="0.45">
      <c r="A2411" t="s">
        <v>5505</v>
      </c>
      <c r="B2411" s="64">
        <v>46055</v>
      </c>
      <c r="C2411" s="1" t="str">
        <f t="shared" si="37"/>
        <v>February</v>
      </c>
      <c r="D2411" t="s">
        <v>301</v>
      </c>
      <c r="E2411" t="s">
        <v>5506</v>
      </c>
      <c r="F2411">
        <v>53</v>
      </c>
      <c r="G2411" t="s">
        <v>51</v>
      </c>
      <c r="H2411" t="s">
        <v>101</v>
      </c>
      <c r="I2411" s="2">
        <v>2862000</v>
      </c>
      <c r="J2411" s="3">
        <f>Raw_Data[[#This Row],[cicilan_per_bulan]]/Raw_Data[[#This Row],[penghasilan_bulanan]]</f>
        <v>1.2438504542278128</v>
      </c>
      <c r="K2411" t="s">
        <v>119</v>
      </c>
      <c r="L2411" t="s">
        <v>120</v>
      </c>
      <c r="M2411" t="s">
        <v>44</v>
      </c>
      <c r="N2411" t="s">
        <v>171</v>
      </c>
      <c r="O2411" t="s">
        <v>172</v>
      </c>
      <c r="P2411" s="2">
        <v>41455000</v>
      </c>
      <c r="Q2411" s="2">
        <v>4146000</v>
      </c>
      <c r="R2411" t="str">
        <f>IF(Raw_Data[[#This Row],[persen_dp]]&lt;15%,"Low",IF(Raw_Data[[#This Row],[persen_dp]]&gt;25%,"High","Medium"))</f>
        <v>Low</v>
      </c>
      <c r="S2411" s="3">
        <v>0.1</v>
      </c>
      <c r="T2411">
        <v>12</v>
      </c>
      <c r="U2411">
        <v>0.14499999999999999</v>
      </c>
      <c r="V2411" s="2">
        <v>3559900</v>
      </c>
      <c r="W2411" s="2">
        <v>42719000</v>
      </c>
      <c r="X2411" t="str">
        <f>IF(OR(Raw_Data[[#This Row],[status_pembayaran]]="Macet",Raw_Data[[#This Row],[status_pembayaran]]="Kurang Lancar"),"Non Performing Loan","Performing")</f>
        <v>Performing</v>
      </c>
      <c r="Y2411" t="s">
        <v>47</v>
      </c>
      <c r="Z2411">
        <v>0</v>
      </c>
      <c r="AA2411">
        <v>0</v>
      </c>
      <c r="AB2411">
        <v>1</v>
      </c>
      <c r="AC2411" t="s">
        <v>66</v>
      </c>
      <c r="AD2411">
        <f>IF(Raw_Data[[#This Row],[rasio]]&lt;0.2,1,IF(Raw_Data[[#This Row],[rasio]]&lt;0.3,2,IF(Raw_Data[[#This Row],[rasio]]&lt;0.4,3,4)))</f>
        <v>4</v>
      </c>
      <c r="AE2411">
        <f>IF(Raw_Data[[#This Row],[kategori_dp]]="High",1,IF(Raw_Data[[#This Row],[kategori_dp]]="Medium",2,3))</f>
        <v>3</v>
      </c>
      <c r="AF2411">
        <f>IF(Raw_Data[[#This Row],[tenor_bulan]]&lt;=24,1,IF(Raw_Data[[#This Row],[tenor_bulan]]&lt;=36,2,IF(Raw_Data[[#This Row],[tenor_bulan]]&lt;=48,3,4)))</f>
        <v>1</v>
      </c>
      <c r="AG2411">
        <f>IF(Raw_Data[[#This Row],[jumlah_kali_telat]]=0,0,IF(Raw_Data[[#This Row],[jumlah_kali_telat]]&lt;=2,2,4))</f>
        <v>0</v>
      </c>
      <c r="AH2411">
        <f>Raw_Data[[#This Row],[Skor_Rasio]]+Raw_Data[[#This Row],[Skor_DP]]+Raw_Data[[#This Row],[Skor_Tenor]]+Raw_Data[[#This Row],[Skor_Telat]]</f>
        <v>8</v>
      </c>
      <c r="AI2411" t="str">
        <f>IF(Raw_Data[[#This Row],[Risk_Score]]&lt;=6,"Low Risk",IF(Raw_Data[[#This Row],[Risk_Score]]&lt;=8,"Medium Risk","High Risk"))</f>
        <v>Medium Risk</v>
      </c>
      <c r="AJ2411">
        <f ca="1">IFERROR(DATEDIF(Raw_Data[[#This Row],[tanggal_pengajuan]],TODAY(),"m"),"N/A")</f>
        <v>8</v>
      </c>
      <c r="AK2411" t="str">
        <f ca="1">IF(ISNUMBER(Raw_Data[[#This Row],[MOB]]),IF(Raw_Data[[#This Row],[MOB]]&lt;6,"0-5 bulan",IF(Raw_Data[[#This Row],[MOB]]&lt;12,"6-11 bulan",IF(Raw_Data[[#This Row],[MOB]]&lt;24,"12-23 bulan","24+ bulan"))),"N/A")</f>
        <v>6-11 bulan</v>
      </c>
    </row>
    <row r="2412" spans="1:37" ht="14.25" customHeight="1" x14ac:dyDescent="0.45">
      <c r="A2412" t="s">
        <v>5507</v>
      </c>
      <c r="B2412" s="64">
        <v>46058</v>
      </c>
      <c r="C2412" s="1" t="str">
        <f t="shared" si="37"/>
        <v>February</v>
      </c>
      <c r="D2412" t="s">
        <v>421</v>
      </c>
      <c r="E2412" t="s">
        <v>5508</v>
      </c>
      <c r="F2412">
        <v>33</v>
      </c>
      <c r="G2412" t="s">
        <v>51</v>
      </c>
      <c r="H2412" t="s">
        <v>41</v>
      </c>
      <c r="I2412" s="2">
        <v>5149000</v>
      </c>
      <c r="J2412" s="3">
        <f>Raw_Data[[#This Row],[cicilan_per_bulan]]/Raw_Data[[#This Row],[penghasilan_bulanan]]</f>
        <v>0.26834336764420275</v>
      </c>
      <c r="K2412" t="s">
        <v>63</v>
      </c>
      <c r="L2412" t="s">
        <v>64</v>
      </c>
      <c r="M2412" t="s">
        <v>72</v>
      </c>
      <c r="N2412" t="s">
        <v>97</v>
      </c>
      <c r="O2412" t="s">
        <v>57</v>
      </c>
      <c r="P2412" s="2">
        <v>16089000</v>
      </c>
      <c r="Q2412" s="2">
        <v>1609000</v>
      </c>
      <c r="R2412" t="str">
        <f>IF(Raw_Data[[#This Row],[persen_dp]]&lt;15%,"Low",IF(Raw_Data[[#This Row],[persen_dp]]&gt;25%,"High","Medium"))</f>
        <v>Low</v>
      </c>
      <c r="S2412" s="3">
        <v>0.1</v>
      </c>
      <c r="T2412">
        <v>12</v>
      </c>
      <c r="U2412">
        <v>0.14499999999999999</v>
      </c>
      <c r="V2412" s="2">
        <v>1381700</v>
      </c>
      <c r="W2412" s="2">
        <v>16580000</v>
      </c>
      <c r="X2412" t="str">
        <f>IF(OR(Raw_Data[[#This Row],[status_pembayaran]]="Macet",Raw_Data[[#This Row],[status_pembayaran]]="Kurang Lancar"),"Non Performing Loan","Performing")</f>
        <v>Performing</v>
      </c>
      <c r="Y2412" t="s">
        <v>47</v>
      </c>
      <c r="Z2412">
        <v>0</v>
      </c>
      <c r="AA2412">
        <v>0</v>
      </c>
      <c r="AB2412">
        <v>1</v>
      </c>
      <c r="AC2412" t="s">
        <v>58</v>
      </c>
      <c r="AD2412">
        <f>IF(Raw_Data[[#This Row],[rasio]]&lt;0.2,1,IF(Raw_Data[[#This Row],[rasio]]&lt;0.3,2,IF(Raw_Data[[#This Row],[rasio]]&lt;0.4,3,4)))</f>
        <v>2</v>
      </c>
      <c r="AE2412">
        <f>IF(Raw_Data[[#This Row],[kategori_dp]]="High",1,IF(Raw_Data[[#This Row],[kategori_dp]]="Medium",2,3))</f>
        <v>3</v>
      </c>
      <c r="AF2412">
        <f>IF(Raw_Data[[#This Row],[tenor_bulan]]&lt;=24,1,IF(Raw_Data[[#This Row],[tenor_bulan]]&lt;=36,2,IF(Raw_Data[[#This Row],[tenor_bulan]]&lt;=48,3,4)))</f>
        <v>1</v>
      </c>
      <c r="AG2412">
        <f>IF(Raw_Data[[#This Row],[jumlah_kali_telat]]=0,0,IF(Raw_Data[[#This Row],[jumlah_kali_telat]]&lt;=2,2,4))</f>
        <v>0</v>
      </c>
      <c r="AH2412">
        <f>Raw_Data[[#This Row],[Skor_Rasio]]+Raw_Data[[#This Row],[Skor_DP]]+Raw_Data[[#This Row],[Skor_Tenor]]+Raw_Data[[#This Row],[Skor_Telat]]</f>
        <v>6</v>
      </c>
      <c r="AI2412" t="str">
        <f>IF(Raw_Data[[#This Row],[Risk_Score]]&lt;=6,"Low Risk",IF(Raw_Data[[#This Row],[Risk_Score]]&lt;=8,"Medium Risk","High Risk"))</f>
        <v>Low Risk</v>
      </c>
      <c r="AJ2412">
        <f ca="1">IFERROR(DATEDIF(Raw_Data[[#This Row],[tanggal_pengajuan]],TODAY(),"m"),"N/A")</f>
        <v>8</v>
      </c>
      <c r="AK2412" t="str">
        <f ca="1">IF(ISNUMBER(Raw_Data[[#This Row],[MOB]]),IF(Raw_Data[[#This Row],[MOB]]&lt;6,"0-5 bulan",IF(Raw_Data[[#This Row],[MOB]]&lt;12,"6-11 bulan",IF(Raw_Data[[#This Row],[MOB]]&lt;24,"12-23 bulan","24+ bulan"))),"N/A")</f>
        <v>6-11 bulan</v>
      </c>
    </row>
    <row r="2413" spans="1:37" ht="14.25" customHeight="1" x14ac:dyDescent="0.45">
      <c r="A2413" t="s">
        <v>5509</v>
      </c>
      <c r="B2413" s="64">
        <v>46125</v>
      </c>
      <c r="C2413" s="1" t="str">
        <f t="shared" si="37"/>
        <v>April</v>
      </c>
      <c r="D2413" t="s">
        <v>3018</v>
      </c>
      <c r="E2413" t="s">
        <v>5510</v>
      </c>
      <c r="F2413">
        <v>47</v>
      </c>
      <c r="G2413" t="s">
        <v>40</v>
      </c>
      <c r="H2413" t="s">
        <v>52</v>
      </c>
      <c r="I2413" s="2">
        <v>4286000</v>
      </c>
      <c r="J2413" s="3">
        <f>Raw_Data[[#This Row],[cicilan_per_bulan]]/Raw_Data[[#This Row],[penghasilan_bulanan]]</f>
        <v>0.16497900139990668</v>
      </c>
      <c r="K2413" t="s">
        <v>127</v>
      </c>
      <c r="L2413" t="s">
        <v>128</v>
      </c>
      <c r="M2413" t="s">
        <v>44</v>
      </c>
      <c r="N2413" t="s">
        <v>158</v>
      </c>
      <c r="O2413" t="s">
        <v>159</v>
      </c>
      <c r="P2413" s="2">
        <v>30686000</v>
      </c>
      <c r="Q2413" s="2">
        <v>9206000</v>
      </c>
      <c r="R2413" t="str">
        <f>IF(Raw_Data[[#This Row],[persen_dp]]&lt;15%,"Low",IF(Raw_Data[[#This Row],[persen_dp]]&gt;25%,"High","Medium"))</f>
        <v>High</v>
      </c>
      <c r="S2413" s="3">
        <v>0.3</v>
      </c>
      <c r="T2413">
        <v>48</v>
      </c>
      <c r="U2413">
        <v>0.14499999999999999</v>
      </c>
      <c r="V2413" s="2">
        <v>707100</v>
      </c>
      <c r="W2413" s="2">
        <v>33939000</v>
      </c>
      <c r="X2413" t="str">
        <f>IF(OR(Raw_Data[[#This Row],[status_pembayaran]]="Macet",Raw_Data[[#This Row],[status_pembayaran]]="Kurang Lancar"),"Non Performing Loan","Performing")</f>
        <v>Performing</v>
      </c>
      <c r="Y2413" t="s">
        <v>47</v>
      </c>
      <c r="Z2413">
        <v>0</v>
      </c>
      <c r="AA2413">
        <v>0</v>
      </c>
      <c r="AB2413">
        <v>1</v>
      </c>
      <c r="AD2413">
        <f>IF(Raw_Data[[#This Row],[rasio]]&lt;0.2,1,IF(Raw_Data[[#This Row],[rasio]]&lt;0.3,2,IF(Raw_Data[[#This Row],[rasio]]&lt;0.4,3,4)))</f>
        <v>1</v>
      </c>
      <c r="AE2413">
        <f>IF(Raw_Data[[#This Row],[kategori_dp]]="High",1,IF(Raw_Data[[#This Row],[kategori_dp]]="Medium",2,3))</f>
        <v>1</v>
      </c>
      <c r="AF2413">
        <f>IF(Raw_Data[[#This Row],[tenor_bulan]]&lt;=24,1,IF(Raw_Data[[#This Row],[tenor_bulan]]&lt;=36,2,IF(Raw_Data[[#This Row],[tenor_bulan]]&lt;=48,3,4)))</f>
        <v>3</v>
      </c>
      <c r="AG2413">
        <f>IF(Raw_Data[[#This Row],[jumlah_kali_telat]]=0,0,IF(Raw_Data[[#This Row],[jumlah_kali_telat]]&lt;=2,2,4))</f>
        <v>0</v>
      </c>
      <c r="AH2413">
        <f>Raw_Data[[#This Row],[Skor_Rasio]]+Raw_Data[[#This Row],[Skor_DP]]+Raw_Data[[#This Row],[Skor_Tenor]]+Raw_Data[[#This Row],[Skor_Telat]]</f>
        <v>5</v>
      </c>
      <c r="AI2413" t="str">
        <f>IF(Raw_Data[[#This Row],[Risk_Score]]&lt;=6,"Low Risk",IF(Raw_Data[[#This Row],[Risk_Score]]&lt;=8,"Medium Risk","High Risk"))</f>
        <v>Low Risk</v>
      </c>
      <c r="AJ2413">
        <f ca="1">IFERROR(DATEDIF(Raw_Data[[#This Row],[tanggal_pengajuan]],TODAY(),"m"),"N/A")</f>
        <v>6</v>
      </c>
      <c r="AK2413" t="str">
        <f ca="1">IF(ISNUMBER(Raw_Data[[#This Row],[MOB]]),IF(Raw_Data[[#This Row],[MOB]]&lt;6,"0-5 bulan",IF(Raw_Data[[#This Row],[MOB]]&lt;12,"6-11 bulan",IF(Raw_Data[[#This Row],[MOB]]&lt;24,"12-23 bulan","24+ bulan"))),"N/A")</f>
        <v>6-11 bulan</v>
      </c>
    </row>
    <row r="2414" spans="1:37" ht="14.25" customHeight="1" x14ac:dyDescent="0.45">
      <c r="A2414" t="s">
        <v>5511</v>
      </c>
      <c r="B2414" s="64">
        <v>46189</v>
      </c>
      <c r="C2414" s="1" t="str">
        <f t="shared" si="37"/>
        <v>June</v>
      </c>
      <c r="D2414" t="s">
        <v>2433</v>
      </c>
      <c r="E2414" t="s">
        <v>5512</v>
      </c>
      <c r="F2414">
        <v>46</v>
      </c>
      <c r="G2414" t="s">
        <v>51</v>
      </c>
      <c r="H2414" t="s">
        <v>41</v>
      </c>
      <c r="I2414" s="2">
        <v>6688000</v>
      </c>
      <c r="J2414" s="3">
        <f>Raw_Data[[#This Row],[cicilan_per_bulan]]/Raw_Data[[#This Row],[penghasilan_bulanan]]</f>
        <v>0.1621561004784689</v>
      </c>
      <c r="K2414" t="s">
        <v>205</v>
      </c>
      <c r="L2414" t="s">
        <v>110</v>
      </c>
      <c r="M2414" t="s">
        <v>72</v>
      </c>
      <c r="N2414" t="s">
        <v>73</v>
      </c>
      <c r="O2414" t="s">
        <v>46</v>
      </c>
      <c r="P2414" s="2">
        <v>21377000</v>
      </c>
      <c r="Q2414" s="2">
        <v>5344000</v>
      </c>
      <c r="R2414" t="str">
        <f>IF(Raw_Data[[#This Row],[persen_dp]]&lt;15%,"Low",IF(Raw_Data[[#This Row],[persen_dp]]&gt;25%,"High","Medium"))</f>
        <v>Medium</v>
      </c>
      <c r="S2414" s="3">
        <v>0.25</v>
      </c>
      <c r="T2414">
        <v>18</v>
      </c>
      <c r="U2414">
        <v>0.14499999999999999</v>
      </c>
      <c r="V2414" s="2">
        <v>1084500</v>
      </c>
      <c r="W2414" s="2">
        <v>19520000</v>
      </c>
      <c r="X2414" t="str">
        <f>IF(OR(Raw_Data[[#This Row],[status_pembayaran]]="Macet",Raw_Data[[#This Row],[status_pembayaran]]="Kurang Lancar"),"Non Performing Loan","Performing")</f>
        <v>Performing</v>
      </c>
      <c r="Y2414" t="s">
        <v>47</v>
      </c>
      <c r="Z2414">
        <v>0</v>
      </c>
      <c r="AA2414">
        <v>0</v>
      </c>
      <c r="AB2414">
        <v>1</v>
      </c>
      <c r="AC2414" t="s">
        <v>58</v>
      </c>
      <c r="AD2414">
        <f>IF(Raw_Data[[#This Row],[rasio]]&lt;0.2,1,IF(Raw_Data[[#This Row],[rasio]]&lt;0.3,2,IF(Raw_Data[[#This Row],[rasio]]&lt;0.4,3,4)))</f>
        <v>1</v>
      </c>
      <c r="AE2414">
        <f>IF(Raw_Data[[#This Row],[kategori_dp]]="High",1,IF(Raw_Data[[#This Row],[kategori_dp]]="Medium",2,3))</f>
        <v>2</v>
      </c>
      <c r="AF2414">
        <f>IF(Raw_Data[[#This Row],[tenor_bulan]]&lt;=24,1,IF(Raw_Data[[#This Row],[tenor_bulan]]&lt;=36,2,IF(Raw_Data[[#This Row],[tenor_bulan]]&lt;=48,3,4)))</f>
        <v>1</v>
      </c>
      <c r="AG2414">
        <f>IF(Raw_Data[[#This Row],[jumlah_kali_telat]]=0,0,IF(Raw_Data[[#This Row],[jumlah_kali_telat]]&lt;=2,2,4))</f>
        <v>0</v>
      </c>
      <c r="AH2414">
        <f>Raw_Data[[#This Row],[Skor_Rasio]]+Raw_Data[[#This Row],[Skor_DP]]+Raw_Data[[#This Row],[Skor_Tenor]]+Raw_Data[[#This Row],[Skor_Telat]]</f>
        <v>4</v>
      </c>
      <c r="AI2414" t="str">
        <f>IF(Raw_Data[[#This Row],[Risk_Score]]&lt;=6,"Low Risk",IF(Raw_Data[[#This Row],[Risk_Score]]&lt;=8,"Medium Risk","High Risk"))</f>
        <v>Low Risk</v>
      </c>
      <c r="AJ2414">
        <f ca="1">IFERROR(DATEDIF(Raw_Data[[#This Row],[tanggal_pengajuan]],TODAY(),"m"),"N/A")</f>
        <v>4</v>
      </c>
      <c r="AK2414" t="str">
        <f ca="1">IF(ISNUMBER(Raw_Data[[#This Row],[MOB]]),IF(Raw_Data[[#This Row],[MOB]]&lt;6,"0-5 bulan",IF(Raw_Data[[#This Row],[MOB]]&lt;12,"6-11 bulan",IF(Raw_Data[[#This Row],[MOB]]&lt;24,"12-23 bulan","24+ bulan"))),"N/A")</f>
        <v>0-5 bulan</v>
      </c>
    </row>
    <row r="2415" spans="1:37" ht="14.25" customHeight="1" x14ac:dyDescent="0.45">
      <c r="A2415" t="s">
        <v>5513</v>
      </c>
      <c r="B2415" s="64" t="s">
        <v>230</v>
      </c>
      <c r="C2415" s="1" t="str">
        <f t="shared" si="37"/>
        <v>Data Tidak Lengkap</v>
      </c>
      <c r="D2415" t="s">
        <v>210</v>
      </c>
      <c r="E2415" t="s">
        <v>230</v>
      </c>
      <c r="F2415">
        <v>57</v>
      </c>
      <c r="G2415" t="s">
        <v>51</v>
      </c>
      <c r="H2415" t="s">
        <v>52</v>
      </c>
      <c r="I2415" s="2">
        <v>8936000</v>
      </c>
      <c r="J2415" s="3">
        <f>Raw_Data[[#This Row],[cicilan_per_bulan]]/Raw_Data[[#This Row],[penghasilan_bulanan]]</f>
        <v>0.15181289167412712</v>
      </c>
      <c r="K2415" t="s">
        <v>210</v>
      </c>
      <c r="L2415" t="s">
        <v>146</v>
      </c>
      <c r="M2415" t="s">
        <v>55</v>
      </c>
      <c r="N2415" t="s">
        <v>231</v>
      </c>
      <c r="O2415" t="s">
        <v>232</v>
      </c>
      <c r="P2415" s="2">
        <v>38830756</v>
      </c>
      <c r="Q2415" s="2">
        <v>13591000</v>
      </c>
      <c r="R2415" t="str">
        <f>IF(Raw_Data[[#This Row],[persen_dp]]&lt;15%,"Low",IF(Raw_Data[[#This Row],[persen_dp]]&gt;25%,"High","Medium"))</f>
        <v>High</v>
      </c>
      <c r="S2415" s="3">
        <v>0.35</v>
      </c>
      <c r="T2415">
        <v>24</v>
      </c>
      <c r="U2415">
        <v>0.14499999999999999</v>
      </c>
      <c r="V2415" s="2">
        <v>1356600</v>
      </c>
      <c r="W2415" s="2">
        <v>32559000</v>
      </c>
      <c r="X2415" t="str">
        <f>IF(OR(Raw_Data[[#This Row],[status_pembayaran]]="Macet",Raw_Data[[#This Row],[status_pembayaran]]="Kurang Lancar"),"Non Performing Loan","Performing")</f>
        <v>Performing</v>
      </c>
      <c r="Y2415" t="s">
        <v>233</v>
      </c>
      <c r="Z2415">
        <v>0</v>
      </c>
      <c r="AA2415">
        <v>0</v>
      </c>
      <c r="AB2415">
        <v>1</v>
      </c>
      <c r="AC2415" t="s">
        <v>66</v>
      </c>
      <c r="AD2415">
        <f>IF(Raw_Data[[#This Row],[rasio]]&lt;0.2,1,IF(Raw_Data[[#This Row],[rasio]]&lt;0.3,2,IF(Raw_Data[[#This Row],[rasio]]&lt;0.4,3,4)))</f>
        <v>1</v>
      </c>
      <c r="AE2415">
        <f>IF(Raw_Data[[#This Row],[kategori_dp]]="High",1,IF(Raw_Data[[#This Row],[kategori_dp]]="Medium",2,3))</f>
        <v>1</v>
      </c>
      <c r="AF2415">
        <f>IF(Raw_Data[[#This Row],[tenor_bulan]]&lt;=24,1,IF(Raw_Data[[#This Row],[tenor_bulan]]&lt;=36,2,IF(Raw_Data[[#This Row],[tenor_bulan]]&lt;=48,3,4)))</f>
        <v>1</v>
      </c>
      <c r="AG2415">
        <f>IF(Raw_Data[[#This Row],[jumlah_kali_telat]]=0,0,IF(Raw_Data[[#This Row],[jumlah_kali_telat]]&lt;=2,2,4))</f>
        <v>0</v>
      </c>
      <c r="AH2415">
        <f>Raw_Data[[#This Row],[Skor_Rasio]]+Raw_Data[[#This Row],[Skor_DP]]+Raw_Data[[#This Row],[Skor_Tenor]]+Raw_Data[[#This Row],[Skor_Telat]]</f>
        <v>3</v>
      </c>
      <c r="AI2415" t="str">
        <f>IF(Raw_Data[[#This Row],[Risk_Score]]&lt;=6,"Low Risk",IF(Raw_Data[[#This Row],[Risk_Score]]&lt;=8,"Medium Risk","High Risk"))</f>
        <v>Low Risk</v>
      </c>
      <c r="AJ2415" t="str">
        <f ca="1">IFERROR(DATEDIF(Raw_Data[[#This Row],[tanggal_pengajuan]],TODAY(),"m"),"N/A")</f>
        <v>N/A</v>
      </c>
      <c r="AK2415" t="str">
        <f ca="1">IF(ISNUMBER(Raw_Data[[#This Row],[MOB]]),IF(Raw_Data[[#This Row],[MOB]]&lt;6,"0-5 bulan",IF(Raw_Data[[#This Row],[MOB]]&lt;12,"6-11 bulan",IF(Raw_Data[[#This Row],[MOB]]&lt;24,"12-23 bulan","24+ bulan"))),"N/A")</f>
        <v>N/A</v>
      </c>
    </row>
    <row r="2416" spans="1:37" ht="14.25" customHeight="1" x14ac:dyDescent="0.45">
      <c r="A2416" t="s">
        <v>5514</v>
      </c>
      <c r="B2416" s="64">
        <v>46048</v>
      </c>
      <c r="C2416" s="1" t="str">
        <f t="shared" si="37"/>
        <v>January</v>
      </c>
      <c r="D2416" t="s">
        <v>903</v>
      </c>
      <c r="E2416" t="s">
        <v>5515</v>
      </c>
      <c r="F2416">
        <v>29</v>
      </c>
      <c r="G2416" t="s">
        <v>40</v>
      </c>
      <c r="H2416" t="s">
        <v>41</v>
      </c>
      <c r="I2416" s="2">
        <v>5537000</v>
      </c>
      <c r="J2416" s="3">
        <f>Raw_Data[[#This Row],[cicilan_per_bulan]]/Raw_Data[[#This Row],[penghasilan_bulanan]]</f>
        <v>0.24708325808199386</v>
      </c>
      <c r="K2416" t="s">
        <v>114</v>
      </c>
      <c r="L2416" t="s">
        <v>115</v>
      </c>
      <c r="M2416" t="s">
        <v>55</v>
      </c>
      <c r="N2416" t="s">
        <v>56</v>
      </c>
      <c r="O2416" t="s">
        <v>57</v>
      </c>
      <c r="P2416" s="2">
        <v>17923000</v>
      </c>
      <c r="Q2416" s="2">
        <v>3585000</v>
      </c>
      <c r="R2416" t="str">
        <f>IF(Raw_Data[[#This Row],[persen_dp]]&lt;15%,"Low",IF(Raw_Data[[#This Row],[persen_dp]]&gt;25%,"High","Medium"))</f>
        <v>Medium</v>
      </c>
      <c r="S2416" s="3">
        <v>0.2</v>
      </c>
      <c r="T2416">
        <v>12</v>
      </c>
      <c r="U2416">
        <v>0.14499999999999999</v>
      </c>
      <c r="V2416" s="2">
        <v>1368100</v>
      </c>
      <c r="W2416" s="2">
        <v>16417000</v>
      </c>
      <c r="X2416" t="str">
        <f>IF(OR(Raw_Data[[#This Row],[status_pembayaran]]="Macet",Raw_Data[[#This Row],[status_pembayaran]]="Kurang Lancar"),"Non Performing Loan","Performing")</f>
        <v>Performing</v>
      </c>
      <c r="Y2416" t="s">
        <v>317</v>
      </c>
      <c r="Z2416">
        <v>0</v>
      </c>
      <c r="AA2416">
        <v>0</v>
      </c>
      <c r="AB2416">
        <v>0</v>
      </c>
      <c r="AD2416">
        <f>IF(Raw_Data[[#This Row],[rasio]]&lt;0.2,1,IF(Raw_Data[[#This Row],[rasio]]&lt;0.3,2,IF(Raw_Data[[#This Row],[rasio]]&lt;0.4,3,4)))</f>
        <v>2</v>
      </c>
      <c r="AE2416">
        <f>IF(Raw_Data[[#This Row],[kategori_dp]]="High",1,IF(Raw_Data[[#This Row],[kategori_dp]]="Medium",2,3))</f>
        <v>2</v>
      </c>
      <c r="AF2416">
        <f>IF(Raw_Data[[#This Row],[tenor_bulan]]&lt;=24,1,IF(Raw_Data[[#This Row],[tenor_bulan]]&lt;=36,2,IF(Raw_Data[[#This Row],[tenor_bulan]]&lt;=48,3,4)))</f>
        <v>1</v>
      </c>
      <c r="AG2416">
        <f>IF(Raw_Data[[#This Row],[jumlah_kali_telat]]=0,0,IF(Raw_Data[[#This Row],[jumlah_kali_telat]]&lt;=2,2,4))</f>
        <v>0</v>
      </c>
      <c r="AH2416">
        <f>Raw_Data[[#This Row],[Skor_Rasio]]+Raw_Data[[#This Row],[Skor_DP]]+Raw_Data[[#This Row],[Skor_Tenor]]+Raw_Data[[#This Row],[Skor_Telat]]</f>
        <v>5</v>
      </c>
      <c r="AI2416" t="str">
        <f>IF(Raw_Data[[#This Row],[Risk_Score]]&lt;=6,"Low Risk",IF(Raw_Data[[#This Row],[Risk_Score]]&lt;=8,"Medium Risk","High Risk"))</f>
        <v>Low Risk</v>
      </c>
      <c r="AJ2416">
        <f ca="1">IFERROR(DATEDIF(Raw_Data[[#This Row],[tanggal_pengajuan]],TODAY(),"m"),"N/A")</f>
        <v>8</v>
      </c>
      <c r="AK2416" t="str">
        <f ca="1">IF(ISNUMBER(Raw_Data[[#This Row],[MOB]]),IF(Raw_Data[[#This Row],[MOB]]&lt;6,"0-5 bulan",IF(Raw_Data[[#This Row],[MOB]]&lt;12,"6-11 bulan",IF(Raw_Data[[#This Row],[MOB]]&lt;24,"12-23 bulan","24+ bulan"))),"N/A")</f>
        <v>6-11 bulan</v>
      </c>
    </row>
    <row r="2417" spans="1:37" ht="14.25" customHeight="1" x14ac:dyDescent="0.45">
      <c r="A2417" t="s">
        <v>5516</v>
      </c>
      <c r="B2417" s="64">
        <v>46104</v>
      </c>
      <c r="C2417" s="1" t="str">
        <f t="shared" si="37"/>
        <v>March</v>
      </c>
      <c r="D2417" t="s">
        <v>1781</v>
      </c>
      <c r="E2417" t="s">
        <v>5517</v>
      </c>
      <c r="F2417">
        <v>35</v>
      </c>
      <c r="G2417" t="s">
        <v>51</v>
      </c>
      <c r="H2417" t="s">
        <v>41</v>
      </c>
      <c r="I2417" s="2">
        <v>7132000</v>
      </c>
      <c r="J2417" s="3">
        <f>Raw_Data[[#This Row],[cicilan_per_bulan]]/Raw_Data[[#This Row],[penghasilan_bulanan]]</f>
        <v>9.0241166573191256E-2</v>
      </c>
      <c r="K2417" t="s">
        <v>286</v>
      </c>
      <c r="L2417" t="s">
        <v>154</v>
      </c>
      <c r="M2417" t="s">
        <v>44</v>
      </c>
      <c r="N2417" t="s">
        <v>83</v>
      </c>
      <c r="O2417" t="s">
        <v>57</v>
      </c>
      <c r="P2417" s="2">
        <v>18997000</v>
      </c>
      <c r="Q2417" s="2">
        <v>2850000</v>
      </c>
      <c r="R2417" t="str">
        <f>IF(Raw_Data[[#This Row],[persen_dp]]&lt;15%,"Low",IF(Raw_Data[[#This Row],[persen_dp]]&gt;25%,"High","Medium"))</f>
        <v>Medium</v>
      </c>
      <c r="S2417" s="3">
        <v>0.15</v>
      </c>
      <c r="T2417">
        <v>36</v>
      </c>
      <c r="U2417">
        <v>0.14499999999999999</v>
      </c>
      <c r="V2417" s="2">
        <v>643600</v>
      </c>
      <c r="W2417" s="2">
        <v>23171000</v>
      </c>
      <c r="X2417" t="str">
        <f>IF(OR(Raw_Data[[#This Row],[status_pembayaran]]="Macet",Raw_Data[[#This Row],[status_pembayaran]]="Kurang Lancar"),"Non Performing Loan","Performing")</f>
        <v>Performing</v>
      </c>
      <c r="Y2417" t="s">
        <v>47</v>
      </c>
      <c r="Z2417">
        <v>0</v>
      </c>
      <c r="AA2417">
        <v>0</v>
      </c>
      <c r="AB2417">
        <v>1</v>
      </c>
      <c r="AC2417" t="s">
        <v>74</v>
      </c>
      <c r="AD2417">
        <f>IF(Raw_Data[[#This Row],[rasio]]&lt;0.2,1,IF(Raw_Data[[#This Row],[rasio]]&lt;0.3,2,IF(Raw_Data[[#This Row],[rasio]]&lt;0.4,3,4)))</f>
        <v>1</v>
      </c>
      <c r="AE2417">
        <f>IF(Raw_Data[[#This Row],[kategori_dp]]="High",1,IF(Raw_Data[[#This Row],[kategori_dp]]="Medium",2,3))</f>
        <v>2</v>
      </c>
      <c r="AF2417">
        <f>IF(Raw_Data[[#This Row],[tenor_bulan]]&lt;=24,1,IF(Raw_Data[[#This Row],[tenor_bulan]]&lt;=36,2,IF(Raw_Data[[#This Row],[tenor_bulan]]&lt;=48,3,4)))</f>
        <v>2</v>
      </c>
      <c r="AG2417">
        <f>IF(Raw_Data[[#This Row],[jumlah_kali_telat]]=0,0,IF(Raw_Data[[#This Row],[jumlah_kali_telat]]&lt;=2,2,4))</f>
        <v>0</v>
      </c>
      <c r="AH2417">
        <f>Raw_Data[[#This Row],[Skor_Rasio]]+Raw_Data[[#This Row],[Skor_DP]]+Raw_Data[[#This Row],[Skor_Tenor]]+Raw_Data[[#This Row],[Skor_Telat]]</f>
        <v>5</v>
      </c>
      <c r="AI2417" t="str">
        <f>IF(Raw_Data[[#This Row],[Risk_Score]]&lt;=6,"Low Risk",IF(Raw_Data[[#This Row],[Risk_Score]]&lt;=8,"Medium Risk","High Risk"))</f>
        <v>Low Risk</v>
      </c>
      <c r="AJ2417">
        <f ca="1">IFERROR(DATEDIF(Raw_Data[[#This Row],[tanggal_pengajuan]],TODAY(),"m"),"N/A")</f>
        <v>7</v>
      </c>
      <c r="AK2417" t="str">
        <f ca="1">IF(ISNUMBER(Raw_Data[[#This Row],[MOB]]),IF(Raw_Data[[#This Row],[MOB]]&lt;6,"0-5 bulan",IF(Raw_Data[[#This Row],[MOB]]&lt;12,"6-11 bulan",IF(Raw_Data[[#This Row],[MOB]]&lt;24,"12-23 bulan","24+ bulan"))),"N/A")</f>
        <v>6-11 bulan</v>
      </c>
    </row>
    <row r="2418" spans="1:37" ht="14.25" customHeight="1" x14ac:dyDescent="0.45">
      <c r="A2418" t="s">
        <v>5518</v>
      </c>
      <c r="B2418" s="64">
        <v>46075</v>
      </c>
      <c r="C2418" s="1" t="str">
        <f t="shared" si="37"/>
        <v>February</v>
      </c>
      <c r="D2418" t="s">
        <v>2542</v>
      </c>
      <c r="E2418" t="s">
        <v>5519</v>
      </c>
      <c r="F2418">
        <v>52</v>
      </c>
      <c r="G2418" t="s">
        <v>40</v>
      </c>
      <c r="H2418" t="s">
        <v>41</v>
      </c>
      <c r="I2418" s="2">
        <v>5414000</v>
      </c>
      <c r="J2418" s="3">
        <f>Raw_Data[[#This Row],[cicilan_per_bulan]]/Raw_Data[[#This Row],[penghasilan_bulanan]]</f>
        <v>0.13269301810121906</v>
      </c>
      <c r="K2418" t="s">
        <v>109</v>
      </c>
      <c r="L2418" t="s">
        <v>110</v>
      </c>
      <c r="M2418" t="s">
        <v>55</v>
      </c>
      <c r="N2418" t="s">
        <v>65</v>
      </c>
      <c r="O2418" t="s">
        <v>46</v>
      </c>
      <c r="P2418" s="2">
        <v>29399000</v>
      </c>
      <c r="Q2418" s="2">
        <v>4410000</v>
      </c>
      <c r="R2418" t="str">
        <f>IF(Raw_Data[[#This Row],[persen_dp]]&lt;15%,"Low",IF(Raw_Data[[#This Row],[persen_dp]]&gt;25%,"High","Medium"))</f>
        <v>Medium</v>
      </c>
      <c r="S2418" s="3">
        <v>0.15</v>
      </c>
      <c r="T2418">
        <v>60</v>
      </c>
      <c r="U2418">
        <v>0.14499999999999999</v>
      </c>
      <c r="V2418" s="2">
        <v>718400</v>
      </c>
      <c r="W2418" s="2">
        <v>43106000</v>
      </c>
      <c r="X2418" t="str">
        <f>IF(OR(Raw_Data[[#This Row],[status_pembayaran]]="Macet",Raw_Data[[#This Row],[status_pembayaran]]="Kurang Lancar"),"Non Performing Loan","Performing")</f>
        <v>Performing</v>
      </c>
      <c r="Y2418" t="s">
        <v>47</v>
      </c>
      <c r="Z2418">
        <v>0</v>
      </c>
      <c r="AA2418">
        <v>0</v>
      </c>
      <c r="AB2418">
        <v>1</v>
      </c>
      <c r="AC2418" t="s">
        <v>74</v>
      </c>
      <c r="AD2418">
        <f>IF(Raw_Data[[#This Row],[rasio]]&lt;0.2,1,IF(Raw_Data[[#This Row],[rasio]]&lt;0.3,2,IF(Raw_Data[[#This Row],[rasio]]&lt;0.4,3,4)))</f>
        <v>1</v>
      </c>
      <c r="AE2418">
        <f>IF(Raw_Data[[#This Row],[kategori_dp]]="High",1,IF(Raw_Data[[#This Row],[kategori_dp]]="Medium",2,3))</f>
        <v>2</v>
      </c>
      <c r="AF2418">
        <f>IF(Raw_Data[[#This Row],[tenor_bulan]]&lt;=24,1,IF(Raw_Data[[#This Row],[tenor_bulan]]&lt;=36,2,IF(Raw_Data[[#This Row],[tenor_bulan]]&lt;=48,3,4)))</f>
        <v>4</v>
      </c>
      <c r="AG2418">
        <f>IF(Raw_Data[[#This Row],[jumlah_kali_telat]]=0,0,IF(Raw_Data[[#This Row],[jumlah_kali_telat]]&lt;=2,2,4))</f>
        <v>0</v>
      </c>
      <c r="AH2418">
        <f>Raw_Data[[#This Row],[Skor_Rasio]]+Raw_Data[[#This Row],[Skor_DP]]+Raw_Data[[#This Row],[Skor_Tenor]]+Raw_Data[[#This Row],[Skor_Telat]]</f>
        <v>7</v>
      </c>
      <c r="AI2418" t="str">
        <f>IF(Raw_Data[[#This Row],[Risk_Score]]&lt;=6,"Low Risk",IF(Raw_Data[[#This Row],[Risk_Score]]&lt;=8,"Medium Risk","High Risk"))</f>
        <v>Medium Risk</v>
      </c>
      <c r="AJ2418">
        <f ca="1">IFERROR(DATEDIF(Raw_Data[[#This Row],[tanggal_pengajuan]],TODAY(),"m"),"N/A")</f>
        <v>8</v>
      </c>
      <c r="AK2418" t="str">
        <f ca="1">IF(ISNUMBER(Raw_Data[[#This Row],[MOB]]),IF(Raw_Data[[#This Row],[MOB]]&lt;6,"0-5 bulan",IF(Raw_Data[[#This Row],[MOB]]&lt;12,"6-11 bulan",IF(Raw_Data[[#This Row],[MOB]]&lt;24,"12-23 bulan","24+ bulan"))),"N/A")</f>
        <v>6-11 bulan</v>
      </c>
    </row>
    <row r="2419" spans="1:37" ht="14.25" customHeight="1" x14ac:dyDescent="0.45">
      <c r="A2419" t="s">
        <v>5520</v>
      </c>
      <c r="B2419" s="64">
        <v>46155</v>
      </c>
      <c r="C2419" s="1" t="str">
        <f t="shared" si="37"/>
        <v>May</v>
      </c>
      <c r="D2419" t="s">
        <v>868</v>
      </c>
      <c r="E2419" t="s">
        <v>5521</v>
      </c>
      <c r="F2419">
        <v>52</v>
      </c>
      <c r="G2419" t="s">
        <v>40</v>
      </c>
      <c r="H2419" t="s">
        <v>41</v>
      </c>
      <c r="I2419" s="2">
        <v>4639000</v>
      </c>
      <c r="J2419" s="3">
        <f>Raw_Data[[#This Row],[cicilan_per_bulan]]/Raw_Data[[#This Row],[penghasilan_bulanan]]</f>
        <v>0.79655098081483078</v>
      </c>
      <c r="K2419" t="s">
        <v>114</v>
      </c>
      <c r="L2419" t="s">
        <v>115</v>
      </c>
      <c r="M2419" t="s">
        <v>55</v>
      </c>
      <c r="N2419" t="s">
        <v>395</v>
      </c>
      <c r="O2419" t="s">
        <v>396</v>
      </c>
      <c r="P2419" s="2">
        <v>60702000</v>
      </c>
      <c r="Q2419" s="2">
        <v>6070000</v>
      </c>
      <c r="R2419" t="str">
        <f>IF(Raw_Data[[#This Row],[persen_dp]]&lt;15%,"Low",IF(Raw_Data[[#This Row],[persen_dp]]&gt;25%,"High","Medium"))</f>
        <v>Low</v>
      </c>
      <c r="S2419" s="3">
        <v>0.1</v>
      </c>
      <c r="T2419">
        <v>18</v>
      </c>
      <c r="U2419">
        <v>0.14499999999999999</v>
      </c>
      <c r="V2419" s="2">
        <v>3695200</v>
      </c>
      <c r="W2419" s="2">
        <v>66514000</v>
      </c>
      <c r="X2419" t="str">
        <f>IF(OR(Raw_Data[[#This Row],[status_pembayaran]]="Macet",Raw_Data[[#This Row],[status_pembayaran]]="Kurang Lancar"),"Non Performing Loan","Performing")</f>
        <v>Performing</v>
      </c>
      <c r="Y2419" t="s">
        <v>47</v>
      </c>
      <c r="Z2419">
        <v>0</v>
      </c>
      <c r="AA2419">
        <v>0</v>
      </c>
      <c r="AB2419">
        <v>1</v>
      </c>
      <c r="AC2419" t="s">
        <v>74</v>
      </c>
      <c r="AD2419">
        <f>IF(Raw_Data[[#This Row],[rasio]]&lt;0.2,1,IF(Raw_Data[[#This Row],[rasio]]&lt;0.3,2,IF(Raw_Data[[#This Row],[rasio]]&lt;0.4,3,4)))</f>
        <v>4</v>
      </c>
      <c r="AE2419">
        <f>IF(Raw_Data[[#This Row],[kategori_dp]]="High",1,IF(Raw_Data[[#This Row],[kategori_dp]]="Medium",2,3))</f>
        <v>3</v>
      </c>
      <c r="AF2419">
        <f>IF(Raw_Data[[#This Row],[tenor_bulan]]&lt;=24,1,IF(Raw_Data[[#This Row],[tenor_bulan]]&lt;=36,2,IF(Raw_Data[[#This Row],[tenor_bulan]]&lt;=48,3,4)))</f>
        <v>1</v>
      </c>
      <c r="AG2419">
        <f>IF(Raw_Data[[#This Row],[jumlah_kali_telat]]=0,0,IF(Raw_Data[[#This Row],[jumlah_kali_telat]]&lt;=2,2,4))</f>
        <v>0</v>
      </c>
      <c r="AH2419">
        <f>Raw_Data[[#This Row],[Skor_Rasio]]+Raw_Data[[#This Row],[Skor_DP]]+Raw_Data[[#This Row],[Skor_Tenor]]+Raw_Data[[#This Row],[Skor_Telat]]</f>
        <v>8</v>
      </c>
      <c r="AI2419" t="str">
        <f>IF(Raw_Data[[#This Row],[Risk_Score]]&lt;=6,"Low Risk",IF(Raw_Data[[#This Row],[Risk_Score]]&lt;=8,"Medium Risk","High Risk"))</f>
        <v>Medium Risk</v>
      </c>
      <c r="AJ2419">
        <f ca="1">IFERROR(DATEDIF(Raw_Data[[#This Row],[tanggal_pengajuan]],TODAY(),"m"),"N/A")</f>
        <v>5</v>
      </c>
      <c r="AK2419" t="str">
        <f ca="1">IF(ISNUMBER(Raw_Data[[#This Row],[MOB]]),IF(Raw_Data[[#This Row],[MOB]]&lt;6,"0-5 bulan",IF(Raw_Data[[#This Row],[MOB]]&lt;12,"6-11 bulan",IF(Raw_Data[[#This Row],[MOB]]&lt;24,"12-23 bulan","24+ bulan"))),"N/A")</f>
        <v>0-5 bulan</v>
      </c>
    </row>
    <row r="2420" spans="1:37" ht="14.25" customHeight="1" x14ac:dyDescent="0.45">
      <c r="A2420" t="s">
        <v>5522</v>
      </c>
      <c r="B2420" s="64">
        <v>46172</v>
      </c>
      <c r="C2420" s="1" t="str">
        <f t="shared" ref="C2420:C2483" si="38">TEXT(B2420,"mmmm")</f>
        <v>May</v>
      </c>
      <c r="D2420" t="s">
        <v>1066</v>
      </c>
      <c r="E2420" t="s">
        <v>5523</v>
      </c>
      <c r="F2420">
        <v>55</v>
      </c>
      <c r="G2420" t="s">
        <v>51</v>
      </c>
      <c r="H2420" t="s">
        <v>41</v>
      </c>
      <c r="I2420" s="2">
        <v>7616000</v>
      </c>
      <c r="J2420" s="3">
        <f>Raw_Data[[#This Row],[cicilan_per_bulan]]/Raw_Data[[#This Row],[penghasilan_bulanan]]</f>
        <v>0.37364758403361342</v>
      </c>
      <c r="K2420" t="s">
        <v>91</v>
      </c>
      <c r="L2420" t="s">
        <v>92</v>
      </c>
      <c r="M2420" t="s">
        <v>55</v>
      </c>
      <c r="N2420" t="s">
        <v>121</v>
      </c>
      <c r="O2420" t="s">
        <v>122</v>
      </c>
      <c r="P2420" s="2">
        <v>35087000</v>
      </c>
      <c r="Q2420" s="2">
        <v>5263000</v>
      </c>
      <c r="R2420" t="str">
        <f>IF(Raw_Data[[#This Row],[persen_dp]]&lt;15%,"Low",IF(Raw_Data[[#This Row],[persen_dp]]&gt;25%,"High","Medium"))</f>
        <v>Medium</v>
      </c>
      <c r="S2420" s="3">
        <v>0.15</v>
      </c>
      <c r="T2420">
        <v>12</v>
      </c>
      <c r="U2420">
        <v>0.14499999999999999</v>
      </c>
      <c r="V2420" s="2">
        <v>2845700</v>
      </c>
      <c r="W2420" s="2">
        <v>34148000</v>
      </c>
      <c r="X2420" t="str">
        <f>IF(OR(Raw_Data[[#This Row],[status_pembayaran]]="Macet",Raw_Data[[#This Row],[status_pembayaran]]="Kurang Lancar"),"Non Performing Loan","Performing")</f>
        <v>Performing</v>
      </c>
      <c r="Y2420" t="s">
        <v>47</v>
      </c>
      <c r="Z2420">
        <v>0</v>
      </c>
      <c r="AA2420">
        <v>0</v>
      </c>
      <c r="AB2420">
        <v>1</v>
      </c>
      <c r="AC2420" t="s">
        <v>66</v>
      </c>
      <c r="AD2420">
        <f>IF(Raw_Data[[#This Row],[rasio]]&lt;0.2,1,IF(Raw_Data[[#This Row],[rasio]]&lt;0.3,2,IF(Raw_Data[[#This Row],[rasio]]&lt;0.4,3,4)))</f>
        <v>3</v>
      </c>
      <c r="AE2420">
        <f>IF(Raw_Data[[#This Row],[kategori_dp]]="High",1,IF(Raw_Data[[#This Row],[kategori_dp]]="Medium",2,3))</f>
        <v>2</v>
      </c>
      <c r="AF2420">
        <f>IF(Raw_Data[[#This Row],[tenor_bulan]]&lt;=24,1,IF(Raw_Data[[#This Row],[tenor_bulan]]&lt;=36,2,IF(Raw_Data[[#This Row],[tenor_bulan]]&lt;=48,3,4)))</f>
        <v>1</v>
      </c>
      <c r="AG2420">
        <f>IF(Raw_Data[[#This Row],[jumlah_kali_telat]]=0,0,IF(Raw_Data[[#This Row],[jumlah_kali_telat]]&lt;=2,2,4))</f>
        <v>0</v>
      </c>
      <c r="AH2420">
        <f>Raw_Data[[#This Row],[Skor_Rasio]]+Raw_Data[[#This Row],[Skor_DP]]+Raw_Data[[#This Row],[Skor_Tenor]]+Raw_Data[[#This Row],[Skor_Telat]]</f>
        <v>6</v>
      </c>
      <c r="AI2420" t="str">
        <f>IF(Raw_Data[[#This Row],[Risk_Score]]&lt;=6,"Low Risk",IF(Raw_Data[[#This Row],[Risk_Score]]&lt;=8,"Medium Risk","High Risk"))</f>
        <v>Low Risk</v>
      </c>
      <c r="AJ2420">
        <f ca="1">IFERROR(DATEDIF(Raw_Data[[#This Row],[tanggal_pengajuan]],TODAY(),"m"),"N/A")</f>
        <v>4</v>
      </c>
      <c r="AK2420" t="str">
        <f ca="1">IF(ISNUMBER(Raw_Data[[#This Row],[MOB]]),IF(Raw_Data[[#This Row],[MOB]]&lt;6,"0-5 bulan",IF(Raw_Data[[#This Row],[MOB]]&lt;12,"6-11 bulan",IF(Raw_Data[[#This Row],[MOB]]&lt;24,"12-23 bulan","24+ bulan"))),"N/A")</f>
        <v>0-5 bulan</v>
      </c>
    </row>
    <row r="2421" spans="1:37" ht="14.25" customHeight="1" x14ac:dyDescent="0.45">
      <c r="A2421" t="s">
        <v>5524</v>
      </c>
      <c r="B2421" s="64">
        <v>46160</v>
      </c>
      <c r="C2421" s="1" t="str">
        <f t="shared" si="38"/>
        <v>May</v>
      </c>
      <c r="D2421" t="s">
        <v>1397</v>
      </c>
      <c r="E2421" t="s">
        <v>5525</v>
      </c>
      <c r="F2421">
        <v>31</v>
      </c>
      <c r="G2421" t="s">
        <v>51</v>
      </c>
      <c r="H2421" t="s">
        <v>52</v>
      </c>
      <c r="I2421" s="2">
        <v>12694000</v>
      </c>
      <c r="J2421" s="3">
        <f>Raw_Data[[#This Row],[cicilan_per_bulan]]/Raw_Data[[#This Row],[penghasilan_bulanan]]</f>
        <v>0.14944855837403498</v>
      </c>
      <c r="K2421" t="s">
        <v>268</v>
      </c>
      <c r="L2421" t="s">
        <v>110</v>
      </c>
      <c r="M2421" t="s">
        <v>55</v>
      </c>
      <c r="N2421" t="s">
        <v>395</v>
      </c>
      <c r="O2421" t="s">
        <v>396</v>
      </c>
      <c r="P2421" s="2">
        <v>58826000</v>
      </c>
      <c r="Q2421" s="2">
        <v>23530000</v>
      </c>
      <c r="R2421" t="str">
        <f>IF(Raw_Data[[#This Row],[persen_dp]]&lt;15%,"Low",IF(Raw_Data[[#This Row],[persen_dp]]&gt;25%,"High","Medium"))</f>
        <v>High</v>
      </c>
      <c r="S2421" s="3">
        <v>0.4</v>
      </c>
      <c r="T2421">
        <v>24</v>
      </c>
      <c r="U2421">
        <v>0.14499999999999999</v>
      </c>
      <c r="V2421" s="2">
        <v>1897100</v>
      </c>
      <c r="W2421" s="2">
        <v>45531000</v>
      </c>
      <c r="X2421" t="str">
        <f>IF(OR(Raw_Data[[#This Row],[status_pembayaran]]="Macet",Raw_Data[[#This Row],[status_pembayaran]]="Kurang Lancar"),"Non Performing Loan","Performing")</f>
        <v>Performing</v>
      </c>
      <c r="Y2421" t="s">
        <v>47</v>
      </c>
      <c r="Z2421">
        <v>0</v>
      </c>
      <c r="AA2421">
        <v>0</v>
      </c>
      <c r="AB2421">
        <v>1</v>
      </c>
      <c r="AD2421">
        <f>IF(Raw_Data[[#This Row],[rasio]]&lt;0.2,1,IF(Raw_Data[[#This Row],[rasio]]&lt;0.3,2,IF(Raw_Data[[#This Row],[rasio]]&lt;0.4,3,4)))</f>
        <v>1</v>
      </c>
      <c r="AE2421">
        <f>IF(Raw_Data[[#This Row],[kategori_dp]]="High",1,IF(Raw_Data[[#This Row],[kategori_dp]]="Medium",2,3))</f>
        <v>1</v>
      </c>
      <c r="AF2421">
        <f>IF(Raw_Data[[#This Row],[tenor_bulan]]&lt;=24,1,IF(Raw_Data[[#This Row],[tenor_bulan]]&lt;=36,2,IF(Raw_Data[[#This Row],[tenor_bulan]]&lt;=48,3,4)))</f>
        <v>1</v>
      </c>
      <c r="AG2421">
        <f>IF(Raw_Data[[#This Row],[jumlah_kali_telat]]=0,0,IF(Raw_Data[[#This Row],[jumlah_kali_telat]]&lt;=2,2,4))</f>
        <v>0</v>
      </c>
      <c r="AH2421">
        <f>Raw_Data[[#This Row],[Skor_Rasio]]+Raw_Data[[#This Row],[Skor_DP]]+Raw_Data[[#This Row],[Skor_Tenor]]+Raw_Data[[#This Row],[Skor_Telat]]</f>
        <v>3</v>
      </c>
      <c r="AI2421" t="str">
        <f>IF(Raw_Data[[#This Row],[Risk_Score]]&lt;=6,"Low Risk",IF(Raw_Data[[#This Row],[Risk_Score]]&lt;=8,"Medium Risk","High Risk"))</f>
        <v>Low Risk</v>
      </c>
      <c r="AJ2421">
        <f ca="1">IFERROR(DATEDIF(Raw_Data[[#This Row],[tanggal_pengajuan]],TODAY(),"m"),"N/A")</f>
        <v>5</v>
      </c>
      <c r="AK2421" t="str">
        <f ca="1">IF(ISNUMBER(Raw_Data[[#This Row],[MOB]]),IF(Raw_Data[[#This Row],[MOB]]&lt;6,"0-5 bulan",IF(Raw_Data[[#This Row],[MOB]]&lt;12,"6-11 bulan",IF(Raw_Data[[#This Row],[MOB]]&lt;24,"12-23 bulan","24+ bulan"))),"N/A")</f>
        <v>0-5 bulan</v>
      </c>
    </row>
    <row r="2422" spans="1:37" ht="14.25" customHeight="1" x14ac:dyDescent="0.45">
      <c r="A2422" t="s">
        <v>5526</v>
      </c>
      <c r="B2422" s="64">
        <v>46185</v>
      </c>
      <c r="C2422" s="1" t="str">
        <f t="shared" si="38"/>
        <v>June</v>
      </c>
      <c r="D2422" t="s">
        <v>2245</v>
      </c>
      <c r="E2422" t="s">
        <v>5527</v>
      </c>
      <c r="F2422">
        <v>52</v>
      </c>
      <c r="G2422" t="s">
        <v>40</v>
      </c>
      <c r="H2422" t="s">
        <v>41</v>
      </c>
      <c r="I2422" s="2">
        <v>6017000</v>
      </c>
      <c r="J2422" s="3">
        <f>Raw_Data[[#This Row],[cicilan_per_bulan]]/Raw_Data[[#This Row],[penghasilan_bulanan]]</f>
        <v>0.53275718796742566</v>
      </c>
      <c r="K2422" t="s">
        <v>192</v>
      </c>
      <c r="L2422" t="s">
        <v>128</v>
      </c>
      <c r="M2422" t="s">
        <v>55</v>
      </c>
      <c r="N2422" t="s">
        <v>395</v>
      </c>
      <c r="O2422" t="s">
        <v>396</v>
      </c>
      <c r="P2422" s="2">
        <v>59241000</v>
      </c>
      <c r="Q2422" s="2">
        <v>11848000</v>
      </c>
      <c r="R2422" t="str">
        <f>IF(Raw_Data[[#This Row],[persen_dp]]&lt;15%,"Low",IF(Raw_Data[[#This Row],[persen_dp]]&gt;25%,"High","Medium"))</f>
        <v>Medium</v>
      </c>
      <c r="S2422" s="3">
        <v>0.2</v>
      </c>
      <c r="T2422">
        <v>18</v>
      </c>
      <c r="U2422">
        <v>0.14499999999999999</v>
      </c>
      <c r="V2422" s="2">
        <v>3205600</v>
      </c>
      <c r="W2422" s="2">
        <v>57701000</v>
      </c>
      <c r="X2422" t="str">
        <f>IF(OR(Raw_Data[[#This Row],[status_pembayaran]]="Macet",Raw_Data[[#This Row],[status_pembayaran]]="Kurang Lancar"),"Non Performing Loan","Performing")</f>
        <v>Performing</v>
      </c>
      <c r="Y2422" t="s">
        <v>47</v>
      </c>
      <c r="Z2422">
        <v>0</v>
      </c>
      <c r="AA2422">
        <v>0</v>
      </c>
      <c r="AB2422">
        <v>1</v>
      </c>
      <c r="AC2422" t="s">
        <v>137</v>
      </c>
      <c r="AD2422">
        <f>IF(Raw_Data[[#This Row],[rasio]]&lt;0.2,1,IF(Raw_Data[[#This Row],[rasio]]&lt;0.3,2,IF(Raw_Data[[#This Row],[rasio]]&lt;0.4,3,4)))</f>
        <v>4</v>
      </c>
      <c r="AE2422">
        <f>IF(Raw_Data[[#This Row],[kategori_dp]]="High",1,IF(Raw_Data[[#This Row],[kategori_dp]]="Medium",2,3))</f>
        <v>2</v>
      </c>
      <c r="AF2422">
        <f>IF(Raw_Data[[#This Row],[tenor_bulan]]&lt;=24,1,IF(Raw_Data[[#This Row],[tenor_bulan]]&lt;=36,2,IF(Raw_Data[[#This Row],[tenor_bulan]]&lt;=48,3,4)))</f>
        <v>1</v>
      </c>
      <c r="AG2422">
        <f>IF(Raw_Data[[#This Row],[jumlah_kali_telat]]=0,0,IF(Raw_Data[[#This Row],[jumlah_kali_telat]]&lt;=2,2,4))</f>
        <v>0</v>
      </c>
      <c r="AH2422">
        <f>Raw_Data[[#This Row],[Skor_Rasio]]+Raw_Data[[#This Row],[Skor_DP]]+Raw_Data[[#This Row],[Skor_Tenor]]+Raw_Data[[#This Row],[Skor_Telat]]</f>
        <v>7</v>
      </c>
      <c r="AI2422" t="str">
        <f>IF(Raw_Data[[#This Row],[Risk_Score]]&lt;=6,"Low Risk",IF(Raw_Data[[#This Row],[Risk_Score]]&lt;=8,"Medium Risk","High Risk"))</f>
        <v>Medium Risk</v>
      </c>
      <c r="AJ2422">
        <f ca="1">IFERROR(DATEDIF(Raw_Data[[#This Row],[tanggal_pengajuan]],TODAY(),"m"),"N/A")</f>
        <v>4</v>
      </c>
      <c r="AK2422" t="str">
        <f ca="1">IF(ISNUMBER(Raw_Data[[#This Row],[MOB]]),IF(Raw_Data[[#This Row],[MOB]]&lt;6,"0-5 bulan",IF(Raw_Data[[#This Row],[MOB]]&lt;12,"6-11 bulan",IF(Raw_Data[[#This Row],[MOB]]&lt;24,"12-23 bulan","24+ bulan"))),"N/A")</f>
        <v>0-5 bulan</v>
      </c>
    </row>
    <row r="2423" spans="1:37" ht="14.25" customHeight="1" x14ac:dyDescent="0.45">
      <c r="A2423" t="s">
        <v>5528</v>
      </c>
      <c r="B2423" s="64">
        <v>46104</v>
      </c>
      <c r="C2423" s="1" t="str">
        <f t="shared" si="38"/>
        <v>March</v>
      </c>
      <c r="D2423" t="s">
        <v>5167</v>
      </c>
      <c r="E2423" t="s">
        <v>5529</v>
      </c>
      <c r="F2423">
        <v>39</v>
      </c>
      <c r="G2423" t="s">
        <v>51</v>
      </c>
      <c r="H2423" t="s">
        <v>126</v>
      </c>
      <c r="I2423" s="2">
        <v>4304000</v>
      </c>
      <c r="J2423" s="3">
        <f>Raw_Data[[#This Row],[cicilan_per_bulan]]/Raw_Data[[#This Row],[penghasilan_bulanan]]</f>
        <v>0.15673791821561339</v>
      </c>
      <c r="K2423" t="s">
        <v>268</v>
      </c>
      <c r="L2423" t="s">
        <v>110</v>
      </c>
      <c r="M2423" t="s">
        <v>44</v>
      </c>
      <c r="N2423" t="s">
        <v>163</v>
      </c>
      <c r="O2423" t="s">
        <v>46</v>
      </c>
      <c r="P2423" s="2">
        <v>29331000</v>
      </c>
      <c r="Q2423" s="2">
        <v>5866000</v>
      </c>
      <c r="R2423" t="str">
        <f>IF(Raw_Data[[#This Row],[persen_dp]]&lt;15%,"Low",IF(Raw_Data[[#This Row],[persen_dp]]&gt;25%,"High","Medium"))</f>
        <v>Medium</v>
      </c>
      <c r="S2423" s="3">
        <v>0.2</v>
      </c>
      <c r="T2423">
        <v>60</v>
      </c>
      <c r="U2423">
        <v>0.14499999999999999</v>
      </c>
      <c r="V2423" s="2">
        <v>674600</v>
      </c>
      <c r="W2423" s="2">
        <v>40478000</v>
      </c>
      <c r="X2423" t="str">
        <f>IF(OR(Raw_Data[[#This Row],[status_pembayaran]]="Macet",Raw_Data[[#This Row],[status_pembayaran]]="Kurang Lancar"),"Non Performing Loan","Performing")</f>
        <v>Performing</v>
      </c>
      <c r="Y2423" t="s">
        <v>47</v>
      </c>
      <c r="Z2423">
        <v>0</v>
      </c>
      <c r="AA2423">
        <v>0</v>
      </c>
      <c r="AB2423">
        <v>1</v>
      </c>
      <c r="AC2423" t="s">
        <v>104</v>
      </c>
      <c r="AD2423">
        <f>IF(Raw_Data[[#This Row],[rasio]]&lt;0.2,1,IF(Raw_Data[[#This Row],[rasio]]&lt;0.3,2,IF(Raw_Data[[#This Row],[rasio]]&lt;0.4,3,4)))</f>
        <v>1</v>
      </c>
      <c r="AE2423">
        <f>IF(Raw_Data[[#This Row],[kategori_dp]]="High",1,IF(Raw_Data[[#This Row],[kategori_dp]]="Medium",2,3))</f>
        <v>2</v>
      </c>
      <c r="AF2423">
        <f>IF(Raw_Data[[#This Row],[tenor_bulan]]&lt;=24,1,IF(Raw_Data[[#This Row],[tenor_bulan]]&lt;=36,2,IF(Raw_Data[[#This Row],[tenor_bulan]]&lt;=48,3,4)))</f>
        <v>4</v>
      </c>
      <c r="AG2423">
        <f>IF(Raw_Data[[#This Row],[jumlah_kali_telat]]=0,0,IF(Raw_Data[[#This Row],[jumlah_kali_telat]]&lt;=2,2,4))</f>
        <v>0</v>
      </c>
      <c r="AH2423">
        <f>Raw_Data[[#This Row],[Skor_Rasio]]+Raw_Data[[#This Row],[Skor_DP]]+Raw_Data[[#This Row],[Skor_Tenor]]+Raw_Data[[#This Row],[Skor_Telat]]</f>
        <v>7</v>
      </c>
      <c r="AI2423" t="str">
        <f>IF(Raw_Data[[#This Row],[Risk_Score]]&lt;=6,"Low Risk",IF(Raw_Data[[#This Row],[Risk_Score]]&lt;=8,"Medium Risk","High Risk"))</f>
        <v>Medium Risk</v>
      </c>
      <c r="AJ2423">
        <f ca="1">IFERROR(DATEDIF(Raw_Data[[#This Row],[tanggal_pengajuan]],TODAY(),"m"),"N/A")</f>
        <v>7</v>
      </c>
      <c r="AK2423" t="str">
        <f ca="1">IF(ISNUMBER(Raw_Data[[#This Row],[MOB]]),IF(Raw_Data[[#This Row],[MOB]]&lt;6,"0-5 bulan",IF(Raw_Data[[#This Row],[MOB]]&lt;12,"6-11 bulan",IF(Raw_Data[[#This Row],[MOB]]&lt;24,"12-23 bulan","24+ bulan"))),"N/A")</f>
        <v>6-11 bulan</v>
      </c>
    </row>
    <row r="2424" spans="1:37" ht="14.25" customHeight="1" x14ac:dyDescent="0.45">
      <c r="A2424" t="s">
        <v>5530</v>
      </c>
      <c r="B2424" s="64">
        <v>46181</v>
      </c>
      <c r="C2424" s="1" t="str">
        <f t="shared" si="38"/>
        <v>June</v>
      </c>
      <c r="D2424" t="s">
        <v>542</v>
      </c>
      <c r="E2424" t="s">
        <v>5531</v>
      </c>
      <c r="F2424">
        <v>50</v>
      </c>
      <c r="G2424" t="s">
        <v>51</v>
      </c>
      <c r="H2424" t="s">
        <v>96</v>
      </c>
      <c r="I2424" s="2">
        <v>4658000</v>
      </c>
      <c r="J2424" s="3">
        <f>Raw_Data[[#This Row],[cicilan_per_bulan]]/Raw_Data[[#This Row],[penghasilan_bulanan]]</f>
        <v>0.66365392872477458</v>
      </c>
      <c r="K2424" t="s">
        <v>42</v>
      </c>
      <c r="L2424" t="s">
        <v>43</v>
      </c>
      <c r="M2424" t="s">
        <v>55</v>
      </c>
      <c r="N2424" t="s">
        <v>221</v>
      </c>
      <c r="O2424" t="s">
        <v>159</v>
      </c>
      <c r="P2424" s="2">
        <v>43197000</v>
      </c>
      <c r="Q2424" s="2">
        <v>10799000</v>
      </c>
      <c r="R2424" t="str">
        <f>IF(Raw_Data[[#This Row],[persen_dp]]&lt;15%,"Low",IF(Raw_Data[[#This Row],[persen_dp]]&gt;25%,"High","Medium"))</f>
        <v>Medium</v>
      </c>
      <c r="S2424" s="3">
        <v>0.25</v>
      </c>
      <c r="T2424">
        <v>12</v>
      </c>
      <c r="U2424">
        <v>0.14499999999999999</v>
      </c>
      <c r="V2424" s="2">
        <v>3091300</v>
      </c>
      <c r="W2424" s="2">
        <v>37096000</v>
      </c>
      <c r="X2424" t="str">
        <f>IF(OR(Raw_Data[[#This Row],[status_pembayaran]]="Macet",Raw_Data[[#This Row],[status_pembayaran]]="Kurang Lancar"),"Non Performing Loan","Performing")</f>
        <v>Performing</v>
      </c>
      <c r="Y2424" t="s">
        <v>47</v>
      </c>
      <c r="Z2424">
        <v>0</v>
      </c>
      <c r="AA2424">
        <v>0</v>
      </c>
      <c r="AB2424">
        <v>1</v>
      </c>
      <c r="AD2424">
        <f>IF(Raw_Data[[#This Row],[rasio]]&lt;0.2,1,IF(Raw_Data[[#This Row],[rasio]]&lt;0.3,2,IF(Raw_Data[[#This Row],[rasio]]&lt;0.4,3,4)))</f>
        <v>4</v>
      </c>
      <c r="AE2424">
        <f>IF(Raw_Data[[#This Row],[kategori_dp]]="High",1,IF(Raw_Data[[#This Row],[kategori_dp]]="Medium",2,3))</f>
        <v>2</v>
      </c>
      <c r="AF2424">
        <f>IF(Raw_Data[[#This Row],[tenor_bulan]]&lt;=24,1,IF(Raw_Data[[#This Row],[tenor_bulan]]&lt;=36,2,IF(Raw_Data[[#This Row],[tenor_bulan]]&lt;=48,3,4)))</f>
        <v>1</v>
      </c>
      <c r="AG2424">
        <f>IF(Raw_Data[[#This Row],[jumlah_kali_telat]]=0,0,IF(Raw_Data[[#This Row],[jumlah_kali_telat]]&lt;=2,2,4))</f>
        <v>0</v>
      </c>
      <c r="AH2424">
        <f>Raw_Data[[#This Row],[Skor_Rasio]]+Raw_Data[[#This Row],[Skor_DP]]+Raw_Data[[#This Row],[Skor_Tenor]]+Raw_Data[[#This Row],[Skor_Telat]]</f>
        <v>7</v>
      </c>
      <c r="AI2424" t="str">
        <f>IF(Raw_Data[[#This Row],[Risk_Score]]&lt;=6,"Low Risk",IF(Raw_Data[[#This Row],[Risk_Score]]&lt;=8,"Medium Risk","High Risk"))</f>
        <v>Medium Risk</v>
      </c>
      <c r="AJ2424">
        <f ca="1">IFERROR(DATEDIF(Raw_Data[[#This Row],[tanggal_pengajuan]],TODAY(),"m"),"N/A")</f>
        <v>4</v>
      </c>
      <c r="AK2424" t="str">
        <f ca="1">IF(ISNUMBER(Raw_Data[[#This Row],[MOB]]),IF(Raw_Data[[#This Row],[MOB]]&lt;6,"0-5 bulan",IF(Raw_Data[[#This Row],[MOB]]&lt;12,"6-11 bulan",IF(Raw_Data[[#This Row],[MOB]]&lt;24,"12-23 bulan","24+ bulan"))),"N/A")</f>
        <v>0-5 bulan</v>
      </c>
    </row>
    <row r="2425" spans="1:37" ht="14.25" customHeight="1" x14ac:dyDescent="0.45">
      <c r="A2425" t="s">
        <v>5532</v>
      </c>
      <c r="B2425" s="64">
        <v>46067</v>
      </c>
      <c r="C2425" s="1" t="str">
        <f t="shared" si="38"/>
        <v>February</v>
      </c>
      <c r="D2425" t="s">
        <v>124</v>
      </c>
      <c r="E2425" t="s">
        <v>5533</v>
      </c>
      <c r="F2425">
        <v>46</v>
      </c>
      <c r="G2425" t="s">
        <v>51</v>
      </c>
      <c r="H2425" t="s">
        <v>108</v>
      </c>
      <c r="I2425" s="2">
        <v>4836000</v>
      </c>
      <c r="J2425" s="3">
        <f>Raw_Data[[#This Row],[cicilan_per_bulan]]/Raw_Data[[#This Row],[penghasilan_bulanan]]</f>
        <v>0.12291149710504549</v>
      </c>
      <c r="K2425" t="s">
        <v>81</v>
      </c>
      <c r="L2425" t="s">
        <v>82</v>
      </c>
      <c r="M2425" t="s">
        <v>44</v>
      </c>
      <c r="N2425" t="s">
        <v>158</v>
      </c>
      <c r="O2425" t="s">
        <v>159</v>
      </c>
      <c r="P2425" s="2">
        <v>31807000</v>
      </c>
      <c r="Q2425" s="2">
        <v>11132000</v>
      </c>
      <c r="R2425" t="str">
        <f>IF(Raw_Data[[#This Row],[persen_dp]]&lt;15%,"Low",IF(Raw_Data[[#This Row],[persen_dp]]&gt;25%,"High","Medium"))</f>
        <v>High</v>
      </c>
      <c r="S2425" s="3">
        <v>0.35</v>
      </c>
      <c r="T2425">
        <v>60</v>
      </c>
      <c r="U2425">
        <v>0.14499999999999999</v>
      </c>
      <c r="V2425" s="2">
        <v>594400</v>
      </c>
      <c r="W2425" s="2">
        <v>35664000</v>
      </c>
      <c r="X2425" t="str">
        <f>IF(OR(Raw_Data[[#This Row],[status_pembayaran]]="Macet",Raw_Data[[#This Row],[status_pembayaran]]="Kurang Lancar"),"Non Performing Loan","Performing")</f>
        <v>Performing</v>
      </c>
      <c r="Y2425" t="s">
        <v>47</v>
      </c>
      <c r="Z2425">
        <v>0</v>
      </c>
      <c r="AA2425">
        <v>0</v>
      </c>
      <c r="AB2425">
        <v>1</v>
      </c>
      <c r="AC2425" t="s">
        <v>74</v>
      </c>
      <c r="AD2425">
        <f>IF(Raw_Data[[#This Row],[rasio]]&lt;0.2,1,IF(Raw_Data[[#This Row],[rasio]]&lt;0.3,2,IF(Raw_Data[[#This Row],[rasio]]&lt;0.4,3,4)))</f>
        <v>1</v>
      </c>
      <c r="AE2425">
        <f>IF(Raw_Data[[#This Row],[kategori_dp]]="High",1,IF(Raw_Data[[#This Row],[kategori_dp]]="Medium",2,3))</f>
        <v>1</v>
      </c>
      <c r="AF2425">
        <f>IF(Raw_Data[[#This Row],[tenor_bulan]]&lt;=24,1,IF(Raw_Data[[#This Row],[tenor_bulan]]&lt;=36,2,IF(Raw_Data[[#This Row],[tenor_bulan]]&lt;=48,3,4)))</f>
        <v>4</v>
      </c>
      <c r="AG2425">
        <f>IF(Raw_Data[[#This Row],[jumlah_kali_telat]]=0,0,IF(Raw_Data[[#This Row],[jumlah_kali_telat]]&lt;=2,2,4))</f>
        <v>0</v>
      </c>
      <c r="AH2425">
        <f>Raw_Data[[#This Row],[Skor_Rasio]]+Raw_Data[[#This Row],[Skor_DP]]+Raw_Data[[#This Row],[Skor_Tenor]]+Raw_Data[[#This Row],[Skor_Telat]]</f>
        <v>6</v>
      </c>
      <c r="AI2425" t="str">
        <f>IF(Raw_Data[[#This Row],[Risk_Score]]&lt;=6,"Low Risk",IF(Raw_Data[[#This Row],[Risk_Score]]&lt;=8,"Medium Risk","High Risk"))</f>
        <v>Low Risk</v>
      </c>
      <c r="AJ2425">
        <f ca="1">IFERROR(DATEDIF(Raw_Data[[#This Row],[tanggal_pengajuan]],TODAY(),"m"),"N/A")</f>
        <v>8</v>
      </c>
      <c r="AK2425" t="str">
        <f ca="1">IF(ISNUMBER(Raw_Data[[#This Row],[MOB]]),IF(Raw_Data[[#This Row],[MOB]]&lt;6,"0-5 bulan",IF(Raw_Data[[#This Row],[MOB]]&lt;12,"6-11 bulan",IF(Raw_Data[[#This Row],[MOB]]&lt;24,"12-23 bulan","24+ bulan"))),"N/A")</f>
        <v>6-11 bulan</v>
      </c>
    </row>
    <row r="2426" spans="1:37" ht="14.25" customHeight="1" x14ac:dyDescent="0.45">
      <c r="A2426" t="s">
        <v>5534</v>
      </c>
      <c r="B2426" s="64">
        <v>46029</v>
      </c>
      <c r="C2426" s="1" t="str">
        <f t="shared" si="38"/>
        <v>January</v>
      </c>
      <c r="D2426" t="s">
        <v>3042</v>
      </c>
      <c r="E2426" t="s">
        <v>5535</v>
      </c>
      <c r="F2426">
        <v>25</v>
      </c>
      <c r="G2426" t="s">
        <v>40</v>
      </c>
      <c r="H2426" t="s">
        <v>52</v>
      </c>
      <c r="I2426" s="2">
        <v>6278000</v>
      </c>
      <c r="J2426" s="3">
        <f>Raw_Data[[#This Row],[cicilan_per_bulan]]/Raw_Data[[#This Row],[penghasilan_bulanan]]</f>
        <v>0.41446320484230648</v>
      </c>
      <c r="K2426" t="s">
        <v>81</v>
      </c>
      <c r="L2426" t="s">
        <v>82</v>
      </c>
      <c r="M2426" t="s">
        <v>55</v>
      </c>
      <c r="N2426" t="s">
        <v>221</v>
      </c>
      <c r="O2426" t="s">
        <v>159</v>
      </c>
      <c r="P2426" s="2">
        <v>42744000</v>
      </c>
      <c r="Q2426" s="2">
        <v>4274000</v>
      </c>
      <c r="R2426" t="str">
        <f>IF(Raw_Data[[#This Row],[persen_dp]]&lt;15%,"Low",IF(Raw_Data[[#This Row],[persen_dp]]&gt;25%,"High","Medium"))</f>
        <v>Low</v>
      </c>
      <c r="S2426" s="3">
        <v>0.1</v>
      </c>
      <c r="T2426">
        <v>18</v>
      </c>
      <c r="U2426">
        <v>0.14499999999999999</v>
      </c>
      <c r="V2426" s="2">
        <v>2602000</v>
      </c>
      <c r="W2426" s="2">
        <v>46837000</v>
      </c>
      <c r="X2426" t="str">
        <f>IF(OR(Raw_Data[[#This Row],[status_pembayaran]]="Macet",Raw_Data[[#This Row],[status_pembayaran]]="Kurang Lancar"),"Non Performing Loan","Performing")</f>
        <v>Performing</v>
      </c>
      <c r="Y2426" t="s">
        <v>47</v>
      </c>
      <c r="Z2426">
        <v>0</v>
      </c>
      <c r="AA2426">
        <v>0</v>
      </c>
      <c r="AB2426">
        <v>1</v>
      </c>
      <c r="AC2426" t="s">
        <v>58</v>
      </c>
      <c r="AD2426">
        <f>IF(Raw_Data[[#This Row],[rasio]]&lt;0.2,1,IF(Raw_Data[[#This Row],[rasio]]&lt;0.3,2,IF(Raw_Data[[#This Row],[rasio]]&lt;0.4,3,4)))</f>
        <v>4</v>
      </c>
      <c r="AE2426">
        <f>IF(Raw_Data[[#This Row],[kategori_dp]]="High",1,IF(Raw_Data[[#This Row],[kategori_dp]]="Medium",2,3))</f>
        <v>3</v>
      </c>
      <c r="AF2426">
        <f>IF(Raw_Data[[#This Row],[tenor_bulan]]&lt;=24,1,IF(Raw_Data[[#This Row],[tenor_bulan]]&lt;=36,2,IF(Raw_Data[[#This Row],[tenor_bulan]]&lt;=48,3,4)))</f>
        <v>1</v>
      </c>
      <c r="AG2426">
        <f>IF(Raw_Data[[#This Row],[jumlah_kali_telat]]=0,0,IF(Raw_Data[[#This Row],[jumlah_kali_telat]]&lt;=2,2,4))</f>
        <v>0</v>
      </c>
      <c r="AH2426">
        <f>Raw_Data[[#This Row],[Skor_Rasio]]+Raw_Data[[#This Row],[Skor_DP]]+Raw_Data[[#This Row],[Skor_Tenor]]+Raw_Data[[#This Row],[Skor_Telat]]</f>
        <v>8</v>
      </c>
      <c r="AI2426" t="str">
        <f>IF(Raw_Data[[#This Row],[Risk_Score]]&lt;=6,"Low Risk",IF(Raw_Data[[#This Row],[Risk_Score]]&lt;=8,"Medium Risk","High Risk"))</f>
        <v>Medium Risk</v>
      </c>
      <c r="AJ2426">
        <f ca="1">IFERROR(DATEDIF(Raw_Data[[#This Row],[tanggal_pengajuan]],TODAY(),"m"),"N/A")</f>
        <v>9</v>
      </c>
      <c r="AK2426" t="str">
        <f ca="1">IF(ISNUMBER(Raw_Data[[#This Row],[MOB]]),IF(Raw_Data[[#This Row],[MOB]]&lt;6,"0-5 bulan",IF(Raw_Data[[#This Row],[MOB]]&lt;12,"6-11 bulan",IF(Raw_Data[[#This Row],[MOB]]&lt;24,"12-23 bulan","24+ bulan"))),"N/A")</f>
        <v>6-11 bulan</v>
      </c>
    </row>
    <row r="2427" spans="1:37" ht="14.25" customHeight="1" x14ac:dyDescent="0.45">
      <c r="A2427" t="s">
        <v>5536</v>
      </c>
      <c r="B2427" s="64">
        <v>46184</v>
      </c>
      <c r="C2427" s="1" t="str">
        <f t="shared" si="38"/>
        <v>June</v>
      </c>
      <c r="D2427" t="s">
        <v>3714</v>
      </c>
      <c r="E2427" t="s">
        <v>5537</v>
      </c>
      <c r="F2427">
        <v>27</v>
      </c>
      <c r="G2427" t="s">
        <v>51</v>
      </c>
      <c r="H2427" t="s">
        <v>41</v>
      </c>
      <c r="I2427" s="2">
        <v>5651000</v>
      </c>
      <c r="J2427" s="3">
        <f>Raw_Data[[#This Row],[cicilan_per_bulan]]/Raw_Data[[#This Row],[penghasilan_bulanan]]</f>
        <v>0.10053087949035569</v>
      </c>
      <c r="K2427" t="s">
        <v>188</v>
      </c>
      <c r="L2427" t="s">
        <v>154</v>
      </c>
      <c r="M2427" t="s">
        <v>55</v>
      </c>
      <c r="N2427" t="s">
        <v>65</v>
      </c>
      <c r="O2427" t="s">
        <v>46</v>
      </c>
      <c r="P2427" s="2">
        <v>28229000</v>
      </c>
      <c r="Q2427" s="2">
        <v>8469000</v>
      </c>
      <c r="R2427" t="str">
        <f>IF(Raw_Data[[#This Row],[persen_dp]]&lt;15%,"Low",IF(Raw_Data[[#This Row],[persen_dp]]&gt;25%,"High","Medium"))</f>
        <v>High</v>
      </c>
      <c r="S2427" s="3">
        <v>0.3</v>
      </c>
      <c r="T2427">
        <v>60</v>
      </c>
      <c r="U2427">
        <v>0.14499999999999999</v>
      </c>
      <c r="V2427" s="2">
        <v>568100</v>
      </c>
      <c r="W2427" s="2">
        <v>34085000</v>
      </c>
      <c r="X2427" t="str">
        <f>IF(OR(Raw_Data[[#This Row],[status_pembayaran]]="Macet",Raw_Data[[#This Row],[status_pembayaran]]="Kurang Lancar"),"Non Performing Loan","Performing")</f>
        <v>Performing</v>
      </c>
      <c r="Y2427" t="s">
        <v>47</v>
      </c>
      <c r="Z2427">
        <v>0</v>
      </c>
      <c r="AA2427">
        <v>0</v>
      </c>
      <c r="AB2427">
        <v>1</v>
      </c>
      <c r="AD2427">
        <f>IF(Raw_Data[[#This Row],[rasio]]&lt;0.2,1,IF(Raw_Data[[#This Row],[rasio]]&lt;0.3,2,IF(Raw_Data[[#This Row],[rasio]]&lt;0.4,3,4)))</f>
        <v>1</v>
      </c>
      <c r="AE2427">
        <f>IF(Raw_Data[[#This Row],[kategori_dp]]="High",1,IF(Raw_Data[[#This Row],[kategori_dp]]="Medium",2,3))</f>
        <v>1</v>
      </c>
      <c r="AF2427">
        <f>IF(Raw_Data[[#This Row],[tenor_bulan]]&lt;=24,1,IF(Raw_Data[[#This Row],[tenor_bulan]]&lt;=36,2,IF(Raw_Data[[#This Row],[tenor_bulan]]&lt;=48,3,4)))</f>
        <v>4</v>
      </c>
      <c r="AG2427">
        <f>IF(Raw_Data[[#This Row],[jumlah_kali_telat]]=0,0,IF(Raw_Data[[#This Row],[jumlah_kali_telat]]&lt;=2,2,4))</f>
        <v>0</v>
      </c>
      <c r="AH2427">
        <f>Raw_Data[[#This Row],[Skor_Rasio]]+Raw_Data[[#This Row],[Skor_DP]]+Raw_Data[[#This Row],[Skor_Tenor]]+Raw_Data[[#This Row],[Skor_Telat]]</f>
        <v>6</v>
      </c>
      <c r="AI2427" t="str">
        <f>IF(Raw_Data[[#This Row],[Risk_Score]]&lt;=6,"Low Risk",IF(Raw_Data[[#This Row],[Risk_Score]]&lt;=8,"Medium Risk","High Risk"))</f>
        <v>Low Risk</v>
      </c>
      <c r="AJ2427">
        <f ca="1">IFERROR(DATEDIF(Raw_Data[[#This Row],[tanggal_pengajuan]],TODAY(),"m"),"N/A")</f>
        <v>4</v>
      </c>
      <c r="AK2427" t="str">
        <f ca="1">IF(ISNUMBER(Raw_Data[[#This Row],[MOB]]),IF(Raw_Data[[#This Row],[MOB]]&lt;6,"0-5 bulan",IF(Raw_Data[[#This Row],[MOB]]&lt;12,"6-11 bulan",IF(Raw_Data[[#This Row],[MOB]]&lt;24,"12-23 bulan","24+ bulan"))),"N/A")</f>
        <v>0-5 bulan</v>
      </c>
    </row>
    <row r="2428" spans="1:37" ht="14.25" customHeight="1" x14ac:dyDescent="0.45">
      <c r="A2428" t="s">
        <v>5538</v>
      </c>
      <c r="B2428" s="64" t="s">
        <v>230</v>
      </c>
      <c r="C2428" s="1" t="str">
        <f t="shared" si="38"/>
        <v>Data Tidak Lengkap</v>
      </c>
      <c r="D2428" t="s">
        <v>210</v>
      </c>
      <c r="E2428" t="s">
        <v>230</v>
      </c>
      <c r="F2428">
        <v>38</v>
      </c>
      <c r="G2428" t="s">
        <v>40</v>
      </c>
      <c r="H2428" t="s">
        <v>52</v>
      </c>
      <c r="I2428" s="2">
        <v>8936000</v>
      </c>
      <c r="J2428" s="3">
        <f>Raw_Data[[#This Row],[cicilan_per_bulan]]/Raw_Data[[#This Row],[penghasilan_bulanan]]</f>
        <v>0.13005819158460161</v>
      </c>
      <c r="K2428" t="s">
        <v>210</v>
      </c>
      <c r="L2428" t="s">
        <v>110</v>
      </c>
      <c r="M2428" t="s">
        <v>44</v>
      </c>
      <c r="N2428" t="s">
        <v>228</v>
      </c>
      <c r="O2428" t="s">
        <v>57</v>
      </c>
      <c r="P2428" s="2">
        <v>19091503</v>
      </c>
      <c r="Q2428" s="2">
        <v>1909000</v>
      </c>
      <c r="R2428" t="str">
        <f>IF(Raw_Data[[#This Row],[persen_dp]]&lt;15%,"Low",IF(Raw_Data[[#This Row],[persen_dp]]&gt;25%,"High","Medium"))</f>
        <v>Low</v>
      </c>
      <c r="S2428" s="3">
        <v>0.1</v>
      </c>
      <c r="T2428">
        <v>18</v>
      </c>
      <c r="U2428">
        <v>0.14499999999999999</v>
      </c>
      <c r="V2428" s="2">
        <v>1162200</v>
      </c>
      <c r="W2428" s="2">
        <v>20920000</v>
      </c>
      <c r="X2428" t="str">
        <f>IF(OR(Raw_Data[[#This Row],[status_pembayaran]]="Macet",Raw_Data[[#This Row],[status_pembayaran]]="Kurang Lancar"),"Non Performing Loan","Performing")</f>
        <v>Performing</v>
      </c>
      <c r="Y2428" t="s">
        <v>233</v>
      </c>
      <c r="Z2428">
        <v>0</v>
      </c>
      <c r="AA2428">
        <v>0</v>
      </c>
      <c r="AB2428">
        <v>1</v>
      </c>
      <c r="AC2428" t="s">
        <v>58</v>
      </c>
      <c r="AD2428">
        <f>IF(Raw_Data[[#This Row],[rasio]]&lt;0.2,1,IF(Raw_Data[[#This Row],[rasio]]&lt;0.3,2,IF(Raw_Data[[#This Row],[rasio]]&lt;0.4,3,4)))</f>
        <v>1</v>
      </c>
      <c r="AE2428">
        <f>IF(Raw_Data[[#This Row],[kategori_dp]]="High",1,IF(Raw_Data[[#This Row],[kategori_dp]]="Medium",2,3))</f>
        <v>3</v>
      </c>
      <c r="AF2428">
        <f>IF(Raw_Data[[#This Row],[tenor_bulan]]&lt;=24,1,IF(Raw_Data[[#This Row],[tenor_bulan]]&lt;=36,2,IF(Raw_Data[[#This Row],[tenor_bulan]]&lt;=48,3,4)))</f>
        <v>1</v>
      </c>
      <c r="AG2428">
        <f>IF(Raw_Data[[#This Row],[jumlah_kali_telat]]=0,0,IF(Raw_Data[[#This Row],[jumlah_kali_telat]]&lt;=2,2,4))</f>
        <v>0</v>
      </c>
      <c r="AH2428">
        <f>Raw_Data[[#This Row],[Skor_Rasio]]+Raw_Data[[#This Row],[Skor_DP]]+Raw_Data[[#This Row],[Skor_Tenor]]+Raw_Data[[#This Row],[Skor_Telat]]</f>
        <v>5</v>
      </c>
      <c r="AI2428" t="str">
        <f>IF(Raw_Data[[#This Row],[Risk_Score]]&lt;=6,"Low Risk",IF(Raw_Data[[#This Row],[Risk_Score]]&lt;=8,"Medium Risk","High Risk"))</f>
        <v>Low Risk</v>
      </c>
      <c r="AJ2428" t="str">
        <f ca="1">IFERROR(DATEDIF(Raw_Data[[#This Row],[tanggal_pengajuan]],TODAY(),"m"),"N/A")</f>
        <v>N/A</v>
      </c>
      <c r="AK2428" t="str">
        <f ca="1">IF(ISNUMBER(Raw_Data[[#This Row],[MOB]]),IF(Raw_Data[[#This Row],[MOB]]&lt;6,"0-5 bulan",IF(Raw_Data[[#This Row],[MOB]]&lt;12,"6-11 bulan",IF(Raw_Data[[#This Row],[MOB]]&lt;24,"12-23 bulan","24+ bulan"))),"N/A")</f>
        <v>N/A</v>
      </c>
    </row>
    <row r="2429" spans="1:37" ht="14.25" customHeight="1" x14ac:dyDescent="0.45">
      <c r="A2429" t="s">
        <v>5539</v>
      </c>
      <c r="B2429" s="64">
        <v>46092</v>
      </c>
      <c r="C2429" s="1" t="str">
        <f t="shared" si="38"/>
        <v>March</v>
      </c>
      <c r="D2429" t="s">
        <v>94</v>
      </c>
      <c r="E2429" t="s">
        <v>5540</v>
      </c>
      <c r="F2429">
        <v>38</v>
      </c>
      <c r="G2429" t="s">
        <v>40</v>
      </c>
      <c r="H2429" t="s">
        <v>52</v>
      </c>
      <c r="I2429" s="2">
        <v>10962000</v>
      </c>
      <c r="J2429" s="3">
        <f>Raw_Data[[#This Row],[cicilan_per_bulan]]/Raw_Data[[#This Row],[penghasilan_bulanan]]</f>
        <v>8.8569604086845471E-2</v>
      </c>
      <c r="K2429" t="s">
        <v>205</v>
      </c>
      <c r="L2429" t="s">
        <v>110</v>
      </c>
      <c r="M2429" t="s">
        <v>44</v>
      </c>
      <c r="N2429" t="s">
        <v>171</v>
      </c>
      <c r="O2429" t="s">
        <v>172</v>
      </c>
      <c r="P2429" s="2">
        <v>42139000</v>
      </c>
      <c r="Q2429" s="2">
        <v>12642000</v>
      </c>
      <c r="R2429" t="str">
        <f>IF(Raw_Data[[#This Row],[persen_dp]]&lt;15%,"Low",IF(Raw_Data[[#This Row],[persen_dp]]&gt;25%,"High","Medium"))</f>
        <v>High</v>
      </c>
      <c r="S2429" s="3">
        <v>0.3</v>
      </c>
      <c r="T2429">
        <v>48</v>
      </c>
      <c r="U2429">
        <v>0.14499999999999999</v>
      </c>
      <c r="V2429" s="2">
        <v>970900</v>
      </c>
      <c r="W2429" s="2">
        <v>46605000</v>
      </c>
      <c r="X2429" t="str">
        <f>IF(OR(Raw_Data[[#This Row],[status_pembayaran]]="Macet",Raw_Data[[#This Row],[status_pembayaran]]="Kurang Lancar"),"Non Performing Loan","Performing")</f>
        <v>Performing</v>
      </c>
      <c r="Y2429" t="s">
        <v>47</v>
      </c>
      <c r="Z2429">
        <v>0</v>
      </c>
      <c r="AA2429">
        <v>0</v>
      </c>
      <c r="AB2429">
        <v>1</v>
      </c>
      <c r="AD2429">
        <f>IF(Raw_Data[[#This Row],[rasio]]&lt;0.2,1,IF(Raw_Data[[#This Row],[rasio]]&lt;0.3,2,IF(Raw_Data[[#This Row],[rasio]]&lt;0.4,3,4)))</f>
        <v>1</v>
      </c>
      <c r="AE2429">
        <f>IF(Raw_Data[[#This Row],[kategori_dp]]="High",1,IF(Raw_Data[[#This Row],[kategori_dp]]="Medium",2,3))</f>
        <v>1</v>
      </c>
      <c r="AF2429">
        <f>IF(Raw_Data[[#This Row],[tenor_bulan]]&lt;=24,1,IF(Raw_Data[[#This Row],[tenor_bulan]]&lt;=36,2,IF(Raw_Data[[#This Row],[tenor_bulan]]&lt;=48,3,4)))</f>
        <v>3</v>
      </c>
      <c r="AG2429">
        <f>IF(Raw_Data[[#This Row],[jumlah_kali_telat]]=0,0,IF(Raw_Data[[#This Row],[jumlah_kali_telat]]&lt;=2,2,4))</f>
        <v>0</v>
      </c>
      <c r="AH2429">
        <f>Raw_Data[[#This Row],[Skor_Rasio]]+Raw_Data[[#This Row],[Skor_DP]]+Raw_Data[[#This Row],[Skor_Tenor]]+Raw_Data[[#This Row],[Skor_Telat]]</f>
        <v>5</v>
      </c>
      <c r="AI2429" t="str">
        <f>IF(Raw_Data[[#This Row],[Risk_Score]]&lt;=6,"Low Risk",IF(Raw_Data[[#This Row],[Risk_Score]]&lt;=8,"Medium Risk","High Risk"))</f>
        <v>Low Risk</v>
      </c>
      <c r="AJ2429">
        <f ca="1">IFERROR(DATEDIF(Raw_Data[[#This Row],[tanggal_pengajuan]],TODAY(),"m"),"N/A")</f>
        <v>7</v>
      </c>
      <c r="AK2429" t="str">
        <f ca="1">IF(ISNUMBER(Raw_Data[[#This Row],[MOB]]),IF(Raw_Data[[#This Row],[MOB]]&lt;6,"0-5 bulan",IF(Raw_Data[[#This Row],[MOB]]&lt;12,"6-11 bulan",IF(Raw_Data[[#This Row],[MOB]]&lt;24,"12-23 bulan","24+ bulan"))),"N/A")</f>
        <v>6-11 bulan</v>
      </c>
    </row>
    <row r="2430" spans="1:37" ht="14.25" customHeight="1" x14ac:dyDescent="0.45">
      <c r="A2430" t="s">
        <v>5541</v>
      </c>
      <c r="B2430" s="64">
        <v>46125</v>
      </c>
      <c r="C2430" s="1" t="str">
        <f t="shared" si="38"/>
        <v>April</v>
      </c>
      <c r="D2430" t="s">
        <v>4110</v>
      </c>
      <c r="E2430" t="s">
        <v>5542</v>
      </c>
      <c r="F2430">
        <v>55</v>
      </c>
      <c r="G2430" t="s">
        <v>51</v>
      </c>
      <c r="H2430" t="s">
        <v>152</v>
      </c>
      <c r="I2430" s="2">
        <v>2593000</v>
      </c>
      <c r="J2430" s="3">
        <f>Raw_Data[[#This Row],[cicilan_per_bulan]]/Raw_Data[[#This Row],[penghasilan_bulanan]]</f>
        <v>0.52298495950636326</v>
      </c>
      <c r="K2430" t="s">
        <v>53</v>
      </c>
      <c r="L2430" t="s">
        <v>54</v>
      </c>
      <c r="M2430" t="s">
        <v>55</v>
      </c>
      <c r="N2430" t="s">
        <v>141</v>
      </c>
      <c r="O2430" t="s">
        <v>46</v>
      </c>
      <c r="P2430" s="2">
        <v>21866000</v>
      </c>
      <c r="Q2430" s="2">
        <v>7653000</v>
      </c>
      <c r="R2430" t="str">
        <f>IF(Raw_Data[[#This Row],[persen_dp]]&lt;15%,"Low",IF(Raw_Data[[#This Row],[persen_dp]]&gt;25%,"High","Medium"))</f>
        <v>High</v>
      </c>
      <c r="S2430" s="3">
        <v>0.35</v>
      </c>
      <c r="T2430">
        <v>12</v>
      </c>
      <c r="U2430">
        <v>0.14499999999999999</v>
      </c>
      <c r="V2430" s="2">
        <v>1356100</v>
      </c>
      <c r="W2430" s="2">
        <v>16274000</v>
      </c>
      <c r="X2430" t="str">
        <f>IF(OR(Raw_Data[[#This Row],[status_pembayaran]]="Macet",Raw_Data[[#This Row],[status_pembayaran]]="Kurang Lancar"),"Non Performing Loan","Performing")</f>
        <v>Performing</v>
      </c>
      <c r="Y2430" t="s">
        <v>47</v>
      </c>
      <c r="Z2430">
        <v>0</v>
      </c>
      <c r="AA2430">
        <v>0</v>
      </c>
      <c r="AB2430">
        <v>1</v>
      </c>
      <c r="AD2430">
        <f>IF(Raw_Data[[#This Row],[rasio]]&lt;0.2,1,IF(Raw_Data[[#This Row],[rasio]]&lt;0.3,2,IF(Raw_Data[[#This Row],[rasio]]&lt;0.4,3,4)))</f>
        <v>4</v>
      </c>
      <c r="AE2430">
        <f>IF(Raw_Data[[#This Row],[kategori_dp]]="High",1,IF(Raw_Data[[#This Row],[kategori_dp]]="Medium",2,3))</f>
        <v>1</v>
      </c>
      <c r="AF2430">
        <f>IF(Raw_Data[[#This Row],[tenor_bulan]]&lt;=24,1,IF(Raw_Data[[#This Row],[tenor_bulan]]&lt;=36,2,IF(Raw_Data[[#This Row],[tenor_bulan]]&lt;=48,3,4)))</f>
        <v>1</v>
      </c>
      <c r="AG2430">
        <f>IF(Raw_Data[[#This Row],[jumlah_kali_telat]]=0,0,IF(Raw_Data[[#This Row],[jumlah_kali_telat]]&lt;=2,2,4))</f>
        <v>0</v>
      </c>
      <c r="AH2430">
        <f>Raw_Data[[#This Row],[Skor_Rasio]]+Raw_Data[[#This Row],[Skor_DP]]+Raw_Data[[#This Row],[Skor_Tenor]]+Raw_Data[[#This Row],[Skor_Telat]]</f>
        <v>6</v>
      </c>
      <c r="AI2430" t="str">
        <f>IF(Raw_Data[[#This Row],[Risk_Score]]&lt;=6,"Low Risk",IF(Raw_Data[[#This Row],[Risk_Score]]&lt;=8,"Medium Risk","High Risk"))</f>
        <v>Low Risk</v>
      </c>
      <c r="AJ2430">
        <f ca="1">IFERROR(DATEDIF(Raw_Data[[#This Row],[tanggal_pengajuan]],TODAY(),"m"),"N/A")</f>
        <v>6</v>
      </c>
      <c r="AK2430" t="str">
        <f ca="1">IF(ISNUMBER(Raw_Data[[#This Row],[MOB]]),IF(Raw_Data[[#This Row],[MOB]]&lt;6,"0-5 bulan",IF(Raw_Data[[#This Row],[MOB]]&lt;12,"6-11 bulan",IF(Raw_Data[[#This Row],[MOB]]&lt;24,"12-23 bulan","24+ bulan"))),"N/A")</f>
        <v>6-11 bulan</v>
      </c>
    </row>
    <row r="2431" spans="1:37" ht="14.25" customHeight="1" x14ac:dyDescent="0.45">
      <c r="A2431" t="s">
        <v>5543</v>
      </c>
      <c r="B2431" s="64">
        <v>46033</v>
      </c>
      <c r="C2431" s="1" t="str">
        <f t="shared" si="38"/>
        <v>January</v>
      </c>
      <c r="D2431" t="s">
        <v>1816</v>
      </c>
      <c r="E2431" t="s">
        <v>5544</v>
      </c>
      <c r="F2431">
        <v>28</v>
      </c>
      <c r="G2431" t="s">
        <v>40</v>
      </c>
      <c r="H2431" t="s">
        <v>52</v>
      </c>
      <c r="I2431" s="2">
        <v>4042000</v>
      </c>
      <c r="J2431" s="3">
        <f>Raw_Data[[#This Row],[cicilan_per_bulan]]/Raw_Data[[#This Row],[penghasilan_bulanan]]</f>
        <v>0.29430974764967838</v>
      </c>
      <c r="K2431" t="s">
        <v>102</v>
      </c>
      <c r="L2431" t="s">
        <v>103</v>
      </c>
      <c r="M2431" t="s">
        <v>55</v>
      </c>
      <c r="N2431" t="s">
        <v>231</v>
      </c>
      <c r="O2431" t="s">
        <v>232</v>
      </c>
      <c r="P2431" s="2">
        <v>37305000</v>
      </c>
      <c r="Q2431" s="2">
        <v>7461000</v>
      </c>
      <c r="R2431" t="str">
        <f>IF(Raw_Data[[#This Row],[persen_dp]]&lt;15%,"Low",IF(Raw_Data[[#This Row],[persen_dp]]&gt;25%,"High","Medium"))</f>
        <v>Medium</v>
      </c>
      <c r="S2431" s="3">
        <v>0.2</v>
      </c>
      <c r="T2431">
        <v>36</v>
      </c>
      <c r="U2431">
        <v>0.14499999999999999</v>
      </c>
      <c r="V2431" s="2">
        <v>1189600</v>
      </c>
      <c r="W2431" s="2">
        <v>42826000</v>
      </c>
      <c r="X2431" t="str">
        <f>IF(OR(Raw_Data[[#This Row],[status_pembayaran]]="Macet",Raw_Data[[#This Row],[status_pembayaran]]="Kurang Lancar"),"Non Performing Loan","Performing")</f>
        <v>Performing</v>
      </c>
      <c r="Y2431" t="s">
        <v>47</v>
      </c>
      <c r="Z2431">
        <v>0</v>
      </c>
      <c r="AA2431">
        <v>0</v>
      </c>
      <c r="AB2431">
        <v>1</v>
      </c>
      <c r="AC2431" t="s">
        <v>66</v>
      </c>
      <c r="AD2431">
        <f>IF(Raw_Data[[#This Row],[rasio]]&lt;0.2,1,IF(Raw_Data[[#This Row],[rasio]]&lt;0.3,2,IF(Raw_Data[[#This Row],[rasio]]&lt;0.4,3,4)))</f>
        <v>2</v>
      </c>
      <c r="AE2431">
        <f>IF(Raw_Data[[#This Row],[kategori_dp]]="High",1,IF(Raw_Data[[#This Row],[kategori_dp]]="Medium",2,3))</f>
        <v>2</v>
      </c>
      <c r="AF2431">
        <f>IF(Raw_Data[[#This Row],[tenor_bulan]]&lt;=24,1,IF(Raw_Data[[#This Row],[tenor_bulan]]&lt;=36,2,IF(Raw_Data[[#This Row],[tenor_bulan]]&lt;=48,3,4)))</f>
        <v>2</v>
      </c>
      <c r="AG2431">
        <f>IF(Raw_Data[[#This Row],[jumlah_kali_telat]]=0,0,IF(Raw_Data[[#This Row],[jumlah_kali_telat]]&lt;=2,2,4))</f>
        <v>0</v>
      </c>
      <c r="AH2431">
        <f>Raw_Data[[#This Row],[Skor_Rasio]]+Raw_Data[[#This Row],[Skor_DP]]+Raw_Data[[#This Row],[Skor_Tenor]]+Raw_Data[[#This Row],[Skor_Telat]]</f>
        <v>6</v>
      </c>
      <c r="AI2431" t="str">
        <f>IF(Raw_Data[[#This Row],[Risk_Score]]&lt;=6,"Low Risk",IF(Raw_Data[[#This Row],[Risk_Score]]&lt;=8,"Medium Risk","High Risk"))</f>
        <v>Low Risk</v>
      </c>
      <c r="AJ2431">
        <f ca="1">IFERROR(DATEDIF(Raw_Data[[#This Row],[tanggal_pengajuan]],TODAY(),"m"),"N/A")</f>
        <v>9</v>
      </c>
      <c r="AK2431" t="str">
        <f ca="1">IF(ISNUMBER(Raw_Data[[#This Row],[MOB]]),IF(Raw_Data[[#This Row],[MOB]]&lt;6,"0-5 bulan",IF(Raw_Data[[#This Row],[MOB]]&lt;12,"6-11 bulan",IF(Raw_Data[[#This Row],[MOB]]&lt;24,"12-23 bulan","24+ bulan"))),"N/A")</f>
        <v>6-11 bulan</v>
      </c>
    </row>
    <row r="2432" spans="1:37" ht="14.25" customHeight="1" x14ac:dyDescent="0.45">
      <c r="A2432" t="s">
        <v>5545</v>
      </c>
      <c r="B2432" s="64">
        <v>46075</v>
      </c>
      <c r="C2432" s="1" t="str">
        <f t="shared" si="38"/>
        <v>February</v>
      </c>
      <c r="D2432" t="s">
        <v>1490</v>
      </c>
      <c r="E2432" t="s">
        <v>5546</v>
      </c>
      <c r="F2432">
        <v>33</v>
      </c>
      <c r="G2432" t="s">
        <v>51</v>
      </c>
      <c r="H2432" t="s">
        <v>62</v>
      </c>
      <c r="I2432" s="2">
        <v>1704000</v>
      </c>
      <c r="J2432" s="3">
        <f>Raw_Data[[#This Row],[cicilan_per_bulan]]/Raw_Data[[#This Row],[penghasilan_bulanan]]</f>
        <v>0.99624413145539903</v>
      </c>
      <c r="K2432" t="s">
        <v>53</v>
      </c>
      <c r="L2432" t="s">
        <v>54</v>
      </c>
      <c r="M2432" t="s">
        <v>290</v>
      </c>
      <c r="N2432" t="s">
        <v>291</v>
      </c>
      <c r="O2432" t="s">
        <v>292</v>
      </c>
      <c r="P2432" s="2">
        <v>38612000</v>
      </c>
      <c r="Q2432" s="2">
        <v>13514000</v>
      </c>
      <c r="R2432" t="str">
        <f>IF(Raw_Data[[#This Row],[persen_dp]]&lt;15%,"Low",IF(Raw_Data[[#This Row],[persen_dp]]&gt;25%,"High","Medium"))</f>
        <v>High</v>
      </c>
      <c r="S2432" s="3">
        <v>0.35</v>
      </c>
      <c r="T2432">
        <v>18</v>
      </c>
      <c r="U2432">
        <v>0.14499999999999999</v>
      </c>
      <c r="V2432" s="2">
        <v>1697600</v>
      </c>
      <c r="W2432" s="2">
        <v>30556000</v>
      </c>
      <c r="X2432" t="str">
        <f>IF(OR(Raw_Data[[#This Row],[status_pembayaran]]="Macet",Raw_Data[[#This Row],[status_pembayaran]]="Kurang Lancar"),"Non Performing Loan","Performing")</f>
        <v>Performing</v>
      </c>
      <c r="Y2432" t="s">
        <v>47</v>
      </c>
      <c r="Z2432">
        <v>0</v>
      </c>
      <c r="AA2432">
        <v>0</v>
      </c>
      <c r="AB2432">
        <v>1</v>
      </c>
      <c r="AC2432" t="s">
        <v>74</v>
      </c>
      <c r="AD2432">
        <f>IF(Raw_Data[[#This Row],[rasio]]&lt;0.2,1,IF(Raw_Data[[#This Row],[rasio]]&lt;0.3,2,IF(Raw_Data[[#This Row],[rasio]]&lt;0.4,3,4)))</f>
        <v>4</v>
      </c>
      <c r="AE2432">
        <f>IF(Raw_Data[[#This Row],[kategori_dp]]="High",1,IF(Raw_Data[[#This Row],[kategori_dp]]="Medium",2,3))</f>
        <v>1</v>
      </c>
      <c r="AF2432">
        <f>IF(Raw_Data[[#This Row],[tenor_bulan]]&lt;=24,1,IF(Raw_Data[[#This Row],[tenor_bulan]]&lt;=36,2,IF(Raw_Data[[#This Row],[tenor_bulan]]&lt;=48,3,4)))</f>
        <v>1</v>
      </c>
      <c r="AG2432">
        <f>IF(Raw_Data[[#This Row],[jumlah_kali_telat]]=0,0,IF(Raw_Data[[#This Row],[jumlah_kali_telat]]&lt;=2,2,4))</f>
        <v>0</v>
      </c>
      <c r="AH2432">
        <f>Raw_Data[[#This Row],[Skor_Rasio]]+Raw_Data[[#This Row],[Skor_DP]]+Raw_Data[[#This Row],[Skor_Tenor]]+Raw_Data[[#This Row],[Skor_Telat]]</f>
        <v>6</v>
      </c>
      <c r="AI2432" t="str">
        <f>IF(Raw_Data[[#This Row],[Risk_Score]]&lt;=6,"Low Risk",IF(Raw_Data[[#This Row],[Risk_Score]]&lt;=8,"Medium Risk","High Risk"))</f>
        <v>Low Risk</v>
      </c>
      <c r="AJ2432">
        <f ca="1">IFERROR(DATEDIF(Raw_Data[[#This Row],[tanggal_pengajuan]],TODAY(),"m"),"N/A")</f>
        <v>8</v>
      </c>
      <c r="AK2432" t="str">
        <f ca="1">IF(ISNUMBER(Raw_Data[[#This Row],[MOB]]),IF(Raw_Data[[#This Row],[MOB]]&lt;6,"0-5 bulan",IF(Raw_Data[[#This Row],[MOB]]&lt;12,"6-11 bulan",IF(Raw_Data[[#This Row],[MOB]]&lt;24,"12-23 bulan","24+ bulan"))),"N/A")</f>
        <v>6-11 bulan</v>
      </c>
    </row>
    <row r="2433" spans="1:37" ht="14.25" customHeight="1" x14ac:dyDescent="0.45">
      <c r="A2433" t="s">
        <v>5547</v>
      </c>
      <c r="B2433" s="64">
        <v>46032</v>
      </c>
      <c r="C2433" s="1" t="str">
        <f t="shared" si="38"/>
        <v>January</v>
      </c>
      <c r="D2433" t="s">
        <v>667</v>
      </c>
      <c r="E2433" t="s">
        <v>5548</v>
      </c>
      <c r="F2433">
        <v>22</v>
      </c>
      <c r="G2433" t="s">
        <v>40</v>
      </c>
      <c r="H2433" t="s">
        <v>90</v>
      </c>
      <c r="I2433" s="2">
        <v>6610000</v>
      </c>
      <c r="J2433" s="3">
        <f>Raw_Data[[#This Row],[cicilan_per_bulan]]/Raw_Data[[#This Row],[penghasilan_bulanan]]</f>
        <v>9.5007564296520422E-2</v>
      </c>
      <c r="K2433" t="s">
        <v>119</v>
      </c>
      <c r="L2433" t="s">
        <v>120</v>
      </c>
      <c r="M2433" t="s">
        <v>44</v>
      </c>
      <c r="N2433" t="s">
        <v>184</v>
      </c>
      <c r="O2433" t="s">
        <v>122</v>
      </c>
      <c r="P2433" s="2">
        <v>36405000</v>
      </c>
      <c r="Q2433" s="2">
        <v>14562000</v>
      </c>
      <c r="R2433" t="str">
        <f>IF(Raw_Data[[#This Row],[persen_dp]]&lt;15%,"Low",IF(Raw_Data[[#This Row],[persen_dp]]&gt;25%,"High","Medium"))</f>
        <v>High</v>
      </c>
      <c r="S2433" s="3">
        <v>0.4</v>
      </c>
      <c r="T2433">
        <v>60</v>
      </c>
      <c r="U2433">
        <v>0.14499999999999999</v>
      </c>
      <c r="V2433" s="2">
        <v>628000</v>
      </c>
      <c r="W2433" s="2">
        <v>37679000</v>
      </c>
      <c r="X2433" t="str">
        <f>IF(OR(Raw_Data[[#This Row],[status_pembayaran]]="Macet",Raw_Data[[#This Row],[status_pembayaran]]="Kurang Lancar"),"Non Performing Loan","Performing")</f>
        <v>Performing</v>
      </c>
      <c r="Y2433" t="s">
        <v>47</v>
      </c>
      <c r="Z2433">
        <v>0</v>
      </c>
      <c r="AA2433">
        <v>0</v>
      </c>
      <c r="AB2433">
        <v>1</v>
      </c>
      <c r="AC2433" t="s">
        <v>74</v>
      </c>
      <c r="AD2433">
        <f>IF(Raw_Data[[#This Row],[rasio]]&lt;0.2,1,IF(Raw_Data[[#This Row],[rasio]]&lt;0.3,2,IF(Raw_Data[[#This Row],[rasio]]&lt;0.4,3,4)))</f>
        <v>1</v>
      </c>
      <c r="AE2433">
        <f>IF(Raw_Data[[#This Row],[kategori_dp]]="High",1,IF(Raw_Data[[#This Row],[kategori_dp]]="Medium",2,3))</f>
        <v>1</v>
      </c>
      <c r="AF2433">
        <f>IF(Raw_Data[[#This Row],[tenor_bulan]]&lt;=24,1,IF(Raw_Data[[#This Row],[tenor_bulan]]&lt;=36,2,IF(Raw_Data[[#This Row],[tenor_bulan]]&lt;=48,3,4)))</f>
        <v>4</v>
      </c>
      <c r="AG2433">
        <f>IF(Raw_Data[[#This Row],[jumlah_kali_telat]]=0,0,IF(Raw_Data[[#This Row],[jumlah_kali_telat]]&lt;=2,2,4))</f>
        <v>0</v>
      </c>
      <c r="AH2433">
        <f>Raw_Data[[#This Row],[Skor_Rasio]]+Raw_Data[[#This Row],[Skor_DP]]+Raw_Data[[#This Row],[Skor_Tenor]]+Raw_Data[[#This Row],[Skor_Telat]]</f>
        <v>6</v>
      </c>
      <c r="AI2433" t="str">
        <f>IF(Raw_Data[[#This Row],[Risk_Score]]&lt;=6,"Low Risk",IF(Raw_Data[[#This Row],[Risk_Score]]&lt;=8,"Medium Risk","High Risk"))</f>
        <v>Low Risk</v>
      </c>
      <c r="AJ2433">
        <f ca="1">IFERROR(DATEDIF(Raw_Data[[#This Row],[tanggal_pengajuan]],TODAY(),"m"),"N/A")</f>
        <v>9</v>
      </c>
      <c r="AK2433" t="str">
        <f ca="1">IF(ISNUMBER(Raw_Data[[#This Row],[MOB]]),IF(Raw_Data[[#This Row],[MOB]]&lt;6,"0-5 bulan",IF(Raw_Data[[#This Row],[MOB]]&lt;12,"6-11 bulan",IF(Raw_Data[[#This Row],[MOB]]&lt;24,"12-23 bulan","24+ bulan"))),"N/A")</f>
        <v>6-11 bulan</v>
      </c>
    </row>
    <row r="2434" spans="1:37" ht="14.25" customHeight="1" x14ac:dyDescent="0.45">
      <c r="A2434" t="s">
        <v>5549</v>
      </c>
      <c r="B2434" s="64">
        <v>46175</v>
      </c>
      <c r="C2434" s="1" t="str">
        <f t="shared" si="38"/>
        <v>June</v>
      </c>
      <c r="D2434" t="s">
        <v>3403</v>
      </c>
      <c r="E2434" t="s">
        <v>5550</v>
      </c>
      <c r="F2434">
        <v>26</v>
      </c>
      <c r="G2434" t="s">
        <v>40</v>
      </c>
      <c r="H2434" t="s">
        <v>152</v>
      </c>
      <c r="I2434" s="2">
        <v>3529000</v>
      </c>
      <c r="J2434" s="3">
        <f>Raw_Data[[#This Row],[cicilan_per_bulan]]/Raw_Data[[#This Row],[penghasilan_bulanan]]</f>
        <v>0.4581751204307169</v>
      </c>
      <c r="K2434" t="s">
        <v>119</v>
      </c>
      <c r="L2434" t="s">
        <v>120</v>
      </c>
      <c r="M2434" t="s">
        <v>55</v>
      </c>
      <c r="N2434" t="s">
        <v>65</v>
      </c>
      <c r="O2434" t="s">
        <v>46</v>
      </c>
      <c r="P2434" s="2">
        <v>28123000</v>
      </c>
      <c r="Q2434" s="2">
        <v>4218000</v>
      </c>
      <c r="R2434" t="str">
        <f>IF(Raw_Data[[#This Row],[persen_dp]]&lt;15%,"Low",IF(Raw_Data[[#This Row],[persen_dp]]&gt;25%,"High","Medium"))</f>
        <v>Medium</v>
      </c>
      <c r="S2434" s="3">
        <v>0.15</v>
      </c>
      <c r="T2434">
        <v>18</v>
      </c>
      <c r="U2434">
        <v>0.14499999999999999</v>
      </c>
      <c r="V2434" s="2">
        <v>1616900</v>
      </c>
      <c r="W2434" s="2">
        <v>29104000</v>
      </c>
      <c r="X2434" t="str">
        <f>IF(OR(Raw_Data[[#This Row],[status_pembayaran]]="Macet",Raw_Data[[#This Row],[status_pembayaran]]="Kurang Lancar"),"Non Performing Loan","Performing")</f>
        <v>Performing</v>
      </c>
      <c r="Y2434" t="s">
        <v>47</v>
      </c>
      <c r="Z2434">
        <v>0</v>
      </c>
      <c r="AA2434">
        <v>0</v>
      </c>
      <c r="AB2434">
        <v>1</v>
      </c>
      <c r="AC2434" t="s">
        <v>74</v>
      </c>
      <c r="AD2434">
        <f>IF(Raw_Data[[#This Row],[rasio]]&lt;0.2,1,IF(Raw_Data[[#This Row],[rasio]]&lt;0.3,2,IF(Raw_Data[[#This Row],[rasio]]&lt;0.4,3,4)))</f>
        <v>4</v>
      </c>
      <c r="AE2434">
        <f>IF(Raw_Data[[#This Row],[kategori_dp]]="High",1,IF(Raw_Data[[#This Row],[kategori_dp]]="Medium",2,3))</f>
        <v>2</v>
      </c>
      <c r="AF2434">
        <f>IF(Raw_Data[[#This Row],[tenor_bulan]]&lt;=24,1,IF(Raw_Data[[#This Row],[tenor_bulan]]&lt;=36,2,IF(Raw_Data[[#This Row],[tenor_bulan]]&lt;=48,3,4)))</f>
        <v>1</v>
      </c>
      <c r="AG2434">
        <f>IF(Raw_Data[[#This Row],[jumlah_kali_telat]]=0,0,IF(Raw_Data[[#This Row],[jumlah_kali_telat]]&lt;=2,2,4))</f>
        <v>0</v>
      </c>
      <c r="AH2434">
        <f>Raw_Data[[#This Row],[Skor_Rasio]]+Raw_Data[[#This Row],[Skor_DP]]+Raw_Data[[#This Row],[Skor_Tenor]]+Raw_Data[[#This Row],[Skor_Telat]]</f>
        <v>7</v>
      </c>
      <c r="AI2434" t="str">
        <f>IF(Raw_Data[[#This Row],[Risk_Score]]&lt;=6,"Low Risk",IF(Raw_Data[[#This Row],[Risk_Score]]&lt;=8,"Medium Risk","High Risk"))</f>
        <v>Medium Risk</v>
      </c>
      <c r="AJ2434">
        <f ca="1">IFERROR(DATEDIF(Raw_Data[[#This Row],[tanggal_pengajuan]],TODAY(),"m"),"N/A")</f>
        <v>4</v>
      </c>
      <c r="AK2434" t="str">
        <f ca="1">IF(ISNUMBER(Raw_Data[[#This Row],[MOB]]),IF(Raw_Data[[#This Row],[MOB]]&lt;6,"0-5 bulan",IF(Raw_Data[[#This Row],[MOB]]&lt;12,"6-11 bulan",IF(Raw_Data[[#This Row],[MOB]]&lt;24,"12-23 bulan","24+ bulan"))),"N/A")</f>
        <v>0-5 bulan</v>
      </c>
    </row>
    <row r="2435" spans="1:37" ht="14.25" customHeight="1" x14ac:dyDescent="0.45">
      <c r="A2435" t="s">
        <v>5551</v>
      </c>
      <c r="B2435" s="64">
        <v>46052</v>
      </c>
      <c r="C2435" s="1" t="str">
        <f t="shared" si="38"/>
        <v>January</v>
      </c>
      <c r="D2435" t="s">
        <v>1928</v>
      </c>
      <c r="E2435" t="s">
        <v>5552</v>
      </c>
      <c r="F2435">
        <v>30</v>
      </c>
      <c r="G2435" t="s">
        <v>51</v>
      </c>
      <c r="H2435" t="s">
        <v>96</v>
      </c>
      <c r="I2435" s="2">
        <v>6006000</v>
      </c>
      <c r="J2435" s="3">
        <f>Raw_Data[[#This Row],[cicilan_per_bulan]]/Raw_Data[[#This Row],[penghasilan_bulanan]]</f>
        <v>0.12887112887112886</v>
      </c>
      <c r="K2435" t="s">
        <v>205</v>
      </c>
      <c r="L2435" t="s">
        <v>110</v>
      </c>
      <c r="M2435" t="s">
        <v>55</v>
      </c>
      <c r="N2435" t="s">
        <v>147</v>
      </c>
      <c r="O2435" t="s">
        <v>148</v>
      </c>
      <c r="P2435" s="2">
        <v>31352000</v>
      </c>
      <c r="Q2435" s="2">
        <v>7838000</v>
      </c>
      <c r="R2435" t="str">
        <f>IF(Raw_Data[[#This Row],[persen_dp]]&lt;15%,"Low",IF(Raw_Data[[#This Row],[persen_dp]]&gt;25%,"High","Medium"))</f>
        <v>Medium</v>
      </c>
      <c r="S2435" s="3">
        <v>0.25</v>
      </c>
      <c r="T2435">
        <v>48</v>
      </c>
      <c r="U2435">
        <v>0.14499999999999999</v>
      </c>
      <c r="V2435" s="2">
        <v>774000</v>
      </c>
      <c r="W2435" s="2">
        <v>37151000</v>
      </c>
      <c r="X2435" t="str">
        <f>IF(OR(Raw_Data[[#This Row],[status_pembayaran]]="Macet",Raw_Data[[#This Row],[status_pembayaran]]="Kurang Lancar"),"Non Performing Loan","Performing")</f>
        <v>Performing</v>
      </c>
      <c r="Y2435" t="s">
        <v>47</v>
      </c>
      <c r="Z2435">
        <v>0</v>
      </c>
      <c r="AA2435">
        <v>0</v>
      </c>
      <c r="AB2435">
        <v>1</v>
      </c>
      <c r="AC2435" t="s">
        <v>137</v>
      </c>
      <c r="AD2435">
        <f>IF(Raw_Data[[#This Row],[rasio]]&lt;0.2,1,IF(Raw_Data[[#This Row],[rasio]]&lt;0.3,2,IF(Raw_Data[[#This Row],[rasio]]&lt;0.4,3,4)))</f>
        <v>1</v>
      </c>
      <c r="AE2435">
        <f>IF(Raw_Data[[#This Row],[kategori_dp]]="High",1,IF(Raw_Data[[#This Row],[kategori_dp]]="Medium",2,3))</f>
        <v>2</v>
      </c>
      <c r="AF2435">
        <f>IF(Raw_Data[[#This Row],[tenor_bulan]]&lt;=24,1,IF(Raw_Data[[#This Row],[tenor_bulan]]&lt;=36,2,IF(Raw_Data[[#This Row],[tenor_bulan]]&lt;=48,3,4)))</f>
        <v>3</v>
      </c>
      <c r="AG2435">
        <f>IF(Raw_Data[[#This Row],[jumlah_kali_telat]]=0,0,IF(Raw_Data[[#This Row],[jumlah_kali_telat]]&lt;=2,2,4))</f>
        <v>0</v>
      </c>
      <c r="AH2435">
        <f>Raw_Data[[#This Row],[Skor_Rasio]]+Raw_Data[[#This Row],[Skor_DP]]+Raw_Data[[#This Row],[Skor_Tenor]]+Raw_Data[[#This Row],[Skor_Telat]]</f>
        <v>6</v>
      </c>
      <c r="AI2435" t="str">
        <f>IF(Raw_Data[[#This Row],[Risk_Score]]&lt;=6,"Low Risk",IF(Raw_Data[[#This Row],[Risk_Score]]&lt;=8,"Medium Risk","High Risk"))</f>
        <v>Low Risk</v>
      </c>
      <c r="AJ2435">
        <f ca="1">IFERROR(DATEDIF(Raw_Data[[#This Row],[tanggal_pengajuan]],TODAY(),"m"),"N/A")</f>
        <v>8</v>
      </c>
      <c r="AK2435" t="str">
        <f ca="1">IF(ISNUMBER(Raw_Data[[#This Row],[MOB]]),IF(Raw_Data[[#This Row],[MOB]]&lt;6,"0-5 bulan",IF(Raw_Data[[#This Row],[MOB]]&lt;12,"6-11 bulan",IF(Raw_Data[[#This Row],[MOB]]&lt;24,"12-23 bulan","24+ bulan"))),"N/A")</f>
        <v>6-11 bulan</v>
      </c>
    </row>
    <row r="2436" spans="1:37" ht="14.25" customHeight="1" x14ac:dyDescent="0.45">
      <c r="A2436" t="s">
        <v>5553</v>
      </c>
      <c r="B2436" s="64">
        <v>46108</v>
      </c>
      <c r="C2436" s="1" t="str">
        <f t="shared" si="38"/>
        <v>March</v>
      </c>
      <c r="D2436" t="s">
        <v>762</v>
      </c>
      <c r="E2436" t="s">
        <v>5554</v>
      </c>
      <c r="F2436">
        <v>46</v>
      </c>
      <c r="G2436" t="s">
        <v>51</v>
      </c>
      <c r="H2436" t="s">
        <v>41</v>
      </c>
      <c r="I2436" s="2">
        <v>5714000</v>
      </c>
      <c r="J2436" s="3">
        <f>Raw_Data[[#This Row],[cicilan_per_bulan]]/Raw_Data[[#This Row],[penghasilan_bulanan]]</f>
        <v>0.22185859292964649</v>
      </c>
      <c r="K2436" t="s">
        <v>53</v>
      </c>
      <c r="L2436" t="s">
        <v>54</v>
      </c>
      <c r="M2436" t="s">
        <v>55</v>
      </c>
      <c r="N2436" t="s">
        <v>395</v>
      </c>
      <c r="O2436" t="s">
        <v>396</v>
      </c>
      <c r="P2436" s="2">
        <v>58793000</v>
      </c>
      <c r="Q2436" s="2">
        <v>14698000</v>
      </c>
      <c r="R2436" t="str">
        <f>IF(Raw_Data[[#This Row],[persen_dp]]&lt;15%,"Low",IF(Raw_Data[[#This Row],[persen_dp]]&gt;25%,"High","Medium"))</f>
        <v>Medium</v>
      </c>
      <c r="S2436" s="3">
        <v>0.25</v>
      </c>
      <c r="T2436">
        <v>60</v>
      </c>
      <c r="U2436">
        <v>0.14499999999999999</v>
      </c>
      <c r="V2436" s="2">
        <v>1267700</v>
      </c>
      <c r="W2436" s="2">
        <v>76064000</v>
      </c>
      <c r="X2436" t="str">
        <f>IF(OR(Raw_Data[[#This Row],[status_pembayaran]]="Macet",Raw_Data[[#This Row],[status_pembayaran]]="Kurang Lancar"),"Non Performing Loan","Performing")</f>
        <v>Performing</v>
      </c>
      <c r="Y2436" t="s">
        <v>47</v>
      </c>
      <c r="Z2436">
        <v>0</v>
      </c>
      <c r="AA2436">
        <v>0</v>
      </c>
      <c r="AB2436">
        <v>1</v>
      </c>
      <c r="AD2436">
        <f>IF(Raw_Data[[#This Row],[rasio]]&lt;0.2,1,IF(Raw_Data[[#This Row],[rasio]]&lt;0.3,2,IF(Raw_Data[[#This Row],[rasio]]&lt;0.4,3,4)))</f>
        <v>2</v>
      </c>
      <c r="AE2436">
        <f>IF(Raw_Data[[#This Row],[kategori_dp]]="High",1,IF(Raw_Data[[#This Row],[kategori_dp]]="Medium",2,3))</f>
        <v>2</v>
      </c>
      <c r="AF2436">
        <f>IF(Raw_Data[[#This Row],[tenor_bulan]]&lt;=24,1,IF(Raw_Data[[#This Row],[tenor_bulan]]&lt;=36,2,IF(Raw_Data[[#This Row],[tenor_bulan]]&lt;=48,3,4)))</f>
        <v>4</v>
      </c>
      <c r="AG2436">
        <f>IF(Raw_Data[[#This Row],[jumlah_kali_telat]]=0,0,IF(Raw_Data[[#This Row],[jumlah_kali_telat]]&lt;=2,2,4))</f>
        <v>0</v>
      </c>
      <c r="AH2436">
        <f>Raw_Data[[#This Row],[Skor_Rasio]]+Raw_Data[[#This Row],[Skor_DP]]+Raw_Data[[#This Row],[Skor_Tenor]]+Raw_Data[[#This Row],[Skor_Telat]]</f>
        <v>8</v>
      </c>
      <c r="AI2436" t="str">
        <f>IF(Raw_Data[[#This Row],[Risk_Score]]&lt;=6,"Low Risk",IF(Raw_Data[[#This Row],[Risk_Score]]&lt;=8,"Medium Risk","High Risk"))</f>
        <v>Medium Risk</v>
      </c>
      <c r="AJ2436">
        <f ca="1">IFERROR(DATEDIF(Raw_Data[[#This Row],[tanggal_pengajuan]],TODAY(),"m"),"N/A")</f>
        <v>6</v>
      </c>
      <c r="AK2436" t="str">
        <f ca="1">IF(ISNUMBER(Raw_Data[[#This Row],[MOB]]),IF(Raw_Data[[#This Row],[MOB]]&lt;6,"0-5 bulan",IF(Raw_Data[[#This Row],[MOB]]&lt;12,"6-11 bulan",IF(Raw_Data[[#This Row],[MOB]]&lt;24,"12-23 bulan","24+ bulan"))),"N/A")</f>
        <v>6-11 bulan</v>
      </c>
    </row>
    <row r="2437" spans="1:37" ht="14.25" customHeight="1" x14ac:dyDescent="0.45">
      <c r="A2437" t="s">
        <v>5555</v>
      </c>
      <c r="B2437" s="64">
        <v>46061</v>
      </c>
      <c r="C2437" s="1" t="str">
        <f t="shared" si="38"/>
        <v>February</v>
      </c>
      <c r="D2437" t="s">
        <v>415</v>
      </c>
      <c r="E2437" t="s">
        <v>5556</v>
      </c>
      <c r="F2437">
        <v>27</v>
      </c>
      <c r="G2437" t="s">
        <v>51</v>
      </c>
      <c r="H2437" t="s">
        <v>41</v>
      </c>
      <c r="I2437" s="2">
        <v>5363000</v>
      </c>
      <c r="J2437" s="3">
        <f>Raw_Data[[#This Row],[cicilan_per_bulan]]/Raw_Data[[#This Row],[penghasilan_bulanan]]</f>
        <v>0.27932127540555657</v>
      </c>
      <c r="K2437" t="s">
        <v>42</v>
      </c>
      <c r="L2437" t="s">
        <v>43</v>
      </c>
      <c r="M2437" t="s">
        <v>55</v>
      </c>
      <c r="N2437" t="s">
        <v>395</v>
      </c>
      <c r="O2437" t="s">
        <v>396</v>
      </c>
      <c r="P2437" s="2">
        <v>62635000</v>
      </c>
      <c r="Q2437" s="2">
        <v>25054000</v>
      </c>
      <c r="R2437" t="str">
        <f>IF(Raw_Data[[#This Row],[persen_dp]]&lt;15%,"Low",IF(Raw_Data[[#This Row],[persen_dp]]&gt;25%,"High","Medium"))</f>
        <v>High</v>
      </c>
      <c r="S2437" s="3">
        <v>0.4</v>
      </c>
      <c r="T2437">
        <v>36</v>
      </c>
      <c r="U2437">
        <v>0.14499999999999999</v>
      </c>
      <c r="V2437" s="2">
        <v>1498000</v>
      </c>
      <c r="W2437" s="2">
        <v>53929000</v>
      </c>
      <c r="X2437" t="str">
        <f>IF(OR(Raw_Data[[#This Row],[status_pembayaran]]="Macet",Raw_Data[[#This Row],[status_pembayaran]]="Kurang Lancar"),"Non Performing Loan","Performing")</f>
        <v>Performing</v>
      </c>
      <c r="Y2437" t="s">
        <v>47</v>
      </c>
      <c r="Z2437">
        <v>0</v>
      </c>
      <c r="AA2437">
        <v>0</v>
      </c>
      <c r="AB2437">
        <v>1</v>
      </c>
      <c r="AD2437">
        <f>IF(Raw_Data[[#This Row],[rasio]]&lt;0.2,1,IF(Raw_Data[[#This Row],[rasio]]&lt;0.3,2,IF(Raw_Data[[#This Row],[rasio]]&lt;0.4,3,4)))</f>
        <v>2</v>
      </c>
      <c r="AE2437">
        <f>IF(Raw_Data[[#This Row],[kategori_dp]]="High",1,IF(Raw_Data[[#This Row],[kategori_dp]]="Medium",2,3))</f>
        <v>1</v>
      </c>
      <c r="AF2437">
        <f>IF(Raw_Data[[#This Row],[tenor_bulan]]&lt;=24,1,IF(Raw_Data[[#This Row],[tenor_bulan]]&lt;=36,2,IF(Raw_Data[[#This Row],[tenor_bulan]]&lt;=48,3,4)))</f>
        <v>2</v>
      </c>
      <c r="AG2437">
        <f>IF(Raw_Data[[#This Row],[jumlah_kali_telat]]=0,0,IF(Raw_Data[[#This Row],[jumlah_kali_telat]]&lt;=2,2,4))</f>
        <v>0</v>
      </c>
      <c r="AH2437">
        <f>Raw_Data[[#This Row],[Skor_Rasio]]+Raw_Data[[#This Row],[Skor_DP]]+Raw_Data[[#This Row],[Skor_Tenor]]+Raw_Data[[#This Row],[Skor_Telat]]</f>
        <v>5</v>
      </c>
      <c r="AI2437" t="str">
        <f>IF(Raw_Data[[#This Row],[Risk_Score]]&lt;=6,"Low Risk",IF(Raw_Data[[#This Row],[Risk_Score]]&lt;=8,"Medium Risk","High Risk"))</f>
        <v>Low Risk</v>
      </c>
      <c r="AJ2437">
        <f ca="1">IFERROR(DATEDIF(Raw_Data[[#This Row],[tanggal_pengajuan]],TODAY(),"m"),"N/A")</f>
        <v>8</v>
      </c>
      <c r="AK2437" t="str">
        <f ca="1">IF(ISNUMBER(Raw_Data[[#This Row],[MOB]]),IF(Raw_Data[[#This Row],[MOB]]&lt;6,"0-5 bulan",IF(Raw_Data[[#This Row],[MOB]]&lt;12,"6-11 bulan",IF(Raw_Data[[#This Row],[MOB]]&lt;24,"12-23 bulan","24+ bulan"))),"N/A")</f>
        <v>6-11 bulan</v>
      </c>
    </row>
    <row r="2438" spans="1:37" ht="14.25" customHeight="1" x14ac:dyDescent="0.45">
      <c r="A2438" t="s">
        <v>5557</v>
      </c>
      <c r="B2438" s="64">
        <v>46047</v>
      </c>
      <c r="C2438" s="1" t="str">
        <f t="shared" si="38"/>
        <v>January</v>
      </c>
      <c r="D2438" t="s">
        <v>341</v>
      </c>
      <c r="E2438" t="s">
        <v>5558</v>
      </c>
      <c r="F2438">
        <v>46</v>
      </c>
      <c r="G2438" t="s">
        <v>40</v>
      </c>
      <c r="H2438" t="s">
        <v>52</v>
      </c>
      <c r="I2438" s="2">
        <v>14826000</v>
      </c>
      <c r="J2438" s="3">
        <f>Raw_Data[[#This Row],[cicilan_per_bulan]]/Raw_Data[[#This Row],[penghasilan_bulanan]]</f>
        <v>4.5622554970996897E-2</v>
      </c>
      <c r="K2438" t="s">
        <v>177</v>
      </c>
      <c r="L2438" t="s">
        <v>154</v>
      </c>
      <c r="M2438" t="s">
        <v>44</v>
      </c>
      <c r="N2438" t="s">
        <v>83</v>
      </c>
      <c r="O2438" t="s">
        <v>57</v>
      </c>
      <c r="P2438" s="2">
        <v>19361000</v>
      </c>
      <c r="Q2438" s="2">
        <v>6776000</v>
      </c>
      <c r="R2438" t="str">
        <f>IF(Raw_Data[[#This Row],[persen_dp]]&lt;15%,"Low",IF(Raw_Data[[#This Row],[persen_dp]]&gt;25%,"High","Medium"))</f>
        <v>High</v>
      </c>
      <c r="S2438" s="3">
        <v>0.35</v>
      </c>
      <c r="T2438">
        <v>24</v>
      </c>
      <c r="U2438">
        <v>0.14499999999999999</v>
      </c>
      <c r="V2438" s="2">
        <v>676400</v>
      </c>
      <c r="W2438" s="2">
        <v>16234000</v>
      </c>
      <c r="X2438" t="str">
        <f>IF(OR(Raw_Data[[#This Row],[status_pembayaran]]="Macet",Raw_Data[[#This Row],[status_pembayaran]]="Kurang Lancar"),"Non Performing Loan","Performing")</f>
        <v>Performing</v>
      </c>
      <c r="Y2438" t="s">
        <v>47</v>
      </c>
      <c r="Z2438">
        <v>0</v>
      </c>
      <c r="AA2438">
        <v>0</v>
      </c>
      <c r="AB2438">
        <v>1</v>
      </c>
      <c r="AD2438">
        <f>IF(Raw_Data[[#This Row],[rasio]]&lt;0.2,1,IF(Raw_Data[[#This Row],[rasio]]&lt;0.3,2,IF(Raw_Data[[#This Row],[rasio]]&lt;0.4,3,4)))</f>
        <v>1</v>
      </c>
      <c r="AE2438">
        <f>IF(Raw_Data[[#This Row],[kategori_dp]]="High",1,IF(Raw_Data[[#This Row],[kategori_dp]]="Medium",2,3))</f>
        <v>1</v>
      </c>
      <c r="AF2438">
        <f>IF(Raw_Data[[#This Row],[tenor_bulan]]&lt;=24,1,IF(Raw_Data[[#This Row],[tenor_bulan]]&lt;=36,2,IF(Raw_Data[[#This Row],[tenor_bulan]]&lt;=48,3,4)))</f>
        <v>1</v>
      </c>
      <c r="AG2438">
        <f>IF(Raw_Data[[#This Row],[jumlah_kali_telat]]=0,0,IF(Raw_Data[[#This Row],[jumlah_kali_telat]]&lt;=2,2,4))</f>
        <v>0</v>
      </c>
      <c r="AH2438">
        <f>Raw_Data[[#This Row],[Skor_Rasio]]+Raw_Data[[#This Row],[Skor_DP]]+Raw_Data[[#This Row],[Skor_Tenor]]+Raw_Data[[#This Row],[Skor_Telat]]</f>
        <v>3</v>
      </c>
      <c r="AI2438" t="str">
        <f>IF(Raw_Data[[#This Row],[Risk_Score]]&lt;=6,"Low Risk",IF(Raw_Data[[#This Row],[Risk_Score]]&lt;=8,"Medium Risk","High Risk"))</f>
        <v>Low Risk</v>
      </c>
      <c r="AJ2438">
        <f ca="1">IFERROR(DATEDIF(Raw_Data[[#This Row],[tanggal_pengajuan]],TODAY(),"m"),"N/A")</f>
        <v>8</v>
      </c>
      <c r="AK2438" t="str">
        <f ca="1">IF(ISNUMBER(Raw_Data[[#This Row],[MOB]]),IF(Raw_Data[[#This Row],[MOB]]&lt;6,"0-5 bulan",IF(Raw_Data[[#This Row],[MOB]]&lt;12,"6-11 bulan",IF(Raw_Data[[#This Row],[MOB]]&lt;24,"12-23 bulan","24+ bulan"))),"N/A")</f>
        <v>6-11 bulan</v>
      </c>
    </row>
    <row r="2439" spans="1:37" ht="14.25" customHeight="1" x14ac:dyDescent="0.45">
      <c r="A2439" t="s">
        <v>5559</v>
      </c>
      <c r="B2439" s="64">
        <v>46167</v>
      </c>
      <c r="C2439" s="1" t="str">
        <f t="shared" si="38"/>
        <v>May</v>
      </c>
      <c r="D2439" t="s">
        <v>3154</v>
      </c>
      <c r="E2439" t="s">
        <v>5560</v>
      </c>
      <c r="F2439">
        <v>47</v>
      </c>
      <c r="G2439" t="s">
        <v>40</v>
      </c>
      <c r="H2439" t="s">
        <v>41</v>
      </c>
      <c r="I2439" s="2">
        <v>5840000</v>
      </c>
      <c r="J2439" s="3">
        <f>Raw_Data[[#This Row],[cicilan_per_bulan]]/Raw_Data[[#This Row],[penghasilan_bulanan]]</f>
        <v>0.21602739726027398</v>
      </c>
      <c r="K2439" t="s">
        <v>81</v>
      </c>
      <c r="L2439" t="s">
        <v>82</v>
      </c>
      <c r="M2439" t="s">
        <v>44</v>
      </c>
      <c r="N2439" t="s">
        <v>184</v>
      </c>
      <c r="O2439" t="s">
        <v>122</v>
      </c>
      <c r="P2439" s="2">
        <v>35166000</v>
      </c>
      <c r="Q2439" s="2">
        <v>3517000</v>
      </c>
      <c r="R2439" t="str">
        <f>IF(Raw_Data[[#This Row],[persen_dp]]&lt;15%,"Low",IF(Raw_Data[[#This Row],[persen_dp]]&gt;25%,"High","Medium"))</f>
        <v>Low</v>
      </c>
      <c r="S2439" s="3">
        <v>0.1</v>
      </c>
      <c r="T2439">
        <v>36</v>
      </c>
      <c r="U2439">
        <v>0.14499999999999999</v>
      </c>
      <c r="V2439" s="2">
        <v>1261600</v>
      </c>
      <c r="W2439" s="2">
        <v>45416000</v>
      </c>
      <c r="X2439" t="str">
        <f>IF(OR(Raw_Data[[#This Row],[status_pembayaran]]="Macet",Raw_Data[[#This Row],[status_pembayaran]]="Kurang Lancar"),"Non Performing Loan","Performing")</f>
        <v>Performing</v>
      </c>
      <c r="Y2439" t="s">
        <v>47</v>
      </c>
      <c r="Z2439">
        <v>0</v>
      </c>
      <c r="AA2439">
        <v>0</v>
      </c>
      <c r="AB2439">
        <v>1</v>
      </c>
      <c r="AD2439">
        <f>IF(Raw_Data[[#This Row],[rasio]]&lt;0.2,1,IF(Raw_Data[[#This Row],[rasio]]&lt;0.3,2,IF(Raw_Data[[#This Row],[rasio]]&lt;0.4,3,4)))</f>
        <v>2</v>
      </c>
      <c r="AE2439">
        <f>IF(Raw_Data[[#This Row],[kategori_dp]]="High",1,IF(Raw_Data[[#This Row],[kategori_dp]]="Medium",2,3))</f>
        <v>3</v>
      </c>
      <c r="AF2439">
        <f>IF(Raw_Data[[#This Row],[tenor_bulan]]&lt;=24,1,IF(Raw_Data[[#This Row],[tenor_bulan]]&lt;=36,2,IF(Raw_Data[[#This Row],[tenor_bulan]]&lt;=48,3,4)))</f>
        <v>2</v>
      </c>
      <c r="AG2439">
        <f>IF(Raw_Data[[#This Row],[jumlah_kali_telat]]=0,0,IF(Raw_Data[[#This Row],[jumlah_kali_telat]]&lt;=2,2,4))</f>
        <v>0</v>
      </c>
      <c r="AH2439">
        <f>Raw_Data[[#This Row],[Skor_Rasio]]+Raw_Data[[#This Row],[Skor_DP]]+Raw_Data[[#This Row],[Skor_Tenor]]+Raw_Data[[#This Row],[Skor_Telat]]</f>
        <v>7</v>
      </c>
      <c r="AI2439" t="str">
        <f>IF(Raw_Data[[#This Row],[Risk_Score]]&lt;=6,"Low Risk",IF(Raw_Data[[#This Row],[Risk_Score]]&lt;=8,"Medium Risk","High Risk"))</f>
        <v>Medium Risk</v>
      </c>
      <c r="AJ2439">
        <f ca="1">IFERROR(DATEDIF(Raw_Data[[#This Row],[tanggal_pengajuan]],TODAY(),"m"),"N/A")</f>
        <v>4</v>
      </c>
      <c r="AK2439" t="str">
        <f ca="1">IF(ISNUMBER(Raw_Data[[#This Row],[MOB]]),IF(Raw_Data[[#This Row],[MOB]]&lt;6,"0-5 bulan",IF(Raw_Data[[#This Row],[MOB]]&lt;12,"6-11 bulan",IF(Raw_Data[[#This Row],[MOB]]&lt;24,"12-23 bulan","24+ bulan"))),"N/A")</f>
        <v>0-5 bulan</v>
      </c>
    </row>
    <row r="2440" spans="1:37" ht="14.25" customHeight="1" x14ac:dyDescent="0.45">
      <c r="A2440" t="s">
        <v>5561</v>
      </c>
      <c r="B2440" s="64">
        <v>46267</v>
      </c>
      <c r="C2440" s="1" t="str">
        <f t="shared" si="38"/>
        <v>September</v>
      </c>
      <c r="D2440" t="s">
        <v>451</v>
      </c>
      <c r="E2440" t="s">
        <v>211</v>
      </c>
      <c r="F2440">
        <v>21</v>
      </c>
      <c r="G2440" t="s">
        <v>51</v>
      </c>
      <c r="H2440" t="s">
        <v>101</v>
      </c>
      <c r="I2440" s="2">
        <v>3723000</v>
      </c>
      <c r="J2440" s="3">
        <f>Raw_Data[[#This Row],[cicilan_per_bulan]]/Raw_Data[[#This Row],[penghasilan_bulanan]]</f>
        <v>0.12285791028740263</v>
      </c>
      <c r="K2440" t="s">
        <v>81</v>
      </c>
      <c r="L2440" t="s">
        <v>82</v>
      </c>
      <c r="M2440" t="s">
        <v>55</v>
      </c>
      <c r="N2440" t="s">
        <v>141</v>
      </c>
      <c r="O2440" t="s">
        <v>46</v>
      </c>
      <c r="P2440" s="2">
        <v>23158000</v>
      </c>
      <c r="Q2440" s="2">
        <v>9263000</v>
      </c>
      <c r="R2440" t="str">
        <f>IF(Raw_Data[[#This Row],[persen_dp]]&lt;15%,"Low",IF(Raw_Data[[#This Row],[persen_dp]]&gt;25%,"High","Medium"))</f>
        <v>High</v>
      </c>
      <c r="S2440" s="3">
        <v>0.4</v>
      </c>
      <c r="T2440">
        <v>48</v>
      </c>
      <c r="U2440">
        <v>0.14499999999999999</v>
      </c>
      <c r="V2440" s="2">
        <v>457400</v>
      </c>
      <c r="W2440" s="2">
        <v>21955000</v>
      </c>
      <c r="X2440" t="str">
        <f>IF(OR(Raw_Data[[#This Row],[status_pembayaran]]="Macet",Raw_Data[[#This Row],[status_pembayaran]]="Kurang Lancar"),"Non Performing Loan","Performing")</f>
        <v>Performing</v>
      </c>
      <c r="Y2440" t="s">
        <v>47</v>
      </c>
      <c r="Z2440">
        <v>0</v>
      </c>
      <c r="AA2440">
        <v>0</v>
      </c>
      <c r="AB2440">
        <v>1</v>
      </c>
      <c r="AD2440">
        <f>IF(Raw_Data[[#This Row],[rasio]]&lt;0.2,1,IF(Raw_Data[[#This Row],[rasio]]&lt;0.3,2,IF(Raw_Data[[#This Row],[rasio]]&lt;0.4,3,4)))</f>
        <v>1</v>
      </c>
      <c r="AE2440">
        <f>IF(Raw_Data[[#This Row],[kategori_dp]]="High",1,IF(Raw_Data[[#This Row],[kategori_dp]]="Medium",2,3))</f>
        <v>1</v>
      </c>
      <c r="AF2440">
        <f>IF(Raw_Data[[#This Row],[tenor_bulan]]&lt;=24,1,IF(Raw_Data[[#This Row],[tenor_bulan]]&lt;=36,2,IF(Raw_Data[[#This Row],[tenor_bulan]]&lt;=48,3,4)))</f>
        <v>3</v>
      </c>
      <c r="AG2440">
        <f>IF(Raw_Data[[#This Row],[jumlah_kali_telat]]=0,0,IF(Raw_Data[[#This Row],[jumlah_kali_telat]]&lt;=2,2,4))</f>
        <v>0</v>
      </c>
      <c r="AH2440">
        <f>Raw_Data[[#This Row],[Skor_Rasio]]+Raw_Data[[#This Row],[Skor_DP]]+Raw_Data[[#This Row],[Skor_Tenor]]+Raw_Data[[#This Row],[Skor_Telat]]</f>
        <v>5</v>
      </c>
      <c r="AI2440" t="str">
        <f>IF(Raw_Data[[#This Row],[Risk_Score]]&lt;=6,"Low Risk",IF(Raw_Data[[#This Row],[Risk_Score]]&lt;=8,"Medium Risk","High Risk"))</f>
        <v>Low Risk</v>
      </c>
      <c r="AJ2440">
        <f ca="1">IFERROR(DATEDIF(Raw_Data[[#This Row],[tanggal_pengajuan]],TODAY(),"m"),"N/A")</f>
        <v>1</v>
      </c>
      <c r="AK2440" t="str">
        <f ca="1">IF(ISNUMBER(Raw_Data[[#This Row],[MOB]]),IF(Raw_Data[[#This Row],[MOB]]&lt;6,"0-5 bulan",IF(Raw_Data[[#This Row],[MOB]]&lt;12,"6-11 bulan",IF(Raw_Data[[#This Row],[MOB]]&lt;24,"12-23 bulan","24+ bulan"))),"N/A")</f>
        <v>0-5 bulan</v>
      </c>
    </row>
    <row r="2441" spans="1:37" ht="14.25" customHeight="1" x14ac:dyDescent="0.45">
      <c r="A2441" t="s">
        <v>5562</v>
      </c>
      <c r="B2441" s="64">
        <v>46042</v>
      </c>
      <c r="C2441" s="1" t="str">
        <f t="shared" si="38"/>
        <v>January</v>
      </c>
      <c r="D2441" t="s">
        <v>3203</v>
      </c>
      <c r="E2441" t="s">
        <v>5563</v>
      </c>
      <c r="F2441">
        <v>46</v>
      </c>
      <c r="G2441" t="s">
        <v>51</v>
      </c>
      <c r="H2441" t="s">
        <v>176</v>
      </c>
      <c r="I2441" s="2">
        <v>6358000</v>
      </c>
      <c r="J2441" s="3">
        <f>Raw_Data[[#This Row],[cicilan_per_bulan]]/Raw_Data[[#This Row],[penghasilan_bulanan]]</f>
        <v>0.35663730732934884</v>
      </c>
      <c r="K2441" t="s">
        <v>70</v>
      </c>
      <c r="L2441" t="s">
        <v>71</v>
      </c>
      <c r="M2441" t="s">
        <v>55</v>
      </c>
      <c r="N2441" t="s">
        <v>231</v>
      </c>
      <c r="O2441" t="s">
        <v>232</v>
      </c>
      <c r="P2441" s="2">
        <v>39606000</v>
      </c>
      <c r="Q2441" s="2">
        <v>15842000</v>
      </c>
      <c r="R2441" t="str">
        <f>IF(Raw_Data[[#This Row],[persen_dp]]&lt;15%,"Low",IF(Raw_Data[[#This Row],[persen_dp]]&gt;25%,"High","Medium"))</f>
        <v>High</v>
      </c>
      <c r="S2441" s="3">
        <v>0.4</v>
      </c>
      <c r="T2441">
        <v>12</v>
      </c>
      <c r="U2441">
        <v>0.14499999999999999</v>
      </c>
      <c r="V2441" s="2">
        <v>2267500</v>
      </c>
      <c r="W2441" s="2">
        <v>27210000</v>
      </c>
      <c r="X2441" t="str">
        <f>IF(OR(Raw_Data[[#This Row],[status_pembayaran]]="Macet",Raw_Data[[#This Row],[status_pembayaran]]="Kurang Lancar"),"Non Performing Loan","Performing")</f>
        <v>Performing</v>
      </c>
      <c r="Y2441" t="s">
        <v>47</v>
      </c>
      <c r="Z2441">
        <v>0</v>
      </c>
      <c r="AA2441">
        <v>0</v>
      </c>
      <c r="AB2441">
        <v>1</v>
      </c>
      <c r="AD2441">
        <f>IF(Raw_Data[[#This Row],[rasio]]&lt;0.2,1,IF(Raw_Data[[#This Row],[rasio]]&lt;0.3,2,IF(Raw_Data[[#This Row],[rasio]]&lt;0.4,3,4)))</f>
        <v>3</v>
      </c>
      <c r="AE2441">
        <f>IF(Raw_Data[[#This Row],[kategori_dp]]="High",1,IF(Raw_Data[[#This Row],[kategori_dp]]="Medium",2,3))</f>
        <v>1</v>
      </c>
      <c r="AF2441">
        <f>IF(Raw_Data[[#This Row],[tenor_bulan]]&lt;=24,1,IF(Raw_Data[[#This Row],[tenor_bulan]]&lt;=36,2,IF(Raw_Data[[#This Row],[tenor_bulan]]&lt;=48,3,4)))</f>
        <v>1</v>
      </c>
      <c r="AG2441">
        <f>IF(Raw_Data[[#This Row],[jumlah_kali_telat]]=0,0,IF(Raw_Data[[#This Row],[jumlah_kali_telat]]&lt;=2,2,4))</f>
        <v>0</v>
      </c>
      <c r="AH2441">
        <f>Raw_Data[[#This Row],[Skor_Rasio]]+Raw_Data[[#This Row],[Skor_DP]]+Raw_Data[[#This Row],[Skor_Tenor]]+Raw_Data[[#This Row],[Skor_Telat]]</f>
        <v>5</v>
      </c>
      <c r="AI2441" t="str">
        <f>IF(Raw_Data[[#This Row],[Risk_Score]]&lt;=6,"Low Risk",IF(Raw_Data[[#This Row],[Risk_Score]]&lt;=8,"Medium Risk","High Risk"))</f>
        <v>Low Risk</v>
      </c>
      <c r="AJ2441">
        <f ca="1">IFERROR(DATEDIF(Raw_Data[[#This Row],[tanggal_pengajuan]],TODAY(),"m"),"N/A")</f>
        <v>9</v>
      </c>
      <c r="AK2441" t="str">
        <f ca="1">IF(ISNUMBER(Raw_Data[[#This Row],[MOB]]),IF(Raw_Data[[#This Row],[MOB]]&lt;6,"0-5 bulan",IF(Raw_Data[[#This Row],[MOB]]&lt;12,"6-11 bulan",IF(Raw_Data[[#This Row],[MOB]]&lt;24,"12-23 bulan","24+ bulan"))),"N/A")</f>
        <v>6-11 bulan</v>
      </c>
    </row>
    <row r="2442" spans="1:37" ht="14.25" customHeight="1" x14ac:dyDescent="0.45">
      <c r="A2442" t="s">
        <v>5564</v>
      </c>
      <c r="B2442" s="64">
        <v>46070</v>
      </c>
      <c r="C2442" s="1" t="str">
        <f t="shared" si="38"/>
        <v>February</v>
      </c>
      <c r="D2442" t="s">
        <v>2028</v>
      </c>
      <c r="E2442" t="s">
        <v>5565</v>
      </c>
      <c r="F2442">
        <v>27</v>
      </c>
      <c r="G2442" t="s">
        <v>40</v>
      </c>
      <c r="H2442" t="s">
        <v>101</v>
      </c>
      <c r="I2442" s="2">
        <v>3641000</v>
      </c>
      <c r="J2442" s="3">
        <f>Raw_Data[[#This Row],[cicilan_per_bulan]]/Raw_Data[[#This Row],[penghasilan_bulanan]]</f>
        <v>0.2745948915133205</v>
      </c>
      <c r="K2442" t="s">
        <v>205</v>
      </c>
      <c r="L2442" t="s">
        <v>110</v>
      </c>
      <c r="M2442" t="s">
        <v>290</v>
      </c>
      <c r="N2442" t="s">
        <v>291</v>
      </c>
      <c r="O2442" t="s">
        <v>292</v>
      </c>
      <c r="P2442" s="2">
        <v>38589000</v>
      </c>
      <c r="Q2442" s="2">
        <v>13506000</v>
      </c>
      <c r="R2442" t="str">
        <f>IF(Raw_Data[[#This Row],[persen_dp]]&lt;15%,"Low",IF(Raw_Data[[#This Row],[persen_dp]]&gt;25%,"High","Medium"))</f>
        <v>High</v>
      </c>
      <c r="S2442" s="3">
        <v>0.35</v>
      </c>
      <c r="T2442">
        <v>36</v>
      </c>
      <c r="U2442">
        <v>0.14499999999999999</v>
      </c>
      <c r="V2442" s="2">
        <v>999800</v>
      </c>
      <c r="W2442" s="2">
        <v>35994000</v>
      </c>
      <c r="X2442" t="str">
        <f>IF(OR(Raw_Data[[#This Row],[status_pembayaran]]="Macet",Raw_Data[[#This Row],[status_pembayaran]]="Kurang Lancar"),"Non Performing Loan","Performing")</f>
        <v>Performing</v>
      </c>
      <c r="Y2442" t="s">
        <v>47</v>
      </c>
      <c r="Z2442">
        <v>0</v>
      </c>
      <c r="AA2442">
        <v>0</v>
      </c>
      <c r="AB2442">
        <v>1</v>
      </c>
      <c r="AD2442">
        <f>IF(Raw_Data[[#This Row],[rasio]]&lt;0.2,1,IF(Raw_Data[[#This Row],[rasio]]&lt;0.3,2,IF(Raw_Data[[#This Row],[rasio]]&lt;0.4,3,4)))</f>
        <v>2</v>
      </c>
      <c r="AE2442">
        <f>IF(Raw_Data[[#This Row],[kategori_dp]]="High",1,IF(Raw_Data[[#This Row],[kategori_dp]]="Medium",2,3))</f>
        <v>1</v>
      </c>
      <c r="AF2442">
        <f>IF(Raw_Data[[#This Row],[tenor_bulan]]&lt;=24,1,IF(Raw_Data[[#This Row],[tenor_bulan]]&lt;=36,2,IF(Raw_Data[[#This Row],[tenor_bulan]]&lt;=48,3,4)))</f>
        <v>2</v>
      </c>
      <c r="AG2442">
        <f>IF(Raw_Data[[#This Row],[jumlah_kali_telat]]=0,0,IF(Raw_Data[[#This Row],[jumlah_kali_telat]]&lt;=2,2,4))</f>
        <v>0</v>
      </c>
      <c r="AH2442">
        <f>Raw_Data[[#This Row],[Skor_Rasio]]+Raw_Data[[#This Row],[Skor_DP]]+Raw_Data[[#This Row],[Skor_Tenor]]+Raw_Data[[#This Row],[Skor_Telat]]</f>
        <v>5</v>
      </c>
      <c r="AI2442" t="str">
        <f>IF(Raw_Data[[#This Row],[Risk_Score]]&lt;=6,"Low Risk",IF(Raw_Data[[#This Row],[Risk_Score]]&lt;=8,"Medium Risk","High Risk"))</f>
        <v>Low Risk</v>
      </c>
      <c r="AJ2442">
        <f ca="1">IFERROR(DATEDIF(Raw_Data[[#This Row],[tanggal_pengajuan]],TODAY(),"m"),"N/A")</f>
        <v>8</v>
      </c>
      <c r="AK2442" t="str">
        <f ca="1">IF(ISNUMBER(Raw_Data[[#This Row],[MOB]]),IF(Raw_Data[[#This Row],[MOB]]&lt;6,"0-5 bulan",IF(Raw_Data[[#This Row],[MOB]]&lt;12,"6-11 bulan",IF(Raw_Data[[#This Row],[MOB]]&lt;24,"12-23 bulan","24+ bulan"))),"N/A")</f>
        <v>6-11 bulan</v>
      </c>
    </row>
    <row r="2443" spans="1:37" ht="14.25" customHeight="1" x14ac:dyDescent="0.45">
      <c r="A2443" t="s">
        <v>5566</v>
      </c>
      <c r="B2443" s="64">
        <v>46204</v>
      </c>
      <c r="C2443" s="1" t="str">
        <f t="shared" si="38"/>
        <v>July</v>
      </c>
      <c r="D2443" t="s">
        <v>1066</v>
      </c>
      <c r="E2443" t="s">
        <v>5567</v>
      </c>
      <c r="F2443">
        <v>35</v>
      </c>
      <c r="G2443" t="s">
        <v>51</v>
      </c>
      <c r="H2443" t="s">
        <v>41</v>
      </c>
      <c r="I2443" s="2">
        <v>6174000</v>
      </c>
      <c r="J2443" s="3">
        <f>Raw_Data[[#This Row],[cicilan_per_bulan]]/Raw_Data[[#This Row],[penghasilan_bulanan]]</f>
        <v>0.3266439909297052</v>
      </c>
      <c r="K2443" t="s">
        <v>188</v>
      </c>
      <c r="L2443" t="s">
        <v>154</v>
      </c>
      <c r="M2443" t="s">
        <v>44</v>
      </c>
      <c r="N2443" t="s">
        <v>184</v>
      </c>
      <c r="O2443" t="s">
        <v>122</v>
      </c>
      <c r="P2443" s="2">
        <v>35078000</v>
      </c>
      <c r="Q2443" s="2">
        <v>5262000</v>
      </c>
      <c r="R2443" t="str">
        <f>IF(Raw_Data[[#This Row],[persen_dp]]&lt;15%,"Low",IF(Raw_Data[[#This Row],[persen_dp]]&gt;25%,"High","Medium"))</f>
        <v>Medium</v>
      </c>
      <c r="S2443" s="3">
        <v>0.15</v>
      </c>
      <c r="T2443">
        <v>18</v>
      </c>
      <c r="U2443">
        <v>0.14499999999999999</v>
      </c>
      <c r="V2443" s="2">
        <v>2016700</v>
      </c>
      <c r="W2443" s="2">
        <v>36301000</v>
      </c>
      <c r="X2443" t="str">
        <f>IF(OR(Raw_Data[[#This Row],[status_pembayaran]]="Macet",Raw_Data[[#This Row],[status_pembayaran]]="Kurang Lancar"),"Non Performing Loan","Performing")</f>
        <v>Performing</v>
      </c>
      <c r="Y2443" t="s">
        <v>47</v>
      </c>
      <c r="Z2443">
        <v>0</v>
      </c>
      <c r="AA2443">
        <v>0</v>
      </c>
      <c r="AB2443">
        <v>1</v>
      </c>
      <c r="AC2443" t="s">
        <v>66</v>
      </c>
      <c r="AD2443">
        <f>IF(Raw_Data[[#This Row],[rasio]]&lt;0.2,1,IF(Raw_Data[[#This Row],[rasio]]&lt;0.3,2,IF(Raw_Data[[#This Row],[rasio]]&lt;0.4,3,4)))</f>
        <v>3</v>
      </c>
      <c r="AE2443">
        <f>IF(Raw_Data[[#This Row],[kategori_dp]]="High",1,IF(Raw_Data[[#This Row],[kategori_dp]]="Medium",2,3))</f>
        <v>2</v>
      </c>
      <c r="AF2443">
        <f>IF(Raw_Data[[#This Row],[tenor_bulan]]&lt;=24,1,IF(Raw_Data[[#This Row],[tenor_bulan]]&lt;=36,2,IF(Raw_Data[[#This Row],[tenor_bulan]]&lt;=48,3,4)))</f>
        <v>1</v>
      </c>
      <c r="AG2443">
        <f>IF(Raw_Data[[#This Row],[jumlah_kali_telat]]=0,0,IF(Raw_Data[[#This Row],[jumlah_kali_telat]]&lt;=2,2,4))</f>
        <v>0</v>
      </c>
      <c r="AH2443">
        <f>Raw_Data[[#This Row],[Skor_Rasio]]+Raw_Data[[#This Row],[Skor_DP]]+Raw_Data[[#This Row],[Skor_Tenor]]+Raw_Data[[#This Row],[Skor_Telat]]</f>
        <v>6</v>
      </c>
      <c r="AI2443" t="str">
        <f>IF(Raw_Data[[#This Row],[Risk_Score]]&lt;=6,"Low Risk",IF(Raw_Data[[#This Row],[Risk_Score]]&lt;=8,"Medium Risk","High Risk"))</f>
        <v>Low Risk</v>
      </c>
      <c r="AJ2443">
        <f ca="1">IFERROR(DATEDIF(Raw_Data[[#This Row],[tanggal_pengajuan]],TODAY(),"m"),"N/A")</f>
        <v>3</v>
      </c>
      <c r="AK2443" t="str">
        <f ca="1">IF(ISNUMBER(Raw_Data[[#This Row],[MOB]]),IF(Raw_Data[[#This Row],[MOB]]&lt;6,"0-5 bulan",IF(Raw_Data[[#This Row],[MOB]]&lt;12,"6-11 bulan",IF(Raw_Data[[#This Row],[MOB]]&lt;24,"12-23 bulan","24+ bulan"))),"N/A")</f>
        <v>0-5 bulan</v>
      </c>
    </row>
    <row r="2444" spans="1:37" ht="14.25" customHeight="1" x14ac:dyDescent="0.45">
      <c r="A2444" t="s">
        <v>5568</v>
      </c>
      <c r="B2444" s="64">
        <v>46051</v>
      </c>
      <c r="C2444" s="1" t="str">
        <f t="shared" si="38"/>
        <v>January</v>
      </c>
      <c r="D2444" t="s">
        <v>3468</v>
      </c>
      <c r="E2444" t="s">
        <v>5569</v>
      </c>
      <c r="F2444">
        <v>45</v>
      </c>
      <c r="G2444" t="s">
        <v>40</v>
      </c>
      <c r="H2444" t="s">
        <v>41</v>
      </c>
      <c r="I2444" s="2">
        <v>5262000</v>
      </c>
      <c r="J2444" s="3">
        <f>Raw_Data[[#This Row],[cicilan_per_bulan]]/Raw_Data[[#This Row],[penghasilan_bulanan]]</f>
        <v>8.0938806537438235E-2</v>
      </c>
      <c r="K2444" t="s">
        <v>188</v>
      </c>
      <c r="L2444" t="s">
        <v>154</v>
      </c>
      <c r="M2444" t="s">
        <v>44</v>
      </c>
      <c r="N2444" t="s">
        <v>273</v>
      </c>
      <c r="O2444" t="s">
        <v>274</v>
      </c>
      <c r="P2444" s="2">
        <v>17427000</v>
      </c>
      <c r="Q2444" s="2">
        <v>2614000</v>
      </c>
      <c r="R2444" t="str">
        <f>IF(Raw_Data[[#This Row],[persen_dp]]&lt;15%,"Low",IF(Raw_Data[[#This Row],[persen_dp]]&gt;25%,"High","Medium"))</f>
        <v>Medium</v>
      </c>
      <c r="S2444" s="3">
        <v>0.15</v>
      </c>
      <c r="T2444">
        <v>60</v>
      </c>
      <c r="U2444">
        <v>0.14499999999999999</v>
      </c>
      <c r="V2444" s="2">
        <v>425900</v>
      </c>
      <c r="W2444" s="2">
        <v>25553000</v>
      </c>
      <c r="X2444" t="str">
        <f>IF(OR(Raw_Data[[#This Row],[status_pembayaran]]="Macet",Raw_Data[[#This Row],[status_pembayaran]]="Kurang Lancar"),"Non Performing Loan","Performing")</f>
        <v>Performing</v>
      </c>
      <c r="Y2444" t="s">
        <v>47</v>
      </c>
      <c r="Z2444">
        <v>0</v>
      </c>
      <c r="AA2444">
        <v>0</v>
      </c>
      <c r="AB2444">
        <v>1</v>
      </c>
      <c r="AC2444" t="s">
        <v>58</v>
      </c>
      <c r="AD2444">
        <f>IF(Raw_Data[[#This Row],[rasio]]&lt;0.2,1,IF(Raw_Data[[#This Row],[rasio]]&lt;0.3,2,IF(Raw_Data[[#This Row],[rasio]]&lt;0.4,3,4)))</f>
        <v>1</v>
      </c>
      <c r="AE2444">
        <f>IF(Raw_Data[[#This Row],[kategori_dp]]="High",1,IF(Raw_Data[[#This Row],[kategori_dp]]="Medium",2,3))</f>
        <v>2</v>
      </c>
      <c r="AF2444">
        <f>IF(Raw_Data[[#This Row],[tenor_bulan]]&lt;=24,1,IF(Raw_Data[[#This Row],[tenor_bulan]]&lt;=36,2,IF(Raw_Data[[#This Row],[tenor_bulan]]&lt;=48,3,4)))</f>
        <v>4</v>
      </c>
      <c r="AG2444">
        <f>IF(Raw_Data[[#This Row],[jumlah_kali_telat]]=0,0,IF(Raw_Data[[#This Row],[jumlah_kali_telat]]&lt;=2,2,4))</f>
        <v>0</v>
      </c>
      <c r="AH2444">
        <f>Raw_Data[[#This Row],[Skor_Rasio]]+Raw_Data[[#This Row],[Skor_DP]]+Raw_Data[[#This Row],[Skor_Tenor]]+Raw_Data[[#This Row],[Skor_Telat]]</f>
        <v>7</v>
      </c>
      <c r="AI2444" t="str">
        <f>IF(Raw_Data[[#This Row],[Risk_Score]]&lt;=6,"Low Risk",IF(Raw_Data[[#This Row],[Risk_Score]]&lt;=8,"Medium Risk","High Risk"))</f>
        <v>Medium Risk</v>
      </c>
      <c r="AJ2444">
        <f ca="1">IFERROR(DATEDIF(Raw_Data[[#This Row],[tanggal_pengajuan]],TODAY(),"m"),"N/A")</f>
        <v>8</v>
      </c>
      <c r="AK2444" t="str">
        <f ca="1">IF(ISNUMBER(Raw_Data[[#This Row],[MOB]]),IF(Raw_Data[[#This Row],[MOB]]&lt;6,"0-5 bulan",IF(Raw_Data[[#This Row],[MOB]]&lt;12,"6-11 bulan",IF(Raw_Data[[#This Row],[MOB]]&lt;24,"12-23 bulan","24+ bulan"))),"N/A")</f>
        <v>6-11 bulan</v>
      </c>
    </row>
    <row r="2445" spans="1:37" ht="14.25" customHeight="1" x14ac:dyDescent="0.45">
      <c r="A2445" t="s">
        <v>5570</v>
      </c>
      <c r="B2445" s="64">
        <v>46163</v>
      </c>
      <c r="C2445" s="1" t="str">
        <f t="shared" si="38"/>
        <v>May</v>
      </c>
      <c r="D2445" t="s">
        <v>4563</v>
      </c>
      <c r="E2445" t="s">
        <v>5571</v>
      </c>
      <c r="F2445">
        <v>54</v>
      </c>
      <c r="G2445" t="s">
        <v>51</v>
      </c>
      <c r="H2445" t="s">
        <v>41</v>
      </c>
      <c r="I2445" s="2">
        <v>6101000</v>
      </c>
      <c r="J2445" s="3">
        <f>Raw_Data[[#This Row],[cicilan_per_bulan]]/Raw_Data[[#This Row],[penghasilan_bulanan]]</f>
        <v>0.19364038682183249</v>
      </c>
      <c r="K2445" t="s">
        <v>42</v>
      </c>
      <c r="L2445" t="s">
        <v>43</v>
      </c>
      <c r="M2445" t="s">
        <v>44</v>
      </c>
      <c r="N2445" t="s">
        <v>163</v>
      </c>
      <c r="O2445" t="s">
        <v>46</v>
      </c>
      <c r="P2445" s="2">
        <v>29305000</v>
      </c>
      <c r="Q2445" s="2">
        <v>7326000</v>
      </c>
      <c r="R2445" t="str">
        <f>IF(Raw_Data[[#This Row],[persen_dp]]&lt;15%,"Low",IF(Raw_Data[[#This Row],[persen_dp]]&gt;25%,"High","Medium"))</f>
        <v>Medium</v>
      </c>
      <c r="S2445" s="3">
        <v>0.25</v>
      </c>
      <c r="T2445">
        <v>24</v>
      </c>
      <c r="U2445">
        <v>0.14499999999999999</v>
      </c>
      <c r="V2445" s="2">
        <v>1181400</v>
      </c>
      <c r="W2445" s="2">
        <v>28352000</v>
      </c>
      <c r="X2445" t="str">
        <f>IF(OR(Raw_Data[[#This Row],[status_pembayaran]]="Macet",Raw_Data[[#This Row],[status_pembayaran]]="Kurang Lancar"),"Non Performing Loan","Performing")</f>
        <v>Performing</v>
      </c>
      <c r="Y2445" t="s">
        <v>47</v>
      </c>
      <c r="Z2445">
        <v>0</v>
      </c>
      <c r="AA2445">
        <v>0</v>
      </c>
      <c r="AB2445">
        <v>1</v>
      </c>
      <c r="AD2445">
        <f>IF(Raw_Data[[#This Row],[rasio]]&lt;0.2,1,IF(Raw_Data[[#This Row],[rasio]]&lt;0.3,2,IF(Raw_Data[[#This Row],[rasio]]&lt;0.4,3,4)))</f>
        <v>1</v>
      </c>
      <c r="AE2445">
        <f>IF(Raw_Data[[#This Row],[kategori_dp]]="High",1,IF(Raw_Data[[#This Row],[kategori_dp]]="Medium",2,3))</f>
        <v>2</v>
      </c>
      <c r="AF2445">
        <f>IF(Raw_Data[[#This Row],[tenor_bulan]]&lt;=24,1,IF(Raw_Data[[#This Row],[tenor_bulan]]&lt;=36,2,IF(Raw_Data[[#This Row],[tenor_bulan]]&lt;=48,3,4)))</f>
        <v>1</v>
      </c>
      <c r="AG2445">
        <f>IF(Raw_Data[[#This Row],[jumlah_kali_telat]]=0,0,IF(Raw_Data[[#This Row],[jumlah_kali_telat]]&lt;=2,2,4))</f>
        <v>0</v>
      </c>
      <c r="AH2445">
        <f>Raw_Data[[#This Row],[Skor_Rasio]]+Raw_Data[[#This Row],[Skor_DP]]+Raw_Data[[#This Row],[Skor_Tenor]]+Raw_Data[[#This Row],[Skor_Telat]]</f>
        <v>4</v>
      </c>
      <c r="AI2445" t="str">
        <f>IF(Raw_Data[[#This Row],[Risk_Score]]&lt;=6,"Low Risk",IF(Raw_Data[[#This Row],[Risk_Score]]&lt;=8,"Medium Risk","High Risk"))</f>
        <v>Low Risk</v>
      </c>
      <c r="AJ2445">
        <f ca="1">IFERROR(DATEDIF(Raw_Data[[#This Row],[tanggal_pengajuan]],TODAY(),"m"),"N/A")</f>
        <v>5</v>
      </c>
      <c r="AK2445" t="str">
        <f ca="1">IF(ISNUMBER(Raw_Data[[#This Row],[MOB]]),IF(Raw_Data[[#This Row],[MOB]]&lt;6,"0-5 bulan",IF(Raw_Data[[#This Row],[MOB]]&lt;12,"6-11 bulan",IF(Raw_Data[[#This Row],[MOB]]&lt;24,"12-23 bulan","24+ bulan"))),"N/A")</f>
        <v>0-5 bulan</v>
      </c>
    </row>
    <row r="2446" spans="1:37" ht="14.25" customHeight="1" x14ac:dyDescent="0.45">
      <c r="A2446" t="s">
        <v>5572</v>
      </c>
      <c r="B2446" s="64">
        <v>46066</v>
      </c>
      <c r="C2446" s="1" t="str">
        <f t="shared" si="38"/>
        <v>February</v>
      </c>
      <c r="D2446" t="s">
        <v>3039</v>
      </c>
      <c r="E2446" t="s">
        <v>5573</v>
      </c>
      <c r="F2446">
        <v>46</v>
      </c>
      <c r="G2446" t="s">
        <v>40</v>
      </c>
      <c r="H2446" t="s">
        <v>90</v>
      </c>
      <c r="I2446" s="2">
        <v>4276000</v>
      </c>
      <c r="J2446" s="3">
        <f>Raw_Data[[#This Row],[cicilan_per_bulan]]/Raw_Data[[#This Row],[penghasilan_bulanan]]</f>
        <v>0.14398971000935454</v>
      </c>
      <c r="K2446" t="s">
        <v>167</v>
      </c>
      <c r="L2446" t="s">
        <v>110</v>
      </c>
      <c r="M2446" t="s">
        <v>44</v>
      </c>
      <c r="N2446" t="s">
        <v>273</v>
      </c>
      <c r="O2446" t="s">
        <v>274</v>
      </c>
      <c r="P2446" s="2">
        <v>17623000</v>
      </c>
      <c r="Q2446" s="2">
        <v>6168000</v>
      </c>
      <c r="R2446" t="str">
        <f>IF(Raw_Data[[#This Row],[persen_dp]]&lt;15%,"Low",IF(Raw_Data[[#This Row],[persen_dp]]&gt;25%,"High","Medium"))</f>
        <v>High</v>
      </c>
      <c r="S2446" s="3">
        <v>0.35</v>
      </c>
      <c r="T2446">
        <v>24</v>
      </c>
      <c r="U2446">
        <v>0.14499999999999999</v>
      </c>
      <c r="V2446" s="2">
        <v>615700</v>
      </c>
      <c r="W2446" s="2">
        <v>14777000</v>
      </c>
      <c r="X2446" t="str">
        <f>IF(OR(Raw_Data[[#This Row],[status_pembayaran]]="Macet",Raw_Data[[#This Row],[status_pembayaran]]="Kurang Lancar"),"Non Performing Loan","Performing")</f>
        <v>Performing</v>
      </c>
      <c r="Y2446" t="s">
        <v>47</v>
      </c>
      <c r="Z2446">
        <v>0</v>
      </c>
      <c r="AA2446">
        <v>0</v>
      </c>
      <c r="AB2446">
        <v>1</v>
      </c>
      <c r="AC2446" t="s">
        <v>137</v>
      </c>
      <c r="AD2446">
        <f>IF(Raw_Data[[#This Row],[rasio]]&lt;0.2,1,IF(Raw_Data[[#This Row],[rasio]]&lt;0.3,2,IF(Raw_Data[[#This Row],[rasio]]&lt;0.4,3,4)))</f>
        <v>1</v>
      </c>
      <c r="AE2446">
        <f>IF(Raw_Data[[#This Row],[kategori_dp]]="High",1,IF(Raw_Data[[#This Row],[kategori_dp]]="Medium",2,3))</f>
        <v>1</v>
      </c>
      <c r="AF2446">
        <f>IF(Raw_Data[[#This Row],[tenor_bulan]]&lt;=24,1,IF(Raw_Data[[#This Row],[tenor_bulan]]&lt;=36,2,IF(Raw_Data[[#This Row],[tenor_bulan]]&lt;=48,3,4)))</f>
        <v>1</v>
      </c>
      <c r="AG2446">
        <f>IF(Raw_Data[[#This Row],[jumlah_kali_telat]]=0,0,IF(Raw_Data[[#This Row],[jumlah_kali_telat]]&lt;=2,2,4))</f>
        <v>0</v>
      </c>
      <c r="AH2446">
        <f>Raw_Data[[#This Row],[Skor_Rasio]]+Raw_Data[[#This Row],[Skor_DP]]+Raw_Data[[#This Row],[Skor_Tenor]]+Raw_Data[[#This Row],[Skor_Telat]]</f>
        <v>3</v>
      </c>
      <c r="AI2446" t="str">
        <f>IF(Raw_Data[[#This Row],[Risk_Score]]&lt;=6,"Low Risk",IF(Raw_Data[[#This Row],[Risk_Score]]&lt;=8,"Medium Risk","High Risk"))</f>
        <v>Low Risk</v>
      </c>
      <c r="AJ2446">
        <f ca="1">IFERROR(DATEDIF(Raw_Data[[#This Row],[tanggal_pengajuan]],TODAY(),"m"),"N/A")</f>
        <v>8</v>
      </c>
      <c r="AK2446" t="str">
        <f ca="1">IF(ISNUMBER(Raw_Data[[#This Row],[MOB]]),IF(Raw_Data[[#This Row],[MOB]]&lt;6,"0-5 bulan",IF(Raw_Data[[#This Row],[MOB]]&lt;12,"6-11 bulan",IF(Raw_Data[[#This Row],[MOB]]&lt;24,"12-23 bulan","24+ bulan"))),"N/A")</f>
        <v>6-11 bulan</v>
      </c>
    </row>
    <row r="2447" spans="1:37" ht="14.25" customHeight="1" x14ac:dyDescent="0.45">
      <c r="A2447" t="s">
        <v>5574</v>
      </c>
      <c r="B2447" s="64">
        <v>46047</v>
      </c>
      <c r="C2447" s="1" t="str">
        <f t="shared" si="38"/>
        <v>January</v>
      </c>
      <c r="D2447" t="s">
        <v>1525</v>
      </c>
      <c r="E2447" t="s">
        <v>5575</v>
      </c>
      <c r="F2447">
        <v>44</v>
      </c>
      <c r="G2447" t="s">
        <v>51</v>
      </c>
      <c r="H2447" t="s">
        <v>90</v>
      </c>
      <c r="I2447" s="2">
        <v>4167000</v>
      </c>
      <c r="J2447" s="3">
        <f>Raw_Data[[#This Row],[cicilan_per_bulan]]/Raw_Data[[#This Row],[penghasilan_bulanan]]</f>
        <v>0.35553155747540199</v>
      </c>
      <c r="K2447" t="s">
        <v>286</v>
      </c>
      <c r="L2447" t="s">
        <v>154</v>
      </c>
      <c r="M2447" t="s">
        <v>55</v>
      </c>
      <c r="N2447" t="s">
        <v>231</v>
      </c>
      <c r="O2447" t="s">
        <v>232</v>
      </c>
      <c r="P2447" s="2">
        <v>39376000</v>
      </c>
      <c r="Q2447" s="2">
        <v>11813000</v>
      </c>
      <c r="R2447" t="str">
        <f>IF(Raw_Data[[#This Row],[persen_dp]]&lt;15%,"Low",IF(Raw_Data[[#This Row],[persen_dp]]&gt;25%,"High","Medium"))</f>
        <v>High</v>
      </c>
      <c r="S2447" s="3">
        <v>0.3</v>
      </c>
      <c r="T2447">
        <v>24</v>
      </c>
      <c r="U2447">
        <v>0.14499999999999999</v>
      </c>
      <c r="V2447" s="2">
        <v>1481500</v>
      </c>
      <c r="W2447" s="2">
        <v>35557000</v>
      </c>
      <c r="X2447" t="str">
        <f>IF(OR(Raw_Data[[#This Row],[status_pembayaran]]="Macet",Raw_Data[[#This Row],[status_pembayaran]]="Kurang Lancar"),"Non Performing Loan","Performing")</f>
        <v>Performing</v>
      </c>
      <c r="Y2447" t="s">
        <v>47</v>
      </c>
      <c r="Z2447">
        <v>0</v>
      </c>
      <c r="AA2447">
        <v>0</v>
      </c>
      <c r="AB2447">
        <v>1</v>
      </c>
      <c r="AD2447">
        <f>IF(Raw_Data[[#This Row],[rasio]]&lt;0.2,1,IF(Raw_Data[[#This Row],[rasio]]&lt;0.3,2,IF(Raw_Data[[#This Row],[rasio]]&lt;0.4,3,4)))</f>
        <v>3</v>
      </c>
      <c r="AE2447">
        <f>IF(Raw_Data[[#This Row],[kategori_dp]]="High",1,IF(Raw_Data[[#This Row],[kategori_dp]]="Medium",2,3))</f>
        <v>1</v>
      </c>
      <c r="AF2447">
        <f>IF(Raw_Data[[#This Row],[tenor_bulan]]&lt;=24,1,IF(Raw_Data[[#This Row],[tenor_bulan]]&lt;=36,2,IF(Raw_Data[[#This Row],[tenor_bulan]]&lt;=48,3,4)))</f>
        <v>1</v>
      </c>
      <c r="AG2447">
        <f>IF(Raw_Data[[#This Row],[jumlah_kali_telat]]=0,0,IF(Raw_Data[[#This Row],[jumlah_kali_telat]]&lt;=2,2,4))</f>
        <v>0</v>
      </c>
      <c r="AH2447">
        <f>Raw_Data[[#This Row],[Skor_Rasio]]+Raw_Data[[#This Row],[Skor_DP]]+Raw_Data[[#This Row],[Skor_Tenor]]+Raw_Data[[#This Row],[Skor_Telat]]</f>
        <v>5</v>
      </c>
      <c r="AI2447" t="str">
        <f>IF(Raw_Data[[#This Row],[Risk_Score]]&lt;=6,"Low Risk",IF(Raw_Data[[#This Row],[Risk_Score]]&lt;=8,"Medium Risk","High Risk"))</f>
        <v>Low Risk</v>
      </c>
      <c r="AJ2447">
        <f ca="1">IFERROR(DATEDIF(Raw_Data[[#This Row],[tanggal_pengajuan]],TODAY(),"m"),"N/A")</f>
        <v>8</v>
      </c>
      <c r="AK2447" t="str">
        <f ca="1">IF(ISNUMBER(Raw_Data[[#This Row],[MOB]]),IF(Raw_Data[[#This Row],[MOB]]&lt;6,"0-5 bulan",IF(Raw_Data[[#This Row],[MOB]]&lt;12,"6-11 bulan",IF(Raw_Data[[#This Row],[MOB]]&lt;24,"12-23 bulan","24+ bulan"))),"N/A")</f>
        <v>6-11 bulan</v>
      </c>
    </row>
    <row r="2448" spans="1:37" ht="14.25" customHeight="1" x14ac:dyDescent="0.45">
      <c r="A2448" t="s">
        <v>5576</v>
      </c>
      <c r="B2448" s="64">
        <v>46164</v>
      </c>
      <c r="C2448" s="1" t="str">
        <f t="shared" si="38"/>
        <v>May</v>
      </c>
      <c r="D2448" t="s">
        <v>2050</v>
      </c>
      <c r="E2448" t="s">
        <v>5577</v>
      </c>
      <c r="F2448">
        <v>45</v>
      </c>
      <c r="G2448" t="s">
        <v>51</v>
      </c>
      <c r="H2448" t="s">
        <v>176</v>
      </c>
      <c r="I2448" s="2">
        <v>5213000</v>
      </c>
      <c r="J2448" s="3">
        <f>Raw_Data[[#This Row],[cicilan_per_bulan]]/Raw_Data[[#This Row],[penghasilan_bulanan]]</f>
        <v>0.40182236715902553</v>
      </c>
      <c r="K2448" t="s">
        <v>81</v>
      </c>
      <c r="L2448" t="s">
        <v>82</v>
      </c>
      <c r="M2448" t="s">
        <v>55</v>
      </c>
      <c r="N2448" t="s">
        <v>221</v>
      </c>
      <c r="O2448" t="s">
        <v>159</v>
      </c>
      <c r="P2448" s="2">
        <v>41291000</v>
      </c>
      <c r="Q2448" s="2">
        <v>10323000</v>
      </c>
      <c r="R2448" t="str">
        <f>IF(Raw_Data[[#This Row],[persen_dp]]&lt;15%,"Low",IF(Raw_Data[[#This Row],[persen_dp]]&gt;25%,"High","Medium"))</f>
        <v>Medium</v>
      </c>
      <c r="S2448" s="3">
        <v>0.25</v>
      </c>
      <c r="T2448">
        <v>18</v>
      </c>
      <c r="U2448">
        <v>0.14499999999999999</v>
      </c>
      <c r="V2448" s="2">
        <v>2094700</v>
      </c>
      <c r="W2448" s="2">
        <v>37704000</v>
      </c>
      <c r="X2448" t="str">
        <f>IF(OR(Raw_Data[[#This Row],[status_pembayaran]]="Macet",Raw_Data[[#This Row],[status_pembayaran]]="Kurang Lancar"),"Non Performing Loan","Performing")</f>
        <v>Performing</v>
      </c>
      <c r="Y2448" t="s">
        <v>47</v>
      </c>
      <c r="Z2448">
        <v>0</v>
      </c>
      <c r="AA2448">
        <v>0</v>
      </c>
      <c r="AB2448">
        <v>1</v>
      </c>
      <c r="AC2448" t="s">
        <v>58</v>
      </c>
      <c r="AD2448">
        <f>IF(Raw_Data[[#This Row],[rasio]]&lt;0.2,1,IF(Raw_Data[[#This Row],[rasio]]&lt;0.3,2,IF(Raw_Data[[#This Row],[rasio]]&lt;0.4,3,4)))</f>
        <v>4</v>
      </c>
      <c r="AE2448">
        <f>IF(Raw_Data[[#This Row],[kategori_dp]]="High",1,IF(Raw_Data[[#This Row],[kategori_dp]]="Medium",2,3))</f>
        <v>2</v>
      </c>
      <c r="AF2448">
        <f>IF(Raw_Data[[#This Row],[tenor_bulan]]&lt;=24,1,IF(Raw_Data[[#This Row],[tenor_bulan]]&lt;=36,2,IF(Raw_Data[[#This Row],[tenor_bulan]]&lt;=48,3,4)))</f>
        <v>1</v>
      </c>
      <c r="AG2448">
        <f>IF(Raw_Data[[#This Row],[jumlah_kali_telat]]=0,0,IF(Raw_Data[[#This Row],[jumlah_kali_telat]]&lt;=2,2,4))</f>
        <v>0</v>
      </c>
      <c r="AH2448">
        <f>Raw_Data[[#This Row],[Skor_Rasio]]+Raw_Data[[#This Row],[Skor_DP]]+Raw_Data[[#This Row],[Skor_Tenor]]+Raw_Data[[#This Row],[Skor_Telat]]</f>
        <v>7</v>
      </c>
      <c r="AI2448" t="str">
        <f>IF(Raw_Data[[#This Row],[Risk_Score]]&lt;=6,"Low Risk",IF(Raw_Data[[#This Row],[Risk_Score]]&lt;=8,"Medium Risk","High Risk"))</f>
        <v>Medium Risk</v>
      </c>
      <c r="AJ2448">
        <f ca="1">IFERROR(DATEDIF(Raw_Data[[#This Row],[tanggal_pengajuan]],TODAY(),"m"),"N/A")</f>
        <v>5</v>
      </c>
      <c r="AK2448" t="str">
        <f ca="1">IF(ISNUMBER(Raw_Data[[#This Row],[MOB]]),IF(Raw_Data[[#This Row],[MOB]]&lt;6,"0-5 bulan",IF(Raw_Data[[#This Row],[MOB]]&lt;12,"6-11 bulan",IF(Raw_Data[[#This Row],[MOB]]&lt;24,"12-23 bulan","24+ bulan"))),"N/A")</f>
        <v>0-5 bulan</v>
      </c>
    </row>
    <row r="2449" spans="1:37" ht="14.25" customHeight="1" x14ac:dyDescent="0.45">
      <c r="A2449" t="s">
        <v>5578</v>
      </c>
      <c r="B2449" s="64">
        <v>46116</v>
      </c>
      <c r="C2449" s="1" t="str">
        <f t="shared" si="38"/>
        <v>April</v>
      </c>
      <c r="D2449" t="s">
        <v>710</v>
      </c>
      <c r="E2449" t="s">
        <v>5579</v>
      </c>
      <c r="F2449">
        <v>21</v>
      </c>
      <c r="G2449" t="s">
        <v>40</v>
      </c>
      <c r="H2449" t="s">
        <v>52</v>
      </c>
      <c r="I2449" s="2">
        <v>12262000</v>
      </c>
      <c r="J2449" s="3">
        <f>Raw_Data[[#This Row],[cicilan_per_bulan]]/Raw_Data[[#This Row],[penghasilan_bulanan]]</f>
        <v>0.1095090523568749</v>
      </c>
      <c r="K2449" t="s">
        <v>177</v>
      </c>
      <c r="L2449" t="s">
        <v>154</v>
      </c>
      <c r="M2449" t="s">
        <v>55</v>
      </c>
      <c r="N2449" t="s">
        <v>141</v>
      </c>
      <c r="O2449" t="s">
        <v>46</v>
      </c>
      <c r="P2449" s="2">
        <v>23456000</v>
      </c>
      <c r="Q2449" s="2">
        <v>9383000</v>
      </c>
      <c r="R2449" t="str">
        <f>IF(Raw_Data[[#This Row],[persen_dp]]&lt;15%,"Low",IF(Raw_Data[[#This Row],[persen_dp]]&gt;25%,"High","Medium"))</f>
        <v>High</v>
      </c>
      <c r="S2449" s="3">
        <v>0.4</v>
      </c>
      <c r="T2449">
        <v>12</v>
      </c>
      <c r="U2449">
        <v>0.14499999999999999</v>
      </c>
      <c r="V2449" s="2">
        <v>1342800</v>
      </c>
      <c r="W2449" s="2">
        <v>16114000</v>
      </c>
      <c r="X2449" t="str">
        <f>IF(OR(Raw_Data[[#This Row],[status_pembayaran]]="Macet",Raw_Data[[#This Row],[status_pembayaran]]="Kurang Lancar"),"Non Performing Loan","Performing")</f>
        <v>Performing</v>
      </c>
      <c r="Y2449" t="s">
        <v>47</v>
      </c>
      <c r="Z2449">
        <v>0</v>
      </c>
      <c r="AA2449">
        <v>0</v>
      </c>
      <c r="AB2449">
        <v>1</v>
      </c>
      <c r="AC2449" t="s">
        <v>104</v>
      </c>
      <c r="AD2449">
        <f>IF(Raw_Data[[#This Row],[rasio]]&lt;0.2,1,IF(Raw_Data[[#This Row],[rasio]]&lt;0.3,2,IF(Raw_Data[[#This Row],[rasio]]&lt;0.4,3,4)))</f>
        <v>1</v>
      </c>
      <c r="AE2449">
        <f>IF(Raw_Data[[#This Row],[kategori_dp]]="High",1,IF(Raw_Data[[#This Row],[kategori_dp]]="Medium",2,3))</f>
        <v>1</v>
      </c>
      <c r="AF2449">
        <f>IF(Raw_Data[[#This Row],[tenor_bulan]]&lt;=24,1,IF(Raw_Data[[#This Row],[tenor_bulan]]&lt;=36,2,IF(Raw_Data[[#This Row],[tenor_bulan]]&lt;=48,3,4)))</f>
        <v>1</v>
      </c>
      <c r="AG2449">
        <f>IF(Raw_Data[[#This Row],[jumlah_kali_telat]]=0,0,IF(Raw_Data[[#This Row],[jumlah_kali_telat]]&lt;=2,2,4))</f>
        <v>0</v>
      </c>
      <c r="AH2449">
        <f>Raw_Data[[#This Row],[Skor_Rasio]]+Raw_Data[[#This Row],[Skor_DP]]+Raw_Data[[#This Row],[Skor_Tenor]]+Raw_Data[[#This Row],[Skor_Telat]]</f>
        <v>3</v>
      </c>
      <c r="AI2449" t="str">
        <f>IF(Raw_Data[[#This Row],[Risk_Score]]&lt;=6,"Low Risk",IF(Raw_Data[[#This Row],[Risk_Score]]&lt;=8,"Medium Risk","High Risk"))</f>
        <v>Low Risk</v>
      </c>
      <c r="AJ2449">
        <f ca="1">IFERROR(DATEDIF(Raw_Data[[#This Row],[tanggal_pengajuan]],TODAY(),"m"),"N/A")</f>
        <v>6</v>
      </c>
      <c r="AK2449" t="str">
        <f ca="1">IF(ISNUMBER(Raw_Data[[#This Row],[MOB]]),IF(Raw_Data[[#This Row],[MOB]]&lt;6,"0-5 bulan",IF(Raw_Data[[#This Row],[MOB]]&lt;12,"6-11 bulan",IF(Raw_Data[[#This Row],[MOB]]&lt;24,"12-23 bulan","24+ bulan"))),"N/A")</f>
        <v>6-11 bulan</v>
      </c>
    </row>
    <row r="2450" spans="1:37" ht="14.25" customHeight="1" x14ac:dyDescent="0.45">
      <c r="A2450" t="s">
        <v>5580</v>
      </c>
      <c r="B2450" s="64">
        <v>46149</v>
      </c>
      <c r="C2450" s="1" t="str">
        <f t="shared" si="38"/>
        <v>May</v>
      </c>
      <c r="D2450" t="s">
        <v>492</v>
      </c>
      <c r="E2450" t="s">
        <v>5581</v>
      </c>
      <c r="F2450">
        <v>27</v>
      </c>
      <c r="G2450" t="s">
        <v>40</v>
      </c>
      <c r="H2450" t="s">
        <v>108</v>
      </c>
      <c r="I2450" s="2">
        <v>5946000</v>
      </c>
      <c r="J2450" s="3">
        <f>Raw_Data[[#This Row],[cicilan_per_bulan]]/Raw_Data[[#This Row],[penghasilan_bulanan]]</f>
        <v>0.1412041708711739</v>
      </c>
      <c r="K2450" t="s">
        <v>119</v>
      </c>
      <c r="L2450" t="s">
        <v>120</v>
      </c>
      <c r="M2450" t="s">
        <v>44</v>
      </c>
      <c r="N2450" t="s">
        <v>228</v>
      </c>
      <c r="O2450" t="s">
        <v>57</v>
      </c>
      <c r="P2450" s="2">
        <v>19526000</v>
      </c>
      <c r="Q2450" s="2">
        <v>3905000</v>
      </c>
      <c r="R2450" t="str">
        <f>IF(Raw_Data[[#This Row],[persen_dp]]&lt;15%,"Low",IF(Raw_Data[[#This Row],[persen_dp]]&gt;25%,"High","Medium"))</f>
        <v>Medium</v>
      </c>
      <c r="S2450" s="3">
        <v>0.2</v>
      </c>
      <c r="T2450">
        <v>24</v>
      </c>
      <c r="U2450">
        <v>0.14499999999999999</v>
      </c>
      <c r="V2450" s="2">
        <v>839600</v>
      </c>
      <c r="W2450" s="2">
        <v>20151000</v>
      </c>
      <c r="X2450" t="str">
        <f>IF(OR(Raw_Data[[#This Row],[status_pembayaran]]="Macet",Raw_Data[[#This Row],[status_pembayaran]]="Kurang Lancar"),"Non Performing Loan","Performing")</f>
        <v>Performing</v>
      </c>
      <c r="Y2450" t="s">
        <v>47</v>
      </c>
      <c r="Z2450">
        <v>0</v>
      </c>
      <c r="AA2450">
        <v>0</v>
      </c>
      <c r="AB2450">
        <v>1</v>
      </c>
      <c r="AD2450">
        <f>IF(Raw_Data[[#This Row],[rasio]]&lt;0.2,1,IF(Raw_Data[[#This Row],[rasio]]&lt;0.3,2,IF(Raw_Data[[#This Row],[rasio]]&lt;0.4,3,4)))</f>
        <v>1</v>
      </c>
      <c r="AE2450">
        <f>IF(Raw_Data[[#This Row],[kategori_dp]]="High",1,IF(Raw_Data[[#This Row],[kategori_dp]]="Medium",2,3))</f>
        <v>2</v>
      </c>
      <c r="AF2450">
        <f>IF(Raw_Data[[#This Row],[tenor_bulan]]&lt;=24,1,IF(Raw_Data[[#This Row],[tenor_bulan]]&lt;=36,2,IF(Raw_Data[[#This Row],[tenor_bulan]]&lt;=48,3,4)))</f>
        <v>1</v>
      </c>
      <c r="AG2450">
        <f>IF(Raw_Data[[#This Row],[jumlah_kali_telat]]=0,0,IF(Raw_Data[[#This Row],[jumlah_kali_telat]]&lt;=2,2,4))</f>
        <v>0</v>
      </c>
      <c r="AH2450">
        <f>Raw_Data[[#This Row],[Skor_Rasio]]+Raw_Data[[#This Row],[Skor_DP]]+Raw_Data[[#This Row],[Skor_Tenor]]+Raw_Data[[#This Row],[Skor_Telat]]</f>
        <v>4</v>
      </c>
      <c r="AI2450" t="str">
        <f>IF(Raw_Data[[#This Row],[Risk_Score]]&lt;=6,"Low Risk",IF(Raw_Data[[#This Row],[Risk_Score]]&lt;=8,"Medium Risk","High Risk"))</f>
        <v>Low Risk</v>
      </c>
      <c r="AJ2450">
        <f ca="1">IFERROR(DATEDIF(Raw_Data[[#This Row],[tanggal_pengajuan]],TODAY(),"m"),"N/A")</f>
        <v>5</v>
      </c>
      <c r="AK2450" t="str">
        <f ca="1">IF(ISNUMBER(Raw_Data[[#This Row],[MOB]]),IF(Raw_Data[[#This Row],[MOB]]&lt;6,"0-5 bulan",IF(Raw_Data[[#This Row],[MOB]]&lt;12,"6-11 bulan",IF(Raw_Data[[#This Row],[MOB]]&lt;24,"12-23 bulan","24+ bulan"))),"N/A")</f>
        <v>0-5 bulan</v>
      </c>
    </row>
    <row r="2451" spans="1:37" ht="14.25" customHeight="1" x14ac:dyDescent="0.45">
      <c r="A2451" t="s">
        <v>5582</v>
      </c>
      <c r="B2451" s="64">
        <v>46075</v>
      </c>
      <c r="C2451" s="1" t="str">
        <f t="shared" si="38"/>
        <v>February</v>
      </c>
      <c r="D2451" t="s">
        <v>806</v>
      </c>
      <c r="E2451" t="s">
        <v>5583</v>
      </c>
      <c r="F2451">
        <v>56</v>
      </c>
      <c r="G2451" t="s">
        <v>40</v>
      </c>
      <c r="H2451" t="s">
        <v>108</v>
      </c>
      <c r="I2451" s="2">
        <v>5665000</v>
      </c>
      <c r="J2451" s="3">
        <f>Raw_Data[[#This Row],[cicilan_per_bulan]]/Raw_Data[[#This Row],[penghasilan_bulanan]]</f>
        <v>0.38081200353045014</v>
      </c>
      <c r="K2451" t="s">
        <v>127</v>
      </c>
      <c r="L2451" t="s">
        <v>128</v>
      </c>
      <c r="M2451" t="s">
        <v>44</v>
      </c>
      <c r="N2451" t="s">
        <v>184</v>
      </c>
      <c r="O2451" t="s">
        <v>122</v>
      </c>
      <c r="P2451" s="2">
        <v>37523000</v>
      </c>
      <c r="Q2451" s="2">
        <v>5628000</v>
      </c>
      <c r="R2451" t="str">
        <f>IF(Raw_Data[[#This Row],[persen_dp]]&lt;15%,"Low",IF(Raw_Data[[#This Row],[persen_dp]]&gt;25%,"High","Medium"))</f>
        <v>Medium</v>
      </c>
      <c r="S2451" s="3">
        <v>0.15</v>
      </c>
      <c r="T2451">
        <v>18</v>
      </c>
      <c r="U2451">
        <v>0.14499999999999999</v>
      </c>
      <c r="V2451" s="2">
        <v>2157300</v>
      </c>
      <c r="W2451" s="2">
        <v>38832000</v>
      </c>
      <c r="X2451" t="str">
        <f>IF(OR(Raw_Data[[#This Row],[status_pembayaran]]="Macet",Raw_Data[[#This Row],[status_pembayaran]]="Kurang Lancar"),"Non Performing Loan","Performing")</f>
        <v>Performing</v>
      </c>
      <c r="Y2451" t="s">
        <v>47</v>
      </c>
      <c r="Z2451">
        <v>0</v>
      </c>
      <c r="AA2451">
        <v>0</v>
      </c>
      <c r="AB2451">
        <v>1</v>
      </c>
      <c r="AC2451" t="s">
        <v>104</v>
      </c>
      <c r="AD2451">
        <f>IF(Raw_Data[[#This Row],[rasio]]&lt;0.2,1,IF(Raw_Data[[#This Row],[rasio]]&lt;0.3,2,IF(Raw_Data[[#This Row],[rasio]]&lt;0.4,3,4)))</f>
        <v>3</v>
      </c>
      <c r="AE2451">
        <f>IF(Raw_Data[[#This Row],[kategori_dp]]="High",1,IF(Raw_Data[[#This Row],[kategori_dp]]="Medium",2,3))</f>
        <v>2</v>
      </c>
      <c r="AF2451">
        <f>IF(Raw_Data[[#This Row],[tenor_bulan]]&lt;=24,1,IF(Raw_Data[[#This Row],[tenor_bulan]]&lt;=36,2,IF(Raw_Data[[#This Row],[tenor_bulan]]&lt;=48,3,4)))</f>
        <v>1</v>
      </c>
      <c r="AG2451">
        <f>IF(Raw_Data[[#This Row],[jumlah_kali_telat]]=0,0,IF(Raw_Data[[#This Row],[jumlah_kali_telat]]&lt;=2,2,4))</f>
        <v>0</v>
      </c>
      <c r="AH2451">
        <f>Raw_Data[[#This Row],[Skor_Rasio]]+Raw_Data[[#This Row],[Skor_DP]]+Raw_Data[[#This Row],[Skor_Tenor]]+Raw_Data[[#This Row],[Skor_Telat]]</f>
        <v>6</v>
      </c>
      <c r="AI2451" t="str">
        <f>IF(Raw_Data[[#This Row],[Risk_Score]]&lt;=6,"Low Risk",IF(Raw_Data[[#This Row],[Risk_Score]]&lt;=8,"Medium Risk","High Risk"))</f>
        <v>Low Risk</v>
      </c>
      <c r="AJ2451">
        <f ca="1">IFERROR(DATEDIF(Raw_Data[[#This Row],[tanggal_pengajuan]],TODAY(),"m"),"N/A")</f>
        <v>8</v>
      </c>
      <c r="AK2451" t="str">
        <f ca="1">IF(ISNUMBER(Raw_Data[[#This Row],[MOB]]),IF(Raw_Data[[#This Row],[MOB]]&lt;6,"0-5 bulan",IF(Raw_Data[[#This Row],[MOB]]&lt;12,"6-11 bulan",IF(Raw_Data[[#This Row],[MOB]]&lt;24,"12-23 bulan","24+ bulan"))),"N/A")</f>
        <v>6-11 bulan</v>
      </c>
    </row>
    <row r="2452" spans="1:37" ht="14.25" customHeight="1" x14ac:dyDescent="0.45">
      <c r="A2452" t="s">
        <v>5584</v>
      </c>
      <c r="B2452" s="64">
        <v>46141</v>
      </c>
      <c r="C2452" s="1" t="str">
        <f t="shared" si="38"/>
        <v>April</v>
      </c>
      <c r="D2452" t="s">
        <v>3549</v>
      </c>
      <c r="E2452" t="s">
        <v>5585</v>
      </c>
      <c r="F2452">
        <v>39</v>
      </c>
      <c r="G2452" t="s">
        <v>51</v>
      </c>
      <c r="H2452" t="s">
        <v>41</v>
      </c>
      <c r="I2452" s="2">
        <v>4813000</v>
      </c>
      <c r="J2452" s="3">
        <f>Raw_Data[[#This Row],[cicilan_per_bulan]]/Raw_Data[[#This Row],[penghasilan_bulanan]]</f>
        <v>0.15131934344483691</v>
      </c>
      <c r="K2452" t="s">
        <v>42</v>
      </c>
      <c r="L2452" t="s">
        <v>43</v>
      </c>
      <c r="M2452" t="s">
        <v>55</v>
      </c>
      <c r="N2452" t="s">
        <v>65</v>
      </c>
      <c r="O2452" t="s">
        <v>46</v>
      </c>
      <c r="P2452" s="2">
        <v>28145000</v>
      </c>
      <c r="Q2452" s="2">
        <v>2814000</v>
      </c>
      <c r="R2452" t="str">
        <f>IF(Raw_Data[[#This Row],[persen_dp]]&lt;15%,"Low",IF(Raw_Data[[#This Row],[persen_dp]]&gt;25%,"High","Medium"))</f>
        <v>Low</v>
      </c>
      <c r="S2452" s="3">
        <v>0.1</v>
      </c>
      <c r="T2452">
        <v>60</v>
      </c>
      <c r="U2452">
        <v>0.14499999999999999</v>
      </c>
      <c r="V2452" s="2">
        <v>728300</v>
      </c>
      <c r="W2452" s="2">
        <v>43696000</v>
      </c>
      <c r="X2452" t="str">
        <f>IF(OR(Raw_Data[[#This Row],[status_pembayaran]]="Macet",Raw_Data[[#This Row],[status_pembayaran]]="Kurang Lancar"),"Non Performing Loan","Performing")</f>
        <v>Non Performing Loan</v>
      </c>
      <c r="Y2452" t="s">
        <v>488</v>
      </c>
      <c r="Z2452">
        <v>16</v>
      </c>
      <c r="AA2452">
        <v>1</v>
      </c>
      <c r="AB2452">
        <v>3</v>
      </c>
      <c r="AD2452">
        <f>IF(Raw_Data[[#This Row],[rasio]]&lt;0.2,1,IF(Raw_Data[[#This Row],[rasio]]&lt;0.3,2,IF(Raw_Data[[#This Row],[rasio]]&lt;0.4,3,4)))</f>
        <v>1</v>
      </c>
      <c r="AE2452">
        <f>IF(Raw_Data[[#This Row],[kategori_dp]]="High",1,IF(Raw_Data[[#This Row],[kategori_dp]]="Medium",2,3))</f>
        <v>3</v>
      </c>
      <c r="AF2452">
        <f>IF(Raw_Data[[#This Row],[tenor_bulan]]&lt;=24,1,IF(Raw_Data[[#This Row],[tenor_bulan]]&lt;=36,2,IF(Raw_Data[[#This Row],[tenor_bulan]]&lt;=48,3,4)))</f>
        <v>4</v>
      </c>
      <c r="AG2452">
        <f>IF(Raw_Data[[#This Row],[jumlah_kali_telat]]=0,0,IF(Raw_Data[[#This Row],[jumlah_kali_telat]]&lt;=2,2,4))</f>
        <v>2</v>
      </c>
      <c r="AH2452">
        <f>Raw_Data[[#This Row],[Skor_Rasio]]+Raw_Data[[#This Row],[Skor_DP]]+Raw_Data[[#This Row],[Skor_Tenor]]+Raw_Data[[#This Row],[Skor_Telat]]</f>
        <v>10</v>
      </c>
      <c r="AI2452" t="str">
        <f>IF(Raw_Data[[#This Row],[Risk_Score]]&lt;=6,"Low Risk",IF(Raw_Data[[#This Row],[Risk_Score]]&lt;=8,"Medium Risk","High Risk"))</f>
        <v>High Risk</v>
      </c>
      <c r="AJ2452">
        <f ca="1">IFERROR(DATEDIF(Raw_Data[[#This Row],[tanggal_pengajuan]],TODAY(),"m"),"N/A")</f>
        <v>5</v>
      </c>
      <c r="AK2452" t="str">
        <f ca="1">IF(ISNUMBER(Raw_Data[[#This Row],[MOB]]),IF(Raw_Data[[#This Row],[MOB]]&lt;6,"0-5 bulan",IF(Raw_Data[[#This Row],[MOB]]&lt;12,"6-11 bulan",IF(Raw_Data[[#This Row],[MOB]]&lt;24,"12-23 bulan","24+ bulan"))),"N/A")</f>
        <v>0-5 bulan</v>
      </c>
    </row>
    <row r="2453" spans="1:37" ht="14.25" customHeight="1" x14ac:dyDescent="0.45">
      <c r="A2453" t="s">
        <v>5586</v>
      </c>
      <c r="B2453" s="64">
        <v>46116</v>
      </c>
      <c r="C2453" s="1" t="str">
        <f t="shared" si="38"/>
        <v>April</v>
      </c>
      <c r="D2453" t="s">
        <v>1261</v>
      </c>
      <c r="E2453" t="s">
        <v>5587</v>
      </c>
      <c r="F2453">
        <v>47</v>
      </c>
      <c r="G2453" t="s">
        <v>51</v>
      </c>
      <c r="H2453" t="s">
        <v>41</v>
      </c>
      <c r="I2453" s="2">
        <v>6151000</v>
      </c>
      <c r="J2453" s="3">
        <f>Raw_Data[[#This Row],[cicilan_per_bulan]]/Raw_Data[[#This Row],[penghasilan_bulanan]]</f>
        <v>0.30364168427897903</v>
      </c>
      <c r="K2453" t="s">
        <v>145</v>
      </c>
      <c r="L2453" t="s">
        <v>146</v>
      </c>
      <c r="M2453" t="s">
        <v>44</v>
      </c>
      <c r="N2453" t="s">
        <v>171</v>
      </c>
      <c r="O2453" t="s">
        <v>172</v>
      </c>
      <c r="P2453" s="2">
        <v>43436000</v>
      </c>
      <c r="Q2453" s="2">
        <v>8687000</v>
      </c>
      <c r="R2453" t="str">
        <f>IF(Raw_Data[[#This Row],[persen_dp]]&lt;15%,"Low",IF(Raw_Data[[#This Row],[persen_dp]]&gt;25%,"High","Medium"))</f>
        <v>Medium</v>
      </c>
      <c r="S2453" s="3">
        <v>0.2</v>
      </c>
      <c r="T2453">
        <v>24</v>
      </c>
      <c r="U2453">
        <v>0.14499999999999999</v>
      </c>
      <c r="V2453" s="2">
        <v>1867700</v>
      </c>
      <c r="W2453" s="2">
        <v>44826000</v>
      </c>
      <c r="X2453" t="str">
        <f>IF(OR(Raw_Data[[#This Row],[status_pembayaran]]="Macet",Raw_Data[[#This Row],[status_pembayaran]]="Kurang Lancar"),"Non Performing Loan","Performing")</f>
        <v>Performing</v>
      </c>
      <c r="Y2453" t="s">
        <v>47</v>
      </c>
      <c r="Z2453">
        <v>0</v>
      </c>
      <c r="AA2453">
        <v>0</v>
      </c>
      <c r="AB2453">
        <v>1</v>
      </c>
      <c r="AC2453" t="s">
        <v>58</v>
      </c>
      <c r="AD2453">
        <f>IF(Raw_Data[[#This Row],[rasio]]&lt;0.2,1,IF(Raw_Data[[#This Row],[rasio]]&lt;0.3,2,IF(Raw_Data[[#This Row],[rasio]]&lt;0.4,3,4)))</f>
        <v>3</v>
      </c>
      <c r="AE2453">
        <f>IF(Raw_Data[[#This Row],[kategori_dp]]="High",1,IF(Raw_Data[[#This Row],[kategori_dp]]="Medium",2,3))</f>
        <v>2</v>
      </c>
      <c r="AF2453">
        <f>IF(Raw_Data[[#This Row],[tenor_bulan]]&lt;=24,1,IF(Raw_Data[[#This Row],[tenor_bulan]]&lt;=36,2,IF(Raw_Data[[#This Row],[tenor_bulan]]&lt;=48,3,4)))</f>
        <v>1</v>
      </c>
      <c r="AG2453">
        <f>IF(Raw_Data[[#This Row],[jumlah_kali_telat]]=0,0,IF(Raw_Data[[#This Row],[jumlah_kali_telat]]&lt;=2,2,4))</f>
        <v>0</v>
      </c>
      <c r="AH2453">
        <f>Raw_Data[[#This Row],[Skor_Rasio]]+Raw_Data[[#This Row],[Skor_DP]]+Raw_Data[[#This Row],[Skor_Tenor]]+Raw_Data[[#This Row],[Skor_Telat]]</f>
        <v>6</v>
      </c>
      <c r="AI2453" t="str">
        <f>IF(Raw_Data[[#This Row],[Risk_Score]]&lt;=6,"Low Risk",IF(Raw_Data[[#This Row],[Risk_Score]]&lt;=8,"Medium Risk","High Risk"))</f>
        <v>Low Risk</v>
      </c>
      <c r="AJ2453">
        <f ca="1">IFERROR(DATEDIF(Raw_Data[[#This Row],[tanggal_pengajuan]],TODAY(),"m"),"N/A")</f>
        <v>6</v>
      </c>
      <c r="AK2453" t="str">
        <f ca="1">IF(ISNUMBER(Raw_Data[[#This Row],[MOB]]),IF(Raw_Data[[#This Row],[MOB]]&lt;6,"0-5 bulan",IF(Raw_Data[[#This Row],[MOB]]&lt;12,"6-11 bulan",IF(Raw_Data[[#This Row],[MOB]]&lt;24,"12-23 bulan","24+ bulan"))),"N/A")</f>
        <v>6-11 bulan</v>
      </c>
    </row>
    <row r="2454" spans="1:37" ht="14.25" customHeight="1" x14ac:dyDescent="0.45">
      <c r="A2454" t="s">
        <v>5588</v>
      </c>
      <c r="B2454" s="64">
        <v>46029</v>
      </c>
      <c r="C2454" s="1" t="str">
        <f t="shared" si="38"/>
        <v>January</v>
      </c>
      <c r="D2454" t="s">
        <v>1717</v>
      </c>
      <c r="E2454" t="s">
        <v>5589</v>
      </c>
      <c r="F2454">
        <v>31</v>
      </c>
      <c r="G2454" t="s">
        <v>40</v>
      </c>
      <c r="H2454" t="s">
        <v>41</v>
      </c>
      <c r="I2454" s="2">
        <v>6476000</v>
      </c>
      <c r="J2454" s="3">
        <f>Raw_Data[[#This Row],[cicilan_per_bulan]]/Raw_Data[[#This Row],[penghasilan_bulanan]]</f>
        <v>0.1679431747992588</v>
      </c>
      <c r="K2454" t="s">
        <v>114</v>
      </c>
      <c r="L2454" t="s">
        <v>115</v>
      </c>
      <c r="M2454" t="s">
        <v>44</v>
      </c>
      <c r="N2454" t="s">
        <v>45</v>
      </c>
      <c r="O2454" t="s">
        <v>46</v>
      </c>
      <c r="P2454" s="2">
        <v>24737000</v>
      </c>
      <c r="Q2454" s="2">
        <v>8658000</v>
      </c>
      <c r="R2454" t="str">
        <f>IF(Raw_Data[[#This Row],[persen_dp]]&lt;15%,"Low",IF(Raw_Data[[#This Row],[persen_dp]]&gt;25%,"High","Medium"))</f>
        <v>High</v>
      </c>
      <c r="S2454" s="3">
        <v>0.35</v>
      </c>
      <c r="T2454">
        <v>18</v>
      </c>
      <c r="U2454">
        <v>0.14499999999999999</v>
      </c>
      <c r="V2454" s="2">
        <v>1087600</v>
      </c>
      <c r="W2454" s="2">
        <v>19576000</v>
      </c>
      <c r="X2454" t="str">
        <f>IF(OR(Raw_Data[[#This Row],[status_pembayaran]]="Macet",Raw_Data[[#This Row],[status_pembayaran]]="Kurang Lancar"),"Non Performing Loan","Performing")</f>
        <v>Performing</v>
      </c>
      <c r="Y2454" t="s">
        <v>47</v>
      </c>
      <c r="Z2454">
        <v>0</v>
      </c>
      <c r="AA2454">
        <v>0</v>
      </c>
      <c r="AB2454">
        <v>1</v>
      </c>
      <c r="AD2454">
        <f>IF(Raw_Data[[#This Row],[rasio]]&lt;0.2,1,IF(Raw_Data[[#This Row],[rasio]]&lt;0.3,2,IF(Raw_Data[[#This Row],[rasio]]&lt;0.4,3,4)))</f>
        <v>1</v>
      </c>
      <c r="AE2454">
        <f>IF(Raw_Data[[#This Row],[kategori_dp]]="High",1,IF(Raw_Data[[#This Row],[kategori_dp]]="Medium",2,3))</f>
        <v>1</v>
      </c>
      <c r="AF2454">
        <f>IF(Raw_Data[[#This Row],[tenor_bulan]]&lt;=24,1,IF(Raw_Data[[#This Row],[tenor_bulan]]&lt;=36,2,IF(Raw_Data[[#This Row],[tenor_bulan]]&lt;=48,3,4)))</f>
        <v>1</v>
      </c>
      <c r="AG2454">
        <f>IF(Raw_Data[[#This Row],[jumlah_kali_telat]]=0,0,IF(Raw_Data[[#This Row],[jumlah_kali_telat]]&lt;=2,2,4))</f>
        <v>0</v>
      </c>
      <c r="AH2454">
        <f>Raw_Data[[#This Row],[Skor_Rasio]]+Raw_Data[[#This Row],[Skor_DP]]+Raw_Data[[#This Row],[Skor_Tenor]]+Raw_Data[[#This Row],[Skor_Telat]]</f>
        <v>3</v>
      </c>
      <c r="AI2454" t="str">
        <f>IF(Raw_Data[[#This Row],[Risk_Score]]&lt;=6,"Low Risk",IF(Raw_Data[[#This Row],[Risk_Score]]&lt;=8,"Medium Risk","High Risk"))</f>
        <v>Low Risk</v>
      </c>
      <c r="AJ2454">
        <f ca="1">IFERROR(DATEDIF(Raw_Data[[#This Row],[tanggal_pengajuan]],TODAY(),"m"),"N/A")</f>
        <v>9</v>
      </c>
      <c r="AK2454" t="str">
        <f ca="1">IF(ISNUMBER(Raw_Data[[#This Row],[MOB]]),IF(Raw_Data[[#This Row],[MOB]]&lt;6,"0-5 bulan",IF(Raw_Data[[#This Row],[MOB]]&lt;12,"6-11 bulan",IF(Raw_Data[[#This Row],[MOB]]&lt;24,"12-23 bulan","24+ bulan"))),"N/A")</f>
        <v>6-11 bulan</v>
      </c>
    </row>
    <row r="2455" spans="1:37" ht="14.25" customHeight="1" x14ac:dyDescent="0.45">
      <c r="A2455" t="s">
        <v>5590</v>
      </c>
      <c r="B2455" s="64">
        <v>46063</v>
      </c>
      <c r="C2455" s="1" t="str">
        <f t="shared" si="38"/>
        <v>February</v>
      </c>
      <c r="D2455" t="s">
        <v>403</v>
      </c>
      <c r="E2455" t="s">
        <v>5591</v>
      </c>
      <c r="F2455">
        <v>28</v>
      </c>
      <c r="G2455" t="s">
        <v>40</v>
      </c>
      <c r="H2455" t="s">
        <v>96</v>
      </c>
      <c r="I2455" s="2">
        <v>6169000</v>
      </c>
      <c r="J2455" s="3">
        <f>Raw_Data[[#This Row],[cicilan_per_bulan]]/Raw_Data[[#This Row],[penghasilan_bulanan]]</f>
        <v>0.21624250283676447</v>
      </c>
      <c r="K2455" t="s">
        <v>70</v>
      </c>
      <c r="L2455" t="s">
        <v>71</v>
      </c>
      <c r="M2455" t="s">
        <v>290</v>
      </c>
      <c r="N2455" t="s">
        <v>291</v>
      </c>
      <c r="O2455" t="s">
        <v>292</v>
      </c>
      <c r="P2455" s="2">
        <v>37186000</v>
      </c>
      <c r="Q2455" s="2">
        <v>3719000</v>
      </c>
      <c r="R2455" t="str">
        <f>IF(Raw_Data[[#This Row],[persen_dp]]&lt;15%,"Low",IF(Raw_Data[[#This Row],[persen_dp]]&gt;25%,"High","Medium"))</f>
        <v>Low</v>
      </c>
      <c r="S2455" s="3">
        <v>0.1</v>
      </c>
      <c r="T2455">
        <v>36</v>
      </c>
      <c r="U2455">
        <v>0.14499999999999999</v>
      </c>
      <c r="V2455" s="2">
        <v>1334000</v>
      </c>
      <c r="W2455" s="2">
        <v>48025000</v>
      </c>
      <c r="X2455" t="str">
        <f>IF(OR(Raw_Data[[#This Row],[status_pembayaran]]="Macet",Raw_Data[[#This Row],[status_pembayaran]]="Kurang Lancar"),"Non Performing Loan","Performing")</f>
        <v>Performing</v>
      </c>
      <c r="Y2455" t="s">
        <v>47</v>
      </c>
      <c r="Z2455">
        <v>0</v>
      </c>
      <c r="AA2455">
        <v>0</v>
      </c>
      <c r="AB2455">
        <v>1</v>
      </c>
      <c r="AD2455">
        <f>IF(Raw_Data[[#This Row],[rasio]]&lt;0.2,1,IF(Raw_Data[[#This Row],[rasio]]&lt;0.3,2,IF(Raw_Data[[#This Row],[rasio]]&lt;0.4,3,4)))</f>
        <v>2</v>
      </c>
      <c r="AE2455">
        <f>IF(Raw_Data[[#This Row],[kategori_dp]]="High",1,IF(Raw_Data[[#This Row],[kategori_dp]]="Medium",2,3))</f>
        <v>3</v>
      </c>
      <c r="AF2455">
        <f>IF(Raw_Data[[#This Row],[tenor_bulan]]&lt;=24,1,IF(Raw_Data[[#This Row],[tenor_bulan]]&lt;=36,2,IF(Raw_Data[[#This Row],[tenor_bulan]]&lt;=48,3,4)))</f>
        <v>2</v>
      </c>
      <c r="AG2455">
        <f>IF(Raw_Data[[#This Row],[jumlah_kali_telat]]=0,0,IF(Raw_Data[[#This Row],[jumlah_kali_telat]]&lt;=2,2,4))</f>
        <v>0</v>
      </c>
      <c r="AH2455">
        <f>Raw_Data[[#This Row],[Skor_Rasio]]+Raw_Data[[#This Row],[Skor_DP]]+Raw_Data[[#This Row],[Skor_Tenor]]+Raw_Data[[#This Row],[Skor_Telat]]</f>
        <v>7</v>
      </c>
      <c r="AI2455" t="str">
        <f>IF(Raw_Data[[#This Row],[Risk_Score]]&lt;=6,"Low Risk",IF(Raw_Data[[#This Row],[Risk_Score]]&lt;=8,"Medium Risk","High Risk"))</f>
        <v>Medium Risk</v>
      </c>
      <c r="AJ2455">
        <f ca="1">IFERROR(DATEDIF(Raw_Data[[#This Row],[tanggal_pengajuan]],TODAY(),"m"),"N/A")</f>
        <v>8</v>
      </c>
      <c r="AK2455" t="str">
        <f ca="1">IF(ISNUMBER(Raw_Data[[#This Row],[MOB]]),IF(Raw_Data[[#This Row],[MOB]]&lt;6,"0-5 bulan",IF(Raw_Data[[#This Row],[MOB]]&lt;12,"6-11 bulan",IF(Raw_Data[[#This Row],[MOB]]&lt;24,"12-23 bulan","24+ bulan"))),"N/A")</f>
        <v>6-11 bulan</v>
      </c>
    </row>
    <row r="2456" spans="1:37" ht="14.25" customHeight="1" x14ac:dyDescent="0.45">
      <c r="A2456" t="s">
        <v>5592</v>
      </c>
      <c r="B2456" s="64">
        <v>46297</v>
      </c>
      <c r="C2456" s="1" t="str">
        <f t="shared" si="38"/>
        <v>October</v>
      </c>
      <c r="D2456" t="s">
        <v>917</v>
      </c>
      <c r="E2456" t="s">
        <v>5593</v>
      </c>
      <c r="F2456">
        <v>55</v>
      </c>
      <c r="G2456" t="s">
        <v>40</v>
      </c>
      <c r="H2456" t="s">
        <v>108</v>
      </c>
      <c r="I2456" s="2">
        <v>5440000</v>
      </c>
      <c r="J2456" s="3">
        <f>Raw_Data[[#This Row],[cicilan_per_bulan]]/Raw_Data[[#This Row],[penghasilan_bulanan]]</f>
        <v>0.36056985294117649</v>
      </c>
      <c r="K2456" t="s">
        <v>188</v>
      </c>
      <c r="L2456" t="s">
        <v>154</v>
      </c>
      <c r="M2456" t="s">
        <v>44</v>
      </c>
      <c r="N2456" t="s">
        <v>184</v>
      </c>
      <c r="O2456" t="s">
        <v>122</v>
      </c>
      <c r="P2456" s="2">
        <v>36250000</v>
      </c>
      <c r="Q2456" s="2">
        <v>7250000</v>
      </c>
      <c r="R2456" t="str">
        <f>IF(Raw_Data[[#This Row],[persen_dp]]&lt;15%,"Low",IF(Raw_Data[[#This Row],[persen_dp]]&gt;25%,"High","Medium"))</f>
        <v>Medium</v>
      </c>
      <c r="S2456" s="3">
        <v>0.2</v>
      </c>
      <c r="T2456">
        <v>18</v>
      </c>
      <c r="U2456">
        <v>0.14499999999999999</v>
      </c>
      <c r="V2456" s="2">
        <v>1961500</v>
      </c>
      <c r="W2456" s="2">
        <v>35307000</v>
      </c>
      <c r="X2456" t="str">
        <f>IF(OR(Raw_Data[[#This Row],[status_pembayaran]]="Macet",Raw_Data[[#This Row],[status_pembayaran]]="Kurang Lancar"),"Non Performing Loan","Performing")</f>
        <v>Performing</v>
      </c>
      <c r="Y2456" t="s">
        <v>47</v>
      </c>
      <c r="Z2456">
        <v>0</v>
      </c>
      <c r="AA2456">
        <v>0</v>
      </c>
      <c r="AB2456">
        <v>1</v>
      </c>
      <c r="AC2456" t="s">
        <v>104</v>
      </c>
      <c r="AD2456">
        <f>IF(Raw_Data[[#This Row],[rasio]]&lt;0.2,1,IF(Raw_Data[[#This Row],[rasio]]&lt;0.3,2,IF(Raw_Data[[#This Row],[rasio]]&lt;0.4,3,4)))</f>
        <v>3</v>
      </c>
      <c r="AE2456">
        <f>IF(Raw_Data[[#This Row],[kategori_dp]]="High",1,IF(Raw_Data[[#This Row],[kategori_dp]]="Medium",2,3))</f>
        <v>2</v>
      </c>
      <c r="AF2456">
        <f>IF(Raw_Data[[#This Row],[tenor_bulan]]&lt;=24,1,IF(Raw_Data[[#This Row],[tenor_bulan]]&lt;=36,2,IF(Raw_Data[[#This Row],[tenor_bulan]]&lt;=48,3,4)))</f>
        <v>1</v>
      </c>
      <c r="AG2456">
        <f>IF(Raw_Data[[#This Row],[jumlah_kali_telat]]=0,0,IF(Raw_Data[[#This Row],[jumlah_kali_telat]]&lt;=2,2,4))</f>
        <v>0</v>
      </c>
      <c r="AH2456">
        <f>Raw_Data[[#This Row],[Skor_Rasio]]+Raw_Data[[#This Row],[Skor_DP]]+Raw_Data[[#This Row],[Skor_Tenor]]+Raw_Data[[#This Row],[Skor_Telat]]</f>
        <v>6</v>
      </c>
      <c r="AI2456" t="str">
        <f>IF(Raw_Data[[#This Row],[Risk_Score]]&lt;=6,"Low Risk",IF(Raw_Data[[#This Row],[Risk_Score]]&lt;=8,"Medium Risk","High Risk"))</f>
        <v>Low Risk</v>
      </c>
      <c r="AJ2456">
        <f ca="1">IFERROR(DATEDIF(Raw_Data[[#This Row],[tanggal_pengajuan]],TODAY(),"m"),"N/A")</f>
        <v>0</v>
      </c>
      <c r="AK2456" t="str">
        <f ca="1">IF(ISNUMBER(Raw_Data[[#This Row],[MOB]]),IF(Raw_Data[[#This Row],[MOB]]&lt;6,"0-5 bulan",IF(Raw_Data[[#This Row],[MOB]]&lt;12,"6-11 bulan",IF(Raw_Data[[#This Row],[MOB]]&lt;24,"12-23 bulan","24+ bulan"))),"N/A")</f>
        <v>0-5 bulan</v>
      </c>
    </row>
    <row r="2457" spans="1:37" ht="14.25" customHeight="1" x14ac:dyDescent="0.45">
      <c r="A2457" t="s">
        <v>5594</v>
      </c>
      <c r="B2457" s="64">
        <v>46166</v>
      </c>
      <c r="C2457" s="1" t="str">
        <f t="shared" si="38"/>
        <v>May</v>
      </c>
      <c r="D2457" t="s">
        <v>301</v>
      </c>
      <c r="E2457" t="s">
        <v>5595</v>
      </c>
      <c r="F2457">
        <v>52</v>
      </c>
      <c r="G2457" t="s">
        <v>51</v>
      </c>
      <c r="H2457" t="s">
        <v>52</v>
      </c>
      <c r="I2457" s="2">
        <v>4812000</v>
      </c>
      <c r="J2457" s="3">
        <f>Raw_Data[[#This Row],[cicilan_per_bulan]]/Raw_Data[[#This Row],[penghasilan_bulanan]]</f>
        <v>0.22067747298420615</v>
      </c>
      <c r="K2457" t="s">
        <v>127</v>
      </c>
      <c r="L2457" t="s">
        <v>128</v>
      </c>
      <c r="M2457" t="s">
        <v>44</v>
      </c>
      <c r="N2457" t="s">
        <v>158</v>
      </c>
      <c r="O2457" t="s">
        <v>159</v>
      </c>
      <c r="P2457" s="2">
        <v>30396000</v>
      </c>
      <c r="Q2457" s="2">
        <v>10639000</v>
      </c>
      <c r="R2457" t="str">
        <f>IF(Raw_Data[[#This Row],[persen_dp]]&lt;15%,"Low",IF(Raw_Data[[#This Row],[persen_dp]]&gt;25%,"High","Medium"))</f>
        <v>High</v>
      </c>
      <c r="S2457" s="3">
        <v>0.35</v>
      </c>
      <c r="T2457">
        <v>24</v>
      </c>
      <c r="U2457">
        <v>0.14499999999999999</v>
      </c>
      <c r="V2457" s="2">
        <v>1061900</v>
      </c>
      <c r="W2457" s="2">
        <v>25487000</v>
      </c>
      <c r="X2457" t="str">
        <f>IF(OR(Raw_Data[[#This Row],[status_pembayaran]]="Macet",Raw_Data[[#This Row],[status_pembayaran]]="Kurang Lancar"),"Non Performing Loan","Performing")</f>
        <v>Performing</v>
      </c>
      <c r="Y2457" t="s">
        <v>47</v>
      </c>
      <c r="Z2457">
        <v>0</v>
      </c>
      <c r="AA2457">
        <v>0</v>
      </c>
      <c r="AB2457">
        <v>1</v>
      </c>
      <c r="AC2457" t="s">
        <v>58</v>
      </c>
      <c r="AD2457">
        <f>IF(Raw_Data[[#This Row],[rasio]]&lt;0.2,1,IF(Raw_Data[[#This Row],[rasio]]&lt;0.3,2,IF(Raw_Data[[#This Row],[rasio]]&lt;0.4,3,4)))</f>
        <v>2</v>
      </c>
      <c r="AE2457">
        <f>IF(Raw_Data[[#This Row],[kategori_dp]]="High",1,IF(Raw_Data[[#This Row],[kategori_dp]]="Medium",2,3))</f>
        <v>1</v>
      </c>
      <c r="AF2457">
        <f>IF(Raw_Data[[#This Row],[tenor_bulan]]&lt;=24,1,IF(Raw_Data[[#This Row],[tenor_bulan]]&lt;=36,2,IF(Raw_Data[[#This Row],[tenor_bulan]]&lt;=48,3,4)))</f>
        <v>1</v>
      </c>
      <c r="AG2457">
        <f>IF(Raw_Data[[#This Row],[jumlah_kali_telat]]=0,0,IF(Raw_Data[[#This Row],[jumlah_kali_telat]]&lt;=2,2,4))</f>
        <v>0</v>
      </c>
      <c r="AH2457">
        <f>Raw_Data[[#This Row],[Skor_Rasio]]+Raw_Data[[#This Row],[Skor_DP]]+Raw_Data[[#This Row],[Skor_Tenor]]+Raw_Data[[#This Row],[Skor_Telat]]</f>
        <v>4</v>
      </c>
      <c r="AI2457" t="str">
        <f>IF(Raw_Data[[#This Row],[Risk_Score]]&lt;=6,"Low Risk",IF(Raw_Data[[#This Row],[Risk_Score]]&lt;=8,"Medium Risk","High Risk"))</f>
        <v>Low Risk</v>
      </c>
      <c r="AJ2457">
        <f ca="1">IFERROR(DATEDIF(Raw_Data[[#This Row],[tanggal_pengajuan]],TODAY(),"m"),"N/A")</f>
        <v>4</v>
      </c>
      <c r="AK2457" t="str">
        <f ca="1">IF(ISNUMBER(Raw_Data[[#This Row],[MOB]]),IF(Raw_Data[[#This Row],[MOB]]&lt;6,"0-5 bulan",IF(Raw_Data[[#This Row],[MOB]]&lt;12,"6-11 bulan",IF(Raw_Data[[#This Row],[MOB]]&lt;24,"12-23 bulan","24+ bulan"))),"N/A")</f>
        <v>0-5 bulan</v>
      </c>
    </row>
    <row r="2458" spans="1:37" ht="14.25" customHeight="1" x14ac:dyDescent="0.45">
      <c r="A2458" t="s">
        <v>5596</v>
      </c>
      <c r="B2458" s="64">
        <v>46102</v>
      </c>
      <c r="C2458" s="1" t="str">
        <f t="shared" si="38"/>
        <v>March</v>
      </c>
      <c r="D2458" t="s">
        <v>518</v>
      </c>
      <c r="E2458" t="s">
        <v>5597</v>
      </c>
      <c r="F2458">
        <v>40</v>
      </c>
      <c r="G2458" t="s">
        <v>40</v>
      </c>
      <c r="H2458" t="s">
        <v>41</v>
      </c>
      <c r="I2458" s="2">
        <v>7817000</v>
      </c>
      <c r="J2458" s="3">
        <f>Raw_Data[[#This Row],[cicilan_per_bulan]]/Raw_Data[[#This Row],[penghasilan_bulanan]]</f>
        <v>0.27870026864526032</v>
      </c>
      <c r="K2458" t="s">
        <v>42</v>
      </c>
      <c r="L2458" t="s">
        <v>43</v>
      </c>
      <c r="M2458" t="s">
        <v>44</v>
      </c>
      <c r="N2458" t="s">
        <v>45</v>
      </c>
      <c r="O2458" t="s">
        <v>46</v>
      </c>
      <c r="P2458" s="2">
        <v>25370000</v>
      </c>
      <c r="Q2458" s="2">
        <v>2537000</v>
      </c>
      <c r="R2458" t="str">
        <f>IF(Raw_Data[[#This Row],[persen_dp]]&lt;15%,"Low",IF(Raw_Data[[#This Row],[persen_dp]]&gt;25%,"High","Medium"))</f>
        <v>Low</v>
      </c>
      <c r="S2458" s="3">
        <v>0.1</v>
      </c>
      <c r="T2458">
        <v>12</v>
      </c>
      <c r="U2458">
        <v>0.14499999999999999</v>
      </c>
      <c r="V2458" s="2">
        <v>2178600</v>
      </c>
      <c r="W2458" s="2">
        <v>26144000</v>
      </c>
      <c r="X2458" t="str">
        <f>IF(OR(Raw_Data[[#This Row],[status_pembayaran]]="Macet",Raw_Data[[#This Row],[status_pembayaran]]="Kurang Lancar"),"Non Performing Loan","Performing")</f>
        <v>Performing</v>
      </c>
      <c r="Y2458" t="s">
        <v>47</v>
      </c>
      <c r="Z2458">
        <v>0</v>
      </c>
      <c r="AA2458">
        <v>0</v>
      </c>
      <c r="AB2458">
        <v>1</v>
      </c>
      <c r="AD2458">
        <f>IF(Raw_Data[[#This Row],[rasio]]&lt;0.2,1,IF(Raw_Data[[#This Row],[rasio]]&lt;0.3,2,IF(Raw_Data[[#This Row],[rasio]]&lt;0.4,3,4)))</f>
        <v>2</v>
      </c>
      <c r="AE2458">
        <f>IF(Raw_Data[[#This Row],[kategori_dp]]="High",1,IF(Raw_Data[[#This Row],[kategori_dp]]="Medium",2,3))</f>
        <v>3</v>
      </c>
      <c r="AF2458">
        <f>IF(Raw_Data[[#This Row],[tenor_bulan]]&lt;=24,1,IF(Raw_Data[[#This Row],[tenor_bulan]]&lt;=36,2,IF(Raw_Data[[#This Row],[tenor_bulan]]&lt;=48,3,4)))</f>
        <v>1</v>
      </c>
      <c r="AG2458">
        <f>IF(Raw_Data[[#This Row],[jumlah_kali_telat]]=0,0,IF(Raw_Data[[#This Row],[jumlah_kali_telat]]&lt;=2,2,4))</f>
        <v>0</v>
      </c>
      <c r="AH2458">
        <f>Raw_Data[[#This Row],[Skor_Rasio]]+Raw_Data[[#This Row],[Skor_DP]]+Raw_Data[[#This Row],[Skor_Tenor]]+Raw_Data[[#This Row],[Skor_Telat]]</f>
        <v>6</v>
      </c>
      <c r="AI2458" t="str">
        <f>IF(Raw_Data[[#This Row],[Risk_Score]]&lt;=6,"Low Risk",IF(Raw_Data[[#This Row],[Risk_Score]]&lt;=8,"Medium Risk","High Risk"))</f>
        <v>Low Risk</v>
      </c>
      <c r="AJ2458">
        <f ca="1">IFERROR(DATEDIF(Raw_Data[[#This Row],[tanggal_pengajuan]],TODAY(),"m"),"N/A")</f>
        <v>7</v>
      </c>
      <c r="AK2458" t="str">
        <f ca="1">IF(ISNUMBER(Raw_Data[[#This Row],[MOB]]),IF(Raw_Data[[#This Row],[MOB]]&lt;6,"0-5 bulan",IF(Raw_Data[[#This Row],[MOB]]&lt;12,"6-11 bulan",IF(Raw_Data[[#This Row],[MOB]]&lt;24,"12-23 bulan","24+ bulan"))),"N/A")</f>
        <v>6-11 bulan</v>
      </c>
    </row>
    <row r="2459" spans="1:37" ht="14.25" customHeight="1" x14ac:dyDescent="0.45">
      <c r="A2459" t="s">
        <v>5598</v>
      </c>
      <c r="B2459" s="64">
        <v>46027</v>
      </c>
      <c r="C2459" s="1" t="str">
        <f t="shared" si="38"/>
        <v>January</v>
      </c>
      <c r="D2459" t="s">
        <v>506</v>
      </c>
      <c r="E2459" t="s">
        <v>5599</v>
      </c>
      <c r="F2459">
        <v>29</v>
      </c>
      <c r="G2459" t="s">
        <v>40</v>
      </c>
      <c r="H2459" t="s">
        <v>52</v>
      </c>
      <c r="I2459" s="2">
        <v>11251000</v>
      </c>
      <c r="J2459" s="3">
        <f>Raw_Data[[#This Row],[cicilan_per_bulan]]/Raw_Data[[#This Row],[penghasilan_bulanan]]</f>
        <v>0.18135276864278732</v>
      </c>
      <c r="K2459" t="s">
        <v>53</v>
      </c>
      <c r="L2459" t="s">
        <v>54</v>
      </c>
      <c r="M2459" t="s">
        <v>55</v>
      </c>
      <c r="N2459" t="s">
        <v>395</v>
      </c>
      <c r="O2459" t="s">
        <v>396</v>
      </c>
      <c r="P2459" s="2">
        <v>58401000</v>
      </c>
      <c r="Q2459" s="2">
        <v>20440000</v>
      </c>
      <c r="R2459" t="str">
        <f>IF(Raw_Data[[#This Row],[persen_dp]]&lt;15%,"Low",IF(Raw_Data[[#This Row],[persen_dp]]&gt;25%,"High","Medium"))</f>
        <v>High</v>
      </c>
      <c r="S2459" s="3">
        <v>0.35</v>
      </c>
      <c r="T2459">
        <v>24</v>
      </c>
      <c r="U2459">
        <v>0.14499999999999999</v>
      </c>
      <c r="V2459" s="2">
        <v>2040400</v>
      </c>
      <c r="W2459" s="2">
        <v>48969000</v>
      </c>
      <c r="X2459" t="str">
        <f>IF(OR(Raw_Data[[#This Row],[status_pembayaran]]="Macet",Raw_Data[[#This Row],[status_pembayaran]]="Kurang Lancar"),"Non Performing Loan","Performing")</f>
        <v>Performing</v>
      </c>
      <c r="Y2459" t="s">
        <v>47</v>
      </c>
      <c r="Z2459">
        <v>0</v>
      </c>
      <c r="AA2459">
        <v>0</v>
      </c>
      <c r="AB2459">
        <v>1</v>
      </c>
      <c r="AD2459">
        <f>IF(Raw_Data[[#This Row],[rasio]]&lt;0.2,1,IF(Raw_Data[[#This Row],[rasio]]&lt;0.3,2,IF(Raw_Data[[#This Row],[rasio]]&lt;0.4,3,4)))</f>
        <v>1</v>
      </c>
      <c r="AE2459">
        <f>IF(Raw_Data[[#This Row],[kategori_dp]]="High",1,IF(Raw_Data[[#This Row],[kategori_dp]]="Medium",2,3))</f>
        <v>1</v>
      </c>
      <c r="AF2459">
        <f>IF(Raw_Data[[#This Row],[tenor_bulan]]&lt;=24,1,IF(Raw_Data[[#This Row],[tenor_bulan]]&lt;=36,2,IF(Raw_Data[[#This Row],[tenor_bulan]]&lt;=48,3,4)))</f>
        <v>1</v>
      </c>
      <c r="AG2459">
        <f>IF(Raw_Data[[#This Row],[jumlah_kali_telat]]=0,0,IF(Raw_Data[[#This Row],[jumlah_kali_telat]]&lt;=2,2,4))</f>
        <v>0</v>
      </c>
      <c r="AH2459">
        <f>Raw_Data[[#This Row],[Skor_Rasio]]+Raw_Data[[#This Row],[Skor_DP]]+Raw_Data[[#This Row],[Skor_Tenor]]+Raw_Data[[#This Row],[Skor_Telat]]</f>
        <v>3</v>
      </c>
      <c r="AI2459" t="str">
        <f>IF(Raw_Data[[#This Row],[Risk_Score]]&lt;=6,"Low Risk",IF(Raw_Data[[#This Row],[Risk_Score]]&lt;=8,"Medium Risk","High Risk"))</f>
        <v>Low Risk</v>
      </c>
      <c r="AJ2459">
        <f ca="1">IFERROR(DATEDIF(Raw_Data[[#This Row],[tanggal_pengajuan]],TODAY(),"m"),"N/A")</f>
        <v>9</v>
      </c>
      <c r="AK2459" t="str">
        <f ca="1">IF(ISNUMBER(Raw_Data[[#This Row],[MOB]]),IF(Raw_Data[[#This Row],[MOB]]&lt;6,"0-5 bulan",IF(Raw_Data[[#This Row],[MOB]]&lt;12,"6-11 bulan",IF(Raw_Data[[#This Row],[MOB]]&lt;24,"12-23 bulan","24+ bulan"))),"N/A")</f>
        <v>6-11 bulan</v>
      </c>
    </row>
    <row r="2460" spans="1:37" ht="14.25" customHeight="1" x14ac:dyDescent="0.45">
      <c r="A2460" t="s">
        <v>5600</v>
      </c>
      <c r="B2460" s="64">
        <v>46155</v>
      </c>
      <c r="C2460" s="1" t="str">
        <f t="shared" si="38"/>
        <v>May</v>
      </c>
      <c r="D2460" t="s">
        <v>941</v>
      </c>
      <c r="E2460" t="s">
        <v>5601</v>
      </c>
      <c r="F2460">
        <v>40</v>
      </c>
      <c r="G2460" t="s">
        <v>51</v>
      </c>
      <c r="H2460" t="s">
        <v>101</v>
      </c>
      <c r="I2460" s="2">
        <v>4344000</v>
      </c>
      <c r="J2460" s="3">
        <f>Raw_Data[[#This Row],[cicilan_per_bulan]]/Raw_Data[[#This Row],[penghasilan_bulanan]]</f>
        <v>0.25046040515653778</v>
      </c>
      <c r="K2460" t="s">
        <v>205</v>
      </c>
      <c r="L2460" t="s">
        <v>110</v>
      </c>
      <c r="M2460" t="s">
        <v>44</v>
      </c>
      <c r="N2460" t="s">
        <v>171</v>
      </c>
      <c r="O2460" t="s">
        <v>172</v>
      </c>
      <c r="P2460" s="2">
        <v>41316000</v>
      </c>
      <c r="Q2460" s="2">
        <v>8263000</v>
      </c>
      <c r="R2460" t="str">
        <f>IF(Raw_Data[[#This Row],[persen_dp]]&lt;15%,"Low",IF(Raw_Data[[#This Row],[persen_dp]]&gt;25%,"High","Medium"))</f>
        <v>Medium</v>
      </c>
      <c r="S2460" s="3">
        <v>0.2</v>
      </c>
      <c r="T2460">
        <v>48</v>
      </c>
      <c r="U2460">
        <v>0.14499999999999999</v>
      </c>
      <c r="V2460" s="2">
        <v>1088000</v>
      </c>
      <c r="W2460" s="2">
        <v>52224000</v>
      </c>
      <c r="X2460" t="str">
        <f>IF(OR(Raw_Data[[#This Row],[status_pembayaran]]="Macet",Raw_Data[[#This Row],[status_pembayaran]]="Kurang Lancar"),"Non Performing Loan","Performing")</f>
        <v>Performing</v>
      </c>
      <c r="Y2460" t="s">
        <v>47</v>
      </c>
      <c r="Z2460">
        <v>0</v>
      </c>
      <c r="AA2460">
        <v>0</v>
      </c>
      <c r="AB2460">
        <v>1</v>
      </c>
      <c r="AD2460">
        <f>IF(Raw_Data[[#This Row],[rasio]]&lt;0.2,1,IF(Raw_Data[[#This Row],[rasio]]&lt;0.3,2,IF(Raw_Data[[#This Row],[rasio]]&lt;0.4,3,4)))</f>
        <v>2</v>
      </c>
      <c r="AE2460">
        <f>IF(Raw_Data[[#This Row],[kategori_dp]]="High",1,IF(Raw_Data[[#This Row],[kategori_dp]]="Medium",2,3))</f>
        <v>2</v>
      </c>
      <c r="AF2460">
        <f>IF(Raw_Data[[#This Row],[tenor_bulan]]&lt;=24,1,IF(Raw_Data[[#This Row],[tenor_bulan]]&lt;=36,2,IF(Raw_Data[[#This Row],[tenor_bulan]]&lt;=48,3,4)))</f>
        <v>3</v>
      </c>
      <c r="AG2460">
        <f>IF(Raw_Data[[#This Row],[jumlah_kali_telat]]=0,0,IF(Raw_Data[[#This Row],[jumlah_kali_telat]]&lt;=2,2,4))</f>
        <v>0</v>
      </c>
      <c r="AH2460">
        <f>Raw_Data[[#This Row],[Skor_Rasio]]+Raw_Data[[#This Row],[Skor_DP]]+Raw_Data[[#This Row],[Skor_Tenor]]+Raw_Data[[#This Row],[Skor_Telat]]</f>
        <v>7</v>
      </c>
      <c r="AI2460" t="str">
        <f>IF(Raw_Data[[#This Row],[Risk_Score]]&lt;=6,"Low Risk",IF(Raw_Data[[#This Row],[Risk_Score]]&lt;=8,"Medium Risk","High Risk"))</f>
        <v>Medium Risk</v>
      </c>
      <c r="AJ2460">
        <f ca="1">IFERROR(DATEDIF(Raw_Data[[#This Row],[tanggal_pengajuan]],TODAY(),"m"),"N/A")</f>
        <v>5</v>
      </c>
      <c r="AK2460" t="str">
        <f ca="1">IF(ISNUMBER(Raw_Data[[#This Row],[MOB]]),IF(Raw_Data[[#This Row],[MOB]]&lt;6,"0-5 bulan",IF(Raw_Data[[#This Row],[MOB]]&lt;12,"6-11 bulan",IF(Raw_Data[[#This Row],[MOB]]&lt;24,"12-23 bulan","24+ bulan"))),"N/A")</f>
        <v>0-5 bulan</v>
      </c>
    </row>
    <row r="2461" spans="1:37" ht="14.25" customHeight="1" x14ac:dyDescent="0.45">
      <c r="A2461" t="s">
        <v>5602</v>
      </c>
      <c r="B2461" s="64">
        <v>46025</v>
      </c>
      <c r="C2461" s="1" t="str">
        <f t="shared" si="38"/>
        <v>January</v>
      </c>
      <c r="D2461" t="s">
        <v>588</v>
      </c>
      <c r="E2461" t="s">
        <v>5603</v>
      </c>
      <c r="F2461">
        <v>55</v>
      </c>
      <c r="G2461" t="s">
        <v>51</v>
      </c>
      <c r="H2461" t="s">
        <v>41</v>
      </c>
      <c r="I2461" s="2">
        <v>7450000</v>
      </c>
      <c r="J2461" s="3">
        <f>Raw_Data[[#This Row],[cicilan_per_bulan]]/Raw_Data[[#This Row],[penghasilan_bulanan]]</f>
        <v>0.11311409395973154</v>
      </c>
      <c r="K2461" t="s">
        <v>53</v>
      </c>
      <c r="L2461" t="s">
        <v>54</v>
      </c>
      <c r="M2461" t="s">
        <v>44</v>
      </c>
      <c r="N2461" t="s">
        <v>273</v>
      </c>
      <c r="O2461" t="s">
        <v>274</v>
      </c>
      <c r="P2461" s="2">
        <v>18445000</v>
      </c>
      <c r="Q2461" s="2">
        <v>2767000</v>
      </c>
      <c r="R2461" t="str">
        <f>IF(Raw_Data[[#This Row],[persen_dp]]&lt;15%,"Low",IF(Raw_Data[[#This Row],[persen_dp]]&gt;25%,"High","Medium"))</f>
        <v>Medium</v>
      </c>
      <c r="S2461" s="3">
        <v>0.15</v>
      </c>
      <c r="T2461">
        <v>24</v>
      </c>
      <c r="U2461">
        <v>0.14499999999999999</v>
      </c>
      <c r="V2461" s="2">
        <v>842700</v>
      </c>
      <c r="W2461" s="2">
        <v>20225000</v>
      </c>
      <c r="X2461" t="str">
        <f>IF(OR(Raw_Data[[#This Row],[status_pembayaran]]="Macet",Raw_Data[[#This Row],[status_pembayaran]]="Kurang Lancar"),"Non Performing Loan","Performing")</f>
        <v>Performing</v>
      </c>
      <c r="Y2461" t="s">
        <v>317</v>
      </c>
      <c r="Z2461">
        <v>0</v>
      </c>
      <c r="AA2461">
        <v>0</v>
      </c>
      <c r="AB2461">
        <v>0</v>
      </c>
      <c r="AC2461" t="s">
        <v>137</v>
      </c>
      <c r="AD2461">
        <f>IF(Raw_Data[[#This Row],[rasio]]&lt;0.2,1,IF(Raw_Data[[#This Row],[rasio]]&lt;0.3,2,IF(Raw_Data[[#This Row],[rasio]]&lt;0.4,3,4)))</f>
        <v>1</v>
      </c>
      <c r="AE2461">
        <f>IF(Raw_Data[[#This Row],[kategori_dp]]="High",1,IF(Raw_Data[[#This Row],[kategori_dp]]="Medium",2,3))</f>
        <v>2</v>
      </c>
      <c r="AF2461">
        <f>IF(Raw_Data[[#This Row],[tenor_bulan]]&lt;=24,1,IF(Raw_Data[[#This Row],[tenor_bulan]]&lt;=36,2,IF(Raw_Data[[#This Row],[tenor_bulan]]&lt;=48,3,4)))</f>
        <v>1</v>
      </c>
      <c r="AG2461">
        <f>IF(Raw_Data[[#This Row],[jumlah_kali_telat]]=0,0,IF(Raw_Data[[#This Row],[jumlah_kali_telat]]&lt;=2,2,4))</f>
        <v>0</v>
      </c>
      <c r="AH2461">
        <f>Raw_Data[[#This Row],[Skor_Rasio]]+Raw_Data[[#This Row],[Skor_DP]]+Raw_Data[[#This Row],[Skor_Tenor]]+Raw_Data[[#This Row],[Skor_Telat]]</f>
        <v>4</v>
      </c>
      <c r="AI2461" t="str">
        <f>IF(Raw_Data[[#This Row],[Risk_Score]]&lt;=6,"Low Risk",IF(Raw_Data[[#This Row],[Risk_Score]]&lt;=8,"Medium Risk","High Risk"))</f>
        <v>Low Risk</v>
      </c>
      <c r="AJ2461">
        <f ca="1">IFERROR(DATEDIF(Raw_Data[[#This Row],[tanggal_pengajuan]],TODAY(),"m"),"N/A")</f>
        <v>9</v>
      </c>
      <c r="AK2461" t="str">
        <f ca="1">IF(ISNUMBER(Raw_Data[[#This Row],[MOB]]),IF(Raw_Data[[#This Row],[MOB]]&lt;6,"0-5 bulan",IF(Raw_Data[[#This Row],[MOB]]&lt;12,"6-11 bulan",IF(Raw_Data[[#This Row],[MOB]]&lt;24,"12-23 bulan","24+ bulan"))),"N/A")</f>
        <v>6-11 bulan</v>
      </c>
    </row>
    <row r="2462" spans="1:37" ht="14.25" customHeight="1" x14ac:dyDescent="0.45">
      <c r="A2462" t="s">
        <v>5604</v>
      </c>
      <c r="B2462" s="64">
        <v>46055</v>
      </c>
      <c r="C2462" s="1" t="str">
        <f t="shared" si="38"/>
        <v>February</v>
      </c>
      <c r="D2462" t="s">
        <v>3034</v>
      </c>
      <c r="E2462" t="s">
        <v>5605</v>
      </c>
      <c r="F2462">
        <v>36</v>
      </c>
      <c r="G2462" t="s">
        <v>51</v>
      </c>
      <c r="H2462" t="s">
        <v>52</v>
      </c>
      <c r="I2462" s="2">
        <v>6608000</v>
      </c>
      <c r="J2462" s="3">
        <f>Raw_Data[[#This Row],[cicilan_per_bulan]]/Raw_Data[[#This Row],[penghasilan_bulanan]]</f>
        <v>0.11301452784503632</v>
      </c>
      <c r="K2462" t="s">
        <v>70</v>
      </c>
      <c r="L2462" t="s">
        <v>71</v>
      </c>
      <c r="M2462" t="s">
        <v>44</v>
      </c>
      <c r="N2462" t="s">
        <v>45</v>
      </c>
      <c r="O2462" t="s">
        <v>46</v>
      </c>
      <c r="P2462" s="2">
        <v>25208000</v>
      </c>
      <c r="Q2462" s="2">
        <v>2521000</v>
      </c>
      <c r="R2462" t="str">
        <f>IF(Raw_Data[[#This Row],[persen_dp]]&lt;15%,"Low",IF(Raw_Data[[#This Row],[persen_dp]]&gt;25%,"High","Medium"))</f>
        <v>Low</v>
      </c>
      <c r="S2462" s="3">
        <v>0.1</v>
      </c>
      <c r="T2462">
        <v>48</v>
      </c>
      <c r="U2462">
        <v>0.14499999999999999</v>
      </c>
      <c r="V2462" s="2">
        <v>746800</v>
      </c>
      <c r="W2462" s="2">
        <v>35846000</v>
      </c>
      <c r="X2462" t="str">
        <f>IF(OR(Raw_Data[[#This Row],[status_pembayaran]]="Macet",Raw_Data[[#This Row],[status_pembayaran]]="Kurang Lancar"),"Non Performing Loan","Performing")</f>
        <v>Performing</v>
      </c>
      <c r="Y2462" t="s">
        <v>47</v>
      </c>
      <c r="Z2462">
        <v>0</v>
      </c>
      <c r="AA2462">
        <v>0</v>
      </c>
      <c r="AB2462">
        <v>1</v>
      </c>
      <c r="AC2462" t="s">
        <v>104</v>
      </c>
      <c r="AD2462">
        <f>IF(Raw_Data[[#This Row],[rasio]]&lt;0.2,1,IF(Raw_Data[[#This Row],[rasio]]&lt;0.3,2,IF(Raw_Data[[#This Row],[rasio]]&lt;0.4,3,4)))</f>
        <v>1</v>
      </c>
      <c r="AE2462">
        <f>IF(Raw_Data[[#This Row],[kategori_dp]]="High",1,IF(Raw_Data[[#This Row],[kategori_dp]]="Medium",2,3))</f>
        <v>3</v>
      </c>
      <c r="AF2462">
        <f>IF(Raw_Data[[#This Row],[tenor_bulan]]&lt;=24,1,IF(Raw_Data[[#This Row],[tenor_bulan]]&lt;=36,2,IF(Raw_Data[[#This Row],[tenor_bulan]]&lt;=48,3,4)))</f>
        <v>3</v>
      </c>
      <c r="AG2462">
        <f>IF(Raw_Data[[#This Row],[jumlah_kali_telat]]=0,0,IF(Raw_Data[[#This Row],[jumlah_kali_telat]]&lt;=2,2,4))</f>
        <v>0</v>
      </c>
      <c r="AH2462">
        <f>Raw_Data[[#This Row],[Skor_Rasio]]+Raw_Data[[#This Row],[Skor_DP]]+Raw_Data[[#This Row],[Skor_Tenor]]+Raw_Data[[#This Row],[Skor_Telat]]</f>
        <v>7</v>
      </c>
      <c r="AI2462" t="str">
        <f>IF(Raw_Data[[#This Row],[Risk_Score]]&lt;=6,"Low Risk",IF(Raw_Data[[#This Row],[Risk_Score]]&lt;=8,"Medium Risk","High Risk"))</f>
        <v>Medium Risk</v>
      </c>
      <c r="AJ2462">
        <f ca="1">IFERROR(DATEDIF(Raw_Data[[#This Row],[tanggal_pengajuan]],TODAY(),"m"),"N/A")</f>
        <v>8</v>
      </c>
      <c r="AK2462" t="str">
        <f ca="1">IF(ISNUMBER(Raw_Data[[#This Row],[MOB]]),IF(Raw_Data[[#This Row],[MOB]]&lt;6,"0-5 bulan",IF(Raw_Data[[#This Row],[MOB]]&lt;12,"6-11 bulan",IF(Raw_Data[[#This Row],[MOB]]&lt;24,"12-23 bulan","24+ bulan"))),"N/A")</f>
        <v>6-11 bulan</v>
      </c>
    </row>
    <row r="2463" spans="1:37" ht="14.25" customHeight="1" x14ac:dyDescent="0.45">
      <c r="A2463" t="s">
        <v>5606</v>
      </c>
      <c r="B2463" s="64">
        <v>46171</v>
      </c>
      <c r="C2463" s="1" t="str">
        <f t="shared" si="38"/>
        <v>May</v>
      </c>
      <c r="D2463" t="s">
        <v>2519</v>
      </c>
      <c r="E2463" t="s">
        <v>5607</v>
      </c>
      <c r="F2463">
        <v>37</v>
      </c>
      <c r="G2463" t="s">
        <v>51</v>
      </c>
      <c r="H2463" t="s">
        <v>52</v>
      </c>
      <c r="I2463" s="2">
        <v>11982000</v>
      </c>
      <c r="J2463" s="3">
        <f>Raw_Data[[#This Row],[cicilan_per_bulan]]/Raw_Data[[#This Row],[penghasilan_bulanan]]</f>
        <v>9.4984142880988151E-2</v>
      </c>
      <c r="K2463" t="s">
        <v>188</v>
      </c>
      <c r="L2463" t="s">
        <v>154</v>
      </c>
      <c r="M2463" t="s">
        <v>55</v>
      </c>
      <c r="N2463" t="s">
        <v>147</v>
      </c>
      <c r="O2463" t="s">
        <v>148</v>
      </c>
      <c r="P2463" s="2">
        <v>32575000</v>
      </c>
      <c r="Q2463" s="2">
        <v>11401000</v>
      </c>
      <c r="R2463" t="str">
        <f>IF(Raw_Data[[#This Row],[persen_dp]]&lt;15%,"Low",IF(Raw_Data[[#This Row],[persen_dp]]&gt;25%,"High","Medium"))</f>
        <v>High</v>
      </c>
      <c r="S2463" s="3">
        <v>0.35</v>
      </c>
      <c r="T2463">
        <v>24</v>
      </c>
      <c r="U2463">
        <v>0.14499999999999999</v>
      </c>
      <c r="V2463" s="2">
        <v>1138100</v>
      </c>
      <c r="W2463" s="2">
        <v>27315000</v>
      </c>
      <c r="X2463" t="str">
        <f>IF(OR(Raw_Data[[#This Row],[status_pembayaran]]="Macet",Raw_Data[[#This Row],[status_pembayaran]]="Kurang Lancar"),"Non Performing Loan","Performing")</f>
        <v>Performing</v>
      </c>
      <c r="Y2463" t="s">
        <v>47</v>
      </c>
      <c r="Z2463">
        <v>0</v>
      </c>
      <c r="AA2463">
        <v>0</v>
      </c>
      <c r="AB2463">
        <v>1</v>
      </c>
      <c r="AC2463" t="s">
        <v>74</v>
      </c>
      <c r="AD2463">
        <f>IF(Raw_Data[[#This Row],[rasio]]&lt;0.2,1,IF(Raw_Data[[#This Row],[rasio]]&lt;0.3,2,IF(Raw_Data[[#This Row],[rasio]]&lt;0.4,3,4)))</f>
        <v>1</v>
      </c>
      <c r="AE2463">
        <f>IF(Raw_Data[[#This Row],[kategori_dp]]="High",1,IF(Raw_Data[[#This Row],[kategori_dp]]="Medium",2,3))</f>
        <v>1</v>
      </c>
      <c r="AF2463">
        <f>IF(Raw_Data[[#This Row],[tenor_bulan]]&lt;=24,1,IF(Raw_Data[[#This Row],[tenor_bulan]]&lt;=36,2,IF(Raw_Data[[#This Row],[tenor_bulan]]&lt;=48,3,4)))</f>
        <v>1</v>
      </c>
      <c r="AG2463">
        <f>IF(Raw_Data[[#This Row],[jumlah_kali_telat]]=0,0,IF(Raw_Data[[#This Row],[jumlah_kali_telat]]&lt;=2,2,4))</f>
        <v>0</v>
      </c>
      <c r="AH2463">
        <f>Raw_Data[[#This Row],[Skor_Rasio]]+Raw_Data[[#This Row],[Skor_DP]]+Raw_Data[[#This Row],[Skor_Tenor]]+Raw_Data[[#This Row],[Skor_Telat]]</f>
        <v>3</v>
      </c>
      <c r="AI2463" t="str">
        <f>IF(Raw_Data[[#This Row],[Risk_Score]]&lt;=6,"Low Risk",IF(Raw_Data[[#This Row],[Risk_Score]]&lt;=8,"Medium Risk","High Risk"))</f>
        <v>Low Risk</v>
      </c>
      <c r="AJ2463">
        <f ca="1">IFERROR(DATEDIF(Raw_Data[[#This Row],[tanggal_pengajuan]],TODAY(),"m"),"N/A")</f>
        <v>4</v>
      </c>
      <c r="AK2463" t="str">
        <f ca="1">IF(ISNUMBER(Raw_Data[[#This Row],[MOB]]),IF(Raw_Data[[#This Row],[MOB]]&lt;6,"0-5 bulan",IF(Raw_Data[[#This Row],[MOB]]&lt;12,"6-11 bulan",IF(Raw_Data[[#This Row],[MOB]]&lt;24,"12-23 bulan","24+ bulan"))),"N/A")</f>
        <v>0-5 bulan</v>
      </c>
    </row>
    <row r="2464" spans="1:37" ht="14.25" customHeight="1" x14ac:dyDescent="0.45">
      <c r="A2464" t="s">
        <v>5608</v>
      </c>
      <c r="B2464" s="64">
        <v>46091</v>
      </c>
      <c r="C2464" s="1" t="str">
        <f t="shared" si="38"/>
        <v>March</v>
      </c>
      <c r="D2464" t="s">
        <v>427</v>
      </c>
      <c r="E2464" t="s">
        <v>5609</v>
      </c>
      <c r="F2464">
        <v>35</v>
      </c>
      <c r="G2464" t="s">
        <v>51</v>
      </c>
      <c r="H2464" t="s">
        <v>90</v>
      </c>
      <c r="I2464" s="2">
        <v>4756000</v>
      </c>
      <c r="J2464" s="3">
        <f>Raw_Data[[#This Row],[cicilan_per_bulan]]/Raw_Data[[#This Row],[penghasilan_bulanan]]</f>
        <v>0.11190075693860387</v>
      </c>
      <c r="K2464" t="s">
        <v>153</v>
      </c>
      <c r="L2464" t="s">
        <v>154</v>
      </c>
      <c r="M2464" t="s">
        <v>44</v>
      </c>
      <c r="N2464" t="s">
        <v>163</v>
      </c>
      <c r="O2464" t="s">
        <v>46</v>
      </c>
      <c r="P2464" s="2">
        <v>30854000</v>
      </c>
      <c r="Q2464" s="2">
        <v>12342000</v>
      </c>
      <c r="R2464" t="str">
        <f>IF(Raw_Data[[#This Row],[persen_dp]]&lt;15%,"Low",IF(Raw_Data[[#This Row],[persen_dp]]&gt;25%,"High","Medium"))</f>
        <v>High</v>
      </c>
      <c r="S2464" s="3">
        <v>0.4</v>
      </c>
      <c r="T2464">
        <v>60</v>
      </c>
      <c r="U2464">
        <v>0.14499999999999999</v>
      </c>
      <c r="V2464" s="2">
        <v>532200</v>
      </c>
      <c r="W2464" s="2">
        <v>31934000</v>
      </c>
      <c r="X2464" t="str">
        <f>IF(OR(Raw_Data[[#This Row],[status_pembayaran]]="Macet",Raw_Data[[#This Row],[status_pembayaran]]="Kurang Lancar"),"Non Performing Loan","Performing")</f>
        <v>Performing</v>
      </c>
      <c r="Y2464" t="s">
        <v>47</v>
      </c>
      <c r="Z2464">
        <v>0</v>
      </c>
      <c r="AA2464">
        <v>0</v>
      </c>
      <c r="AB2464">
        <v>1</v>
      </c>
      <c r="AC2464" t="s">
        <v>74</v>
      </c>
      <c r="AD2464">
        <f>IF(Raw_Data[[#This Row],[rasio]]&lt;0.2,1,IF(Raw_Data[[#This Row],[rasio]]&lt;0.3,2,IF(Raw_Data[[#This Row],[rasio]]&lt;0.4,3,4)))</f>
        <v>1</v>
      </c>
      <c r="AE2464">
        <f>IF(Raw_Data[[#This Row],[kategori_dp]]="High",1,IF(Raw_Data[[#This Row],[kategori_dp]]="Medium",2,3))</f>
        <v>1</v>
      </c>
      <c r="AF2464">
        <f>IF(Raw_Data[[#This Row],[tenor_bulan]]&lt;=24,1,IF(Raw_Data[[#This Row],[tenor_bulan]]&lt;=36,2,IF(Raw_Data[[#This Row],[tenor_bulan]]&lt;=48,3,4)))</f>
        <v>4</v>
      </c>
      <c r="AG2464">
        <f>IF(Raw_Data[[#This Row],[jumlah_kali_telat]]=0,0,IF(Raw_Data[[#This Row],[jumlah_kali_telat]]&lt;=2,2,4))</f>
        <v>0</v>
      </c>
      <c r="AH2464">
        <f>Raw_Data[[#This Row],[Skor_Rasio]]+Raw_Data[[#This Row],[Skor_DP]]+Raw_Data[[#This Row],[Skor_Tenor]]+Raw_Data[[#This Row],[Skor_Telat]]</f>
        <v>6</v>
      </c>
      <c r="AI2464" t="str">
        <f>IF(Raw_Data[[#This Row],[Risk_Score]]&lt;=6,"Low Risk",IF(Raw_Data[[#This Row],[Risk_Score]]&lt;=8,"Medium Risk","High Risk"))</f>
        <v>Low Risk</v>
      </c>
      <c r="AJ2464">
        <f ca="1">IFERROR(DATEDIF(Raw_Data[[#This Row],[tanggal_pengajuan]],TODAY(),"m"),"N/A")</f>
        <v>7</v>
      </c>
      <c r="AK2464" t="str">
        <f ca="1">IF(ISNUMBER(Raw_Data[[#This Row],[MOB]]),IF(Raw_Data[[#This Row],[MOB]]&lt;6,"0-5 bulan",IF(Raw_Data[[#This Row],[MOB]]&lt;12,"6-11 bulan",IF(Raw_Data[[#This Row],[MOB]]&lt;24,"12-23 bulan","24+ bulan"))),"N/A")</f>
        <v>6-11 bulan</v>
      </c>
    </row>
    <row r="2465" spans="1:37" ht="14.25" customHeight="1" x14ac:dyDescent="0.45">
      <c r="A2465" t="s">
        <v>5610</v>
      </c>
      <c r="B2465" s="64">
        <v>46138</v>
      </c>
      <c r="C2465" s="1" t="str">
        <f t="shared" si="38"/>
        <v>April</v>
      </c>
      <c r="D2465" t="s">
        <v>2475</v>
      </c>
      <c r="E2465" t="s">
        <v>5611</v>
      </c>
      <c r="F2465">
        <v>23</v>
      </c>
      <c r="G2465" t="s">
        <v>40</v>
      </c>
      <c r="H2465" t="s">
        <v>52</v>
      </c>
      <c r="I2465" s="2">
        <v>4418000</v>
      </c>
      <c r="J2465" s="3">
        <f>Raw_Data[[#This Row],[cicilan_per_bulan]]/Raw_Data[[#This Row],[penghasilan_bulanan]]</f>
        <v>0.11358080579447714</v>
      </c>
      <c r="K2465" t="s">
        <v>91</v>
      </c>
      <c r="L2465" t="s">
        <v>92</v>
      </c>
      <c r="M2465" t="s">
        <v>44</v>
      </c>
      <c r="N2465" t="s">
        <v>273</v>
      </c>
      <c r="O2465" t="s">
        <v>274</v>
      </c>
      <c r="P2465" s="2">
        <v>17983000</v>
      </c>
      <c r="Q2465" s="2">
        <v>5395000</v>
      </c>
      <c r="R2465" t="str">
        <f>IF(Raw_Data[[#This Row],[persen_dp]]&lt;15%,"Low",IF(Raw_Data[[#This Row],[persen_dp]]&gt;25%,"High","Medium"))</f>
        <v>High</v>
      </c>
      <c r="S2465" s="3">
        <v>0.3</v>
      </c>
      <c r="T2465">
        <v>36</v>
      </c>
      <c r="U2465">
        <v>0.14499999999999999</v>
      </c>
      <c r="V2465" s="2">
        <v>501800</v>
      </c>
      <c r="W2465" s="2">
        <v>18064000</v>
      </c>
      <c r="X2465" t="str">
        <f>IF(OR(Raw_Data[[#This Row],[status_pembayaran]]="Macet",Raw_Data[[#This Row],[status_pembayaran]]="Kurang Lancar"),"Non Performing Loan","Performing")</f>
        <v>Performing</v>
      </c>
      <c r="Y2465" t="s">
        <v>47</v>
      </c>
      <c r="Z2465">
        <v>0</v>
      </c>
      <c r="AA2465">
        <v>0</v>
      </c>
      <c r="AB2465">
        <v>1</v>
      </c>
      <c r="AC2465" t="s">
        <v>58</v>
      </c>
      <c r="AD2465">
        <f>IF(Raw_Data[[#This Row],[rasio]]&lt;0.2,1,IF(Raw_Data[[#This Row],[rasio]]&lt;0.3,2,IF(Raw_Data[[#This Row],[rasio]]&lt;0.4,3,4)))</f>
        <v>1</v>
      </c>
      <c r="AE2465">
        <f>IF(Raw_Data[[#This Row],[kategori_dp]]="High",1,IF(Raw_Data[[#This Row],[kategori_dp]]="Medium",2,3))</f>
        <v>1</v>
      </c>
      <c r="AF2465">
        <f>IF(Raw_Data[[#This Row],[tenor_bulan]]&lt;=24,1,IF(Raw_Data[[#This Row],[tenor_bulan]]&lt;=36,2,IF(Raw_Data[[#This Row],[tenor_bulan]]&lt;=48,3,4)))</f>
        <v>2</v>
      </c>
      <c r="AG2465">
        <f>IF(Raw_Data[[#This Row],[jumlah_kali_telat]]=0,0,IF(Raw_Data[[#This Row],[jumlah_kali_telat]]&lt;=2,2,4))</f>
        <v>0</v>
      </c>
      <c r="AH2465">
        <f>Raw_Data[[#This Row],[Skor_Rasio]]+Raw_Data[[#This Row],[Skor_DP]]+Raw_Data[[#This Row],[Skor_Tenor]]+Raw_Data[[#This Row],[Skor_Telat]]</f>
        <v>4</v>
      </c>
      <c r="AI2465" t="str">
        <f>IF(Raw_Data[[#This Row],[Risk_Score]]&lt;=6,"Low Risk",IF(Raw_Data[[#This Row],[Risk_Score]]&lt;=8,"Medium Risk","High Risk"))</f>
        <v>Low Risk</v>
      </c>
      <c r="AJ2465">
        <f ca="1">IFERROR(DATEDIF(Raw_Data[[#This Row],[tanggal_pengajuan]],TODAY(),"m"),"N/A")</f>
        <v>5</v>
      </c>
      <c r="AK2465" t="str">
        <f ca="1">IF(ISNUMBER(Raw_Data[[#This Row],[MOB]]),IF(Raw_Data[[#This Row],[MOB]]&lt;6,"0-5 bulan",IF(Raw_Data[[#This Row],[MOB]]&lt;12,"6-11 bulan",IF(Raw_Data[[#This Row],[MOB]]&lt;24,"12-23 bulan","24+ bulan"))),"N/A")</f>
        <v>0-5 bulan</v>
      </c>
    </row>
    <row r="2466" spans="1:37" ht="14.25" customHeight="1" x14ac:dyDescent="0.45">
      <c r="A2466" t="s">
        <v>5612</v>
      </c>
      <c r="B2466" s="64">
        <v>46023</v>
      </c>
      <c r="C2466" s="1" t="str">
        <f t="shared" si="38"/>
        <v>January</v>
      </c>
      <c r="D2466" t="s">
        <v>3414</v>
      </c>
      <c r="E2466" t="s">
        <v>5613</v>
      </c>
      <c r="F2466">
        <v>39</v>
      </c>
      <c r="G2466" t="s">
        <v>51</v>
      </c>
      <c r="H2466" t="s">
        <v>126</v>
      </c>
      <c r="I2466" s="2">
        <v>3109000</v>
      </c>
      <c r="J2466" s="3">
        <f>Raw_Data[[#This Row],[cicilan_per_bulan]]/Raw_Data[[#This Row],[penghasilan_bulanan]]</f>
        <v>0.3326149887423609</v>
      </c>
      <c r="K2466" t="s">
        <v>188</v>
      </c>
      <c r="L2466" t="s">
        <v>154</v>
      </c>
      <c r="M2466" t="s">
        <v>72</v>
      </c>
      <c r="N2466" t="s">
        <v>73</v>
      </c>
      <c r="O2466" t="s">
        <v>46</v>
      </c>
      <c r="P2466" s="2">
        <v>20384000</v>
      </c>
      <c r="Q2466" s="2">
        <v>5096000</v>
      </c>
      <c r="R2466" t="str">
        <f>IF(Raw_Data[[#This Row],[persen_dp]]&lt;15%,"Low",IF(Raw_Data[[#This Row],[persen_dp]]&gt;25%,"High","Medium"))</f>
        <v>Medium</v>
      </c>
      <c r="S2466" s="3">
        <v>0.25</v>
      </c>
      <c r="T2466">
        <v>18</v>
      </c>
      <c r="U2466">
        <v>0.14499999999999999</v>
      </c>
      <c r="V2466" s="2">
        <v>1034100</v>
      </c>
      <c r="W2466" s="2">
        <v>18614000</v>
      </c>
      <c r="X2466" t="str">
        <f>IF(OR(Raw_Data[[#This Row],[status_pembayaran]]="Macet",Raw_Data[[#This Row],[status_pembayaran]]="Kurang Lancar"),"Non Performing Loan","Performing")</f>
        <v>Performing</v>
      </c>
      <c r="Y2466" t="s">
        <v>47</v>
      </c>
      <c r="Z2466">
        <v>0</v>
      </c>
      <c r="AA2466">
        <v>0</v>
      </c>
      <c r="AB2466">
        <v>1</v>
      </c>
      <c r="AC2466" t="s">
        <v>74</v>
      </c>
      <c r="AD2466">
        <f>IF(Raw_Data[[#This Row],[rasio]]&lt;0.2,1,IF(Raw_Data[[#This Row],[rasio]]&lt;0.3,2,IF(Raw_Data[[#This Row],[rasio]]&lt;0.4,3,4)))</f>
        <v>3</v>
      </c>
      <c r="AE2466">
        <f>IF(Raw_Data[[#This Row],[kategori_dp]]="High",1,IF(Raw_Data[[#This Row],[kategori_dp]]="Medium",2,3))</f>
        <v>2</v>
      </c>
      <c r="AF2466">
        <f>IF(Raw_Data[[#This Row],[tenor_bulan]]&lt;=24,1,IF(Raw_Data[[#This Row],[tenor_bulan]]&lt;=36,2,IF(Raw_Data[[#This Row],[tenor_bulan]]&lt;=48,3,4)))</f>
        <v>1</v>
      </c>
      <c r="AG2466">
        <f>IF(Raw_Data[[#This Row],[jumlah_kali_telat]]=0,0,IF(Raw_Data[[#This Row],[jumlah_kali_telat]]&lt;=2,2,4))</f>
        <v>0</v>
      </c>
      <c r="AH2466">
        <f>Raw_Data[[#This Row],[Skor_Rasio]]+Raw_Data[[#This Row],[Skor_DP]]+Raw_Data[[#This Row],[Skor_Tenor]]+Raw_Data[[#This Row],[Skor_Telat]]</f>
        <v>6</v>
      </c>
      <c r="AI2466" t="str">
        <f>IF(Raw_Data[[#This Row],[Risk_Score]]&lt;=6,"Low Risk",IF(Raw_Data[[#This Row],[Risk_Score]]&lt;=8,"Medium Risk","High Risk"))</f>
        <v>Low Risk</v>
      </c>
      <c r="AJ2466">
        <f ca="1">IFERROR(DATEDIF(Raw_Data[[#This Row],[tanggal_pengajuan]],TODAY(),"m"),"N/A")</f>
        <v>9</v>
      </c>
      <c r="AK2466" t="str">
        <f ca="1">IF(ISNUMBER(Raw_Data[[#This Row],[MOB]]),IF(Raw_Data[[#This Row],[MOB]]&lt;6,"0-5 bulan",IF(Raw_Data[[#This Row],[MOB]]&lt;12,"6-11 bulan",IF(Raw_Data[[#This Row],[MOB]]&lt;24,"12-23 bulan","24+ bulan"))),"N/A")</f>
        <v>6-11 bulan</v>
      </c>
    </row>
    <row r="2467" spans="1:37" ht="14.25" customHeight="1" x14ac:dyDescent="0.45">
      <c r="A2467" t="s">
        <v>5614</v>
      </c>
      <c r="B2467" s="64">
        <v>46032</v>
      </c>
      <c r="C2467" s="1" t="str">
        <f t="shared" si="38"/>
        <v>January</v>
      </c>
      <c r="D2467" t="s">
        <v>186</v>
      </c>
      <c r="E2467" t="s">
        <v>5615</v>
      </c>
      <c r="F2467">
        <v>32</v>
      </c>
      <c r="G2467" t="s">
        <v>40</v>
      </c>
      <c r="H2467" t="s">
        <v>126</v>
      </c>
      <c r="I2467" s="2">
        <v>2317000</v>
      </c>
      <c r="J2467" s="3">
        <f>Raw_Data[[#This Row],[cicilan_per_bulan]]/Raw_Data[[#This Row],[penghasilan_bulanan]]</f>
        <v>0.48523953388001728</v>
      </c>
      <c r="K2467" t="s">
        <v>286</v>
      </c>
      <c r="L2467" t="s">
        <v>154</v>
      </c>
      <c r="M2467" t="s">
        <v>55</v>
      </c>
      <c r="N2467" t="s">
        <v>147</v>
      </c>
      <c r="O2467" t="s">
        <v>148</v>
      </c>
      <c r="P2467" s="2">
        <v>31340000</v>
      </c>
      <c r="Q2467" s="2">
        <v>3134000</v>
      </c>
      <c r="R2467" t="str">
        <f>IF(Raw_Data[[#This Row],[persen_dp]]&lt;15%,"Low",IF(Raw_Data[[#This Row],[persen_dp]]&gt;25%,"High","Medium"))</f>
        <v>Low</v>
      </c>
      <c r="S2467" s="3">
        <v>0.1</v>
      </c>
      <c r="T2467">
        <v>36</v>
      </c>
      <c r="U2467">
        <v>0.14499999999999999</v>
      </c>
      <c r="V2467" s="2">
        <v>1124300</v>
      </c>
      <c r="W2467" s="2">
        <v>40476000</v>
      </c>
      <c r="X2467" t="str">
        <f>IF(OR(Raw_Data[[#This Row],[status_pembayaran]]="Macet",Raw_Data[[#This Row],[status_pembayaran]]="Kurang Lancar"),"Non Performing Loan","Performing")</f>
        <v>Performing</v>
      </c>
      <c r="Y2467" t="s">
        <v>47</v>
      </c>
      <c r="Z2467">
        <v>0</v>
      </c>
      <c r="AA2467">
        <v>0</v>
      </c>
      <c r="AB2467">
        <v>1</v>
      </c>
      <c r="AD2467">
        <f>IF(Raw_Data[[#This Row],[rasio]]&lt;0.2,1,IF(Raw_Data[[#This Row],[rasio]]&lt;0.3,2,IF(Raw_Data[[#This Row],[rasio]]&lt;0.4,3,4)))</f>
        <v>4</v>
      </c>
      <c r="AE2467">
        <f>IF(Raw_Data[[#This Row],[kategori_dp]]="High",1,IF(Raw_Data[[#This Row],[kategori_dp]]="Medium",2,3))</f>
        <v>3</v>
      </c>
      <c r="AF2467">
        <f>IF(Raw_Data[[#This Row],[tenor_bulan]]&lt;=24,1,IF(Raw_Data[[#This Row],[tenor_bulan]]&lt;=36,2,IF(Raw_Data[[#This Row],[tenor_bulan]]&lt;=48,3,4)))</f>
        <v>2</v>
      </c>
      <c r="AG2467">
        <f>IF(Raw_Data[[#This Row],[jumlah_kali_telat]]=0,0,IF(Raw_Data[[#This Row],[jumlah_kali_telat]]&lt;=2,2,4))</f>
        <v>0</v>
      </c>
      <c r="AH2467">
        <f>Raw_Data[[#This Row],[Skor_Rasio]]+Raw_Data[[#This Row],[Skor_DP]]+Raw_Data[[#This Row],[Skor_Tenor]]+Raw_Data[[#This Row],[Skor_Telat]]</f>
        <v>9</v>
      </c>
      <c r="AI2467" t="str">
        <f>IF(Raw_Data[[#This Row],[Risk_Score]]&lt;=6,"Low Risk",IF(Raw_Data[[#This Row],[Risk_Score]]&lt;=8,"Medium Risk","High Risk"))</f>
        <v>High Risk</v>
      </c>
      <c r="AJ2467">
        <f ca="1">IFERROR(DATEDIF(Raw_Data[[#This Row],[tanggal_pengajuan]],TODAY(),"m"),"N/A")</f>
        <v>9</v>
      </c>
      <c r="AK2467" t="str">
        <f ca="1">IF(ISNUMBER(Raw_Data[[#This Row],[MOB]]),IF(Raw_Data[[#This Row],[MOB]]&lt;6,"0-5 bulan",IF(Raw_Data[[#This Row],[MOB]]&lt;12,"6-11 bulan",IF(Raw_Data[[#This Row],[MOB]]&lt;24,"12-23 bulan","24+ bulan"))),"N/A")</f>
        <v>6-11 bulan</v>
      </c>
    </row>
    <row r="2468" spans="1:37" ht="14.25" customHeight="1" x14ac:dyDescent="0.45">
      <c r="A2468" t="s">
        <v>5616</v>
      </c>
      <c r="B2468" s="64">
        <v>46036</v>
      </c>
      <c r="C2468" s="1" t="str">
        <f t="shared" si="38"/>
        <v>January</v>
      </c>
      <c r="D2468" t="s">
        <v>1907</v>
      </c>
      <c r="E2468" t="s">
        <v>5617</v>
      </c>
      <c r="F2468">
        <v>22</v>
      </c>
      <c r="G2468" t="s">
        <v>51</v>
      </c>
      <c r="H2468" t="s">
        <v>101</v>
      </c>
      <c r="I2468" s="2">
        <v>4644000</v>
      </c>
      <c r="J2468" s="3">
        <f>Raw_Data[[#This Row],[cicilan_per_bulan]]/Raw_Data[[#This Row],[penghasilan_bulanan]]</f>
        <v>0.24804048234280793</v>
      </c>
      <c r="K2468" t="s">
        <v>268</v>
      </c>
      <c r="L2468" t="s">
        <v>110</v>
      </c>
      <c r="M2468" t="s">
        <v>55</v>
      </c>
      <c r="N2468" t="s">
        <v>231</v>
      </c>
      <c r="O2468" t="s">
        <v>232</v>
      </c>
      <c r="P2468" s="2">
        <v>38883000</v>
      </c>
      <c r="Q2468" s="2">
        <v>3888000</v>
      </c>
      <c r="R2468" t="str">
        <f>IF(Raw_Data[[#This Row],[persen_dp]]&lt;15%,"Low",IF(Raw_Data[[#This Row],[persen_dp]]&gt;25%,"High","Medium"))</f>
        <v>Low</v>
      </c>
      <c r="S2468" s="3">
        <v>0.1</v>
      </c>
      <c r="T2468">
        <v>48</v>
      </c>
      <c r="U2468">
        <v>0.14499999999999999</v>
      </c>
      <c r="V2468" s="2">
        <v>1151900</v>
      </c>
      <c r="W2468" s="2">
        <v>55293000</v>
      </c>
      <c r="X2468" t="str">
        <f>IF(OR(Raw_Data[[#This Row],[status_pembayaran]]="Macet",Raw_Data[[#This Row],[status_pembayaran]]="Kurang Lancar"),"Non Performing Loan","Performing")</f>
        <v>Performing</v>
      </c>
      <c r="Y2468" t="s">
        <v>47</v>
      </c>
      <c r="Z2468">
        <v>0</v>
      </c>
      <c r="AA2468">
        <v>0</v>
      </c>
      <c r="AB2468">
        <v>1</v>
      </c>
      <c r="AC2468" t="s">
        <v>58</v>
      </c>
      <c r="AD2468">
        <f>IF(Raw_Data[[#This Row],[rasio]]&lt;0.2,1,IF(Raw_Data[[#This Row],[rasio]]&lt;0.3,2,IF(Raw_Data[[#This Row],[rasio]]&lt;0.4,3,4)))</f>
        <v>2</v>
      </c>
      <c r="AE2468">
        <f>IF(Raw_Data[[#This Row],[kategori_dp]]="High",1,IF(Raw_Data[[#This Row],[kategori_dp]]="Medium",2,3))</f>
        <v>3</v>
      </c>
      <c r="AF2468">
        <f>IF(Raw_Data[[#This Row],[tenor_bulan]]&lt;=24,1,IF(Raw_Data[[#This Row],[tenor_bulan]]&lt;=36,2,IF(Raw_Data[[#This Row],[tenor_bulan]]&lt;=48,3,4)))</f>
        <v>3</v>
      </c>
      <c r="AG2468">
        <f>IF(Raw_Data[[#This Row],[jumlah_kali_telat]]=0,0,IF(Raw_Data[[#This Row],[jumlah_kali_telat]]&lt;=2,2,4))</f>
        <v>0</v>
      </c>
      <c r="AH2468">
        <f>Raw_Data[[#This Row],[Skor_Rasio]]+Raw_Data[[#This Row],[Skor_DP]]+Raw_Data[[#This Row],[Skor_Tenor]]+Raw_Data[[#This Row],[Skor_Telat]]</f>
        <v>8</v>
      </c>
      <c r="AI2468" t="str">
        <f>IF(Raw_Data[[#This Row],[Risk_Score]]&lt;=6,"Low Risk",IF(Raw_Data[[#This Row],[Risk_Score]]&lt;=8,"Medium Risk","High Risk"))</f>
        <v>Medium Risk</v>
      </c>
      <c r="AJ2468">
        <f ca="1">IFERROR(DATEDIF(Raw_Data[[#This Row],[tanggal_pengajuan]],TODAY(),"m"),"N/A")</f>
        <v>9</v>
      </c>
      <c r="AK2468" t="str">
        <f ca="1">IF(ISNUMBER(Raw_Data[[#This Row],[MOB]]),IF(Raw_Data[[#This Row],[MOB]]&lt;6,"0-5 bulan",IF(Raw_Data[[#This Row],[MOB]]&lt;12,"6-11 bulan",IF(Raw_Data[[#This Row],[MOB]]&lt;24,"12-23 bulan","24+ bulan"))),"N/A")</f>
        <v>6-11 bulan</v>
      </c>
    </row>
    <row r="2469" spans="1:37" ht="14.25" customHeight="1" x14ac:dyDescent="0.45">
      <c r="A2469" t="s">
        <v>5618</v>
      </c>
      <c r="B2469" s="64">
        <v>46095</v>
      </c>
      <c r="C2469" s="1" t="str">
        <f t="shared" si="38"/>
        <v>March</v>
      </c>
      <c r="D2469" t="s">
        <v>3039</v>
      </c>
      <c r="E2469" t="s">
        <v>5619</v>
      </c>
      <c r="F2469">
        <v>57</v>
      </c>
      <c r="G2469" t="s">
        <v>40</v>
      </c>
      <c r="H2469" t="s">
        <v>152</v>
      </c>
      <c r="I2469" s="2">
        <v>3384000</v>
      </c>
      <c r="J2469" s="3">
        <f>Raw_Data[[#This Row],[cicilan_per_bulan]]/Raw_Data[[#This Row],[penghasilan_bulanan]]</f>
        <v>0.1250886524822695</v>
      </c>
      <c r="K2469" t="s">
        <v>70</v>
      </c>
      <c r="L2469" t="s">
        <v>71</v>
      </c>
      <c r="M2469" t="s">
        <v>72</v>
      </c>
      <c r="N2469" t="s">
        <v>73</v>
      </c>
      <c r="O2469" t="s">
        <v>46</v>
      </c>
      <c r="P2469" s="2">
        <v>21433000</v>
      </c>
      <c r="Q2469" s="2">
        <v>8573000</v>
      </c>
      <c r="R2469" t="str">
        <f>IF(Raw_Data[[#This Row],[persen_dp]]&lt;15%,"Low",IF(Raw_Data[[#This Row],[persen_dp]]&gt;25%,"High","Medium"))</f>
        <v>High</v>
      </c>
      <c r="S2469" s="3">
        <v>0.4</v>
      </c>
      <c r="T2469">
        <v>48</v>
      </c>
      <c r="U2469">
        <v>0.14499999999999999</v>
      </c>
      <c r="V2469" s="2">
        <v>423300</v>
      </c>
      <c r="W2469" s="2">
        <v>20319000</v>
      </c>
      <c r="X2469" t="str">
        <f>IF(OR(Raw_Data[[#This Row],[status_pembayaran]]="Macet",Raw_Data[[#This Row],[status_pembayaran]]="Kurang Lancar"),"Non Performing Loan","Performing")</f>
        <v>Performing</v>
      </c>
      <c r="Y2469" t="s">
        <v>47</v>
      </c>
      <c r="Z2469">
        <v>0</v>
      </c>
      <c r="AA2469">
        <v>0</v>
      </c>
      <c r="AB2469">
        <v>1</v>
      </c>
      <c r="AC2469" t="s">
        <v>104</v>
      </c>
      <c r="AD2469">
        <f>IF(Raw_Data[[#This Row],[rasio]]&lt;0.2,1,IF(Raw_Data[[#This Row],[rasio]]&lt;0.3,2,IF(Raw_Data[[#This Row],[rasio]]&lt;0.4,3,4)))</f>
        <v>1</v>
      </c>
      <c r="AE2469">
        <f>IF(Raw_Data[[#This Row],[kategori_dp]]="High",1,IF(Raw_Data[[#This Row],[kategori_dp]]="Medium",2,3))</f>
        <v>1</v>
      </c>
      <c r="AF2469">
        <f>IF(Raw_Data[[#This Row],[tenor_bulan]]&lt;=24,1,IF(Raw_Data[[#This Row],[tenor_bulan]]&lt;=36,2,IF(Raw_Data[[#This Row],[tenor_bulan]]&lt;=48,3,4)))</f>
        <v>3</v>
      </c>
      <c r="AG2469">
        <f>IF(Raw_Data[[#This Row],[jumlah_kali_telat]]=0,0,IF(Raw_Data[[#This Row],[jumlah_kali_telat]]&lt;=2,2,4))</f>
        <v>0</v>
      </c>
      <c r="AH2469">
        <f>Raw_Data[[#This Row],[Skor_Rasio]]+Raw_Data[[#This Row],[Skor_DP]]+Raw_Data[[#This Row],[Skor_Tenor]]+Raw_Data[[#This Row],[Skor_Telat]]</f>
        <v>5</v>
      </c>
      <c r="AI2469" t="str">
        <f>IF(Raw_Data[[#This Row],[Risk_Score]]&lt;=6,"Low Risk",IF(Raw_Data[[#This Row],[Risk_Score]]&lt;=8,"Medium Risk","High Risk"))</f>
        <v>Low Risk</v>
      </c>
      <c r="AJ2469">
        <f ca="1">IFERROR(DATEDIF(Raw_Data[[#This Row],[tanggal_pengajuan]],TODAY(),"m"),"N/A")</f>
        <v>7</v>
      </c>
      <c r="AK2469" t="str">
        <f ca="1">IF(ISNUMBER(Raw_Data[[#This Row],[MOB]]),IF(Raw_Data[[#This Row],[MOB]]&lt;6,"0-5 bulan",IF(Raw_Data[[#This Row],[MOB]]&lt;12,"6-11 bulan",IF(Raw_Data[[#This Row],[MOB]]&lt;24,"12-23 bulan","24+ bulan"))),"N/A")</f>
        <v>6-11 bulan</v>
      </c>
    </row>
    <row r="2470" spans="1:37" ht="14.25" customHeight="1" x14ac:dyDescent="0.45">
      <c r="A2470" t="s">
        <v>5620</v>
      </c>
      <c r="B2470" s="64">
        <v>46111</v>
      </c>
      <c r="C2470" s="1" t="str">
        <f t="shared" si="38"/>
        <v>March</v>
      </c>
      <c r="D2470" t="s">
        <v>2618</v>
      </c>
      <c r="E2470" t="s">
        <v>5621</v>
      </c>
      <c r="F2470">
        <v>35</v>
      </c>
      <c r="G2470" t="s">
        <v>40</v>
      </c>
      <c r="H2470" t="s">
        <v>41</v>
      </c>
      <c r="I2470" s="2">
        <v>4766000</v>
      </c>
      <c r="J2470" s="3">
        <f>Raw_Data[[#This Row],[cicilan_per_bulan]]/Raw_Data[[#This Row],[penghasilan_bulanan]]</f>
        <v>0.16271506504406211</v>
      </c>
      <c r="K2470" t="s">
        <v>91</v>
      </c>
      <c r="L2470" t="s">
        <v>92</v>
      </c>
      <c r="M2470" t="s">
        <v>55</v>
      </c>
      <c r="N2470" t="s">
        <v>147</v>
      </c>
      <c r="O2470" t="s">
        <v>148</v>
      </c>
      <c r="P2470" s="2">
        <v>31733000</v>
      </c>
      <c r="Q2470" s="2">
        <v>4760000</v>
      </c>
      <c r="R2470" t="str">
        <f>IF(Raw_Data[[#This Row],[persen_dp]]&lt;15%,"Low",IF(Raw_Data[[#This Row],[persen_dp]]&gt;25%,"High","Medium"))</f>
        <v>Medium</v>
      </c>
      <c r="S2470" s="3">
        <v>0.15</v>
      </c>
      <c r="T2470">
        <v>60</v>
      </c>
      <c r="U2470">
        <v>0.14499999999999999</v>
      </c>
      <c r="V2470" s="2">
        <v>775500</v>
      </c>
      <c r="W2470" s="2">
        <v>46528000</v>
      </c>
      <c r="X2470" t="str">
        <f>IF(OR(Raw_Data[[#This Row],[status_pembayaran]]="Macet",Raw_Data[[#This Row],[status_pembayaran]]="Kurang Lancar"),"Non Performing Loan","Performing")</f>
        <v>Performing</v>
      </c>
      <c r="Y2470" t="s">
        <v>47</v>
      </c>
      <c r="Z2470">
        <v>0</v>
      </c>
      <c r="AA2470">
        <v>0</v>
      </c>
      <c r="AB2470">
        <v>1</v>
      </c>
      <c r="AD2470">
        <f>IF(Raw_Data[[#This Row],[rasio]]&lt;0.2,1,IF(Raw_Data[[#This Row],[rasio]]&lt;0.3,2,IF(Raw_Data[[#This Row],[rasio]]&lt;0.4,3,4)))</f>
        <v>1</v>
      </c>
      <c r="AE2470">
        <f>IF(Raw_Data[[#This Row],[kategori_dp]]="High",1,IF(Raw_Data[[#This Row],[kategori_dp]]="Medium",2,3))</f>
        <v>2</v>
      </c>
      <c r="AF2470">
        <f>IF(Raw_Data[[#This Row],[tenor_bulan]]&lt;=24,1,IF(Raw_Data[[#This Row],[tenor_bulan]]&lt;=36,2,IF(Raw_Data[[#This Row],[tenor_bulan]]&lt;=48,3,4)))</f>
        <v>4</v>
      </c>
      <c r="AG2470">
        <f>IF(Raw_Data[[#This Row],[jumlah_kali_telat]]=0,0,IF(Raw_Data[[#This Row],[jumlah_kali_telat]]&lt;=2,2,4))</f>
        <v>0</v>
      </c>
      <c r="AH2470">
        <f>Raw_Data[[#This Row],[Skor_Rasio]]+Raw_Data[[#This Row],[Skor_DP]]+Raw_Data[[#This Row],[Skor_Tenor]]+Raw_Data[[#This Row],[Skor_Telat]]</f>
        <v>7</v>
      </c>
      <c r="AI2470" t="str">
        <f>IF(Raw_Data[[#This Row],[Risk_Score]]&lt;=6,"Low Risk",IF(Raw_Data[[#This Row],[Risk_Score]]&lt;=8,"Medium Risk","High Risk"))</f>
        <v>Medium Risk</v>
      </c>
      <c r="AJ2470">
        <f ca="1">IFERROR(DATEDIF(Raw_Data[[#This Row],[tanggal_pengajuan]],TODAY(),"m"),"N/A")</f>
        <v>6</v>
      </c>
      <c r="AK2470" t="str">
        <f ca="1">IF(ISNUMBER(Raw_Data[[#This Row],[MOB]]),IF(Raw_Data[[#This Row],[MOB]]&lt;6,"0-5 bulan",IF(Raw_Data[[#This Row],[MOB]]&lt;12,"6-11 bulan",IF(Raw_Data[[#This Row],[MOB]]&lt;24,"12-23 bulan","24+ bulan"))),"N/A")</f>
        <v>6-11 bulan</v>
      </c>
    </row>
    <row r="2471" spans="1:37" ht="14.25" customHeight="1" x14ac:dyDescent="0.45">
      <c r="A2471" t="s">
        <v>5622</v>
      </c>
      <c r="B2471" s="64">
        <v>46185</v>
      </c>
      <c r="C2471" s="1" t="str">
        <f t="shared" si="38"/>
        <v>June</v>
      </c>
      <c r="D2471" t="s">
        <v>3023</v>
      </c>
      <c r="E2471" t="s">
        <v>5623</v>
      </c>
      <c r="F2471">
        <v>51</v>
      </c>
      <c r="G2471" t="s">
        <v>51</v>
      </c>
      <c r="H2471" t="s">
        <v>152</v>
      </c>
      <c r="I2471" s="2">
        <v>3436000</v>
      </c>
      <c r="J2471" s="3">
        <f>Raw_Data[[#This Row],[cicilan_per_bulan]]/Raw_Data[[#This Row],[penghasilan_bulanan]]</f>
        <v>0.60058207217694992</v>
      </c>
      <c r="K2471" t="s">
        <v>102</v>
      </c>
      <c r="L2471" t="s">
        <v>103</v>
      </c>
      <c r="M2471" t="s">
        <v>290</v>
      </c>
      <c r="N2471" t="s">
        <v>291</v>
      </c>
      <c r="O2471" t="s">
        <v>292</v>
      </c>
      <c r="P2471" s="2">
        <v>38137000</v>
      </c>
      <c r="Q2471" s="2">
        <v>7627000</v>
      </c>
      <c r="R2471" t="str">
        <f>IF(Raw_Data[[#This Row],[persen_dp]]&lt;15%,"Low",IF(Raw_Data[[#This Row],[persen_dp]]&gt;25%,"High","Medium"))</f>
        <v>Medium</v>
      </c>
      <c r="S2471" s="3">
        <v>0.2</v>
      </c>
      <c r="T2471">
        <v>18</v>
      </c>
      <c r="U2471">
        <v>0.14499999999999999</v>
      </c>
      <c r="V2471" s="2">
        <v>2063600</v>
      </c>
      <c r="W2471" s="2">
        <v>37146000</v>
      </c>
      <c r="X2471" t="str">
        <f>IF(OR(Raw_Data[[#This Row],[status_pembayaran]]="Macet",Raw_Data[[#This Row],[status_pembayaran]]="Kurang Lancar"),"Non Performing Loan","Performing")</f>
        <v>Performing</v>
      </c>
      <c r="Y2471" t="s">
        <v>47</v>
      </c>
      <c r="Z2471">
        <v>0</v>
      </c>
      <c r="AA2471">
        <v>0</v>
      </c>
      <c r="AB2471">
        <v>1</v>
      </c>
      <c r="AD2471">
        <f>IF(Raw_Data[[#This Row],[rasio]]&lt;0.2,1,IF(Raw_Data[[#This Row],[rasio]]&lt;0.3,2,IF(Raw_Data[[#This Row],[rasio]]&lt;0.4,3,4)))</f>
        <v>4</v>
      </c>
      <c r="AE2471">
        <f>IF(Raw_Data[[#This Row],[kategori_dp]]="High",1,IF(Raw_Data[[#This Row],[kategori_dp]]="Medium",2,3))</f>
        <v>2</v>
      </c>
      <c r="AF2471">
        <f>IF(Raw_Data[[#This Row],[tenor_bulan]]&lt;=24,1,IF(Raw_Data[[#This Row],[tenor_bulan]]&lt;=36,2,IF(Raw_Data[[#This Row],[tenor_bulan]]&lt;=48,3,4)))</f>
        <v>1</v>
      </c>
      <c r="AG2471">
        <f>IF(Raw_Data[[#This Row],[jumlah_kali_telat]]=0,0,IF(Raw_Data[[#This Row],[jumlah_kali_telat]]&lt;=2,2,4))</f>
        <v>0</v>
      </c>
      <c r="AH2471">
        <f>Raw_Data[[#This Row],[Skor_Rasio]]+Raw_Data[[#This Row],[Skor_DP]]+Raw_Data[[#This Row],[Skor_Tenor]]+Raw_Data[[#This Row],[Skor_Telat]]</f>
        <v>7</v>
      </c>
      <c r="AI2471" t="str">
        <f>IF(Raw_Data[[#This Row],[Risk_Score]]&lt;=6,"Low Risk",IF(Raw_Data[[#This Row],[Risk_Score]]&lt;=8,"Medium Risk","High Risk"))</f>
        <v>Medium Risk</v>
      </c>
      <c r="AJ2471">
        <f ca="1">IFERROR(DATEDIF(Raw_Data[[#This Row],[tanggal_pengajuan]],TODAY(),"m"),"N/A")</f>
        <v>4</v>
      </c>
      <c r="AK2471" t="str">
        <f ca="1">IF(ISNUMBER(Raw_Data[[#This Row],[MOB]]),IF(Raw_Data[[#This Row],[MOB]]&lt;6,"0-5 bulan",IF(Raw_Data[[#This Row],[MOB]]&lt;12,"6-11 bulan",IF(Raw_Data[[#This Row],[MOB]]&lt;24,"12-23 bulan","24+ bulan"))),"N/A")</f>
        <v>0-5 bulan</v>
      </c>
    </row>
    <row r="2472" spans="1:37" ht="14.25" customHeight="1" x14ac:dyDescent="0.45">
      <c r="A2472" t="s">
        <v>5624</v>
      </c>
      <c r="B2472" s="64">
        <v>46077</v>
      </c>
      <c r="C2472" s="1" t="str">
        <f t="shared" si="38"/>
        <v>February</v>
      </c>
      <c r="D2472" t="s">
        <v>2075</v>
      </c>
      <c r="E2472" t="s">
        <v>5625</v>
      </c>
      <c r="F2472">
        <v>45</v>
      </c>
      <c r="G2472" t="s">
        <v>40</v>
      </c>
      <c r="H2472" t="s">
        <v>126</v>
      </c>
      <c r="I2472" s="2">
        <v>2818000</v>
      </c>
      <c r="J2472" s="3">
        <f>Raw_Data[[#This Row],[cicilan_per_bulan]]/Raw_Data[[#This Row],[penghasilan_bulanan]]</f>
        <v>0.91916252661462028</v>
      </c>
      <c r="K2472" t="s">
        <v>286</v>
      </c>
      <c r="L2472" t="s">
        <v>154</v>
      </c>
      <c r="M2472" t="s">
        <v>55</v>
      </c>
      <c r="N2472" t="s">
        <v>395</v>
      </c>
      <c r="O2472" t="s">
        <v>396</v>
      </c>
      <c r="P2472" s="2">
        <v>60238000</v>
      </c>
      <c r="Q2472" s="2">
        <v>12048000</v>
      </c>
      <c r="R2472" t="str">
        <f>IF(Raw_Data[[#This Row],[persen_dp]]&lt;15%,"Low",IF(Raw_Data[[#This Row],[persen_dp]]&gt;25%,"High","Medium"))</f>
        <v>Medium</v>
      </c>
      <c r="S2472" s="3">
        <v>0.2</v>
      </c>
      <c r="T2472">
        <v>24</v>
      </c>
      <c r="U2472">
        <v>0.14499999999999999</v>
      </c>
      <c r="V2472" s="2">
        <v>2590200</v>
      </c>
      <c r="W2472" s="2">
        <v>62165000</v>
      </c>
      <c r="X2472" t="str">
        <f>IF(OR(Raw_Data[[#This Row],[status_pembayaran]]="Macet",Raw_Data[[#This Row],[status_pembayaran]]="Kurang Lancar"),"Non Performing Loan","Performing")</f>
        <v>Performing</v>
      </c>
      <c r="Y2472" t="s">
        <v>47</v>
      </c>
      <c r="Z2472">
        <v>0</v>
      </c>
      <c r="AA2472">
        <v>0</v>
      </c>
      <c r="AB2472">
        <v>1</v>
      </c>
      <c r="AD2472">
        <f>IF(Raw_Data[[#This Row],[rasio]]&lt;0.2,1,IF(Raw_Data[[#This Row],[rasio]]&lt;0.3,2,IF(Raw_Data[[#This Row],[rasio]]&lt;0.4,3,4)))</f>
        <v>4</v>
      </c>
      <c r="AE2472">
        <f>IF(Raw_Data[[#This Row],[kategori_dp]]="High",1,IF(Raw_Data[[#This Row],[kategori_dp]]="Medium",2,3))</f>
        <v>2</v>
      </c>
      <c r="AF2472">
        <f>IF(Raw_Data[[#This Row],[tenor_bulan]]&lt;=24,1,IF(Raw_Data[[#This Row],[tenor_bulan]]&lt;=36,2,IF(Raw_Data[[#This Row],[tenor_bulan]]&lt;=48,3,4)))</f>
        <v>1</v>
      </c>
      <c r="AG2472">
        <f>IF(Raw_Data[[#This Row],[jumlah_kali_telat]]=0,0,IF(Raw_Data[[#This Row],[jumlah_kali_telat]]&lt;=2,2,4))</f>
        <v>0</v>
      </c>
      <c r="AH2472">
        <f>Raw_Data[[#This Row],[Skor_Rasio]]+Raw_Data[[#This Row],[Skor_DP]]+Raw_Data[[#This Row],[Skor_Tenor]]+Raw_Data[[#This Row],[Skor_Telat]]</f>
        <v>7</v>
      </c>
      <c r="AI2472" t="str">
        <f>IF(Raw_Data[[#This Row],[Risk_Score]]&lt;=6,"Low Risk",IF(Raw_Data[[#This Row],[Risk_Score]]&lt;=8,"Medium Risk","High Risk"))</f>
        <v>Medium Risk</v>
      </c>
      <c r="AJ2472">
        <f ca="1">IFERROR(DATEDIF(Raw_Data[[#This Row],[tanggal_pengajuan]],TODAY(),"m"),"N/A")</f>
        <v>7</v>
      </c>
      <c r="AK2472" t="str">
        <f ca="1">IF(ISNUMBER(Raw_Data[[#This Row],[MOB]]),IF(Raw_Data[[#This Row],[MOB]]&lt;6,"0-5 bulan",IF(Raw_Data[[#This Row],[MOB]]&lt;12,"6-11 bulan",IF(Raw_Data[[#This Row],[MOB]]&lt;24,"12-23 bulan","24+ bulan"))),"N/A")</f>
        <v>6-11 bulan</v>
      </c>
    </row>
    <row r="2473" spans="1:37" ht="14.25" customHeight="1" x14ac:dyDescent="0.45">
      <c r="A2473" t="s">
        <v>5626</v>
      </c>
      <c r="B2473" s="64">
        <v>46111</v>
      </c>
      <c r="C2473" s="1" t="str">
        <f t="shared" si="38"/>
        <v>March</v>
      </c>
      <c r="D2473" t="s">
        <v>3108</v>
      </c>
      <c r="E2473" t="s">
        <v>5627</v>
      </c>
      <c r="F2473">
        <v>41</v>
      </c>
      <c r="G2473" t="s">
        <v>51</v>
      </c>
      <c r="H2473" t="s">
        <v>41</v>
      </c>
      <c r="I2473" s="2">
        <v>6396000</v>
      </c>
      <c r="J2473" s="3">
        <f>Raw_Data[[#This Row],[cicilan_per_bulan]]/Raw_Data[[#This Row],[penghasilan_bulanan]]</f>
        <v>0.12862726704190119</v>
      </c>
      <c r="K2473" t="s">
        <v>81</v>
      </c>
      <c r="L2473" t="s">
        <v>82</v>
      </c>
      <c r="M2473" t="s">
        <v>55</v>
      </c>
      <c r="N2473" t="s">
        <v>56</v>
      </c>
      <c r="O2473" t="s">
        <v>57</v>
      </c>
      <c r="P2473" s="2">
        <v>18713000</v>
      </c>
      <c r="Q2473" s="2">
        <v>6550000</v>
      </c>
      <c r="R2473" t="str">
        <f>IF(Raw_Data[[#This Row],[persen_dp]]&lt;15%,"Low",IF(Raw_Data[[#This Row],[persen_dp]]&gt;25%,"High","Medium"))</f>
        <v>High</v>
      </c>
      <c r="S2473" s="3">
        <v>0.35</v>
      </c>
      <c r="T2473">
        <v>18</v>
      </c>
      <c r="U2473">
        <v>0.14499999999999999</v>
      </c>
      <c r="V2473" s="2">
        <v>822700</v>
      </c>
      <c r="W2473" s="2">
        <v>14809000</v>
      </c>
      <c r="X2473" t="str">
        <f>IF(OR(Raw_Data[[#This Row],[status_pembayaran]]="Macet",Raw_Data[[#This Row],[status_pembayaran]]="Kurang Lancar"),"Non Performing Loan","Performing")</f>
        <v>Performing</v>
      </c>
      <c r="Y2473" t="s">
        <v>47</v>
      </c>
      <c r="Z2473">
        <v>0</v>
      </c>
      <c r="AA2473">
        <v>0</v>
      </c>
      <c r="AB2473">
        <v>1</v>
      </c>
      <c r="AC2473" t="s">
        <v>74</v>
      </c>
      <c r="AD2473">
        <f>IF(Raw_Data[[#This Row],[rasio]]&lt;0.2,1,IF(Raw_Data[[#This Row],[rasio]]&lt;0.3,2,IF(Raw_Data[[#This Row],[rasio]]&lt;0.4,3,4)))</f>
        <v>1</v>
      </c>
      <c r="AE2473">
        <f>IF(Raw_Data[[#This Row],[kategori_dp]]="High",1,IF(Raw_Data[[#This Row],[kategori_dp]]="Medium",2,3))</f>
        <v>1</v>
      </c>
      <c r="AF2473">
        <f>IF(Raw_Data[[#This Row],[tenor_bulan]]&lt;=24,1,IF(Raw_Data[[#This Row],[tenor_bulan]]&lt;=36,2,IF(Raw_Data[[#This Row],[tenor_bulan]]&lt;=48,3,4)))</f>
        <v>1</v>
      </c>
      <c r="AG2473">
        <f>IF(Raw_Data[[#This Row],[jumlah_kali_telat]]=0,0,IF(Raw_Data[[#This Row],[jumlah_kali_telat]]&lt;=2,2,4))</f>
        <v>0</v>
      </c>
      <c r="AH2473">
        <f>Raw_Data[[#This Row],[Skor_Rasio]]+Raw_Data[[#This Row],[Skor_DP]]+Raw_Data[[#This Row],[Skor_Tenor]]+Raw_Data[[#This Row],[Skor_Telat]]</f>
        <v>3</v>
      </c>
      <c r="AI2473" t="str">
        <f>IF(Raw_Data[[#This Row],[Risk_Score]]&lt;=6,"Low Risk",IF(Raw_Data[[#This Row],[Risk_Score]]&lt;=8,"Medium Risk","High Risk"))</f>
        <v>Low Risk</v>
      </c>
      <c r="AJ2473">
        <f ca="1">IFERROR(DATEDIF(Raw_Data[[#This Row],[tanggal_pengajuan]],TODAY(),"m"),"N/A")</f>
        <v>6</v>
      </c>
      <c r="AK2473" t="str">
        <f ca="1">IF(ISNUMBER(Raw_Data[[#This Row],[MOB]]),IF(Raw_Data[[#This Row],[MOB]]&lt;6,"0-5 bulan",IF(Raw_Data[[#This Row],[MOB]]&lt;12,"6-11 bulan",IF(Raw_Data[[#This Row],[MOB]]&lt;24,"12-23 bulan","24+ bulan"))),"N/A")</f>
        <v>6-11 bulan</v>
      </c>
    </row>
    <row r="2474" spans="1:37" ht="14.25" customHeight="1" x14ac:dyDescent="0.45">
      <c r="A2474" t="s">
        <v>5628</v>
      </c>
      <c r="B2474" s="64">
        <v>46046</v>
      </c>
      <c r="C2474" s="1" t="str">
        <f t="shared" si="38"/>
        <v>January</v>
      </c>
      <c r="D2474" t="s">
        <v>912</v>
      </c>
      <c r="E2474" t="s">
        <v>5629</v>
      </c>
      <c r="F2474">
        <v>28</v>
      </c>
      <c r="G2474" t="s">
        <v>40</v>
      </c>
      <c r="H2474" t="s">
        <v>62</v>
      </c>
      <c r="I2474" s="2">
        <v>1877000</v>
      </c>
      <c r="J2474" s="3">
        <f>Raw_Data[[#This Row],[cicilan_per_bulan]]/Raw_Data[[#This Row],[penghasilan_bulanan]]</f>
        <v>0.50063931806073525</v>
      </c>
      <c r="K2474" t="s">
        <v>268</v>
      </c>
      <c r="L2474" t="s">
        <v>110</v>
      </c>
      <c r="M2474" t="s">
        <v>55</v>
      </c>
      <c r="N2474" t="s">
        <v>141</v>
      </c>
      <c r="O2474" t="s">
        <v>46</v>
      </c>
      <c r="P2474" s="2">
        <v>23153000</v>
      </c>
      <c r="Q2474" s="2">
        <v>9261000</v>
      </c>
      <c r="R2474" t="str">
        <f>IF(Raw_Data[[#This Row],[persen_dp]]&lt;15%,"Low",IF(Raw_Data[[#This Row],[persen_dp]]&gt;25%,"High","Medium"))</f>
        <v>High</v>
      </c>
      <c r="S2474" s="3">
        <v>0.4</v>
      </c>
      <c r="T2474">
        <v>18</v>
      </c>
      <c r="U2474">
        <v>0.14499999999999999</v>
      </c>
      <c r="V2474" s="2">
        <v>939700</v>
      </c>
      <c r="W2474" s="2">
        <v>16914000</v>
      </c>
      <c r="X2474" t="str">
        <f>IF(OR(Raw_Data[[#This Row],[status_pembayaran]]="Macet",Raw_Data[[#This Row],[status_pembayaran]]="Kurang Lancar"),"Non Performing Loan","Performing")</f>
        <v>Performing</v>
      </c>
      <c r="Y2474" t="s">
        <v>47</v>
      </c>
      <c r="Z2474">
        <v>0</v>
      </c>
      <c r="AA2474">
        <v>0</v>
      </c>
      <c r="AB2474">
        <v>1</v>
      </c>
      <c r="AC2474" t="s">
        <v>58</v>
      </c>
      <c r="AD2474">
        <f>IF(Raw_Data[[#This Row],[rasio]]&lt;0.2,1,IF(Raw_Data[[#This Row],[rasio]]&lt;0.3,2,IF(Raw_Data[[#This Row],[rasio]]&lt;0.4,3,4)))</f>
        <v>4</v>
      </c>
      <c r="AE2474">
        <f>IF(Raw_Data[[#This Row],[kategori_dp]]="High",1,IF(Raw_Data[[#This Row],[kategori_dp]]="Medium",2,3))</f>
        <v>1</v>
      </c>
      <c r="AF2474">
        <f>IF(Raw_Data[[#This Row],[tenor_bulan]]&lt;=24,1,IF(Raw_Data[[#This Row],[tenor_bulan]]&lt;=36,2,IF(Raw_Data[[#This Row],[tenor_bulan]]&lt;=48,3,4)))</f>
        <v>1</v>
      </c>
      <c r="AG2474">
        <f>IF(Raw_Data[[#This Row],[jumlah_kali_telat]]=0,0,IF(Raw_Data[[#This Row],[jumlah_kali_telat]]&lt;=2,2,4))</f>
        <v>0</v>
      </c>
      <c r="AH2474">
        <f>Raw_Data[[#This Row],[Skor_Rasio]]+Raw_Data[[#This Row],[Skor_DP]]+Raw_Data[[#This Row],[Skor_Tenor]]+Raw_Data[[#This Row],[Skor_Telat]]</f>
        <v>6</v>
      </c>
      <c r="AI2474" t="str">
        <f>IF(Raw_Data[[#This Row],[Risk_Score]]&lt;=6,"Low Risk",IF(Raw_Data[[#This Row],[Risk_Score]]&lt;=8,"Medium Risk","High Risk"))</f>
        <v>Low Risk</v>
      </c>
      <c r="AJ2474">
        <f ca="1">IFERROR(DATEDIF(Raw_Data[[#This Row],[tanggal_pengajuan]],TODAY(),"m"),"N/A")</f>
        <v>8</v>
      </c>
      <c r="AK2474" t="str">
        <f ca="1">IF(ISNUMBER(Raw_Data[[#This Row],[MOB]]),IF(Raw_Data[[#This Row],[MOB]]&lt;6,"0-5 bulan",IF(Raw_Data[[#This Row],[MOB]]&lt;12,"6-11 bulan",IF(Raw_Data[[#This Row],[MOB]]&lt;24,"12-23 bulan","24+ bulan"))),"N/A")</f>
        <v>6-11 bulan</v>
      </c>
    </row>
    <row r="2475" spans="1:37" ht="14.25" customHeight="1" x14ac:dyDescent="0.45">
      <c r="A2475" t="s">
        <v>5630</v>
      </c>
      <c r="B2475" s="64">
        <v>46107</v>
      </c>
      <c r="C2475" s="1" t="str">
        <f t="shared" si="38"/>
        <v>March</v>
      </c>
      <c r="D2475" t="s">
        <v>3714</v>
      </c>
      <c r="E2475" t="s">
        <v>5631</v>
      </c>
      <c r="F2475">
        <v>46</v>
      </c>
      <c r="G2475" t="s">
        <v>51</v>
      </c>
      <c r="H2475" t="s">
        <v>152</v>
      </c>
      <c r="I2475" s="2">
        <v>3349000</v>
      </c>
      <c r="J2475" s="3">
        <f>Raw_Data[[#This Row],[cicilan_per_bulan]]/Raw_Data[[#This Row],[penghasilan_bulanan]]</f>
        <v>0.23233801134667065</v>
      </c>
      <c r="K2475" t="s">
        <v>119</v>
      </c>
      <c r="L2475" t="s">
        <v>120</v>
      </c>
      <c r="M2475" t="s">
        <v>249</v>
      </c>
      <c r="N2475" t="s">
        <v>250</v>
      </c>
      <c r="O2475" t="s">
        <v>57</v>
      </c>
      <c r="P2475" s="2">
        <v>16434000</v>
      </c>
      <c r="Q2475" s="2">
        <v>4930000</v>
      </c>
      <c r="R2475" t="str">
        <f>IF(Raw_Data[[#This Row],[persen_dp]]&lt;15%,"Low",IF(Raw_Data[[#This Row],[persen_dp]]&gt;25%,"High","Medium"))</f>
        <v>High</v>
      </c>
      <c r="S2475" s="3">
        <v>0.3</v>
      </c>
      <c r="T2475">
        <v>18</v>
      </c>
      <c r="U2475">
        <v>0.14499999999999999</v>
      </c>
      <c r="V2475" s="2">
        <v>778100</v>
      </c>
      <c r="W2475" s="2">
        <v>14007000</v>
      </c>
      <c r="X2475" t="str">
        <f>IF(OR(Raw_Data[[#This Row],[status_pembayaran]]="Macet",Raw_Data[[#This Row],[status_pembayaran]]="Kurang Lancar"),"Non Performing Loan","Performing")</f>
        <v>Performing</v>
      </c>
      <c r="Y2475" t="s">
        <v>47</v>
      </c>
      <c r="Z2475">
        <v>0</v>
      </c>
      <c r="AA2475">
        <v>0</v>
      </c>
      <c r="AB2475">
        <v>1</v>
      </c>
      <c r="AC2475" t="s">
        <v>74</v>
      </c>
      <c r="AD2475">
        <f>IF(Raw_Data[[#This Row],[rasio]]&lt;0.2,1,IF(Raw_Data[[#This Row],[rasio]]&lt;0.3,2,IF(Raw_Data[[#This Row],[rasio]]&lt;0.4,3,4)))</f>
        <v>2</v>
      </c>
      <c r="AE2475">
        <f>IF(Raw_Data[[#This Row],[kategori_dp]]="High",1,IF(Raw_Data[[#This Row],[kategori_dp]]="Medium",2,3))</f>
        <v>1</v>
      </c>
      <c r="AF2475">
        <f>IF(Raw_Data[[#This Row],[tenor_bulan]]&lt;=24,1,IF(Raw_Data[[#This Row],[tenor_bulan]]&lt;=36,2,IF(Raw_Data[[#This Row],[tenor_bulan]]&lt;=48,3,4)))</f>
        <v>1</v>
      </c>
      <c r="AG2475">
        <f>IF(Raw_Data[[#This Row],[jumlah_kali_telat]]=0,0,IF(Raw_Data[[#This Row],[jumlah_kali_telat]]&lt;=2,2,4))</f>
        <v>0</v>
      </c>
      <c r="AH2475">
        <f>Raw_Data[[#This Row],[Skor_Rasio]]+Raw_Data[[#This Row],[Skor_DP]]+Raw_Data[[#This Row],[Skor_Tenor]]+Raw_Data[[#This Row],[Skor_Telat]]</f>
        <v>4</v>
      </c>
      <c r="AI2475" t="str">
        <f>IF(Raw_Data[[#This Row],[Risk_Score]]&lt;=6,"Low Risk",IF(Raw_Data[[#This Row],[Risk_Score]]&lt;=8,"Medium Risk","High Risk"))</f>
        <v>Low Risk</v>
      </c>
      <c r="AJ2475">
        <f ca="1">IFERROR(DATEDIF(Raw_Data[[#This Row],[tanggal_pengajuan]],TODAY(),"m"),"N/A")</f>
        <v>6</v>
      </c>
      <c r="AK2475" t="str">
        <f ca="1">IF(ISNUMBER(Raw_Data[[#This Row],[MOB]]),IF(Raw_Data[[#This Row],[MOB]]&lt;6,"0-5 bulan",IF(Raw_Data[[#This Row],[MOB]]&lt;12,"6-11 bulan",IF(Raw_Data[[#This Row],[MOB]]&lt;24,"12-23 bulan","24+ bulan"))),"N/A")</f>
        <v>6-11 bulan</v>
      </c>
    </row>
    <row r="2476" spans="1:37" ht="14.25" customHeight="1" x14ac:dyDescent="0.45">
      <c r="A2476" t="s">
        <v>5632</v>
      </c>
      <c r="B2476" s="64">
        <v>46190</v>
      </c>
      <c r="C2476" s="1" t="str">
        <f t="shared" si="38"/>
        <v>June</v>
      </c>
      <c r="D2476" t="s">
        <v>365</v>
      </c>
      <c r="E2476" t="s">
        <v>5633</v>
      </c>
      <c r="F2476">
        <v>29</v>
      </c>
      <c r="G2476" t="s">
        <v>51</v>
      </c>
      <c r="H2476" t="s">
        <v>176</v>
      </c>
      <c r="I2476" s="2">
        <v>6460000</v>
      </c>
      <c r="J2476" s="3">
        <f>Raw_Data[[#This Row],[cicilan_per_bulan]]/Raw_Data[[#This Row],[penghasilan_bulanan]]</f>
        <v>0.19986068111455108</v>
      </c>
      <c r="K2476" t="s">
        <v>109</v>
      </c>
      <c r="L2476" t="s">
        <v>110</v>
      </c>
      <c r="M2476" t="s">
        <v>44</v>
      </c>
      <c r="N2476" t="s">
        <v>158</v>
      </c>
      <c r="O2476" t="s">
        <v>159</v>
      </c>
      <c r="P2476" s="2">
        <v>31814000</v>
      </c>
      <c r="Q2476" s="2">
        <v>12726000</v>
      </c>
      <c r="R2476" t="str">
        <f>IF(Raw_Data[[#This Row],[persen_dp]]&lt;15%,"Low",IF(Raw_Data[[#This Row],[persen_dp]]&gt;25%,"High","Medium"))</f>
        <v>High</v>
      </c>
      <c r="S2476" s="3">
        <v>0.4</v>
      </c>
      <c r="T2476">
        <v>18</v>
      </c>
      <c r="U2476">
        <v>0.14499999999999999</v>
      </c>
      <c r="V2476" s="2">
        <v>1291100</v>
      </c>
      <c r="W2476" s="2">
        <v>23240000</v>
      </c>
      <c r="X2476" t="str">
        <f>IF(OR(Raw_Data[[#This Row],[status_pembayaran]]="Macet",Raw_Data[[#This Row],[status_pembayaran]]="Kurang Lancar"),"Non Performing Loan","Performing")</f>
        <v>Performing</v>
      </c>
      <c r="Y2476" t="s">
        <v>47</v>
      </c>
      <c r="Z2476">
        <v>0</v>
      </c>
      <c r="AA2476">
        <v>0</v>
      </c>
      <c r="AB2476">
        <v>1</v>
      </c>
      <c r="AD2476">
        <f>IF(Raw_Data[[#This Row],[rasio]]&lt;0.2,1,IF(Raw_Data[[#This Row],[rasio]]&lt;0.3,2,IF(Raw_Data[[#This Row],[rasio]]&lt;0.4,3,4)))</f>
        <v>1</v>
      </c>
      <c r="AE2476">
        <f>IF(Raw_Data[[#This Row],[kategori_dp]]="High",1,IF(Raw_Data[[#This Row],[kategori_dp]]="Medium",2,3))</f>
        <v>1</v>
      </c>
      <c r="AF2476">
        <f>IF(Raw_Data[[#This Row],[tenor_bulan]]&lt;=24,1,IF(Raw_Data[[#This Row],[tenor_bulan]]&lt;=36,2,IF(Raw_Data[[#This Row],[tenor_bulan]]&lt;=48,3,4)))</f>
        <v>1</v>
      </c>
      <c r="AG2476">
        <f>IF(Raw_Data[[#This Row],[jumlah_kali_telat]]=0,0,IF(Raw_Data[[#This Row],[jumlah_kali_telat]]&lt;=2,2,4))</f>
        <v>0</v>
      </c>
      <c r="AH2476">
        <f>Raw_Data[[#This Row],[Skor_Rasio]]+Raw_Data[[#This Row],[Skor_DP]]+Raw_Data[[#This Row],[Skor_Tenor]]+Raw_Data[[#This Row],[Skor_Telat]]</f>
        <v>3</v>
      </c>
      <c r="AI2476" t="str">
        <f>IF(Raw_Data[[#This Row],[Risk_Score]]&lt;=6,"Low Risk",IF(Raw_Data[[#This Row],[Risk_Score]]&lt;=8,"Medium Risk","High Risk"))</f>
        <v>Low Risk</v>
      </c>
      <c r="AJ2476">
        <f ca="1">IFERROR(DATEDIF(Raw_Data[[#This Row],[tanggal_pengajuan]],TODAY(),"m"),"N/A")</f>
        <v>4</v>
      </c>
      <c r="AK2476" t="str">
        <f ca="1">IF(ISNUMBER(Raw_Data[[#This Row],[MOB]]),IF(Raw_Data[[#This Row],[MOB]]&lt;6,"0-5 bulan",IF(Raw_Data[[#This Row],[MOB]]&lt;12,"6-11 bulan",IF(Raw_Data[[#This Row],[MOB]]&lt;24,"12-23 bulan","24+ bulan"))),"N/A")</f>
        <v>0-5 bulan</v>
      </c>
    </row>
    <row r="2477" spans="1:37" ht="14.25" customHeight="1" x14ac:dyDescent="0.45">
      <c r="A2477" t="s">
        <v>5634</v>
      </c>
      <c r="B2477" s="64">
        <v>46049</v>
      </c>
      <c r="C2477" s="1" t="str">
        <f t="shared" si="38"/>
        <v>January</v>
      </c>
      <c r="D2477" t="s">
        <v>5303</v>
      </c>
      <c r="E2477" t="s">
        <v>5635</v>
      </c>
      <c r="F2477">
        <v>51</v>
      </c>
      <c r="G2477" t="s">
        <v>51</v>
      </c>
      <c r="H2477" t="s">
        <v>41</v>
      </c>
      <c r="I2477" s="2">
        <v>6045000</v>
      </c>
      <c r="J2477" s="3">
        <f>Raw_Data[[#This Row],[cicilan_per_bulan]]/Raw_Data[[#This Row],[penghasilan_bulanan]]</f>
        <v>8.0330851943755166E-2</v>
      </c>
      <c r="K2477" t="s">
        <v>192</v>
      </c>
      <c r="L2477" t="s">
        <v>128</v>
      </c>
      <c r="M2477" t="s">
        <v>55</v>
      </c>
      <c r="N2477" t="s">
        <v>56</v>
      </c>
      <c r="O2477" t="s">
        <v>57</v>
      </c>
      <c r="P2477" s="2">
        <v>18766000</v>
      </c>
      <c r="Q2477" s="2">
        <v>1877000</v>
      </c>
      <c r="R2477" t="str">
        <f>IF(Raw_Data[[#This Row],[persen_dp]]&lt;15%,"Low",IF(Raw_Data[[#This Row],[persen_dp]]&gt;25%,"High","Medium"))</f>
        <v>Low</v>
      </c>
      <c r="S2477" s="3">
        <v>0.1</v>
      </c>
      <c r="T2477">
        <v>60</v>
      </c>
      <c r="U2477">
        <v>0.14499999999999999</v>
      </c>
      <c r="V2477" s="2">
        <v>485600</v>
      </c>
      <c r="W2477" s="2">
        <v>29134000</v>
      </c>
      <c r="X2477" t="str">
        <f>IF(OR(Raw_Data[[#This Row],[status_pembayaran]]="Macet",Raw_Data[[#This Row],[status_pembayaran]]="Kurang Lancar"),"Non Performing Loan","Performing")</f>
        <v>Performing</v>
      </c>
      <c r="Y2477" t="s">
        <v>269</v>
      </c>
      <c r="Z2477">
        <v>64</v>
      </c>
      <c r="AA2477">
        <v>3</v>
      </c>
      <c r="AB2477">
        <v>2</v>
      </c>
      <c r="AC2477" t="s">
        <v>104</v>
      </c>
      <c r="AD2477">
        <f>IF(Raw_Data[[#This Row],[rasio]]&lt;0.2,1,IF(Raw_Data[[#This Row],[rasio]]&lt;0.3,2,IF(Raw_Data[[#This Row],[rasio]]&lt;0.4,3,4)))</f>
        <v>1</v>
      </c>
      <c r="AE2477">
        <f>IF(Raw_Data[[#This Row],[kategori_dp]]="High",1,IF(Raw_Data[[#This Row],[kategori_dp]]="Medium",2,3))</f>
        <v>3</v>
      </c>
      <c r="AF2477">
        <f>IF(Raw_Data[[#This Row],[tenor_bulan]]&lt;=24,1,IF(Raw_Data[[#This Row],[tenor_bulan]]&lt;=36,2,IF(Raw_Data[[#This Row],[tenor_bulan]]&lt;=48,3,4)))</f>
        <v>4</v>
      </c>
      <c r="AG2477">
        <f>IF(Raw_Data[[#This Row],[jumlah_kali_telat]]=0,0,IF(Raw_Data[[#This Row],[jumlah_kali_telat]]&lt;=2,2,4))</f>
        <v>4</v>
      </c>
      <c r="AH2477">
        <f>Raw_Data[[#This Row],[Skor_Rasio]]+Raw_Data[[#This Row],[Skor_DP]]+Raw_Data[[#This Row],[Skor_Tenor]]+Raw_Data[[#This Row],[Skor_Telat]]</f>
        <v>12</v>
      </c>
      <c r="AI2477" t="str">
        <f>IF(Raw_Data[[#This Row],[Risk_Score]]&lt;=6,"Low Risk",IF(Raw_Data[[#This Row],[Risk_Score]]&lt;=8,"Medium Risk","High Risk"))</f>
        <v>High Risk</v>
      </c>
      <c r="AJ2477">
        <f ca="1">IFERROR(DATEDIF(Raw_Data[[#This Row],[tanggal_pengajuan]],TODAY(),"m"),"N/A")</f>
        <v>8</v>
      </c>
      <c r="AK2477" t="str">
        <f ca="1">IF(ISNUMBER(Raw_Data[[#This Row],[MOB]]),IF(Raw_Data[[#This Row],[MOB]]&lt;6,"0-5 bulan",IF(Raw_Data[[#This Row],[MOB]]&lt;12,"6-11 bulan",IF(Raw_Data[[#This Row],[MOB]]&lt;24,"12-23 bulan","24+ bulan"))),"N/A")</f>
        <v>6-11 bulan</v>
      </c>
    </row>
    <row r="2478" spans="1:37" ht="14.25" customHeight="1" x14ac:dyDescent="0.45">
      <c r="A2478" t="s">
        <v>5636</v>
      </c>
      <c r="B2478" s="64">
        <v>46238</v>
      </c>
      <c r="C2478" s="1" t="str">
        <f t="shared" si="38"/>
        <v>August</v>
      </c>
      <c r="D2478" t="s">
        <v>4005</v>
      </c>
      <c r="E2478" t="s">
        <v>5637</v>
      </c>
      <c r="F2478">
        <v>44</v>
      </c>
      <c r="G2478" t="s">
        <v>40</v>
      </c>
      <c r="H2478" t="s">
        <v>52</v>
      </c>
      <c r="I2478" s="2">
        <v>13455000</v>
      </c>
      <c r="J2478" s="3">
        <f>Raw_Data[[#This Row],[cicilan_per_bulan]]/Raw_Data[[#This Row],[penghasilan_bulanan]]</f>
        <v>5.1096246748420664E-2</v>
      </c>
      <c r="K2478" t="s">
        <v>167</v>
      </c>
      <c r="L2478" t="s">
        <v>110</v>
      </c>
      <c r="M2478" t="s">
        <v>44</v>
      </c>
      <c r="N2478" t="s">
        <v>129</v>
      </c>
      <c r="O2478" t="s">
        <v>130</v>
      </c>
      <c r="P2478" s="2">
        <v>22997000</v>
      </c>
      <c r="Q2478" s="2">
        <v>5749000</v>
      </c>
      <c r="R2478" t="str">
        <f>IF(Raw_Data[[#This Row],[persen_dp]]&lt;15%,"Low",IF(Raw_Data[[#This Row],[persen_dp]]&gt;25%,"High","Medium"))</f>
        <v>Medium</v>
      </c>
      <c r="S2478" s="3">
        <v>0.25</v>
      </c>
      <c r="T2478">
        <v>36</v>
      </c>
      <c r="U2478">
        <v>0.14499999999999999</v>
      </c>
      <c r="V2478" s="2">
        <v>687500</v>
      </c>
      <c r="W2478" s="2">
        <v>24751000</v>
      </c>
      <c r="X2478" t="str">
        <f>IF(OR(Raw_Data[[#This Row],[status_pembayaran]]="Macet",Raw_Data[[#This Row],[status_pembayaran]]="Kurang Lancar"),"Non Performing Loan","Performing")</f>
        <v>Performing</v>
      </c>
      <c r="Y2478" t="s">
        <v>47</v>
      </c>
      <c r="Z2478">
        <v>0</v>
      </c>
      <c r="AA2478">
        <v>0</v>
      </c>
      <c r="AB2478">
        <v>1</v>
      </c>
      <c r="AD2478">
        <f>IF(Raw_Data[[#This Row],[rasio]]&lt;0.2,1,IF(Raw_Data[[#This Row],[rasio]]&lt;0.3,2,IF(Raw_Data[[#This Row],[rasio]]&lt;0.4,3,4)))</f>
        <v>1</v>
      </c>
      <c r="AE2478">
        <f>IF(Raw_Data[[#This Row],[kategori_dp]]="High",1,IF(Raw_Data[[#This Row],[kategori_dp]]="Medium",2,3))</f>
        <v>2</v>
      </c>
      <c r="AF2478">
        <f>IF(Raw_Data[[#This Row],[tenor_bulan]]&lt;=24,1,IF(Raw_Data[[#This Row],[tenor_bulan]]&lt;=36,2,IF(Raw_Data[[#This Row],[tenor_bulan]]&lt;=48,3,4)))</f>
        <v>2</v>
      </c>
      <c r="AG2478">
        <f>IF(Raw_Data[[#This Row],[jumlah_kali_telat]]=0,0,IF(Raw_Data[[#This Row],[jumlah_kali_telat]]&lt;=2,2,4))</f>
        <v>0</v>
      </c>
      <c r="AH2478">
        <f>Raw_Data[[#This Row],[Skor_Rasio]]+Raw_Data[[#This Row],[Skor_DP]]+Raw_Data[[#This Row],[Skor_Tenor]]+Raw_Data[[#This Row],[Skor_Telat]]</f>
        <v>5</v>
      </c>
      <c r="AI2478" t="str">
        <f>IF(Raw_Data[[#This Row],[Risk_Score]]&lt;=6,"Low Risk",IF(Raw_Data[[#This Row],[Risk_Score]]&lt;=8,"Medium Risk","High Risk"))</f>
        <v>Low Risk</v>
      </c>
      <c r="AJ2478">
        <f ca="1">IFERROR(DATEDIF(Raw_Data[[#This Row],[tanggal_pengajuan]],TODAY(),"m"),"N/A")</f>
        <v>2</v>
      </c>
      <c r="AK2478" t="str">
        <f ca="1">IF(ISNUMBER(Raw_Data[[#This Row],[MOB]]),IF(Raw_Data[[#This Row],[MOB]]&lt;6,"0-5 bulan",IF(Raw_Data[[#This Row],[MOB]]&lt;12,"6-11 bulan",IF(Raw_Data[[#This Row],[MOB]]&lt;24,"12-23 bulan","24+ bulan"))),"N/A")</f>
        <v>0-5 bulan</v>
      </c>
    </row>
    <row r="2479" spans="1:37" ht="14.25" customHeight="1" x14ac:dyDescent="0.45">
      <c r="A2479" t="s">
        <v>5638</v>
      </c>
      <c r="B2479" s="64">
        <v>46046</v>
      </c>
      <c r="C2479" s="1" t="str">
        <f t="shared" si="38"/>
        <v>January</v>
      </c>
      <c r="D2479" t="s">
        <v>3114</v>
      </c>
      <c r="E2479" t="s">
        <v>5639</v>
      </c>
      <c r="F2479">
        <v>33</v>
      </c>
      <c r="G2479" t="s">
        <v>40</v>
      </c>
      <c r="H2479" t="s">
        <v>152</v>
      </c>
      <c r="I2479" s="2">
        <v>3642000</v>
      </c>
      <c r="J2479" s="3">
        <f>Raw_Data[[#This Row],[cicilan_per_bulan]]/Raw_Data[[#This Row],[penghasilan_bulanan]]</f>
        <v>0.28412959912136188</v>
      </c>
      <c r="K2479" t="s">
        <v>153</v>
      </c>
      <c r="L2479" t="s">
        <v>154</v>
      </c>
      <c r="M2479" t="s">
        <v>44</v>
      </c>
      <c r="N2479" t="s">
        <v>45</v>
      </c>
      <c r="O2479" t="s">
        <v>46</v>
      </c>
      <c r="P2479" s="2">
        <v>24064000</v>
      </c>
      <c r="Q2479" s="2">
        <v>4813000</v>
      </c>
      <c r="R2479" t="str">
        <f>IF(Raw_Data[[#This Row],[persen_dp]]&lt;15%,"Low",IF(Raw_Data[[#This Row],[persen_dp]]&gt;25%,"High","Medium"))</f>
        <v>Medium</v>
      </c>
      <c r="S2479" s="3">
        <v>0.2</v>
      </c>
      <c r="T2479">
        <v>24</v>
      </c>
      <c r="U2479">
        <v>0.14499999999999999</v>
      </c>
      <c r="V2479" s="2">
        <v>1034800</v>
      </c>
      <c r="W2479" s="2">
        <v>24834000</v>
      </c>
      <c r="X2479" t="str">
        <f>IF(OR(Raw_Data[[#This Row],[status_pembayaran]]="Macet",Raw_Data[[#This Row],[status_pembayaran]]="Kurang Lancar"),"Non Performing Loan","Performing")</f>
        <v>Performing</v>
      </c>
      <c r="Y2479" t="s">
        <v>47</v>
      </c>
      <c r="Z2479">
        <v>0</v>
      </c>
      <c r="AA2479">
        <v>0</v>
      </c>
      <c r="AB2479">
        <v>1</v>
      </c>
      <c r="AD2479">
        <f>IF(Raw_Data[[#This Row],[rasio]]&lt;0.2,1,IF(Raw_Data[[#This Row],[rasio]]&lt;0.3,2,IF(Raw_Data[[#This Row],[rasio]]&lt;0.4,3,4)))</f>
        <v>2</v>
      </c>
      <c r="AE2479">
        <f>IF(Raw_Data[[#This Row],[kategori_dp]]="High",1,IF(Raw_Data[[#This Row],[kategori_dp]]="Medium",2,3))</f>
        <v>2</v>
      </c>
      <c r="AF2479">
        <f>IF(Raw_Data[[#This Row],[tenor_bulan]]&lt;=24,1,IF(Raw_Data[[#This Row],[tenor_bulan]]&lt;=36,2,IF(Raw_Data[[#This Row],[tenor_bulan]]&lt;=48,3,4)))</f>
        <v>1</v>
      </c>
      <c r="AG2479">
        <f>IF(Raw_Data[[#This Row],[jumlah_kali_telat]]=0,0,IF(Raw_Data[[#This Row],[jumlah_kali_telat]]&lt;=2,2,4))</f>
        <v>0</v>
      </c>
      <c r="AH2479">
        <f>Raw_Data[[#This Row],[Skor_Rasio]]+Raw_Data[[#This Row],[Skor_DP]]+Raw_Data[[#This Row],[Skor_Tenor]]+Raw_Data[[#This Row],[Skor_Telat]]</f>
        <v>5</v>
      </c>
      <c r="AI2479" t="str">
        <f>IF(Raw_Data[[#This Row],[Risk_Score]]&lt;=6,"Low Risk",IF(Raw_Data[[#This Row],[Risk_Score]]&lt;=8,"Medium Risk","High Risk"))</f>
        <v>Low Risk</v>
      </c>
      <c r="AJ2479">
        <f ca="1">IFERROR(DATEDIF(Raw_Data[[#This Row],[tanggal_pengajuan]],TODAY(),"m"),"N/A")</f>
        <v>8</v>
      </c>
      <c r="AK2479" t="str">
        <f ca="1">IF(ISNUMBER(Raw_Data[[#This Row],[MOB]]),IF(Raw_Data[[#This Row],[MOB]]&lt;6,"0-5 bulan",IF(Raw_Data[[#This Row],[MOB]]&lt;12,"6-11 bulan",IF(Raw_Data[[#This Row],[MOB]]&lt;24,"12-23 bulan","24+ bulan"))),"N/A")</f>
        <v>6-11 bulan</v>
      </c>
    </row>
    <row r="2480" spans="1:37" ht="14.25" customHeight="1" x14ac:dyDescent="0.45">
      <c r="A2480" t="s">
        <v>5640</v>
      </c>
      <c r="B2480" s="64">
        <v>46102</v>
      </c>
      <c r="C2480" s="1" t="str">
        <f t="shared" si="38"/>
        <v>March</v>
      </c>
      <c r="D2480" t="s">
        <v>1765</v>
      </c>
      <c r="E2480" t="s">
        <v>5641</v>
      </c>
      <c r="F2480">
        <v>30</v>
      </c>
      <c r="G2480" t="s">
        <v>51</v>
      </c>
      <c r="H2480" t="s">
        <v>108</v>
      </c>
      <c r="I2480" s="2">
        <v>5819000</v>
      </c>
      <c r="J2480" s="3">
        <f>Raw_Data[[#This Row],[cicilan_per_bulan]]/Raw_Data[[#This Row],[penghasilan_bulanan]]</f>
        <v>0.17348341639456952</v>
      </c>
      <c r="K2480" t="s">
        <v>119</v>
      </c>
      <c r="L2480" t="s">
        <v>120</v>
      </c>
      <c r="M2480" t="s">
        <v>55</v>
      </c>
      <c r="N2480" t="s">
        <v>56</v>
      </c>
      <c r="O2480" t="s">
        <v>57</v>
      </c>
      <c r="P2480" s="2">
        <v>17633000</v>
      </c>
      <c r="Q2480" s="2">
        <v>7053000</v>
      </c>
      <c r="R2480" t="str">
        <f>IF(Raw_Data[[#This Row],[persen_dp]]&lt;15%,"Low",IF(Raw_Data[[#This Row],[persen_dp]]&gt;25%,"High","Medium"))</f>
        <v>High</v>
      </c>
      <c r="S2480" s="3">
        <v>0.4</v>
      </c>
      <c r="T2480">
        <v>12</v>
      </c>
      <c r="U2480">
        <v>0.14499999999999999</v>
      </c>
      <c r="V2480" s="2">
        <v>1009500</v>
      </c>
      <c r="W2480" s="2">
        <v>12114000</v>
      </c>
      <c r="X2480" t="str">
        <f>IF(OR(Raw_Data[[#This Row],[status_pembayaran]]="Macet",Raw_Data[[#This Row],[status_pembayaran]]="Kurang Lancar"),"Non Performing Loan","Performing")</f>
        <v>Performing</v>
      </c>
      <c r="Y2480" t="s">
        <v>47</v>
      </c>
      <c r="Z2480">
        <v>0</v>
      </c>
      <c r="AA2480">
        <v>0</v>
      </c>
      <c r="AB2480">
        <v>1</v>
      </c>
      <c r="AC2480" t="s">
        <v>74</v>
      </c>
      <c r="AD2480">
        <f>IF(Raw_Data[[#This Row],[rasio]]&lt;0.2,1,IF(Raw_Data[[#This Row],[rasio]]&lt;0.3,2,IF(Raw_Data[[#This Row],[rasio]]&lt;0.4,3,4)))</f>
        <v>1</v>
      </c>
      <c r="AE2480">
        <f>IF(Raw_Data[[#This Row],[kategori_dp]]="High",1,IF(Raw_Data[[#This Row],[kategori_dp]]="Medium",2,3))</f>
        <v>1</v>
      </c>
      <c r="AF2480">
        <f>IF(Raw_Data[[#This Row],[tenor_bulan]]&lt;=24,1,IF(Raw_Data[[#This Row],[tenor_bulan]]&lt;=36,2,IF(Raw_Data[[#This Row],[tenor_bulan]]&lt;=48,3,4)))</f>
        <v>1</v>
      </c>
      <c r="AG2480">
        <f>IF(Raw_Data[[#This Row],[jumlah_kali_telat]]=0,0,IF(Raw_Data[[#This Row],[jumlah_kali_telat]]&lt;=2,2,4))</f>
        <v>0</v>
      </c>
      <c r="AH2480">
        <f>Raw_Data[[#This Row],[Skor_Rasio]]+Raw_Data[[#This Row],[Skor_DP]]+Raw_Data[[#This Row],[Skor_Tenor]]+Raw_Data[[#This Row],[Skor_Telat]]</f>
        <v>3</v>
      </c>
      <c r="AI2480" t="str">
        <f>IF(Raw_Data[[#This Row],[Risk_Score]]&lt;=6,"Low Risk",IF(Raw_Data[[#This Row],[Risk_Score]]&lt;=8,"Medium Risk","High Risk"))</f>
        <v>Low Risk</v>
      </c>
      <c r="AJ2480">
        <f ca="1">IFERROR(DATEDIF(Raw_Data[[#This Row],[tanggal_pengajuan]],TODAY(),"m"),"N/A")</f>
        <v>7</v>
      </c>
      <c r="AK2480" t="str">
        <f ca="1">IF(ISNUMBER(Raw_Data[[#This Row],[MOB]]),IF(Raw_Data[[#This Row],[MOB]]&lt;6,"0-5 bulan",IF(Raw_Data[[#This Row],[MOB]]&lt;12,"6-11 bulan",IF(Raw_Data[[#This Row],[MOB]]&lt;24,"12-23 bulan","24+ bulan"))),"N/A")</f>
        <v>6-11 bulan</v>
      </c>
    </row>
    <row r="2481" spans="1:37" ht="14.25" customHeight="1" x14ac:dyDescent="0.45">
      <c r="A2481" t="s">
        <v>5642</v>
      </c>
      <c r="B2481" s="64">
        <v>46135</v>
      </c>
      <c r="C2481" s="1" t="str">
        <f t="shared" si="38"/>
        <v>April</v>
      </c>
      <c r="D2481" t="s">
        <v>2254</v>
      </c>
      <c r="E2481" t="s">
        <v>5643</v>
      </c>
      <c r="F2481">
        <v>49</v>
      </c>
      <c r="G2481" t="s">
        <v>51</v>
      </c>
      <c r="H2481" t="s">
        <v>152</v>
      </c>
      <c r="I2481" s="2">
        <v>2842000</v>
      </c>
      <c r="J2481" s="3">
        <f>Raw_Data[[#This Row],[cicilan_per_bulan]]/Raw_Data[[#This Row],[penghasilan_bulanan]]</f>
        <v>0.27821956368754397</v>
      </c>
      <c r="K2481" t="s">
        <v>145</v>
      </c>
      <c r="L2481" t="s">
        <v>146</v>
      </c>
      <c r="M2481" t="s">
        <v>55</v>
      </c>
      <c r="N2481" t="s">
        <v>65</v>
      </c>
      <c r="O2481" t="s">
        <v>46</v>
      </c>
      <c r="P2481" s="2">
        <v>28339000</v>
      </c>
      <c r="Q2481" s="2">
        <v>8502000</v>
      </c>
      <c r="R2481" t="str">
        <f>IF(Raw_Data[[#This Row],[persen_dp]]&lt;15%,"Low",IF(Raw_Data[[#This Row],[persen_dp]]&gt;25%,"High","Medium"))</f>
        <v>High</v>
      </c>
      <c r="S2481" s="3">
        <v>0.3</v>
      </c>
      <c r="T2481">
        <v>36</v>
      </c>
      <c r="U2481">
        <v>0.14499999999999999</v>
      </c>
      <c r="V2481" s="2">
        <v>790700</v>
      </c>
      <c r="W2481" s="2">
        <v>28466000</v>
      </c>
      <c r="X2481" t="str">
        <f>IF(OR(Raw_Data[[#This Row],[status_pembayaran]]="Macet",Raw_Data[[#This Row],[status_pembayaran]]="Kurang Lancar"),"Non Performing Loan","Performing")</f>
        <v>Performing</v>
      </c>
      <c r="Y2481" t="s">
        <v>47</v>
      </c>
      <c r="Z2481">
        <v>0</v>
      </c>
      <c r="AA2481">
        <v>0</v>
      </c>
      <c r="AB2481">
        <v>1</v>
      </c>
      <c r="AC2481" t="s">
        <v>137</v>
      </c>
      <c r="AD2481">
        <f>IF(Raw_Data[[#This Row],[rasio]]&lt;0.2,1,IF(Raw_Data[[#This Row],[rasio]]&lt;0.3,2,IF(Raw_Data[[#This Row],[rasio]]&lt;0.4,3,4)))</f>
        <v>2</v>
      </c>
      <c r="AE2481">
        <f>IF(Raw_Data[[#This Row],[kategori_dp]]="High",1,IF(Raw_Data[[#This Row],[kategori_dp]]="Medium",2,3))</f>
        <v>1</v>
      </c>
      <c r="AF2481">
        <f>IF(Raw_Data[[#This Row],[tenor_bulan]]&lt;=24,1,IF(Raw_Data[[#This Row],[tenor_bulan]]&lt;=36,2,IF(Raw_Data[[#This Row],[tenor_bulan]]&lt;=48,3,4)))</f>
        <v>2</v>
      </c>
      <c r="AG2481">
        <f>IF(Raw_Data[[#This Row],[jumlah_kali_telat]]=0,0,IF(Raw_Data[[#This Row],[jumlah_kali_telat]]&lt;=2,2,4))</f>
        <v>0</v>
      </c>
      <c r="AH2481">
        <f>Raw_Data[[#This Row],[Skor_Rasio]]+Raw_Data[[#This Row],[Skor_DP]]+Raw_Data[[#This Row],[Skor_Tenor]]+Raw_Data[[#This Row],[Skor_Telat]]</f>
        <v>5</v>
      </c>
      <c r="AI2481" t="str">
        <f>IF(Raw_Data[[#This Row],[Risk_Score]]&lt;=6,"Low Risk",IF(Raw_Data[[#This Row],[Risk_Score]]&lt;=8,"Medium Risk","High Risk"))</f>
        <v>Low Risk</v>
      </c>
      <c r="AJ2481">
        <f ca="1">IFERROR(DATEDIF(Raw_Data[[#This Row],[tanggal_pengajuan]],TODAY(),"m"),"N/A")</f>
        <v>6</v>
      </c>
      <c r="AK2481" t="str">
        <f ca="1">IF(ISNUMBER(Raw_Data[[#This Row],[MOB]]),IF(Raw_Data[[#This Row],[MOB]]&lt;6,"0-5 bulan",IF(Raw_Data[[#This Row],[MOB]]&lt;12,"6-11 bulan",IF(Raw_Data[[#This Row],[MOB]]&lt;24,"12-23 bulan","24+ bulan"))),"N/A")</f>
        <v>6-11 bulan</v>
      </c>
    </row>
    <row r="2482" spans="1:37" ht="14.25" customHeight="1" x14ac:dyDescent="0.45">
      <c r="A2482" t="s">
        <v>5644</v>
      </c>
      <c r="B2482" s="64">
        <v>46075</v>
      </c>
      <c r="C2482" s="1" t="str">
        <f t="shared" si="38"/>
        <v>February</v>
      </c>
      <c r="D2482" t="s">
        <v>1315</v>
      </c>
      <c r="E2482" t="s">
        <v>5645</v>
      </c>
      <c r="F2482">
        <v>39</v>
      </c>
      <c r="G2482" t="s">
        <v>51</v>
      </c>
      <c r="H2482" t="s">
        <v>108</v>
      </c>
      <c r="I2482" s="2">
        <v>4378000</v>
      </c>
      <c r="J2482" s="3">
        <f>Raw_Data[[#This Row],[cicilan_per_bulan]]/Raw_Data[[#This Row],[penghasilan_bulanan]]</f>
        <v>0.27261306532663315</v>
      </c>
      <c r="K2482" t="s">
        <v>70</v>
      </c>
      <c r="L2482" t="s">
        <v>71</v>
      </c>
      <c r="M2482" t="s">
        <v>249</v>
      </c>
      <c r="N2482" t="s">
        <v>250</v>
      </c>
      <c r="O2482" t="s">
        <v>57</v>
      </c>
      <c r="P2482" s="2">
        <v>15635000</v>
      </c>
      <c r="Q2482" s="2">
        <v>3127000</v>
      </c>
      <c r="R2482" t="str">
        <f>IF(Raw_Data[[#This Row],[persen_dp]]&lt;15%,"Low",IF(Raw_Data[[#This Row],[persen_dp]]&gt;25%,"High","Medium"))</f>
        <v>Medium</v>
      </c>
      <c r="S2482" s="3">
        <v>0.2</v>
      </c>
      <c r="T2482">
        <v>12</v>
      </c>
      <c r="U2482">
        <v>0.14499999999999999</v>
      </c>
      <c r="V2482" s="2">
        <v>1193500</v>
      </c>
      <c r="W2482" s="2">
        <v>14322000</v>
      </c>
      <c r="X2482" t="str">
        <f>IF(OR(Raw_Data[[#This Row],[status_pembayaran]]="Macet",Raw_Data[[#This Row],[status_pembayaran]]="Kurang Lancar"),"Non Performing Loan","Performing")</f>
        <v>Performing</v>
      </c>
      <c r="Y2482" t="s">
        <v>47</v>
      </c>
      <c r="Z2482">
        <v>0</v>
      </c>
      <c r="AA2482">
        <v>0</v>
      </c>
      <c r="AB2482">
        <v>1</v>
      </c>
      <c r="AC2482" t="s">
        <v>104</v>
      </c>
      <c r="AD2482">
        <f>IF(Raw_Data[[#This Row],[rasio]]&lt;0.2,1,IF(Raw_Data[[#This Row],[rasio]]&lt;0.3,2,IF(Raw_Data[[#This Row],[rasio]]&lt;0.4,3,4)))</f>
        <v>2</v>
      </c>
      <c r="AE2482">
        <f>IF(Raw_Data[[#This Row],[kategori_dp]]="High",1,IF(Raw_Data[[#This Row],[kategori_dp]]="Medium",2,3))</f>
        <v>2</v>
      </c>
      <c r="AF2482">
        <f>IF(Raw_Data[[#This Row],[tenor_bulan]]&lt;=24,1,IF(Raw_Data[[#This Row],[tenor_bulan]]&lt;=36,2,IF(Raw_Data[[#This Row],[tenor_bulan]]&lt;=48,3,4)))</f>
        <v>1</v>
      </c>
      <c r="AG2482">
        <f>IF(Raw_Data[[#This Row],[jumlah_kali_telat]]=0,0,IF(Raw_Data[[#This Row],[jumlah_kali_telat]]&lt;=2,2,4))</f>
        <v>0</v>
      </c>
      <c r="AH2482">
        <f>Raw_Data[[#This Row],[Skor_Rasio]]+Raw_Data[[#This Row],[Skor_DP]]+Raw_Data[[#This Row],[Skor_Tenor]]+Raw_Data[[#This Row],[Skor_Telat]]</f>
        <v>5</v>
      </c>
      <c r="AI2482" t="str">
        <f>IF(Raw_Data[[#This Row],[Risk_Score]]&lt;=6,"Low Risk",IF(Raw_Data[[#This Row],[Risk_Score]]&lt;=8,"Medium Risk","High Risk"))</f>
        <v>Low Risk</v>
      </c>
      <c r="AJ2482">
        <f ca="1">IFERROR(DATEDIF(Raw_Data[[#This Row],[tanggal_pengajuan]],TODAY(),"m"),"N/A")</f>
        <v>8</v>
      </c>
      <c r="AK2482" t="str">
        <f ca="1">IF(ISNUMBER(Raw_Data[[#This Row],[MOB]]),IF(Raw_Data[[#This Row],[MOB]]&lt;6,"0-5 bulan",IF(Raw_Data[[#This Row],[MOB]]&lt;12,"6-11 bulan",IF(Raw_Data[[#This Row],[MOB]]&lt;24,"12-23 bulan","24+ bulan"))),"N/A")</f>
        <v>6-11 bulan</v>
      </c>
    </row>
    <row r="2483" spans="1:37" ht="14.25" customHeight="1" x14ac:dyDescent="0.45">
      <c r="A2483" t="s">
        <v>5646</v>
      </c>
      <c r="B2483" s="64">
        <v>46162</v>
      </c>
      <c r="C2483" s="1" t="str">
        <f t="shared" si="38"/>
        <v>May</v>
      </c>
      <c r="D2483" t="s">
        <v>2075</v>
      </c>
      <c r="E2483" t="s">
        <v>5647</v>
      </c>
      <c r="F2483">
        <v>53</v>
      </c>
      <c r="G2483" t="s">
        <v>51</v>
      </c>
      <c r="H2483" t="s">
        <v>96</v>
      </c>
      <c r="I2483" s="2">
        <v>6730000</v>
      </c>
      <c r="J2483" s="3">
        <f>Raw_Data[[#This Row],[cicilan_per_bulan]]/Raw_Data[[#This Row],[penghasilan_bulanan]]</f>
        <v>0.21915304606240713</v>
      </c>
      <c r="K2483" t="s">
        <v>127</v>
      </c>
      <c r="L2483" t="s">
        <v>128</v>
      </c>
      <c r="M2483" t="s">
        <v>55</v>
      </c>
      <c r="N2483" t="s">
        <v>121</v>
      </c>
      <c r="O2483" t="s">
        <v>122</v>
      </c>
      <c r="P2483" s="2">
        <v>36586000</v>
      </c>
      <c r="Q2483" s="2">
        <v>9146000</v>
      </c>
      <c r="R2483" t="str">
        <f>IF(Raw_Data[[#This Row],[persen_dp]]&lt;15%,"Low",IF(Raw_Data[[#This Row],[persen_dp]]&gt;25%,"High","Medium"))</f>
        <v>Medium</v>
      </c>
      <c r="S2483" s="3">
        <v>0.25</v>
      </c>
      <c r="T2483">
        <v>24</v>
      </c>
      <c r="U2483">
        <v>0.14499999999999999</v>
      </c>
      <c r="V2483" s="2">
        <v>1474900</v>
      </c>
      <c r="W2483" s="2">
        <v>35397000</v>
      </c>
      <c r="X2483" t="str">
        <f>IF(OR(Raw_Data[[#This Row],[status_pembayaran]]="Macet",Raw_Data[[#This Row],[status_pembayaran]]="Kurang Lancar"),"Non Performing Loan","Performing")</f>
        <v>Performing</v>
      </c>
      <c r="Y2483" t="s">
        <v>47</v>
      </c>
      <c r="Z2483">
        <v>0</v>
      </c>
      <c r="AA2483">
        <v>0</v>
      </c>
      <c r="AB2483">
        <v>1</v>
      </c>
      <c r="AC2483" t="s">
        <v>104</v>
      </c>
      <c r="AD2483">
        <f>IF(Raw_Data[[#This Row],[rasio]]&lt;0.2,1,IF(Raw_Data[[#This Row],[rasio]]&lt;0.3,2,IF(Raw_Data[[#This Row],[rasio]]&lt;0.4,3,4)))</f>
        <v>2</v>
      </c>
      <c r="AE2483">
        <f>IF(Raw_Data[[#This Row],[kategori_dp]]="High",1,IF(Raw_Data[[#This Row],[kategori_dp]]="Medium",2,3))</f>
        <v>2</v>
      </c>
      <c r="AF2483">
        <f>IF(Raw_Data[[#This Row],[tenor_bulan]]&lt;=24,1,IF(Raw_Data[[#This Row],[tenor_bulan]]&lt;=36,2,IF(Raw_Data[[#This Row],[tenor_bulan]]&lt;=48,3,4)))</f>
        <v>1</v>
      </c>
      <c r="AG2483">
        <f>IF(Raw_Data[[#This Row],[jumlah_kali_telat]]=0,0,IF(Raw_Data[[#This Row],[jumlah_kali_telat]]&lt;=2,2,4))</f>
        <v>0</v>
      </c>
      <c r="AH2483">
        <f>Raw_Data[[#This Row],[Skor_Rasio]]+Raw_Data[[#This Row],[Skor_DP]]+Raw_Data[[#This Row],[Skor_Tenor]]+Raw_Data[[#This Row],[Skor_Telat]]</f>
        <v>5</v>
      </c>
      <c r="AI2483" t="str">
        <f>IF(Raw_Data[[#This Row],[Risk_Score]]&lt;=6,"Low Risk",IF(Raw_Data[[#This Row],[Risk_Score]]&lt;=8,"Medium Risk","High Risk"))</f>
        <v>Low Risk</v>
      </c>
      <c r="AJ2483">
        <f ca="1">IFERROR(DATEDIF(Raw_Data[[#This Row],[tanggal_pengajuan]],TODAY(),"m"),"N/A")</f>
        <v>5</v>
      </c>
      <c r="AK2483" t="str">
        <f ca="1">IF(ISNUMBER(Raw_Data[[#This Row],[MOB]]),IF(Raw_Data[[#This Row],[MOB]]&lt;6,"0-5 bulan",IF(Raw_Data[[#This Row],[MOB]]&lt;12,"6-11 bulan",IF(Raw_Data[[#This Row],[MOB]]&lt;24,"12-23 bulan","24+ bulan"))),"N/A")</f>
        <v>0-5 bulan</v>
      </c>
    </row>
    <row r="2484" spans="1:37" ht="14.25" customHeight="1" x14ac:dyDescent="0.45">
      <c r="A2484" t="s">
        <v>5648</v>
      </c>
      <c r="B2484" s="64">
        <v>46064</v>
      </c>
      <c r="C2484" s="1" t="str">
        <f t="shared" ref="C2484:C2547" si="39">TEXT(B2484,"mmmm")</f>
        <v>February</v>
      </c>
      <c r="D2484" t="s">
        <v>1124</v>
      </c>
      <c r="E2484" t="s">
        <v>5649</v>
      </c>
      <c r="F2484">
        <v>53</v>
      </c>
      <c r="G2484" t="s">
        <v>40</v>
      </c>
      <c r="H2484" t="s">
        <v>176</v>
      </c>
      <c r="I2484" s="2">
        <v>4345000</v>
      </c>
      <c r="J2484" s="3">
        <f>Raw_Data[[#This Row],[cicilan_per_bulan]]/Raw_Data[[#This Row],[penghasilan_bulanan]]</f>
        <v>0.2087686996547756</v>
      </c>
      <c r="K2484" t="s">
        <v>127</v>
      </c>
      <c r="L2484" t="s">
        <v>128</v>
      </c>
      <c r="M2484" t="s">
        <v>55</v>
      </c>
      <c r="N2484" t="s">
        <v>65</v>
      </c>
      <c r="O2484" t="s">
        <v>46</v>
      </c>
      <c r="P2484" s="2">
        <v>28129000</v>
      </c>
      <c r="Q2484" s="2">
        <v>11252000</v>
      </c>
      <c r="R2484" t="str">
        <f>IF(Raw_Data[[#This Row],[persen_dp]]&lt;15%,"Low",IF(Raw_Data[[#This Row],[persen_dp]]&gt;25%,"High","Medium"))</f>
        <v>High</v>
      </c>
      <c r="S2484" s="3">
        <v>0.4</v>
      </c>
      <c r="T2484">
        <v>24</v>
      </c>
      <c r="U2484">
        <v>0.14499999999999999</v>
      </c>
      <c r="V2484" s="2">
        <v>907100</v>
      </c>
      <c r="W2484" s="2">
        <v>21771000</v>
      </c>
      <c r="X2484" t="str">
        <f>IF(OR(Raw_Data[[#This Row],[status_pembayaran]]="Macet",Raw_Data[[#This Row],[status_pembayaran]]="Kurang Lancar"),"Non Performing Loan","Performing")</f>
        <v>Performing</v>
      </c>
      <c r="Y2484" t="s">
        <v>47</v>
      </c>
      <c r="Z2484">
        <v>0</v>
      </c>
      <c r="AA2484">
        <v>0</v>
      </c>
      <c r="AB2484">
        <v>1</v>
      </c>
      <c r="AC2484" t="s">
        <v>137</v>
      </c>
      <c r="AD2484">
        <f>IF(Raw_Data[[#This Row],[rasio]]&lt;0.2,1,IF(Raw_Data[[#This Row],[rasio]]&lt;0.3,2,IF(Raw_Data[[#This Row],[rasio]]&lt;0.4,3,4)))</f>
        <v>2</v>
      </c>
      <c r="AE2484">
        <f>IF(Raw_Data[[#This Row],[kategori_dp]]="High",1,IF(Raw_Data[[#This Row],[kategori_dp]]="Medium",2,3))</f>
        <v>1</v>
      </c>
      <c r="AF2484">
        <f>IF(Raw_Data[[#This Row],[tenor_bulan]]&lt;=24,1,IF(Raw_Data[[#This Row],[tenor_bulan]]&lt;=36,2,IF(Raw_Data[[#This Row],[tenor_bulan]]&lt;=48,3,4)))</f>
        <v>1</v>
      </c>
      <c r="AG2484">
        <f>IF(Raw_Data[[#This Row],[jumlah_kali_telat]]=0,0,IF(Raw_Data[[#This Row],[jumlah_kali_telat]]&lt;=2,2,4))</f>
        <v>0</v>
      </c>
      <c r="AH2484">
        <f>Raw_Data[[#This Row],[Skor_Rasio]]+Raw_Data[[#This Row],[Skor_DP]]+Raw_Data[[#This Row],[Skor_Tenor]]+Raw_Data[[#This Row],[Skor_Telat]]</f>
        <v>4</v>
      </c>
      <c r="AI2484" t="str">
        <f>IF(Raw_Data[[#This Row],[Risk_Score]]&lt;=6,"Low Risk",IF(Raw_Data[[#This Row],[Risk_Score]]&lt;=8,"Medium Risk","High Risk"))</f>
        <v>Low Risk</v>
      </c>
      <c r="AJ2484">
        <f ca="1">IFERROR(DATEDIF(Raw_Data[[#This Row],[tanggal_pengajuan]],TODAY(),"m"),"N/A")</f>
        <v>8</v>
      </c>
      <c r="AK2484" t="str">
        <f ca="1">IF(ISNUMBER(Raw_Data[[#This Row],[MOB]]),IF(Raw_Data[[#This Row],[MOB]]&lt;6,"0-5 bulan",IF(Raw_Data[[#This Row],[MOB]]&lt;12,"6-11 bulan",IF(Raw_Data[[#This Row],[MOB]]&lt;24,"12-23 bulan","24+ bulan"))),"N/A")</f>
        <v>6-11 bulan</v>
      </c>
    </row>
    <row r="2485" spans="1:37" ht="14.25" customHeight="1" x14ac:dyDescent="0.45">
      <c r="A2485" t="s">
        <v>5650</v>
      </c>
      <c r="B2485" s="64">
        <v>46054</v>
      </c>
      <c r="C2485" s="1" t="str">
        <f t="shared" si="39"/>
        <v>February</v>
      </c>
      <c r="D2485" t="s">
        <v>941</v>
      </c>
      <c r="E2485" t="s">
        <v>5651</v>
      </c>
      <c r="F2485">
        <v>43</v>
      </c>
      <c r="G2485" t="s">
        <v>51</v>
      </c>
      <c r="H2485" t="s">
        <v>108</v>
      </c>
      <c r="I2485" s="2">
        <v>4265000</v>
      </c>
      <c r="J2485" s="3">
        <f>Raw_Data[[#This Row],[cicilan_per_bulan]]/Raw_Data[[#This Row],[penghasilan_bulanan]]</f>
        <v>0.32065650644783117</v>
      </c>
      <c r="K2485" t="s">
        <v>91</v>
      </c>
      <c r="L2485" t="s">
        <v>92</v>
      </c>
      <c r="M2485" t="s">
        <v>55</v>
      </c>
      <c r="N2485" t="s">
        <v>221</v>
      </c>
      <c r="O2485" t="s">
        <v>159</v>
      </c>
      <c r="P2485" s="2">
        <v>42406000</v>
      </c>
      <c r="Q2485" s="2">
        <v>16962000</v>
      </c>
      <c r="R2485" t="str">
        <f>IF(Raw_Data[[#This Row],[persen_dp]]&lt;15%,"Low",IF(Raw_Data[[#This Row],[persen_dp]]&gt;25%,"High","Medium"))</f>
        <v>High</v>
      </c>
      <c r="S2485" s="3">
        <v>0.4</v>
      </c>
      <c r="T2485">
        <v>24</v>
      </c>
      <c r="U2485">
        <v>0.14499999999999999</v>
      </c>
      <c r="V2485" s="2">
        <v>1367600</v>
      </c>
      <c r="W2485" s="2">
        <v>32822000</v>
      </c>
      <c r="X2485" t="str">
        <f>IF(OR(Raw_Data[[#This Row],[status_pembayaran]]="Macet",Raw_Data[[#This Row],[status_pembayaran]]="Kurang Lancar"),"Non Performing Loan","Performing")</f>
        <v>Performing</v>
      </c>
      <c r="Y2485" t="s">
        <v>47</v>
      </c>
      <c r="Z2485">
        <v>0</v>
      </c>
      <c r="AA2485">
        <v>0</v>
      </c>
      <c r="AB2485">
        <v>1</v>
      </c>
      <c r="AC2485" t="s">
        <v>66</v>
      </c>
      <c r="AD2485">
        <f>IF(Raw_Data[[#This Row],[rasio]]&lt;0.2,1,IF(Raw_Data[[#This Row],[rasio]]&lt;0.3,2,IF(Raw_Data[[#This Row],[rasio]]&lt;0.4,3,4)))</f>
        <v>3</v>
      </c>
      <c r="AE2485">
        <f>IF(Raw_Data[[#This Row],[kategori_dp]]="High",1,IF(Raw_Data[[#This Row],[kategori_dp]]="Medium",2,3))</f>
        <v>1</v>
      </c>
      <c r="AF2485">
        <f>IF(Raw_Data[[#This Row],[tenor_bulan]]&lt;=24,1,IF(Raw_Data[[#This Row],[tenor_bulan]]&lt;=36,2,IF(Raw_Data[[#This Row],[tenor_bulan]]&lt;=48,3,4)))</f>
        <v>1</v>
      </c>
      <c r="AG2485">
        <f>IF(Raw_Data[[#This Row],[jumlah_kali_telat]]=0,0,IF(Raw_Data[[#This Row],[jumlah_kali_telat]]&lt;=2,2,4))</f>
        <v>0</v>
      </c>
      <c r="AH2485">
        <f>Raw_Data[[#This Row],[Skor_Rasio]]+Raw_Data[[#This Row],[Skor_DP]]+Raw_Data[[#This Row],[Skor_Tenor]]+Raw_Data[[#This Row],[Skor_Telat]]</f>
        <v>5</v>
      </c>
      <c r="AI2485" t="str">
        <f>IF(Raw_Data[[#This Row],[Risk_Score]]&lt;=6,"Low Risk",IF(Raw_Data[[#This Row],[Risk_Score]]&lt;=8,"Medium Risk","High Risk"))</f>
        <v>Low Risk</v>
      </c>
      <c r="AJ2485">
        <f ca="1">IFERROR(DATEDIF(Raw_Data[[#This Row],[tanggal_pengajuan]],TODAY(),"m"),"N/A")</f>
        <v>8</v>
      </c>
      <c r="AK2485" t="str">
        <f ca="1">IF(ISNUMBER(Raw_Data[[#This Row],[MOB]]),IF(Raw_Data[[#This Row],[MOB]]&lt;6,"0-5 bulan",IF(Raw_Data[[#This Row],[MOB]]&lt;12,"6-11 bulan",IF(Raw_Data[[#This Row],[MOB]]&lt;24,"12-23 bulan","24+ bulan"))),"N/A")</f>
        <v>6-11 bulan</v>
      </c>
    </row>
    <row r="2486" spans="1:37" ht="14.25" customHeight="1" x14ac:dyDescent="0.45">
      <c r="A2486" t="s">
        <v>5652</v>
      </c>
      <c r="B2486" s="64">
        <v>46084</v>
      </c>
      <c r="C2486" s="1" t="str">
        <f t="shared" si="39"/>
        <v>March</v>
      </c>
      <c r="D2486" t="s">
        <v>554</v>
      </c>
      <c r="E2486" t="s">
        <v>5653</v>
      </c>
      <c r="F2486">
        <v>57</v>
      </c>
      <c r="G2486" t="s">
        <v>40</v>
      </c>
      <c r="H2486" t="s">
        <v>176</v>
      </c>
      <c r="I2486" s="2">
        <v>4940000</v>
      </c>
      <c r="J2486" s="3">
        <f>Raw_Data[[#This Row],[cicilan_per_bulan]]/Raw_Data[[#This Row],[penghasilan_bulanan]]</f>
        <v>9.7692307692307689E-2</v>
      </c>
      <c r="K2486" t="s">
        <v>114</v>
      </c>
      <c r="L2486" t="s">
        <v>115</v>
      </c>
      <c r="M2486" t="s">
        <v>72</v>
      </c>
      <c r="N2486" t="s">
        <v>73</v>
      </c>
      <c r="O2486" t="s">
        <v>46</v>
      </c>
      <c r="P2486" s="2">
        <v>20982000</v>
      </c>
      <c r="Q2486" s="2">
        <v>4196000</v>
      </c>
      <c r="R2486" t="str">
        <f>IF(Raw_Data[[#This Row],[persen_dp]]&lt;15%,"Low",IF(Raw_Data[[#This Row],[persen_dp]]&gt;25%,"High","Medium"))</f>
        <v>Medium</v>
      </c>
      <c r="S2486" s="3">
        <v>0.2</v>
      </c>
      <c r="T2486">
        <v>60</v>
      </c>
      <c r="U2486">
        <v>0.14499999999999999</v>
      </c>
      <c r="V2486" s="2">
        <v>482600</v>
      </c>
      <c r="W2486" s="2">
        <v>28956000</v>
      </c>
      <c r="X2486" t="str">
        <f>IF(OR(Raw_Data[[#This Row],[status_pembayaran]]="Macet",Raw_Data[[#This Row],[status_pembayaran]]="Kurang Lancar"),"Non Performing Loan","Performing")</f>
        <v>Performing</v>
      </c>
      <c r="Y2486" t="s">
        <v>47</v>
      </c>
      <c r="Z2486">
        <v>0</v>
      </c>
      <c r="AA2486">
        <v>0</v>
      </c>
      <c r="AB2486">
        <v>1</v>
      </c>
      <c r="AD2486">
        <f>IF(Raw_Data[[#This Row],[rasio]]&lt;0.2,1,IF(Raw_Data[[#This Row],[rasio]]&lt;0.3,2,IF(Raw_Data[[#This Row],[rasio]]&lt;0.4,3,4)))</f>
        <v>1</v>
      </c>
      <c r="AE2486">
        <f>IF(Raw_Data[[#This Row],[kategori_dp]]="High",1,IF(Raw_Data[[#This Row],[kategori_dp]]="Medium",2,3))</f>
        <v>2</v>
      </c>
      <c r="AF2486">
        <f>IF(Raw_Data[[#This Row],[tenor_bulan]]&lt;=24,1,IF(Raw_Data[[#This Row],[tenor_bulan]]&lt;=36,2,IF(Raw_Data[[#This Row],[tenor_bulan]]&lt;=48,3,4)))</f>
        <v>4</v>
      </c>
      <c r="AG2486">
        <f>IF(Raw_Data[[#This Row],[jumlah_kali_telat]]=0,0,IF(Raw_Data[[#This Row],[jumlah_kali_telat]]&lt;=2,2,4))</f>
        <v>0</v>
      </c>
      <c r="AH2486">
        <f>Raw_Data[[#This Row],[Skor_Rasio]]+Raw_Data[[#This Row],[Skor_DP]]+Raw_Data[[#This Row],[Skor_Tenor]]+Raw_Data[[#This Row],[Skor_Telat]]</f>
        <v>7</v>
      </c>
      <c r="AI2486" t="str">
        <f>IF(Raw_Data[[#This Row],[Risk_Score]]&lt;=6,"Low Risk",IF(Raw_Data[[#This Row],[Risk_Score]]&lt;=8,"Medium Risk","High Risk"))</f>
        <v>Medium Risk</v>
      </c>
      <c r="AJ2486">
        <f ca="1">IFERROR(DATEDIF(Raw_Data[[#This Row],[tanggal_pengajuan]],TODAY(),"m"),"N/A")</f>
        <v>7</v>
      </c>
      <c r="AK2486" t="str">
        <f ca="1">IF(ISNUMBER(Raw_Data[[#This Row],[MOB]]),IF(Raw_Data[[#This Row],[MOB]]&lt;6,"0-5 bulan",IF(Raw_Data[[#This Row],[MOB]]&lt;12,"6-11 bulan",IF(Raw_Data[[#This Row],[MOB]]&lt;24,"12-23 bulan","24+ bulan"))),"N/A")</f>
        <v>6-11 bulan</v>
      </c>
    </row>
    <row r="2487" spans="1:37" ht="14.25" customHeight="1" x14ac:dyDescent="0.45">
      <c r="A2487" t="s">
        <v>5654</v>
      </c>
      <c r="B2487" s="64">
        <v>46071</v>
      </c>
      <c r="C2487" s="1" t="str">
        <f t="shared" si="39"/>
        <v>February</v>
      </c>
      <c r="D2487" t="s">
        <v>304</v>
      </c>
      <c r="E2487" t="s">
        <v>5655</v>
      </c>
      <c r="F2487">
        <v>34</v>
      </c>
      <c r="G2487" t="s">
        <v>40</v>
      </c>
      <c r="H2487" t="s">
        <v>152</v>
      </c>
      <c r="I2487" s="2">
        <v>3593000</v>
      </c>
      <c r="J2487" s="3">
        <f>Raw_Data[[#This Row],[cicilan_per_bulan]]/Raw_Data[[#This Row],[penghasilan_bulanan]]</f>
        <v>0.24803785137767881</v>
      </c>
      <c r="K2487" t="s">
        <v>153</v>
      </c>
      <c r="L2487" t="s">
        <v>154</v>
      </c>
      <c r="M2487" t="s">
        <v>44</v>
      </c>
      <c r="N2487" t="s">
        <v>228</v>
      </c>
      <c r="O2487" t="s">
        <v>57</v>
      </c>
      <c r="P2487" s="2">
        <v>18822000</v>
      </c>
      <c r="Q2487" s="2">
        <v>5647000</v>
      </c>
      <c r="R2487" t="str">
        <f>IF(Raw_Data[[#This Row],[persen_dp]]&lt;15%,"Low",IF(Raw_Data[[#This Row],[persen_dp]]&gt;25%,"High","Medium"))</f>
        <v>High</v>
      </c>
      <c r="S2487" s="3">
        <v>0.3</v>
      </c>
      <c r="T2487">
        <v>18</v>
      </c>
      <c r="U2487">
        <v>0.14499999999999999</v>
      </c>
      <c r="V2487" s="2">
        <v>891200</v>
      </c>
      <c r="W2487" s="2">
        <v>16041000</v>
      </c>
      <c r="X2487" t="str">
        <f>IF(OR(Raw_Data[[#This Row],[status_pembayaran]]="Macet",Raw_Data[[#This Row],[status_pembayaran]]="Kurang Lancar"),"Non Performing Loan","Performing")</f>
        <v>Performing</v>
      </c>
      <c r="Y2487" t="s">
        <v>47</v>
      </c>
      <c r="Z2487">
        <v>0</v>
      </c>
      <c r="AA2487">
        <v>0</v>
      </c>
      <c r="AB2487">
        <v>1</v>
      </c>
      <c r="AC2487" t="s">
        <v>58</v>
      </c>
      <c r="AD2487">
        <f>IF(Raw_Data[[#This Row],[rasio]]&lt;0.2,1,IF(Raw_Data[[#This Row],[rasio]]&lt;0.3,2,IF(Raw_Data[[#This Row],[rasio]]&lt;0.4,3,4)))</f>
        <v>2</v>
      </c>
      <c r="AE2487">
        <f>IF(Raw_Data[[#This Row],[kategori_dp]]="High",1,IF(Raw_Data[[#This Row],[kategori_dp]]="Medium",2,3))</f>
        <v>1</v>
      </c>
      <c r="AF2487">
        <f>IF(Raw_Data[[#This Row],[tenor_bulan]]&lt;=24,1,IF(Raw_Data[[#This Row],[tenor_bulan]]&lt;=36,2,IF(Raw_Data[[#This Row],[tenor_bulan]]&lt;=48,3,4)))</f>
        <v>1</v>
      </c>
      <c r="AG2487">
        <f>IF(Raw_Data[[#This Row],[jumlah_kali_telat]]=0,0,IF(Raw_Data[[#This Row],[jumlah_kali_telat]]&lt;=2,2,4))</f>
        <v>0</v>
      </c>
      <c r="AH2487">
        <f>Raw_Data[[#This Row],[Skor_Rasio]]+Raw_Data[[#This Row],[Skor_DP]]+Raw_Data[[#This Row],[Skor_Tenor]]+Raw_Data[[#This Row],[Skor_Telat]]</f>
        <v>4</v>
      </c>
      <c r="AI2487" t="str">
        <f>IF(Raw_Data[[#This Row],[Risk_Score]]&lt;=6,"Low Risk",IF(Raw_Data[[#This Row],[Risk_Score]]&lt;=8,"Medium Risk","High Risk"))</f>
        <v>Low Risk</v>
      </c>
      <c r="AJ2487">
        <f ca="1">IFERROR(DATEDIF(Raw_Data[[#This Row],[tanggal_pengajuan]],TODAY(),"m"),"N/A")</f>
        <v>8</v>
      </c>
      <c r="AK2487" t="str">
        <f ca="1">IF(ISNUMBER(Raw_Data[[#This Row],[MOB]]),IF(Raw_Data[[#This Row],[MOB]]&lt;6,"0-5 bulan",IF(Raw_Data[[#This Row],[MOB]]&lt;12,"6-11 bulan",IF(Raw_Data[[#This Row],[MOB]]&lt;24,"12-23 bulan","24+ bulan"))),"N/A")</f>
        <v>6-11 bulan</v>
      </c>
    </row>
    <row r="2488" spans="1:37" ht="14.25" customHeight="1" x14ac:dyDescent="0.45">
      <c r="A2488" t="s">
        <v>5656</v>
      </c>
      <c r="B2488" s="64">
        <v>46104</v>
      </c>
      <c r="C2488" s="1" t="str">
        <f t="shared" si="39"/>
        <v>March</v>
      </c>
      <c r="D2488" t="s">
        <v>1550</v>
      </c>
      <c r="E2488" t="s">
        <v>5657</v>
      </c>
      <c r="F2488">
        <v>26</v>
      </c>
      <c r="G2488" t="s">
        <v>40</v>
      </c>
      <c r="H2488" t="s">
        <v>101</v>
      </c>
      <c r="I2488" s="2">
        <v>2862000</v>
      </c>
      <c r="J2488" s="3">
        <f>Raw_Data[[#This Row],[cicilan_per_bulan]]/Raw_Data[[#This Row],[penghasilan_bulanan]]</f>
        <v>0.2404262753319357</v>
      </c>
      <c r="K2488" t="s">
        <v>81</v>
      </c>
      <c r="L2488" t="s">
        <v>82</v>
      </c>
      <c r="M2488" t="s">
        <v>72</v>
      </c>
      <c r="N2488" t="s">
        <v>73</v>
      </c>
      <c r="O2488" t="s">
        <v>46</v>
      </c>
      <c r="P2488" s="2">
        <v>21336000</v>
      </c>
      <c r="Q2488" s="2">
        <v>8535000</v>
      </c>
      <c r="R2488" t="str">
        <f>IF(Raw_Data[[#This Row],[persen_dp]]&lt;15%,"Low",IF(Raw_Data[[#This Row],[persen_dp]]&gt;25%,"High","Medium"))</f>
        <v>High</v>
      </c>
      <c r="S2488" s="3">
        <v>0.4</v>
      </c>
      <c r="T2488">
        <v>24</v>
      </c>
      <c r="U2488">
        <v>0.14499999999999999</v>
      </c>
      <c r="V2488" s="2">
        <v>688100</v>
      </c>
      <c r="W2488" s="2">
        <v>16514000</v>
      </c>
      <c r="X2488" t="str">
        <f>IF(OR(Raw_Data[[#This Row],[status_pembayaran]]="Macet",Raw_Data[[#This Row],[status_pembayaran]]="Kurang Lancar"),"Non Performing Loan","Performing")</f>
        <v>Performing</v>
      </c>
      <c r="Y2488" t="s">
        <v>47</v>
      </c>
      <c r="Z2488">
        <v>0</v>
      </c>
      <c r="AA2488">
        <v>0</v>
      </c>
      <c r="AB2488">
        <v>1</v>
      </c>
      <c r="AC2488" t="s">
        <v>137</v>
      </c>
      <c r="AD2488">
        <f>IF(Raw_Data[[#This Row],[rasio]]&lt;0.2,1,IF(Raw_Data[[#This Row],[rasio]]&lt;0.3,2,IF(Raw_Data[[#This Row],[rasio]]&lt;0.4,3,4)))</f>
        <v>2</v>
      </c>
      <c r="AE2488">
        <f>IF(Raw_Data[[#This Row],[kategori_dp]]="High",1,IF(Raw_Data[[#This Row],[kategori_dp]]="Medium",2,3))</f>
        <v>1</v>
      </c>
      <c r="AF2488">
        <f>IF(Raw_Data[[#This Row],[tenor_bulan]]&lt;=24,1,IF(Raw_Data[[#This Row],[tenor_bulan]]&lt;=36,2,IF(Raw_Data[[#This Row],[tenor_bulan]]&lt;=48,3,4)))</f>
        <v>1</v>
      </c>
      <c r="AG2488">
        <f>IF(Raw_Data[[#This Row],[jumlah_kali_telat]]=0,0,IF(Raw_Data[[#This Row],[jumlah_kali_telat]]&lt;=2,2,4))</f>
        <v>0</v>
      </c>
      <c r="AH2488">
        <f>Raw_Data[[#This Row],[Skor_Rasio]]+Raw_Data[[#This Row],[Skor_DP]]+Raw_Data[[#This Row],[Skor_Tenor]]+Raw_Data[[#This Row],[Skor_Telat]]</f>
        <v>4</v>
      </c>
      <c r="AI2488" t="str">
        <f>IF(Raw_Data[[#This Row],[Risk_Score]]&lt;=6,"Low Risk",IF(Raw_Data[[#This Row],[Risk_Score]]&lt;=8,"Medium Risk","High Risk"))</f>
        <v>Low Risk</v>
      </c>
      <c r="AJ2488">
        <f ca="1">IFERROR(DATEDIF(Raw_Data[[#This Row],[tanggal_pengajuan]],TODAY(),"m"),"N/A")</f>
        <v>7</v>
      </c>
      <c r="AK2488" t="str">
        <f ca="1">IF(ISNUMBER(Raw_Data[[#This Row],[MOB]]),IF(Raw_Data[[#This Row],[MOB]]&lt;6,"0-5 bulan",IF(Raw_Data[[#This Row],[MOB]]&lt;12,"6-11 bulan",IF(Raw_Data[[#This Row],[MOB]]&lt;24,"12-23 bulan","24+ bulan"))),"N/A")</f>
        <v>6-11 bulan</v>
      </c>
    </row>
    <row r="2489" spans="1:37" ht="14.25" customHeight="1" x14ac:dyDescent="0.45">
      <c r="A2489" t="s">
        <v>5658</v>
      </c>
      <c r="B2489" s="64">
        <v>46188</v>
      </c>
      <c r="C2489" s="1" t="str">
        <f t="shared" si="39"/>
        <v>June</v>
      </c>
      <c r="D2489" t="s">
        <v>753</v>
      </c>
      <c r="E2489" t="s">
        <v>5659</v>
      </c>
      <c r="F2489">
        <v>43</v>
      </c>
      <c r="G2489" t="s">
        <v>51</v>
      </c>
      <c r="H2489" t="s">
        <v>176</v>
      </c>
      <c r="I2489" s="2">
        <v>4971000</v>
      </c>
      <c r="J2489" s="3">
        <f>Raw_Data[[#This Row],[cicilan_per_bulan]]/Raw_Data[[#This Row],[penghasilan_bulanan]]</f>
        <v>0.2852544759605713</v>
      </c>
      <c r="K2489" t="s">
        <v>286</v>
      </c>
      <c r="L2489" t="s">
        <v>154</v>
      </c>
      <c r="M2489" t="s">
        <v>44</v>
      </c>
      <c r="N2489" t="s">
        <v>158</v>
      </c>
      <c r="O2489" t="s">
        <v>159</v>
      </c>
      <c r="P2489" s="2">
        <v>31037000</v>
      </c>
      <c r="Q2489" s="2">
        <v>4656000</v>
      </c>
      <c r="R2489" t="str">
        <f>IF(Raw_Data[[#This Row],[persen_dp]]&lt;15%,"Low",IF(Raw_Data[[#This Row],[persen_dp]]&gt;25%,"High","Medium"))</f>
        <v>Medium</v>
      </c>
      <c r="S2489" s="3">
        <v>0.15</v>
      </c>
      <c r="T2489">
        <v>24</v>
      </c>
      <c r="U2489">
        <v>0.14499999999999999</v>
      </c>
      <c r="V2489" s="2">
        <v>1418000</v>
      </c>
      <c r="W2489" s="2">
        <v>34031000</v>
      </c>
      <c r="X2489" t="str">
        <f>IF(OR(Raw_Data[[#This Row],[status_pembayaran]]="Macet",Raw_Data[[#This Row],[status_pembayaran]]="Kurang Lancar"),"Non Performing Loan","Performing")</f>
        <v>Performing</v>
      </c>
      <c r="Y2489" t="s">
        <v>47</v>
      </c>
      <c r="Z2489">
        <v>0</v>
      </c>
      <c r="AA2489">
        <v>0</v>
      </c>
      <c r="AB2489">
        <v>1</v>
      </c>
      <c r="AC2489" t="s">
        <v>137</v>
      </c>
      <c r="AD2489">
        <f>IF(Raw_Data[[#This Row],[rasio]]&lt;0.2,1,IF(Raw_Data[[#This Row],[rasio]]&lt;0.3,2,IF(Raw_Data[[#This Row],[rasio]]&lt;0.4,3,4)))</f>
        <v>2</v>
      </c>
      <c r="AE2489">
        <f>IF(Raw_Data[[#This Row],[kategori_dp]]="High",1,IF(Raw_Data[[#This Row],[kategori_dp]]="Medium",2,3))</f>
        <v>2</v>
      </c>
      <c r="AF2489">
        <f>IF(Raw_Data[[#This Row],[tenor_bulan]]&lt;=24,1,IF(Raw_Data[[#This Row],[tenor_bulan]]&lt;=36,2,IF(Raw_Data[[#This Row],[tenor_bulan]]&lt;=48,3,4)))</f>
        <v>1</v>
      </c>
      <c r="AG2489">
        <f>IF(Raw_Data[[#This Row],[jumlah_kali_telat]]=0,0,IF(Raw_Data[[#This Row],[jumlah_kali_telat]]&lt;=2,2,4))</f>
        <v>0</v>
      </c>
      <c r="AH2489">
        <f>Raw_Data[[#This Row],[Skor_Rasio]]+Raw_Data[[#This Row],[Skor_DP]]+Raw_Data[[#This Row],[Skor_Tenor]]+Raw_Data[[#This Row],[Skor_Telat]]</f>
        <v>5</v>
      </c>
      <c r="AI2489" t="str">
        <f>IF(Raw_Data[[#This Row],[Risk_Score]]&lt;=6,"Low Risk",IF(Raw_Data[[#This Row],[Risk_Score]]&lt;=8,"Medium Risk","High Risk"))</f>
        <v>Low Risk</v>
      </c>
      <c r="AJ2489">
        <f ca="1">IFERROR(DATEDIF(Raw_Data[[#This Row],[tanggal_pengajuan]],TODAY(),"m"),"N/A")</f>
        <v>4</v>
      </c>
      <c r="AK2489" t="str">
        <f ca="1">IF(ISNUMBER(Raw_Data[[#This Row],[MOB]]),IF(Raw_Data[[#This Row],[MOB]]&lt;6,"0-5 bulan",IF(Raw_Data[[#This Row],[MOB]]&lt;12,"6-11 bulan",IF(Raw_Data[[#This Row],[MOB]]&lt;24,"12-23 bulan","24+ bulan"))),"N/A")</f>
        <v>0-5 bulan</v>
      </c>
    </row>
    <row r="2490" spans="1:37" ht="14.25" customHeight="1" x14ac:dyDescent="0.45">
      <c r="A2490" t="s">
        <v>5660</v>
      </c>
      <c r="B2490" s="64">
        <v>46124</v>
      </c>
      <c r="C2490" s="1" t="str">
        <f t="shared" si="39"/>
        <v>April</v>
      </c>
      <c r="D2490" t="s">
        <v>3018</v>
      </c>
      <c r="E2490" t="s">
        <v>5661</v>
      </c>
      <c r="F2490">
        <v>51</v>
      </c>
      <c r="G2490" t="s">
        <v>40</v>
      </c>
      <c r="H2490" t="s">
        <v>52</v>
      </c>
      <c r="I2490" s="2">
        <v>14158000</v>
      </c>
      <c r="J2490" s="3">
        <f>Raw_Data[[#This Row],[cicilan_per_bulan]]/Raw_Data[[#This Row],[penghasilan_bulanan]]</f>
        <v>6.0919621415454157E-2</v>
      </c>
      <c r="K2490" t="s">
        <v>205</v>
      </c>
      <c r="L2490" t="s">
        <v>110</v>
      </c>
      <c r="M2490" t="s">
        <v>44</v>
      </c>
      <c r="N2490" t="s">
        <v>163</v>
      </c>
      <c r="O2490" t="s">
        <v>46</v>
      </c>
      <c r="P2490" s="2">
        <v>30909000</v>
      </c>
      <c r="Q2490" s="2">
        <v>9273000</v>
      </c>
      <c r="R2490" t="str">
        <f>IF(Raw_Data[[#This Row],[persen_dp]]&lt;15%,"Low",IF(Raw_Data[[#This Row],[persen_dp]]&gt;25%,"High","Medium"))</f>
        <v>High</v>
      </c>
      <c r="S2490" s="3">
        <v>0.3</v>
      </c>
      <c r="T2490">
        <v>36</v>
      </c>
      <c r="U2490">
        <v>0.14499999999999999</v>
      </c>
      <c r="V2490" s="2">
        <v>862500</v>
      </c>
      <c r="W2490" s="2">
        <v>31048000</v>
      </c>
      <c r="X2490" t="str">
        <f>IF(OR(Raw_Data[[#This Row],[status_pembayaran]]="Macet",Raw_Data[[#This Row],[status_pembayaran]]="Kurang Lancar"),"Non Performing Loan","Performing")</f>
        <v>Non Performing Loan</v>
      </c>
      <c r="Y2490" t="s">
        <v>683</v>
      </c>
      <c r="Z2490">
        <v>120</v>
      </c>
      <c r="AA2490">
        <v>10</v>
      </c>
      <c r="AB2490">
        <v>5</v>
      </c>
      <c r="AC2490" t="s">
        <v>66</v>
      </c>
      <c r="AD2490">
        <f>IF(Raw_Data[[#This Row],[rasio]]&lt;0.2,1,IF(Raw_Data[[#This Row],[rasio]]&lt;0.3,2,IF(Raw_Data[[#This Row],[rasio]]&lt;0.4,3,4)))</f>
        <v>1</v>
      </c>
      <c r="AE2490">
        <f>IF(Raw_Data[[#This Row],[kategori_dp]]="High",1,IF(Raw_Data[[#This Row],[kategori_dp]]="Medium",2,3))</f>
        <v>1</v>
      </c>
      <c r="AF2490">
        <f>IF(Raw_Data[[#This Row],[tenor_bulan]]&lt;=24,1,IF(Raw_Data[[#This Row],[tenor_bulan]]&lt;=36,2,IF(Raw_Data[[#This Row],[tenor_bulan]]&lt;=48,3,4)))</f>
        <v>2</v>
      </c>
      <c r="AG2490">
        <f>IF(Raw_Data[[#This Row],[jumlah_kali_telat]]=0,0,IF(Raw_Data[[#This Row],[jumlah_kali_telat]]&lt;=2,2,4))</f>
        <v>4</v>
      </c>
      <c r="AH2490">
        <f>Raw_Data[[#This Row],[Skor_Rasio]]+Raw_Data[[#This Row],[Skor_DP]]+Raw_Data[[#This Row],[Skor_Tenor]]+Raw_Data[[#This Row],[Skor_Telat]]</f>
        <v>8</v>
      </c>
      <c r="AI2490" t="str">
        <f>IF(Raw_Data[[#This Row],[Risk_Score]]&lt;=6,"Low Risk",IF(Raw_Data[[#This Row],[Risk_Score]]&lt;=8,"Medium Risk","High Risk"))</f>
        <v>Medium Risk</v>
      </c>
      <c r="AJ2490">
        <f ca="1">IFERROR(DATEDIF(Raw_Data[[#This Row],[tanggal_pengajuan]],TODAY(),"m"),"N/A")</f>
        <v>6</v>
      </c>
      <c r="AK2490" t="str">
        <f ca="1">IF(ISNUMBER(Raw_Data[[#This Row],[MOB]]),IF(Raw_Data[[#This Row],[MOB]]&lt;6,"0-5 bulan",IF(Raw_Data[[#This Row],[MOB]]&lt;12,"6-11 bulan",IF(Raw_Data[[#This Row],[MOB]]&lt;24,"12-23 bulan","24+ bulan"))),"N/A")</f>
        <v>6-11 bulan</v>
      </c>
    </row>
    <row r="2491" spans="1:37" ht="14.25" customHeight="1" x14ac:dyDescent="0.45">
      <c r="A2491" t="s">
        <v>5662</v>
      </c>
      <c r="B2491" s="64">
        <v>46097</v>
      </c>
      <c r="C2491" s="1" t="str">
        <f t="shared" si="39"/>
        <v>March</v>
      </c>
      <c r="D2491" t="s">
        <v>1247</v>
      </c>
      <c r="E2491" t="s">
        <v>5663</v>
      </c>
      <c r="F2491">
        <v>58</v>
      </c>
      <c r="G2491" t="s">
        <v>51</v>
      </c>
      <c r="H2491" t="s">
        <v>41</v>
      </c>
      <c r="I2491" s="2">
        <v>4630000</v>
      </c>
      <c r="J2491" s="3">
        <f>Raw_Data[[#This Row],[cicilan_per_bulan]]/Raw_Data[[#This Row],[penghasilan_bulanan]]</f>
        <v>9.4859611231101509E-2</v>
      </c>
      <c r="K2491" t="s">
        <v>188</v>
      </c>
      <c r="L2491" t="s">
        <v>154</v>
      </c>
      <c r="M2491" t="s">
        <v>55</v>
      </c>
      <c r="N2491" t="s">
        <v>141</v>
      </c>
      <c r="O2491" t="s">
        <v>46</v>
      </c>
      <c r="P2491" s="2">
        <v>23503000</v>
      </c>
      <c r="Q2491" s="2">
        <v>8226000</v>
      </c>
      <c r="R2491" t="str">
        <f>IF(Raw_Data[[#This Row],[persen_dp]]&lt;15%,"Low",IF(Raw_Data[[#This Row],[persen_dp]]&gt;25%,"High","Medium"))</f>
        <v>High</v>
      </c>
      <c r="S2491" s="3">
        <v>0.35</v>
      </c>
      <c r="T2491">
        <v>60</v>
      </c>
      <c r="U2491">
        <v>0.14499999999999999</v>
      </c>
      <c r="V2491" s="2">
        <v>439200</v>
      </c>
      <c r="W2491" s="2">
        <v>26353000</v>
      </c>
      <c r="X2491" t="str">
        <f>IF(OR(Raw_Data[[#This Row],[status_pembayaran]]="Macet",Raw_Data[[#This Row],[status_pembayaran]]="Kurang Lancar"),"Non Performing Loan","Performing")</f>
        <v>Performing</v>
      </c>
      <c r="Y2491" t="s">
        <v>47</v>
      </c>
      <c r="Z2491">
        <v>0</v>
      </c>
      <c r="AA2491">
        <v>0</v>
      </c>
      <c r="AB2491">
        <v>1</v>
      </c>
      <c r="AC2491" t="s">
        <v>74</v>
      </c>
      <c r="AD2491">
        <f>IF(Raw_Data[[#This Row],[rasio]]&lt;0.2,1,IF(Raw_Data[[#This Row],[rasio]]&lt;0.3,2,IF(Raw_Data[[#This Row],[rasio]]&lt;0.4,3,4)))</f>
        <v>1</v>
      </c>
      <c r="AE2491">
        <f>IF(Raw_Data[[#This Row],[kategori_dp]]="High",1,IF(Raw_Data[[#This Row],[kategori_dp]]="Medium",2,3))</f>
        <v>1</v>
      </c>
      <c r="AF2491">
        <f>IF(Raw_Data[[#This Row],[tenor_bulan]]&lt;=24,1,IF(Raw_Data[[#This Row],[tenor_bulan]]&lt;=36,2,IF(Raw_Data[[#This Row],[tenor_bulan]]&lt;=48,3,4)))</f>
        <v>4</v>
      </c>
      <c r="AG2491">
        <f>IF(Raw_Data[[#This Row],[jumlah_kali_telat]]=0,0,IF(Raw_Data[[#This Row],[jumlah_kali_telat]]&lt;=2,2,4))</f>
        <v>0</v>
      </c>
      <c r="AH2491">
        <f>Raw_Data[[#This Row],[Skor_Rasio]]+Raw_Data[[#This Row],[Skor_DP]]+Raw_Data[[#This Row],[Skor_Tenor]]+Raw_Data[[#This Row],[Skor_Telat]]</f>
        <v>6</v>
      </c>
      <c r="AI2491" t="str">
        <f>IF(Raw_Data[[#This Row],[Risk_Score]]&lt;=6,"Low Risk",IF(Raw_Data[[#This Row],[Risk_Score]]&lt;=8,"Medium Risk","High Risk"))</f>
        <v>Low Risk</v>
      </c>
      <c r="AJ2491">
        <f ca="1">IFERROR(DATEDIF(Raw_Data[[#This Row],[tanggal_pengajuan]],TODAY(),"m"),"N/A")</f>
        <v>7</v>
      </c>
      <c r="AK2491" t="str">
        <f ca="1">IF(ISNUMBER(Raw_Data[[#This Row],[MOB]]),IF(Raw_Data[[#This Row],[MOB]]&lt;6,"0-5 bulan",IF(Raw_Data[[#This Row],[MOB]]&lt;12,"6-11 bulan",IF(Raw_Data[[#This Row],[MOB]]&lt;24,"12-23 bulan","24+ bulan"))),"N/A")</f>
        <v>6-11 bulan</v>
      </c>
    </row>
    <row r="2492" spans="1:37" ht="14.25" customHeight="1" x14ac:dyDescent="0.45">
      <c r="A2492" t="s">
        <v>5664</v>
      </c>
      <c r="B2492" s="64">
        <v>46115</v>
      </c>
      <c r="C2492" s="1" t="str">
        <f t="shared" si="39"/>
        <v>April</v>
      </c>
      <c r="D2492" t="s">
        <v>641</v>
      </c>
      <c r="E2492" t="s">
        <v>5665</v>
      </c>
      <c r="F2492">
        <v>42</v>
      </c>
      <c r="G2492" t="s">
        <v>40</v>
      </c>
      <c r="H2492" t="s">
        <v>41</v>
      </c>
      <c r="I2492" s="2">
        <v>5632000</v>
      </c>
      <c r="J2492" s="3">
        <f>Raw_Data[[#This Row],[cicilan_per_bulan]]/Raw_Data[[#This Row],[penghasilan_bulanan]]</f>
        <v>5.2663352272727275E-2</v>
      </c>
      <c r="K2492" t="s">
        <v>53</v>
      </c>
      <c r="L2492" t="s">
        <v>54</v>
      </c>
      <c r="M2492" t="s">
        <v>72</v>
      </c>
      <c r="N2492" t="s">
        <v>97</v>
      </c>
      <c r="O2492" t="s">
        <v>57</v>
      </c>
      <c r="P2492" s="2">
        <v>17196000</v>
      </c>
      <c r="Q2492" s="2">
        <v>6878000</v>
      </c>
      <c r="R2492" t="str">
        <f>IF(Raw_Data[[#This Row],[persen_dp]]&lt;15%,"Low",IF(Raw_Data[[#This Row],[persen_dp]]&gt;25%,"High","Medium"))</f>
        <v>High</v>
      </c>
      <c r="S2492" s="3">
        <v>0.4</v>
      </c>
      <c r="T2492">
        <v>60</v>
      </c>
      <c r="U2492">
        <v>0.14499999999999999</v>
      </c>
      <c r="V2492" s="2">
        <v>296600</v>
      </c>
      <c r="W2492" s="2">
        <v>17798000</v>
      </c>
      <c r="X2492" t="str">
        <f>IF(OR(Raw_Data[[#This Row],[status_pembayaran]]="Macet",Raw_Data[[#This Row],[status_pembayaran]]="Kurang Lancar"),"Non Performing Loan","Performing")</f>
        <v>Performing</v>
      </c>
      <c r="Y2492" t="s">
        <v>47</v>
      </c>
      <c r="Z2492">
        <v>0</v>
      </c>
      <c r="AA2492">
        <v>0</v>
      </c>
      <c r="AB2492">
        <v>1</v>
      </c>
      <c r="AC2492" t="s">
        <v>104</v>
      </c>
      <c r="AD2492">
        <f>IF(Raw_Data[[#This Row],[rasio]]&lt;0.2,1,IF(Raw_Data[[#This Row],[rasio]]&lt;0.3,2,IF(Raw_Data[[#This Row],[rasio]]&lt;0.4,3,4)))</f>
        <v>1</v>
      </c>
      <c r="AE2492">
        <f>IF(Raw_Data[[#This Row],[kategori_dp]]="High",1,IF(Raw_Data[[#This Row],[kategori_dp]]="Medium",2,3))</f>
        <v>1</v>
      </c>
      <c r="AF2492">
        <f>IF(Raw_Data[[#This Row],[tenor_bulan]]&lt;=24,1,IF(Raw_Data[[#This Row],[tenor_bulan]]&lt;=36,2,IF(Raw_Data[[#This Row],[tenor_bulan]]&lt;=48,3,4)))</f>
        <v>4</v>
      </c>
      <c r="AG2492">
        <f>IF(Raw_Data[[#This Row],[jumlah_kali_telat]]=0,0,IF(Raw_Data[[#This Row],[jumlah_kali_telat]]&lt;=2,2,4))</f>
        <v>0</v>
      </c>
      <c r="AH2492">
        <f>Raw_Data[[#This Row],[Skor_Rasio]]+Raw_Data[[#This Row],[Skor_DP]]+Raw_Data[[#This Row],[Skor_Tenor]]+Raw_Data[[#This Row],[Skor_Telat]]</f>
        <v>6</v>
      </c>
      <c r="AI2492" t="str">
        <f>IF(Raw_Data[[#This Row],[Risk_Score]]&lt;=6,"Low Risk",IF(Raw_Data[[#This Row],[Risk_Score]]&lt;=8,"Medium Risk","High Risk"))</f>
        <v>Low Risk</v>
      </c>
      <c r="AJ2492">
        <f ca="1">IFERROR(DATEDIF(Raw_Data[[#This Row],[tanggal_pengajuan]],TODAY(),"m"),"N/A")</f>
        <v>6</v>
      </c>
      <c r="AK2492" t="str">
        <f ca="1">IF(ISNUMBER(Raw_Data[[#This Row],[MOB]]),IF(Raw_Data[[#This Row],[MOB]]&lt;6,"0-5 bulan",IF(Raw_Data[[#This Row],[MOB]]&lt;12,"6-11 bulan",IF(Raw_Data[[#This Row],[MOB]]&lt;24,"12-23 bulan","24+ bulan"))),"N/A")</f>
        <v>6-11 bulan</v>
      </c>
    </row>
    <row r="2493" spans="1:37" ht="14.25" customHeight="1" x14ac:dyDescent="0.45">
      <c r="A2493" t="s">
        <v>5666</v>
      </c>
      <c r="B2493" s="64">
        <v>46178</v>
      </c>
      <c r="C2493" s="1" t="str">
        <f t="shared" si="39"/>
        <v>June</v>
      </c>
      <c r="D2493" t="s">
        <v>509</v>
      </c>
      <c r="E2493" t="s">
        <v>5667</v>
      </c>
      <c r="F2493">
        <v>22</v>
      </c>
      <c r="G2493" t="s">
        <v>51</v>
      </c>
      <c r="H2493" t="s">
        <v>101</v>
      </c>
      <c r="I2493" s="2">
        <v>3872000</v>
      </c>
      <c r="J2493" s="3">
        <f>Raw_Data[[#This Row],[cicilan_per_bulan]]/Raw_Data[[#This Row],[penghasilan_bulanan]]</f>
        <v>0.26986053719008263</v>
      </c>
      <c r="K2493" t="s">
        <v>81</v>
      </c>
      <c r="L2493" t="s">
        <v>82</v>
      </c>
      <c r="M2493" t="s">
        <v>55</v>
      </c>
      <c r="N2493" t="s">
        <v>121</v>
      </c>
      <c r="O2493" t="s">
        <v>122</v>
      </c>
      <c r="P2493" s="2">
        <v>35271000</v>
      </c>
      <c r="Q2493" s="2">
        <v>3527000</v>
      </c>
      <c r="R2493" t="str">
        <f>IF(Raw_Data[[#This Row],[persen_dp]]&lt;15%,"Low",IF(Raw_Data[[#This Row],[persen_dp]]&gt;25%,"High","Medium"))</f>
        <v>Low</v>
      </c>
      <c r="S2493" s="3">
        <v>0.1</v>
      </c>
      <c r="T2493">
        <v>48</v>
      </c>
      <c r="U2493">
        <v>0.14499999999999999</v>
      </c>
      <c r="V2493" s="2">
        <v>1044900</v>
      </c>
      <c r="W2493" s="2">
        <v>50155000</v>
      </c>
      <c r="X2493" t="str">
        <f>IF(OR(Raw_Data[[#This Row],[status_pembayaran]]="Macet",Raw_Data[[#This Row],[status_pembayaran]]="Kurang Lancar"),"Non Performing Loan","Performing")</f>
        <v>Performing</v>
      </c>
      <c r="Y2493" t="s">
        <v>317</v>
      </c>
      <c r="Z2493">
        <v>0</v>
      </c>
      <c r="AA2493">
        <v>0</v>
      </c>
      <c r="AB2493">
        <v>0</v>
      </c>
      <c r="AD2493">
        <f>IF(Raw_Data[[#This Row],[rasio]]&lt;0.2,1,IF(Raw_Data[[#This Row],[rasio]]&lt;0.3,2,IF(Raw_Data[[#This Row],[rasio]]&lt;0.4,3,4)))</f>
        <v>2</v>
      </c>
      <c r="AE2493">
        <f>IF(Raw_Data[[#This Row],[kategori_dp]]="High",1,IF(Raw_Data[[#This Row],[kategori_dp]]="Medium",2,3))</f>
        <v>3</v>
      </c>
      <c r="AF2493">
        <f>IF(Raw_Data[[#This Row],[tenor_bulan]]&lt;=24,1,IF(Raw_Data[[#This Row],[tenor_bulan]]&lt;=36,2,IF(Raw_Data[[#This Row],[tenor_bulan]]&lt;=48,3,4)))</f>
        <v>3</v>
      </c>
      <c r="AG2493">
        <f>IF(Raw_Data[[#This Row],[jumlah_kali_telat]]=0,0,IF(Raw_Data[[#This Row],[jumlah_kali_telat]]&lt;=2,2,4))</f>
        <v>0</v>
      </c>
      <c r="AH2493">
        <f>Raw_Data[[#This Row],[Skor_Rasio]]+Raw_Data[[#This Row],[Skor_DP]]+Raw_Data[[#This Row],[Skor_Tenor]]+Raw_Data[[#This Row],[Skor_Telat]]</f>
        <v>8</v>
      </c>
      <c r="AI2493" t="str">
        <f>IF(Raw_Data[[#This Row],[Risk_Score]]&lt;=6,"Low Risk",IF(Raw_Data[[#This Row],[Risk_Score]]&lt;=8,"Medium Risk","High Risk"))</f>
        <v>Medium Risk</v>
      </c>
      <c r="AJ2493">
        <f ca="1">IFERROR(DATEDIF(Raw_Data[[#This Row],[tanggal_pengajuan]],TODAY(),"m"),"N/A")</f>
        <v>4</v>
      </c>
      <c r="AK2493" t="str">
        <f ca="1">IF(ISNUMBER(Raw_Data[[#This Row],[MOB]]),IF(Raw_Data[[#This Row],[MOB]]&lt;6,"0-5 bulan",IF(Raw_Data[[#This Row],[MOB]]&lt;12,"6-11 bulan",IF(Raw_Data[[#This Row],[MOB]]&lt;24,"12-23 bulan","24+ bulan"))),"N/A")</f>
        <v>0-5 bulan</v>
      </c>
    </row>
    <row r="2494" spans="1:37" ht="14.25" customHeight="1" x14ac:dyDescent="0.45">
      <c r="A2494" t="s">
        <v>5668</v>
      </c>
      <c r="B2494" s="64">
        <v>46149</v>
      </c>
      <c r="C2494" s="1" t="str">
        <f t="shared" si="39"/>
        <v>May</v>
      </c>
      <c r="D2494" t="s">
        <v>1751</v>
      </c>
      <c r="E2494" t="s">
        <v>5669</v>
      </c>
      <c r="F2494">
        <v>58</v>
      </c>
      <c r="G2494" t="s">
        <v>40</v>
      </c>
      <c r="H2494" t="s">
        <v>96</v>
      </c>
      <c r="I2494" s="2">
        <v>6646000</v>
      </c>
      <c r="J2494" s="3">
        <f>Raw_Data[[#This Row],[cicilan_per_bulan]]/Raw_Data[[#This Row],[penghasilan_bulanan]]</f>
        <v>0.19556123984351489</v>
      </c>
      <c r="K2494" t="s">
        <v>119</v>
      </c>
      <c r="L2494" t="s">
        <v>120</v>
      </c>
      <c r="M2494" t="s">
        <v>44</v>
      </c>
      <c r="N2494" t="s">
        <v>228</v>
      </c>
      <c r="O2494" t="s">
        <v>57</v>
      </c>
      <c r="P2494" s="2">
        <v>19458000</v>
      </c>
      <c r="Q2494" s="2">
        <v>5837000</v>
      </c>
      <c r="R2494" t="str">
        <f>IF(Raw_Data[[#This Row],[persen_dp]]&lt;15%,"Low",IF(Raw_Data[[#This Row],[persen_dp]]&gt;25%,"High","Medium"))</f>
        <v>High</v>
      </c>
      <c r="S2494" s="3">
        <v>0.3</v>
      </c>
      <c r="T2494">
        <v>12</v>
      </c>
      <c r="U2494">
        <v>0.14499999999999999</v>
      </c>
      <c r="V2494" s="2">
        <v>1299700</v>
      </c>
      <c r="W2494" s="2">
        <v>15596000</v>
      </c>
      <c r="X2494" t="str">
        <f>IF(OR(Raw_Data[[#This Row],[status_pembayaran]]="Macet",Raw_Data[[#This Row],[status_pembayaran]]="Kurang Lancar"),"Non Performing Loan","Performing")</f>
        <v>Performing</v>
      </c>
      <c r="Y2494" t="s">
        <v>317</v>
      </c>
      <c r="Z2494">
        <v>0</v>
      </c>
      <c r="AA2494">
        <v>0</v>
      </c>
      <c r="AB2494">
        <v>0</v>
      </c>
      <c r="AC2494" t="s">
        <v>104</v>
      </c>
      <c r="AD2494">
        <f>IF(Raw_Data[[#This Row],[rasio]]&lt;0.2,1,IF(Raw_Data[[#This Row],[rasio]]&lt;0.3,2,IF(Raw_Data[[#This Row],[rasio]]&lt;0.4,3,4)))</f>
        <v>1</v>
      </c>
      <c r="AE2494">
        <f>IF(Raw_Data[[#This Row],[kategori_dp]]="High",1,IF(Raw_Data[[#This Row],[kategori_dp]]="Medium",2,3))</f>
        <v>1</v>
      </c>
      <c r="AF2494">
        <f>IF(Raw_Data[[#This Row],[tenor_bulan]]&lt;=24,1,IF(Raw_Data[[#This Row],[tenor_bulan]]&lt;=36,2,IF(Raw_Data[[#This Row],[tenor_bulan]]&lt;=48,3,4)))</f>
        <v>1</v>
      </c>
      <c r="AG2494">
        <f>IF(Raw_Data[[#This Row],[jumlah_kali_telat]]=0,0,IF(Raw_Data[[#This Row],[jumlah_kali_telat]]&lt;=2,2,4))</f>
        <v>0</v>
      </c>
      <c r="AH2494">
        <f>Raw_Data[[#This Row],[Skor_Rasio]]+Raw_Data[[#This Row],[Skor_DP]]+Raw_Data[[#This Row],[Skor_Tenor]]+Raw_Data[[#This Row],[Skor_Telat]]</f>
        <v>3</v>
      </c>
      <c r="AI2494" t="str">
        <f>IF(Raw_Data[[#This Row],[Risk_Score]]&lt;=6,"Low Risk",IF(Raw_Data[[#This Row],[Risk_Score]]&lt;=8,"Medium Risk","High Risk"))</f>
        <v>Low Risk</v>
      </c>
      <c r="AJ2494">
        <f ca="1">IFERROR(DATEDIF(Raw_Data[[#This Row],[tanggal_pengajuan]],TODAY(),"m"),"N/A")</f>
        <v>5</v>
      </c>
      <c r="AK2494" t="str">
        <f ca="1">IF(ISNUMBER(Raw_Data[[#This Row],[MOB]]),IF(Raw_Data[[#This Row],[MOB]]&lt;6,"0-5 bulan",IF(Raw_Data[[#This Row],[MOB]]&lt;12,"6-11 bulan",IF(Raw_Data[[#This Row],[MOB]]&lt;24,"12-23 bulan","24+ bulan"))),"N/A")</f>
        <v>0-5 bulan</v>
      </c>
    </row>
    <row r="2495" spans="1:37" ht="14.25" customHeight="1" x14ac:dyDescent="0.45">
      <c r="A2495" t="s">
        <v>5670</v>
      </c>
      <c r="B2495" s="64">
        <v>46068</v>
      </c>
      <c r="C2495" s="1" t="str">
        <f t="shared" si="39"/>
        <v>February</v>
      </c>
      <c r="D2495" t="s">
        <v>2189</v>
      </c>
      <c r="E2495" t="s">
        <v>5671</v>
      </c>
      <c r="F2495">
        <v>45</v>
      </c>
      <c r="G2495" t="s">
        <v>51</v>
      </c>
      <c r="H2495" t="s">
        <v>126</v>
      </c>
      <c r="I2495" s="2">
        <v>2018000</v>
      </c>
      <c r="J2495" s="3">
        <f>Raw_Data[[#This Row],[cicilan_per_bulan]]/Raw_Data[[#This Row],[penghasilan_bulanan]]</f>
        <v>0.61580773042616455</v>
      </c>
      <c r="K2495" t="s">
        <v>127</v>
      </c>
      <c r="L2495" t="s">
        <v>128</v>
      </c>
      <c r="M2495" t="s">
        <v>44</v>
      </c>
      <c r="N2495" t="s">
        <v>163</v>
      </c>
      <c r="O2495" t="s">
        <v>46</v>
      </c>
      <c r="P2495" s="2">
        <v>28900000</v>
      </c>
      <c r="Q2495" s="2">
        <v>5780000</v>
      </c>
      <c r="R2495" t="str">
        <f>IF(Raw_Data[[#This Row],[persen_dp]]&lt;15%,"Low",IF(Raw_Data[[#This Row],[persen_dp]]&gt;25%,"High","Medium"))</f>
        <v>Medium</v>
      </c>
      <c r="S2495" s="3">
        <v>0.2</v>
      </c>
      <c r="T2495">
        <v>24</v>
      </c>
      <c r="U2495">
        <v>0.14499999999999999</v>
      </c>
      <c r="V2495" s="2">
        <v>1242700</v>
      </c>
      <c r="W2495" s="2">
        <v>29825000</v>
      </c>
      <c r="X2495" t="str">
        <f>IF(OR(Raw_Data[[#This Row],[status_pembayaran]]="Macet",Raw_Data[[#This Row],[status_pembayaran]]="Kurang Lancar"),"Non Performing Loan","Performing")</f>
        <v>Performing</v>
      </c>
      <c r="Y2495" t="s">
        <v>47</v>
      </c>
      <c r="Z2495">
        <v>0</v>
      </c>
      <c r="AA2495">
        <v>0</v>
      </c>
      <c r="AB2495">
        <v>1</v>
      </c>
      <c r="AD2495">
        <f>IF(Raw_Data[[#This Row],[rasio]]&lt;0.2,1,IF(Raw_Data[[#This Row],[rasio]]&lt;0.3,2,IF(Raw_Data[[#This Row],[rasio]]&lt;0.4,3,4)))</f>
        <v>4</v>
      </c>
      <c r="AE2495">
        <f>IF(Raw_Data[[#This Row],[kategori_dp]]="High",1,IF(Raw_Data[[#This Row],[kategori_dp]]="Medium",2,3))</f>
        <v>2</v>
      </c>
      <c r="AF2495">
        <f>IF(Raw_Data[[#This Row],[tenor_bulan]]&lt;=24,1,IF(Raw_Data[[#This Row],[tenor_bulan]]&lt;=36,2,IF(Raw_Data[[#This Row],[tenor_bulan]]&lt;=48,3,4)))</f>
        <v>1</v>
      </c>
      <c r="AG2495">
        <f>IF(Raw_Data[[#This Row],[jumlah_kali_telat]]=0,0,IF(Raw_Data[[#This Row],[jumlah_kali_telat]]&lt;=2,2,4))</f>
        <v>0</v>
      </c>
      <c r="AH2495">
        <f>Raw_Data[[#This Row],[Skor_Rasio]]+Raw_Data[[#This Row],[Skor_DP]]+Raw_Data[[#This Row],[Skor_Tenor]]+Raw_Data[[#This Row],[Skor_Telat]]</f>
        <v>7</v>
      </c>
      <c r="AI2495" t="str">
        <f>IF(Raw_Data[[#This Row],[Risk_Score]]&lt;=6,"Low Risk",IF(Raw_Data[[#This Row],[Risk_Score]]&lt;=8,"Medium Risk","High Risk"))</f>
        <v>Medium Risk</v>
      </c>
      <c r="AJ2495">
        <f ca="1">IFERROR(DATEDIF(Raw_Data[[#This Row],[tanggal_pengajuan]],TODAY(),"m"),"N/A")</f>
        <v>8</v>
      </c>
      <c r="AK2495" t="str">
        <f ca="1">IF(ISNUMBER(Raw_Data[[#This Row],[MOB]]),IF(Raw_Data[[#This Row],[MOB]]&lt;6,"0-5 bulan",IF(Raw_Data[[#This Row],[MOB]]&lt;12,"6-11 bulan",IF(Raw_Data[[#This Row],[MOB]]&lt;24,"12-23 bulan","24+ bulan"))),"N/A")</f>
        <v>6-11 bulan</v>
      </c>
    </row>
    <row r="2496" spans="1:37" ht="14.25" customHeight="1" x14ac:dyDescent="0.45">
      <c r="A2496" t="s">
        <v>5672</v>
      </c>
      <c r="B2496" s="64">
        <v>46176</v>
      </c>
      <c r="C2496" s="1" t="str">
        <f t="shared" si="39"/>
        <v>June</v>
      </c>
      <c r="D2496" t="s">
        <v>210</v>
      </c>
      <c r="E2496" t="s">
        <v>211</v>
      </c>
      <c r="F2496">
        <v>51</v>
      </c>
      <c r="G2496" t="s">
        <v>40</v>
      </c>
      <c r="H2496" t="s">
        <v>152</v>
      </c>
      <c r="I2496" s="2">
        <v>3195000</v>
      </c>
      <c r="J2496" s="3">
        <f>Raw_Data[[#This Row],[cicilan_per_bulan]]/Raw_Data[[#This Row],[penghasilan_bulanan]]</f>
        <v>0.26757433489827859</v>
      </c>
      <c r="K2496" t="s">
        <v>70</v>
      </c>
      <c r="L2496" t="s">
        <v>71</v>
      </c>
      <c r="M2496" t="s">
        <v>55</v>
      </c>
      <c r="N2496" t="s">
        <v>56</v>
      </c>
      <c r="O2496" t="s">
        <v>57</v>
      </c>
      <c r="P2496" s="2">
        <v>18711808</v>
      </c>
      <c r="Q2496" s="2">
        <v>2807000</v>
      </c>
      <c r="R2496" t="str">
        <f>IF(Raw_Data[[#This Row],[persen_dp]]&lt;15%,"Low",IF(Raw_Data[[#This Row],[persen_dp]]&gt;25%,"High","Medium"))</f>
        <v>Medium</v>
      </c>
      <c r="S2496" s="3">
        <v>0.15</v>
      </c>
      <c r="T2496">
        <v>24</v>
      </c>
      <c r="U2496">
        <v>0.14499999999999999</v>
      </c>
      <c r="V2496" s="2">
        <v>854900</v>
      </c>
      <c r="W2496" s="2">
        <v>20517000</v>
      </c>
      <c r="X2496" t="str">
        <f>IF(OR(Raw_Data[[#This Row],[status_pembayaran]]="Macet",Raw_Data[[#This Row],[status_pembayaran]]="Kurang Lancar"),"Non Performing Loan","Performing")</f>
        <v>Performing</v>
      </c>
      <c r="Y2496" t="s">
        <v>47</v>
      </c>
      <c r="Z2496">
        <v>0</v>
      </c>
      <c r="AA2496">
        <v>0</v>
      </c>
      <c r="AB2496">
        <v>1</v>
      </c>
      <c r="AC2496" t="s">
        <v>104</v>
      </c>
      <c r="AD2496">
        <f>IF(Raw_Data[[#This Row],[rasio]]&lt;0.2,1,IF(Raw_Data[[#This Row],[rasio]]&lt;0.3,2,IF(Raw_Data[[#This Row],[rasio]]&lt;0.4,3,4)))</f>
        <v>2</v>
      </c>
      <c r="AE2496">
        <f>IF(Raw_Data[[#This Row],[kategori_dp]]="High",1,IF(Raw_Data[[#This Row],[kategori_dp]]="Medium",2,3))</f>
        <v>2</v>
      </c>
      <c r="AF2496">
        <f>IF(Raw_Data[[#This Row],[tenor_bulan]]&lt;=24,1,IF(Raw_Data[[#This Row],[tenor_bulan]]&lt;=36,2,IF(Raw_Data[[#This Row],[tenor_bulan]]&lt;=48,3,4)))</f>
        <v>1</v>
      </c>
      <c r="AG2496">
        <f>IF(Raw_Data[[#This Row],[jumlah_kali_telat]]=0,0,IF(Raw_Data[[#This Row],[jumlah_kali_telat]]&lt;=2,2,4))</f>
        <v>0</v>
      </c>
      <c r="AH2496">
        <f>Raw_Data[[#This Row],[Skor_Rasio]]+Raw_Data[[#This Row],[Skor_DP]]+Raw_Data[[#This Row],[Skor_Tenor]]+Raw_Data[[#This Row],[Skor_Telat]]</f>
        <v>5</v>
      </c>
      <c r="AI2496" t="str">
        <f>IF(Raw_Data[[#This Row],[Risk_Score]]&lt;=6,"Low Risk",IF(Raw_Data[[#This Row],[Risk_Score]]&lt;=8,"Medium Risk","High Risk"))</f>
        <v>Low Risk</v>
      </c>
      <c r="AJ2496">
        <f ca="1">IFERROR(DATEDIF(Raw_Data[[#This Row],[tanggal_pengajuan]],TODAY(),"m"),"N/A")</f>
        <v>4</v>
      </c>
      <c r="AK2496" t="str">
        <f ca="1">IF(ISNUMBER(Raw_Data[[#This Row],[MOB]]),IF(Raw_Data[[#This Row],[MOB]]&lt;6,"0-5 bulan",IF(Raw_Data[[#This Row],[MOB]]&lt;12,"6-11 bulan",IF(Raw_Data[[#This Row],[MOB]]&lt;24,"12-23 bulan","24+ bulan"))),"N/A")</f>
        <v>0-5 bulan</v>
      </c>
    </row>
    <row r="2497" spans="1:37" ht="14.25" customHeight="1" x14ac:dyDescent="0.45">
      <c r="A2497" t="s">
        <v>5673</v>
      </c>
      <c r="B2497" s="64">
        <v>46145</v>
      </c>
      <c r="C2497" s="1" t="str">
        <f t="shared" si="39"/>
        <v>May</v>
      </c>
      <c r="D2497" t="s">
        <v>1701</v>
      </c>
      <c r="E2497" t="s">
        <v>5674</v>
      </c>
      <c r="F2497">
        <v>53</v>
      </c>
      <c r="G2497" t="s">
        <v>40</v>
      </c>
      <c r="H2497" t="s">
        <v>90</v>
      </c>
      <c r="I2497" s="2">
        <v>7796000</v>
      </c>
      <c r="J2497" s="3">
        <f>Raw_Data[[#This Row],[cicilan_per_bulan]]/Raw_Data[[#This Row],[penghasilan_bulanan]]</f>
        <v>6.6174961518727551E-2</v>
      </c>
      <c r="K2497" t="s">
        <v>114</v>
      </c>
      <c r="L2497" t="s">
        <v>115</v>
      </c>
      <c r="M2497" t="s">
        <v>44</v>
      </c>
      <c r="N2497" t="s">
        <v>45</v>
      </c>
      <c r="O2497" t="s">
        <v>46</v>
      </c>
      <c r="P2497" s="2">
        <v>24114000</v>
      </c>
      <c r="Q2497" s="2">
        <v>8440000</v>
      </c>
      <c r="R2497" t="str">
        <f>IF(Raw_Data[[#This Row],[persen_dp]]&lt;15%,"Low",IF(Raw_Data[[#This Row],[persen_dp]]&gt;25%,"High","Medium"))</f>
        <v>High</v>
      </c>
      <c r="S2497" s="3">
        <v>0.35</v>
      </c>
      <c r="T2497">
        <v>48</v>
      </c>
      <c r="U2497">
        <v>0.14499999999999999</v>
      </c>
      <c r="V2497" s="2">
        <v>515900</v>
      </c>
      <c r="W2497" s="2">
        <v>24765000</v>
      </c>
      <c r="X2497" t="str">
        <f>IF(OR(Raw_Data[[#This Row],[status_pembayaran]]="Macet",Raw_Data[[#This Row],[status_pembayaran]]="Kurang Lancar"),"Non Performing Loan","Performing")</f>
        <v>Performing</v>
      </c>
      <c r="Y2497" t="s">
        <v>47</v>
      </c>
      <c r="Z2497">
        <v>0</v>
      </c>
      <c r="AA2497">
        <v>0</v>
      </c>
      <c r="AB2497">
        <v>1</v>
      </c>
      <c r="AD2497">
        <f>IF(Raw_Data[[#This Row],[rasio]]&lt;0.2,1,IF(Raw_Data[[#This Row],[rasio]]&lt;0.3,2,IF(Raw_Data[[#This Row],[rasio]]&lt;0.4,3,4)))</f>
        <v>1</v>
      </c>
      <c r="AE2497">
        <f>IF(Raw_Data[[#This Row],[kategori_dp]]="High",1,IF(Raw_Data[[#This Row],[kategori_dp]]="Medium",2,3))</f>
        <v>1</v>
      </c>
      <c r="AF2497">
        <f>IF(Raw_Data[[#This Row],[tenor_bulan]]&lt;=24,1,IF(Raw_Data[[#This Row],[tenor_bulan]]&lt;=36,2,IF(Raw_Data[[#This Row],[tenor_bulan]]&lt;=48,3,4)))</f>
        <v>3</v>
      </c>
      <c r="AG2497">
        <f>IF(Raw_Data[[#This Row],[jumlah_kali_telat]]=0,0,IF(Raw_Data[[#This Row],[jumlah_kali_telat]]&lt;=2,2,4))</f>
        <v>0</v>
      </c>
      <c r="AH2497">
        <f>Raw_Data[[#This Row],[Skor_Rasio]]+Raw_Data[[#This Row],[Skor_DP]]+Raw_Data[[#This Row],[Skor_Tenor]]+Raw_Data[[#This Row],[Skor_Telat]]</f>
        <v>5</v>
      </c>
      <c r="AI2497" t="str">
        <f>IF(Raw_Data[[#This Row],[Risk_Score]]&lt;=6,"Low Risk",IF(Raw_Data[[#This Row],[Risk_Score]]&lt;=8,"Medium Risk","High Risk"))</f>
        <v>Low Risk</v>
      </c>
      <c r="AJ2497">
        <f ca="1">IFERROR(DATEDIF(Raw_Data[[#This Row],[tanggal_pengajuan]],TODAY(),"m"),"N/A")</f>
        <v>5</v>
      </c>
      <c r="AK2497" t="str">
        <f ca="1">IF(ISNUMBER(Raw_Data[[#This Row],[MOB]]),IF(Raw_Data[[#This Row],[MOB]]&lt;6,"0-5 bulan",IF(Raw_Data[[#This Row],[MOB]]&lt;12,"6-11 bulan",IF(Raw_Data[[#This Row],[MOB]]&lt;24,"12-23 bulan","24+ bulan"))),"N/A")</f>
        <v>0-5 bulan</v>
      </c>
    </row>
    <row r="2498" spans="1:37" ht="14.25" customHeight="1" x14ac:dyDescent="0.45">
      <c r="A2498" t="s">
        <v>5675</v>
      </c>
      <c r="B2498" s="64">
        <v>46135</v>
      </c>
      <c r="C2498" s="1" t="str">
        <f t="shared" si="39"/>
        <v>April</v>
      </c>
      <c r="D2498" t="s">
        <v>3886</v>
      </c>
      <c r="E2498" t="s">
        <v>5676</v>
      </c>
      <c r="F2498">
        <v>37</v>
      </c>
      <c r="G2498" t="s">
        <v>40</v>
      </c>
      <c r="H2498" t="s">
        <v>101</v>
      </c>
      <c r="I2498" s="2">
        <v>2991000</v>
      </c>
      <c r="J2498" s="3">
        <f>Raw_Data[[#This Row],[cicilan_per_bulan]]/Raw_Data[[#This Row],[penghasilan_bulanan]]</f>
        <v>0.50063523905048479</v>
      </c>
      <c r="K2498" t="s">
        <v>114</v>
      </c>
      <c r="L2498" t="s">
        <v>115</v>
      </c>
      <c r="M2498" t="s">
        <v>44</v>
      </c>
      <c r="N2498" t="s">
        <v>273</v>
      </c>
      <c r="O2498" t="s">
        <v>274</v>
      </c>
      <c r="P2498" s="2">
        <v>17437000</v>
      </c>
      <c r="Q2498" s="2">
        <v>1744000</v>
      </c>
      <c r="R2498" t="str">
        <f>IF(Raw_Data[[#This Row],[persen_dp]]&lt;15%,"Low",IF(Raw_Data[[#This Row],[persen_dp]]&gt;25%,"High","Medium"))</f>
        <v>Low</v>
      </c>
      <c r="S2498" s="3">
        <v>0.1</v>
      </c>
      <c r="T2498">
        <v>12</v>
      </c>
      <c r="U2498">
        <v>0.14499999999999999</v>
      </c>
      <c r="V2498" s="2">
        <v>1497400</v>
      </c>
      <c r="W2498" s="2">
        <v>17969000</v>
      </c>
      <c r="X2498" t="str">
        <f>IF(OR(Raw_Data[[#This Row],[status_pembayaran]]="Macet",Raw_Data[[#This Row],[status_pembayaran]]="Kurang Lancar"),"Non Performing Loan","Performing")</f>
        <v>Performing</v>
      </c>
      <c r="Y2498" t="s">
        <v>47</v>
      </c>
      <c r="Z2498">
        <v>0</v>
      </c>
      <c r="AA2498">
        <v>0</v>
      </c>
      <c r="AB2498">
        <v>1</v>
      </c>
      <c r="AD2498">
        <f>IF(Raw_Data[[#This Row],[rasio]]&lt;0.2,1,IF(Raw_Data[[#This Row],[rasio]]&lt;0.3,2,IF(Raw_Data[[#This Row],[rasio]]&lt;0.4,3,4)))</f>
        <v>4</v>
      </c>
      <c r="AE2498">
        <f>IF(Raw_Data[[#This Row],[kategori_dp]]="High",1,IF(Raw_Data[[#This Row],[kategori_dp]]="Medium",2,3))</f>
        <v>3</v>
      </c>
      <c r="AF2498">
        <f>IF(Raw_Data[[#This Row],[tenor_bulan]]&lt;=24,1,IF(Raw_Data[[#This Row],[tenor_bulan]]&lt;=36,2,IF(Raw_Data[[#This Row],[tenor_bulan]]&lt;=48,3,4)))</f>
        <v>1</v>
      </c>
      <c r="AG2498">
        <f>IF(Raw_Data[[#This Row],[jumlah_kali_telat]]=0,0,IF(Raw_Data[[#This Row],[jumlah_kali_telat]]&lt;=2,2,4))</f>
        <v>0</v>
      </c>
      <c r="AH2498">
        <f>Raw_Data[[#This Row],[Skor_Rasio]]+Raw_Data[[#This Row],[Skor_DP]]+Raw_Data[[#This Row],[Skor_Tenor]]+Raw_Data[[#This Row],[Skor_Telat]]</f>
        <v>8</v>
      </c>
      <c r="AI2498" t="str">
        <f>IF(Raw_Data[[#This Row],[Risk_Score]]&lt;=6,"Low Risk",IF(Raw_Data[[#This Row],[Risk_Score]]&lt;=8,"Medium Risk","High Risk"))</f>
        <v>Medium Risk</v>
      </c>
      <c r="AJ2498">
        <f ca="1">IFERROR(DATEDIF(Raw_Data[[#This Row],[tanggal_pengajuan]],TODAY(),"m"),"N/A")</f>
        <v>6</v>
      </c>
      <c r="AK2498" t="str">
        <f ca="1">IF(ISNUMBER(Raw_Data[[#This Row],[MOB]]),IF(Raw_Data[[#This Row],[MOB]]&lt;6,"0-5 bulan",IF(Raw_Data[[#This Row],[MOB]]&lt;12,"6-11 bulan",IF(Raw_Data[[#This Row],[MOB]]&lt;24,"12-23 bulan","24+ bulan"))),"N/A")</f>
        <v>6-11 bulan</v>
      </c>
    </row>
    <row r="2499" spans="1:37" ht="14.25" customHeight="1" x14ac:dyDescent="0.45">
      <c r="A2499" t="s">
        <v>5677</v>
      </c>
      <c r="B2499" s="64">
        <v>46129</v>
      </c>
      <c r="C2499" s="1" t="str">
        <f t="shared" si="39"/>
        <v>April</v>
      </c>
      <c r="D2499" t="s">
        <v>509</v>
      </c>
      <c r="E2499" t="s">
        <v>5678</v>
      </c>
      <c r="F2499">
        <v>36</v>
      </c>
      <c r="G2499" t="s">
        <v>51</v>
      </c>
      <c r="H2499" t="s">
        <v>101</v>
      </c>
      <c r="I2499" s="2">
        <v>4873000</v>
      </c>
      <c r="J2499" s="3">
        <f>Raw_Data[[#This Row],[cicilan_per_bulan]]/Raw_Data[[#This Row],[penghasilan_bulanan]]</f>
        <v>7.7426636568848753E-2</v>
      </c>
      <c r="K2499" t="s">
        <v>205</v>
      </c>
      <c r="L2499" t="s">
        <v>110</v>
      </c>
      <c r="M2499" t="s">
        <v>249</v>
      </c>
      <c r="N2499" t="s">
        <v>250</v>
      </c>
      <c r="O2499" t="s">
        <v>57</v>
      </c>
      <c r="P2499" s="2">
        <v>16406000</v>
      </c>
      <c r="Q2499" s="2">
        <v>3281000</v>
      </c>
      <c r="R2499" t="str">
        <f>IF(Raw_Data[[#This Row],[persen_dp]]&lt;15%,"Low",IF(Raw_Data[[#This Row],[persen_dp]]&gt;25%,"High","Medium"))</f>
        <v>Medium</v>
      </c>
      <c r="S2499" s="3">
        <v>0.2</v>
      </c>
      <c r="T2499">
        <v>60</v>
      </c>
      <c r="U2499">
        <v>0.14499999999999999</v>
      </c>
      <c r="V2499" s="2">
        <v>377300</v>
      </c>
      <c r="W2499" s="2">
        <v>22641000</v>
      </c>
      <c r="X2499" t="str">
        <f>IF(OR(Raw_Data[[#This Row],[status_pembayaran]]="Macet",Raw_Data[[#This Row],[status_pembayaran]]="Kurang Lancar"),"Non Performing Loan","Performing")</f>
        <v>Performing</v>
      </c>
      <c r="Y2499" t="s">
        <v>47</v>
      </c>
      <c r="Z2499">
        <v>0</v>
      </c>
      <c r="AA2499">
        <v>0</v>
      </c>
      <c r="AB2499">
        <v>1</v>
      </c>
      <c r="AC2499" t="s">
        <v>66</v>
      </c>
      <c r="AD2499">
        <f>IF(Raw_Data[[#This Row],[rasio]]&lt;0.2,1,IF(Raw_Data[[#This Row],[rasio]]&lt;0.3,2,IF(Raw_Data[[#This Row],[rasio]]&lt;0.4,3,4)))</f>
        <v>1</v>
      </c>
      <c r="AE2499">
        <f>IF(Raw_Data[[#This Row],[kategori_dp]]="High",1,IF(Raw_Data[[#This Row],[kategori_dp]]="Medium",2,3))</f>
        <v>2</v>
      </c>
      <c r="AF2499">
        <f>IF(Raw_Data[[#This Row],[tenor_bulan]]&lt;=24,1,IF(Raw_Data[[#This Row],[tenor_bulan]]&lt;=36,2,IF(Raw_Data[[#This Row],[tenor_bulan]]&lt;=48,3,4)))</f>
        <v>4</v>
      </c>
      <c r="AG2499">
        <f>IF(Raw_Data[[#This Row],[jumlah_kali_telat]]=0,0,IF(Raw_Data[[#This Row],[jumlah_kali_telat]]&lt;=2,2,4))</f>
        <v>0</v>
      </c>
      <c r="AH2499">
        <f>Raw_Data[[#This Row],[Skor_Rasio]]+Raw_Data[[#This Row],[Skor_DP]]+Raw_Data[[#This Row],[Skor_Tenor]]+Raw_Data[[#This Row],[Skor_Telat]]</f>
        <v>7</v>
      </c>
      <c r="AI2499" t="str">
        <f>IF(Raw_Data[[#This Row],[Risk_Score]]&lt;=6,"Low Risk",IF(Raw_Data[[#This Row],[Risk_Score]]&lt;=8,"Medium Risk","High Risk"))</f>
        <v>Medium Risk</v>
      </c>
      <c r="AJ2499">
        <f ca="1">IFERROR(DATEDIF(Raw_Data[[#This Row],[tanggal_pengajuan]],TODAY(),"m"),"N/A")</f>
        <v>6</v>
      </c>
      <c r="AK2499" t="str">
        <f ca="1">IF(ISNUMBER(Raw_Data[[#This Row],[MOB]]),IF(Raw_Data[[#This Row],[MOB]]&lt;6,"0-5 bulan",IF(Raw_Data[[#This Row],[MOB]]&lt;12,"6-11 bulan",IF(Raw_Data[[#This Row],[MOB]]&lt;24,"12-23 bulan","24+ bulan"))),"N/A")</f>
        <v>6-11 bulan</v>
      </c>
    </row>
    <row r="2500" spans="1:37" ht="14.25" customHeight="1" x14ac:dyDescent="0.45">
      <c r="A2500" t="s">
        <v>5679</v>
      </c>
      <c r="B2500" s="64">
        <v>46123</v>
      </c>
      <c r="C2500" s="1" t="str">
        <f t="shared" si="39"/>
        <v>April</v>
      </c>
      <c r="D2500" t="s">
        <v>1727</v>
      </c>
      <c r="E2500" t="s">
        <v>5680</v>
      </c>
      <c r="F2500">
        <v>27</v>
      </c>
      <c r="G2500" t="s">
        <v>40</v>
      </c>
      <c r="H2500" t="s">
        <v>96</v>
      </c>
      <c r="I2500" s="2">
        <v>5432000</v>
      </c>
      <c r="J2500" s="3">
        <f>Raw_Data[[#This Row],[cicilan_per_bulan]]/Raw_Data[[#This Row],[penghasilan_bulanan]]</f>
        <v>0.16794918998527245</v>
      </c>
      <c r="K2500" t="s">
        <v>268</v>
      </c>
      <c r="L2500" t="s">
        <v>110</v>
      </c>
      <c r="M2500" t="s">
        <v>249</v>
      </c>
      <c r="N2500" t="s">
        <v>250</v>
      </c>
      <c r="O2500" t="s">
        <v>57</v>
      </c>
      <c r="P2500" s="2">
        <v>15867000</v>
      </c>
      <c r="Q2500" s="2">
        <v>2380000</v>
      </c>
      <c r="R2500" t="str">
        <f>IF(Raw_Data[[#This Row],[persen_dp]]&lt;15%,"Low",IF(Raw_Data[[#This Row],[persen_dp]]&gt;25%,"High","Medium"))</f>
        <v>Medium</v>
      </c>
      <c r="S2500" s="3">
        <v>0.15</v>
      </c>
      <c r="T2500">
        <v>18</v>
      </c>
      <c r="U2500">
        <v>0.14499999999999999</v>
      </c>
      <c r="V2500" s="2">
        <v>912300</v>
      </c>
      <c r="W2500" s="2">
        <v>16421000</v>
      </c>
      <c r="X2500" t="str">
        <f>IF(OR(Raw_Data[[#This Row],[status_pembayaran]]="Macet",Raw_Data[[#This Row],[status_pembayaran]]="Kurang Lancar"),"Non Performing Loan","Performing")</f>
        <v>Performing</v>
      </c>
      <c r="Y2500" t="s">
        <v>47</v>
      </c>
      <c r="Z2500">
        <v>0</v>
      </c>
      <c r="AA2500">
        <v>0</v>
      </c>
      <c r="AB2500">
        <v>1</v>
      </c>
      <c r="AD2500">
        <f>IF(Raw_Data[[#This Row],[rasio]]&lt;0.2,1,IF(Raw_Data[[#This Row],[rasio]]&lt;0.3,2,IF(Raw_Data[[#This Row],[rasio]]&lt;0.4,3,4)))</f>
        <v>1</v>
      </c>
      <c r="AE2500">
        <f>IF(Raw_Data[[#This Row],[kategori_dp]]="High",1,IF(Raw_Data[[#This Row],[kategori_dp]]="Medium",2,3))</f>
        <v>2</v>
      </c>
      <c r="AF2500">
        <f>IF(Raw_Data[[#This Row],[tenor_bulan]]&lt;=24,1,IF(Raw_Data[[#This Row],[tenor_bulan]]&lt;=36,2,IF(Raw_Data[[#This Row],[tenor_bulan]]&lt;=48,3,4)))</f>
        <v>1</v>
      </c>
      <c r="AG2500">
        <f>IF(Raw_Data[[#This Row],[jumlah_kali_telat]]=0,0,IF(Raw_Data[[#This Row],[jumlah_kali_telat]]&lt;=2,2,4))</f>
        <v>0</v>
      </c>
      <c r="AH2500">
        <f>Raw_Data[[#This Row],[Skor_Rasio]]+Raw_Data[[#This Row],[Skor_DP]]+Raw_Data[[#This Row],[Skor_Tenor]]+Raw_Data[[#This Row],[Skor_Telat]]</f>
        <v>4</v>
      </c>
      <c r="AI2500" t="str">
        <f>IF(Raw_Data[[#This Row],[Risk_Score]]&lt;=6,"Low Risk",IF(Raw_Data[[#This Row],[Risk_Score]]&lt;=8,"Medium Risk","High Risk"))</f>
        <v>Low Risk</v>
      </c>
      <c r="AJ2500">
        <f ca="1">IFERROR(DATEDIF(Raw_Data[[#This Row],[tanggal_pengajuan]],TODAY(),"m"),"N/A")</f>
        <v>6</v>
      </c>
      <c r="AK2500" t="str">
        <f ca="1">IF(ISNUMBER(Raw_Data[[#This Row],[MOB]]),IF(Raw_Data[[#This Row],[MOB]]&lt;6,"0-5 bulan",IF(Raw_Data[[#This Row],[MOB]]&lt;12,"6-11 bulan",IF(Raw_Data[[#This Row],[MOB]]&lt;24,"12-23 bulan","24+ bulan"))),"N/A")</f>
        <v>6-11 bulan</v>
      </c>
    </row>
    <row r="2501" spans="1:37" ht="14.25" customHeight="1" x14ac:dyDescent="0.45">
      <c r="A2501" t="s">
        <v>5681</v>
      </c>
      <c r="B2501" s="64">
        <v>46190</v>
      </c>
      <c r="C2501" s="1" t="str">
        <f t="shared" si="39"/>
        <v>June</v>
      </c>
      <c r="D2501" t="s">
        <v>3522</v>
      </c>
      <c r="E2501" t="s">
        <v>5682</v>
      </c>
      <c r="F2501">
        <v>38</v>
      </c>
      <c r="G2501" t="s">
        <v>51</v>
      </c>
      <c r="H2501" t="s">
        <v>41</v>
      </c>
      <c r="I2501" s="2">
        <v>7115000</v>
      </c>
      <c r="J2501" s="3">
        <f>Raw_Data[[#This Row],[cicilan_per_bulan]]/Raw_Data[[#This Row],[penghasilan_bulanan]]</f>
        <v>0.10549543218552354</v>
      </c>
      <c r="K2501" t="s">
        <v>109</v>
      </c>
      <c r="L2501" t="s">
        <v>110</v>
      </c>
      <c r="M2501" t="s">
        <v>44</v>
      </c>
      <c r="N2501" t="s">
        <v>45</v>
      </c>
      <c r="O2501" t="s">
        <v>46</v>
      </c>
      <c r="P2501" s="2">
        <v>25105000</v>
      </c>
      <c r="Q2501" s="2">
        <v>6276000</v>
      </c>
      <c r="R2501" t="str">
        <f>IF(Raw_Data[[#This Row],[persen_dp]]&lt;15%,"Low",IF(Raw_Data[[#This Row],[persen_dp]]&gt;25%,"High","Medium"))</f>
        <v>Medium</v>
      </c>
      <c r="S2501" s="3">
        <v>0.25</v>
      </c>
      <c r="T2501">
        <v>36</v>
      </c>
      <c r="U2501">
        <v>0.14499999999999999</v>
      </c>
      <c r="V2501" s="2">
        <v>750600</v>
      </c>
      <c r="W2501" s="2">
        <v>27020000</v>
      </c>
      <c r="X2501" t="str">
        <f>IF(OR(Raw_Data[[#This Row],[status_pembayaran]]="Macet",Raw_Data[[#This Row],[status_pembayaran]]="Kurang Lancar"),"Non Performing Loan","Performing")</f>
        <v>Performing</v>
      </c>
      <c r="Y2501" t="s">
        <v>47</v>
      </c>
      <c r="Z2501">
        <v>0</v>
      </c>
      <c r="AA2501">
        <v>0</v>
      </c>
      <c r="AB2501">
        <v>1</v>
      </c>
      <c r="AC2501" t="s">
        <v>66</v>
      </c>
      <c r="AD2501">
        <f>IF(Raw_Data[[#This Row],[rasio]]&lt;0.2,1,IF(Raw_Data[[#This Row],[rasio]]&lt;0.3,2,IF(Raw_Data[[#This Row],[rasio]]&lt;0.4,3,4)))</f>
        <v>1</v>
      </c>
      <c r="AE2501">
        <f>IF(Raw_Data[[#This Row],[kategori_dp]]="High",1,IF(Raw_Data[[#This Row],[kategori_dp]]="Medium",2,3))</f>
        <v>2</v>
      </c>
      <c r="AF2501">
        <f>IF(Raw_Data[[#This Row],[tenor_bulan]]&lt;=24,1,IF(Raw_Data[[#This Row],[tenor_bulan]]&lt;=36,2,IF(Raw_Data[[#This Row],[tenor_bulan]]&lt;=48,3,4)))</f>
        <v>2</v>
      </c>
      <c r="AG2501">
        <f>IF(Raw_Data[[#This Row],[jumlah_kali_telat]]=0,0,IF(Raw_Data[[#This Row],[jumlah_kali_telat]]&lt;=2,2,4))</f>
        <v>0</v>
      </c>
      <c r="AH2501">
        <f>Raw_Data[[#This Row],[Skor_Rasio]]+Raw_Data[[#This Row],[Skor_DP]]+Raw_Data[[#This Row],[Skor_Tenor]]+Raw_Data[[#This Row],[Skor_Telat]]</f>
        <v>5</v>
      </c>
      <c r="AI2501" t="str">
        <f>IF(Raw_Data[[#This Row],[Risk_Score]]&lt;=6,"Low Risk",IF(Raw_Data[[#This Row],[Risk_Score]]&lt;=8,"Medium Risk","High Risk"))</f>
        <v>Low Risk</v>
      </c>
      <c r="AJ2501">
        <f ca="1">IFERROR(DATEDIF(Raw_Data[[#This Row],[tanggal_pengajuan]],TODAY(),"m"),"N/A")</f>
        <v>4</v>
      </c>
      <c r="AK2501" t="str">
        <f ca="1">IF(ISNUMBER(Raw_Data[[#This Row],[MOB]]),IF(Raw_Data[[#This Row],[MOB]]&lt;6,"0-5 bulan",IF(Raw_Data[[#This Row],[MOB]]&lt;12,"6-11 bulan",IF(Raw_Data[[#This Row],[MOB]]&lt;24,"12-23 bulan","24+ bulan"))),"N/A")</f>
        <v>0-5 bulan</v>
      </c>
    </row>
    <row r="2502" spans="1:37" ht="14.25" customHeight="1" x14ac:dyDescent="0.45">
      <c r="A2502" t="s">
        <v>5683</v>
      </c>
      <c r="B2502" s="64">
        <v>46208</v>
      </c>
      <c r="C2502" s="1" t="str">
        <f t="shared" si="39"/>
        <v>July</v>
      </c>
      <c r="D2502" t="s">
        <v>3034</v>
      </c>
      <c r="E2502" t="s">
        <v>5684</v>
      </c>
      <c r="F2502">
        <v>58</v>
      </c>
      <c r="G2502" t="s">
        <v>40</v>
      </c>
      <c r="H2502" t="s">
        <v>126</v>
      </c>
      <c r="I2502" s="2">
        <v>3675000</v>
      </c>
      <c r="J2502" s="3">
        <f>Raw_Data[[#This Row],[cicilan_per_bulan]]/Raw_Data[[#This Row],[penghasilan_bulanan]]</f>
        <v>0.39050340136054423</v>
      </c>
      <c r="K2502" t="s">
        <v>286</v>
      </c>
      <c r="L2502" t="s">
        <v>154</v>
      </c>
      <c r="M2502" t="s">
        <v>290</v>
      </c>
      <c r="N2502" t="s">
        <v>291</v>
      </c>
      <c r="O2502" t="s">
        <v>292</v>
      </c>
      <c r="P2502" s="2">
        <v>38143000</v>
      </c>
      <c r="Q2502" s="2">
        <v>11443000</v>
      </c>
      <c r="R2502" t="str">
        <f>IF(Raw_Data[[#This Row],[persen_dp]]&lt;15%,"Low",IF(Raw_Data[[#This Row],[persen_dp]]&gt;25%,"High","Medium"))</f>
        <v>High</v>
      </c>
      <c r="S2502" s="3">
        <v>0.3</v>
      </c>
      <c r="T2502">
        <v>24</v>
      </c>
      <c r="U2502">
        <v>0.14499999999999999</v>
      </c>
      <c r="V2502" s="2">
        <v>1435100</v>
      </c>
      <c r="W2502" s="2">
        <v>34443000</v>
      </c>
      <c r="X2502" t="str">
        <f>IF(OR(Raw_Data[[#This Row],[status_pembayaran]]="Macet",Raw_Data[[#This Row],[status_pembayaran]]="Kurang Lancar"),"Non Performing Loan","Performing")</f>
        <v>Performing</v>
      </c>
      <c r="Y2502" t="s">
        <v>47</v>
      </c>
      <c r="Z2502">
        <v>0</v>
      </c>
      <c r="AA2502">
        <v>0</v>
      </c>
      <c r="AB2502">
        <v>1</v>
      </c>
      <c r="AD2502">
        <f>IF(Raw_Data[[#This Row],[rasio]]&lt;0.2,1,IF(Raw_Data[[#This Row],[rasio]]&lt;0.3,2,IF(Raw_Data[[#This Row],[rasio]]&lt;0.4,3,4)))</f>
        <v>3</v>
      </c>
      <c r="AE2502">
        <f>IF(Raw_Data[[#This Row],[kategori_dp]]="High",1,IF(Raw_Data[[#This Row],[kategori_dp]]="Medium",2,3))</f>
        <v>1</v>
      </c>
      <c r="AF2502">
        <f>IF(Raw_Data[[#This Row],[tenor_bulan]]&lt;=24,1,IF(Raw_Data[[#This Row],[tenor_bulan]]&lt;=36,2,IF(Raw_Data[[#This Row],[tenor_bulan]]&lt;=48,3,4)))</f>
        <v>1</v>
      </c>
      <c r="AG2502">
        <f>IF(Raw_Data[[#This Row],[jumlah_kali_telat]]=0,0,IF(Raw_Data[[#This Row],[jumlah_kali_telat]]&lt;=2,2,4))</f>
        <v>0</v>
      </c>
      <c r="AH2502">
        <f>Raw_Data[[#This Row],[Skor_Rasio]]+Raw_Data[[#This Row],[Skor_DP]]+Raw_Data[[#This Row],[Skor_Tenor]]+Raw_Data[[#This Row],[Skor_Telat]]</f>
        <v>5</v>
      </c>
      <c r="AI2502" t="str">
        <f>IF(Raw_Data[[#This Row],[Risk_Score]]&lt;=6,"Low Risk",IF(Raw_Data[[#This Row],[Risk_Score]]&lt;=8,"Medium Risk","High Risk"))</f>
        <v>Low Risk</v>
      </c>
      <c r="AJ2502">
        <f ca="1">IFERROR(DATEDIF(Raw_Data[[#This Row],[tanggal_pengajuan]],TODAY(),"m"),"N/A")</f>
        <v>3</v>
      </c>
      <c r="AK2502" t="str">
        <f ca="1">IF(ISNUMBER(Raw_Data[[#This Row],[MOB]]),IF(Raw_Data[[#This Row],[MOB]]&lt;6,"0-5 bulan",IF(Raw_Data[[#This Row],[MOB]]&lt;12,"6-11 bulan",IF(Raw_Data[[#This Row],[MOB]]&lt;24,"12-23 bulan","24+ bulan"))),"N/A")</f>
        <v>0-5 bulan</v>
      </c>
    </row>
    <row r="2503" spans="1:37" ht="14.25" customHeight="1" x14ac:dyDescent="0.45">
      <c r="A2503" t="s">
        <v>5685</v>
      </c>
      <c r="B2503" s="64">
        <v>46061</v>
      </c>
      <c r="C2503" s="1" t="str">
        <f t="shared" si="39"/>
        <v>February</v>
      </c>
      <c r="D2503" t="s">
        <v>1490</v>
      </c>
      <c r="E2503" t="s">
        <v>5686</v>
      </c>
      <c r="F2503">
        <v>33</v>
      </c>
      <c r="G2503" t="s">
        <v>40</v>
      </c>
      <c r="H2503" t="s">
        <v>41</v>
      </c>
      <c r="I2503" s="2">
        <v>6419000</v>
      </c>
      <c r="J2503" s="3">
        <f>Raw_Data[[#This Row],[cicilan_per_bulan]]/Raw_Data[[#This Row],[penghasilan_bulanan]]</f>
        <v>0.12092226203458482</v>
      </c>
      <c r="K2503" t="s">
        <v>268</v>
      </c>
      <c r="L2503" t="s">
        <v>110</v>
      </c>
      <c r="M2503" t="s">
        <v>44</v>
      </c>
      <c r="N2503" t="s">
        <v>45</v>
      </c>
      <c r="O2503" t="s">
        <v>46</v>
      </c>
      <c r="P2503" s="2">
        <v>24343000</v>
      </c>
      <c r="Q2503" s="2">
        <v>4869000</v>
      </c>
      <c r="R2503" t="str">
        <f>IF(Raw_Data[[#This Row],[persen_dp]]&lt;15%,"Low",IF(Raw_Data[[#This Row],[persen_dp]]&gt;25%,"High","Medium"))</f>
        <v>Medium</v>
      </c>
      <c r="S2503" s="3">
        <v>0.2</v>
      </c>
      <c r="T2503">
        <v>36</v>
      </c>
      <c r="U2503">
        <v>0.14499999999999999</v>
      </c>
      <c r="V2503" s="2">
        <v>776200</v>
      </c>
      <c r="W2503" s="2">
        <v>27945000</v>
      </c>
      <c r="X2503" t="str">
        <f>IF(OR(Raw_Data[[#This Row],[status_pembayaran]]="Macet",Raw_Data[[#This Row],[status_pembayaran]]="Kurang Lancar"),"Non Performing Loan","Performing")</f>
        <v>Performing</v>
      </c>
      <c r="Y2503" t="s">
        <v>47</v>
      </c>
      <c r="Z2503">
        <v>0</v>
      </c>
      <c r="AA2503">
        <v>0</v>
      </c>
      <c r="AB2503">
        <v>1</v>
      </c>
      <c r="AC2503" t="s">
        <v>58</v>
      </c>
      <c r="AD2503">
        <f>IF(Raw_Data[[#This Row],[rasio]]&lt;0.2,1,IF(Raw_Data[[#This Row],[rasio]]&lt;0.3,2,IF(Raw_Data[[#This Row],[rasio]]&lt;0.4,3,4)))</f>
        <v>1</v>
      </c>
      <c r="AE2503">
        <f>IF(Raw_Data[[#This Row],[kategori_dp]]="High",1,IF(Raw_Data[[#This Row],[kategori_dp]]="Medium",2,3))</f>
        <v>2</v>
      </c>
      <c r="AF2503">
        <f>IF(Raw_Data[[#This Row],[tenor_bulan]]&lt;=24,1,IF(Raw_Data[[#This Row],[tenor_bulan]]&lt;=36,2,IF(Raw_Data[[#This Row],[tenor_bulan]]&lt;=48,3,4)))</f>
        <v>2</v>
      </c>
      <c r="AG2503">
        <f>IF(Raw_Data[[#This Row],[jumlah_kali_telat]]=0,0,IF(Raw_Data[[#This Row],[jumlah_kali_telat]]&lt;=2,2,4))</f>
        <v>0</v>
      </c>
      <c r="AH2503">
        <f>Raw_Data[[#This Row],[Skor_Rasio]]+Raw_Data[[#This Row],[Skor_DP]]+Raw_Data[[#This Row],[Skor_Tenor]]+Raw_Data[[#This Row],[Skor_Telat]]</f>
        <v>5</v>
      </c>
      <c r="AI2503" t="str">
        <f>IF(Raw_Data[[#This Row],[Risk_Score]]&lt;=6,"Low Risk",IF(Raw_Data[[#This Row],[Risk_Score]]&lt;=8,"Medium Risk","High Risk"))</f>
        <v>Low Risk</v>
      </c>
      <c r="AJ2503">
        <f ca="1">IFERROR(DATEDIF(Raw_Data[[#This Row],[tanggal_pengajuan]],TODAY(),"m"),"N/A")</f>
        <v>8</v>
      </c>
      <c r="AK2503" t="str">
        <f ca="1">IF(ISNUMBER(Raw_Data[[#This Row],[MOB]]),IF(Raw_Data[[#This Row],[MOB]]&lt;6,"0-5 bulan",IF(Raw_Data[[#This Row],[MOB]]&lt;12,"6-11 bulan",IF(Raw_Data[[#This Row],[MOB]]&lt;24,"12-23 bulan","24+ bulan"))),"N/A")</f>
        <v>6-11 bulan</v>
      </c>
    </row>
    <row r="2504" spans="1:37" ht="14.25" customHeight="1" x14ac:dyDescent="0.45">
      <c r="A2504" t="s">
        <v>5687</v>
      </c>
      <c r="B2504" s="64">
        <v>46091</v>
      </c>
      <c r="C2504" s="1" t="str">
        <f t="shared" si="39"/>
        <v>March</v>
      </c>
      <c r="D2504" t="s">
        <v>5375</v>
      </c>
      <c r="E2504" t="s">
        <v>5688</v>
      </c>
      <c r="F2504">
        <v>27</v>
      </c>
      <c r="G2504" t="s">
        <v>40</v>
      </c>
      <c r="H2504" t="s">
        <v>41</v>
      </c>
      <c r="I2504" s="2">
        <v>5548000</v>
      </c>
      <c r="J2504" s="3">
        <f>Raw_Data[[#This Row],[cicilan_per_bulan]]/Raw_Data[[#This Row],[penghasilan_bulanan]]</f>
        <v>0.26607786589762078</v>
      </c>
      <c r="K2504" t="s">
        <v>205</v>
      </c>
      <c r="L2504" t="s">
        <v>110</v>
      </c>
      <c r="M2504" t="s">
        <v>44</v>
      </c>
      <c r="N2504" t="s">
        <v>273</v>
      </c>
      <c r="O2504" t="s">
        <v>274</v>
      </c>
      <c r="P2504" s="2">
        <v>18201000</v>
      </c>
      <c r="Q2504" s="2">
        <v>2730000</v>
      </c>
      <c r="R2504" t="str">
        <f>IF(Raw_Data[[#This Row],[persen_dp]]&lt;15%,"Low",IF(Raw_Data[[#This Row],[persen_dp]]&gt;25%,"High","Medium"))</f>
        <v>Medium</v>
      </c>
      <c r="S2504" s="3">
        <v>0.15</v>
      </c>
      <c r="T2504">
        <v>12</v>
      </c>
      <c r="U2504">
        <v>0.14499999999999999</v>
      </c>
      <c r="V2504" s="2">
        <v>1476200</v>
      </c>
      <c r="W2504" s="2">
        <v>17715000</v>
      </c>
      <c r="X2504" t="str">
        <f>IF(OR(Raw_Data[[#This Row],[status_pembayaran]]="Macet",Raw_Data[[#This Row],[status_pembayaran]]="Kurang Lancar"),"Non Performing Loan","Performing")</f>
        <v>Performing</v>
      </c>
      <c r="Y2504" t="s">
        <v>47</v>
      </c>
      <c r="Z2504">
        <v>0</v>
      </c>
      <c r="AA2504">
        <v>0</v>
      </c>
      <c r="AB2504">
        <v>1</v>
      </c>
      <c r="AD2504">
        <f>IF(Raw_Data[[#This Row],[rasio]]&lt;0.2,1,IF(Raw_Data[[#This Row],[rasio]]&lt;0.3,2,IF(Raw_Data[[#This Row],[rasio]]&lt;0.4,3,4)))</f>
        <v>2</v>
      </c>
      <c r="AE2504">
        <f>IF(Raw_Data[[#This Row],[kategori_dp]]="High",1,IF(Raw_Data[[#This Row],[kategori_dp]]="Medium",2,3))</f>
        <v>2</v>
      </c>
      <c r="AF2504">
        <f>IF(Raw_Data[[#This Row],[tenor_bulan]]&lt;=24,1,IF(Raw_Data[[#This Row],[tenor_bulan]]&lt;=36,2,IF(Raw_Data[[#This Row],[tenor_bulan]]&lt;=48,3,4)))</f>
        <v>1</v>
      </c>
      <c r="AG2504">
        <f>IF(Raw_Data[[#This Row],[jumlah_kali_telat]]=0,0,IF(Raw_Data[[#This Row],[jumlah_kali_telat]]&lt;=2,2,4))</f>
        <v>0</v>
      </c>
      <c r="AH2504">
        <f>Raw_Data[[#This Row],[Skor_Rasio]]+Raw_Data[[#This Row],[Skor_DP]]+Raw_Data[[#This Row],[Skor_Tenor]]+Raw_Data[[#This Row],[Skor_Telat]]</f>
        <v>5</v>
      </c>
      <c r="AI2504" t="str">
        <f>IF(Raw_Data[[#This Row],[Risk_Score]]&lt;=6,"Low Risk",IF(Raw_Data[[#This Row],[Risk_Score]]&lt;=8,"Medium Risk","High Risk"))</f>
        <v>Low Risk</v>
      </c>
      <c r="AJ2504">
        <f ca="1">IFERROR(DATEDIF(Raw_Data[[#This Row],[tanggal_pengajuan]],TODAY(),"m"),"N/A")</f>
        <v>7</v>
      </c>
      <c r="AK2504" t="str">
        <f ca="1">IF(ISNUMBER(Raw_Data[[#This Row],[MOB]]),IF(Raw_Data[[#This Row],[MOB]]&lt;6,"0-5 bulan",IF(Raw_Data[[#This Row],[MOB]]&lt;12,"6-11 bulan",IF(Raw_Data[[#This Row],[MOB]]&lt;24,"12-23 bulan","24+ bulan"))),"N/A")</f>
        <v>6-11 bulan</v>
      </c>
    </row>
    <row r="2505" spans="1:37" ht="14.25" customHeight="1" x14ac:dyDescent="0.45">
      <c r="A2505" t="s">
        <v>5689</v>
      </c>
      <c r="B2505" s="64">
        <v>46111</v>
      </c>
      <c r="C2505" s="1" t="str">
        <f t="shared" si="39"/>
        <v>March</v>
      </c>
      <c r="D2505" t="s">
        <v>4960</v>
      </c>
      <c r="E2505" t="s">
        <v>5690</v>
      </c>
      <c r="F2505">
        <v>35</v>
      </c>
      <c r="G2505" t="s">
        <v>51</v>
      </c>
      <c r="H2505" t="s">
        <v>126</v>
      </c>
      <c r="I2505" s="2">
        <v>2282000</v>
      </c>
      <c r="J2505" s="3">
        <f>Raw_Data[[#This Row],[cicilan_per_bulan]]/Raw_Data[[#This Row],[penghasilan_bulanan]]</f>
        <v>0.15359333917616128</v>
      </c>
      <c r="K2505" t="s">
        <v>70</v>
      </c>
      <c r="L2505" t="s">
        <v>71</v>
      </c>
      <c r="M2505" t="s">
        <v>249</v>
      </c>
      <c r="N2505" t="s">
        <v>250</v>
      </c>
      <c r="O2505" t="s">
        <v>57</v>
      </c>
      <c r="P2505" s="2">
        <v>16257000</v>
      </c>
      <c r="Q2505" s="2">
        <v>4064000</v>
      </c>
      <c r="R2505" t="str">
        <f>IF(Raw_Data[[#This Row],[persen_dp]]&lt;15%,"Low",IF(Raw_Data[[#This Row],[persen_dp]]&gt;25%,"High","Medium"))</f>
        <v>Medium</v>
      </c>
      <c r="S2505" s="3">
        <v>0.25</v>
      </c>
      <c r="T2505">
        <v>60</v>
      </c>
      <c r="U2505">
        <v>0.14499999999999999</v>
      </c>
      <c r="V2505" s="2">
        <v>350500</v>
      </c>
      <c r="W2505" s="2">
        <v>21032000</v>
      </c>
      <c r="X2505" t="str">
        <f>IF(OR(Raw_Data[[#This Row],[status_pembayaran]]="Macet",Raw_Data[[#This Row],[status_pembayaran]]="Kurang Lancar"),"Non Performing Loan","Performing")</f>
        <v>Performing</v>
      </c>
      <c r="Y2505" t="s">
        <v>47</v>
      </c>
      <c r="Z2505">
        <v>0</v>
      </c>
      <c r="AA2505">
        <v>0</v>
      </c>
      <c r="AB2505">
        <v>1</v>
      </c>
      <c r="AC2505" t="s">
        <v>137</v>
      </c>
      <c r="AD2505">
        <f>IF(Raw_Data[[#This Row],[rasio]]&lt;0.2,1,IF(Raw_Data[[#This Row],[rasio]]&lt;0.3,2,IF(Raw_Data[[#This Row],[rasio]]&lt;0.4,3,4)))</f>
        <v>1</v>
      </c>
      <c r="AE2505">
        <f>IF(Raw_Data[[#This Row],[kategori_dp]]="High",1,IF(Raw_Data[[#This Row],[kategori_dp]]="Medium",2,3))</f>
        <v>2</v>
      </c>
      <c r="AF2505">
        <f>IF(Raw_Data[[#This Row],[tenor_bulan]]&lt;=24,1,IF(Raw_Data[[#This Row],[tenor_bulan]]&lt;=36,2,IF(Raw_Data[[#This Row],[tenor_bulan]]&lt;=48,3,4)))</f>
        <v>4</v>
      </c>
      <c r="AG2505">
        <f>IF(Raw_Data[[#This Row],[jumlah_kali_telat]]=0,0,IF(Raw_Data[[#This Row],[jumlah_kali_telat]]&lt;=2,2,4))</f>
        <v>0</v>
      </c>
      <c r="AH2505">
        <f>Raw_Data[[#This Row],[Skor_Rasio]]+Raw_Data[[#This Row],[Skor_DP]]+Raw_Data[[#This Row],[Skor_Tenor]]+Raw_Data[[#This Row],[Skor_Telat]]</f>
        <v>7</v>
      </c>
      <c r="AI2505" t="str">
        <f>IF(Raw_Data[[#This Row],[Risk_Score]]&lt;=6,"Low Risk",IF(Raw_Data[[#This Row],[Risk_Score]]&lt;=8,"Medium Risk","High Risk"))</f>
        <v>Medium Risk</v>
      </c>
      <c r="AJ2505">
        <f ca="1">IFERROR(DATEDIF(Raw_Data[[#This Row],[tanggal_pengajuan]],TODAY(),"m"),"N/A")</f>
        <v>6</v>
      </c>
      <c r="AK2505" t="str">
        <f ca="1">IF(ISNUMBER(Raw_Data[[#This Row],[MOB]]),IF(Raw_Data[[#This Row],[MOB]]&lt;6,"0-5 bulan",IF(Raw_Data[[#This Row],[MOB]]&lt;12,"6-11 bulan",IF(Raw_Data[[#This Row],[MOB]]&lt;24,"12-23 bulan","24+ bulan"))),"N/A")</f>
        <v>6-11 bulan</v>
      </c>
    </row>
    <row r="2506" spans="1:37" ht="14.25" customHeight="1" x14ac:dyDescent="0.45">
      <c r="A2506" t="s">
        <v>5691</v>
      </c>
      <c r="B2506" s="64">
        <v>46112</v>
      </c>
      <c r="C2506" s="1" t="str">
        <f t="shared" si="39"/>
        <v>March</v>
      </c>
      <c r="D2506" t="s">
        <v>4505</v>
      </c>
      <c r="E2506" t="s">
        <v>5692</v>
      </c>
      <c r="F2506">
        <v>25</v>
      </c>
      <c r="G2506" t="s">
        <v>40</v>
      </c>
      <c r="H2506" t="s">
        <v>90</v>
      </c>
      <c r="I2506" s="2">
        <v>7922000</v>
      </c>
      <c r="J2506" s="3">
        <f>Raw_Data[[#This Row],[cicilan_per_bulan]]/Raw_Data[[#This Row],[penghasilan_bulanan]]</f>
        <v>8.2428679626356985E-2</v>
      </c>
      <c r="K2506" t="s">
        <v>91</v>
      </c>
      <c r="L2506" t="s">
        <v>92</v>
      </c>
      <c r="M2506" t="s">
        <v>55</v>
      </c>
      <c r="N2506" t="s">
        <v>56</v>
      </c>
      <c r="O2506" t="s">
        <v>57</v>
      </c>
      <c r="P2506" s="2">
        <v>18689000</v>
      </c>
      <c r="Q2506" s="2">
        <v>6541000</v>
      </c>
      <c r="R2506" t="str">
        <f>IF(Raw_Data[[#This Row],[persen_dp]]&lt;15%,"Low",IF(Raw_Data[[#This Row],[persen_dp]]&gt;25%,"High","Medium"))</f>
        <v>High</v>
      </c>
      <c r="S2506" s="3">
        <v>0.35</v>
      </c>
      <c r="T2506">
        <v>24</v>
      </c>
      <c r="U2506">
        <v>0.14499999999999999</v>
      </c>
      <c r="V2506" s="2">
        <v>653000</v>
      </c>
      <c r="W2506" s="2">
        <v>15671000</v>
      </c>
      <c r="X2506" t="str">
        <f>IF(OR(Raw_Data[[#This Row],[status_pembayaran]]="Macet",Raw_Data[[#This Row],[status_pembayaran]]="Kurang Lancar"),"Non Performing Loan","Performing")</f>
        <v>Performing</v>
      </c>
      <c r="Y2506" t="s">
        <v>47</v>
      </c>
      <c r="Z2506">
        <v>0</v>
      </c>
      <c r="AA2506">
        <v>0</v>
      </c>
      <c r="AB2506">
        <v>1</v>
      </c>
      <c r="AC2506" t="s">
        <v>74</v>
      </c>
      <c r="AD2506">
        <f>IF(Raw_Data[[#This Row],[rasio]]&lt;0.2,1,IF(Raw_Data[[#This Row],[rasio]]&lt;0.3,2,IF(Raw_Data[[#This Row],[rasio]]&lt;0.4,3,4)))</f>
        <v>1</v>
      </c>
      <c r="AE2506">
        <f>IF(Raw_Data[[#This Row],[kategori_dp]]="High",1,IF(Raw_Data[[#This Row],[kategori_dp]]="Medium",2,3))</f>
        <v>1</v>
      </c>
      <c r="AF2506">
        <f>IF(Raw_Data[[#This Row],[tenor_bulan]]&lt;=24,1,IF(Raw_Data[[#This Row],[tenor_bulan]]&lt;=36,2,IF(Raw_Data[[#This Row],[tenor_bulan]]&lt;=48,3,4)))</f>
        <v>1</v>
      </c>
      <c r="AG2506">
        <f>IF(Raw_Data[[#This Row],[jumlah_kali_telat]]=0,0,IF(Raw_Data[[#This Row],[jumlah_kali_telat]]&lt;=2,2,4))</f>
        <v>0</v>
      </c>
      <c r="AH2506">
        <f>Raw_Data[[#This Row],[Skor_Rasio]]+Raw_Data[[#This Row],[Skor_DP]]+Raw_Data[[#This Row],[Skor_Tenor]]+Raw_Data[[#This Row],[Skor_Telat]]</f>
        <v>3</v>
      </c>
      <c r="AI2506" t="str">
        <f>IF(Raw_Data[[#This Row],[Risk_Score]]&lt;=6,"Low Risk",IF(Raw_Data[[#This Row],[Risk_Score]]&lt;=8,"Medium Risk","High Risk"))</f>
        <v>Low Risk</v>
      </c>
      <c r="AJ2506">
        <f ca="1">IFERROR(DATEDIF(Raw_Data[[#This Row],[tanggal_pengajuan]],TODAY(),"m"),"N/A")</f>
        <v>6</v>
      </c>
      <c r="AK2506" t="str">
        <f ca="1">IF(ISNUMBER(Raw_Data[[#This Row],[MOB]]),IF(Raw_Data[[#This Row],[MOB]]&lt;6,"0-5 bulan",IF(Raw_Data[[#This Row],[MOB]]&lt;12,"6-11 bulan",IF(Raw_Data[[#This Row],[MOB]]&lt;24,"12-23 bulan","24+ bulan"))),"N/A")</f>
        <v>6-11 bulan</v>
      </c>
    </row>
    <row r="2507" spans="1:37" ht="14.25" customHeight="1" x14ac:dyDescent="0.45">
      <c r="A2507" t="s">
        <v>5693</v>
      </c>
      <c r="B2507" s="64">
        <v>46050</v>
      </c>
      <c r="C2507" s="1" t="str">
        <f t="shared" si="39"/>
        <v>January</v>
      </c>
      <c r="D2507" t="s">
        <v>1294</v>
      </c>
      <c r="E2507" t="s">
        <v>5694</v>
      </c>
      <c r="F2507">
        <v>53</v>
      </c>
      <c r="G2507" t="s">
        <v>40</v>
      </c>
      <c r="H2507" t="s">
        <v>41</v>
      </c>
      <c r="I2507" s="2">
        <v>4570000</v>
      </c>
      <c r="J2507" s="3">
        <f>Raw_Data[[#This Row],[cicilan_per_bulan]]/Raw_Data[[#This Row],[penghasilan_bulanan]]</f>
        <v>0.23168490153172866</v>
      </c>
      <c r="K2507" t="s">
        <v>70</v>
      </c>
      <c r="L2507" t="s">
        <v>71</v>
      </c>
      <c r="M2507" t="s">
        <v>55</v>
      </c>
      <c r="N2507" t="s">
        <v>56</v>
      </c>
      <c r="O2507" t="s">
        <v>57</v>
      </c>
      <c r="P2507" s="2">
        <v>17392000</v>
      </c>
      <c r="Q2507" s="2">
        <v>1739000</v>
      </c>
      <c r="R2507" t="str">
        <f>IF(Raw_Data[[#This Row],[persen_dp]]&lt;15%,"Low",IF(Raw_Data[[#This Row],[persen_dp]]&gt;25%,"High","Medium"))</f>
        <v>Low</v>
      </c>
      <c r="S2507" s="3">
        <v>0.1</v>
      </c>
      <c r="T2507">
        <v>18</v>
      </c>
      <c r="U2507">
        <v>0.14499999999999999</v>
      </c>
      <c r="V2507" s="2">
        <v>1058800</v>
      </c>
      <c r="W2507" s="2">
        <v>19058000</v>
      </c>
      <c r="X2507" t="str">
        <f>IF(OR(Raw_Data[[#This Row],[status_pembayaran]]="Macet",Raw_Data[[#This Row],[status_pembayaran]]="Kurang Lancar"),"Non Performing Loan","Performing")</f>
        <v>Performing</v>
      </c>
      <c r="Y2507" t="s">
        <v>47</v>
      </c>
      <c r="Z2507">
        <v>0</v>
      </c>
      <c r="AA2507">
        <v>0</v>
      </c>
      <c r="AB2507">
        <v>1</v>
      </c>
      <c r="AD2507">
        <f>IF(Raw_Data[[#This Row],[rasio]]&lt;0.2,1,IF(Raw_Data[[#This Row],[rasio]]&lt;0.3,2,IF(Raw_Data[[#This Row],[rasio]]&lt;0.4,3,4)))</f>
        <v>2</v>
      </c>
      <c r="AE2507">
        <f>IF(Raw_Data[[#This Row],[kategori_dp]]="High",1,IF(Raw_Data[[#This Row],[kategori_dp]]="Medium",2,3))</f>
        <v>3</v>
      </c>
      <c r="AF2507">
        <f>IF(Raw_Data[[#This Row],[tenor_bulan]]&lt;=24,1,IF(Raw_Data[[#This Row],[tenor_bulan]]&lt;=36,2,IF(Raw_Data[[#This Row],[tenor_bulan]]&lt;=48,3,4)))</f>
        <v>1</v>
      </c>
      <c r="AG2507">
        <f>IF(Raw_Data[[#This Row],[jumlah_kali_telat]]=0,0,IF(Raw_Data[[#This Row],[jumlah_kali_telat]]&lt;=2,2,4))</f>
        <v>0</v>
      </c>
      <c r="AH2507">
        <f>Raw_Data[[#This Row],[Skor_Rasio]]+Raw_Data[[#This Row],[Skor_DP]]+Raw_Data[[#This Row],[Skor_Tenor]]+Raw_Data[[#This Row],[Skor_Telat]]</f>
        <v>6</v>
      </c>
      <c r="AI2507" t="str">
        <f>IF(Raw_Data[[#This Row],[Risk_Score]]&lt;=6,"Low Risk",IF(Raw_Data[[#This Row],[Risk_Score]]&lt;=8,"Medium Risk","High Risk"))</f>
        <v>Low Risk</v>
      </c>
      <c r="AJ2507">
        <f ca="1">IFERROR(DATEDIF(Raw_Data[[#This Row],[tanggal_pengajuan]],TODAY(),"m"),"N/A")</f>
        <v>8</v>
      </c>
      <c r="AK2507" t="str">
        <f ca="1">IF(ISNUMBER(Raw_Data[[#This Row],[MOB]]),IF(Raw_Data[[#This Row],[MOB]]&lt;6,"0-5 bulan",IF(Raw_Data[[#This Row],[MOB]]&lt;12,"6-11 bulan",IF(Raw_Data[[#This Row],[MOB]]&lt;24,"12-23 bulan","24+ bulan"))),"N/A")</f>
        <v>6-11 bulan</v>
      </c>
    </row>
    <row r="2508" spans="1:37" ht="14.25" customHeight="1" x14ac:dyDescent="0.45">
      <c r="A2508" t="s">
        <v>5695</v>
      </c>
      <c r="B2508" s="64">
        <v>46110</v>
      </c>
      <c r="C2508" s="1" t="str">
        <f t="shared" si="39"/>
        <v>March</v>
      </c>
      <c r="D2508" t="s">
        <v>1261</v>
      </c>
      <c r="E2508" t="s">
        <v>5696</v>
      </c>
      <c r="F2508">
        <v>28</v>
      </c>
      <c r="G2508" t="s">
        <v>51</v>
      </c>
      <c r="H2508" t="s">
        <v>41</v>
      </c>
      <c r="I2508" s="2">
        <v>5243000</v>
      </c>
      <c r="J2508" s="3">
        <f>Raw_Data[[#This Row],[cicilan_per_bulan]]/Raw_Data[[#This Row],[penghasilan_bulanan]]</f>
        <v>0.3620255578867061</v>
      </c>
      <c r="K2508" t="s">
        <v>167</v>
      </c>
      <c r="L2508" t="s">
        <v>110</v>
      </c>
      <c r="M2508" t="s">
        <v>55</v>
      </c>
      <c r="N2508" t="s">
        <v>231</v>
      </c>
      <c r="O2508" t="s">
        <v>232</v>
      </c>
      <c r="P2508" s="2">
        <v>39238000</v>
      </c>
      <c r="Q2508" s="2">
        <v>3924000</v>
      </c>
      <c r="R2508" t="str">
        <f>IF(Raw_Data[[#This Row],[persen_dp]]&lt;15%,"Low",IF(Raw_Data[[#This Row],[persen_dp]]&gt;25%,"High","Medium"))</f>
        <v>Low</v>
      </c>
      <c r="S2508" s="3">
        <v>0.1</v>
      </c>
      <c r="T2508">
        <v>24</v>
      </c>
      <c r="U2508">
        <v>0.14499999999999999</v>
      </c>
      <c r="V2508" s="2">
        <v>1898100</v>
      </c>
      <c r="W2508" s="2">
        <v>45555000</v>
      </c>
      <c r="X2508" t="str">
        <f>IF(OR(Raw_Data[[#This Row],[status_pembayaran]]="Macet",Raw_Data[[#This Row],[status_pembayaran]]="Kurang Lancar"),"Non Performing Loan","Performing")</f>
        <v>Performing</v>
      </c>
      <c r="Y2508" t="s">
        <v>47</v>
      </c>
      <c r="Z2508">
        <v>0</v>
      </c>
      <c r="AA2508">
        <v>0</v>
      </c>
      <c r="AB2508">
        <v>1</v>
      </c>
      <c r="AD2508">
        <f>IF(Raw_Data[[#This Row],[rasio]]&lt;0.2,1,IF(Raw_Data[[#This Row],[rasio]]&lt;0.3,2,IF(Raw_Data[[#This Row],[rasio]]&lt;0.4,3,4)))</f>
        <v>3</v>
      </c>
      <c r="AE2508">
        <f>IF(Raw_Data[[#This Row],[kategori_dp]]="High",1,IF(Raw_Data[[#This Row],[kategori_dp]]="Medium",2,3))</f>
        <v>3</v>
      </c>
      <c r="AF2508">
        <f>IF(Raw_Data[[#This Row],[tenor_bulan]]&lt;=24,1,IF(Raw_Data[[#This Row],[tenor_bulan]]&lt;=36,2,IF(Raw_Data[[#This Row],[tenor_bulan]]&lt;=48,3,4)))</f>
        <v>1</v>
      </c>
      <c r="AG2508">
        <f>IF(Raw_Data[[#This Row],[jumlah_kali_telat]]=0,0,IF(Raw_Data[[#This Row],[jumlah_kali_telat]]&lt;=2,2,4))</f>
        <v>0</v>
      </c>
      <c r="AH2508">
        <f>Raw_Data[[#This Row],[Skor_Rasio]]+Raw_Data[[#This Row],[Skor_DP]]+Raw_Data[[#This Row],[Skor_Tenor]]+Raw_Data[[#This Row],[Skor_Telat]]</f>
        <v>7</v>
      </c>
      <c r="AI2508" t="str">
        <f>IF(Raw_Data[[#This Row],[Risk_Score]]&lt;=6,"Low Risk",IF(Raw_Data[[#This Row],[Risk_Score]]&lt;=8,"Medium Risk","High Risk"))</f>
        <v>Medium Risk</v>
      </c>
      <c r="AJ2508">
        <f ca="1">IFERROR(DATEDIF(Raw_Data[[#This Row],[tanggal_pengajuan]],TODAY(),"m"),"N/A")</f>
        <v>6</v>
      </c>
      <c r="AK2508" t="str">
        <f ca="1">IF(ISNUMBER(Raw_Data[[#This Row],[MOB]]),IF(Raw_Data[[#This Row],[MOB]]&lt;6,"0-5 bulan",IF(Raw_Data[[#This Row],[MOB]]&lt;12,"6-11 bulan",IF(Raw_Data[[#This Row],[MOB]]&lt;24,"12-23 bulan","24+ bulan"))),"N/A")</f>
        <v>6-11 bulan</v>
      </c>
    </row>
    <row r="2509" spans="1:37" ht="14.25" customHeight="1" x14ac:dyDescent="0.45">
      <c r="A2509" t="s">
        <v>5697</v>
      </c>
      <c r="B2509" s="64">
        <v>46067</v>
      </c>
      <c r="C2509" s="1" t="str">
        <f t="shared" si="39"/>
        <v>February</v>
      </c>
      <c r="D2509" t="s">
        <v>727</v>
      </c>
      <c r="E2509" t="s">
        <v>5698</v>
      </c>
      <c r="F2509">
        <v>48</v>
      </c>
      <c r="G2509" t="s">
        <v>51</v>
      </c>
      <c r="H2509" t="s">
        <v>52</v>
      </c>
      <c r="I2509" s="2">
        <v>8720000</v>
      </c>
      <c r="J2509" s="3">
        <f>Raw_Data[[#This Row],[cicilan_per_bulan]]/Raw_Data[[#This Row],[penghasilan_bulanan]]</f>
        <v>0.20612385321100918</v>
      </c>
      <c r="K2509" t="s">
        <v>188</v>
      </c>
      <c r="L2509" t="s">
        <v>154</v>
      </c>
      <c r="M2509" t="s">
        <v>55</v>
      </c>
      <c r="N2509" t="s">
        <v>231</v>
      </c>
      <c r="O2509" t="s">
        <v>232</v>
      </c>
      <c r="P2509" s="2">
        <v>37962000</v>
      </c>
      <c r="Q2509" s="2">
        <v>11389000</v>
      </c>
      <c r="R2509" t="str">
        <f>IF(Raw_Data[[#This Row],[persen_dp]]&lt;15%,"Low",IF(Raw_Data[[#This Row],[persen_dp]]&gt;25%,"High","Medium"))</f>
        <v>High</v>
      </c>
      <c r="S2509" s="3">
        <v>0.3</v>
      </c>
      <c r="T2509">
        <v>18</v>
      </c>
      <c r="U2509">
        <v>0.14499999999999999</v>
      </c>
      <c r="V2509" s="2">
        <v>1797400</v>
      </c>
      <c r="W2509" s="2">
        <v>32353000</v>
      </c>
      <c r="X2509" t="str">
        <f>IF(OR(Raw_Data[[#This Row],[status_pembayaran]]="Macet",Raw_Data[[#This Row],[status_pembayaran]]="Kurang Lancar"),"Non Performing Loan","Performing")</f>
        <v>Performing</v>
      </c>
      <c r="Y2509" t="s">
        <v>47</v>
      </c>
      <c r="Z2509">
        <v>0</v>
      </c>
      <c r="AA2509">
        <v>0</v>
      </c>
      <c r="AB2509">
        <v>1</v>
      </c>
      <c r="AC2509" t="s">
        <v>74</v>
      </c>
      <c r="AD2509">
        <f>IF(Raw_Data[[#This Row],[rasio]]&lt;0.2,1,IF(Raw_Data[[#This Row],[rasio]]&lt;0.3,2,IF(Raw_Data[[#This Row],[rasio]]&lt;0.4,3,4)))</f>
        <v>2</v>
      </c>
      <c r="AE2509">
        <f>IF(Raw_Data[[#This Row],[kategori_dp]]="High",1,IF(Raw_Data[[#This Row],[kategori_dp]]="Medium",2,3))</f>
        <v>1</v>
      </c>
      <c r="AF2509">
        <f>IF(Raw_Data[[#This Row],[tenor_bulan]]&lt;=24,1,IF(Raw_Data[[#This Row],[tenor_bulan]]&lt;=36,2,IF(Raw_Data[[#This Row],[tenor_bulan]]&lt;=48,3,4)))</f>
        <v>1</v>
      </c>
      <c r="AG2509">
        <f>IF(Raw_Data[[#This Row],[jumlah_kali_telat]]=0,0,IF(Raw_Data[[#This Row],[jumlah_kali_telat]]&lt;=2,2,4))</f>
        <v>0</v>
      </c>
      <c r="AH2509">
        <f>Raw_Data[[#This Row],[Skor_Rasio]]+Raw_Data[[#This Row],[Skor_DP]]+Raw_Data[[#This Row],[Skor_Tenor]]+Raw_Data[[#This Row],[Skor_Telat]]</f>
        <v>4</v>
      </c>
      <c r="AI2509" t="str">
        <f>IF(Raw_Data[[#This Row],[Risk_Score]]&lt;=6,"Low Risk",IF(Raw_Data[[#This Row],[Risk_Score]]&lt;=8,"Medium Risk","High Risk"))</f>
        <v>Low Risk</v>
      </c>
      <c r="AJ2509">
        <f ca="1">IFERROR(DATEDIF(Raw_Data[[#This Row],[tanggal_pengajuan]],TODAY(),"m"),"N/A")</f>
        <v>8</v>
      </c>
      <c r="AK2509" t="str">
        <f ca="1">IF(ISNUMBER(Raw_Data[[#This Row],[MOB]]),IF(Raw_Data[[#This Row],[MOB]]&lt;6,"0-5 bulan",IF(Raw_Data[[#This Row],[MOB]]&lt;12,"6-11 bulan",IF(Raw_Data[[#This Row],[MOB]]&lt;24,"12-23 bulan","24+ bulan"))),"N/A")</f>
        <v>6-11 bulan</v>
      </c>
    </row>
    <row r="2510" spans="1:37" ht="14.25" customHeight="1" x14ac:dyDescent="0.45">
      <c r="A2510" t="s">
        <v>5699</v>
      </c>
      <c r="B2510" s="64">
        <v>46181</v>
      </c>
      <c r="C2510" s="1" t="str">
        <f t="shared" si="39"/>
        <v>June</v>
      </c>
      <c r="D2510" t="s">
        <v>1887</v>
      </c>
      <c r="E2510" t="s">
        <v>5700</v>
      </c>
      <c r="F2510">
        <v>51</v>
      </c>
      <c r="G2510" t="s">
        <v>51</v>
      </c>
      <c r="H2510" t="s">
        <v>52</v>
      </c>
      <c r="I2510" s="2">
        <v>7762000</v>
      </c>
      <c r="J2510" s="3">
        <f>Raw_Data[[#This Row],[cicilan_per_bulan]]/Raw_Data[[#This Row],[penghasilan_bulanan]]</f>
        <v>5.8863694923988664E-2</v>
      </c>
      <c r="K2510" t="s">
        <v>63</v>
      </c>
      <c r="L2510" t="s">
        <v>64</v>
      </c>
      <c r="M2510" t="s">
        <v>44</v>
      </c>
      <c r="N2510" t="s">
        <v>228</v>
      </c>
      <c r="O2510" t="s">
        <v>57</v>
      </c>
      <c r="P2510" s="2">
        <v>19827000</v>
      </c>
      <c r="Q2510" s="2">
        <v>5948000</v>
      </c>
      <c r="R2510" t="str">
        <f>IF(Raw_Data[[#This Row],[persen_dp]]&lt;15%,"Low",IF(Raw_Data[[#This Row],[persen_dp]]&gt;25%,"High","Medium"))</f>
        <v>High</v>
      </c>
      <c r="S2510" s="3">
        <v>0.3</v>
      </c>
      <c r="T2510">
        <v>48</v>
      </c>
      <c r="U2510">
        <v>0.14499999999999999</v>
      </c>
      <c r="V2510" s="2">
        <v>456900</v>
      </c>
      <c r="W2510" s="2">
        <v>21929000</v>
      </c>
      <c r="X2510" t="str">
        <f>IF(OR(Raw_Data[[#This Row],[status_pembayaran]]="Macet",Raw_Data[[#This Row],[status_pembayaran]]="Kurang Lancar"),"Non Performing Loan","Performing")</f>
        <v>Performing</v>
      </c>
      <c r="Y2510" t="s">
        <v>47</v>
      </c>
      <c r="Z2510">
        <v>0</v>
      </c>
      <c r="AA2510">
        <v>0</v>
      </c>
      <c r="AB2510">
        <v>1</v>
      </c>
      <c r="AD2510">
        <f>IF(Raw_Data[[#This Row],[rasio]]&lt;0.2,1,IF(Raw_Data[[#This Row],[rasio]]&lt;0.3,2,IF(Raw_Data[[#This Row],[rasio]]&lt;0.4,3,4)))</f>
        <v>1</v>
      </c>
      <c r="AE2510">
        <f>IF(Raw_Data[[#This Row],[kategori_dp]]="High",1,IF(Raw_Data[[#This Row],[kategori_dp]]="Medium",2,3))</f>
        <v>1</v>
      </c>
      <c r="AF2510">
        <f>IF(Raw_Data[[#This Row],[tenor_bulan]]&lt;=24,1,IF(Raw_Data[[#This Row],[tenor_bulan]]&lt;=36,2,IF(Raw_Data[[#This Row],[tenor_bulan]]&lt;=48,3,4)))</f>
        <v>3</v>
      </c>
      <c r="AG2510">
        <f>IF(Raw_Data[[#This Row],[jumlah_kali_telat]]=0,0,IF(Raw_Data[[#This Row],[jumlah_kali_telat]]&lt;=2,2,4))</f>
        <v>0</v>
      </c>
      <c r="AH2510">
        <f>Raw_Data[[#This Row],[Skor_Rasio]]+Raw_Data[[#This Row],[Skor_DP]]+Raw_Data[[#This Row],[Skor_Tenor]]+Raw_Data[[#This Row],[Skor_Telat]]</f>
        <v>5</v>
      </c>
      <c r="AI2510" t="str">
        <f>IF(Raw_Data[[#This Row],[Risk_Score]]&lt;=6,"Low Risk",IF(Raw_Data[[#This Row],[Risk_Score]]&lt;=8,"Medium Risk","High Risk"))</f>
        <v>Low Risk</v>
      </c>
      <c r="AJ2510">
        <f ca="1">IFERROR(DATEDIF(Raw_Data[[#This Row],[tanggal_pengajuan]],TODAY(),"m"),"N/A")</f>
        <v>4</v>
      </c>
      <c r="AK2510" t="str">
        <f ca="1">IF(ISNUMBER(Raw_Data[[#This Row],[MOB]]),IF(Raw_Data[[#This Row],[MOB]]&lt;6,"0-5 bulan",IF(Raw_Data[[#This Row],[MOB]]&lt;12,"6-11 bulan",IF(Raw_Data[[#This Row],[MOB]]&lt;24,"12-23 bulan","24+ bulan"))),"N/A")</f>
        <v>0-5 bulan</v>
      </c>
    </row>
    <row r="2511" spans="1:37" ht="14.25" customHeight="1" x14ac:dyDescent="0.45">
      <c r="A2511" t="s">
        <v>5701</v>
      </c>
      <c r="B2511" s="64">
        <v>46176</v>
      </c>
      <c r="C2511" s="1" t="str">
        <f t="shared" si="39"/>
        <v>June</v>
      </c>
      <c r="D2511" t="s">
        <v>3292</v>
      </c>
      <c r="E2511" t="s">
        <v>5702</v>
      </c>
      <c r="F2511">
        <v>52</v>
      </c>
      <c r="G2511" t="s">
        <v>40</v>
      </c>
      <c r="H2511" t="s">
        <v>152</v>
      </c>
      <c r="I2511" s="2">
        <v>3169000</v>
      </c>
      <c r="J2511" s="3">
        <f>Raw_Data[[#This Row],[cicilan_per_bulan]]/Raw_Data[[#This Row],[penghasilan_bulanan]]</f>
        <v>0.31738718838750396</v>
      </c>
      <c r="K2511" t="s">
        <v>192</v>
      </c>
      <c r="L2511" t="s">
        <v>128</v>
      </c>
      <c r="M2511" t="s">
        <v>55</v>
      </c>
      <c r="N2511" t="s">
        <v>121</v>
      </c>
      <c r="O2511" t="s">
        <v>122</v>
      </c>
      <c r="P2511" s="2">
        <v>36046000</v>
      </c>
      <c r="Q2511" s="2">
        <v>10814000</v>
      </c>
      <c r="R2511" t="str">
        <f>IF(Raw_Data[[#This Row],[persen_dp]]&lt;15%,"Low",IF(Raw_Data[[#This Row],[persen_dp]]&gt;25%,"High","Medium"))</f>
        <v>High</v>
      </c>
      <c r="S2511" s="3">
        <v>0.3</v>
      </c>
      <c r="T2511">
        <v>36</v>
      </c>
      <c r="U2511">
        <v>0.14499999999999999</v>
      </c>
      <c r="V2511" s="2">
        <v>1005800</v>
      </c>
      <c r="W2511" s="2">
        <v>36208000</v>
      </c>
      <c r="X2511" t="str">
        <f>IF(OR(Raw_Data[[#This Row],[status_pembayaran]]="Macet",Raw_Data[[#This Row],[status_pembayaran]]="Kurang Lancar"),"Non Performing Loan","Performing")</f>
        <v>Performing</v>
      </c>
      <c r="Y2511" t="s">
        <v>47</v>
      </c>
      <c r="Z2511">
        <v>0</v>
      </c>
      <c r="AA2511">
        <v>0</v>
      </c>
      <c r="AB2511">
        <v>1</v>
      </c>
      <c r="AC2511" t="s">
        <v>66</v>
      </c>
      <c r="AD2511">
        <f>IF(Raw_Data[[#This Row],[rasio]]&lt;0.2,1,IF(Raw_Data[[#This Row],[rasio]]&lt;0.3,2,IF(Raw_Data[[#This Row],[rasio]]&lt;0.4,3,4)))</f>
        <v>3</v>
      </c>
      <c r="AE2511">
        <f>IF(Raw_Data[[#This Row],[kategori_dp]]="High",1,IF(Raw_Data[[#This Row],[kategori_dp]]="Medium",2,3))</f>
        <v>1</v>
      </c>
      <c r="AF2511">
        <f>IF(Raw_Data[[#This Row],[tenor_bulan]]&lt;=24,1,IF(Raw_Data[[#This Row],[tenor_bulan]]&lt;=36,2,IF(Raw_Data[[#This Row],[tenor_bulan]]&lt;=48,3,4)))</f>
        <v>2</v>
      </c>
      <c r="AG2511">
        <f>IF(Raw_Data[[#This Row],[jumlah_kali_telat]]=0,0,IF(Raw_Data[[#This Row],[jumlah_kali_telat]]&lt;=2,2,4))</f>
        <v>0</v>
      </c>
      <c r="AH2511">
        <f>Raw_Data[[#This Row],[Skor_Rasio]]+Raw_Data[[#This Row],[Skor_DP]]+Raw_Data[[#This Row],[Skor_Tenor]]+Raw_Data[[#This Row],[Skor_Telat]]</f>
        <v>6</v>
      </c>
      <c r="AI2511" t="str">
        <f>IF(Raw_Data[[#This Row],[Risk_Score]]&lt;=6,"Low Risk",IF(Raw_Data[[#This Row],[Risk_Score]]&lt;=8,"Medium Risk","High Risk"))</f>
        <v>Low Risk</v>
      </c>
      <c r="AJ2511">
        <f ca="1">IFERROR(DATEDIF(Raw_Data[[#This Row],[tanggal_pengajuan]],TODAY(),"m"),"N/A")</f>
        <v>4</v>
      </c>
      <c r="AK2511" t="str">
        <f ca="1">IF(ISNUMBER(Raw_Data[[#This Row],[MOB]]),IF(Raw_Data[[#This Row],[MOB]]&lt;6,"0-5 bulan",IF(Raw_Data[[#This Row],[MOB]]&lt;12,"6-11 bulan",IF(Raw_Data[[#This Row],[MOB]]&lt;24,"12-23 bulan","24+ bulan"))),"N/A")</f>
        <v>0-5 bulan</v>
      </c>
    </row>
    <row r="2512" spans="1:37" ht="14.25" customHeight="1" x14ac:dyDescent="0.45">
      <c r="A2512" t="s">
        <v>5703</v>
      </c>
      <c r="B2512" s="64">
        <v>46063</v>
      </c>
      <c r="C2512" s="1" t="str">
        <f t="shared" si="39"/>
        <v>February</v>
      </c>
      <c r="D2512" t="s">
        <v>326</v>
      </c>
      <c r="E2512" t="s">
        <v>5704</v>
      </c>
      <c r="F2512">
        <v>39</v>
      </c>
      <c r="G2512" t="s">
        <v>51</v>
      </c>
      <c r="H2512" t="s">
        <v>41</v>
      </c>
      <c r="I2512" s="2">
        <v>7683000</v>
      </c>
      <c r="J2512" s="3">
        <f>Raw_Data[[#This Row],[cicilan_per_bulan]]/Raw_Data[[#This Row],[penghasilan_bulanan]]</f>
        <v>6.6718729662892093E-2</v>
      </c>
      <c r="K2512" t="s">
        <v>145</v>
      </c>
      <c r="L2512" t="s">
        <v>146</v>
      </c>
      <c r="M2512" t="s">
        <v>44</v>
      </c>
      <c r="N2512" t="s">
        <v>228</v>
      </c>
      <c r="O2512" t="s">
        <v>57</v>
      </c>
      <c r="P2512" s="2">
        <v>19810000</v>
      </c>
      <c r="Q2512" s="2">
        <v>1981000</v>
      </c>
      <c r="R2512" t="str">
        <f>IF(Raw_Data[[#This Row],[persen_dp]]&lt;15%,"Low",IF(Raw_Data[[#This Row],[persen_dp]]&gt;25%,"High","Medium"))</f>
        <v>Low</v>
      </c>
      <c r="S2512" s="3">
        <v>0.1</v>
      </c>
      <c r="T2512">
        <v>60</v>
      </c>
      <c r="U2512">
        <v>0.14499999999999999</v>
      </c>
      <c r="V2512" s="2">
        <v>512600</v>
      </c>
      <c r="W2512" s="2">
        <v>30756000</v>
      </c>
      <c r="X2512" t="str">
        <f>IF(OR(Raw_Data[[#This Row],[status_pembayaran]]="Macet",Raw_Data[[#This Row],[status_pembayaran]]="Kurang Lancar"),"Non Performing Loan","Performing")</f>
        <v>Performing</v>
      </c>
      <c r="Y2512" t="s">
        <v>317</v>
      </c>
      <c r="Z2512">
        <v>0</v>
      </c>
      <c r="AA2512">
        <v>0</v>
      </c>
      <c r="AB2512">
        <v>0</v>
      </c>
      <c r="AD2512">
        <f>IF(Raw_Data[[#This Row],[rasio]]&lt;0.2,1,IF(Raw_Data[[#This Row],[rasio]]&lt;0.3,2,IF(Raw_Data[[#This Row],[rasio]]&lt;0.4,3,4)))</f>
        <v>1</v>
      </c>
      <c r="AE2512">
        <f>IF(Raw_Data[[#This Row],[kategori_dp]]="High",1,IF(Raw_Data[[#This Row],[kategori_dp]]="Medium",2,3))</f>
        <v>3</v>
      </c>
      <c r="AF2512">
        <f>IF(Raw_Data[[#This Row],[tenor_bulan]]&lt;=24,1,IF(Raw_Data[[#This Row],[tenor_bulan]]&lt;=36,2,IF(Raw_Data[[#This Row],[tenor_bulan]]&lt;=48,3,4)))</f>
        <v>4</v>
      </c>
      <c r="AG2512">
        <f>IF(Raw_Data[[#This Row],[jumlah_kali_telat]]=0,0,IF(Raw_Data[[#This Row],[jumlah_kali_telat]]&lt;=2,2,4))</f>
        <v>0</v>
      </c>
      <c r="AH2512">
        <f>Raw_Data[[#This Row],[Skor_Rasio]]+Raw_Data[[#This Row],[Skor_DP]]+Raw_Data[[#This Row],[Skor_Tenor]]+Raw_Data[[#This Row],[Skor_Telat]]</f>
        <v>8</v>
      </c>
      <c r="AI2512" t="str">
        <f>IF(Raw_Data[[#This Row],[Risk_Score]]&lt;=6,"Low Risk",IF(Raw_Data[[#This Row],[Risk_Score]]&lt;=8,"Medium Risk","High Risk"))</f>
        <v>Medium Risk</v>
      </c>
      <c r="AJ2512">
        <f ca="1">IFERROR(DATEDIF(Raw_Data[[#This Row],[tanggal_pengajuan]],TODAY(),"m"),"N/A")</f>
        <v>8</v>
      </c>
      <c r="AK2512" t="str">
        <f ca="1">IF(ISNUMBER(Raw_Data[[#This Row],[MOB]]),IF(Raw_Data[[#This Row],[MOB]]&lt;6,"0-5 bulan",IF(Raw_Data[[#This Row],[MOB]]&lt;12,"6-11 bulan",IF(Raw_Data[[#This Row],[MOB]]&lt;24,"12-23 bulan","24+ bulan"))),"N/A")</f>
        <v>6-11 bulan</v>
      </c>
    </row>
    <row r="2513" spans="1:37" ht="14.25" customHeight="1" x14ac:dyDescent="0.45">
      <c r="A2513" t="s">
        <v>5705</v>
      </c>
      <c r="B2513" s="64">
        <v>46042</v>
      </c>
      <c r="C2513" s="1" t="str">
        <f t="shared" si="39"/>
        <v>January</v>
      </c>
      <c r="D2513" t="s">
        <v>442</v>
      </c>
      <c r="E2513" t="s">
        <v>5706</v>
      </c>
      <c r="F2513">
        <v>35</v>
      </c>
      <c r="G2513" t="s">
        <v>51</v>
      </c>
      <c r="H2513" t="s">
        <v>152</v>
      </c>
      <c r="I2513" s="2">
        <v>3438000</v>
      </c>
      <c r="J2513" s="3">
        <f>Raw_Data[[#This Row],[cicilan_per_bulan]]/Raw_Data[[#This Row],[penghasilan_bulanan]]</f>
        <v>0.22422920302501453</v>
      </c>
      <c r="K2513" t="s">
        <v>167</v>
      </c>
      <c r="L2513" t="s">
        <v>110</v>
      </c>
      <c r="M2513" t="s">
        <v>55</v>
      </c>
      <c r="N2513" t="s">
        <v>56</v>
      </c>
      <c r="O2513" t="s">
        <v>57</v>
      </c>
      <c r="P2513" s="2">
        <v>17927000</v>
      </c>
      <c r="Q2513" s="2">
        <v>3585000</v>
      </c>
      <c r="R2513" t="str">
        <f>IF(Raw_Data[[#This Row],[persen_dp]]&lt;15%,"Low",IF(Raw_Data[[#This Row],[persen_dp]]&gt;25%,"High","Medium"))</f>
        <v>Medium</v>
      </c>
      <c r="S2513" s="3">
        <v>0.2</v>
      </c>
      <c r="T2513">
        <v>24</v>
      </c>
      <c r="U2513">
        <v>0.14499999999999999</v>
      </c>
      <c r="V2513" s="2">
        <v>770900</v>
      </c>
      <c r="W2513" s="2">
        <v>18501000</v>
      </c>
      <c r="X2513" t="str">
        <f>IF(OR(Raw_Data[[#This Row],[status_pembayaran]]="Macet",Raw_Data[[#This Row],[status_pembayaran]]="Kurang Lancar"),"Non Performing Loan","Performing")</f>
        <v>Performing</v>
      </c>
      <c r="Y2513" t="s">
        <v>47</v>
      </c>
      <c r="Z2513">
        <v>0</v>
      </c>
      <c r="AA2513">
        <v>0</v>
      </c>
      <c r="AB2513">
        <v>1</v>
      </c>
      <c r="AC2513" t="s">
        <v>104</v>
      </c>
      <c r="AD2513">
        <f>IF(Raw_Data[[#This Row],[rasio]]&lt;0.2,1,IF(Raw_Data[[#This Row],[rasio]]&lt;0.3,2,IF(Raw_Data[[#This Row],[rasio]]&lt;0.4,3,4)))</f>
        <v>2</v>
      </c>
      <c r="AE2513">
        <f>IF(Raw_Data[[#This Row],[kategori_dp]]="High",1,IF(Raw_Data[[#This Row],[kategori_dp]]="Medium",2,3))</f>
        <v>2</v>
      </c>
      <c r="AF2513">
        <f>IF(Raw_Data[[#This Row],[tenor_bulan]]&lt;=24,1,IF(Raw_Data[[#This Row],[tenor_bulan]]&lt;=36,2,IF(Raw_Data[[#This Row],[tenor_bulan]]&lt;=48,3,4)))</f>
        <v>1</v>
      </c>
      <c r="AG2513">
        <f>IF(Raw_Data[[#This Row],[jumlah_kali_telat]]=0,0,IF(Raw_Data[[#This Row],[jumlah_kali_telat]]&lt;=2,2,4))</f>
        <v>0</v>
      </c>
      <c r="AH2513">
        <f>Raw_Data[[#This Row],[Skor_Rasio]]+Raw_Data[[#This Row],[Skor_DP]]+Raw_Data[[#This Row],[Skor_Tenor]]+Raw_Data[[#This Row],[Skor_Telat]]</f>
        <v>5</v>
      </c>
      <c r="AI2513" t="str">
        <f>IF(Raw_Data[[#This Row],[Risk_Score]]&lt;=6,"Low Risk",IF(Raw_Data[[#This Row],[Risk_Score]]&lt;=8,"Medium Risk","High Risk"))</f>
        <v>Low Risk</v>
      </c>
      <c r="AJ2513">
        <f ca="1">IFERROR(DATEDIF(Raw_Data[[#This Row],[tanggal_pengajuan]],TODAY(),"m"),"N/A")</f>
        <v>9</v>
      </c>
      <c r="AK2513" t="str">
        <f ca="1">IF(ISNUMBER(Raw_Data[[#This Row],[MOB]]),IF(Raw_Data[[#This Row],[MOB]]&lt;6,"0-5 bulan",IF(Raw_Data[[#This Row],[MOB]]&lt;12,"6-11 bulan",IF(Raw_Data[[#This Row],[MOB]]&lt;24,"12-23 bulan","24+ bulan"))),"N/A")</f>
        <v>6-11 bulan</v>
      </c>
    </row>
    <row r="2514" spans="1:37" ht="14.25" customHeight="1" x14ac:dyDescent="0.45">
      <c r="A2514" t="s">
        <v>5707</v>
      </c>
      <c r="B2514" s="64">
        <v>46023</v>
      </c>
      <c r="C2514" s="1" t="str">
        <f t="shared" si="39"/>
        <v>January</v>
      </c>
      <c r="D2514" t="s">
        <v>1338</v>
      </c>
      <c r="E2514" t="s">
        <v>5708</v>
      </c>
      <c r="F2514">
        <v>33</v>
      </c>
      <c r="G2514" t="s">
        <v>51</v>
      </c>
      <c r="H2514" t="s">
        <v>41</v>
      </c>
      <c r="I2514" s="2">
        <v>5778000</v>
      </c>
      <c r="J2514" s="3">
        <f>Raw_Data[[#This Row],[cicilan_per_bulan]]/Raw_Data[[#This Row],[penghasilan_bulanan]]</f>
        <v>0.34662512980269988</v>
      </c>
      <c r="K2514" t="s">
        <v>145</v>
      </c>
      <c r="L2514" t="s">
        <v>146</v>
      </c>
      <c r="M2514" t="s">
        <v>55</v>
      </c>
      <c r="N2514" t="s">
        <v>147</v>
      </c>
      <c r="O2514" t="s">
        <v>148</v>
      </c>
      <c r="P2514" s="2">
        <v>32900000</v>
      </c>
      <c r="Q2514" s="2">
        <v>3290000</v>
      </c>
      <c r="R2514" t="str">
        <f>IF(Raw_Data[[#This Row],[persen_dp]]&lt;15%,"Low",IF(Raw_Data[[#This Row],[persen_dp]]&gt;25%,"High","Medium"))</f>
        <v>Low</v>
      </c>
      <c r="S2514" s="3">
        <v>0.1</v>
      </c>
      <c r="T2514">
        <v>18</v>
      </c>
      <c r="U2514">
        <v>0.14499999999999999</v>
      </c>
      <c r="V2514" s="2">
        <v>2002800</v>
      </c>
      <c r="W2514" s="2">
        <v>36050000</v>
      </c>
      <c r="X2514" t="str">
        <f>IF(OR(Raw_Data[[#This Row],[status_pembayaran]]="Macet",Raw_Data[[#This Row],[status_pembayaran]]="Kurang Lancar"),"Non Performing Loan","Performing")</f>
        <v>Performing</v>
      </c>
      <c r="Y2514" t="s">
        <v>47</v>
      </c>
      <c r="Z2514">
        <v>0</v>
      </c>
      <c r="AA2514">
        <v>0</v>
      </c>
      <c r="AB2514">
        <v>1</v>
      </c>
      <c r="AD2514">
        <f>IF(Raw_Data[[#This Row],[rasio]]&lt;0.2,1,IF(Raw_Data[[#This Row],[rasio]]&lt;0.3,2,IF(Raw_Data[[#This Row],[rasio]]&lt;0.4,3,4)))</f>
        <v>3</v>
      </c>
      <c r="AE2514">
        <f>IF(Raw_Data[[#This Row],[kategori_dp]]="High",1,IF(Raw_Data[[#This Row],[kategori_dp]]="Medium",2,3))</f>
        <v>3</v>
      </c>
      <c r="AF2514">
        <f>IF(Raw_Data[[#This Row],[tenor_bulan]]&lt;=24,1,IF(Raw_Data[[#This Row],[tenor_bulan]]&lt;=36,2,IF(Raw_Data[[#This Row],[tenor_bulan]]&lt;=48,3,4)))</f>
        <v>1</v>
      </c>
      <c r="AG2514">
        <f>IF(Raw_Data[[#This Row],[jumlah_kali_telat]]=0,0,IF(Raw_Data[[#This Row],[jumlah_kali_telat]]&lt;=2,2,4))</f>
        <v>0</v>
      </c>
      <c r="AH2514">
        <f>Raw_Data[[#This Row],[Skor_Rasio]]+Raw_Data[[#This Row],[Skor_DP]]+Raw_Data[[#This Row],[Skor_Tenor]]+Raw_Data[[#This Row],[Skor_Telat]]</f>
        <v>7</v>
      </c>
      <c r="AI2514" t="str">
        <f>IF(Raw_Data[[#This Row],[Risk_Score]]&lt;=6,"Low Risk",IF(Raw_Data[[#This Row],[Risk_Score]]&lt;=8,"Medium Risk","High Risk"))</f>
        <v>Medium Risk</v>
      </c>
      <c r="AJ2514">
        <f ca="1">IFERROR(DATEDIF(Raw_Data[[#This Row],[tanggal_pengajuan]],TODAY(),"m"),"N/A")</f>
        <v>9</v>
      </c>
      <c r="AK2514" t="str">
        <f ca="1">IF(ISNUMBER(Raw_Data[[#This Row],[MOB]]),IF(Raw_Data[[#This Row],[MOB]]&lt;6,"0-5 bulan",IF(Raw_Data[[#This Row],[MOB]]&lt;12,"6-11 bulan",IF(Raw_Data[[#This Row],[MOB]]&lt;24,"12-23 bulan","24+ bulan"))),"N/A")</f>
        <v>6-11 bulan</v>
      </c>
    </row>
    <row r="2515" spans="1:37" ht="14.25" customHeight="1" x14ac:dyDescent="0.45">
      <c r="A2515" t="s">
        <v>5709</v>
      </c>
      <c r="B2515" s="64">
        <v>46189</v>
      </c>
      <c r="C2515" s="1" t="str">
        <f t="shared" si="39"/>
        <v>June</v>
      </c>
      <c r="D2515" t="s">
        <v>3414</v>
      </c>
      <c r="E2515" t="s">
        <v>5710</v>
      </c>
      <c r="F2515">
        <v>46</v>
      </c>
      <c r="G2515" t="s">
        <v>51</v>
      </c>
      <c r="H2515" t="s">
        <v>90</v>
      </c>
      <c r="I2515" s="2">
        <v>5690000</v>
      </c>
      <c r="J2515" s="3">
        <f>Raw_Data[[#This Row],[cicilan_per_bulan]]/Raw_Data[[#This Row],[penghasilan_bulanan]]</f>
        <v>0.35702987697715288</v>
      </c>
      <c r="K2515" t="s">
        <v>109</v>
      </c>
      <c r="L2515" t="s">
        <v>110</v>
      </c>
      <c r="M2515" t="s">
        <v>55</v>
      </c>
      <c r="N2515" t="s">
        <v>221</v>
      </c>
      <c r="O2515" t="s">
        <v>159</v>
      </c>
      <c r="P2515" s="2">
        <v>41995000</v>
      </c>
      <c r="Q2515" s="2">
        <v>4199000</v>
      </c>
      <c r="R2515" t="str">
        <f>IF(Raw_Data[[#This Row],[persen_dp]]&lt;15%,"Low",IF(Raw_Data[[#This Row],[persen_dp]]&gt;25%,"High","Medium"))</f>
        <v>Low</v>
      </c>
      <c r="S2515" s="3">
        <v>0.1</v>
      </c>
      <c r="T2515">
        <v>24</v>
      </c>
      <c r="U2515">
        <v>0.14499999999999999</v>
      </c>
      <c r="V2515" s="2">
        <v>2031500</v>
      </c>
      <c r="W2515" s="2">
        <v>48757000</v>
      </c>
      <c r="X2515" t="str">
        <f>IF(OR(Raw_Data[[#This Row],[status_pembayaran]]="Macet",Raw_Data[[#This Row],[status_pembayaran]]="Kurang Lancar"),"Non Performing Loan","Performing")</f>
        <v>Performing</v>
      </c>
      <c r="Y2515" t="s">
        <v>47</v>
      </c>
      <c r="Z2515">
        <v>0</v>
      </c>
      <c r="AA2515">
        <v>0</v>
      </c>
      <c r="AB2515">
        <v>1</v>
      </c>
      <c r="AC2515" t="s">
        <v>74</v>
      </c>
      <c r="AD2515">
        <f>IF(Raw_Data[[#This Row],[rasio]]&lt;0.2,1,IF(Raw_Data[[#This Row],[rasio]]&lt;0.3,2,IF(Raw_Data[[#This Row],[rasio]]&lt;0.4,3,4)))</f>
        <v>3</v>
      </c>
      <c r="AE2515">
        <f>IF(Raw_Data[[#This Row],[kategori_dp]]="High",1,IF(Raw_Data[[#This Row],[kategori_dp]]="Medium",2,3))</f>
        <v>3</v>
      </c>
      <c r="AF2515">
        <f>IF(Raw_Data[[#This Row],[tenor_bulan]]&lt;=24,1,IF(Raw_Data[[#This Row],[tenor_bulan]]&lt;=36,2,IF(Raw_Data[[#This Row],[tenor_bulan]]&lt;=48,3,4)))</f>
        <v>1</v>
      </c>
      <c r="AG2515">
        <f>IF(Raw_Data[[#This Row],[jumlah_kali_telat]]=0,0,IF(Raw_Data[[#This Row],[jumlah_kali_telat]]&lt;=2,2,4))</f>
        <v>0</v>
      </c>
      <c r="AH2515">
        <f>Raw_Data[[#This Row],[Skor_Rasio]]+Raw_Data[[#This Row],[Skor_DP]]+Raw_Data[[#This Row],[Skor_Tenor]]+Raw_Data[[#This Row],[Skor_Telat]]</f>
        <v>7</v>
      </c>
      <c r="AI2515" t="str">
        <f>IF(Raw_Data[[#This Row],[Risk_Score]]&lt;=6,"Low Risk",IF(Raw_Data[[#This Row],[Risk_Score]]&lt;=8,"Medium Risk","High Risk"))</f>
        <v>Medium Risk</v>
      </c>
      <c r="AJ2515">
        <f ca="1">IFERROR(DATEDIF(Raw_Data[[#This Row],[tanggal_pengajuan]],TODAY(),"m"),"N/A")</f>
        <v>4</v>
      </c>
      <c r="AK2515" t="str">
        <f ca="1">IF(ISNUMBER(Raw_Data[[#This Row],[MOB]]),IF(Raw_Data[[#This Row],[MOB]]&lt;6,"0-5 bulan",IF(Raw_Data[[#This Row],[MOB]]&lt;12,"6-11 bulan",IF(Raw_Data[[#This Row],[MOB]]&lt;24,"12-23 bulan","24+ bulan"))),"N/A")</f>
        <v>0-5 bulan</v>
      </c>
    </row>
    <row r="2516" spans="1:37" ht="14.25" customHeight="1" x14ac:dyDescent="0.45">
      <c r="A2516" t="s">
        <v>5711</v>
      </c>
      <c r="B2516" s="64">
        <v>46094</v>
      </c>
      <c r="C2516" s="1" t="str">
        <f t="shared" si="39"/>
        <v>March</v>
      </c>
      <c r="D2516" t="s">
        <v>2795</v>
      </c>
      <c r="E2516" t="s">
        <v>5712</v>
      </c>
      <c r="F2516">
        <v>32</v>
      </c>
      <c r="G2516" t="s">
        <v>40</v>
      </c>
      <c r="H2516" t="s">
        <v>101</v>
      </c>
      <c r="I2516" s="2">
        <v>4658000</v>
      </c>
      <c r="J2516" s="3">
        <f>Raw_Data[[#This Row],[cicilan_per_bulan]]/Raw_Data[[#This Row],[penghasilan_bulanan]]</f>
        <v>0.36350364963503651</v>
      </c>
      <c r="K2516" t="s">
        <v>153</v>
      </c>
      <c r="L2516" t="s">
        <v>154</v>
      </c>
      <c r="M2516" t="s">
        <v>72</v>
      </c>
      <c r="N2516" t="s">
        <v>73</v>
      </c>
      <c r="O2516" t="s">
        <v>46</v>
      </c>
      <c r="P2516" s="2">
        <v>20878000</v>
      </c>
      <c r="Q2516" s="2">
        <v>3132000</v>
      </c>
      <c r="R2516" t="str">
        <f>IF(Raw_Data[[#This Row],[persen_dp]]&lt;15%,"Low",IF(Raw_Data[[#This Row],[persen_dp]]&gt;25%,"High","Medium"))</f>
        <v>Medium</v>
      </c>
      <c r="S2516" s="3">
        <v>0.15</v>
      </c>
      <c r="T2516">
        <v>12</v>
      </c>
      <c r="U2516">
        <v>0.14499999999999999</v>
      </c>
      <c r="V2516" s="2">
        <v>1693200</v>
      </c>
      <c r="W2516" s="2">
        <v>20319000</v>
      </c>
      <c r="X2516" t="str">
        <f>IF(OR(Raw_Data[[#This Row],[status_pembayaran]]="Macet",Raw_Data[[#This Row],[status_pembayaran]]="Kurang Lancar"),"Non Performing Loan","Performing")</f>
        <v>Performing</v>
      </c>
      <c r="Y2516" t="s">
        <v>47</v>
      </c>
      <c r="Z2516">
        <v>0</v>
      </c>
      <c r="AA2516">
        <v>0</v>
      </c>
      <c r="AB2516">
        <v>1</v>
      </c>
      <c r="AC2516" t="s">
        <v>137</v>
      </c>
      <c r="AD2516">
        <f>IF(Raw_Data[[#This Row],[rasio]]&lt;0.2,1,IF(Raw_Data[[#This Row],[rasio]]&lt;0.3,2,IF(Raw_Data[[#This Row],[rasio]]&lt;0.4,3,4)))</f>
        <v>3</v>
      </c>
      <c r="AE2516">
        <f>IF(Raw_Data[[#This Row],[kategori_dp]]="High",1,IF(Raw_Data[[#This Row],[kategori_dp]]="Medium",2,3))</f>
        <v>2</v>
      </c>
      <c r="AF2516">
        <f>IF(Raw_Data[[#This Row],[tenor_bulan]]&lt;=24,1,IF(Raw_Data[[#This Row],[tenor_bulan]]&lt;=36,2,IF(Raw_Data[[#This Row],[tenor_bulan]]&lt;=48,3,4)))</f>
        <v>1</v>
      </c>
      <c r="AG2516">
        <f>IF(Raw_Data[[#This Row],[jumlah_kali_telat]]=0,0,IF(Raw_Data[[#This Row],[jumlah_kali_telat]]&lt;=2,2,4))</f>
        <v>0</v>
      </c>
      <c r="AH2516">
        <f>Raw_Data[[#This Row],[Skor_Rasio]]+Raw_Data[[#This Row],[Skor_DP]]+Raw_Data[[#This Row],[Skor_Tenor]]+Raw_Data[[#This Row],[Skor_Telat]]</f>
        <v>6</v>
      </c>
      <c r="AI2516" t="str">
        <f>IF(Raw_Data[[#This Row],[Risk_Score]]&lt;=6,"Low Risk",IF(Raw_Data[[#This Row],[Risk_Score]]&lt;=8,"Medium Risk","High Risk"))</f>
        <v>Low Risk</v>
      </c>
      <c r="AJ2516">
        <f ca="1">IFERROR(DATEDIF(Raw_Data[[#This Row],[tanggal_pengajuan]],TODAY(),"m"),"N/A")</f>
        <v>7</v>
      </c>
      <c r="AK2516" t="str">
        <f ca="1">IF(ISNUMBER(Raw_Data[[#This Row],[MOB]]),IF(Raw_Data[[#This Row],[MOB]]&lt;6,"0-5 bulan",IF(Raw_Data[[#This Row],[MOB]]&lt;12,"6-11 bulan",IF(Raw_Data[[#This Row],[MOB]]&lt;24,"12-23 bulan","24+ bulan"))),"N/A")</f>
        <v>6-11 bulan</v>
      </c>
    </row>
    <row r="2517" spans="1:37" ht="14.25" customHeight="1" x14ac:dyDescent="0.45">
      <c r="A2517" t="s">
        <v>5713</v>
      </c>
      <c r="B2517" s="64">
        <v>46077</v>
      </c>
      <c r="C2517" s="1" t="str">
        <f t="shared" si="39"/>
        <v>February</v>
      </c>
      <c r="D2517" t="s">
        <v>1011</v>
      </c>
      <c r="E2517" t="s">
        <v>5714</v>
      </c>
      <c r="F2517">
        <v>58</v>
      </c>
      <c r="G2517" t="s">
        <v>51</v>
      </c>
      <c r="H2517" t="s">
        <v>176</v>
      </c>
      <c r="I2517" s="2">
        <v>6385000</v>
      </c>
      <c r="J2517" s="3">
        <f>Raw_Data[[#This Row],[cicilan_per_bulan]]/Raw_Data[[#This Row],[penghasilan_bulanan]]</f>
        <v>0.35700861393891936</v>
      </c>
      <c r="K2517" t="s">
        <v>192</v>
      </c>
      <c r="L2517" t="s">
        <v>128</v>
      </c>
      <c r="M2517" t="s">
        <v>44</v>
      </c>
      <c r="N2517" t="s">
        <v>184</v>
      </c>
      <c r="O2517" t="s">
        <v>122</v>
      </c>
      <c r="P2517" s="2">
        <v>36754000</v>
      </c>
      <c r="Q2517" s="2">
        <v>12864000</v>
      </c>
      <c r="R2517" t="str">
        <f>IF(Raw_Data[[#This Row],[persen_dp]]&lt;15%,"Low",IF(Raw_Data[[#This Row],[persen_dp]]&gt;25%,"High","Medium"))</f>
        <v>High</v>
      </c>
      <c r="S2517" s="3">
        <v>0.35</v>
      </c>
      <c r="T2517">
        <v>12</v>
      </c>
      <c r="U2517">
        <v>0.14499999999999999</v>
      </c>
      <c r="V2517" s="2">
        <v>2279500</v>
      </c>
      <c r="W2517" s="2">
        <v>27354000</v>
      </c>
      <c r="X2517" t="str">
        <f>IF(OR(Raw_Data[[#This Row],[status_pembayaran]]="Macet",Raw_Data[[#This Row],[status_pembayaran]]="Kurang Lancar"),"Non Performing Loan","Performing")</f>
        <v>Performing</v>
      </c>
      <c r="Y2517" t="s">
        <v>47</v>
      </c>
      <c r="Z2517">
        <v>0</v>
      </c>
      <c r="AA2517">
        <v>0</v>
      </c>
      <c r="AB2517">
        <v>1</v>
      </c>
      <c r="AC2517" t="s">
        <v>58</v>
      </c>
      <c r="AD2517">
        <f>IF(Raw_Data[[#This Row],[rasio]]&lt;0.2,1,IF(Raw_Data[[#This Row],[rasio]]&lt;0.3,2,IF(Raw_Data[[#This Row],[rasio]]&lt;0.4,3,4)))</f>
        <v>3</v>
      </c>
      <c r="AE2517">
        <f>IF(Raw_Data[[#This Row],[kategori_dp]]="High",1,IF(Raw_Data[[#This Row],[kategori_dp]]="Medium",2,3))</f>
        <v>1</v>
      </c>
      <c r="AF2517">
        <f>IF(Raw_Data[[#This Row],[tenor_bulan]]&lt;=24,1,IF(Raw_Data[[#This Row],[tenor_bulan]]&lt;=36,2,IF(Raw_Data[[#This Row],[tenor_bulan]]&lt;=48,3,4)))</f>
        <v>1</v>
      </c>
      <c r="AG2517">
        <f>IF(Raw_Data[[#This Row],[jumlah_kali_telat]]=0,0,IF(Raw_Data[[#This Row],[jumlah_kali_telat]]&lt;=2,2,4))</f>
        <v>0</v>
      </c>
      <c r="AH2517">
        <f>Raw_Data[[#This Row],[Skor_Rasio]]+Raw_Data[[#This Row],[Skor_DP]]+Raw_Data[[#This Row],[Skor_Tenor]]+Raw_Data[[#This Row],[Skor_Telat]]</f>
        <v>5</v>
      </c>
      <c r="AI2517" t="str">
        <f>IF(Raw_Data[[#This Row],[Risk_Score]]&lt;=6,"Low Risk",IF(Raw_Data[[#This Row],[Risk_Score]]&lt;=8,"Medium Risk","High Risk"))</f>
        <v>Low Risk</v>
      </c>
      <c r="AJ2517">
        <f ca="1">IFERROR(DATEDIF(Raw_Data[[#This Row],[tanggal_pengajuan]],TODAY(),"m"),"N/A")</f>
        <v>7</v>
      </c>
      <c r="AK2517" t="str">
        <f ca="1">IF(ISNUMBER(Raw_Data[[#This Row],[MOB]]),IF(Raw_Data[[#This Row],[MOB]]&lt;6,"0-5 bulan",IF(Raw_Data[[#This Row],[MOB]]&lt;12,"6-11 bulan",IF(Raw_Data[[#This Row],[MOB]]&lt;24,"12-23 bulan","24+ bulan"))),"N/A")</f>
        <v>6-11 bulan</v>
      </c>
    </row>
    <row r="2518" spans="1:37" ht="14.25" customHeight="1" x14ac:dyDescent="0.45">
      <c r="A2518" t="s">
        <v>5715</v>
      </c>
      <c r="B2518" s="64">
        <v>46117</v>
      </c>
      <c r="C2518" s="1" t="str">
        <f t="shared" si="39"/>
        <v>April</v>
      </c>
      <c r="D2518" t="s">
        <v>1560</v>
      </c>
      <c r="E2518" t="s">
        <v>5716</v>
      </c>
      <c r="F2518">
        <v>50</v>
      </c>
      <c r="G2518" t="s">
        <v>51</v>
      </c>
      <c r="H2518" t="s">
        <v>101</v>
      </c>
      <c r="I2518" s="2">
        <v>3218000</v>
      </c>
      <c r="J2518" s="3">
        <f>Raw_Data[[#This Row],[cicilan_per_bulan]]/Raw_Data[[#This Row],[penghasilan_bulanan]]</f>
        <v>0.48306401491609696</v>
      </c>
      <c r="K2518" t="s">
        <v>102</v>
      </c>
      <c r="L2518" t="s">
        <v>103</v>
      </c>
      <c r="M2518" t="s">
        <v>55</v>
      </c>
      <c r="N2518" t="s">
        <v>395</v>
      </c>
      <c r="O2518" t="s">
        <v>396</v>
      </c>
      <c r="P2518" s="2">
        <v>59995000</v>
      </c>
      <c r="Q2518" s="2">
        <v>20998000</v>
      </c>
      <c r="R2518" t="str">
        <f>IF(Raw_Data[[#This Row],[persen_dp]]&lt;15%,"Low",IF(Raw_Data[[#This Row],[persen_dp]]&gt;25%,"High","Medium"))</f>
        <v>High</v>
      </c>
      <c r="S2518" s="3">
        <v>0.35</v>
      </c>
      <c r="T2518">
        <v>36</v>
      </c>
      <c r="U2518">
        <v>0.14499999999999999</v>
      </c>
      <c r="V2518" s="2">
        <v>1554500</v>
      </c>
      <c r="W2518" s="2">
        <v>55961000</v>
      </c>
      <c r="X2518" t="str">
        <f>IF(OR(Raw_Data[[#This Row],[status_pembayaran]]="Macet",Raw_Data[[#This Row],[status_pembayaran]]="Kurang Lancar"),"Non Performing Loan","Performing")</f>
        <v>Performing</v>
      </c>
      <c r="Y2518" t="s">
        <v>47</v>
      </c>
      <c r="Z2518">
        <v>0</v>
      </c>
      <c r="AA2518">
        <v>0</v>
      </c>
      <c r="AB2518">
        <v>1</v>
      </c>
      <c r="AC2518" t="s">
        <v>137</v>
      </c>
      <c r="AD2518">
        <f>IF(Raw_Data[[#This Row],[rasio]]&lt;0.2,1,IF(Raw_Data[[#This Row],[rasio]]&lt;0.3,2,IF(Raw_Data[[#This Row],[rasio]]&lt;0.4,3,4)))</f>
        <v>4</v>
      </c>
      <c r="AE2518">
        <f>IF(Raw_Data[[#This Row],[kategori_dp]]="High",1,IF(Raw_Data[[#This Row],[kategori_dp]]="Medium",2,3))</f>
        <v>1</v>
      </c>
      <c r="AF2518">
        <f>IF(Raw_Data[[#This Row],[tenor_bulan]]&lt;=24,1,IF(Raw_Data[[#This Row],[tenor_bulan]]&lt;=36,2,IF(Raw_Data[[#This Row],[tenor_bulan]]&lt;=48,3,4)))</f>
        <v>2</v>
      </c>
      <c r="AG2518">
        <f>IF(Raw_Data[[#This Row],[jumlah_kali_telat]]=0,0,IF(Raw_Data[[#This Row],[jumlah_kali_telat]]&lt;=2,2,4))</f>
        <v>0</v>
      </c>
      <c r="AH2518">
        <f>Raw_Data[[#This Row],[Skor_Rasio]]+Raw_Data[[#This Row],[Skor_DP]]+Raw_Data[[#This Row],[Skor_Tenor]]+Raw_Data[[#This Row],[Skor_Telat]]</f>
        <v>7</v>
      </c>
      <c r="AI2518" t="str">
        <f>IF(Raw_Data[[#This Row],[Risk_Score]]&lt;=6,"Low Risk",IF(Raw_Data[[#This Row],[Risk_Score]]&lt;=8,"Medium Risk","High Risk"))</f>
        <v>Medium Risk</v>
      </c>
      <c r="AJ2518">
        <f ca="1">IFERROR(DATEDIF(Raw_Data[[#This Row],[tanggal_pengajuan]],TODAY(),"m"),"N/A")</f>
        <v>6</v>
      </c>
      <c r="AK2518" t="str">
        <f ca="1">IF(ISNUMBER(Raw_Data[[#This Row],[MOB]]),IF(Raw_Data[[#This Row],[MOB]]&lt;6,"0-5 bulan",IF(Raw_Data[[#This Row],[MOB]]&lt;12,"6-11 bulan",IF(Raw_Data[[#This Row],[MOB]]&lt;24,"12-23 bulan","24+ bulan"))),"N/A")</f>
        <v>6-11 bulan</v>
      </c>
    </row>
    <row r="2519" spans="1:37" ht="14.25" customHeight="1" x14ac:dyDescent="0.45">
      <c r="A2519" t="s">
        <v>5717</v>
      </c>
      <c r="B2519" s="64">
        <v>46146</v>
      </c>
      <c r="C2519" s="1" t="str">
        <f t="shared" si="39"/>
        <v>May</v>
      </c>
      <c r="D2519" t="s">
        <v>1387</v>
      </c>
      <c r="E2519" t="s">
        <v>5718</v>
      </c>
      <c r="F2519">
        <v>43</v>
      </c>
      <c r="G2519" t="s">
        <v>40</v>
      </c>
      <c r="H2519" t="s">
        <v>101</v>
      </c>
      <c r="I2519" s="2">
        <v>4847000</v>
      </c>
      <c r="J2519" s="3">
        <f>Raw_Data[[#This Row],[cicilan_per_bulan]]/Raw_Data[[#This Row],[penghasilan_bulanan]]</f>
        <v>0.57414895811842381</v>
      </c>
      <c r="K2519" t="s">
        <v>63</v>
      </c>
      <c r="L2519" t="s">
        <v>64</v>
      </c>
      <c r="M2519" t="s">
        <v>55</v>
      </c>
      <c r="N2519" t="s">
        <v>221</v>
      </c>
      <c r="O2519" t="s">
        <v>159</v>
      </c>
      <c r="P2519" s="2">
        <v>41666000</v>
      </c>
      <c r="Q2519" s="2">
        <v>12500000</v>
      </c>
      <c r="R2519" t="str">
        <f>IF(Raw_Data[[#This Row],[persen_dp]]&lt;15%,"Low",IF(Raw_Data[[#This Row],[persen_dp]]&gt;25%,"High","Medium"))</f>
        <v>High</v>
      </c>
      <c r="S2519" s="3">
        <v>0.3</v>
      </c>
      <c r="T2519">
        <v>12</v>
      </c>
      <c r="U2519">
        <v>0.14499999999999999</v>
      </c>
      <c r="V2519" s="2">
        <v>2782900</v>
      </c>
      <c r="W2519" s="2">
        <v>33395000</v>
      </c>
      <c r="X2519" t="str">
        <f>IF(OR(Raw_Data[[#This Row],[status_pembayaran]]="Macet",Raw_Data[[#This Row],[status_pembayaran]]="Kurang Lancar"),"Non Performing Loan","Performing")</f>
        <v>Performing</v>
      </c>
      <c r="Y2519" t="s">
        <v>47</v>
      </c>
      <c r="Z2519">
        <v>0</v>
      </c>
      <c r="AA2519">
        <v>0</v>
      </c>
      <c r="AB2519">
        <v>1</v>
      </c>
      <c r="AC2519" t="s">
        <v>104</v>
      </c>
      <c r="AD2519">
        <f>IF(Raw_Data[[#This Row],[rasio]]&lt;0.2,1,IF(Raw_Data[[#This Row],[rasio]]&lt;0.3,2,IF(Raw_Data[[#This Row],[rasio]]&lt;0.4,3,4)))</f>
        <v>4</v>
      </c>
      <c r="AE2519">
        <f>IF(Raw_Data[[#This Row],[kategori_dp]]="High",1,IF(Raw_Data[[#This Row],[kategori_dp]]="Medium",2,3))</f>
        <v>1</v>
      </c>
      <c r="AF2519">
        <f>IF(Raw_Data[[#This Row],[tenor_bulan]]&lt;=24,1,IF(Raw_Data[[#This Row],[tenor_bulan]]&lt;=36,2,IF(Raw_Data[[#This Row],[tenor_bulan]]&lt;=48,3,4)))</f>
        <v>1</v>
      </c>
      <c r="AG2519">
        <f>IF(Raw_Data[[#This Row],[jumlah_kali_telat]]=0,0,IF(Raw_Data[[#This Row],[jumlah_kali_telat]]&lt;=2,2,4))</f>
        <v>0</v>
      </c>
      <c r="AH2519">
        <f>Raw_Data[[#This Row],[Skor_Rasio]]+Raw_Data[[#This Row],[Skor_DP]]+Raw_Data[[#This Row],[Skor_Tenor]]+Raw_Data[[#This Row],[Skor_Telat]]</f>
        <v>6</v>
      </c>
      <c r="AI2519" t="str">
        <f>IF(Raw_Data[[#This Row],[Risk_Score]]&lt;=6,"Low Risk",IF(Raw_Data[[#This Row],[Risk_Score]]&lt;=8,"Medium Risk","High Risk"))</f>
        <v>Low Risk</v>
      </c>
      <c r="AJ2519">
        <f ca="1">IFERROR(DATEDIF(Raw_Data[[#This Row],[tanggal_pengajuan]],TODAY(),"m"),"N/A")</f>
        <v>5</v>
      </c>
      <c r="AK2519" t="str">
        <f ca="1">IF(ISNUMBER(Raw_Data[[#This Row],[MOB]]),IF(Raw_Data[[#This Row],[MOB]]&lt;6,"0-5 bulan",IF(Raw_Data[[#This Row],[MOB]]&lt;12,"6-11 bulan",IF(Raw_Data[[#This Row],[MOB]]&lt;24,"12-23 bulan","24+ bulan"))),"N/A")</f>
        <v>0-5 bulan</v>
      </c>
    </row>
    <row r="2520" spans="1:37" ht="14.25" customHeight="1" x14ac:dyDescent="0.45">
      <c r="A2520" t="s">
        <v>5719</v>
      </c>
      <c r="B2520" s="64">
        <v>46155</v>
      </c>
      <c r="C2520" s="1" t="str">
        <f t="shared" si="39"/>
        <v>May</v>
      </c>
      <c r="D2520" t="s">
        <v>3440</v>
      </c>
      <c r="E2520" t="s">
        <v>5720</v>
      </c>
      <c r="F2520">
        <v>40</v>
      </c>
      <c r="G2520" t="s">
        <v>40</v>
      </c>
      <c r="H2520" t="s">
        <v>101</v>
      </c>
      <c r="I2520" s="2">
        <v>3412000</v>
      </c>
      <c r="J2520" s="3">
        <f>Raw_Data[[#This Row],[cicilan_per_bulan]]/Raw_Data[[#This Row],[penghasilan_bulanan]]</f>
        <v>0.27669988276670576</v>
      </c>
      <c r="K2520" t="s">
        <v>205</v>
      </c>
      <c r="L2520" t="s">
        <v>110</v>
      </c>
      <c r="M2520" t="s">
        <v>44</v>
      </c>
      <c r="N2520" t="s">
        <v>228</v>
      </c>
      <c r="O2520" t="s">
        <v>57</v>
      </c>
      <c r="P2520" s="2">
        <v>19940000</v>
      </c>
      <c r="Q2520" s="2">
        <v>5982000</v>
      </c>
      <c r="R2520" t="str">
        <f>IF(Raw_Data[[#This Row],[persen_dp]]&lt;15%,"Low",IF(Raw_Data[[#This Row],[persen_dp]]&gt;25%,"High","Medium"))</f>
        <v>High</v>
      </c>
      <c r="S2520" s="3">
        <v>0.3</v>
      </c>
      <c r="T2520">
        <v>18</v>
      </c>
      <c r="U2520">
        <v>0.14499999999999999</v>
      </c>
      <c r="V2520" s="2">
        <v>944100</v>
      </c>
      <c r="W2520" s="2">
        <v>16993000</v>
      </c>
      <c r="X2520" t="str">
        <f>IF(OR(Raw_Data[[#This Row],[status_pembayaran]]="Macet",Raw_Data[[#This Row],[status_pembayaran]]="Kurang Lancar"),"Non Performing Loan","Performing")</f>
        <v>Performing</v>
      </c>
      <c r="Y2520" t="s">
        <v>47</v>
      </c>
      <c r="Z2520">
        <v>0</v>
      </c>
      <c r="AA2520">
        <v>0</v>
      </c>
      <c r="AB2520">
        <v>1</v>
      </c>
      <c r="AC2520" t="s">
        <v>104</v>
      </c>
      <c r="AD2520">
        <f>IF(Raw_Data[[#This Row],[rasio]]&lt;0.2,1,IF(Raw_Data[[#This Row],[rasio]]&lt;0.3,2,IF(Raw_Data[[#This Row],[rasio]]&lt;0.4,3,4)))</f>
        <v>2</v>
      </c>
      <c r="AE2520">
        <f>IF(Raw_Data[[#This Row],[kategori_dp]]="High",1,IF(Raw_Data[[#This Row],[kategori_dp]]="Medium",2,3))</f>
        <v>1</v>
      </c>
      <c r="AF2520">
        <f>IF(Raw_Data[[#This Row],[tenor_bulan]]&lt;=24,1,IF(Raw_Data[[#This Row],[tenor_bulan]]&lt;=36,2,IF(Raw_Data[[#This Row],[tenor_bulan]]&lt;=48,3,4)))</f>
        <v>1</v>
      </c>
      <c r="AG2520">
        <f>IF(Raw_Data[[#This Row],[jumlah_kali_telat]]=0,0,IF(Raw_Data[[#This Row],[jumlah_kali_telat]]&lt;=2,2,4))</f>
        <v>0</v>
      </c>
      <c r="AH2520">
        <f>Raw_Data[[#This Row],[Skor_Rasio]]+Raw_Data[[#This Row],[Skor_DP]]+Raw_Data[[#This Row],[Skor_Tenor]]+Raw_Data[[#This Row],[Skor_Telat]]</f>
        <v>4</v>
      </c>
      <c r="AI2520" t="str">
        <f>IF(Raw_Data[[#This Row],[Risk_Score]]&lt;=6,"Low Risk",IF(Raw_Data[[#This Row],[Risk_Score]]&lt;=8,"Medium Risk","High Risk"))</f>
        <v>Low Risk</v>
      </c>
      <c r="AJ2520">
        <f ca="1">IFERROR(DATEDIF(Raw_Data[[#This Row],[tanggal_pengajuan]],TODAY(),"m"),"N/A")</f>
        <v>5</v>
      </c>
      <c r="AK2520" t="str">
        <f ca="1">IF(ISNUMBER(Raw_Data[[#This Row],[MOB]]),IF(Raw_Data[[#This Row],[MOB]]&lt;6,"0-5 bulan",IF(Raw_Data[[#This Row],[MOB]]&lt;12,"6-11 bulan",IF(Raw_Data[[#This Row],[MOB]]&lt;24,"12-23 bulan","24+ bulan"))),"N/A")</f>
        <v>0-5 bulan</v>
      </c>
    </row>
    <row r="2521" spans="1:37" ht="14.25" customHeight="1" x14ac:dyDescent="0.45">
      <c r="A2521" t="s">
        <v>5721</v>
      </c>
      <c r="B2521" s="64">
        <v>46030</v>
      </c>
      <c r="C2521" s="1" t="str">
        <f t="shared" si="39"/>
        <v>January</v>
      </c>
      <c r="D2521" t="s">
        <v>588</v>
      </c>
      <c r="E2521" t="s">
        <v>5722</v>
      </c>
      <c r="F2521">
        <v>58</v>
      </c>
      <c r="G2521" t="s">
        <v>51</v>
      </c>
      <c r="H2521" t="s">
        <v>152</v>
      </c>
      <c r="I2521" s="2">
        <v>3183000</v>
      </c>
      <c r="J2521" s="3">
        <f>Raw_Data[[#This Row],[cicilan_per_bulan]]/Raw_Data[[#This Row],[penghasilan_bulanan]]</f>
        <v>0.24115614200439836</v>
      </c>
      <c r="K2521" t="s">
        <v>70</v>
      </c>
      <c r="L2521" t="s">
        <v>71</v>
      </c>
      <c r="M2521" t="s">
        <v>55</v>
      </c>
      <c r="N2521" t="s">
        <v>121</v>
      </c>
      <c r="O2521" t="s">
        <v>122</v>
      </c>
      <c r="P2521" s="2">
        <v>35599000</v>
      </c>
      <c r="Q2521" s="2">
        <v>8900000</v>
      </c>
      <c r="R2521" t="str">
        <f>IF(Raw_Data[[#This Row],[persen_dp]]&lt;15%,"Low",IF(Raw_Data[[#This Row],[persen_dp]]&gt;25%,"High","Medium"))</f>
        <v>Medium</v>
      </c>
      <c r="S2521" s="3">
        <v>0.25</v>
      </c>
      <c r="T2521">
        <v>60</v>
      </c>
      <c r="U2521">
        <v>0.14499999999999999</v>
      </c>
      <c r="V2521" s="2">
        <v>767600</v>
      </c>
      <c r="W2521" s="2">
        <v>46056000</v>
      </c>
      <c r="X2521" t="str">
        <f>IF(OR(Raw_Data[[#This Row],[status_pembayaran]]="Macet",Raw_Data[[#This Row],[status_pembayaran]]="Kurang Lancar"),"Non Performing Loan","Performing")</f>
        <v>Performing</v>
      </c>
      <c r="Y2521" t="s">
        <v>47</v>
      </c>
      <c r="Z2521">
        <v>0</v>
      </c>
      <c r="AA2521">
        <v>0</v>
      </c>
      <c r="AB2521">
        <v>1</v>
      </c>
      <c r="AD2521">
        <f>IF(Raw_Data[[#This Row],[rasio]]&lt;0.2,1,IF(Raw_Data[[#This Row],[rasio]]&lt;0.3,2,IF(Raw_Data[[#This Row],[rasio]]&lt;0.4,3,4)))</f>
        <v>2</v>
      </c>
      <c r="AE2521">
        <f>IF(Raw_Data[[#This Row],[kategori_dp]]="High",1,IF(Raw_Data[[#This Row],[kategori_dp]]="Medium",2,3))</f>
        <v>2</v>
      </c>
      <c r="AF2521">
        <f>IF(Raw_Data[[#This Row],[tenor_bulan]]&lt;=24,1,IF(Raw_Data[[#This Row],[tenor_bulan]]&lt;=36,2,IF(Raw_Data[[#This Row],[tenor_bulan]]&lt;=48,3,4)))</f>
        <v>4</v>
      </c>
      <c r="AG2521">
        <f>IF(Raw_Data[[#This Row],[jumlah_kali_telat]]=0,0,IF(Raw_Data[[#This Row],[jumlah_kali_telat]]&lt;=2,2,4))</f>
        <v>0</v>
      </c>
      <c r="AH2521">
        <f>Raw_Data[[#This Row],[Skor_Rasio]]+Raw_Data[[#This Row],[Skor_DP]]+Raw_Data[[#This Row],[Skor_Tenor]]+Raw_Data[[#This Row],[Skor_Telat]]</f>
        <v>8</v>
      </c>
      <c r="AI2521" t="str">
        <f>IF(Raw_Data[[#This Row],[Risk_Score]]&lt;=6,"Low Risk",IF(Raw_Data[[#This Row],[Risk_Score]]&lt;=8,"Medium Risk","High Risk"))</f>
        <v>Medium Risk</v>
      </c>
      <c r="AJ2521">
        <f ca="1">IFERROR(DATEDIF(Raw_Data[[#This Row],[tanggal_pengajuan]],TODAY(),"m"),"N/A")</f>
        <v>9</v>
      </c>
      <c r="AK2521" t="str">
        <f ca="1">IF(ISNUMBER(Raw_Data[[#This Row],[MOB]]),IF(Raw_Data[[#This Row],[MOB]]&lt;6,"0-5 bulan",IF(Raw_Data[[#This Row],[MOB]]&lt;12,"6-11 bulan",IF(Raw_Data[[#This Row],[MOB]]&lt;24,"12-23 bulan","24+ bulan"))),"N/A")</f>
        <v>6-11 bulan</v>
      </c>
    </row>
    <row r="2522" spans="1:37" ht="14.25" customHeight="1" x14ac:dyDescent="0.45">
      <c r="A2522" t="s">
        <v>5723</v>
      </c>
      <c r="B2522" s="64">
        <v>46235</v>
      </c>
      <c r="C2522" s="1" t="str">
        <f t="shared" si="39"/>
        <v>August</v>
      </c>
      <c r="D2522" t="s">
        <v>5724</v>
      </c>
      <c r="E2522" t="s">
        <v>5725</v>
      </c>
      <c r="F2522">
        <v>28</v>
      </c>
      <c r="G2522" t="s">
        <v>51</v>
      </c>
      <c r="H2522" t="s">
        <v>41</v>
      </c>
      <c r="I2522" s="2">
        <v>4759000</v>
      </c>
      <c r="J2522" s="3">
        <f>Raw_Data[[#This Row],[cicilan_per_bulan]]/Raw_Data[[#This Row],[penghasilan_bulanan]]</f>
        <v>0.20821601176717797</v>
      </c>
      <c r="K2522" t="s">
        <v>53</v>
      </c>
      <c r="L2522" t="s">
        <v>54</v>
      </c>
      <c r="M2522" t="s">
        <v>72</v>
      </c>
      <c r="N2522" t="s">
        <v>97</v>
      </c>
      <c r="O2522" t="s">
        <v>57</v>
      </c>
      <c r="P2522" s="2">
        <v>17308000</v>
      </c>
      <c r="Q2522" s="2">
        <v>6923000</v>
      </c>
      <c r="R2522" t="str">
        <f>IF(Raw_Data[[#This Row],[persen_dp]]&lt;15%,"Low",IF(Raw_Data[[#This Row],[persen_dp]]&gt;25%,"High","Medium"))</f>
        <v>High</v>
      </c>
      <c r="S2522" s="3">
        <v>0.4</v>
      </c>
      <c r="T2522">
        <v>12</v>
      </c>
      <c r="U2522">
        <v>0.14499999999999999</v>
      </c>
      <c r="V2522" s="2">
        <v>990900</v>
      </c>
      <c r="W2522" s="2">
        <v>11891000</v>
      </c>
      <c r="X2522" t="str">
        <f>IF(OR(Raw_Data[[#This Row],[status_pembayaran]]="Macet",Raw_Data[[#This Row],[status_pembayaran]]="Kurang Lancar"),"Non Performing Loan","Performing")</f>
        <v>Performing</v>
      </c>
      <c r="Y2522" t="s">
        <v>47</v>
      </c>
      <c r="Z2522">
        <v>0</v>
      </c>
      <c r="AA2522">
        <v>0</v>
      </c>
      <c r="AB2522">
        <v>1</v>
      </c>
      <c r="AC2522" t="s">
        <v>58</v>
      </c>
      <c r="AD2522">
        <f>IF(Raw_Data[[#This Row],[rasio]]&lt;0.2,1,IF(Raw_Data[[#This Row],[rasio]]&lt;0.3,2,IF(Raw_Data[[#This Row],[rasio]]&lt;0.4,3,4)))</f>
        <v>2</v>
      </c>
      <c r="AE2522">
        <f>IF(Raw_Data[[#This Row],[kategori_dp]]="High",1,IF(Raw_Data[[#This Row],[kategori_dp]]="Medium",2,3))</f>
        <v>1</v>
      </c>
      <c r="AF2522">
        <f>IF(Raw_Data[[#This Row],[tenor_bulan]]&lt;=24,1,IF(Raw_Data[[#This Row],[tenor_bulan]]&lt;=36,2,IF(Raw_Data[[#This Row],[tenor_bulan]]&lt;=48,3,4)))</f>
        <v>1</v>
      </c>
      <c r="AG2522">
        <f>IF(Raw_Data[[#This Row],[jumlah_kali_telat]]=0,0,IF(Raw_Data[[#This Row],[jumlah_kali_telat]]&lt;=2,2,4))</f>
        <v>0</v>
      </c>
      <c r="AH2522">
        <f>Raw_Data[[#This Row],[Skor_Rasio]]+Raw_Data[[#This Row],[Skor_DP]]+Raw_Data[[#This Row],[Skor_Tenor]]+Raw_Data[[#This Row],[Skor_Telat]]</f>
        <v>4</v>
      </c>
      <c r="AI2522" t="str">
        <f>IF(Raw_Data[[#This Row],[Risk_Score]]&lt;=6,"Low Risk",IF(Raw_Data[[#This Row],[Risk_Score]]&lt;=8,"Medium Risk","High Risk"))</f>
        <v>Low Risk</v>
      </c>
      <c r="AJ2522">
        <f ca="1">IFERROR(DATEDIF(Raw_Data[[#This Row],[tanggal_pengajuan]],TODAY(),"m"),"N/A")</f>
        <v>2</v>
      </c>
      <c r="AK2522" t="str">
        <f ca="1">IF(ISNUMBER(Raw_Data[[#This Row],[MOB]]),IF(Raw_Data[[#This Row],[MOB]]&lt;6,"0-5 bulan",IF(Raw_Data[[#This Row],[MOB]]&lt;12,"6-11 bulan",IF(Raw_Data[[#This Row],[MOB]]&lt;24,"12-23 bulan","24+ bulan"))),"N/A")</f>
        <v>0-5 bulan</v>
      </c>
    </row>
    <row r="2523" spans="1:37" ht="14.25" customHeight="1" x14ac:dyDescent="0.45">
      <c r="A2523" t="s">
        <v>5726</v>
      </c>
      <c r="B2523" s="64">
        <v>46359</v>
      </c>
      <c r="C2523" s="1" t="str">
        <f t="shared" si="39"/>
        <v>December</v>
      </c>
      <c r="D2523" t="s">
        <v>1646</v>
      </c>
      <c r="E2523" t="s">
        <v>5727</v>
      </c>
      <c r="F2523">
        <v>28</v>
      </c>
      <c r="G2523" t="s">
        <v>51</v>
      </c>
      <c r="H2523" t="s">
        <v>101</v>
      </c>
      <c r="I2523" s="2">
        <v>2856000</v>
      </c>
      <c r="J2523" s="3">
        <f>Raw_Data[[#This Row],[cicilan_per_bulan]]/Raw_Data[[#This Row],[penghasilan_bulanan]]</f>
        <v>0.45742296918767505</v>
      </c>
      <c r="K2523" t="s">
        <v>70</v>
      </c>
      <c r="L2523" t="s">
        <v>71</v>
      </c>
      <c r="M2523" t="s">
        <v>290</v>
      </c>
      <c r="N2523" t="s">
        <v>291</v>
      </c>
      <c r="O2523" t="s">
        <v>292</v>
      </c>
      <c r="P2523" s="2">
        <v>36416000</v>
      </c>
      <c r="Q2523" s="2">
        <v>3642000</v>
      </c>
      <c r="R2523" t="str">
        <f>IF(Raw_Data[[#This Row],[persen_dp]]&lt;15%,"Low",IF(Raw_Data[[#This Row],[persen_dp]]&gt;25%,"High","Medium"))</f>
        <v>Low</v>
      </c>
      <c r="S2523" s="3">
        <v>0.1</v>
      </c>
      <c r="T2523">
        <v>36</v>
      </c>
      <c r="U2523">
        <v>0.14499999999999999</v>
      </c>
      <c r="V2523" s="2">
        <v>1306400</v>
      </c>
      <c r="W2523" s="2">
        <v>47030000</v>
      </c>
      <c r="X2523" t="str">
        <f>IF(OR(Raw_Data[[#This Row],[status_pembayaran]]="Macet",Raw_Data[[#This Row],[status_pembayaran]]="Kurang Lancar"),"Non Performing Loan","Performing")</f>
        <v>Performing</v>
      </c>
      <c r="Y2523" t="s">
        <v>47</v>
      </c>
      <c r="Z2523">
        <v>0</v>
      </c>
      <c r="AA2523">
        <v>0</v>
      </c>
      <c r="AB2523">
        <v>1</v>
      </c>
      <c r="AD2523">
        <f>IF(Raw_Data[[#This Row],[rasio]]&lt;0.2,1,IF(Raw_Data[[#This Row],[rasio]]&lt;0.3,2,IF(Raw_Data[[#This Row],[rasio]]&lt;0.4,3,4)))</f>
        <v>4</v>
      </c>
      <c r="AE2523">
        <f>IF(Raw_Data[[#This Row],[kategori_dp]]="High",1,IF(Raw_Data[[#This Row],[kategori_dp]]="Medium",2,3))</f>
        <v>3</v>
      </c>
      <c r="AF2523">
        <f>IF(Raw_Data[[#This Row],[tenor_bulan]]&lt;=24,1,IF(Raw_Data[[#This Row],[tenor_bulan]]&lt;=36,2,IF(Raw_Data[[#This Row],[tenor_bulan]]&lt;=48,3,4)))</f>
        <v>2</v>
      </c>
      <c r="AG2523">
        <f>IF(Raw_Data[[#This Row],[jumlah_kali_telat]]=0,0,IF(Raw_Data[[#This Row],[jumlah_kali_telat]]&lt;=2,2,4))</f>
        <v>0</v>
      </c>
      <c r="AH2523">
        <f>Raw_Data[[#This Row],[Skor_Rasio]]+Raw_Data[[#This Row],[Skor_DP]]+Raw_Data[[#This Row],[Skor_Tenor]]+Raw_Data[[#This Row],[Skor_Telat]]</f>
        <v>9</v>
      </c>
      <c r="AI2523" t="str">
        <f>IF(Raw_Data[[#This Row],[Risk_Score]]&lt;=6,"Low Risk",IF(Raw_Data[[#This Row],[Risk_Score]]&lt;=8,"Medium Risk","High Risk"))</f>
        <v>High Risk</v>
      </c>
      <c r="AJ2523" t="str">
        <f ca="1">IFERROR(DATEDIF(Raw_Data[[#This Row],[tanggal_pengajuan]],TODAY(),"m"),"N/A")</f>
        <v>N/A</v>
      </c>
      <c r="AK2523" t="str">
        <f ca="1">IF(ISNUMBER(Raw_Data[[#This Row],[MOB]]),IF(Raw_Data[[#This Row],[MOB]]&lt;6,"0-5 bulan",IF(Raw_Data[[#This Row],[MOB]]&lt;12,"6-11 bulan",IF(Raw_Data[[#This Row],[MOB]]&lt;24,"12-23 bulan","24+ bulan"))),"N/A")</f>
        <v>N/A</v>
      </c>
    </row>
    <row r="2524" spans="1:37" ht="14.25" customHeight="1" x14ac:dyDescent="0.45">
      <c r="A2524" t="s">
        <v>5728</v>
      </c>
      <c r="B2524" s="64">
        <v>46095</v>
      </c>
      <c r="C2524" s="1" t="str">
        <f t="shared" si="39"/>
        <v>March</v>
      </c>
      <c r="D2524" t="s">
        <v>4206</v>
      </c>
      <c r="E2524" t="s">
        <v>5729</v>
      </c>
      <c r="F2524">
        <v>32</v>
      </c>
      <c r="G2524" t="s">
        <v>51</v>
      </c>
      <c r="H2524" t="s">
        <v>176</v>
      </c>
      <c r="I2524" s="2">
        <v>4931000</v>
      </c>
      <c r="J2524" s="3">
        <f>Raw_Data[[#This Row],[cicilan_per_bulan]]/Raw_Data[[#This Row],[penghasilan_bulanan]]</f>
        <v>0.18671669032650579</v>
      </c>
      <c r="K2524" t="s">
        <v>286</v>
      </c>
      <c r="L2524" t="s">
        <v>154</v>
      </c>
      <c r="M2524" t="s">
        <v>290</v>
      </c>
      <c r="N2524" t="s">
        <v>291</v>
      </c>
      <c r="O2524" t="s">
        <v>292</v>
      </c>
      <c r="P2524" s="2">
        <v>37296000</v>
      </c>
      <c r="Q2524" s="2">
        <v>9324000</v>
      </c>
      <c r="R2524" t="str">
        <f>IF(Raw_Data[[#This Row],[persen_dp]]&lt;15%,"Low",IF(Raw_Data[[#This Row],[persen_dp]]&gt;25%,"High","Medium"))</f>
        <v>Medium</v>
      </c>
      <c r="S2524" s="3">
        <v>0.25</v>
      </c>
      <c r="T2524">
        <v>48</v>
      </c>
      <c r="U2524">
        <v>0.14499999999999999</v>
      </c>
      <c r="V2524" s="2">
        <v>920700</v>
      </c>
      <c r="W2524" s="2">
        <v>44195000</v>
      </c>
      <c r="X2524" t="str">
        <f>IF(OR(Raw_Data[[#This Row],[status_pembayaran]]="Macet",Raw_Data[[#This Row],[status_pembayaran]]="Kurang Lancar"),"Non Performing Loan","Performing")</f>
        <v>Performing</v>
      </c>
      <c r="Y2524" t="s">
        <v>47</v>
      </c>
      <c r="Z2524">
        <v>0</v>
      </c>
      <c r="AA2524">
        <v>0</v>
      </c>
      <c r="AB2524">
        <v>1</v>
      </c>
      <c r="AC2524" t="s">
        <v>137</v>
      </c>
      <c r="AD2524">
        <f>IF(Raw_Data[[#This Row],[rasio]]&lt;0.2,1,IF(Raw_Data[[#This Row],[rasio]]&lt;0.3,2,IF(Raw_Data[[#This Row],[rasio]]&lt;0.4,3,4)))</f>
        <v>1</v>
      </c>
      <c r="AE2524">
        <f>IF(Raw_Data[[#This Row],[kategori_dp]]="High",1,IF(Raw_Data[[#This Row],[kategori_dp]]="Medium",2,3))</f>
        <v>2</v>
      </c>
      <c r="AF2524">
        <f>IF(Raw_Data[[#This Row],[tenor_bulan]]&lt;=24,1,IF(Raw_Data[[#This Row],[tenor_bulan]]&lt;=36,2,IF(Raw_Data[[#This Row],[tenor_bulan]]&lt;=48,3,4)))</f>
        <v>3</v>
      </c>
      <c r="AG2524">
        <f>IF(Raw_Data[[#This Row],[jumlah_kali_telat]]=0,0,IF(Raw_Data[[#This Row],[jumlah_kali_telat]]&lt;=2,2,4))</f>
        <v>0</v>
      </c>
      <c r="AH2524">
        <f>Raw_Data[[#This Row],[Skor_Rasio]]+Raw_Data[[#This Row],[Skor_DP]]+Raw_Data[[#This Row],[Skor_Tenor]]+Raw_Data[[#This Row],[Skor_Telat]]</f>
        <v>6</v>
      </c>
      <c r="AI2524" t="str">
        <f>IF(Raw_Data[[#This Row],[Risk_Score]]&lt;=6,"Low Risk",IF(Raw_Data[[#This Row],[Risk_Score]]&lt;=8,"Medium Risk","High Risk"))</f>
        <v>Low Risk</v>
      </c>
      <c r="AJ2524">
        <f ca="1">IFERROR(DATEDIF(Raw_Data[[#This Row],[tanggal_pengajuan]],TODAY(),"m"),"N/A")</f>
        <v>7</v>
      </c>
      <c r="AK2524" t="str">
        <f ca="1">IF(ISNUMBER(Raw_Data[[#This Row],[MOB]]),IF(Raw_Data[[#This Row],[MOB]]&lt;6,"0-5 bulan",IF(Raw_Data[[#This Row],[MOB]]&lt;12,"6-11 bulan",IF(Raw_Data[[#This Row],[MOB]]&lt;24,"12-23 bulan","24+ bulan"))),"N/A")</f>
        <v>6-11 bulan</v>
      </c>
    </row>
    <row r="2525" spans="1:37" ht="14.25" customHeight="1" x14ac:dyDescent="0.45">
      <c r="A2525" t="s">
        <v>5730</v>
      </c>
      <c r="B2525" s="64">
        <v>46075</v>
      </c>
      <c r="C2525" s="1" t="str">
        <f t="shared" si="39"/>
        <v>February</v>
      </c>
      <c r="D2525" t="s">
        <v>1585</v>
      </c>
      <c r="E2525" t="s">
        <v>5731</v>
      </c>
      <c r="F2525">
        <v>36</v>
      </c>
      <c r="G2525" t="s">
        <v>51</v>
      </c>
      <c r="H2525" t="s">
        <v>52</v>
      </c>
      <c r="I2525" s="2">
        <v>8795000</v>
      </c>
      <c r="J2525" s="3">
        <f>Raw_Data[[#This Row],[cicilan_per_bulan]]/Raw_Data[[#This Row],[penghasilan_bulanan]]</f>
        <v>6.4832291074474135E-2</v>
      </c>
      <c r="K2525" t="s">
        <v>114</v>
      </c>
      <c r="L2525" t="s">
        <v>115</v>
      </c>
      <c r="M2525" t="s">
        <v>44</v>
      </c>
      <c r="N2525" t="s">
        <v>158</v>
      </c>
      <c r="O2525" t="s">
        <v>159</v>
      </c>
      <c r="P2525" s="2">
        <v>30513000</v>
      </c>
      <c r="Q2525" s="2">
        <v>10680000</v>
      </c>
      <c r="R2525" t="str">
        <f>IF(Raw_Data[[#This Row],[persen_dp]]&lt;15%,"Low",IF(Raw_Data[[#This Row],[persen_dp]]&gt;25%,"High","Medium"))</f>
        <v>High</v>
      </c>
      <c r="S2525" s="3">
        <v>0.35</v>
      </c>
      <c r="T2525">
        <v>60</v>
      </c>
      <c r="U2525">
        <v>0.14499999999999999</v>
      </c>
      <c r="V2525" s="2">
        <v>570200</v>
      </c>
      <c r="W2525" s="2">
        <v>34213000</v>
      </c>
      <c r="X2525" t="str">
        <f>IF(OR(Raw_Data[[#This Row],[status_pembayaran]]="Macet",Raw_Data[[#This Row],[status_pembayaran]]="Kurang Lancar"),"Non Performing Loan","Performing")</f>
        <v>Performing</v>
      </c>
      <c r="Y2525" t="s">
        <v>47</v>
      </c>
      <c r="Z2525">
        <v>0</v>
      </c>
      <c r="AA2525">
        <v>0</v>
      </c>
      <c r="AB2525">
        <v>1</v>
      </c>
      <c r="AC2525" t="s">
        <v>74</v>
      </c>
      <c r="AD2525">
        <f>IF(Raw_Data[[#This Row],[rasio]]&lt;0.2,1,IF(Raw_Data[[#This Row],[rasio]]&lt;0.3,2,IF(Raw_Data[[#This Row],[rasio]]&lt;0.4,3,4)))</f>
        <v>1</v>
      </c>
      <c r="AE2525">
        <f>IF(Raw_Data[[#This Row],[kategori_dp]]="High",1,IF(Raw_Data[[#This Row],[kategori_dp]]="Medium",2,3))</f>
        <v>1</v>
      </c>
      <c r="AF2525">
        <f>IF(Raw_Data[[#This Row],[tenor_bulan]]&lt;=24,1,IF(Raw_Data[[#This Row],[tenor_bulan]]&lt;=36,2,IF(Raw_Data[[#This Row],[tenor_bulan]]&lt;=48,3,4)))</f>
        <v>4</v>
      </c>
      <c r="AG2525">
        <f>IF(Raw_Data[[#This Row],[jumlah_kali_telat]]=0,0,IF(Raw_Data[[#This Row],[jumlah_kali_telat]]&lt;=2,2,4))</f>
        <v>0</v>
      </c>
      <c r="AH2525">
        <f>Raw_Data[[#This Row],[Skor_Rasio]]+Raw_Data[[#This Row],[Skor_DP]]+Raw_Data[[#This Row],[Skor_Tenor]]+Raw_Data[[#This Row],[Skor_Telat]]</f>
        <v>6</v>
      </c>
      <c r="AI2525" t="str">
        <f>IF(Raw_Data[[#This Row],[Risk_Score]]&lt;=6,"Low Risk",IF(Raw_Data[[#This Row],[Risk_Score]]&lt;=8,"Medium Risk","High Risk"))</f>
        <v>Low Risk</v>
      </c>
      <c r="AJ2525">
        <f ca="1">IFERROR(DATEDIF(Raw_Data[[#This Row],[tanggal_pengajuan]],TODAY(),"m"),"N/A")</f>
        <v>8</v>
      </c>
      <c r="AK2525" t="str">
        <f ca="1">IF(ISNUMBER(Raw_Data[[#This Row],[MOB]]),IF(Raw_Data[[#This Row],[MOB]]&lt;6,"0-5 bulan",IF(Raw_Data[[#This Row],[MOB]]&lt;12,"6-11 bulan",IF(Raw_Data[[#This Row],[MOB]]&lt;24,"12-23 bulan","24+ bulan"))),"N/A")</f>
        <v>6-11 bulan</v>
      </c>
    </row>
    <row r="2526" spans="1:37" ht="14.25" customHeight="1" x14ac:dyDescent="0.45">
      <c r="A2526" t="s">
        <v>5732</v>
      </c>
      <c r="B2526" s="64">
        <v>46128</v>
      </c>
      <c r="C2526" s="1" t="str">
        <f t="shared" si="39"/>
        <v>April</v>
      </c>
      <c r="D2526" t="s">
        <v>2002</v>
      </c>
      <c r="E2526" t="s">
        <v>5733</v>
      </c>
      <c r="F2526">
        <v>55</v>
      </c>
      <c r="G2526" t="s">
        <v>40</v>
      </c>
      <c r="H2526" t="s">
        <v>152</v>
      </c>
      <c r="I2526" s="2">
        <v>2853000</v>
      </c>
      <c r="J2526" s="3">
        <f>Raw_Data[[#This Row],[cicilan_per_bulan]]/Raw_Data[[#This Row],[penghasilan_bulanan]]</f>
        <v>0.39768664563617245</v>
      </c>
      <c r="K2526" t="s">
        <v>53</v>
      </c>
      <c r="L2526" t="s">
        <v>54</v>
      </c>
      <c r="M2526" t="s">
        <v>290</v>
      </c>
      <c r="N2526" t="s">
        <v>291</v>
      </c>
      <c r="O2526" t="s">
        <v>292</v>
      </c>
      <c r="P2526" s="2">
        <v>37952000</v>
      </c>
      <c r="Q2526" s="2">
        <v>9488000</v>
      </c>
      <c r="R2526" t="str">
        <f>IF(Raw_Data[[#This Row],[persen_dp]]&lt;15%,"Low",IF(Raw_Data[[#This Row],[persen_dp]]&gt;25%,"High","Medium"))</f>
        <v>Medium</v>
      </c>
      <c r="S2526" s="3">
        <v>0.25</v>
      </c>
      <c r="T2526">
        <v>36</v>
      </c>
      <c r="U2526">
        <v>0.14499999999999999</v>
      </c>
      <c r="V2526" s="2">
        <v>1134600</v>
      </c>
      <c r="W2526" s="2">
        <v>40846000</v>
      </c>
      <c r="X2526" t="str">
        <f>IF(OR(Raw_Data[[#This Row],[status_pembayaran]]="Macet",Raw_Data[[#This Row],[status_pembayaran]]="Kurang Lancar"),"Non Performing Loan","Performing")</f>
        <v>Performing</v>
      </c>
      <c r="Y2526" t="s">
        <v>47</v>
      </c>
      <c r="Z2526">
        <v>0</v>
      </c>
      <c r="AA2526">
        <v>0</v>
      </c>
      <c r="AB2526">
        <v>1</v>
      </c>
      <c r="AD2526">
        <f>IF(Raw_Data[[#This Row],[rasio]]&lt;0.2,1,IF(Raw_Data[[#This Row],[rasio]]&lt;0.3,2,IF(Raw_Data[[#This Row],[rasio]]&lt;0.4,3,4)))</f>
        <v>3</v>
      </c>
      <c r="AE2526">
        <f>IF(Raw_Data[[#This Row],[kategori_dp]]="High",1,IF(Raw_Data[[#This Row],[kategori_dp]]="Medium",2,3))</f>
        <v>2</v>
      </c>
      <c r="AF2526">
        <f>IF(Raw_Data[[#This Row],[tenor_bulan]]&lt;=24,1,IF(Raw_Data[[#This Row],[tenor_bulan]]&lt;=36,2,IF(Raw_Data[[#This Row],[tenor_bulan]]&lt;=48,3,4)))</f>
        <v>2</v>
      </c>
      <c r="AG2526">
        <f>IF(Raw_Data[[#This Row],[jumlah_kali_telat]]=0,0,IF(Raw_Data[[#This Row],[jumlah_kali_telat]]&lt;=2,2,4))</f>
        <v>0</v>
      </c>
      <c r="AH2526">
        <f>Raw_Data[[#This Row],[Skor_Rasio]]+Raw_Data[[#This Row],[Skor_DP]]+Raw_Data[[#This Row],[Skor_Tenor]]+Raw_Data[[#This Row],[Skor_Telat]]</f>
        <v>7</v>
      </c>
      <c r="AI2526" t="str">
        <f>IF(Raw_Data[[#This Row],[Risk_Score]]&lt;=6,"Low Risk",IF(Raw_Data[[#This Row],[Risk_Score]]&lt;=8,"Medium Risk","High Risk"))</f>
        <v>Medium Risk</v>
      </c>
      <c r="AJ2526">
        <f ca="1">IFERROR(DATEDIF(Raw_Data[[#This Row],[tanggal_pengajuan]],TODAY(),"m"),"N/A")</f>
        <v>6</v>
      </c>
      <c r="AK2526" t="str">
        <f ca="1">IF(ISNUMBER(Raw_Data[[#This Row],[MOB]]),IF(Raw_Data[[#This Row],[MOB]]&lt;6,"0-5 bulan",IF(Raw_Data[[#This Row],[MOB]]&lt;12,"6-11 bulan",IF(Raw_Data[[#This Row],[MOB]]&lt;24,"12-23 bulan","24+ bulan"))),"N/A")</f>
        <v>6-11 bulan</v>
      </c>
    </row>
    <row r="2527" spans="1:37" ht="14.25" customHeight="1" x14ac:dyDescent="0.45">
      <c r="A2527" t="s">
        <v>5734</v>
      </c>
      <c r="B2527" s="64">
        <v>46158</v>
      </c>
      <c r="C2527" s="1" t="str">
        <f t="shared" si="39"/>
        <v>May</v>
      </c>
      <c r="D2527" t="s">
        <v>585</v>
      </c>
      <c r="E2527" t="s">
        <v>5735</v>
      </c>
      <c r="F2527">
        <v>47</v>
      </c>
      <c r="G2527" t="s">
        <v>40</v>
      </c>
      <c r="H2527" t="s">
        <v>101</v>
      </c>
      <c r="I2527" s="2">
        <v>3923000</v>
      </c>
      <c r="J2527" s="3">
        <f>Raw_Data[[#This Row],[cicilan_per_bulan]]/Raw_Data[[#This Row],[penghasilan_bulanan]]</f>
        <v>0.51256691307672697</v>
      </c>
      <c r="K2527" t="s">
        <v>114</v>
      </c>
      <c r="L2527" t="s">
        <v>115</v>
      </c>
      <c r="M2527" t="s">
        <v>55</v>
      </c>
      <c r="N2527" t="s">
        <v>395</v>
      </c>
      <c r="O2527" t="s">
        <v>396</v>
      </c>
      <c r="P2527" s="2">
        <v>62349000</v>
      </c>
      <c r="Q2527" s="2">
        <v>24939000</v>
      </c>
      <c r="R2527" t="str">
        <f>IF(Raw_Data[[#This Row],[persen_dp]]&lt;15%,"Low",IF(Raw_Data[[#This Row],[persen_dp]]&gt;25%,"High","Medium"))</f>
        <v>High</v>
      </c>
      <c r="S2527" s="3">
        <v>0.4</v>
      </c>
      <c r="T2527">
        <v>24</v>
      </c>
      <c r="U2527">
        <v>0.14499999999999999</v>
      </c>
      <c r="V2527" s="2">
        <v>2010800</v>
      </c>
      <c r="W2527" s="2">
        <v>48258000</v>
      </c>
      <c r="X2527" t="str">
        <f>IF(OR(Raw_Data[[#This Row],[status_pembayaran]]="Macet",Raw_Data[[#This Row],[status_pembayaran]]="Kurang Lancar"),"Non Performing Loan","Performing")</f>
        <v>Performing</v>
      </c>
      <c r="Y2527" t="s">
        <v>47</v>
      </c>
      <c r="Z2527">
        <v>0</v>
      </c>
      <c r="AA2527">
        <v>0</v>
      </c>
      <c r="AB2527">
        <v>1</v>
      </c>
      <c r="AC2527" t="s">
        <v>58</v>
      </c>
      <c r="AD2527">
        <f>IF(Raw_Data[[#This Row],[rasio]]&lt;0.2,1,IF(Raw_Data[[#This Row],[rasio]]&lt;0.3,2,IF(Raw_Data[[#This Row],[rasio]]&lt;0.4,3,4)))</f>
        <v>4</v>
      </c>
      <c r="AE2527">
        <f>IF(Raw_Data[[#This Row],[kategori_dp]]="High",1,IF(Raw_Data[[#This Row],[kategori_dp]]="Medium",2,3))</f>
        <v>1</v>
      </c>
      <c r="AF2527">
        <f>IF(Raw_Data[[#This Row],[tenor_bulan]]&lt;=24,1,IF(Raw_Data[[#This Row],[tenor_bulan]]&lt;=36,2,IF(Raw_Data[[#This Row],[tenor_bulan]]&lt;=48,3,4)))</f>
        <v>1</v>
      </c>
      <c r="AG2527">
        <f>IF(Raw_Data[[#This Row],[jumlah_kali_telat]]=0,0,IF(Raw_Data[[#This Row],[jumlah_kali_telat]]&lt;=2,2,4))</f>
        <v>0</v>
      </c>
      <c r="AH2527">
        <f>Raw_Data[[#This Row],[Skor_Rasio]]+Raw_Data[[#This Row],[Skor_DP]]+Raw_Data[[#This Row],[Skor_Tenor]]+Raw_Data[[#This Row],[Skor_Telat]]</f>
        <v>6</v>
      </c>
      <c r="AI2527" t="str">
        <f>IF(Raw_Data[[#This Row],[Risk_Score]]&lt;=6,"Low Risk",IF(Raw_Data[[#This Row],[Risk_Score]]&lt;=8,"Medium Risk","High Risk"))</f>
        <v>Low Risk</v>
      </c>
      <c r="AJ2527">
        <f ca="1">IFERROR(DATEDIF(Raw_Data[[#This Row],[tanggal_pengajuan]],TODAY(),"m"),"N/A")</f>
        <v>5</v>
      </c>
      <c r="AK2527" t="str">
        <f ca="1">IF(ISNUMBER(Raw_Data[[#This Row],[MOB]]),IF(Raw_Data[[#This Row],[MOB]]&lt;6,"0-5 bulan",IF(Raw_Data[[#This Row],[MOB]]&lt;12,"6-11 bulan",IF(Raw_Data[[#This Row],[MOB]]&lt;24,"12-23 bulan","24+ bulan"))),"N/A")</f>
        <v>0-5 bulan</v>
      </c>
    </row>
    <row r="2528" spans="1:37" ht="14.25" customHeight="1" x14ac:dyDescent="0.45">
      <c r="A2528" t="s">
        <v>5736</v>
      </c>
      <c r="B2528" s="64">
        <v>46116</v>
      </c>
      <c r="C2528" s="1" t="str">
        <f t="shared" si="39"/>
        <v>April</v>
      </c>
      <c r="D2528" t="s">
        <v>400</v>
      </c>
      <c r="E2528" t="s">
        <v>5737</v>
      </c>
      <c r="F2528">
        <v>28</v>
      </c>
      <c r="G2528" t="s">
        <v>51</v>
      </c>
      <c r="H2528" t="s">
        <v>41</v>
      </c>
      <c r="I2528" s="2">
        <v>7650000</v>
      </c>
      <c r="J2528" s="3">
        <f>Raw_Data[[#This Row],[cicilan_per_bulan]]/Raw_Data[[#This Row],[penghasilan_bulanan]]</f>
        <v>0.15397385620915033</v>
      </c>
      <c r="K2528" t="s">
        <v>153</v>
      </c>
      <c r="L2528" t="s">
        <v>154</v>
      </c>
      <c r="M2528" t="s">
        <v>44</v>
      </c>
      <c r="N2528" t="s">
        <v>163</v>
      </c>
      <c r="O2528" t="s">
        <v>46</v>
      </c>
      <c r="P2528" s="2">
        <v>29219000</v>
      </c>
      <c r="Q2528" s="2">
        <v>7305000</v>
      </c>
      <c r="R2528" t="str">
        <f>IF(Raw_Data[[#This Row],[persen_dp]]&lt;15%,"Low",IF(Raw_Data[[#This Row],[persen_dp]]&gt;25%,"High","Medium"))</f>
        <v>Medium</v>
      </c>
      <c r="S2528" s="3">
        <v>0.25</v>
      </c>
      <c r="T2528">
        <v>24</v>
      </c>
      <c r="U2528">
        <v>0.14499999999999999</v>
      </c>
      <c r="V2528" s="2">
        <v>1177900</v>
      </c>
      <c r="W2528" s="2">
        <v>28269000</v>
      </c>
      <c r="X2528" t="str">
        <f>IF(OR(Raw_Data[[#This Row],[status_pembayaran]]="Macet",Raw_Data[[#This Row],[status_pembayaran]]="Kurang Lancar"),"Non Performing Loan","Performing")</f>
        <v>Performing</v>
      </c>
      <c r="Y2528" t="s">
        <v>47</v>
      </c>
      <c r="Z2528">
        <v>0</v>
      </c>
      <c r="AA2528">
        <v>0</v>
      </c>
      <c r="AB2528">
        <v>1</v>
      </c>
      <c r="AC2528" t="s">
        <v>66</v>
      </c>
      <c r="AD2528">
        <f>IF(Raw_Data[[#This Row],[rasio]]&lt;0.2,1,IF(Raw_Data[[#This Row],[rasio]]&lt;0.3,2,IF(Raw_Data[[#This Row],[rasio]]&lt;0.4,3,4)))</f>
        <v>1</v>
      </c>
      <c r="AE2528">
        <f>IF(Raw_Data[[#This Row],[kategori_dp]]="High",1,IF(Raw_Data[[#This Row],[kategori_dp]]="Medium",2,3))</f>
        <v>2</v>
      </c>
      <c r="AF2528">
        <f>IF(Raw_Data[[#This Row],[tenor_bulan]]&lt;=24,1,IF(Raw_Data[[#This Row],[tenor_bulan]]&lt;=36,2,IF(Raw_Data[[#This Row],[tenor_bulan]]&lt;=48,3,4)))</f>
        <v>1</v>
      </c>
      <c r="AG2528">
        <f>IF(Raw_Data[[#This Row],[jumlah_kali_telat]]=0,0,IF(Raw_Data[[#This Row],[jumlah_kali_telat]]&lt;=2,2,4))</f>
        <v>0</v>
      </c>
      <c r="AH2528">
        <f>Raw_Data[[#This Row],[Skor_Rasio]]+Raw_Data[[#This Row],[Skor_DP]]+Raw_Data[[#This Row],[Skor_Tenor]]+Raw_Data[[#This Row],[Skor_Telat]]</f>
        <v>4</v>
      </c>
      <c r="AI2528" t="str">
        <f>IF(Raw_Data[[#This Row],[Risk_Score]]&lt;=6,"Low Risk",IF(Raw_Data[[#This Row],[Risk_Score]]&lt;=8,"Medium Risk","High Risk"))</f>
        <v>Low Risk</v>
      </c>
      <c r="AJ2528">
        <f ca="1">IFERROR(DATEDIF(Raw_Data[[#This Row],[tanggal_pengajuan]],TODAY(),"m"),"N/A")</f>
        <v>6</v>
      </c>
      <c r="AK2528" t="str">
        <f ca="1">IF(ISNUMBER(Raw_Data[[#This Row],[MOB]]),IF(Raw_Data[[#This Row],[MOB]]&lt;6,"0-5 bulan",IF(Raw_Data[[#This Row],[MOB]]&lt;12,"6-11 bulan",IF(Raw_Data[[#This Row],[MOB]]&lt;24,"12-23 bulan","24+ bulan"))),"N/A")</f>
        <v>6-11 bulan</v>
      </c>
    </row>
    <row r="2529" spans="1:37" ht="14.25" customHeight="1" x14ac:dyDescent="0.45">
      <c r="A2529" t="s">
        <v>5738</v>
      </c>
      <c r="B2529" s="64">
        <v>46080</v>
      </c>
      <c r="C2529" s="1" t="str">
        <f t="shared" si="39"/>
        <v>February</v>
      </c>
      <c r="D2529" t="s">
        <v>1454</v>
      </c>
      <c r="E2529" t="s">
        <v>5739</v>
      </c>
      <c r="F2529">
        <v>48</v>
      </c>
      <c r="G2529" t="s">
        <v>51</v>
      </c>
      <c r="H2529" t="s">
        <v>90</v>
      </c>
      <c r="I2529" s="2">
        <v>3840000</v>
      </c>
      <c r="J2529" s="3">
        <f>Raw_Data[[#This Row],[cicilan_per_bulan]]/Raw_Data[[#This Row],[penghasilan_bulanan]]</f>
        <v>0.28184895833333334</v>
      </c>
      <c r="K2529" t="s">
        <v>70</v>
      </c>
      <c r="L2529" t="s">
        <v>71</v>
      </c>
      <c r="M2529" t="s">
        <v>44</v>
      </c>
      <c r="N2529" t="s">
        <v>158</v>
      </c>
      <c r="O2529" t="s">
        <v>159</v>
      </c>
      <c r="P2529" s="2">
        <v>31945000</v>
      </c>
      <c r="Q2529" s="2">
        <v>4792000</v>
      </c>
      <c r="R2529" t="str">
        <f>IF(Raw_Data[[#This Row],[persen_dp]]&lt;15%,"Low",IF(Raw_Data[[#This Row],[persen_dp]]&gt;25%,"High","Medium"))</f>
        <v>Medium</v>
      </c>
      <c r="S2529" s="3">
        <v>0.15</v>
      </c>
      <c r="T2529">
        <v>36</v>
      </c>
      <c r="U2529">
        <v>0.14499999999999999</v>
      </c>
      <c r="V2529" s="2">
        <v>1082300</v>
      </c>
      <c r="W2529" s="2">
        <v>38965000</v>
      </c>
      <c r="X2529" t="str">
        <f>IF(OR(Raw_Data[[#This Row],[status_pembayaran]]="Macet",Raw_Data[[#This Row],[status_pembayaran]]="Kurang Lancar"),"Non Performing Loan","Performing")</f>
        <v>Performing</v>
      </c>
      <c r="Y2529" t="s">
        <v>47</v>
      </c>
      <c r="Z2529">
        <v>0</v>
      </c>
      <c r="AA2529">
        <v>0</v>
      </c>
      <c r="AB2529">
        <v>1</v>
      </c>
      <c r="AD2529">
        <f>IF(Raw_Data[[#This Row],[rasio]]&lt;0.2,1,IF(Raw_Data[[#This Row],[rasio]]&lt;0.3,2,IF(Raw_Data[[#This Row],[rasio]]&lt;0.4,3,4)))</f>
        <v>2</v>
      </c>
      <c r="AE2529">
        <f>IF(Raw_Data[[#This Row],[kategori_dp]]="High",1,IF(Raw_Data[[#This Row],[kategori_dp]]="Medium",2,3))</f>
        <v>2</v>
      </c>
      <c r="AF2529">
        <f>IF(Raw_Data[[#This Row],[tenor_bulan]]&lt;=24,1,IF(Raw_Data[[#This Row],[tenor_bulan]]&lt;=36,2,IF(Raw_Data[[#This Row],[tenor_bulan]]&lt;=48,3,4)))</f>
        <v>2</v>
      </c>
      <c r="AG2529">
        <f>IF(Raw_Data[[#This Row],[jumlah_kali_telat]]=0,0,IF(Raw_Data[[#This Row],[jumlah_kali_telat]]&lt;=2,2,4))</f>
        <v>0</v>
      </c>
      <c r="AH2529">
        <f>Raw_Data[[#This Row],[Skor_Rasio]]+Raw_Data[[#This Row],[Skor_DP]]+Raw_Data[[#This Row],[Skor_Tenor]]+Raw_Data[[#This Row],[Skor_Telat]]</f>
        <v>6</v>
      </c>
      <c r="AI2529" t="str">
        <f>IF(Raw_Data[[#This Row],[Risk_Score]]&lt;=6,"Low Risk",IF(Raw_Data[[#This Row],[Risk_Score]]&lt;=8,"Medium Risk","High Risk"))</f>
        <v>Low Risk</v>
      </c>
      <c r="AJ2529">
        <f ca="1">IFERROR(DATEDIF(Raw_Data[[#This Row],[tanggal_pengajuan]],TODAY(),"m"),"N/A")</f>
        <v>7</v>
      </c>
      <c r="AK2529" t="str">
        <f ca="1">IF(ISNUMBER(Raw_Data[[#This Row],[MOB]]),IF(Raw_Data[[#This Row],[MOB]]&lt;6,"0-5 bulan",IF(Raw_Data[[#This Row],[MOB]]&lt;12,"6-11 bulan",IF(Raw_Data[[#This Row],[MOB]]&lt;24,"12-23 bulan","24+ bulan"))),"N/A")</f>
        <v>6-11 bulan</v>
      </c>
    </row>
    <row r="2530" spans="1:37" ht="14.25" customHeight="1" x14ac:dyDescent="0.45">
      <c r="A2530" t="s">
        <v>5740</v>
      </c>
      <c r="B2530" s="64">
        <v>46125</v>
      </c>
      <c r="C2530" s="1" t="str">
        <f t="shared" si="39"/>
        <v>April</v>
      </c>
      <c r="D2530" t="s">
        <v>1283</v>
      </c>
      <c r="E2530" t="s">
        <v>5741</v>
      </c>
      <c r="F2530">
        <v>54</v>
      </c>
      <c r="G2530" t="s">
        <v>51</v>
      </c>
      <c r="H2530" t="s">
        <v>101</v>
      </c>
      <c r="I2530" s="2">
        <v>4500000</v>
      </c>
      <c r="J2530" s="3">
        <f>Raw_Data[[#This Row],[cicilan_per_bulan]]/Raw_Data[[#This Row],[penghasilan_bulanan]]</f>
        <v>0.58471111111111107</v>
      </c>
      <c r="K2530" t="s">
        <v>42</v>
      </c>
      <c r="L2530" t="s">
        <v>43</v>
      </c>
      <c r="M2530" t="s">
        <v>44</v>
      </c>
      <c r="N2530" t="s">
        <v>158</v>
      </c>
      <c r="O2530" t="s">
        <v>159</v>
      </c>
      <c r="P2530" s="2">
        <v>30640000</v>
      </c>
      <c r="Q2530" s="2">
        <v>3064000</v>
      </c>
      <c r="R2530" t="str">
        <f>IF(Raw_Data[[#This Row],[persen_dp]]&lt;15%,"Low",IF(Raw_Data[[#This Row],[persen_dp]]&gt;25%,"High","Medium"))</f>
        <v>Low</v>
      </c>
      <c r="S2530" s="3">
        <v>0.1</v>
      </c>
      <c r="T2530">
        <v>12</v>
      </c>
      <c r="U2530">
        <v>0.14499999999999999</v>
      </c>
      <c r="V2530" s="2">
        <v>2631200</v>
      </c>
      <c r="W2530" s="2">
        <v>31575000</v>
      </c>
      <c r="X2530" t="str">
        <f>IF(OR(Raw_Data[[#This Row],[status_pembayaran]]="Macet",Raw_Data[[#This Row],[status_pembayaran]]="Kurang Lancar"),"Non Performing Loan","Performing")</f>
        <v>Performing</v>
      </c>
      <c r="Y2530" t="s">
        <v>47</v>
      </c>
      <c r="Z2530">
        <v>0</v>
      </c>
      <c r="AA2530">
        <v>0</v>
      </c>
      <c r="AB2530">
        <v>1</v>
      </c>
      <c r="AC2530" t="s">
        <v>137</v>
      </c>
      <c r="AD2530">
        <f>IF(Raw_Data[[#This Row],[rasio]]&lt;0.2,1,IF(Raw_Data[[#This Row],[rasio]]&lt;0.3,2,IF(Raw_Data[[#This Row],[rasio]]&lt;0.4,3,4)))</f>
        <v>4</v>
      </c>
      <c r="AE2530">
        <f>IF(Raw_Data[[#This Row],[kategori_dp]]="High",1,IF(Raw_Data[[#This Row],[kategori_dp]]="Medium",2,3))</f>
        <v>3</v>
      </c>
      <c r="AF2530">
        <f>IF(Raw_Data[[#This Row],[tenor_bulan]]&lt;=24,1,IF(Raw_Data[[#This Row],[tenor_bulan]]&lt;=36,2,IF(Raw_Data[[#This Row],[tenor_bulan]]&lt;=48,3,4)))</f>
        <v>1</v>
      </c>
      <c r="AG2530">
        <f>IF(Raw_Data[[#This Row],[jumlah_kali_telat]]=0,0,IF(Raw_Data[[#This Row],[jumlah_kali_telat]]&lt;=2,2,4))</f>
        <v>0</v>
      </c>
      <c r="AH2530">
        <f>Raw_Data[[#This Row],[Skor_Rasio]]+Raw_Data[[#This Row],[Skor_DP]]+Raw_Data[[#This Row],[Skor_Tenor]]+Raw_Data[[#This Row],[Skor_Telat]]</f>
        <v>8</v>
      </c>
      <c r="AI2530" t="str">
        <f>IF(Raw_Data[[#This Row],[Risk_Score]]&lt;=6,"Low Risk",IF(Raw_Data[[#This Row],[Risk_Score]]&lt;=8,"Medium Risk","High Risk"))</f>
        <v>Medium Risk</v>
      </c>
      <c r="AJ2530">
        <f ca="1">IFERROR(DATEDIF(Raw_Data[[#This Row],[tanggal_pengajuan]],TODAY(),"m"),"N/A")</f>
        <v>6</v>
      </c>
      <c r="AK2530" t="str">
        <f ca="1">IF(ISNUMBER(Raw_Data[[#This Row],[MOB]]),IF(Raw_Data[[#This Row],[MOB]]&lt;6,"0-5 bulan",IF(Raw_Data[[#This Row],[MOB]]&lt;12,"6-11 bulan",IF(Raw_Data[[#This Row],[MOB]]&lt;24,"12-23 bulan","24+ bulan"))),"N/A")</f>
        <v>6-11 bulan</v>
      </c>
    </row>
    <row r="2531" spans="1:37" ht="14.25" customHeight="1" x14ac:dyDescent="0.45">
      <c r="A2531" t="s">
        <v>5742</v>
      </c>
      <c r="B2531" s="64">
        <v>46123</v>
      </c>
      <c r="C2531" s="1" t="str">
        <f t="shared" si="39"/>
        <v>April</v>
      </c>
      <c r="D2531" t="s">
        <v>4763</v>
      </c>
      <c r="E2531" t="s">
        <v>5743</v>
      </c>
      <c r="F2531">
        <v>32</v>
      </c>
      <c r="G2531" t="s">
        <v>51</v>
      </c>
      <c r="H2531" t="s">
        <v>108</v>
      </c>
      <c r="I2531" s="2">
        <v>5738000</v>
      </c>
      <c r="J2531" s="3">
        <f>Raw_Data[[#This Row],[cicilan_per_bulan]]/Raw_Data[[#This Row],[penghasilan_bulanan]]</f>
        <v>8.9351690484489363E-2</v>
      </c>
      <c r="K2531" t="s">
        <v>53</v>
      </c>
      <c r="L2531" t="s">
        <v>54</v>
      </c>
      <c r="M2531" t="s">
        <v>249</v>
      </c>
      <c r="N2531" t="s">
        <v>250</v>
      </c>
      <c r="O2531" t="s">
        <v>57</v>
      </c>
      <c r="P2531" s="2">
        <v>16079000</v>
      </c>
      <c r="Q2531" s="2">
        <v>3216000</v>
      </c>
      <c r="R2531" t="str">
        <f>IF(Raw_Data[[#This Row],[persen_dp]]&lt;15%,"Low",IF(Raw_Data[[#This Row],[persen_dp]]&gt;25%,"High","Medium"))</f>
        <v>Medium</v>
      </c>
      <c r="S2531" s="3">
        <v>0.2</v>
      </c>
      <c r="T2531">
        <v>36</v>
      </c>
      <c r="U2531">
        <v>0.14499999999999999</v>
      </c>
      <c r="V2531" s="2">
        <v>512700</v>
      </c>
      <c r="W2531" s="2">
        <v>18459000</v>
      </c>
      <c r="X2531" t="str">
        <f>IF(OR(Raw_Data[[#This Row],[status_pembayaran]]="Macet",Raw_Data[[#This Row],[status_pembayaran]]="Kurang Lancar"),"Non Performing Loan","Performing")</f>
        <v>Performing</v>
      </c>
      <c r="Y2531" t="s">
        <v>47</v>
      </c>
      <c r="Z2531">
        <v>0</v>
      </c>
      <c r="AA2531">
        <v>0</v>
      </c>
      <c r="AB2531">
        <v>1</v>
      </c>
      <c r="AC2531" t="s">
        <v>74</v>
      </c>
      <c r="AD2531">
        <f>IF(Raw_Data[[#This Row],[rasio]]&lt;0.2,1,IF(Raw_Data[[#This Row],[rasio]]&lt;0.3,2,IF(Raw_Data[[#This Row],[rasio]]&lt;0.4,3,4)))</f>
        <v>1</v>
      </c>
      <c r="AE2531">
        <f>IF(Raw_Data[[#This Row],[kategori_dp]]="High",1,IF(Raw_Data[[#This Row],[kategori_dp]]="Medium",2,3))</f>
        <v>2</v>
      </c>
      <c r="AF2531">
        <f>IF(Raw_Data[[#This Row],[tenor_bulan]]&lt;=24,1,IF(Raw_Data[[#This Row],[tenor_bulan]]&lt;=36,2,IF(Raw_Data[[#This Row],[tenor_bulan]]&lt;=48,3,4)))</f>
        <v>2</v>
      </c>
      <c r="AG2531">
        <f>IF(Raw_Data[[#This Row],[jumlah_kali_telat]]=0,0,IF(Raw_Data[[#This Row],[jumlah_kali_telat]]&lt;=2,2,4))</f>
        <v>0</v>
      </c>
      <c r="AH2531">
        <f>Raw_Data[[#This Row],[Skor_Rasio]]+Raw_Data[[#This Row],[Skor_DP]]+Raw_Data[[#This Row],[Skor_Tenor]]+Raw_Data[[#This Row],[Skor_Telat]]</f>
        <v>5</v>
      </c>
      <c r="AI2531" t="str">
        <f>IF(Raw_Data[[#This Row],[Risk_Score]]&lt;=6,"Low Risk",IF(Raw_Data[[#This Row],[Risk_Score]]&lt;=8,"Medium Risk","High Risk"))</f>
        <v>Low Risk</v>
      </c>
      <c r="AJ2531">
        <f ca="1">IFERROR(DATEDIF(Raw_Data[[#This Row],[tanggal_pengajuan]],TODAY(),"m"),"N/A")</f>
        <v>6</v>
      </c>
      <c r="AK2531" t="str">
        <f ca="1">IF(ISNUMBER(Raw_Data[[#This Row],[MOB]]),IF(Raw_Data[[#This Row],[MOB]]&lt;6,"0-5 bulan",IF(Raw_Data[[#This Row],[MOB]]&lt;12,"6-11 bulan",IF(Raw_Data[[#This Row],[MOB]]&lt;24,"12-23 bulan","24+ bulan"))),"N/A")</f>
        <v>6-11 bulan</v>
      </c>
    </row>
    <row r="2532" spans="1:37" ht="14.25" customHeight="1" x14ac:dyDescent="0.45">
      <c r="A2532" t="s">
        <v>5744</v>
      </c>
      <c r="B2532" s="64">
        <v>46128</v>
      </c>
      <c r="C2532" s="1" t="str">
        <f t="shared" si="39"/>
        <v>April</v>
      </c>
      <c r="D2532" t="s">
        <v>4576</v>
      </c>
      <c r="E2532" t="s">
        <v>5745</v>
      </c>
      <c r="F2532">
        <v>25</v>
      </c>
      <c r="G2532" t="s">
        <v>40</v>
      </c>
      <c r="H2532" t="s">
        <v>101</v>
      </c>
      <c r="I2532" s="2">
        <v>3491000</v>
      </c>
      <c r="J2532" s="3">
        <f>Raw_Data[[#This Row],[cicilan_per_bulan]]/Raw_Data[[#This Row],[penghasilan_bulanan]]</f>
        <v>0.89653394442853052</v>
      </c>
      <c r="K2532" t="s">
        <v>167</v>
      </c>
      <c r="L2532" t="s">
        <v>110</v>
      </c>
      <c r="M2532" t="s">
        <v>55</v>
      </c>
      <c r="N2532" t="s">
        <v>231</v>
      </c>
      <c r="O2532" t="s">
        <v>232</v>
      </c>
      <c r="P2532" s="2">
        <v>38591000</v>
      </c>
      <c r="Q2532" s="2">
        <v>5789000</v>
      </c>
      <c r="R2532" t="str">
        <f>IF(Raw_Data[[#This Row],[persen_dp]]&lt;15%,"Low",IF(Raw_Data[[#This Row],[persen_dp]]&gt;25%,"High","Medium"))</f>
        <v>Medium</v>
      </c>
      <c r="S2532" s="3">
        <v>0.15</v>
      </c>
      <c r="T2532">
        <v>12</v>
      </c>
      <c r="U2532">
        <v>0.14499999999999999</v>
      </c>
      <c r="V2532" s="2">
        <v>3129800</v>
      </c>
      <c r="W2532" s="2">
        <v>37558000</v>
      </c>
      <c r="X2532" t="str">
        <f>IF(OR(Raw_Data[[#This Row],[status_pembayaran]]="Macet",Raw_Data[[#This Row],[status_pembayaran]]="Kurang Lancar"),"Non Performing Loan","Performing")</f>
        <v>Performing</v>
      </c>
      <c r="Y2532" t="s">
        <v>47</v>
      </c>
      <c r="Z2532">
        <v>0</v>
      </c>
      <c r="AA2532">
        <v>0</v>
      </c>
      <c r="AB2532">
        <v>1</v>
      </c>
      <c r="AC2532" t="s">
        <v>104</v>
      </c>
      <c r="AD2532">
        <f>IF(Raw_Data[[#This Row],[rasio]]&lt;0.2,1,IF(Raw_Data[[#This Row],[rasio]]&lt;0.3,2,IF(Raw_Data[[#This Row],[rasio]]&lt;0.4,3,4)))</f>
        <v>4</v>
      </c>
      <c r="AE2532">
        <f>IF(Raw_Data[[#This Row],[kategori_dp]]="High",1,IF(Raw_Data[[#This Row],[kategori_dp]]="Medium",2,3))</f>
        <v>2</v>
      </c>
      <c r="AF2532">
        <f>IF(Raw_Data[[#This Row],[tenor_bulan]]&lt;=24,1,IF(Raw_Data[[#This Row],[tenor_bulan]]&lt;=36,2,IF(Raw_Data[[#This Row],[tenor_bulan]]&lt;=48,3,4)))</f>
        <v>1</v>
      </c>
      <c r="AG2532">
        <f>IF(Raw_Data[[#This Row],[jumlah_kali_telat]]=0,0,IF(Raw_Data[[#This Row],[jumlah_kali_telat]]&lt;=2,2,4))</f>
        <v>0</v>
      </c>
      <c r="AH2532">
        <f>Raw_Data[[#This Row],[Skor_Rasio]]+Raw_Data[[#This Row],[Skor_DP]]+Raw_Data[[#This Row],[Skor_Tenor]]+Raw_Data[[#This Row],[Skor_Telat]]</f>
        <v>7</v>
      </c>
      <c r="AI2532" t="str">
        <f>IF(Raw_Data[[#This Row],[Risk_Score]]&lt;=6,"Low Risk",IF(Raw_Data[[#This Row],[Risk_Score]]&lt;=8,"Medium Risk","High Risk"))</f>
        <v>Medium Risk</v>
      </c>
      <c r="AJ2532">
        <f ca="1">IFERROR(DATEDIF(Raw_Data[[#This Row],[tanggal_pengajuan]],TODAY(),"m"),"N/A")</f>
        <v>6</v>
      </c>
      <c r="AK2532" t="str">
        <f ca="1">IF(ISNUMBER(Raw_Data[[#This Row],[MOB]]),IF(Raw_Data[[#This Row],[MOB]]&lt;6,"0-5 bulan",IF(Raw_Data[[#This Row],[MOB]]&lt;12,"6-11 bulan",IF(Raw_Data[[#This Row],[MOB]]&lt;24,"12-23 bulan","24+ bulan"))),"N/A")</f>
        <v>6-11 bulan</v>
      </c>
    </row>
    <row r="2533" spans="1:37" ht="14.25" customHeight="1" x14ac:dyDescent="0.45">
      <c r="A2533" t="s">
        <v>5746</v>
      </c>
      <c r="B2533" s="64">
        <v>46072</v>
      </c>
      <c r="C2533" s="1" t="str">
        <f t="shared" si="39"/>
        <v>February</v>
      </c>
      <c r="D2533" t="s">
        <v>578</v>
      </c>
      <c r="E2533" t="s">
        <v>5747</v>
      </c>
      <c r="F2533">
        <v>29</v>
      </c>
      <c r="G2533" t="s">
        <v>51</v>
      </c>
      <c r="H2533" t="s">
        <v>108</v>
      </c>
      <c r="I2533" s="2">
        <v>5308000</v>
      </c>
      <c r="J2533" s="3">
        <f>Raw_Data[[#This Row],[cicilan_per_bulan]]/Raw_Data[[#This Row],[penghasilan_bulanan]]</f>
        <v>0.40109269027882444</v>
      </c>
      <c r="K2533" t="s">
        <v>205</v>
      </c>
      <c r="L2533" t="s">
        <v>110</v>
      </c>
      <c r="M2533" t="s">
        <v>55</v>
      </c>
      <c r="N2533" t="s">
        <v>395</v>
      </c>
      <c r="O2533" t="s">
        <v>396</v>
      </c>
      <c r="P2533" s="2">
        <v>62835000</v>
      </c>
      <c r="Q2533" s="2">
        <v>9425000</v>
      </c>
      <c r="R2533" t="str">
        <f>IF(Raw_Data[[#This Row],[persen_dp]]&lt;15%,"Low",IF(Raw_Data[[#This Row],[persen_dp]]&gt;25%,"High","Medium"))</f>
        <v>Medium</v>
      </c>
      <c r="S2533" s="3">
        <v>0.15</v>
      </c>
      <c r="T2533">
        <v>36</v>
      </c>
      <c r="U2533">
        <v>0.14499999999999999</v>
      </c>
      <c r="V2533" s="2">
        <v>2129000</v>
      </c>
      <c r="W2533" s="2">
        <v>76644000</v>
      </c>
      <c r="X2533" t="str">
        <f>IF(OR(Raw_Data[[#This Row],[status_pembayaran]]="Macet",Raw_Data[[#This Row],[status_pembayaran]]="Kurang Lancar"),"Non Performing Loan","Performing")</f>
        <v>Performing</v>
      </c>
      <c r="Y2533" t="s">
        <v>47</v>
      </c>
      <c r="Z2533">
        <v>0</v>
      </c>
      <c r="AA2533">
        <v>0</v>
      </c>
      <c r="AB2533">
        <v>1</v>
      </c>
      <c r="AC2533" t="s">
        <v>58</v>
      </c>
      <c r="AD2533">
        <f>IF(Raw_Data[[#This Row],[rasio]]&lt;0.2,1,IF(Raw_Data[[#This Row],[rasio]]&lt;0.3,2,IF(Raw_Data[[#This Row],[rasio]]&lt;0.4,3,4)))</f>
        <v>4</v>
      </c>
      <c r="AE2533">
        <f>IF(Raw_Data[[#This Row],[kategori_dp]]="High",1,IF(Raw_Data[[#This Row],[kategori_dp]]="Medium",2,3))</f>
        <v>2</v>
      </c>
      <c r="AF2533">
        <f>IF(Raw_Data[[#This Row],[tenor_bulan]]&lt;=24,1,IF(Raw_Data[[#This Row],[tenor_bulan]]&lt;=36,2,IF(Raw_Data[[#This Row],[tenor_bulan]]&lt;=48,3,4)))</f>
        <v>2</v>
      </c>
      <c r="AG2533">
        <f>IF(Raw_Data[[#This Row],[jumlah_kali_telat]]=0,0,IF(Raw_Data[[#This Row],[jumlah_kali_telat]]&lt;=2,2,4))</f>
        <v>0</v>
      </c>
      <c r="AH2533">
        <f>Raw_Data[[#This Row],[Skor_Rasio]]+Raw_Data[[#This Row],[Skor_DP]]+Raw_Data[[#This Row],[Skor_Tenor]]+Raw_Data[[#This Row],[Skor_Telat]]</f>
        <v>8</v>
      </c>
      <c r="AI2533" t="str">
        <f>IF(Raw_Data[[#This Row],[Risk_Score]]&lt;=6,"Low Risk",IF(Raw_Data[[#This Row],[Risk_Score]]&lt;=8,"Medium Risk","High Risk"))</f>
        <v>Medium Risk</v>
      </c>
      <c r="AJ2533">
        <f ca="1">IFERROR(DATEDIF(Raw_Data[[#This Row],[tanggal_pengajuan]],TODAY(),"m"),"N/A")</f>
        <v>8</v>
      </c>
      <c r="AK2533" t="str">
        <f ca="1">IF(ISNUMBER(Raw_Data[[#This Row],[MOB]]),IF(Raw_Data[[#This Row],[MOB]]&lt;6,"0-5 bulan",IF(Raw_Data[[#This Row],[MOB]]&lt;12,"6-11 bulan",IF(Raw_Data[[#This Row],[MOB]]&lt;24,"12-23 bulan","24+ bulan"))),"N/A")</f>
        <v>6-11 bulan</v>
      </c>
    </row>
    <row r="2534" spans="1:37" ht="14.25" customHeight="1" x14ac:dyDescent="0.45">
      <c r="A2534" t="s">
        <v>5748</v>
      </c>
      <c r="B2534" s="64">
        <v>46184</v>
      </c>
      <c r="C2534" s="1" t="str">
        <f t="shared" si="39"/>
        <v>June</v>
      </c>
      <c r="D2534" t="s">
        <v>4215</v>
      </c>
      <c r="E2534" t="s">
        <v>5749</v>
      </c>
      <c r="F2534">
        <v>22</v>
      </c>
      <c r="G2534" t="s">
        <v>51</v>
      </c>
      <c r="H2534" t="s">
        <v>41</v>
      </c>
      <c r="I2534" s="2">
        <v>6140000</v>
      </c>
      <c r="J2534" s="3">
        <f>Raw_Data[[#This Row],[cicilan_per_bulan]]/Raw_Data[[#This Row],[penghasilan_bulanan]]</f>
        <v>0.10330618892508144</v>
      </c>
      <c r="K2534" t="s">
        <v>119</v>
      </c>
      <c r="L2534" t="s">
        <v>120</v>
      </c>
      <c r="M2534" t="s">
        <v>72</v>
      </c>
      <c r="N2534" t="s">
        <v>97</v>
      </c>
      <c r="O2534" t="s">
        <v>57</v>
      </c>
      <c r="P2534" s="2">
        <v>16858000</v>
      </c>
      <c r="Q2534" s="2">
        <v>5057000</v>
      </c>
      <c r="R2534" t="str">
        <f>IF(Raw_Data[[#This Row],[persen_dp]]&lt;15%,"Low",IF(Raw_Data[[#This Row],[persen_dp]]&gt;25%,"High","Medium"))</f>
        <v>High</v>
      </c>
      <c r="S2534" s="3">
        <v>0.3</v>
      </c>
      <c r="T2534">
        <v>24</v>
      </c>
      <c r="U2534">
        <v>0.14499999999999999</v>
      </c>
      <c r="V2534" s="2">
        <v>634300</v>
      </c>
      <c r="W2534" s="2">
        <v>15223000</v>
      </c>
      <c r="X2534" t="str">
        <f>IF(OR(Raw_Data[[#This Row],[status_pembayaran]]="Macet",Raw_Data[[#This Row],[status_pembayaran]]="Kurang Lancar"),"Non Performing Loan","Performing")</f>
        <v>Performing</v>
      </c>
      <c r="Y2534" t="s">
        <v>47</v>
      </c>
      <c r="Z2534">
        <v>0</v>
      </c>
      <c r="AA2534">
        <v>0</v>
      </c>
      <c r="AB2534">
        <v>1</v>
      </c>
      <c r="AC2534" t="s">
        <v>66</v>
      </c>
      <c r="AD2534">
        <f>IF(Raw_Data[[#This Row],[rasio]]&lt;0.2,1,IF(Raw_Data[[#This Row],[rasio]]&lt;0.3,2,IF(Raw_Data[[#This Row],[rasio]]&lt;0.4,3,4)))</f>
        <v>1</v>
      </c>
      <c r="AE2534">
        <f>IF(Raw_Data[[#This Row],[kategori_dp]]="High",1,IF(Raw_Data[[#This Row],[kategori_dp]]="Medium",2,3))</f>
        <v>1</v>
      </c>
      <c r="AF2534">
        <f>IF(Raw_Data[[#This Row],[tenor_bulan]]&lt;=24,1,IF(Raw_Data[[#This Row],[tenor_bulan]]&lt;=36,2,IF(Raw_Data[[#This Row],[tenor_bulan]]&lt;=48,3,4)))</f>
        <v>1</v>
      </c>
      <c r="AG2534">
        <f>IF(Raw_Data[[#This Row],[jumlah_kali_telat]]=0,0,IF(Raw_Data[[#This Row],[jumlah_kali_telat]]&lt;=2,2,4))</f>
        <v>0</v>
      </c>
      <c r="AH2534">
        <f>Raw_Data[[#This Row],[Skor_Rasio]]+Raw_Data[[#This Row],[Skor_DP]]+Raw_Data[[#This Row],[Skor_Tenor]]+Raw_Data[[#This Row],[Skor_Telat]]</f>
        <v>3</v>
      </c>
      <c r="AI2534" t="str">
        <f>IF(Raw_Data[[#This Row],[Risk_Score]]&lt;=6,"Low Risk",IF(Raw_Data[[#This Row],[Risk_Score]]&lt;=8,"Medium Risk","High Risk"))</f>
        <v>Low Risk</v>
      </c>
      <c r="AJ2534">
        <f ca="1">IFERROR(DATEDIF(Raw_Data[[#This Row],[tanggal_pengajuan]],TODAY(),"m"),"N/A")</f>
        <v>4</v>
      </c>
      <c r="AK2534" t="str">
        <f ca="1">IF(ISNUMBER(Raw_Data[[#This Row],[MOB]]),IF(Raw_Data[[#This Row],[MOB]]&lt;6,"0-5 bulan",IF(Raw_Data[[#This Row],[MOB]]&lt;12,"6-11 bulan",IF(Raw_Data[[#This Row],[MOB]]&lt;24,"12-23 bulan","24+ bulan"))),"N/A")</f>
        <v>0-5 bulan</v>
      </c>
    </row>
    <row r="2535" spans="1:37" ht="14.25" customHeight="1" x14ac:dyDescent="0.45">
      <c r="A2535" t="s">
        <v>5750</v>
      </c>
      <c r="B2535" s="64">
        <v>46064</v>
      </c>
      <c r="C2535" s="1" t="str">
        <f t="shared" si="39"/>
        <v>February</v>
      </c>
      <c r="D2535" t="s">
        <v>1264</v>
      </c>
      <c r="E2535" t="s">
        <v>5751</v>
      </c>
      <c r="F2535">
        <v>49</v>
      </c>
      <c r="G2535" t="s">
        <v>51</v>
      </c>
      <c r="H2535" t="s">
        <v>96</v>
      </c>
      <c r="I2535" s="2">
        <v>6196000</v>
      </c>
      <c r="J2535" s="3">
        <f>Raw_Data[[#This Row],[cicilan_per_bulan]]/Raw_Data[[#This Row],[penghasilan_bulanan]]</f>
        <v>0.2620400258231117</v>
      </c>
      <c r="K2535" t="s">
        <v>167</v>
      </c>
      <c r="L2535" t="s">
        <v>110</v>
      </c>
      <c r="M2535" t="s">
        <v>55</v>
      </c>
      <c r="N2535" t="s">
        <v>395</v>
      </c>
      <c r="O2535" t="s">
        <v>396</v>
      </c>
      <c r="P2535" s="2">
        <v>62663000</v>
      </c>
      <c r="Q2535" s="2">
        <v>21932000</v>
      </c>
      <c r="R2535" t="str">
        <f>IF(Raw_Data[[#This Row],[persen_dp]]&lt;15%,"Low",IF(Raw_Data[[#This Row],[persen_dp]]&gt;25%,"High","Medium"))</f>
        <v>High</v>
      </c>
      <c r="S2535" s="3">
        <v>0.35</v>
      </c>
      <c r="T2535">
        <v>36</v>
      </c>
      <c r="U2535">
        <v>0.14499999999999999</v>
      </c>
      <c r="V2535" s="2">
        <v>1623600</v>
      </c>
      <c r="W2535" s="2">
        <v>58449000</v>
      </c>
      <c r="X2535" t="str">
        <f>IF(OR(Raw_Data[[#This Row],[status_pembayaran]]="Macet",Raw_Data[[#This Row],[status_pembayaran]]="Kurang Lancar"),"Non Performing Loan","Performing")</f>
        <v>Performing</v>
      </c>
      <c r="Y2535" t="s">
        <v>269</v>
      </c>
      <c r="Z2535">
        <v>40</v>
      </c>
      <c r="AA2535">
        <v>3</v>
      </c>
      <c r="AB2535">
        <v>2</v>
      </c>
      <c r="AD2535">
        <f>IF(Raw_Data[[#This Row],[rasio]]&lt;0.2,1,IF(Raw_Data[[#This Row],[rasio]]&lt;0.3,2,IF(Raw_Data[[#This Row],[rasio]]&lt;0.4,3,4)))</f>
        <v>2</v>
      </c>
      <c r="AE2535">
        <f>IF(Raw_Data[[#This Row],[kategori_dp]]="High",1,IF(Raw_Data[[#This Row],[kategori_dp]]="Medium",2,3))</f>
        <v>1</v>
      </c>
      <c r="AF2535">
        <f>IF(Raw_Data[[#This Row],[tenor_bulan]]&lt;=24,1,IF(Raw_Data[[#This Row],[tenor_bulan]]&lt;=36,2,IF(Raw_Data[[#This Row],[tenor_bulan]]&lt;=48,3,4)))</f>
        <v>2</v>
      </c>
      <c r="AG2535">
        <f>IF(Raw_Data[[#This Row],[jumlah_kali_telat]]=0,0,IF(Raw_Data[[#This Row],[jumlah_kali_telat]]&lt;=2,2,4))</f>
        <v>4</v>
      </c>
      <c r="AH2535">
        <f>Raw_Data[[#This Row],[Skor_Rasio]]+Raw_Data[[#This Row],[Skor_DP]]+Raw_Data[[#This Row],[Skor_Tenor]]+Raw_Data[[#This Row],[Skor_Telat]]</f>
        <v>9</v>
      </c>
      <c r="AI2535" t="str">
        <f>IF(Raw_Data[[#This Row],[Risk_Score]]&lt;=6,"Low Risk",IF(Raw_Data[[#This Row],[Risk_Score]]&lt;=8,"Medium Risk","High Risk"))</f>
        <v>High Risk</v>
      </c>
      <c r="AJ2535">
        <f ca="1">IFERROR(DATEDIF(Raw_Data[[#This Row],[tanggal_pengajuan]],TODAY(),"m"),"N/A")</f>
        <v>8</v>
      </c>
      <c r="AK2535" t="str">
        <f ca="1">IF(ISNUMBER(Raw_Data[[#This Row],[MOB]]),IF(Raw_Data[[#This Row],[MOB]]&lt;6,"0-5 bulan",IF(Raw_Data[[#This Row],[MOB]]&lt;12,"6-11 bulan",IF(Raw_Data[[#This Row],[MOB]]&lt;24,"12-23 bulan","24+ bulan"))),"N/A")</f>
        <v>6-11 bulan</v>
      </c>
    </row>
    <row r="2536" spans="1:37" ht="14.25" customHeight="1" x14ac:dyDescent="0.45">
      <c r="A2536" t="s">
        <v>5752</v>
      </c>
      <c r="B2536" s="64">
        <v>46049</v>
      </c>
      <c r="C2536" s="1" t="str">
        <f t="shared" si="39"/>
        <v>January</v>
      </c>
      <c r="D2536" t="s">
        <v>2814</v>
      </c>
      <c r="E2536" t="s">
        <v>5753</v>
      </c>
      <c r="F2536">
        <v>37</v>
      </c>
      <c r="G2536" t="s">
        <v>51</v>
      </c>
      <c r="H2536" t="s">
        <v>52</v>
      </c>
      <c r="I2536" s="2">
        <v>3841000</v>
      </c>
      <c r="J2536" s="3">
        <f>Raw_Data[[#This Row],[cicilan_per_bulan]]/Raw_Data[[#This Row],[penghasilan_bulanan]]</f>
        <v>0.23137203853163238</v>
      </c>
      <c r="K2536" t="s">
        <v>188</v>
      </c>
      <c r="L2536" t="s">
        <v>154</v>
      </c>
      <c r="M2536" t="s">
        <v>290</v>
      </c>
      <c r="N2536" t="s">
        <v>291</v>
      </c>
      <c r="O2536" t="s">
        <v>292</v>
      </c>
      <c r="P2536" s="2">
        <v>36367000</v>
      </c>
      <c r="Q2536" s="2">
        <v>5455000</v>
      </c>
      <c r="R2536" t="str">
        <f>IF(Raw_Data[[#This Row],[persen_dp]]&lt;15%,"Low",IF(Raw_Data[[#This Row],[persen_dp]]&gt;25%,"High","Medium"))</f>
        <v>Medium</v>
      </c>
      <c r="S2536" s="3">
        <v>0.15</v>
      </c>
      <c r="T2536">
        <v>60</v>
      </c>
      <c r="U2536">
        <v>0.14499999999999999</v>
      </c>
      <c r="V2536" s="2">
        <v>888700</v>
      </c>
      <c r="W2536" s="2">
        <v>53323000</v>
      </c>
      <c r="X2536" t="str">
        <f>IF(OR(Raw_Data[[#This Row],[status_pembayaran]]="Macet",Raw_Data[[#This Row],[status_pembayaran]]="Kurang Lancar"),"Non Performing Loan","Performing")</f>
        <v>Performing</v>
      </c>
      <c r="Y2536" t="s">
        <v>47</v>
      </c>
      <c r="Z2536">
        <v>0</v>
      </c>
      <c r="AA2536">
        <v>0</v>
      </c>
      <c r="AB2536">
        <v>1</v>
      </c>
      <c r="AD2536">
        <f>IF(Raw_Data[[#This Row],[rasio]]&lt;0.2,1,IF(Raw_Data[[#This Row],[rasio]]&lt;0.3,2,IF(Raw_Data[[#This Row],[rasio]]&lt;0.4,3,4)))</f>
        <v>2</v>
      </c>
      <c r="AE2536">
        <f>IF(Raw_Data[[#This Row],[kategori_dp]]="High",1,IF(Raw_Data[[#This Row],[kategori_dp]]="Medium",2,3))</f>
        <v>2</v>
      </c>
      <c r="AF2536">
        <f>IF(Raw_Data[[#This Row],[tenor_bulan]]&lt;=24,1,IF(Raw_Data[[#This Row],[tenor_bulan]]&lt;=36,2,IF(Raw_Data[[#This Row],[tenor_bulan]]&lt;=48,3,4)))</f>
        <v>4</v>
      </c>
      <c r="AG2536">
        <f>IF(Raw_Data[[#This Row],[jumlah_kali_telat]]=0,0,IF(Raw_Data[[#This Row],[jumlah_kali_telat]]&lt;=2,2,4))</f>
        <v>0</v>
      </c>
      <c r="AH2536">
        <f>Raw_Data[[#This Row],[Skor_Rasio]]+Raw_Data[[#This Row],[Skor_DP]]+Raw_Data[[#This Row],[Skor_Tenor]]+Raw_Data[[#This Row],[Skor_Telat]]</f>
        <v>8</v>
      </c>
      <c r="AI2536" t="str">
        <f>IF(Raw_Data[[#This Row],[Risk_Score]]&lt;=6,"Low Risk",IF(Raw_Data[[#This Row],[Risk_Score]]&lt;=8,"Medium Risk","High Risk"))</f>
        <v>Medium Risk</v>
      </c>
      <c r="AJ2536">
        <f ca="1">IFERROR(DATEDIF(Raw_Data[[#This Row],[tanggal_pengajuan]],TODAY(),"m"),"N/A")</f>
        <v>8</v>
      </c>
      <c r="AK2536" t="str">
        <f ca="1">IF(ISNUMBER(Raw_Data[[#This Row],[MOB]]),IF(Raw_Data[[#This Row],[MOB]]&lt;6,"0-5 bulan",IF(Raw_Data[[#This Row],[MOB]]&lt;12,"6-11 bulan",IF(Raw_Data[[#This Row],[MOB]]&lt;24,"12-23 bulan","24+ bulan"))),"N/A")</f>
        <v>6-11 bulan</v>
      </c>
    </row>
    <row r="2537" spans="1:37" ht="14.25" customHeight="1" x14ac:dyDescent="0.45">
      <c r="A2537" t="s">
        <v>5754</v>
      </c>
      <c r="B2537" s="64">
        <v>46183</v>
      </c>
      <c r="C2537" s="1" t="str">
        <f t="shared" si="39"/>
        <v>June</v>
      </c>
      <c r="D2537" t="s">
        <v>5755</v>
      </c>
      <c r="E2537" t="s">
        <v>5756</v>
      </c>
      <c r="F2537">
        <v>49</v>
      </c>
      <c r="G2537" t="s">
        <v>40</v>
      </c>
      <c r="H2537" t="s">
        <v>41</v>
      </c>
      <c r="I2537" s="2">
        <v>4678000</v>
      </c>
      <c r="J2537" s="3">
        <f>Raw_Data[[#This Row],[cicilan_per_bulan]]/Raw_Data[[#This Row],[penghasilan_bulanan]]</f>
        <v>0.12592988456605386</v>
      </c>
      <c r="K2537" t="s">
        <v>145</v>
      </c>
      <c r="L2537" t="s">
        <v>146</v>
      </c>
      <c r="M2537" t="s">
        <v>44</v>
      </c>
      <c r="N2537" t="s">
        <v>163</v>
      </c>
      <c r="O2537" t="s">
        <v>46</v>
      </c>
      <c r="P2537" s="2">
        <v>29271000</v>
      </c>
      <c r="Q2537" s="2">
        <v>8781000</v>
      </c>
      <c r="R2537" t="str">
        <f>IF(Raw_Data[[#This Row],[persen_dp]]&lt;15%,"Low",IF(Raw_Data[[#This Row],[persen_dp]]&gt;25%,"High","Medium"))</f>
        <v>High</v>
      </c>
      <c r="S2537" s="3">
        <v>0.3</v>
      </c>
      <c r="T2537">
        <v>60</v>
      </c>
      <c r="U2537">
        <v>0.14499999999999999</v>
      </c>
      <c r="V2537" s="2">
        <v>589100</v>
      </c>
      <c r="W2537" s="2">
        <v>35344000</v>
      </c>
      <c r="X2537" t="str">
        <f>IF(OR(Raw_Data[[#This Row],[status_pembayaran]]="Macet",Raw_Data[[#This Row],[status_pembayaran]]="Kurang Lancar"),"Non Performing Loan","Performing")</f>
        <v>Non Performing Loan</v>
      </c>
      <c r="Y2537" t="s">
        <v>683</v>
      </c>
      <c r="Z2537">
        <v>109</v>
      </c>
      <c r="AA2537">
        <v>6</v>
      </c>
      <c r="AB2537">
        <v>5</v>
      </c>
      <c r="AD2537">
        <f>IF(Raw_Data[[#This Row],[rasio]]&lt;0.2,1,IF(Raw_Data[[#This Row],[rasio]]&lt;0.3,2,IF(Raw_Data[[#This Row],[rasio]]&lt;0.4,3,4)))</f>
        <v>1</v>
      </c>
      <c r="AE2537">
        <f>IF(Raw_Data[[#This Row],[kategori_dp]]="High",1,IF(Raw_Data[[#This Row],[kategori_dp]]="Medium",2,3))</f>
        <v>1</v>
      </c>
      <c r="AF2537">
        <f>IF(Raw_Data[[#This Row],[tenor_bulan]]&lt;=24,1,IF(Raw_Data[[#This Row],[tenor_bulan]]&lt;=36,2,IF(Raw_Data[[#This Row],[tenor_bulan]]&lt;=48,3,4)))</f>
        <v>4</v>
      </c>
      <c r="AG2537">
        <f>IF(Raw_Data[[#This Row],[jumlah_kali_telat]]=0,0,IF(Raw_Data[[#This Row],[jumlah_kali_telat]]&lt;=2,2,4))</f>
        <v>4</v>
      </c>
      <c r="AH2537">
        <f>Raw_Data[[#This Row],[Skor_Rasio]]+Raw_Data[[#This Row],[Skor_DP]]+Raw_Data[[#This Row],[Skor_Tenor]]+Raw_Data[[#This Row],[Skor_Telat]]</f>
        <v>10</v>
      </c>
      <c r="AI2537" t="str">
        <f>IF(Raw_Data[[#This Row],[Risk_Score]]&lt;=6,"Low Risk",IF(Raw_Data[[#This Row],[Risk_Score]]&lt;=8,"Medium Risk","High Risk"))</f>
        <v>High Risk</v>
      </c>
      <c r="AJ2537">
        <f ca="1">IFERROR(DATEDIF(Raw_Data[[#This Row],[tanggal_pengajuan]],TODAY(),"m"),"N/A")</f>
        <v>4</v>
      </c>
      <c r="AK2537" t="str">
        <f ca="1">IF(ISNUMBER(Raw_Data[[#This Row],[MOB]]),IF(Raw_Data[[#This Row],[MOB]]&lt;6,"0-5 bulan",IF(Raw_Data[[#This Row],[MOB]]&lt;12,"6-11 bulan",IF(Raw_Data[[#This Row],[MOB]]&lt;24,"12-23 bulan","24+ bulan"))),"N/A")</f>
        <v>0-5 bulan</v>
      </c>
    </row>
    <row r="2538" spans="1:37" ht="14.25" customHeight="1" x14ac:dyDescent="0.45">
      <c r="A2538" t="s">
        <v>5757</v>
      </c>
      <c r="B2538" s="64">
        <v>46085</v>
      </c>
      <c r="C2538" s="1" t="str">
        <f t="shared" si="39"/>
        <v>March</v>
      </c>
      <c r="D2538" t="s">
        <v>1847</v>
      </c>
      <c r="E2538" t="s">
        <v>5758</v>
      </c>
      <c r="F2538">
        <v>46</v>
      </c>
      <c r="G2538" t="s">
        <v>51</v>
      </c>
      <c r="H2538" t="s">
        <v>52</v>
      </c>
      <c r="I2538" s="2">
        <v>13223000</v>
      </c>
      <c r="J2538" s="3">
        <f>Raw_Data[[#This Row],[cicilan_per_bulan]]/Raw_Data[[#This Row],[penghasilan_bulanan]]</f>
        <v>8.7279739847235874E-2</v>
      </c>
      <c r="K2538" t="s">
        <v>268</v>
      </c>
      <c r="L2538" t="s">
        <v>110</v>
      </c>
      <c r="M2538" t="s">
        <v>249</v>
      </c>
      <c r="N2538" t="s">
        <v>250</v>
      </c>
      <c r="O2538" t="s">
        <v>57</v>
      </c>
      <c r="P2538" s="2">
        <v>16128000</v>
      </c>
      <c r="Q2538" s="2">
        <v>4032000</v>
      </c>
      <c r="R2538" t="str">
        <f>IF(Raw_Data[[#This Row],[persen_dp]]&lt;15%,"Low",IF(Raw_Data[[#This Row],[persen_dp]]&gt;25%,"High","Medium"))</f>
        <v>Medium</v>
      </c>
      <c r="S2538" s="3">
        <v>0.25</v>
      </c>
      <c r="T2538">
        <v>12</v>
      </c>
      <c r="U2538">
        <v>0.14499999999999999</v>
      </c>
      <c r="V2538" s="2">
        <v>1154100</v>
      </c>
      <c r="W2538" s="2">
        <v>13850000</v>
      </c>
      <c r="X2538" t="str">
        <f>IF(OR(Raw_Data[[#This Row],[status_pembayaran]]="Macet",Raw_Data[[#This Row],[status_pembayaran]]="Kurang Lancar"),"Non Performing Loan","Performing")</f>
        <v>Performing</v>
      </c>
      <c r="Y2538" t="s">
        <v>47</v>
      </c>
      <c r="Z2538">
        <v>0</v>
      </c>
      <c r="AA2538">
        <v>0</v>
      </c>
      <c r="AB2538">
        <v>1</v>
      </c>
      <c r="AC2538" t="s">
        <v>137</v>
      </c>
      <c r="AD2538">
        <f>IF(Raw_Data[[#This Row],[rasio]]&lt;0.2,1,IF(Raw_Data[[#This Row],[rasio]]&lt;0.3,2,IF(Raw_Data[[#This Row],[rasio]]&lt;0.4,3,4)))</f>
        <v>1</v>
      </c>
      <c r="AE2538">
        <f>IF(Raw_Data[[#This Row],[kategori_dp]]="High",1,IF(Raw_Data[[#This Row],[kategori_dp]]="Medium",2,3))</f>
        <v>2</v>
      </c>
      <c r="AF2538">
        <f>IF(Raw_Data[[#This Row],[tenor_bulan]]&lt;=24,1,IF(Raw_Data[[#This Row],[tenor_bulan]]&lt;=36,2,IF(Raw_Data[[#This Row],[tenor_bulan]]&lt;=48,3,4)))</f>
        <v>1</v>
      </c>
      <c r="AG2538">
        <f>IF(Raw_Data[[#This Row],[jumlah_kali_telat]]=0,0,IF(Raw_Data[[#This Row],[jumlah_kali_telat]]&lt;=2,2,4))</f>
        <v>0</v>
      </c>
      <c r="AH2538">
        <f>Raw_Data[[#This Row],[Skor_Rasio]]+Raw_Data[[#This Row],[Skor_DP]]+Raw_Data[[#This Row],[Skor_Tenor]]+Raw_Data[[#This Row],[Skor_Telat]]</f>
        <v>4</v>
      </c>
      <c r="AI2538" t="str">
        <f>IF(Raw_Data[[#This Row],[Risk_Score]]&lt;=6,"Low Risk",IF(Raw_Data[[#This Row],[Risk_Score]]&lt;=8,"Medium Risk","High Risk"))</f>
        <v>Low Risk</v>
      </c>
      <c r="AJ2538">
        <f ca="1">IFERROR(DATEDIF(Raw_Data[[#This Row],[tanggal_pengajuan]],TODAY(),"m"),"N/A")</f>
        <v>7</v>
      </c>
      <c r="AK2538" t="str">
        <f ca="1">IF(ISNUMBER(Raw_Data[[#This Row],[MOB]]),IF(Raw_Data[[#This Row],[MOB]]&lt;6,"0-5 bulan",IF(Raw_Data[[#This Row],[MOB]]&lt;12,"6-11 bulan",IF(Raw_Data[[#This Row],[MOB]]&lt;24,"12-23 bulan","24+ bulan"))),"N/A")</f>
        <v>6-11 bulan</v>
      </c>
    </row>
    <row r="2539" spans="1:37" ht="14.25" customHeight="1" x14ac:dyDescent="0.45">
      <c r="A2539" t="s">
        <v>5759</v>
      </c>
      <c r="B2539" s="64">
        <v>46044</v>
      </c>
      <c r="C2539" s="1" t="str">
        <f t="shared" si="39"/>
        <v>January</v>
      </c>
      <c r="D2539" t="s">
        <v>685</v>
      </c>
      <c r="E2539" t="s">
        <v>5760</v>
      </c>
      <c r="F2539">
        <v>51</v>
      </c>
      <c r="G2539" t="s">
        <v>40</v>
      </c>
      <c r="H2539" t="s">
        <v>52</v>
      </c>
      <c r="I2539" s="2">
        <v>4803000</v>
      </c>
      <c r="J2539" s="3">
        <f>Raw_Data[[#This Row],[cicilan_per_bulan]]/Raw_Data[[#This Row],[penghasilan_bulanan]]</f>
        <v>0.3224651259629398</v>
      </c>
      <c r="K2539" t="s">
        <v>286</v>
      </c>
      <c r="L2539" t="s">
        <v>154</v>
      </c>
      <c r="M2539" t="s">
        <v>55</v>
      </c>
      <c r="N2539" t="s">
        <v>221</v>
      </c>
      <c r="O2539" t="s">
        <v>159</v>
      </c>
      <c r="P2539" s="2">
        <v>41165000</v>
      </c>
      <c r="Q2539" s="2">
        <v>12350000</v>
      </c>
      <c r="R2539" t="str">
        <f>IF(Raw_Data[[#This Row],[persen_dp]]&lt;15%,"Low",IF(Raw_Data[[#This Row],[persen_dp]]&gt;25%,"High","Medium"))</f>
        <v>High</v>
      </c>
      <c r="S2539" s="3">
        <v>0.3</v>
      </c>
      <c r="T2539">
        <v>24</v>
      </c>
      <c r="U2539">
        <v>0.14499999999999999</v>
      </c>
      <c r="V2539" s="2">
        <v>1548800</v>
      </c>
      <c r="W2539" s="2">
        <v>37172000</v>
      </c>
      <c r="X2539" t="str">
        <f>IF(OR(Raw_Data[[#This Row],[status_pembayaran]]="Macet",Raw_Data[[#This Row],[status_pembayaran]]="Kurang Lancar"),"Non Performing Loan","Performing")</f>
        <v>Performing</v>
      </c>
      <c r="Y2539" t="s">
        <v>47</v>
      </c>
      <c r="Z2539">
        <v>0</v>
      </c>
      <c r="AA2539">
        <v>0</v>
      </c>
      <c r="AB2539">
        <v>1</v>
      </c>
      <c r="AD2539">
        <f>IF(Raw_Data[[#This Row],[rasio]]&lt;0.2,1,IF(Raw_Data[[#This Row],[rasio]]&lt;0.3,2,IF(Raw_Data[[#This Row],[rasio]]&lt;0.4,3,4)))</f>
        <v>3</v>
      </c>
      <c r="AE2539">
        <f>IF(Raw_Data[[#This Row],[kategori_dp]]="High",1,IF(Raw_Data[[#This Row],[kategori_dp]]="Medium",2,3))</f>
        <v>1</v>
      </c>
      <c r="AF2539">
        <f>IF(Raw_Data[[#This Row],[tenor_bulan]]&lt;=24,1,IF(Raw_Data[[#This Row],[tenor_bulan]]&lt;=36,2,IF(Raw_Data[[#This Row],[tenor_bulan]]&lt;=48,3,4)))</f>
        <v>1</v>
      </c>
      <c r="AG2539">
        <f>IF(Raw_Data[[#This Row],[jumlah_kali_telat]]=0,0,IF(Raw_Data[[#This Row],[jumlah_kali_telat]]&lt;=2,2,4))</f>
        <v>0</v>
      </c>
      <c r="AH2539">
        <f>Raw_Data[[#This Row],[Skor_Rasio]]+Raw_Data[[#This Row],[Skor_DP]]+Raw_Data[[#This Row],[Skor_Tenor]]+Raw_Data[[#This Row],[Skor_Telat]]</f>
        <v>5</v>
      </c>
      <c r="AI2539" t="str">
        <f>IF(Raw_Data[[#This Row],[Risk_Score]]&lt;=6,"Low Risk",IF(Raw_Data[[#This Row],[Risk_Score]]&lt;=8,"Medium Risk","High Risk"))</f>
        <v>Low Risk</v>
      </c>
      <c r="AJ2539">
        <f ca="1">IFERROR(DATEDIF(Raw_Data[[#This Row],[tanggal_pengajuan]],TODAY(),"m"),"N/A")</f>
        <v>9</v>
      </c>
      <c r="AK2539" t="str">
        <f ca="1">IF(ISNUMBER(Raw_Data[[#This Row],[MOB]]),IF(Raw_Data[[#This Row],[MOB]]&lt;6,"0-5 bulan",IF(Raw_Data[[#This Row],[MOB]]&lt;12,"6-11 bulan",IF(Raw_Data[[#This Row],[MOB]]&lt;24,"12-23 bulan","24+ bulan"))),"N/A")</f>
        <v>6-11 bulan</v>
      </c>
    </row>
    <row r="2540" spans="1:37" ht="14.25" customHeight="1" x14ac:dyDescent="0.45">
      <c r="A2540" t="s">
        <v>5761</v>
      </c>
      <c r="B2540" s="64">
        <v>46052</v>
      </c>
      <c r="C2540" s="1" t="str">
        <f t="shared" si="39"/>
        <v>January</v>
      </c>
      <c r="D2540" t="s">
        <v>707</v>
      </c>
      <c r="E2540" t="s">
        <v>5762</v>
      </c>
      <c r="F2540">
        <v>24</v>
      </c>
      <c r="G2540" t="s">
        <v>51</v>
      </c>
      <c r="H2540" t="s">
        <v>108</v>
      </c>
      <c r="I2540" s="2">
        <v>4357000</v>
      </c>
      <c r="J2540" s="3">
        <f>Raw_Data[[#This Row],[cicilan_per_bulan]]/Raw_Data[[#This Row],[penghasilan_bulanan]]</f>
        <v>0.53807665825109019</v>
      </c>
      <c r="K2540" t="s">
        <v>114</v>
      </c>
      <c r="L2540" t="s">
        <v>115</v>
      </c>
      <c r="M2540" t="s">
        <v>44</v>
      </c>
      <c r="N2540" t="s">
        <v>163</v>
      </c>
      <c r="O2540" t="s">
        <v>46</v>
      </c>
      <c r="P2540" s="2">
        <v>30713000</v>
      </c>
      <c r="Q2540" s="2">
        <v>6143000</v>
      </c>
      <c r="R2540" t="str">
        <f>IF(Raw_Data[[#This Row],[persen_dp]]&lt;15%,"Low",IF(Raw_Data[[#This Row],[persen_dp]]&gt;25%,"High","Medium"))</f>
        <v>Medium</v>
      </c>
      <c r="S2540" s="3">
        <v>0.2</v>
      </c>
      <c r="T2540">
        <v>12</v>
      </c>
      <c r="U2540">
        <v>0.14499999999999999</v>
      </c>
      <c r="V2540" s="2">
        <v>2344400</v>
      </c>
      <c r="W2540" s="2">
        <v>28132000</v>
      </c>
      <c r="X2540" t="str">
        <f>IF(OR(Raw_Data[[#This Row],[status_pembayaran]]="Macet",Raw_Data[[#This Row],[status_pembayaran]]="Kurang Lancar"),"Non Performing Loan","Performing")</f>
        <v>Performing</v>
      </c>
      <c r="Y2540" t="s">
        <v>47</v>
      </c>
      <c r="Z2540">
        <v>0</v>
      </c>
      <c r="AA2540">
        <v>0</v>
      </c>
      <c r="AB2540">
        <v>1</v>
      </c>
      <c r="AD2540">
        <f>IF(Raw_Data[[#This Row],[rasio]]&lt;0.2,1,IF(Raw_Data[[#This Row],[rasio]]&lt;0.3,2,IF(Raw_Data[[#This Row],[rasio]]&lt;0.4,3,4)))</f>
        <v>4</v>
      </c>
      <c r="AE2540">
        <f>IF(Raw_Data[[#This Row],[kategori_dp]]="High",1,IF(Raw_Data[[#This Row],[kategori_dp]]="Medium",2,3))</f>
        <v>2</v>
      </c>
      <c r="AF2540">
        <f>IF(Raw_Data[[#This Row],[tenor_bulan]]&lt;=24,1,IF(Raw_Data[[#This Row],[tenor_bulan]]&lt;=36,2,IF(Raw_Data[[#This Row],[tenor_bulan]]&lt;=48,3,4)))</f>
        <v>1</v>
      </c>
      <c r="AG2540">
        <f>IF(Raw_Data[[#This Row],[jumlah_kali_telat]]=0,0,IF(Raw_Data[[#This Row],[jumlah_kali_telat]]&lt;=2,2,4))</f>
        <v>0</v>
      </c>
      <c r="AH2540">
        <f>Raw_Data[[#This Row],[Skor_Rasio]]+Raw_Data[[#This Row],[Skor_DP]]+Raw_Data[[#This Row],[Skor_Tenor]]+Raw_Data[[#This Row],[Skor_Telat]]</f>
        <v>7</v>
      </c>
      <c r="AI2540" t="str">
        <f>IF(Raw_Data[[#This Row],[Risk_Score]]&lt;=6,"Low Risk",IF(Raw_Data[[#This Row],[Risk_Score]]&lt;=8,"Medium Risk","High Risk"))</f>
        <v>Medium Risk</v>
      </c>
      <c r="AJ2540">
        <f ca="1">IFERROR(DATEDIF(Raw_Data[[#This Row],[tanggal_pengajuan]],TODAY(),"m"),"N/A")</f>
        <v>8</v>
      </c>
      <c r="AK2540" t="str">
        <f ca="1">IF(ISNUMBER(Raw_Data[[#This Row],[MOB]]),IF(Raw_Data[[#This Row],[MOB]]&lt;6,"0-5 bulan",IF(Raw_Data[[#This Row],[MOB]]&lt;12,"6-11 bulan",IF(Raw_Data[[#This Row],[MOB]]&lt;24,"12-23 bulan","24+ bulan"))),"N/A")</f>
        <v>6-11 bulan</v>
      </c>
    </row>
    <row r="2541" spans="1:37" ht="14.25" customHeight="1" x14ac:dyDescent="0.45">
      <c r="A2541" t="s">
        <v>5763</v>
      </c>
      <c r="B2541" s="64">
        <v>46130</v>
      </c>
      <c r="C2541" s="1" t="str">
        <f t="shared" si="39"/>
        <v>April</v>
      </c>
      <c r="D2541" t="s">
        <v>2028</v>
      </c>
      <c r="E2541" t="s">
        <v>5764</v>
      </c>
      <c r="F2541">
        <v>29</v>
      </c>
      <c r="G2541" t="s">
        <v>51</v>
      </c>
      <c r="H2541" t="s">
        <v>90</v>
      </c>
      <c r="I2541" s="2">
        <v>5486000</v>
      </c>
      <c r="J2541" s="3">
        <f>Raw_Data[[#This Row],[cicilan_per_bulan]]/Raw_Data[[#This Row],[penghasilan_bulanan]]</f>
        <v>0.21352533722201969</v>
      </c>
      <c r="K2541" t="s">
        <v>177</v>
      </c>
      <c r="L2541" t="s">
        <v>154</v>
      </c>
      <c r="M2541" t="s">
        <v>44</v>
      </c>
      <c r="N2541" t="s">
        <v>83</v>
      </c>
      <c r="O2541" t="s">
        <v>57</v>
      </c>
      <c r="P2541" s="2">
        <v>18888000</v>
      </c>
      <c r="Q2541" s="2">
        <v>6611000</v>
      </c>
      <c r="R2541" t="str">
        <f>IF(Raw_Data[[#This Row],[persen_dp]]&lt;15%,"Low",IF(Raw_Data[[#This Row],[persen_dp]]&gt;25%,"High","Medium"))</f>
        <v>High</v>
      </c>
      <c r="S2541" s="3">
        <v>0.35</v>
      </c>
      <c r="T2541">
        <v>12</v>
      </c>
      <c r="U2541">
        <v>0.14499999999999999</v>
      </c>
      <c r="V2541" s="2">
        <v>1171400</v>
      </c>
      <c r="W2541" s="2">
        <v>14057000</v>
      </c>
      <c r="X2541" t="str">
        <f>IF(OR(Raw_Data[[#This Row],[status_pembayaran]]="Macet",Raw_Data[[#This Row],[status_pembayaran]]="Kurang Lancar"),"Non Performing Loan","Performing")</f>
        <v>Performing</v>
      </c>
      <c r="Y2541" t="s">
        <v>47</v>
      </c>
      <c r="Z2541">
        <v>0</v>
      </c>
      <c r="AA2541">
        <v>0</v>
      </c>
      <c r="AB2541">
        <v>1</v>
      </c>
      <c r="AC2541" t="s">
        <v>66</v>
      </c>
      <c r="AD2541">
        <f>IF(Raw_Data[[#This Row],[rasio]]&lt;0.2,1,IF(Raw_Data[[#This Row],[rasio]]&lt;0.3,2,IF(Raw_Data[[#This Row],[rasio]]&lt;0.4,3,4)))</f>
        <v>2</v>
      </c>
      <c r="AE2541">
        <f>IF(Raw_Data[[#This Row],[kategori_dp]]="High",1,IF(Raw_Data[[#This Row],[kategori_dp]]="Medium",2,3))</f>
        <v>1</v>
      </c>
      <c r="AF2541">
        <f>IF(Raw_Data[[#This Row],[tenor_bulan]]&lt;=24,1,IF(Raw_Data[[#This Row],[tenor_bulan]]&lt;=36,2,IF(Raw_Data[[#This Row],[tenor_bulan]]&lt;=48,3,4)))</f>
        <v>1</v>
      </c>
      <c r="AG2541">
        <f>IF(Raw_Data[[#This Row],[jumlah_kali_telat]]=0,0,IF(Raw_Data[[#This Row],[jumlah_kali_telat]]&lt;=2,2,4))</f>
        <v>0</v>
      </c>
      <c r="AH2541">
        <f>Raw_Data[[#This Row],[Skor_Rasio]]+Raw_Data[[#This Row],[Skor_DP]]+Raw_Data[[#This Row],[Skor_Tenor]]+Raw_Data[[#This Row],[Skor_Telat]]</f>
        <v>4</v>
      </c>
      <c r="AI2541" t="str">
        <f>IF(Raw_Data[[#This Row],[Risk_Score]]&lt;=6,"Low Risk",IF(Raw_Data[[#This Row],[Risk_Score]]&lt;=8,"Medium Risk","High Risk"))</f>
        <v>Low Risk</v>
      </c>
      <c r="AJ2541">
        <f ca="1">IFERROR(DATEDIF(Raw_Data[[#This Row],[tanggal_pengajuan]],TODAY(),"m"),"N/A")</f>
        <v>6</v>
      </c>
      <c r="AK2541" t="str">
        <f ca="1">IF(ISNUMBER(Raw_Data[[#This Row],[MOB]]),IF(Raw_Data[[#This Row],[MOB]]&lt;6,"0-5 bulan",IF(Raw_Data[[#This Row],[MOB]]&lt;12,"6-11 bulan",IF(Raw_Data[[#This Row],[MOB]]&lt;24,"12-23 bulan","24+ bulan"))),"N/A")</f>
        <v>6-11 bulan</v>
      </c>
    </row>
    <row r="2542" spans="1:37" ht="14.25" customHeight="1" x14ac:dyDescent="0.45">
      <c r="A2542" t="s">
        <v>5765</v>
      </c>
      <c r="B2542" s="64">
        <v>46033</v>
      </c>
      <c r="C2542" s="1" t="str">
        <f t="shared" si="39"/>
        <v>January</v>
      </c>
      <c r="D2542" t="s">
        <v>2821</v>
      </c>
      <c r="E2542" t="s">
        <v>5766</v>
      </c>
      <c r="F2542">
        <v>37</v>
      </c>
      <c r="G2542" t="s">
        <v>40</v>
      </c>
      <c r="H2542" t="s">
        <v>62</v>
      </c>
      <c r="I2542" s="2">
        <v>3367000</v>
      </c>
      <c r="J2542" s="3">
        <f>Raw_Data[[#This Row],[cicilan_per_bulan]]/Raw_Data[[#This Row],[penghasilan_bulanan]]</f>
        <v>0.35111375111375109</v>
      </c>
      <c r="K2542" t="s">
        <v>81</v>
      </c>
      <c r="L2542" t="s">
        <v>82</v>
      </c>
      <c r="M2542" t="s">
        <v>55</v>
      </c>
      <c r="N2542" t="s">
        <v>231</v>
      </c>
      <c r="O2542" t="s">
        <v>232</v>
      </c>
      <c r="P2542" s="2">
        <v>37073000</v>
      </c>
      <c r="Q2542" s="2">
        <v>7415000</v>
      </c>
      <c r="R2542" t="str">
        <f>IF(Raw_Data[[#This Row],[persen_dp]]&lt;15%,"Low",IF(Raw_Data[[#This Row],[persen_dp]]&gt;25%,"High","Medium"))</f>
        <v>Medium</v>
      </c>
      <c r="S2542" s="3">
        <v>0.2</v>
      </c>
      <c r="T2542">
        <v>36</v>
      </c>
      <c r="U2542">
        <v>0.14499999999999999</v>
      </c>
      <c r="V2542" s="2">
        <v>1182200</v>
      </c>
      <c r="W2542" s="2">
        <v>42559000</v>
      </c>
      <c r="X2542" t="str">
        <f>IF(OR(Raw_Data[[#This Row],[status_pembayaran]]="Macet",Raw_Data[[#This Row],[status_pembayaran]]="Kurang Lancar"),"Non Performing Loan","Performing")</f>
        <v>Performing</v>
      </c>
      <c r="Y2542" t="s">
        <v>47</v>
      </c>
      <c r="Z2542">
        <v>0</v>
      </c>
      <c r="AA2542">
        <v>0</v>
      </c>
      <c r="AB2542">
        <v>1</v>
      </c>
      <c r="AD2542">
        <f>IF(Raw_Data[[#This Row],[rasio]]&lt;0.2,1,IF(Raw_Data[[#This Row],[rasio]]&lt;0.3,2,IF(Raw_Data[[#This Row],[rasio]]&lt;0.4,3,4)))</f>
        <v>3</v>
      </c>
      <c r="AE2542">
        <f>IF(Raw_Data[[#This Row],[kategori_dp]]="High",1,IF(Raw_Data[[#This Row],[kategori_dp]]="Medium",2,3))</f>
        <v>2</v>
      </c>
      <c r="AF2542">
        <f>IF(Raw_Data[[#This Row],[tenor_bulan]]&lt;=24,1,IF(Raw_Data[[#This Row],[tenor_bulan]]&lt;=36,2,IF(Raw_Data[[#This Row],[tenor_bulan]]&lt;=48,3,4)))</f>
        <v>2</v>
      </c>
      <c r="AG2542">
        <f>IF(Raw_Data[[#This Row],[jumlah_kali_telat]]=0,0,IF(Raw_Data[[#This Row],[jumlah_kali_telat]]&lt;=2,2,4))</f>
        <v>0</v>
      </c>
      <c r="AH2542">
        <f>Raw_Data[[#This Row],[Skor_Rasio]]+Raw_Data[[#This Row],[Skor_DP]]+Raw_Data[[#This Row],[Skor_Tenor]]+Raw_Data[[#This Row],[Skor_Telat]]</f>
        <v>7</v>
      </c>
      <c r="AI2542" t="str">
        <f>IF(Raw_Data[[#This Row],[Risk_Score]]&lt;=6,"Low Risk",IF(Raw_Data[[#This Row],[Risk_Score]]&lt;=8,"Medium Risk","High Risk"))</f>
        <v>Medium Risk</v>
      </c>
      <c r="AJ2542">
        <f ca="1">IFERROR(DATEDIF(Raw_Data[[#This Row],[tanggal_pengajuan]],TODAY(),"m"),"N/A")</f>
        <v>9</v>
      </c>
      <c r="AK2542" t="str">
        <f ca="1">IF(ISNUMBER(Raw_Data[[#This Row],[MOB]]),IF(Raw_Data[[#This Row],[MOB]]&lt;6,"0-5 bulan",IF(Raw_Data[[#This Row],[MOB]]&lt;12,"6-11 bulan",IF(Raw_Data[[#This Row],[MOB]]&lt;24,"12-23 bulan","24+ bulan"))),"N/A")</f>
        <v>6-11 bulan</v>
      </c>
    </row>
    <row r="2543" spans="1:37" ht="14.25" customHeight="1" x14ac:dyDescent="0.45">
      <c r="A2543" t="s">
        <v>5767</v>
      </c>
      <c r="B2543" s="64">
        <v>46122</v>
      </c>
      <c r="C2543" s="1" t="str">
        <f t="shared" si="39"/>
        <v>April</v>
      </c>
      <c r="D2543" t="s">
        <v>845</v>
      </c>
      <c r="E2543" t="s">
        <v>5768</v>
      </c>
      <c r="F2543">
        <v>32</v>
      </c>
      <c r="G2543" t="s">
        <v>40</v>
      </c>
      <c r="H2543" t="s">
        <v>108</v>
      </c>
      <c r="I2543" s="2">
        <v>5514000</v>
      </c>
      <c r="J2543" s="3">
        <f>Raw_Data[[#This Row],[cicilan_per_bulan]]/Raw_Data[[#This Row],[penghasilan_bulanan]]</f>
        <v>0.142183532825535</v>
      </c>
      <c r="K2543" t="s">
        <v>91</v>
      </c>
      <c r="L2543" t="s">
        <v>92</v>
      </c>
      <c r="M2543" t="s">
        <v>290</v>
      </c>
      <c r="N2543" t="s">
        <v>291</v>
      </c>
      <c r="O2543" t="s">
        <v>292</v>
      </c>
      <c r="P2543" s="2">
        <v>36361000</v>
      </c>
      <c r="Q2543" s="2">
        <v>9090000</v>
      </c>
      <c r="R2543" t="str">
        <f>IF(Raw_Data[[#This Row],[persen_dp]]&lt;15%,"Low",IF(Raw_Data[[#This Row],[persen_dp]]&gt;25%,"High","Medium"))</f>
        <v>Medium</v>
      </c>
      <c r="S2543" s="3">
        <v>0.25</v>
      </c>
      <c r="T2543">
        <v>60</v>
      </c>
      <c r="U2543">
        <v>0.14499999999999999</v>
      </c>
      <c r="V2543" s="2">
        <v>784000</v>
      </c>
      <c r="W2543" s="2">
        <v>47043000</v>
      </c>
      <c r="X2543" t="str">
        <f>IF(OR(Raw_Data[[#This Row],[status_pembayaran]]="Macet",Raw_Data[[#This Row],[status_pembayaran]]="Kurang Lancar"),"Non Performing Loan","Performing")</f>
        <v>Performing</v>
      </c>
      <c r="Y2543" t="s">
        <v>47</v>
      </c>
      <c r="Z2543">
        <v>0</v>
      </c>
      <c r="AA2543">
        <v>0</v>
      </c>
      <c r="AB2543">
        <v>1</v>
      </c>
      <c r="AC2543" t="s">
        <v>58</v>
      </c>
      <c r="AD2543">
        <f>IF(Raw_Data[[#This Row],[rasio]]&lt;0.2,1,IF(Raw_Data[[#This Row],[rasio]]&lt;0.3,2,IF(Raw_Data[[#This Row],[rasio]]&lt;0.4,3,4)))</f>
        <v>1</v>
      </c>
      <c r="AE2543">
        <f>IF(Raw_Data[[#This Row],[kategori_dp]]="High",1,IF(Raw_Data[[#This Row],[kategori_dp]]="Medium",2,3))</f>
        <v>2</v>
      </c>
      <c r="AF2543">
        <f>IF(Raw_Data[[#This Row],[tenor_bulan]]&lt;=24,1,IF(Raw_Data[[#This Row],[tenor_bulan]]&lt;=36,2,IF(Raw_Data[[#This Row],[tenor_bulan]]&lt;=48,3,4)))</f>
        <v>4</v>
      </c>
      <c r="AG2543">
        <f>IF(Raw_Data[[#This Row],[jumlah_kali_telat]]=0,0,IF(Raw_Data[[#This Row],[jumlah_kali_telat]]&lt;=2,2,4))</f>
        <v>0</v>
      </c>
      <c r="AH2543">
        <f>Raw_Data[[#This Row],[Skor_Rasio]]+Raw_Data[[#This Row],[Skor_DP]]+Raw_Data[[#This Row],[Skor_Tenor]]+Raw_Data[[#This Row],[Skor_Telat]]</f>
        <v>7</v>
      </c>
      <c r="AI2543" t="str">
        <f>IF(Raw_Data[[#This Row],[Risk_Score]]&lt;=6,"Low Risk",IF(Raw_Data[[#This Row],[Risk_Score]]&lt;=8,"Medium Risk","High Risk"))</f>
        <v>Medium Risk</v>
      </c>
      <c r="AJ2543">
        <f ca="1">IFERROR(DATEDIF(Raw_Data[[#This Row],[tanggal_pengajuan]],TODAY(),"m"),"N/A")</f>
        <v>6</v>
      </c>
      <c r="AK2543" t="str">
        <f ca="1">IF(ISNUMBER(Raw_Data[[#This Row],[MOB]]),IF(Raw_Data[[#This Row],[MOB]]&lt;6,"0-5 bulan",IF(Raw_Data[[#This Row],[MOB]]&lt;12,"6-11 bulan",IF(Raw_Data[[#This Row],[MOB]]&lt;24,"12-23 bulan","24+ bulan"))),"N/A")</f>
        <v>6-11 bulan</v>
      </c>
    </row>
    <row r="2544" spans="1:37" ht="14.25" customHeight="1" x14ac:dyDescent="0.45">
      <c r="A2544" t="s">
        <v>5769</v>
      </c>
      <c r="B2544" s="64">
        <v>46184</v>
      </c>
      <c r="C2544" s="1" t="str">
        <f t="shared" si="39"/>
        <v>June</v>
      </c>
      <c r="D2544" t="s">
        <v>1156</v>
      </c>
      <c r="E2544" t="s">
        <v>5770</v>
      </c>
      <c r="F2544">
        <v>50</v>
      </c>
      <c r="G2544" t="s">
        <v>40</v>
      </c>
      <c r="H2544" t="s">
        <v>108</v>
      </c>
      <c r="I2544" s="2">
        <v>5287000</v>
      </c>
      <c r="J2544" s="3">
        <f>Raw_Data[[#This Row],[cicilan_per_bulan]]/Raw_Data[[#This Row],[penghasilan_bulanan]]</f>
        <v>0.27783241914128998</v>
      </c>
      <c r="K2544" t="s">
        <v>114</v>
      </c>
      <c r="L2544" t="s">
        <v>115</v>
      </c>
      <c r="M2544" t="s">
        <v>44</v>
      </c>
      <c r="N2544" t="s">
        <v>45</v>
      </c>
      <c r="O2544" t="s">
        <v>46</v>
      </c>
      <c r="P2544" s="2">
        <v>25658000</v>
      </c>
      <c r="Q2544" s="2">
        <v>10263000</v>
      </c>
      <c r="R2544" t="str">
        <f>IF(Raw_Data[[#This Row],[persen_dp]]&lt;15%,"Low",IF(Raw_Data[[#This Row],[persen_dp]]&gt;25%,"High","Medium"))</f>
        <v>High</v>
      </c>
      <c r="S2544" s="3">
        <v>0.4</v>
      </c>
      <c r="T2544">
        <v>12</v>
      </c>
      <c r="U2544">
        <v>0.14499999999999999</v>
      </c>
      <c r="V2544" s="2">
        <v>1468900</v>
      </c>
      <c r="W2544" s="2">
        <v>17627000</v>
      </c>
      <c r="X2544" t="str">
        <f>IF(OR(Raw_Data[[#This Row],[status_pembayaran]]="Macet",Raw_Data[[#This Row],[status_pembayaran]]="Kurang Lancar"),"Non Performing Loan","Performing")</f>
        <v>Performing</v>
      </c>
      <c r="Y2544" t="s">
        <v>47</v>
      </c>
      <c r="Z2544">
        <v>0</v>
      </c>
      <c r="AA2544">
        <v>0</v>
      </c>
      <c r="AB2544">
        <v>1</v>
      </c>
      <c r="AC2544" t="s">
        <v>58</v>
      </c>
      <c r="AD2544">
        <f>IF(Raw_Data[[#This Row],[rasio]]&lt;0.2,1,IF(Raw_Data[[#This Row],[rasio]]&lt;0.3,2,IF(Raw_Data[[#This Row],[rasio]]&lt;0.4,3,4)))</f>
        <v>2</v>
      </c>
      <c r="AE2544">
        <f>IF(Raw_Data[[#This Row],[kategori_dp]]="High",1,IF(Raw_Data[[#This Row],[kategori_dp]]="Medium",2,3))</f>
        <v>1</v>
      </c>
      <c r="AF2544">
        <f>IF(Raw_Data[[#This Row],[tenor_bulan]]&lt;=24,1,IF(Raw_Data[[#This Row],[tenor_bulan]]&lt;=36,2,IF(Raw_Data[[#This Row],[tenor_bulan]]&lt;=48,3,4)))</f>
        <v>1</v>
      </c>
      <c r="AG2544">
        <f>IF(Raw_Data[[#This Row],[jumlah_kali_telat]]=0,0,IF(Raw_Data[[#This Row],[jumlah_kali_telat]]&lt;=2,2,4))</f>
        <v>0</v>
      </c>
      <c r="AH2544">
        <f>Raw_Data[[#This Row],[Skor_Rasio]]+Raw_Data[[#This Row],[Skor_DP]]+Raw_Data[[#This Row],[Skor_Tenor]]+Raw_Data[[#This Row],[Skor_Telat]]</f>
        <v>4</v>
      </c>
      <c r="AI2544" t="str">
        <f>IF(Raw_Data[[#This Row],[Risk_Score]]&lt;=6,"Low Risk",IF(Raw_Data[[#This Row],[Risk_Score]]&lt;=8,"Medium Risk","High Risk"))</f>
        <v>Low Risk</v>
      </c>
      <c r="AJ2544">
        <f ca="1">IFERROR(DATEDIF(Raw_Data[[#This Row],[tanggal_pengajuan]],TODAY(),"m"),"N/A")</f>
        <v>4</v>
      </c>
      <c r="AK2544" t="str">
        <f ca="1">IF(ISNUMBER(Raw_Data[[#This Row],[MOB]]),IF(Raw_Data[[#This Row],[MOB]]&lt;6,"0-5 bulan",IF(Raw_Data[[#This Row],[MOB]]&lt;12,"6-11 bulan",IF(Raw_Data[[#This Row],[MOB]]&lt;24,"12-23 bulan","24+ bulan"))),"N/A")</f>
        <v>0-5 bulan</v>
      </c>
    </row>
    <row r="2545" spans="1:37" ht="14.25" customHeight="1" x14ac:dyDescent="0.45">
      <c r="A2545" t="s">
        <v>5771</v>
      </c>
      <c r="B2545" s="64">
        <v>46057</v>
      </c>
      <c r="C2545" s="1" t="str">
        <f t="shared" si="39"/>
        <v>February</v>
      </c>
      <c r="D2545" t="s">
        <v>406</v>
      </c>
      <c r="E2545" t="s">
        <v>5772</v>
      </c>
      <c r="F2545">
        <v>29</v>
      </c>
      <c r="G2545" t="s">
        <v>51</v>
      </c>
      <c r="H2545" t="s">
        <v>52</v>
      </c>
      <c r="I2545" s="2">
        <v>13873000</v>
      </c>
      <c r="J2545" s="3">
        <f>Raw_Data[[#This Row],[cicilan_per_bulan]]/Raw_Data[[#This Row],[penghasilan_bulanan]]</f>
        <v>6.4247098680890943E-2</v>
      </c>
      <c r="K2545" t="s">
        <v>167</v>
      </c>
      <c r="L2545" t="s">
        <v>110</v>
      </c>
      <c r="M2545" t="s">
        <v>290</v>
      </c>
      <c r="N2545" t="s">
        <v>291</v>
      </c>
      <c r="O2545" t="s">
        <v>292</v>
      </c>
      <c r="P2545" s="2">
        <v>36471000</v>
      </c>
      <c r="Q2545" s="2">
        <v>5471000</v>
      </c>
      <c r="R2545" t="str">
        <f>IF(Raw_Data[[#This Row],[persen_dp]]&lt;15%,"Low",IF(Raw_Data[[#This Row],[persen_dp]]&gt;25%,"High","Medium"))</f>
        <v>Medium</v>
      </c>
      <c r="S2545" s="3">
        <v>0.15</v>
      </c>
      <c r="T2545">
        <v>60</v>
      </c>
      <c r="U2545">
        <v>0.14499999999999999</v>
      </c>
      <c r="V2545" s="2">
        <v>891300</v>
      </c>
      <c r="W2545" s="2">
        <v>53475000</v>
      </c>
      <c r="X2545" t="str">
        <f>IF(OR(Raw_Data[[#This Row],[status_pembayaran]]="Macet",Raw_Data[[#This Row],[status_pembayaran]]="Kurang Lancar"),"Non Performing Loan","Performing")</f>
        <v>Performing</v>
      </c>
      <c r="Y2545" t="s">
        <v>47</v>
      </c>
      <c r="Z2545">
        <v>0</v>
      </c>
      <c r="AA2545">
        <v>0</v>
      </c>
      <c r="AB2545">
        <v>1</v>
      </c>
      <c r="AC2545" t="s">
        <v>74</v>
      </c>
      <c r="AD2545">
        <f>IF(Raw_Data[[#This Row],[rasio]]&lt;0.2,1,IF(Raw_Data[[#This Row],[rasio]]&lt;0.3,2,IF(Raw_Data[[#This Row],[rasio]]&lt;0.4,3,4)))</f>
        <v>1</v>
      </c>
      <c r="AE2545">
        <f>IF(Raw_Data[[#This Row],[kategori_dp]]="High",1,IF(Raw_Data[[#This Row],[kategori_dp]]="Medium",2,3))</f>
        <v>2</v>
      </c>
      <c r="AF2545">
        <f>IF(Raw_Data[[#This Row],[tenor_bulan]]&lt;=24,1,IF(Raw_Data[[#This Row],[tenor_bulan]]&lt;=36,2,IF(Raw_Data[[#This Row],[tenor_bulan]]&lt;=48,3,4)))</f>
        <v>4</v>
      </c>
      <c r="AG2545">
        <f>IF(Raw_Data[[#This Row],[jumlah_kali_telat]]=0,0,IF(Raw_Data[[#This Row],[jumlah_kali_telat]]&lt;=2,2,4))</f>
        <v>0</v>
      </c>
      <c r="AH2545">
        <f>Raw_Data[[#This Row],[Skor_Rasio]]+Raw_Data[[#This Row],[Skor_DP]]+Raw_Data[[#This Row],[Skor_Tenor]]+Raw_Data[[#This Row],[Skor_Telat]]</f>
        <v>7</v>
      </c>
      <c r="AI2545" t="str">
        <f>IF(Raw_Data[[#This Row],[Risk_Score]]&lt;=6,"Low Risk",IF(Raw_Data[[#This Row],[Risk_Score]]&lt;=8,"Medium Risk","High Risk"))</f>
        <v>Medium Risk</v>
      </c>
      <c r="AJ2545">
        <f ca="1">IFERROR(DATEDIF(Raw_Data[[#This Row],[tanggal_pengajuan]],TODAY(),"m"),"N/A")</f>
        <v>8</v>
      </c>
      <c r="AK2545" t="str">
        <f ca="1">IF(ISNUMBER(Raw_Data[[#This Row],[MOB]]),IF(Raw_Data[[#This Row],[MOB]]&lt;6,"0-5 bulan",IF(Raw_Data[[#This Row],[MOB]]&lt;12,"6-11 bulan",IF(Raw_Data[[#This Row],[MOB]]&lt;24,"12-23 bulan","24+ bulan"))),"N/A")</f>
        <v>6-11 bulan</v>
      </c>
    </row>
    <row r="2546" spans="1:37" ht="14.25" customHeight="1" x14ac:dyDescent="0.45">
      <c r="A2546" t="s">
        <v>5773</v>
      </c>
      <c r="B2546" s="64">
        <v>46080</v>
      </c>
      <c r="C2546" s="1" t="str">
        <f t="shared" si="39"/>
        <v>February</v>
      </c>
      <c r="D2546" t="s">
        <v>38</v>
      </c>
      <c r="E2546" t="s">
        <v>5774</v>
      </c>
      <c r="F2546">
        <v>45</v>
      </c>
      <c r="G2546" t="s">
        <v>40</v>
      </c>
      <c r="H2546" t="s">
        <v>52</v>
      </c>
      <c r="I2546" s="2">
        <v>12721000</v>
      </c>
      <c r="J2546" s="3">
        <f>Raw_Data[[#This Row],[cicilan_per_bulan]]/Raw_Data[[#This Row],[penghasilan_bulanan]]</f>
        <v>5.7000235830516471E-2</v>
      </c>
      <c r="K2546" t="s">
        <v>145</v>
      </c>
      <c r="L2546" t="s">
        <v>146</v>
      </c>
      <c r="M2546" t="s">
        <v>290</v>
      </c>
      <c r="N2546" t="s">
        <v>291</v>
      </c>
      <c r="O2546" t="s">
        <v>292</v>
      </c>
      <c r="P2546" s="2">
        <v>38801000</v>
      </c>
      <c r="Q2546" s="2">
        <v>13580000</v>
      </c>
      <c r="R2546" t="str">
        <f>IF(Raw_Data[[#This Row],[persen_dp]]&lt;15%,"Low",IF(Raw_Data[[#This Row],[persen_dp]]&gt;25%,"High","Medium"))</f>
        <v>High</v>
      </c>
      <c r="S2546" s="3">
        <v>0.35</v>
      </c>
      <c r="T2546">
        <v>60</v>
      </c>
      <c r="U2546">
        <v>0.14499999999999999</v>
      </c>
      <c r="V2546" s="2">
        <v>725100</v>
      </c>
      <c r="W2546" s="2">
        <v>43506000</v>
      </c>
      <c r="X2546" t="str">
        <f>IF(OR(Raw_Data[[#This Row],[status_pembayaran]]="Macet",Raw_Data[[#This Row],[status_pembayaran]]="Kurang Lancar"),"Non Performing Loan","Performing")</f>
        <v>Performing</v>
      </c>
      <c r="Y2546" t="s">
        <v>47</v>
      </c>
      <c r="Z2546">
        <v>0</v>
      </c>
      <c r="AA2546">
        <v>0</v>
      </c>
      <c r="AB2546">
        <v>1</v>
      </c>
      <c r="AC2546" t="s">
        <v>137</v>
      </c>
      <c r="AD2546">
        <f>IF(Raw_Data[[#This Row],[rasio]]&lt;0.2,1,IF(Raw_Data[[#This Row],[rasio]]&lt;0.3,2,IF(Raw_Data[[#This Row],[rasio]]&lt;0.4,3,4)))</f>
        <v>1</v>
      </c>
      <c r="AE2546">
        <f>IF(Raw_Data[[#This Row],[kategori_dp]]="High",1,IF(Raw_Data[[#This Row],[kategori_dp]]="Medium",2,3))</f>
        <v>1</v>
      </c>
      <c r="AF2546">
        <f>IF(Raw_Data[[#This Row],[tenor_bulan]]&lt;=24,1,IF(Raw_Data[[#This Row],[tenor_bulan]]&lt;=36,2,IF(Raw_Data[[#This Row],[tenor_bulan]]&lt;=48,3,4)))</f>
        <v>4</v>
      </c>
      <c r="AG2546">
        <f>IF(Raw_Data[[#This Row],[jumlah_kali_telat]]=0,0,IF(Raw_Data[[#This Row],[jumlah_kali_telat]]&lt;=2,2,4))</f>
        <v>0</v>
      </c>
      <c r="AH2546">
        <f>Raw_Data[[#This Row],[Skor_Rasio]]+Raw_Data[[#This Row],[Skor_DP]]+Raw_Data[[#This Row],[Skor_Tenor]]+Raw_Data[[#This Row],[Skor_Telat]]</f>
        <v>6</v>
      </c>
      <c r="AI2546" t="str">
        <f>IF(Raw_Data[[#This Row],[Risk_Score]]&lt;=6,"Low Risk",IF(Raw_Data[[#This Row],[Risk_Score]]&lt;=8,"Medium Risk","High Risk"))</f>
        <v>Low Risk</v>
      </c>
      <c r="AJ2546">
        <f ca="1">IFERROR(DATEDIF(Raw_Data[[#This Row],[tanggal_pengajuan]],TODAY(),"m"),"N/A")</f>
        <v>7</v>
      </c>
      <c r="AK2546" t="str">
        <f ca="1">IF(ISNUMBER(Raw_Data[[#This Row],[MOB]]),IF(Raw_Data[[#This Row],[MOB]]&lt;6,"0-5 bulan",IF(Raw_Data[[#This Row],[MOB]]&lt;12,"6-11 bulan",IF(Raw_Data[[#This Row],[MOB]]&lt;24,"12-23 bulan","24+ bulan"))),"N/A")</f>
        <v>6-11 bulan</v>
      </c>
    </row>
    <row r="2547" spans="1:37" ht="14.25" customHeight="1" x14ac:dyDescent="0.45">
      <c r="A2547" t="s">
        <v>5775</v>
      </c>
      <c r="B2547" s="64">
        <v>46068</v>
      </c>
      <c r="C2547" s="1" t="str">
        <f t="shared" si="39"/>
        <v>February</v>
      </c>
      <c r="D2547" t="s">
        <v>747</v>
      </c>
      <c r="E2547" t="s">
        <v>5776</v>
      </c>
      <c r="F2547">
        <v>54</v>
      </c>
      <c r="G2547" t="s">
        <v>51</v>
      </c>
      <c r="H2547" t="s">
        <v>90</v>
      </c>
      <c r="I2547" s="2">
        <v>5865000</v>
      </c>
      <c r="J2547" s="3">
        <f>Raw_Data[[#This Row],[cicilan_per_bulan]]/Raw_Data[[#This Row],[penghasilan_bulanan]]</f>
        <v>0.42596760443307757</v>
      </c>
      <c r="K2547" t="s">
        <v>63</v>
      </c>
      <c r="L2547" t="s">
        <v>64</v>
      </c>
      <c r="M2547" t="s">
        <v>55</v>
      </c>
      <c r="N2547" t="s">
        <v>65</v>
      </c>
      <c r="O2547" t="s">
        <v>46</v>
      </c>
      <c r="P2547" s="2">
        <v>29092000</v>
      </c>
      <c r="Q2547" s="2">
        <v>2909000</v>
      </c>
      <c r="R2547" t="str">
        <f>IF(Raw_Data[[#This Row],[persen_dp]]&lt;15%,"Low",IF(Raw_Data[[#This Row],[persen_dp]]&gt;25%,"High","Medium"))</f>
        <v>Low</v>
      </c>
      <c r="S2547" s="3">
        <v>0.1</v>
      </c>
      <c r="T2547">
        <v>12</v>
      </c>
      <c r="U2547">
        <v>0.14499999999999999</v>
      </c>
      <c r="V2547" s="2">
        <v>2498300</v>
      </c>
      <c r="W2547" s="2">
        <v>29980000</v>
      </c>
      <c r="X2547" t="str">
        <f>IF(OR(Raw_Data[[#This Row],[status_pembayaran]]="Macet",Raw_Data[[#This Row],[status_pembayaran]]="Kurang Lancar"),"Non Performing Loan","Performing")</f>
        <v>Performing</v>
      </c>
      <c r="Y2547" t="s">
        <v>47</v>
      </c>
      <c r="Z2547">
        <v>0</v>
      </c>
      <c r="AA2547">
        <v>0</v>
      </c>
      <c r="AB2547">
        <v>1</v>
      </c>
      <c r="AC2547" t="s">
        <v>58</v>
      </c>
      <c r="AD2547">
        <f>IF(Raw_Data[[#This Row],[rasio]]&lt;0.2,1,IF(Raw_Data[[#This Row],[rasio]]&lt;0.3,2,IF(Raw_Data[[#This Row],[rasio]]&lt;0.4,3,4)))</f>
        <v>4</v>
      </c>
      <c r="AE2547">
        <f>IF(Raw_Data[[#This Row],[kategori_dp]]="High",1,IF(Raw_Data[[#This Row],[kategori_dp]]="Medium",2,3))</f>
        <v>3</v>
      </c>
      <c r="AF2547">
        <f>IF(Raw_Data[[#This Row],[tenor_bulan]]&lt;=24,1,IF(Raw_Data[[#This Row],[tenor_bulan]]&lt;=36,2,IF(Raw_Data[[#This Row],[tenor_bulan]]&lt;=48,3,4)))</f>
        <v>1</v>
      </c>
      <c r="AG2547">
        <f>IF(Raw_Data[[#This Row],[jumlah_kali_telat]]=0,0,IF(Raw_Data[[#This Row],[jumlah_kali_telat]]&lt;=2,2,4))</f>
        <v>0</v>
      </c>
      <c r="AH2547">
        <f>Raw_Data[[#This Row],[Skor_Rasio]]+Raw_Data[[#This Row],[Skor_DP]]+Raw_Data[[#This Row],[Skor_Tenor]]+Raw_Data[[#This Row],[Skor_Telat]]</f>
        <v>8</v>
      </c>
      <c r="AI2547" t="str">
        <f>IF(Raw_Data[[#This Row],[Risk_Score]]&lt;=6,"Low Risk",IF(Raw_Data[[#This Row],[Risk_Score]]&lt;=8,"Medium Risk","High Risk"))</f>
        <v>Medium Risk</v>
      </c>
      <c r="AJ2547">
        <f ca="1">IFERROR(DATEDIF(Raw_Data[[#This Row],[tanggal_pengajuan]],TODAY(),"m"),"N/A")</f>
        <v>8</v>
      </c>
      <c r="AK2547" t="str">
        <f ca="1">IF(ISNUMBER(Raw_Data[[#This Row],[MOB]]),IF(Raw_Data[[#This Row],[MOB]]&lt;6,"0-5 bulan",IF(Raw_Data[[#This Row],[MOB]]&lt;12,"6-11 bulan",IF(Raw_Data[[#This Row],[MOB]]&lt;24,"12-23 bulan","24+ bulan"))),"N/A")</f>
        <v>6-11 bulan</v>
      </c>
    </row>
    <row r="2548" spans="1:37" ht="14.25" customHeight="1" x14ac:dyDescent="0.45">
      <c r="A2548" t="s">
        <v>5777</v>
      </c>
      <c r="B2548" s="64">
        <v>46029</v>
      </c>
      <c r="C2548" s="1" t="str">
        <f t="shared" ref="C2548:C2611" si="40">TEXT(B2548,"mmmm")</f>
        <v>January</v>
      </c>
      <c r="D2548" t="s">
        <v>537</v>
      </c>
      <c r="E2548" t="s">
        <v>5778</v>
      </c>
      <c r="F2548">
        <v>30</v>
      </c>
      <c r="G2548" t="s">
        <v>40</v>
      </c>
      <c r="H2548" t="s">
        <v>101</v>
      </c>
      <c r="I2548" s="2">
        <v>4223000</v>
      </c>
      <c r="J2548" s="3">
        <f>Raw_Data[[#This Row],[cicilan_per_bulan]]/Raw_Data[[#This Row],[penghasilan_bulanan]]</f>
        <v>0.42427184466019419</v>
      </c>
      <c r="K2548" t="s">
        <v>102</v>
      </c>
      <c r="L2548" t="s">
        <v>103</v>
      </c>
      <c r="M2548" t="s">
        <v>72</v>
      </c>
      <c r="N2548" t="s">
        <v>73</v>
      </c>
      <c r="O2548" t="s">
        <v>46</v>
      </c>
      <c r="P2548" s="2">
        <v>20863000</v>
      </c>
      <c r="Q2548" s="2">
        <v>2086000</v>
      </c>
      <c r="R2548" t="str">
        <f>IF(Raw_Data[[#This Row],[persen_dp]]&lt;15%,"Low",IF(Raw_Data[[#This Row],[persen_dp]]&gt;25%,"High","Medium"))</f>
        <v>Low</v>
      </c>
      <c r="S2548" s="3">
        <v>0.1</v>
      </c>
      <c r="T2548">
        <v>12</v>
      </c>
      <c r="U2548">
        <v>0.14499999999999999</v>
      </c>
      <c r="V2548" s="2">
        <v>1791700</v>
      </c>
      <c r="W2548" s="2">
        <v>21500000</v>
      </c>
      <c r="X2548" t="str">
        <f>IF(OR(Raw_Data[[#This Row],[status_pembayaran]]="Macet",Raw_Data[[#This Row],[status_pembayaran]]="Kurang Lancar"),"Non Performing Loan","Performing")</f>
        <v>Performing</v>
      </c>
      <c r="Y2548" t="s">
        <v>47</v>
      </c>
      <c r="Z2548">
        <v>0</v>
      </c>
      <c r="AA2548">
        <v>0</v>
      </c>
      <c r="AB2548">
        <v>1</v>
      </c>
      <c r="AC2548" t="s">
        <v>137</v>
      </c>
      <c r="AD2548">
        <f>IF(Raw_Data[[#This Row],[rasio]]&lt;0.2,1,IF(Raw_Data[[#This Row],[rasio]]&lt;0.3,2,IF(Raw_Data[[#This Row],[rasio]]&lt;0.4,3,4)))</f>
        <v>4</v>
      </c>
      <c r="AE2548">
        <f>IF(Raw_Data[[#This Row],[kategori_dp]]="High",1,IF(Raw_Data[[#This Row],[kategori_dp]]="Medium",2,3))</f>
        <v>3</v>
      </c>
      <c r="AF2548">
        <f>IF(Raw_Data[[#This Row],[tenor_bulan]]&lt;=24,1,IF(Raw_Data[[#This Row],[tenor_bulan]]&lt;=36,2,IF(Raw_Data[[#This Row],[tenor_bulan]]&lt;=48,3,4)))</f>
        <v>1</v>
      </c>
      <c r="AG2548">
        <f>IF(Raw_Data[[#This Row],[jumlah_kali_telat]]=0,0,IF(Raw_Data[[#This Row],[jumlah_kali_telat]]&lt;=2,2,4))</f>
        <v>0</v>
      </c>
      <c r="AH2548">
        <f>Raw_Data[[#This Row],[Skor_Rasio]]+Raw_Data[[#This Row],[Skor_DP]]+Raw_Data[[#This Row],[Skor_Tenor]]+Raw_Data[[#This Row],[Skor_Telat]]</f>
        <v>8</v>
      </c>
      <c r="AI2548" t="str">
        <f>IF(Raw_Data[[#This Row],[Risk_Score]]&lt;=6,"Low Risk",IF(Raw_Data[[#This Row],[Risk_Score]]&lt;=8,"Medium Risk","High Risk"))</f>
        <v>Medium Risk</v>
      </c>
      <c r="AJ2548">
        <f ca="1">IFERROR(DATEDIF(Raw_Data[[#This Row],[tanggal_pengajuan]],TODAY(),"m"),"N/A")</f>
        <v>9</v>
      </c>
      <c r="AK2548" t="str">
        <f ca="1">IF(ISNUMBER(Raw_Data[[#This Row],[MOB]]),IF(Raw_Data[[#This Row],[MOB]]&lt;6,"0-5 bulan",IF(Raw_Data[[#This Row],[MOB]]&lt;12,"6-11 bulan",IF(Raw_Data[[#This Row],[MOB]]&lt;24,"12-23 bulan","24+ bulan"))),"N/A")</f>
        <v>6-11 bulan</v>
      </c>
    </row>
    <row r="2549" spans="1:37" ht="14.25" customHeight="1" x14ac:dyDescent="0.45">
      <c r="A2549" t="s">
        <v>5779</v>
      </c>
      <c r="B2549" s="64">
        <v>46143</v>
      </c>
      <c r="C2549" s="1" t="str">
        <f t="shared" si="40"/>
        <v>May</v>
      </c>
      <c r="D2549" t="s">
        <v>4005</v>
      </c>
      <c r="E2549" t="s">
        <v>5780</v>
      </c>
      <c r="F2549">
        <v>27</v>
      </c>
      <c r="G2549" t="s">
        <v>40</v>
      </c>
      <c r="H2549" t="s">
        <v>41</v>
      </c>
      <c r="I2549" s="2">
        <v>6766000</v>
      </c>
      <c r="J2549" s="3">
        <f>Raw_Data[[#This Row],[cicilan_per_bulan]]/Raw_Data[[#This Row],[penghasilan_bulanan]]</f>
        <v>0.28949157552468224</v>
      </c>
      <c r="K2549" t="s">
        <v>192</v>
      </c>
      <c r="L2549" t="s">
        <v>128</v>
      </c>
      <c r="M2549" t="s">
        <v>44</v>
      </c>
      <c r="N2549" t="s">
        <v>129</v>
      </c>
      <c r="O2549" t="s">
        <v>130</v>
      </c>
      <c r="P2549" s="2">
        <v>22809000</v>
      </c>
      <c r="Q2549" s="2">
        <v>2281000</v>
      </c>
      <c r="R2549" t="str">
        <f>IF(Raw_Data[[#This Row],[persen_dp]]&lt;15%,"Low",IF(Raw_Data[[#This Row],[persen_dp]]&gt;25%,"High","Medium"))</f>
        <v>Low</v>
      </c>
      <c r="S2549" s="3">
        <v>0.1</v>
      </c>
      <c r="T2549">
        <v>12</v>
      </c>
      <c r="U2549">
        <v>0.14499999999999999</v>
      </c>
      <c r="V2549" s="2">
        <v>1958700</v>
      </c>
      <c r="W2549" s="2">
        <v>23504000</v>
      </c>
      <c r="X2549" t="str">
        <f>IF(OR(Raw_Data[[#This Row],[status_pembayaran]]="Macet",Raw_Data[[#This Row],[status_pembayaran]]="Kurang Lancar"),"Non Performing Loan","Performing")</f>
        <v>Performing</v>
      </c>
      <c r="Y2549" t="s">
        <v>47</v>
      </c>
      <c r="Z2549">
        <v>0</v>
      </c>
      <c r="AA2549">
        <v>0</v>
      </c>
      <c r="AB2549">
        <v>1</v>
      </c>
      <c r="AD2549">
        <f>IF(Raw_Data[[#This Row],[rasio]]&lt;0.2,1,IF(Raw_Data[[#This Row],[rasio]]&lt;0.3,2,IF(Raw_Data[[#This Row],[rasio]]&lt;0.4,3,4)))</f>
        <v>2</v>
      </c>
      <c r="AE2549">
        <f>IF(Raw_Data[[#This Row],[kategori_dp]]="High",1,IF(Raw_Data[[#This Row],[kategori_dp]]="Medium",2,3))</f>
        <v>3</v>
      </c>
      <c r="AF2549">
        <f>IF(Raw_Data[[#This Row],[tenor_bulan]]&lt;=24,1,IF(Raw_Data[[#This Row],[tenor_bulan]]&lt;=36,2,IF(Raw_Data[[#This Row],[tenor_bulan]]&lt;=48,3,4)))</f>
        <v>1</v>
      </c>
      <c r="AG2549">
        <f>IF(Raw_Data[[#This Row],[jumlah_kali_telat]]=0,0,IF(Raw_Data[[#This Row],[jumlah_kali_telat]]&lt;=2,2,4))</f>
        <v>0</v>
      </c>
      <c r="AH2549">
        <f>Raw_Data[[#This Row],[Skor_Rasio]]+Raw_Data[[#This Row],[Skor_DP]]+Raw_Data[[#This Row],[Skor_Tenor]]+Raw_Data[[#This Row],[Skor_Telat]]</f>
        <v>6</v>
      </c>
      <c r="AI2549" t="str">
        <f>IF(Raw_Data[[#This Row],[Risk_Score]]&lt;=6,"Low Risk",IF(Raw_Data[[#This Row],[Risk_Score]]&lt;=8,"Medium Risk","High Risk"))</f>
        <v>Low Risk</v>
      </c>
      <c r="AJ2549">
        <f ca="1">IFERROR(DATEDIF(Raw_Data[[#This Row],[tanggal_pengajuan]],TODAY(),"m"),"N/A")</f>
        <v>5</v>
      </c>
      <c r="AK2549" t="str">
        <f ca="1">IF(ISNUMBER(Raw_Data[[#This Row],[MOB]]),IF(Raw_Data[[#This Row],[MOB]]&lt;6,"0-5 bulan",IF(Raw_Data[[#This Row],[MOB]]&lt;12,"6-11 bulan",IF(Raw_Data[[#This Row],[MOB]]&lt;24,"12-23 bulan","24+ bulan"))),"N/A")</f>
        <v>0-5 bulan</v>
      </c>
    </row>
    <row r="2550" spans="1:37" ht="14.25" customHeight="1" x14ac:dyDescent="0.45">
      <c r="A2550" t="s">
        <v>5781</v>
      </c>
      <c r="B2550" s="64">
        <v>46055</v>
      </c>
      <c r="C2550" s="1" t="str">
        <f t="shared" si="40"/>
        <v>February</v>
      </c>
      <c r="D2550" t="s">
        <v>4855</v>
      </c>
      <c r="E2550" t="s">
        <v>5782</v>
      </c>
      <c r="F2550">
        <v>53</v>
      </c>
      <c r="G2550" t="s">
        <v>40</v>
      </c>
      <c r="H2550" t="s">
        <v>126</v>
      </c>
      <c r="I2550" s="2">
        <v>2967000</v>
      </c>
      <c r="J2550" s="3">
        <f>Raw_Data[[#This Row],[cicilan_per_bulan]]/Raw_Data[[#This Row],[penghasilan_bulanan]]</f>
        <v>0.29915739804516345</v>
      </c>
      <c r="K2550" t="s">
        <v>119</v>
      </c>
      <c r="L2550" t="s">
        <v>120</v>
      </c>
      <c r="M2550" t="s">
        <v>55</v>
      </c>
      <c r="N2550" t="s">
        <v>56</v>
      </c>
      <c r="O2550" t="s">
        <v>57</v>
      </c>
      <c r="P2550" s="2">
        <v>18349000</v>
      </c>
      <c r="Q2550" s="2">
        <v>1835000</v>
      </c>
      <c r="R2550" t="str">
        <f>IF(Raw_Data[[#This Row],[persen_dp]]&lt;15%,"Low",IF(Raw_Data[[#This Row],[persen_dp]]&gt;25%,"High","Medium"))</f>
        <v>Low</v>
      </c>
      <c r="S2550" s="3">
        <v>0.1</v>
      </c>
      <c r="T2550">
        <v>24</v>
      </c>
      <c r="U2550">
        <v>0.14499999999999999</v>
      </c>
      <c r="V2550" s="2">
        <v>887600</v>
      </c>
      <c r="W2550" s="2">
        <v>21302000</v>
      </c>
      <c r="X2550" t="str">
        <f>IF(OR(Raw_Data[[#This Row],[status_pembayaran]]="Macet",Raw_Data[[#This Row],[status_pembayaran]]="Kurang Lancar"),"Non Performing Loan","Performing")</f>
        <v>Performing</v>
      </c>
      <c r="Y2550" t="s">
        <v>47</v>
      </c>
      <c r="Z2550">
        <v>0</v>
      </c>
      <c r="AA2550">
        <v>0</v>
      </c>
      <c r="AB2550">
        <v>1</v>
      </c>
      <c r="AC2550" t="s">
        <v>74</v>
      </c>
      <c r="AD2550">
        <f>IF(Raw_Data[[#This Row],[rasio]]&lt;0.2,1,IF(Raw_Data[[#This Row],[rasio]]&lt;0.3,2,IF(Raw_Data[[#This Row],[rasio]]&lt;0.4,3,4)))</f>
        <v>2</v>
      </c>
      <c r="AE2550">
        <f>IF(Raw_Data[[#This Row],[kategori_dp]]="High",1,IF(Raw_Data[[#This Row],[kategori_dp]]="Medium",2,3))</f>
        <v>3</v>
      </c>
      <c r="AF2550">
        <f>IF(Raw_Data[[#This Row],[tenor_bulan]]&lt;=24,1,IF(Raw_Data[[#This Row],[tenor_bulan]]&lt;=36,2,IF(Raw_Data[[#This Row],[tenor_bulan]]&lt;=48,3,4)))</f>
        <v>1</v>
      </c>
      <c r="AG2550">
        <f>IF(Raw_Data[[#This Row],[jumlah_kali_telat]]=0,0,IF(Raw_Data[[#This Row],[jumlah_kali_telat]]&lt;=2,2,4))</f>
        <v>0</v>
      </c>
      <c r="AH2550">
        <f>Raw_Data[[#This Row],[Skor_Rasio]]+Raw_Data[[#This Row],[Skor_DP]]+Raw_Data[[#This Row],[Skor_Tenor]]+Raw_Data[[#This Row],[Skor_Telat]]</f>
        <v>6</v>
      </c>
      <c r="AI2550" t="str">
        <f>IF(Raw_Data[[#This Row],[Risk_Score]]&lt;=6,"Low Risk",IF(Raw_Data[[#This Row],[Risk_Score]]&lt;=8,"Medium Risk","High Risk"))</f>
        <v>Low Risk</v>
      </c>
      <c r="AJ2550">
        <f ca="1">IFERROR(DATEDIF(Raw_Data[[#This Row],[tanggal_pengajuan]],TODAY(),"m"),"N/A")</f>
        <v>8</v>
      </c>
      <c r="AK2550" t="str">
        <f ca="1">IF(ISNUMBER(Raw_Data[[#This Row],[MOB]]),IF(Raw_Data[[#This Row],[MOB]]&lt;6,"0-5 bulan",IF(Raw_Data[[#This Row],[MOB]]&lt;12,"6-11 bulan",IF(Raw_Data[[#This Row],[MOB]]&lt;24,"12-23 bulan","24+ bulan"))),"N/A")</f>
        <v>6-11 bulan</v>
      </c>
    </row>
    <row r="2551" spans="1:37" ht="14.25" customHeight="1" x14ac:dyDescent="0.45">
      <c r="A2551" t="s">
        <v>5783</v>
      </c>
      <c r="B2551" s="64">
        <v>46032</v>
      </c>
      <c r="C2551" s="1" t="str">
        <f t="shared" si="40"/>
        <v>January</v>
      </c>
      <c r="D2551" t="s">
        <v>629</v>
      </c>
      <c r="E2551" t="s">
        <v>5784</v>
      </c>
      <c r="F2551">
        <v>25</v>
      </c>
      <c r="G2551" t="s">
        <v>51</v>
      </c>
      <c r="H2551" t="s">
        <v>41</v>
      </c>
      <c r="I2551" s="2">
        <v>5052000</v>
      </c>
      <c r="J2551" s="3">
        <f>Raw_Data[[#This Row],[cicilan_per_bulan]]/Raw_Data[[#This Row],[penghasilan_bulanan]]</f>
        <v>0.30659144893111639</v>
      </c>
      <c r="K2551" t="s">
        <v>145</v>
      </c>
      <c r="L2551" t="s">
        <v>146</v>
      </c>
      <c r="M2551" t="s">
        <v>55</v>
      </c>
      <c r="N2551" t="s">
        <v>221</v>
      </c>
      <c r="O2551" t="s">
        <v>159</v>
      </c>
      <c r="P2551" s="2">
        <v>41167000</v>
      </c>
      <c r="Q2551" s="2">
        <v>12350000</v>
      </c>
      <c r="R2551" t="str">
        <f>IF(Raw_Data[[#This Row],[persen_dp]]&lt;15%,"Low",IF(Raw_Data[[#This Row],[persen_dp]]&gt;25%,"High","Medium"))</f>
        <v>High</v>
      </c>
      <c r="S2551" s="3">
        <v>0.3</v>
      </c>
      <c r="T2551">
        <v>24</v>
      </c>
      <c r="U2551">
        <v>0.14499999999999999</v>
      </c>
      <c r="V2551" s="2">
        <v>1548900</v>
      </c>
      <c r="W2551" s="2">
        <v>37174000</v>
      </c>
      <c r="X2551" t="str">
        <f>IF(OR(Raw_Data[[#This Row],[status_pembayaran]]="Macet",Raw_Data[[#This Row],[status_pembayaran]]="Kurang Lancar"),"Non Performing Loan","Performing")</f>
        <v>Performing</v>
      </c>
      <c r="Y2551" t="s">
        <v>47</v>
      </c>
      <c r="Z2551">
        <v>0</v>
      </c>
      <c r="AA2551">
        <v>0</v>
      </c>
      <c r="AB2551">
        <v>1</v>
      </c>
      <c r="AC2551" t="s">
        <v>74</v>
      </c>
      <c r="AD2551">
        <f>IF(Raw_Data[[#This Row],[rasio]]&lt;0.2,1,IF(Raw_Data[[#This Row],[rasio]]&lt;0.3,2,IF(Raw_Data[[#This Row],[rasio]]&lt;0.4,3,4)))</f>
        <v>3</v>
      </c>
      <c r="AE2551">
        <f>IF(Raw_Data[[#This Row],[kategori_dp]]="High",1,IF(Raw_Data[[#This Row],[kategori_dp]]="Medium",2,3))</f>
        <v>1</v>
      </c>
      <c r="AF2551">
        <f>IF(Raw_Data[[#This Row],[tenor_bulan]]&lt;=24,1,IF(Raw_Data[[#This Row],[tenor_bulan]]&lt;=36,2,IF(Raw_Data[[#This Row],[tenor_bulan]]&lt;=48,3,4)))</f>
        <v>1</v>
      </c>
      <c r="AG2551">
        <f>IF(Raw_Data[[#This Row],[jumlah_kali_telat]]=0,0,IF(Raw_Data[[#This Row],[jumlah_kali_telat]]&lt;=2,2,4))</f>
        <v>0</v>
      </c>
      <c r="AH2551">
        <f>Raw_Data[[#This Row],[Skor_Rasio]]+Raw_Data[[#This Row],[Skor_DP]]+Raw_Data[[#This Row],[Skor_Tenor]]+Raw_Data[[#This Row],[Skor_Telat]]</f>
        <v>5</v>
      </c>
      <c r="AI2551" t="str">
        <f>IF(Raw_Data[[#This Row],[Risk_Score]]&lt;=6,"Low Risk",IF(Raw_Data[[#This Row],[Risk_Score]]&lt;=8,"Medium Risk","High Risk"))</f>
        <v>Low Risk</v>
      </c>
      <c r="AJ2551">
        <f ca="1">IFERROR(DATEDIF(Raw_Data[[#This Row],[tanggal_pengajuan]],TODAY(),"m"),"N/A")</f>
        <v>9</v>
      </c>
      <c r="AK2551" t="str">
        <f ca="1">IF(ISNUMBER(Raw_Data[[#This Row],[MOB]]),IF(Raw_Data[[#This Row],[MOB]]&lt;6,"0-5 bulan",IF(Raw_Data[[#This Row],[MOB]]&lt;12,"6-11 bulan",IF(Raw_Data[[#This Row],[MOB]]&lt;24,"12-23 bulan","24+ bulan"))),"N/A")</f>
        <v>6-11 bulan</v>
      </c>
    </row>
    <row r="2552" spans="1:37" ht="14.25" customHeight="1" x14ac:dyDescent="0.45">
      <c r="A2552" t="s">
        <v>5785</v>
      </c>
      <c r="B2552" s="64">
        <v>46126</v>
      </c>
      <c r="C2552" s="1" t="str">
        <f t="shared" si="40"/>
        <v>April</v>
      </c>
      <c r="D2552" t="s">
        <v>1300</v>
      </c>
      <c r="E2552" t="s">
        <v>5786</v>
      </c>
      <c r="F2552">
        <v>22</v>
      </c>
      <c r="G2552" t="s">
        <v>51</v>
      </c>
      <c r="H2552" t="s">
        <v>152</v>
      </c>
      <c r="I2552" s="2">
        <v>3587000</v>
      </c>
      <c r="J2552" s="3">
        <f>Raw_Data[[#This Row],[cicilan_per_bulan]]/Raw_Data[[#This Row],[penghasilan_bulanan]]</f>
        <v>0.4499860607750209</v>
      </c>
      <c r="K2552" t="s">
        <v>70</v>
      </c>
      <c r="L2552" t="s">
        <v>71</v>
      </c>
      <c r="M2552" t="s">
        <v>55</v>
      </c>
      <c r="N2552" t="s">
        <v>147</v>
      </c>
      <c r="O2552" t="s">
        <v>148</v>
      </c>
      <c r="P2552" s="2">
        <v>31819000</v>
      </c>
      <c r="Q2552" s="2">
        <v>7955000</v>
      </c>
      <c r="R2552" t="str">
        <f>IF(Raw_Data[[#This Row],[persen_dp]]&lt;15%,"Low",IF(Raw_Data[[#This Row],[persen_dp]]&gt;25%,"High","Medium"))</f>
        <v>Medium</v>
      </c>
      <c r="S2552" s="3">
        <v>0.25</v>
      </c>
      <c r="T2552">
        <v>18</v>
      </c>
      <c r="U2552">
        <v>0.14499999999999999</v>
      </c>
      <c r="V2552" s="2">
        <v>1614100</v>
      </c>
      <c r="W2552" s="2">
        <v>29054000</v>
      </c>
      <c r="X2552" t="str">
        <f>IF(OR(Raw_Data[[#This Row],[status_pembayaran]]="Macet",Raw_Data[[#This Row],[status_pembayaran]]="Kurang Lancar"),"Non Performing Loan","Performing")</f>
        <v>Performing</v>
      </c>
      <c r="Y2552" t="s">
        <v>47</v>
      </c>
      <c r="Z2552">
        <v>0</v>
      </c>
      <c r="AA2552">
        <v>0</v>
      </c>
      <c r="AB2552">
        <v>1</v>
      </c>
      <c r="AD2552">
        <f>IF(Raw_Data[[#This Row],[rasio]]&lt;0.2,1,IF(Raw_Data[[#This Row],[rasio]]&lt;0.3,2,IF(Raw_Data[[#This Row],[rasio]]&lt;0.4,3,4)))</f>
        <v>4</v>
      </c>
      <c r="AE2552">
        <f>IF(Raw_Data[[#This Row],[kategori_dp]]="High",1,IF(Raw_Data[[#This Row],[kategori_dp]]="Medium",2,3))</f>
        <v>2</v>
      </c>
      <c r="AF2552">
        <f>IF(Raw_Data[[#This Row],[tenor_bulan]]&lt;=24,1,IF(Raw_Data[[#This Row],[tenor_bulan]]&lt;=36,2,IF(Raw_Data[[#This Row],[tenor_bulan]]&lt;=48,3,4)))</f>
        <v>1</v>
      </c>
      <c r="AG2552">
        <f>IF(Raw_Data[[#This Row],[jumlah_kali_telat]]=0,0,IF(Raw_Data[[#This Row],[jumlah_kali_telat]]&lt;=2,2,4))</f>
        <v>0</v>
      </c>
      <c r="AH2552">
        <f>Raw_Data[[#This Row],[Skor_Rasio]]+Raw_Data[[#This Row],[Skor_DP]]+Raw_Data[[#This Row],[Skor_Tenor]]+Raw_Data[[#This Row],[Skor_Telat]]</f>
        <v>7</v>
      </c>
      <c r="AI2552" t="str">
        <f>IF(Raw_Data[[#This Row],[Risk_Score]]&lt;=6,"Low Risk",IF(Raw_Data[[#This Row],[Risk_Score]]&lt;=8,"Medium Risk","High Risk"))</f>
        <v>Medium Risk</v>
      </c>
      <c r="AJ2552">
        <f ca="1">IFERROR(DATEDIF(Raw_Data[[#This Row],[tanggal_pengajuan]],TODAY(),"m"),"N/A")</f>
        <v>6</v>
      </c>
      <c r="AK2552" t="str">
        <f ca="1">IF(ISNUMBER(Raw_Data[[#This Row],[MOB]]),IF(Raw_Data[[#This Row],[MOB]]&lt;6,"0-5 bulan",IF(Raw_Data[[#This Row],[MOB]]&lt;12,"6-11 bulan",IF(Raw_Data[[#This Row],[MOB]]&lt;24,"12-23 bulan","24+ bulan"))),"N/A")</f>
        <v>6-11 bulan</v>
      </c>
    </row>
    <row r="2553" spans="1:37" ht="14.25" customHeight="1" x14ac:dyDescent="0.45">
      <c r="A2553" t="s">
        <v>5787</v>
      </c>
      <c r="B2553" s="64">
        <v>46033</v>
      </c>
      <c r="C2553" s="1" t="str">
        <f t="shared" si="40"/>
        <v>January</v>
      </c>
      <c r="D2553" t="s">
        <v>1495</v>
      </c>
      <c r="E2553" t="s">
        <v>5788</v>
      </c>
      <c r="F2553">
        <v>26</v>
      </c>
      <c r="G2553" t="s">
        <v>51</v>
      </c>
      <c r="H2553" t="s">
        <v>152</v>
      </c>
      <c r="I2553" s="2">
        <v>2847000</v>
      </c>
      <c r="J2553" s="3">
        <f>Raw_Data[[#This Row],[cicilan_per_bulan]]/Raw_Data[[#This Row],[penghasilan_bulanan]]</f>
        <v>0.5152792413066386</v>
      </c>
      <c r="K2553" t="s">
        <v>177</v>
      </c>
      <c r="L2553" t="s">
        <v>154</v>
      </c>
      <c r="M2553" t="s">
        <v>55</v>
      </c>
      <c r="N2553" t="s">
        <v>395</v>
      </c>
      <c r="O2553" t="s">
        <v>396</v>
      </c>
      <c r="P2553" s="2">
        <v>60032000</v>
      </c>
      <c r="Q2553" s="2">
        <v>9005000</v>
      </c>
      <c r="R2553" t="str">
        <f>IF(Raw_Data[[#This Row],[persen_dp]]&lt;15%,"Low",IF(Raw_Data[[#This Row],[persen_dp]]&gt;25%,"High","Medium"))</f>
        <v>Medium</v>
      </c>
      <c r="S2553" s="3">
        <v>0.15</v>
      </c>
      <c r="T2553">
        <v>60</v>
      </c>
      <c r="U2553">
        <v>0.14499999999999999</v>
      </c>
      <c r="V2553" s="2">
        <v>1467000</v>
      </c>
      <c r="W2553" s="2">
        <v>88022000</v>
      </c>
      <c r="X2553" t="str">
        <f>IF(OR(Raw_Data[[#This Row],[status_pembayaran]]="Macet",Raw_Data[[#This Row],[status_pembayaran]]="Kurang Lancar"),"Non Performing Loan","Performing")</f>
        <v>Performing</v>
      </c>
      <c r="Y2553" t="s">
        <v>47</v>
      </c>
      <c r="Z2553">
        <v>0</v>
      </c>
      <c r="AA2553">
        <v>0</v>
      </c>
      <c r="AB2553">
        <v>1</v>
      </c>
      <c r="AC2553" t="s">
        <v>66</v>
      </c>
      <c r="AD2553">
        <f>IF(Raw_Data[[#This Row],[rasio]]&lt;0.2,1,IF(Raw_Data[[#This Row],[rasio]]&lt;0.3,2,IF(Raw_Data[[#This Row],[rasio]]&lt;0.4,3,4)))</f>
        <v>4</v>
      </c>
      <c r="AE2553">
        <f>IF(Raw_Data[[#This Row],[kategori_dp]]="High",1,IF(Raw_Data[[#This Row],[kategori_dp]]="Medium",2,3))</f>
        <v>2</v>
      </c>
      <c r="AF2553">
        <f>IF(Raw_Data[[#This Row],[tenor_bulan]]&lt;=24,1,IF(Raw_Data[[#This Row],[tenor_bulan]]&lt;=36,2,IF(Raw_Data[[#This Row],[tenor_bulan]]&lt;=48,3,4)))</f>
        <v>4</v>
      </c>
      <c r="AG2553">
        <f>IF(Raw_Data[[#This Row],[jumlah_kali_telat]]=0,0,IF(Raw_Data[[#This Row],[jumlah_kali_telat]]&lt;=2,2,4))</f>
        <v>0</v>
      </c>
      <c r="AH2553">
        <f>Raw_Data[[#This Row],[Skor_Rasio]]+Raw_Data[[#This Row],[Skor_DP]]+Raw_Data[[#This Row],[Skor_Tenor]]+Raw_Data[[#This Row],[Skor_Telat]]</f>
        <v>10</v>
      </c>
      <c r="AI2553" t="str">
        <f>IF(Raw_Data[[#This Row],[Risk_Score]]&lt;=6,"Low Risk",IF(Raw_Data[[#This Row],[Risk_Score]]&lt;=8,"Medium Risk","High Risk"))</f>
        <v>High Risk</v>
      </c>
      <c r="AJ2553">
        <f ca="1">IFERROR(DATEDIF(Raw_Data[[#This Row],[tanggal_pengajuan]],TODAY(),"m"),"N/A")</f>
        <v>9</v>
      </c>
      <c r="AK2553" t="str">
        <f ca="1">IF(ISNUMBER(Raw_Data[[#This Row],[MOB]]),IF(Raw_Data[[#This Row],[MOB]]&lt;6,"0-5 bulan",IF(Raw_Data[[#This Row],[MOB]]&lt;12,"6-11 bulan",IF(Raw_Data[[#This Row],[MOB]]&lt;24,"12-23 bulan","24+ bulan"))),"N/A")</f>
        <v>6-11 bulan</v>
      </c>
    </row>
    <row r="2554" spans="1:37" ht="14.25" customHeight="1" x14ac:dyDescent="0.45">
      <c r="A2554" t="s">
        <v>5789</v>
      </c>
      <c r="B2554" s="64">
        <v>46050</v>
      </c>
      <c r="C2554" s="1" t="str">
        <f t="shared" si="40"/>
        <v>January</v>
      </c>
      <c r="D2554" t="s">
        <v>3177</v>
      </c>
      <c r="E2554" t="s">
        <v>5790</v>
      </c>
      <c r="F2554">
        <v>27</v>
      </c>
      <c r="G2554" t="s">
        <v>40</v>
      </c>
      <c r="H2554" t="s">
        <v>41</v>
      </c>
      <c r="I2554" s="2">
        <v>4862000</v>
      </c>
      <c r="J2554" s="3">
        <f>Raw_Data[[#This Row],[cicilan_per_bulan]]/Raw_Data[[#This Row],[penghasilan_bulanan]]</f>
        <v>0.24997943233237352</v>
      </c>
      <c r="K2554" t="s">
        <v>205</v>
      </c>
      <c r="L2554" t="s">
        <v>110</v>
      </c>
      <c r="M2554" t="s">
        <v>55</v>
      </c>
      <c r="N2554" t="s">
        <v>221</v>
      </c>
      <c r="O2554" t="s">
        <v>159</v>
      </c>
      <c r="P2554" s="2">
        <v>43558000</v>
      </c>
      <c r="Q2554" s="2">
        <v>13067000</v>
      </c>
      <c r="R2554" t="str">
        <f>IF(Raw_Data[[#This Row],[persen_dp]]&lt;15%,"Low",IF(Raw_Data[[#This Row],[persen_dp]]&gt;25%,"High","Medium"))</f>
        <v>High</v>
      </c>
      <c r="S2554" s="3">
        <v>0.3</v>
      </c>
      <c r="T2554">
        <v>36</v>
      </c>
      <c r="U2554">
        <v>0.14499999999999999</v>
      </c>
      <c r="V2554" s="2">
        <v>1215400</v>
      </c>
      <c r="W2554" s="2">
        <v>43754000</v>
      </c>
      <c r="X2554" t="str">
        <f>IF(OR(Raw_Data[[#This Row],[status_pembayaran]]="Macet",Raw_Data[[#This Row],[status_pembayaran]]="Kurang Lancar"),"Non Performing Loan","Performing")</f>
        <v>Performing</v>
      </c>
      <c r="Y2554" t="s">
        <v>47</v>
      </c>
      <c r="Z2554">
        <v>0</v>
      </c>
      <c r="AA2554">
        <v>0</v>
      </c>
      <c r="AB2554">
        <v>1</v>
      </c>
      <c r="AC2554" t="s">
        <v>66</v>
      </c>
      <c r="AD2554">
        <f>IF(Raw_Data[[#This Row],[rasio]]&lt;0.2,1,IF(Raw_Data[[#This Row],[rasio]]&lt;0.3,2,IF(Raw_Data[[#This Row],[rasio]]&lt;0.4,3,4)))</f>
        <v>2</v>
      </c>
      <c r="AE2554">
        <f>IF(Raw_Data[[#This Row],[kategori_dp]]="High",1,IF(Raw_Data[[#This Row],[kategori_dp]]="Medium",2,3))</f>
        <v>1</v>
      </c>
      <c r="AF2554">
        <f>IF(Raw_Data[[#This Row],[tenor_bulan]]&lt;=24,1,IF(Raw_Data[[#This Row],[tenor_bulan]]&lt;=36,2,IF(Raw_Data[[#This Row],[tenor_bulan]]&lt;=48,3,4)))</f>
        <v>2</v>
      </c>
      <c r="AG2554">
        <f>IF(Raw_Data[[#This Row],[jumlah_kali_telat]]=0,0,IF(Raw_Data[[#This Row],[jumlah_kali_telat]]&lt;=2,2,4))</f>
        <v>0</v>
      </c>
      <c r="AH2554">
        <f>Raw_Data[[#This Row],[Skor_Rasio]]+Raw_Data[[#This Row],[Skor_DP]]+Raw_Data[[#This Row],[Skor_Tenor]]+Raw_Data[[#This Row],[Skor_Telat]]</f>
        <v>5</v>
      </c>
      <c r="AI2554" t="str">
        <f>IF(Raw_Data[[#This Row],[Risk_Score]]&lt;=6,"Low Risk",IF(Raw_Data[[#This Row],[Risk_Score]]&lt;=8,"Medium Risk","High Risk"))</f>
        <v>Low Risk</v>
      </c>
      <c r="AJ2554">
        <f ca="1">IFERROR(DATEDIF(Raw_Data[[#This Row],[tanggal_pengajuan]],TODAY(),"m"),"N/A")</f>
        <v>8</v>
      </c>
      <c r="AK2554" t="str">
        <f ca="1">IF(ISNUMBER(Raw_Data[[#This Row],[MOB]]),IF(Raw_Data[[#This Row],[MOB]]&lt;6,"0-5 bulan",IF(Raw_Data[[#This Row],[MOB]]&lt;12,"6-11 bulan",IF(Raw_Data[[#This Row],[MOB]]&lt;24,"12-23 bulan","24+ bulan"))),"N/A")</f>
        <v>6-11 bulan</v>
      </c>
    </row>
    <row r="2555" spans="1:37" ht="14.25" customHeight="1" x14ac:dyDescent="0.45">
      <c r="A2555" t="s">
        <v>5791</v>
      </c>
      <c r="B2555" s="64">
        <v>46069</v>
      </c>
      <c r="C2555" s="1" t="str">
        <f t="shared" si="40"/>
        <v>February</v>
      </c>
      <c r="D2555" t="s">
        <v>1270</v>
      </c>
      <c r="E2555" t="s">
        <v>5792</v>
      </c>
      <c r="F2555">
        <v>42</v>
      </c>
      <c r="G2555" t="s">
        <v>51</v>
      </c>
      <c r="H2555" t="s">
        <v>108</v>
      </c>
      <c r="I2555" s="2">
        <v>5074000</v>
      </c>
      <c r="J2555" s="3">
        <f>Raw_Data[[#This Row],[cicilan_per_bulan]]/Raw_Data[[#This Row],[penghasilan_bulanan]]</f>
        <v>0.20975561687031927</v>
      </c>
      <c r="K2555" t="s">
        <v>114</v>
      </c>
      <c r="L2555" t="s">
        <v>115</v>
      </c>
      <c r="M2555" t="s">
        <v>290</v>
      </c>
      <c r="N2555" t="s">
        <v>291</v>
      </c>
      <c r="O2555" t="s">
        <v>292</v>
      </c>
      <c r="P2555" s="2">
        <v>38038000</v>
      </c>
      <c r="Q2555" s="2">
        <v>5706000</v>
      </c>
      <c r="R2555" t="str">
        <f>IF(Raw_Data[[#This Row],[persen_dp]]&lt;15%,"Low",IF(Raw_Data[[#This Row],[persen_dp]]&gt;25%,"High","Medium"))</f>
        <v>Medium</v>
      </c>
      <c r="S2555" s="3">
        <v>0.15</v>
      </c>
      <c r="T2555">
        <v>48</v>
      </c>
      <c r="U2555">
        <v>0.14499999999999999</v>
      </c>
      <c r="V2555" s="2">
        <v>1064300</v>
      </c>
      <c r="W2555" s="2">
        <v>51085000</v>
      </c>
      <c r="X2555" t="str">
        <f>IF(OR(Raw_Data[[#This Row],[status_pembayaran]]="Macet",Raw_Data[[#This Row],[status_pembayaran]]="Kurang Lancar"),"Non Performing Loan","Performing")</f>
        <v>Performing</v>
      </c>
      <c r="Y2555" t="s">
        <v>317</v>
      </c>
      <c r="Z2555">
        <v>0</v>
      </c>
      <c r="AA2555">
        <v>0</v>
      </c>
      <c r="AB2555">
        <v>0</v>
      </c>
      <c r="AC2555" t="s">
        <v>66</v>
      </c>
      <c r="AD2555">
        <f>IF(Raw_Data[[#This Row],[rasio]]&lt;0.2,1,IF(Raw_Data[[#This Row],[rasio]]&lt;0.3,2,IF(Raw_Data[[#This Row],[rasio]]&lt;0.4,3,4)))</f>
        <v>2</v>
      </c>
      <c r="AE2555">
        <f>IF(Raw_Data[[#This Row],[kategori_dp]]="High",1,IF(Raw_Data[[#This Row],[kategori_dp]]="Medium",2,3))</f>
        <v>2</v>
      </c>
      <c r="AF2555">
        <f>IF(Raw_Data[[#This Row],[tenor_bulan]]&lt;=24,1,IF(Raw_Data[[#This Row],[tenor_bulan]]&lt;=36,2,IF(Raw_Data[[#This Row],[tenor_bulan]]&lt;=48,3,4)))</f>
        <v>3</v>
      </c>
      <c r="AG2555">
        <f>IF(Raw_Data[[#This Row],[jumlah_kali_telat]]=0,0,IF(Raw_Data[[#This Row],[jumlah_kali_telat]]&lt;=2,2,4))</f>
        <v>0</v>
      </c>
      <c r="AH2555">
        <f>Raw_Data[[#This Row],[Skor_Rasio]]+Raw_Data[[#This Row],[Skor_DP]]+Raw_Data[[#This Row],[Skor_Tenor]]+Raw_Data[[#This Row],[Skor_Telat]]</f>
        <v>7</v>
      </c>
      <c r="AI2555" t="str">
        <f>IF(Raw_Data[[#This Row],[Risk_Score]]&lt;=6,"Low Risk",IF(Raw_Data[[#This Row],[Risk_Score]]&lt;=8,"Medium Risk","High Risk"))</f>
        <v>Medium Risk</v>
      </c>
      <c r="AJ2555">
        <f ca="1">IFERROR(DATEDIF(Raw_Data[[#This Row],[tanggal_pengajuan]],TODAY(),"m"),"N/A")</f>
        <v>8</v>
      </c>
      <c r="AK2555" t="str">
        <f ca="1">IF(ISNUMBER(Raw_Data[[#This Row],[MOB]]),IF(Raw_Data[[#This Row],[MOB]]&lt;6,"0-5 bulan",IF(Raw_Data[[#This Row],[MOB]]&lt;12,"6-11 bulan",IF(Raw_Data[[#This Row],[MOB]]&lt;24,"12-23 bulan","24+ bulan"))),"N/A")</f>
        <v>6-11 bulan</v>
      </c>
    </row>
    <row r="2556" spans="1:37" ht="14.25" customHeight="1" x14ac:dyDescent="0.45">
      <c r="A2556" t="s">
        <v>5793</v>
      </c>
      <c r="B2556" s="64">
        <v>46071</v>
      </c>
      <c r="C2556" s="1" t="str">
        <f t="shared" si="40"/>
        <v>February</v>
      </c>
      <c r="D2556" t="s">
        <v>1247</v>
      </c>
      <c r="E2556" t="s">
        <v>5794</v>
      </c>
      <c r="F2556">
        <v>37</v>
      </c>
      <c r="G2556" t="s">
        <v>40</v>
      </c>
      <c r="H2556" t="s">
        <v>108</v>
      </c>
      <c r="I2556" s="2">
        <v>4424000</v>
      </c>
      <c r="J2556" s="3">
        <f>Raw_Data[[#This Row],[cicilan_per_bulan]]/Raw_Data[[#This Row],[penghasilan_bulanan]]</f>
        <v>0.37805153707052441</v>
      </c>
      <c r="K2556" t="s">
        <v>177</v>
      </c>
      <c r="L2556" t="s">
        <v>154</v>
      </c>
      <c r="M2556" t="s">
        <v>55</v>
      </c>
      <c r="N2556" t="s">
        <v>121</v>
      </c>
      <c r="O2556" t="s">
        <v>122</v>
      </c>
      <c r="P2556" s="2">
        <v>36607000</v>
      </c>
      <c r="Q2556" s="2">
        <v>5491000</v>
      </c>
      <c r="R2556" t="str">
        <f>IF(Raw_Data[[#This Row],[persen_dp]]&lt;15%,"Low",IF(Raw_Data[[#This Row],[persen_dp]]&gt;25%,"High","Medium"))</f>
        <v>Medium</v>
      </c>
      <c r="S2556" s="3">
        <v>0.15</v>
      </c>
      <c r="T2556">
        <v>24</v>
      </c>
      <c r="U2556">
        <v>0.14499999999999999</v>
      </c>
      <c r="V2556" s="2">
        <v>1672500</v>
      </c>
      <c r="W2556" s="2">
        <v>40140000</v>
      </c>
      <c r="X2556" t="str">
        <f>IF(OR(Raw_Data[[#This Row],[status_pembayaran]]="Macet",Raw_Data[[#This Row],[status_pembayaran]]="Kurang Lancar"),"Non Performing Loan","Performing")</f>
        <v>Performing</v>
      </c>
      <c r="Y2556" t="s">
        <v>47</v>
      </c>
      <c r="Z2556">
        <v>0</v>
      </c>
      <c r="AA2556">
        <v>0</v>
      </c>
      <c r="AB2556">
        <v>1</v>
      </c>
      <c r="AC2556" t="s">
        <v>74</v>
      </c>
      <c r="AD2556">
        <f>IF(Raw_Data[[#This Row],[rasio]]&lt;0.2,1,IF(Raw_Data[[#This Row],[rasio]]&lt;0.3,2,IF(Raw_Data[[#This Row],[rasio]]&lt;0.4,3,4)))</f>
        <v>3</v>
      </c>
      <c r="AE2556">
        <f>IF(Raw_Data[[#This Row],[kategori_dp]]="High",1,IF(Raw_Data[[#This Row],[kategori_dp]]="Medium",2,3))</f>
        <v>2</v>
      </c>
      <c r="AF2556">
        <f>IF(Raw_Data[[#This Row],[tenor_bulan]]&lt;=24,1,IF(Raw_Data[[#This Row],[tenor_bulan]]&lt;=36,2,IF(Raw_Data[[#This Row],[tenor_bulan]]&lt;=48,3,4)))</f>
        <v>1</v>
      </c>
      <c r="AG2556">
        <f>IF(Raw_Data[[#This Row],[jumlah_kali_telat]]=0,0,IF(Raw_Data[[#This Row],[jumlah_kali_telat]]&lt;=2,2,4))</f>
        <v>0</v>
      </c>
      <c r="AH2556">
        <f>Raw_Data[[#This Row],[Skor_Rasio]]+Raw_Data[[#This Row],[Skor_DP]]+Raw_Data[[#This Row],[Skor_Tenor]]+Raw_Data[[#This Row],[Skor_Telat]]</f>
        <v>6</v>
      </c>
      <c r="AI2556" t="str">
        <f>IF(Raw_Data[[#This Row],[Risk_Score]]&lt;=6,"Low Risk",IF(Raw_Data[[#This Row],[Risk_Score]]&lt;=8,"Medium Risk","High Risk"))</f>
        <v>Low Risk</v>
      </c>
      <c r="AJ2556">
        <f ca="1">IFERROR(DATEDIF(Raw_Data[[#This Row],[tanggal_pengajuan]],TODAY(),"m"),"N/A")</f>
        <v>8</v>
      </c>
      <c r="AK2556" t="str">
        <f ca="1">IF(ISNUMBER(Raw_Data[[#This Row],[MOB]]),IF(Raw_Data[[#This Row],[MOB]]&lt;6,"0-5 bulan",IF(Raw_Data[[#This Row],[MOB]]&lt;12,"6-11 bulan",IF(Raw_Data[[#This Row],[MOB]]&lt;24,"12-23 bulan","24+ bulan"))),"N/A")</f>
        <v>6-11 bulan</v>
      </c>
    </row>
    <row r="2557" spans="1:37" ht="14.25" customHeight="1" x14ac:dyDescent="0.45">
      <c r="A2557" t="s">
        <v>5795</v>
      </c>
      <c r="B2557" s="64">
        <v>46177</v>
      </c>
      <c r="C2557" s="1" t="str">
        <f t="shared" si="40"/>
        <v>June</v>
      </c>
      <c r="D2557" t="s">
        <v>3094</v>
      </c>
      <c r="E2557" t="s">
        <v>5796</v>
      </c>
      <c r="F2557">
        <v>48</v>
      </c>
      <c r="G2557" t="s">
        <v>40</v>
      </c>
      <c r="H2557" t="s">
        <v>152</v>
      </c>
      <c r="I2557" s="2">
        <v>3818000</v>
      </c>
      <c r="J2557" s="3">
        <f>Raw_Data[[#This Row],[cicilan_per_bulan]]/Raw_Data[[#This Row],[penghasilan_bulanan]]</f>
        <v>0.13253012048192772</v>
      </c>
      <c r="K2557" t="s">
        <v>81</v>
      </c>
      <c r="L2557" t="s">
        <v>82</v>
      </c>
      <c r="M2557" t="s">
        <v>249</v>
      </c>
      <c r="N2557" t="s">
        <v>250</v>
      </c>
      <c r="O2557" t="s">
        <v>57</v>
      </c>
      <c r="P2557" s="2">
        <v>15691000</v>
      </c>
      <c r="Q2557" s="2">
        <v>6276000</v>
      </c>
      <c r="R2557" t="str">
        <f>IF(Raw_Data[[#This Row],[persen_dp]]&lt;15%,"Low",IF(Raw_Data[[#This Row],[persen_dp]]&gt;25%,"High","Medium"))</f>
        <v>High</v>
      </c>
      <c r="S2557" s="3">
        <v>0.4</v>
      </c>
      <c r="T2557">
        <v>24</v>
      </c>
      <c r="U2557">
        <v>0.14499999999999999</v>
      </c>
      <c r="V2557" s="2">
        <v>506000</v>
      </c>
      <c r="W2557" s="2">
        <v>12145000</v>
      </c>
      <c r="X2557" t="str">
        <f>IF(OR(Raw_Data[[#This Row],[status_pembayaran]]="Macet",Raw_Data[[#This Row],[status_pembayaran]]="Kurang Lancar"),"Non Performing Loan","Performing")</f>
        <v>Performing</v>
      </c>
      <c r="Y2557" t="s">
        <v>47</v>
      </c>
      <c r="Z2557">
        <v>0</v>
      </c>
      <c r="AA2557">
        <v>0</v>
      </c>
      <c r="AB2557">
        <v>1</v>
      </c>
      <c r="AC2557" t="s">
        <v>58</v>
      </c>
      <c r="AD2557">
        <f>IF(Raw_Data[[#This Row],[rasio]]&lt;0.2,1,IF(Raw_Data[[#This Row],[rasio]]&lt;0.3,2,IF(Raw_Data[[#This Row],[rasio]]&lt;0.4,3,4)))</f>
        <v>1</v>
      </c>
      <c r="AE2557">
        <f>IF(Raw_Data[[#This Row],[kategori_dp]]="High",1,IF(Raw_Data[[#This Row],[kategori_dp]]="Medium",2,3))</f>
        <v>1</v>
      </c>
      <c r="AF2557">
        <f>IF(Raw_Data[[#This Row],[tenor_bulan]]&lt;=24,1,IF(Raw_Data[[#This Row],[tenor_bulan]]&lt;=36,2,IF(Raw_Data[[#This Row],[tenor_bulan]]&lt;=48,3,4)))</f>
        <v>1</v>
      </c>
      <c r="AG2557">
        <f>IF(Raw_Data[[#This Row],[jumlah_kali_telat]]=0,0,IF(Raw_Data[[#This Row],[jumlah_kali_telat]]&lt;=2,2,4))</f>
        <v>0</v>
      </c>
      <c r="AH2557">
        <f>Raw_Data[[#This Row],[Skor_Rasio]]+Raw_Data[[#This Row],[Skor_DP]]+Raw_Data[[#This Row],[Skor_Tenor]]+Raw_Data[[#This Row],[Skor_Telat]]</f>
        <v>3</v>
      </c>
      <c r="AI2557" t="str">
        <f>IF(Raw_Data[[#This Row],[Risk_Score]]&lt;=6,"Low Risk",IF(Raw_Data[[#This Row],[Risk_Score]]&lt;=8,"Medium Risk","High Risk"))</f>
        <v>Low Risk</v>
      </c>
      <c r="AJ2557">
        <f ca="1">IFERROR(DATEDIF(Raw_Data[[#This Row],[tanggal_pengajuan]],TODAY(),"m"),"N/A")</f>
        <v>4</v>
      </c>
      <c r="AK2557" t="str">
        <f ca="1">IF(ISNUMBER(Raw_Data[[#This Row],[MOB]]),IF(Raw_Data[[#This Row],[MOB]]&lt;6,"0-5 bulan",IF(Raw_Data[[#This Row],[MOB]]&lt;12,"6-11 bulan",IF(Raw_Data[[#This Row],[MOB]]&lt;24,"12-23 bulan","24+ bulan"))),"N/A")</f>
        <v>0-5 bulan</v>
      </c>
    </row>
    <row r="2558" spans="1:37" ht="14.25" customHeight="1" x14ac:dyDescent="0.45">
      <c r="A2558" t="s">
        <v>5797</v>
      </c>
      <c r="B2558" s="64">
        <v>46161</v>
      </c>
      <c r="C2558" s="1" t="str">
        <f t="shared" si="40"/>
        <v>May</v>
      </c>
      <c r="D2558" t="s">
        <v>582</v>
      </c>
      <c r="E2558" t="s">
        <v>5798</v>
      </c>
      <c r="F2558">
        <v>47</v>
      </c>
      <c r="G2558" t="s">
        <v>51</v>
      </c>
      <c r="H2558" t="s">
        <v>62</v>
      </c>
      <c r="I2558" s="2">
        <v>1674000</v>
      </c>
      <c r="J2558" s="3">
        <f>Raw_Data[[#This Row],[cicilan_per_bulan]]/Raw_Data[[#This Row],[penghasilan_bulanan]]</f>
        <v>0.36212664277180406</v>
      </c>
      <c r="K2558" t="s">
        <v>102</v>
      </c>
      <c r="L2558" t="s">
        <v>103</v>
      </c>
      <c r="M2558" t="s">
        <v>72</v>
      </c>
      <c r="N2558" t="s">
        <v>97</v>
      </c>
      <c r="O2558" t="s">
        <v>57</v>
      </c>
      <c r="P2558" s="2">
        <v>16898000</v>
      </c>
      <c r="Q2558" s="2">
        <v>1690000</v>
      </c>
      <c r="R2558" t="str">
        <f>IF(Raw_Data[[#This Row],[persen_dp]]&lt;15%,"Low",IF(Raw_Data[[#This Row],[persen_dp]]&gt;25%,"High","Medium"))</f>
        <v>Low</v>
      </c>
      <c r="S2558" s="3">
        <v>0.1</v>
      </c>
      <c r="T2558">
        <v>36</v>
      </c>
      <c r="U2558">
        <v>0.14499999999999999</v>
      </c>
      <c r="V2558" s="2">
        <v>606200</v>
      </c>
      <c r="W2558" s="2">
        <v>21823000</v>
      </c>
      <c r="X2558" t="str">
        <f>IF(OR(Raw_Data[[#This Row],[status_pembayaran]]="Macet",Raw_Data[[#This Row],[status_pembayaran]]="Kurang Lancar"),"Non Performing Loan","Performing")</f>
        <v>Performing</v>
      </c>
      <c r="Y2558" t="s">
        <v>47</v>
      </c>
      <c r="Z2558">
        <v>0</v>
      </c>
      <c r="AA2558">
        <v>0</v>
      </c>
      <c r="AB2558">
        <v>1</v>
      </c>
      <c r="AC2558" t="s">
        <v>58</v>
      </c>
      <c r="AD2558">
        <f>IF(Raw_Data[[#This Row],[rasio]]&lt;0.2,1,IF(Raw_Data[[#This Row],[rasio]]&lt;0.3,2,IF(Raw_Data[[#This Row],[rasio]]&lt;0.4,3,4)))</f>
        <v>3</v>
      </c>
      <c r="AE2558">
        <f>IF(Raw_Data[[#This Row],[kategori_dp]]="High",1,IF(Raw_Data[[#This Row],[kategori_dp]]="Medium",2,3))</f>
        <v>3</v>
      </c>
      <c r="AF2558">
        <f>IF(Raw_Data[[#This Row],[tenor_bulan]]&lt;=24,1,IF(Raw_Data[[#This Row],[tenor_bulan]]&lt;=36,2,IF(Raw_Data[[#This Row],[tenor_bulan]]&lt;=48,3,4)))</f>
        <v>2</v>
      </c>
      <c r="AG2558">
        <f>IF(Raw_Data[[#This Row],[jumlah_kali_telat]]=0,0,IF(Raw_Data[[#This Row],[jumlah_kali_telat]]&lt;=2,2,4))</f>
        <v>0</v>
      </c>
      <c r="AH2558">
        <f>Raw_Data[[#This Row],[Skor_Rasio]]+Raw_Data[[#This Row],[Skor_DP]]+Raw_Data[[#This Row],[Skor_Tenor]]+Raw_Data[[#This Row],[Skor_Telat]]</f>
        <v>8</v>
      </c>
      <c r="AI2558" t="str">
        <f>IF(Raw_Data[[#This Row],[Risk_Score]]&lt;=6,"Low Risk",IF(Raw_Data[[#This Row],[Risk_Score]]&lt;=8,"Medium Risk","High Risk"))</f>
        <v>Medium Risk</v>
      </c>
      <c r="AJ2558">
        <f ca="1">IFERROR(DATEDIF(Raw_Data[[#This Row],[tanggal_pengajuan]],TODAY(),"m"),"N/A")</f>
        <v>5</v>
      </c>
      <c r="AK2558" t="str">
        <f ca="1">IF(ISNUMBER(Raw_Data[[#This Row],[MOB]]),IF(Raw_Data[[#This Row],[MOB]]&lt;6,"0-5 bulan",IF(Raw_Data[[#This Row],[MOB]]&lt;12,"6-11 bulan",IF(Raw_Data[[#This Row],[MOB]]&lt;24,"12-23 bulan","24+ bulan"))),"N/A")</f>
        <v>0-5 bulan</v>
      </c>
    </row>
    <row r="2559" spans="1:37" ht="14.25" customHeight="1" x14ac:dyDescent="0.45">
      <c r="A2559" t="s">
        <v>5799</v>
      </c>
      <c r="B2559" s="64">
        <v>46063</v>
      </c>
      <c r="C2559" s="1" t="str">
        <f t="shared" si="40"/>
        <v>February</v>
      </c>
      <c r="D2559" t="s">
        <v>660</v>
      </c>
      <c r="E2559" t="s">
        <v>5800</v>
      </c>
      <c r="F2559">
        <v>36</v>
      </c>
      <c r="G2559" t="s">
        <v>40</v>
      </c>
      <c r="H2559" t="s">
        <v>176</v>
      </c>
      <c r="I2559" s="2">
        <v>5884000</v>
      </c>
      <c r="J2559" s="3">
        <f>Raw_Data[[#This Row],[cicilan_per_bulan]]/Raw_Data[[#This Row],[penghasilan_bulanan]]</f>
        <v>0.27403127124405169</v>
      </c>
      <c r="K2559" t="s">
        <v>192</v>
      </c>
      <c r="L2559" t="s">
        <v>128</v>
      </c>
      <c r="M2559" t="s">
        <v>44</v>
      </c>
      <c r="N2559" t="s">
        <v>184</v>
      </c>
      <c r="O2559" t="s">
        <v>122</v>
      </c>
      <c r="P2559" s="2">
        <v>37498000</v>
      </c>
      <c r="Q2559" s="2">
        <v>7500000</v>
      </c>
      <c r="R2559" t="str">
        <f>IF(Raw_Data[[#This Row],[persen_dp]]&lt;15%,"Low",IF(Raw_Data[[#This Row],[persen_dp]]&gt;25%,"High","Medium"))</f>
        <v>Medium</v>
      </c>
      <c r="S2559" s="3">
        <v>0.2</v>
      </c>
      <c r="T2559">
        <v>24</v>
      </c>
      <c r="U2559">
        <v>0.14499999999999999</v>
      </c>
      <c r="V2559" s="2">
        <v>1612400</v>
      </c>
      <c r="W2559" s="2">
        <v>38698000</v>
      </c>
      <c r="X2559" t="str">
        <f>IF(OR(Raw_Data[[#This Row],[status_pembayaran]]="Macet",Raw_Data[[#This Row],[status_pembayaran]]="Kurang Lancar"),"Non Performing Loan","Performing")</f>
        <v>Performing</v>
      </c>
      <c r="Y2559" t="s">
        <v>47</v>
      </c>
      <c r="Z2559">
        <v>0</v>
      </c>
      <c r="AA2559">
        <v>0</v>
      </c>
      <c r="AB2559">
        <v>1</v>
      </c>
      <c r="AC2559" t="s">
        <v>74</v>
      </c>
      <c r="AD2559">
        <f>IF(Raw_Data[[#This Row],[rasio]]&lt;0.2,1,IF(Raw_Data[[#This Row],[rasio]]&lt;0.3,2,IF(Raw_Data[[#This Row],[rasio]]&lt;0.4,3,4)))</f>
        <v>2</v>
      </c>
      <c r="AE2559">
        <f>IF(Raw_Data[[#This Row],[kategori_dp]]="High",1,IF(Raw_Data[[#This Row],[kategori_dp]]="Medium",2,3))</f>
        <v>2</v>
      </c>
      <c r="AF2559">
        <f>IF(Raw_Data[[#This Row],[tenor_bulan]]&lt;=24,1,IF(Raw_Data[[#This Row],[tenor_bulan]]&lt;=36,2,IF(Raw_Data[[#This Row],[tenor_bulan]]&lt;=48,3,4)))</f>
        <v>1</v>
      </c>
      <c r="AG2559">
        <f>IF(Raw_Data[[#This Row],[jumlah_kali_telat]]=0,0,IF(Raw_Data[[#This Row],[jumlah_kali_telat]]&lt;=2,2,4))</f>
        <v>0</v>
      </c>
      <c r="AH2559">
        <f>Raw_Data[[#This Row],[Skor_Rasio]]+Raw_Data[[#This Row],[Skor_DP]]+Raw_Data[[#This Row],[Skor_Tenor]]+Raw_Data[[#This Row],[Skor_Telat]]</f>
        <v>5</v>
      </c>
      <c r="AI2559" t="str">
        <f>IF(Raw_Data[[#This Row],[Risk_Score]]&lt;=6,"Low Risk",IF(Raw_Data[[#This Row],[Risk_Score]]&lt;=8,"Medium Risk","High Risk"))</f>
        <v>Low Risk</v>
      </c>
      <c r="AJ2559">
        <f ca="1">IFERROR(DATEDIF(Raw_Data[[#This Row],[tanggal_pengajuan]],TODAY(),"m"),"N/A")</f>
        <v>8</v>
      </c>
      <c r="AK2559" t="str">
        <f ca="1">IF(ISNUMBER(Raw_Data[[#This Row],[MOB]]),IF(Raw_Data[[#This Row],[MOB]]&lt;6,"0-5 bulan",IF(Raw_Data[[#This Row],[MOB]]&lt;12,"6-11 bulan",IF(Raw_Data[[#This Row],[MOB]]&lt;24,"12-23 bulan","24+ bulan"))),"N/A")</f>
        <v>6-11 bulan</v>
      </c>
    </row>
    <row r="2560" spans="1:37" ht="14.25" customHeight="1" x14ac:dyDescent="0.45">
      <c r="A2560" t="s">
        <v>5801</v>
      </c>
      <c r="B2560" s="64">
        <v>46125</v>
      </c>
      <c r="C2560" s="1" t="str">
        <f t="shared" si="40"/>
        <v>April</v>
      </c>
      <c r="D2560" t="s">
        <v>3463</v>
      </c>
      <c r="E2560" t="s">
        <v>5802</v>
      </c>
      <c r="F2560">
        <v>43</v>
      </c>
      <c r="G2560" t="s">
        <v>51</v>
      </c>
      <c r="H2560" t="s">
        <v>52</v>
      </c>
      <c r="I2560" s="2">
        <v>7503000</v>
      </c>
      <c r="J2560" s="3">
        <f>Raw_Data[[#This Row],[cicilan_per_bulan]]/Raw_Data[[#This Row],[penghasilan_bulanan]]</f>
        <v>0.10319872051179528</v>
      </c>
      <c r="K2560" t="s">
        <v>109</v>
      </c>
      <c r="L2560" t="s">
        <v>110</v>
      </c>
      <c r="M2560" t="s">
        <v>55</v>
      </c>
      <c r="N2560" t="s">
        <v>221</v>
      </c>
      <c r="O2560" t="s">
        <v>159</v>
      </c>
      <c r="P2560" s="2">
        <v>41436000</v>
      </c>
      <c r="Q2560" s="2">
        <v>14503000</v>
      </c>
      <c r="R2560" t="str">
        <f>IF(Raw_Data[[#This Row],[persen_dp]]&lt;15%,"Low",IF(Raw_Data[[#This Row],[persen_dp]]&gt;25%,"High","Medium"))</f>
        <v>High</v>
      </c>
      <c r="S2560" s="3">
        <v>0.35</v>
      </c>
      <c r="T2560">
        <v>60</v>
      </c>
      <c r="U2560">
        <v>0.14499999999999999</v>
      </c>
      <c r="V2560" s="2">
        <v>774300</v>
      </c>
      <c r="W2560" s="2">
        <v>46460000</v>
      </c>
      <c r="X2560" t="str">
        <f>IF(OR(Raw_Data[[#This Row],[status_pembayaran]]="Macet",Raw_Data[[#This Row],[status_pembayaran]]="Kurang Lancar"),"Non Performing Loan","Performing")</f>
        <v>Performing</v>
      </c>
      <c r="Y2560" t="s">
        <v>47</v>
      </c>
      <c r="Z2560">
        <v>0</v>
      </c>
      <c r="AA2560">
        <v>0</v>
      </c>
      <c r="AB2560">
        <v>1</v>
      </c>
      <c r="AD2560">
        <f>IF(Raw_Data[[#This Row],[rasio]]&lt;0.2,1,IF(Raw_Data[[#This Row],[rasio]]&lt;0.3,2,IF(Raw_Data[[#This Row],[rasio]]&lt;0.4,3,4)))</f>
        <v>1</v>
      </c>
      <c r="AE2560">
        <f>IF(Raw_Data[[#This Row],[kategori_dp]]="High",1,IF(Raw_Data[[#This Row],[kategori_dp]]="Medium",2,3))</f>
        <v>1</v>
      </c>
      <c r="AF2560">
        <f>IF(Raw_Data[[#This Row],[tenor_bulan]]&lt;=24,1,IF(Raw_Data[[#This Row],[tenor_bulan]]&lt;=36,2,IF(Raw_Data[[#This Row],[tenor_bulan]]&lt;=48,3,4)))</f>
        <v>4</v>
      </c>
      <c r="AG2560">
        <f>IF(Raw_Data[[#This Row],[jumlah_kali_telat]]=0,0,IF(Raw_Data[[#This Row],[jumlah_kali_telat]]&lt;=2,2,4))</f>
        <v>0</v>
      </c>
      <c r="AH2560">
        <f>Raw_Data[[#This Row],[Skor_Rasio]]+Raw_Data[[#This Row],[Skor_DP]]+Raw_Data[[#This Row],[Skor_Tenor]]+Raw_Data[[#This Row],[Skor_Telat]]</f>
        <v>6</v>
      </c>
      <c r="AI2560" t="str">
        <f>IF(Raw_Data[[#This Row],[Risk_Score]]&lt;=6,"Low Risk",IF(Raw_Data[[#This Row],[Risk_Score]]&lt;=8,"Medium Risk","High Risk"))</f>
        <v>Low Risk</v>
      </c>
      <c r="AJ2560">
        <f ca="1">IFERROR(DATEDIF(Raw_Data[[#This Row],[tanggal_pengajuan]],TODAY(),"m"),"N/A")</f>
        <v>6</v>
      </c>
      <c r="AK2560" t="str">
        <f ca="1">IF(ISNUMBER(Raw_Data[[#This Row],[MOB]]),IF(Raw_Data[[#This Row],[MOB]]&lt;6,"0-5 bulan",IF(Raw_Data[[#This Row],[MOB]]&lt;12,"6-11 bulan",IF(Raw_Data[[#This Row],[MOB]]&lt;24,"12-23 bulan","24+ bulan"))),"N/A")</f>
        <v>6-11 bulan</v>
      </c>
    </row>
    <row r="2561" spans="1:37" ht="14.25" customHeight="1" x14ac:dyDescent="0.45">
      <c r="A2561" t="s">
        <v>5803</v>
      </c>
      <c r="B2561" s="64">
        <v>46177</v>
      </c>
      <c r="C2561" s="1" t="str">
        <f t="shared" si="40"/>
        <v>June</v>
      </c>
      <c r="D2561" t="s">
        <v>454</v>
      </c>
      <c r="E2561" t="s">
        <v>211</v>
      </c>
      <c r="F2561">
        <v>41</v>
      </c>
      <c r="G2561" t="s">
        <v>51</v>
      </c>
      <c r="H2561" t="s">
        <v>101</v>
      </c>
      <c r="I2561" s="2">
        <v>3813000</v>
      </c>
      <c r="J2561" s="3">
        <f>Raw_Data[[#This Row],[cicilan_per_bulan]]/Raw_Data[[#This Row],[penghasilan_bulanan]]</f>
        <v>0.27018095987411489</v>
      </c>
      <c r="K2561" t="s">
        <v>81</v>
      </c>
      <c r="L2561" t="s">
        <v>82</v>
      </c>
      <c r="M2561" t="s">
        <v>55</v>
      </c>
      <c r="N2561" t="s">
        <v>121</v>
      </c>
      <c r="O2561" t="s">
        <v>122</v>
      </c>
      <c r="P2561" s="2">
        <v>36920000</v>
      </c>
      <c r="Q2561" s="2">
        <v>11076000</v>
      </c>
      <c r="R2561" t="str">
        <f>IF(Raw_Data[[#This Row],[persen_dp]]&lt;15%,"Low",IF(Raw_Data[[#This Row],[persen_dp]]&gt;25%,"High","Medium"))</f>
        <v>High</v>
      </c>
      <c r="S2561" s="3">
        <v>0.3</v>
      </c>
      <c r="T2561">
        <v>36</v>
      </c>
      <c r="U2561">
        <v>0.14499999999999999</v>
      </c>
      <c r="V2561" s="2">
        <v>1030200</v>
      </c>
      <c r="W2561" s="2">
        <v>37086000</v>
      </c>
      <c r="X2561" t="str">
        <f>IF(OR(Raw_Data[[#This Row],[status_pembayaran]]="Macet",Raw_Data[[#This Row],[status_pembayaran]]="Kurang Lancar"),"Non Performing Loan","Performing")</f>
        <v>Performing</v>
      </c>
      <c r="Y2561" t="s">
        <v>47</v>
      </c>
      <c r="Z2561">
        <v>0</v>
      </c>
      <c r="AA2561">
        <v>0</v>
      </c>
      <c r="AB2561">
        <v>1</v>
      </c>
      <c r="AD2561">
        <f>IF(Raw_Data[[#This Row],[rasio]]&lt;0.2,1,IF(Raw_Data[[#This Row],[rasio]]&lt;0.3,2,IF(Raw_Data[[#This Row],[rasio]]&lt;0.4,3,4)))</f>
        <v>2</v>
      </c>
      <c r="AE2561">
        <f>IF(Raw_Data[[#This Row],[kategori_dp]]="High",1,IF(Raw_Data[[#This Row],[kategori_dp]]="Medium",2,3))</f>
        <v>1</v>
      </c>
      <c r="AF2561">
        <f>IF(Raw_Data[[#This Row],[tenor_bulan]]&lt;=24,1,IF(Raw_Data[[#This Row],[tenor_bulan]]&lt;=36,2,IF(Raw_Data[[#This Row],[tenor_bulan]]&lt;=48,3,4)))</f>
        <v>2</v>
      </c>
      <c r="AG2561">
        <f>IF(Raw_Data[[#This Row],[jumlah_kali_telat]]=0,0,IF(Raw_Data[[#This Row],[jumlah_kali_telat]]&lt;=2,2,4))</f>
        <v>0</v>
      </c>
      <c r="AH2561">
        <f>Raw_Data[[#This Row],[Skor_Rasio]]+Raw_Data[[#This Row],[Skor_DP]]+Raw_Data[[#This Row],[Skor_Tenor]]+Raw_Data[[#This Row],[Skor_Telat]]</f>
        <v>5</v>
      </c>
      <c r="AI2561" t="str">
        <f>IF(Raw_Data[[#This Row],[Risk_Score]]&lt;=6,"Low Risk",IF(Raw_Data[[#This Row],[Risk_Score]]&lt;=8,"Medium Risk","High Risk"))</f>
        <v>Low Risk</v>
      </c>
      <c r="AJ2561">
        <f ca="1">IFERROR(DATEDIF(Raw_Data[[#This Row],[tanggal_pengajuan]],TODAY(),"m"),"N/A")</f>
        <v>4</v>
      </c>
      <c r="AK2561" t="str">
        <f ca="1">IF(ISNUMBER(Raw_Data[[#This Row],[MOB]]),IF(Raw_Data[[#This Row],[MOB]]&lt;6,"0-5 bulan",IF(Raw_Data[[#This Row],[MOB]]&lt;12,"6-11 bulan",IF(Raw_Data[[#This Row],[MOB]]&lt;24,"12-23 bulan","24+ bulan"))),"N/A")</f>
        <v>0-5 bulan</v>
      </c>
    </row>
    <row r="2562" spans="1:37" ht="14.25" customHeight="1" x14ac:dyDescent="0.45">
      <c r="A2562" t="s">
        <v>5804</v>
      </c>
      <c r="B2562" s="64">
        <v>46186</v>
      </c>
      <c r="C2562" s="1" t="str">
        <f t="shared" si="40"/>
        <v>June</v>
      </c>
      <c r="D2562" t="s">
        <v>1770</v>
      </c>
      <c r="E2562" t="s">
        <v>5805</v>
      </c>
      <c r="F2562">
        <v>47</v>
      </c>
      <c r="G2562" t="s">
        <v>51</v>
      </c>
      <c r="H2562" t="s">
        <v>108</v>
      </c>
      <c r="I2562" s="2">
        <v>4740000</v>
      </c>
      <c r="J2562" s="3">
        <f>Raw_Data[[#This Row],[cicilan_per_bulan]]/Raw_Data[[#This Row],[penghasilan_bulanan]]</f>
        <v>0.22784810126582278</v>
      </c>
      <c r="K2562" t="s">
        <v>153</v>
      </c>
      <c r="L2562" t="s">
        <v>154</v>
      </c>
      <c r="M2562" t="s">
        <v>55</v>
      </c>
      <c r="N2562" t="s">
        <v>221</v>
      </c>
      <c r="O2562" t="s">
        <v>159</v>
      </c>
      <c r="P2562" s="2">
        <v>41739000</v>
      </c>
      <c r="Q2562" s="2">
        <v>4174000</v>
      </c>
      <c r="R2562" t="str">
        <f>IF(Raw_Data[[#This Row],[persen_dp]]&lt;15%,"Low",IF(Raw_Data[[#This Row],[persen_dp]]&gt;25%,"High","Medium"))</f>
        <v>Low</v>
      </c>
      <c r="S2562" s="3">
        <v>0.1</v>
      </c>
      <c r="T2562">
        <v>60</v>
      </c>
      <c r="U2562">
        <v>0.14499999999999999</v>
      </c>
      <c r="V2562" s="2">
        <v>1080000</v>
      </c>
      <c r="W2562" s="2">
        <v>64800000</v>
      </c>
      <c r="X2562" t="str">
        <f>IF(OR(Raw_Data[[#This Row],[status_pembayaran]]="Macet",Raw_Data[[#This Row],[status_pembayaran]]="Kurang Lancar"),"Non Performing Loan","Performing")</f>
        <v>Performing</v>
      </c>
      <c r="Y2562" t="s">
        <v>47</v>
      </c>
      <c r="Z2562">
        <v>0</v>
      </c>
      <c r="AA2562">
        <v>0</v>
      </c>
      <c r="AB2562">
        <v>1</v>
      </c>
      <c r="AC2562" t="s">
        <v>104</v>
      </c>
      <c r="AD2562">
        <f>IF(Raw_Data[[#This Row],[rasio]]&lt;0.2,1,IF(Raw_Data[[#This Row],[rasio]]&lt;0.3,2,IF(Raw_Data[[#This Row],[rasio]]&lt;0.4,3,4)))</f>
        <v>2</v>
      </c>
      <c r="AE2562">
        <f>IF(Raw_Data[[#This Row],[kategori_dp]]="High",1,IF(Raw_Data[[#This Row],[kategori_dp]]="Medium",2,3))</f>
        <v>3</v>
      </c>
      <c r="AF2562">
        <f>IF(Raw_Data[[#This Row],[tenor_bulan]]&lt;=24,1,IF(Raw_Data[[#This Row],[tenor_bulan]]&lt;=36,2,IF(Raw_Data[[#This Row],[tenor_bulan]]&lt;=48,3,4)))</f>
        <v>4</v>
      </c>
      <c r="AG2562">
        <f>IF(Raw_Data[[#This Row],[jumlah_kali_telat]]=0,0,IF(Raw_Data[[#This Row],[jumlah_kali_telat]]&lt;=2,2,4))</f>
        <v>0</v>
      </c>
      <c r="AH2562">
        <f>Raw_Data[[#This Row],[Skor_Rasio]]+Raw_Data[[#This Row],[Skor_DP]]+Raw_Data[[#This Row],[Skor_Tenor]]+Raw_Data[[#This Row],[Skor_Telat]]</f>
        <v>9</v>
      </c>
      <c r="AI2562" t="str">
        <f>IF(Raw_Data[[#This Row],[Risk_Score]]&lt;=6,"Low Risk",IF(Raw_Data[[#This Row],[Risk_Score]]&lt;=8,"Medium Risk","High Risk"))</f>
        <v>High Risk</v>
      </c>
      <c r="AJ2562">
        <f ca="1">IFERROR(DATEDIF(Raw_Data[[#This Row],[tanggal_pengajuan]],TODAY(),"m"),"N/A")</f>
        <v>4</v>
      </c>
      <c r="AK2562" t="str">
        <f ca="1">IF(ISNUMBER(Raw_Data[[#This Row],[MOB]]),IF(Raw_Data[[#This Row],[MOB]]&lt;6,"0-5 bulan",IF(Raw_Data[[#This Row],[MOB]]&lt;12,"6-11 bulan",IF(Raw_Data[[#This Row],[MOB]]&lt;24,"12-23 bulan","24+ bulan"))),"N/A")</f>
        <v>0-5 bulan</v>
      </c>
    </row>
    <row r="2563" spans="1:37" ht="14.25" customHeight="1" x14ac:dyDescent="0.45">
      <c r="A2563" t="s">
        <v>5806</v>
      </c>
      <c r="B2563" s="64">
        <v>46094</v>
      </c>
      <c r="C2563" s="1" t="str">
        <f t="shared" si="40"/>
        <v>March</v>
      </c>
      <c r="D2563" t="s">
        <v>2709</v>
      </c>
      <c r="E2563" t="s">
        <v>5807</v>
      </c>
      <c r="F2563">
        <v>35</v>
      </c>
      <c r="G2563" t="s">
        <v>51</v>
      </c>
      <c r="H2563" t="s">
        <v>41</v>
      </c>
      <c r="I2563" s="2">
        <v>4924000</v>
      </c>
      <c r="J2563" s="3">
        <f>Raw_Data[[#This Row],[cicilan_per_bulan]]/Raw_Data[[#This Row],[penghasilan_bulanan]]</f>
        <v>0.43034118602761984</v>
      </c>
      <c r="K2563" t="s">
        <v>286</v>
      </c>
      <c r="L2563" t="s">
        <v>154</v>
      </c>
      <c r="M2563" t="s">
        <v>55</v>
      </c>
      <c r="N2563" t="s">
        <v>121</v>
      </c>
      <c r="O2563" t="s">
        <v>122</v>
      </c>
      <c r="P2563" s="2">
        <v>34809000</v>
      </c>
      <c r="Q2563" s="2">
        <v>3481000</v>
      </c>
      <c r="R2563" t="str">
        <f>IF(Raw_Data[[#This Row],[persen_dp]]&lt;15%,"Low",IF(Raw_Data[[#This Row],[persen_dp]]&gt;25%,"High","Medium"))</f>
        <v>Low</v>
      </c>
      <c r="S2563" s="3">
        <v>0.1</v>
      </c>
      <c r="T2563">
        <v>18</v>
      </c>
      <c r="U2563">
        <v>0.14499999999999999</v>
      </c>
      <c r="V2563" s="2">
        <v>2119000</v>
      </c>
      <c r="W2563" s="2">
        <v>38142000</v>
      </c>
      <c r="X2563" t="str">
        <f>IF(OR(Raw_Data[[#This Row],[status_pembayaran]]="Macet",Raw_Data[[#This Row],[status_pembayaran]]="Kurang Lancar"),"Non Performing Loan","Performing")</f>
        <v>Performing</v>
      </c>
      <c r="Y2563" t="s">
        <v>47</v>
      </c>
      <c r="Z2563">
        <v>0</v>
      </c>
      <c r="AA2563">
        <v>0</v>
      </c>
      <c r="AB2563">
        <v>1</v>
      </c>
      <c r="AD2563">
        <f>IF(Raw_Data[[#This Row],[rasio]]&lt;0.2,1,IF(Raw_Data[[#This Row],[rasio]]&lt;0.3,2,IF(Raw_Data[[#This Row],[rasio]]&lt;0.4,3,4)))</f>
        <v>4</v>
      </c>
      <c r="AE2563">
        <f>IF(Raw_Data[[#This Row],[kategori_dp]]="High",1,IF(Raw_Data[[#This Row],[kategori_dp]]="Medium",2,3))</f>
        <v>3</v>
      </c>
      <c r="AF2563">
        <f>IF(Raw_Data[[#This Row],[tenor_bulan]]&lt;=24,1,IF(Raw_Data[[#This Row],[tenor_bulan]]&lt;=36,2,IF(Raw_Data[[#This Row],[tenor_bulan]]&lt;=48,3,4)))</f>
        <v>1</v>
      </c>
      <c r="AG2563">
        <f>IF(Raw_Data[[#This Row],[jumlah_kali_telat]]=0,0,IF(Raw_Data[[#This Row],[jumlah_kali_telat]]&lt;=2,2,4))</f>
        <v>0</v>
      </c>
      <c r="AH2563">
        <f>Raw_Data[[#This Row],[Skor_Rasio]]+Raw_Data[[#This Row],[Skor_DP]]+Raw_Data[[#This Row],[Skor_Tenor]]+Raw_Data[[#This Row],[Skor_Telat]]</f>
        <v>8</v>
      </c>
      <c r="AI2563" t="str">
        <f>IF(Raw_Data[[#This Row],[Risk_Score]]&lt;=6,"Low Risk",IF(Raw_Data[[#This Row],[Risk_Score]]&lt;=8,"Medium Risk","High Risk"))</f>
        <v>Medium Risk</v>
      </c>
      <c r="AJ2563">
        <f ca="1">IFERROR(DATEDIF(Raw_Data[[#This Row],[tanggal_pengajuan]],TODAY(),"m"),"N/A")</f>
        <v>7</v>
      </c>
      <c r="AK2563" t="str">
        <f ca="1">IF(ISNUMBER(Raw_Data[[#This Row],[MOB]]),IF(Raw_Data[[#This Row],[MOB]]&lt;6,"0-5 bulan",IF(Raw_Data[[#This Row],[MOB]]&lt;12,"6-11 bulan",IF(Raw_Data[[#This Row],[MOB]]&lt;24,"12-23 bulan","24+ bulan"))),"N/A")</f>
        <v>6-11 bulan</v>
      </c>
    </row>
    <row r="2564" spans="1:37" ht="14.25" customHeight="1" x14ac:dyDescent="0.45">
      <c r="A2564" t="s">
        <v>5808</v>
      </c>
      <c r="B2564" s="64">
        <v>46074</v>
      </c>
      <c r="C2564" s="1" t="str">
        <f t="shared" si="40"/>
        <v>February</v>
      </c>
      <c r="D2564" t="s">
        <v>1614</v>
      </c>
      <c r="E2564" t="s">
        <v>5809</v>
      </c>
      <c r="F2564">
        <v>54</v>
      </c>
      <c r="G2564" t="s">
        <v>40</v>
      </c>
      <c r="H2564" t="s">
        <v>96</v>
      </c>
      <c r="I2564" s="2">
        <v>7173000</v>
      </c>
      <c r="J2564" s="3">
        <f>Raw_Data[[#This Row],[cicilan_per_bulan]]/Raw_Data[[#This Row],[penghasilan_bulanan]]</f>
        <v>0.12365816255402202</v>
      </c>
      <c r="K2564" t="s">
        <v>42</v>
      </c>
      <c r="L2564" t="s">
        <v>43</v>
      </c>
      <c r="M2564" t="s">
        <v>44</v>
      </c>
      <c r="N2564" t="s">
        <v>45</v>
      </c>
      <c r="O2564" t="s">
        <v>46</v>
      </c>
      <c r="P2564" s="2">
        <v>25390000</v>
      </c>
      <c r="Q2564" s="2">
        <v>8887000</v>
      </c>
      <c r="R2564" t="str">
        <f>IF(Raw_Data[[#This Row],[persen_dp]]&lt;15%,"Low",IF(Raw_Data[[#This Row],[persen_dp]]&gt;25%,"High","Medium"))</f>
        <v>High</v>
      </c>
      <c r="S2564" s="3">
        <v>0.35</v>
      </c>
      <c r="T2564">
        <v>24</v>
      </c>
      <c r="U2564">
        <v>0.14499999999999999</v>
      </c>
      <c r="V2564" s="2">
        <v>887000</v>
      </c>
      <c r="W2564" s="2">
        <v>21289000</v>
      </c>
      <c r="X2564" t="str">
        <f>IF(OR(Raw_Data[[#This Row],[status_pembayaran]]="Macet",Raw_Data[[#This Row],[status_pembayaran]]="Kurang Lancar"),"Non Performing Loan","Performing")</f>
        <v>Performing</v>
      </c>
      <c r="Y2564" t="s">
        <v>47</v>
      </c>
      <c r="Z2564">
        <v>0</v>
      </c>
      <c r="AA2564">
        <v>0</v>
      </c>
      <c r="AB2564">
        <v>1</v>
      </c>
      <c r="AC2564" t="s">
        <v>137</v>
      </c>
      <c r="AD2564">
        <f>IF(Raw_Data[[#This Row],[rasio]]&lt;0.2,1,IF(Raw_Data[[#This Row],[rasio]]&lt;0.3,2,IF(Raw_Data[[#This Row],[rasio]]&lt;0.4,3,4)))</f>
        <v>1</v>
      </c>
      <c r="AE2564">
        <f>IF(Raw_Data[[#This Row],[kategori_dp]]="High",1,IF(Raw_Data[[#This Row],[kategori_dp]]="Medium",2,3))</f>
        <v>1</v>
      </c>
      <c r="AF2564">
        <f>IF(Raw_Data[[#This Row],[tenor_bulan]]&lt;=24,1,IF(Raw_Data[[#This Row],[tenor_bulan]]&lt;=36,2,IF(Raw_Data[[#This Row],[tenor_bulan]]&lt;=48,3,4)))</f>
        <v>1</v>
      </c>
      <c r="AG2564">
        <f>IF(Raw_Data[[#This Row],[jumlah_kali_telat]]=0,0,IF(Raw_Data[[#This Row],[jumlah_kali_telat]]&lt;=2,2,4))</f>
        <v>0</v>
      </c>
      <c r="AH2564">
        <f>Raw_Data[[#This Row],[Skor_Rasio]]+Raw_Data[[#This Row],[Skor_DP]]+Raw_Data[[#This Row],[Skor_Tenor]]+Raw_Data[[#This Row],[Skor_Telat]]</f>
        <v>3</v>
      </c>
      <c r="AI2564" t="str">
        <f>IF(Raw_Data[[#This Row],[Risk_Score]]&lt;=6,"Low Risk",IF(Raw_Data[[#This Row],[Risk_Score]]&lt;=8,"Medium Risk","High Risk"))</f>
        <v>Low Risk</v>
      </c>
      <c r="AJ2564">
        <f ca="1">IFERROR(DATEDIF(Raw_Data[[#This Row],[tanggal_pengajuan]],TODAY(),"m"),"N/A")</f>
        <v>8</v>
      </c>
      <c r="AK2564" t="str">
        <f ca="1">IF(ISNUMBER(Raw_Data[[#This Row],[MOB]]),IF(Raw_Data[[#This Row],[MOB]]&lt;6,"0-5 bulan",IF(Raw_Data[[#This Row],[MOB]]&lt;12,"6-11 bulan",IF(Raw_Data[[#This Row],[MOB]]&lt;24,"12-23 bulan","24+ bulan"))),"N/A")</f>
        <v>6-11 bulan</v>
      </c>
    </row>
    <row r="2565" spans="1:37" ht="14.25" customHeight="1" x14ac:dyDescent="0.45">
      <c r="A2565" t="s">
        <v>5810</v>
      </c>
      <c r="B2565" s="64">
        <v>46044</v>
      </c>
      <c r="C2565" s="1" t="str">
        <f t="shared" si="40"/>
        <v>January</v>
      </c>
      <c r="D2565" t="s">
        <v>4417</v>
      </c>
      <c r="E2565" t="s">
        <v>5811</v>
      </c>
      <c r="F2565">
        <v>28</v>
      </c>
      <c r="G2565" t="s">
        <v>51</v>
      </c>
      <c r="H2565" t="s">
        <v>126</v>
      </c>
      <c r="I2565" s="2">
        <v>2778000</v>
      </c>
      <c r="J2565" s="3">
        <f>Raw_Data[[#This Row],[cicilan_per_bulan]]/Raw_Data[[#This Row],[penghasilan_bulanan]]</f>
        <v>0.239812814974802</v>
      </c>
      <c r="K2565" t="s">
        <v>70</v>
      </c>
      <c r="L2565" t="s">
        <v>71</v>
      </c>
      <c r="M2565" t="s">
        <v>44</v>
      </c>
      <c r="N2565" t="s">
        <v>83</v>
      </c>
      <c r="O2565" t="s">
        <v>57</v>
      </c>
      <c r="P2565" s="2">
        <v>19067000</v>
      </c>
      <c r="Q2565" s="2">
        <v>6673000</v>
      </c>
      <c r="R2565" t="str">
        <f>IF(Raw_Data[[#This Row],[persen_dp]]&lt;15%,"Low",IF(Raw_Data[[#This Row],[persen_dp]]&gt;25%,"High","Medium"))</f>
        <v>High</v>
      </c>
      <c r="S2565" s="3">
        <v>0.35</v>
      </c>
      <c r="T2565">
        <v>24</v>
      </c>
      <c r="U2565">
        <v>0.14499999999999999</v>
      </c>
      <c r="V2565" s="2">
        <v>666200</v>
      </c>
      <c r="W2565" s="2">
        <v>15988000</v>
      </c>
      <c r="X2565" t="str">
        <f>IF(OR(Raw_Data[[#This Row],[status_pembayaran]]="Macet",Raw_Data[[#This Row],[status_pembayaran]]="Kurang Lancar"),"Non Performing Loan","Performing")</f>
        <v>Performing</v>
      </c>
      <c r="Y2565" t="s">
        <v>47</v>
      </c>
      <c r="Z2565">
        <v>0</v>
      </c>
      <c r="AA2565">
        <v>0</v>
      </c>
      <c r="AB2565">
        <v>1</v>
      </c>
      <c r="AC2565" t="s">
        <v>58</v>
      </c>
      <c r="AD2565">
        <f>IF(Raw_Data[[#This Row],[rasio]]&lt;0.2,1,IF(Raw_Data[[#This Row],[rasio]]&lt;0.3,2,IF(Raw_Data[[#This Row],[rasio]]&lt;0.4,3,4)))</f>
        <v>2</v>
      </c>
      <c r="AE2565">
        <f>IF(Raw_Data[[#This Row],[kategori_dp]]="High",1,IF(Raw_Data[[#This Row],[kategori_dp]]="Medium",2,3))</f>
        <v>1</v>
      </c>
      <c r="AF2565">
        <f>IF(Raw_Data[[#This Row],[tenor_bulan]]&lt;=24,1,IF(Raw_Data[[#This Row],[tenor_bulan]]&lt;=36,2,IF(Raw_Data[[#This Row],[tenor_bulan]]&lt;=48,3,4)))</f>
        <v>1</v>
      </c>
      <c r="AG2565">
        <f>IF(Raw_Data[[#This Row],[jumlah_kali_telat]]=0,0,IF(Raw_Data[[#This Row],[jumlah_kali_telat]]&lt;=2,2,4))</f>
        <v>0</v>
      </c>
      <c r="AH2565">
        <f>Raw_Data[[#This Row],[Skor_Rasio]]+Raw_Data[[#This Row],[Skor_DP]]+Raw_Data[[#This Row],[Skor_Tenor]]+Raw_Data[[#This Row],[Skor_Telat]]</f>
        <v>4</v>
      </c>
      <c r="AI2565" t="str">
        <f>IF(Raw_Data[[#This Row],[Risk_Score]]&lt;=6,"Low Risk",IF(Raw_Data[[#This Row],[Risk_Score]]&lt;=8,"Medium Risk","High Risk"))</f>
        <v>Low Risk</v>
      </c>
      <c r="AJ2565">
        <f ca="1">IFERROR(DATEDIF(Raw_Data[[#This Row],[tanggal_pengajuan]],TODAY(),"m"),"N/A")</f>
        <v>9</v>
      </c>
      <c r="AK2565" t="str">
        <f ca="1">IF(ISNUMBER(Raw_Data[[#This Row],[MOB]]),IF(Raw_Data[[#This Row],[MOB]]&lt;6,"0-5 bulan",IF(Raw_Data[[#This Row],[MOB]]&lt;12,"6-11 bulan",IF(Raw_Data[[#This Row],[MOB]]&lt;24,"12-23 bulan","24+ bulan"))),"N/A")</f>
        <v>6-11 bulan</v>
      </c>
    </row>
    <row r="2566" spans="1:37" ht="14.25" customHeight="1" x14ac:dyDescent="0.45">
      <c r="A2566" t="s">
        <v>5812</v>
      </c>
      <c r="B2566" s="64">
        <v>46191</v>
      </c>
      <c r="C2566" s="1" t="str">
        <f t="shared" si="40"/>
        <v>June</v>
      </c>
      <c r="D2566" t="s">
        <v>3013</v>
      </c>
      <c r="E2566" t="s">
        <v>5813</v>
      </c>
      <c r="F2566">
        <v>39</v>
      </c>
      <c r="G2566" t="s">
        <v>40</v>
      </c>
      <c r="H2566" t="s">
        <v>101</v>
      </c>
      <c r="I2566" s="2">
        <v>3424000</v>
      </c>
      <c r="J2566" s="3">
        <f>Raw_Data[[#This Row],[cicilan_per_bulan]]/Raw_Data[[#This Row],[penghasilan_bulanan]]</f>
        <v>0.61355140186915891</v>
      </c>
      <c r="K2566" t="s">
        <v>109</v>
      </c>
      <c r="L2566" t="s">
        <v>110</v>
      </c>
      <c r="M2566" t="s">
        <v>55</v>
      </c>
      <c r="N2566" t="s">
        <v>147</v>
      </c>
      <c r="O2566" t="s">
        <v>148</v>
      </c>
      <c r="P2566" s="2">
        <v>31454000</v>
      </c>
      <c r="Q2566" s="2">
        <v>9436000</v>
      </c>
      <c r="R2566" t="str">
        <f>IF(Raw_Data[[#This Row],[persen_dp]]&lt;15%,"Low",IF(Raw_Data[[#This Row],[persen_dp]]&gt;25%,"High","Medium"))</f>
        <v>High</v>
      </c>
      <c r="S2566" s="3">
        <v>0.3</v>
      </c>
      <c r="T2566">
        <v>12</v>
      </c>
      <c r="U2566">
        <v>0.14499999999999999</v>
      </c>
      <c r="V2566" s="2">
        <v>2100800</v>
      </c>
      <c r="W2566" s="2">
        <v>25210000</v>
      </c>
      <c r="X2566" t="str">
        <f>IF(OR(Raw_Data[[#This Row],[status_pembayaran]]="Macet",Raw_Data[[#This Row],[status_pembayaran]]="Kurang Lancar"),"Non Performing Loan","Performing")</f>
        <v>Performing</v>
      </c>
      <c r="Y2566" t="s">
        <v>47</v>
      </c>
      <c r="Z2566">
        <v>0</v>
      </c>
      <c r="AA2566">
        <v>0</v>
      </c>
      <c r="AB2566">
        <v>1</v>
      </c>
      <c r="AD2566">
        <f>IF(Raw_Data[[#This Row],[rasio]]&lt;0.2,1,IF(Raw_Data[[#This Row],[rasio]]&lt;0.3,2,IF(Raw_Data[[#This Row],[rasio]]&lt;0.4,3,4)))</f>
        <v>4</v>
      </c>
      <c r="AE2566">
        <f>IF(Raw_Data[[#This Row],[kategori_dp]]="High",1,IF(Raw_Data[[#This Row],[kategori_dp]]="Medium",2,3))</f>
        <v>1</v>
      </c>
      <c r="AF2566">
        <f>IF(Raw_Data[[#This Row],[tenor_bulan]]&lt;=24,1,IF(Raw_Data[[#This Row],[tenor_bulan]]&lt;=36,2,IF(Raw_Data[[#This Row],[tenor_bulan]]&lt;=48,3,4)))</f>
        <v>1</v>
      </c>
      <c r="AG2566">
        <f>IF(Raw_Data[[#This Row],[jumlah_kali_telat]]=0,0,IF(Raw_Data[[#This Row],[jumlah_kali_telat]]&lt;=2,2,4))</f>
        <v>0</v>
      </c>
      <c r="AH2566">
        <f>Raw_Data[[#This Row],[Skor_Rasio]]+Raw_Data[[#This Row],[Skor_DP]]+Raw_Data[[#This Row],[Skor_Tenor]]+Raw_Data[[#This Row],[Skor_Telat]]</f>
        <v>6</v>
      </c>
      <c r="AI2566" t="str">
        <f>IF(Raw_Data[[#This Row],[Risk_Score]]&lt;=6,"Low Risk",IF(Raw_Data[[#This Row],[Risk_Score]]&lt;=8,"Medium Risk","High Risk"))</f>
        <v>Low Risk</v>
      </c>
      <c r="AJ2566">
        <f ca="1">IFERROR(DATEDIF(Raw_Data[[#This Row],[tanggal_pengajuan]],TODAY(),"m"),"N/A")</f>
        <v>4</v>
      </c>
      <c r="AK2566" t="str">
        <f ca="1">IF(ISNUMBER(Raw_Data[[#This Row],[MOB]]),IF(Raw_Data[[#This Row],[MOB]]&lt;6,"0-5 bulan",IF(Raw_Data[[#This Row],[MOB]]&lt;12,"6-11 bulan",IF(Raw_Data[[#This Row],[MOB]]&lt;24,"12-23 bulan","24+ bulan"))),"N/A")</f>
        <v>0-5 bulan</v>
      </c>
    </row>
    <row r="2567" spans="1:37" ht="14.25" customHeight="1" x14ac:dyDescent="0.45">
      <c r="A2567" t="s">
        <v>5814</v>
      </c>
      <c r="B2567" s="64">
        <v>46091</v>
      </c>
      <c r="C2567" s="1" t="str">
        <f t="shared" si="40"/>
        <v>March</v>
      </c>
      <c r="D2567" t="s">
        <v>3531</v>
      </c>
      <c r="E2567" t="s">
        <v>5815</v>
      </c>
      <c r="F2567">
        <v>44</v>
      </c>
      <c r="G2567" t="s">
        <v>40</v>
      </c>
      <c r="H2567" t="s">
        <v>52</v>
      </c>
      <c r="I2567" s="2">
        <v>7031000</v>
      </c>
      <c r="J2567" s="3">
        <f>Raw_Data[[#This Row],[cicilan_per_bulan]]/Raw_Data[[#This Row],[penghasilan_bulanan]]</f>
        <v>8.7213767600625797E-2</v>
      </c>
      <c r="K2567" t="s">
        <v>177</v>
      </c>
      <c r="L2567" t="s">
        <v>154</v>
      </c>
      <c r="M2567" t="s">
        <v>72</v>
      </c>
      <c r="N2567" t="s">
        <v>73</v>
      </c>
      <c r="O2567" t="s">
        <v>46</v>
      </c>
      <c r="P2567" s="2">
        <v>20700000</v>
      </c>
      <c r="Q2567" s="2">
        <v>2070000</v>
      </c>
      <c r="R2567" t="str">
        <f>IF(Raw_Data[[#This Row],[persen_dp]]&lt;15%,"Low",IF(Raw_Data[[#This Row],[persen_dp]]&gt;25%,"High","Medium"))</f>
        <v>Low</v>
      </c>
      <c r="S2567" s="3">
        <v>0.1</v>
      </c>
      <c r="T2567">
        <v>48</v>
      </c>
      <c r="U2567">
        <v>0.14499999999999999</v>
      </c>
      <c r="V2567" s="2">
        <v>613200</v>
      </c>
      <c r="W2567" s="2">
        <v>29435000</v>
      </c>
      <c r="X2567" t="str">
        <f>IF(OR(Raw_Data[[#This Row],[status_pembayaran]]="Macet",Raw_Data[[#This Row],[status_pembayaran]]="Kurang Lancar"),"Non Performing Loan","Performing")</f>
        <v>Performing</v>
      </c>
      <c r="Y2567" t="s">
        <v>47</v>
      </c>
      <c r="Z2567">
        <v>0</v>
      </c>
      <c r="AA2567">
        <v>0</v>
      </c>
      <c r="AB2567">
        <v>1</v>
      </c>
      <c r="AD2567">
        <f>IF(Raw_Data[[#This Row],[rasio]]&lt;0.2,1,IF(Raw_Data[[#This Row],[rasio]]&lt;0.3,2,IF(Raw_Data[[#This Row],[rasio]]&lt;0.4,3,4)))</f>
        <v>1</v>
      </c>
      <c r="AE2567">
        <f>IF(Raw_Data[[#This Row],[kategori_dp]]="High",1,IF(Raw_Data[[#This Row],[kategori_dp]]="Medium",2,3))</f>
        <v>3</v>
      </c>
      <c r="AF2567">
        <f>IF(Raw_Data[[#This Row],[tenor_bulan]]&lt;=24,1,IF(Raw_Data[[#This Row],[tenor_bulan]]&lt;=36,2,IF(Raw_Data[[#This Row],[tenor_bulan]]&lt;=48,3,4)))</f>
        <v>3</v>
      </c>
      <c r="AG2567">
        <f>IF(Raw_Data[[#This Row],[jumlah_kali_telat]]=0,0,IF(Raw_Data[[#This Row],[jumlah_kali_telat]]&lt;=2,2,4))</f>
        <v>0</v>
      </c>
      <c r="AH2567">
        <f>Raw_Data[[#This Row],[Skor_Rasio]]+Raw_Data[[#This Row],[Skor_DP]]+Raw_Data[[#This Row],[Skor_Tenor]]+Raw_Data[[#This Row],[Skor_Telat]]</f>
        <v>7</v>
      </c>
      <c r="AI2567" t="str">
        <f>IF(Raw_Data[[#This Row],[Risk_Score]]&lt;=6,"Low Risk",IF(Raw_Data[[#This Row],[Risk_Score]]&lt;=8,"Medium Risk","High Risk"))</f>
        <v>Medium Risk</v>
      </c>
      <c r="AJ2567">
        <f ca="1">IFERROR(DATEDIF(Raw_Data[[#This Row],[tanggal_pengajuan]],TODAY(),"m"),"N/A")</f>
        <v>7</v>
      </c>
      <c r="AK2567" t="str">
        <f ca="1">IF(ISNUMBER(Raw_Data[[#This Row],[MOB]]),IF(Raw_Data[[#This Row],[MOB]]&lt;6,"0-5 bulan",IF(Raw_Data[[#This Row],[MOB]]&lt;12,"6-11 bulan",IF(Raw_Data[[#This Row],[MOB]]&lt;24,"12-23 bulan","24+ bulan"))),"N/A")</f>
        <v>6-11 bulan</v>
      </c>
    </row>
    <row r="2568" spans="1:37" ht="14.25" customHeight="1" x14ac:dyDescent="0.45">
      <c r="A2568" t="s">
        <v>5816</v>
      </c>
      <c r="B2568" s="64">
        <v>46180</v>
      </c>
      <c r="C2568" s="1" t="str">
        <f t="shared" si="40"/>
        <v>June</v>
      </c>
      <c r="D2568" t="s">
        <v>1144</v>
      </c>
      <c r="E2568" t="s">
        <v>5817</v>
      </c>
      <c r="F2568">
        <v>43</v>
      </c>
      <c r="G2568" t="s">
        <v>40</v>
      </c>
      <c r="H2568" t="s">
        <v>126</v>
      </c>
      <c r="I2568" s="2">
        <v>3193000</v>
      </c>
      <c r="J2568" s="3">
        <f>Raw_Data[[#This Row],[cicilan_per_bulan]]/Raw_Data[[#This Row],[penghasilan_bulanan]]</f>
        <v>0.13520200438459129</v>
      </c>
      <c r="K2568" t="s">
        <v>119</v>
      </c>
      <c r="L2568" t="s">
        <v>120</v>
      </c>
      <c r="M2568" t="s">
        <v>44</v>
      </c>
      <c r="N2568" t="s">
        <v>273</v>
      </c>
      <c r="O2568" t="s">
        <v>274</v>
      </c>
      <c r="P2568" s="2">
        <v>18048000</v>
      </c>
      <c r="Q2568" s="2">
        <v>7219000</v>
      </c>
      <c r="R2568" t="str">
        <f>IF(Raw_Data[[#This Row],[persen_dp]]&lt;15%,"Low",IF(Raw_Data[[#This Row],[persen_dp]]&gt;25%,"High","Medium"))</f>
        <v>High</v>
      </c>
      <c r="S2568" s="3">
        <v>0.4</v>
      </c>
      <c r="T2568">
        <v>36</v>
      </c>
      <c r="U2568">
        <v>0.14499999999999999</v>
      </c>
      <c r="V2568" s="2">
        <v>431700</v>
      </c>
      <c r="W2568" s="2">
        <v>15540000</v>
      </c>
      <c r="X2568" t="str">
        <f>IF(OR(Raw_Data[[#This Row],[status_pembayaran]]="Macet",Raw_Data[[#This Row],[status_pembayaran]]="Kurang Lancar"),"Non Performing Loan","Performing")</f>
        <v>Performing</v>
      </c>
      <c r="Y2568" t="s">
        <v>47</v>
      </c>
      <c r="Z2568">
        <v>0</v>
      </c>
      <c r="AA2568">
        <v>0</v>
      </c>
      <c r="AB2568">
        <v>1</v>
      </c>
      <c r="AC2568" t="s">
        <v>58</v>
      </c>
      <c r="AD2568">
        <f>IF(Raw_Data[[#This Row],[rasio]]&lt;0.2,1,IF(Raw_Data[[#This Row],[rasio]]&lt;0.3,2,IF(Raw_Data[[#This Row],[rasio]]&lt;0.4,3,4)))</f>
        <v>1</v>
      </c>
      <c r="AE2568">
        <f>IF(Raw_Data[[#This Row],[kategori_dp]]="High",1,IF(Raw_Data[[#This Row],[kategori_dp]]="Medium",2,3))</f>
        <v>1</v>
      </c>
      <c r="AF2568">
        <f>IF(Raw_Data[[#This Row],[tenor_bulan]]&lt;=24,1,IF(Raw_Data[[#This Row],[tenor_bulan]]&lt;=36,2,IF(Raw_Data[[#This Row],[tenor_bulan]]&lt;=48,3,4)))</f>
        <v>2</v>
      </c>
      <c r="AG2568">
        <f>IF(Raw_Data[[#This Row],[jumlah_kali_telat]]=0,0,IF(Raw_Data[[#This Row],[jumlah_kali_telat]]&lt;=2,2,4))</f>
        <v>0</v>
      </c>
      <c r="AH2568">
        <f>Raw_Data[[#This Row],[Skor_Rasio]]+Raw_Data[[#This Row],[Skor_DP]]+Raw_Data[[#This Row],[Skor_Tenor]]+Raw_Data[[#This Row],[Skor_Telat]]</f>
        <v>4</v>
      </c>
      <c r="AI2568" t="str">
        <f>IF(Raw_Data[[#This Row],[Risk_Score]]&lt;=6,"Low Risk",IF(Raw_Data[[#This Row],[Risk_Score]]&lt;=8,"Medium Risk","High Risk"))</f>
        <v>Low Risk</v>
      </c>
      <c r="AJ2568">
        <f ca="1">IFERROR(DATEDIF(Raw_Data[[#This Row],[tanggal_pengajuan]],TODAY(),"m"),"N/A")</f>
        <v>4</v>
      </c>
      <c r="AK2568" t="str">
        <f ca="1">IF(ISNUMBER(Raw_Data[[#This Row],[MOB]]),IF(Raw_Data[[#This Row],[MOB]]&lt;6,"0-5 bulan",IF(Raw_Data[[#This Row],[MOB]]&lt;12,"6-11 bulan",IF(Raw_Data[[#This Row],[MOB]]&lt;24,"12-23 bulan","24+ bulan"))),"N/A")</f>
        <v>0-5 bulan</v>
      </c>
    </row>
    <row r="2569" spans="1:37" ht="14.25" customHeight="1" x14ac:dyDescent="0.45">
      <c r="A2569" t="s">
        <v>5818</v>
      </c>
      <c r="B2569" s="64">
        <v>46066</v>
      </c>
      <c r="C2569" s="1" t="str">
        <f t="shared" si="40"/>
        <v>February</v>
      </c>
      <c r="D2569" t="s">
        <v>3645</v>
      </c>
      <c r="E2569" t="s">
        <v>5819</v>
      </c>
      <c r="F2569">
        <v>22</v>
      </c>
      <c r="G2569" t="s">
        <v>51</v>
      </c>
      <c r="H2569" t="s">
        <v>41</v>
      </c>
      <c r="I2569" s="2">
        <v>5908000</v>
      </c>
      <c r="J2569" s="3">
        <f>Raw_Data[[#This Row],[cicilan_per_bulan]]/Raw_Data[[#This Row],[penghasilan_bulanan]]</f>
        <v>0.47124238320920786</v>
      </c>
      <c r="K2569" t="s">
        <v>192</v>
      </c>
      <c r="L2569" t="s">
        <v>128</v>
      </c>
      <c r="M2569" t="s">
        <v>55</v>
      </c>
      <c r="N2569" t="s">
        <v>231</v>
      </c>
      <c r="O2569" t="s">
        <v>232</v>
      </c>
      <c r="P2569" s="2">
        <v>38905000</v>
      </c>
      <c r="Q2569" s="2">
        <v>9726000</v>
      </c>
      <c r="R2569" t="str">
        <f>IF(Raw_Data[[#This Row],[persen_dp]]&lt;15%,"Low",IF(Raw_Data[[#This Row],[persen_dp]]&gt;25%,"High","Medium"))</f>
        <v>Medium</v>
      </c>
      <c r="S2569" s="3">
        <v>0.25</v>
      </c>
      <c r="T2569">
        <v>12</v>
      </c>
      <c r="U2569">
        <v>0.14499999999999999</v>
      </c>
      <c r="V2569" s="2">
        <v>2784100</v>
      </c>
      <c r="W2569" s="2">
        <v>33410000</v>
      </c>
      <c r="X2569" t="str">
        <f>IF(OR(Raw_Data[[#This Row],[status_pembayaran]]="Macet",Raw_Data[[#This Row],[status_pembayaran]]="Kurang Lancar"),"Non Performing Loan","Performing")</f>
        <v>Performing</v>
      </c>
      <c r="Y2569" t="s">
        <v>47</v>
      </c>
      <c r="Z2569">
        <v>0</v>
      </c>
      <c r="AA2569">
        <v>0</v>
      </c>
      <c r="AB2569">
        <v>1</v>
      </c>
      <c r="AD2569">
        <f>IF(Raw_Data[[#This Row],[rasio]]&lt;0.2,1,IF(Raw_Data[[#This Row],[rasio]]&lt;0.3,2,IF(Raw_Data[[#This Row],[rasio]]&lt;0.4,3,4)))</f>
        <v>4</v>
      </c>
      <c r="AE2569">
        <f>IF(Raw_Data[[#This Row],[kategori_dp]]="High",1,IF(Raw_Data[[#This Row],[kategori_dp]]="Medium",2,3))</f>
        <v>2</v>
      </c>
      <c r="AF2569">
        <f>IF(Raw_Data[[#This Row],[tenor_bulan]]&lt;=24,1,IF(Raw_Data[[#This Row],[tenor_bulan]]&lt;=36,2,IF(Raw_Data[[#This Row],[tenor_bulan]]&lt;=48,3,4)))</f>
        <v>1</v>
      </c>
      <c r="AG2569">
        <f>IF(Raw_Data[[#This Row],[jumlah_kali_telat]]=0,0,IF(Raw_Data[[#This Row],[jumlah_kali_telat]]&lt;=2,2,4))</f>
        <v>0</v>
      </c>
      <c r="AH2569">
        <f>Raw_Data[[#This Row],[Skor_Rasio]]+Raw_Data[[#This Row],[Skor_DP]]+Raw_Data[[#This Row],[Skor_Tenor]]+Raw_Data[[#This Row],[Skor_Telat]]</f>
        <v>7</v>
      </c>
      <c r="AI2569" t="str">
        <f>IF(Raw_Data[[#This Row],[Risk_Score]]&lt;=6,"Low Risk",IF(Raw_Data[[#This Row],[Risk_Score]]&lt;=8,"Medium Risk","High Risk"))</f>
        <v>Medium Risk</v>
      </c>
      <c r="AJ2569">
        <f ca="1">IFERROR(DATEDIF(Raw_Data[[#This Row],[tanggal_pengajuan]],TODAY(),"m"),"N/A")</f>
        <v>8</v>
      </c>
      <c r="AK2569" t="str">
        <f ca="1">IF(ISNUMBER(Raw_Data[[#This Row],[MOB]]),IF(Raw_Data[[#This Row],[MOB]]&lt;6,"0-5 bulan",IF(Raw_Data[[#This Row],[MOB]]&lt;12,"6-11 bulan",IF(Raw_Data[[#This Row],[MOB]]&lt;24,"12-23 bulan","24+ bulan"))),"N/A")</f>
        <v>6-11 bulan</v>
      </c>
    </row>
    <row r="2570" spans="1:37" ht="14.25" customHeight="1" x14ac:dyDescent="0.45">
      <c r="A2570" t="s">
        <v>5820</v>
      </c>
      <c r="B2570" s="64">
        <v>46064</v>
      </c>
      <c r="C2570" s="1" t="str">
        <f t="shared" si="40"/>
        <v>February</v>
      </c>
      <c r="D2570" t="s">
        <v>948</v>
      </c>
      <c r="E2570" t="s">
        <v>5821</v>
      </c>
      <c r="F2570">
        <v>50</v>
      </c>
      <c r="G2570" t="s">
        <v>40</v>
      </c>
      <c r="H2570" t="s">
        <v>41</v>
      </c>
      <c r="I2570" s="2">
        <v>5418000</v>
      </c>
      <c r="J2570" s="3">
        <f>Raw_Data[[#This Row],[cicilan_per_bulan]]/Raw_Data[[#This Row],[penghasilan_bulanan]]</f>
        <v>0.23591731266149871</v>
      </c>
      <c r="K2570" t="s">
        <v>63</v>
      </c>
      <c r="L2570" t="s">
        <v>64</v>
      </c>
      <c r="M2570" t="s">
        <v>55</v>
      </c>
      <c r="N2570" t="s">
        <v>65</v>
      </c>
      <c r="O2570" t="s">
        <v>46</v>
      </c>
      <c r="P2570" s="2">
        <v>27978000</v>
      </c>
      <c r="Q2570" s="2">
        <v>4197000</v>
      </c>
      <c r="R2570" t="str">
        <f>IF(Raw_Data[[#This Row],[persen_dp]]&lt;15%,"Low",IF(Raw_Data[[#This Row],[persen_dp]]&gt;25%,"High","Medium"))</f>
        <v>Medium</v>
      </c>
      <c r="S2570" s="3">
        <v>0.15</v>
      </c>
      <c r="T2570">
        <v>24</v>
      </c>
      <c r="U2570">
        <v>0.14499999999999999</v>
      </c>
      <c r="V2570" s="2">
        <v>1278200</v>
      </c>
      <c r="W2570" s="2">
        <v>30678000</v>
      </c>
      <c r="X2570" t="str">
        <f>IF(OR(Raw_Data[[#This Row],[status_pembayaran]]="Macet",Raw_Data[[#This Row],[status_pembayaran]]="Kurang Lancar"),"Non Performing Loan","Performing")</f>
        <v>Performing</v>
      </c>
      <c r="Y2570" t="s">
        <v>47</v>
      </c>
      <c r="Z2570">
        <v>0</v>
      </c>
      <c r="AA2570">
        <v>0</v>
      </c>
      <c r="AB2570">
        <v>1</v>
      </c>
      <c r="AC2570" t="s">
        <v>104</v>
      </c>
      <c r="AD2570">
        <f>IF(Raw_Data[[#This Row],[rasio]]&lt;0.2,1,IF(Raw_Data[[#This Row],[rasio]]&lt;0.3,2,IF(Raw_Data[[#This Row],[rasio]]&lt;0.4,3,4)))</f>
        <v>2</v>
      </c>
      <c r="AE2570">
        <f>IF(Raw_Data[[#This Row],[kategori_dp]]="High",1,IF(Raw_Data[[#This Row],[kategori_dp]]="Medium",2,3))</f>
        <v>2</v>
      </c>
      <c r="AF2570">
        <f>IF(Raw_Data[[#This Row],[tenor_bulan]]&lt;=24,1,IF(Raw_Data[[#This Row],[tenor_bulan]]&lt;=36,2,IF(Raw_Data[[#This Row],[tenor_bulan]]&lt;=48,3,4)))</f>
        <v>1</v>
      </c>
      <c r="AG2570">
        <f>IF(Raw_Data[[#This Row],[jumlah_kali_telat]]=0,0,IF(Raw_Data[[#This Row],[jumlah_kali_telat]]&lt;=2,2,4))</f>
        <v>0</v>
      </c>
      <c r="AH2570">
        <f>Raw_Data[[#This Row],[Skor_Rasio]]+Raw_Data[[#This Row],[Skor_DP]]+Raw_Data[[#This Row],[Skor_Tenor]]+Raw_Data[[#This Row],[Skor_Telat]]</f>
        <v>5</v>
      </c>
      <c r="AI2570" t="str">
        <f>IF(Raw_Data[[#This Row],[Risk_Score]]&lt;=6,"Low Risk",IF(Raw_Data[[#This Row],[Risk_Score]]&lt;=8,"Medium Risk","High Risk"))</f>
        <v>Low Risk</v>
      </c>
      <c r="AJ2570">
        <f ca="1">IFERROR(DATEDIF(Raw_Data[[#This Row],[tanggal_pengajuan]],TODAY(),"m"),"N/A")</f>
        <v>8</v>
      </c>
      <c r="AK2570" t="str">
        <f ca="1">IF(ISNUMBER(Raw_Data[[#This Row],[MOB]]),IF(Raw_Data[[#This Row],[MOB]]&lt;6,"0-5 bulan",IF(Raw_Data[[#This Row],[MOB]]&lt;12,"6-11 bulan",IF(Raw_Data[[#This Row],[MOB]]&lt;24,"12-23 bulan","24+ bulan"))),"N/A")</f>
        <v>6-11 bulan</v>
      </c>
    </row>
    <row r="2571" spans="1:37" ht="14.25" customHeight="1" x14ac:dyDescent="0.45">
      <c r="A2571" t="s">
        <v>5822</v>
      </c>
      <c r="B2571" s="64">
        <v>46151</v>
      </c>
      <c r="C2571" s="1" t="str">
        <f t="shared" si="40"/>
        <v>May</v>
      </c>
      <c r="D2571" t="s">
        <v>2041</v>
      </c>
      <c r="E2571" t="s">
        <v>5823</v>
      </c>
      <c r="F2571">
        <v>41</v>
      </c>
      <c r="G2571" t="s">
        <v>51</v>
      </c>
      <c r="H2571" t="s">
        <v>176</v>
      </c>
      <c r="I2571" s="2">
        <v>4475000</v>
      </c>
      <c r="J2571" s="3">
        <f>Raw_Data[[#This Row],[cicilan_per_bulan]]/Raw_Data[[#This Row],[penghasilan_bulanan]]</f>
        <v>0.33235754189944133</v>
      </c>
      <c r="K2571" t="s">
        <v>70</v>
      </c>
      <c r="L2571" t="s">
        <v>71</v>
      </c>
      <c r="M2571" t="s">
        <v>55</v>
      </c>
      <c r="N2571" t="s">
        <v>121</v>
      </c>
      <c r="O2571" t="s">
        <v>122</v>
      </c>
      <c r="P2571" s="2">
        <v>36646000</v>
      </c>
      <c r="Q2571" s="2">
        <v>14658000</v>
      </c>
      <c r="R2571" t="str">
        <f>IF(Raw_Data[[#This Row],[persen_dp]]&lt;15%,"Low",IF(Raw_Data[[#This Row],[persen_dp]]&gt;25%,"High","Medium"))</f>
        <v>High</v>
      </c>
      <c r="S2571" s="3">
        <v>0.4</v>
      </c>
      <c r="T2571">
        <v>18</v>
      </c>
      <c r="U2571">
        <v>0.14499999999999999</v>
      </c>
      <c r="V2571" s="2">
        <v>1487300</v>
      </c>
      <c r="W2571" s="2">
        <v>26771000</v>
      </c>
      <c r="X2571" t="str">
        <f>IF(OR(Raw_Data[[#This Row],[status_pembayaran]]="Macet",Raw_Data[[#This Row],[status_pembayaran]]="Kurang Lancar"),"Non Performing Loan","Performing")</f>
        <v>Performing</v>
      </c>
      <c r="Y2571" t="s">
        <v>47</v>
      </c>
      <c r="Z2571">
        <v>0</v>
      </c>
      <c r="AA2571">
        <v>0</v>
      </c>
      <c r="AB2571">
        <v>1</v>
      </c>
      <c r="AC2571" t="s">
        <v>104</v>
      </c>
      <c r="AD2571">
        <f>IF(Raw_Data[[#This Row],[rasio]]&lt;0.2,1,IF(Raw_Data[[#This Row],[rasio]]&lt;0.3,2,IF(Raw_Data[[#This Row],[rasio]]&lt;0.4,3,4)))</f>
        <v>3</v>
      </c>
      <c r="AE2571">
        <f>IF(Raw_Data[[#This Row],[kategori_dp]]="High",1,IF(Raw_Data[[#This Row],[kategori_dp]]="Medium",2,3))</f>
        <v>1</v>
      </c>
      <c r="AF2571">
        <f>IF(Raw_Data[[#This Row],[tenor_bulan]]&lt;=24,1,IF(Raw_Data[[#This Row],[tenor_bulan]]&lt;=36,2,IF(Raw_Data[[#This Row],[tenor_bulan]]&lt;=48,3,4)))</f>
        <v>1</v>
      </c>
      <c r="AG2571">
        <f>IF(Raw_Data[[#This Row],[jumlah_kali_telat]]=0,0,IF(Raw_Data[[#This Row],[jumlah_kali_telat]]&lt;=2,2,4))</f>
        <v>0</v>
      </c>
      <c r="AH2571">
        <f>Raw_Data[[#This Row],[Skor_Rasio]]+Raw_Data[[#This Row],[Skor_DP]]+Raw_Data[[#This Row],[Skor_Tenor]]+Raw_Data[[#This Row],[Skor_Telat]]</f>
        <v>5</v>
      </c>
      <c r="AI2571" t="str">
        <f>IF(Raw_Data[[#This Row],[Risk_Score]]&lt;=6,"Low Risk",IF(Raw_Data[[#This Row],[Risk_Score]]&lt;=8,"Medium Risk","High Risk"))</f>
        <v>Low Risk</v>
      </c>
      <c r="AJ2571">
        <f ca="1">IFERROR(DATEDIF(Raw_Data[[#This Row],[tanggal_pengajuan]],TODAY(),"m"),"N/A")</f>
        <v>5</v>
      </c>
      <c r="AK2571" t="str">
        <f ca="1">IF(ISNUMBER(Raw_Data[[#This Row],[MOB]]),IF(Raw_Data[[#This Row],[MOB]]&lt;6,"0-5 bulan",IF(Raw_Data[[#This Row],[MOB]]&lt;12,"6-11 bulan",IF(Raw_Data[[#This Row],[MOB]]&lt;24,"12-23 bulan","24+ bulan"))),"N/A")</f>
        <v>0-5 bulan</v>
      </c>
    </row>
    <row r="2572" spans="1:37" ht="14.25" customHeight="1" x14ac:dyDescent="0.45">
      <c r="A2572" t="s">
        <v>5824</v>
      </c>
      <c r="B2572" s="64">
        <v>46126</v>
      </c>
      <c r="C2572" s="1" t="str">
        <f t="shared" si="40"/>
        <v>April</v>
      </c>
      <c r="D2572" t="s">
        <v>2866</v>
      </c>
      <c r="E2572" t="s">
        <v>5825</v>
      </c>
      <c r="F2572">
        <v>31</v>
      </c>
      <c r="G2572" t="s">
        <v>40</v>
      </c>
      <c r="H2572" t="s">
        <v>41</v>
      </c>
      <c r="I2572" s="2">
        <v>5530000</v>
      </c>
      <c r="J2572" s="3">
        <f>Raw_Data[[#This Row],[cicilan_per_bulan]]/Raw_Data[[#This Row],[penghasilan_bulanan]]</f>
        <v>0.19858951175406872</v>
      </c>
      <c r="K2572" t="s">
        <v>102</v>
      </c>
      <c r="L2572" t="s">
        <v>103</v>
      </c>
      <c r="M2572" t="s">
        <v>55</v>
      </c>
      <c r="N2572" t="s">
        <v>221</v>
      </c>
      <c r="O2572" t="s">
        <v>159</v>
      </c>
      <c r="P2572" s="2">
        <v>41705000</v>
      </c>
      <c r="Q2572" s="2">
        <v>8341000</v>
      </c>
      <c r="R2572" t="str">
        <f>IF(Raw_Data[[#This Row],[persen_dp]]&lt;15%,"Low",IF(Raw_Data[[#This Row],[persen_dp]]&gt;25%,"High","Medium"))</f>
        <v>Medium</v>
      </c>
      <c r="S2572" s="3">
        <v>0.2</v>
      </c>
      <c r="T2572">
        <v>48</v>
      </c>
      <c r="U2572">
        <v>0.14499999999999999</v>
      </c>
      <c r="V2572" s="2">
        <v>1098200</v>
      </c>
      <c r="W2572" s="2">
        <v>52714000</v>
      </c>
      <c r="X2572" t="str">
        <f>IF(OR(Raw_Data[[#This Row],[status_pembayaran]]="Macet",Raw_Data[[#This Row],[status_pembayaran]]="Kurang Lancar"),"Non Performing Loan","Performing")</f>
        <v>Performing</v>
      </c>
      <c r="Y2572" t="s">
        <v>47</v>
      </c>
      <c r="Z2572">
        <v>0</v>
      </c>
      <c r="AA2572">
        <v>0</v>
      </c>
      <c r="AB2572">
        <v>1</v>
      </c>
      <c r="AD2572">
        <f>IF(Raw_Data[[#This Row],[rasio]]&lt;0.2,1,IF(Raw_Data[[#This Row],[rasio]]&lt;0.3,2,IF(Raw_Data[[#This Row],[rasio]]&lt;0.4,3,4)))</f>
        <v>1</v>
      </c>
      <c r="AE2572">
        <f>IF(Raw_Data[[#This Row],[kategori_dp]]="High",1,IF(Raw_Data[[#This Row],[kategori_dp]]="Medium",2,3))</f>
        <v>2</v>
      </c>
      <c r="AF2572">
        <f>IF(Raw_Data[[#This Row],[tenor_bulan]]&lt;=24,1,IF(Raw_Data[[#This Row],[tenor_bulan]]&lt;=36,2,IF(Raw_Data[[#This Row],[tenor_bulan]]&lt;=48,3,4)))</f>
        <v>3</v>
      </c>
      <c r="AG2572">
        <f>IF(Raw_Data[[#This Row],[jumlah_kali_telat]]=0,0,IF(Raw_Data[[#This Row],[jumlah_kali_telat]]&lt;=2,2,4))</f>
        <v>0</v>
      </c>
      <c r="AH2572">
        <f>Raw_Data[[#This Row],[Skor_Rasio]]+Raw_Data[[#This Row],[Skor_DP]]+Raw_Data[[#This Row],[Skor_Tenor]]+Raw_Data[[#This Row],[Skor_Telat]]</f>
        <v>6</v>
      </c>
      <c r="AI2572" t="str">
        <f>IF(Raw_Data[[#This Row],[Risk_Score]]&lt;=6,"Low Risk",IF(Raw_Data[[#This Row],[Risk_Score]]&lt;=8,"Medium Risk","High Risk"))</f>
        <v>Low Risk</v>
      </c>
      <c r="AJ2572">
        <f ca="1">IFERROR(DATEDIF(Raw_Data[[#This Row],[tanggal_pengajuan]],TODAY(),"m"),"N/A")</f>
        <v>6</v>
      </c>
      <c r="AK2572" t="str">
        <f ca="1">IF(ISNUMBER(Raw_Data[[#This Row],[MOB]]),IF(Raw_Data[[#This Row],[MOB]]&lt;6,"0-5 bulan",IF(Raw_Data[[#This Row],[MOB]]&lt;12,"6-11 bulan",IF(Raw_Data[[#This Row],[MOB]]&lt;24,"12-23 bulan","24+ bulan"))),"N/A")</f>
        <v>6-11 bulan</v>
      </c>
    </row>
    <row r="2573" spans="1:37" ht="14.25" customHeight="1" x14ac:dyDescent="0.45">
      <c r="A2573" t="s">
        <v>5826</v>
      </c>
      <c r="B2573" s="64">
        <v>46086</v>
      </c>
      <c r="C2573" s="1" t="str">
        <f t="shared" si="40"/>
        <v>March</v>
      </c>
      <c r="D2573" t="s">
        <v>2305</v>
      </c>
      <c r="E2573" t="s">
        <v>5827</v>
      </c>
      <c r="F2573">
        <v>56</v>
      </c>
      <c r="G2573" t="s">
        <v>40</v>
      </c>
      <c r="H2573" t="s">
        <v>90</v>
      </c>
      <c r="I2573" s="2">
        <v>5521000</v>
      </c>
      <c r="J2573" s="3">
        <f>Raw_Data[[#This Row],[cicilan_per_bulan]]/Raw_Data[[#This Row],[penghasilan_bulanan]]</f>
        <v>9.5797862706031522E-2</v>
      </c>
      <c r="K2573" t="s">
        <v>177</v>
      </c>
      <c r="L2573" t="s">
        <v>154</v>
      </c>
      <c r="M2573" t="s">
        <v>44</v>
      </c>
      <c r="N2573" t="s">
        <v>129</v>
      </c>
      <c r="O2573" t="s">
        <v>130</v>
      </c>
      <c r="P2573" s="2">
        <v>22995000</v>
      </c>
      <c r="Q2573" s="2">
        <v>4599000</v>
      </c>
      <c r="R2573" t="str">
        <f>IF(Raw_Data[[#This Row],[persen_dp]]&lt;15%,"Low",IF(Raw_Data[[#This Row],[persen_dp]]&gt;25%,"High","Medium"))</f>
        <v>Medium</v>
      </c>
      <c r="S2573" s="3">
        <v>0.2</v>
      </c>
      <c r="T2573">
        <v>60</v>
      </c>
      <c r="U2573">
        <v>0.14499999999999999</v>
      </c>
      <c r="V2573" s="2">
        <v>528900</v>
      </c>
      <c r="W2573" s="2">
        <v>31733000</v>
      </c>
      <c r="X2573" t="str">
        <f>IF(OR(Raw_Data[[#This Row],[status_pembayaran]]="Macet",Raw_Data[[#This Row],[status_pembayaran]]="Kurang Lancar"),"Non Performing Loan","Performing")</f>
        <v>Performing</v>
      </c>
      <c r="Y2573" t="s">
        <v>47</v>
      </c>
      <c r="Z2573">
        <v>0</v>
      </c>
      <c r="AA2573">
        <v>0</v>
      </c>
      <c r="AB2573">
        <v>1</v>
      </c>
      <c r="AD2573">
        <f>IF(Raw_Data[[#This Row],[rasio]]&lt;0.2,1,IF(Raw_Data[[#This Row],[rasio]]&lt;0.3,2,IF(Raw_Data[[#This Row],[rasio]]&lt;0.4,3,4)))</f>
        <v>1</v>
      </c>
      <c r="AE2573">
        <f>IF(Raw_Data[[#This Row],[kategori_dp]]="High",1,IF(Raw_Data[[#This Row],[kategori_dp]]="Medium",2,3))</f>
        <v>2</v>
      </c>
      <c r="AF2573">
        <f>IF(Raw_Data[[#This Row],[tenor_bulan]]&lt;=24,1,IF(Raw_Data[[#This Row],[tenor_bulan]]&lt;=36,2,IF(Raw_Data[[#This Row],[tenor_bulan]]&lt;=48,3,4)))</f>
        <v>4</v>
      </c>
      <c r="AG2573">
        <f>IF(Raw_Data[[#This Row],[jumlah_kali_telat]]=0,0,IF(Raw_Data[[#This Row],[jumlah_kali_telat]]&lt;=2,2,4))</f>
        <v>0</v>
      </c>
      <c r="AH2573">
        <f>Raw_Data[[#This Row],[Skor_Rasio]]+Raw_Data[[#This Row],[Skor_DP]]+Raw_Data[[#This Row],[Skor_Tenor]]+Raw_Data[[#This Row],[Skor_Telat]]</f>
        <v>7</v>
      </c>
      <c r="AI2573" t="str">
        <f>IF(Raw_Data[[#This Row],[Risk_Score]]&lt;=6,"Low Risk",IF(Raw_Data[[#This Row],[Risk_Score]]&lt;=8,"Medium Risk","High Risk"))</f>
        <v>Medium Risk</v>
      </c>
      <c r="AJ2573">
        <f ca="1">IFERROR(DATEDIF(Raw_Data[[#This Row],[tanggal_pengajuan]],TODAY(),"m"),"N/A")</f>
        <v>7</v>
      </c>
      <c r="AK2573" t="str">
        <f ca="1">IF(ISNUMBER(Raw_Data[[#This Row],[MOB]]),IF(Raw_Data[[#This Row],[MOB]]&lt;6,"0-5 bulan",IF(Raw_Data[[#This Row],[MOB]]&lt;12,"6-11 bulan",IF(Raw_Data[[#This Row],[MOB]]&lt;24,"12-23 bulan","24+ bulan"))),"N/A")</f>
        <v>6-11 bulan</v>
      </c>
    </row>
    <row r="2574" spans="1:37" ht="14.25" customHeight="1" x14ac:dyDescent="0.45">
      <c r="A2574" t="s">
        <v>5828</v>
      </c>
      <c r="B2574" s="64">
        <v>46187</v>
      </c>
      <c r="C2574" s="1" t="str">
        <f t="shared" si="40"/>
        <v>June</v>
      </c>
      <c r="D2574" t="s">
        <v>210</v>
      </c>
      <c r="E2574" t="s">
        <v>211</v>
      </c>
      <c r="F2574">
        <v>55</v>
      </c>
      <c r="G2574" t="s">
        <v>51</v>
      </c>
      <c r="H2574" t="s">
        <v>152</v>
      </c>
      <c r="I2574" s="2">
        <v>3688000</v>
      </c>
      <c r="J2574" s="3">
        <f>Raw_Data[[#This Row],[cicilan_per_bulan]]/Raw_Data[[#This Row],[penghasilan_bulanan]]</f>
        <v>0.5684110629067245</v>
      </c>
      <c r="K2574" t="s">
        <v>119</v>
      </c>
      <c r="L2574" t="s">
        <v>120</v>
      </c>
      <c r="M2574" t="s">
        <v>44</v>
      </c>
      <c r="N2574" t="s">
        <v>45</v>
      </c>
      <c r="O2574" t="s">
        <v>46</v>
      </c>
      <c r="P2574" s="2">
        <v>24411000</v>
      </c>
      <c r="Q2574" s="2">
        <v>2441000</v>
      </c>
      <c r="R2574" t="str">
        <f>IF(Raw_Data[[#This Row],[persen_dp]]&lt;15%,"Low",IF(Raw_Data[[#This Row],[persen_dp]]&gt;25%,"High","Medium"))</f>
        <v>Low</v>
      </c>
      <c r="S2574" s="3">
        <v>0.1</v>
      </c>
      <c r="T2574">
        <v>12</v>
      </c>
      <c r="U2574">
        <v>0.14499999999999999</v>
      </c>
      <c r="V2574" s="2">
        <v>2096300</v>
      </c>
      <c r="W2574" s="2">
        <v>25156000</v>
      </c>
      <c r="X2574" t="str">
        <f>IF(OR(Raw_Data[[#This Row],[status_pembayaran]]="Macet",Raw_Data[[#This Row],[status_pembayaran]]="Kurang Lancar"),"Non Performing Loan","Performing")</f>
        <v>Performing</v>
      </c>
      <c r="Y2574" t="s">
        <v>47</v>
      </c>
      <c r="Z2574">
        <v>0</v>
      </c>
      <c r="AA2574">
        <v>0</v>
      </c>
      <c r="AB2574">
        <v>1</v>
      </c>
      <c r="AC2574" t="s">
        <v>137</v>
      </c>
      <c r="AD2574">
        <f>IF(Raw_Data[[#This Row],[rasio]]&lt;0.2,1,IF(Raw_Data[[#This Row],[rasio]]&lt;0.3,2,IF(Raw_Data[[#This Row],[rasio]]&lt;0.4,3,4)))</f>
        <v>4</v>
      </c>
      <c r="AE2574">
        <f>IF(Raw_Data[[#This Row],[kategori_dp]]="High",1,IF(Raw_Data[[#This Row],[kategori_dp]]="Medium",2,3))</f>
        <v>3</v>
      </c>
      <c r="AF2574">
        <f>IF(Raw_Data[[#This Row],[tenor_bulan]]&lt;=24,1,IF(Raw_Data[[#This Row],[tenor_bulan]]&lt;=36,2,IF(Raw_Data[[#This Row],[tenor_bulan]]&lt;=48,3,4)))</f>
        <v>1</v>
      </c>
      <c r="AG2574">
        <f>IF(Raw_Data[[#This Row],[jumlah_kali_telat]]=0,0,IF(Raw_Data[[#This Row],[jumlah_kali_telat]]&lt;=2,2,4))</f>
        <v>0</v>
      </c>
      <c r="AH2574">
        <f>Raw_Data[[#This Row],[Skor_Rasio]]+Raw_Data[[#This Row],[Skor_DP]]+Raw_Data[[#This Row],[Skor_Tenor]]+Raw_Data[[#This Row],[Skor_Telat]]</f>
        <v>8</v>
      </c>
      <c r="AI2574" t="str">
        <f>IF(Raw_Data[[#This Row],[Risk_Score]]&lt;=6,"Low Risk",IF(Raw_Data[[#This Row],[Risk_Score]]&lt;=8,"Medium Risk","High Risk"))</f>
        <v>Medium Risk</v>
      </c>
      <c r="AJ2574">
        <f ca="1">IFERROR(DATEDIF(Raw_Data[[#This Row],[tanggal_pengajuan]],TODAY(),"m"),"N/A")</f>
        <v>4</v>
      </c>
      <c r="AK2574" t="str">
        <f ca="1">IF(ISNUMBER(Raw_Data[[#This Row],[MOB]]),IF(Raw_Data[[#This Row],[MOB]]&lt;6,"0-5 bulan",IF(Raw_Data[[#This Row],[MOB]]&lt;12,"6-11 bulan",IF(Raw_Data[[#This Row],[MOB]]&lt;24,"12-23 bulan","24+ bulan"))),"N/A")</f>
        <v>0-5 bulan</v>
      </c>
    </row>
    <row r="2575" spans="1:37" ht="14.25" customHeight="1" x14ac:dyDescent="0.45">
      <c r="A2575" t="s">
        <v>5829</v>
      </c>
      <c r="B2575" s="64">
        <v>46168</v>
      </c>
      <c r="C2575" s="1" t="str">
        <f t="shared" si="40"/>
        <v>May</v>
      </c>
      <c r="D2575" t="s">
        <v>1676</v>
      </c>
      <c r="E2575" t="s">
        <v>5830</v>
      </c>
      <c r="F2575">
        <v>25</v>
      </c>
      <c r="G2575" t="s">
        <v>40</v>
      </c>
      <c r="H2575" t="s">
        <v>90</v>
      </c>
      <c r="I2575" s="2">
        <v>5727000</v>
      </c>
      <c r="J2575" s="3">
        <f>Raw_Data[[#This Row],[cicilan_per_bulan]]/Raw_Data[[#This Row],[penghasilan_bulanan]]</f>
        <v>9.6298236423956698E-2</v>
      </c>
      <c r="K2575" t="s">
        <v>63</v>
      </c>
      <c r="L2575" t="s">
        <v>64</v>
      </c>
      <c r="M2575" t="s">
        <v>55</v>
      </c>
      <c r="N2575" t="s">
        <v>65</v>
      </c>
      <c r="O2575" t="s">
        <v>46</v>
      </c>
      <c r="P2575" s="2">
        <v>27403000</v>
      </c>
      <c r="Q2575" s="2">
        <v>8221000</v>
      </c>
      <c r="R2575" t="str">
        <f>IF(Raw_Data[[#This Row],[persen_dp]]&lt;15%,"Low",IF(Raw_Data[[#This Row],[persen_dp]]&gt;25%,"High","Medium"))</f>
        <v>High</v>
      </c>
      <c r="S2575" s="3">
        <v>0.3</v>
      </c>
      <c r="T2575">
        <v>60</v>
      </c>
      <c r="U2575">
        <v>0.14499999999999999</v>
      </c>
      <c r="V2575" s="2">
        <v>551500</v>
      </c>
      <c r="W2575" s="2">
        <v>33090000</v>
      </c>
      <c r="X2575" t="str">
        <f>IF(OR(Raw_Data[[#This Row],[status_pembayaran]]="Macet",Raw_Data[[#This Row],[status_pembayaran]]="Kurang Lancar"),"Non Performing Loan","Performing")</f>
        <v>Performing</v>
      </c>
      <c r="Y2575" t="s">
        <v>47</v>
      </c>
      <c r="Z2575">
        <v>0</v>
      </c>
      <c r="AA2575">
        <v>0</v>
      </c>
      <c r="AB2575">
        <v>1</v>
      </c>
      <c r="AC2575" t="s">
        <v>58</v>
      </c>
      <c r="AD2575">
        <f>IF(Raw_Data[[#This Row],[rasio]]&lt;0.2,1,IF(Raw_Data[[#This Row],[rasio]]&lt;0.3,2,IF(Raw_Data[[#This Row],[rasio]]&lt;0.4,3,4)))</f>
        <v>1</v>
      </c>
      <c r="AE2575">
        <f>IF(Raw_Data[[#This Row],[kategori_dp]]="High",1,IF(Raw_Data[[#This Row],[kategori_dp]]="Medium",2,3))</f>
        <v>1</v>
      </c>
      <c r="AF2575">
        <f>IF(Raw_Data[[#This Row],[tenor_bulan]]&lt;=24,1,IF(Raw_Data[[#This Row],[tenor_bulan]]&lt;=36,2,IF(Raw_Data[[#This Row],[tenor_bulan]]&lt;=48,3,4)))</f>
        <v>4</v>
      </c>
      <c r="AG2575">
        <f>IF(Raw_Data[[#This Row],[jumlah_kali_telat]]=0,0,IF(Raw_Data[[#This Row],[jumlah_kali_telat]]&lt;=2,2,4))</f>
        <v>0</v>
      </c>
      <c r="AH2575">
        <f>Raw_Data[[#This Row],[Skor_Rasio]]+Raw_Data[[#This Row],[Skor_DP]]+Raw_Data[[#This Row],[Skor_Tenor]]+Raw_Data[[#This Row],[Skor_Telat]]</f>
        <v>6</v>
      </c>
      <c r="AI2575" t="str">
        <f>IF(Raw_Data[[#This Row],[Risk_Score]]&lt;=6,"Low Risk",IF(Raw_Data[[#This Row],[Risk_Score]]&lt;=8,"Medium Risk","High Risk"))</f>
        <v>Low Risk</v>
      </c>
      <c r="AJ2575">
        <f ca="1">IFERROR(DATEDIF(Raw_Data[[#This Row],[tanggal_pengajuan]],TODAY(),"m"),"N/A")</f>
        <v>4</v>
      </c>
      <c r="AK2575" t="str">
        <f ca="1">IF(ISNUMBER(Raw_Data[[#This Row],[MOB]]),IF(Raw_Data[[#This Row],[MOB]]&lt;6,"0-5 bulan",IF(Raw_Data[[#This Row],[MOB]]&lt;12,"6-11 bulan",IF(Raw_Data[[#This Row],[MOB]]&lt;24,"12-23 bulan","24+ bulan"))),"N/A")</f>
        <v>0-5 bulan</v>
      </c>
    </row>
    <row r="2576" spans="1:37" ht="14.25" customHeight="1" x14ac:dyDescent="0.45">
      <c r="A2576" t="s">
        <v>5831</v>
      </c>
      <c r="B2576" s="64">
        <v>46105</v>
      </c>
      <c r="C2576" s="1" t="str">
        <f t="shared" si="40"/>
        <v>March</v>
      </c>
      <c r="D2576" t="s">
        <v>288</v>
      </c>
      <c r="E2576" t="s">
        <v>5832</v>
      </c>
      <c r="F2576">
        <v>36</v>
      </c>
      <c r="G2576" t="s">
        <v>40</v>
      </c>
      <c r="H2576" t="s">
        <v>101</v>
      </c>
      <c r="I2576" s="2">
        <v>3527000</v>
      </c>
      <c r="J2576" s="3">
        <f>Raw_Data[[#This Row],[cicilan_per_bulan]]/Raw_Data[[#This Row],[penghasilan_bulanan]]</f>
        <v>0.19960306209242984</v>
      </c>
      <c r="K2576" t="s">
        <v>268</v>
      </c>
      <c r="L2576" t="s">
        <v>110</v>
      </c>
      <c r="M2576" t="s">
        <v>55</v>
      </c>
      <c r="N2576" t="s">
        <v>147</v>
      </c>
      <c r="O2576" t="s">
        <v>148</v>
      </c>
      <c r="P2576" s="2">
        <v>30608000</v>
      </c>
      <c r="Q2576" s="2">
        <v>6122000</v>
      </c>
      <c r="R2576" t="str">
        <f>IF(Raw_Data[[#This Row],[persen_dp]]&lt;15%,"Low",IF(Raw_Data[[#This Row],[persen_dp]]&gt;25%,"High","Medium"))</f>
        <v>Medium</v>
      </c>
      <c r="S2576" s="3">
        <v>0.2</v>
      </c>
      <c r="T2576">
        <v>60</v>
      </c>
      <c r="U2576">
        <v>0.14499999999999999</v>
      </c>
      <c r="V2576" s="2">
        <v>704000</v>
      </c>
      <c r="W2576" s="2">
        <v>42238000</v>
      </c>
      <c r="X2576" t="str">
        <f>IF(OR(Raw_Data[[#This Row],[status_pembayaran]]="Macet",Raw_Data[[#This Row],[status_pembayaran]]="Kurang Lancar"),"Non Performing Loan","Performing")</f>
        <v>Performing</v>
      </c>
      <c r="Y2576" t="s">
        <v>47</v>
      </c>
      <c r="Z2576">
        <v>0</v>
      </c>
      <c r="AA2576">
        <v>0</v>
      </c>
      <c r="AB2576">
        <v>1</v>
      </c>
      <c r="AC2576" t="s">
        <v>104</v>
      </c>
      <c r="AD2576">
        <f>IF(Raw_Data[[#This Row],[rasio]]&lt;0.2,1,IF(Raw_Data[[#This Row],[rasio]]&lt;0.3,2,IF(Raw_Data[[#This Row],[rasio]]&lt;0.4,3,4)))</f>
        <v>1</v>
      </c>
      <c r="AE2576">
        <f>IF(Raw_Data[[#This Row],[kategori_dp]]="High",1,IF(Raw_Data[[#This Row],[kategori_dp]]="Medium",2,3))</f>
        <v>2</v>
      </c>
      <c r="AF2576">
        <f>IF(Raw_Data[[#This Row],[tenor_bulan]]&lt;=24,1,IF(Raw_Data[[#This Row],[tenor_bulan]]&lt;=36,2,IF(Raw_Data[[#This Row],[tenor_bulan]]&lt;=48,3,4)))</f>
        <v>4</v>
      </c>
      <c r="AG2576">
        <f>IF(Raw_Data[[#This Row],[jumlah_kali_telat]]=0,0,IF(Raw_Data[[#This Row],[jumlah_kali_telat]]&lt;=2,2,4))</f>
        <v>0</v>
      </c>
      <c r="AH2576">
        <f>Raw_Data[[#This Row],[Skor_Rasio]]+Raw_Data[[#This Row],[Skor_DP]]+Raw_Data[[#This Row],[Skor_Tenor]]+Raw_Data[[#This Row],[Skor_Telat]]</f>
        <v>7</v>
      </c>
      <c r="AI2576" t="str">
        <f>IF(Raw_Data[[#This Row],[Risk_Score]]&lt;=6,"Low Risk",IF(Raw_Data[[#This Row],[Risk_Score]]&lt;=8,"Medium Risk","High Risk"))</f>
        <v>Medium Risk</v>
      </c>
      <c r="AJ2576">
        <f ca="1">IFERROR(DATEDIF(Raw_Data[[#This Row],[tanggal_pengajuan]],TODAY(),"m"),"N/A")</f>
        <v>6</v>
      </c>
      <c r="AK2576" t="str">
        <f ca="1">IF(ISNUMBER(Raw_Data[[#This Row],[MOB]]),IF(Raw_Data[[#This Row],[MOB]]&lt;6,"0-5 bulan",IF(Raw_Data[[#This Row],[MOB]]&lt;12,"6-11 bulan",IF(Raw_Data[[#This Row],[MOB]]&lt;24,"12-23 bulan","24+ bulan"))),"N/A")</f>
        <v>6-11 bulan</v>
      </c>
    </row>
    <row r="2577" spans="1:37" ht="14.25" customHeight="1" x14ac:dyDescent="0.45">
      <c r="A2577" t="s">
        <v>5833</v>
      </c>
      <c r="B2577" s="64">
        <v>46117</v>
      </c>
      <c r="C2577" s="1" t="str">
        <f t="shared" si="40"/>
        <v>April</v>
      </c>
      <c r="D2577" t="s">
        <v>4960</v>
      </c>
      <c r="E2577" t="s">
        <v>5834</v>
      </c>
      <c r="F2577">
        <v>46</v>
      </c>
      <c r="G2577" t="s">
        <v>51</v>
      </c>
      <c r="H2577" t="s">
        <v>52</v>
      </c>
      <c r="I2577" s="2">
        <v>11983000</v>
      </c>
      <c r="J2577" s="3">
        <f>Raw_Data[[#This Row],[cicilan_per_bulan]]/Raw_Data[[#This Row],[penghasilan_bulanan]]</f>
        <v>9.7604940332137194E-2</v>
      </c>
      <c r="K2577" t="s">
        <v>205</v>
      </c>
      <c r="L2577" t="s">
        <v>110</v>
      </c>
      <c r="M2577" t="s">
        <v>55</v>
      </c>
      <c r="N2577" t="s">
        <v>395</v>
      </c>
      <c r="O2577" t="s">
        <v>396</v>
      </c>
      <c r="P2577" s="2">
        <v>59222000</v>
      </c>
      <c r="Q2577" s="2">
        <v>23689000</v>
      </c>
      <c r="R2577" t="str">
        <f>IF(Raw_Data[[#This Row],[persen_dp]]&lt;15%,"Low",IF(Raw_Data[[#This Row],[persen_dp]]&gt;25%,"High","Medium"))</f>
        <v>High</v>
      </c>
      <c r="S2577" s="3">
        <v>0.4</v>
      </c>
      <c r="T2577">
        <v>48</v>
      </c>
      <c r="U2577">
        <v>0.14499999999999999</v>
      </c>
      <c r="V2577" s="2">
        <v>1169600</v>
      </c>
      <c r="W2577" s="2">
        <v>56142000</v>
      </c>
      <c r="X2577" t="str">
        <f>IF(OR(Raw_Data[[#This Row],[status_pembayaran]]="Macet",Raw_Data[[#This Row],[status_pembayaran]]="Kurang Lancar"),"Non Performing Loan","Performing")</f>
        <v>Performing</v>
      </c>
      <c r="Y2577" t="s">
        <v>47</v>
      </c>
      <c r="Z2577">
        <v>0</v>
      </c>
      <c r="AA2577">
        <v>0</v>
      </c>
      <c r="AB2577">
        <v>1</v>
      </c>
      <c r="AD2577">
        <f>IF(Raw_Data[[#This Row],[rasio]]&lt;0.2,1,IF(Raw_Data[[#This Row],[rasio]]&lt;0.3,2,IF(Raw_Data[[#This Row],[rasio]]&lt;0.4,3,4)))</f>
        <v>1</v>
      </c>
      <c r="AE2577">
        <f>IF(Raw_Data[[#This Row],[kategori_dp]]="High",1,IF(Raw_Data[[#This Row],[kategori_dp]]="Medium",2,3))</f>
        <v>1</v>
      </c>
      <c r="AF2577">
        <f>IF(Raw_Data[[#This Row],[tenor_bulan]]&lt;=24,1,IF(Raw_Data[[#This Row],[tenor_bulan]]&lt;=36,2,IF(Raw_Data[[#This Row],[tenor_bulan]]&lt;=48,3,4)))</f>
        <v>3</v>
      </c>
      <c r="AG2577">
        <f>IF(Raw_Data[[#This Row],[jumlah_kali_telat]]=0,0,IF(Raw_Data[[#This Row],[jumlah_kali_telat]]&lt;=2,2,4))</f>
        <v>0</v>
      </c>
      <c r="AH2577">
        <f>Raw_Data[[#This Row],[Skor_Rasio]]+Raw_Data[[#This Row],[Skor_DP]]+Raw_Data[[#This Row],[Skor_Tenor]]+Raw_Data[[#This Row],[Skor_Telat]]</f>
        <v>5</v>
      </c>
      <c r="AI2577" t="str">
        <f>IF(Raw_Data[[#This Row],[Risk_Score]]&lt;=6,"Low Risk",IF(Raw_Data[[#This Row],[Risk_Score]]&lt;=8,"Medium Risk","High Risk"))</f>
        <v>Low Risk</v>
      </c>
      <c r="AJ2577">
        <f ca="1">IFERROR(DATEDIF(Raw_Data[[#This Row],[tanggal_pengajuan]],TODAY(),"m"),"N/A")</f>
        <v>6</v>
      </c>
      <c r="AK2577" t="str">
        <f ca="1">IF(ISNUMBER(Raw_Data[[#This Row],[MOB]]),IF(Raw_Data[[#This Row],[MOB]]&lt;6,"0-5 bulan",IF(Raw_Data[[#This Row],[MOB]]&lt;12,"6-11 bulan",IF(Raw_Data[[#This Row],[MOB]]&lt;24,"12-23 bulan","24+ bulan"))),"N/A")</f>
        <v>6-11 bulan</v>
      </c>
    </row>
    <row r="2578" spans="1:37" ht="14.25" customHeight="1" x14ac:dyDescent="0.45">
      <c r="A2578" t="s">
        <v>5835</v>
      </c>
      <c r="B2578" s="64">
        <v>46097</v>
      </c>
      <c r="C2578" s="1" t="str">
        <f t="shared" si="40"/>
        <v>March</v>
      </c>
      <c r="D2578" t="s">
        <v>2159</v>
      </c>
      <c r="E2578" t="s">
        <v>5836</v>
      </c>
      <c r="F2578">
        <v>56</v>
      </c>
      <c r="G2578" t="s">
        <v>51</v>
      </c>
      <c r="H2578" t="s">
        <v>176</v>
      </c>
      <c r="I2578" s="2">
        <v>5120000</v>
      </c>
      <c r="J2578" s="3">
        <f>Raw_Data[[#This Row],[cicilan_per_bulan]]/Raw_Data[[#This Row],[penghasilan_bulanan]]</f>
        <v>0.11572265625</v>
      </c>
      <c r="K2578" t="s">
        <v>153</v>
      </c>
      <c r="L2578" t="s">
        <v>154</v>
      </c>
      <c r="M2578" t="s">
        <v>249</v>
      </c>
      <c r="N2578" t="s">
        <v>250</v>
      </c>
      <c r="O2578" t="s">
        <v>57</v>
      </c>
      <c r="P2578" s="2">
        <v>16514000</v>
      </c>
      <c r="Q2578" s="2">
        <v>1651000</v>
      </c>
      <c r="R2578" t="str">
        <f>IF(Raw_Data[[#This Row],[persen_dp]]&lt;15%,"Low",IF(Raw_Data[[#This Row],[persen_dp]]&gt;25%,"High","Medium"))</f>
        <v>Low</v>
      </c>
      <c r="S2578" s="3">
        <v>0.1</v>
      </c>
      <c r="T2578">
        <v>36</v>
      </c>
      <c r="U2578">
        <v>0.14499999999999999</v>
      </c>
      <c r="V2578" s="2">
        <v>592500</v>
      </c>
      <c r="W2578" s="2">
        <v>21328000</v>
      </c>
      <c r="X2578" t="str">
        <f>IF(OR(Raw_Data[[#This Row],[status_pembayaran]]="Macet",Raw_Data[[#This Row],[status_pembayaran]]="Kurang Lancar"),"Non Performing Loan","Performing")</f>
        <v>Performing</v>
      </c>
      <c r="Y2578" t="s">
        <v>47</v>
      </c>
      <c r="Z2578">
        <v>0</v>
      </c>
      <c r="AA2578">
        <v>0</v>
      </c>
      <c r="AB2578">
        <v>1</v>
      </c>
      <c r="AC2578" t="s">
        <v>58</v>
      </c>
      <c r="AD2578">
        <f>IF(Raw_Data[[#This Row],[rasio]]&lt;0.2,1,IF(Raw_Data[[#This Row],[rasio]]&lt;0.3,2,IF(Raw_Data[[#This Row],[rasio]]&lt;0.4,3,4)))</f>
        <v>1</v>
      </c>
      <c r="AE2578">
        <f>IF(Raw_Data[[#This Row],[kategori_dp]]="High",1,IF(Raw_Data[[#This Row],[kategori_dp]]="Medium",2,3))</f>
        <v>3</v>
      </c>
      <c r="AF2578">
        <f>IF(Raw_Data[[#This Row],[tenor_bulan]]&lt;=24,1,IF(Raw_Data[[#This Row],[tenor_bulan]]&lt;=36,2,IF(Raw_Data[[#This Row],[tenor_bulan]]&lt;=48,3,4)))</f>
        <v>2</v>
      </c>
      <c r="AG2578">
        <f>IF(Raw_Data[[#This Row],[jumlah_kali_telat]]=0,0,IF(Raw_Data[[#This Row],[jumlah_kali_telat]]&lt;=2,2,4))</f>
        <v>0</v>
      </c>
      <c r="AH2578">
        <f>Raw_Data[[#This Row],[Skor_Rasio]]+Raw_Data[[#This Row],[Skor_DP]]+Raw_Data[[#This Row],[Skor_Tenor]]+Raw_Data[[#This Row],[Skor_Telat]]</f>
        <v>6</v>
      </c>
      <c r="AI2578" t="str">
        <f>IF(Raw_Data[[#This Row],[Risk_Score]]&lt;=6,"Low Risk",IF(Raw_Data[[#This Row],[Risk_Score]]&lt;=8,"Medium Risk","High Risk"))</f>
        <v>Low Risk</v>
      </c>
      <c r="AJ2578">
        <f ca="1">IFERROR(DATEDIF(Raw_Data[[#This Row],[tanggal_pengajuan]],TODAY(),"m"),"N/A")</f>
        <v>7</v>
      </c>
      <c r="AK2578" t="str">
        <f ca="1">IF(ISNUMBER(Raw_Data[[#This Row],[MOB]]),IF(Raw_Data[[#This Row],[MOB]]&lt;6,"0-5 bulan",IF(Raw_Data[[#This Row],[MOB]]&lt;12,"6-11 bulan",IF(Raw_Data[[#This Row],[MOB]]&lt;24,"12-23 bulan","24+ bulan"))),"N/A")</f>
        <v>6-11 bulan</v>
      </c>
    </row>
    <row r="2579" spans="1:37" ht="14.25" customHeight="1" x14ac:dyDescent="0.45">
      <c r="A2579" t="s">
        <v>5837</v>
      </c>
      <c r="B2579" s="64">
        <v>46034</v>
      </c>
      <c r="C2579" s="1" t="str">
        <f t="shared" si="40"/>
        <v>January</v>
      </c>
      <c r="D2579" t="s">
        <v>4371</v>
      </c>
      <c r="E2579" t="s">
        <v>5838</v>
      </c>
      <c r="F2579">
        <v>48</v>
      </c>
      <c r="G2579" t="s">
        <v>40</v>
      </c>
      <c r="H2579" t="s">
        <v>52</v>
      </c>
      <c r="I2579" s="2">
        <v>11137000</v>
      </c>
      <c r="J2579" s="3">
        <f>Raw_Data[[#This Row],[cicilan_per_bulan]]/Raw_Data[[#This Row],[penghasilan_bulanan]]</f>
        <v>9.6264703241447425E-2</v>
      </c>
      <c r="K2579" t="s">
        <v>286</v>
      </c>
      <c r="L2579" t="s">
        <v>154</v>
      </c>
      <c r="M2579" t="s">
        <v>55</v>
      </c>
      <c r="N2579" t="s">
        <v>221</v>
      </c>
      <c r="O2579" t="s">
        <v>159</v>
      </c>
      <c r="P2579" s="2">
        <v>41379000</v>
      </c>
      <c r="Q2579" s="2">
        <v>14483000</v>
      </c>
      <c r="R2579" t="str">
        <f>IF(Raw_Data[[#This Row],[persen_dp]]&lt;15%,"Low",IF(Raw_Data[[#This Row],[persen_dp]]&gt;25%,"High","Medium"))</f>
        <v>High</v>
      </c>
      <c r="S2579" s="3">
        <v>0.35</v>
      </c>
      <c r="T2579">
        <v>36</v>
      </c>
      <c r="U2579">
        <v>0.14499999999999999</v>
      </c>
      <c r="V2579" s="2">
        <v>1072100</v>
      </c>
      <c r="W2579" s="2">
        <v>38596000</v>
      </c>
      <c r="X2579" t="str">
        <f>IF(OR(Raw_Data[[#This Row],[status_pembayaran]]="Macet",Raw_Data[[#This Row],[status_pembayaran]]="Kurang Lancar"),"Non Performing Loan","Performing")</f>
        <v>Performing</v>
      </c>
      <c r="Y2579" t="s">
        <v>47</v>
      </c>
      <c r="Z2579">
        <v>0</v>
      </c>
      <c r="AA2579">
        <v>0</v>
      </c>
      <c r="AB2579">
        <v>1</v>
      </c>
      <c r="AC2579" t="s">
        <v>74</v>
      </c>
      <c r="AD2579">
        <f>IF(Raw_Data[[#This Row],[rasio]]&lt;0.2,1,IF(Raw_Data[[#This Row],[rasio]]&lt;0.3,2,IF(Raw_Data[[#This Row],[rasio]]&lt;0.4,3,4)))</f>
        <v>1</v>
      </c>
      <c r="AE2579">
        <f>IF(Raw_Data[[#This Row],[kategori_dp]]="High",1,IF(Raw_Data[[#This Row],[kategori_dp]]="Medium",2,3))</f>
        <v>1</v>
      </c>
      <c r="AF2579">
        <f>IF(Raw_Data[[#This Row],[tenor_bulan]]&lt;=24,1,IF(Raw_Data[[#This Row],[tenor_bulan]]&lt;=36,2,IF(Raw_Data[[#This Row],[tenor_bulan]]&lt;=48,3,4)))</f>
        <v>2</v>
      </c>
      <c r="AG2579">
        <f>IF(Raw_Data[[#This Row],[jumlah_kali_telat]]=0,0,IF(Raw_Data[[#This Row],[jumlah_kali_telat]]&lt;=2,2,4))</f>
        <v>0</v>
      </c>
      <c r="AH2579">
        <f>Raw_Data[[#This Row],[Skor_Rasio]]+Raw_Data[[#This Row],[Skor_DP]]+Raw_Data[[#This Row],[Skor_Tenor]]+Raw_Data[[#This Row],[Skor_Telat]]</f>
        <v>4</v>
      </c>
      <c r="AI2579" t="str">
        <f>IF(Raw_Data[[#This Row],[Risk_Score]]&lt;=6,"Low Risk",IF(Raw_Data[[#This Row],[Risk_Score]]&lt;=8,"Medium Risk","High Risk"))</f>
        <v>Low Risk</v>
      </c>
      <c r="AJ2579">
        <f ca="1">IFERROR(DATEDIF(Raw_Data[[#This Row],[tanggal_pengajuan]],TODAY(),"m"),"N/A")</f>
        <v>9</v>
      </c>
      <c r="AK2579" t="str">
        <f ca="1">IF(ISNUMBER(Raw_Data[[#This Row],[MOB]]),IF(Raw_Data[[#This Row],[MOB]]&lt;6,"0-5 bulan",IF(Raw_Data[[#This Row],[MOB]]&lt;12,"6-11 bulan",IF(Raw_Data[[#This Row],[MOB]]&lt;24,"12-23 bulan","24+ bulan"))),"N/A")</f>
        <v>6-11 bulan</v>
      </c>
    </row>
    <row r="2580" spans="1:37" ht="14.25" customHeight="1" x14ac:dyDescent="0.45">
      <c r="A2580" t="s">
        <v>5839</v>
      </c>
      <c r="B2580" s="64">
        <v>46076</v>
      </c>
      <c r="C2580" s="1" t="str">
        <f t="shared" si="40"/>
        <v>February</v>
      </c>
      <c r="D2580" t="s">
        <v>1536</v>
      </c>
      <c r="E2580" t="s">
        <v>5840</v>
      </c>
      <c r="F2580">
        <v>38</v>
      </c>
      <c r="G2580" t="s">
        <v>51</v>
      </c>
      <c r="H2580" t="s">
        <v>41</v>
      </c>
      <c r="I2580" s="2">
        <v>7274000</v>
      </c>
      <c r="J2580" s="3">
        <f>Raw_Data[[#This Row],[cicilan_per_bulan]]/Raw_Data[[#This Row],[penghasilan_bulanan]]</f>
        <v>0.17583172944734671</v>
      </c>
      <c r="K2580" t="s">
        <v>205</v>
      </c>
      <c r="L2580" t="s">
        <v>110</v>
      </c>
      <c r="M2580" t="s">
        <v>55</v>
      </c>
      <c r="N2580" t="s">
        <v>121</v>
      </c>
      <c r="O2580" t="s">
        <v>122</v>
      </c>
      <c r="P2580" s="2">
        <v>36608000</v>
      </c>
      <c r="Q2580" s="2">
        <v>12813000</v>
      </c>
      <c r="R2580" t="str">
        <f>IF(Raw_Data[[#This Row],[persen_dp]]&lt;15%,"Low",IF(Raw_Data[[#This Row],[persen_dp]]&gt;25%,"High","Medium"))</f>
        <v>High</v>
      </c>
      <c r="S2580" s="3">
        <v>0.35</v>
      </c>
      <c r="T2580">
        <v>24</v>
      </c>
      <c r="U2580">
        <v>0.14499999999999999</v>
      </c>
      <c r="V2580" s="2">
        <v>1279000</v>
      </c>
      <c r="W2580" s="2">
        <v>30696000</v>
      </c>
      <c r="X2580" t="str">
        <f>IF(OR(Raw_Data[[#This Row],[status_pembayaran]]="Macet",Raw_Data[[#This Row],[status_pembayaran]]="Kurang Lancar"),"Non Performing Loan","Performing")</f>
        <v>Performing</v>
      </c>
      <c r="Y2580" t="s">
        <v>47</v>
      </c>
      <c r="Z2580">
        <v>0</v>
      </c>
      <c r="AA2580">
        <v>0</v>
      </c>
      <c r="AB2580">
        <v>1</v>
      </c>
      <c r="AC2580" t="s">
        <v>104</v>
      </c>
      <c r="AD2580">
        <f>IF(Raw_Data[[#This Row],[rasio]]&lt;0.2,1,IF(Raw_Data[[#This Row],[rasio]]&lt;0.3,2,IF(Raw_Data[[#This Row],[rasio]]&lt;0.4,3,4)))</f>
        <v>1</v>
      </c>
      <c r="AE2580">
        <f>IF(Raw_Data[[#This Row],[kategori_dp]]="High",1,IF(Raw_Data[[#This Row],[kategori_dp]]="Medium",2,3))</f>
        <v>1</v>
      </c>
      <c r="AF2580">
        <f>IF(Raw_Data[[#This Row],[tenor_bulan]]&lt;=24,1,IF(Raw_Data[[#This Row],[tenor_bulan]]&lt;=36,2,IF(Raw_Data[[#This Row],[tenor_bulan]]&lt;=48,3,4)))</f>
        <v>1</v>
      </c>
      <c r="AG2580">
        <f>IF(Raw_Data[[#This Row],[jumlah_kali_telat]]=0,0,IF(Raw_Data[[#This Row],[jumlah_kali_telat]]&lt;=2,2,4))</f>
        <v>0</v>
      </c>
      <c r="AH2580">
        <f>Raw_Data[[#This Row],[Skor_Rasio]]+Raw_Data[[#This Row],[Skor_DP]]+Raw_Data[[#This Row],[Skor_Tenor]]+Raw_Data[[#This Row],[Skor_Telat]]</f>
        <v>3</v>
      </c>
      <c r="AI2580" t="str">
        <f>IF(Raw_Data[[#This Row],[Risk_Score]]&lt;=6,"Low Risk",IF(Raw_Data[[#This Row],[Risk_Score]]&lt;=8,"Medium Risk","High Risk"))</f>
        <v>Low Risk</v>
      </c>
      <c r="AJ2580">
        <f ca="1">IFERROR(DATEDIF(Raw_Data[[#This Row],[tanggal_pengajuan]],TODAY(),"m"),"N/A")</f>
        <v>8</v>
      </c>
      <c r="AK2580" t="str">
        <f ca="1">IF(ISNUMBER(Raw_Data[[#This Row],[MOB]]),IF(Raw_Data[[#This Row],[MOB]]&lt;6,"0-5 bulan",IF(Raw_Data[[#This Row],[MOB]]&lt;12,"6-11 bulan",IF(Raw_Data[[#This Row],[MOB]]&lt;24,"12-23 bulan","24+ bulan"))),"N/A")</f>
        <v>6-11 bulan</v>
      </c>
    </row>
    <row r="2581" spans="1:37" ht="14.25" customHeight="1" x14ac:dyDescent="0.45">
      <c r="A2581" t="s">
        <v>5841</v>
      </c>
      <c r="B2581" s="64">
        <v>46036</v>
      </c>
      <c r="C2581" s="1" t="str">
        <f t="shared" si="40"/>
        <v>January</v>
      </c>
      <c r="D2581" t="s">
        <v>2744</v>
      </c>
      <c r="E2581" t="s">
        <v>5842</v>
      </c>
      <c r="F2581">
        <v>50</v>
      </c>
      <c r="G2581" t="s">
        <v>51</v>
      </c>
      <c r="H2581" t="s">
        <v>52</v>
      </c>
      <c r="I2581" s="2">
        <v>13605000</v>
      </c>
      <c r="J2581" s="3">
        <f>Raw_Data[[#This Row],[cicilan_per_bulan]]/Raw_Data[[#This Row],[penghasilan_bulanan]]</f>
        <v>4.2440279309077546E-2</v>
      </c>
      <c r="K2581" t="s">
        <v>188</v>
      </c>
      <c r="L2581" t="s">
        <v>154</v>
      </c>
      <c r="M2581" t="s">
        <v>55</v>
      </c>
      <c r="N2581" t="s">
        <v>147</v>
      </c>
      <c r="O2581" t="s">
        <v>148</v>
      </c>
      <c r="P2581" s="2">
        <v>30896000</v>
      </c>
      <c r="Q2581" s="2">
        <v>10814000</v>
      </c>
      <c r="R2581" t="str">
        <f>IF(Raw_Data[[#This Row],[persen_dp]]&lt;15%,"Low",IF(Raw_Data[[#This Row],[persen_dp]]&gt;25%,"High","Medium"))</f>
        <v>High</v>
      </c>
      <c r="S2581" s="3">
        <v>0.35</v>
      </c>
      <c r="T2581">
        <v>60</v>
      </c>
      <c r="U2581">
        <v>0.14499999999999999</v>
      </c>
      <c r="V2581" s="2">
        <v>577400</v>
      </c>
      <c r="W2581" s="2">
        <v>34642000</v>
      </c>
      <c r="X2581" t="str">
        <f>IF(OR(Raw_Data[[#This Row],[status_pembayaran]]="Macet",Raw_Data[[#This Row],[status_pembayaran]]="Kurang Lancar"),"Non Performing Loan","Performing")</f>
        <v>Performing</v>
      </c>
      <c r="Y2581" t="s">
        <v>47</v>
      </c>
      <c r="Z2581">
        <v>0</v>
      </c>
      <c r="AA2581">
        <v>0</v>
      </c>
      <c r="AB2581">
        <v>1</v>
      </c>
      <c r="AD2581">
        <f>IF(Raw_Data[[#This Row],[rasio]]&lt;0.2,1,IF(Raw_Data[[#This Row],[rasio]]&lt;0.3,2,IF(Raw_Data[[#This Row],[rasio]]&lt;0.4,3,4)))</f>
        <v>1</v>
      </c>
      <c r="AE2581">
        <f>IF(Raw_Data[[#This Row],[kategori_dp]]="High",1,IF(Raw_Data[[#This Row],[kategori_dp]]="Medium",2,3))</f>
        <v>1</v>
      </c>
      <c r="AF2581">
        <f>IF(Raw_Data[[#This Row],[tenor_bulan]]&lt;=24,1,IF(Raw_Data[[#This Row],[tenor_bulan]]&lt;=36,2,IF(Raw_Data[[#This Row],[tenor_bulan]]&lt;=48,3,4)))</f>
        <v>4</v>
      </c>
      <c r="AG2581">
        <f>IF(Raw_Data[[#This Row],[jumlah_kali_telat]]=0,0,IF(Raw_Data[[#This Row],[jumlah_kali_telat]]&lt;=2,2,4))</f>
        <v>0</v>
      </c>
      <c r="AH2581">
        <f>Raw_Data[[#This Row],[Skor_Rasio]]+Raw_Data[[#This Row],[Skor_DP]]+Raw_Data[[#This Row],[Skor_Tenor]]+Raw_Data[[#This Row],[Skor_Telat]]</f>
        <v>6</v>
      </c>
      <c r="AI2581" t="str">
        <f>IF(Raw_Data[[#This Row],[Risk_Score]]&lt;=6,"Low Risk",IF(Raw_Data[[#This Row],[Risk_Score]]&lt;=8,"Medium Risk","High Risk"))</f>
        <v>Low Risk</v>
      </c>
      <c r="AJ2581">
        <f ca="1">IFERROR(DATEDIF(Raw_Data[[#This Row],[tanggal_pengajuan]],TODAY(),"m"),"N/A")</f>
        <v>9</v>
      </c>
      <c r="AK2581" t="str">
        <f ca="1">IF(ISNUMBER(Raw_Data[[#This Row],[MOB]]),IF(Raw_Data[[#This Row],[MOB]]&lt;6,"0-5 bulan",IF(Raw_Data[[#This Row],[MOB]]&lt;12,"6-11 bulan",IF(Raw_Data[[#This Row],[MOB]]&lt;24,"12-23 bulan","24+ bulan"))),"N/A")</f>
        <v>6-11 bulan</v>
      </c>
    </row>
    <row r="2582" spans="1:37" ht="14.25" customHeight="1" x14ac:dyDescent="0.45">
      <c r="A2582" t="s">
        <v>5843</v>
      </c>
      <c r="B2582" s="64">
        <v>46099</v>
      </c>
      <c r="C2582" s="1" t="str">
        <f t="shared" si="40"/>
        <v>March</v>
      </c>
      <c r="D2582" t="s">
        <v>3108</v>
      </c>
      <c r="E2582" t="s">
        <v>5844</v>
      </c>
      <c r="F2582">
        <v>49</v>
      </c>
      <c r="G2582" t="s">
        <v>40</v>
      </c>
      <c r="H2582" t="s">
        <v>152</v>
      </c>
      <c r="I2582" s="2">
        <v>3307000</v>
      </c>
      <c r="J2582" s="3">
        <f>Raw_Data[[#This Row],[cicilan_per_bulan]]/Raw_Data[[#This Row],[penghasilan_bulanan]]</f>
        <v>0.59053522830359839</v>
      </c>
      <c r="K2582" t="s">
        <v>286</v>
      </c>
      <c r="L2582" t="s">
        <v>154</v>
      </c>
      <c r="M2582" t="s">
        <v>44</v>
      </c>
      <c r="N2582" t="s">
        <v>158</v>
      </c>
      <c r="O2582" t="s">
        <v>159</v>
      </c>
      <c r="P2582" s="2">
        <v>31487000</v>
      </c>
      <c r="Q2582" s="2">
        <v>11020000</v>
      </c>
      <c r="R2582" t="str">
        <f>IF(Raw_Data[[#This Row],[persen_dp]]&lt;15%,"Low",IF(Raw_Data[[#This Row],[persen_dp]]&gt;25%,"High","Medium"))</f>
        <v>High</v>
      </c>
      <c r="S2582" s="3">
        <v>0.35</v>
      </c>
      <c r="T2582">
        <v>12</v>
      </c>
      <c r="U2582">
        <v>0.14499999999999999</v>
      </c>
      <c r="V2582" s="2">
        <v>1952900</v>
      </c>
      <c r="W2582" s="2">
        <v>23435000</v>
      </c>
      <c r="X2582" t="str">
        <f>IF(OR(Raw_Data[[#This Row],[status_pembayaran]]="Macet",Raw_Data[[#This Row],[status_pembayaran]]="Kurang Lancar"),"Non Performing Loan","Performing")</f>
        <v>Performing</v>
      </c>
      <c r="Y2582" t="s">
        <v>47</v>
      </c>
      <c r="Z2582">
        <v>0</v>
      </c>
      <c r="AA2582">
        <v>0</v>
      </c>
      <c r="AB2582">
        <v>1</v>
      </c>
      <c r="AD2582">
        <f>IF(Raw_Data[[#This Row],[rasio]]&lt;0.2,1,IF(Raw_Data[[#This Row],[rasio]]&lt;0.3,2,IF(Raw_Data[[#This Row],[rasio]]&lt;0.4,3,4)))</f>
        <v>4</v>
      </c>
      <c r="AE2582">
        <f>IF(Raw_Data[[#This Row],[kategori_dp]]="High",1,IF(Raw_Data[[#This Row],[kategori_dp]]="Medium",2,3))</f>
        <v>1</v>
      </c>
      <c r="AF2582">
        <f>IF(Raw_Data[[#This Row],[tenor_bulan]]&lt;=24,1,IF(Raw_Data[[#This Row],[tenor_bulan]]&lt;=36,2,IF(Raw_Data[[#This Row],[tenor_bulan]]&lt;=48,3,4)))</f>
        <v>1</v>
      </c>
      <c r="AG2582">
        <f>IF(Raw_Data[[#This Row],[jumlah_kali_telat]]=0,0,IF(Raw_Data[[#This Row],[jumlah_kali_telat]]&lt;=2,2,4))</f>
        <v>0</v>
      </c>
      <c r="AH2582">
        <f>Raw_Data[[#This Row],[Skor_Rasio]]+Raw_Data[[#This Row],[Skor_DP]]+Raw_Data[[#This Row],[Skor_Tenor]]+Raw_Data[[#This Row],[Skor_Telat]]</f>
        <v>6</v>
      </c>
      <c r="AI2582" t="str">
        <f>IF(Raw_Data[[#This Row],[Risk_Score]]&lt;=6,"Low Risk",IF(Raw_Data[[#This Row],[Risk_Score]]&lt;=8,"Medium Risk","High Risk"))</f>
        <v>Low Risk</v>
      </c>
      <c r="AJ2582">
        <f ca="1">IFERROR(DATEDIF(Raw_Data[[#This Row],[tanggal_pengajuan]],TODAY(),"m"),"N/A")</f>
        <v>7</v>
      </c>
      <c r="AK2582" t="str">
        <f ca="1">IF(ISNUMBER(Raw_Data[[#This Row],[MOB]]),IF(Raw_Data[[#This Row],[MOB]]&lt;6,"0-5 bulan",IF(Raw_Data[[#This Row],[MOB]]&lt;12,"6-11 bulan",IF(Raw_Data[[#This Row],[MOB]]&lt;24,"12-23 bulan","24+ bulan"))),"N/A")</f>
        <v>6-11 bulan</v>
      </c>
    </row>
    <row r="2583" spans="1:37" ht="14.25" customHeight="1" x14ac:dyDescent="0.45">
      <c r="A2583" t="s">
        <v>5845</v>
      </c>
      <c r="B2583" s="64">
        <v>46162</v>
      </c>
      <c r="C2583" s="1" t="str">
        <f t="shared" si="40"/>
        <v>May</v>
      </c>
      <c r="D2583" t="s">
        <v>1172</v>
      </c>
      <c r="E2583" t="s">
        <v>5846</v>
      </c>
      <c r="F2583">
        <v>58</v>
      </c>
      <c r="G2583" t="s">
        <v>51</v>
      </c>
      <c r="H2583" t="s">
        <v>41</v>
      </c>
      <c r="I2583" s="2">
        <v>6028000</v>
      </c>
      <c r="J2583" s="3">
        <f>Raw_Data[[#This Row],[cicilan_per_bulan]]/Raw_Data[[#This Row],[penghasilan_bulanan]]</f>
        <v>0.30756469807564696</v>
      </c>
      <c r="K2583" t="s">
        <v>42</v>
      </c>
      <c r="L2583" t="s">
        <v>43</v>
      </c>
      <c r="M2583" t="s">
        <v>44</v>
      </c>
      <c r="N2583" t="s">
        <v>171</v>
      </c>
      <c r="O2583" t="s">
        <v>172</v>
      </c>
      <c r="P2583" s="2">
        <v>43115000</v>
      </c>
      <c r="Q2583" s="2">
        <v>8623000</v>
      </c>
      <c r="R2583" t="str">
        <f>IF(Raw_Data[[#This Row],[persen_dp]]&lt;15%,"Low",IF(Raw_Data[[#This Row],[persen_dp]]&gt;25%,"High","Medium"))</f>
        <v>Medium</v>
      </c>
      <c r="S2583" s="3">
        <v>0.2</v>
      </c>
      <c r="T2583">
        <v>24</v>
      </c>
      <c r="U2583">
        <v>0.14499999999999999</v>
      </c>
      <c r="V2583" s="2">
        <v>1854000</v>
      </c>
      <c r="W2583" s="2">
        <v>44495000</v>
      </c>
      <c r="X2583" t="str">
        <f>IF(OR(Raw_Data[[#This Row],[status_pembayaran]]="Macet",Raw_Data[[#This Row],[status_pembayaran]]="Kurang Lancar"),"Non Performing Loan","Performing")</f>
        <v>Non Performing Loan</v>
      </c>
      <c r="Y2583" t="s">
        <v>488</v>
      </c>
      <c r="Z2583">
        <v>22</v>
      </c>
      <c r="AA2583">
        <v>1</v>
      </c>
      <c r="AB2583">
        <v>3</v>
      </c>
      <c r="AC2583" t="s">
        <v>66</v>
      </c>
      <c r="AD2583">
        <f>IF(Raw_Data[[#This Row],[rasio]]&lt;0.2,1,IF(Raw_Data[[#This Row],[rasio]]&lt;0.3,2,IF(Raw_Data[[#This Row],[rasio]]&lt;0.4,3,4)))</f>
        <v>3</v>
      </c>
      <c r="AE2583">
        <f>IF(Raw_Data[[#This Row],[kategori_dp]]="High",1,IF(Raw_Data[[#This Row],[kategori_dp]]="Medium",2,3))</f>
        <v>2</v>
      </c>
      <c r="AF2583">
        <f>IF(Raw_Data[[#This Row],[tenor_bulan]]&lt;=24,1,IF(Raw_Data[[#This Row],[tenor_bulan]]&lt;=36,2,IF(Raw_Data[[#This Row],[tenor_bulan]]&lt;=48,3,4)))</f>
        <v>1</v>
      </c>
      <c r="AG2583">
        <f>IF(Raw_Data[[#This Row],[jumlah_kali_telat]]=0,0,IF(Raw_Data[[#This Row],[jumlah_kali_telat]]&lt;=2,2,4))</f>
        <v>2</v>
      </c>
      <c r="AH2583">
        <f>Raw_Data[[#This Row],[Skor_Rasio]]+Raw_Data[[#This Row],[Skor_DP]]+Raw_Data[[#This Row],[Skor_Tenor]]+Raw_Data[[#This Row],[Skor_Telat]]</f>
        <v>8</v>
      </c>
      <c r="AI2583" t="str">
        <f>IF(Raw_Data[[#This Row],[Risk_Score]]&lt;=6,"Low Risk",IF(Raw_Data[[#This Row],[Risk_Score]]&lt;=8,"Medium Risk","High Risk"))</f>
        <v>Medium Risk</v>
      </c>
      <c r="AJ2583">
        <f ca="1">IFERROR(DATEDIF(Raw_Data[[#This Row],[tanggal_pengajuan]],TODAY(),"m"),"N/A")</f>
        <v>5</v>
      </c>
      <c r="AK2583" t="str">
        <f ca="1">IF(ISNUMBER(Raw_Data[[#This Row],[MOB]]),IF(Raw_Data[[#This Row],[MOB]]&lt;6,"0-5 bulan",IF(Raw_Data[[#This Row],[MOB]]&lt;12,"6-11 bulan",IF(Raw_Data[[#This Row],[MOB]]&lt;24,"12-23 bulan","24+ bulan"))),"N/A")</f>
        <v>0-5 bulan</v>
      </c>
    </row>
    <row r="2584" spans="1:37" ht="14.25" customHeight="1" x14ac:dyDescent="0.45">
      <c r="A2584" t="s">
        <v>5847</v>
      </c>
      <c r="B2584" s="64">
        <v>46092</v>
      </c>
      <c r="C2584" s="1" t="str">
        <f t="shared" si="40"/>
        <v>March</v>
      </c>
      <c r="D2584" t="s">
        <v>384</v>
      </c>
      <c r="E2584" t="s">
        <v>5848</v>
      </c>
      <c r="F2584">
        <v>36</v>
      </c>
      <c r="G2584" t="s">
        <v>40</v>
      </c>
      <c r="H2584" t="s">
        <v>41</v>
      </c>
      <c r="I2584" s="2">
        <v>7718000</v>
      </c>
      <c r="J2584" s="3">
        <f>Raw_Data[[#This Row],[cicilan_per_bulan]]/Raw_Data[[#This Row],[penghasilan_bulanan]]</f>
        <v>4.793988079813423E-2</v>
      </c>
      <c r="K2584" t="s">
        <v>42</v>
      </c>
      <c r="L2584" t="s">
        <v>43</v>
      </c>
      <c r="M2584" t="s">
        <v>249</v>
      </c>
      <c r="N2584" t="s">
        <v>250</v>
      </c>
      <c r="O2584" t="s">
        <v>57</v>
      </c>
      <c r="P2584" s="2">
        <v>16087000</v>
      </c>
      <c r="Q2584" s="2">
        <v>3217000</v>
      </c>
      <c r="R2584" t="str">
        <f>IF(Raw_Data[[#This Row],[persen_dp]]&lt;15%,"Low",IF(Raw_Data[[#This Row],[persen_dp]]&gt;25%,"High","Medium"))</f>
        <v>Medium</v>
      </c>
      <c r="S2584" s="3">
        <v>0.2</v>
      </c>
      <c r="T2584">
        <v>60</v>
      </c>
      <c r="U2584">
        <v>0.14499999999999999</v>
      </c>
      <c r="V2584" s="2">
        <v>370000</v>
      </c>
      <c r="W2584" s="2">
        <v>22201000</v>
      </c>
      <c r="X2584" t="str">
        <f>IF(OR(Raw_Data[[#This Row],[status_pembayaran]]="Macet",Raw_Data[[#This Row],[status_pembayaran]]="Kurang Lancar"),"Non Performing Loan","Performing")</f>
        <v>Performing</v>
      </c>
      <c r="Y2584" t="s">
        <v>47</v>
      </c>
      <c r="Z2584">
        <v>0</v>
      </c>
      <c r="AA2584">
        <v>0</v>
      </c>
      <c r="AB2584">
        <v>1</v>
      </c>
      <c r="AC2584" t="s">
        <v>137</v>
      </c>
      <c r="AD2584">
        <f>IF(Raw_Data[[#This Row],[rasio]]&lt;0.2,1,IF(Raw_Data[[#This Row],[rasio]]&lt;0.3,2,IF(Raw_Data[[#This Row],[rasio]]&lt;0.4,3,4)))</f>
        <v>1</v>
      </c>
      <c r="AE2584">
        <f>IF(Raw_Data[[#This Row],[kategori_dp]]="High",1,IF(Raw_Data[[#This Row],[kategori_dp]]="Medium",2,3))</f>
        <v>2</v>
      </c>
      <c r="AF2584">
        <f>IF(Raw_Data[[#This Row],[tenor_bulan]]&lt;=24,1,IF(Raw_Data[[#This Row],[tenor_bulan]]&lt;=36,2,IF(Raw_Data[[#This Row],[tenor_bulan]]&lt;=48,3,4)))</f>
        <v>4</v>
      </c>
      <c r="AG2584">
        <f>IF(Raw_Data[[#This Row],[jumlah_kali_telat]]=0,0,IF(Raw_Data[[#This Row],[jumlah_kali_telat]]&lt;=2,2,4))</f>
        <v>0</v>
      </c>
      <c r="AH2584">
        <f>Raw_Data[[#This Row],[Skor_Rasio]]+Raw_Data[[#This Row],[Skor_DP]]+Raw_Data[[#This Row],[Skor_Tenor]]+Raw_Data[[#This Row],[Skor_Telat]]</f>
        <v>7</v>
      </c>
      <c r="AI2584" t="str">
        <f>IF(Raw_Data[[#This Row],[Risk_Score]]&lt;=6,"Low Risk",IF(Raw_Data[[#This Row],[Risk_Score]]&lt;=8,"Medium Risk","High Risk"))</f>
        <v>Medium Risk</v>
      </c>
      <c r="AJ2584">
        <f ca="1">IFERROR(DATEDIF(Raw_Data[[#This Row],[tanggal_pengajuan]],TODAY(),"m"),"N/A")</f>
        <v>7</v>
      </c>
      <c r="AK2584" t="str">
        <f ca="1">IF(ISNUMBER(Raw_Data[[#This Row],[MOB]]),IF(Raw_Data[[#This Row],[MOB]]&lt;6,"0-5 bulan",IF(Raw_Data[[#This Row],[MOB]]&lt;12,"6-11 bulan",IF(Raw_Data[[#This Row],[MOB]]&lt;24,"12-23 bulan","24+ bulan"))),"N/A")</f>
        <v>6-11 bulan</v>
      </c>
    </row>
    <row r="2585" spans="1:37" ht="14.25" customHeight="1" x14ac:dyDescent="0.45">
      <c r="A2585" t="s">
        <v>5849</v>
      </c>
      <c r="B2585" s="64">
        <v>46123</v>
      </c>
      <c r="C2585" s="1" t="str">
        <f t="shared" si="40"/>
        <v>April</v>
      </c>
      <c r="D2585" t="s">
        <v>284</v>
      </c>
      <c r="E2585" t="s">
        <v>5850</v>
      </c>
      <c r="F2585">
        <v>30</v>
      </c>
      <c r="G2585" t="s">
        <v>40</v>
      </c>
      <c r="H2585" t="s">
        <v>126</v>
      </c>
      <c r="I2585" s="2">
        <v>2649000</v>
      </c>
      <c r="J2585" s="3">
        <f>Raw_Data[[#This Row],[cicilan_per_bulan]]/Raw_Data[[#This Row],[penghasilan_bulanan]]</f>
        <v>0.62801057002642502</v>
      </c>
      <c r="K2585" t="s">
        <v>109</v>
      </c>
      <c r="L2585" t="s">
        <v>110</v>
      </c>
      <c r="M2585" t="s">
        <v>55</v>
      </c>
      <c r="N2585" t="s">
        <v>395</v>
      </c>
      <c r="O2585" t="s">
        <v>396</v>
      </c>
      <c r="P2585" s="2">
        <v>59620000</v>
      </c>
      <c r="Q2585" s="2">
        <v>17886000</v>
      </c>
      <c r="R2585" t="str">
        <f>IF(Raw_Data[[#This Row],[persen_dp]]&lt;15%,"Low",IF(Raw_Data[[#This Row],[persen_dp]]&gt;25%,"High","Medium"))</f>
        <v>High</v>
      </c>
      <c r="S2585" s="3">
        <v>0.3</v>
      </c>
      <c r="T2585">
        <v>36</v>
      </c>
      <c r="U2585">
        <v>0.14499999999999999</v>
      </c>
      <c r="V2585" s="2">
        <v>1663600</v>
      </c>
      <c r="W2585" s="2">
        <v>59888000</v>
      </c>
      <c r="X2585" t="str">
        <f>IF(OR(Raw_Data[[#This Row],[status_pembayaran]]="Macet",Raw_Data[[#This Row],[status_pembayaran]]="Kurang Lancar"),"Non Performing Loan","Performing")</f>
        <v>Performing</v>
      </c>
      <c r="Y2585" t="s">
        <v>47</v>
      </c>
      <c r="Z2585">
        <v>0</v>
      </c>
      <c r="AA2585">
        <v>0</v>
      </c>
      <c r="AB2585">
        <v>1</v>
      </c>
      <c r="AD2585">
        <f>IF(Raw_Data[[#This Row],[rasio]]&lt;0.2,1,IF(Raw_Data[[#This Row],[rasio]]&lt;0.3,2,IF(Raw_Data[[#This Row],[rasio]]&lt;0.4,3,4)))</f>
        <v>4</v>
      </c>
      <c r="AE2585">
        <f>IF(Raw_Data[[#This Row],[kategori_dp]]="High",1,IF(Raw_Data[[#This Row],[kategori_dp]]="Medium",2,3))</f>
        <v>1</v>
      </c>
      <c r="AF2585">
        <f>IF(Raw_Data[[#This Row],[tenor_bulan]]&lt;=24,1,IF(Raw_Data[[#This Row],[tenor_bulan]]&lt;=36,2,IF(Raw_Data[[#This Row],[tenor_bulan]]&lt;=48,3,4)))</f>
        <v>2</v>
      </c>
      <c r="AG2585">
        <f>IF(Raw_Data[[#This Row],[jumlah_kali_telat]]=0,0,IF(Raw_Data[[#This Row],[jumlah_kali_telat]]&lt;=2,2,4))</f>
        <v>0</v>
      </c>
      <c r="AH2585">
        <f>Raw_Data[[#This Row],[Skor_Rasio]]+Raw_Data[[#This Row],[Skor_DP]]+Raw_Data[[#This Row],[Skor_Tenor]]+Raw_Data[[#This Row],[Skor_Telat]]</f>
        <v>7</v>
      </c>
      <c r="AI2585" t="str">
        <f>IF(Raw_Data[[#This Row],[Risk_Score]]&lt;=6,"Low Risk",IF(Raw_Data[[#This Row],[Risk_Score]]&lt;=8,"Medium Risk","High Risk"))</f>
        <v>Medium Risk</v>
      </c>
      <c r="AJ2585">
        <f ca="1">IFERROR(DATEDIF(Raw_Data[[#This Row],[tanggal_pengajuan]],TODAY(),"m"),"N/A")</f>
        <v>6</v>
      </c>
      <c r="AK2585" t="str">
        <f ca="1">IF(ISNUMBER(Raw_Data[[#This Row],[MOB]]),IF(Raw_Data[[#This Row],[MOB]]&lt;6,"0-5 bulan",IF(Raw_Data[[#This Row],[MOB]]&lt;12,"6-11 bulan",IF(Raw_Data[[#This Row],[MOB]]&lt;24,"12-23 bulan","24+ bulan"))),"N/A")</f>
        <v>6-11 bulan</v>
      </c>
    </row>
    <row r="2586" spans="1:37" ht="14.25" customHeight="1" x14ac:dyDescent="0.45">
      <c r="A2586" t="s">
        <v>5851</v>
      </c>
      <c r="B2586" s="64">
        <v>46187</v>
      </c>
      <c r="C2586" s="1" t="str">
        <f t="shared" si="40"/>
        <v>June</v>
      </c>
      <c r="D2586" t="s">
        <v>685</v>
      </c>
      <c r="E2586" t="s">
        <v>5852</v>
      </c>
      <c r="F2586">
        <v>28</v>
      </c>
      <c r="G2586" t="s">
        <v>40</v>
      </c>
      <c r="H2586" t="s">
        <v>101</v>
      </c>
      <c r="I2586" s="2">
        <v>4842000</v>
      </c>
      <c r="J2586" s="3">
        <f>Raw_Data[[#This Row],[cicilan_per_bulan]]/Raw_Data[[#This Row],[penghasilan_bulanan]]</f>
        <v>0.13546055349029326</v>
      </c>
      <c r="K2586" t="s">
        <v>119</v>
      </c>
      <c r="L2586" t="s">
        <v>120</v>
      </c>
      <c r="M2586" t="s">
        <v>44</v>
      </c>
      <c r="N2586" t="s">
        <v>83</v>
      </c>
      <c r="O2586" t="s">
        <v>57</v>
      </c>
      <c r="P2586" s="2">
        <v>19359000</v>
      </c>
      <c r="Q2586" s="2">
        <v>2904000</v>
      </c>
      <c r="R2586" t="str">
        <f>IF(Raw_Data[[#This Row],[persen_dp]]&lt;15%,"Low",IF(Raw_Data[[#This Row],[persen_dp]]&gt;25%,"High","Medium"))</f>
        <v>Medium</v>
      </c>
      <c r="S2586" s="3">
        <v>0.15</v>
      </c>
      <c r="T2586">
        <v>36</v>
      </c>
      <c r="U2586">
        <v>0.14499999999999999</v>
      </c>
      <c r="V2586" s="2">
        <v>655900</v>
      </c>
      <c r="W2586" s="2">
        <v>23614000</v>
      </c>
      <c r="X2586" t="str">
        <f>IF(OR(Raw_Data[[#This Row],[status_pembayaran]]="Macet",Raw_Data[[#This Row],[status_pembayaran]]="Kurang Lancar"),"Non Performing Loan","Performing")</f>
        <v>Performing</v>
      </c>
      <c r="Y2586" t="s">
        <v>47</v>
      </c>
      <c r="Z2586">
        <v>0</v>
      </c>
      <c r="AA2586">
        <v>0</v>
      </c>
      <c r="AB2586">
        <v>1</v>
      </c>
      <c r="AC2586" t="s">
        <v>58</v>
      </c>
      <c r="AD2586">
        <f>IF(Raw_Data[[#This Row],[rasio]]&lt;0.2,1,IF(Raw_Data[[#This Row],[rasio]]&lt;0.3,2,IF(Raw_Data[[#This Row],[rasio]]&lt;0.4,3,4)))</f>
        <v>1</v>
      </c>
      <c r="AE2586">
        <f>IF(Raw_Data[[#This Row],[kategori_dp]]="High",1,IF(Raw_Data[[#This Row],[kategori_dp]]="Medium",2,3))</f>
        <v>2</v>
      </c>
      <c r="AF2586">
        <f>IF(Raw_Data[[#This Row],[tenor_bulan]]&lt;=24,1,IF(Raw_Data[[#This Row],[tenor_bulan]]&lt;=36,2,IF(Raw_Data[[#This Row],[tenor_bulan]]&lt;=48,3,4)))</f>
        <v>2</v>
      </c>
      <c r="AG2586">
        <f>IF(Raw_Data[[#This Row],[jumlah_kali_telat]]=0,0,IF(Raw_Data[[#This Row],[jumlah_kali_telat]]&lt;=2,2,4))</f>
        <v>0</v>
      </c>
      <c r="AH2586">
        <f>Raw_Data[[#This Row],[Skor_Rasio]]+Raw_Data[[#This Row],[Skor_DP]]+Raw_Data[[#This Row],[Skor_Tenor]]+Raw_Data[[#This Row],[Skor_Telat]]</f>
        <v>5</v>
      </c>
      <c r="AI2586" t="str">
        <f>IF(Raw_Data[[#This Row],[Risk_Score]]&lt;=6,"Low Risk",IF(Raw_Data[[#This Row],[Risk_Score]]&lt;=8,"Medium Risk","High Risk"))</f>
        <v>Low Risk</v>
      </c>
      <c r="AJ2586">
        <f ca="1">IFERROR(DATEDIF(Raw_Data[[#This Row],[tanggal_pengajuan]],TODAY(),"m"),"N/A")</f>
        <v>4</v>
      </c>
      <c r="AK2586" t="str">
        <f ca="1">IF(ISNUMBER(Raw_Data[[#This Row],[MOB]]),IF(Raw_Data[[#This Row],[MOB]]&lt;6,"0-5 bulan",IF(Raw_Data[[#This Row],[MOB]]&lt;12,"6-11 bulan",IF(Raw_Data[[#This Row],[MOB]]&lt;24,"12-23 bulan","24+ bulan"))),"N/A")</f>
        <v>0-5 bulan</v>
      </c>
    </row>
    <row r="2587" spans="1:37" ht="14.25" customHeight="1" x14ac:dyDescent="0.45">
      <c r="A2587" t="s">
        <v>5853</v>
      </c>
      <c r="B2587" s="64">
        <v>46204</v>
      </c>
      <c r="C2587" s="1" t="str">
        <f t="shared" si="40"/>
        <v>July</v>
      </c>
      <c r="D2587" t="s">
        <v>2508</v>
      </c>
      <c r="E2587" t="s">
        <v>5854</v>
      </c>
      <c r="F2587">
        <v>30</v>
      </c>
      <c r="G2587" t="s">
        <v>40</v>
      </c>
      <c r="H2587" t="s">
        <v>52</v>
      </c>
      <c r="I2587" s="2">
        <v>8438000</v>
      </c>
      <c r="J2587" s="3">
        <f>Raw_Data[[#This Row],[cicilan_per_bulan]]/Raw_Data[[#This Row],[penghasilan_bulanan]]</f>
        <v>0.1425456269258118</v>
      </c>
      <c r="K2587" t="s">
        <v>192</v>
      </c>
      <c r="L2587" t="s">
        <v>128</v>
      </c>
      <c r="M2587" t="s">
        <v>55</v>
      </c>
      <c r="N2587" t="s">
        <v>221</v>
      </c>
      <c r="O2587" t="s">
        <v>159</v>
      </c>
      <c r="P2587" s="2">
        <v>43106000</v>
      </c>
      <c r="Q2587" s="2">
        <v>12932000</v>
      </c>
      <c r="R2587" t="str">
        <f>IF(Raw_Data[[#This Row],[persen_dp]]&lt;15%,"Low",IF(Raw_Data[[#This Row],[persen_dp]]&gt;25%,"High","Medium"))</f>
        <v>High</v>
      </c>
      <c r="S2587" s="3">
        <v>0.3</v>
      </c>
      <c r="T2587">
        <v>36</v>
      </c>
      <c r="U2587">
        <v>0.14499999999999999</v>
      </c>
      <c r="V2587" s="2">
        <v>1202800</v>
      </c>
      <c r="W2587" s="2">
        <v>43299000</v>
      </c>
      <c r="X2587" t="str">
        <f>IF(OR(Raw_Data[[#This Row],[status_pembayaran]]="Macet",Raw_Data[[#This Row],[status_pembayaran]]="Kurang Lancar"),"Non Performing Loan","Performing")</f>
        <v>Performing</v>
      </c>
      <c r="Y2587" t="s">
        <v>47</v>
      </c>
      <c r="Z2587">
        <v>0</v>
      </c>
      <c r="AA2587">
        <v>0</v>
      </c>
      <c r="AB2587">
        <v>1</v>
      </c>
      <c r="AD2587">
        <f>IF(Raw_Data[[#This Row],[rasio]]&lt;0.2,1,IF(Raw_Data[[#This Row],[rasio]]&lt;0.3,2,IF(Raw_Data[[#This Row],[rasio]]&lt;0.4,3,4)))</f>
        <v>1</v>
      </c>
      <c r="AE2587">
        <f>IF(Raw_Data[[#This Row],[kategori_dp]]="High",1,IF(Raw_Data[[#This Row],[kategori_dp]]="Medium",2,3))</f>
        <v>1</v>
      </c>
      <c r="AF2587">
        <f>IF(Raw_Data[[#This Row],[tenor_bulan]]&lt;=24,1,IF(Raw_Data[[#This Row],[tenor_bulan]]&lt;=36,2,IF(Raw_Data[[#This Row],[tenor_bulan]]&lt;=48,3,4)))</f>
        <v>2</v>
      </c>
      <c r="AG2587">
        <f>IF(Raw_Data[[#This Row],[jumlah_kali_telat]]=0,0,IF(Raw_Data[[#This Row],[jumlah_kali_telat]]&lt;=2,2,4))</f>
        <v>0</v>
      </c>
      <c r="AH2587">
        <f>Raw_Data[[#This Row],[Skor_Rasio]]+Raw_Data[[#This Row],[Skor_DP]]+Raw_Data[[#This Row],[Skor_Tenor]]+Raw_Data[[#This Row],[Skor_Telat]]</f>
        <v>4</v>
      </c>
      <c r="AI2587" t="str">
        <f>IF(Raw_Data[[#This Row],[Risk_Score]]&lt;=6,"Low Risk",IF(Raw_Data[[#This Row],[Risk_Score]]&lt;=8,"Medium Risk","High Risk"))</f>
        <v>Low Risk</v>
      </c>
      <c r="AJ2587">
        <f ca="1">IFERROR(DATEDIF(Raw_Data[[#This Row],[tanggal_pengajuan]],TODAY(),"m"),"N/A")</f>
        <v>3</v>
      </c>
      <c r="AK2587" t="str">
        <f ca="1">IF(ISNUMBER(Raw_Data[[#This Row],[MOB]]),IF(Raw_Data[[#This Row],[MOB]]&lt;6,"0-5 bulan",IF(Raw_Data[[#This Row],[MOB]]&lt;12,"6-11 bulan",IF(Raw_Data[[#This Row],[MOB]]&lt;24,"12-23 bulan","24+ bulan"))),"N/A")</f>
        <v>0-5 bulan</v>
      </c>
    </row>
    <row r="2588" spans="1:37" ht="14.25" customHeight="1" x14ac:dyDescent="0.45">
      <c r="A2588" t="s">
        <v>5855</v>
      </c>
      <c r="B2588" s="64">
        <v>46177</v>
      </c>
      <c r="C2588" s="1" t="str">
        <f t="shared" si="40"/>
        <v>June</v>
      </c>
      <c r="D2588" t="s">
        <v>2002</v>
      </c>
      <c r="E2588" t="s">
        <v>5856</v>
      </c>
      <c r="F2588">
        <v>41</v>
      </c>
      <c r="G2588" t="s">
        <v>51</v>
      </c>
      <c r="H2588" t="s">
        <v>41</v>
      </c>
      <c r="I2588" s="2">
        <v>5026000</v>
      </c>
      <c r="J2588" s="3">
        <f>Raw_Data[[#This Row],[cicilan_per_bulan]]/Raw_Data[[#This Row],[penghasilan_bulanan]]</f>
        <v>0.29128531635495425</v>
      </c>
      <c r="K2588" t="s">
        <v>70</v>
      </c>
      <c r="L2588" t="s">
        <v>71</v>
      </c>
      <c r="M2588" t="s">
        <v>44</v>
      </c>
      <c r="N2588" t="s">
        <v>184</v>
      </c>
      <c r="O2588" t="s">
        <v>122</v>
      </c>
      <c r="P2588" s="2">
        <v>36073000</v>
      </c>
      <c r="Q2588" s="2">
        <v>14429000</v>
      </c>
      <c r="R2588" t="str">
        <f>IF(Raw_Data[[#This Row],[persen_dp]]&lt;15%,"Low",IF(Raw_Data[[#This Row],[persen_dp]]&gt;25%,"High","Medium"))</f>
        <v>High</v>
      </c>
      <c r="S2588" s="3">
        <v>0.4</v>
      </c>
      <c r="T2588">
        <v>18</v>
      </c>
      <c r="U2588">
        <v>0.14499999999999999</v>
      </c>
      <c r="V2588" s="2">
        <v>1464000</v>
      </c>
      <c r="W2588" s="2">
        <v>26352000</v>
      </c>
      <c r="X2588" t="str">
        <f>IF(OR(Raw_Data[[#This Row],[status_pembayaran]]="Macet",Raw_Data[[#This Row],[status_pembayaran]]="Kurang Lancar"),"Non Performing Loan","Performing")</f>
        <v>Performing</v>
      </c>
      <c r="Y2588" t="s">
        <v>47</v>
      </c>
      <c r="Z2588">
        <v>0</v>
      </c>
      <c r="AA2588">
        <v>0</v>
      </c>
      <c r="AB2588">
        <v>1</v>
      </c>
      <c r="AD2588">
        <f>IF(Raw_Data[[#This Row],[rasio]]&lt;0.2,1,IF(Raw_Data[[#This Row],[rasio]]&lt;0.3,2,IF(Raw_Data[[#This Row],[rasio]]&lt;0.4,3,4)))</f>
        <v>2</v>
      </c>
      <c r="AE2588">
        <f>IF(Raw_Data[[#This Row],[kategori_dp]]="High",1,IF(Raw_Data[[#This Row],[kategori_dp]]="Medium",2,3))</f>
        <v>1</v>
      </c>
      <c r="AF2588">
        <f>IF(Raw_Data[[#This Row],[tenor_bulan]]&lt;=24,1,IF(Raw_Data[[#This Row],[tenor_bulan]]&lt;=36,2,IF(Raw_Data[[#This Row],[tenor_bulan]]&lt;=48,3,4)))</f>
        <v>1</v>
      </c>
      <c r="AG2588">
        <f>IF(Raw_Data[[#This Row],[jumlah_kali_telat]]=0,0,IF(Raw_Data[[#This Row],[jumlah_kali_telat]]&lt;=2,2,4))</f>
        <v>0</v>
      </c>
      <c r="AH2588">
        <f>Raw_Data[[#This Row],[Skor_Rasio]]+Raw_Data[[#This Row],[Skor_DP]]+Raw_Data[[#This Row],[Skor_Tenor]]+Raw_Data[[#This Row],[Skor_Telat]]</f>
        <v>4</v>
      </c>
      <c r="AI2588" t="str">
        <f>IF(Raw_Data[[#This Row],[Risk_Score]]&lt;=6,"Low Risk",IF(Raw_Data[[#This Row],[Risk_Score]]&lt;=8,"Medium Risk","High Risk"))</f>
        <v>Low Risk</v>
      </c>
      <c r="AJ2588">
        <f ca="1">IFERROR(DATEDIF(Raw_Data[[#This Row],[tanggal_pengajuan]],TODAY(),"m"),"N/A")</f>
        <v>4</v>
      </c>
      <c r="AK2588" t="str">
        <f ca="1">IF(ISNUMBER(Raw_Data[[#This Row],[MOB]]),IF(Raw_Data[[#This Row],[MOB]]&lt;6,"0-5 bulan",IF(Raw_Data[[#This Row],[MOB]]&lt;12,"6-11 bulan",IF(Raw_Data[[#This Row],[MOB]]&lt;24,"12-23 bulan","24+ bulan"))),"N/A")</f>
        <v>0-5 bulan</v>
      </c>
    </row>
    <row r="2589" spans="1:37" ht="14.25" customHeight="1" x14ac:dyDescent="0.45">
      <c r="A2589" t="s">
        <v>5857</v>
      </c>
      <c r="B2589" s="64">
        <v>46050</v>
      </c>
      <c r="C2589" s="1" t="str">
        <f t="shared" si="40"/>
        <v>January</v>
      </c>
      <c r="D2589" t="s">
        <v>750</v>
      </c>
      <c r="E2589" t="s">
        <v>5858</v>
      </c>
      <c r="F2589">
        <v>30</v>
      </c>
      <c r="G2589" t="s">
        <v>51</v>
      </c>
      <c r="H2589" t="s">
        <v>108</v>
      </c>
      <c r="I2589" s="2">
        <v>4509000</v>
      </c>
      <c r="J2589" s="3">
        <f>Raw_Data[[#This Row],[cicilan_per_bulan]]/Raw_Data[[#This Row],[penghasilan_bulanan]]</f>
        <v>0.47839875803947662</v>
      </c>
      <c r="K2589" t="s">
        <v>145</v>
      </c>
      <c r="L2589" t="s">
        <v>146</v>
      </c>
      <c r="M2589" t="s">
        <v>55</v>
      </c>
      <c r="N2589" t="s">
        <v>147</v>
      </c>
      <c r="O2589" t="s">
        <v>148</v>
      </c>
      <c r="P2589" s="2">
        <v>32295000</v>
      </c>
      <c r="Q2589" s="2">
        <v>9688000</v>
      </c>
      <c r="R2589" t="str">
        <f>IF(Raw_Data[[#This Row],[persen_dp]]&lt;15%,"Low",IF(Raw_Data[[#This Row],[persen_dp]]&gt;25%,"High","Medium"))</f>
        <v>High</v>
      </c>
      <c r="S2589" s="3">
        <v>0.3</v>
      </c>
      <c r="T2589">
        <v>12</v>
      </c>
      <c r="U2589">
        <v>0.14499999999999999</v>
      </c>
      <c r="V2589" s="2">
        <v>2157100</v>
      </c>
      <c r="W2589" s="2">
        <v>25885000</v>
      </c>
      <c r="X2589" t="str">
        <f>IF(OR(Raw_Data[[#This Row],[status_pembayaran]]="Macet",Raw_Data[[#This Row],[status_pembayaran]]="Kurang Lancar"),"Non Performing Loan","Performing")</f>
        <v>Performing</v>
      </c>
      <c r="Y2589" t="s">
        <v>47</v>
      </c>
      <c r="Z2589">
        <v>0</v>
      </c>
      <c r="AA2589">
        <v>0</v>
      </c>
      <c r="AB2589">
        <v>1</v>
      </c>
      <c r="AC2589" t="s">
        <v>104</v>
      </c>
      <c r="AD2589">
        <f>IF(Raw_Data[[#This Row],[rasio]]&lt;0.2,1,IF(Raw_Data[[#This Row],[rasio]]&lt;0.3,2,IF(Raw_Data[[#This Row],[rasio]]&lt;0.4,3,4)))</f>
        <v>4</v>
      </c>
      <c r="AE2589">
        <f>IF(Raw_Data[[#This Row],[kategori_dp]]="High",1,IF(Raw_Data[[#This Row],[kategori_dp]]="Medium",2,3))</f>
        <v>1</v>
      </c>
      <c r="AF2589">
        <f>IF(Raw_Data[[#This Row],[tenor_bulan]]&lt;=24,1,IF(Raw_Data[[#This Row],[tenor_bulan]]&lt;=36,2,IF(Raw_Data[[#This Row],[tenor_bulan]]&lt;=48,3,4)))</f>
        <v>1</v>
      </c>
      <c r="AG2589">
        <f>IF(Raw_Data[[#This Row],[jumlah_kali_telat]]=0,0,IF(Raw_Data[[#This Row],[jumlah_kali_telat]]&lt;=2,2,4))</f>
        <v>0</v>
      </c>
      <c r="AH2589">
        <f>Raw_Data[[#This Row],[Skor_Rasio]]+Raw_Data[[#This Row],[Skor_DP]]+Raw_Data[[#This Row],[Skor_Tenor]]+Raw_Data[[#This Row],[Skor_Telat]]</f>
        <v>6</v>
      </c>
      <c r="AI2589" t="str">
        <f>IF(Raw_Data[[#This Row],[Risk_Score]]&lt;=6,"Low Risk",IF(Raw_Data[[#This Row],[Risk_Score]]&lt;=8,"Medium Risk","High Risk"))</f>
        <v>Low Risk</v>
      </c>
      <c r="AJ2589">
        <f ca="1">IFERROR(DATEDIF(Raw_Data[[#This Row],[tanggal_pengajuan]],TODAY(),"m"),"N/A")</f>
        <v>8</v>
      </c>
      <c r="AK2589" t="str">
        <f ca="1">IF(ISNUMBER(Raw_Data[[#This Row],[MOB]]),IF(Raw_Data[[#This Row],[MOB]]&lt;6,"0-5 bulan",IF(Raw_Data[[#This Row],[MOB]]&lt;12,"6-11 bulan",IF(Raw_Data[[#This Row],[MOB]]&lt;24,"12-23 bulan","24+ bulan"))),"N/A")</f>
        <v>6-11 bulan</v>
      </c>
    </row>
    <row r="2590" spans="1:37" ht="14.25" customHeight="1" x14ac:dyDescent="0.45">
      <c r="A2590" t="s">
        <v>5859</v>
      </c>
      <c r="B2590" s="64">
        <v>46209</v>
      </c>
      <c r="C2590" s="1" t="str">
        <f t="shared" si="40"/>
        <v>July</v>
      </c>
      <c r="D2590" t="s">
        <v>210</v>
      </c>
      <c r="E2590" t="s">
        <v>211</v>
      </c>
      <c r="F2590">
        <v>47</v>
      </c>
      <c r="G2590" t="s">
        <v>40</v>
      </c>
      <c r="H2590" t="s">
        <v>108</v>
      </c>
      <c r="I2590" s="2">
        <v>4031000</v>
      </c>
      <c r="J2590" s="3">
        <f>Raw_Data[[#This Row],[cicilan_per_bulan]]/Raw_Data[[#This Row],[penghasilan_bulanan]]</f>
        <v>0.11714214835028529</v>
      </c>
      <c r="K2590" t="s">
        <v>145</v>
      </c>
      <c r="L2590" t="s">
        <v>146</v>
      </c>
      <c r="M2590" t="s">
        <v>44</v>
      </c>
      <c r="N2590" t="s">
        <v>228</v>
      </c>
      <c r="O2590" t="s">
        <v>57</v>
      </c>
      <c r="P2590" s="2">
        <v>19322000</v>
      </c>
      <c r="Q2590" s="2">
        <v>2898000</v>
      </c>
      <c r="R2590" t="str">
        <f>IF(Raw_Data[[#This Row],[persen_dp]]&lt;15%,"Low",IF(Raw_Data[[#This Row],[persen_dp]]&gt;25%,"High","Medium"))</f>
        <v>Medium</v>
      </c>
      <c r="S2590" s="3">
        <v>0.15</v>
      </c>
      <c r="T2590">
        <v>60</v>
      </c>
      <c r="U2590">
        <v>0.14499999999999999</v>
      </c>
      <c r="V2590" s="2">
        <v>472200</v>
      </c>
      <c r="W2590" s="2">
        <v>28331000</v>
      </c>
      <c r="X2590" t="str">
        <f>IF(OR(Raw_Data[[#This Row],[status_pembayaran]]="Macet",Raw_Data[[#This Row],[status_pembayaran]]="Kurang Lancar"),"Non Performing Loan","Performing")</f>
        <v>Performing</v>
      </c>
      <c r="Y2590" t="s">
        <v>47</v>
      </c>
      <c r="Z2590">
        <v>0</v>
      </c>
      <c r="AA2590">
        <v>0</v>
      </c>
      <c r="AB2590">
        <v>1</v>
      </c>
      <c r="AC2590" t="s">
        <v>66</v>
      </c>
      <c r="AD2590">
        <f>IF(Raw_Data[[#This Row],[rasio]]&lt;0.2,1,IF(Raw_Data[[#This Row],[rasio]]&lt;0.3,2,IF(Raw_Data[[#This Row],[rasio]]&lt;0.4,3,4)))</f>
        <v>1</v>
      </c>
      <c r="AE2590">
        <f>IF(Raw_Data[[#This Row],[kategori_dp]]="High",1,IF(Raw_Data[[#This Row],[kategori_dp]]="Medium",2,3))</f>
        <v>2</v>
      </c>
      <c r="AF2590">
        <f>IF(Raw_Data[[#This Row],[tenor_bulan]]&lt;=24,1,IF(Raw_Data[[#This Row],[tenor_bulan]]&lt;=36,2,IF(Raw_Data[[#This Row],[tenor_bulan]]&lt;=48,3,4)))</f>
        <v>4</v>
      </c>
      <c r="AG2590">
        <f>IF(Raw_Data[[#This Row],[jumlah_kali_telat]]=0,0,IF(Raw_Data[[#This Row],[jumlah_kali_telat]]&lt;=2,2,4))</f>
        <v>0</v>
      </c>
      <c r="AH2590">
        <f>Raw_Data[[#This Row],[Skor_Rasio]]+Raw_Data[[#This Row],[Skor_DP]]+Raw_Data[[#This Row],[Skor_Tenor]]+Raw_Data[[#This Row],[Skor_Telat]]</f>
        <v>7</v>
      </c>
      <c r="AI2590" t="str">
        <f>IF(Raw_Data[[#This Row],[Risk_Score]]&lt;=6,"Low Risk",IF(Raw_Data[[#This Row],[Risk_Score]]&lt;=8,"Medium Risk","High Risk"))</f>
        <v>Medium Risk</v>
      </c>
      <c r="AJ2590">
        <f ca="1">IFERROR(DATEDIF(Raw_Data[[#This Row],[tanggal_pengajuan]],TODAY(),"m"),"N/A")</f>
        <v>3</v>
      </c>
      <c r="AK2590" t="str">
        <f ca="1">IF(ISNUMBER(Raw_Data[[#This Row],[MOB]]),IF(Raw_Data[[#This Row],[MOB]]&lt;6,"0-5 bulan",IF(Raw_Data[[#This Row],[MOB]]&lt;12,"6-11 bulan",IF(Raw_Data[[#This Row],[MOB]]&lt;24,"12-23 bulan","24+ bulan"))),"N/A")</f>
        <v>0-5 bulan</v>
      </c>
    </row>
    <row r="2591" spans="1:37" ht="14.25" customHeight="1" x14ac:dyDescent="0.45">
      <c r="A2591" t="s">
        <v>5860</v>
      </c>
      <c r="B2591" s="64">
        <v>46160</v>
      </c>
      <c r="C2591" s="1" t="str">
        <f t="shared" si="40"/>
        <v>May</v>
      </c>
      <c r="D2591" t="s">
        <v>1375</v>
      </c>
      <c r="E2591" t="s">
        <v>5861</v>
      </c>
      <c r="F2591">
        <v>58</v>
      </c>
      <c r="G2591" t="s">
        <v>51</v>
      </c>
      <c r="H2591" t="s">
        <v>176</v>
      </c>
      <c r="I2591" s="2">
        <v>5524000</v>
      </c>
      <c r="J2591" s="3">
        <f>Raw_Data[[#This Row],[cicilan_per_bulan]]/Raw_Data[[#This Row],[penghasilan_bulanan]]</f>
        <v>0.25465242577842145</v>
      </c>
      <c r="K2591" t="s">
        <v>53</v>
      </c>
      <c r="L2591" t="s">
        <v>54</v>
      </c>
      <c r="M2591" t="s">
        <v>44</v>
      </c>
      <c r="N2591" t="s">
        <v>129</v>
      </c>
      <c r="O2591" t="s">
        <v>130</v>
      </c>
      <c r="P2591" s="2">
        <v>23109000</v>
      </c>
      <c r="Q2591" s="2">
        <v>2311000</v>
      </c>
      <c r="R2591" t="str">
        <f>IF(Raw_Data[[#This Row],[persen_dp]]&lt;15%,"Low",IF(Raw_Data[[#This Row],[persen_dp]]&gt;25%,"High","Medium"))</f>
        <v>Low</v>
      </c>
      <c r="S2591" s="3">
        <v>0.1</v>
      </c>
      <c r="T2591">
        <v>18</v>
      </c>
      <c r="U2591">
        <v>0.14499999999999999</v>
      </c>
      <c r="V2591" s="2">
        <v>1406700</v>
      </c>
      <c r="W2591" s="2">
        <v>25321000</v>
      </c>
      <c r="X2591" t="str">
        <f>IF(OR(Raw_Data[[#This Row],[status_pembayaran]]="Macet",Raw_Data[[#This Row],[status_pembayaran]]="Kurang Lancar"),"Non Performing Loan","Performing")</f>
        <v>Performing</v>
      </c>
      <c r="Y2591" t="s">
        <v>47</v>
      </c>
      <c r="Z2591">
        <v>0</v>
      </c>
      <c r="AA2591">
        <v>0</v>
      </c>
      <c r="AB2591">
        <v>1</v>
      </c>
      <c r="AD2591">
        <f>IF(Raw_Data[[#This Row],[rasio]]&lt;0.2,1,IF(Raw_Data[[#This Row],[rasio]]&lt;0.3,2,IF(Raw_Data[[#This Row],[rasio]]&lt;0.4,3,4)))</f>
        <v>2</v>
      </c>
      <c r="AE2591">
        <f>IF(Raw_Data[[#This Row],[kategori_dp]]="High",1,IF(Raw_Data[[#This Row],[kategori_dp]]="Medium",2,3))</f>
        <v>3</v>
      </c>
      <c r="AF2591">
        <f>IF(Raw_Data[[#This Row],[tenor_bulan]]&lt;=24,1,IF(Raw_Data[[#This Row],[tenor_bulan]]&lt;=36,2,IF(Raw_Data[[#This Row],[tenor_bulan]]&lt;=48,3,4)))</f>
        <v>1</v>
      </c>
      <c r="AG2591">
        <f>IF(Raw_Data[[#This Row],[jumlah_kali_telat]]=0,0,IF(Raw_Data[[#This Row],[jumlah_kali_telat]]&lt;=2,2,4))</f>
        <v>0</v>
      </c>
      <c r="AH2591">
        <f>Raw_Data[[#This Row],[Skor_Rasio]]+Raw_Data[[#This Row],[Skor_DP]]+Raw_Data[[#This Row],[Skor_Tenor]]+Raw_Data[[#This Row],[Skor_Telat]]</f>
        <v>6</v>
      </c>
      <c r="AI2591" t="str">
        <f>IF(Raw_Data[[#This Row],[Risk_Score]]&lt;=6,"Low Risk",IF(Raw_Data[[#This Row],[Risk_Score]]&lt;=8,"Medium Risk","High Risk"))</f>
        <v>Low Risk</v>
      </c>
      <c r="AJ2591">
        <f ca="1">IFERROR(DATEDIF(Raw_Data[[#This Row],[tanggal_pengajuan]],TODAY(),"m"),"N/A")</f>
        <v>5</v>
      </c>
      <c r="AK2591" t="str">
        <f ca="1">IF(ISNUMBER(Raw_Data[[#This Row],[MOB]]),IF(Raw_Data[[#This Row],[MOB]]&lt;6,"0-5 bulan",IF(Raw_Data[[#This Row],[MOB]]&lt;12,"6-11 bulan",IF(Raw_Data[[#This Row],[MOB]]&lt;24,"12-23 bulan","24+ bulan"))),"N/A")</f>
        <v>0-5 bulan</v>
      </c>
    </row>
    <row r="2592" spans="1:37" ht="14.25" customHeight="1" x14ac:dyDescent="0.45">
      <c r="A2592" t="s">
        <v>5862</v>
      </c>
      <c r="B2592" s="64">
        <v>46044</v>
      </c>
      <c r="C2592" s="1" t="str">
        <f t="shared" si="40"/>
        <v>January</v>
      </c>
      <c r="D2592" t="s">
        <v>870</v>
      </c>
      <c r="E2592" t="s">
        <v>5863</v>
      </c>
      <c r="F2592">
        <v>41</v>
      </c>
      <c r="G2592" t="s">
        <v>40</v>
      </c>
      <c r="H2592" t="s">
        <v>52</v>
      </c>
      <c r="I2592" s="2">
        <v>14504000</v>
      </c>
      <c r="J2592" s="3">
        <f>Raw_Data[[#This Row],[cicilan_per_bulan]]/Raw_Data[[#This Row],[penghasilan_bulanan]]</f>
        <v>4.7448979591836735E-2</v>
      </c>
      <c r="K2592" t="s">
        <v>109</v>
      </c>
      <c r="L2592" t="s">
        <v>110</v>
      </c>
      <c r="M2592" t="s">
        <v>44</v>
      </c>
      <c r="N2592" t="s">
        <v>45</v>
      </c>
      <c r="O2592" t="s">
        <v>46</v>
      </c>
      <c r="P2592" s="2">
        <v>24663000</v>
      </c>
      <c r="Q2592" s="2">
        <v>7399000</v>
      </c>
      <c r="R2592" t="str">
        <f>IF(Raw_Data[[#This Row],[persen_dp]]&lt;15%,"Low",IF(Raw_Data[[#This Row],[persen_dp]]&gt;25%,"High","Medium"))</f>
        <v>High</v>
      </c>
      <c r="S2592" s="3">
        <v>0.3</v>
      </c>
      <c r="T2592">
        <v>36</v>
      </c>
      <c r="U2592">
        <v>0.14499999999999999</v>
      </c>
      <c r="V2592" s="2">
        <v>688200</v>
      </c>
      <c r="W2592" s="2">
        <v>24774000</v>
      </c>
      <c r="X2592" t="str">
        <f>IF(OR(Raw_Data[[#This Row],[status_pembayaran]]="Macet",Raw_Data[[#This Row],[status_pembayaran]]="Kurang Lancar"),"Non Performing Loan","Performing")</f>
        <v>Performing</v>
      </c>
      <c r="Y2592" t="s">
        <v>47</v>
      </c>
      <c r="Z2592">
        <v>0</v>
      </c>
      <c r="AA2592">
        <v>0</v>
      </c>
      <c r="AB2592">
        <v>1</v>
      </c>
      <c r="AD2592">
        <f>IF(Raw_Data[[#This Row],[rasio]]&lt;0.2,1,IF(Raw_Data[[#This Row],[rasio]]&lt;0.3,2,IF(Raw_Data[[#This Row],[rasio]]&lt;0.4,3,4)))</f>
        <v>1</v>
      </c>
      <c r="AE2592">
        <f>IF(Raw_Data[[#This Row],[kategori_dp]]="High",1,IF(Raw_Data[[#This Row],[kategori_dp]]="Medium",2,3))</f>
        <v>1</v>
      </c>
      <c r="AF2592">
        <f>IF(Raw_Data[[#This Row],[tenor_bulan]]&lt;=24,1,IF(Raw_Data[[#This Row],[tenor_bulan]]&lt;=36,2,IF(Raw_Data[[#This Row],[tenor_bulan]]&lt;=48,3,4)))</f>
        <v>2</v>
      </c>
      <c r="AG2592">
        <f>IF(Raw_Data[[#This Row],[jumlah_kali_telat]]=0,0,IF(Raw_Data[[#This Row],[jumlah_kali_telat]]&lt;=2,2,4))</f>
        <v>0</v>
      </c>
      <c r="AH2592">
        <f>Raw_Data[[#This Row],[Skor_Rasio]]+Raw_Data[[#This Row],[Skor_DP]]+Raw_Data[[#This Row],[Skor_Tenor]]+Raw_Data[[#This Row],[Skor_Telat]]</f>
        <v>4</v>
      </c>
      <c r="AI2592" t="str">
        <f>IF(Raw_Data[[#This Row],[Risk_Score]]&lt;=6,"Low Risk",IF(Raw_Data[[#This Row],[Risk_Score]]&lt;=8,"Medium Risk","High Risk"))</f>
        <v>Low Risk</v>
      </c>
      <c r="AJ2592">
        <f ca="1">IFERROR(DATEDIF(Raw_Data[[#This Row],[tanggal_pengajuan]],TODAY(),"m"),"N/A")</f>
        <v>9</v>
      </c>
      <c r="AK2592" t="str">
        <f ca="1">IF(ISNUMBER(Raw_Data[[#This Row],[MOB]]),IF(Raw_Data[[#This Row],[MOB]]&lt;6,"0-5 bulan",IF(Raw_Data[[#This Row],[MOB]]&lt;12,"6-11 bulan",IF(Raw_Data[[#This Row],[MOB]]&lt;24,"12-23 bulan","24+ bulan"))),"N/A")</f>
        <v>6-11 bulan</v>
      </c>
    </row>
    <row r="2593" spans="1:37" ht="14.25" customHeight="1" x14ac:dyDescent="0.45">
      <c r="A2593" t="s">
        <v>5864</v>
      </c>
      <c r="B2593" s="64">
        <v>46038</v>
      </c>
      <c r="C2593" s="1" t="str">
        <f t="shared" si="40"/>
        <v>January</v>
      </c>
      <c r="D2593" t="s">
        <v>4651</v>
      </c>
      <c r="E2593" t="s">
        <v>5865</v>
      </c>
      <c r="F2593">
        <v>41</v>
      </c>
      <c r="G2593" t="s">
        <v>51</v>
      </c>
      <c r="H2593" t="s">
        <v>41</v>
      </c>
      <c r="I2593" s="2">
        <v>7388000</v>
      </c>
      <c r="J2593" s="3">
        <f>Raw_Data[[#This Row],[cicilan_per_bulan]]/Raw_Data[[#This Row],[penghasilan_bulanan]]</f>
        <v>6.7271250676773142E-2</v>
      </c>
      <c r="K2593" t="s">
        <v>177</v>
      </c>
      <c r="L2593" t="s">
        <v>154</v>
      </c>
      <c r="M2593" t="s">
        <v>44</v>
      </c>
      <c r="N2593" t="s">
        <v>45</v>
      </c>
      <c r="O2593" t="s">
        <v>46</v>
      </c>
      <c r="P2593" s="2">
        <v>24695000</v>
      </c>
      <c r="Q2593" s="2">
        <v>7408000</v>
      </c>
      <c r="R2593" t="str">
        <f>IF(Raw_Data[[#This Row],[persen_dp]]&lt;15%,"Low",IF(Raw_Data[[#This Row],[persen_dp]]&gt;25%,"High","Medium"))</f>
        <v>High</v>
      </c>
      <c r="S2593" s="3">
        <v>0.3</v>
      </c>
      <c r="T2593">
        <v>60</v>
      </c>
      <c r="U2593">
        <v>0.14499999999999999</v>
      </c>
      <c r="V2593" s="2">
        <v>497000</v>
      </c>
      <c r="W2593" s="2">
        <v>29820000</v>
      </c>
      <c r="X2593" t="str">
        <f>IF(OR(Raw_Data[[#This Row],[status_pembayaran]]="Macet",Raw_Data[[#This Row],[status_pembayaran]]="Kurang Lancar"),"Non Performing Loan","Performing")</f>
        <v>Performing</v>
      </c>
      <c r="Y2593" t="s">
        <v>269</v>
      </c>
      <c r="Z2593">
        <v>67</v>
      </c>
      <c r="AA2593">
        <v>1</v>
      </c>
      <c r="AB2593">
        <v>2</v>
      </c>
      <c r="AC2593" t="s">
        <v>137</v>
      </c>
      <c r="AD2593">
        <f>IF(Raw_Data[[#This Row],[rasio]]&lt;0.2,1,IF(Raw_Data[[#This Row],[rasio]]&lt;0.3,2,IF(Raw_Data[[#This Row],[rasio]]&lt;0.4,3,4)))</f>
        <v>1</v>
      </c>
      <c r="AE2593">
        <f>IF(Raw_Data[[#This Row],[kategori_dp]]="High",1,IF(Raw_Data[[#This Row],[kategori_dp]]="Medium",2,3))</f>
        <v>1</v>
      </c>
      <c r="AF2593">
        <f>IF(Raw_Data[[#This Row],[tenor_bulan]]&lt;=24,1,IF(Raw_Data[[#This Row],[tenor_bulan]]&lt;=36,2,IF(Raw_Data[[#This Row],[tenor_bulan]]&lt;=48,3,4)))</f>
        <v>4</v>
      </c>
      <c r="AG2593">
        <f>IF(Raw_Data[[#This Row],[jumlah_kali_telat]]=0,0,IF(Raw_Data[[#This Row],[jumlah_kali_telat]]&lt;=2,2,4))</f>
        <v>2</v>
      </c>
      <c r="AH2593">
        <f>Raw_Data[[#This Row],[Skor_Rasio]]+Raw_Data[[#This Row],[Skor_DP]]+Raw_Data[[#This Row],[Skor_Tenor]]+Raw_Data[[#This Row],[Skor_Telat]]</f>
        <v>8</v>
      </c>
      <c r="AI2593" t="str">
        <f>IF(Raw_Data[[#This Row],[Risk_Score]]&lt;=6,"Low Risk",IF(Raw_Data[[#This Row],[Risk_Score]]&lt;=8,"Medium Risk","High Risk"))</f>
        <v>Medium Risk</v>
      </c>
      <c r="AJ2593">
        <f ca="1">IFERROR(DATEDIF(Raw_Data[[#This Row],[tanggal_pengajuan]],TODAY(),"m"),"N/A")</f>
        <v>9</v>
      </c>
      <c r="AK2593" t="str">
        <f ca="1">IF(ISNUMBER(Raw_Data[[#This Row],[MOB]]),IF(Raw_Data[[#This Row],[MOB]]&lt;6,"0-5 bulan",IF(Raw_Data[[#This Row],[MOB]]&lt;12,"6-11 bulan",IF(Raw_Data[[#This Row],[MOB]]&lt;24,"12-23 bulan","24+ bulan"))),"N/A")</f>
        <v>6-11 bulan</v>
      </c>
    </row>
    <row r="2594" spans="1:37" ht="14.25" customHeight="1" x14ac:dyDescent="0.45">
      <c r="A2594" t="s">
        <v>5866</v>
      </c>
      <c r="B2594" s="64">
        <v>46151</v>
      </c>
      <c r="C2594" s="1" t="str">
        <f t="shared" si="40"/>
        <v>May</v>
      </c>
      <c r="D2594" t="s">
        <v>900</v>
      </c>
      <c r="E2594" t="s">
        <v>5867</v>
      </c>
      <c r="F2594">
        <v>50</v>
      </c>
      <c r="G2594" t="s">
        <v>40</v>
      </c>
      <c r="H2594" t="s">
        <v>176</v>
      </c>
      <c r="I2594" s="2">
        <v>5286000</v>
      </c>
      <c r="J2594" s="3">
        <f>Raw_Data[[#This Row],[cicilan_per_bulan]]/Raw_Data[[#This Row],[penghasilan_bulanan]]</f>
        <v>9.6329928111993951E-2</v>
      </c>
      <c r="K2594" t="s">
        <v>167</v>
      </c>
      <c r="L2594" t="s">
        <v>110</v>
      </c>
      <c r="M2594" t="s">
        <v>249</v>
      </c>
      <c r="N2594" t="s">
        <v>250</v>
      </c>
      <c r="O2594" t="s">
        <v>57</v>
      </c>
      <c r="P2594" s="2">
        <v>15790000</v>
      </c>
      <c r="Q2594" s="2">
        <v>6316000</v>
      </c>
      <c r="R2594" t="str">
        <f>IF(Raw_Data[[#This Row],[persen_dp]]&lt;15%,"Low",IF(Raw_Data[[#This Row],[persen_dp]]&gt;25%,"High","Medium"))</f>
        <v>High</v>
      </c>
      <c r="S2594" s="3">
        <v>0.4</v>
      </c>
      <c r="T2594">
        <v>24</v>
      </c>
      <c r="U2594">
        <v>0.14499999999999999</v>
      </c>
      <c r="V2594" s="2">
        <v>509200</v>
      </c>
      <c r="W2594" s="2">
        <v>12221000</v>
      </c>
      <c r="X2594" t="str">
        <f>IF(OR(Raw_Data[[#This Row],[status_pembayaran]]="Macet",Raw_Data[[#This Row],[status_pembayaran]]="Kurang Lancar"),"Non Performing Loan","Performing")</f>
        <v>Performing</v>
      </c>
      <c r="Y2594" t="s">
        <v>47</v>
      </c>
      <c r="Z2594">
        <v>0</v>
      </c>
      <c r="AA2594">
        <v>0</v>
      </c>
      <c r="AB2594">
        <v>1</v>
      </c>
      <c r="AC2594" t="s">
        <v>58</v>
      </c>
      <c r="AD2594">
        <f>IF(Raw_Data[[#This Row],[rasio]]&lt;0.2,1,IF(Raw_Data[[#This Row],[rasio]]&lt;0.3,2,IF(Raw_Data[[#This Row],[rasio]]&lt;0.4,3,4)))</f>
        <v>1</v>
      </c>
      <c r="AE2594">
        <f>IF(Raw_Data[[#This Row],[kategori_dp]]="High",1,IF(Raw_Data[[#This Row],[kategori_dp]]="Medium",2,3))</f>
        <v>1</v>
      </c>
      <c r="AF2594">
        <f>IF(Raw_Data[[#This Row],[tenor_bulan]]&lt;=24,1,IF(Raw_Data[[#This Row],[tenor_bulan]]&lt;=36,2,IF(Raw_Data[[#This Row],[tenor_bulan]]&lt;=48,3,4)))</f>
        <v>1</v>
      </c>
      <c r="AG2594">
        <f>IF(Raw_Data[[#This Row],[jumlah_kali_telat]]=0,0,IF(Raw_Data[[#This Row],[jumlah_kali_telat]]&lt;=2,2,4))</f>
        <v>0</v>
      </c>
      <c r="AH2594">
        <f>Raw_Data[[#This Row],[Skor_Rasio]]+Raw_Data[[#This Row],[Skor_DP]]+Raw_Data[[#This Row],[Skor_Tenor]]+Raw_Data[[#This Row],[Skor_Telat]]</f>
        <v>3</v>
      </c>
      <c r="AI2594" t="str">
        <f>IF(Raw_Data[[#This Row],[Risk_Score]]&lt;=6,"Low Risk",IF(Raw_Data[[#This Row],[Risk_Score]]&lt;=8,"Medium Risk","High Risk"))</f>
        <v>Low Risk</v>
      </c>
      <c r="AJ2594">
        <f ca="1">IFERROR(DATEDIF(Raw_Data[[#This Row],[tanggal_pengajuan]],TODAY(),"m"),"N/A")</f>
        <v>5</v>
      </c>
      <c r="AK2594" t="str">
        <f ca="1">IF(ISNUMBER(Raw_Data[[#This Row],[MOB]]),IF(Raw_Data[[#This Row],[MOB]]&lt;6,"0-5 bulan",IF(Raw_Data[[#This Row],[MOB]]&lt;12,"6-11 bulan",IF(Raw_Data[[#This Row],[MOB]]&lt;24,"12-23 bulan","24+ bulan"))),"N/A")</f>
        <v>0-5 bulan</v>
      </c>
    </row>
    <row r="2595" spans="1:37" ht="14.25" customHeight="1" x14ac:dyDescent="0.45">
      <c r="A2595" t="s">
        <v>5868</v>
      </c>
      <c r="B2595" s="64">
        <v>46054</v>
      </c>
      <c r="C2595" s="1" t="str">
        <f t="shared" si="40"/>
        <v>February</v>
      </c>
      <c r="D2595" t="s">
        <v>5869</v>
      </c>
      <c r="E2595" t="s">
        <v>5870</v>
      </c>
      <c r="F2595">
        <v>21</v>
      </c>
      <c r="G2595" t="s">
        <v>51</v>
      </c>
      <c r="H2595" t="s">
        <v>52</v>
      </c>
      <c r="I2595" s="2">
        <v>9962000</v>
      </c>
      <c r="J2595" s="3">
        <f>Raw_Data[[#This Row],[cicilan_per_bulan]]/Raw_Data[[#This Row],[penghasilan_bulanan]]</f>
        <v>0.13381851033928929</v>
      </c>
      <c r="K2595" t="s">
        <v>102</v>
      </c>
      <c r="L2595" t="s">
        <v>103</v>
      </c>
      <c r="M2595" t="s">
        <v>55</v>
      </c>
      <c r="N2595" t="s">
        <v>147</v>
      </c>
      <c r="O2595" t="s">
        <v>148</v>
      </c>
      <c r="P2595" s="2">
        <v>32850000</v>
      </c>
      <c r="Q2595" s="2">
        <v>13140000</v>
      </c>
      <c r="R2595" t="str">
        <f>IF(Raw_Data[[#This Row],[persen_dp]]&lt;15%,"Low",IF(Raw_Data[[#This Row],[persen_dp]]&gt;25%,"High","Medium"))</f>
        <v>High</v>
      </c>
      <c r="S2595" s="3">
        <v>0.4</v>
      </c>
      <c r="T2595">
        <v>18</v>
      </c>
      <c r="U2595">
        <v>0.14499999999999999</v>
      </c>
      <c r="V2595" s="2">
        <v>1333100</v>
      </c>
      <c r="W2595" s="2">
        <v>23996000</v>
      </c>
      <c r="X2595" t="str">
        <f>IF(OR(Raw_Data[[#This Row],[status_pembayaran]]="Macet",Raw_Data[[#This Row],[status_pembayaran]]="Kurang Lancar"),"Non Performing Loan","Performing")</f>
        <v>Performing</v>
      </c>
      <c r="Y2595" t="s">
        <v>47</v>
      </c>
      <c r="Z2595">
        <v>0</v>
      </c>
      <c r="AA2595">
        <v>0</v>
      </c>
      <c r="AB2595">
        <v>1</v>
      </c>
      <c r="AD2595">
        <f>IF(Raw_Data[[#This Row],[rasio]]&lt;0.2,1,IF(Raw_Data[[#This Row],[rasio]]&lt;0.3,2,IF(Raw_Data[[#This Row],[rasio]]&lt;0.4,3,4)))</f>
        <v>1</v>
      </c>
      <c r="AE2595">
        <f>IF(Raw_Data[[#This Row],[kategori_dp]]="High",1,IF(Raw_Data[[#This Row],[kategori_dp]]="Medium",2,3))</f>
        <v>1</v>
      </c>
      <c r="AF2595">
        <f>IF(Raw_Data[[#This Row],[tenor_bulan]]&lt;=24,1,IF(Raw_Data[[#This Row],[tenor_bulan]]&lt;=36,2,IF(Raw_Data[[#This Row],[tenor_bulan]]&lt;=48,3,4)))</f>
        <v>1</v>
      </c>
      <c r="AG2595">
        <f>IF(Raw_Data[[#This Row],[jumlah_kali_telat]]=0,0,IF(Raw_Data[[#This Row],[jumlah_kali_telat]]&lt;=2,2,4))</f>
        <v>0</v>
      </c>
      <c r="AH2595">
        <f>Raw_Data[[#This Row],[Skor_Rasio]]+Raw_Data[[#This Row],[Skor_DP]]+Raw_Data[[#This Row],[Skor_Tenor]]+Raw_Data[[#This Row],[Skor_Telat]]</f>
        <v>3</v>
      </c>
      <c r="AI2595" t="str">
        <f>IF(Raw_Data[[#This Row],[Risk_Score]]&lt;=6,"Low Risk",IF(Raw_Data[[#This Row],[Risk_Score]]&lt;=8,"Medium Risk","High Risk"))</f>
        <v>Low Risk</v>
      </c>
      <c r="AJ2595">
        <f ca="1">IFERROR(DATEDIF(Raw_Data[[#This Row],[tanggal_pengajuan]],TODAY(),"m"),"N/A")</f>
        <v>8</v>
      </c>
      <c r="AK2595" t="str">
        <f ca="1">IF(ISNUMBER(Raw_Data[[#This Row],[MOB]]),IF(Raw_Data[[#This Row],[MOB]]&lt;6,"0-5 bulan",IF(Raw_Data[[#This Row],[MOB]]&lt;12,"6-11 bulan",IF(Raw_Data[[#This Row],[MOB]]&lt;24,"12-23 bulan","24+ bulan"))),"N/A")</f>
        <v>6-11 bulan</v>
      </c>
    </row>
    <row r="2596" spans="1:37" ht="14.25" customHeight="1" x14ac:dyDescent="0.45">
      <c r="A2596" t="s">
        <v>5871</v>
      </c>
      <c r="B2596" s="64">
        <v>46097</v>
      </c>
      <c r="C2596" s="1" t="str">
        <f t="shared" si="40"/>
        <v>March</v>
      </c>
      <c r="D2596" t="s">
        <v>400</v>
      </c>
      <c r="E2596" t="s">
        <v>5872</v>
      </c>
      <c r="F2596">
        <v>57</v>
      </c>
      <c r="G2596" t="s">
        <v>51</v>
      </c>
      <c r="H2596" t="s">
        <v>41</v>
      </c>
      <c r="I2596" s="2">
        <v>5291000</v>
      </c>
      <c r="J2596" s="3">
        <f>Raw_Data[[#This Row],[cicilan_per_bulan]]/Raw_Data[[#This Row],[penghasilan_bulanan]]</f>
        <v>0.40572670572670572</v>
      </c>
      <c r="K2596" t="s">
        <v>114</v>
      </c>
      <c r="L2596" t="s">
        <v>115</v>
      </c>
      <c r="M2596" t="s">
        <v>55</v>
      </c>
      <c r="N2596" t="s">
        <v>221</v>
      </c>
      <c r="O2596" t="s">
        <v>159</v>
      </c>
      <c r="P2596" s="2">
        <v>42317000</v>
      </c>
      <c r="Q2596" s="2">
        <v>10579000</v>
      </c>
      <c r="R2596" t="str">
        <f>IF(Raw_Data[[#This Row],[persen_dp]]&lt;15%,"Low",IF(Raw_Data[[#This Row],[persen_dp]]&gt;25%,"High","Medium"))</f>
        <v>Medium</v>
      </c>
      <c r="S2596" s="3">
        <v>0.25</v>
      </c>
      <c r="T2596">
        <v>18</v>
      </c>
      <c r="U2596">
        <v>0.14499999999999999</v>
      </c>
      <c r="V2596" s="2">
        <v>2146700</v>
      </c>
      <c r="W2596" s="2">
        <v>38641000</v>
      </c>
      <c r="X2596" t="str">
        <f>IF(OR(Raw_Data[[#This Row],[status_pembayaran]]="Macet",Raw_Data[[#This Row],[status_pembayaran]]="Kurang Lancar"),"Non Performing Loan","Performing")</f>
        <v>Performing</v>
      </c>
      <c r="Y2596" t="s">
        <v>47</v>
      </c>
      <c r="Z2596">
        <v>0</v>
      </c>
      <c r="AA2596">
        <v>0</v>
      </c>
      <c r="AB2596">
        <v>1</v>
      </c>
      <c r="AC2596" t="s">
        <v>137</v>
      </c>
      <c r="AD2596">
        <f>IF(Raw_Data[[#This Row],[rasio]]&lt;0.2,1,IF(Raw_Data[[#This Row],[rasio]]&lt;0.3,2,IF(Raw_Data[[#This Row],[rasio]]&lt;0.4,3,4)))</f>
        <v>4</v>
      </c>
      <c r="AE2596">
        <f>IF(Raw_Data[[#This Row],[kategori_dp]]="High",1,IF(Raw_Data[[#This Row],[kategori_dp]]="Medium",2,3))</f>
        <v>2</v>
      </c>
      <c r="AF2596">
        <f>IF(Raw_Data[[#This Row],[tenor_bulan]]&lt;=24,1,IF(Raw_Data[[#This Row],[tenor_bulan]]&lt;=36,2,IF(Raw_Data[[#This Row],[tenor_bulan]]&lt;=48,3,4)))</f>
        <v>1</v>
      </c>
      <c r="AG2596">
        <f>IF(Raw_Data[[#This Row],[jumlah_kali_telat]]=0,0,IF(Raw_Data[[#This Row],[jumlah_kali_telat]]&lt;=2,2,4))</f>
        <v>0</v>
      </c>
      <c r="AH2596">
        <f>Raw_Data[[#This Row],[Skor_Rasio]]+Raw_Data[[#This Row],[Skor_DP]]+Raw_Data[[#This Row],[Skor_Tenor]]+Raw_Data[[#This Row],[Skor_Telat]]</f>
        <v>7</v>
      </c>
      <c r="AI2596" t="str">
        <f>IF(Raw_Data[[#This Row],[Risk_Score]]&lt;=6,"Low Risk",IF(Raw_Data[[#This Row],[Risk_Score]]&lt;=8,"Medium Risk","High Risk"))</f>
        <v>Medium Risk</v>
      </c>
      <c r="AJ2596">
        <f ca="1">IFERROR(DATEDIF(Raw_Data[[#This Row],[tanggal_pengajuan]],TODAY(),"m"),"N/A")</f>
        <v>7</v>
      </c>
      <c r="AK2596" t="str">
        <f ca="1">IF(ISNUMBER(Raw_Data[[#This Row],[MOB]]),IF(Raw_Data[[#This Row],[MOB]]&lt;6,"0-5 bulan",IF(Raw_Data[[#This Row],[MOB]]&lt;12,"6-11 bulan",IF(Raw_Data[[#This Row],[MOB]]&lt;24,"12-23 bulan","24+ bulan"))),"N/A")</f>
        <v>6-11 bulan</v>
      </c>
    </row>
    <row r="2597" spans="1:37" ht="14.25" customHeight="1" x14ac:dyDescent="0.45">
      <c r="A2597" t="s">
        <v>5873</v>
      </c>
      <c r="B2597" s="64">
        <v>46150</v>
      </c>
      <c r="C2597" s="1" t="str">
        <f t="shared" si="40"/>
        <v>May</v>
      </c>
      <c r="D2597" t="s">
        <v>332</v>
      </c>
      <c r="E2597" t="s">
        <v>5874</v>
      </c>
      <c r="F2597">
        <v>55</v>
      </c>
      <c r="G2597" t="s">
        <v>51</v>
      </c>
      <c r="H2597" t="s">
        <v>52</v>
      </c>
      <c r="I2597" s="2">
        <v>8808000</v>
      </c>
      <c r="J2597" s="3">
        <f>Raw_Data[[#This Row],[cicilan_per_bulan]]/Raw_Data[[#This Row],[penghasilan_bulanan]]</f>
        <v>0.10229336966394187</v>
      </c>
      <c r="K2597" t="s">
        <v>286</v>
      </c>
      <c r="L2597" t="s">
        <v>154</v>
      </c>
      <c r="M2597" t="s">
        <v>55</v>
      </c>
      <c r="N2597" t="s">
        <v>147</v>
      </c>
      <c r="O2597" t="s">
        <v>148</v>
      </c>
      <c r="P2597" s="2">
        <v>32203000</v>
      </c>
      <c r="Q2597" s="2">
        <v>4831000</v>
      </c>
      <c r="R2597" t="str">
        <f>IF(Raw_Data[[#This Row],[persen_dp]]&lt;15%,"Low",IF(Raw_Data[[#This Row],[persen_dp]]&gt;25%,"High","Medium"))</f>
        <v>Medium</v>
      </c>
      <c r="S2597" s="3">
        <v>0.15</v>
      </c>
      <c r="T2597">
        <v>48</v>
      </c>
      <c r="U2597">
        <v>0.14499999999999999</v>
      </c>
      <c r="V2597" s="2">
        <v>901000</v>
      </c>
      <c r="W2597" s="2">
        <v>43248000</v>
      </c>
      <c r="X2597" t="str">
        <f>IF(OR(Raw_Data[[#This Row],[status_pembayaran]]="Macet",Raw_Data[[#This Row],[status_pembayaran]]="Kurang Lancar"),"Non Performing Loan","Performing")</f>
        <v>Performing</v>
      </c>
      <c r="Y2597" t="s">
        <v>47</v>
      </c>
      <c r="Z2597">
        <v>0</v>
      </c>
      <c r="AA2597">
        <v>0</v>
      </c>
      <c r="AB2597">
        <v>1</v>
      </c>
      <c r="AC2597" t="s">
        <v>137</v>
      </c>
      <c r="AD2597">
        <f>IF(Raw_Data[[#This Row],[rasio]]&lt;0.2,1,IF(Raw_Data[[#This Row],[rasio]]&lt;0.3,2,IF(Raw_Data[[#This Row],[rasio]]&lt;0.4,3,4)))</f>
        <v>1</v>
      </c>
      <c r="AE2597">
        <f>IF(Raw_Data[[#This Row],[kategori_dp]]="High",1,IF(Raw_Data[[#This Row],[kategori_dp]]="Medium",2,3))</f>
        <v>2</v>
      </c>
      <c r="AF2597">
        <f>IF(Raw_Data[[#This Row],[tenor_bulan]]&lt;=24,1,IF(Raw_Data[[#This Row],[tenor_bulan]]&lt;=36,2,IF(Raw_Data[[#This Row],[tenor_bulan]]&lt;=48,3,4)))</f>
        <v>3</v>
      </c>
      <c r="AG2597">
        <f>IF(Raw_Data[[#This Row],[jumlah_kali_telat]]=0,0,IF(Raw_Data[[#This Row],[jumlah_kali_telat]]&lt;=2,2,4))</f>
        <v>0</v>
      </c>
      <c r="AH2597">
        <f>Raw_Data[[#This Row],[Skor_Rasio]]+Raw_Data[[#This Row],[Skor_DP]]+Raw_Data[[#This Row],[Skor_Tenor]]+Raw_Data[[#This Row],[Skor_Telat]]</f>
        <v>6</v>
      </c>
      <c r="AI2597" t="str">
        <f>IF(Raw_Data[[#This Row],[Risk_Score]]&lt;=6,"Low Risk",IF(Raw_Data[[#This Row],[Risk_Score]]&lt;=8,"Medium Risk","High Risk"))</f>
        <v>Low Risk</v>
      </c>
      <c r="AJ2597">
        <f ca="1">IFERROR(DATEDIF(Raw_Data[[#This Row],[tanggal_pengajuan]],TODAY(),"m"),"N/A")</f>
        <v>5</v>
      </c>
      <c r="AK2597" t="str">
        <f ca="1">IF(ISNUMBER(Raw_Data[[#This Row],[MOB]]),IF(Raw_Data[[#This Row],[MOB]]&lt;6,"0-5 bulan",IF(Raw_Data[[#This Row],[MOB]]&lt;12,"6-11 bulan",IF(Raw_Data[[#This Row],[MOB]]&lt;24,"12-23 bulan","24+ bulan"))),"N/A")</f>
        <v>0-5 bulan</v>
      </c>
    </row>
    <row r="2598" spans="1:37" ht="14.25" customHeight="1" x14ac:dyDescent="0.45">
      <c r="A2598" t="s">
        <v>5875</v>
      </c>
      <c r="B2598" s="64">
        <v>46030</v>
      </c>
      <c r="C2598" s="1" t="str">
        <f t="shared" si="40"/>
        <v>January</v>
      </c>
      <c r="D2598" t="s">
        <v>742</v>
      </c>
      <c r="E2598" t="s">
        <v>5876</v>
      </c>
      <c r="F2598">
        <v>22</v>
      </c>
      <c r="G2598" t="s">
        <v>40</v>
      </c>
      <c r="H2598" t="s">
        <v>41</v>
      </c>
      <c r="I2598" s="2">
        <v>4811000</v>
      </c>
      <c r="J2598" s="3">
        <f>Raw_Data[[#This Row],[cicilan_per_bulan]]/Raw_Data[[#This Row],[penghasilan_bulanan]]</f>
        <v>0.12194969860735813</v>
      </c>
      <c r="K2598" t="s">
        <v>119</v>
      </c>
      <c r="L2598" t="s">
        <v>120</v>
      </c>
      <c r="M2598" t="s">
        <v>55</v>
      </c>
      <c r="N2598" t="s">
        <v>65</v>
      </c>
      <c r="O2598" t="s">
        <v>46</v>
      </c>
      <c r="P2598" s="2">
        <v>29155000</v>
      </c>
      <c r="Q2598" s="2">
        <v>8747000</v>
      </c>
      <c r="R2598" t="str">
        <f>IF(Raw_Data[[#This Row],[persen_dp]]&lt;15%,"Low",IF(Raw_Data[[#This Row],[persen_dp]]&gt;25%,"High","Medium"))</f>
        <v>High</v>
      </c>
      <c r="S2598" s="3">
        <v>0.3</v>
      </c>
      <c r="T2598">
        <v>60</v>
      </c>
      <c r="U2598">
        <v>0.14499999999999999</v>
      </c>
      <c r="V2598" s="2">
        <v>586700</v>
      </c>
      <c r="W2598" s="2">
        <v>35204000</v>
      </c>
      <c r="X2598" t="str">
        <f>IF(OR(Raw_Data[[#This Row],[status_pembayaran]]="Macet",Raw_Data[[#This Row],[status_pembayaran]]="Kurang Lancar"),"Non Performing Loan","Performing")</f>
        <v>Performing</v>
      </c>
      <c r="Y2598" t="s">
        <v>47</v>
      </c>
      <c r="Z2598">
        <v>0</v>
      </c>
      <c r="AA2598">
        <v>0</v>
      </c>
      <c r="AB2598">
        <v>1</v>
      </c>
      <c r="AC2598" t="s">
        <v>74</v>
      </c>
      <c r="AD2598">
        <f>IF(Raw_Data[[#This Row],[rasio]]&lt;0.2,1,IF(Raw_Data[[#This Row],[rasio]]&lt;0.3,2,IF(Raw_Data[[#This Row],[rasio]]&lt;0.4,3,4)))</f>
        <v>1</v>
      </c>
      <c r="AE2598">
        <f>IF(Raw_Data[[#This Row],[kategori_dp]]="High",1,IF(Raw_Data[[#This Row],[kategori_dp]]="Medium",2,3))</f>
        <v>1</v>
      </c>
      <c r="AF2598">
        <f>IF(Raw_Data[[#This Row],[tenor_bulan]]&lt;=24,1,IF(Raw_Data[[#This Row],[tenor_bulan]]&lt;=36,2,IF(Raw_Data[[#This Row],[tenor_bulan]]&lt;=48,3,4)))</f>
        <v>4</v>
      </c>
      <c r="AG2598">
        <f>IF(Raw_Data[[#This Row],[jumlah_kali_telat]]=0,0,IF(Raw_Data[[#This Row],[jumlah_kali_telat]]&lt;=2,2,4))</f>
        <v>0</v>
      </c>
      <c r="AH2598">
        <f>Raw_Data[[#This Row],[Skor_Rasio]]+Raw_Data[[#This Row],[Skor_DP]]+Raw_Data[[#This Row],[Skor_Tenor]]+Raw_Data[[#This Row],[Skor_Telat]]</f>
        <v>6</v>
      </c>
      <c r="AI2598" t="str">
        <f>IF(Raw_Data[[#This Row],[Risk_Score]]&lt;=6,"Low Risk",IF(Raw_Data[[#This Row],[Risk_Score]]&lt;=8,"Medium Risk","High Risk"))</f>
        <v>Low Risk</v>
      </c>
      <c r="AJ2598">
        <f ca="1">IFERROR(DATEDIF(Raw_Data[[#This Row],[tanggal_pengajuan]],TODAY(),"m"),"N/A")</f>
        <v>9</v>
      </c>
      <c r="AK2598" t="str">
        <f ca="1">IF(ISNUMBER(Raw_Data[[#This Row],[MOB]]),IF(Raw_Data[[#This Row],[MOB]]&lt;6,"0-5 bulan",IF(Raw_Data[[#This Row],[MOB]]&lt;12,"6-11 bulan",IF(Raw_Data[[#This Row],[MOB]]&lt;24,"12-23 bulan","24+ bulan"))),"N/A")</f>
        <v>6-11 bulan</v>
      </c>
    </row>
    <row r="2599" spans="1:37" ht="14.25" customHeight="1" x14ac:dyDescent="0.45">
      <c r="A2599" t="s">
        <v>5877</v>
      </c>
      <c r="B2599" s="64" t="s">
        <v>230</v>
      </c>
      <c r="C2599" s="1" t="str">
        <f t="shared" si="40"/>
        <v>Data Tidak Lengkap</v>
      </c>
      <c r="D2599" t="s">
        <v>210</v>
      </c>
      <c r="E2599" t="s">
        <v>230</v>
      </c>
      <c r="F2599">
        <v>45</v>
      </c>
      <c r="G2599" t="s">
        <v>40</v>
      </c>
      <c r="H2599" t="s">
        <v>41</v>
      </c>
      <c r="I2599" s="2">
        <v>6111000</v>
      </c>
      <c r="J2599" s="3">
        <f>Raw_Data[[#This Row],[cicilan_per_bulan]]/Raw_Data[[#This Row],[penghasilan_bulanan]]</f>
        <v>0.23796432662412043</v>
      </c>
      <c r="K2599" t="s">
        <v>210</v>
      </c>
      <c r="L2599" t="s">
        <v>92</v>
      </c>
      <c r="M2599" t="s">
        <v>55</v>
      </c>
      <c r="N2599" t="s">
        <v>221</v>
      </c>
      <c r="O2599" t="s">
        <v>159</v>
      </c>
      <c r="P2599" s="2">
        <v>41621104</v>
      </c>
      <c r="Q2599" s="2">
        <v>14567000</v>
      </c>
      <c r="R2599" t="str">
        <f>IF(Raw_Data[[#This Row],[persen_dp]]&lt;15%,"Low",IF(Raw_Data[[#This Row],[persen_dp]]&gt;25%,"High","Medium"))</f>
        <v>High</v>
      </c>
      <c r="S2599" s="3">
        <v>0.35</v>
      </c>
      <c r="T2599">
        <v>24</v>
      </c>
      <c r="U2599">
        <v>0.14499999999999999</v>
      </c>
      <c r="V2599" s="2">
        <v>1454200</v>
      </c>
      <c r="W2599" s="2">
        <v>34900000</v>
      </c>
      <c r="X2599" t="str">
        <f>IF(OR(Raw_Data[[#This Row],[status_pembayaran]]="Macet",Raw_Data[[#This Row],[status_pembayaran]]="Kurang Lancar"),"Non Performing Loan","Performing")</f>
        <v>Performing</v>
      </c>
      <c r="Y2599" t="s">
        <v>233</v>
      </c>
      <c r="Z2599">
        <v>0</v>
      </c>
      <c r="AA2599">
        <v>0</v>
      </c>
      <c r="AB2599">
        <v>1</v>
      </c>
      <c r="AC2599" t="s">
        <v>137</v>
      </c>
      <c r="AD2599">
        <f>IF(Raw_Data[[#This Row],[rasio]]&lt;0.2,1,IF(Raw_Data[[#This Row],[rasio]]&lt;0.3,2,IF(Raw_Data[[#This Row],[rasio]]&lt;0.4,3,4)))</f>
        <v>2</v>
      </c>
      <c r="AE2599">
        <f>IF(Raw_Data[[#This Row],[kategori_dp]]="High",1,IF(Raw_Data[[#This Row],[kategori_dp]]="Medium",2,3))</f>
        <v>1</v>
      </c>
      <c r="AF2599">
        <f>IF(Raw_Data[[#This Row],[tenor_bulan]]&lt;=24,1,IF(Raw_Data[[#This Row],[tenor_bulan]]&lt;=36,2,IF(Raw_Data[[#This Row],[tenor_bulan]]&lt;=48,3,4)))</f>
        <v>1</v>
      </c>
      <c r="AG2599">
        <f>IF(Raw_Data[[#This Row],[jumlah_kali_telat]]=0,0,IF(Raw_Data[[#This Row],[jumlah_kali_telat]]&lt;=2,2,4))</f>
        <v>0</v>
      </c>
      <c r="AH2599">
        <f>Raw_Data[[#This Row],[Skor_Rasio]]+Raw_Data[[#This Row],[Skor_DP]]+Raw_Data[[#This Row],[Skor_Tenor]]+Raw_Data[[#This Row],[Skor_Telat]]</f>
        <v>4</v>
      </c>
      <c r="AI2599" t="str">
        <f>IF(Raw_Data[[#This Row],[Risk_Score]]&lt;=6,"Low Risk",IF(Raw_Data[[#This Row],[Risk_Score]]&lt;=8,"Medium Risk","High Risk"))</f>
        <v>Low Risk</v>
      </c>
      <c r="AJ2599" t="str">
        <f ca="1">IFERROR(DATEDIF(Raw_Data[[#This Row],[tanggal_pengajuan]],TODAY(),"m"),"N/A")</f>
        <v>N/A</v>
      </c>
      <c r="AK2599" t="str">
        <f ca="1">IF(ISNUMBER(Raw_Data[[#This Row],[MOB]]),IF(Raw_Data[[#This Row],[MOB]]&lt;6,"0-5 bulan",IF(Raw_Data[[#This Row],[MOB]]&lt;12,"6-11 bulan",IF(Raw_Data[[#This Row],[MOB]]&lt;24,"12-23 bulan","24+ bulan"))),"N/A")</f>
        <v>N/A</v>
      </c>
    </row>
    <row r="2600" spans="1:37" ht="14.25" customHeight="1" x14ac:dyDescent="0.45">
      <c r="A2600" t="s">
        <v>5878</v>
      </c>
      <c r="B2600" s="64">
        <v>46135</v>
      </c>
      <c r="C2600" s="1" t="str">
        <f t="shared" si="40"/>
        <v>April</v>
      </c>
      <c r="D2600" t="s">
        <v>1016</v>
      </c>
      <c r="E2600" t="s">
        <v>5879</v>
      </c>
      <c r="F2600">
        <v>48</v>
      </c>
      <c r="G2600" t="s">
        <v>51</v>
      </c>
      <c r="H2600" t="s">
        <v>152</v>
      </c>
      <c r="I2600" s="2">
        <v>3220000</v>
      </c>
      <c r="J2600" s="3">
        <f>Raw_Data[[#This Row],[cicilan_per_bulan]]/Raw_Data[[#This Row],[penghasilan_bulanan]]</f>
        <v>0.97152173913043482</v>
      </c>
      <c r="K2600" t="s">
        <v>119</v>
      </c>
      <c r="L2600" t="s">
        <v>120</v>
      </c>
      <c r="M2600" t="s">
        <v>44</v>
      </c>
      <c r="N2600" t="s">
        <v>171</v>
      </c>
      <c r="O2600" t="s">
        <v>172</v>
      </c>
      <c r="P2600" s="2">
        <v>43714000</v>
      </c>
      <c r="Q2600" s="2">
        <v>10928000</v>
      </c>
      <c r="R2600" t="str">
        <f>IF(Raw_Data[[#This Row],[persen_dp]]&lt;15%,"Low",IF(Raw_Data[[#This Row],[persen_dp]]&gt;25%,"High","Medium"))</f>
        <v>Medium</v>
      </c>
      <c r="S2600" s="3">
        <v>0.25</v>
      </c>
      <c r="T2600">
        <v>12</v>
      </c>
      <c r="U2600">
        <v>0.14499999999999999</v>
      </c>
      <c r="V2600" s="2">
        <v>3128300</v>
      </c>
      <c r="W2600" s="2">
        <v>37540000</v>
      </c>
      <c r="X2600" t="str">
        <f>IF(OR(Raw_Data[[#This Row],[status_pembayaran]]="Macet",Raw_Data[[#This Row],[status_pembayaran]]="Kurang Lancar"),"Non Performing Loan","Performing")</f>
        <v>Performing</v>
      </c>
      <c r="Y2600" t="s">
        <v>47</v>
      </c>
      <c r="Z2600">
        <v>0</v>
      </c>
      <c r="AA2600">
        <v>0</v>
      </c>
      <c r="AB2600">
        <v>1</v>
      </c>
      <c r="AC2600" t="s">
        <v>104</v>
      </c>
      <c r="AD2600">
        <f>IF(Raw_Data[[#This Row],[rasio]]&lt;0.2,1,IF(Raw_Data[[#This Row],[rasio]]&lt;0.3,2,IF(Raw_Data[[#This Row],[rasio]]&lt;0.4,3,4)))</f>
        <v>4</v>
      </c>
      <c r="AE2600">
        <f>IF(Raw_Data[[#This Row],[kategori_dp]]="High",1,IF(Raw_Data[[#This Row],[kategori_dp]]="Medium",2,3))</f>
        <v>2</v>
      </c>
      <c r="AF2600">
        <f>IF(Raw_Data[[#This Row],[tenor_bulan]]&lt;=24,1,IF(Raw_Data[[#This Row],[tenor_bulan]]&lt;=36,2,IF(Raw_Data[[#This Row],[tenor_bulan]]&lt;=48,3,4)))</f>
        <v>1</v>
      </c>
      <c r="AG2600">
        <f>IF(Raw_Data[[#This Row],[jumlah_kali_telat]]=0,0,IF(Raw_Data[[#This Row],[jumlah_kali_telat]]&lt;=2,2,4))</f>
        <v>0</v>
      </c>
      <c r="AH2600">
        <f>Raw_Data[[#This Row],[Skor_Rasio]]+Raw_Data[[#This Row],[Skor_DP]]+Raw_Data[[#This Row],[Skor_Tenor]]+Raw_Data[[#This Row],[Skor_Telat]]</f>
        <v>7</v>
      </c>
      <c r="AI2600" t="str">
        <f>IF(Raw_Data[[#This Row],[Risk_Score]]&lt;=6,"Low Risk",IF(Raw_Data[[#This Row],[Risk_Score]]&lt;=8,"Medium Risk","High Risk"))</f>
        <v>Medium Risk</v>
      </c>
      <c r="AJ2600">
        <f ca="1">IFERROR(DATEDIF(Raw_Data[[#This Row],[tanggal_pengajuan]],TODAY(),"m"),"N/A")</f>
        <v>6</v>
      </c>
      <c r="AK2600" t="str">
        <f ca="1">IF(ISNUMBER(Raw_Data[[#This Row],[MOB]]),IF(Raw_Data[[#This Row],[MOB]]&lt;6,"0-5 bulan",IF(Raw_Data[[#This Row],[MOB]]&lt;12,"6-11 bulan",IF(Raw_Data[[#This Row],[MOB]]&lt;24,"12-23 bulan","24+ bulan"))),"N/A")</f>
        <v>6-11 bulan</v>
      </c>
    </row>
    <row r="2601" spans="1:37" ht="14.25" customHeight="1" x14ac:dyDescent="0.45">
      <c r="A2601" t="s">
        <v>5880</v>
      </c>
      <c r="B2601" s="64">
        <v>46094</v>
      </c>
      <c r="C2601" s="1" t="str">
        <f t="shared" si="40"/>
        <v>March</v>
      </c>
      <c r="D2601" t="s">
        <v>2137</v>
      </c>
      <c r="E2601" t="s">
        <v>5881</v>
      </c>
      <c r="F2601">
        <v>47</v>
      </c>
      <c r="G2601" t="s">
        <v>40</v>
      </c>
      <c r="H2601" t="s">
        <v>41</v>
      </c>
      <c r="I2601" s="2">
        <v>5054000</v>
      </c>
      <c r="J2601" s="3">
        <f>Raw_Data[[#This Row],[cicilan_per_bulan]]/Raw_Data[[#This Row],[penghasilan_bulanan]]</f>
        <v>0.36630391768895926</v>
      </c>
      <c r="K2601" t="s">
        <v>145</v>
      </c>
      <c r="L2601" t="s">
        <v>146</v>
      </c>
      <c r="M2601" t="s">
        <v>55</v>
      </c>
      <c r="N2601" t="s">
        <v>121</v>
      </c>
      <c r="O2601" t="s">
        <v>122</v>
      </c>
      <c r="P2601" s="2">
        <v>36494000</v>
      </c>
      <c r="Q2601" s="2">
        <v>9123000</v>
      </c>
      <c r="R2601" t="str">
        <f>IF(Raw_Data[[#This Row],[persen_dp]]&lt;15%,"Low",IF(Raw_Data[[#This Row],[persen_dp]]&gt;25%,"High","Medium"))</f>
        <v>Medium</v>
      </c>
      <c r="S2601" s="3">
        <v>0.25</v>
      </c>
      <c r="T2601">
        <v>18</v>
      </c>
      <c r="U2601">
        <v>0.14499999999999999</v>
      </c>
      <c r="V2601" s="2">
        <v>1851300</v>
      </c>
      <c r="W2601" s="2">
        <v>33324000</v>
      </c>
      <c r="X2601" t="str">
        <f>IF(OR(Raw_Data[[#This Row],[status_pembayaran]]="Macet",Raw_Data[[#This Row],[status_pembayaran]]="Kurang Lancar"),"Non Performing Loan","Performing")</f>
        <v>Performing</v>
      </c>
      <c r="Y2601" t="s">
        <v>47</v>
      </c>
      <c r="Z2601">
        <v>0</v>
      </c>
      <c r="AA2601">
        <v>0</v>
      </c>
      <c r="AB2601">
        <v>1</v>
      </c>
      <c r="AD2601">
        <f>IF(Raw_Data[[#This Row],[rasio]]&lt;0.2,1,IF(Raw_Data[[#This Row],[rasio]]&lt;0.3,2,IF(Raw_Data[[#This Row],[rasio]]&lt;0.4,3,4)))</f>
        <v>3</v>
      </c>
      <c r="AE2601">
        <f>IF(Raw_Data[[#This Row],[kategori_dp]]="High",1,IF(Raw_Data[[#This Row],[kategori_dp]]="Medium",2,3))</f>
        <v>2</v>
      </c>
      <c r="AF2601">
        <f>IF(Raw_Data[[#This Row],[tenor_bulan]]&lt;=24,1,IF(Raw_Data[[#This Row],[tenor_bulan]]&lt;=36,2,IF(Raw_Data[[#This Row],[tenor_bulan]]&lt;=48,3,4)))</f>
        <v>1</v>
      </c>
      <c r="AG2601">
        <f>IF(Raw_Data[[#This Row],[jumlah_kali_telat]]=0,0,IF(Raw_Data[[#This Row],[jumlah_kali_telat]]&lt;=2,2,4))</f>
        <v>0</v>
      </c>
      <c r="AH2601">
        <f>Raw_Data[[#This Row],[Skor_Rasio]]+Raw_Data[[#This Row],[Skor_DP]]+Raw_Data[[#This Row],[Skor_Tenor]]+Raw_Data[[#This Row],[Skor_Telat]]</f>
        <v>6</v>
      </c>
      <c r="AI2601" t="str">
        <f>IF(Raw_Data[[#This Row],[Risk_Score]]&lt;=6,"Low Risk",IF(Raw_Data[[#This Row],[Risk_Score]]&lt;=8,"Medium Risk","High Risk"))</f>
        <v>Low Risk</v>
      </c>
      <c r="AJ2601">
        <f ca="1">IFERROR(DATEDIF(Raw_Data[[#This Row],[tanggal_pengajuan]],TODAY(),"m"),"N/A")</f>
        <v>7</v>
      </c>
      <c r="AK2601" t="str">
        <f ca="1">IF(ISNUMBER(Raw_Data[[#This Row],[MOB]]),IF(Raw_Data[[#This Row],[MOB]]&lt;6,"0-5 bulan",IF(Raw_Data[[#This Row],[MOB]]&lt;12,"6-11 bulan",IF(Raw_Data[[#This Row],[MOB]]&lt;24,"12-23 bulan","24+ bulan"))),"N/A")</f>
        <v>6-11 bulan</v>
      </c>
    </row>
    <row r="2602" spans="1:37" ht="14.25" customHeight="1" x14ac:dyDescent="0.45">
      <c r="A2602" t="s">
        <v>5882</v>
      </c>
      <c r="B2602" s="64">
        <v>46129</v>
      </c>
      <c r="C2602" s="1" t="str">
        <f t="shared" si="40"/>
        <v>April</v>
      </c>
      <c r="D2602" t="s">
        <v>5883</v>
      </c>
      <c r="E2602" t="s">
        <v>5884</v>
      </c>
      <c r="F2602">
        <v>52</v>
      </c>
      <c r="G2602" t="s">
        <v>51</v>
      </c>
      <c r="H2602" t="s">
        <v>126</v>
      </c>
      <c r="I2602" s="2">
        <v>3646000</v>
      </c>
      <c r="J2602" s="3">
        <f>Raw_Data[[#This Row],[cicilan_per_bulan]]/Raw_Data[[#This Row],[penghasilan_bulanan]]</f>
        <v>0.81843115743280304</v>
      </c>
      <c r="K2602" t="s">
        <v>268</v>
      </c>
      <c r="L2602" t="s">
        <v>110</v>
      </c>
      <c r="M2602" t="s">
        <v>55</v>
      </c>
      <c r="N2602" t="s">
        <v>221</v>
      </c>
      <c r="O2602" t="s">
        <v>159</v>
      </c>
      <c r="P2602" s="2">
        <v>41697000</v>
      </c>
      <c r="Q2602" s="2">
        <v>10424000</v>
      </c>
      <c r="R2602" t="str">
        <f>IF(Raw_Data[[#This Row],[persen_dp]]&lt;15%,"Low",IF(Raw_Data[[#This Row],[persen_dp]]&gt;25%,"High","Medium"))</f>
        <v>Medium</v>
      </c>
      <c r="S2602" s="3">
        <v>0.25</v>
      </c>
      <c r="T2602">
        <v>12</v>
      </c>
      <c r="U2602">
        <v>0.14499999999999999</v>
      </c>
      <c r="V2602" s="2">
        <v>2984000</v>
      </c>
      <c r="W2602" s="2">
        <v>35808000</v>
      </c>
      <c r="X2602" t="str">
        <f>IF(OR(Raw_Data[[#This Row],[status_pembayaran]]="Macet",Raw_Data[[#This Row],[status_pembayaran]]="Kurang Lancar"),"Non Performing Loan","Performing")</f>
        <v>Performing</v>
      </c>
      <c r="Y2602" t="s">
        <v>47</v>
      </c>
      <c r="Z2602">
        <v>0</v>
      </c>
      <c r="AA2602">
        <v>0</v>
      </c>
      <c r="AB2602">
        <v>1</v>
      </c>
      <c r="AC2602" t="s">
        <v>137</v>
      </c>
      <c r="AD2602">
        <f>IF(Raw_Data[[#This Row],[rasio]]&lt;0.2,1,IF(Raw_Data[[#This Row],[rasio]]&lt;0.3,2,IF(Raw_Data[[#This Row],[rasio]]&lt;0.4,3,4)))</f>
        <v>4</v>
      </c>
      <c r="AE2602">
        <f>IF(Raw_Data[[#This Row],[kategori_dp]]="High",1,IF(Raw_Data[[#This Row],[kategori_dp]]="Medium",2,3))</f>
        <v>2</v>
      </c>
      <c r="AF2602">
        <f>IF(Raw_Data[[#This Row],[tenor_bulan]]&lt;=24,1,IF(Raw_Data[[#This Row],[tenor_bulan]]&lt;=36,2,IF(Raw_Data[[#This Row],[tenor_bulan]]&lt;=48,3,4)))</f>
        <v>1</v>
      </c>
      <c r="AG2602">
        <f>IF(Raw_Data[[#This Row],[jumlah_kali_telat]]=0,0,IF(Raw_Data[[#This Row],[jumlah_kali_telat]]&lt;=2,2,4))</f>
        <v>0</v>
      </c>
      <c r="AH2602">
        <f>Raw_Data[[#This Row],[Skor_Rasio]]+Raw_Data[[#This Row],[Skor_DP]]+Raw_Data[[#This Row],[Skor_Tenor]]+Raw_Data[[#This Row],[Skor_Telat]]</f>
        <v>7</v>
      </c>
      <c r="AI2602" t="str">
        <f>IF(Raw_Data[[#This Row],[Risk_Score]]&lt;=6,"Low Risk",IF(Raw_Data[[#This Row],[Risk_Score]]&lt;=8,"Medium Risk","High Risk"))</f>
        <v>Medium Risk</v>
      </c>
      <c r="AJ2602">
        <f ca="1">IFERROR(DATEDIF(Raw_Data[[#This Row],[tanggal_pengajuan]],TODAY(),"m"),"N/A")</f>
        <v>6</v>
      </c>
      <c r="AK2602" t="str">
        <f ca="1">IF(ISNUMBER(Raw_Data[[#This Row],[MOB]]),IF(Raw_Data[[#This Row],[MOB]]&lt;6,"0-5 bulan",IF(Raw_Data[[#This Row],[MOB]]&lt;12,"6-11 bulan",IF(Raw_Data[[#This Row],[MOB]]&lt;24,"12-23 bulan","24+ bulan"))),"N/A")</f>
        <v>6-11 bulan</v>
      </c>
    </row>
    <row r="2603" spans="1:37" ht="14.25" customHeight="1" x14ac:dyDescent="0.45">
      <c r="A2603" t="s">
        <v>5885</v>
      </c>
      <c r="B2603" s="64">
        <v>46189</v>
      </c>
      <c r="C2603" s="1" t="str">
        <f t="shared" si="40"/>
        <v>June</v>
      </c>
      <c r="D2603" t="s">
        <v>88</v>
      </c>
      <c r="E2603" t="s">
        <v>5886</v>
      </c>
      <c r="F2603">
        <v>33</v>
      </c>
      <c r="G2603" t="s">
        <v>40</v>
      </c>
      <c r="H2603" t="s">
        <v>52</v>
      </c>
      <c r="I2603" s="2">
        <v>11176000</v>
      </c>
      <c r="J2603" s="3">
        <f>Raw_Data[[#This Row],[cicilan_per_bulan]]/Raw_Data[[#This Row],[penghasilan_bulanan]]</f>
        <v>0.11505905511811024</v>
      </c>
      <c r="K2603" t="s">
        <v>268</v>
      </c>
      <c r="L2603" t="s">
        <v>110</v>
      </c>
      <c r="M2603" t="s">
        <v>55</v>
      </c>
      <c r="N2603" t="s">
        <v>231</v>
      </c>
      <c r="O2603" t="s">
        <v>232</v>
      </c>
      <c r="P2603" s="2">
        <v>39872000</v>
      </c>
      <c r="Q2603" s="2">
        <v>15949000</v>
      </c>
      <c r="R2603" t="str">
        <f>IF(Raw_Data[[#This Row],[persen_dp]]&lt;15%,"Low",IF(Raw_Data[[#This Row],[persen_dp]]&gt;25%,"High","Medium"))</f>
        <v>High</v>
      </c>
      <c r="S2603" s="3">
        <v>0.4</v>
      </c>
      <c r="T2603">
        <v>24</v>
      </c>
      <c r="U2603">
        <v>0.14499999999999999</v>
      </c>
      <c r="V2603" s="2">
        <v>1285900</v>
      </c>
      <c r="W2603" s="2">
        <v>30861000</v>
      </c>
      <c r="X2603" t="str">
        <f>IF(OR(Raw_Data[[#This Row],[status_pembayaran]]="Macet",Raw_Data[[#This Row],[status_pembayaran]]="Kurang Lancar"),"Non Performing Loan","Performing")</f>
        <v>Performing</v>
      </c>
      <c r="Y2603" t="s">
        <v>47</v>
      </c>
      <c r="Z2603">
        <v>0</v>
      </c>
      <c r="AA2603">
        <v>0</v>
      </c>
      <c r="AB2603">
        <v>1</v>
      </c>
      <c r="AC2603" t="s">
        <v>137</v>
      </c>
      <c r="AD2603">
        <f>IF(Raw_Data[[#This Row],[rasio]]&lt;0.2,1,IF(Raw_Data[[#This Row],[rasio]]&lt;0.3,2,IF(Raw_Data[[#This Row],[rasio]]&lt;0.4,3,4)))</f>
        <v>1</v>
      </c>
      <c r="AE2603">
        <f>IF(Raw_Data[[#This Row],[kategori_dp]]="High",1,IF(Raw_Data[[#This Row],[kategori_dp]]="Medium",2,3))</f>
        <v>1</v>
      </c>
      <c r="AF2603">
        <f>IF(Raw_Data[[#This Row],[tenor_bulan]]&lt;=24,1,IF(Raw_Data[[#This Row],[tenor_bulan]]&lt;=36,2,IF(Raw_Data[[#This Row],[tenor_bulan]]&lt;=48,3,4)))</f>
        <v>1</v>
      </c>
      <c r="AG2603">
        <f>IF(Raw_Data[[#This Row],[jumlah_kali_telat]]=0,0,IF(Raw_Data[[#This Row],[jumlah_kali_telat]]&lt;=2,2,4))</f>
        <v>0</v>
      </c>
      <c r="AH2603">
        <f>Raw_Data[[#This Row],[Skor_Rasio]]+Raw_Data[[#This Row],[Skor_DP]]+Raw_Data[[#This Row],[Skor_Tenor]]+Raw_Data[[#This Row],[Skor_Telat]]</f>
        <v>3</v>
      </c>
      <c r="AI2603" t="str">
        <f>IF(Raw_Data[[#This Row],[Risk_Score]]&lt;=6,"Low Risk",IF(Raw_Data[[#This Row],[Risk_Score]]&lt;=8,"Medium Risk","High Risk"))</f>
        <v>Low Risk</v>
      </c>
      <c r="AJ2603">
        <f ca="1">IFERROR(DATEDIF(Raw_Data[[#This Row],[tanggal_pengajuan]],TODAY(),"m"),"N/A")</f>
        <v>4</v>
      </c>
      <c r="AK2603" t="str">
        <f ca="1">IF(ISNUMBER(Raw_Data[[#This Row],[MOB]]),IF(Raw_Data[[#This Row],[MOB]]&lt;6,"0-5 bulan",IF(Raw_Data[[#This Row],[MOB]]&lt;12,"6-11 bulan",IF(Raw_Data[[#This Row],[MOB]]&lt;24,"12-23 bulan","24+ bulan"))),"N/A")</f>
        <v>0-5 bulan</v>
      </c>
    </row>
    <row r="2604" spans="1:37" ht="14.25" customHeight="1" x14ac:dyDescent="0.45">
      <c r="A2604" t="s">
        <v>5887</v>
      </c>
      <c r="B2604" s="64">
        <v>46035</v>
      </c>
      <c r="C2604" s="1" t="str">
        <f t="shared" si="40"/>
        <v>January</v>
      </c>
      <c r="D2604" t="s">
        <v>1590</v>
      </c>
      <c r="E2604" t="s">
        <v>5888</v>
      </c>
      <c r="F2604">
        <v>28</v>
      </c>
      <c r="G2604" t="s">
        <v>51</v>
      </c>
      <c r="H2604" t="s">
        <v>90</v>
      </c>
      <c r="I2604" s="2">
        <v>6936000</v>
      </c>
      <c r="J2604" s="3">
        <f>Raw_Data[[#This Row],[cicilan_per_bulan]]/Raw_Data[[#This Row],[penghasilan_bulanan]]</f>
        <v>0.18102652825836216</v>
      </c>
      <c r="K2604" t="s">
        <v>42</v>
      </c>
      <c r="L2604" t="s">
        <v>43</v>
      </c>
      <c r="M2604" t="s">
        <v>55</v>
      </c>
      <c r="N2604" t="s">
        <v>231</v>
      </c>
      <c r="O2604" t="s">
        <v>232</v>
      </c>
      <c r="P2604" s="2">
        <v>38934000</v>
      </c>
      <c r="Q2604" s="2">
        <v>15573000</v>
      </c>
      <c r="R2604" t="str">
        <f>IF(Raw_Data[[#This Row],[persen_dp]]&lt;15%,"Low",IF(Raw_Data[[#This Row],[persen_dp]]&gt;25%,"High","Medium"))</f>
        <v>High</v>
      </c>
      <c r="S2604" s="3">
        <v>0.4</v>
      </c>
      <c r="T2604">
        <v>24</v>
      </c>
      <c r="U2604">
        <v>0.14499999999999999</v>
      </c>
      <c r="V2604" s="2">
        <v>1255600</v>
      </c>
      <c r="W2604" s="2">
        <v>30135000</v>
      </c>
      <c r="X2604" t="str">
        <f>IF(OR(Raw_Data[[#This Row],[status_pembayaran]]="Macet",Raw_Data[[#This Row],[status_pembayaran]]="Kurang Lancar"),"Non Performing Loan","Performing")</f>
        <v>Performing</v>
      </c>
      <c r="Y2604" t="s">
        <v>47</v>
      </c>
      <c r="Z2604">
        <v>0</v>
      </c>
      <c r="AA2604">
        <v>0</v>
      </c>
      <c r="AB2604">
        <v>1</v>
      </c>
      <c r="AC2604" t="s">
        <v>58</v>
      </c>
      <c r="AD2604">
        <f>IF(Raw_Data[[#This Row],[rasio]]&lt;0.2,1,IF(Raw_Data[[#This Row],[rasio]]&lt;0.3,2,IF(Raw_Data[[#This Row],[rasio]]&lt;0.4,3,4)))</f>
        <v>1</v>
      </c>
      <c r="AE2604">
        <f>IF(Raw_Data[[#This Row],[kategori_dp]]="High",1,IF(Raw_Data[[#This Row],[kategori_dp]]="Medium",2,3))</f>
        <v>1</v>
      </c>
      <c r="AF2604">
        <f>IF(Raw_Data[[#This Row],[tenor_bulan]]&lt;=24,1,IF(Raw_Data[[#This Row],[tenor_bulan]]&lt;=36,2,IF(Raw_Data[[#This Row],[tenor_bulan]]&lt;=48,3,4)))</f>
        <v>1</v>
      </c>
      <c r="AG2604">
        <f>IF(Raw_Data[[#This Row],[jumlah_kali_telat]]=0,0,IF(Raw_Data[[#This Row],[jumlah_kali_telat]]&lt;=2,2,4))</f>
        <v>0</v>
      </c>
      <c r="AH2604">
        <f>Raw_Data[[#This Row],[Skor_Rasio]]+Raw_Data[[#This Row],[Skor_DP]]+Raw_Data[[#This Row],[Skor_Tenor]]+Raw_Data[[#This Row],[Skor_Telat]]</f>
        <v>3</v>
      </c>
      <c r="AI2604" t="str">
        <f>IF(Raw_Data[[#This Row],[Risk_Score]]&lt;=6,"Low Risk",IF(Raw_Data[[#This Row],[Risk_Score]]&lt;=8,"Medium Risk","High Risk"))</f>
        <v>Low Risk</v>
      </c>
      <c r="AJ2604">
        <f ca="1">IFERROR(DATEDIF(Raw_Data[[#This Row],[tanggal_pengajuan]],TODAY(),"m"),"N/A")</f>
        <v>9</v>
      </c>
      <c r="AK2604" t="str">
        <f ca="1">IF(ISNUMBER(Raw_Data[[#This Row],[MOB]]),IF(Raw_Data[[#This Row],[MOB]]&lt;6,"0-5 bulan",IF(Raw_Data[[#This Row],[MOB]]&lt;12,"6-11 bulan",IF(Raw_Data[[#This Row],[MOB]]&lt;24,"12-23 bulan","24+ bulan"))),"N/A")</f>
        <v>6-11 bulan</v>
      </c>
    </row>
    <row r="2605" spans="1:37" ht="14.25" customHeight="1" x14ac:dyDescent="0.45">
      <c r="A2605" t="s">
        <v>5889</v>
      </c>
      <c r="B2605" s="64">
        <v>46061</v>
      </c>
      <c r="C2605" s="1" t="str">
        <f t="shared" si="40"/>
        <v>February</v>
      </c>
      <c r="D2605" t="s">
        <v>563</v>
      </c>
      <c r="E2605" t="s">
        <v>5890</v>
      </c>
      <c r="F2605">
        <v>49</v>
      </c>
      <c r="G2605" t="s">
        <v>51</v>
      </c>
      <c r="H2605" t="s">
        <v>41</v>
      </c>
      <c r="I2605" s="2">
        <v>7406000</v>
      </c>
      <c r="J2605" s="3">
        <f>Raw_Data[[#This Row],[cicilan_per_bulan]]/Raw_Data[[#This Row],[penghasilan_bulanan]]</f>
        <v>9.0156629759654328E-2</v>
      </c>
      <c r="K2605" t="s">
        <v>153</v>
      </c>
      <c r="L2605" t="s">
        <v>154</v>
      </c>
      <c r="M2605" t="s">
        <v>55</v>
      </c>
      <c r="N2605" t="s">
        <v>147</v>
      </c>
      <c r="O2605" t="s">
        <v>148</v>
      </c>
      <c r="P2605" s="2">
        <v>31206000</v>
      </c>
      <c r="Q2605" s="2">
        <v>10922000</v>
      </c>
      <c r="R2605" t="str">
        <f>IF(Raw_Data[[#This Row],[persen_dp]]&lt;15%,"Low",IF(Raw_Data[[#This Row],[persen_dp]]&gt;25%,"High","Medium"))</f>
        <v>High</v>
      </c>
      <c r="S2605" s="3">
        <v>0.35</v>
      </c>
      <c r="T2605">
        <v>48</v>
      </c>
      <c r="U2605">
        <v>0.14499999999999999</v>
      </c>
      <c r="V2605" s="2">
        <v>667700</v>
      </c>
      <c r="W2605" s="2">
        <v>32048000</v>
      </c>
      <c r="X2605" t="str">
        <f>IF(OR(Raw_Data[[#This Row],[status_pembayaran]]="Macet",Raw_Data[[#This Row],[status_pembayaran]]="Kurang Lancar"),"Non Performing Loan","Performing")</f>
        <v>Performing</v>
      </c>
      <c r="Y2605" t="s">
        <v>47</v>
      </c>
      <c r="Z2605">
        <v>0</v>
      </c>
      <c r="AA2605">
        <v>0</v>
      </c>
      <c r="AB2605">
        <v>1</v>
      </c>
      <c r="AD2605">
        <f>IF(Raw_Data[[#This Row],[rasio]]&lt;0.2,1,IF(Raw_Data[[#This Row],[rasio]]&lt;0.3,2,IF(Raw_Data[[#This Row],[rasio]]&lt;0.4,3,4)))</f>
        <v>1</v>
      </c>
      <c r="AE2605">
        <f>IF(Raw_Data[[#This Row],[kategori_dp]]="High",1,IF(Raw_Data[[#This Row],[kategori_dp]]="Medium",2,3))</f>
        <v>1</v>
      </c>
      <c r="AF2605">
        <f>IF(Raw_Data[[#This Row],[tenor_bulan]]&lt;=24,1,IF(Raw_Data[[#This Row],[tenor_bulan]]&lt;=36,2,IF(Raw_Data[[#This Row],[tenor_bulan]]&lt;=48,3,4)))</f>
        <v>3</v>
      </c>
      <c r="AG2605">
        <f>IF(Raw_Data[[#This Row],[jumlah_kali_telat]]=0,0,IF(Raw_Data[[#This Row],[jumlah_kali_telat]]&lt;=2,2,4))</f>
        <v>0</v>
      </c>
      <c r="AH2605">
        <f>Raw_Data[[#This Row],[Skor_Rasio]]+Raw_Data[[#This Row],[Skor_DP]]+Raw_Data[[#This Row],[Skor_Tenor]]+Raw_Data[[#This Row],[Skor_Telat]]</f>
        <v>5</v>
      </c>
      <c r="AI2605" t="str">
        <f>IF(Raw_Data[[#This Row],[Risk_Score]]&lt;=6,"Low Risk",IF(Raw_Data[[#This Row],[Risk_Score]]&lt;=8,"Medium Risk","High Risk"))</f>
        <v>Low Risk</v>
      </c>
      <c r="AJ2605">
        <f ca="1">IFERROR(DATEDIF(Raw_Data[[#This Row],[tanggal_pengajuan]],TODAY(),"m"),"N/A")</f>
        <v>8</v>
      </c>
      <c r="AK2605" t="str">
        <f ca="1">IF(ISNUMBER(Raw_Data[[#This Row],[MOB]]),IF(Raw_Data[[#This Row],[MOB]]&lt;6,"0-5 bulan",IF(Raw_Data[[#This Row],[MOB]]&lt;12,"6-11 bulan",IF(Raw_Data[[#This Row],[MOB]]&lt;24,"12-23 bulan","24+ bulan"))),"N/A")</f>
        <v>6-11 bulan</v>
      </c>
    </row>
    <row r="2606" spans="1:37" ht="14.25" customHeight="1" x14ac:dyDescent="0.45">
      <c r="A2606" t="s">
        <v>5891</v>
      </c>
      <c r="B2606" s="64">
        <v>46039</v>
      </c>
      <c r="C2606" s="1" t="str">
        <f t="shared" si="40"/>
        <v>January</v>
      </c>
      <c r="D2606" t="s">
        <v>3346</v>
      </c>
      <c r="E2606" t="s">
        <v>5892</v>
      </c>
      <c r="F2606">
        <v>57</v>
      </c>
      <c r="G2606" t="s">
        <v>40</v>
      </c>
      <c r="H2606" t="s">
        <v>90</v>
      </c>
      <c r="I2606" s="2">
        <v>3608000</v>
      </c>
      <c r="J2606" s="3">
        <f>Raw_Data[[#This Row],[cicilan_per_bulan]]/Raw_Data[[#This Row],[penghasilan_bulanan]]</f>
        <v>0.21685144124168515</v>
      </c>
      <c r="K2606" t="s">
        <v>177</v>
      </c>
      <c r="L2606" t="s">
        <v>154</v>
      </c>
      <c r="M2606" t="s">
        <v>55</v>
      </c>
      <c r="N2606" t="s">
        <v>147</v>
      </c>
      <c r="O2606" t="s">
        <v>148</v>
      </c>
      <c r="P2606" s="2">
        <v>32015000</v>
      </c>
      <c r="Q2606" s="2">
        <v>4802000</v>
      </c>
      <c r="R2606" t="str">
        <f>IF(Raw_Data[[#This Row],[persen_dp]]&lt;15%,"Low",IF(Raw_Data[[#This Row],[persen_dp]]&gt;25%,"High","Medium"))</f>
        <v>Medium</v>
      </c>
      <c r="S2606" s="3">
        <v>0.15</v>
      </c>
      <c r="T2606">
        <v>60</v>
      </c>
      <c r="U2606">
        <v>0.14499999999999999</v>
      </c>
      <c r="V2606" s="2">
        <v>782400</v>
      </c>
      <c r="W2606" s="2">
        <v>46942000</v>
      </c>
      <c r="X2606" t="str">
        <f>IF(OR(Raw_Data[[#This Row],[status_pembayaran]]="Macet",Raw_Data[[#This Row],[status_pembayaran]]="Kurang Lancar"),"Non Performing Loan","Performing")</f>
        <v>Performing</v>
      </c>
      <c r="Y2606" t="s">
        <v>47</v>
      </c>
      <c r="Z2606">
        <v>0</v>
      </c>
      <c r="AA2606">
        <v>0</v>
      </c>
      <c r="AB2606">
        <v>1</v>
      </c>
      <c r="AD2606">
        <f>IF(Raw_Data[[#This Row],[rasio]]&lt;0.2,1,IF(Raw_Data[[#This Row],[rasio]]&lt;0.3,2,IF(Raw_Data[[#This Row],[rasio]]&lt;0.4,3,4)))</f>
        <v>2</v>
      </c>
      <c r="AE2606">
        <f>IF(Raw_Data[[#This Row],[kategori_dp]]="High",1,IF(Raw_Data[[#This Row],[kategori_dp]]="Medium",2,3))</f>
        <v>2</v>
      </c>
      <c r="AF2606">
        <f>IF(Raw_Data[[#This Row],[tenor_bulan]]&lt;=24,1,IF(Raw_Data[[#This Row],[tenor_bulan]]&lt;=36,2,IF(Raw_Data[[#This Row],[tenor_bulan]]&lt;=48,3,4)))</f>
        <v>4</v>
      </c>
      <c r="AG2606">
        <f>IF(Raw_Data[[#This Row],[jumlah_kali_telat]]=0,0,IF(Raw_Data[[#This Row],[jumlah_kali_telat]]&lt;=2,2,4))</f>
        <v>0</v>
      </c>
      <c r="AH2606">
        <f>Raw_Data[[#This Row],[Skor_Rasio]]+Raw_Data[[#This Row],[Skor_DP]]+Raw_Data[[#This Row],[Skor_Tenor]]+Raw_Data[[#This Row],[Skor_Telat]]</f>
        <v>8</v>
      </c>
      <c r="AI2606" t="str">
        <f>IF(Raw_Data[[#This Row],[Risk_Score]]&lt;=6,"Low Risk",IF(Raw_Data[[#This Row],[Risk_Score]]&lt;=8,"Medium Risk","High Risk"))</f>
        <v>Medium Risk</v>
      </c>
      <c r="AJ2606">
        <f ca="1">IFERROR(DATEDIF(Raw_Data[[#This Row],[tanggal_pengajuan]],TODAY(),"m"),"N/A")</f>
        <v>9</v>
      </c>
      <c r="AK2606" t="str">
        <f ca="1">IF(ISNUMBER(Raw_Data[[#This Row],[MOB]]),IF(Raw_Data[[#This Row],[MOB]]&lt;6,"0-5 bulan",IF(Raw_Data[[#This Row],[MOB]]&lt;12,"6-11 bulan",IF(Raw_Data[[#This Row],[MOB]]&lt;24,"12-23 bulan","24+ bulan"))),"N/A")</f>
        <v>6-11 bulan</v>
      </c>
    </row>
    <row r="2607" spans="1:37" ht="14.25" customHeight="1" x14ac:dyDescent="0.45">
      <c r="A2607" t="s">
        <v>5893</v>
      </c>
      <c r="B2607" s="64">
        <v>46172</v>
      </c>
      <c r="C2607" s="1" t="str">
        <f t="shared" si="40"/>
        <v>May</v>
      </c>
      <c r="D2607" t="s">
        <v>3018</v>
      </c>
      <c r="E2607" t="s">
        <v>5894</v>
      </c>
      <c r="F2607">
        <v>24</v>
      </c>
      <c r="G2607" t="s">
        <v>40</v>
      </c>
      <c r="H2607" t="s">
        <v>176</v>
      </c>
      <c r="I2607" s="2">
        <v>6306000</v>
      </c>
      <c r="J2607" s="3">
        <f>Raw_Data[[#This Row],[cicilan_per_bulan]]/Raw_Data[[#This Row],[penghasilan_bulanan]]</f>
        <v>8.688550586742784E-2</v>
      </c>
      <c r="K2607" t="s">
        <v>153</v>
      </c>
      <c r="L2607" t="s">
        <v>154</v>
      </c>
      <c r="M2607" t="s">
        <v>55</v>
      </c>
      <c r="N2607" t="s">
        <v>141</v>
      </c>
      <c r="O2607" t="s">
        <v>46</v>
      </c>
      <c r="P2607" s="2">
        <v>22909000</v>
      </c>
      <c r="Q2607" s="2">
        <v>9164000</v>
      </c>
      <c r="R2607" t="str">
        <f>IF(Raw_Data[[#This Row],[persen_dp]]&lt;15%,"Low",IF(Raw_Data[[#This Row],[persen_dp]]&gt;25%,"High","Medium"))</f>
        <v>High</v>
      </c>
      <c r="S2607" s="3">
        <v>0.4</v>
      </c>
      <c r="T2607">
        <v>36</v>
      </c>
      <c r="U2607">
        <v>0.14499999999999999</v>
      </c>
      <c r="V2607" s="2">
        <v>547900</v>
      </c>
      <c r="W2607" s="2">
        <v>19724000</v>
      </c>
      <c r="X2607" t="str">
        <f>IF(OR(Raw_Data[[#This Row],[status_pembayaran]]="Macet",Raw_Data[[#This Row],[status_pembayaran]]="Kurang Lancar"),"Non Performing Loan","Performing")</f>
        <v>Performing</v>
      </c>
      <c r="Y2607" t="s">
        <v>47</v>
      </c>
      <c r="Z2607">
        <v>0</v>
      </c>
      <c r="AA2607">
        <v>0</v>
      </c>
      <c r="AB2607">
        <v>1</v>
      </c>
      <c r="AC2607" t="s">
        <v>58</v>
      </c>
      <c r="AD2607">
        <f>IF(Raw_Data[[#This Row],[rasio]]&lt;0.2,1,IF(Raw_Data[[#This Row],[rasio]]&lt;0.3,2,IF(Raw_Data[[#This Row],[rasio]]&lt;0.4,3,4)))</f>
        <v>1</v>
      </c>
      <c r="AE2607">
        <f>IF(Raw_Data[[#This Row],[kategori_dp]]="High",1,IF(Raw_Data[[#This Row],[kategori_dp]]="Medium",2,3))</f>
        <v>1</v>
      </c>
      <c r="AF2607">
        <f>IF(Raw_Data[[#This Row],[tenor_bulan]]&lt;=24,1,IF(Raw_Data[[#This Row],[tenor_bulan]]&lt;=36,2,IF(Raw_Data[[#This Row],[tenor_bulan]]&lt;=48,3,4)))</f>
        <v>2</v>
      </c>
      <c r="AG2607">
        <f>IF(Raw_Data[[#This Row],[jumlah_kali_telat]]=0,0,IF(Raw_Data[[#This Row],[jumlah_kali_telat]]&lt;=2,2,4))</f>
        <v>0</v>
      </c>
      <c r="AH2607">
        <f>Raw_Data[[#This Row],[Skor_Rasio]]+Raw_Data[[#This Row],[Skor_DP]]+Raw_Data[[#This Row],[Skor_Tenor]]+Raw_Data[[#This Row],[Skor_Telat]]</f>
        <v>4</v>
      </c>
      <c r="AI2607" t="str">
        <f>IF(Raw_Data[[#This Row],[Risk_Score]]&lt;=6,"Low Risk",IF(Raw_Data[[#This Row],[Risk_Score]]&lt;=8,"Medium Risk","High Risk"))</f>
        <v>Low Risk</v>
      </c>
      <c r="AJ2607">
        <f ca="1">IFERROR(DATEDIF(Raw_Data[[#This Row],[tanggal_pengajuan]],TODAY(),"m"),"N/A")</f>
        <v>4</v>
      </c>
      <c r="AK2607" t="str">
        <f ca="1">IF(ISNUMBER(Raw_Data[[#This Row],[MOB]]),IF(Raw_Data[[#This Row],[MOB]]&lt;6,"0-5 bulan",IF(Raw_Data[[#This Row],[MOB]]&lt;12,"6-11 bulan",IF(Raw_Data[[#This Row],[MOB]]&lt;24,"12-23 bulan","24+ bulan"))),"N/A")</f>
        <v>0-5 bulan</v>
      </c>
    </row>
    <row r="2608" spans="1:37" ht="14.25" customHeight="1" x14ac:dyDescent="0.45">
      <c r="A2608" t="s">
        <v>5895</v>
      </c>
      <c r="B2608" s="64">
        <v>46078</v>
      </c>
      <c r="C2608" s="1" t="str">
        <f t="shared" si="40"/>
        <v>February</v>
      </c>
      <c r="D2608" t="s">
        <v>759</v>
      </c>
      <c r="E2608" t="s">
        <v>5896</v>
      </c>
      <c r="F2608">
        <v>47</v>
      </c>
      <c r="G2608" t="s">
        <v>40</v>
      </c>
      <c r="H2608" t="s">
        <v>52</v>
      </c>
      <c r="I2608" s="2">
        <v>7310000</v>
      </c>
      <c r="J2608" s="3">
        <f>Raw_Data[[#This Row],[cicilan_per_bulan]]/Raw_Data[[#This Row],[penghasilan_bulanan]]</f>
        <v>6.677154582763338E-2</v>
      </c>
      <c r="K2608" t="s">
        <v>177</v>
      </c>
      <c r="L2608" t="s">
        <v>154</v>
      </c>
      <c r="M2608" t="s">
        <v>72</v>
      </c>
      <c r="N2608" t="s">
        <v>73</v>
      </c>
      <c r="O2608" t="s">
        <v>46</v>
      </c>
      <c r="P2608" s="2">
        <v>21185000</v>
      </c>
      <c r="Q2608" s="2">
        <v>6356000</v>
      </c>
      <c r="R2608" t="str">
        <f>IF(Raw_Data[[#This Row],[persen_dp]]&lt;15%,"Low",IF(Raw_Data[[#This Row],[persen_dp]]&gt;25%,"High","Medium"))</f>
        <v>High</v>
      </c>
      <c r="S2608" s="3">
        <v>0.3</v>
      </c>
      <c r="T2608">
        <v>48</v>
      </c>
      <c r="U2608">
        <v>0.14499999999999999</v>
      </c>
      <c r="V2608" s="2">
        <v>488100</v>
      </c>
      <c r="W2608" s="2">
        <v>23430000</v>
      </c>
      <c r="X2608" t="str">
        <f>IF(OR(Raw_Data[[#This Row],[status_pembayaran]]="Macet",Raw_Data[[#This Row],[status_pembayaran]]="Kurang Lancar"),"Non Performing Loan","Performing")</f>
        <v>Performing</v>
      </c>
      <c r="Y2608" t="s">
        <v>47</v>
      </c>
      <c r="Z2608">
        <v>0</v>
      </c>
      <c r="AA2608">
        <v>0</v>
      </c>
      <c r="AB2608">
        <v>1</v>
      </c>
      <c r="AD2608">
        <f>IF(Raw_Data[[#This Row],[rasio]]&lt;0.2,1,IF(Raw_Data[[#This Row],[rasio]]&lt;0.3,2,IF(Raw_Data[[#This Row],[rasio]]&lt;0.4,3,4)))</f>
        <v>1</v>
      </c>
      <c r="AE2608">
        <f>IF(Raw_Data[[#This Row],[kategori_dp]]="High",1,IF(Raw_Data[[#This Row],[kategori_dp]]="Medium",2,3))</f>
        <v>1</v>
      </c>
      <c r="AF2608">
        <f>IF(Raw_Data[[#This Row],[tenor_bulan]]&lt;=24,1,IF(Raw_Data[[#This Row],[tenor_bulan]]&lt;=36,2,IF(Raw_Data[[#This Row],[tenor_bulan]]&lt;=48,3,4)))</f>
        <v>3</v>
      </c>
      <c r="AG2608">
        <f>IF(Raw_Data[[#This Row],[jumlah_kali_telat]]=0,0,IF(Raw_Data[[#This Row],[jumlah_kali_telat]]&lt;=2,2,4))</f>
        <v>0</v>
      </c>
      <c r="AH2608">
        <f>Raw_Data[[#This Row],[Skor_Rasio]]+Raw_Data[[#This Row],[Skor_DP]]+Raw_Data[[#This Row],[Skor_Tenor]]+Raw_Data[[#This Row],[Skor_Telat]]</f>
        <v>5</v>
      </c>
      <c r="AI2608" t="str">
        <f>IF(Raw_Data[[#This Row],[Risk_Score]]&lt;=6,"Low Risk",IF(Raw_Data[[#This Row],[Risk_Score]]&lt;=8,"Medium Risk","High Risk"))</f>
        <v>Low Risk</v>
      </c>
      <c r="AJ2608">
        <f ca="1">IFERROR(DATEDIF(Raw_Data[[#This Row],[tanggal_pengajuan]],TODAY(),"m"),"N/A")</f>
        <v>7</v>
      </c>
      <c r="AK2608" t="str">
        <f ca="1">IF(ISNUMBER(Raw_Data[[#This Row],[MOB]]),IF(Raw_Data[[#This Row],[MOB]]&lt;6,"0-5 bulan",IF(Raw_Data[[#This Row],[MOB]]&lt;12,"6-11 bulan",IF(Raw_Data[[#This Row],[MOB]]&lt;24,"12-23 bulan","24+ bulan"))),"N/A")</f>
        <v>6-11 bulan</v>
      </c>
    </row>
    <row r="2609" spans="1:37" ht="14.25" customHeight="1" x14ac:dyDescent="0.45">
      <c r="A2609" t="s">
        <v>5897</v>
      </c>
      <c r="B2609" s="64">
        <v>46180</v>
      </c>
      <c r="C2609" s="1" t="str">
        <f t="shared" si="40"/>
        <v>June</v>
      </c>
      <c r="D2609" t="s">
        <v>3346</v>
      </c>
      <c r="E2609" t="s">
        <v>5898</v>
      </c>
      <c r="F2609">
        <v>28</v>
      </c>
      <c r="G2609" t="s">
        <v>51</v>
      </c>
      <c r="H2609" t="s">
        <v>41</v>
      </c>
      <c r="I2609" s="2">
        <v>7154000</v>
      </c>
      <c r="J2609" s="3">
        <f>Raw_Data[[#This Row],[cicilan_per_bulan]]/Raw_Data[[#This Row],[penghasilan_bulanan]]</f>
        <v>0.12348336594911938</v>
      </c>
      <c r="K2609" t="s">
        <v>188</v>
      </c>
      <c r="L2609" t="s">
        <v>154</v>
      </c>
      <c r="M2609" t="s">
        <v>55</v>
      </c>
      <c r="N2609" t="s">
        <v>141</v>
      </c>
      <c r="O2609" t="s">
        <v>46</v>
      </c>
      <c r="P2609" s="2">
        <v>21914000</v>
      </c>
      <c r="Q2609" s="2">
        <v>5478000</v>
      </c>
      <c r="R2609" t="str">
        <f>IF(Raw_Data[[#This Row],[persen_dp]]&lt;15%,"Low",IF(Raw_Data[[#This Row],[persen_dp]]&gt;25%,"High","Medium"))</f>
        <v>Medium</v>
      </c>
      <c r="S2609" s="3">
        <v>0.25</v>
      </c>
      <c r="T2609">
        <v>24</v>
      </c>
      <c r="U2609">
        <v>0.14499999999999999</v>
      </c>
      <c r="V2609" s="2">
        <v>883400</v>
      </c>
      <c r="W2609" s="2">
        <v>21202000</v>
      </c>
      <c r="X2609" t="str">
        <f>IF(OR(Raw_Data[[#This Row],[status_pembayaran]]="Macet",Raw_Data[[#This Row],[status_pembayaran]]="Kurang Lancar"),"Non Performing Loan","Performing")</f>
        <v>Performing</v>
      </c>
      <c r="Y2609" t="s">
        <v>47</v>
      </c>
      <c r="Z2609">
        <v>0</v>
      </c>
      <c r="AA2609">
        <v>0</v>
      </c>
      <c r="AB2609">
        <v>1</v>
      </c>
      <c r="AC2609" t="s">
        <v>74</v>
      </c>
      <c r="AD2609">
        <f>IF(Raw_Data[[#This Row],[rasio]]&lt;0.2,1,IF(Raw_Data[[#This Row],[rasio]]&lt;0.3,2,IF(Raw_Data[[#This Row],[rasio]]&lt;0.4,3,4)))</f>
        <v>1</v>
      </c>
      <c r="AE2609">
        <f>IF(Raw_Data[[#This Row],[kategori_dp]]="High",1,IF(Raw_Data[[#This Row],[kategori_dp]]="Medium",2,3))</f>
        <v>2</v>
      </c>
      <c r="AF2609">
        <f>IF(Raw_Data[[#This Row],[tenor_bulan]]&lt;=24,1,IF(Raw_Data[[#This Row],[tenor_bulan]]&lt;=36,2,IF(Raw_Data[[#This Row],[tenor_bulan]]&lt;=48,3,4)))</f>
        <v>1</v>
      </c>
      <c r="AG2609">
        <f>IF(Raw_Data[[#This Row],[jumlah_kali_telat]]=0,0,IF(Raw_Data[[#This Row],[jumlah_kali_telat]]&lt;=2,2,4))</f>
        <v>0</v>
      </c>
      <c r="AH2609">
        <f>Raw_Data[[#This Row],[Skor_Rasio]]+Raw_Data[[#This Row],[Skor_DP]]+Raw_Data[[#This Row],[Skor_Tenor]]+Raw_Data[[#This Row],[Skor_Telat]]</f>
        <v>4</v>
      </c>
      <c r="AI2609" t="str">
        <f>IF(Raw_Data[[#This Row],[Risk_Score]]&lt;=6,"Low Risk",IF(Raw_Data[[#This Row],[Risk_Score]]&lt;=8,"Medium Risk","High Risk"))</f>
        <v>Low Risk</v>
      </c>
      <c r="AJ2609">
        <f ca="1">IFERROR(DATEDIF(Raw_Data[[#This Row],[tanggal_pengajuan]],TODAY(),"m"),"N/A")</f>
        <v>4</v>
      </c>
      <c r="AK2609" t="str">
        <f ca="1">IF(ISNUMBER(Raw_Data[[#This Row],[MOB]]),IF(Raw_Data[[#This Row],[MOB]]&lt;6,"0-5 bulan",IF(Raw_Data[[#This Row],[MOB]]&lt;12,"6-11 bulan",IF(Raw_Data[[#This Row],[MOB]]&lt;24,"12-23 bulan","24+ bulan"))),"N/A")</f>
        <v>0-5 bulan</v>
      </c>
    </row>
    <row r="2610" spans="1:37" ht="14.25" customHeight="1" x14ac:dyDescent="0.45">
      <c r="A2610" t="s">
        <v>5899</v>
      </c>
      <c r="B2610" s="64">
        <v>46062</v>
      </c>
      <c r="C2610" s="1" t="str">
        <f t="shared" si="40"/>
        <v>February</v>
      </c>
      <c r="D2610" t="s">
        <v>4176</v>
      </c>
      <c r="E2610" t="s">
        <v>5900</v>
      </c>
      <c r="F2610">
        <v>43</v>
      </c>
      <c r="G2610" t="s">
        <v>51</v>
      </c>
      <c r="H2610" t="s">
        <v>101</v>
      </c>
      <c r="I2610" s="2">
        <v>4014000</v>
      </c>
      <c r="J2610" s="3">
        <f>Raw_Data[[#This Row],[cicilan_per_bulan]]/Raw_Data[[#This Row],[penghasilan_bulanan]]</f>
        <v>0.61180866965620329</v>
      </c>
      <c r="K2610" t="s">
        <v>81</v>
      </c>
      <c r="L2610" t="s">
        <v>82</v>
      </c>
      <c r="M2610" t="s">
        <v>55</v>
      </c>
      <c r="N2610" t="s">
        <v>395</v>
      </c>
      <c r="O2610" t="s">
        <v>396</v>
      </c>
      <c r="P2610" s="2">
        <v>60919000</v>
      </c>
      <c r="Q2610" s="2">
        <v>15230000</v>
      </c>
      <c r="R2610" t="str">
        <f>IF(Raw_Data[[#This Row],[persen_dp]]&lt;15%,"Low",IF(Raw_Data[[#This Row],[persen_dp]]&gt;25%,"High","Medium"))</f>
        <v>Medium</v>
      </c>
      <c r="S2610" s="3">
        <v>0.25</v>
      </c>
      <c r="T2610">
        <v>24</v>
      </c>
      <c r="U2610">
        <v>0.14499999999999999</v>
      </c>
      <c r="V2610" s="2">
        <v>2455800</v>
      </c>
      <c r="W2610" s="2">
        <v>58939000</v>
      </c>
      <c r="X2610" t="str">
        <f>IF(OR(Raw_Data[[#This Row],[status_pembayaran]]="Macet",Raw_Data[[#This Row],[status_pembayaran]]="Kurang Lancar"),"Non Performing Loan","Performing")</f>
        <v>Performing</v>
      </c>
      <c r="Y2610" t="s">
        <v>47</v>
      </c>
      <c r="Z2610">
        <v>0</v>
      </c>
      <c r="AA2610">
        <v>0</v>
      </c>
      <c r="AB2610">
        <v>1</v>
      </c>
      <c r="AC2610" t="s">
        <v>66</v>
      </c>
      <c r="AD2610">
        <f>IF(Raw_Data[[#This Row],[rasio]]&lt;0.2,1,IF(Raw_Data[[#This Row],[rasio]]&lt;0.3,2,IF(Raw_Data[[#This Row],[rasio]]&lt;0.4,3,4)))</f>
        <v>4</v>
      </c>
      <c r="AE2610">
        <f>IF(Raw_Data[[#This Row],[kategori_dp]]="High",1,IF(Raw_Data[[#This Row],[kategori_dp]]="Medium",2,3))</f>
        <v>2</v>
      </c>
      <c r="AF2610">
        <f>IF(Raw_Data[[#This Row],[tenor_bulan]]&lt;=24,1,IF(Raw_Data[[#This Row],[tenor_bulan]]&lt;=36,2,IF(Raw_Data[[#This Row],[tenor_bulan]]&lt;=48,3,4)))</f>
        <v>1</v>
      </c>
      <c r="AG2610">
        <f>IF(Raw_Data[[#This Row],[jumlah_kali_telat]]=0,0,IF(Raw_Data[[#This Row],[jumlah_kali_telat]]&lt;=2,2,4))</f>
        <v>0</v>
      </c>
      <c r="AH2610">
        <f>Raw_Data[[#This Row],[Skor_Rasio]]+Raw_Data[[#This Row],[Skor_DP]]+Raw_Data[[#This Row],[Skor_Tenor]]+Raw_Data[[#This Row],[Skor_Telat]]</f>
        <v>7</v>
      </c>
      <c r="AI2610" t="str">
        <f>IF(Raw_Data[[#This Row],[Risk_Score]]&lt;=6,"Low Risk",IF(Raw_Data[[#This Row],[Risk_Score]]&lt;=8,"Medium Risk","High Risk"))</f>
        <v>Medium Risk</v>
      </c>
      <c r="AJ2610">
        <f ca="1">IFERROR(DATEDIF(Raw_Data[[#This Row],[tanggal_pengajuan]],TODAY(),"m"),"N/A")</f>
        <v>8</v>
      </c>
      <c r="AK2610" t="str">
        <f ca="1">IF(ISNUMBER(Raw_Data[[#This Row],[MOB]]),IF(Raw_Data[[#This Row],[MOB]]&lt;6,"0-5 bulan",IF(Raw_Data[[#This Row],[MOB]]&lt;12,"6-11 bulan",IF(Raw_Data[[#This Row],[MOB]]&lt;24,"12-23 bulan","24+ bulan"))),"N/A")</f>
        <v>6-11 bulan</v>
      </c>
    </row>
    <row r="2611" spans="1:37" ht="14.25" customHeight="1" x14ac:dyDescent="0.45">
      <c r="A2611" t="s">
        <v>5901</v>
      </c>
      <c r="B2611" s="64">
        <v>46129</v>
      </c>
      <c r="C2611" s="1" t="str">
        <f t="shared" si="40"/>
        <v>April</v>
      </c>
      <c r="D2611" t="s">
        <v>1457</v>
      </c>
      <c r="E2611" t="s">
        <v>5902</v>
      </c>
      <c r="F2611">
        <v>35</v>
      </c>
      <c r="G2611" t="s">
        <v>40</v>
      </c>
      <c r="H2611" t="s">
        <v>90</v>
      </c>
      <c r="I2611" s="2">
        <v>6121000</v>
      </c>
      <c r="J2611" s="3">
        <f>Raw_Data[[#This Row],[cicilan_per_bulan]]/Raw_Data[[#This Row],[penghasilan_bulanan]]</f>
        <v>0.16211403365463159</v>
      </c>
      <c r="K2611" t="s">
        <v>167</v>
      </c>
      <c r="L2611" t="s">
        <v>110</v>
      </c>
      <c r="M2611" t="s">
        <v>72</v>
      </c>
      <c r="N2611" t="s">
        <v>97</v>
      </c>
      <c r="O2611" t="s">
        <v>57</v>
      </c>
      <c r="P2611" s="2">
        <v>16301000</v>
      </c>
      <c r="Q2611" s="2">
        <v>1630000</v>
      </c>
      <c r="R2611" t="str">
        <f>IF(Raw_Data[[#This Row],[persen_dp]]&lt;15%,"Low",IF(Raw_Data[[#This Row],[persen_dp]]&gt;25%,"High","Medium"))</f>
        <v>Low</v>
      </c>
      <c r="S2611" s="3">
        <v>0.1</v>
      </c>
      <c r="T2611">
        <v>18</v>
      </c>
      <c r="U2611">
        <v>0.14499999999999999</v>
      </c>
      <c r="V2611" s="2">
        <v>992300</v>
      </c>
      <c r="W2611" s="2">
        <v>17862000</v>
      </c>
      <c r="X2611" t="str">
        <f>IF(OR(Raw_Data[[#This Row],[status_pembayaran]]="Macet",Raw_Data[[#This Row],[status_pembayaran]]="Kurang Lancar"),"Non Performing Loan","Performing")</f>
        <v>Performing</v>
      </c>
      <c r="Y2611" t="s">
        <v>269</v>
      </c>
      <c r="Z2611">
        <v>36</v>
      </c>
      <c r="AA2611">
        <v>3</v>
      </c>
      <c r="AB2611">
        <v>2</v>
      </c>
      <c r="AC2611" t="s">
        <v>58</v>
      </c>
      <c r="AD2611">
        <f>IF(Raw_Data[[#This Row],[rasio]]&lt;0.2,1,IF(Raw_Data[[#This Row],[rasio]]&lt;0.3,2,IF(Raw_Data[[#This Row],[rasio]]&lt;0.4,3,4)))</f>
        <v>1</v>
      </c>
      <c r="AE2611">
        <f>IF(Raw_Data[[#This Row],[kategori_dp]]="High",1,IF(Raw_Data[[#This Row],[kategori_dp]]="Medium",2,3))</f>
        <v>3</v>
      </c>
      <c r="AF2611">
        <f>IF(Raw_Data[[#This Row],[tenor_bulan]]&lt;=24,1,IF(Raw_Data[[#This Row],[tenor_bulan]]&lt;=36,2,IF(Raw_Data[[#This Row],[tenor_bulan]]&lt;=48,3,4)))</f>
        <v>1</v>
      </c>
      <c r="AG2611">
        <f>IF(Raw_Data[[#This Row],[jumlah_kali_telat]]=0,0,IF(Raw_Data[[#This Row],[jumlah_kali_telat]]&lt;=2,2,4))</f>
        <v>4</v>
      </c>
      <c r="AH2611">
        <f>Raw_Data[[#This Row],[Skor_Rasio]]+Raw_Data[[#This Row],[Skor_DP]]+Raw_Data[[#This Row],[Skor_Tenor]]+Raw_Data[[#This Row],[Skor_Telat]]</f>
        <v>9</v>
      </c>
      <c r="AI2611" t="str">
        <f>IF(Raw_Data[[#This Row],[Risk_Score]]&lt;=6,"Low Risk",IF(Raw_Data[[#This Row],[Risk_Score]]&lt;=8,"Medium Risk","High Risk"))</f>
        <v>High Risk</v>
      </c>
      <c r="AJ2611">
        <f ca="1">IFERROR(DATEDIF(Raw_Data[[#This Row],[tanggal_pengajuan]],TODAY(),"m"),"N/A")</f>
        <v>6</v>
      </c>
      <c r="AK2611" t="str">
        <f ca="1">IF(ISNUMBER(Raw_Data[[#This Row],[MOB]]),IF(Raw_Data[[#This Row],[MOB]]&lt;6,"0-5 bulan",IF(Raw_Data[[#This Row],[MOB]]&lt;12,"6-11 bulan",IF(Raw_Data[[#This Row],[MOB]]&lt;24,"12-23 bulan","24+ bulan"))),"N/A")</f>
        <v>6-11 bulan</v>
      </c>
    </row>
    <row r="2612" spans="1:37" ht="14.25" customHeight="1" x14ac:dyDescent="0.45">
      <c r="A2612" t="s">
        <v>5903</v>
      </c>
      <c r="B2612" s="64">
        <v>46113</v>
      </c>
      <c r="C2612" s="1" t="str">
        <f t="shared" ref="C2612:C2675" si="41">TEXT(B2612,"mmmm")</f>
        <v>April</v>
      </c>
      <c r="D2612" t="s">
        <v>2096</v>
      </c>
      <c r="E2612" t="s">
        <v>5904</v>
      </c>
      <c r="F2612">
        <v>57</v>
      </c>
      <c r="G2612" t="s">
        <v>40</v>
      </c>
      <c r="H2612" t="s">
        <v>176</v>
      </c>
      <c r="I2612" s="2">
        <v>3818000</v>
      </c>
      <c r="J2612" s="3">
        <f>Raw_Data[[#This Row],[cicilan_per_bulan]]/Raw_Data[[#This Row],[penghasilan_bulanan]]</f>
        <v>0.11369827134625458</v>
      </c>
      <c r="K2612" t="s">
        <v>205</v>
      </c>
      <c r="L2612" t="s">
        <v>110</v>
      </c>
      <c r="M2612" t="s">
        <v>55</v>
      </c>
      <c r="N2612" t="s">
        <v>56</v>
      </c>
      <c r="O2612" t="s">
        <v>57</v>
      </c>
      <c r="P2612" s="2">
        <v>18151000</v>
      </c>
      <c r="Q2612" s="2">
        <v>7260000</v>
      </c>
      <c r="R2612" t="str">
        <f>IF(Raw_Data[[#This Row],[persen_dp]]&lt;15%,"Low",IF(Raw_Data[[#This Row],[persen_dp]]&gt;25%,"High","Medium"))</f>
        <v>High</v>
      </c>
      <c r="S2612" s="3">
        <v>0.4</v>
      </c>
      <c r="T2612">
        <v>36</v>
      </c>
      <c r="U2612">
        <v>0.14499999999999999</v>
      </c>
      <c r="V2612" s="2">
        <v>434100</v>
      </c>
      <c r="W2612" s="2">
        <v>15628000</v>
      </c>
      <c r="X2612" t="str">
        <f>IF(OR(Raw_Data[[#This Row],[status_pembayaran]]="Macet",Raw_Data[[#This Row],[status_pembayaran]]="Kurang Lancar"),"Non Performing Loan","Performing")</f>
        <v>Performing</v>
      </c>
      <c r="Y2612" t="s">
        <v>47</v>
      </c>
      <c r="Z2612">
        <v>0</v>
      </c>
      <c r="AA2612">
        <v>0</v>
      </c>
      <c r="AB2612">
        <v>1</v>
      </c>
      <c r="AC2612" t="s">
        <v>74</v>
      </c>
      <c r="AD2612">
        <f>IF(Raw_Data[[#This Row],[rasio]]&lt;0.2,1,IF(Raw_Data[[#This Row],[rasio]]&lt;0.3,2,IF(Raw_Data[[#This Row],[rasio]]&lt;0.4,3,4)))</f>
        <v>1</v>
      </c>
      <c r="AE2612">
        <f>IF(Raw_Data[[#This Row],[kategori_dp]]="High",1,IF(Raw_Data[[#This Row],[kategori_dp]]="Medium",2,3))</f>
        <v>1</v>
      </c>
      <c r="AF2612">
        <f>IF(Raw_Data[[#This Row],[tenor_bulan]]&lt;=24,1,IF(Raw_Data[[#This Row],[tenor_bulan]]&lt;=36,2,IF(Raw_Data[[#This Row],[tenor_bulan]]&lt;=48,3,4)))</f>
        <v>2</v>
      </c>
      <c r="AG2612">
        <f>IF(Raw_Data[[#This Row],[jumlah_kali_telat]]=0,0,IF(Raw_Data[[#This Row],[jumlah_kali_telat]]&lt;=2,2,4))</f>
        <v>0</v>
      </c>
      <c r="AH2612">
        <f>Raw_Data[[#This Row],[Skor_Rasio]]+Raw_Data[[#This Row],[Skor_DP]]+Raw_Data[[#This Row],[Skor_Tenor]]+Raw_Data[[#This Row],[Skor_Telat]]</f>
        <v>4</v>
      </c>
      <c r="AI2612" t="str">
        <f>IF(Raw_Data[[#This Row],[Risk_Score]]&lt;=6,"Low Risk",IF(Raw_Data[[#This Row],[Risk_Score]]&lt;=8,"Medium Risk","High Risk"))</f>
        <v>Low Risk</v>
      </c>
      <c r="AJ2612">
        <f ca="1">IFERROR(DATEDIF(Raw_Data[[#This Row],[tanggal_pengajuan]],TODAY(),"m"),"N/A")</f>
        <v>6</v>
      </c>
      <c r="AK2612" t="str">
        <f ca="1">IF(ISNUMBER(Raw_Data[[#This Row],[MOB]]),IF(Raw_Data[[#This Row],[MOB]]&lt;6,"0-5 bulan",IF(Raw_Data[[#This Row],[MOB]]&lt;12,"6-11 bulan",IF(Raw_Data[[#This Row],[MOB]]&lt;24,"12-23 bulan","24+ bulan"))),"N/A")</f>
        <v>6-11 bulan</v>
      </c>
    </row>
    <row r="2613" spans="1:37" ht="14.25" customHeight="1" x14ac:dyDescent="0.45">
      <c r="A2613" t="s">
        <v>5905</v>
      </c>
      <c r="B2613" s="64">
        <v>46187</v>
      </c>
      <c r="C2613" s="1" t="str">
        <f t="shared" si="41"/>
        <v>June</v>
      </c>
      <c r="D2613" t="s">
        <v>873</v>
      </c>
      <c r="E2613" t="s">
        <v>5906</v>
      </c>
      <c r="F2613">
        <v>36</v>
      </c>
      <c r="G2613" t="s">
        <v>51</v>
      </c>
      <c r="H2613" t="s">
        <v>41</v>
      </c>
      <c r="I2613" s="2">
        <v>7110000</v>
      </c>
      <c r="J2613" s="3">
        <f>Raw_Data[[#This Row],[cicilan_per_bulan]]/Raw_Data[[#This Row],[penghasilan_bulanan]]</f>
        <v>0.14303797468354432</v>
      </c>
      <c r="K2613" t="s">
        <v>192</v>
      </c>
      <c r="L2613" t="s">
        <v>128</v>
      </c>
      <c r="M2613" t="s">
        <v>44</v>
      </c>
      <c r="N2613" t="s">
        <v>158</v>
      </c>
      <c r="O2613" t="s">
        <v>159</v>
      </c>
      <c r="P2613" s="2">
        <v>31891000</v>
      </c>
      <c r="Q2613" s="2">
        <v>6378000</v>
      </c>
      <c r="R2613" t="str">
        <f>IF(Raw_Data[[#This Row],[persen_dp]]&lt;15%,"Low",IF(Raw_Data[[#This Row],[persen_dp]]&gt;25%,"High","Medium"))</f>
        <v>Medium</v>
      </c>
      <c r="S2613" s="3">
        <v>0.2</v>
      </c>
      <c r="T2613">
        <v>36</v>
      </c>
      <c r="U2613">
        <v>0.14499999999999999</v>
      </c>
      <c r="V2613" s="2">
        <v>1017000</v>
      </c>
      <c r="W2613" s="2">
        <v>36611000</v>
      </c>
      <c r="X2613" t="str">
        <f>IF(OR(Raw_Data[[#This Row],[status_pembayaran]]="Macet",Raw_Data[[#This Row],[status_pembayaran]]="Kurang Lancar"),"Non Performing Loan","Performing")</f>
        <v>Performing</v>
      </c>
      <c r="Y2613" t="s">
        <v>47</v>
      </c>
      <c r="Z2613">
        <v>0</v>
      </c>
      <c r="AA2613">
        <v>0</v>
      </c>
      <c r="AB2613">
        <v>1</v>
      </c>
      <c r="AC2613" t="s">
        <v>74</v>
      </c>
      <c r="AD2613">
        <f>IF(Raw_Data[[#This Row],[rasio]]&lt;0.2,1,IF(Raw_Data[[#This Row],[rasio]]&lt;0.3,2,IF(Raw_Data[[#This Row],[rasio]]&lt;0.4,3,4)))</f>
        <v>1</v>
      </c>
      <c r="AE2613">
        <f>IF(Raw_Data[[#This Row],[kategori_dp]]="High",1,IF(Raw_Data[[#This Row],[kategori_dp]]="Medium",2,3))</f>
        <v>2</v>
      </c>
      <c r="AF2613">
        <f>IF(Raw_Data[[#This Row],[tenor_bulan]]&lt;=24,1,IF(Raw_Data[[#This Row],[tenor_bulan]]&lt;=36,2,IF(Raw_Data[[#This Row],[tenor_bulan]]&lt;=48,3,4)))</f>
        <v>2</v>
      </c>
      <c r="AG2613">
        <f>IF(Raw_Data[[#This Row],[jumlah_kali_telat]]=0,0,IF(Raw_Data[[#This Row],[jumlah_kali_telat]]&lt;=2,2,4))</f>
        <v>0</v>
      </c>
      <c r="AH2613">
        <f>Raw_Data[[#This Row],[Skor_Rasio]]+Raw_Data[[#This Row],[Skor_DP]]+Raw_Data[[#This Row],[Skor_Tenor]]+Raw_Data[[#This Row],[Skor_Telat]]</f>
        <v>5</v>
      </c>
      <c r="AI2613" t="str">
        <f>IF(Raw_Data[[#This Row],[Risk_Score]]&lt;=6,"Low Risk",IF(Raw_Data[[#This Row],[Risk_Score]]&lt;=8,"Medium Risk","High Risk"))</f>
        <v>Low Risk</v>
      </c>
      <c r="AJ2613">
        <f ca="1">IFERROR(DATEDIF(Raw_Data[[#This Row],[tanggal_pengajuan]],TODAY(),"m"),"N/A")</f>
        <v>4</v>
      </c>
      <c r="AK2613" t="str">
        <f ca="1">IF(ISNUMBER(Raw_Data[[#This Row],[MOB]]),IF(Raw_Data[[#This Row],[MOB]]&lt;6,"0-5 bulan",IF(Raw_Data[[#This Row],[MOB]]&lt;12,"6-11 bulan",IF(Raw_Data[[#This Row],[MOB]]&lt;24,"12-23 bulan","24+ bulan"))),"N/A")</f>
        <v>0-5 bulan</v>
      </c>
    </row>
    <row r="2614" spans="1:37" ht="14.25" customHeight="1" x14ac:dyDescent="0.45">
      <c r="A2614" t="s">
        <v>5907</v>
      </c>
      <c r="B2614" s="64">
        <v>46129</v>
      </c>
      <c r="C2614" s="1" t="str">
        <f t="shared" si="41"/>
        <v>April</v>
      </c>
      <c r="D2614" t="s">
        <v>2299</v>
      </c>
      <c r="E2614" t="s">
        <v>5908</v>
      </c>
      <c r="F2614">
        <v>39</v>
      </c>
      <c r="G2614" t="s">
        <v>51</v>
      </c>
      <c r="H2614" t="s">
        <v>152</v>
      </c>
      <c r="I2614" s="2">
        <v>3818000</v>
      </c>
      <c r="J2614" s="3">
        <f>Raw_Data[[#This Row],[cicilan_per_bulan]]/Raw_Data[[#This Row],[penghasilan_bulanan]]</f>
        <v>0.19198533263488737</v>
      </c>
      <c r="K2614" t="s">
        <v>42</v>
      </c>
      <c r="L2614" t="s">
        <v>43</v>
      </c>
      <c r="M2614" t="s">
        <v>55</v>
      </c>
      <c r="N2614" t="s">
        <v>65</v>
      </c>
      <c r="O2614" t="s">
        <v>46</v>
      </c>
      <c r="P2614" s="2">
        <v>28292000</v>
      </c>
      <c r="Q2614" s="2">
        <v>9902000</v>
      </c>
      <c r="R2614" t="str">
        <f>IF(Raw_Data[[#This Row],[persen_dp]]&lt;15%,"Low",IF(Raw_Data[[#This Row],[persen_dp]]&gt;25%,"High","Medium"))</f>
        <v>High</v>
      </c>
      <c r="S2614" s="3">
        <v>0.35</v>
      </c>
      <c r="T2614">
        <v>36</v>
      </c>
      <c r="U2614">
        <v>0.14499999999999999</v>
      </c>
      <c r="V2614" s="2">
        <v>733000</v>
      </c>
      <c r="W2614" s="2">
        <v>26389000</v>
      </c>
      <c r="X2614" t="str">
        <f>IF(OR(Raw_Data[[#This Row],[status_pembayaran]]="Macet",Raw_Data[[#This Row],[status_pembayaran]]="Kurang Lancar"),"Non Performing Loan","Performing")</f>
        <v>Performing</v>
      </c>
      <c r="Y2614" t="s">
        <v>47</v>
      </c>
      <c r="Z2614">
        <v>0</v>
      </c>
      <c r="AA2614">
        <v>0</v>
      </c>
      <c r="AB2614">
        <v>1</v>
      </c>
      <c r="AC2614" t="s">
        <v>58</v>
      </c>
      <c r="AD2614">
        <f>IF(Raw_Data[[#This Row],[rasio]]&lt;0.2,1,IF(Raw_Data[[#This Row],[rasio]]&lt;0.3,2,IF(Raw_Data[[#This Row],[rasio]]&lt;0.4,3,4)))</f>
        <v>1</v>
      </c>
      <c r="AE2614">
        <f>IF(Raw_Data[[#This Row],[kategori_dp]]="High",1,IF(Raw_Data[[#This Row],[kategori_dp]]="Medium",2,3))</f>
        <v>1</v>
      </c>
      <c r="AF2614">
        <f>IF(Raw_Data[[#This Row],[tenor_bulan]]&lt;=24,1,IF(Raw_Data[[#This Row],[tenor_bulan]]&lt;=36,2,IF(Raw_Data[[#This Row],[tenor_bulan]]&lt;=48,3,4)))</f>
        <v>2</v>
      </c>
      <c r="AG2614">
        <f>IF(Raw_Data[[#This Row],[jumlah_kali_telat]]=0,0,IF(Raw_Data[[#This Row],[jumlah_kali_telat]]&lt;=2,2,4))</f>
        <v>0</v>
      </c>
      <c r="AH2614">
        <f>Raw_Data[[#This Row],[Skor_Rasio]]+Raw_Data[[#This Row],[Skor_DP]]+Raw_Data[[#This Row],[Skor_Tenor]]+Raw_Data[[#This Row],[Skor_Telat]]</f>
        <v>4</v>
      </c>
      <c r="AI2614" t="str">
        <f>IF(Raw_Data[[#This Row],[Risk_Score]]&lt;=6,"Low Risk",IF(Raw_Data[[#This Row],[Risk_Score]]&lt;=8,"Medium Risk","High Risk"))</f>
        <v>Low Risk</v>
      </c>
      <c r="AJ2614">
        <f ca="1">IFERROR(DATEDIF(Raw_Data[[#This Row],[tanggal_pengajuan]],TODAY(),"m"),"N/A")</f>
        <v>6</v>
      </c>
      <c r="AK2614" t="str">
        <f ca="1">IF(ISNUMBER(Raw_Data[[#This Row],[MOB]]),IF(Raw_Data[[#This Row],[MOB]]&lt;6,"0-5 bulan",IF(Raw_Data[[#This Row],[MOB]]&lt;12,"6-11 bulan",IF(Raw_Data[[#This Row],[MOB]]&lt;24,"12-23 bulan","24+ bulan"))),"N/A")</f>
        <v>6-11 bulan</v>
      </c>
    </row>
    <row r="2615" spans="1:37" ht="14.25" customHeight="1" x14ac:dyDescent="0.45">
      <c r="A2615" t="s">
        <v>5909</v>
      </c>
      <c r="B2615" s="64">
        <v>46030</v>
      </c>
      <c r="C2615" s="1" t="str">
        <f t="shared" si="41"/>
        <v>January</v>
      </c>
      <c r="D2615" t="s">
        <v>3184</v>
      </c>
      <c r="E2615" t="s">
        <v>5910</v>
      </c>
      <c r="F2615">
        <v>37</v>
      </c>
      <c r="G2615" t="s">
        <v>51</v>
      </c>
      <c r="H2615" t="s">
        <v>152</v>
      </c>
      <c r="I2615" s="2">
        <v>3118000</v>
      </c>
      <c r="J2615" s="3">
        <f>Raw_Data[[#This Row],[cicilan_per_bulan]]/Raw_Data[[#This Row],[penghasilan_bulanan]]</f>
        <v>0.20243745991019885</v>
      </c>
      <c r="K2615" t="s">
        <v>167</v>
      </c>
      <c r="L2615" t="s">
        <v>110</v>
      </c>
      <c r="M2615" t="s">
        <v>44</v>
      </c>
      <c r="N2615" t="s">
        <v>83</v>
      </c>
      <c r="O2615" t="s">
        <v>57</v>
      </c>
      <c r="P2615" s="2">
        <v>18630000</v>
      </c>
      <c r="Q2615" s="2">
        <v>2794000</v>
      </c>
      <c r="R2615" t="str">
        <f>IF(Raw_Data[[#This Row],[persen_dp]]&lt;15%,"Low",IF(Raw_Data[[#This Row],[persen_dp]]&gt;25%,"High","Medium"))</f>
        <v>Medium</v>
      </c>
      <c r="S2615" s="3">
        <v>0.15</v>
      </c>
      <c r="T2615">
        <v>36</v>
      </c>
      <c r="U2615">
        <v>0.14499999999999999</v>
      </c>
      <c r="V2615" s="2">
        <v>631200</v>
      </c>
      <c r="W2615" s="2">
        <v>22724000</v>
      </c>
      <c r="X2615" t="str">
        <f>IF(OR(Raw_Data[[#This Row],[status_pembayaran]]="Macet",Raw_Data[[#This Row],[status_pembayaran]]="Kurang Lancar"),"Non Performing Loan","Performing")</f>
        <v>Performing</v>
      </c>
      <c r="Y2615" t="s">
        <v>47</v>
      </c>
      <c r="Z2615">
        <v>0</v>
      </c>
      <c r="AA2615">
        <v>0</v>
      </c>
      <c r="AB2615">
        <v>1</v>
      </c>
      <c r="AC2615" t="s">
        <v>74</v>
      </c>
      <c r="AD2615">
        <f>IF(Raw_Data[[#This Row],[rasio]]&lt;0.2,1,IF(Raw_Data[[#This Row],[rasio]]&lt;0.3,2,IF(Raw_Data[[#This Row],[rasio]]&lt;0.4,3,4)))</f>
        <v>2</v>
      </c>
      <c r="AE2615">
        <f>IF(Raw_Data[[#This Row],[kategori_dp]]="High",1,IF(Raw_Data[[#This Row],[kategori_dp]]="Medium",2,3))</f>
        <v>2</v>
      </c>
      <c r="AF2615">
        <f>IF(Raw_Data[[#This Row],[tenor_bulan]]&lt;=24,1,IF(Raw_Data[[#This Row],[tenor_bulan]]&lt;=36,2,IF(Raw_Data[[#This Row],[tenor_bulan]]&lt;=48,3,4)))</f>
        <v>2</v>
      </c>
      <c r="AG2615">
        <f>IF(Raw_Data[[#This Row],[jumlah_kali_telat]]=0,0,IF(Raw_Data[[#This Row],[jumlah_kali_telat]]&lt;=2,2,4))</f>
        <v>0</v>
      </c>
      <c r="AH2615">
        <f>Raw_Data[[#This Row],[Skor_Rasio]]+Raw_Data[[#This Row],[Skor_DP]]+Raw_Data[[#This Row],[Skor_Tenor]]+Raw_Data[[#This Row],[Skor_Telat]]</f>
        <v>6</v>
      </c>
      <c r="AI2615" t="str">
        <f>IF(Raw_Data[[#This Row],[Risk_Score]]&lt;=6,"Low Risk",IF(Raw_Data[[#This Row],[Risk_Score]]&lt;=8,"Medium Risk","High Risk"))</f>
        <v>Low Risk</v>
      </c>
      <c r="AJ2615">
        <f ca="1">IFERROR(DATEDIF(Raw_Data[[#This Row],[tanggal_pengajuan]],TODAY(),"m"),"N/A")</f>
        <v>9</v>
      </c>
      <c r="AK2615" t="str">
        <f ca="1">IF(ISNUMBER(Raw_Data[[#This Row],[MOB]]),IF(Raw_Data[[#This Row],[MOB]]&lt;6,"0-5 bulan",IF(Raw_Data[[#This Row],[MOB]]&lt;12,"6-11 bulan",IF(Raw_Data[[#This Row],[MOB]]&lt;24,"12-23 bulan","24+ bulan"))),"N/A")</f>
        <v>6-11 bulan</v>
      </c>
    </row>
    <row r="2616" spans="1:37" ht="14.25" customHeight="1" x14ac:dyDescent="0.45">
      <c r="A2616" t="s">
        <v>5911</v>
      </c>
      <c r="B2616" s="64">
        <v>46029</v>
      </c>
      <c r="C2616" s="1" t="str">
        <f t="shared" si="41"/>
        <v>January</v>
      </c>
      <c r="D2616" t="s">
        <v>1837</v>
      </c>
      <c r="E2616" t="s">
        <v>5912</v>
      </c>
      <c r="F2616">
        <v>47</v>
      </c>
      <c r="G2616" t="s">
        <v>51</v>
      </c>
      <c r="H2616" t="s">
        <v>152</v>
      </c>
      <c r="I2616" s="2">
        <v>2794000</v>
      </c>
      <c r="J2616" s="3">
        <f>Raw_Data[[#This Row],[cicilan_per_bulan]]/Raw_Data[[#This Row],[penghasilan_bulanan]]</f>
        <v>0.62938439513242661</v>
      </c>
      <c r="K2616" t="s">
        <v>53</v>
      </c>
      <c r="L2616" t="s">
        <v>54</v>
      </c>
      <c r="M2616" t="s">
        <v>44</v>
      </c>
      <c r="N2616" t="s">
        <v>129</v>
      </c>
      <c r="O2616" t="s">
        <v>130</v>
      </c>
      <c r="P2616" s="2">
        <v>23038000</v>
      </c>
      <c r="Q2616" s="2">
        <v>4608000</v>
      </c>
      <c r="R2616" t="str">
        <f>IF(Raw_Data[[#This Row],[persen_dp]]&lt;15%,"Low",IF(Raw_Data[[#This Row],[persen_dp]]&gt;25%,"High","Medium"))</f>
        <v>Medium</v>
      </c>
      <c r="S2616" s="3">
        <v>0.2</v>
      </c>
      <c r="T2616">
        <v>12</v>
      </c>
      <c r="U2616">
        <v>0.14499999999999999</v>
      </c>
      <c r="V2616" s="2">
        <v>1758500</v>
      </c>
      <c r="W2616" s="2">
        <v>21102000</v>
      </c>
      <c r="X2616" t="str">
        <f>IF(OR(Raw_Data[[#This Row],[status_pembayaran]]="Macet",Raw_Data[[#This Row],[status_pembayaran]]="Kurang Lancar"),"Non Performing Loan","Performing")</f>
        <v>Performing</v>
      </c>
      <c r="Y2616" t="s">
        <v>47</v>
      </c>
      <c r="Z2616">
        <v>0</v>
      </c>
      <c r="AA2616">
        <v>0</v>
      </c>
      <c r="AB2616">
        <v>1</v>
      </c>
      <c r="AC2616" t="s">
        <v>58</v>
      </c>
      <c r="AD2616">
        <f>IF(Raw_Data[[#This Row],[rasio]]&lt;0.2,1,IF(Raw_Data[[#This Row],[rasio]]&lt;0.3,2,IF(Raw_Data[[#This Row],[rasio]]&lt;0.4,3,4)))</f>
        <v>4</v>
      </c>
      <c r="AE2616">
        <f>IF(Raw_Data[[#This Row],[kategori_dp]]="High",1,IF(Raw_Data[[#This Row],[kategori_dp]]="Medium",2,3))</f>
        <v>2</v>
      </c>
      <c r="AF2616">
        <f>IF(Raw_Data[[#This Row],[tenor_bulan]]&lt;=24,1,IF(Raw_Data[[#This Row],[tenor_bulan]]&lt;=36,2,IF(Raw_Data[[#This Row],[tenor_bulan]]&lt;=48,3,4)))</f>
        <v>1</v>
      </c>
      <c r="AG2616">
        <f>IF(Raw_Data[[#This Row],[jumlah_kali_telat]]=0,0,IF(Raw_Data[[#This Row],[jumlah_kali_telat]]&lt;=2,2,4))</f>
        <v>0</v>
      </c>
      <c r="AH2616">
        <f>Raw_Data[[#This Row],[Skor_Rasio]]+Raw_Data[[#This Row],[Skor_DP]]+Raw_Data[[#This Row],[Skor_Tenor]]+Raw_Data[[#This Row],[Skor_Telat]]</f>
        <v>7</v>
      </c>
      <c r="AI2616" t="str">
        <f>IF(Raw_Data[[#This Row],[Risk_Score]]&lt;=6,"Low Risk",IF(Raw_Data[[#This Row],[Risk_Score]]&lt;=8,"Medium Risk","High Risk"))</f>
        <v>Medium Risk</v>
      </c>
      <c r="AJ2616">
        <f ca="1">IFERROR(DATEDIF(Raw_Data[[#This Row],[tanggal_pengajuan]],TODAY(),"m"),"N/A")</f>
        <v>9</v>
      </c>
      <c r="AK2616" t="str">
        <f ca="1">IF(ISNUMBER(Raw_Data[[#This Row],[MOB]]),IF(Raw_Data[[#This Row],[MOB]]&lt;6,"0-5 bulan",IF(Raw_Data[[#This Row],[MOB]]&lt;12,"6-11 bulan",IF(Raw_Data[[#This Row],[MOB]]&lt;24,"12-23 bulan","24+ bulan"))),"N/A")</f>
        <v>6-11 bulan</v>
      </c>
    </row>
    <row r="2617" spans="1:37" ht="14.25" customHeight="1" x14ac:dyDescent="0.45">
      <c r="A2617" t="s">
        <v>5913</v>
      </c>
      <c r="B2617" s="64">
        <v>46138</v>
      </c>
      <c r="C2617" s="1" t="str">
        <f t="shared" si="41"/>
        <v>April</v>
      </c>
      <c r="D2617" t="s">
        <v>1400</v>
      </c>
      <c r="E2617" t="s">
        <v>5914</v>
      </c>
      <c r="F2617">
        <v>27</v>
      </c>
      <c r="G2617" t="s">
        <v>51</v>
      </c>
      <c r="H2617" t="s">
        <v>176</v>
      </c>
      <c r="I2617" s="2">
        <v>4080000</v>
      </c>
      <c r="J2617" s="3">
        <f>Raw_Data[[#This Row],[cicilan_per_bulan]]/Raw_Data[[#This Row],[penghasilan_bulanan]]</f>
        <v>0.18365196078431373</v>
      </c>
      <c r="K2617" t="s">
        <v>167</v>
      </c>
      <c r="L2617" t="s">
        <v>110</v>
      </c>
      <c r="M2617" t="s">
        <v>44</v>
      </c>
      <c r="N2617" t="s">
        <v>158</v>
      </c>
      <c r="O2617" t="s">
        <v>159</v>
      </c>
      <c r="P2617" s="2">
        <v>30349000</v>
      </c>
      <c r="Q2617" s="2">
        <v>7587000</v>
      </c>
      <c r="R2617" t="str">
        <f>IF(Raw_Data[[#This Row],[persen_dp]]&lt;15%,"Low",IF(Raw_Data[[#This Row],[persen_dp]]&gt;25%,"High","Medium"))</f>
        <v>Medium</v>
      </c>
      <c r="S2617" s="3">
        <v>0.25</v>
      </c>
      <c r="T2617">
        <v>48</v>
      </c>
      <c r="U2617">
        <v>0.14499999999999999</v>
      </c>
      <c r="V2617" s="2">
        <v>749300</v>
      </c>
      <c r="W2617" s="2">
        <v>35964000</v>
      </c>
      <c r="X2617" t="str">
        <f>IF(OR(Raw_Data[[#This Row],[status_pembayaran]]="Macet",Raw_Data[[#This Row],[status_pembayaran]]="Kurang Lancar"),"Non Performing Loan","Performing")</f>
        <v>Performing</v>
      </c>
      <c r="Y2617" t="s">
        <v>47</v>
      </c>
      <c r="Z2617">
        <v>0</v>
      </c>
      <c r="AA2617">
        <v>0</v>
      </c>
      <c r="AB2617">
        <v>1</v>
      </c>
      <c r="AD2617">
        <f>IF(Raw_Data[[#This Row],[rasio]]&lt;0.2,1,IF(Raw_Data[[#This Row],[rasio]]&lt;0.3,2,IF(Raw_Data[[#This Row],[rasio]]&lt;0.4,3,4)))</f>
        <v>1</v>
      </c>
      <c r="AE2617">
        <f>IF(Raw_Data[[#This Row],[kategori_dp]]="High",1,IF(Raw_Data[[#This Row],[kategori_dp]]="Medium",2,3))</f>
        <v>2</v>
      </c>
      <c r="AF2617">
        <f>IF(Raw_Data[[#This Row],[tenor_bulan]]&lt;=24,1,IF(Raw_Data[[#This Row],[tenor_bulan]]&lt;=36,2,IF(Raw_Data[[#This Row],[tenor_bulan]]&lt;=48,3,4)))</f>
        <v>3</v>
      </c>
      <c r="AG2617">
        <f>IF(Raw_Data[[#This Row],[jumlah_kali_telat]]=0,0,IF(Raw_Data[[#This Row],[jumlah_kali_telat]]&lt;=2,2,4))</f>
        <v>0</v>
      </c>
      <c r="AH2617">
        <f>Raw_Data[[#This Row],[Skor_Rasio]]+Raw_Data[[#This Row],[Skor_DP]]+Raw_Data[[#This Row],[Skor_Tenor]]+Raw_Data[[#This Row],[Skor_Telat]]</f>
        <v>6</v>
      </c>
      <c r="AI2617" t="str">
        <f>IF(Raw_Data[[#This Row],[Risk_Score]]&lt;=6,"Low Risk",IF(Raw_Data[[#This Row],[Risk_Score]]&lt;=8,"Medium Risk","High Risk"))</f>
        <v>Low Risk</v>
      </c>
      <c r="AJ2617">
        <f ca="1">IFERROR(DATEDIF(Raw_Data[[#This Row],[tanggal_pengajuan]],TODAY(),"m"),"N/A")</f>
        <v>5</v>
      </c>
      <c r="AK2617" t="str">
        <f ca="1">IF(ISNUMBER(Raw_Data[[#This Row],[MOB]]),IF(Raw_Data[[#This Row],[MOB]]&lt;6,"0-5 bulan",IF(Raw_Data[[#This Row],[MOB]]&lt;12,"6-11 bulan",IF(Raw_Data[[#This Row],[MOB]]&lt;24,"12-23 bulan","24+ bulan"))),"N/A")</f>
        <v>0-5 bulan</v>
      </c>
    </row>
    <row r="2618" spans="1:37" ht="14.25" customHeight="1" x14ac:dyDescent="0.45">
      <c r="A2618" t="s">
        <v>5915</v>
      </c>
      <c r="B2618" s="64">
        <v>46267</v>
      </c>
      <c r="C2618" s="1" t="str">
        <f t="shared" si="41"/>
        <v>September</v>
      </c>
      <c r="D2618" t="s">
        <v>970</v>
      </c>
      <c r="E2618" t="s">
        <v>5916</v>
      </c>
      <c r="F2618">
        <v>49</v>
      </c>
      <c r="G2618" t="s">
        <v>40</v>
      </c>
      <c r="H2618" t="s">
        <v>152</v>
      </c>
      <c r="I2618" s="2">
        <v>3426000</v>
      </c>
      <c r="J2618" s="3">
        <f>Raw_Data[[#This Row],[cicilan_per_bulan]]/Raw_Data[[#This Row],[penghasilan_bulanan]]</f>
        <v>0.16109165207238763</v>
      </c>
      <c r="K2618" t="s">
        <v>63</v>
      </c>
      <c r="L2618" t="s">
        <v>64</v>
      </c>
      <c r="M2618" t="s">
        <v>44</v>
      </c>
      <c r="N2618" t="s">
        <v>273</v>
      </c>
      <c r="O2618" t="s">
        <v>274</v>
      </c>
      <c r="P2618" s="2">
        <v>18629000</v>
      </c>
      <c r="Q2618" s="2">
        <v>1863000</v>
      </c>
      <c r="R2618" t="str">
        <f>IF(Raw_Data[[#This Row],[persen_dp]]&lt;15%,"Low",IF(Raw_Data[[#This Row],[persen_dp]]&gt;25%,"High","Medium"))</f>
        <v>Low</v>
      </c>
      <c r="S2618" s="3">
        <v>0.1</v>
      </c>
      <c r="T2618">
        <v>48</v>
      </c>
      <c r="U2618">
        <v>0.14499999999999999</v>
      </c>
      <c r="V2618" s="2">
        <v>551900</v>
      </c>
      <c r="W2618" s="2">
        <v>26490000</v>
      </c>
      <c r="X2618" t="str">
        <f>IF(OR(Raw_Data[[#This Row],[status_pembayaran]]="Macet",Raw_Data[[#This Row],[status_pembayaran]]="Kurang Lancar"),"Non Performing Loan","Performing")</f>
        <v>Performing</v>
      </c>
      <c r="Y2618" t="s">
        <v>47</v>
      </c>
      <c r="Z2618">
        <v>0</v>
      </c>
      <c r="AA2618">
        <v>0</v>
      </c>
      <c r="AB2618">
        <v>1</v>
      </c>
      <c r="AC2618" t="s">
        <v>66</v>
      </c>
      <c r="AD2618">
        <f>IF(Raw_Data[[#This Row],[rasio]]&lt;0.2,1,IF(Raw_Data[[#This Row],[rasio]]&lt;0.3,2,IF(Raw_Data[[#This Row],[rasio]]&lt;0.4,3,4)))</f>
        <v>1</v>
      </c>
      <c r="AE2618">
        <f>IF(Raw_Data[[#This Row],[kategori_dp]]="High",1,IF(Raw_Data[[#This Row],[kategori_dp]]="Medium",2,3))</f>
        <v>3</v>
      </c>
      <c r="AF2618">
        <f>IF(Raw_Data[[#This Row],[tenor_bulan]]&lt;=24,1,IF(Raw_Data[[#This Row],[tenor_bulan]]&lt;=36,2,IF(Raw_Data[[#This Row],[tenor_bulan]]&lt;=48,3,4)))</f>
        <v>3</v>
      </c>
      <c r="AG2618">
        <f>IF(Raw_Data[[#This Row],[jumlah_kali_telat]]=0,0,IF(Raw_Data[[#This Row],[jumlah_kali_telat]]&lt;=2,2,4))</f>
        <v>0</v>
      </c>
      <c r="AH2618">
        <f>Raw_Data[[#This Row],[Skor_Rasio]]+Raw_Data[[#This Row],[Skor_DP]]+Raw_Data[[#This Row],[Skor_Tenor]]+Raw_Data[[#This Row],[Skor_Telat]]</f>
        <v>7</v>
      </c>
      <c r="AI2618" t="str">
        <f>IF(Raw_Data[[#This Row],[Risk_Score]]&lt;=6,"Low Risk",IF(Raw_Data[[#This Row],[Risk_Score]]&lt;=8,"Medium Risk","High Risk"))</f>
        <v>Medium Risk</v>
      </c>
      <c r="AJ2618">
        <f ca="1">IFERROR(DATEDIF(Raw_Data[[#This Row],[tanggal_pengajuan]],TODAY(),"m"),"N/A")</f>
        <v>1</v>
      </c>
      <c r="AK2618" t="str">
        <f ca="1">IF(ISNUMBER(Raw_Data[[#This Row],[MOB]]),IF(Raw_Data[[#This Row],[MOB]]&lt;6,"0-5 bulan",IF(Raw_Data[[#This Row],[MOB]]&lt;12,"6-11 bulan",IF(Raw_Data[[#This Row],[MOB]]&lt;24,"12-23 bulan","24+ bulan"))),"N/A")</f>
        <v>0-5 bulan</v>
      </c>
    </row>
    <row r="2619" spans="1:37" ht="14.25" customHeight="1" x14ac:dyDescent="0.45">
      <c r="A2619" t="s">
        <v>5917</v>
      </c>
      <c r="B2619" s="64">
        <v>46080</v>
      </c>
      <c r="C2619" s="1" t="str">
        <f t="shared" si="41"/>
        <v>February</v>
      </c>
      <c r="D2619" t="s">
        <v>3061</v>
      </c>
      <c r="E2619" t="s">
        <v>5918</v>
      </c>
      <c r="F2619">
        <v>55</v>
      </c>
      <c r="G2619" t="s">
        <v>51</v>
      </c>
      <c r="H2619" t="s">
        <v>176</v>
      </c>
      <c r="I2619" s="2">
        <v>5726000</v>
      </c>
      <c r="J2619" s="3">
        <f>Raw_Data[[#This Row],[cicilan_per_bulan]]/Raw_Data[[#This Row],[penghasilan_bulanan]]</f>
        <v>0.11730702060775411</v>
      </c>
      <c r="K2619" t="s">
        <v>70</v>
      </c>
      <c r="L2619" t="s">
        <v>71</v>
      </c>
      <c r="M2619" t="s">
        <v>44</v>
      </c>
      <c r="N2619" t="s">
        <v>45</v>
      </c>
      <c r="O2619" t="s">
        <v>46</v>
      </c>
      <c r="P2619" s="2">
        <v>24072000</v>
      </c>
      <c r="Q2619" s="2">
        <v>7222000</v>
      </c>
      <c r="R2619" t="str">
        <f>IF(Raw_Data[[#This Row],[persen_dp]]&lt;15%,"Low",IF(Raw_Data[[#This Row],[persen_dp]]&gt;25%,"High","Medium"))</f>
        <v>High</v>
      </c>
      <c r="S2619" s="3">
        <v>0.3</v>
      </c>
      <c r="T2619">
        <v>36</v>
      </c>
      <c r="U2619">
        <v>0.14499999999999999</v>
      </c>
      <c r="V2619" s="2">
        <v>671700</v>
      </c>
      <c r="W2619" s="2">
        <v>24180000</v>
      </c>
      <c r="X2619" t="str">
        <f>IF(OR(Raw_Data[[#This Row],[status_pembayaran]]="Macet",Raw_Data[[#This Row],[status_pembayaran]]="Kurang Lancar"),"Non Performing Loan","Performing")</f>
        <v>Performing</v>
      </c>
      <c r="Y2619" t="s">
        <v>47</v>
      </c>
      <c r="Z2619">
        <v>0</v>
      </c>
      <c r="AA2619">
        <v>0</v>
      </c>
      <c r="AB2619">
        <v>1</v>
      </c>
      <c r="AC2619" t="s">
        <v>58</v>
      </c>
      <c r="AD2619">
        <f>IF(Raw_Data[[#This Row],[rasio]]&lt;0.2,1,IF(Raw_Data[[#This Row],[rasio]]&lt;0.3,2,IF(Raw_Data[[#This Row],[rasio]]&lt;0.4,3,4)))</f>
        <v>1</v>
      </c>
      <c r="AE2619">
        <f>IF(Raw_Data[[#This Row],[kategori_dp]]="High",1,IF(Raw_Data[[#This Row],[kategori_dp]]="Medium",2,3))</f>
        <v>1</v>
      </c>
      <c r="AF2619">
        <f>IF(Raw_Data[[#This Row],[tenor_bulan]]&lt;=24,1,IF(Raw_Data[[#This Row],[tenor_bulan]]&lt;=36,2,IF(Raw_Data[[#This Row],[tenor_bulan]]&lt;=48,3,4)))</f>
        <v>2</v>
      </c>
      <c r="AG2619">
        <f>IF(Raw_Data[[#This Row],[jumlah_kali_telat]]=0,0,IF(Raw_Data[[#This Row],[jumlah_kali_telat]]&lt;=2,2,4))</f>
        <v>0</v>
      </c>
      <c r="AH2619">
        <f>Raw_Data[[#This Row],[Skor_Rasio]]+Raw_Data[[#This Row],[Skor_DP]]+Raw_Data[[#This Row],[Skor_Tenor]]+Raw_Data[[#This Row],[Skor_Telat]]</f>
        <v>4</v>
      </c>
      <c r="AI2619" t="str">
        <f>IF(Raw_Data[[#This Row],[Risk_Score]]&lt;=6,"Low Risk",IF(Raw_Data[[#This Row],[Risk_Score]]&lt;=8,"Medium Risk","High Risk"))</f>
        <v>Low Risk</v>
      </c>
      <c r="AJ2619">
        <f ca="1">IFERROR(DATEDIF(Raw_Data[[#This Row],[tanggal_pengajuan]],TODAY(),"m"),"N/A")</f>
        <v>7</v>
      </c>
      <c r="AK2619" t="str">
        <f ca="1">IF(ISNUMBER(Raw_Data[[#This Row],[MOB]]),IF(Raw_Data[[#This Row],[MOB]]&lt;6,"0-5 bulan",IF(Raw_Data[[#This Row],[MOB]]&lt;12,"6-11 bulan",IF(Raw_Data[[#This Row],[MOB]]&lt;24,"12-23 bulan","24+ bulan"))),"N/A")</f>
        <v>6-11 bulan</v>
      </c>
    </row>
    <row r="2620" spans="1:37" ht="14.25" customHeight="1" x14ac:dyDescent="0.45">
      <c r="A2620" t="s">
        <v>5919</v>
      </c>
      <c r="B2620" s="64">
        <v>46083</v>
      </c>
      <c r="C2620" s="1" t="str">
        <f t="shared" si="41"/>
        <v>March</v>
      </c>
      <c r="D2620" t="s">
        <v>338</v>
      </c>
      <c r="E2620" t="s">
        <v>5920</v>
      </c>
      <c r="F2620">
        <v>54</v>
      </c>
      <c r="G2620" t="s">
        <v>40</v>
      </c>
      <c r="H2620" t="s">
        <v>52</v>
      </c>
      <c r="I2620" s="2">
        <v>6948000</v>
      </c>
      <c r="J2620" s="3">
        <f>Raw_Data[[#This Row],[cicilan_per_bulan]]/Raw_Data[[#This Row],[penghasilan_bulanan]]</f>
        <v>0.22841105354058722</v>
      </c>
      <c r="K2620" t="s">
        <v>70</v>
      </c>
      <c r="L2620" t="s">
        <v>71</v>
      </c>
      <c r="M2620" t="s">
        <v>44</v>
      </c>
      <c r="N2620" t="s">
        <v>273</v>
      </c>
      <c r="O2620" t="s">
        <v>274</v>
      </c>
      <c r="P2620" s="2">
        <v>18481000</v>
      </c>
      <c r="Q2620" s="2">
        <v>1848000</v>
      </c>
      <c r="R2620" t="str">
        <f>IF(Raw_Data[[#This Row],[persen_dp]]&lt;15%,"Low",IF(Raw_Data[[#This Row],[persen_dp]]&gt;25%,"High","Medium"))</f>
        <v>Low</v>
      </c>
      <c r="S2620" s="3">
        <v>0.1</v>
      </c>
      <c r="T2620">
        <v>12</v>
      </c>
      <c r="U2620">
        <v>0.14499999999999999</v>
      </c>
      <c r="V2620" s="2">
        <v>1587000</v>
      </c>
      <c r="W2620" s="2">
        <v>19045000</v>
      </c>
      <c r="X2620" t="str">
        <f>IF(OR(Raw_Data[[#This Row],[status_pembayaran]]="Macet",Raw_Data[[#This Row],[status_pembayaran]]="Kurang Lancar"),"Non Performing Loan","Performing")</f>
        <v>Performing</v>
      </c>
      <c r="Y2620" t="s">
        <v>47</v>
      </c>
      <c r="Z2620">
        <v>0</v>
      </c>
      <c r="AA2620">
        <v>0</v>
      </c>
      <c r="AB2620">
        <v>1</v>
      </c>
      <c r="AC2620" t="s">
        <v>58</v>
      </c>
      <c r="AD2620">
        <f>IF(Raw_Data[[#This Row],[rasio]]&lt;0.2,1,IF(Raw_Data[[#This Row],[rasio]]&lt;0.3,2,IF(Raw_Data[[#This Row],[rasio]]&lt;0.4,3,4)))</f>
        <v>2</v>
      </c>
      <c r="AE2620">
        <f>IF(Raw_Data[[#This Row],[kategori_dp]]="High",1,IF(Raw_Data[[#This Row],[kategori_dp]]="Medium",2,3))</f>
        <v>3</v>
      </c>
      <c r="AF2620">
        <f>IF(Raw_Data[[#This Row],[tenor_bulan]]&lt;=24,1,IF(Raw_Data[[#This Row],[tenor_bulan]]&lt;=36,2,IF(Raw_Data[[#This Row],[tenor_bulan]]&lt;=48,3,4)))</f>
        <v>1</v>
      </c>
      <c r="AG2620">
        <f>IF(Raw_Data[[#This Row],[jumlah_kali_telat]]=0,0,IF(Raw_Data[[#This Row],[jumlah_kali_telat]]&lt;=2,2,4))</f>
        <v>0</v>
      </c>
      <c r="AH2620">
        <f>Raw_Data[[#This Row],[Skor_Rasio]]+Raw_Data[[#This Row],[Skor_DP]]+Raw_Data[[#This Row],[Skor_Tenor]]+Raw_Data[[#This Row],[Skor_Telat]]</f>
        <v>6</v>
      </c>
      <c r="AI2620" t="str">
        <f>IF(Raw_Data[[#This Row],[Risk_Score]]&lt;=6,"Low Risk",IF(Raw_Data[[#This Row],[Risk_Score]]&lt;=8,"Medium Risk","High Risk"))</f>
        <v>Low Risk</v>
      </c>
      <c r="AJ2620">
        <f ca="1">IFERROR(DATEDIF(Raw_Data[[#This Row],[tanggal_pengajuan]],TODAY(),"m"),"N/A")</f>
        <v>7</v>
      </c>
      <c r="AK2620" t="str">
        <f ca="1">IF(ISNUMBER(Raw_Data[[#This Row],[MOB]]),IF(Raw_Data[[#This Row],[MOB]]&lt;6,"0-5 bulan",IF(Raw_Data[[#This Row],[MOB]]&lt;12,"6-11 bulan",IF(Raw_Data[[#This Row],[MOB]]&lt;24,"12-23 bulan","24+ bulan"))),"N/A")</f>
        <v>6-11 bulan</v>
      </c>
    </row>
    <row r="2621" spans="1:37" ht="14.25" customHeight="1" x14ac:dyDescent="0.45">
      <c r="A2621" t="s">
        <v>5921</v>
      </c>
      <c r="B2621" s="64">
        <v>46059</v>
      </c>
      <c r="C2621" s="1" t="str">
        <f t="shared" si="41"/>
        <v>February</v>
      </c>
      <c r="D2621" t="s">
        <v>1442</v>
      </c>
      <c r="E2621" t="s">
        <v>5922</v>
      </c>
      <c r="F2621">
        <v>43</v>
      </c>
      <c r="G2621" t="s">
        <v>51</v>
      </c>
      <c r="H2621" t="s">
        <v>108</v>
      </c>
      <c r="I2621" s="2">
        <v>6933000</v>
      </c>
      <c r="J2621" s="3">
        <f>Raw_Data[[#This Row],[cicilan_per_bulan]]/Raw_Data[[#This Row],[penghasilan_bulanan]]</f>
        <v>0.17771527477282562</v>
      </c>
      <c r="K2621" t="s">
        <v>114</v>
      </c>
      <c r="L2621" t="s">
        <v>115</v>
      </c>
      <c r="M2621" t="s">
        <v>290</v>
      </c>
      <c r="N2621" t="s">
        <v>291</v>
      </c>
      <c r="O2621" t="s">
        <v>292</v>
      </c>
      <c r="P2621" s="2">
        <v>36363000</v>
      </c>
      <c r="Q2621" s="2">
        <v>5454000</v>
      </c>
      <c r="R2621" t="str">
        <f>IF(Raw_Data[[#This Row],[persen_dp]]&lt;15%,"Low",IF(Raw_Data[[#This Row],[persen_dp]]&gt;25%,"High","Medium"))</f>
        <v>Medium</v>
      </c>
      <c r="S2621" s="3">
        <v>0.15</v>
      </c>
      <c r="T2621">
        <v>36</v>
      </c>
      <c r="U2621">
        <v>0.14499999999999999</v>
      </c>
      <c r="V2621" s="2">
        <v>1232100</v>
      </c>
      <c r="W2621" s="2">
        <v>44354000</v>
      </c>
      <c r="X2621" t="str">
        <f>IF(OR(Raw_Data[[#This Row],[status_pembayaran]]="Macet",Raw_Data[[#This Row],[status_pembayaran]]="Kurang Lancar"),"Non Performing Loan","Performing")</f>
        <v>Performing</v>
      </c>
      <c r="Y2621" t="s">
        <v>47</v>
      </c>
      <c r="Z2621">
        <v>0</v>
      </c>
      <c r="AA2621">
        <v>0</v>
      </c>
      <c r="AB2621">
        <v>1</v>
      </c>
      <c r="AC2621" t="s">
        <v>74</v>
      </c>
      <c r="AD2621">
        <f>IF(Raw_Data[[#This Row],[rasio]]&lt;0.2,1,IF(Raw_Data[[#This Row],[rasio]]&lt;0.3,2,IF(Raw_Data[[#This Row],[rasio]]&lt;0.4,3,4)))</f>
        <v>1</v>
      </c>
      <c r="AE2621">
        <f>IF(Raw_Data[[#This Row],[kategori_dp]]="High",1,IF(Raw_Data[[#This Row],[kategori_dp]]="Medium",2,3))</f>
        <v>2</v>
      </c>
      <c r="AF2621">
        <f>IF(Raw_Data[[#This Row],[tenor_bulan]]&lt;=24,1,IF(Raw_Data[[#This Row],[tenor_bulan]]&lt;=36,2,IF(Raw_Data[[#This Row],[tenor_bulan]]&lt;=48,3,4)))</f>
        <v>2</v>
      </c>
      <c r="AG2621">
        <f>IF(Raw_Data[[#This Row],[jumlah_kali_telat]]=0,0,IF(Raw_Data[[#This Row],[jumlah_kali_telat]]&lt;=2,2,4))</f>
        <v>0</v>
      </c>
      <c r="AH2621">
        <f>Raw_Data[[#This Row],[Skor_Rasio]]+Raw_Data[[#This Row],[Skor_DP]]+Raw_Data[[#This Row],[Skor_Tenor]]+Raw_Data[[#This Row],[Skor_Telat]]</f>
        <v>5</v>
      </c>
      <c r="AI2621" t="str">
        <f>IF(Raw_Data[[#This Row],[Risk_Score]]&lt;=6,"Low Risk",IF(Raw_Data[[#This Row],[Risk_Score]]&lt;=8,"Medium Risk","High Risk"))</f>
        <v>Low Risk</v>
      </c>
      <c r="AJ2621">
        <f ca="1">IFERROR(DATEDIF(Raw_Data[[#This Row],[tanggal_pengajuan]],TODAY(),"m"),"N/A")</f>
        <v>8</v>
      </c>
      <c r="AK2621" t="str">
        <f ca="1">IF(ISNUMBER(Raw_Data[[#This Row],[MOB]]),IF(Raw_Data[[#This Row],[MOB]]&lt;6,"0-5 bulan",IF(Raw_Data[[#This Row],[MOB]]&lt;12,"6-11 bulan",IF(Raw_Data[[#This Row],[MOB]]&lt;24,"12-23 bulan","24+ bulan"))),"N/A")</f>
        <v>6-11 bulan</v>
      </c>
    </row>
    <row r="2622" spans="1:37" ht="14.25" customHeight="1" x14ac:dyDescent="0.45">
      <c r="A2622" t="s">
        <v>5923</v>
      </c>
      <c r="B2622" s="64">
        <v>46085</v>
      </c>
      <c r="C2622" s="1" t="str">
        <f t="shared" si="41"/>
        <v>March</v>
      </c>
      <c r="D2622" t="s">
        <v>1508</v>
      </c>
      <c r="E2622" t="s">
        <v>5924</v>
      </c>
      <c r="F2622">
        <v>57</v>
      </c>
      <c r="G2622" t="s">
        <v>51</v>
      </c>
      <c r="H2622" t="s">
        <v>41</v>
      </c>
      <c r="I2622" s="2">
        <v>7153000</v>
      </c>
      <c r="J2622" s="3">
        <f>Raw_Data[[#This Row],[cicilan_per_bulan]]/Raw_Data[[#This Row],[penghasilan_bulanan]]</f>
        <v>0.39635118132252201</v>
      </c>
      <c r="K2622" t="s">
        <v>42</v>
      </c>
      <c r="L2622" t="s">
        <v>43</v>
      </c>
      <c r="M2622" t="s">
        <v>55</v>
      </c>
      <c r="N2622" t="s">
        <v>147</v>
      </c>
      <c r="O2622" t="s">
        <v>148</v>
      </c>
      <c r="P2622" s="2">
        <v>33014000</v>
      </c>
      <c r="Q2622" s="2">
        <v>3301000</v>
      </c>
      <c r="R2622" t="str">
        <f>IF(Raw_Data[[#This Row],[persen_dp]]&lt;15%,"Low",IF(Raw_Data[[#This Row],[persen_dp]]&gt;25%,"High","Medium"))</f>
        <v>Low</v>
      </c>
      <c r="S2622" s="3">
        <v>0.1</v>
      </c>
      <c r="T2622">
        <v>12</v>
      </c>
      <c r="U2622">
        <v>0.14499999999999999</v>
      </c>
      <c r="V2622" s="2">
        <v>2835100</v>
      </c>
      <c r="W2622" s="2">
        <v>34022000</v>
      </c>
      <c r="X2622" t="str">
        <f>IF(OR(Raw_Data[[#This Row],[status_pembayaran]]="Macet",Raw_Data[[#This Row],[status_pembayaran]]="Kurang Lancar"),"Non Performing Loan","Performing")</f>
        <v>Performing</v>
      </c>
      <c r="Y2622" t="s">
        <v>47</v>
      </c>
      <c r="Z2622">
        <v>0</v>
      </c>
      <c r="AA2622">
        <v>0</v>
      </c>
      <c r="AB2622">
        <v>1</v>
      </c>
      <c r="AD2622">
        <f>IF(Raw_Data[[#This Row],[rasio]]&lt;0.2,1,IF(Raw_Data[[#This Row],[rasio]]&lt;0.3,2,IF(Raw_Data[[#This Row],[rasio]]&lt;0.4,3,4)))</f>
        <v>3</v>
      </c>
      <c r="AE2622">
        <f>IF(Raw_Data[[#This Row],[kategori_dp]]="High",1,IF(Raw_Data[[#This Row],[kategori_dp]]="Medium",2,3))</f>
        <v>3</v>
      </c>
      <c r="AF2622">
        <f>IF(Raw_Data[[#This Row],[tenor_bulan]]&lt;=24,1,IF(Raw_Data[[#This Row],[tenor_bulan]]&lt;=36,2,IF(Raw_Data[[#This Row],[tenor_bulan]]&lt;=48,3,4)))</f>
        <v>1</v>
      </c>
      <c r="AG2622">
        <f>IF(Raw_Data[[#This Row],[jumlah_kali_telat]]=0,0,IF(Raw_Data[[#This Row],[jumlah_kali_telat]]&lt;=2,2,4))</f>
        <v>0</v>
      </c>
      <c r="AH2622">
        <f>Raw_Data[[#This Row],[Skor_Rasio]]+Raw_Data[[#This Row],[Skor_DP]]+Raw_Data[[#This Row],[Skor_Tenor]]+Raw_Data[[#This Row],[Skor_Telat]]</f>
        <v>7</v>
      </c>
      <c r="AI2622" t="str">
        <f>IF(Raw_Data[[#This Row],[Risk_Score]]&lt;=6,"Low Risk",IF(Raw_Data[[#This Row],[Risk_Score]]&lt;=8,"Medium Risk","High Risk"))</f>
        <v>Medium Risk</v>
      </c>
      <c r="AJ2622">
        <f ca="1">IFERROR(DATEDIF(Raw_Data[[#This Row],[tanggal_pengajuan]],TODAY(),"m"),"N/A")</f>
        <v>7</v>
      </c>
      <c r="AK2622" t="str">
        <f ca="1">IF(ISNUMBER(Raw_Data[[#This Row],[MOB]]),IF(Raw_Data[[#This Row],[MOB]]&lt;6,"0-5 bulan",IF(Raw_Data[[#This Row],[MOB]]&lt;12,"6-11 bulan",IF(Raw_Data[[#This Row],[MOB]]&lt;24,"12-23 bulan","24+ bulan"))),"N/A")</f>
        <v>6-11 bulan</v>
      </c>
    </row>
    <row r="2623" spans="1:37" ht="14.25" customHeight="1" x14ac:dyDescent="0.45">
      <c r="A2623" t="s">
        <v>5925</v>
      </c>
      <c r="B2623" s="64">
        <v>46299</v>
      </c>
      <c r="C2623" s="1" t="str">
        <f t="shared" si="41"/>
        <v>October</v>
      </c>
      <c r="D2623" t="s">
        <v>135</v>
      </c>
      <c r="E2623" t="s">
        <v>5926</v>
      </c>
      <c r="F2623">
        <v>37</v>
      </c>
      <c r="G2623" t="s">
        <v>51</v>
      </c>
      <c r="H2623" t="s">
        <v>96</v>
      </c>
      <c r="I2623" s="2">
        <v>6708000</v>
      </c>
      <c r="J2623" s="3">
        <f>Raw_Data[[#This Row],[cicilan_per_bulan]]/Raw_Data[[#This Row],[penghasilan_bulanan]]</f>
        <v>0.15898926654740608</v>
      </c>
      <c r="K2623" t="s">
        <v>114</v>
      </c>
      <c r="L2623" t="s">
        <v>115</v>
      </c>
      <c r="M2623" t="s">
        <v>290</v>
      </c>
      <c r="N2623" t="s">
        <v>291</v>
      </c>
      <c r="O2623" t="s">
        <v>292</v>
      </c>
      <c r="P2623" s="2">
        <v>38221000</v>
      </c>
      <c r="Q2623" s="2">
        <v>11466000</v>
      </c>
      <c r="R2623" t="str">
        <f>IF(Raw_Data[[#This Row],[persen_dp]]&lt;15%,"Low",IF(Raw_Data[[#This Row],[persen_dp]]&gt;25%,"High","Medium"))</f>
        <v>High</v>
      </c>
      <c r="S2623" s="3">
        <v>0.3</v>
      </c>
      <c r="T2623">
        <v>36</v>
      </c>
      <c r="U2623">
        <v>0.14499999999999999</v>
      </c>
      <c r="V2623" s="2">
        <v>1066500</v>
      </c>
      <c r="W2623" s="2">
        <v>38394000</v>
      </c>
      <c r="X2623" t="str">
        <f>IF(OR(Raw_Data[[#This Row],[status_pembayaran]]="Macet",Raw_Data[[#This Row],[status_pembayaran]]="Kurang Lancar"),"Non Performing Loan","Performing")</f>
        <v>Performing</v>
      </c>
      <c r="Y2623" t="s">
        <v>47</v>
      </c>
      <c r="Z2623">
        <v>0</v>
      </c>
      <c r="AA2623">
        <v>0</v>
      </c>
      <c r="AB2623">
        <v>1</v>
      </c>
      <c r="AC2623" t="s">
        <v>74</v>
      </c>
      <c r="AD2623">
        <f>IF(Raw_Data[[#This Row],[rasio]]&lt;0.2,1,IF(Raw_Data[[#This Row],[rasio]]&lt;0.3,2,IF(Raw_Data[[#This Row],[rasio]]&lt;0.4,3,4)))</f>
        <v>1</v>
      </c>
      <c r="AE2623">
        <f>IF(Raw_Data[[#This Row],[kategori_dp]]="High",1,IF(Raw_Data[[#This Row],[kategori_dp]]="Medium",2,3))</f>
        <v>1</v>
      </c>
      <c r="AF2623">
        <f>IF(Raw_Data[[#This Row],[tenor_bulan]]&lt;=24,1,IF(Raw_Data[[#This Row],[tenor_bulan]]&lt;=36,2,IF(Raw_Data[[#This Row],[tenor_bulan]]&lt;=48,3,4)))</f>
        <v>2</v>
      </c>
      <c r="AG2623">
        <f>IF(Raw_Data[[#This Row],[jumlah_kali_telat]]=0,0,IF(Raw_Data[[#This Row],[jumlah_kali_telat]]&lt;=2,2,4))</f>
        <v>0</v>
      </c>
      <c r="AH2623">
        <f>Raw_Data[[#This Row],[Skor_Rasio]]+Raw_Data[[#This Row],[Skor_DP]]+Raw_Data[[#This Row],[Skor_Tenor]]+Raw_Data[[#This Row],[Skor_Telat]]</f>
        <v>4</v>
      </c>
      <c r="AI2623" t="str">
        <f>IF(Raw_Data[[#This Row],[Risk_Score]]&lt;=6,"Low Risk",IF(Raw_Data[[#This Row],[Risk_Score]]&lt;=8,"Medium Risk","High Risk"))</f>
        <v>Low Risk</v>
      </c>
      <c r="AJ2623">
        <f ca="1">IFERROR(DATEDIF(Raw_Data[[#This Row],[tanggal_pengajuan]],TODAY(),"m"),"N/A")</f>
        <v>0</v>
      </c>
      <c r="AK2623" t="str">
        <f ca="1">IF(ISNUMBER(Raw_Data[[#This Row],[MOB]]),IF(Raw_Data[[#This Row],[MOB]]&lt;6,"0-5 bulan",IF(Raw_Data[[#This Row],[MOB]]&lt;12,"6-11 bulan",IF(Raw_Data[[#This Row],[MOB]]&lt;24,"12-23 bulan","24+ bulan"))),"N/A")</f>
        <v>0-5 bulan</v>
      </c>
    </row>
    <row r="2624" spans="1:37" ht="14.25" customHeight="1" x14ac:dyDescent="0.45">
      <c r="A2624" t="s">
        <v>5927</v>
      </c>
      <c r="B2624" s="64">
        <v>46055</v>
      </c>
      <c r="C2624" s="1" t="str">
        <f t="shared" si="41"/>
        <v>February</v>
      </c>
      <c r="D2624" t="s">
        <v>1550</v>
      </c>
      <c r="E2624" t="s">
        <v>5928</v>
      </c>
      <c r="F2624">
        <v>58</v>
      </c>
      <c r="G2624" t="s">
        <v>51</v>
      </c>
      <c r="H2624" t="s">
        <v>152</v>
      </c>
      <c r="I2624" s="2">
        <v>3677000</v>
      </c>
      <c r="J2624" s="3">
        <f>Raw_Data[[#This Row],[cicilan_per_bulan]]/Raw_Data[[#This Row],[penghasilan_bulanan]]</f>
        <v>0.11917323905357628</v>
      </c>
      <c r="K2624" t="s">
        <v>268</v>
      </c>
      <c r="L2624" t="s">
        <v>110</v>
      </c>
      <c r="M2624" t="s">
        <v>55</v>
      </c>
      <c r="N2624" t="s">
        <v>141</v>
      </c>
      <c r="O2624" t="s">
        <v>46</v>
      </c>
      <c r="P2624" s="2">
        <v>23447000</v>
      </c>
      <c r="Q2624" s="2">
        <v>8206000</v>
      </c>
      <c r="R2624" t="str">
        <f>IF(Raw_Data[[#This Row],[persen_dp]]&lt;15%,"Low",IF(Raw_Data[[#This Row],[persen_dp]]&gt;25%,"High","Medium"))</f>
        <v>High</v>
      </c>
      <c r="S2624" s="3">
        <v>0.35</v>
      </c>
      <c r="T2624">
        <v>60</v>
      </c>
      <c r="U2624">
        <v>0.14499999999999999</v>
      </c>
      <c r="V2624" s="2">
        <v>438200</v>
      </c>
      <c r="W2624" s="2">
        <v>26291000</v>
      </c>
      <c r="X2624" t="str">
        <f>IF(OR(Raw_Data[[#This Row],[status_pembayaran]]="Macet",Raw_Data[[#This Row],[status_pembayaran]]="Kurang Lancar"),"Non Performing Loan","Performing")</f>
        <v>Performing</v>
      </c>
      <c r="Y2624" t="s">
        <v>47</v>
      </c>
      <c r="Z2624">
        <v>0</v>
      </c>
      <c r="AA2624">
        <v>0</v>
      </c>
      <c r="AB2624">
        <v>1</v>
      </c>
      <c r="AC2624" t="s">
        <v>74</v>
      </c>
      <c r="AD2624">
        <f>IF(Raw_Data[[#This Row],[rasio]]&lt;0.2,1,IF(Raw_Data[[#This Row],[rasio]]&lt;0.3,2,IF(Raw_Data[[#This Row],[rasio]]&lt;0.4,3,4)))</f>
        <v>1</v>
      </c>
      <c r="AE2624">
        <f>IF(Raw_Data[[#This Row],[kategori_dp]]="High",1,IF(Raw_Data[[#This Row],[kategori_dp]]="Medium",2,3))</f>
        <v>1</v>
      </c>
      <c r="AF2624">
        <f>IF(Raw_Data[[#This Row],[tenor_bulan]]&lt;=24,1,IF(Raw_Data[[#This Row],[tenor_bulan]]&lt;=36,2,IF(Raw_Data[[#This Row],[tenor_bulan]]&lt;=48,3,4)))</f>
        <v>4</v>
      </c>
      <c r="AG2624">
        <f>IF(Raw_Data[[#This Row],[jumlah_kali_telat]]=0,0,IF(Raw_Data[[#This Row],[jumlah_kali_telat]]&lt;=2,2,4))</f>
        <v>0</v>
      </c>
      <c r="AH2624">
        <f>Raw_Data[[#This Row],[Skor_Rasio]]+Raw_Data[[#This Row],[Skor_DP]]+Raw_Data[[#This Row],[Skor_Tenor]]+Raw_Data[[#This Row],[Skor_Telat]]</f>
        <v>6</v>
      </c>
      <c r="AI2624" t="str">
        <f>IF(Raw_Data[[#This Row],[Risk_Score]]&lt;=6,"Low Risk",IF(Raw_Data[[#This Row],[Risk_Score]]&lt;=8,"Medium Risk","High Risk"))</f>
        <v>Low Risk</v>
      </c>
      <c r="AJ2624">
        <f ca="1">IFERROR(DATEDIF(Raw_Data[[#This Row],[tanggal_pengajuan]],TODAY(),"m"),"N/A")</f>
        <v>8</v>
      </c>
      <c r="AK2624" t="str">
        <f ca="1">IF(ISNUMBER(Raw_Data[[#This Row],[MOB]]),IF(Raw_Data[[#This Row],[MOB]]&lt;6,"0-5 bulan",IF(Raw_Data[[#This Row],[MOB]]&lt;12,"6-11 bulan",IF(Raw_Data[[#This Row],[MOB]]&lt;24,"12-23 bulan","24+ bulan"))),"N/A")</f>
        <v>6-11 bulan</v>
      </c>
    </row>
    <row r="2625" spans="1:37" ht="14.25" customHeight="1" x14ac:dyDescent="0.45">
      <c r="A2625" t="s">
        <v>5929</v>
      </c>
      <c r="B2625" s="64">
        <v>46038</v>
      </c>
      <c r="C2625" s="1" t="str">
        <f t="shared" si="41"/>
        <v>January</v>
      </c>
      <c r="D2625" t="s">
        <v>534</v>
      </c>
      <c r="E2625" t="s">
        <v>5930</v>
      </c>
      <c r="F2625">
        <v>35</v>
      </c>
      <c r="G2625" t="s">
        <v>40</v>
      </c>
      <c r="H2625" t="s">
        <v>62</v>
      </c>
      <c r="I2625" s="2">
        <v>1893000</v>
      </c>
      <c r="J2625" s="3">
        <f>Raw_Data[[#This Row],[cicilan_per_bulan]]/Raw_Data[[#This Row],[penghasilan_bulanan]]</f>
        <v>0.51262546222926575</v>
      </c>
      <c r="K2625" t="s">
        <v>81</v>
      </c>
      <c r="L2625" t="s">
        <v>82</v>
      </c>
      <c r="M2625" t="s">
        <v>44</v>
      </c>
      <c r="N2625" t="s">
        <v>163</v>
      </c>
      <c r="O2625" t="s">
        <v>46</v>
      </c>
      <c r="P2625" s="2">
        <v>30429000</v>
      </c>
      <c r="Q2625" s="2">
        <v>6086000</v>
      </c>
      <c r="R2625" t="str">
        <f>IF(Raw_Data[[#This Row],[persen_dp]]&lt;15%,"Low",IF(Raw_Data[[#This Row],[persen_dp]]&gt;25%,"High","Medium"))</f>
        <v>Medium</v>
      </c>
      <c r="S2625" s="3">
        <v>0.2</v>
      </c>
      <c r="T2625">
        <v>36</v>
      </c>
      <c r="U2625">
        <v>0.14499999999999999</v>
      </c>
      <c r="V2625" s="2">
        <v>970400</v>
      </c>
      <c r="W2625" s="2">
        <v>34933000</v>
      </c>
      <c r="X2625" t="str">
        <f>IF(OR(Raw_Data[[#This Row],[status_pembayaran]]="Macet",Raw_Data[[#This Row],[status_pembayaran]]="Kurang Lancar"),"Non Performing Loan","Performing")</f>
        <v>Performing</v>
      </c>
      <c r="Y2625" t="s">
        <v>47</v>
      </c>
      <c r="Z2625">
        <v>0</v>
      </c>
      <c r="AA2625">
        <v>0</v>
      </c>
      <c r="AB2625">
        <v>1</v>
      </c>
      <c r="AC2625" t="s">
        <v>74</v>
      </c>
      <c r="AD2625">
        <f>IF(Raw_Data[[#This Row],[rasio]]&lt;0.2,1,IF(Raw_Data[[#This Row],[rasio]]&lt;0.3,2,IF(Raw_Data[[#This Row],[rasio]]&lt;0.4,3,4)))</f>
        <v>4</v>
      </c>
      <c r="AE2625">
        <f>IF(Raw_Data[[#This Row],[kategori_dp]]="High",1,IF(Raw_Data[[#This Row],[kategori_dp]]="Medium",2,3))</f>
        <v>2</v>
      </c>
      <c r="AF2625">
        <f>IF(Raw_Data[[#This Row],[tenor_bulan]]&lt;=24,1,IF(Raw_Data[[#This Row],[tenor_bulan]]&lt;=36,2,IF(Raw_Data[[#This Row],[tenor_bulan]]&lt;=48,3,4)))</f>
        <v>2</v>
      </c>
      <c r="AG2625">
        <f>IF(Raw_Data[[#This Row],[jumlah_kali_telat]]=0,0,IF(Raw_Data[[#This Row],[jumlah_kali_telat]]&lt;=2,2,4))</f>
        <v>0</v>
      </c>
      <c r="AH2625">
        <f>Raw_Data[[#This Row],[Skor_Rasio]]+Raw_Data[[#This Row],[Skor_DP]]+Raw_Data[[#This Row],[Skor_Tenor]]+Raw_Data[[#This Row],[Skor_Telat]]</f>
        <v>8</v>
      </c>
      <c r="AI2625" t="str">
        <f>IF(Raw_Data[[#This Row],[Risk_Score]]&lt;=6,"Low Risk",IF(Raw_Data[[#This Row],[Risk_Score]]&lt;=8,"Medium Risk","High Risk"))</f>
        <v>Medium Risk</v>
      </c>
      <c r="AJ2625">
        <f ca="1">IFERROR(DATEDIF(Raw_Data[[#This Row],[tanggal_pengajuan]],TODAY(),"m"),"N/A")</f>
        <v>9</v>
      </c>
      <c r="AK2625" t="str">
        <f ca="1">IF(ISNUMBER(Raw_Data[[#This Row],[MOB]]),IF(Raw_Data[[#This Row],[MOB]]&lt;6,"0-5 bulan",IF(Raw_Data[[#This Row],[MOB]]&lt;12,"6-11 bulan",IF(Raw_Data[[#This Row],[MOB]]&lt;24,"12-23 bulan","24+ bulan"))),"N/A")</f>
        <v>6-11 bulan</v>
      </c>
    </row>
    <row r="2626" spans="1:37" ht="14.25" customHeight="1" x14ac:dyDescent="0.45">
      <c r="A2626" t="s">
        <v>5931</v>
      </c>
      <c r="B2626" s="64">
        <v>46104</v>
      </c>
      <c r="C2626" s="1" t="str">
        <f t="shared" si="41"/>
        <v>March</v>
      </c>
      <c r="D2626" t="s">
        <v>4822</v>
      </c>
      <c r="E2626" t="s">
        <v>5932</v>
      </c>
      <c r="F2626">
        <v>27</v>
      </c>
      <c r="G2626" t="s">
        <v>51</v>
      </c>
      <c r="H2626" t="s">
        <v>41</v>
      </c>
      <c r="I2626" s="2">
        <v>6417000</v>
      </c>
      <c r="J2626" s="3">
        <f>Raw_Data[[#This Row],[cicilan_per_bulan]]/Raw_Data[[#This Row],[penghasilan_bulanan]]</f>
        <v>0.10849306529530933</v>
      </c>
      <c r="K2626" t="s">
        <v>42</v>
      </c>
      <c r="L2626" t="s">
        <v>43</v>
      </c>
      <c r="M2626" t="s">
        <v>55</v>
      </c>
      <c r="N2626" t="s">
        <v>141</v>
      </c>
      <c r="O2626" t="s">
        <v>46</v>
      </c>
      <c r="P2626" s="2">
        <v>23501000</v>
      </c>
      <c r="Q2626" s="2">
        <v>2350000</v>
      </c>
      <c r="R2626" t="str">
        <f>IF(Raw_Data[[#This Row],[persen_dp]]&lt;15%,"Low",IF(Raw_Data[[#This Row],[persen_dp]]&gt;25%,"High","Medium"))</f>
        <v>Low</v>
      </c>
      <c r="S2626" s="3">
        <v>0.1</v>
      </c>
      <c r="T2626">
        <v>48</v>
      </c>
      <c r="U2626">
        <v>0.14499999999999999</v>
      </c>
      <c r="V2626" s="2">
        <v>696200</v>
      </c>
      <c r="W2626" s="2">
        <v>33419000</v>
      </c>
      <c r="X2626" t="str">
        <f>IF(OR(Raw_Data[[#This Row],[status_pembayaran]]="Macet",Raw_Data[[#This Row],[status_pembayaran]]="Kurang Lancar"),"Non Performing Loan","Performing")</f>
        <v>Performing</v>
      </c>
      <c r="Y2626" t="s">
        <v>47</v>
      </c>
      <c r="Z2626">
        <v>0</v>
      </c>
      <c r="AA2626">
        <v>0</v>
      </c>
      <c r="AB2626">
        <v>1</v>
      </c>
      <c r="AC2626" t="s">
        <v>104</v>
      </c>
      <c r="AD2626">
        <f>IF(Raw_Data[[#This Row],[rasio]]&lt;0.2,1,IF(Raw_Data[[#This Row],[rasio]]&lt;0.3,2,IF(Raw_Data[[#This Row],[rasio]]&lt;0.4,3,4)))</f>
        <v>1</v>
      </c>
      <c r="AE2626">
        <f>IF(Raw_Data[[#This Row],[kategori_dp]]="High",1,IF(Raw_Data[[#This Row],[kategori_dp]]="Medium",2,3))</f>
        <v>3</v>
      </c>
      <c r="AF2626">
        <f>IF(Raw_Data[[#This Row],[tenor_bulan]]&lt;=24,1,IF(Raw_Data[[#This Row],[tenor_bulan]]&lt;=36,2,IF(Raw_Data[[#This Row],[tenor_bulan]]&lt;=48,3,4)))</f>
        <v>3</v>
      </c>
      <c r="AG2626">
        <f>IF(Raw_Data[[#This Row],[jumlah_kali_telat]]=0,0,IF(Raw_Data[[#This Row],[jumlah_kali_telat]]&lt;=2,2,4))</f>
        <v>0</v>
      </c>
      <c r="AH2626">
        <f>Raw_Data[[#This Row],[Skor_Rasio]]+Raw_Data[[#This Row],[Skor_DP]]+Raw_Data[[#This Row],[Skor_Tenor]]+Raw_Data[[#This Row],[Skor_Telat]]</f>
        <v>7</v>
      </c>
      <c r="AI2626" t="str">
        <f>IF(Raw_Data[[#This Row],[Risk_Score]]&lt;=6,"Low Risk",IF(Raw_Data[[#This Row],[Risk_Score]]&lt;=8,"Medium Risk","High Risk"))</f>
        <v>Medium Risk</v>
      </c>
      <c r="AJ2626">
        <f ca="1">IFERROR(DATEDIF(Raw_Data[[#This Row],[tanggal_pengajuan]],TODAY(),"m"),"N/A")</f>
        <v>7</v>
      </c>
      <c r="AK2626" t="str">
        <f ca="1">IF(ISNUMBER(Raw_Data[[#This Row],[MOB]]),IF(Raw_Data[[#This Row],[MOB]]&lt;6,"0-5 bulan",IF(Raw_Data[[#This Row],[MOB]]&lt;12,"6-11 bulan",IF(Raw_Data[[#This Row],[MOB]]&lt;24,"12-23 bulan","24+ bulan"))),"N/A")</f>
        <v>6-11 bulan</v>
      </c>
    </row>
    <row r="2627" spans="1:37" ht="14.25" customHeight="1" x14ac:dyDescent="0.45">
      <c r="A2627" t="s">
        <v>5933</v>
      </c>
      <c r="B2627" s="64">
        <v>46174</v>
      </c>
      <c r="C2627" s="1" t="str">
        <f t="shared" si="41"/>
        <v>June</v>
      </c>
      <c r="D2627" t="s">
        <v>1011</v>
      </c>
      <c r="E2627" t="s">
        <v>5934</v>
      </c>
      <c r="F2627">
        <v>29</v>
      </c>
      <c r="G2627" t="s">
        <v>51</v>
      </c>
      <c r="H2627" t="s">
        <v>41</v>
      </c>
      <c r="I2627" s="2">
        <v>6378000</v>
      </c>
      <c r="J2627" s="3">
        <f>Raw_Data[[#This Row],[cicilan_per_bulan]]/Raw_Data[[#This Row],[penghasilan_bulanan]]</f>
        <v>0.27053935402947632</v>
      </c>
      <c r="K2627" t="s">
        <v>102</v>
      </c>
      <c r="L2627" t="s">
        <v>103</v>
      </c>
      <c r="M2627" t="s">
        <v>55</v>
      </c>
      <c r="N2627" t="s">
        <v>221</v>
      </c>
      <c r="O2627" t="s">
        <v>159</v>
      </c>
      <c r="P2627" s="2">
        <v>42517000</v>
      </c>
      <c r="Q2627" s="2">
        <v>17007000</v>
      </c>
      <c r="R2627" t="str">
        <f>IF(Raw_Data[[#This Row],[persen_dp]]&lt;15%,"Low",IF(Raw_Data[[#This Row],[persen_dp]]&gt;25%,"High","Medium"))</f>
        <v>High</v>
      </c>
      <c r="S2627" s="3">
        <v>0.4</v>
      </c>
      <c r="T2627">
        <v>18</v>
      </c>
      <c r="U2627">
        <v>0.14499999999999999</v>
      </c>
      <c r="V2627" s="2">
        <v>1725500</v>
      </c>
      <c r="W2627" s="2">
        <v>31059000</v>
      </c>
      <c r="X2627" t="str">
        <f>IF(OR(Raw_Data[[#This Row],[status_pembayaran]]="Macet",Raw_Data[[#This Row],[status_pembayaran]]="Kurang Lancar"),"Non Performing Loan","Performing")</f>
        <v>Performing</v>
      </c>
      <c r="Y2627" t="s">
        <v>47</v>
      </c>
      <c r="Z2627">
        <v>0</v>
      </c>
      <c r="AA2627">
        <v>0</v>
      </c>
      <c r="AB2627">
        <v>1</v>
      </c>
      <c r="AC2627" t="s">
        <v>58</v>
      </c>
      <c r="AD2627">
        <f>IF(Raw_Data[[#This Row],[rasio]]&lt;0.2,1,IF(Raw_Data[[#This Row],[rasio]]&lt;0.3,2,IF(Raw_Data[[#This Row],[rasio]]&lt;0.4,3,4)))</f>
        <v>2</v>
      </c>
      <c r="AE2627">
        <f>IF(Raw_Data[[#This Row],[kategori_dp]]="High",1,IF(Raw_Data[[#This Row],[kategori_dp]]="Medium",2,3))</f>
        <v>1</v>
      </c>
      <c r="AF2627">
        <f>IF(Raw_Data[[#This Row],[tenor_bulan]]&lt;=24,1,IF(Raw_Data[[#This Row],[tenor_bulan]]&lt;=36,2,IF(Raw_Data[[#This Row],[tenor_bulan]]&lt;=48,3,4)))</f>
        <v>1</v>
      </c>
      <c r="AG2627">
        <f>IF(Raw_Data[[#This Row],[jumlah_kali_telat]]=0,0,IF(Raw_Data[[#This Row],[jumlah_kali_telat]]&lt;=2,2,4))</f>
        <v>0</v>
      </c>
      <c r="AH2627">
        <f>Raw_Data[[#This Row],[Skor_Rasio]]+Raw_Data[[#This Row],[Skor_DP]]+Raw_Data[[#This Row],[Skor_Tenor]]+Raw_Data[[#This Row],[Skor_Telat]]</f>
        <v>4</v>
      </c>
      <c r="AI2627" t="str">
        <f>IF(Raw_Data[[#This Row],[Risk_Score]]&lt;=6,"Low Risk",IF(Raw_Data[[#This Row],[Risk_Score]]&lt;=8,"Medium Risk","High Risk"))</f>
        <v>Low Risk</v>
      </c>
      <c r="AJ2627">
        <f ca="1">IFERROR(DATEDIF(Raw_Data[[#This Row],[tanggal_pengajuan]],TODAY(),"m"),"N/A")</f>
        <v>4</v>
      </c>
      <c r="AK2627" t="str">
        <f ca="1">IF(ISNUMBER(Raw_Data[[#This Row],[MOB]]),IF(Raw_Data[[#This Row],[MOB]]&lt;6,"0-5 bulan",IF(Raw_Data[[#This Row],[MOB]]&lt;12,"6-11 bulan",IF(Raw_Data[[#This Row],[MOB]]&lt;24,"12-23 bulan","24+ bulan"))),"N/A")</f>
        <v>0-5 bulan</v>
      </c>
    </row>
    <row r="2628" spans="1:37" ht="14.25" customHeight="1" x14ac:dyDescent="0.45">
      <c r="A2628" t="s">
        <v>5935</v>
      </c>
      <c r="B2628" s="64">
        <v>46086</v>
      </c>
      <c r="C2628" s="1" t="str">
        <f t="shared" si="41"/>
        <v>March</v>
      </c>
      <c r="D2628" t="s">
        <v>4293</v>
      </c>
      <c r="E2628" t="s">
        <v>5936</v>
      </c>
      <c r="F2628">
        <v>56</v>
      </c>
      <c r="G2628" t="s">
        <v>40</v>
      </c>
      <c r="H2628" t="s">
        <v>52</v>
      </c>
      <c r="I2628" s="2">
        <v>13848000</v>
      </c>
      <c r="J2628" s="3">
        <f>Raw_Data[[#This Row],[cicilan_per_bulan]]/Raw_Data[[#This Row],[penghasilan_bulanan]]</f>
        <v>0.15517042172154824</v>
      </c>
      <c r="K2628" t="s">
        <v>91</v>
      </c>
      <c r="L2628" t="s">
        <v>92</v>
      </c>
      <c r="M2628" t="s">
        <v>44</v>
      </c>
      <c r="N2628" t="s">
        <v>163</v>
      </c>
      <c r="O2628" t="s">
        <v>46</v>
      </c>
      <c r="P2628" s="2">
        <v>30027000</v>
      </c>
      <c r="Q2628" s="2">
        <v>7507000</v>
      </c>
      <c r="R2628" t="str">
        <f>IF(Raw_Data[[#This Row],[persen_dp]]&lt;15%,"Low",IF(Raw_Data[[#This Row],[persen_dp]]&gt;25%,"High","Medium"))</f>
        <v>Medium</v>
      </c>
      <c r="S2628" s="3">
        <v>0.25</v>
      </c>
      <c r="T2628">
        <v>12</v>
      </c>
      <c r="U2628">
        <v>0.14499999999999999</v>
      </c>
      <c r="V2628" s="2">
        <v>2148800</v>
      </c>
      <c r="W2628" s="2">
        <v>25786000</v>
      </c>
      <c r="X2628" t="str">
        <f>IF(OR(Raw_Data[[#This Row],[status_pembayaran]]="Macet",Raw_Data[[#This Row],[status_pembayaran]]="Kurang Lancar"),"Non Performing Loan","Performing")</f>
        <v>Performing</v>
      </c>
      <c r="Y2628" t="s">
        <v>47</v>
      </c>
      <c r="Z2628">
        <v>0</v>
      </c>
      <c r="AA2628">
        <v>0</v>
      </c>
      <c r="AB2628">
        <v>1</v>
      </c>
      <c r="AC2628" t="s">
        <v>74</v>
      </c>
      <c r="AD2628">
        <f>IF(Raw_Data[[#This Row],[rasio]]&lt;0.2,1,IF(Raw_Data[[#This Row],[rasio]]&lt;0.3,2,IF(Raw_Data[[#This Row],[rasio]]&lt;0.4,3,4)))</f>
        <v>1</v>
      </c>
      <c r="AE2628">
        <f>IF(Raw_Data[[#This Row],[kategori_dp]]="High",1,IF(Raw_Data[[#This Row],[kategori_dp]]="Medium",2,3))</f>
        <v>2</v>
      </c>
      <c r="AF2628">
        <f>IF(Raw_Data[[#This Row],[tenor_bulan]]&lt;=24,1,IF(Raw_Data[[#This Row],[tenor_bulan]]&lt;=36,2,IF(Raw_Data[[#This Row],[tenor_bulan]]&lt;=48,3,4)))</f>
        <v>1</v>
      </c>
      <c r="AG2628">
        <f>IF(Raw_Data[[#This Row],[jumlah_kali_telat]]=0,0,IF(Raw_Data[[#This Row],[jumlah_kali_telat]]&lt;=2,2,4))</f>
        <v>0</v>
      </c>
      <c r="AH2628">
        <f>Raw_Data[[#This Row],[Skor_Rasio]]+Raw_Data[[#This Row],[Skor_DP]]+Raw_Data[[#This Row],[Skor_Tenor]]+Raw_Data[[#This Row],[Skor_Telat]]</f>
        <v>4</v>
      </c>
      <c r="AI2628" t="str">
        <f>IF(Raw_Data[[#This Row],[Risk_Score]]&lt;=6,"Low Risk",IF(Raw_Data[[#This Row],[Risk_Score]]&lt;=8,"Medium Risk","High Risk"))</f>
        <v>Low Risk</v>
      </c>
      <c r="AJ2628">
        <f ca="1">IFERROR(DATEDIF(Raw_Data[[#This Row],[tanggal_pengajuan]],TODAY(),"m"),"N/A")</f>
        <v>7</v>
      </c>
      <c r="AK2628" t="str">
        <f ca="1">IF(ISNUMBER(Raw_Data[[#This Row],[MOB]]),IF(Raw_Data[[#This Row],[MOB]]&lt;6,"0-5 bulan",IF(Raw_Data[[#This Row],[MOB]]&lt;12,"6-11 bulan",IF(Raw_Data[[#This Row],[MOB]]&lt;24,"12-23 bulan","24+ bulan"))),"N/A")</f>
        <v>6-11 bulan</v>
      </c>
    </row>
    <row r="2629" spans="1:37" ht="14.25" customHeight="1" x14ac:dyDescent="0.45">
      <c r="A2629" t="s">
        <v>5937</v>
      </c>
      <c r="B2629" s="64">
        <v>46052</v>
      </c>
      <c r="C2629" s="1" t="str">
        <f t="shared" si="41"/>
        <v>January</v>
      </c>
      <c r="D2629" t="s">
        <v>2199</v>
      </c>
      <c r="E2629" t="s">
        <v>5938</v>
      </c>
      <c r="F2629">
        <v>44</v>
      </c>
      <c r="G2629" t="s">
        <v>51</v>
      </c>
      <c r="H2629" t="s">
        <v>152</v>
      </c>
      <c r="I2629" s="2">
        <v>3872000</v>
      </c>
      <c r="J2629" s="3">
        <f>Raw_Data[[#This Row],[cicilan_per_bulan]]/Raw_Data[[#This Row],[penghasilan_bulanan]]</f>
        <v>0.39496384297520659</v>
      </c>
      <c r="K2629" t="s">
        <v>188</v>
      </c>
      <c r="L2629" t="s">
        <v>154</v>
      </c>
      <c r="M2629" t="s">
        <v>44</v>
      </c>
      <c r="N2629" t="s">
        <v>158</v>
      </c>
      <c r="O2629" t="s">
        <v>159</v>
      </c>
      <c r="P2629" s="2">
        <v>31613000</v>
      </c>
      <c r="Q2629" s="2">
        <v>3161000</v>
      </c>
      <c r="R2629" t="str">
        <f>IF(Raw_Data[[#This Row],[persen_dp]]&lt;15%,"Low",IF(Raw_Data[[#This Row],[persen_dp]]&gt;25%,"High","Medium"))</f>
        <v>Low</v>
      </c>
      <c r="S2629" s="3">
        <v>0.1</v>
      </c>
      <c r="T2629">
        <v>24</v>
      </c>
      <c r="U2629">
        <v>0.14499999999999999</v>
      </c>
      <c r="V2629" s="2">
        <v>1529300</v>
      </c>
      <c r="W2629" s="2">
        <v>36704000</v>
      </c>
      <c r="X2629" t="str">
        <f>IF(OR(Raw_Data[[#This Row],[status_pembayaran]]="Macet",Raw_Data[[#This Row],[status_pembayaran]]="Kurang Lancar"),"Non Performing Loan","Performing")</f>
        <v>Performing</v>
      </c>
      <c r="Y2629" t="s">
        <v>47</v>
      </c>
      <c r="Z2629">
        <v>0</v>
      </c>
      <c r="AA2629">
        <v>0</v>
      </c>
      <c r="AB2629">
        <v>1</v>
      </c>
      <c r="AD2629">
        <f>IF(Raw_Data[[#This Row],[rasio]]&lt;0.2,1,IF(Raw_Data[[#This Row],[rasio]]&lt;0.3,2,IF(Raw_Data[[#This Row],[rasio]]&lt;0.4,3,4)))</f>
        <v>3</v>
      </c>
      <c r="AE2629">
        <f>IF(Raw_Data[[#This Row],[kategori_dp]]="High",1,IF(Raw_Data[[#This Row],[kategori_dp]]="Medium",2,3))</f>
        <v>3</v>
      </c>
      <c r="AF2629">
        <f>IF(Raw_Data[[#This Row],[tenor_bulan]]&lt;=24,1,IF(Raw_Data[[#This Row],[tenor_bulan]]&lt;=36,2,IF(Raw_Data[[#This Row],[tenor_bulan]]&lt;=48,3,4)))</f>
        <v>1</v>
      </c>
      <c r="AG2629">
        <f>IF(Raw_Data[[#This Row],[jumlah_kali_telat]]=0,0,IF(Raw_Data[[#This Row],[jumlah_kali_telat]]&lt;=2,2,4))</f>
        <v>0</v>
      </c>
      <c r="AH2629">
        <f>Raw_Data[[#This Row],[Skor_Rasio]]+Raw_Data[[#This Row],[Skor_DP]]+Raw_Data[[#This Row],[Skor_Tenor]]+Raw_Data[[#This Row],[Skor_Telat]]</f>
        <v>7</v>
      </c>
      <c r="AI2629" t="str">
        <f>IF(Raw_Data[[#This Row],[Risk_Score]]&lt;=6,"Low Risk",IF(Raw_Data[[#This Row],[Risk_Score]]&lt;=8,"Medium Risk","High Risk"))</f>
        <v>Medium Risk</v>
      </c>
      <c r="AJ2629">
        <f ca="1">IFERROR(DATEDIF(Raw_Data[[#This Row],[tanggal_pengajuan]],TODAY(),"m"),"N/A")</f>
        <v>8</v>
      </c>
      <c r="AK2629" t="str">
        <f ca="1">IF(ISNUMBER(Raw_Data[[#This Row],[MOB]]),IF(Raw_Data[[#This Row],[MOB]]&lt;6,"0-5 bulan",IF(Raw_Data[[#This Row],[MOB]]&lt;12,"6-11 bulan",IF(Raw_Data[[#This Row],[MOB]]&lt;24,"12-23 bulan","24+ bulan"))),"N/A")</f>
        <v>6-11 bulan</v>
      </c>
    </row>
    <row r="2630" spans="1:37" ht="14.25" customHeight="1" x14ac:dyDescent="0.45">
      <c r="A2630" t="s">
        <v>5939</v>
      </c>
      <c r="B2630" s="64">
        <v>46151</v>
      </c>
      <c r="C2630" s="1" t="str">
        <f t="shared" si="41"/>
        <v>May</v>
      </c>
      <c r="D2630" t="s">
        <v>2415</v>
      </c>
      <c r="E2630" t="s">
        <v>5940</v>
      </c>
      <c r="F2630">
        <v>54</v>
      </c>
      <c r="G2630" t="s">
        <v>40</v>
      </c>
      <c r="H2630" t="s">
        <v>152</v>
      </c>
      <c r="I2630" s="2">
        <v>3151000</v>
      </c>
      <c r="J2630" s="3">
        <f>Raw_Data[[#This Row],[cicilan_per_bulan]]/Raw_Data[[#This Row],[penghasilan_bulanan]]</f>
        <v>0.28549666772453192</v>
      </c>
      <c r="K2630" t="s">
        <v>81</v>
      </c>
      <c r="L2630" t="s">
        <v>82</v>
      </c>
      <c r="M2630" t="s">
        <v>72</v>
      </c>
      <c r="N2630" t="s">
        <v>97</v>
      </c>
      <c r="O2630" t="s">
        <v>57</v>
      </c>
      <c r="P2630" s="2">
        <v>16625000</v>
      </c>
      <c r="Q2630" s="2">
        <v>3325000</v>
      </c>
      <c r="R2630" t="str">
        <f>IF(Raw_Data[[#This Row],[persen_dp]]&lt;15%,"Low",IF(Raw_Data[[#This Row],[persen_dp]]&gt;25%,"High","Medium"))</f>
        <v>Medium</v>
      </c>
      <c r="S2630" s="3">
        <v>0.2</v>
      </c>
      <c r="T2630">
        <v>18</v>
      </c>
      <c r="U2630">
        <v>0.14499999999999999</v>
      </c>
      <c r="V2630" s="2">
        <v>899600</v>
      </c>
      <c r="W2630" s="2">
        <v>16193000</v>
      </c>
      <c r="X2630" t="str">
        <f>IF(OR(Raw_Data[[#This Row],[status_pembayaran]]="Macet",Raw_Data[[#This Row],[status_pembayaran]]="Kurang Lancar"),"Non Performing Loan","Performing")</f>
        <v>Performing</v>
      </c>
      <c r="Y2630" t="s">
        <v>47</v>
      </c>
      <c r="Z2630">
        <v>0</v>
      </c>
      <c r="AA2630">
        <v>0</v>
      </c>
      <c r="AB2630">
        <v>1</v>
      </c>
      <c r="AD2630">
        <f>IF(Raw_Data[[#This Row],[rasio]]&lt;0.2,1,IF(Raw_Data[[#This Row],[rasio]]&lt;0.3,2,IF(Raw_Data[[#This Row],[rasio]]&lt;0.4,3,4)))</f>
        <v>2</v>
      </c>
      <c r="AE2630">
        <f>IF(Raw_Data[[#This Row],[kategori_dp]]="High",1,IF(Raw_Data[[#This Row],[kategori_dp]]="Medium",2,3))</f>
        <v>2</v>
      </c>
      <c r="AF2630">
        <f>IF(Raw_Data[[#This Row],[tenor_bulan]]&lt;=24,1,IF(Raw_Data[[#This Row],[tenor_bulan]]&lt;=36,2,IF(Raw_Data[[#This Row],[tenor_bulan]]&lt;=48,3,4)))</f>
        <v>1</v>
      </c>
      <c r="AG2630">
        <f>IF(Raw_Data[[#This Row],[jumlah_kali_telat]]=0,0,IF(Raw_Data[[#This Row],[jumlah_kali_telat]]&lt;=2,2,4))</f>
        <v>0</v>
      </c>
      <c r="AH2630">
        <f>Raw_Data[[#This Row],[Skor_Rasio]]+Raw_Data[[#This Row],[Skor_DP]]+Raw_Data[[#This Row],[Skor_Tenor]]+Raw_Data[[#This Row],[Skor_Telat]]</f>
        <v>5</v>
      </c>
      <c r="AI2630" t="str">
        <f>IF(Raw_Data[[#This Row],[Risk_Score]]&lt;=6,"Low Risk",IF(Raw_Data[[#This Row],[Risk_Score]]&lt;=8,"Medium Risk","High Risk"))</f>
        <v>Low Risk</v>
      </c>
      <c r="AJ2630">
        <f ca="1">IFERROR(DATEDIF(Raw_Data[[#This Row],[tanggal_pengajuan]],TODAY(),"m"),"N/A")</f>
        <v>5</v>
      </c>
      <c r="AK2630" t="str">
        <f ca="1">IF(ISNUMBER(Raw_Data[[#This Row],[MOB]]),IF(Raw_Data[[#This Row],[MOB]]&lt;6,"0-5 bulan",IF(Raw_Data[[#This Row],[MOB]]&lt;12,"6-11 bulan",IF(Raw_Data[[#This Row],[MOB]]&lt;24,"12-23 bulan","24+ bulan"))),"N/A")</f>
        <v>0-5 bulan</v>
      </c>
    </row>
    <row r="2631" spans="1:37" ht="14.25" customHeight="1" x14ac:dyDescent="0.45">
      <c r="A2631" t="s">
        <v>5941</v>
      </c>
      <c r="B2631" s="64">
        <v>46174</v>
      </c>
      <c r="C2631" s="1" t="str">
        <f t="shared" si="41"/>
        <v>June</v>
      </c>
      <c r="D2631" t="s">
        <v>2732</v>
      </c>
      <c r="E2631" t="s">
        <v>5942</v>
      </c>
      <c r="F2631">
        <v>27</v>
      </c>
      <c r="G2631" t="s">
        <v>51</v>
      </c>
      <c r="H2631" t="s">
        <v>41</v>
      </c>
      <c r="I2631" s="2">
        <v>7148000</v>
      </c>
      <c r="J2631" s="3">
        <f>Raw_Data[[#This Row],[cicilan_per_bulan]]/Raw_Data[[#This Row],[penghasilan_bulanan]]</f>
        <v>7.6203133743704535E-2</v>
      </c>
      <c r="K2631" t="s">
        <v>63</v>
      </c>
      <c r="L2631" t="s">
        <v>64</v>
      </c>
      <c r="M2631" t="s">
        <v>44</v>
      </c>
      <c r="N2631" t="s">
        <v>158</v>
      </c>
      <c r="O2631" t="s">
        <v>159</v>
      </c>
      <c r="P2631" s="2">
        <v>31576000</v>
      </c>
      <c r="Q2631" s="2">
        <v>12630000</v>
      </c>
      <c r="R2631" t="str">
        <f>IF(Raw_Data[[#This Row],[persen_dp]]&lt;15%,"Low",IF(Raw_Data[[#This Row],[persen_dp]]&gt;25%,"High","Medium"))</f>
        <v>High</v>
      </c>
      <c r="S2631" s="3">
        <v>0.4</v>
      </c>
      <c r="T2631">
        <v>60</v>
      </c>
      <c r="U2631">
        <v>0.14499999999999999</v>
      </c>
      <c r="V2631" s="2">
        <v>544700</v>
      </c>
      <c r="W2631" s="2">
        <v>32682000</v>
      </c>
      <c r="X2631" t="str">
        <f>IF(OR(Raw_Data[[#This Row],[status_pembayaran]]="Macet",Raw_Data[[#This Row],[status_pembayaran]]="Kurang Lancar"),"Non Performing Loan","Performing")</f>
        <v>Performing</v>
      </c>
      <c r="Y2631" t="s">
        <v>47</v>
      </c>
      <c r="Z2631">
        <v>0</v>
      </c>
      <c r="AA2631">
        <v>0</v>
      </c>
      <c r="AB2631">
        <v>1</v>
      </c>
      <c r="AC2631" t="s">
        <v>66</v>
      </c>
      <c r="AD2631">
        <f>IF(Raw_Data[[#This Row],[rasio]]&lt;0.2,1,IF(Raw_Data[[#This Row],[rasio]]&lt;0.3,2,IF(Raw_Data[[#This Row],[rasio]]&lt;0.4,3,4)))</f>
        <v>1</v>
      </c>
      <c r="AE2631">
        <f>IF(Raw_Data[[#This Row],[kategori_dp]]="High",1,IF(Raw_Data[[#This Row],[kategori_dp]]="Medium",2,3))</f>
        <v>1</v>
      </c>
      <c r="AF2631">
        <f>IF(Raw_Data[[#This Row],[tenor_bulan]]&lt;=24,1,IF(Raw_Data[[#This Row],[tenor_bulan]]&lt;=36,2,IF(Raw_Data[[#This Row],[tenor_bulan]]&lt;=48,3,4)))</f>
        <v>4</v>
      </c>
      <c r="AG2631">
        <f>IF(Raw_Data[[#This Row],[jumlah_kali_telat]]=0,0,IF(Raw_Data[[#This Row],[jumlah_kali_telat]]&lt;=2,2,4))</f>
        <v>0</v>
      </c>
      <c r="AH2631">
        <f>Raw_Data[[#This Row],[Skor_Rasio]]+Raw_Data[[#This Row],[Skor_DP]]+Raw_Data[[#This Row],[Skor_Tenor]]+Raw_Data[[#This Row],[Skor_Telat]]</f>
        <v>6</v>
      </c>
      <c r="AI2631" t="str">
        <f>IF(Raw_Data[[#This Row],[Risk_Score]]&lt;=6,"Low Risk",IF(Raw_Data[[#This Row],[Risk_Score]]&lt;=8,"Medium Risk","High Risk"))</f>
        <v>Low Risk</v>
      </c>
      <c r="AJ2631">
        <f ca="1">IFERROR(DATEDIF(Raw_Data[[#This Row],[tanggal_pengajuan]],TODAY(),"m"),"N/A")</f>
        <v>4</v>
      </c>
      <c r="AK2631" t="str">
        <f ca="1">IF(ISNUMBER(Raw_Data[[#This Row],[MOB]]),IF(Raw_Data[[#This Row],[MOB]]&lt;6,"0-5 bulan",IF(Raw_Data[[#This Row],[MOB]]&lt;12,"6-11 bulan",IF(Raw_Data[[#This Row],[MOB]]&lt;24,"12-23 bulan","24+ bulan"))),"N/A")</f>
        <v>0-5 bulan</v>
      </c>
    </row>
    <row r="2632" spans="1:37" ht="14.25" customHeight="1" x14ac:dyDescent="0.45">
      <c r="A2632" t="s">
        <v>5943</v>
      </c>
      <c r="B2632" s="64">
        <v>46029</v>
      </c>
      <c r="C2632" s="1" t="str">
        <f t="shared" si="41"/>
        <v>January</v>
      </c>
      <c r="D2632" t="s">
        <v>1717</v>
      </c>
      <c r="E2632" t="s">
        <v>5944</v>
      </c>
      <c r="F2632">
        <v>24</v>
      </c>
      <c r="G2632" t="s">
        <v>51</v>
      </c>
      <c r="H2632" t="s">
        <v>152</v>
      </c>
      <c r="I2632" s="2">
        <v>2646000</v>
      </c>
      <c r="J2632" s="3">
        <f>Raw_Data[[#This Row],[cicilan_per_bulan]]/Raw_Data[[#This Row],[penghasilan_bulanan]]</f>
        <v>0.18665910808767952</v>
      </c>
      <c r="K2632" t="s">
        <v>145</v>
      </c>
      <c r="L2632" t="s">
        <v>146</v>
      </c>
      <c r="M2632" t="s">
        <v>72</v>
      </c>
      <c r="N2632" t="s">
        <v>73</v>
      </c>
      <c r="O2632" t="s">
        <v>46</v>
      </c>
      <c r="P2632" s="2">
        <v>21471000</v>
      </c>
      <c r="Q2632" s="2">
        <v>4294000</v>
      </c>
      <c r="R2632" t="str">
        <f>IF(Raw_Data[[#This Row],[persen_dp]]&lt;15%,"Low",IF(Raw_Data[[#This Row],[persen_dp]]&gt;25%,"High","Medium"))</f>
        <v>Medium</v>
      </c>
      <c r="S2632" s="3">
        <v>0.2</v>
      </c>
      <c r="T2632">
        <v>60</v>
      </c>
      <c r="U2632">
        <v>0.14499999999999999</v>
      </c>
      <c r="V2632" s="2">
        <v>493900</v>
      </c>
      <c r="W2632" s="2">
        <v>29631000</v>
      </c>
      <c r="X2632" t="str">
        <f>IF(OR(Raw_Data[[#This Row],[status_pembayaran]]="Macet",Raw_Data[[#This Row],[status_pembayaran]]="Kurang Lancar"),"Non Performing Loan","Performing")</f>
        <v>Performing</v>
      </c>
      <c r="Y2632" t="s">
        <v>47</v>
      </c>
      <c r="Z2632">
        <v>0</v>
      </c>
      <c r="AA2632">
        <v>0</v>
      </c>
      <c r="AB2632">
        <v>1</v>
      </c>
      <c r="AC2632" t="s">
        <v>104</v>
      </c>
      <c r="AD2632">
        <f>IF(Raw_Data[[#This Row],[rasio]]&lt;0.2,1,IF(Raw_Data[[#This Row],[rasio]]&lt;0.3,2,IF(Raw_Data[[#This Row],[rasio]]&lt;0.4,3,4)))</f>
        <v>1</v>
      </c>
      <c r="AE2632">
        <f>IF(Raw_Data[[#This Row],[kategori_dp]]="High",1,IF(Raw_Data[[#This Row],[kategori_dp]]="Medium",2,3))</f>
        <v>2</v>
      </c>
      <c r="AF2632">
        <f>IF(Raw_Data[[#This Row],[tenor_bulan]]&lt;=24,1,IF(Raw_Data[[#This Row],[tenor_bulan]]&lt;=36,2,IF(Raw_Data[[#This Row],[tenor_bulan]]&lt;=48,3,4)))</f>
        <v>4</v>
      </c>
      <c r="AG2632">
        <f>IF(Raw_Data[[#This Row],[jumlah_kali_telat]]=0,0,IF(Raw_Data[[#This Row],[jumlah_kali_telat]]&lt;=2,2,4))</f>
        <v>0</v>
      </c>
      <c r="AH2632">
        <f>Raw_Data[[#This Row],[Skor_Rasio]]+Raw_Data[[#This Row],[Skor_DP]]+Raw_Data[[#This Row],[Skor_Tenor]]+Raw_Data[[#This Row],[Skor_Telat]]</f>
        <v>7</v>
      </c>
      <c r="AI2632" t="str">
        <f>IF(Raw_Data[[#This Row],[Risk_Score]]&lt;=6,"Low Risk",IF(Raw_Data[[#This Row],[Risk_Score]]&lt;=8,"Medium Risk","High Risk"))</f>
        <v>Medium Risk</v>
      </c>
      <c r="AJ2632">
        <f ca="1">IFERROR(DATEDIF(Raw_Data[[#This Row],[tanggal_pengajuan]],TODAY(),"m"),"N/A")</f>
        <v>9</v>
      </c>
      <c r="AK2632" t="str">
        <f ca="1">IF(ISNUMBER(Raw_Data[[#This Row],[MOB]]),IF(Raw_Data[[#This Row],[MOB]]&lt;6,"0-5 bulan",IF(Raw_Data[[#This Row],[MOB]]&lt;12,"6-11 bulan",IF(Raw_Data[[#This Row],[MOB]]&lt;24,"12-23 bulan","24+ bulan"))),"N/A")</f>
        <v>6-11 bulan</v>
      </c>
    </row>
    <row r="2633" spans="1:37" ht="14.25" customHeight="1" x14ac:dyDescent="0.45">
      <c r="A2633" t="s">
        <v>5945</v>
      </c>
      <c r="B2633" s="64">
        <v>46062</v>
      </c>
      <c r="C2633" s="1" t="str">
        <f t="shared" si="41"/>
        <v>February</v>
      </c>
      <c r="D2633" t="s">
        <v>210</v>
      </c>
      <c r="E2633" t="s">
        <v>211</v>
      </c>
      <c r="F2633">
        <v>34</v>
      </c>
      <c r="G2633" t="s">
        <v>40</v>
      </c>
      <c r="H2633" t="s">
        <v>126</v>
      </c>
      <c r="I2633" s="2">
        <v>3030500</v>
      </c>
      <c r="J2633" s="3">
        <f>Raw_Data[[#This Row],[cicilan_per_bulan]]/Raw_Data[[#This Row],[penghasilan_bulanan]]</f>
        <v>0.32443491173073752</v>
      </c>
      <c r="K2633" t="s">
        <v>153</v>
      </c>
      <c r="L2633" t="s">
        <v>154</v>
      </c>
      <c r="M2633" t="s">
        <v>55</v>
      </c>
      <c r="N2633" t="s">
        <v>56</v>
      </c>
      <c r="O2633" t="s">
        <v>57</v>
      </c>
      <c r="P2633" s="2">
        <v>18169970</v>
      </c>
      <c r="Q2633" s="2">
        <v>3634000</v>
      </c>
      <c r="R2633" t="str">
        <f>IF(Raw_Data[[#This Row],[persen_dp]]&lt;15%,"Low",IF(Raw_Data[[#This Row],[persen_dp]]&gt;25%,"High","Medium"))</f>
        <v>Medium</v>
      </c>
      <c r="S2633" s="3">
        <v>0.2</v>
      </c>
      <c r="T2633">
        <v>18</v>
      </c>
      <c r="U2633">
        <v>0.14499999999999999</v>
      </c>
      <c r="V2633" s="2">
        <v>983200</v>
      </c>
      <c r="W2633" s="2">
        <v>17698000</v>
      </c>
      <c r="X2633" t="str">
        <f>IF(OR(Raw_Data[[#This Row],[status_pembayaran]]="Macet",Raw_Data[[#This Row],[status_pembayaran]]="Kurang Lancar"),"Non Performing Loan","Performing")</f>
        <v>Performing</v>
      </c>
      <c r="Y2633" t="s">
        <v>47</v>
      </c>
      <c r="Z2633">
        <v>0</v>
      </c>
      <c r="AA2633">
        <v>0</v>
      </c>
      <c r="AB2633">
        <v>1</v>
      </c>
      <c r="AD2633">
        <f>IF(Raw_Data[[#This Row],[rasio]]&lt;0.2,1,IF(Raw_Data[[#This Row],[rasio]]&lt;0.3,2,IF(Raw_Data[[#This Row],[rasio]]&lt;0.4,3,4)))</f>
        <v>3</v>
      </c>
      <c r="AE2633">
        <f>IF(Raw_Data[[#This Row],[kategori_dp]]="High",1,IF(Raw_Data[[#This Row],[kategori_dp]]="Medium",2,3))</f>
        <v>2</v>
      </c>
      <c r="AF2633">
        <f>IF(Raw_Data[[#This Row],[tenor_bulan]]&lt;=24,1,IF(Raw_Data[[#This Row],[tenor_bulan]]&lt;=36,2,IF(Raw_Data[[#This Row],[tenor_bulan]]&lt;=48,3,4)))</f>
        <v>1</v>
      </c>
      <c r="AG2633">
        <f>IF(Raw_Data[[#This Row],[jumlah_kali_telat]]=0,0,IF(Raw_Data[[#This Row],[jumlah_kali_telat]]&lt;=2,2,4))</f>
        <v>0</v>
      </c>
      <c r="AH2633">
        <f>Raw_Data[[#This Row],[Skor_Rasio]]+Raw_Data[[#This Row],[Skor_DP]]+Raw_Data[[#This Row],[Skor_Tenor]]+Raw_Data[[#This Row],[Skor_Telat]]</f>
        <v>6</v>
      </c>
      <c r="AI2633" t="str">
        <f>IF(Raw_Data[[#This Row],[Risk_Score]]&lt;=6,"Low Risk",IF(Raw_Data[[#This Row],[Risk_Score]]&lt;=8,"Medium Risk","High Risk"))</f>
        <v>Low Risk</v>
      </c>
      <c r="AJ2633">
        <f ca="1">IFERROR(DATEDIF(Raw_Data[[#This Row],[tanggal_pengajuan]],TODAY(),"m"),"N/A")</f>
        <v>8</v>
      </c>
      <c r="AK2633" t="str">
        <f ca="1">IF(ISNUMBER(Raw_Data[[#This Row],[MOB]]),IF(Raw_Data[[#This Row],[MOB]]&lt;6,"0-5 bulan",IF(Raw_Data[[#This Row],[MOB]]&lt;12,"6-11 bulan",IF(Raw_Data[[#This Row],[MOB]]&lt;24,"12-23 bulan","24+ bulan"))),"N/A")</f>
        <v>6-11 bulan</v>
      </c>
    </row>
    <row r="2634" spans="1:37" ht="14.25" customHeight="1" x14ac:dyDescent="0.45">
      <c r="A2634" t="s">
        <v>5946</v>
      </c>
      <c r="B2634" s="64">
        <v>46070</v>
      </c>
      <c r="C2634" s="1" t="str">
        <f t="shared" si="41"/>
        <v>February</v>
      </c>
      <c r="D2634" t="s">
        <v>2714</v>
      </c>
      <c r="E2634" t="s">
        <v>5947</v>
      </c>
      <c r="F2634">
        <v>21</v>
      </c>
      <c r="G2634" t="s">
        <v>51</v>
      </c>
      <c r="H2634" t="s">
        <v>126</v>
      </c>
      <c r="I2634" s="2">
        <v>2009000</v>
      </c>
      <c r="J2634" s="3">
        <f>Raw_Data[[#This Row],[cicilan_per_bulan]]/Raw_Data[[#This Row],[penghasilan_bulanan]]</f>
        <v>0.21836734693877552</v>
      </c>
      <c r="K2634" t="s">
        <v>188</v>
      </c>
      <c r="L2634" t="s">
        <v>154</v>
      </c>
      <c r="M2634" t="s">
        <v>249</v>
      </c>
      <c r="N2634" t="s">
        <v>250</v>
      </c>
      <c r="O2634" t="s">
        <v>57</v>
      </c>
      <c r="P2634" s="2">
        <v>15678000</v>
      </c>
      <c r="Q2634" s="2">
        <v>2352000</v>
      </c>
      <c r="R2634" t="str">
        <f>IF(Raw_Data[[#This Row],[persen_dp]]&lt;15%,"Low",IF(Raw_Data[[#This Row],[persen_dp]]&gt;25%,"High","Medium"))</f>
        <v>Medium</v>
      </c>
      <c r="S2634" s="3">
        <v>0.15</v>
      </c>
      <c r="T2634">
        <v>48</v>
      </c>
      <c r="U2634">
        <v>0.14499999999999999</v>
      </c>
      <c r="V2634" s="2">
        <v>438700</v>
      </c>
      <c r="W2634" s="2">
        <v>21056000</v>
      </c>
      <c r="X2634" t="str">
        <f>IF(OR(Raw_Data[[#This Row],[status_pembayaran]]="Macet",Raw_Data[[#This Row],[status_pembayaran]]="Kurang Lancar"),"Non Performing Loan","Performing")</f>
        <v>Performing</v>
      </c>
      <c r="Y2634" t="s">
        <v>47</v>
      </c>
      <c r="Z2634">
        <v>0</v>
      </c>
      <c r="AA2634">
        <v>0</v>
      </c>
      <c r="AB2634">
        <v>1</v>
      </c>
      <c r="AC2634" t="s">
        <v>66</v>
      </c>
      <c r="AD2634">
        <f>IF(Raw_Data[[#This Row],[rasio]]&lt;0.2,1,IF(Raw_Data[[#This Row],[rasio]]&lt;0.3,2,IF(Raw_Data[[#This Row],[rasio]]&lt;0.4,3,4)))</f>
        <v>2</v>
      </c>
      <c r="AE2634">
        <f>IF(Raw_Data[[#This Row],[kategori_dp]]="High",1,IF(Raw_Data[[#This Row],[kategori_dp]]="Medium",2,3))</f>
        <v>2</v>
      </c>
      <c r="AF2634">
        <f>IF(Raw_Data[[#This Row],[tenor_bulan]]&lt;=24,1,IF(Raw_Data[[#This Row],[tenor_bulan]]&lt;=36,2,IF(Raw_Data[[#This Row],[tenor_bulan]]&lt;=48,3,4)))</f>
        <v>3</v>
      </c>
      <c r="AG2634">
        <f>IF(Raw_Data[[#This Row],[jumlah_kali_telat]]=0,0,IF(Raw_Data[[#This Row],[jumlah_kali_telat]]&lt;=2,2,4))</f>
        <v>0</v>
      </c>
      <c r="AH2634">
        <f>Raw_Data[[#This Row],[Skor_Rasio]]+Raw_Data[[#This Row],[Skor_DP]]+Raw_Data[[#This Row],[Skor_Tenor]]+Raw_Data[[#This Row],[Skor_Telat]]</f>
        <v>7</v>
      </c>
      <c r="AI2634" t="str">
        <f>IF(Raw_Data[[#This Row],[Risk_Score]]&lt;=6,"Low Risk",IF(Raw_Data[[#This Row],[Risk_Score]]&lt;=8,"Medium Risk","High Risk"))</f>
        <v>Medium Risk</v>
      </c>
      <c r="AJ2634">
        <f ca="1">IFERROR(DATEDIF(Raw_Data[[#This Row],[tanggal_pengajuan]],TODAY(),"m"),"N/A")</f>
        <v>8</v>
      </c>
      <c r="AK2634" t="str">
        <f ca="1">IF(ISNUMBER(Raw_Data[[#This Row],[MOB]]),IF(Raw_Data[[#This Row],[MOB]]&lt;6,"0-5 bulan",IF(Raw_Data[[#This Row],[MOB]]&lt;12,"6-11 bulan",IF(Raw_Data[[#This Row],[MOB]]&lt;24,"12-23 bulan","24+ bulan"))),"N/A")</f>
        <v>6-11 bulan</v>
      </c>
    </row>
    <row r="2635" spans="1:37" ht="14.25" customHeight="1" x14ac:dyDescent="0.45">
      <c r="A2635" t="s">
        <v>5948</v>
      </c>
      <c r="B2635" s="64">
        <v>46182</v>
      </c>
      <c r="C2635" s="1" t="str">
        <f t="shared" si="41"/>
        <v>June</v>
      </c>
      <c r="D2635" t="s">
        <v>1210</v>
      </c>
      <c r="E2635" t="s">
        <v>5949</v>
      </c>
      <c r="F2635">
        <v>57</v>
      </c>
      <c r="G2635" t="s">
        <v>51</v>
      </c>
      <c r="H2635" t="s">
        <v>152</v>
      </c>
      <c r="I2635" s="2">
        <v>2812000</v>
      </c>
      <c r="J2635" s="3">
        <f>Raw_Data[[#This Row],[cicilan_per_bulan]]/Raw_Data[[#This Row],[penghasilan_bulanan]]</f>
        <v>0.83136557610241824</v>
      </c>
      <c r="K2635" t="s">
        <v>70</v>
      </c>
      <c r="L2635" t="s">
        <v>71</v>
      </c>
      <c r="M2635" t="s">
        <v>290</v>
      </c>
      <c r="N2635" t="s">
        <v>291</v>
      </c>
      <c r="O2635" t="s">
        <v>292</v>
      </c>
      <c r="P2635" s="2">
        <v>37694000</v>
      </c>
      <c r="Q2635" s="2">
        <v>13193000</v>
      </c>
      <c r="R2635" t="str">
        <f>IF(Raw_Data[[#This Row],[persen_dp]]&lt;15%,"Low",IF(Raw_Data[[#This Row],[persen_dp]]&gt;25%,"High","Medium"))</f>
        <v>High</v>
      </c>
      <c r="S2635" s="3">
        <v>0.35</v>
      </c>
      <c r="T2635">
        <v>12</v>
      </c>
      <c r="U2635">
        <v>0.14499999999999999</v>
      </c>
      <c r="V2635" s="2">
        <v>2337800</v>
      </c>
      <c r="W2635" s="2">
        <v>28053000</v>
      </c>
      <c r="X2635" t="str">
        <f>IF(OR(Raw_Data[[#This Row],[status_pembayaran]]="Macet",Raw_Data[[#This Row],[status_pembayaran]]="Kurang Lancar"),"Non Performing Loan","Performing")</f>
        <v>Performing</v>
      </c>
      <c r="Y2635" t="s">
        <v>47</v>
      </c>
      <c r="Z2635">
        <v>0</v>
      </c>
      <c r="AA2635">
        <v>0</v>
      </c>
      <c r="AB2635">
        <v>1</v>
      </c>
      <c r="AC2635" t="s">
        <v>104</v>
      </c>
      <c r="AD2635">
        <f>IF(Raw_Data[[#This Row],[rasio]]&lt;0.2,1,IF(Raw_Data[[#This Row],[rasio]]&lt;0.3,2,IF(Raw_Data[[#This Row],[rasio]]&lt;0.4,3,4)))</f>
        <v>4</v>
      </c>
      <c r="AE2635">
        <f>IF(Raw_Data[[#This Row],[kategori_dp]]="High",1,IF(Raw_Data[[#This Row],[kategori_dp]]="Medium",2,3))</f>
        <v>1</v>
      </c>
      <c r="AF2635">
        <f>IF(Raw_Data[[#This Row],[tenor_bulan]]&lt;=24,1,IF(Raw_Data[[#This Row],[tenor_bulan]]&lt;=36,2,IF(Raw_Data[[#This Row],[tenor_bulan]]&lt;=48,3,4)))</f>
        <v>1</v>
      </c>
      <c r="AG2635">
        <f>IF(Raw_Data[[#This Row],[jumlah_kali_telat]]=0,0,IF(Raw_Data[[#This Row],[jumlah_kali_telat]]&lt;=2,2,4))</f>
        <v>0</v>
      </c>
      <c r="AH2635">
        <f>Raw_Data[[#This Row],[Skor_Rasio]]+Raw_Data[[#This Row],[Skor_DP]]+Raw_Data[[#This Row],[Skor_Tenor]]+Raw_Data[[#This Row],[Skor_Telat]]</f>
        <v>6</v>
      </c>
      <c r="AI2635" t="str">
        <f>IF(Raw_Data[[#This Row],[Risk_Score]]&lt;=6,"Low Risk",IF(Raw_Data[[#This Row],[Risk_Score]]&lt;=8,"Medium Risk","High Risk"))</f>
        <v>Low Risk</v>
      </c>
      <c r="AJ2635">
        <f ca="1">IFERROR(DATEDIF(Raw_Data[[#This Row],[tanggal_pengajuan]],TODAY(),"m"),"N/A")</f>
        <v>4</v>
      </c>
      <c r="AK2635" t="str">
        <f ca="1">IF(ISNUMBER(Raw_Data[[#This Row],[MOB]]),IF(Raw_Data[[#This Row],[MOB]]&lt;6,"0-5 bulan",IF(Raw_Data[[#This Row],[MOB]]&lt;12,"6-11 bulan",IF(Raw_Data[[#This Row],[MOB]]&lt;24,"12-23 bulan","24+ bulan"))),"N/A")</f>
        <v>0-5 bulan</v>
      </c>
    </row>
    <row r="2636" spans="1:37" ht="14.25" customHeight="1" x14ac:dyDescent="0.45">
      <c r="A2636" t="s">
        <v>5950</v>
      </c>
      <c r="B2636" s="64">
        <v>46044</v>
      </c>
      <c r="C2636" s="1" t="str">
        <f t="shared" si="41"/>
        <v>January</v>
      </c>
      <c r="D2636" t="s">
        <v>1607</v>
      </c>
      <c r="E2636" t="s">
        <v>5951</v>
      </c>
      <c r="F2636">
        <v>51</v>
      </c>
      <c r="G2636" t="s">
        <v>51</v>
      </c>
      <c r="H2636" t="s">
        <v>41</v>
      </c>
      <c r="I2636" s="2">
        <v>4551000</v>
      </c>
      <c r="J2636" s="3">
        <f>Raw_Data[[#This Row],[cicilan_per_bulan]]/Raw_Data[[#This Row],[penghasilan_bulanan]]</f>
        <v>0.35785541639200175</v>
      </c>
      <c r="K2636" t="s">
        <v>177</v>
      </c>
      <c r="L2636" t="s">
        <v>154</v>
      </c>
      <c r="M2636" t="s">
        <v>44</v>
      </c>
      <c r="N2636" t="s">
        <v>158</v>
      </c>
      <c r="O2636" t="s">
        <v>159</v>
      </c>
      <c r="P2636" s="2">
        <v>30098000</v>
      </c>
      <c r="Q2636" s="2">
        <v>6020000</v>
      </c>
      <c r="R2636" t="str">
        <f>IF(Raw_Data[[#This Row],[persen_dp]]&lt;15%,"Low",IF(Raw_Data[[#This Row],[persen_dp]]&gt;25%,"High","Medium"))</f>
        <v>Medium</v>
      </c>
      <c r="S2636" s="3">
        <v>0.2</v>
      </c>
      <c r="T2636">
        <v>18</v>
      </c>
      <c r="U2636">
        <v>0.14499999999999999</v>
      </c>
      <c r="V2636" s="2">
        <v>1628600</v>
      </c>
      <c r="W2636" s="2">
        <v>29315000</v>
      </c>
      <c r="X2636" t="str">
        <f>IF(OR(Raw_Data[[#This Row],[status_pembayaran]]="Macet",Raw_Data[[#This Row],[status_pembayaran]]="Kurang Lancar"),"Non Performing Loan","Performing")</f>
        <v>Performing</v>
      </c>
      <c r="Y2636" t="s">
        <v>47</v>
      </c>
      <c r="Z2636">
        <v>0</v>
      </c>
      <c r="AA2636">
        <v>0</v>
      </c>
      <c r="AB2636">
        <v>1</v>
      </c>
      <c r="AD2636">
        <f>IF(Raw_Data[[#This Row],[rasio]]&lt;0.2,1,IF(Raw_Data[[#This Row],[rasio]]&lt;0.3,2,IF(Raw_Data[[#This Row],[rasio]]&lt;0.4,3,4)))</f>
        <v>3</v>
      </c>
      <c r="AE2636">
        <f>IF(Raw_Data[[#This Row],[kategori_dp]]="High",1,IF(Raw_Data[[#This Row],[kategori_dp]]="Medium",2,3))</f>
        <v>2</v>
      </c>
      <c r="AF2636">
        <f>IF(Raw_Data[[#This Row],[tenor_bulan]]&lt;=24,1,IF(Raw_Data[[#This Row],[tenor_bulan]]&lt;=36,2,IF(Raw_Data[[#This Row],[tenor_bulan]]&lt;=48,3,4)))</f>
        <v>1</v>
      </c>
      <c r="AG2636">
        <f>IF(Raw_Data[[#This Row],[jumlah_kali_telat]]=0,0,IF(Raw_Data[[#This Row],[jumlah_kali_telat]]&lt;=2,2,4))</f>
        <v>0</v>
      </c>
      <c r="AH2636">
        <f>Raw_Data[[#This Row],[Skor_Rasio]]+Raw_Data[[#This Row],[Skor_DP]]+Raw_Data[[#This Row],[Skor_Tenor]]+Raw_Data[[#This Row],[Skor_Telat]]</f>
        <v>6</v>
      </c>
      <c r="AI2636" t="str">
        <f>IF(Raw_Data[[#This Row],[Risk_Score]]&lt;=6,"Low Risk",IF(Raw_Data[[#This Row],[Risk_Score]]&lt;=8,"Medium Risk","High Risk"))</f>
        <v>Low Risk</v>
      </c>
      <c r="AJ2636">
        <f ca="1">IFERROR(DATEDIF(Raw_Data[[#This Row],[tanggal_pengajuan]],TODAY(),"m"),"N/A")</f>
        <v>9</v>
      </c>
      <c r="AK2636" t="str">
        <f ca="1">IF(ISNUMBER(Raw_Data[[#This Row],[MOB]]),IF(Raw_Data[[#This Row],[MOB]]&lt;6,"0-5 bulan",IF(Raw_Data[[#This Row],[MOB]]&lt;12,"6-11 bulan",IF(Raw_Data[[#This Row],[MOB]]&lt;24,"12-23 bulan","24+ bulan"))),"N/A")</f>
        <v>6-11 bulan</v>
      </c>
    </row>
    <row r="2637" spans="1:37" ht="14.25" customHeight="1" x14ac:dyDescent="0.45">
      <c r="A2637" t="s">
        <v>5952</v>
      </c>
      <c r="B2637" s="64">
        <v>46188</v>
      </c>
      <c r="C2637" s="1" t="str">
        <f t="shared" si="41"/>
        <v>June</v>
      </c>
      <c r="D2637" t="s">
        <v>1011</v>
      </c>
      <c r="E2637" t="s">
        <v>5953</v>
      </c>
      <c r="F2637">
        <v>49</v>
      </c>
      <c r="G2637" t="s">
        <v>51</v>
      </c>
      <c r="H2637" t="s">
        <v>52</v>
      </c>
      <c r="I2637" s="2">
        <v>7145000</v>
      </c>
      <c r="J2637" s="3">
        <f>Raw_Data[[#This Row],[cicilan_per_bulan]]/Raw_Data[[#This Row],[penghasilan_bulanan]]</f>
        <v>4.7025892232330301E-2</v>
      </c>
      <c r="K2637" t="s">
        <v>109</v>
      </c>
      <c r="L2637" t="s">
        <v>110</v>
      </c>
      <c r="M2637" t="s">
        <v>44</v>
      </c>
      <c r="N2637" t="s">
        <v>228</v>
      </c>
      <c r="O2637" t="s">
        <v>57</v>
      </c>
      <c r="P2637" s="2">
        <v>19479000</v>
      </c>
      <c r="Q2637" s="2">
        <v>7792000</v>
      </c>
      <c r="R2637" t="str">
        <f>IF(Raw_Data[[#This Row],[persen_dp]]&lt;15%,"Low",IF(Raw_Data[[#This Row],[persen_dp]]&gt;25%,"High","Medium"))</f>
        <v>High</v>
      </c>
      <c r="S2637" s="3">
        <v>0.4</v>
      </c>
      <c r="T2637">
        <v>60</v>
      </c>
      <c r="U2637">
        <v>0.14499999999999999</v>
      </c>
      <c r="V2637" s="2">
        <v>336000</v>
      </c>
      <c r="W2637" s="2">
        <v>20161000</v>
      </c>
      <c r="X2637" t="str">
        <f>IF(OR(Raw_Data[[#This Row],[status_pembayaran]]="Macet",Raw_Data[[#This Row],[status_pembayaran]]="Kurang Lancar"),"Non Performing Loan","Performing")</f>
        <v>Performing</v>
      </c>
      <c r="Y2637" t="s">
        <v>47</v>
      </c>
      <c r="Z2637">
        <v>0</v>
      </c>
      <c r="AA2637">
        <v>0</v>
      </c>
      <c r="AB2637">
        <v>1</v>
      </c>
      <c r="AC2637" t="s">
        <v>137</v>
      </c>
      <c r="AD2637">
        <f>IF(Raw_Data[[#This Row],[rasio]]&lt;0.2,1,IF(Raw_Data[[#This Row],[rasio]]&lt;0.3,2,IF(Raw_Data[[#This Row],[rasio]]&lt;0.4,3,4)))</f>
        <v>1</v>
      </c>
      <c r="AE2637">
        <f>IF(Raw_Data[[#This Row],[kategori_dp]]="High",1,IF(Raw_Data[[#This Row],[kategori_dp]]="Medium",2,3))</f>
        <v>1</v>
      </c>
      <c r="AF2637">
        <f>IF(Raw_Data[[#This Row],[tenor_bulan]]&lt;=24,1,IF(Raw_Data[[#This Row],[tenor_bulan]]&lt;=36,2,IF(Raw_Data[[#This Row],[tenor_bulan]]&lt;=48,3,4)))</f>
        <v>4</v>
      </c>
      <c r="AG2637">
        <f>IF(Raw_Data[[#This Row],[jumlah_kali_telat]]=0,0,IF(Raw_Data[[#This Row],[jumlah_kali_telat]]&lt;=2,2,4))</f>
        <v>0</v>
      </c>
      <c r="AH2637">
        <f>Raw_Data[[#This Row],[Skor_Rasio]]+Raw_Data[[#This Row],[Skor_DP]]+Raw_Data[[#This Row],[Skor_Tenor]]+Raw_Data[[#This Row],[Skor_Telat]]</f>
        <v>6</v>
      </c>
      <c r="AI2637" t="str">
        <f>IF(Raw_Data[[#This Row],[Risk_Score]]&lt;=6,"Low Risk",IF(Raw_Data[[#This Row],[Risk_Score]]&lt;=8,"Medium Risk","High Risk"))</f>
        <v>Low Risk</v>
      </c>
      <c r="AJ2637">
        <f ca="1">IFERROR(DATEDIF(Raw_Data[[#This Row],[tanggal_pengajuan]],TODAY(),"m"),"N/A")</f>
        <v>4</v>
      </c>
      <c r="AK2637" t="str">
        <f ca="1">IF(ISNUMBER(Raw_Data[[#This Row],[MOB]]),IF(Raw_Data[[#This Row],[MOB]]&lt;6,"0-5 bulan",IF(Raw_Data[[#This Row],[MOB]]&lt;12,"6-11 bulan",IF(Raw_Data[[#This Row],[MOB]]&lt;24,"12-23 bulan","24+ bulan"))),"N/A")</f>
        <v>0-5 bulan</v>
      </c>
    </row>
    <row r="2638" spans="1:37" ht="14.25" customHeight="1" x14ac:dyDescent="0.45">
      <c r="A2638" t="s">
        <v>5954</v>
      </c>
      <c r="B2638" s="64">
        <v>46037</v>
      </c>
      <c r="C2638" s="1" t="str">
        <f t="shared" si="41"/>
        <v>January</v>
      </c>
      <c r="D2638" t="s">
        <v>793</v>
      </c>
      <c r="E2638" t="s">
        <v>5955</v>
      </c>
      <c r="F2638">
        <v>28</v>
      </c>
      <c r="G2638" t="s">
        <v>40</v>
      </c>
      <c r="H2638" t="s">
        <v>108</v>
      </c>
      <c r="I2638" s="2">
        <v>5092000</v>
      </c>
      <c r="J2638" s="3">
        <f>Raw_Data[[#This Row],[cicilan_per_bulan]]/Raw_Data[[#This Row],[penghasilan_bulanan]]</f>
        <v>8.7961508248232526E-2</v>
      </c>
      <c r="K2638" t="s">
        <v>91</v>
      </c>
      <c r="L2638" t="s">
        <v>92</v>
      </c>
      <c r="M2638" t="s">
        <v>44</v>
      </c>
      <c r="N2638" t="s">
        <v>273</v>
      </c>
      <c r="O2638" t="s">
        <v>274</v>
      </c>
      <c r="P2638" s="2">
        <v>18328000</v>
      </c>
      <c r="Q2638" s="2">
        <v>2749000</v>
      </c>
      <c r="R2638" t="str">
        <f>IF(Raw_Data[[#This Row],[persen_dp]]&lt;15%,"Low",IF(Raw_Data[[#This Row],[persen_dp]]&gt;25%,"High","Medium"))</f>
        <v>Medium</v>
      </c>
      <c r="S2638" s="3">
        <v>0.15</v>
      </c>
      <c r="T2638">
        <v>60</v>
      </c>
      <c r="U2638">
        <v>0.14499999999999999</v>
      </c>
      <c r="V2638" s="2">
        <v>447900</v>
      </c>
      <c r="W2638" s="2">
        <v>26874000</v>
      </c>
      <c r="X2638" t="str">
        <f>IF(OR(Raw_Data[[#This Row],[status_pembayaran]]="Macet",Raw_Data[[#This Row],[status_pembayaran]]="Kurang Lancar"),"Non Performing Loan","Performing")</f>
        <v>Performing</v>
      </c>
      <c r="Y2638" t="s">
        <v>47</v>
      </c>
      <c r="Z2638">
        <v>0</v>
      </c>
      <c r="AA2638">
        <v>0</v>
      </c>
      <c r="AB2638">
        <v>1</v>
      </c>
      <c r="AD2638">
        <f>IF(Raw_Data[[#This Row],[rasio]]&lt;0.2,1,IF(Raw_Data[[#This Row],[rasio]]&lt;0.3,2,IF(Raw_Data[[#This Row],[rasio]]&lt;0.4,3,4)))</f>
        <v>1</v>
      </c>
      <c r="AE2638">
        <f>IF(Raw_Data[[#This Row],[kategori_dp]]="High",1,IF(Raw_Data[[#This Row],[kategori_dp]]="Medium",2,3))</f>
        <v>2</v>
      </c>
      <c r="AF2638">
        <f>IF(Raw_Data[[#This Row],[tenor_bulan]]&lt;=24,1,IF(Raw_Data[[#This Row],[tenor_bulan]]&lt;=36,2,IF(Raw_Data[[#This Row],[tenor_bulan]]&lt;=48,3,4)))</f>
        <v>4</v>
      </c>
      <c r="AG2638">
        <f>IF(Raw_Data[[#This Row],[jumlah_kali_telat]]=0,0,IF(Raw_Data[[#This Row],[jumlah_kali_telat]]&lt;=2,2,4))</f>
        <v>0</v>
      </c>
      <c r="AH2638">
        <f>Raw_Data[[#This Row],[Skor_Rasio]]+Raw_Data[[#This Row],[Skor_DP]]+Raw_Data[[#This Row],[Skor_Tenor]]+Raw_Data[[#This Row],[Skor_Telat]]</f>
        <v>7</v>
      </c>
      <c r="AI2638" t="str">
        <f>IF(Raw_Data[[#This Row],[Risk_Score]]&lt;=6,"Low Risk",IF(Raw_Data[[#This Row],[Risk_Score]]&lt;=8,"Medium Risk","High Risk"))</f>
        <v>Medium Risk</v>
      </c>
      <c r="AJ2638">
        <f ca="1">IFERROR(DATEDIF(Raw_Data[[#This Row],[tanggal_pengajuan]],TODAY(),"m"),"N/A")</f>
        <v>9</v>
      </c>
      <c r="AK2638" t="str">
        <f ca="1">IF(ISNUMBER(Raw_Data[[#This Row],[MOB]]),IF(Raw_Data[[#This Row],[MOB]]&lt;6,"0-5 bulan",IF(Raw_Data[[#This Row],[MOB]]&lt;12,"6-11 bulan",IF(Raw_Data[[#This Row],[MOB]]&lt;24,"12-23 bulan","24+ bulan"))),"N/A")</f>
        <v>6-11 bulan</v>
      </c>
    </row>
    <row r="2639" spans="1:37" ht="14.25" customHeight="1" x14ac:dyDescent="0.45">
      <c r="A2639" t="s">
        <v>5956</v>
      </c>
      <c r="B2639" s="64">
        <v>46190</v>
      </c>
      <c r="C2639" s="1" t="str">
        <f t="shared" si="41"/>
        <v>June</v>
      </c>
      <c r="D2639" t="s">
        <v>2070</v>
      </c>
      <c r="E2639" t="s">
        <v>5957</v>
      </c>
      <c r="F2639">
        <v>34</v>
      </c>
      <c r="G2639" t="s">
        <v>40</v>
      </c>
      <c r="H2639" t="s">
        <v>101</v>
      </c>
      <c r="I2639" s="2">
        <v>3973000</v>
      </c>
      <c r="J2639" s="3">
        <f>Raw_Data[[#This Row],[cicilan_per_bulan]]/Raw_Data[[#This Row],[penghasilan_bulanan]]</f>
        <v>0.64560785300780266</v>
      </c>
      <c r="K2639" t="s">
        <v>167</v>
      </c>
      <c r="L2639" t="s">
        <v>110</v>
      </c>
      <c r="M2639" t="s">
        <v>290</v>
      </c>
      <c r="N2639" t="s">
        <v>291</v>
      </c>
      <c r="O2639" t="s">
        <v>292</v>
      </c>
      <c r="P2639" s="2">
        <v>38403000</v>
      </c>
      <c r="Q2639" s="2">
        <v>11521000</v>
      </c>
      <c r="R2639" t="str">
        <f>IF(Raw_Data[[#This Row],[persen_dp]]&lt;15%,"Low",IF(Raw_Data[[#This Row],[persen_dp]]&gt;25%,"High","Medium"))</f>
        <v>High</v>
      </c>
      <c r="S2639" s="3">
        <v>0.3</v>
      </c>
      <c r="T2639">
        <v>12</v>
      </c>
      <c r="U2639">
        <v>0.14499999999999999</v>
      </c>
      <c r="V2639" s="2">
        <v>2565000</v>
      </c>
      <c r="W2639" s="2">
        <v>30780000</v>
      </c>
      <c r="X2639" t="str">
        <f>IF(OR(Raw_Data[[#This Row],[status_pembayaran]]="Macet",Raw_Data[[#This Row],[status_pembayaran]]="Kurang Lancar"),"Non Performing Loan","Performing")</f>
        <v>Performing</v>
      </c>
      <c r="Y2639" t="s">
        <v>47</v>
      </c>
      <c r="Z2639">
        <v>0</v>
      </c>
      <c r="AA2639">
        <v>0</v>
      </c>
      <c r="AB2639">
        <v>1</v>
      </c>
      <c r="AC2639" t="s">
        <v>66</v>
      </c>
      <c r="AD2639">
        <f>IF(Raw_Data[[#This Row],[rasio]]&lt;0.2,1,IF(Raw_Data[[#This Row],[rasio]]&lt;0.3,2,IF(Raw_Data[[#This Row],[rasio]]&lt;0.4,3,4)))</f>
        <v>4</v>
      </c>
      <c r="AE2639">
        <f>IF(Raw_Data[[#This Row],[kategori_dp]]="High",1,IF(Raw_Data[[#This Row],[kategori_dp]]="Medium",2,3))</f>
        <v>1</v>
      </c>
      <c r="AF2639">
        <f>IF(Raw_Data[[#This Row],[tenor_bulan]]&lt;=24,1,IF(Raw_Data[[#This Row],[tenor_bulan]]&lt;=36,2,IF(Raw_Data[[#This Row],[tenor_bulan]]&lt;=48,3,4)))</f>
        <v>1</v>
      </c>
      <c r="AG2639">
        <f>IF(Raw_Data[[#This Row],[jumlah_kali_telat]]=0,0,IF(Raw_Data[[#This Row],[jumlah_kali_telat]]&lt;=2,2,4))</f>
        <v>0</v>
      </c>
      <c r="AH2639">
        <f>Raw_Data[[#This Row],[Skor_Rasio]]+Raw_Data[[#This Row],[Skor_DP]]+Raw_Data[[#This Row],[Skor_Tenor]]+Raw_Data[[#This Row],[Skor_Telat]]</f>
        <v>6</v>
      </c>
      <c r="AI2639" t="str">
        <f>IF(Raw_Data[[#This Row],[Risk_Score]]&lt;=6,"Low Risk",IF(Raw_Data[[#This Row],[Risk_Score]]&lt;=8,"Medium Risk","High Risk"))</f>
        <v>Low Risk</v>
      </c>
      <c r="AJ2639">
        <f ca="1">IFERROR(DATEDIF(Raw_Data[[#This Row],[tanggal_pengajuan]],TODAY(),"m"),"N/A")</f>
        <v>4</v>
      </c>
      <c r="AK2639" t="str">
        <f ca="1">IF(ISNUMBER(Raw_Data[[#This Row],[MOB]]),IF(Raw_Data[[#This Row],[MOB]]&lt;6,"0-5 bulan",IF(Raw_Data[[#This Row],[MOB]]&lt;12,"6-11 bulan",IF(Raw_Data[[#This Row],[MOB]]&lt;24,"12-23 bulan","24+ bulan"))),"N/A")</f>
        <v>0-5 bulan</v>
      </c>
    </row>
    <row r="2640" spans="1:37" ht="14.25" customHeight="1" x14ac:dyDescent="0.45">
      <c r="A2640" t="s">
        <v>5958</v>
      </c>
      <c r="B2640" s="64">
        <v>46129</v>
      </c>
      <c r="C2640" s="1" t="str">
        <f t="shared" si="41"/>
        <v>April</v>
      </c>
      <c r="D2640" t="s">
        <v>1907</v>
      </c>
      <c r="E2640" t="s">
        <v>5959</v>
      </c>
      <c r="F2640">
        <v>56</v>
      </c>
      <c r="G2640" t="s">
        <v>51</v>
      </c>
      <c r="H2640" t="s">
        <v>108</v>
      </c>
      <c r="I2640" s="2">
        <v>5438000</v>
      </c>
      <c r="J2640" s="3">
        <f>Raw_Data[[#This Row],[cicilan_per_bulan]]/Raw_Data[[#This Row],[penghasilan_bulanan]]</f>
        <v>0.1675432144170651</v>
      </c>
      <c r="K2640" t="s">
        <v>42</v>
      </c>
      <c r="L2640" t="s">
        <v>43</v>
      </c>
      <c r="M2640" t="s">
        <v>55</v>
      </c>
      <c r="N2640" t="s">
        <v>231</v>
      </c>
      <c r="O2640" t="s">
        <v>232</v>
      </c>
      <c r="P2640" s="2">
        <v>39613000</v>
      </c>
      <c r="Q2640" s="2">
        <v>7923000</v>
      </c>
      <c r="R2640" t="str">
        <f>IF(Raw_Data[[#This Row],[persen_dp]]&lt;15%,"Low",IF(Raw_Data[[#This Row],[persen_dp]]&gt;25%,"High","Medium"))</f>
        <v>Medium</v>
      </c>
      <c r="S2640" s="3">
        <v>0.2</v>
      </c>
      <c r="T2640">
        <v>60</v>
      </c>
      <c r="U2640">
        <v>0.14499999999999999</v>
      </c>
      <c r="V2640" s="2">
        <v>911100</v>
      </c>
      <c r="W2640" s="2">
        <v>54666000</v>
      </c>
      <c r="X2640" t="str">
        <f>IF(OR(Raw_Data[[#This Row],[status_pembayaran]]="Macet",Raw_Data[[#This Row],[status_pembayaran]]="Kurang Lancar"),"Non Performing Loan","Performing")</f>
        <v>Performing</v>
      </c>
      <c r="Y2640" t="s">
        <v>47</v>
      </c>
      <c r="Z2640">
        <v>0</v>
      </c>
      <c r="AA2640">
        <v>0</v>
      </c>
      <c r="AB2640">
        <v>1</v>
      </c>
      <c r="AD2640">
        <f>IF(Raw_Data[[#This Row],[rasio]]&lt;0.2,1,IF(Raw_Data[[#This Row],[rasio]]&lt;0.3,2,IF(Raw_Data[[#This Row],[rasio]]&lt;0.4,3,4)))</f>
        <v>1</v>
      </c>
      <c r="AE2640">
        <f>IF(Raw_Data[[#This Row],[kategori_dp]]="High",1,IF(Raw_Data[[#This Row],[kategori_dp]]="Medium",2,3))</f>
        <v>2</v>
      </c>
      <c r="AF2640">
        <f>IF(Raw_Data[[#This Row],[tenor_bulan]]&lt;=24,1,IF(Raw_Data[[#This Row],[tenor_bulan]]&lt;=36,2,IF(Raw_Data[[#This Row],[tenor_bulan]]&lt;=48,3,4)))</f>
        <v>4</v>
      </c>
      <c r="AG2640">
        <f>IF(Raw_Data[[#This Row],[jumlah_kali_telat]]=0,0,IF(Raw_Data[[#This Row],[jumlah_kali_telat]]&lt;=2,2,4))</f>
        <v>0</v>
      </c>
      <c r="AH2640">
        <f>Raw_Data[[#This Row],[Skor_Rasio]]+Raw_Data[[#This Row],[Skor_DP]]+Raw_Data[[#This Row],[Skor_Tenor]]+Raw_Data[[#This Row],[Skor_Telat]]</f>
        <v>7</v>
      </c>
      <c r="AI2640" t="str">
        <f>IF(Raw_Data[[#This Row],[Risk_Score]]&lt;=6,"Low Risk",IF(Raw_Data[[#This Row],[Risk_Score]]&lt;=8,"Medium Risk","High Risk"))</f>
        <v>Medium Risk</v>
      </c>
      <c r="AJ2640">
        <f ca="1">IFERROR(DATEDIF(Raw_Data[[#This Row],[tanggal_pengajuan]],TODAY(),"m"),"N/A")</f>
        <v>6</v>
      </c>
      <c r="AK2640" t="str">
        <f ca="1">IF(ISNUMBER(Raw_Data[[#This Row],[MOB]]),IF(Raw_Data[[#This Row],[MOB]]&lt;6,"0-5 bulan",IF(Raw_Data[[#This Row],[MOB]]&lt;12,"6-11 bulan",IF(Raw_Data[[#This Row],[MOB]]&lt;24,"12-23 bulan","24+ bulan"))),"N/A")</f>
        <v>6-11 bulan</v>
      </c>
    </row>
    <row r="2641" spans="1:37" ht="14.25" customHeight="1" x14ac:dyDescent="0.45">
      <c r="A2641" t="s">
        <v>5960</v>
      </c>
      <c r="B2641" s="64">
        <v>46109</v>
      </c>
      <c r="C2641" s="1" t="str">
        <f t="shared" si="41"/>
        <v>March</v>
      </c>
      <c r="D2641" t="s">
        <v>1568</v>
      </c>
      <c r="E2641" t="s">
        <v>5961</v>
      </c>
      <c r="F2641">
        <v>44</v>
      </c>
      <c r="G2641" t="s">
        <v>51</v>
      </c>
      <c r="H2641" t="s">
        <v>96</v>
      </c>
      <c r="I2641" s="2">
        <v>5000000</v>
      </c>
      <c r="J2641" s="3">
        <f>Raw_Data[[#This Row],[cicilan_per_bulan]]/Raw_Data[[#This Row],[penghasilan_bulanan]]</f>
        <v>0.10044</v>
      </c>
      <c r="K2641" t="s">
        <v>205</v>
      </c>
      <c r="L2641" t="s">
        <v>110</v>
      </c>
      <c r="M2641" t="s">
        <v>55</v>
      </c>
      <c r="N2641" t="s">
        <v>56</v>
      </c>
      <c r="O2641" t="s">
        <v>57</v>
      </c>
      <c r="P2641" s="2">
        <v>17998000</v>
      </c>
      <c r="Q2641" s="2">
        <v>5399000</v>
      </c>
      <c r="R2641" t="str">
        <f>IF(Raw_Data[[#This Row],[persen_dp]]&lt;15%,"Low",IF(Raw_Data[[#This Row],[persen_dp]]&gt;25%,"High","Medium"))</f>
        <v>High</v>
      </c>
      <c r="S2641" s="3">
        <v>0.3</v>
      </c>
      <c r="T2641">
        <v>36</v>
      </c>
      <c r="U2641">
        <v>0.14499999999999999</v>
      </c>
      <c r="V2641" s="2">
        <v>502200</v>
      </c>
      <c r="W2641" s="2">
        <v>18079000</v>
      </c>
      <c r="X2641" t="str">
        <f>IF(OR(Raw_Data[[#This Row],[status_pembayaran]]="Macet",Raw_Data[[#This Row],[status_pembayaran]]="Kurang Lancar"),"Non Performing Loan","Performing")</f>
        <v>Performing</v>
      </c>
      <c r="Y2641" t="s">
        <v>47</v>
      </c>
      <c r="Z2641">
        <v>0</v>
      </c>
      <c r="AA2641">
        <v>0</v>
      </c>
      <c r="AB2641">
        <v>1</v>
      </c>
      <c r="AD2641">
        <f>IF(Raw_Data[[#This Row],[rasio]]&lt;0.2,1,IF(Raw_Data[[#This Row],[rasio]]&lt;0.3,2,IF(Raw_Data[[#This Row],[rasio]]&lt;0.4,3,4)))</f>
        <v>1</v>
      </c>
      <c r="AE2641">
        <f>IF(Raw_Data[[#This Row],[kategori_dp]]="High",1,IF(Raw_Data[[#This Row],[kategori_dp]]="Medium",2,3))</f>
        <v>1</v>
      </c>
      <c r="AF2641">
        <f>IF(Raw_Data[[#This Row],[tenor_bulan]]&lt;=24,1,IF(Raw_Data[[#This Row],[tenor_bulan]]&lt;=36,2,IF(Raw_Data[[#This Row],[tenor_bulan]]&lt;=48,3,4)))</f>
        <v>2</v>
      </c>
      <c r="AG2641">
        <f>IF(Raw_Data[[#This Row],[jumlah_kali_telat]]=0,0,IF(Raw_Data[[#This Row],[jumlah_kali_telat]]&lt;=2,2,4))</f>
        <v>0</v>
      </c>
      <c r="AH2641">
        <f>Raw_Data[[#This Row],[Skor_Rasio]]+Raw_Data[[#This Row],[Skor_DP]]+Raw_Data[[#This Row],[Skor_Tenor]]+Raw_Data[[#This Row],[Skor_Telat]]</f>
        <v>4</v>
      </c>
      <c r="AI2641" t="str">
        <f>IF(Raw_Data[[#This Row],[Risk_Score]]&lt;=6,"Low Risk",IF(Raw_Data[[#This Row],[Risk_Score]]&lt;=8,"Medium Risk","High Risk"))</f>
        <v>Low Risk</v>
      </c>
      <c r="AJ2641">
        <f ca="1">IFERROR(DATEDIF(Raw_Data[[#This Row],[tanggal_pengajuan]],TODAY(),"m"),"N/A")</f>
        <v>6</v>
      </c>
      <c r="AK2641" t="str">
        <f ca="1">IF(ISNUMBER(Raw_Data[[#This Row],[MOB]]),IF(Raw_Data[[#This Row],[MOB]]&lt;6,"0-5 bulan",IF(Raw_Data[[#This Row],[MOB]]&lt;12,"6-11 bulan",IF(Raw_Data[[#This Row],[MOB]]&lt;24,"12-23 bulan","24+ bulan"))),"N/A")</f>
        <v>6-11 bulan</v>
      </c>
    </row>
    <row r="2642" spans="1:37" ht="14.25" customHeight="1" x14ac:dyDescent="0.45">
      <c r="A2642" t="s">
        <v>5962</v>
      </c>
      <c r="B2642" s="64">
        <v>46099</v>
      </c>
      <c r="C2642" s="1" t="str">
        <f t="shared" si="41"/>
        <v>March</v>
      </c>
      <c r="D2642" t="s">
        <v>2418</v>
      </c>
      <c r="E2642" t="s">
        <v>5963</v>
      </c>
      <c r="F2642">
        <v>47</v>
      </c>
      <c r="G2642" t="s">
        <v>51</v>
      </c>
      <c r="H2642" t="s">
        <v>41</v>
      </c>
      <c r="I2642" s="2">
        <v>6135000</v>
      </c>
      <c r="J2642" s="3">
        <f>Raw_Data[[#This Row],[cicilan_per_bulan]]/Raw_Data[[#This Row],[penghasilan_bulanan]]</f>
        <v>0.42764466177669114</v>
      </c>
      <c r="K2642" t="s">
        <v>81</v>
      </c>
      <c r="L2642" t="s">
        <v>82</v>
      </c>
      <c r="M2642" t="s">
        <v>44</v>
      </c>
      <c r="N2642" t="s">
        <v>171</v>
      </c>
      <c r="O2642" t="s">
        <v>172</v>
      </c>
      <c r="P2642" s="2">
        <v>43098000</v>
      </c>
      <c r="Q2642" s="2">
        <v>4310000</v>
      </c>
      <c r="R2642" t="str">
        <f>IF(Raw_Data[[#This Row],[persen_dp]]&lt;15%,"Low",IF(Raw_Data[[#This Row],[persen_dp]]&gt;25%,"High","Medium"))</f>
        <v>Low</v>
      </c>
      <c r="S2642" s="3">
        <v>0.1</v>
      </c>
      <c r="T2642">
        <v>18</v>
      </c>
      <c r="U2642">
        <v>0.14499999999999999</v>
      </c>
      <c r="V2642" s="2">
        <v>2623600</v>
      </c>
      <c r="W2642" s="2">
        <v>47225000</v>
      </c>
      <c r="X2642" t="str">
        <f>IF(OR(Raw_Data[[#This Row],[status_pembayaran]]="Macet",Raw_Data[[#This Row],[status_pembayaran]]="Kurang Lancar"),"Non Performing Loan","Performing")</f>
        <v>Performing</v>
      </c>
      <c r="Y2642" t="s">
        <v>47</v>
      </c>
      <c r="Z2642">
        <v>0</v>
      </c>
      <c r="AA2642">
        <v>0</v>
      </c>
      <c r="AB2642">
        <v>1</v>
      </c>
      <c r="AC2642" t="s">
        <v>104</v>
      </c>
      <c r="AD2642">
        <f>IF(Raw_Data[[#This Row],[rasio]]&lt;0.2,1,IF(Raw_Data[[#This Row],[rasio]]&lt;0.3,2,IF(Raw_Data[[#This Row],[rasio]]&lt;0.4,3,4)))</f>
        <v>4</v>
      </c>
      <c r="AE2642">
        <f>IF(Raw_Data[[#This Row],[kategori_dp]]="High",1,IF(Raw_Data[[#This Row],[kategori_dp]]="Medium",2,3))</f>
        <v>3</v>
      </c>
      <c r="AF2642">
        <f>IF(Raw_Data[[#This Row],[tenor_bulan]]&lt;=24,1,IF(Raw_Data[[#This Row],[tenor_bulan]]&lt;=36,2,IF(Raw_Data[[#This Row],[tenor_bulan]]&lt;=48,3,4)))</f>
        <v>1</v>
      </c>
      <c r="AG2642">
        <f>IF(Raw_Data[[#This Row],[jumlah_kali_telat]]=0,0,IF(Raw_Data[[#This Row],[jumlah_kali_telat]]&lt;=2,2,4))</f>
        <v>0</v>
      </c>
      <c r="AH2642">
        <f>Raw_Data[[#This Row],[Skor_Rasio]]+Raw_Data[[#This Row],[Skor_DP]]+Raw_Data[[#This Row],[Skor_Tenor]]+Raw_Data[[#This Row],[Skor_Telat]]</f>
        <v>8</v>
      </c>
      <c r="AI2642" t="str">
        <f>IF(Raw_Data[[#This Row],[Risk_Score]]&lt;=6,"Low Risk",IF(Raw_Data[[#This Row],[Risk_Score]]&lt;=8,"Medium Risk","High Risk"))</f>
        <v>Medium Risk</v>
      </c>
      <c r="AJ2642">
        <f ca="1">IFERROR(DATEDIF(Raw_Data[[#This Row],[tanggal_pengajuan]],TODAY(),"m"),"N/A")</f>
        <v>7</v>
      </c>
      <c r="AK2642" t="str">
        <f ca="1">IF(ISNUMBER(Raw_Data[[#This Row],[MOB]]),IF(Raw_Data[[#This Row],[MOB]]&lt;6,"0-5 bulan",IF(Raw_Data[[#This Row],[MOB]]&lt;12,"6-11 bulan",IF(Raw_Data[[#This Row],[MOB]]&lt;24,"12-23 bulan","24+ bulan"))),"N/A")</f>
        <v>6-11 bulan</v>
      </c>
    </row>
    <row r="2643" spans="1:37" ht="14.25" customHeight="1" x14ac:dyDescent="0.45">
      <c r="A2643" t="s">
        <v>5964</v>
      </c>
      <c r="B2643" s="64">
        <v>46140</v>
      </c>
      <c r="C2643" s="1" t="str">
        <f t="shared" si="41"/>
        <v>April</v>
      </c>
      <c r="D2643" t="s">
        <v>143</v>
      </c>
      <c r="E2643" t="s">
        <v>5965</v>
      </c>
      <c r="F2643">
        <v>38</v>
      </c>
      <c r="G2643" t="s">
        <v>51</v>
      </c>
      <c r="H2643" t="s">
        <v>176</v>
      </c>
      <c r="I2643" s="2">
        <v>4786000</v>
      </c>
      <c r="J2643" s="3">
        <f>Raw_Data[[#This Row],[cicilan_per_bulan]]/Raw_Data[[#This Row],[penghasilan_bulanan]]</f>
        <v>0.17572085248641872</v>
      </c>
      <c r="K2643" t="s">
        <v>109</v>
      </c>
      <c r="L2643" t="s">
        <v>110</v>
      </c>
      <c r="M2643" t="s">
        <v>44</v>
      </c>
      <c r="N2643" t="s">
        <v>171</v>
      </c>
      <c r="O2643" t="s">
        <v>172</v>
      </c>
      <c r="P2643" s="2">
        <v>41789000</v>
      </c>
      <c r="Q2643" s="2">
        <v>12537000</v>
      </c>
      <c r="R2643" t="str">
        <f>IF(Raw_Data[[#This Row],[persen_dp]]&lt;15%,"Low",IF(Raw_Data[[#This Row],[persen_dp]]&gt;25%,"High","Medium"))</f>
        <v>High</v>
      </c>
      <c r="S2643" s="3">
        <v>0.3</v>
      </c>
      <c r="T2643">
        <v>60</v>
      </c>
      <c r="U2643">
        <v>0.14499999999999999</v>
      </c>
      <c r="V2643" s="2">
        <v>841000</v>
      </c>
      <c r="W2643" s="2">
        <v>50460000</v>
      </c>
      <c r="X2643" t="str">
        <f>IF(OR(Raw_Data[[#This Row],[status_pembayaran]]="Macet",Raw_Data[[#This Row],[status_pembayaran]]="Kurang Lancar"),"Non Performing Loan","Performing")</f>
        <v>Performing</v>
      </c>
      <c r="Y2643" t="s">
        <v>47</v>
      </c>
      <c r="Z2643">
        <v>0</v>
      </c>
      <c r="AA2643">
        <v>0</v>
      </c>
      <c r="AB2643">
        <v>1</v>
      </c>
      <c r="AC2643" t="s">
        <v>74</v>
      </c>
      <c r="AD2643">
        <f>IF(Raw_Data[[#This Row],[rasio]]&lt;0.2,1,IF(Raw_Data[[#This Row],[rasio]]&lt;0.3,2,IF(Raw_Data[[#This Row],[rasio]]&lt;0.4,3,4)))</f>
        <v>1</v>
      </c>
      <c r="AE2643">
        <f>IF(Raw_Data[[#This Row],[kategori_dp]]="High",1,IF(Raw_Data[[#This Row],[kategori_dp]]="Medium",2,3))</f>
        <v>1</v>
      </c>
      <c r="AF2643">
        <f>IF(Raw_Data[[#This Row],[tenor_bulan]]&lt;=24,1,IF(Raw_Data[[#This Row],[tenor_bulan]]&lt;=36,2,IF(Raw_Data[[#This Row],[tenor_bulan]]&lt;=48,3,4)))</f>
        <v>4</v>
      </c>
      <c r="AG2643">
        <f>IF(Raw_Data[[#This Row],[jumlah_kali_telat]]=0,0,IF(Raw_Data[[#This Row],[jumlah_kali_telat]]&lt;=2,2,4))</f>
        <v>0</v>
      </c>
      <c r="AH2643">
        <f>Raw_Data[[#This Row],[Skor_Rasio]]+Raw_Data[[#This Row],[Skor_DP]]+Raw_Data[[#This Row],[Skor_Tenor]]+Raw_Data[[#This Row],[Skor_Telat]]</f>
        <v>6</v>
      </c>
      <c r="AI2643" t="str">
        <f>IF(Raw_Data[[#This Row],[Risk_Score]]&lt;=6,"Low Risk",IF(Raw_Data[[#This Row],[Risk_Score]]&lt;=8,"Medium Risk","High Risk"))</f>
        <v>Low Risk</v>
      </c>
      <c r="AJ2643">
        <f ca="1">IFERROR(DATEDIF(Raw_Data[[#This Row],[tanggal_pengajuan]],TODAY(),"m"),"N/A")</f>
        <v>5</v>
      </c>
      <c r="AK2643" t="str">
        <f ca="1">IF(ISNUMBER(Raw_Data[[#This Row],[MOB]]),IF(Raw_Data[[#This Row],[MOB]]&lt;6,"0-5 bulan",IF(Raw_Data[[#This Row],[MOB]]&lt;12,"6-11 bulan",IF(Raw_Data[[#This Row],[MOB]]&lt;24,"12-23 bulan","24+ bulan"))),"N/A")</f>
        <v>0-5 bulan</v>
      </c>
    </row>
    <row r="2644" spans="1:37" ht="14.25" customHeight="1" x14ac:dyDescent="0.45">
      <c r="A2644" t="s">
        <v>5966</v>
      </c>
      <c r="B2644" s="64">
        <v>46117</v>
      </c>
      <c r="C2644" s="1" t="str">
        <f t="shared" si="41"/>
        <v>April</v>
      </c>
      <c r="D2644" t="s">
        <v>839</v>
      </c>
      <c r="E2644" t="s">
        <v>5967</v>
      </c>
      <c r="F2644">
        <v>52</v>
      </c>
      <c r="G2644" t="s">
        <v>40</v>
      </c>
      <c r="H2644" t="s">
        <v>90</v>
      </c>
      <c r="I2644" s="2">
        <v>4278000</v>
      </c>
      <c r="J2644" s="3">
        <f>Raw_Data[[#This Row],[cicilan_per_bulan]]/Raw_Data[[#This Row],[penghasilan_bulanan]]</f>
        <v>8.8195418419822341E-2</v>
      </c>
      <c r="K2644" t="s">
        <v>91</v>
      </c>
      <c r="L2644" t="s">
        <v>92</v>
      </c>
      <c r="M2644" t="s">
        <v>249</v>
      </c>
      <c r="N2644" t="s">
        <v>250</v>
      </c>
      <c r="O2644" t="s">
        <v>57</v>
      </c>
      <c r="P2644" s="2">
        <v>16403000</v>
      </c>
      <c r="Q2644" s="2">
        <v>3281000</v>
      </c>
      <c r="R2644" t="str">
        <f>IF(Raw_Data[[#This Row],[persen_dp]]&lt;15%,"Low",IF(Raw_Data[[#This Row],[persen_dp]]&gt;25%,"High","Medium"))</f>
        <v>Medium</v>
      </c>
      <c r="S2644" s="3">
        <v>0.2</v>
      </c>
      <c r="T2644">
        <v>60</v>
      </c>
      <c r="U2644">
        <v>0.14499999999999999</v>
      </c>
      <c r="V2644" s="2">
        <v>377300</v>
      </c>
      <c r="W2644" s="2">
        <v>22636000</v>
      </c>
      <c r="X2644" t="str">
        <f>IF(OR(Raw_Data[[#This Row],[status_pembayaran]]="Macet",Raw_Data[[#This Row],[status_pembayaran]]="Kurang Lancar"),"Non Performing Loan","Performing")</f>
        <v>Performing</v>
      </c>
      <c r="Y2644" t="s">
        <v>47</v>
      </c>
      <c r="Z2644">
        <v>0</v>
      </c>
      <c r="AA2644">
        <v>0</v>
      </c>
      <c r="AB2644">
        <v>1</v>
      </c>
      <c r="AD2644">
        <f>IF(Raw_Data[[#This Row],[rasio]]&lt;0.2,1,IF(Raw_Data[[#This Row],[rasio]]&lt;0.3,2,IF(Raw_Data[[#This Row],[rasio]]&lt;0.4,3,4)))</f>
        <v>1</v>
      </c>
      <c r="AE2644">
        <f>IF(Raw_Data[[#This Row],[kategori_dp]]="High",1,IF(Raw_Data[[#This Row],[kategori_dp]]="Medium",2,3))</f>
        <v>2</v>
      </c>
      <c r="AF2644">
        <f>IF(Raw_Data[[#This Row],[tenor_bulan]]&lt;=24,1,IF(Raw_Data[[#This Row],[tenor_bulan]]&lt;=36,2,IF(Raw_Data[[#This Row],[tenor_bulan]]&lt;=48,3,4)))</f>
        <v>4</v>
      </c>
      <c r="AG2644">
        <f>IF(Raw_Data[[#This Row],[jumlah_kali_telat]]=0,0,IF(Raw_Data[[#This Row],[jumlah_kali_telat]]&lt;=2,2,4))</f>
        <v>0</v>
      </c>
      <c r="AH2644">
        <f>Raw_Data[[#This Row],[Skor_Rasio]]+Raw_Data[[#This Row],[Skor_DP]]+Raw_Data[[#This Row],[Skor_Tenor]]+Raw_Data[[#This Row],[Skor_Telat]]</f>
        <v>7</v>
      </c>
      <c r="AI2644" t="str">
        <f>IF(Raw_Data[[#This Row],[Risk_Score]]&lt;=6,"Low Risk",IF(Raw_Data[[#This Row],[Risk_Score]]&lt;=8,"Medium Risk","High Risk"))</f>
        <v>Medium Risk</v>
      </c>
      <c r="AJ2644">
        <f ca="1">IFERROR(DATEDIF(Raw_Data[[#This Row],[tanggal_pengajuan]],TODAY(),"m"),"N/A")</f>
        <v>6</v>
      </c>
      <c r="AK2644" t="str">
        <f ca="1">IF(ISNUMBER(Raw_Data[[#This Row],[MOB]]),IF(Raw_Data[[#This Row],[MOB]]&lt;6,"0-5 bulan",IF(Raw_Data[[#This Row],[MOB]]&lt;12,"6-11 bulan",IF(Raw_Data[[#This Row],[MOB]]&lt;24,"12-23 bulan","24+ bulan"))),"N/A")</f>
        <v>6-11 bulan</v>
      </c>
    </row>
    <row r="2645" spans="1:37" ht="14.25" customHeight="1" x14ac:dyDescent="0.45">
      <c r="A2645" t="s">
        <v>5968</v>
      </c>
      <c r="B2645" s="64">
        <v>46149</v>
      </c>
      <c r="C2645" s="1" t="str">
        <f t="shared" si="41"/>
        <v>May</v>
      </c>
      <c r="D2645" t="s">
        <v>210</v>
      </c>
      <c r="E2645" t="s">
        <v>211</v>
      </c>
      <c r="F2645">
        <v>57</v>
      </c>
      <c r="G2645" t="s">
        <v>51</v>
      </c>
      <c r="H2645" t="s">
        <v>90</v>
      </c>
      <c r="I2645" s="2">
        <v>5689000</v>
      </c>
      <c r="J2645" s="3">
        <f>Raw_Data[[#This Row],[cicilan_per_bulan]]/Raw_Data[[#This Row],[penghasilan_bulanan]]</f>
        <v>0.15640710142380032</v>
      </c>
      <c r="K2645" t="s">
        <v>102</v>
      </c>
      <c r="L2645" t="s">
        <v>103</v>
      </c>
      <c r="M2645" t="s">
        <v>55</v>
      </c>
      <c r="N2645" t="s">
        <v>147</v>
      </c>
      <c r="O2645" t="s">
        <v>148</v>
      </c>
      <c r="P2645" s="2">
        <v>31801406</v>
      </c>
      <c r="Q2645" s="2">
        <v>4770000</v>
      </c>
      <c r="R2645" t="str">
        <f>IF(Raw_Data[[#This Row],[persen_dp]]&lt;15%,"Low",IF(Raw_Data[[#This Row],[persen_dp]]&gt;25%,"High","Medium"))</f>
        <v>Medium</v>
      </c>
      <c r="S2645" s="3">
        <v>0.15</v>
      </c>
      <c r="T2645">
        <v>48</v>
      </c>
      <c r="U2645">
        <v>0.14499999999999999</v>
      </c>
      <c r="V2645" s="2">
        <v>889800</v>
      </c>
      <c r="W2645" s="2">
        <v>42710000</v>
      </c>
      <c r="X2645" t="str">
        <f>IF(OR(Raw_Data[[#This Row],[status_pembayaran]]="Macet",Raw_Data[[#This Row],[status_pembayaran]]="Kurang Lancar"),"Non Performing Loan","Performing")</f>
        <v>Performing</v>
      </c>
      <c r="Y2645" t="s">
        <v>47</v>
      </c>
      <c r="Z2645">
        <v>0</v>
      </c>
      <c r="AA2645">
        <v>0</v>
      </c>
      <c r="AB2645">
        <v>1</v>
      </c>
      <c r="AD2645">
        <f>IF(Raw_Data[[#This Row],[rasio]]&lt;0.2,1,IF(Raw_Data[[#This Row],[rasio]]&lt;0.3,2,IF(Raw_Data[[#This Row],[rasio]]&lt;0.4,3,4)))</f>
        <v>1</v>
      </c>
      <c r="AE2645">
        <f>IF(Raw_Data[[#This Row],[kategori_dp]]="High",1,IF(Raw_Data[[#This Row],[kategori_dp]]="Medium",2,3))</f>
        <v>2</v>
      </c>
      <c r="AF2645">
        <f>IF(Raw_Data[[#This Row],[tenor_bulan]]&lt;=24,1,IF(Raw_Data[[#This Row],[tenor_bulan]]&lt;=36,2,IF(Raw_Data[[#This Row],[tenor_bulan]]&lt;=48,3,4)))</f>
        <v>3</v>
      </c>
      <c r="AG2645">
        <f>IF(Raw_Data[[#This Row],[jumlah_kali_telat]]=0,0,IF(Raw_Data[[#This Row],[jumlah_kali_telat]]&lt;=2,2,4))</f>
        <v>0</v>
      </c>
      <c r="AH2645">
        <f>Raw_Data[[#This Row],[Skor_Rasio]]+Raw_Data[[#This Row],[Skor_DP]]+Raw_Data[[#This Row],[Skor_Tenor]]+Raw_Data[[#This Row],[Skor_Telat]]</f>
        <v>6</v>
      </c>
      <c r="AI2645" t="str">
        <f>IF(Raw_Data[[#This Row],[Risk_Score]]&lt;=6,"Low Risk",IF(Raw_Data[[#This Row],[Risk_Score]]&lt;=8,"Medium Risk","High Risk"))</f>
        <v>Low Risk</v>
      </c>
      <c r="AJ2645">
        <f ca="1">IFERROR(DATEDIF(Raw_Data[[#This Row],[tanggal_pengajuan]],TODAY(),"m"),"N/A")</f>
        <v>5</v>
      </c>
      <c r="AK2645" t="str">
        <f ca="1">IF(ISNUMBER(Raw_Data[[#This Row],[MOB]]),IF(Raw_Data[[#This Row],[MOB]]&lt;6,"0-5 bulan",IF(Raw_Data[[#This Row],[MOB]]&lt;12,"6-11 bulan",IF(Raw_Data[[#This Row],[MOB]]&lt;24,"12-23 bulan","24+ bulan"))),"N/A")</f>
        <v>0-5 bulan</v>
      </c>
    </row>
    <row r="2646" spans="1:37" ht="14.25" customHeight="1" x14ac:dyDescent="0.45">
      <c r="A2646" t="s">
        <v>5969</v>
      </c>
      <c r="B2646" s="64">
        <v>46145</v>
      </c>
      <c r="C2646" s="1" t="str">
        <f t="shared" si="41"/>
        <v>May</v>
      </c>
      <c r="D2646" t="s">
        <v>3172</v>
      </c>
      <c r="E2646" t="s">
        <v>5970</v>
      </c>
      <c r="F2646">
        <v>38</v>
      </c>
      <c r="G2646" t="s">
        <v>51</v>
      </c>
      <c r="H2646" t="s">
        <v>176</v>
      </c>
      <c r="I2646" s="2">
        <v>4986000</v>
      </c>
      <c r="J2646" s="3">
        <f>Raw_Data[[#This Row],[cicilan_per_bulan]]/Raw_Data[[#This Row],[penghasilan_bulanan]]</f>
        <v>0.28507821901323704</v>
      </c>
      <c r="K2646" t="s">
        <v>91</v>
      </c>
      <c r="L2646" t="s">
        <v>92</v>
      </c>
      <c r="M2646" t="s">
        <v>55</v>
      </c>
      <c r="N2646" t="s">
        <v>147</v>
      </c>
      <c r="O2646" t="s">
        <v>148</v>
      </c>
      <c r="P2646" s="2">
        <v>32329000</v>
      </c>
      <c r="Q2646" s="2">
        <v>11315000</v>
      </c>
      <c r="R2646" t="str">
        <f>IF(Raw_Data[[#This Row],[persen_dp]]&lt;15%,"Low",IF(Raw_Data[[#This Row],[persen_dp]]&gt;25%,"High","Medium"))</f>
        <v>High</v>
      </c>
      <c r="S2646" s="3">
        <v>0.35</v>
      </c>
      <c r="T2646">
        <v>18</v>
      </c>
      <c r="U2646">
        <v>0.14499999999999999</v>
      </c>
      <c r="V2646" s="2">
        <v>1421400</v>
      </c>
      <c r="W2646" s="2">
        <v>25585000</v>
      </c>
      <c r="X2646" t="str">
        <f>IF(OR(Raw_Data[[#This Row],[status_pembayaran]]="Macet",Raw_Data[[#This Row],[status_pembayaran]]="Kurang Lancar"),"Non Performing Loan","Performing")</f>
        <v>Performing</v>
      </c>
      <c r="Y2646" t="s">
        <v>47</v>
      </c>
      <c r="Z2646">
        <v>0</v>
      </c>
      <c r="AA2646">
        <v>0</v>
      </c>
      <c r="AB2646">
        <v>1</v>
      </c>
      <c r="AC2646" t="s">
        <v>104</v>
      </c>
      <c r="AD2646">
        <f>IF(Raw_Data[[#This Row],[rasio]]&lt;0.2,1,IF(Raw_Data[[#This Row],[rasio]]&lt;0.3,2,IF(Raw_Data[[#This Row],[rasio]]&lt;0.4,3,4)))</f>
        <v>2</v>
      </c>
      <c r="AE2646">
        <f>IF(Raw_Data[[#This Row],[kategori_dp]]="High",1,IF(Raw_Data[[#This Row],[kategori_dp]]="Medium",2,3))</f>
        <v>1</v>
      </c>
      <c r="AF2646">
        <f>IF(Raw_Data[[#This Row],[tenor_bulan]]&lt;=24,1,IF(Raw_Data[[#This Row],[tenor_bulan]]&lt;=36,2,IF(Raw_Data[[#This Row],[tenor_bulan]]&lt;=48,3,4)))</f>
        <v>1</v>
      </c>
      <c r="AG2646">
        <f>IF(Raw_Data[[#This Row],[jumlah_kali_telat]]=0,0,IF(Raw_Data[[#This Row],[jumlah_kali_telat]]&lt;=2,2,4))</f>
        <v>0</v>
      </c>
      <c r="AH2646">
        <f>Raw_Data[[#This Row],[Skor_Rasio]]+Raw_Data[[#This Row],[Skor_DP]]+Raw_Data[[#This Row],[Skor_Tenor]]+Raw_Data[[#This Row],[Skor_Telat]]</f>
        <v>4</v>
      </c>
      <c r="AI2646" t="str">
        <f>IF(Raw_Data[[#This Row],[Risk_Score]]&lt;=6,"Low Risk",IF(Raw_Data[[#This Row],[Risk_Score]]&lt;=8,"Medium Risk","High Risk"))</f>
        <v>Low Risk</v>
      </c>
      <c r="AJ2646">
        <f ca="1">IFERROR(DATEDIF(Raw_Data[[#This Row],[tanggal_pengajuan]],TODAY(),"m"),"N/A")</f>
        <v>5</v>
      </c>
      <c r="AK2646" t="str">
        <f ca="1">IF(ISNUMBER(Raw_Data[[#This Row],[MOB]]),IF(Raw_Data[[#This Row],[MOB]]&lt;6,"0-5 bulan",IF(Raw_Data[[#This Row],[MOB]]&lt;12,"6-11 bulan",IF(Raw_Data[[#This Row],[MOB]]&lt;24,"12-23 bulan","24+ bulan"))),"N/A")</f>
        <v>0-5 bulan</v>
      </c>
    </row>
    <row r="2647" spans="1:37" ht="14.25" customHeight="1" x14ac:dyDescent="0.45">
      <c r="A2647" t="s">
        <v>5971</v>
      </c>
      <c r="B2647" s="64">
        <v>46087</v>
      </c>
      <c r="C2647" s="1" t="str">
        <f t="shared" si="41"/>
        <v>March</v>
      </c>
      <c r="D2647" t="s">
        <v>4328</v>
      </c>
      <c r="E2647" t="s">
        <v>5972</v>
      </c>
      <c r="F2647">
        <v>34</v>
      </c>
      <c r="G2647" t="s">
        <v>51</v>
      </c>
      <c r="H2647" t="s">
        <v>41</v>
      </c>
      <c r="I2647" s="2">
        <v>5104000</v>
      </c>
      <c r="J2647" s="3">
        <f>Raw_Data[[#This Row],[cicilan_per_bulan]]/Raw_Data[[#This Row],[penghasilan_bulanan]]</f>
        <v>0.14663009404388716</v>
      </c>
      <c r="K2647" t="s">
        <v>42</v>
      </c>
      <c r="L2647" t="s">
        <v>43</v>
      </c>
      <c r="M2647" t="s">
        <v>290</v>
      </c>
      <c r="N2647" t="s">
        <v>291</v>
      </c>
      <c r="O2647" t="s">
        <v>292</v>
      </c>
      <c r="P2647" s="2">
        <v>37190000</v>
      </c>
      <c r="Q2647" s="2">
        <v>11157000</v>
      </c>
      <c r="R2647" t="str">
        <f>IF(Raw_Data[[#This Row],[persen_dp]]&lt;15%,"Low",IF(Raw_Data[[#This Row],[persen_dp]]&gt;25%,"High","Medium"))</f>
        <v>High</v>
      </c>
      <c r="S2647" s="3">
        <v>0.3</v>
      </c>
      <c r="T2647">
        <v>60</v>
      </c>
      <c r="U2647">
        <v>0.14499999999999999</v>
      </c>
      <c r="V2647" s="2">
        <v>748400</v>
      </c>
      <c r="W2647" s="2">
        <v>44906000</v>
      </c>
      <c r="X2647" t="str">
        <f>IF(OR(Raw_Data[[#This Row],[status_pembayaran]]="Macet",Raw_Data[[#This Row],[status_pembayaran]]="Kurang Lancar"),"Non Performing Loan","Performing")</f>
        <v>Performing</v>
      </c>
      <c r="Y2647" t="s">
        <v>47</v>
      </c>
      <c r="Z2647">
        <v>0</v>
      </c>
      <c r="AA2647">
        <v>0</v>
      </c>
      <c r="AB2647">
        <v>1</v>
      </c>
      <c r="AC2647" t="s">
        <v>66</v>
      </c>
      <c r="AD2647">
        <f>IF(Raw_Data[[#This Row],[rasio]]&lt;0.2,1,IF(Raw_Data[[#This Row],[rasio]]&lt;0.3,2,IF(Raw_Data[[#This Row],[rasio]]&lt;0.4,3,4)))</f>
        <v>1</v>
      </c>
      <c r="AE2647">
        <f>IF(Raw_Data[[#This Row],[kategori_dp]]="High",1,IF(Raw_Data[[#This Row],[kategori_dp]]="Medium",2,3))</f>
        <v>1</v>
      </c>
      <c r="AF2647">
        <f>IF(Raw_Data[[#This Row],[tenor_bulan]]&lt;=24,1,IF(Raw_Data[[#This Row],[tenor_bulan]]&lt;=36,2,IF(Raw_Data[[#This Row],[tenor_bulan]]&lt;=48,3,4)))</f>
        <v>4</v>
      </c>
      <c r="AG2647">
        <f>IF(Raw_Data[[#This Row],[jumlah_kali_telat]]=0,0,IF(Raw_Data[[#This Row],[jumlah_kali_telat]]&lt;=2,2,4))</f>
        <v>0</v>
      </c>
      <c r="AH2647">
        <f>Raw_Data[[#This Row],[Skor_Rasio]]+Raw_Data[[#This Row],[Skor_DP]]+Raw_Data[[#This Row],[Skor_Tenor]]+Raw_Data[[#This Row],[Skor_Telat]]</f>
        <v>6</v>
      </c>
      <c r="AI2647" t="str">
        <f>IF(Raw_Data[[#This Row],[Risk_Score]]&lt;=6,"Low Risk",IF(Raw_Data[[#This Row],[Risk_Score]]&lt;=8,"Medium Risk","High Risk"))</f>
        <v>Low Risk</v>
      </c>
      <c r="AJ2647">
        <f ca="1">IFERROR(DATEDIF(Raw_Data[[#This Row],[tanggal_pengajuan]],TODAY(),"m"),"N/A")</f>
        <v>7</v>
      </c>
      <c r="AK2647" t="str">
        <f ca="1">IF(ISNUMBER(Raw_Data[[#This Row],[MOB]]),IF(Raw_Data[[#This Row],[MOB]]&lt;6,"0-5 bulan",IF(Raw_Data[[#This Row],[MOB]]&lt;12,"6-11 bulan",IF(Raw_Data[[#This Row],[MOB]]&lt;24,"12-23 bulan","24+ bulan"))),"N/A")</f>
        <v>6-11 bulan</v>
      </c>
    </row>
    <row r="2648" spans="1:37" ht="14.25" customHeight="1" x14ac:dyDescent="0.45">
      <c r="A2648" t="s">
        <v>5973</v>
      </c>
      <c r="B2648" s="64">
        <v>46057</v>
      </c>
      <c r="C2648" s="1" t="str">
        <f t="shared" si="41"/>
        <v>February</v>
      </c>
      <c r="D2648" t="s">
        <v>506</v>
      </c>
      <c r="E2648" t="s">
        <v>5974</v>
      </c>
      <c r="F2648">
        <v>33</v>
      </c>
      <c r="G2648" t="s">
        <v>40</v>
      </c>
      <c r="H2648" t="s">
        <v>101</v>
      </c>
      <c r="I2648" s="2">
        <v>3504000</v>
      </c>
      <c r="J2648" s="3">
        <f>Raw_Data[[#This Row],[cicilan_per_bulan]]/Raw_Data[[#This Row],[penghasilan_bulanan]]</f>
        <v>8.327625570776255E-2</v>
      </c>
      <c r="K2648" t="s">
        <v>153</v>
      </c>
      <c r="L2648" t="s">
        <v>154</v>
      </c>
      <c r="M2648" t="s">
        <v>72</v>
      </c>
      <c r="N2648" t="s">
        <v>97</v>
      </c>
      <c r="O2648" t="s">
        <v>57</v>
      </c>
      <c r="P2648" s="2">
        <v>16918000</v>
      </c>
      <c r="Q2648" s="2">
        <v>6767000</v>
      </c>
      <c r="R2648" t="str">
        <f>IF(Raw_Data[[#This Row],[persen_dp]]&lt;15%,"Low",IF(Raw_Data[[#This Row],[persen_dp]]&gt;25%,"High","Medium"))</f>
        <v>High</v>
      </c>
      <c r="S2648" s="3">
        <v>0.4</v>
      </c>
      <c r="T2648">
        <v>60</v>
      </c>
      <c r="U2648">
        <v>0.14499999999999999</v>
      </c>
      <c r="V2648" s="2">
        <v>291800</v>
      </c>
      <c r="W2648" s="2">
        <v>17510000</v>
      </c>
      <c r="X2648" t="str">
        <f>IF(OR(Raw_Data[[#This Row],[status_pembayaran]]="Macet",Raw_Data[[#This Row],[status_pembayaran]]="Kurang Lancar"),"Non Performing Loan","Performing")</f>
        <v>Performing</v>
      </c>
      <c r="Y2648" t="s">
        <v>47</v>
      </c>
      <c r="Z2648">
        <v>0</v>
      </c>
      <c r="AA2648">
        <v>0</v>
      </c>
      <c r="AB2648">
        <v>1</v>
      </c>
      <c r="AD2648">
        <f>IF(Raw_Data[[#This Row],[rasio]]&lt;0.2,1,IF(Raw_Data[[#This Row],[rasio]]&lt;0.3,2,IF(Raw_Data[[#This Row],[rasio]]&lt;0.4,3,4)))</f>
        <v>1</v>
      </c>
      <c r="AE2648">
        <f>IF(Raw_Data[[#This Row],[kategori_dp]]="High",1,IF(Raw_Data[[#This Row],[kategori_dp]]="Medium",2,3))</f>
        <v>1</v>
      </c>
      <c r="AF2648">
        <f>IF(Raw_Data[[#This Row],[tenor_bulan]]&lt;=24,1,IF(Raw_Data[[#This Row],[tenor_bulan]]&lt;=36,2,IF(Raw_Data[[#This Row],[tenor_bulan]]&lt;=48,3,4)))</f>
        <v>4</v>
      </c>
      <c r="AG2648">
        <f>IF(Raw_Data[[#This Row],[jumlah_kali_telat]]=0,0,IF(Raw_Data[[#This Row],[jumlah_kali_telat]]&lt;=2,2,4))</f>
        <v>0</v>
      </c>
      <c r="AH2648">
        <f>Raw_Data[[#This Row],[Skor_Rasio]]+Raw_Data[[#This Row],[Skor_DP]]+Raw_Data[[#This Row],[Skor_Tenor]]+Raw_Data[[#This Row],[Skor_Telat]]</f>
        <v>6</v>
      </c>
      <c r="AI2648" t="str">
        <f>IF(Raw_Data[[#This Row],[Risk_Score]]&lt;=6,"Low Risk",IF(Raw_Data[[#This Row],[Risk_Score]]&lt;=8,"Medium Risk","High Risk"))</f>
        <v>Low Risk</v>
      </c>
      <c r="AJ2648">
        <f ca="1">IFERROR(DATEDIF(Raw_Data[[#This Row],[tanggal_pengajuan]],TODAY(),"m"),"N/A")</f>
        <v>8</v>
      </c>
      <c r="AK2648" t="str">
        <f ca="1">IF(ISNUMBER(Raw_Data[[#This Row],[MOB]]),IF(Raw_Data[[#This Row],[MOB]]&lt;6,"0-5 bulan",IF(Raw_Data[[#This Row],[MOB]]&lt;12,"6-11 bulan",IF(Raw_Data[[#This Row],[MOB]]&lt;24,"12-23 bulan","24+ bulan"))),"N/A")</f>
        <v>6-11 bulan</v>
      </c>
    </row>
    <row r="2649" spans="1:37" ht="14.25" customHeight="1" x14ac:dyDescent="0.45">
      <c r="A2649" t="s">
        <v>5975</v>
      </c>
      <c r="B2649" s="64">
        <v>46068</v>
      </c>
      <c r="C2649" s="1" t="str">
        <f t="shared" si="41"/>
        <v>February</v>
      </c>
      <c r="D2649" t="s">
        <v>5883</v>
      </c>
      <c r="E2649" t="s">
        <v>5976</v>
      </c>
      <c r="F2649">
        <v>47</v>
      </c>
      <c r="G2649" t="s">
        <v>51</v>
      </c>
      <c r="H2649" t="s">
        <v>41</v>
      </c>
      <c r="I2649" s="2">
        <v>5949000</v>
      </c>
      <c r="J2649" s="3">
        <f>Raw_Data[[#This Row],[cicilan_per_bulan]]/Raw_Data[[#This Row],[penghasilan_bulanan]]</f>
        <v>0.21252311312825686</v>
      </c>
      <c r="K2649" t="s">
        <v>42</v>
      </c>
      <c r="L2649" t="s">
        <v>43</v>
      </c>
      <c r="M2649" t="s">
        <v>55</v>
      </c>
      <c r="N2649" t="s">
        <v>395</v>
      </c>
      <c r="O2649" t="s">
        <v>396</v>
      </c>
      <c r="P2649" s="2">
        <v>59091000</v>
      </c>
      <c r="Q2649" s="2">
        <v>20682000</v>
      </c>
      <c r="R2649" t="str">
        <f>IF(Raw_Data[[#This Row],[persen_dp]]&lt;15%,"Low",IF(Raw_Data[[#This Row],[persen_dp]]&gt;25%,"High","Medium"))</f>
        <v>High</v>
      </c>
      <c r="S2649" s="3">
        <v>0.35</v>
      </c>
      <c r="T2649">
        <v>48</v>
      </c>
      <c r="U2649">
        <v>0.14499999999999999</v>
      </c>
      <c r="V2649" s="2">
        <v>1264300</v>
      </c>
      <c r="W2649" s="2">
        <v>60685000</v>
      </c>
      <c r="X2649" t="str">
        <f>IF(OR(Raw_Data[[#This Row],[status_pembayaran]]="Macet",Raw_Data[[#This Row],[status_pembayaran]]="Kurang Lancar"),"Non Performing Loan","Performing")</f>
        <v>Performing</v>
      </c>
      <c r="Y2649" t="s">
        <v>47</v>
      </c>
      <c r="Z2649">
        <v>0</v>
      </c>
      <c r="AA2649">
        <v>0</v>
      </c>
      <c r="AB2649">
        <v>1</v>
      </c>
      <c r="AD2649">
        <f>IF(Raw_Data[[#This Row],[rasio]]&lt;0.2,1,IF(Raw_Data[[#This Row],[rasio]]&lt;0.3,2,IF(Raw_Data[[#This Row],[rasio]]&lt;0.4,3,4)))</f>
        <v>2</v>
      </c>
      <c r="AE2649">
        <f>IF(Raw_Data[[#This Row],[kategori_dp]]="High",1,IF(Raw_Data[[#This Row],[kategori_dp]]="Medium",2,3))</f>
        <v>1</v>
      </c>
      <c r="AF2649">
        <f>IF(Raw_Data[[#This Row],[tenor_bulan]]&lt;=24,1,IF(Raw_Data[[#This Row],[tenor_bulan]]&lt;=36,2,IF(Raw_Data[[#This Row],[tenor_bulan]]&lt;=48,3,4)))</f>
        <v>3</v>
      </c>
      <c r="AG2649">
        <f>IF(Raw_Data[[#This Row],[jumlah_kali_telat]]=0,0,IF(Raw_Data[[#This Row],[jumlah_kali_telat]]&lt;=2,2,4))</f>
        <v>0</v>
      </c>
      <c r="AH2649">
        <f>Raw_Data[[#This Row],[Skor_Rasio]]+Raw_Data[[#This Row],[Skor_DP]]+Raw_Data[[#This Row],[Skor_Tenor]]+Raw_Data[[#This Row],[Skor_Telat]]</f>
        <v>6</v>
      </c>
      <c r="AI2649" t="str">
        <f>IF(Raw_Data[[#This Row],[Risk_Score]]&lt;=6,"Low Risk",IF(Raw_Data[[#This Row],[Risk_Score]]&lt;=8,"Medium Risk","High Risk"))</f>
        <v>Low Risk</v>
      </c>
      <c r="AJ2649">
        <f ca="1">IFERROR(DATEDIF(Raw_Data[[#This Row],[tanggal_pengajuan]],TODAY(),"m"),"N/A")</f>
        <v>8</v>
      </c>
      <c r="AK2649" t="str">
        <f ca="1">IF(ISNUMBER(Raw_Data[[#This Row],[MOB]]),IF(Raw_Data[[#This Row],[MOB]]&lt;6,"0-5 bulan",IF(Raw_Data[[#This Row],[MOB]]&lt;12,"6-11 bulan",IF(Raw_Data[[#This Row],[MOB]]&lt;24,"12-23 bulan","24+ bulan"))),"N/A")</f>
        <v>6-11 bulan</v>
      </c>
    </row>
    <row r="2650" spans="1:37" ht="14.25" customHeight="1" x14ac:dyDescent="0.45">
      <c r="A2650" t="s">
        <v>5977</v>
      </c>
      <c r="B2650" s="64">
        <v>46149</v>
      </c>
      <c r="C2650" s="1" t="str">
        <f t="shared" si="41"/>
        <v>May</v>
      </c>
      <c r="D2650" t="s">
        <v>1000</v>
      </c>
      <c r="E2650" t="s">
        <v>5978</v>
      </c>
      <c r="F2650">
        <v>23</v>
      </c>
      <c r="G2650" t="s">
        <v>51</v>
      </c>
      <c r="H2650" t="s">
        <v>108</v>
      </c>
      <c r="I2650" s="2">
        <v>4818000</v>
      </c>
      <c r="J2650" s="3">
        <f>Raw_Data[[#This Row],[cicilan_per_bulan]]/Raw_Data[[#This Row],[penghasilan_bulanan]]</f>
        <v>0.23484848484848486</v>
      </c>
      <c r="K2650" t="s">
        <v>63</v>
      </c>
      <c r="L2650" t="s">
        <v>64</v>
      </c>
      <c r="M2650" t="s">
        <v>55</v>
      </c>
      <c r="N2650" t="s">
        <v>121</v>
      </c>
      <c r="O2650" t="s">
        <v>122</v>
      </c>
      <c r="P2650" s="2">
        <v>35484000</v>
      </c>
      <c r="Q2650" s="2">
        <v>7097000</v>
      </c>
      <c r="R2650" t="str">
        <f>IF(Raw_Data[[#This Row],[persen_dp]]&lt;15%,"Low",IF(Raw_Data[[#This Row],[persen_dp]]&gt;25%,"High","Medium"))</f>
        <v>Medium</v>
      </c>
      <c r="S2650" s="3">
        <v>0.2</v>
      </c>
      <c r="T2650">
        <v>36</v>
      </c>
      <c r="U2650">
        <v>0.14499999999999999</v>
      </c>
      <c r="V2650" s="2">
        <v>1131500</v>
      </c>
      <c r="W2650" s="2">
        <v>40735000</v>
      </c>
      <c r="X2650" t="str">
        <f>IF(OR(Raw_Data[[#This Row],[status_pembayaran]]="Macet",Raw_Data[[#This Row],[status_pembayaran]]="Kurang Lancar"),"Non Performing Loan","Performing")</f>
        <v>Performing</v>
      </c>
      <c r="Y2650" t="s">
        <v>47</v>
      </c>
      <c r="Z2650">
        <v>0</v>
      </c>
      <c r="AA2650">
        <v>0</v>
      </c>
      <c r="AB2650">
        <v>1</v>
      </c>
      <c r="AC2650" t="s">
        <v>66</v>
      </c>
      <c r="AD2650">
        <f>IF(Raw_Data[[#This Row],[rasio]]&lt;0.2,1,IF(Raw_Data[[#This Row],[rasio]]&lt;0.3,2,IF(Raw_Data[[#This Row],[rasio]]&lt;0.4,3,4)))</f>
        <v>2</v>
      </c>
      <c r="AE2650">
        <f>IF(Raw_Data[[#This Row],[kategori_dp]]="High",1,IF(Raw_Data[[#This Row],[kategori_dp]]="Medium",2,3))</f>
        <v>2</v>
      </c>
      <c r="AF2650">
        <f>IF(Raw_Data[[#This Row],[tenor_bulan]]&lt;=24,1,IF(Raw_Data[[#This Row],[tenor_bulan]]&lt;=36,2,IF(Raw_Data[[#This Row],[tenor_bulan]]&lt;=48,3,4)))</f>
        <v>2</v>
      </c>
      <c r="AG2650">
        <f>IF(Raw_Data[[#This Row],[jumlah_kali_telat]]=0,0,IF(Raw_Data[[#This Row],[jumlah_kali_telat]]&lt;=2,2,4))</f>
        <v>0</v>
      </c>
      <c r="AH2650">
        <f>Raw_Data[[#This Row],[Skor_Rasio]]+Raw_Data[[#This Row],[Skor_DP]]+Raw_Data[[#This Row],[Skor_Tenor]]+Raw_Data[[#This Row],[Skor_Telat]]</f>
        <v>6</v>
      </c>
      <c r="AI2650" t="str">
        <f>IF(Raw_Data[[#This Row],[Risk_Score]]&lt;=6,"Low Risk",IF(Raw_Data[[#This Row],[Risk_Score]]&lt;=8,"Medium Risk","High Risk"))</f>
        <v>Low Risk</v>
      </c>
      <c r="AJ2650">
        <f ca="1">IFERROR(DATEDIF(Raw_Data[[#This Row],[tanggal_pengajuan]],TODAY(),"m"),"N/A")</f>
        <v>5</v>
      </c>
      <c r="AK2650" t="str">
        <f ca="1">IF(ISNUMBER(Raw_Data[[#This Row],[MOB]]),IF(Raw_Data[[#This Row],[MOB]]&lt;6,"0-5 bulan",IF(Raw_Data[[#This Row],[MOB]]&lt;12,"6-11 bulan",IF(Raw_Data[[#This Row],[MOB]]&lt;24,"12-23 bulan","24+ bulan"))),"N/A")</f>
        <v>0-5 bulan</v>
      </c>
    </row>
    <row r="2651" spans="1:37" ht="14.25" customHeight="1" x14ac:dyDescent="0.45">
      <c r="A2651" t="s">
        <v>5979</v>
      </c>
      <c r="B2651" s="64">
        <v>46186</v>
      </c>
      <c r="C2651" s="1" t="str">
        <f t="shared" si="41"/>
        <v>June</v>
      </c>
      <c r="D2651" t="s">
        <v>1247</v>
      </c>
      <c r="E2651" t="s">
        <v>5980</v>
      </c>
      <c r="F2651">
        <v>57</v>
      </c>
      <c r="G2651" t="s">
        <v>51</v>
      </c>
      <c r="H2651" t="s">
        <v>52</v>
      </c>
      <c r="I2651" s="2">
        <v>12484000</v>
      </c>
      <c r="J2651" s="3">
        <f>Raw_Data[[#This Row],[cicilan_per_bulan]]/Raw_Data[[#This Row],[penghasilan_bulanan]]</f>
        <v>0.14416052547260494</v>
      </c>
      <c r="K2651" t="s">
        <v>177</v>
      </c>
      <c r="L2651" t="s">
        <v>154</v>
      </c>
      <c r="M2651" t="s">
        <v>44</v>
      </c>
      <c r="N2651" t="s">
        <v>163</v>
      </c>
      <c r="O2651" t="s">
        <v>46</v>
      </c>
      <c r="P2651" s="2">
        <v>29019000</v>
      </c>
      <c r="Q2651" s="2">
        <v>10157000</v>
      </c>
      <c r="R2651" t="str">
        <f>IF(Raw_Data[[#This Row],[persen_dp]]&lt;15%,"Low",IF(Raw_Data[[#This Row],[persen_dp]]&gt;25%,"High","Medium"))</f>
        <v>High</v>
      </c>
      <c r="S2651" s="3">
        <v>0.35</v>
      </c>
      <c r="T2651">
        <v>12</v>
      </c>
      <c r="U2651">
        <v>0.14499999999999999</v>
      </c>
      <c r="V2651" s="2">
        <v>1799700</v>
      </c>
      <c r="W2651" s="2">
        <v>21597000</v>
      </c>
      <c r="X2651" t="str">
        <f>IF(OR(Raw_Data[[#This Row],[status_pembayaran]]="Macet",Raw_Data[[#This Row],[status_pembayaran]]="Kurang Lancar"),"Non Performing Loan","Performing")</f>
        <v>Performing</v>
      </c>
      <c r="Y2651" t="s">
        <v>47</v>
      </c>
      <c r="Z2651">
        <v>0</v>
      </c>
      <c r="AA2651">
        <v>0</v>
      </c>
      <c r="AB2651">
        <v>1</v>
      </c>
      <c r="AD2651">
        <f>IF(Raw_Data[[#This Row],[rasio]]&lt;0.2,1,IF(Raw_Data[[#This Row],[rasio]]&lt;0.3,2,IF(Raw_Data[[#This Row],[rasio]]&lt;0.4,3,4)))</f>
        <v>1</v>
      </c>
      <c r="AE2651">
        <f>IF(Raw_Data[[#This Row],[kategori_dp]]="High",1,IF(Raw_Data[[#This Row],[kategori_dp]]="Medium",2,3))</f>
        <v>1</v>
      </c>
      <c r="AF2651">
        <f>IF(Raw_Data[[#This Row],[tenor_bulan]]&lt;=24,1,IF(Raw_Data[[#This Row],[tenor_bulan]]&lt;=36,2,IF(Raw_Data[[#This Row],[tenor_bulan]]&lt;=48,3,4)))</f>
        <v>1</v>
      </c>
      <c r="AG2651">
        <f>IF(Raw_Data[[#This Row],[jumlah_kali_telat]]=0,0,IF(Raw_Data[[#This Row],[jumlah_kali_telat]]&lt;=2,2,4))</f>
        <v>0</v>
      </c>
      <c r="AH2651">
        <f>Raw_Data[[#This Row],[Skor_Rasio]]+Raw_Data[[#This Row],[Skor_DP]]+Raw_Data[[#This Row],[Skor_Tenor]]+Raw_Data[[#This Row],[Skor_Telat]]</f>
        <v>3</v>
      </c>
      <c r="AI2651" t="str">
        <f>IF(Raw_Data[[#This Row],[Risk_Score]]&lt;=6,"Low Risk",IF(Raw_Data[[#This Row],[Risk_Score]]&lt;=8,"Medium Risk","High Risk"))</f>
        <v>Low Risk</v>
      </c>
      <c r="AJ2651">
        <f ca="1">IFERROR(DATEDIF(Raw_Data[[#This Row],[tanggal_pengajuan]],TODAY(),"m"),"N/A")</f>
        <v>4</v>
      </c>
      <c r="AK2651" t="str">
        <f ca="1">IF(ISNUMBER(Raw_Data[[#This Row],[MOB]]),IF(Raw_Data[[#This Row],[MOB]]&lt;6,"0-5 bulan",IF(Raw_Data[[#This Row],[MOB]]&lt;12,"6-11 bulan",IF(Raw_Data[[#This Row],[MOB]]&lt;24,"12-23 bulan","24+ bulan"))),"N/A")</f>
        <v>0-5 bulan</v>
      </c>
    </row>
    <row r="2652" spans="1:37" ht="14.25" customHeight="1" x14ac:dyDescent="0.45">
      <c r="A2652" t="s">
        <v>5981</v>
      </c>
      <c r="B2652" s="64">
        <v>46029</v>
      </c>
      <c r="C2652" s="1" t="str">
        <f t="shared" si="41"/>
        <v>January</v>
      </c>
      <c r="D2652" t="s">
        <v>1508</v>
      </c>
      <c r="E2652" t="s">
        <v>5982</v>
      </c>
      <c r="F2652">
        <v>55</v>
      </c>
      <c r="G2652" t="s">
        <v>51</v>
      </c>
      <c r="H2652" t="s">
        <v>52</v>
      </c>
      <c r="I2652" s="2">
        <v>9612000</v>
      </c>
      <c r="J2652" s="3">
        <f>Raw_Data[[#This Row],[cicilan_per_bulan]]/Raw_Data[[#This Row],[penghasilan_bulanan]]</f>
        <v>0.13074282147315855</v>
      </c>
      <c r="K2652" t="s">
        <v>145</v>
      </c>
      <c r="L2652" t="s">
        <v>146</v>
      </c>
      <c r="M2652" t="s">
        <v>44</v>
      </c>
      <c r="N2652" t="s">
        <v>184</v>
      </c>
      <c r="O2652" t="s">
        <v>122</v>
      </c>
      <c r="P2652" s="2">
        <v>37090000</v>
      </c>
      <c r="Q2652" s="2">
        <v>5564000</v>
      </c>
      <c r="R2652" t="str">
        <f>IF(Raw_Data[[#This Row],[persen_dp]]&lt;15%,"Low",IF(Raw_Data[[#This Row],[persen_dp]]&gt;25%,"High","Medium"))</f>
        <v>Medium</v>
      </c>
      <c r="S2652" s="3">
        <v>0.15</v>
      </c>
      <c r="T2652">
        <v>36</v>
      </c>
      <c r="U2652">
        <v>0.14499999999999999</v>
      </c>
      <c r="V2652" s="2">
        <v>1256700</v>
      </c>
      <c r="W2652" s="2">
        <v>45240000</v>
      </c>
      <c r="X2652" t="str">
        <f>IF(OR(Raw_Data[[#This Row],[status_pembayaran]]="Macet",Raw_Data[[#This Row],[status_pembayaran]]="Kurang Lancar"),"Non Performing Loan","Performing")</f>
        <v>Performing</v>
      </c>
      <c r="Y2652" t="s">
        <v>47</v>
      </c>
      <c r="Z2652">
        <v>0</v>
      </c>
      <c r="AA2652">
        <v>0</v>
      </c>
      <c r="AB2652">
        <v>1</v>
      </c>
      <c r="AC2652" t="s">
        <v>104</v>
      </c>
      <c r="AD2652">
        <f>IF(Raw_Data[[#This Row],[rasio]]&lt;0.2,1,IF(Raw_Data[[#This Row],[rasio]]&lt;0.3,2,IF(Raw_Data[[#This Row],[rasio]]&lt;0.4,3,4)))</f>
        <v>1</v>
      </c>
      <c r="AE2652">
        <f>IF(Raw_Data[[#This Row],[kategori_dp]]="High",1,IF(Raw_Data[[#This Row],[kategori_dp]]="Medium",2,3))</f>
        <v>2</v>
      </c>
      <c r="AF2652">
        <f>IF(Raw_Data[[#This Row],[tenor_bulan]]&lt;=24,1,IF(Raw_Data[[#This Row],[tenor_bulan]]&lt;=36,2,IF(Raw_Data[[#This Row],[tenor_bulan]]&lt;=48,3,4)))</f>
        <v>2</v>
      </c>
      <c r="AG2652">
        <f>IF(Raw_Data[[#This Row],[jumlah_kali_telat]]=0,0,IF(Raw_Data[[#This Row],[jumlah_kali_telat]]&lt;=2,2,4))</f>
        <v>0</v>
      </c>
      <c r="AH2652">
        <f>Raw_Data[[#This Row],[Skor_Rasio]]+Raw_Data[[#This Row],[Skor_DP]]+Raw_Data[[#This Row],[Skor_Tenor]]+Raw_Data[[#This Row],[Skor_Telat]]</f>
        <v>5</v>
      </c>
      <c r="AI2652" t="str">
        <f>IF(Raw_Data[[#This Row],[Risk_Score]]&lt;=6,"Low Risk",IF(Raw_Data[[#This Row],[Risk_Score]]&lt;=8,"Medium Risk","High Risk"))</f>
        <v>Low Risk</v>
      </c>
      <c r="AJ2652">
        <f ca="1">IFERROR(DATEDIF(Raw_Data[[#This Row],[tanggal_pengajuan]],TODAY(),"m"),"N/A")</f>
        <v>9</v>
      </c>
      <c r="AK2652" t="str">
        <f ca="1">IF(ISNUMBER(Raw_Data[[#This Row],[MOB]]),IF(Raw_Data[[#This Row],[MOB]]&lt;6,"0-5 bulan",IF(Raw_Data[[#This Row],[MOB]]&lt;12,"6-11 bulan",IF(Raw_Data[[#This Row],[MOB]]&lt;24,"12-23 bulan","24+ bulan"))),"N/A")</f>
        <v>6-11 bulan</v>
      </c>
    </row>
    <row r="2653" spans="1:37" ht="14.25" customHeight="1" x14ac:dyDescent="0.45">
      <c r="A2653" t="s">
        <v>5983</v>
      </c>
      <c r="B2653" s="64">
        <v>46090</v>
      </c>
      <c r="C2653" s="1" t="str">
        <f t="shared" si="41"/>
        <v>March</v>
      </c>
      <c r="D2653" t="s">
        <v>1765</v>
      </c>
      <c r="E2653" t="s">
        <v>5984</v>
      </c>
      <c r="F2653">
        <v>51</v>
      </c>
      <c r="G2653" t="s">
        <v>40</v>
      </c>
      <c r="H2653" t="s">
        <v>152</v>
      </c>
      <c r="I2653" s="2">
        <v>2688000</v>
      </c>
      <c r="J2653" s="3">
        <f>Raw_Data[[#This Row],[cicilan_per_bulan]]/Raw_Data[[#This Row],[penghasilan_bulanan]]</f>
        <v>0.26123511904761904</v>
      </c>
      <c r="K2653" t="s">
        <v>102</v>
      </c>
      <c r="L2653" t="s">
        <v>103</v>
      </c>
      <c r="M2653" t="s">
        <v>44</v>
      </c>
      <c r="N2653" t="s">
        <v>163</v>
      </c>
      <c r="O2653" t="s">
        <v>46</v>
      </c>
      <c r="P2653" s="2">
        <v>28735000</v>
      </c>
      <c r="Q2653" s="2">
        <v>4310000</v>
      </c>
      <c r="R2653" t="str">
        <f>IF(Raw_Data[[#This Row],[persen_dp]]&lt;15%,"Low",IF(Raw_Data[[#This Row],[persen_dp]]&gt;25%,"High","Medium"))</f>
        <v>Medium</v>
      </c>
      <c r="S2653" s="3">
        <v>0.15</v>
      </c>
      <c r="T2653">
        <v>60</v>
      </c>
      <c r="U2653">
        <v>0.14499999999999999</v>
      </c>
      <c r="V2653" s="2">
        <v>702200</v>
      </c>
      <c r="W2653" s="2">
        <v>42133000</v>
      </c>
      <c r="X2653" t="str">
        <f>IF(OR(Raw_Data[[#This Row],[status_pembayaran]]="Macet",Raw_Data[[#This Row],[status_pembayaran]]="Kurang Lancar"),"Non Performing Loan","Performing")</f>
        <v>Performing</v>
      </c>
      <c r="Y2653" t="s">
        <v>47</v>
      </c>
      <c r="Z2653">
        <v>0</v>
      </c>
      <c r="AA2653">
        <v>0</v>
      </c>
      <c r="AB2653">
        <v>1</v>
      </c>
      <c r="AD2653">
        <f>IF(Raw_Data[[#This Row],[rasio]]&lt;0.2,1,IF(Raw_Data[[#This Row],[rasio]]&lt;0.3,2,IF(Raw_Data[[#This Row],[rasio]]&lt;0.4,3,4)))</f>
        <v>2</v>
      </c>
      <c r="AE2653">
        <f>IF(Raw_Data[[#This Row],[kategori_dp]]="High",1,IF(Raw_Data[[#This Row],[kategori_dp]]="Medium",2,3))</f>
        <v>2</v>
      </c>
      <c r="AF2653">
        <f>IF(Raw_Data[[#This Row],[tenor_bulan]]&lt;=24,1,IF(Raw_Data[[#This Row],[tenor_bulan]]&lt;=36,2,IF(Raw_Data[[#This Row],[tenor_bulan]]&lt;=48,3,4)))</f>
        <v>4</v>
      </c>
      <c r="AG2653">
        <f>IF(Raw_Data[[#This Row],[jumlah_kali_telat]]=0,0,IF(Raw_Data[[#This Row],[jumlah_kali_telat]]&lt;=2,2,4))</f>
        <v>0</v>
      </c>
      <c r="AH2653">
        <f>Raw_Data[[#This Row],[Skor_Rasio]]+Raw_Data[[#This Row],[Skor_DP]]+Raw_Data[[#This Row],[Skor_Tenor]]+Raw_Data[[#This Row],[Skor_Telat]]</f>
        <v>8</v>
      </c>
      <c r="AI2653" t="str">
        <f>IF(Raw_Data[[#This Row],[Risk_Score]]&lt;=6,"Low Risk",IF(Raw_Data[[#This Row],[Risk_Score]]&lt;=8,"Medium Risk","High Risk"))</f>
        <v>Medium Risk</v>
      </c>
      <c r="AJ2653">
        <f ca="1">IFERROR(DATEDIF(Raw_Data[[#This Row],[tanggal_pengajuan]],TODAY(),"m"),"N/A")</f>
        <v>7</v>
      </c>
      <c r="AK2653" t="str">
        <f ca="1">IF(ISNUMBER(Raw_Data[[#This Row],[MOB]]),IF(Raw_Data[[#This Row],[MOB]]&lt;6,"0-5 bulan",IF(Raw_Data[[#This Row],[MOB]]&lt;12,"6-11 bulan",IF(Raw_Data[[#This Row],[MOB]]&lt;24,"12-23 bulan","24+ bulan"))),"N/A")</f>
        <v>6-11 bulan</v>
      </c>
    </row>
    <row r="2654" spans="1:37" ht="14.25" customHeight="1" x14ac:dyDescent="0.45">
      <c r="A2654" t="s">
        <v>5985</v>
      </c>
      <c r="B2654" s="64">
        <v>46183</v>
      </c>
      <c r="C2654" s="1" t="str">
        <f t="shared" si="41"/>
        <v>June</v>
      </c>
      <c r="D2654" t="s">
        <v>2998</v>
      </c>
      <c r="E2654" t="s">
        <v>5986</v>
      </c>
      <c r="F2654">
        <v>30</v>
      </c>
      <c r="G2654" t="s">
        <v>51</v>
      </c>
      <c r="H2654" t="s">
        <v>96</v>
      </c>
      <c r="I2654" s="2">
        <v>6452000</v>
      </c>
      <c r="J2654" s="3">
        <f>Raw_Data[[#This Row],[cicilan_per_bulan]]/Raw_Data[[#This Row],[penghasilan_bulanan]]</f>
        <v>0.15051146931184128</v>
      </c>
      <c r="K2654" t="s">
        <v>109</v>
      </c>
      <c r="L2654" t="s">
        <v>110</v>
      </c>
      <c r="M2654" t="s">
        <v>44</v>
      </c>
      <c r="N2654" t="s">
        <v>171</v>
      </c>
      <c r="O2654" t="s">
        <v>172</v>
      </c>
      <c r="P2654" s="2">
        <v>42223000</v>
      </c>
      <c r="Q2654" s="2">
        <v>8445000</v>
      </c>
      <c r="R2654" t="str">
        <f>IF(Raw_Data[[#This Row],[persen_dp]]&lt;15%,"Low",IF(Raw_Data[[#This Row],[persen_dp]]&gt;25%,"High","Medium"))</f>
        <v>Medium</v>
      </c>
      <c r="S2654" s="3">
        <v>0.2</v>
      </c>
      <c r="T2654">
        <v>60</v>
      </c>
      <c r="U2654">
        <v>0.14499999999999999</v>
      </c>
      <c r="V2654" s="2">
        <v>971100</v>
      </c>
      <c r="W2654" s="2">
        <v>58267000</v>
      </c>
      <c r="X2654" t="str">
        <f>IF(OR(Raw_Data[[#This Row],[status_pembayaran]]="Macet",Raw_Data[[#This Row],[status_pembayaran]]="Kurang Lancar"),"Non Performing Loan","Performing")</f>
        <v>Performing</v>
      </c>
      <c r="Y2654" t="s">
        <v>317</v>
      </c>
      <c r="Z2654">
        <v>0</v>
      </c>
      <c r="AA2654">
        <v>0</v>
      </c>
      <c r="AB2654">
        <v>0</v>
      </c>
      <c r="AD2654">
        <f>IF(Raw_Data[[#This Row],[rasio]]&lt;0.2,1,IF(Raw_Data[[#This Row],[rasio]]&lt;0.3,2,IF(Raw_Data[[#This Row],[rasio]]&lt;0.4,3,4)))</f>
        <v>1</v>
      </c>
      <c r="AE2654">
        <f>IF(Raw_Data[[#This Row],[kategori_dp]]="High",1,IF(Raw_Data[[#This Row],[kategori_dp]]="Medium",2,3))</f>
        <v>2</v>
      </c>
      <c r="AF2654">
        <f>IF(Raw_Data[[#This Row],[tenor_bulan]]&lt;=24,1,IF(Raw_Data[[#This Row],[tenor_bulan]]&lt;=36,2,IF(Raw_Data[[#This Row],[tenor_bulan]]&lt;=48,3,4)))</f>
        <v>4</v>
      </c>
      <c r="AG2654">
        <f>IF(Raw_Data[[#This Row],[jumlah_kali_telat]]=0,0,IF(Raw_Data[[#This Row],[jumlah_kali_telat]]&lt;=2,2,4))</f>
        <v>0</v>
      </c>
      <c r="AH2654">
        <f>Raw_Data[[#This Row],[Skor_Rasio]]+Raw_Data[[#This Row],[Skor_DP]]+Raw_Data[[#This Row],[Skor_Tenor]]+Raw_Data[[#This Row],[Skor_Telat]]</f>
        <v>7</v>
      </c>
      <c r="AI2654" t="str">
        <f>IF(Raw_Data[[#This Row],[Risk_Score]]&lt;=6,"Low Risk",IF(Raw_Data[[#This Row],[Risk_Score]]&lt;=8,"Medium Risk","High Risk"))</f>
        <v>Medium Risk</v>
      </c>
      <c r="AJ2654">
        <f ca="1">IFERROR(DATEDIF(Raw_Data[[#This Row],[tanggal_pengajuan]],TODAY(),"m"),"N/A")</f>
        <v>4</v>
      </c>
      <c r="AK2654" t="str">
        <f ca="1">IF(ISNUMBER(Raw_Data[[#This Row],[MOB]]),IF(Raw_Data[[#This Row],[MOB]]&lt;6,"0-5 bulan",IF(Raw_Data[[#This Row],[MOB]]&lt;12,"6-11 bulan",IF(Raw_Data[[#This Row],[MOB]]&lt;24,"12-23 bulan","24+ bulan"))),"N/A")</f>
        <v>0-5 bulan</v>
      </c>
    </row>
    <row r="2655" spans="1:37" ht="14.25" customHeight="1" x14ac:dyDescent="0.45">
      <c r="A2655" t="s">
        <v>5987</v>
      </c>
      <c r="B2655" s="64">
        <v>46130</v>
      </c>
      <c r="C2655" s="1" t="str">
        <f t="shared" si="41"/>
        <v>April</v>
      </c>
      <c r="D2655" t="s">
        <v>353</v>
      </c>
      <c r="E2655" t="s">
        <v>5988</v>
      </c>
      <c r="F2655">
        <v>23</v>
      </c>
      <c r="G2655" t="s">
        <v>51</v>
      </c>
      <c r="H2655" t="s">
        <v>152</v>
      </c>
      <c r="I2655" s="2">
        <v>3479000</v>
      </c>
      <c r="J2655" s="3">
        <f>Raw_Data[[#This Row],[cicilan_per_bulan]]/Raw_Data[[#This Row],[penghasilan_bulanan]]</f>
        <v>0.19146306409887898</v>
      </c>
      <c r="K2655" t="s">
        <v>127</v>
      </c>
      <c r="L2655" t="s">
        <v>128</v>
      </c>
      <c r="M2655" t="s">
        <v>44</v>
      </c>
      <c r="N2655" t="s">
        <v>158</v>
      </c>
      <c r="O2655" t="s">
        <v>159</v>
      </c>
      <c r="P2655" s="2">
        <v>30890000</v>
      </c>
      <c r="Q2655" s="2">
        <v>7723000</v>
      </c>
      <c r="R2655" t="str">
        <f>IF(Raw_Data[[#This Row],[persen_dp]]&lt;15%,"Low",IF(Raw_Data[[#This Row],[persen_dp]]&gt;25%,"High","Medium"))</f>
        <v>Medium</v>
      </c>
      <c r="S2655" s="3">
        <v>0.25</v>
      </c>
      <c r="T2655">
        <v>60</v>
      </c>
      <c r="U2655">
        <v>0.14499999999999999</v>
      </c>
      <c r="V2655" s="2">
        <v>666100</v>
      </c>
      <c r="W2655" s="2">
        <v>39964000</v>
      </c>
      <c r="X2655" t="str">
        <f>IF(OR(Raw_Data[[#This Row],[status_pembayaran]]="Macet",Raw_Data[[#This Row],[status_pembayaran]]="Kurang Lancar"),"Non Performing Loan","Performing")</f>
        <v>Performing</v>
      </c>
      <c r="Y2655" t="s">
        <v>47</v>
      </c>
      <c r="Z2655">
        <v>0</v>
      </c>
      <c r="AA2655">
        <v>0</v>
      </c>
      <c r="AB2655">
        <v>1</v>
      </c>
      <c r="AD2655">
        <f>IF(Raw_Data[[#This Row],[rasio]]&lt;0.2,1,IF(Raw_Data[[#This Row],[rasio]]&lt;0.3,2,IF(Raw_Data[[#This Row],[rasio]]&lt;0.4,3,4)))</f>
        <v>1</v>
      </c>
      <c r="AE2655">
        <f>IF(Raw_Data[[#This Row],[kategori_dp]]="High",1,IF(Raw_Data[[#This Row],[kategori_dp]]="Medium",2,3))</f>
        <v>2</v>
      </c>
      <c r="AF2655">
        <f>IF(Raw_Data[[#This Row],[tenor_bulan]]&lt;=24,1,IF(Raw_Data[[#This Row],[tenor_bulan]]&lt;=36,2,IF(Raw_Data[[#This Row],[tenor_bulan]]&lt;=48,3,4)))</f>
        <v>4</v>
      </c>
      <c r="AG2655">
        <f>IF(Raw_Data[[#This Row],[jumlah_kali_telat]]=0,0,IF(Raw_Data[[#This Row],[jumlah_kali_telat]]&lt;=2,2,4))</f>
        <v>0</v>
      </c>
      <c r="AH2655">
        <f>Raw_Data[[#This Row],[Skor_Rasio]]+Raw_Data[[#This Row],[Skor_DP]]+Raw_Data[[#This Row],[Skor_Tenor]]+Raw_Data[[#This Row],[Skor_Telat]]</f>
        <v>7</v>
      </c>
      <c r="AI2655" t="str">
        <f>IF(Raw_Data[[#This Row],[Risk_Score]]&lt;=6,"Low Risk",IF(Raw_Data[[#This Row],[Risk_Score]]&lt;=8,"Medium Risk","High Risk"))</f>
        <v>Medium Risk</v>
      </c>
      <c r="AJ2655">
        <f ca="1">IFERROR(DATEDIF(Raw_Data[[#This Row],[tanggal_pengajuan]],TODAY(),"m"),"N/A")</f>
        <v>6</v>
      </c>
      <c r="AK2655" t="str">
        <f ca="1">IF(ISNUMBER(Raw_Data[[#This Row],[MOB]]),IF(Raw_Data[[#This Row],[MOB]]&lt;6,"0-5 bulan",IF(Raw_Data[[#This Row],[MOB]]&lt;12,"6-11 bulan",IF(Raw_Data[[#This Row],[MOB]]&lt;24,"12-23 bulan","24+ bulan"))),"N/A")</f>
        <v>6-11 bulan</v>
      </c>
    </row>
    <row r="2656" spans="1:37" ht="14.25" customHeight="1" x14ac:dyDescent="0.45">
      <c r="A2656" t="s">
        <v>5989</v>
      </c>
      <c r="B2656" s="64">
        <v>46079</v>
      </c>
      <c r="C2656" s="1" t="str">
        <f t="shared" si="41"/>
        <v>February</v>
      </c>
      <c r="D2656" t="s">
        <v>862</v>
      </c>
      <c r="E2656" t="s">
        <v>5990</v>
      </c>
      <c r="F2656">
        <v>26</v>
      </c>
      <c r="G2656" t="s">
        <v>51</v>
      </c>
      <c r="H2656" t="s">
        <v>41</v>
      </c>
      <c r="I2656" s="2">
        <v>5434000</v>
      </c>
      <c r="J2656" s="3">
        <f>Raw_Data[[#This Row],[cicilan_per_bulan]]/Raw_Data[[#This Row],[penghasilan_bulanan]]</f>
        <v>0.12351858667648141</v>
      </c>
      <c r="K2656" t="s">
        <v>268</v>
      </c>
      <c r="L2656" t="s">
        <v>110</v>
      </c>
      <c r="M2656" t="s">
        <v>44</v>
      </c>
      <c r="N2656" t="s">
        <v>83</v>
      </c>
      <c r="O2656" t="s">
        <v>57</v>
      </c>
      <c r="P2656" s="2">
        <v>18709000</v>
      </c>
      <c r="Q2656" s="2">
        <v>1871000</v>
      </c>
      <c r="R2656" t="str">
        <f>IF(Raw_Data[[#This Row],[persen_dp]]&lt;15%,"Low",IF(Raw_Data[[#This Row],[persen_dp]]&gt;25%,"High","Medium"))</f>
        <v>Low</v>
      </c>
      <c r="S2656" s="3">
        <v>0.1</v>
      </c>
      <c r="T2656">
        <v>36</v>
      </c>
      <c r="U2656">
        <v>0.14499999999999999</v>
      </c>
      <c r="V2656" s="2">
        <v>671200</v>
      </c>
      <c r="W2656" s="2">
        <v>24163000</v>
      </c>
      <c r="X2656" t="str">
        <f>IF(OR(Raw_Data[[#This Row],[status_pembayaran]]="Macet",Raw_Data[[#This Row],[status_pembayaran]]="Kurang Lancar"),"Non Performing Loan","Performing")</f>
        <v>Performing</v>
      </c>
      <c r="Y2656" t="s">
        <v>47</v>
      </c>
      <c r="Z2656">
        <v>0</v>
      </c>
      <c r="AA2656">
        <v>0</v>
      </c>
      <c r="AB2656">
        <v>1</v>
      </c>
      <c r="AD2656">
        <f>IF(Raw_Data[[#This Row],[rasio]]&lt;0.2,1,IF(Raw_Data[[#This Row],[rasio]]&lt;0.3,2,IF(Raw_Data[[#This Row],[rasio]]&lt;0.4,3,4)))</f>
        <v>1</v>
      </c>
      <c r="AE2656">
        <f>IF(Raw_Data[[#This Row],[kategori_dp]]="High",1,IF(Raw_Data[[#This Row],[kategori_dp]]="Medium",2,3))</f>
        <v>3</v>
      </c>
      <c r="AF2656">
        <f>IF(Raw_Data[[#This Row],[tenor_bulan]]&lt;=24,1,IF(Raw_Data[[#This Row],[tenor_bulan]]&lt;=36,2,IF(Raw_Data[[#This Row],[tenor_bulan]]&lt;=48,3,4)))</f>
        <v>2</v>
      </c>
      <c r="AG2656">
        <f>IF(Raw_Data[[#This Row],[jumlah_kali_telat]]=0,0,IF(Raw_Data[[#This Row],[jumlah_kali_telat]]&lt;=2,2,4))</f>
        <v>0</v>
      </c>
      <c r="AH2656">
        <f>Raw_Data[[#This Row],[Skor_Rasio]]+Raw_Data[[#This Row],[Skor_DP]]+Raw_Data[[#This Row],[Skor_Tenor]]+Raw_Data[[#This Row],[Skor_Telat]]</f>
        <v>6</v>
      </c>
      <c r="AI2656" t="str">
        <f>IF(Raw_Data[[#This Row],[Risk_Score]]&lt;=6,"Low Risk",IF(Raw_Data[[#This Row],[Risk_Score]]&lt;=8,"Medium Risk","High Risk"))</f>
        <v>Low Risk</v>
      </c>
      <c r="AJ2656">
        <f ca="1">IFERROR(DATEDIF(Raw_Data[[#This Row],[tanggal_pengajuan]],TODAY(),"m"),"N/A")</f>
        <v>7</v>
      </c>
      <c r="AK2656" t="str">
        <f ca="1">IF(ISNUMBER(Raw_Data[[#This Row],[MOB]]),IF(Raw_Data[[#This Row],[MOB]]&lt;6,"0-5 bulan",IF(Raw_Data[[#This Row],[MOB]]&lt;12,"6-11 bulan",IF(Raw_Data[[#This Row],[MOB]]&lt;24,"12-23 bulan","24+ bulan"))),"N/A")</f>
        <v>6-11 bulan</v>
      </c>
    </row>
    <row r="2657" spans="1:37" ht="14.25" customHeight="1" x14ac:dyDescent="0.45">
      <c r="A2657" t="s">
        <v>5991</v>
      </c>
      <c r="B2657" s="64">
        <v>46084</v>
      </c>
      <c r="C2657" s="1" t="str">
        <f t="shared" si="41"/>
        <v>March</v>
      </c>
      <c r="D2657" t="s">
        <v>381</v>
      </c>
      <c r="E2657" t="s">
        <v>5992</v>
      </c>
      <c r="F2657">
        <v>27</v>
      </c>
      <c r="G2657" t="s">
        <v>51</v>
      </c>
      <c r="H2657" t="s">
        <v>41</v>
      </c>
      <c r="I2657" s="2">
        <v>5551000</v>
      </c>
      <c r="J2657" s="3">
        <f>Raw_Data[[#This Row],[cicilan_per_bulan]]/Raw_Data[[#This Row],[penghasilan_bulanan]]</f>
        <v>9.1208791208791204E-2</v>
      </c>
      <c r="K2657" t="s">
        <v>286</v>
      </c>
      <c r="L2657" t="s">
        <v>154</v>
      </c>
      <c r="M2657" t="s">
        <v>44</v>
      </c>
      <c r="N2657" t="s">
        <v>228</v>
      </c>
      <c r="O2657" t="s">
        <v>57</v>
      </c>
      <c r="P2657" s="2">
        <v>19227000</v>
      </c>
      <c r="Q2657" s="2">
        <v>3845000</v>
      </c>
      <c r="R2657" t="str">
        <f>IF(Raw_Data[[#This Row],[persen_dp]]&lt;15%,"Low",IF(Raw_Data[[#This Row],[persen_dp]]&gt;25%,"High","Medium"))</f>
        <v>Medium</v>
      </c>
      <c r="S2657" s="3">
        <v>0.2</v>
      </c>
      <c r="T2657">
        <v>48</v>
      </c>
      <c r="U2657">
        <v>0.14499999999999999</v>
      </c>
      <c r="V2657" s="2">
        <v>506300</v>
      </c>
      <c r="W2657" s="2">
        <v>24303000</v>
      </c>
      <c r="X2657" t="str">
        <f>IF(OR(Raw_Data[[#This Row],[status_pembayaran]]="Macet",Raw_Data[[#This Row],[status_pembayaran]]="Kurang Lancar"),"Non Performing Loan","Performing")</f>
        <v>Performing</v>
      </c>
      <c r="Y2657" t="s">
        <v>47</v>
      </c>
      <c r="Z2657">
        <v>0</v>
      </c>
      <c r="AA2657">
        <v>0</v>
      </c>
      <c r="AB2657">
        <v>1</v>
      </c>
      <c r="AC2657" t="s">
        <v>58</v>
      </c>
      <c r="AD2657">
        <f>IF(Raw_Data[[#This Row],[rasio]]&lt;0.2,1,IF(Raw_Data[[#This Row],[rasio]]&lt;0.3,2,IF(Raw_Data[[#This Row],[rasio]]&lt;0.4,3,4)))</f>
        <v>1</v>
      </c>
      <c r="AE2657">
        <f>IF(Raw_Data[[#This Row],[kategori_dp]]="High",1,IF(Raw_Data[[#This Row],[kategori_dp]]="Medium",2,3))</f>
        <v>2</v>
      </c>
      <c r="AF2657">
        <f>IF(Raw_Data[[#This Row],[tenor_bulan]]&lt;=24,1,IF(Raw_Data[[#This Row],[tenor_bulan]]&lt;=36,2,IF(Raw_Data[[#This Row],[tenor_bulan]]&lt;=48,3,4)))</f>
        <v>3</v>
      </c>
      <c r="AG2657">
        <f>IF(Raw_Data[[#This Row],[jumlah_kali_telat]]=0,0,IF(Raw_Data[[#This Row],[jumlah_kali_telat]]&lt;=2,2,4))</f>
        <v>0</v>
      </c>
      <c r="AH2657">
        <f>Raw_Data[[#This Row],[Skor_Rasio]]+Raw_Data[[#This Row],[Skor_DP]]+Raw_Data[[#This Row],[Skor_Tenor]]+Raw_Data[[#This Row],[Skor_Telat]]</f>
        <v>6</v>
      </c>
      <c r="AI2657" t="str">
        <f>IF(Raw_Data[[#This Row],[Risk_Score]]&lt;=6,"Low Risk",IF(Raw_Data[[#This Row],[Risk_Score]]&lt;=8,"Medium Risk","High Risk"))</f>
        <v>Low Risk</v>
      </c>
      <c r="AJ2657">
        <f ca="1">IFERROR(DATEDIF(Raw_Data[[#This Row],[tanggal_pengajuan]],TODAY(),"m"),"N/A")</f>
        <v>7</v>
      </c>
      <c r="AK2657" t="str">
        <f ca="1">IF(ISNUMBER(Raw_Data[[#This Row],[MOB]]),IF(Raw_Data[[#This Row],[MOB]]&lt;6,"0-5 bulan",IF(Raw_Data[[#This Row],[MOB]]&lt;12,"6-11 bulan",IF(Raw_Data[[#This Row],[MOB]]&lt;24,"12-23 bulan","24+ bulan"))),"N/A")</f>
        <v>6-11 bulan</v>
      </c>
    </row>
    <row r="2658" spans="1:37" ht="14.25" customHeight="1" x14ac:dyDescent="0.45">
      <c r="A2658" t="s">
        <v>5993</v>
      </c>
      <c r="B2658" s="64">
        <v>46050</v>
      </c>
      <c r="C2658" s="1" t="str">
        <f t="shared" si="41"/>
        <v>January</v>
      </c>
      <c r="D2658" t="s">
        <v>654</v>
      </c>
      <c r="E2658" t="s">
        <v>5994</v>
      </c>
      <c r="F2658">
        <v>40</v>
      </c>
      <c r="G2658" t="s">
        <v>40</v>
      </c>
      <c r="H2658" t="s">
        <v>126</v>
      </c>
      <c r="I2658" s="2">
        <v>3708000</v>
      </c>
      <c r="J2658" s="3">
        <f>Raw_Data[[#This Row],[cicilan_per_bulan]]/Raw_Data[[#This Row],[penghasilan_bulanan]]</f>
        <v>0.65951995685005393</v>
      </c>
      <c r="K2658" t="s">
        <v>177</v>
      </c>
      <c r="L2658" t="s">
        <v>154</v>
      </c>
      <c r="M2658" t="s">
        <v>55</v>
      </c>
      <c r="N2658" t="s">
        <v>147</v>
      </c>
      <c r="O2658" t="s">
        <v>148</v>
      </c>
      <c r="P2658" s="2">
        <v>32037000</v>
      </c>
      <c r="Q2658" s="2">
        <v>6407000</v>
      </c>
      <c r="R2658" t="str">
        <f>IF(Raw_Data[[#This Row],[persen_dp]]&lt;15%,"Low",IF(Raw_Data[[#This Row],[persen_dp]]&gt;25%,"High","Medium"))</f>
        <v>Medium</v>
      </c>
      <c r="S2658" s="3">
        <v>0.2</v>
      </c>
      <c r="T2658">
        <v>12</v>
      </c>
      <c r="U2658">
        <v>0.14499999999999999</v>
      </c>
      <c r="V2658" s="2">
        <v>2445500</v>
      </c>
      <c r="W2658" s="2">
        <v>29346000</v>
      </c>
      <c r="X2658" t="str">
        <f>IF(OR(Raw_Data[[#This Row],[status_pembayaran]]="Macet",Raw_Data[[#This Row],[status_pembayaran]]="Kurang Lancar"),"Non Performing Loan","Performing")</f>
        <v>Performing</v>
      </c>
      <c r="Y2658" t="s">
        <v>47</v>
      </c>
      <c r="Z2658">
        <v>0</v>
      </c>
      <c r="AA2658">
        <v>0</v>
      </c>
      <c r="AB2658">
        <v>1</v>
      </c>
      <c r="AC2658" t="s">
        <v>66</v>
      </c>
      <c r="AD2658">
        <f>IF(Raw_Data[[#This Row],[rasio]]&lt;0.2,1,IF(Raw_Data[[#This Row],[rasio]]&lt;0.3,2,IF(Raw_Data[[#This Row],[rasio]]&lt;0.4,3,4)))</f>
        <v>4</v>
      </c>
      <c r="AE2658">
        <f>IF(Raw_Data[[#This Row],[kategori_dp]]="High",1,IF(Raw_Data[[#This Row],[kategori_dp]]="Medium",2,3))</f>
        <v>2</v>
      </c>
      <c r="AF2658">
        <f>IF(Raw_Data[[#This Row],[tenor_bulan]]&lt;=24,1,IF(Raw_Data[[#This Row],[tenor_bulan]]&lt;=36,2,IF(Raw_Data[[#This Row],[tenor_bulan]]&lt;=48,3,4)))</f>
        <v>1</v>
      </c>
      <c r="AG2658">
        <f>IF(Raw_Data[[#This Row],[jumlah_kali_telat]]=0,0,IF(Raw_Data[[#This Row],[jumlah_kali_telat]]&lt;=2,2,4))</f>
        <v>0</v>
      </c>
      <c r="AH2658">
        <f>Raw_Data[[#This Row],[Skor_Rasio]]+Raw_Data[[#This Row],[Skor_DP]]+Raw_Data[[#This Row],[Skor_Tenor]]+Raw_Data[[#This Row],[Skor_Telat]]</f>
        <v>7</v>
      </c>
      <c r="AI2658" t="str">
        <f>IF(Raw_Data[[#This Row],[Risk_Score]]&lt;=6,"Low Risk",IF(Raw_Data[[#This Row],[Risk_Score]]&lt;=8,"Medium Risk","High Risk"))</f>
        <v>Medium Risk</v>
      </c>
      <c r="AJ2658">
        <f ca="1">IFERROR(DATEDIF(Raw_Data[[#This Row],[tanggal_pengajuan]],TODAY(),"m"),"N/A")</f>
        <v>8</v>
      </c>
      <c r="AK2658" t="str">
        <f ca="1">IF(ISNUMBER(Raw_Data[[#This Row],[MOB]]),IF(Raw_Data[[#This Row],[MOB]]&lt;6,"0-5 bulan",IF(Raw_Data[[#This Row],[MOB]]&lt;12,"6-11 bulan",IF(Raw_Data[[#This Row],[MOB]]&lt;24,"12-23 bulan","24+ bulan"))),"N/A")</f>
        <v>6-11 bulan</v>
      </c>
    </row>
    <row r="2659" spans="1:37" ht="14.25" customHeight="1" x14ac:dyDescent="0.45">
      <c r="A2659" t="s">
        <v>5995</v>
      </c>
      <c r="B2659" s="64" t="s">
        <v>230</v>
      </c>
      <c r="C2659" s="1" t="str">
        <f t="shared" si="41"/>
        <v>Data Tidak Lengkap</v>
      </c>
      <c r="D2659" t="s">
        <v>210</v>
      </c>
      <c r="E2659" t="s">
        <v>230</v>
      </c>
      <c r="F2659">
        <v>53</v>
      </c>
      <c r="G2659" t="s">
        <v>40</v>
      </c>
      <c r="H2659" t="s">
        <v>96</v>
      </c>
      <c r="I2659" s="2">
        <v>6024000</v>
      </c>
      <c r="J2659" s="3">
        <f>Raw_Data[[#This Row],[cicilan_per_bulan]]/Raw_Data[[#This Row],[penghasilan_bulanan]]</f>
        <v>0.33763280212483399</v>
      </c>
      <c r="K2659" t="s">
        <v>210</v>
      </c>
      <c r="L2659" t="s">
        <v>154</v>
      </c>
      <c r="M2659" t="s">
        <v>55</v>
      </c>
      <c r="N2659" t="s">
        <v>231</v>
      </c>
      <c r="O2659" t="s">
        <v>232</v>
      </c>
      <c r="P2659" s="2">
        <v>37586551</v>
      </c>
      <c r="Q2659" s="2">
        <v>7517000</v>
      </c>
      <c r="R2659" t="str">
        <f>IF(Raw_Data[[#This Row],[persen_dp]]&lt;15%,"Low",IF(Raw_Data[[#This Row],[persen_dp]]&gt;25%,"High","Medium"))</f>
        <v>Medium</v>
      </c>
      <c r="S2659" s="3">
        <v>0.2</v>
      </c>
      <c r="T2659">
        <v>18</v>
      </c>
      <c r="U2659">
        <v>0.14499999999999999</v>
      </c>
      <c r="V2659" s="2">
        <v>2033900</v>
      </c>
      <c r="W2659" s="2">
        <v>36610000</v>
      </c>
      <c r="X2659" t="str">
        <f>IF(OR(Raw_Data[[#This Row],[status_pembayaran]]="Macet",Raw_Data[[#This Row],[status_pembayaran]]="Kurang Lancar"),"Non Performing Loan","Performing")</f>
        <v>Performing</v>
      </c>
      <c r="Y2659" t="s">
        <v>233</v>
      </c>
      <c r="Z2659">
        <v>0</v>
      </c>
      <c r="AA2659">
        <v>0</v>
      </c>
      <c r="AB2659">
        <v>1</v>
      </c>
      <c r="AD2659">
        <f>IF(Raw_Data[[#This Row],[rasio]]&lt;0.2,1,IF(Raw_Data[[#This Row],[rasio]]&lt;0.3,2,IF(Raw_Data[[#This Row],[rasio]]&lt;0.4,3,4)))</f>
        <v>3</v>
      </c>
      <c r="AE2659">
        <f>IF(Raw_Data[[#This Row],[kategori_dp]]="High",1,IF(Raw_Data[[#This Row],[kategori_dp]]="Medium",2,3))</f>
        <v>2</v>
      </c>
      <c r="AF2659">
        <f>IF(Raw_Data[[#This Row],[tenor_bulan]]&lt;=24,1,IF(Raw_Data[[#This Row],[tenor_bulan]]&lt;=36,2,IF(Raw_Data[[#This Row],[tenor_bulan]]&lt;=48,3,4)))</f>
        <v>1</v>
      </c>
      <c r="AG2659">
        <f>IF(Raw_Data[[#This Row],[jumlah_kali_telat]]=0,0,IF(Raw_Data[[#This Row],[jumlah_kali_telat]]&lt;=2,2,4))</f>
        <v>0</v>
      </c>
      <c r="AH2659">
        <f>Raw_Data[[#This Row],[Skor_Rasio]]+Raw_Data[[#This Row],[Skor_DP]]+Raw_Data[[#This Row],[Skor_Tenor]]+Raw_Data[[#This Row],[Skor_Telat]]</f>
        <v>6</v>
      </c>
      <c r="AI2659" t="str">
        <f>IF(Raw_Data[[#This Row],[Risk_Score]]&lt;=6,"Low Risk",IF(Raw_Data[[#This Row],[Risk_Score]]&lt;=8,"Medium Risk","High Risk"))</f>
        <v>Low Risk</v>
      </c>
      <c r="AJ2659" t="str">
        <f ca="1">IFERROR(DATEDIF(Raw_Data[[#This Row],[tanggal_pengajuan]],TODAY(),"m"),"N/A")</f>
        <v>N/A</v>
      </c>
      <c r="AK2659" t="str">
        <f ca="1">IF(ISNUMBER(Raw_Data[[#This Row],[MOB]]),IF(Raw_Data[[#This Row],[MOB]]&lt;6,"0-5 bulan",IF(Raw_Data[[#This Row],[MOB]]&lt;12,"6-11 bulan",IF(Raw_Data[[#This Row],[MOB]]&lt;24,"12-23 bulan","24+ bulan"))),"N/A")</f>
        <v>N/A</v>
      </c>
    </row>
    <row r="2660" spans="1:37" ht="14.25" customHeight="1" x14ac:dyDescent="0.45">
      <c r="A2660" t="s">
        <v>5996</v>
      </c>
      <c r="B2660" s="64">
        <v>46173</v>
      </c>
      <c r="C2660" s="1" t="str">
        <f t="shared" si="41"/>
        <v>May</v>
      </c>
      <c r="D2660" t="s">
        <v>1916</v>
      </c>
      <c r="E2660" t="s">
        <v>5997</v>
      </c>
      <c r="F2660">
        <v>44</v>
      </c>
      <c r="G2660" t="s">
        <v>51</v>
      </c>
      <c r="H2660" t="s">
        <v>176</v>
      </c>
      <c r="I2660" s="2">
        <v>4329000</v>
      </c>
      <c r="J2660" s="3">
        <f>Raw_Data[[#This Row],[cicilan_per_bulan]]/Raw_Data[[#This Row],[penghasilan_bulanan]]</f>
        <v>0.23367983367983369</v>
      </c>
      <c r="K2660" t="s">
        <v>145</v>
      </c>
      <c r="L2660" t="s">
        <v>146</v>
      </c>
      <c r="M2660" t="s">
        <v>55</v>
      </c>
      <c r="N2660" t="s">
        <v>231</v>
      </c>
      <c r="O2660" t="s">
        <v>232</v>
      </c>
      <c r="P2660" s="2">
        <v>38415000</v>
      </c>
      <c r="Q2660" s="2">
        <v>7683000</v>
      </c>
      <c r="R2660" t="str">
        <f>IF(Raw_Data[[#This Row],[persen_dp]]&lt;15%,"Low",IF(Raw_Data[[#This Row],[persen_dp]]&gt;25%,"High","Medium"))</f>
        <v>Medium</v>
      </c>
      <c r="S2660" s="3">
        <v>0.2</v>
      </c>
      <c r="T2660">
        <v>48</v>
      </c>
      <c r="U2660">
        <v>0.14499999999999999</v>
      </c>
      <c r="V2660" s="2">
        <v>1011600</v>
      </c>
      <c r="W2660" s="2">
        <v>48557000</v>
      </c>
      <c r="X2660" t="str">
        <f>IF(OR(Raw_Data[[#This Row],[status_pembayaran]]="Macet",Raw_Data[[#This Row],[status_pembayaran]]="Kurang Lancar"),"Non Performing Loan","Performing")</f>
        <v>Performing</v>
      </c>
      <c r="Y2660" t="s">
        <v>47</v>
      </c>
      <c r="Z2660">
        <v>0</v>
      </c>
      <c r="AA2660">
        <v>0</v>
      </c>
      <c r="AB2660">
        <v>1</v>
      </c>
      <c r="AC2660" t="s">
        <v>58</v>
      </c>
      <c r="AD2660">
        <f>IF(Raw_Data[[#This Row],[rasio]]&lt;0.2,1,IF(Raw_Data[[#This Row],[rasio]]&lt;0.3,2,IF(Raw_Data[[#This Row],[rasio]]&lt;0.4,3,4)))</f>
        <v>2</v>
      </c>
      <c r="AE2660">
        <f>IF(Raw_Data[[#This Row],[kategori_dp]]="High",1,IF(Raw_Data[[#This Row],[kategori_dp]]="Medium",2,3))</f>
        <v>2</v>
      </c>
      <c r="AF2660">
        <f>IF(Raw_Data[[#This Row],[tenor_bulan]]&lt;=24,1,IF(Raw_Data[[#This Row],[tenor_bulan]]&lt;=36,2,IF(Raw_Data[[#This Row],[tenor_bulan]]&lt;=48,3,4)))</f>
        <v>3</v>
      </c>
      <c r="AG2660">
        <f>IF(Raw_Data[[#This Row],[jumlah_kali_telat]]=0,0,IF(Raw_Data[[#This Row],[jumlah_kali_telat]]&lt;=2,2,4))</f>
        <v>0</v>
      </c>
      <c r="AH2660">
        <f>Raw_Data[[#This Row],[Skor_Rasio]]+Raw_Data[[#This Row],[Skor_DP]]+Raw_Data[[#This Row],[Skor_Tenor]]+Raw_Data[[#This Row],[Skor_Telat]]</f>
        <v>7</v>
      </c>
      <c r="AI2660" t="str">
        <f>IF(Raw_Data[[#This Row],[Risk_Score]]&lt;=6,"Low Risk",IF(Raw_Data[[#This Row],[Risk_Score]]&lt;=8,"Medium Risk","High Risk"))</f>
        <v>Medium Risk</v>
      </c>
      <c r="AJ2660">
        <f ca="1">IFERROR(DATEDIF(Raw_Data[[#This Row],[tanggal_pengajuan]],TODAY(),"m"),"N/A")</f>
        <v>4</v>
      </c>
      <c r="AK2660" t="str">
        <f ca="1">IF(ISNUMBER(Raw_Data[[#This Row],[MOB]]),IF(Raw_Data[[#This Row],[MOB]]&lt;6,"0-5 bulan",IF(Raw_Data[[#This Row],[MOB]]&lt;12,"6-11 bulan",IF(Raw_Data[[#This Row],[MOB]]&lt;24,"12-23 bulan","24+ bulan"))),"N/A")</f>
        <v>0-5 bulan</v>
      </c>
    </row>
    <row r="2661" spans="1:37" ht="14.25" customHeight="1" x14ac:dyDescent="0.45">
      <c r="A2661" t="s">
        <v>5998</v>
      </c>
      <c r="B2661" s="64">
        <v>46099</v>
      </c>
      <c r="C2661" s="1" t="str">
        <f t="shared" si="41"/>
        <v>March</v>
      </c>
      <c r="D2661" t="s">
        <v>1375</v>
      </c>
      <c r="E2661" t="s">
        <v>5999</v>
      </c>
      <c r="F2661">
        <v>45</v>
      </c>
      <c r="G2661" t="s">
        <v>40</v>
      </c>
      <c r="H2661" t="s">
        <v>176</v>
      </c>
      <c r="I2661" s="2">
        <v>4168000</v>
      </c>
      <c r="J2661" s="3">
        <f>Raw_Data[[#This Row],[cicilan_per_bulan]]/Raw_Data[[#This Row],[penghasilan_bulanan]]</f>
        <v>0.5330134357005758</v>
      </c>
      <c r="K2661" t="s">
        <v>205</v>
      </c>
      <c r="L2661" t="s">
        <v>110</v>
      </c>
      <c r="M2661" t="s">
        <v>44</v>
      </c>
      <c r="N2661" t="s">
        <v>163</v>
      </c>
      <c r="O2661" t="s">
        <v>46</v>
      </c>
      <c r="P2661" s="2">
        <v>29104000</v>
      </c>
      <c r="Q2661" s="2">
        <v>5821000</v>
      </c>
      <c r="R2661" t="str">
        <f>IF(Raw_Data[[#This Row],[persen_dp]]&lt;15%,"Low",IF(Raw_Data[[#This Row],[persen_dp]]&gt;25%,"High","Medium"))</f>
        <v>Medium</v>
      </c>
      <c r="S2661" s="3">
        <v>0.2</v>
      </c>
      <c r="T2661">
        <v>12</v>
      </c>
      <c r="U2661">
        <v>0.14499999999999999</v>
      </c>
      <c r="V2661" s="2">
        <v>2221600</v>
      </c>
      <c r="W2661" s="2">
        <v>26659000</v>
      </c>
      <c r="X2661" t="str">
        <f>IF(OR(Raw_Data[[#This Row],[status_pembayaran]]="Macet",Raw_Data[[#This Row],[status_pembayaran]]="Kurang Lancar"),"Non Performing Loan","Performing")</f>
        <v>Performing</v>
      </c>
      <c r="Y2661" t="s">
        <v>47</v>
      </c>
      <c r="Z2661">
        <v>0</v>
      </c>
      <c r="AA2661">
        <v>0</v>
      </c>
      <c r="AB2661">
        <v>1</v>
      </c>
      <c r="AC2661" t="s">
        <v>58</v>
      </c>
      <c r="AD2661">
        <f>IF(Raw_Data[[#This Row],[rasio]]&lt;0.2,1,IF(Raw_Data[[#This Row],[rasio]]&lt;0.3,2,IF(Raw_Data[[#This Row],[rasio]]&lt;0.4,3,4)))</f>
        <v>4</v>
      </c>
      <c r="AE2661">
        <f>IF(Raw_Data[[#This Row],[kategori_dp]]="High",1,IF(Raw_Data[[#This Row],[kategori_dp]]="Medium",2,3))</f>
        <v>2</v>
      </c>
      <c r="AF2661">
        <f>IF(Raw_Data[[#This Row],[tenor_bulan]]&lt;=24,1,IF(Raw_Data[[#This Row],[tenor_bulan]]&lt;=36,2,IF(Raw_Data[[#This Row],[tenor_bulan]]&lt;=48,3,4)))</f>
        <v>1</v>
      </c>
      <c r="AG2661">
        <f>IF(Raw_Data[[#This Row],[jumlah_kali_telat]]=0,0,IF(Raw_Data[[#This Row],[jumlah_kali_telat]]&lt;=2,2,4))</f>
        <v>0</v>
      </c>
      <c r="AH2661">
        <f>Raw_Data[[#This Row],[Skor_Rasio]]+Raw_Data[[#This Row],[Skor_DP]]+Raw_Data[[#This Row],[Skor_Tenor]]+Raw_Data[[#This Row],[Skor_Telat]]</f>
        <v>7</v>
      </c>
      <c r="AI2661" t="str">
        <f>IF(Raw_Data[[#This Row],[Risk_Score]]&lt;=6,"Low Risk",IF(Raw_Data[[#This Row],[Risk_Score]]&lt;=8,"Medium Risk","High Risk"))</f>
        <v>Medium Risk</v>
      </c>
      <c r="AJ2661">
        <f ca="1">IFERROR(DATEDIF(Raw_Data[[#This Row],[tanggal_pengajuan]],TODAY(),"m"),"N/A")</f>
        <v>7</v>
      </c>
      <c r="AK2661" t="str">
        <f ca="1">IF(ISNUMBER(Raw_Data[[#This Row],[MOB]]),IF(Raw_Data[[#This Row],[MOB]]&lt;6,"0-5 bulan",IF(Raw_Data[[#This Row],[MOB]]&lt;12,"6-11 bulan",IF(Raw_Data[[#This Row],[MOB]]&lt;24,"12-23 bulan","24+ bulan"))),"N/A")</f>
        <v>6-11 bulan</v>
      </c>
    </row>
    <row r="2662" spans="1:37" ht="14.25" customHeight="1" x14ac:dyDescent="0.45">
      <c r="A2662" t="s">
        <v>6000</v>
      </c>
      <c r="B2662" s="64">
        <v>46043</v>
      </c>
      <c r="C2662" s="1" t="str">
        <f t="shared" si="41"/>
        <v>January</v>
      </c>
      <c r="D2662" t="s">
        <v>1124</v>
      </c>
      <c r="E2662" t="s">
        <v>6001</v>
      </c>
      <c r="F2662">
        <v>22</v>
      </c>
      <c r="G2662" t="s">
        <v>51</v>
      </c>
      <c r="H2662" t="s">
        <v>176</v>
      </c>
      <c r="I2662" s="2">
        <v>4682000</v>
      </c>
      <c r="J2662" s="3">
        <f>Raw_Data[[#This Row],[cicilan_per_bulan]]/Raw_Data[[#This Row],[penghasilan_bulanan]]</f>
        <v>0.13987612131567706</v>
      </c>
      <c r="K2662" t="s">
        <v>153</v>
      </c>
      <c r="L2662" t="s">
        <v>154</v>
      </c>
      <c r="M2662" t="s">
        <v>44</v>
      </c>
      <c r="N2662" t="s">
        <v>158</v>
      </c>
      <c r="O2662" t="s">
        <v>159</v>
      </c>
      <c r="P2662" s="2">
        <v>32541000</v>
      </c>
      <c r="Q2662" s="2">
        <v>9762000</v>
      </c>
      <c r="R2662" t="str">
        <f>IF(Raw_Data[[#This Row],[persen_dp]]&lt;15%,"Low",IF(Raw_Data[[#This Row],[persen_dp]]&gt;25%,"High","Medium"))</f>
        <v>High</v>
      </c>
      <c r="S2662" s="3">
        <v>0.3</v>
      </c>
      <c r="T2662">
        <v>60</v>
      </c>
      <c r="U2662">
        <v>0.14499999999999999</v>
      </c>
      <c r="V2662" s="2">
        <v>654900</v>
      </c>
      <c r="W2662" s="2">
        <v>39295000</v>
      </c>
      <c r="X2662" t="str">
        <f>IF(OR(Raw_Data[[#This Row],[status_pembayaran]]="Macet",Raw_Data[[#This Row],[status_pembayaran]]="Kurang Lancar"),"Non Performing Loan","Performing")</f>
        <v>Performing</v>
      </c>
      <c r="Y2662" t="s">
        <v>269</v>
      </c>
      <c r="Z2662">
        <v>81</v>
      </c>
      <c r="AA2662">
        <v>3</v>
      </c>
      <c r="AB2662">
        <v>2</v>
      </c>
      <c r="AC2662" t="s">
        <v>58</v>
      </c>
      <c r="AD2662">
        <f>IF(Raw_Data[[#This Row],[rasio]]&lt;0.2,1,IF(Raw_Data[[#This Row],[rasio]]&lt;0.3,2,IF(Raw_Data[[#This Row],[rasio]]&lt;0.4,3,4)))</f>
        <v>1</v>
      </c>
      <c r="AE2662">
        <f>IF(Raw_Data[[#This Row],[kategori_dp]]="High",1,IF(Raw_Data[[#This Row],[kategori_dp]]="Medium",2,3))</f>
        <v>1</v>
      </c>
      <c r="AF2662">
        <f>IF(Raw_Data[[#This Row],[tenor_bulan]]&lt;=24,1,IF(Raw_Data[[#This Row],[tenor_bulan]]&lt;=36,2,IF(Raw_Data[[#This Row],[tenor_bulan]]&lt;=48,3,4)))</f>
        <v>4</v>
      </c>
      <c r="AG2662">
        <f>IF(Raw_Data[[#This Row],[jumlah_kali_telat]]=0,0,IF(Raw_Data[[#This Row],[jumlah_kali_telat]]&lt;=2,2,4))</f>
        <v>4</v>
      </c>
      <c r="AH2662">
        <f>Raw_Data[[#This Row],[Skor_Rasio]]+Raw_Data[[#This Row],[Skor_DP]]+Raw_Data[[#This Row],[Skor_Tenor]]+Raw_Data[[#This Row],[Skor_Telat]]</f>
        <v>10</v>
      </c>
      <c r="AI2662" t="str">
        <f>IF(Raw_Data[[#This Row],[Risk_Score]]&lt;=6,"Low Risk",IF(Raw_Data[[#This Row],[Risk_Score]]&lt;=8,"Medium Risk","High Risk"))</f>
        <v>High Risk</v>
      </c>
      <c r="AJ2662">
        <f ca="1">IFERROR(DATEDIF(Raw_Data[[#This Row],[tanggal_pengajuan]],TODAY(),"m"),"N/A")</f>
        <v>9</v>
      </c>
      <c r="AK2662" t="str">
        <f ca="1">IF(ISNUMBER(Raw_Data[[#This Row],[MOB]]),IF(Raw_Data[[#This Row],[MOB]]&lt;6,"0-5 bulan",IF(Raw_Data[[#This Row],[MOB]]&lt;12,"6-11 bulan",IF(Raw_Data[[#This Row],[MOB]]&lt;24,"12-23 bulan","24+ bulan"))),"N/A")</f>
        <v>6-11 bulan</v>
      </c>
    </row>
    <row r="2663" spans="1:37" ht="14.25" customHeight="1" x14ac:dyDescent="0.45">
      <c r="A2663" t="s">
        <v>6002</v>
      </c>
      <c r="B2663" s="64">
        <v>46050</v>
      </c>
      <c r="C2663" s="1" t="str">
        <f t="shared" si="41"/>
        <v>January</v>
      </c>
      <c r="D2663" t="s">
        <v>3117</v>
      </c>
      <c r="E2663" t="s">
        <v>6003</v>
      </c>
      <c r="F2663">
        <v>52</v>
      </c>
      <c r="G2663" t="s">
        <v>51</v>
      </c>
      <c r="H2663" t="s">
        <v>52</v>
      </c>
      <c r="I2663" s="2">
        <v>7945000</v>
      </c>
      <c r="J2663" s="3">
        <f>Raw_Data[[#This Row],[cicilan_per_bulan]]/Raw_Data[[#This Row],[penghasilan_bulanan]]</f>
        <v>8.6721208307111386E-2</v>
      </c>
      <c r="K2663" t="s">
        <v>153</v>
      </c>
      <c r="L2663" t="s">
        <v>154</v>
      </c>
      <c r="M2663" t="s">
        <v>44</v>
      </c>
      <c r="N2663" t="s">
        <v>163</v>
      </c>
      <c r="O2663" t="s">
        <v>46</v>
      </c>
      <c r="P2663" s="2">
        <v>28806000</v>
      </c>
      <c r="Q2663" s="2">
        <v>11522000</v>
      </c>
      <c r="R2663" t="str">
        <f>IF(Raw_Data[[#This Row],[persen_dp]]&lt;15%,"Low",IF(Raw_Data[[#This Row],[persen_dp]]&gt;25%,"High","Medium"))</f>
        <v>High</v>
      </c>
      <c r="S2663" s="3">
        <v>0.4</v>
      </c>
      <c r="T2663">
        <v>36</v>
      </c>
      <c r="U2663">
        <v>0.14499999999999999</v>
      </c>
      <c r="V2663" s="2">
        <v>689000</v>
      </c>
      <c r="W2663" s="2">
        <v>24803000</v>
      </c>
      <c r="X2663" t="str">
        <f>IF(OR(Raw_Data[[#This Row],[status_pembayaran]]="Macet",Raw_Data[[#This Row],[status_pembayaran]]="Kurang Lancar"),"Non Performing Loan","Performing")</f>
        <v>Performing</v>
      </c>
      <c r="Y2663" t="s">
        <v>47</v>
      </c>
      <c r="Z2663">
        <v>0</v>
      </c>
      <c r="AA2663">
        <v>0</v>
      </c>
      <c r="AB2663">
        <v>1</v>
      </c>
      <c r="AD2663">
        <f>IF(Raw_Data[[#This Row],[rasio]]&lt;0.2,1,IF(Raw_Data[[#This Row],[rasio]]&lt;0.3,2,IF(Raw_Data[[#This Row],[rasio]]&lt;0.4,3,4)))</f>
        <v>1</v>
      </c>
      <c r="AE2663">
        <f>IF(Raw_Data[[#This Row],[kategori_dp]]="High",1,IF(Raw_Data[[#This Row],[kategori_dp]]="Medium",2,3))</f>
        <v>1</v>
      </c>
      <c r="AF2663">
        <f>IF(Raw_Data[[#This Row],[tenor_bulan]]&lt;=24,1,IF(Raw_Data[[#This Row],[tenor_bulan]]&lt;=36,2,IF(Raw_Data[[#This Row],[tenor_bulan]]&lt;=48,3,4)))</f>
        <v>2</v>
      </c>
      <c r="AG2663">
        <f>IF(Raw_Data[[#This Row],[jumlah_kali_telat]]=0,0,IF(Raw_Data[[#This Row],[jumlah_kali_telat]]&lt;=2,2,4))</f>
        <v>0</v>
      </c>
      <c r="AH2663">
        <f>Raw_Data[[#This Row],[Skor_Rasio]]+Raw_Data[[#This Row],[Skor_DP]]+Raw_Data[[#This Row],[Skor_Tenor]]+Raw_Data[[#This Row],[Skor_Telat]]</f>
        <v>4</v>
      </c>
      <c r="AI2663" t="str">
        <f>IF(Raw_Data[[#This Row],[Risk_Score]]&lt;=6,"Low Risk",IF(Raw_Data[[#This Row],[Risk_Score]]&lt;=8,"Medium Risk","High Risk"))</f>
        <v>Low Risk</v>
      </c>
      <c r="AJ2663">
        <f ca="1">IFERROR(DATEDIF(Raw_Data[[#This Row],[tanggal_pengajuan]],TODAY(),"m"),"N/A")</f>
        <v>8</v>
      </c>
      <c r="AK2663" t="str">
        <f ca="1">IF(ISNUMBER(Raw_Data[[#This Row],[MOB]]),IF(Raw_Data[[#This Row],[MOB]]&lt;6,"0-5 bulan",IF(Raw_Data[[#This Row],[MOB]]&lt;12,"6-11 bulan",IF(Raw_Data[[#This Row],[MOB]]&lt;24,"12-23 bulan","24+ bulan"))),"N/A")</f>
        <v>6-11 bulan</v>
      </c>
    </row>
    <row r="2664" spans="1:37" ht="14.25" customHeight="1" x14ac:dyDescent="0.45">
      <c r="A2664" t="s">
        <v>6004</v>
      </c>
      <c r="B2664" s="64">
        <v>46127</v>
      </c>
      <c r="C2664" s="1" t="str">
        <f t="shared" si="41"/>
        <v>April</v>
      </c>
      <c r="D2664" t="s">
        <v>79</v>
      </c>
      <c r="E2664" t="s">
        <v>6005</v>
      </c>
      <c r="F2664">
        <v>51</v>
      </c>
      <c r="G2664" t="s">
        <v>40</v>
      </c>
      <c r="H2664" t="s">
        <v>152</v>
      </c>
      <c r="I2664" s="2">
        <v>2565000</v>
      </c>
      <c r="J2664" s="3">
        <f>Raw_Data[[#This Row],[cicilan_per_bulan]]/Raw_Data[[#This Row],[penghasilan_bulanan]]</f>
        <v>0.54553606237816765</v>
      </c>
      <c r="K2664" t="s">
        <v>192</v>
      </c>
      <c r="L2664" t="s">
        <v>128</v>
      </c>
      <c r="M2664" t="s">
        <v>55</v>
      </c>
      <c r="N2664" t="s">
        <v>395</v>
      </c>
      <c r="O2664" t="s">
        <v>396</v>
      </c>
      <c r="P2664" s="2">
        <v>60729000</v>
      </c>
      <c r="Q2664" s="2">
        <v>18219000</v>
      </c>
      <c r="R2664" t="str">
        <f>IF(Raw_Data[[#This Row],[persen_dp]]&lt;15%,"Low",IF(Raw_Data[[#This Row],[persen_dp]]&gt;25%,"High","Medium"))</f>
        <v>High</v>
      </c>
      <c r="S2664" s="3">
        <v>0.3</v>
      </c>
      <c r="T2664">
        <v>48</v>
      </c>
      <c r="U2664">
        <v>0.14499999999999999</v>
      </c>
      <c r="V2664" s="2">
        <v>1399300</v>
      </c>
      <c r="W2664" s="2">
        <v>67166000</v>
      </c>
      <c r="X2664" t="str">
        <f>IF(OR(Raw_Data[[#This Row],[status_pembayaran]]="Macet",Raw_Data[[#This Row],[status_pembayaran]]="Kurang Lancar"),"Non Performing Loan","Performing")</f>
        <v>Non Performing Loan</v>
      </c>
      <c r="Y2664" t="s">
        <v>488</v>
      </c>
      <c r="Z2664">
        <v>16</v>
      </c>
      <c r="AA2664">
        <v>2</v>
      </c>
      <c r="AB2664">
        <v>3</v>
      </c>
      <c r="AC2664" t="s">
        <v>74</v>
      </c>
      <c r="AD2664">
        <f>IF(Raw_Data[[#This Row],[rasio]]&lt;0.2,1,IF(Raw_Data[[#This Row],[rasio]]&lt;0.3,2,IF(Raw_Data[[#This Row],[rasio]]&lt;0.4,3,4)))</f>
        <v>4</v>
      </c>
      <c r="AE2664">
        <f>IF(Raw_Data[[#This Row],[kategori_dp]]="High",1,IF(Raw_Data[[#This Row],[kategori_dp]]="Medium",2,3))</f>
        <v>1</v>
      </c>
      <c r="AF2664">
        <f>IF(Raw_Data[[#This Row],[tenor_bulan]]&lt;=24,1,IF(Raw_Data[[#This Row],[tenor_bulan]]&lt;=36,2,IF(Raw_Data[[#This Row],[tenor_bulan]]&lt;=48,3,4)))</f>
        <v>3</v>
      </c>
      <c r="AG2664">
        <f>IF(Raw_Data[[#This Row],[jumlah_kali_telat]]=0,0,IF(Raw_Data[[#This Row],[jumlah_kali_telat]]&lt;=2,2,4))</f>
        <v>2</v>
      </c>
      <c r="AH2664">
        <f>Raw_Data[[#This Row],[Skor_Rasio]]+Raw_Data[[#This Row],[Skor_DP]]+Raw_Data[[#This Row],[Skor_Tenor]]+Raw_Data[[#This Row],[Skor_Telat]]</f>
        <v>10</v>
      </c>
      <c r="AI2664" t="str">
        <f>IF(Raw_Data[[#This Row],[Risk_Score]]&lt;=6,"Low Risk",IF(Raw_Data[[#This Row],[Risk_Score]]&lt;=8,"Medium Risk","High Risk"))</f>
        <v>High Risk</v>
      </c>
      <c r="AJ2664">
        <f ca="1">IFERROR(DATEDIF(Raw_Data[[#This Row],[tanggal_pengajuan]],TODAY(),"m"),"N/A")</f>
        <v>6</v>
      </c>
      <c r="AK2664" t="str">
        <f ca="1">IF(ISNUMBER(Raw_Data[[#This Row],[MOB]]),IF(Raw_Data[[#This Row],[MOB]]&lt;6,"0-5 bulan",IF(Raw_Data[[#This Row],[MOB]]&lt;12,"6-11 bulan",IF(Raw_Data[[#This Row],[MOB]]&lt;24,"12-23 bulan","24+ bulan"))),"N/A")</f>
        <v>6-11 bulan</v>
      </c>
    </row>
    <row r="2665" spans="1:37" ht="14.25" customHeight="1" x14ac:dyDescent="0.45">
      <c r="A2665" t="s">
        <v>6006</v>
      </c>
      <c r="B2665" s="64">
        <v>46160</v>
      </c>
      <c r="C2665" s="1" t="str">
        <f t="shared" si="41"/>
        <v>May</v>
      </c>
      <c r="D2665" t="s">
        <v>931</v>
      </c>
      <c r="E2665" t="s">
        <v>6007</v>
      </c>
      <c r="F2665">
        <v>31</v>
      </c>
      <c r="G2665" t="s">
        <v>51</v>
      </c>
      <c r="H2665" t="s">
        <v>52</v>
      </c>
      <c r="I2665" s="2">
        <v>5667000</v>
      </c>
      <c r="J2665" s="3">
        <f>Raw_Data[[#This Row],[cicilan_per_bulan]]/Raw_Data[[#This Row],[penghasilan_bulanan]]</f>
        <v>0.22440444679724722</v>
      </c>
      <c r="K2665" t="s">
        <v>177</v>
      </c>
      <c r="L2665" t="s">
        <v>154</v>
      </c>
      <c r="M2665" t="s">
        <v>55</v>
      </c>
      <c r="N2665" t="s">
        <v>121</v>
      </c>
      <c r="O2665" t="s">
        <v>122</v>
      </c>
      <c r="P2665" s="2">
        <v>35447000</v>
      </c>
      <c r="Q2665" s="2">
        <v>3545000</v>
      </c>
      <c r="R2665" t="str">
        <f>IF(Raw_Data[[#This Row],[persen_dp]]&lt;15%,"Low",IF(Raw_Data[[#This Row],[persen_dp]]&gt;25%,"High","Medium"))</f>
        <v>Low</v>
      </c>
      <c r="S2665" s="3">
        <v>0.1</v>
      </c>
      <c r="T2665">
        <v>36</v>
      </c>
      <c r="U2665">
        <v>0.14499999999999999</v>
      </c>
      <c r="V2665" s="2">
        <v>1271700</v>
      </c>
      <c r="W2665" s="2">
        <v>45780000</v>
      </c>
      <c r="X2665" t="str">
        <f>IF(OR(Raw_Data[[#This Row],[status_pembayaran]]="Macet",Raw_Data[[#This Row],[status_pembayaran]]="Kurang Lancar"),"Non Performing Loan","Performing")</f>
        <v>Performing</v>
      </c>
      <c r="Y2665" t="s">
        <v>47</v>
      </c>
      <c r="Z2665">
        <v>0</v>
      </c>
      <c r="AA2665">
        <v>0</v>
      </c>
      <c r="AB2665">
        <v>1</v>
      </c>
      <c r="AC2665" t="s">
        <v>74</v>
      </c>
      <c r="AD2665">
        <f>IF(Raw_Data[[#This Row],[rasio]]&lt;0.2,1,IF(Raw_Data[[#This Row],[rasio]]&lt;0.3,2,IF(Raw_Data[[#This Row],[rasio]]&lt;0.4,3,4)))</f>
        <v>2</v>
      </c>
      <c r="AE2665">
        <f>IF(Raw_Data[[#This Row],[kategori_dp]]="High",1,IF(Raw_Data[[#This Row],[kategori_dp]]="Medium",2,3))</f>
        <v>3</v>
      </c>
      <c r="AF2665">
        <f>IF(Raw_Data[[#This Row],[tenor_bulan]]&lt;=24,1,IF(Raw_Data[[#This Row],[tenor_bulan]]&lt;=36,2,IF(Raw_Data[[#This Row],[tenor_bulan]]&lt;=48,3,4)))</f>
        <v>2</v>
      </c>
      <c r="AG2665">
        <f>IF(Raw_Data[[#This Row],[jumlah_kali_telat]]=0,0,IF(Raw_Data[[#This Row],[jumlah_kali_telat]]&lt;=2,2,4))</f>
        <v>0</v>
      </c>
      <c r="AH2665">
        <f>Raw_Data[[#This Row],[Skor_Rasio]]+Raw_Data[[#This Row],[Skor_DP]]+Raw_Data[[#This Row],[Skor_Tenor]]+Raw_Data[[#This Row],[Skor_Telat]]</f>
        <v>7</v>
      </c>
      <c r="AI2665" t="str">
        <f>IF(Raw_Data[[#This Row],[Risk_Score]]&lt;=6,"Low Risk",IF(Raw_Data[[#This Row],[Risk_Score]]&lt;=8,"Medium Risk","High Risk"))</f>
        <v>Medium Risk</v>
      </c>
      <c r="AJ2665">
        <f ca="1">IFERROR(DATEDIF(Raw_Data[[#This Row],[tanggal_pengajuan]],TODAY(),"m"),"N/A")</f>
        <v>5</v>
      </c>
      <c r="AK2665" t="str">
        <f ca="1">IF(ISNUMBER(Raw_Data[[#This Row],[MOB]]),IF(Raw_Data[[#This Row],[MOB]]&lt;6,"0-5 bulan",IF(Raw_Data[[#This Row],[MOB]]&lt;12,"6-11 bulan",IF(Raw_Data[[#This Row],[MOB]]&lt;24,"12-23 bulan","24+ bulan"))),"N/A")</f>
        <v>0-5 bulan</v>
      </c>
    </row>
    <row r="2666" spans="1:37" ht="14.25" customHeight="1" x14ac:dyDescent="0.45">
      <c r="A2666" t="s">
        <v>6008</v>
      </c>
      <c r="B2666" s="64">
        <v>46176</v>
      </c>
      <c r="C2666" s="1" t="str">
        <f t="shared" si="41"/>
        <v>June</v>
      </c>
      <c r="D2666" t="s">
        <v>197</v>
      </c>
      <c r="E2666" t="s">
        <v>6009</v>
      </c>
      <c r="F2666">
        <v>52</v>
      </c>
      <c r="G2666" t="s">
        <v>51</v>
      </c>
      <c r="H2666" t="s">
        <v>52</v>
      </c>
      <c r="I2666" s="2">
        <v>11712000</v>
      </c>
      <c r="J2666" s="3">
        <f>Raw_Data[[#This Row],[cicilan_per_bulan]]/Raw_Data[[#This Row],[penghasilan_bulanan]]</f>
        <v>0.15631830601092897</v>
      </c>
      <c r="K2666" t="s">
        <v>192</v>
      </c>
      <c r="L2666" t="s">
        <v>128</v>
      </c>
      <c r="M2666" t="s">
        <v>55</v>
      </c>
      <c r="N2666" t="s">
        <v>221</v>
      </c>
      <c r="O2666" t="s">
        <v>159</v>
      </c>
      <c r="P2666" s="2">
        <v>41642000</v>
      </c>
      <c r="Q2666" s="2">
        <v>14575000</v>
      </c>
      <c r="R2666" t="str">
        <f>IF(Raw_Data[[#This Row],[persen_dp]]&lt;15%,"Low",IF(Raw_Data[[#This Row],[persen_dp]]&gt;25%,"High","Medium"))</f>
        <v>High</v>
      </c>
      <c r="S2666" s="3">
        <v>0.35</v>
      </c>
      <c r="T2666">
        <v>18</v>
      </c>
      <c r="U2666">
        <v>0.14499999999999999</v>
      </c>
      <c r="V2666" s="2">
        <v>1830800</v>
      </c>
      <c r="W2666" s="2">
        <v>32954000</v>
      </c>
      <c r="X2666" t="str">
        <f>IF(OR(Raw_Data[[#This Row],[status_pembayaran]]="Macet",Raw_Data[[#This Row],[status_pembayaran]]="Kurang Lancar"),"Non Performing Loan","Performing")</f>
        <v>Performing</v>
      </c>
      <c r="Y2666" t="s">
        <v>47</v>
      </c>
      <c r="Z2666">
        <v>0</v>
      </c>
      <c r="AA2666">
        <v>0</v>
      </c>
      <c r="AB2666">
        <v>1</v>
      </c>
      <c r="AD2666">
        <f>IF(Raw_Data[[#This Row],[rasio]]&lt;0.2,1,IF(Raw_Data[[#This Row],[rasio]]&lt;0.3,2,IF(Raw_Data[[#This Row],[rasio]]&lt;0.4,3,4)))</f>
        <v>1</v>
      </c>
      <c r="AE2666">
        <f>IF(Raw_Data[[#This Row],[kategori_dp]]="High",1,IF(Raw_Data[[#This Row],[kategori_dp]]="Medium",2,3))</f>
        <v>1</v>
      </c>
      <c r="AF2666">
        <f>IF(Raw_Data[[#This Row],[tenor_bulan]]&lt;=24,1,IF(Raw_Data[[#This Row],[tenor_bulan]]&lt;=36,2,IF(Raw_Data[[#This Row],[tenor_bulan]]&lt;=48,3,4)))</f>
        <v>1</v>
      </c>
      <c r="AG2666">
        <f>IF(Raw_Data[[#This Row],[jumlah_kali_telat]]=0,0,IF(Raw_Data[[#This Row],[jumlah_kali_telat]]&lt;=2,2,4))</f>
        <v>0</v>
      </c>
      <c r="AH2666">
        <f>Raw_Data[[#This Row],[Skor_Rasio]]+Raw_Data[[#This Row],[Skor_DP]]+Raw_Data[[#This Row],[Skor_Tenor]]+Raw_Data[[#This Row],[Skor_Telat]]</f>
        <v>3</v>
      </c>
      <c r="AI2666" t="str">
        <f>IF(Raw_Data[[#This Row],[Risk_Score]]&lt;=6,"Low Risk",IF(Raw_Data[[#This Row],[Risk_Score]]&lt;=8,"Medium Risk","High Risk"))</f>
        <v>Low Risk</v>
      </c>
      <c r="AJ2666">
        <f ca="1">IFERROR(DATEDIF(Raw_Data[[#This Row],[tanggal_pengajuan]],TODAY(),"m"),"N/A")</f>
        <v>4</v>
      </c>
      <c r="AK2666" t="str">
        <f ca="1">IF(ISNUMBER(Raw_Data[[#This Row],[MOB]]),IF(Raw_Data[[#This Row],[MOB]]&lt;6,"0-5 bulan",IF(Raw_Data[[#This Row],[MOB]]&lt;12,"6-11 bulan",IF(Raw_Data[[#This Row],[MOB]]&lt;24,"12-23 bulan","24+ bulan"))),"N/A")</f>
        <v>0-5 bulan</v>
      </c>
    </row>
    <row r="2667" spans="1:37" ht="14.25" customHeight="1" x14ac:dyDescent="0.45">
      <c r="A2667" t="s">
        <v>6010</v>
      </c>
      <c r="B2667" s="64">
        <v>46207</v>
      </c>
      <c r="C2667" s="1" t="str">
        <f t="shared" si="41"/>
        <v>July</v>
      </c>
      <c r="D2667" t="s">
        <v>344</v>
      </c>
      <c r="E2667" t="s">
        <v>6011</v>
      </c>
      <c r="F2667">
        <v>43</v>
      </c>
      <c r="G2667" t="s">
        <v>51</v>
      </c>
      <c r="H2667" t="s">
        <v>62</v>
      </c>
      <c r="I2667" s="2">
        <v>3066000</v>
      </c>
      <c r="J2667" s="3">
        <f>Raw_Data[[#This Row],[cicilan_per_bulan]]/Raw_Data[[#This Row],[penghasilan_bulanan]]</f>
        <v>1.4140900195694717</v>
      </c>
      <c r="K2667" t="s">
        <v>177</v>
      </c>
      <c r="L2667" t="s">
        <v>154</v>
      </c>
      <c r="M2667" t="s">
        <v>55</v>
      </c>
      <c r="N2667" t="s">
        <v>395</v>
      </c>
      <c r="O2667" t="s">
        <v>396</v>
      </c>
      <c r="P2667" s="2">
        <v>60585000</v>
      </c>
      <c r="Q2667" s="2">
        <v>15146000</v>
      </c>
      <c r="R2667" t="str">
        <f>IF(Raw_Data[[#This Row],[persen_dp]]&lt;15%,"Low",IF(Raw_Data[[#This Row],[persen_dp]]&gt;25%,"High","Medium"))</f>
        <v>Medium</v>
      </c>
      <c r="S2667" s="3">
        <v>0.25</v>
      </c>
      <c r="T2667">
        <v>12</v>
      </c>
      <c r="U2667">
        <v>0.14499999999999999</v>
      </c>
      <c r="V2667" s="2">
        <v>4335600</v>
      </c>
      <c r="W2667" s="2">
        <v>52027000</v>
      </c>
      <c r="X2667" t="str">
        <f>IF(OR(Raw_Data[[#This Row],[status_pembayaran]]="Macet",Raw_Data[[#This Row],[status_pembayaran]]="Kurang Lancar"),"Non Performing Loan","Performing")</f>
        <v>Performing</v>
      </c>
      <c r="Y2667" t="s">
        <v>47</v>
      </c>
      <c r="Z2667">
        <v>0</v>
      </c>
      <c r="AA2667">
        <v>0</v>
      </c>
      <c r="AB2667">
        <v>1</v>
      </c>
      <c r="AC2667" t="s">
        <v>137</v>
      </c>
      <c r="AD2667">
        <f>IF(Raw_Data[[#This Row],[rasio]]&lt;0.2,1,IF(Raw_Data[[#This Row],[rasio]]&lt;0.3,2,IF(Raw_Data[[#This Row],[rasio]]&lt;0.4,3,4)))</f>
        <v>4</v>
      </c>
      <c r="AE2667">
        <f>IF(Raw_Data[[#This Row],[kategori_dp]]="High",1,IF(Raw_Data[[#This Row],[kategori_dp]]="Medium",2,3))</f>
        <v>2</v>
      </c>
      <c r="AF2667">
        <f>IF(Raw_Data[[#This Row],[tenor_bulan]]&lt;=24,1,IF(Raw_Data[[#This Row],[tenor_bulan]]&lt;=36,2,IF(Raw_Data[[#This Row],[tenor_bulan]]&lt;=48,3,4)))</f>
        <v>1</v>
      </c>
      <c r="AG2667">
        <f>IF(Raw_Data[[#This Row],[jumlah_kali_telat]]=0,0,IF(Raw_Data[[#This Row],[jumlah_kali_telat]]&lt;=2,2,4))</f>
        <v>0</v>
      </c>
      <c r="AH2667">
        <f>Raw_Data[[#This Row],[Skor_Rasio]]+Raw_Data[[#This Row],[Skor_DP]]+Raw_Data[[#This Row],[Skor_Tenor]]+Raw_Data[[#This Row],[Skor_Telat]]</f>
        <v>7</v>
      </c>
      <c r="AI2667" t="str">
        <f>IF(Raw_Data[[#This Row],[Risk_Score]]&lt;=6,"Low Risk",IF(Raw_Data[[#This Row],[Risk_Score]]&lt;=8,"Medium Risk","High Risk"))</f>
        <v>Medium Risk</v>
      </c>
      <c r="AJ2667">
        <f ca="1">IFERROR(DATEDIF(Raw_Data[[#This Row],[tanggal_pengajuan]],TODAY(),"m"),"N/A")</f>
        <v>3</v>
      </c>
      <c r="AK2667" t="str">
        <f ca="1">IF(ISNUMBER(Raw_Data[[#This Row],[MOB]]),IF(Raw_Data[[#This Row],[MOB]]&lt;6,"0-5 bulan",IF(Raw_Data[[#This Row],[MOB]]&lt;12,"6-11 bulan",IF(Raw_Data[[#This Row],[MOB]]&lt;24,"12-23 bulan","24+ bulan"))),"N/A")</f>
        <v>0-5 bulan</v>
      </c>
    </row>
    <row r="2668" spans="1:37" ht="14.25" customHeight="1" x14ac:dyDescent="0.45">
      <c r="A2668" t="s">
        <v>6012</v>
      </c>
      <c r="B2668" s="64">
        <v>46163</v>
      </c>
      <c r="C2668" s="1" t="str">
        <f t="shared" si="41"/>
        <v>May</v>
      </c>
      <c r="D2668" t="s">
        <v>210</v>
      </c>
      <c r="E2668" t="s">
        <v>211</v>
      </c>
      <c r="F2668">
        <v>50</v>
      </c>
      <c r="G2668" t="s">
        <v>40</v>
      </c>
      <c r="H2668" t="s">
        <v>101</v>
      </c>
      <c r="I2668" s="2">
        <v>2869000</v>
      </c>
      <c r="J2668" s="3">
        <f>Raw_Data[[#This Row],[cicilan_per_bulan]]/Raw_Data[[#This Row],[penghasilan_bulanan]]</f>
        <v>0.28943882886023004</v>
      </c>
      <c r="K2668" t="s">
        <v>102</v>
      </c>
      <c r="L2668" t="s">
        <v>103</v>
      </c>
      <c r="M2668" t="s">
        <v>44</v>
      </c>
      <c r="N2668" t="s">
        <v>83</v>
      </c>
      <c r="O2668" t="s">
        <v>57</v>
      </c>
      <c r="P2668" s="2">
        <v>18177000</v>
      </c>
      <c r="Q2668" s="2">
        <v>2727000</v>
      </c>
      <c r="R2668" t="str">
        <f>IF(Raw_Data[[#This Row],[persen_dp]]&lt;15%,"Low",IF(Raw_Data[[#This Row],[persen_dp]]&gt;25%,"High","Medium"))</f>
        <v>Medium</v>
      </c>
      <c r="S2668" s="3">
        <v>0.15</v>
      </c>
      <c r="T2668">
        <v>24</v>
      </c>
      <c r="U2668">
        <v>0.14499999999999999</v>
      </c>
      <c r="V2668" s="2">
        <v>830400</v>
      </c>
      <c r="W2668" s="2">
        <v>19931000</v>
      </c>
      <c r="X2668" t="str">
        <f>IF(OR(Raw_Data[[#This Row],[status_pembayaran]]="Macet",Raw_Data[[#This Row],[status_pembayaran]]="Kurang Lancar"),"Non Performing Loan","Performing")</f>
        <v>Performing</v>
      </c>
      <c r="Y2668" t="s">
        <v>47</v>
      </c>
      <c r="Z2668">
        <v>0</v>
      </c>
      <c r="AA2668">
        <v>0</v>
      </c>
      <c r="AB2668">
        <v>1</v>
      </c>
      <c r="AD2668">
        <f>IF(Raw_Data[[#This Row],[rasio]]&lt;0.2,1,IF(Raw_Data[[#This Row],[rasio]]&lt;0.3,2,IF(Raw_Data[[#This Row],[rasio]]&lt;0.4,3,4)))</f>
        <v>2</v>
      </c>
      <c r="AE2668">
        <f>IF(Raw_Data[[#This Row],[kategori_dp]]="High",1,IF(Raw_Data[[#This Row],[kategori_dp]]="Medium",2,3))</f>
        <v>2</v>
      </c>
      <c r="AF2668">
        <f>IF(Raw_Data[[#This Row],[tenor_bulan]]&lt;=24,1,IF(Raw_Data[[#This Row],[tenor_bulan]]&lt;=36,2,IF(Raw_Data[[#This Row],[tenor_bulan]]&lt;=48,3,4)))</f>
        <v>1</v>
      </c>
      <c r="AG2668">
        <f>IF(Raw_Data[[#This Row],[jumlah_kali_telat]]=0,0,IF(Raw_Data[[#This Row],[jumlah_kali_telat]]&lt;=2,2,4))</f>
        <v>0</v>
      </c>
      <c r="AH2668">
        <f>Raw_Data[[#This Row],[Skor_Rasio]]+Raw_Data[[#This Row],[Skor_DP]]+Raw_Data[[#This Row],[Skor_Tenor]]+Raw_Data[[#This Row],[Skor_Telat]]</f>
        <v>5</v>
      </c>
      <c r="AI2668" t="str">
        <f>IF(Raw_Data[[#This Row],[Risk_Score]]&lt;=6,"Low Risk",IF(Raw_Data[[#This Row],[Risk_Score]]&lt;=8,"Medium Risk","High Risk"))</f>
        <v>Low Risk</v>
      </c>
      <c r="AJ2668">
        <f ca="1">IFERROR(DATEDIF(Raw_Data[[#This Row],[tanggal_pengajuan]],TODAY(),"m"),"N/A")</f>
        <v>5</v>
      </c>
      <c r="AK2668" t="str">
        <f ca="1">IF(ISNUMBER(Raw_Data[[#This Row],[MOB]]),IF(Raw_Data[[#This Row],[MOB]]&lt;6,"0-5 bulan",IF(Raw_Data[[#This Row],[MOB]]&lt;12,"6-11 bulan",IF(Raw_Data[[#This Row],[MOB]]&lt;24,"12-23 bulan","24+ bulan"))),"N/A")</f>
        <v>0-5 bulan</v>
      </c>
    </row>
    <row r="2669" spans="1:37" ht="14.25" customHeight="1" x14ac:dyDescent="0.45">
      <c r="A2669" t="s">
        <v>6013</v>
      </c>
      <c r="B2669" s="64">
        <v>46186</v>
      </c>
      <c r="C2669" s="1" t="str">
        <f t="shared" si="41"/>
        <v>June</v>
      </c>
      <c r="D2669" t="s">
        <v>1191</v>
      </c>
      <c r="E2669" t="s">
        <v>6014</v>
      </c>
      <c r="F2669">
        <v>51</v>
      </c>
      <c r="G2669" t="s">
        <v>51</v>
      </c>
      <c r="H2669" t="s">
        <v>108</v>
      </c>
      <c r="I2669" s="2">
        <v>6445000</v>
      </c>
      <c r="J2669" s="3">
        <f>Raw_Data[[#This Row],[cicilan_per_bulan]]/Raw_Data[[#This Row],[penghasilan_bulanan]]</f>
        <v>0.16229635376260668</v>
      </c>
      <c r="K2669" t="s">
        <v>63</v>
      </c>
      <c r="L2669" t="s">
        <v>64</v>
      </c>
      <c r="M2669" t="s">
        <v>44</v>
      </c>
      <c r="N2669" t="s">
        <v>163</v>
      </c>
      <c r="O2669" t="s">
        <v>46</v>
      </c>
      <c r="P2669" s="2">
        <v>30871000</v>
      </c>
      <c r="Q2669" s="2">
        <v>4631000</v>
      </c>
      <c r="R2669" t="str">
        <f>IF(Raw_Data[[#This Row],[persen_dp]]&lt;15%,"Low",IF(Raw_Data[[#This Row],[persen_dp]]&gt;25%,"High","Medium"))</f>
        <v>Medium</v>
      </c>
      <c r="S2669" s="3">
        <v>0.15</v>
      </c>
      <c r="T2669">
        <v>36</v>
      </c>
      <c r="U2669">
        <v>0.14499999999999999</v>
      </c>
      <c r="V2669" s="2">
        <v>1046000</v>
      </c>
      <c r="W2669" s="2">
        <v>37654000</v>
      </c>
      <c r="X2669" t="str">
        <f>IF(OR(Raw_Data[[#This Row],[status_pembayaran]]="Macet",Raw_Data[[#This Row],[status_pembayaran]]="Kurang Lancar"),"Non Performing Loan","Performing")</f>
        <v>Performing</v>
      </c>
      <c r="Y2669" t="s">
        <v>47</v>
      </c>
      <c r="Z2669">
        <v>0</v>
      </c>
      <c r="AA2669">
        <v>0</v>
      </c>
      <c r="AB2669">
        <v>1</v>
      </c>
      <c r="AC2669" t="s">
        <v>104</v>
      </c>
      <c r="AD2669">
        <f>IF(Raw_Data[[#This Row],[rasio]]&lt;0.2,1,IF(Raw_Data[[#This Row],[rasio]]&lt;0.3,2,IF(Raw_Data[[#This Row],[rasio]]&lt;0.4,3,4)))</f>
        <v>1</v>
      </c>
      <c r="AE2669">
        <f>IF(Raw_Data[[#This Row],[kategori_dp]]="High",1,IF(Raw_Data[[#This Row],[kategori_dp]]="Medium",2,3))</f>
        <v>2</v>
      </c>
      <c r="AF2669">
        <f>IF(Raw_Data[[#This Row],[tenor_bulan]]&lt;=24,1,IF(Raw_Data[[#This Row],[tenor_bulan]]&lt;=36,2,IF(Raw_Data[[#This Row],[tenor_bulan]]&lt;=48,3,4)))</f>
        <v>2</v>
      </c>
      <c r="AG2669">
        <f>IF(Raw_Data[[#This Row],[jumlah_kali_telat]]=0,0,IF(Raw_Data[[#This Row],[jumlah_kali_telat]]&lt;=2,2,4))</f>
        <v>0</v>
      </c>
      <c r="AH2669">
        <f>Raw_Data[[#This Row],[Skor_Rasio]]+Raw_Data[[#This Row],[Skor_DP]]+Raw_Data[[#This Row],[Skor_Tenor]]+Raw_Data[[#This Row],[Skor_Telat]]</f>
        <v>5</v>
      </c>
      <c r="AI2669" t="str">
        <f>IF(Raw_Data[[#This Row],[Risk_Score]]&lt;=6,"Low Risk",IF(Raw_Data[[#This Row],[Risk_Score]]&lt;=8,"Medium Risk","High Risk"))</f>
        <v>Low Risk</v>
      </c>
      <c r="AJ2669">
        <f ca="1">IFERROR(DATEDIF(Raw_Data[[#This Row],[tanggal_pengajuan]],TODAY(),"m"),"N/A")</f>
        <v>4</v>
      </c>
      <c r="AK2669" t="str">
        <f ca="1">IF(ISNUMBER(Raw_Data[[#This Row],[MOB]]),IF(Raw_Data[[#This Row],[MOB]]&lt;6,"0-5 bulan",IF(Raw_Data[[#This Row],[MOB]]&lt;12,"6-11 bulan",IF(Raw_Data[[#This Row],[MOB]]&lt;24,"12-23 bulan","24+ bulan"))),"N/A")</f>
        <v>0-5 bulan</v>
      </c>
    </row>
    <row r="2670" spans="1:37" ht="14.25" customHeight="1" x14ac:dyDescent="0.45">
      <c r="A2670" t="s">
        <v>6015</v>
      </c>
      <c r="B2670" s="64">
        <v>46039</v>
      </c>
      <c r="C2670" s="1" t="str">
        <f t="shared" si="41"/>
        <v>January</v>
      </c>
      <c r="D2670" t="s">
        <v>2031</v>
      </c>
      <c r="E2670" t="s">
        <v>6016</v>
      </c>
      <c r="F2670">
        <v>31</v>
      </c>
      <c r="G2670" t="s">
        <v>51</v>
      </c>
      <c r="H2670" t="s">
        <v>41</v>
      </c>
      <c r="I2670" s="2">
        <v>4894000</v>
      </c>
      <c r="J2670" s="3">
        <f>Raw_Data[[#This Row],[cicilan_per_bulan]]/Raw_Data[[#This Row],[penghasilan_bulanan]]</f>
        <v>0.38528810788720885</v>
      </c>
      <c r="K2670" t="s">
        <v>145</v>
      </c>
      <c r="L2670" t="s">
        <v>146</v>
      </c>
      <c r="M2670" t="s">
        <v>44</v>
      </c>
      <c r="N2670" t="s">
        <v>171</v>
      </c>
      <c r="O2670" t="s">
        <v>172</v>
      </c>
      <c r="P2670" s="2">
        <v>41272000</v>
      </c>
      <c r="Q2670" s="2">
        <v>6191000</v>
      </c>
      <c r="R2670" t="str">
        <f>IF(Raw_Data[[#This Row],[persen_dp]]&lt;15%,"Low",IF(Raw_Data[[#This Row],[persen_dp]]&gt;25%,"High","Medium"))</f>
        <v>Medium</v>
      </c>
      <c r="S2670" s="3">
        <v>0.15</v>
      </c>
      <c r="T2670">
        <v>24</v>
      </c>
      <c r="U2670">
        <v>0.14499999999999999</v>
      </c>
      <c r="V2670" s="2">
        <v>1885600</v>
      </c>
      <c r="W2670" s="2">
        <v>45254000</v>
      </c>
      <c r="X2670" t="str">
        <f>IF(OR(Raw_Data[[#This Row],[status_pembayaran]]="Macet",Raw_Data[[#This Row],[status_pembayaran]]="Kurang Lancar"),"Non Performing Loan","Performing")</f>
        <v>Performing</v>
      </c>
      <c r="Y2670" t="s">
        <v>47</v>
      </c>
      <c r="Z2670">
        <v>0</v>
      </c>
      <c r="AA2670">
        <v>0</v>
      </c>
      <c r="AB2670">
        <v>1</v>
      </c>
      <c r="AD2670">
        <f>IF(Raw_Data[[#This Row],[rasio]]&lt;0.2,1,IF(Raw_Data[[#This Row],[rasio]]&lt;0.3,2,IF(Raw_Data[[#This Row],[rasio]]&lt;0.4,3,4)))</f>
        <v>3</v>
      </c>
      <c r="AE2670">
        <f>IF(Raw_Data[[#This Row],[kategori_dp]]="High",1,IF(Raw_Data[[#This Row],[kategori_dp]]="Medium",2,3))</f>
        <v>2</v>
      </c>
      <c r="AF2670">
        <f>IF(Raw_Data[[#This Row],[tenor_bulan]]&lt;=24,1,IF(Raw_Data[[#This Row],[tenor_bulan]]&lt;=36,2,IF(Raw_Data[[#This Row],[tenor_bulan]]&lt;=48,3,4)))</f>
        <v>1</v>
      </c>
      <c r="AG2670">
        <f>IF(Raw_Data[[#This Row],[jumlah_kali_telat]]=0,0,IF(Raw_Data[[#This Row],[jumlah_kali_telat]]&lt;=2,2,4))</f>
        <v>0</v>
      </c>
      <c r="AH2670">
        <f>Raw_Data[[#This Row],[Skor_Rasio]]+Raw_Data[[#This Row],[Skor_DP]]+Raw_Data[[#This Row],[Skor_Tenor]]+Raw_Data[[#This Row],[Skor_Telat]]</f>
        <v>6</v>
      </c>
      <c r="AI2670" t="str">
        <f>IF(Raw_Data[[#This Row],[Risk_Score]]&lt;=6,"Low Risk",IF(Raw_Data[[#This Row],[Risk_Score]]&lt;=8,"Medium Risk","High Risk"))</f>
        <v>Low Risk</v>
      </c>
      <c r="AJ2670">
        <f ca="1">IFERROR(DATEDIF(Raw_Data[[#This Row],[tanggal_pengajuan]],TODAY(),"m"),"N/A")</f>
        <v>9</v>
      </c>
      <c r="AK2670" t="str">
        <f ca="1">IF(ISNUMBER(Raw_Data[[#This Row],[MOB]]),IF(Raw_Data[[#This Row],[MOB]]&lt;6,"0-5 bulan",IF(Raw_Data[[#This Row],[MOB]]&lt;12,"6-11 bulan",IF(Raw_Data[[#This Row],[MOB]]&lt;24,"12-23 bulan","24+ bulan"))),"N/A")</f>
        <v>6-11 bulan</v>
      </c>
    </row>
    <row r="2671" spans="1:37" ht="14.25" customHeight="1" x14ac:dyDescent="0.45">
      <c r="A2671" t="s">
        <v>6017</v>
      </c>
      <c r="B2671" s="64">
        <v>46180</v>
      </c>
      <c r="C2671" s="1" t="str">
        <f t="shared" si="41"/>
        <v>June</v>
      </c>
      <c r="D2671" t="s">
        <v>1781</v>
      </c>
      <c r="E2671" t="s">
        <v>6018</v>
      </c>
      <c r="F2671">
        <v>31</v>
      </c>
      <c r="G2671" t="s">
        <v>51</v>
      </c>
      <c r="H2671" t="s">
        <v>101</v>
      </c>
      <c r="I2671" s="2">
        <v>4029000</v>
      </c>
      <c r="J2671" s="3">
        <f>Raw_Data[[#This Row],[cicilan_per_bulan]]/Raw_Data[[#This Row],[penghasilan_bulanan]]</f>
        <v>0.25825266815586995</v>
      </c>
      <c r="K2671" t="s">
        <v>268</v>
      </c>
      <c r="L2671" t="s">
        <v>110</v>
      </c>
      <c r="M2671" t="s">
        <v>55</v>
      </c>
      <c r="N2671" t="s">
        <v>65</v>
      </c>
      <c r="O2671" t="s">
        <v>46</v>
      </c>
      <c r="P2671" s="2">
        <v>27655000</v>
      </c>
      <c r="Q2671" s="2">
        <v>8297000</v>
      </c>
      <c r="R2671" t="str">
        <f>IF(Raw_Data[[#This Row],[persen_dp]]&lt;15%,"Low",IF(Raw_Data[[#This Row],[persen_dp]]&gt;25%,"High","Medium"))</f>
        <v>High</v>
      </c>
      <c r="S2671" s="3">
        <v>0.3</v>
      </c>
      <c r="T2671">
        <v>24</v>
      </c>
      <c r="U2671">
        <v>0.14499999999999999</v>
      </c>
      <c r="V2671" s="2">
        <v>1040500</v>
      </c>
      <c r="W2671" s="2">
        <v>24972000</v>
      </c>
      <c r="X2671" t="str">
        <f>IF(OR(Raw_Data[[#This Row],[status_pembayaran]]="Macet",Raw_Data[[#This Row],[status_pembayaran]]="Kurang Lancar"),"Non Performing Loan","Performing")</f>
        <v>Performing</v>
      </c>
      <c r="Y2671" t="s">
        <v>47</v>
      </c>
      <c r="Z2671">
        <v>0</v>
      </c>
      <c r="AA2671">
        <v>0</v>
      </c>
      <c r="AB2671">
        <v>1</v>
      </c>
      <c r="AC2671" t="s">
        <v>58</v>
      </c>
      <c r="AD2671">
        <f>IF(Raw_Data[[#This Row],[rasio]]&lt;0.2,1,IF(Raw_Data[[#This Row],[rasio]]&lt;0.3,2,IF(Raw_Data[[#This Row],[rasio]]&lt;0.4,3,4)))</f>
        <v>2</v>
      </c>
      <c r="AE2671">
        <f>IF(Raw_Data[[#This Row],[kategori_dp]]="High",1,IF(Raw_Data[[#This Row],[kategori_dp]]="Medium",2,3))</f>
        <v>1</v>
      </c>
      <c r="AF2671">
        <f>IF(Raw_Data[[#This Row],[tenor_bulan]]&lt;=24,1,IF(Raw_Data[[#This Row],[tenor_bulan]]&lt;=36,2,IF(Raw_Data[[#This Row],[tenor_bulan]]&lt;=48,3,4)))</f>
        <v>1</v>
      </c>
      <c r="AG2671">
        <f>IF(Raw_Data[[#This Row],[jumlah_kali_telat]]=0,0,IF(Raw_Data[[#This Row],[jumlah_kali_telat]]&lt;=2,2,4))</f>
        <v>0</v>
      </c>
      <c r="AH2671">
        <f>Raw_Data[[#This Row],[Skor_Rasio]]+Raw_Data[[#This Row],[Skor_DP]]+Raw_Data[[#This Row],[Skor_Tenor]]+Raw_Data[[#This Row],[Skor_Telat]]</f>
        <v>4</v>
      </c>
      <c r="AI2671" t="str">
        <f>IF(Raw_Data[[#This Row],[Risk_Score]]&lt;=6,"Low Risk",IF(Raw_Data[[#This Row],[Risk_Score]]&lt;=8,"Medium Risk","High Risk"))</f>
        <v>Low Risk</v>
      </c>
      <c r="AJ2671">
        <f ca="1">IFERROR(DATEDIF(Raw_Data[[#This Row],[tanggal_pengajuan]],TODAY(),"m"),"N/A")</f>
        <v>4</v>
      </c>
      <c r="AK2671" t="str">
        <f ca="1">IF(ISNUMBER(Raw_Data[[#This Row],[MOB]]),IF(Raw_Data[[#This Row],[MOB]]&lt;6,"0-5 bulan",IF(Raw_Data[[#This Row],[MOB]]&lt;12,"6-11 bulan",IF(Raw_Data[[#This Row],[MOB]]&lt;24,"12-23 bulan","24+ bulan"))),"N/A")</f>
        <v>0-5 bulan</v>
      </c>
    </row>
    <row r="2672" spans="1:37" ht="14.25" customHeight="1" x14ac:dyDescent="0.45">
      <c r="A2672" t="s">
        <v>6019</v>
      </c>
      <c r="B2672" s="64">
        <v>46143</v>
      </c>
      <c r="C2672" s="1" t="str">
        <f t="shared" si="41"/>
        <v>May</v>
      </c>
      <c r="D2672" t="s">
        <v>3945</v>
      </c>
      <c r="E2672" t="s">
        <v>6020</v>
      </c>
      <c r="F2672">
        <v>27</v>
      </c>
      <c r="G2672" t="s">
        <v>51</v>
      </c>
      <c r="H2672" t="s">
        <v>176</v>
      </c>
      <c r="I2672" s="2">
        <v>6334000</v>
      </c>
      <c r="J2672" s="3">
        <f>Raw_Data[[#This Row],[cicilan_per_bulan]]/Raw_Data[[#This Row],[penghasilan_bulanan]]</f>
        <v>0.19188506473002842</v>
      </c>
      <c r="K2672" t="s">
        <v>114</v>
      </c>
      <c r="L2672" t="s">
        <v>115</v>
      </c>
      <c r="M2672" t="s">
        <v>44</v>
      </c>
      <c r="N2672" t="s">
        <v>228</v>
      </c>
      <c r="O2672" t="s">
        <v>57</v>
      </c>
      <c r="P2672" s="2">
        <v>19966000</v>
      </c>
      <c r="Q2672" s="2">
        <v>1997000</v>
      </c>
      <c r="R2672" t="str">
        <f>IF(Raw_Data[[#This Row],[persen_dp]]&lt;15%,"Low",IF(Raw_Data[[#This Row],[persen_dp]]&gt;25%,"High","Medium"))</f>
        <v>Low</v>
      </c>
      <c r="S2672" s="3">
        <v>0.1</v>
      </c>
      <c r="T2672">
        <v>18</v>
      </c>
      <c r="U2672">
        <v>0.14499999999999999</v>
      </c>
      <c r="V2672" s="2">
        <v>1215400</v>
      </c>
      <c r="W2672" s="2">
        <v>21877000</v>
      </c>
      <c r="X2672" t="str">
        <f>IF(OR(Raw_Data[[#This Row],[status_pembayaran]]="Macet",Raw_Data[[#This Row],[status_pembayaran]]="Kurang Lancar"),"Non Performing Loan","Performing")</f>
        <v>Performing</v>
      </c>
      <c r="Y2672" t="s">
        <v>47</v>
      </c>
      <c r="Z2672">
        <v>0</v>
      </c>
      <c r="AA2672">
        <v>0</v>
      </c>
      <c r="AB2672">
        <v>1</v>
      </c>
      <c r="AD2672">
        <f>IF(Raw_Data[[#This Row],[rasio]]&lt;0.2,1,IF(Raw_Data[[#This Row],[rasio]]&lt;0.3,2,IF(Raw_Data[[#This Row],[rasio]]&lt;0.4,3,4)))</f>
        <v>1</v>
      </c>
      <c r="AE2672">
        <f>IF(Raw_Data[[#This Row],[kategori_dp]]="High",1,IF(Raw_Data[[#This Row],[kategori_dp]]="Medium",2,3))</f>
        <v>3</v>
      </c>
      <c r="AF2672">
        <f>IF(Raw_Data[[#This Row],[tenor_bulan]]&lt;=24,1,IF(Raw_Data[[#This Row],[tenor_bulan]]&lt;=36,2,IF(Raw_Data[[#This Row],[tenor_bulan]]&lt;=48,3,4)))</f>
        <v>1</v>
      </c>
      <c r="AG2672">
        <f>IF(Raw_Data[[#This Row],[jumlah_kali_telat]]=0,0,IF(Raw_Data[[#This Row],[jumlah_kali_telat]]&lt;=2,2,4))</f>
        <v>0</v>
      </c>
      <c r="AH2672">
        <f>Raw_Data[[#This Row],[Skor_Rasio]]+Raw_Data[[#This Row],[Skor_DP]]+Raw_Data[[#This Row],[Skor_Tenor]]+Raw_Data[[#This Row],[Skor_Telat]]</f>
        <v>5</v>
      </c>
      <c r="AI2672" t="str">
        <f>IF(Raw_Data[[#This Row],[Risk_Score]]&lt;=6,"Low Risk",IF(Raw_Data[[#This Row],[Risk_Score]]&lt;=8,"Medium Risk","High Risk"))</f>
        <v>Low Risk</v>
      </c>
      <c r="AJ2672">
        <f ca="1">IFERROR(DATEDIF(Raw_Data[[#This Row],[tanggal_pengajuan]],TODAY(),"m"),"N/A")</f>
        <v>5</v>
      </c>
      <c r="AK2672" t="str">
        <f ca="1">IF(ISNUMBER(Raw_Data[[#This Row],[MOB]]),IF(Raw_Data[[#This Row],[MOB]]&lt;6,"0-5 bulan",IF(Raw_Data[[#This Row],[MOB]]&lt;12,"6-11 bulan",IF(Raw_Data[[#This Row],[MOB]]&lt;24,"12-23 bulan","24+ bulan"))),"N/A")</f>
        <v>0-5 bulan</v>
      </c>
    </row>
    <row r="2673" spans="1:37" ht="14.25" customHeight="1" x14ac:dyDescent="0.45">
      <c r="A2673" t="s">
        <v>6021</v>
      </c>
      <c r="B2673" s="64">
        <v>46147</v>
      </c>
      <c r="C2673" s="1" t="str">
        <f t="shared" si="41"/>
        <v>May</v>
      </c>
      <c r="D2673" t="s">
        <v>2120</v>
      </c>
      <c r="E2673" t="s">
        <v>6022</v>
      </c>
      <c r="F2673">
        <v>44</v>
      </c>
      <c r="G2673" t="s">
        <v>51</v>
      </c>
      <c r="H2673" t="s">
        <v>152</v>
      </c>
      <c r="I2673" s="2">
        <v>2511000</v>
      </c>
      <c r="J2673" s="3">
        <f>Raw_Data[[#This Row],[cicilan_per_bulan]]/Raw_Data[[#This Row],[penghasilan_bulanan]]</f>
        <v>0.77347670250896061</v>
      </c>
      <c r="K2673" t="s">
        <v>205</v>
      </c>
      <c r="L2673" t="s">
        <v>110</v>
      </c>
      <c r="M2673" t="s">
        <v>55</v>
      </c>
      <c r="N2673" t="s">
        <v>147</v>
      </c>
      <c r="O2673" t="s">
        <v>148</v>
      </c>
      <c r="P2673" s="2">
        <v>31905000</v>
      </c>
      <c r="Q2673" s="2">
        <v>3190000</v>
      </c>
      <c r="R2673" t="str">
        <f>IF(Raw_Data[[#This Row],[persen_dp]]&lt;15%,"Low",IF(Raw_Data[[#This Row],[persen_dp]]&gt;25%,"High","Medium"))</f>
        <v>Low</v>
      </c>
      <c r="S2673" s="3">
        <v>0.1</v>
      </c>
      <c r="T2673">
        <v>18</v>
      </c>
      <c r="U2673">
        <v>0.14499999999999999</v>
      </c>
      <c r="V2673" s="2">
        <v>1942200</v>
      </c>
      <c r="W2673" s="2">
        <v>34960000</v>
      </c>
      <c r="X2673" t="str">
        <f>IF(OR(Raw_Data[[#This Row],[status_pembayaran]]="Macet",Raw_Data[[#This Row],[status_pembayaran]]="Kurang Lancar"),"Non Performing Loan","Performing")</f>
        <v>Performing</v>
      </c>
      <c r="Y2673" t="s">
        <v>47</v>
      </c>
      <c r="Z2673">
        <v>0</v>
      </c>
      <c r="AA2673">
        <v>0</v>
      </c>
      <c r="AB2673">
        <v>1</v>
      </c>
      <c r="AC2673" t="s">
        <v>104</v>
      </c>
      <c r="AD2673">
        <f>IF(Raw_Data[[#This Row],[rasio]]&lt;0.2,1,IF(Raw_Data[[#This Row],[rasio]]&lt;0.3,2,IF(Raw_Data[[#This Row],[rasio]]&lt;0.4,3,4)))</f>
        <v>4</v>
      </c>
      <c r="AE2673">
        <f>IF(Raw_Data[[#This Row],[kategori_dp]]="High",1,IF(Raw_Data[[#This Row],[kategori_dp]]="Medium",2,3))</f>
        <v>3</v>
      </c>
      <c r="AF2673">
        <f>IF(Raw_Data[[#This Row],[tenor_bulan]]&lt;=24,1,IF(Raw_Data[[#This Row],[tenor_bulan]]&lt;=36,2,IF(Raw_Data[[#This Row],[tenor_bulan]]&lt;=48,3,4)))</f>
        <v>1</v>
      </c>
      <c r="AG2673">
        <f>IF(Raw_Data[[#This Row],[jumlah_kali_telat]]=0,0,IF(Raw_Data[[#This Row],[jumlah_kali_telat]]&lt;=2,2,4))</f>
        <v>0</v>
      </c>
      <c r="AH2673">
        <f>Raw_Data[[#This Row],[Skor_Rasio]]+Raw_Data[[#This Row],[Skor_DP]]+Raw_Data[[#This Row],[Skor_Tenor]]+Raw_Data[[#This Row],[Skor_Telat]]</f>
        <v>8</v>
      </c>
      <c r="AI2673" t="str">
        <f>IF(Raw_Data[[#This Row],[Risk_Score]]&lt;=6,"Low Risk",IF(Raw_Data[[#This Row],[Risk_Score]]&lt;=8,"Medium Risk","High Risk"))</f>
        <v>Medium Risk</v>
      </c>
      <c r="AJ2673">
        <f ca="1">IFERROR(DATEDIF(Raw_Data[[#This Row],[tanggal_pengajuan]],TODAY(),"m"),"N/A")</f>
        <v>5</v>
      </c>
      <c r="AK2673" t="str">
        <f ca="1">IF(ISNUMBER(Raw_Data[[#This Row],[MOB]]),IF(Raw_Data[[#This Row],[MOB]]&lt;6,"0-5 bulan",IF(Raw_Data[[#This Row],[MOB]]&lt;12,"6-11 bulan",IF(Raw_Data[[#This Row],[MOB]]&lt;24,"12-23 bulan","24+ bulan"))),"N/A")</f>
        <v>0-5 bulan</v>
      </c>
    </row>
    <row r="2674" spans="1:37" ht="14.25" customHeight="1" x14ac:dyDescent="0.45">
      <c r="A2674" t="s">
        <v>6023</v>
      </c>
      <c r="B2674" s="64">
        <v>46167</v>
      </c>
      <c r="C2674" s="1" t="str">
        <f t="shared" si="41"/>
        <v>May</v>
      </c>
      <c r="D2674" t="s">
        <v>2744</v>
      </c>
      <c r="E2674" t="s">
        <v>6024</v>
      </c>
      <c r="F2674">
        <v>51</v>
      </c>
      <c r="G2674" t="s">
        <v>40</v>
      </c>
      <c r="H2674" t="s">
        <v>52</v>
      </c>
      <c r="I2674" s="2">
        <v>8467000</v>
      </c>
      <c r="J2674" s="3">
        <f>Raw_Data[[#This Row],[cicilan_per_bulan]]/Raw_Data[[#This Row],[penghasilan_bulanan]]</f>
        <v>5.4907287114680521E-2</v>
      </c>
      <c r="K2674" t="s">
        <v>70</v>
      </c>
      <c r="L2674" t="s">
        <v>71</v>
      </c>
      <c r="M2674" t="s">
        <v>249</v>
      </c>
      <c r="N2674" t="s">
        <v>250</v>
      </c>
      <c r="O2674" t="s">
        <v>57</v>
      </c>
      <c r="P2674" s="2">
        <v>16661000</v>
      </c>
      <c r="Q2674" s="2">
        <v>4998000</v>
      </c>
      <c r="R2674" t="str">
        <f>IF(Raw_Data[[#This Row],[persen_dp]]&lt;15%,"Low",IF(Raw_Data[[#This Row],[persen_dp]]&gt;25%,"High","Medium"))</f>
        <v>High</v>
      </c>
      <c r="S2674" s="3">
        <v>0.3</v>
      </c>
      <c r="T2674">
        <v>36</v>
      </c>
      <c r="U2674">
        <v>0.14499999999999999</v>
      </c>
      <c r="V2674" s="2">
        <v>464900</v>
      </c>
      <c r="W2674" s="2">
        <v>16737000</v>
      </c>
      <c r="X2674" t="str">
        <f>IF(OR(Raw_Data[[#This Row],[status_pembayaran]]="Macet",Raw_Data[[#This Row],[status_pembayaran]]="Kurang Lancar"),"Non Performing Loan","Performing")</f>
        <v>Performing</v>
      </c>
      <c r="Y2674" t="s">
        <v>47</v>
      </c>
      <c r="Z2674">
        <v>0</v>
      </c>
      <c r="AA2674">
        <v>0</v>
      </c>
      <c r="AB2674">
        <v>1</v>
      </c>
      <c r="AD2674">
        <f>IF(Raw_Data[[#This Row],[rasio]]&lt;0.2,1,IF(Raw_Data[[#This Row],[rasio]]&lt;0.3,2,IF(Raw_Data[[#This Row],[rasio]]&lt;0.4,3,4)))</f>
        <v>1</v>
      </c>
      <c r="AE2674">
        <f>IF(Raw_Data[[#This Row],[kategori_dp]]="High",1,IF(Raw_Data[[#This Row],[kategori_dp]]="Medium",2,3))</f>
        <v>1</v>
      </c>
      <c r="AF2674">
        <f>IF(Raw_Data[[#This Row],[tenor_bulan]]&lt;=24,1,IF(Raw_Data[[#This Row],[tenor_bulan]]&lt;=36,2,IF(Raw_Data[[#This Row],[tenor_bulan]]&lt;=48,3,4)))</f>
        <v>2</v>
      </c>
      <c r="AG2674">
        <f>IF(Raw_Data[[#This Row],[jumlah_kali_telat]]=0,0,IF(Raw_Data[[#This Row],[jumlah_kali_telat]]&lt;=2,2,4))</f>
        <v>0</v>
      </c>
      <c r="AH2674">
        <f>Raw_Data[[#This Row],[Skor_Rasio]]+Raw_Data[[#This Row],[Skor_DP]]+Raw_Data[[#This Row],[Skor_Tenor]]+Raw_Data[[#This Row],[Skor_Telat]]</f>
        <v>4</v>
      </c>
      <c r="AI2674" t="str">
        <f>IF(Raw_Data[[#This Row],[Risk_Score]]&lt;=6,"Low Risk",IF(Raw_Data[[#This Row],[Risk_Score]]&lt;=8,"Medium Risk","High Risk"))</f>
        <v>Low Risk</v>
      </c>
      <c r="AJ2674">
        <f ca="1">IFERROR(DATEDIF(Raw_Data[[#This Row],[tanggal_pengajuan]],TODAY(),"m"),"N/A")</f>
        <v>4</v>
      </c>
      <c r="AK2674" t="str">
        <f ca="1">IF(ISNUMBER(Raw_Data[[#This Row],[MOB]]),IF(Raw_Data[[#This Row],[MOB]]&lt;6,"0-5 bulan",IF(Raw_Data[[#This Row],[MOB]]&lt;12,"6-11 bulan",IF(Raw_Data[[#This Row],[MOB]]&lt;24,"12-23 bulan","24+ bulan"))),"N/A")</f>
        <v>0-5 bulan</v>
      </c>
    </row>
    <row r="2675" spans="1:37" ht="14.25" customHeight="1" x14ac:dyDescent="0.45">
      <c r="A2675" t="s">
        <v>6025</v>
      </c>
      <c r="B2675" s="64">
        <v>46301</v>
      </c>
      <c r="C2675" s="1" t="str">
        <f t="shared" si="41"/>
        <v>October</v>
      </c>
      <c r="D2675" t="s">
        <v>68</v>
      </c>
      <c r="E2675" t="s">
        <v>6026</v>
      </c>
      <c r="F2675">
        <v>56</v>
      </c>
      <c r="G2675" t="s">
        <v>51</v>
      </c>
      <c r="H2675" t="s">
        <v>176</v>
      </c>
      <c r="I2675" s="2">
        <v>4485000</v>
      </c>
      <c r="J2675" s="3">
        <f>Raw_Data[[#This Row],[cicilan_per_bulan]]/Raw_Data[[#This Row],[penghasilan_bulanan]]</f>
        <v>0.15788182831661093</v>
      </c>
      <c r="K2675" t="s">
        <v>127</v>
      </c>
      <c r="L2675" t="s">
        <v>128</v>
      </c>
      <c r="M2675" t="s">
        <v>55</v>
      </c>
      <c r="N2675" t="s">
        <v>56</v>
      </c>
      <c r="O2675" t="s">
        <v>57</v>
      </c>
      <c r="P2675" s="2">
        <v>17448000</v>
      </c>
      <c r="Q2675" s="2">
        <v>6979000</v>
      </c>
      <c r="R2675" t="str">
        <f>IF(Raw_Data[[#This Row],[persen_dp]]&lt;15%,"Low",IF(Raw_Data[[#This Row],[persen_dp]]&gt;25%,"High","Medium"))</f>
        <v>High</v>
      </c>
      <c r="S2675" s="3">
        <v>0.4</v>
      </c>
      <c r="T2675">
        <v>18</v>
      </c>
      <c r="U2675">
        <v>0.14499999999999999</v>
      </c>
      <c r="V2675" s="2">
        <v>708100</v>
      </c>
      <c r="W2675" s="2">
        <v>12746000</v>
      </c>
      <c r="X2675" t="str">
        <f>IF(OR(Raw_Data[[#This Row],[status_pembayaran]]="Macet",Raw_Data[[#This Row],[status_pembayaran]]="Kurang Lancar"),"Non Performing Loan","Performing")</f>
        <v>Performing</v>
      </c>
      <c r="Y2675" t="s">
        <v>47</v>
      </c>
      <c r="Z2675">
        <v>0</v>
      </c>
      <c r="AA2675">
        <v>0</v>
      </c>
      <c r="AB2675">
        <v>1</v>
      </c>
      <c r="AD2675">
        <f>IF(Raw_Data[[#This Row],[rasio]]&lt;0.2,1,IF(Raw_Data[[#This Row],[rasio]]&lt;0.3,2,IF(Raw_Data[[#This Row],[rasio]]&lt;0.4,3,4)))</f>
        <v>1</v>
      </c>
      <c r="AE2675">
        <f>IF(Raw_Data[[#This Row],[kategori_dp]]="High",1,IF(Raw_Data[[#This Row],[kategori_dp]]="Medium",2,3))</f>
        <v>1</v>
      </c>
      <c r="AF2675">
        <f>IF(Raw_Data[[#This Row],[tenor_bulan]]&lt;=24,1,IF(Raw_Data[[#This Row],[tenor_bulan]]&lt;=36,2,IF(Raw_Data[[#This Row],[tenor_bulan]]&lt;=48,3,4)))</f>
        <v>1</v>
      </c>
      <c r="AG2675">
        <f>IF(Raw_Data[[#This Row],[jumlah_kali_telat]]=0,0,IF(Raw_Data[[#This Row],[jumlah_kali_telat]]&lt;=2,2,4))</f>
        <v>0</v>
      </c>
      <c r="AH2675">
        <f>Raw_Data[[#This Row],[Skor_Rasio]]+Raw_Data[[#This Row],[Skor_DP]]+Raw_Data[[#This Row],[Skor_Tenor]]+Raw_Data[[#This Row],[Skor_Telat]]</f>
        <v>3</v>
      </c>
      <c r="AI2675" t="str">
        <f>IF(Raw_Data[[#This Row],[Risk_Score]]&lt;=6,"Low Risk",IF(Raw_Data[[#This Row],[Risk_Score]]&lt;=8,"Medium Risk","High Risk"))</f>
        <v>Low Risk</v>
      </c>
      <c r="AJ2675">
        <f ca="1">IFERROR(DATEDIF(Raw_Data[[#This Row],[tanggal_pengajuan]],TODAY(),"m"),"N/A")</f>
        <v>0</v>
      </c>
      <c r="AK2675" t="str">
        <f ca="1">IF(ISNUMBER(Raw_Data[[#This Row],[MOB]]),IF(Raw_Data[[#This Row],[MOB]]&lt;6,"0-5 bulan",IF(Raw_Data[[#This Row],[MOB]]&lt;12,"6-11 bulan",IF(Raw_Data[[#This Row],[MOB]]&lt;24,"12-23 bulan","24+ bulan"))),"N/A")</f>
        <v>0-5 bulan</v>
      </c>
    </row>
    <row r="2676" spans="1:37" ht="14.25" customHeight="1" x14ac:dyDescent="0.45">
      <c r="A2676" t="s">
        <v>6027</v>
      </c>
      <c r="B2676" s="64">
        <v>46098</v>
      </c>
      <c r="C2676" s="1" t="str">
        <f t="shared" ref="C2676:C2739" si="42">TEXT(B2676,"mmmm")</f>
        <v>March</v>
      </c>
      <c r="D2676" t="s">
        <v>390</v>
      </c>
      <c r="E2676" t="s">
        <v>6028</v>
      </c>
      <c r="F2676">
        <v>34</v>
      </c>
      <c r="G2676" t="s">
        <v>51</v>
      </c>
      <c r="H2676" t="s">
        <v>62</v>
      </c>
      <c r="I2676" s="2">
        <v>1611000</v>
      </c>
      <c r="J2676" s="3">
        <f>Raw_Data[[#This Row],[cicilan_per_bulan]]/Raw_Data[[#This Row],[penghasilan_bulanan]]</f>
        <v>0.38857852265673493</v>
      </c>
      <c r="K2676" t="s">
        <v>177</v>
      </c>
      <c r="L2676" t="s">
        <v>154</v>
      </c>
      <c r="M2676" t="s">
        <v>44</v>
      </c>
      <c r="N2676" t="s">
        <v>45</v>
      </c>
      <c r="O2676" t="s">
        <v>46</v>
      </c>
      <c r="P2676" s="2">
        <v>25617000</v>
      </c>
      <c r="Q2676" s="2">
        <v>3843000</v>
      </c>
      <c r="R2676" t="str">
        <f>IF(Raw_Data[[#This Row],[persen_dp]]&lt;15%,"Low",IF(Raw_Data[[#This Row],[persen_dp]]&gt;25%,"High","Medium"))</f>
        <v>Medium</v>
      </c>
      <c r="S2676" s="3">
        <v>0.15</v>
      </c>
      <c r="T2676">
        <v>60</v>
      </c>
      <c r="U2676">
        <v>0.14499999999999999</v>
      </c>
      <c r="V2676" s="2">
        <v>626000</v>
      </c>
      <c r="W2676" s="2">
        <v>37561000</v>
      </c>
      <c r="X2676" t="str">
        <f>IF(OR(Raw_Data[[#This Row],[status_pembayaran]]="Macet",Raw_Data[[#This Row],[status_pembayaran]]="Kurang Lancar"),"Non Performing Loan","Performing")</f>
        <v>Performing</v>
      </c>
      <c r="Y2676" t="s">
        <v>47</v>
      </c>
      <c r="Z2676">
        <v>0</v>
      </c>
      <c r="AA2676">
        <v>0</v>
      </c>
      <c r="AB2676">
        <v>1</v>
      </c>
      <c r="AC2676" t="s">
        <v>58</v>
      </c>
      <c r="AD2676">
        <f>IF(Raw_Data[[#This Row],[rasio]]&lt;0.2,1,IF(Raw_Data[[#This Row],[rasio]]&lt;0.3,2,IF(Raw_Data[[#This Row],[rasio]]&lt;0.4,3,4)))</f>
        <v>3</v>
      </c>
      <c r="AE2676">
        <f>IF(Raw_Data[[#This Row],[kategori_dp]]="High",1,IF(Raw_Data[[#This Row],[kategori_dp]]="Medium",2,3))</f>
        <v>2</v>
      </c>
      <c r="AF2676">
        <f>IF(Raw_Data[[#This Row],[tenor_bulan]]&lt;=24,1,IF(Raw_Data[[#This Row],[tenor_bulan]]&lt;=36,2,IF(Raw_Data[[#This Row],[tenor_bulan]]&lt;=48,3,4)))</f>
        <v>4</v>
      </c>
      <c r="AG2676">
        <f>IF(Raw_Data[[#This Row],[jumlah_kali_telat]]=0,0,IF(Raw_Data[[#This Row],[jumlah_kali_telat]]&lt;=2,2,4))</f>
        <v>0</v>
      </c>
      <c r="AH2676">
        <f>Raw_Data[[#This Row],[Skor_Rasio]]+Raw_Data[[#This Row],[Skor_DP]]+Raw_Data[[#This Row],[Skor_Tenor]]+Raw_Data[[#This Row],[Skor_Telat]]</f>
        <v>9</v>
      </c>
      <c r="AI2676" t="str">
        <f>IF(Raw_Data[[#This Row],[Risk_Score]]&lt;=6,"Low Risk",IF(Raw_Data[[#This Row],[Risk_Score]]&lt;=8,"Medium Risk","High Risk"))</f>
        <v>High Risk</v>
      </c>
      <c r="AJ2676">
        <f ca="1">IFERROR(DATEDIF(Raw_Data[[#This Row],[tanggal_pengajuan]],TODAY(),"m"),"N/A")</f>
        <v>7</v>
      </c>
      <c r="AK2676" t="str">
        <f ca="1">IF(ISNUMBER(Raw_Data[[#This Row],[MOB]]),IF(Raw_Data[[#This Row],[MOB]]&lt;6,"0-5 bulan",IF(Raw_Data[[#This Row],[MOB]]&lt;12,"6-11 bulan",IF(Raw_Data[[#This Row],[MOB]]&lt;24,"12-23 bulan","24+ bulan"))),"N/A")</f>
        <v>6-11 bulan</v>
      </c>
    </row>
    <row r="2677" spans="1:37" ht="14.25" customHeight="1" x14ac:dyDescent="0.45">
      <c r="A2677" t="s">
        <v>6029</v>
      </c>
      <c r="B2677" s="64">
        <v>46177</v>
      </c>
      <c r="C2677" s="1" t="str">
        <f t="shared" si="42"/>
        <v>June</v>
      </c>
      <c r="D2677" t="s">
        <v>1052</v>
      </c>
      <c r="E2677" t="s">
        <v>6030</v>
      </c>
      <c r="F2677">
        <v>34</v>
      </c>
      <c r="G2677" t="s">
        <v>40</v>
      </c>
      <c r="H2677" t="s">
        <v>108</v>
      </c>
      <c r="I2677" s="2">
        <v>4108000</v>
      </c>
      <c r="J2677" s="3">
        <f>Raw_Data[[#This Row],[cicilan_per_bulan]]/Raw_Data[[#This Row],[penghasilan_bulanan]]</f>
        <v>0.61365628042843234</v>
      </c>
      <c r="K2677" t="s">
        <v>127</v>
      </c>
      <c r="L2677" t="s">
        <v>128</v>
      </c>
      <c r="M2677" t="s">
        <v>44</v>
      </c>
      <c r="N2677" t="s">
        <v>163</v>
      </c>
      <c r="O2677" t="s">
        <v>46</v>
      </c>
      <c r="P2677" s="2">
        <v>29355000</v>
      </c>
      <c r="Q2677" s="2">
        <v>2935000</v>
      </c>
      <c r="R2677" t="str">
        <f>IF(Raw_Data[[#This Row],[persen_dp]]&lt;15%,"Low",IF(Raw_Data[[#This Row],[persen_dp]]&gt;25%,"High","Medium"))</f>
        <v>Low</v>
      </c>
      <c r="S2677" s="3">
        <v>0.1</v>
      </c>
      <c r="T2677">
        <v>12</v>
      </c>
      <c r="U2677">
        <v>0.14499999999999999</v>
      </c>
      <c r="V2677" s="2">
        <v>2520900</v>
      </c>
      <c r="W2677" s="2">
        <v>30251000</v>
      </c>
      <c r="X2677" t="str">
        <f>IF(OR(Raw_Data[[#This Row],[status_pembayaran]]="Macet",Raw_Data[[#This Row],[status_pembayaran]]="Kurang Lancar"),"Non Performing Loan","Performing")</f>
        <v>Performing</v>
      </c>
      <c r="Y2677" t="s">
        <v>269</v>
      </c>
      <c r="Z2677">
        <v>67</v>
      </c>
      <c r="AA2677">
        <v>2</v>
      </c>
      <c r="AB2677">
        <v>2</v>
      </c>
      <c r="AD2677">
        <f>IF(Raw_Data[[#This Row],[rasio]]&lt;0.2,1,IF(Raw_Data[[#This Row],[rasio]]&lt;0.3,2,IF(Raw_Data[[#This Row],[rasio]]&lt;0.4,3,4)))</f>
        <v>4</v>
      </c>
      <c r="AE2677">
        <f>IF(Raw_Data[[#This Row],[kategori_dp]]="High",1,IF(Raw_Data[[#This Row],[kategori_dp]]="Medium",2,3))</f>
        <v>3</v>
      </c>
      <c r="AF2677">
        <f>IF(Raw_Data[[#This Row],[tenor_bulan]]&lt;=24,1,IF(Raw_Data[[#This Row],[tenor_bulan]]&lt;=36,2,IF(Raw_Data[[#This Row],[tenor_bulan]]&lt;=48,3,4)))</f>
        <v>1</v>
      </c>
      <c r="AG2677">
        <f>IF(Raw_Data[[#This Row],[jumlah_kali_telat]]=0,0,IF(Raw_Data[[#This Row],[jumlah_kali_telat]]&lt;=2,2,4))</f>
        <v>2</v>
      </c>
      <c r="AH2677">
        <f>Raw_Data[[#This Row],[Skor_Rasio]]+Raw_Data[[#This Row],[Skor_DP]]+Raw_Data[[#This Row],[Skor_Tenor]]+Raw_Data[[#This Row],[Skor_Telat]]</f>
        <v>10</v>
      </c>
      <c r="AI2677" t="str">
        <f>IF(Raw_Data[[#This Row],[Risk_Score]]&lt;=6,"Low Risk",IF(Raw_Data[[#This Row],[Risk_Score]]&lt;=8,"Medium Risk","High Risk"))</f>
        <v>High Risk</v>
      </c>
      <c r="AJ2677">
        <f ca="1">IFERROR(DATEDIF(Raw_Data[[#This Row],[tanggal_pengajuan]],TODAY(),"m"),"N/A")</f>
        <v>4</v>
      </c>
      <c r="AK2677" t="str">
        <f ca="1">IF(ISNUMBER(Raw_Data[[#This Row],[MOB]]),IF(Raw_Data[[#This Row],[MOB]]&lt;6,"0-5 bulan",IF(Raw_Data[[#This Row],[MOB]]&lt;12,"6-11 bulan",IF(Raw_Data[[#This Row],[MOB]]&lt;24,"12-23 bulan","24+ bulan"))),"N/A")</f>
        <v>0-5 bulan</v>
      </c>
    </row>
    <row r="2678" spans="1:37" ht="14.25" customHeight="1" x14ac:dyDescent="0.45">
      <c r="A2678" t="s">
        <v>6031</v>
      </c>
      <c r="B2678" s="64">
        <v>46050</v>
      </c>
      <c r="C2678" s="1" t="str">
        <f t="shared" si="42"/>
        <v>January</v>
      </c>
      <c r="D2678" t="s">
        <v>4656</v>
      </c>
      <c r="E2678" t="s">
        <v>6032</v>
      </c>
      <c r="F2678">
        <v>33</v>
      </c>
      <c r="G2678" t="s">
        <v>40</v>
      </c>
      <c r="H2678" t="s">
        <v>52</v>
      </c>
      <c r="I2678" s="2">
        <v>13096000</v>
      </c>
      <c r="J2678" s="3">
        <f>Raw_Data[[#This Row],[cicilan_per_bulan]]/Raw_Data[[#This Row],[penghasilan_bulanan]]</f>
        <v>2.3274282223579718E-2</v>
      </c>
      <c r="K2678" t="s">
        <v>205</v>
      </c>
      <c r="L2678" t="s">
        <v>110</v>
      </c>
      <c r="M2678" t="s">
        <v>249</v>
      </c>
      <c r="N2678" t="s">
        <v>250</v>
      </c>
      <c r="O2678" t="s">
        <v>57</v>
      </c>
      <c r="P2678" s="2">
        <v>15434000</v>
      </c>
      <c r="Q2678" s="2">
        <v>6174000</v>
      </c>
      <c r="R2678" t="str">
        <f>IF(Raw_Data[[#This Row],[persen_dp]]&lt;15%,"Low",IF(Raw_Data[[#This Row],[persen_dp]]&gt;25%,"High","Medium"))</f>
        <v>High</v>
      </c>
      <c r="S2678" s="3">
        <v>0.4</v>
      </c>
      <c r="T2678">
        <v>48</v>
      </c>
      <c r="U2678">
        <v>0.14499999999999999</v>
      </c>
      <c r="V2678" s="2">
        <v>304800</v>
      </c>
      <c r="W2678" s="2">
        <v>14631000</v>
      </c>
      <c r="X2678" t="str">
        <f>IF(OR(Raw_Data[[#This Row],[status_pembayaran]]="Macet",Raw_Data[[#This Row],[status_pembayaran]]="Kurang Lancar"),"Non Performing Loan","Performing")</f>
        <v>Performing</v>
      </c>
      <c r="Y2678" t="s">
        <v>47</v>
      </c>
      <c r="Z2678">
        <v>0</v>
      </c>
      <c r="AA2678">
        <v>0</v>
      </c>
      <c r="AB2678">
        <v>1</v>
      </c>
      <c r="AD2678">
        <f>IF(Raw_Data[[#This Row],[rasio]]&lt;0.2,1,IF(Raw_Data[[#This Row],[rasio]]&lt;0.3,2,IF(Raw_Data[[#This Row],[rasio]]&lt;0.4,3,4)))</f>
        <v>1</v>
      </c>
      <c r="AE2678">
        <f>IF(Raw_Data[[#This Row],[kategori_dp]]="High",1,IF(Raw_Data[[#This Row],[kategori_dp]]="Medium",2,3))</f>
        <v>1</v>
      </c>
      <c r="AF2678">
        <f>IF(Raw_Data[[#This Row],[tenor_bulan]]&lt;=24,1,IF(Raw_Data[[#This Row],[tenor_bulan]]&lt;=36,2,IF(Raw_Data[[#This Row],[tenor_bulan]]&lt;=48,3,4)))</f>
        <v>3</v>
      </c>
      <c r="AG2678">
        <f>IF(Raw_Data[[#This Row],[jumlah_kali_telat]]=0,0,IF(Raw_Data[[#This Row],[jumlah_kali_telat]]&lt;=2,2,4))</f>
        <v>0</v>
      </c>
      <c r="AH2678">
        <f>Raw_Data[[#This Row],[Skor_Rasio]]+Raw_Data[[#This Row],[Skor_DP]]+Raw_Data[[#This Row],[Skor_Tenor]]+Raw_Data[[#This Row],[Skor_Telat]]</f>
        <v>5</v>
      </c>
      <c r="AI2678" t="str">
        <f>IF(Raw_Data[[#This Row],[Risk_Score]]&lt;=6,"Low Risk",IF(Raw_Data[[#This Row],[Risk_Score]]&lt;=8,"Medium Risk","High Risk"))</f>
        <v>Low Risk</v>
      </c>
      <c r="AJ2678">
        <f ca="1">IFERROR(DATEDIF(Raw_Data[[#This Row],[tanggal_pengajuan]],TODAY(),"m"),"N/A")</f>
        <v>8</v>
      </c>
      <c r="AK2678" t="str">
        <f ca="1">IF(ISNUMBER(Raw_Data[[#This Row],[MOB]]),IF(Raw_Data[[#This Row],[MOB]]&lt;6,"0-5 bulan",IF(Raw_Data[[#This Row],[MOB]]&lt;12,"6-11 bulan",IF(Raw_Data[[#This Row],[MOB]]&lt;24,"12-23 bulan","24+ bulan"))),"N/A")</f>
        <v>6-11 bulan</v>
      </c>
    </row>
    <row r="2679" spans="1:37" ht="14.25" customHeight="1" x14ac:dyDescent="0.45">
      <c r="A2679" t="s">
        <v>6033</v>
      </c>
      <c r="B2679" s="64">
        <v>46069</v>
      </c>
      <c r="C2679" s="1" t="str">
        <f t="shared" si="42"/>
        <v>February</v>
      </c>
      <c r="D2679" t="s">
        <v>3604</v>
      </c>
      <c r="E2679" t="s">
        <v>6034</v>
      </c>
      <c r="F2679">
        <v>35</v>
      </c>
      <c r="G2679" t="s">
        <v>40</v>
      </c>
      <c r="H2679" t="s">
        <v>101</v>
      </c>
      <c r="I2679" s="2">
        <v>3300000</v>
      </c>
      <c r="J2679" s="3">
        <f>Raw_Data[[#This Row],[cicilan_per_bulan]]/Raw_Data[[#This Row],[penghasilan_bulanan]]</f>
        <v>0.12672727272727272</v>
      </c>
      <c r="K2679" t="s">
        <v>153</v>
      </c>
      <c r="L2679" t="s">
        <v>154</v>
      </c>
      <c r="M2679" t="s">
        <v>55</v>
      </c>
      <c r="N2679" t="s">
        <v>56</v>
      </c>
      <c r="O2679" t="s">
        <v>57</v>
      </c>
      <c r="P2679" s="2">
        <v>18149000</v>
      </c>
      <c r="Q2679" s="2">
        <v>5445000</v>
      </c>
      <c r="R2679" t="str">
        <f>IF(Raw_Data[[#This Row],[persen_dp]]&lt;15%,"Low",IF(Raw_Data[[#This Row],[persen_dp]]&gt;25%,"High","Medium"))</f>
        <v>High</v>
      </c>
      <c r="S2679" s="3">
        <v>0.3</v>
      </c>
      <c r="T2679">
        <v>48</v>
      </c>
      <c r="U2679">
        <v>0.14499999999999999</v>
      </c>
      <c r="V2679" s="2">
        <v>418200</v>
      </c>
      <c r="W2679" s="2">
        <v>20072000</v>
      </c>
      <c r="X2679" t="str">
        <f>IF(OR(Raw_Data[[#This Row],[status_pembayaran]]="Macet",Raw_Data[[#This Row],[status_pembayaran]]="Kurang Lancar"),"Non Performing Loan","Performing")</f>
        <v>Performing</v>
      </c>
      <c r="Y2679" t="s">
        <v>47</v>
      </c>
      <c r="Z2679">
        <v>0</v>
      </c>
      <c r="AA2679">
        <v>0</v>
      </c>
      <c r="AB2679">
        <v>1</v>
      </c>
      <c r="AC2679" t="s">
        <v>74</v>
      </c>
      <c r="AD2679">
        <f>IF(Raw_Data[[#This Row],[rasio]]&lt;0.2,1,IF(Raw_Data[[#This Row],[rasio]]&lt;0.3,2,IF(Raw_Data[[#This Row],[rasio]]&lt;0.4,3,4)))</f>
        <v>1</v>
      </c>
      <c r="AE2679">
        <f>IF(Raw_Data[[#This Row],[kategori_dp]]="High",1,IF(Raw_Data[[#This Row],[kategori_dp]]="Medium",2,3))</f>
        <v>1</v>
      </c>
      <c r="AF2679">
        <f>IF(Raw_Data[[#This Row],[tenor_bulan]]&lt;=24,1,IF(Raw_Data[[#This Row],[tenor_bulan]]&lt;=36,2,IF(Raw_Data[[#This Row],[tenor_bulan]]&lt;=48,3,4)))</f>
        <v>3</v>
      </c>
      <c r="AG2679">
        <f>IF(Raw_Data[[#This Row],[jumlah_kali_telat]]=0,0,IF(Raw_Data[[#This Row],[jumlah_kali_telat]]&lt;=2,2,4))</f>
        <v>0</v>
      </c>
      <c r="AH2679">
        <f>Raw_Data[[#This Row],[Skor_Rasio]]+Raw_Data[[#This Row],[Skor_DP]]+Raw_Data[[#This Row],[Skor_Tenor]]+Raw_Data[[#This Row],[Skor_Telat]]</f>
        <v>5</v>
      </c>
      <c r="AI2679" t="str">
        <f>IF(Raw_Data[[#This Row],[Risk_Score]]&lt;=6,"Low Risk",IF(Raw_Data[[#This Row],[Risk_Score]]&lt;=8,"Medium Risk","High Risk"))</f>
        <v>Low Risk</v>
      </c>
      <c r="AJ2679">
        <f ca="1">IFERROR(DATEDIF(Raw_Data[[#This Row],[tanggal_pengajuan]],TODAY(),"m"),"N/A")</f>
        <v>8</v>
      </c>
      <c r="AK2679" t="str">
        <f ca="1">IF(ISNUMBER(Raw_Data[[#This Row],[MOB]]),IF(Raw_Data[[#This Row],[MOB]]&lt;6,"0-5 bulan",IF(Raw_Data[[#This Row],[MOB]]&lt;12,"6-11 bulan",IF(Raw_Data[[#This Row],[MOB]]&lt;24,"12-23 bulan","24+ bulan"))),"N/A")</f>
        <v>6-11 bulan</v>
      </c>
    </row>
    <row r="2680" spans="1:37" ht="14.25" customHeight="1" x14ac:dyDescent="0.45">
      <c r="A2680" t="s">
        <v>6035</v>
      </c>
      <c r="B2680" s="64">
        <v>46142</v>
      </c>
      <c r="C2680" s="1" t="str">
        <f t="shared" si="42"/>
        <v>April</v>
      </c>
      <c r="D2680" t="s">
        <v>3616</v>
      </c>
      <c r="E2680" t="s">
        <v>6036</v>
      </c>
      <c r="F2680">
        <v>42</v>
      </c>
      <c r="G2680" t="s">
        <v>51</v>
      </c>
      <c r="H2680" t="s">
        <v>176</v>
      </c>
      <c r="I2680" s="2">
        <v>6472000</v>
      </c>
      <c r="J2680" s="3">
        <f>Raw_Data[[#This Row],[cicilan_per_bulan]]/Raw_Data[[#This Row],[penghasilan_bulanan]]</f>
        <v>0.30554697156983929</v>
      </c>
      <c r="K2680" t="s">
        <v>177</v>
      </c>
      <c r="L2680" t="s">
        <v>154</v>
      </c>
      <c r="M2680" t="s">
        <v>55</v>
      </c>
      <c r="N2680" t="s">
        <v>221</v>
      </c>
      <c r="O2680" t="s">
        <v>159</v>
      </c>
      <c r="P2680" s="2">
        <v>40878000</v>
      </c>
      <c r="Q2680" s="2">
        <v>4088000</v>
      </c>
      <c r="R2680" t="str">
        <f>IF(Raw_Data[[#This Row],[persen_dp]]&lt;15%,"Low",IF(Raw_Data[[#This Row],[persen_dp]]&gt;25%,"High","Medium"))</f>
        <v>Low</v>
      </c>
      <c r="S2680" s="3">
        <v>0.1</v>
      </c>
      <c r="T2680">
        <v>24</v>
      </c>
      <c r="U2680">
        <v>0.14499999999999999</v>
      </c>
      <c r="V2680" s="2">
        <v>1977500</v>
      </c>
      <c r="W2680" s="2">
        <v>47459000</v>
      </c>
      <c r="X2680" t="str">
        <f>IF(OR(Raw_Data[[#This Row],[status_pembayaran]]="Macet",Raw_Data[[#This Row],[status_pembayaran]]="Kurang Lancar"),"Non Performing Loan","Performing")</f>
        <v>Performing</v>
      </c>
      <c r="Y2680" t="s">
        <v>47</v>
      </c>
      <c r="Z2680">
        <v>0</v>
      </c>
      <c r="AA2680">
        <v>0</v>
      </c>
      <c r="AB2680">
        <v>1</v>
      </c>
      <c r="AC2680" t="s">
        <v>58</v>
      </c>
      <c r="AD2680">
        <f>IF(Raw_Data[[#This Row],[rasio]]&lt;0.2,1,IF(Raw_Data[[#This Row],[rasio]]&lt;0.3,2,IF(Raw_Data[[#This Row],[rasio]]&lt;0.4,3,4)))</f>
        <v>3</v>
      </c>
      <c r="AE2680">
        <f>IF(Raw_Data[[#This Row],[kategori_dp]]="High",1,IF(Raw_Data[[#This Row],[kategori_dp]]="Medium",2,3))</f>
        <v>3</v>
      </c>
      <c r="AF2680">
        <f>IF(Raw_Data[[#This Row],[tenor_bulan]]&lt;=24,1,IF(Raw_Data[[#This Row],[tenor_bulan]]&lt;=36,2,IF(Raw_Data[[#This Row],[tenor_bulan]]&lt;=48,3,4)))</f>
        <v>1</v>
      </c>
      <c r="AG2680">
        <f>IF(Raw_Data[[#This Row],[jumlah_kali_telat]]=0,0,IF(Raw_Data[[#This Row],[jumlah_kali_telat]]&lt;=2,2,4))</f>
        <v>0</v>
      </c>
      <c r="AH2680">
        <f>Raw_Data[[#This Row],[Skor_Rasio]]+Raw_Data[[#This Row],[Skor_DP]]+Raw_Data[[#This Row],[Skor_Tenor]]+Raw_Data[[#This Row],[Skor_Telat]]</f>
        <v>7</v>
      </c>
      <c r="AI2680" t="str">
        <f>IF(Raw_Data[[#This Row],[Risk_Score]]&lt;=6,"Low Risk",IF(Raw_Data[[#This Row],[Risk_Score]]&lt;=8,"Medium Risk","High Risk"))</f>
        <v>Medium Risk</v>
      </c>
      <c r="AJ2680">
        <f ca="1">IFERROR(DATEDIF(Raw_Data[[#This Row],[tanggal_pengajuan]],TODAY(),"m"),"N/A")</f>
        <v>5</v>
      </c>
      <c r="AK2680" t="str">
        <f ca="1">IF(ISNUMBER(Raw_Data[[#This Row],[MOB]]),IF(Raw_Data[[#This Row],[MOB]]&lt;6,"0-5 bulan",IF(Raw_Data[[#This Row],[MOB]]&lt;12,"6-11 bulan",IF(Raw_Data[[#This Row],[MOB]]&lt;24,"12-23 bulan","24+ bulan"))),"N/A")</f>
        <v>0-5 bulan</v>
      </c>
    </row>
    <row r="2681" spans="1:37" ht="14.25" customHeight="1" x14ac:dyDescent="0.45">
      <c r="A2681" t="s">
        <v>6037</v>
      </c>
      <c r="B2681" s="64">
        <v>46104</v>
      </c>
      <c r="C2681" s="1" t="str">
        <f t="shared" si="42"/>
        <v>March</v>
      </c>
      <c r="D2681" t="s">
        <v>1673</v>
      </c>
      <c r="E2681" t="s">
        <v>6038</v>
      </c>
      <c r="F2681">
        <v>35</v>
      </c>
      <c r="G2681" t="s">
        <v>40</v>
      </c>
      <c r="H2681" t="s">
        <v>108</v>
      </c>
      <c r="I2681" s="2">
        <v>5325000</v>
      </c>
      <c r="J2681" s="3">
        <f>Raw_Data[[#This Row],[cicilan_per_bulan]]/Raw_Data[[#This Row],[penghasilan_bulanan]]</f>
        <v>0.13472300469483567</v>
      </c>
      <c r="K2681" t="s">
        <v>167</v>
      </c>
      <c r="L2681" t="s">
        <v>110</v>
      </c>
      <c r="M2681" t="s">
        <v>249</v>
      </c>
      <c r="N2681" t="s">
        <v>250</v>
      </c>
      <c r="O2681" t="s">
        <v>57</v>
      </c>
      <c r="P2681" s="2">
        <v>16319000</v>
      </c>
      <c r="Q2681" s="2">
        <v>5712000</v>
      </c>
      <c r="R2681" t="str">
        <f>IF(Raw_Data[[#This Row],[persen_dp]]&lt;15%,"Low",IF(Raw_Data[[#This Row],[persen_dp]]&gt;25%,"High","Medium"))</f>
        <v>High</v>
      </c>
      <c r="S2681" s="3">
        <v>0.35</v>
      </c>
      <c r="T2681">
        <v>18</v>
      </c>
      <c r="U2681">
        <v>0.14499999999999999</v>
      </c>
      <c r="V2681" s="2">
        <v>717400</v>
      </c>
      <c r="W2681" s="2">
        <v>12914000</v>
      </c>
      <c r="X2681" t="str">
        <f>IF(OR(Raw_Data[[#This Row],[status_pembayaran]]="Macet",Raw_Data[[#This Row],[status_pembayaran]]="Kurang Lancar"),"Non Performing Loan","Performing")</f>
        <v>Performing</v>
      </c>
      <c r="Y2681" t="s">
        <v>47</v>
      </c>
      <c r="Z2681">
        <v>0</v>
      </c>
      <c r="AA2681">
        <v>0</v>
      </c>
      <c r="AB2681">
        <v>1</v>
      </c>
      <c r="AC2681" t="s">
        <v>104</v>
      </c>
      <c r="AD2681">
        <f>IF(Raw_Data[[#This Row],[rasio]]&lt;0.2,1,IF(Raw_Data[[#This Row],[rasio]]&lt;0.3,2,IF(Raw_Data[[#This Row],[rasio]]&lt;0.4,3,4)))</f>
        <v>1</v>
      </c>
      <c r="AE2681">
        <f>IF(Raw_Data[[#This Row],[kategori_dp]]="High",1,IF(Raw_Data[[#This Row],[kategori_dp]]="Medium",2,3))</f>
        <v>1</v>
      </c>
      <c r="AF2681">
        <f>IF(Raw_Data[[#This Row],[tenor_bulan]]&lt;=24,1,IF(Raw_Data[[#This Row],[tenor_bulan]]&lt;=36,2,IF(Raw_Data[[#This Row],[tenor_bulan]]&lt;=48,3,4)))</f>
        <v>1</v>
      </c>
      <c r="AG2681">
        <f>IF(Raw_Data[[#This Row],[jumlah_kali_telat]]=0,0,IF(Raw_Data[[#This Row],[jumlah_kali_telat]]&lt;=2,2,4))</f>
        <v>0</v>
      </c>
      <c r="AH2681">
        <f>Raw_Data[[#This Row],[Skor_Rasio]]+Raw_Data[[#This Row],[Skor_DP]]+Raw_Data[[#This Row],[Skor_Tenor]]+Raw_Data[[#This Row],[Skor_Telat]]</f>
        <v>3</v>
      </c>
      <c r="AI2681" t="str">
        <f>IF(Raw_Data[[#This Row],[Risk_Score]]&lt;=6,"Low Risk",IF(Raw_Data[[#This Row],[Risk_Score]]&lt;=8,"Medium Risk","High Risk"))</f>
        <v>Low Risk</v>
      </c>
      <c r="AJ2681">
        <f ca="1">IFERROR(DATEDIF(Raw_Data[[#This Row],[tanggal_pengajuan]],TODAY(),"m"),"N/A")</f>
        <v>7</v>
      </c>
      <c r="AK2681" t="str">
        <f ca="1">IF(ISNUMBER(Raw_Data[[#This Row],[MOB]]),IF(Raw_Data[[#This Row],[MOB]]&lt;6,"0-5 bulan",IF(Raw_Data[[#This Row],[MOB]]&lt;12,"6-11 bulan",IF(Raw_Data[[#This Row],[MOB]]&lt;24,"12-23 bulan","24+ bulan"))),"N/A")</f>
        <v>6-11 bulan</v>
      </c>
    </row>
    <row r="2682" spans="1:37" ht="14.25" customHeight="1" x14ac:dyDescent="0.45">
      <c r="A2682" t="s">
        <v>6039</v>
      </c>
      <c r="B2682" s="64">
        <v>46097</v>
      </c>
      <c r="C2682" s="1" t="str">
        <f t="shared" si="42"/>
        <v>March</v>
      </c>
      <c r="D2682" t="s">
        <v>2795</v>
      </c>
      <c r="E2682" t="s">
        <v>6040</v>
      </c>
      <c r="F2682">
        <v>27</v>
      </c>
      <c r="G2682" t="s">
        <v>51</v>
      </c>
      <c r="H2682" t="s">
        <v>62</v>
      </c>
      <c r="I2682" s="2">
        <v>2363000</v>
      </c>
      <c r="J2682" s="3">
        <f>Raw_Data[[#This Row],[cicilan_per_bulan]]/Raw_Data[[#This Row],[penghasilan_bulanan]]</f>
        <v>0.15543800253914516</v>
      </c>
      <c r="K2682" t="s">
        <v>167</v>
      </c>
      <c r="L2682" t="s">
        <v>110</v>
      </c>
      <c r="M2682" t="s">
        <v>249</v>
      </c>
      <c r="N2682" t="s">
        <v>250</v>
      </c>
      <c r="O2682" t="s">
        <v>57</v>
      </c>
      <c r="P2682" s="2">
        <v>15939000</v>
      </c>
      <c r="Q2682" s="2">
        <v>4782000</v>
      </c>
      <c r="R2682" t="str">
        <f>IF(Raw_Data[[#This Row],[persen_dp]]&lt;15%,"Low",IF(Raw_Data[[#This Row],[persen_dp]]&gt;25%,"High","Medium"))</f>
        <v>High</v>
      </c>
      <c r="S2682" s="3">
        <v>0.3</v>
      </c>
      <c r="T2682">
        <v>48</v>
      </c>
      <c r="U2682">
        <v>0.14499999999999999</v>
      </c>
      <c r="V2682" s="2">
        <v>367300</v>
      </c>
      <c r="W2682" s="2">
        <v>17628000</v>
      </c>
      <c r="X2682" t="str">
        <f>IF(OR(Raw_Data[[#This Row],[status_pembayaran]]="Macet",Raw_Data[[#This Row],[status_pembayaran]]="Kurang Lancar"),"Non Performing Loan","Performing")</f>
        <v>Performing</v>
      </c>
      <c r="Y2682" t="s">
        <v>47</v>
      </c>
      <c r="Z2682">
        <v>0</v>
      </c>
      <c r="AA2682">
        <v>0</v>
      </c>
      <c r="AB2682">
        <v>1</v>
      </c>
      <c r="AC2682" t="s">
        <v>137</v>
      </c>
      <c r="AD2682">
        <f>IF(Raw_Data[[#This Row],[rasio]]&lt;0.2,1,IF(Raw_Data[[#This Row],[rasio]]&lt;0.3,2,IF(Raw_Data[[#This Row],[rasio]]&lt;0.4,3,4)))</f>
        <v>1</v>
      </c>
      <c r="AE2682">
        <f>IF(Raw_Data[[#This Row],[kategori_dp]]="High",1,IF(Raw_Data[[#This Row],[kategori_dp]]="Medium",2,3))</f>
        <v>1</v>
      </c>
      <c r="AF2682">
        <f>IF(Raw_Data[[#This Row],[tenor_bulan]]&lt;=24,1,IF(Raw_Data[[#This Row],[tenor_bulan]]&lt;=36,2,IF(Raw_Data[[#This Row],[tenor_bulan]]&lt;=48,3,4)))</f>
        <v>3</v>
      </c>
      <c r="AG2682">
        <f>IF(Raw_Data[[#This Row],[jumlah_kali_telat]]=0,0,IF(Raw_Data[[#This Row],[jumlah_kali_telat]]&lt;=2,2,4))</f>
        <v>0</v>
      </c>
      <c r="AH2682">
        <f>Raw_Data[[#This Row],[Skor_Rasio]]+Raw_Data[[#This Row],[Skor_DP]]+Raw_Data[[#This Row],[Skor_Tenor]]+Raw_Data[[#This Row],[Skor_Telat]]</f>
        <v>5</v>
      </c>
      <c r="AI2682" t="str">
        <f>IF(Raw_Data[[#This Row],[Risk_Score]]&lt;=6,"Low Risk",IF(Raw_Data[[#This Row],[Risk_Score]]&lt;=8,"Medium Risk","High Risk"))</f>
        <v>Low Risk</v>
      </c>
      <c r="AJ2682">
        <f ca="1">IFERROR(DATEDIF(Raw_Data[[#This Row],[tanggal_pengajuan]],TODAY(),"m"),"N/A")</f>
        <v>7</v>
      </c>
      <c r="AK2682" t="str">
        <f ca="1">IF(ISNUMBER(Raw_Data[[#This Row],[MOB]]),IF(Raw_Data[[#This Row],[MOB]]&lt;6,"0-5 bulan",IF(Raw_Data[[#This Row],[MOB]]&lt;12,"6-11 bulan",IF(Raw_Data[[#This Row],[MOB]]&lt;24,"12-23 bulan","24+ bulan"))),"N/A")</f>
        <v>6-11 bulan</v>
      </c>
    </row>
    <row r="2683" spans="1:37" ht="14.25" customHeight="1" x14ac:dyDescent="0.45">
      <c r="A2683" t="s">
        <v>6041</v>
      </c>
      <c r="B2683" s="64">
        <v>46163</v>
      </c>
      <c r="C2683" s="1" t="str">
        <f t="shared" si="42"/>
        <v>May</v>
      </c>
      <c r="D2683" t="s">
        <v>3522</v>
      </c>
      <c r="E2683" t="s">
        <v>6042</v>
      </c>
      <c r="F2683">
        <v>41</v>
      </c>
      <c r="G2683" t="s">
        <v>51</v>
      </c>
      <c r="H2683" t="s">
        <v>52</v>
      </c>
      <c r="I2683" s="2">
        <v>7648000</v>
      </c>
      <c r="J2683" s="3">
        <f>Raw_Data[[#This Row],[cicilan_per_bulan]]/Raw_Data[[#This Row],[penghasilan_bulanan]]</f>
        <v>0.25966265690376567</v>
      </c>
      <c r="K2683" t="s">
        <v>188</v>
      </c>
      <c r="L2683" t="s">
        <v>154</v>
      </c>
      <c r="M2683" t="s">
        <v>44</v>
      </c>
      <c r="N2683" t="s">
        <v>129</v>
      </c>
      <c r="O2683" t="s">
        <v>130</v>
      </c>
      <c r="P2683" s="2">
        <v>24486000</v>
      </c>
      <c r="Q2683" s="2">
        <v>3673000</v>
      </c>
      <c r="R2683" t="str">
        <f>IF(Raw_Data[[#This Row],[persen_dp]]&lt;15%,"Low",IF(Raw_Data[[#This Row],[persen_dp]]&gt;25%,"High","Medium"))</f>
        <v>Medium</v>
      </c>
      <c r="S2683" s="3">
        <v>0.15</v>
      </c>
      <c r="T2683">
        <v>12</v>
      </c>
      <c r="U2683">
        <v>0.14499999999999999</v>
      </c>
      <c r="V2683" s="2">
        <v>1985900</v>
      </c>
      <c r="W2683" s="2">
        <v>23831000</v>
      </c>
      <c r="X2683" t="str">
        <f>IF(OR(Raw_Data[[#This Row],[status_pembayaran]]="Macet",Raw_Data[[#This Row],[status_pembayaran]]="Kurang Lancar"),"Non Performing Loan","Performing")</f>
        <v>Performing</v>
      </c>
      <c r="Y2683" t="s">
        <v>47</v>
      </c>
      <c r="Z2683">
        <v>0</v>
      </c>
      <c r="AA2683">
        <v>0</v>
      </c>
      <c r="AB2683">
        <v>1</v>
      </c>
      <c r="AC2683" t="s">
        <v>104</v>
      </c>
      <c r="AD2683">
        <f>IF(Raw_Data[[#This Row],[rasio]]&lt;0.2,1,IF(Raw_Data[[#This Row],[rasio]]&lt;0.3,2,IF(Raw_Data[[#This Row],[rasio]]&lt;0.4,3,4)))</f>
        <v>2</v>
      </c>
      <c r="AE2683">
        <f>IF(Raw_Data[[#This Row],[kategori_dp]]="High",1,IF(Raw_Data[[#This Row],[kategori_dp]]="Medium",2,3))</f>
        <v>2</v>
      </c>
      <c r="AF2683">
        <f>IF(Raw_Data[[#This Row],[tenor_bulan]]&lt;=24,1,IF(Raw_Data[[#This Row],[tenor_bulan]]&lt;=36,2,IF(Raw_Data[[#This Row],[tenor_bulan]]&lt;=48,3,4)))</f>
        <v>1</v>
      </c>
      <c r="AG2683">
        <f>IF(Raw_Data[[#This Row],[jumlah_kali_telat]]=0,0,IF(Raw_Data[[#This Row],[jumlah_kali_telat]]&lt;=2,2,4))</f>
        <v>0</v>
      </c>
      <c r="AH2683">
        <f>Raw_Data[[#This Row],[Skor_Rasio]]+Raw_Data[[#This Row],[Skor_DP]]+Raw_Data[[#This Row],[Skor_Tenor]]+Raw_Data[[#This Row],[Skor_Telat]]</f>
        <v>5</v>
      </c>
      <c r="AI2683" t="str">
        <f>IF(Raw_Data[[#This Row],[Risk_Score]]&lt;=6,"Low Risk",IF(Raw_Data[[#This Row],[Risk_Score]]&lt;=8,"Medium Risk","High Risk"))</f>
        <v>Low Risk</v>
      </c>
      <c r="AJ2683">
        <f ca="1">IFERROR(DATEDIF(Raw_Data[[#This Row],[tanggal_pengajuan]],TODAY(),"m"),"N/A")</f>
        <v>5</v>
      </c>
      <c r="AK2683" t="str">
        <f ca="1">IF(ISNUMBER(Raw_Data[[#This Row],[MOB]]),IF(Raw_Data[[#This Row],[MOB]]&lt;6,"0-5 bulan",IF(Raw_Data[[#This Row],[MOB]]&lt;12,"6-11 bulan",IF(Raw_Data[[#This Row],[MOB]]&lt;24,"12-23 bulan","24+ bulan"))),"N/A")</f>
        <v>0-5 bulan</v>
      </c>
    </row>
    <row r="2684" spans="1:37" ht="14.25" customHeight="1" x14ac:dyDescent="0.45">
      <c r="A2684" t="s">
        <v>6043</v>
      </c>
      <c r="B2684" s="64">
        <v>46082</v>
      </c>
      <c r="C2684" s="1" t="str">
        <f t="shared" si="42"/>
        <v>March</v>
      </c>
      <c r="D2684" t="s">
        <v>5303</v>
      </c>
      <c r="E2684" t="s">
        <v>6044</v>
      </c>
      <c r="F2684">
        <v>42</v>
      </c>
      <c r="G2684" t="s">
        <v>51</v>
      </c>
      <c r="H2684" t="s">
        <v>101</v>
      </c>
      <c r="I2684" s="2">
        <v>3450000</v>
      </c>
      <c r="J2684" s="3">
        <f>Raw_Data[[#This Row],[cicilan_per_bulan]]/Raw_Data[[#This Row],[penghasilan_bulanan]]</f>
        <v>0.30791304347826087</v>
      </c>
      <c r="K2684" t="s">
        <v>114</v>
      </c>
      <c r="L2684" t="s">
        <v>115</v>
      </c>
      <c r="M2684" t="s">
        <v>55</v>
      </c>
      <c r="N2684" t="s">
        <v>56</v>
      </c>
      <c r="O2684" t="s">
        <v>57</v>
      </c>
      <c r="P2684" s="2">
        <v>18478000</v>
      </c>
      <c r="Q2684" s="2">
        <v>2772000</v>
      </c>
      <c r="R2684" t="str">
        <f>IF(Raw_Data[[#This Row],[persen_dp]]&lt;15%,"Low",IF(Raw_Data[[#This Row],[persen_dp]]&gt;25%,"High","Medium"))</f>
        <v>Medium</v>
      </c>
      <c r="S2684" s="3">
        <v>0.15</v>
      </c>
      <c r="T2684">
        <v>18</v>
      </c>
      <c r="U2684">
        <v>0.14499999999999999</v>
      </c>
      <c r="V2684" s="2">
        <v>1062300</v>
      </c>
      <c r="W2684" s="2">
        <v>19122000</v>
      </c>
      <c r="X2684" t="str">
        <f>IF(OR(Raw_Data[[#This Row],[status_pembayaran]]="Macet",Raw_Data[[#This Row],[status_pembayaran]]="Kurang Lancar"),"Non Performing Loan","Performing")</f>
        <v>Non Performing Loan</v>
      </c>
      <c r="Y2684" t="s">
        <v>488</v>
      </c>
      <c r="Z2684">
        <v>16</v>
      </c>
      <c r="AA2684">
        <v>1</v>
      </c>
      <c r="AB2684">
        <v>3</v>
      </c>
      <c r="AD2684">
        <f>IF(Raw_Data[[#This Row],[rasio]]&lt;0.2,1,IF(Raw_Data[[#This Row],[rasio]]&lt;0.3,2,IF(Raw_Data[[#This Row],[rasio]]&lt;0.4,3,4)))</f>
        <v>3</v>
      </c>
      <c r="AE2684">
        <f>IF(Raw_Data[[#This Row],[kategori_dp]]="High",1,IF(Raw_Data[[#This Row],[kategori_dp]]="Medium",2,3))</f>
        <v>2</v>
      </c>
      <c r="AF2684">
        <f>IF(Raw_Data[[#This Row],[tenor_bulan]]&lt;=24,1,IF(Raw_Data[[#This Row],[tenor_bulan]]&lt;=36,2,IF(Raw_Data[[#This Row],[tenor_bulan]]&lt;=48,3,4)))</f>
        <v>1</v>
      </c>
      <c r="AG2684">
        <f>IF(Raw_Data[[#This Row],[jumlah_kali_telat]]=0,0,IF(Raw_Data[[#This Row],[jumlah_kali_telat]]&lt;=2,2,4))</f>
        <v>2</v>
      </c>
      <c r="AH2684">
        <f>Raw_Data[[#This Row],[Skor_Rasio]]+Raw_Data[[#This Row],[Skor_DP]]+Raw_Data[[#This Row],[Skor_Tenor]]+Raw_Data[[#This Row],[Skor_Telat]]</f>
        <v>8</v>
      </c>
      <c r="AI2684" t="str">
        <f>IF(Raw_Data[[#This Row],[Risk_Score]]&lt;=6,"Low Risk",IF(Raw_Data[[#This Row],[Risk_Score]]&lt;=8,"Medium Risk","High Risk"))</f>
        <v>Medium Risk</v>
      </c>
      <c r="AJ2684">
        <f ca="1">IFERROR(DATEDIF(Raw_Data[[#This Row],[tanggal_pengajuan]],TODAY(),"m"),"N/A")</f>
        <v>7</v>
      </c>
      <c r="AK2684" t="str">
        <f ca="1">IF(ISNUMBER(Raw_Data[[#This Row],[MOB]]),IF(Raw_Data[[#This Row],[MOB]]&lt;6,"0-5 bulan",IF(Raw_Data[[#This Row],[MOB]]&lt;12,"6-11 bulan",IF(Raw_Data[[#This Row],[MOB]]&lt;24,"12-23 bulan","24+ bulan"))),"N/A")</f>
        <v>6-11 bulan</v>
      </c>
    </row>
    <row r="2685" spans="1:37" ht="14.25" customHeight="1" x14ac:dyDescent="0.45">
      <c r="A2685" t="s">
        <v>6045</v>
      </c>
      <c r="B2685" s="64">
        <v>46121</v>
      </c>
      <c r="C2685" s="1" t="str">
        <f t="shared" si="42"/>
        <v>April</v>
      </c>
      <c r="D2685" t="s">
        <v>3748</v>
      </c>
      <c r="E2685" t="s">
        <v>6046</v>
      </c>
      <c r="F2685">
        <v>45</v>
      </c>
      <c r="G2685" t="s">
        <v>40</v>
      </c>
      <c r="H2685" t="s">
        <v>41</v>
      </c>
      <c r="I2685" s="2">
        <v>4996000</v>
      </c>
      <c r="J2685" s="3">
        <f>Raw_Data[[#This Row],[cicilan_per_bulan]]/Raw_Data[[#This Row],[penghasilan_bulanan]]</f>
        <v>0.13224579663730984</v>
      </c>
      <c r="K2685" t="s">
        <v>70</v>
      </c>
      <c r="L2685" t="s">
        <v>71</v>
      </c>
      <c r="M2685" t="s">
        <v>55</v>
      </c>
      <c r="N2685" t="s">
        <v>141</v>
      </c>
      <c r="O2685" t="s">
        <v>46</v>
      </c>
      <c r="P2685" s="2">
        <v>22101000</v>
      </c>
      <c r="Q2685" s="2">
        <v>5525000</v>
      </c>
      <c r="R2685" t="str">
        <f>IF(Raw_Data[[#This Row],[persen_dp]]&lt;15%,"Low",IF(Raw_Data[[#This Row],[persen_dp]]&gt;25%,"High","Medium"))</f>
        <v>Medium</v>
      </c>
      <c r="S2685" s="3">
        <v>0.25</v>
      </c>
      <c r="T2685">
        <v>36</v>
      </c>
      <c r="U2685">
        <v>0.14499999999999999</v>
      </c>
      <c r="V2685" s="2">
        <v>660700</v>
      </c>
      <c r="W2685" s="2">
        <v>23787000</v>
      </c>
      <c r="X2685" t="str">
        <f>IF(OR(Raw_Data[[#This Row],[status_pembayaran]]="Macet",Raw_Data[[#This Row],[status_pembayaran]]="Kurang Lancar"),"Non Performing Loan","Performing")</f>
        <v>Performing</v>
      </c>
      <c r="Y2685" t="s">
        <v>269</v>
      </c>
      <c r="Z2685">
        <v>36</v>
      </c>
      <c r="AA2685">
        <v>1</v>
      </c>
      <c r="AB2685">
        <v>2</v>
      </c>
      <c r="AD2685">
        <f>IF(Raw_Data[[#This Row],[rasio]]&lt;0.2,1,IF(Raw_Data[[#This Row],[rasio]]&lt;0.3,2,IF(Raw_Data[[#This Row],[rasio]]&lt;0.4,3,4)))</f>
        <v>1</v>
      </c>
      <c r="AE2685">
        <f>IF(Raw_Data[[#This Row],[kategori_dp]]="High",1,IF(Raw_Data[[#This Row],[kategori_dp]]="Medium",2,3))</f>
        <v>2</v>
      </c>
      <c r="AF2685">
        <f>IF(Raw_Data[[#This Row],[tenor_bulan]]&lt;=24,1,IF(Raw_Data[[#This Row],[tenor_bulan]]&lt;=36,2,IF(Raw_Data[[#This Row],[tenor_bulan]]&lt;=48,3,4)))</f>
        <v>2</v>
      </c>
      <c r="AG2685">
        <f>IF(Raw_Data[[#This Row],[jumlah_kali_telat]]=0,0,IF(Raw_Data[[#This Row],[jumlah_kali_telat]]&lt;=2,2,4))</f>
        <v>2</v>
      </c>
      <c r="AH2685">
        <f>Raw_Data[[#This Row],[Skor_Rasio]]+Raw_Data[[#This Row],[Skor_DP]]+Raw_Data[[#This Row],[Skor_Tenor]]+Raw_Data[[#This Row],[Skor_Telat]]</f>
        <v>7</v>
      </c>
      <c r="AI2685" t="str">
        <f>IF(Raw_Data[[#This Row],[Risk_Score]]&lt;=6,"Low Risk",IF(Raw_Data[[#This Row],[Risk_Score]]&lt;=8,"Medium Risk","High Risk"))</f>
        <v>Medium Risk</v>
      </c>
      <c r="AJ2685">
        <f ca="1">IFERROR(DATEDIF(Raw_Data[[#This Row],[tanggal_pengajuan]],TODAY(),"m"),"N/A")</f>
        <v>6</v>
      </c>
      <c r="AK2685" t="str">
        <f ca="1">IF(ISNUMBER(Raw_Data[[#This Row],[MOB]]),IF(Raw_Data[[#This Row],[MOB]]&lt;6,"0-5 bulan",IF(Raw_Data[[#This Row],[MOB]]&lt;12,"6-11 bulan",IF(Raw_Data[[#This Row],[MOB]]&lt;24,"12-23 bulan","24+ bulan"))),"N/A")</f>
        <v>6-11 bulan</v>
      </c>
    </row>
    <row r="2686" spans="1:37" ht="14.25" customHeight="1" x14ac:dyDescent="0.45">
      <c r="A2686" t="s">
        <v>6047</v>
      </c>
      <c r="B2686" s="64">
        <v>46058</v>
      </c>
      <c r="C2686" s="1" t="str">
        <f t="shared" si="42"/>
        <v>February</v>
      </c>
      <c r="D2686" t="s">
        <v>820</v>
      </c>
      <c r="E2686" t="s">
        <v>6048</v>
      </c>
      <c r="F2686">
        <v>39</v>
      </c>
      <c r="G2686" t="s">
        <v>51</v>
      </c>
      <c r="H2686" t="s">
        <v>101</v>
      </c>
      <c r="I2686" s="2">
        <v>4015000</v>
      </c>
      <c r="J2686" s="3">
        <f>Raw_Data[[#This Row],[cicilan_per_bulan]]/Raw_Data[[#This Row],[penghasilan_bulanan]]</f>
        <v>0.20047322540473225</v>
      </c>
      <c r="K2686" t="s">
        <v>145</v>
      </c>
      <c r="L2686" t="s">
        <v>146</v>
      </c>
      <c r="M2686" t="s">
        <v>290</v>
      </c>
      <c r="N2686" t="s">
        <v>291</v>
      </c>
      <c r="O2686" t="s">
        <v>292</v>
      </c>
      <c r="P2686" s="2">
        <v>37330000</v>
      </c>
      <c r="Q2686" s="2">
        <v>9333000</v>
      </c>
      <c r="R2686" t="str">
        <f>IF(Raw_Data[[#This Row],[persen_dp]]&lt;15%,"Low",IF(Raw_Data[[#This Row],[persen_dp]]&gt;25%,"High","Medium"))</f>
        <v>Medium</v>
      </c>
      <c r="S2686" s="3">
        <v>0.25</v>
      </c>
      <c r="T2686">
        <v>60</v>
      </c>
      <c r="U2686">
        <v>0.14499999999999999</v>
      </c>
      <c r="V2686" s="2">
        <v>804900</v>
      </c>
      <c r="W2686" s="2">
        <v>48295000</v>
      </c>
      <c r="X2686" t="str">
        <f>IF(OR(Raw_Data[[#This Row],[status_pembayaran]]="Macet",Raw_Data[[#This Row],[status_pembayaran]]="Kurang Lancar"),"Non Performing Loan","Performing")</f>
        <v>Performing</v>
      </c>
      <c r="Y2686" t="s">
        <v>47</v>
      </c>
      <c r="Z2686">
        <v>0</v>
      </c>
      <c r="AA2686">
        <v>0</v>
      </c>
      <c r="AB2686">
        <v>1</v>
      </c>
      <c r="AD2686">
        <f>IF(Raw_Data[[#This Row],[rasio]]&lt;0.2,1,IF(Raw_Data[[#This Row],[rasio]]&lt;0.3,2,IF(Raw_Data[[#This Row],[rasio]]&lt;0.4,3,4)))</f>
        <v>2</v>
      </c>
      <c r="AE2686">
        <f>IF(Raw_Data[[#This Row],[kategori_dp]]="High",1,IF(Raw_Data[[#This Row],[kategori_dp]]="Medium",2,3))</f>
        <v>2</v>
      </c>
      <c r="AF2686">
        <f>IF(Raw_Data[[#This Row],[tenor_bulan]]&lt;=24,1,IF(Raw_Data[[#This Row],[tenor_bulan]]&lt;=36,2,IF(Raw_Data[[#This Row],[tenor_bulan]]&lt;=48,3,4)))</f>
        <v>4</v>
      </c>
      <c r="AG2686">
        <f>IF(Raw_Data[[#This Row],[jumlah_kali_telat]]=0,0,IF(Raw_Data[[#This Row],[jumlah_kali_telat]]&lt;=2,2,4))</f>
        <v>0</v>
      </c>
      <c r="AH2686">
        <f>Raw_Data[[#This Row],[Skor_Rasio]]+Raw_Data[[#This Row],[Skor_DP]]+Raw_Data[[#This Row],[Skor_Tenor]]+Raw_Data[[#This Row],[Skor_Telat]]</f>
        <v>8</v>
      </c>
      <c r="AI2686" t="str">
        <f>IF(Raw_Data[[#This Row],[Risk_Score]]&lt;=6,"Low Risk",IF(Raw_Data[[#This Row],[Risk_Score]]&lt;=8,"Medium Risk","High Risk"))</f>
        <v>Medium Risk</v>
      </c>
      <c r="AJ2686">
        <f ca="1">IFERROR(DATEDIF(Raw_Data[[#This Row],[tanggal_pengajuan]],TODAY(),"m"),"N/A")</f>
        <v>8</v>
      </c>
      <c r="AK2686" t="str">
        <f ca="1">IF(ISNUMBER(Raw_Data[[#This Row],[MOB]]),IF(Raw_Data[[#This Row],[MOB]]&lt;6,"0-5 bulan",IF(Raw_Data[[#This Row],[MOB]]&lt;12,"6-11 bulan",IF(Raw_Data[[#This Row],[MOB]]&lt;24,"12-23 bulan","24+ bulan"))),"N/A")</f>
        <v>6-11 bulan</v>
      </c>
    </row>
    <row r="2687" spans="1:37" ht="14.25" customHeight="1" x14ac:dyDescent="0.45">
      <c r="A2687" t="s">
        <v>6049</v>
      </c>
      <c r="B2687" s="64">
        <v>46046</v>
      </c>
      <c r="C2687" s="1" t="str">
        <f t="shared" si="42"/>
        <v>January</v>
      </c>
      <c r="D2687" t="s">
        <v>1573</v>
      </c>
      <c r="E2687" t="s">
        <v>6050</v>
      </c>
      <c r="F2687">
        <v>49</v>
      </c>
      <c r="G2687" t="s">
        <v>51</v>
      </c>
      <c r="H2687" t="s">
        <v>41</v>
      </c>
      <c r="I2687" s="2">
        <v>7437000</v>
      </c>
      <c r="J2687" s="3">
        <f>Raw_Data[[#This Row],[cicilan_per_bulan]]/Raw_Data[[#This Row],[penghasilan_bulanan]]</f>
        <v>7.6684146833400565E-2</v>
      </c>
      <c r="K2687" t="s">
        <v>81</v>
      </c>
      <c r="L2687" t="s">
        <v>82</v>
      </c>
      <c r="M2687" t="s">
        <v>44</v>
      </c>
      <c r="N2687" t="s">
        <v>228</v>
      </c>
      <c r="O2687" t="s">
        <v>57</v>
      </c>
      <c r="P2687" s="2">
        <v>19252000</v>
      </c>
      <c r="Q2687" s="2">
        <v>1925000</v>
      </c>
      <c r="R2687" t="str">
        <f>IF(Raw_Data[[#This Row],[persen_dp]]&lt;15%,"Low",IF(Raw_Data[[#This Row],[persen_dp]]&gt;25%,"High","Medium"))</f>
        <v>Low</v>
      </c>
      <c r="S2687" s="3">
        <v>0.1</v>
      </c>
      <c r="T2687">
        <v>48</v>
      </c>
      <c r="U2687">
        <v>0.14499999999999999</v>
      </c>
      <c r="V2687" s="2">
        <v>570300</v>
      </c>
      <c r="W2687" s="2">
        <v>27376000</v>
      </c>
      <c r="X2687" t="str">
        <f>IF(OR(Raw_Data[[#This Row],[status_pembayaran]]="Macet",Raw_Data[[#This Row],[status_pembayaran]]="Kurang Lancar"),"Non Performing Loan","Performing")</f>
        <v>Performing</v>
      </c>
      <c r="Y2687" t="s">
        <v>47</v>
      </c>
      <c r="Z2687">
        <v>0</v>
      </c>
      <c r="AA2687">
        <v>0</v>
      </c>
      <c r="AB2687">
        <v>1</v>
      </c>
      <c r="AD2687">
        <f>IF(Raw_Data[[#This Row],[rasio]]&lt;0.2,1,IF(Raw_Data[[#This Row],[rasio]]&lt;0.3,2,IF(Raw_Data[[#This Row],[rasio]]&lt;0.4,3,4)))</f>
        <v>1</v>
      </c>
      <c r="AE2687">
        <f>IF(Raw_Data[[#This Row],[kategori_dp]]="High",1,IF(Raw_Data[[#This Row],[kategori_dp]]="Medium",2,3))</f>
        <v>3</v>
      </c>
      <c r="AF2687">
        <f>IF(Raw_Data[[#This Row],[tenor_bulan]]&lt;=24,1,IF(Raw_Data[[#This Row],[tenor_bulan]]&lt;=36,2,IF(Raw_Data[[#This Row],[tenor_bulan]]&lt;=48,3,4)))</f>
        <v>3</v>
      </c>
      <c r="AG2687">
        <f>IF(Raw_Data[[#This Row],[jumlah_kali_telat]]=0,0,IF(Raw_Data[[#This Row],[jumlah_kali_telat]]&lt;=2,2,4))</f>
        <v>0</v>
      </c>
      <c r="AH2687">
        <f>Raw_Data[[#This Row],[Skor_Rasio]]+Raw_Data[[#This Row],[Skor_DP]]+Raw_Data[[#This Row],[Skor_Tenor]]+Raw_Data[[#This Row],[Skor_Telat]]</f>
        <v>7</v>
      </c>
      <c r="AI2687" t="str">
        <f>IF(Raw_Data[[#This Row],[Risk_Score]]&lt;=6,"Low Risk",IF(Raw_Data[[#This Row],[Risk_Score]]&lt;=8,"Medium Risk","High Risk"))</f>
        <v>Medium Risk</v>
      </c>
      <c r="AJ2687">
        <f ca="1">IFERROR(DATEDIF(Raw_Data[[#This Row],[tanggal_pengajuan]],TODAY(),"m"),"N/A")</f>
        <v>8</v>
      </c>
      <c r="AK2687" t="str">
        <f ca="1">IF(ISNUMBER(Raw_Data[[#This Row],[MOB]]),IF(Raw_Data[[#This Row],[MOB]]&lt;6,"0-5 bulan",IF(Raw_Data[[#This Row],[MOB]]&lt;12,"6-11 bulan",IF(Raw_Data[[#This Row],[MOB]]&lt;24,"12-23 bulan","24+ bulan"))),"N/A")</f>
        <v>6-11 bulan</v>
      </c>
    </row>
    <row r="2688" spans="1:37" ht="14.25" customHeight="1" x14ac:dyDescent="0.45">
      <c r="A2688" t="s">
        <v>6051</v>
      </c>
      <c r="B2688" s="64">
        <v>46035</v>
      </c>
      <c r="C2688" s="1" t="str">
        <f t="shared" si="42"/>
        <v>January</v>
      </c>
      <c r="D2688" t="s">
        <v>2783</v>
      </c>
      <c r="E2688" t="s">
        <v>6052</v>
      </c>
      <c r="F2688">
        <v>21</v>
      </c>
      <c r="G2688" t="s">
        <v>51</v>
      </c>
      <c r="H2688" t="s">
        <v>41</v>
      </c>
      <c r="I2688" s="2">
        <v>4722000</v>
      </c>
      <c r="J2688" s="3">
        <f>Raw_Data[[#This Row],[cicilan_per_bulan]]/Raw_Data[[#This Row],[penghasilan_bulanan]]</f>
        <v>0.13663701821262178</v>
      </c>
      <c r="K2688" t="s">
        <v>192</v>
      </c>
      <c r="L2688" t="s">
        <v>128</v>
      </c>
      <c r="M2688" t="s">
        <v>55</v>
      </c>
      <c r="N2688" t="s">
        <v>141</v>
      </c>
      <c r="O2688" t="s">
        <v>46</v>
      </c>
      <c r="P2688" s="2">
        <v>23061000</v>
      </c>
      <c r="Q2688" s="2">
        <v>3459000</v>
      </c>
      <c r="R2688" t="str">
        <f>IF(Raw_Data[[#This Row],[persen_dp]]&lt;15%,"Low",IF(Raw_Data[[#This Row],[persen_dp]]&gt;25%,"High","Medium"))</f>
        <v>Medium</v>
      </c>
      <c r="S2688" s="3">
        <v>0.15</v>
      </c>
      <c r="T2688">
        <v>48</v>
      </c>
      <c r="U2688">
        <v>0.14499999999999999</v>
      </c>
      <c r="V2688" s="2">
        <v>645200</v>
      </c>
      <c r="W2688" s="2">
        <v>30971000</v>
      </c>
      <c r="X2688" t="str">
        <f>IF(OR(Raw_Data[[#This Row],[status_pembayaran]]="Macet",Raw_Data[[#This Row],[status_pembayaran]]="Kurang Lancar"),"Non Performing Loan","Performing")</f>
        <v>Performing</v>
      </c>
      <c r="Y2688" t="s">
        <v>47</v>
      </c>
      <c r="Z2688">
        <v>0</v>
      </c>
      <c r="AA2688">
        <v>0</v>
      </c>
      <c r="AB2688">
        <v>1</v>
      </c>
      <c r="AC2688" t="s">
        <v>137</v>
      </c>
      <c r="AD2688">
        <f>IF(Raw_Data[[#This Row],[rasio]]&lt;0.2,1,IF(Raw_Data[[#This Row],[rasio]]&lt;0.3,2,IF(Raw_Data[[#This Row],[rasio]]&lt;0.4,3,4)))</f>
        <v>1</v>
      </c>
      <c r="AE2688">
        <f>IF(Raw_Data[[#This Row],[kategori_dp]]="High",1,IF(Raw_Data[[#This Row],[kategori_dp]]="Medium",2,3))</f>
        <v>2</v>
      </c>
      <c r="AF2688">
        <f>IF(Raw_Data[[#This Row],[tenor_bulan]]&lt;=24,1,IF(Raw_Data[[#This Row],[tenor_bulan]]&lt;=36,2,IF(Raw_Data[[#This Row],[tenor_bulan]]&lt;=48,3,4)))</f>
        <v>3</v>
      </c>
      <c r="AG2688">
        <f>IF(Raw_Data[[#This Row],[jumlah_kali_telat]]=0,0,IF(Raw_Data[[#This Row],[jumlah_kali_telat]]&lt;=2,2,4))</f>
        <v>0</v>
      </c>
      <c r="AH2688">
        <f>Raw_Data[[#This Row],[Skor_Rasio]]+Raw_Data[[#This Row],[Skor_DP]]+Raw_Data[[#This Row],[Skor_Tenor]]+Raw_Data[[#This Row],[Skor_Telat]]</f>
        <v>6</v>
      </c>
      <c r="AI2688" t="str">
        <f>IF(Raw_Data[[#This Row],[Risk_Score]]&lt;=6,"Low Risk",IF(Raw_Data[[#This Row],[Risk_Score]]&lt;=8,"Medium Risk","High Risk"))</f>
        <v>Low Risk</v>
      </c>
      <c r="AJ2688">
        <f ca="1">IFERROR(DATEDIF(Raw_Data[[#This Row],[tanggal_pengajuan]],TODAY(),"m"),"N/A")</f>
        <v>9</v>
      </c>
      <c r="AK2688" t="str">
        <f ca="1">IF(ISNUMBER(Raw_Data[[#This Row],[MOB]]),IF(Raw_Data[[#This Row],[MOB]]&lt;6,"0-5 bulan",IF(Raw_Data[[#This Row],[MOB]]&lt;12,"6-11 bulan",IF(Raw_Data[[#This Row],[MOB]]&lt;24,"12-23 bulan","24+ bulan"))),"N/A")</f>
        <v>6-11 bulan</v>
      </c>
    </row>
    <row r="2689" spans="1:37" ht="14.25" customHeight="1" x14ac:dyDescent="0.45">
      <c r="A2689" t="s">
        <v>6053</v>
      </c>
      <c r="B2689" s="64">
        <v>46068</v>
      </c>
      <c r="C2689" s="1" t="str">
        <f t="shared" si="42"/>
        <v>February</v>
      </c>
      <c r="D2689" t="s">
        <v>2065</v>
      </c>
      <c r="E2689" t="s">
        <v>6054</v>
      </c>
      <c r="F2689">
        <v>49</v>
      </c>
      <c r="G2689" t="s">
        <v>51</v>
      </c>
      <c r="H2689" t="s">
        <v>108</v>
      </c>
      <c r="I2689" s="2">
        <v>4031000</v>
      </c>
      <c r="J2689" s="3">
        <f>Raw_Data[[#This Row],[cicilan_per_bulan]]/Raw_Data[[#This Row],[penghasilan_bulanan]]</f>
        <v>0.36566608781939963</v>
      </c>
      <c r="K2689" t="s">
        <v>53</v>
      </c>
      <c r="L2689" t="s">
        <v>54</v>
      </c>
      <c r="M2689" t="s">
        <v>44</v>
      </c>
      <c r="N2689" t="s">
        <v>158</v>
      </c>
      <c r="O2689" t="s">
        <v>159</v>
      </c>
      <c r="P2689" s="2">
        <v>31131000</v>
      </c>
      <c r="Q2689" s="2">
        <v>9339000</v>
      </c>
      <c r="R2689" t="str">
        <f>IF(Raw_Data[[#This Row],[persen_dp]]&lt;15%,"Low",IF(Raw_Data[[#This Row],[persen_dp]]&gt;25%,"High","Medium"))</f>
        <v>High</v>
      </c>
      <c r="S2689" s="3">
        <v>0.3</v>
      </c>
      <c r="T2689">
        <v>18</v>
      </c>
      <c r="U2689">
        <v>0.14499999999999999</v>
      </c>
      <c r="V2689" s="2">
        <v>1474000</v>
      </c>
      <c r="W2689" s="2">
        <v>26532000</v>
      </c>
      <c r="X2689" t="str">
        <f>IF(OR(Raw_Data[[#This Row],[status_pembayaran]]="Macet",Raw_Data[[#This Row],[status_pembayaran]]="Kurang Lancar"),"Non Performing Loan","Performing")</f>
        <v>Performing</v>
      </c>
      <c r="Y2689" t="s">
        <v>47</v>
      </c>
      <c r="Z2689">
        <v>0</v>
      </c>
      <c r="AA2689">
        <v>0</v>
      </c>
      <c r="AB2689">
        <v>1</v>
      </c>
      <c r="AC2689" t="s">
        <v>104</v>
      </c>
      <c r="AD2689">
        <f>IF(Raw_Data[[#This Row],[rasio]]&lt;0.2,1,IF(Raw_Data[[#This Row],[rasio]]&lt;0.3,2,IF(Raw_Data[[#This Row],[rasio]]&lt;0.4,3,4)))</f>
        <v>3</v>
      </c>
      <c r="AE2689">
        <f>IF(Raw_Data[[#This Row],[kategori_dp]]="High",1,IF(Raw_Data[[#This Row],[kategori_dp]]="Medium",2,3))</f>
        <v>1</v>
      </c>
      <c r="AF2689">
        <f>IF(Raw_Data[[#This Row],[tenor_bulan]]&lt;=24,1,IF(Raw_Data[[#This Row],[tenor_bulan]]&lt;=36,2,IF(Raw_Data[[#This Row],[tenor_bulan]]&lt;=48,3,4)))</f>
        <v>1</v>
      </c>
      <c r="AG2689">
        <f>IF(Raw_Data[[#This Row],[jumlah_kali_telat]]=0,0,IF(Raw_Data[[#This Row],[jumlah_kali_telat]]&lt;=2,2,4))</f>
        <v>0</v>
      </c>
      <c r="AH2689">
        <f>Raw_Data[[#This Row],[Skor_Rasio]]+Raw_Data[[#This Row],[Skor_DP]]+Raw_Data[[#This Row],[Skor_Tenor]]+Raw_Data[[#This Row],[Skor_Telat]]</f>
        <v>5</v>
      </c>
      <c r="AI2689" t="str">
        <f>IF(Raw_Data[[#This Row],[Risk_Score]]&lt;=6,"Low Risk",IF(Raw_Data[[#This Row],[Risk_Score]]&lt;=8,"Medium Risk","High Risk"))</f>
        <v>Low Risk</v>
      </c>
      <c r="AJ2689">
        <f ca="1">IFERROR(DATEDIF(Raw_Data[[#This Row],[tanggal_pengajuan]],TODAY(),"m"),"N/A")</f>
        <v>8</v>
      </c>
      <c r="AK2689" t="str">
        <f ca="1">IF(ISNUMBER(Raw_Data[[#This Row],[MOB]]),IF(Raw_Data[[#This Row],[MOB]]&lt;6,"0-5 bulan",IF(Raw_Data[[#This Row],[MOB]]&lt;12,"6-11 bulan",IF(Raw_Data[[#This Row],[MOB]]&lt;24,"12-23 bulan","24+ bulan"))),"N/A")</f>
        <v>6-11 bulan</v>
      </c>
    </row>
    <row r="2690" spans="1:37" ht="14.25" customHeight="1" x14ac:dyDescent="0.45">
      <c r="A2690" t="s">
        <v>6055</v>
      </c>
      <c r="B2690" s="64">
        <v>46105</v>
      </c>
      <c r="C2690" s="1" t="str">
        <f t="shared" si="42"/>
        <v>March</v>
      </c>
      <c r="D2690" t="s">
        <v>542</v>
      </c>
      <c r="E2690" t="s">
        <v>6056</v>
      </c>
      <c r="F2690">
        <v>41</v>
      </c>
      <c r="G2690" t="s">
        <v>51</v>
      </c>
      <c r="H2690" t="s">
        <v>152</v>
      </c>
      <c r="I2690" s="2">
        <v>2532000</v>
      </c>
      <c r="J2690" s="3">
        <f>Raw_Data[[#This Row],[cicilan_per_bulan]]/Raw_Data[[#This Row],[penghasilan_bulanan]]</f>
        <v>0.18372827804107425</v>
      </c>
      <c r="K2690" t="s">
        <v>192</v>
      </c>
      <c r="L2690" t="s">
        <v>128</v>
      </c>
      <c r="M2690" t="s">
        <v>44</v>
      </c>
      <c r="N2690" t="s">
        <v>83</v>
      </c>
      <c r="O2690" t="s">
        <v>57</v>
      </c>
      <c r="P2690" s="2">
        <v>17955000</v>
      </c>
      <c r="Q2690" s="2">
        <v>6284000</v>
      </c>
      <c r="R2690" t="str">
        <f>IF(Raw_Data[[#This Row],[persen_dp]]&lt;15%,"Low",IF(Raw_Data[[#This Row],[persen_dp]]&gt;25%,"High","Medium"))</f>
        <v>High</v>
      </c>
      <c r="S2690" s="3">
        <v>0.35</v>
      </c>
      <c r="T2690">
        <v>36</v>
      </c>
      <c r="U2690">
        <v>0.14499999999999999</v>
      </c>
      <c r="V2690" s="2">
        <v>465200</v>
      </c>
      <c r="W2690" s="2">
        <v>16749000</v>
      </c>
      <c r="X2690" t="str">
        <f>IF(OR(Raw_Data[[#This Row],[status_pembayaran]]="Macet",Raw_Data[[#This Row],[status_pembayaran]]="Kurang Lancar"),"Non Performing Loan","Performing")</f>
        <v>Performing</v>
      </c>
      <c r="Y2690" t="s">
        <v>47</v>
      </c>
      <c r="Z2690">
        <v>0</v>
      </c>
      <c r="AA2690">
        <v>0</v>
      </c>
      <c r="AB2690">
        <v>1</v>
      </c>
      <c r="AC2690" t="s">
        <v>66</v>
      </c>
      <c r="AD2690">
        <f>IF(Raw_Data[[#This Row],[rasio]]&lt;0.2,1,IF(Raw_Data[[#This Row],[rasio]]&lt;0.3,2,IF(Raw_Data[[#This Row],[rasio]]&lt;0.4,3,4)))</f>
        <v>1</v>
      </c>
      <c r="AE2690">
        <f>IF(Raw_Data[[#This Row],[kategori_dp]]="High",1,IF(Raw_Data[[#This Row],[kategori_dp]]="Medium",2,3))</f>
        <v>1</v>
      </c>
      <c r="AF2690">
        <f>IF(Raw_Data[[#This Row],[tenor_bulan]]&lt;=24,1,IF(Raw_Data[[#This Row],[tenor_bulan]]&lt;=36,2,IF(Raw_Data[[#This Row],[tenor_bulan]]&lt;=48,3,4)))</f>
        <v>2</v>
      </c>
      <c r="AG2690">
        <f>IF(Raw_Data[[#This Row],[jumlah_kali_telat]]=0,0,IF(Raw_Data[[#This Row],[jumlah_kali_telat]]&lt;=2,2,4))</f>
        <v>0</v>
      </c>
      <c r="AH2690">
        <f>Raw_Data[[#This Row],[Skor_Rasio]]+Raw_Data[[#This Row],[Skor_DP]]+Raw_Data[[#This Row],[Skor_Tenor]]+Raw_Data[[#This Row],[Skor_Telat]]</f>
        <v>4</v>
      </c>
      <c r="AI2690" t="str">
        <f>IF(Raw_Data[[#This Row],[Risk_Score]]&lt;=6,"Low Risk",IF(Raw_Data[[#This Row],[Risk_Score]]&lt;=8,"Medium Risk","High Risk"))</f>
        <v>Low Risk</v>
      </c>
      <c r="AJ2690">
        <f ca="1">IFERROR(DATEDIF(Raw_Data[[#This Row],[tanggal_pengajuan]],TODAY(),"m"),"N/A")</f>
        <v>6</v>
      </c>
      <c r="AK2690" t="str">
        <f ca="1">IF(ISNUMBER(Raw_Data[[#This Row],[MOB]]),IF(Raw_Data[[#This Row],[MOB]]&lt;6,"0-5 bulan",IF(Raw_Data[[#This Row],[MOB]]&lt;12,"6-11 bulan",IF(Raw_Data[[#This Row],[MOB]]&lt;24,"12-23 bulan","24+ bulan"))),"N/A")</f>
        <v>6-11 bulan</v>
      </c>
    </row>
    <row r="2691" spans="1:37" ht="14.25" customHeight="1" x14ac:dyDescent="0.45">
      <c r="A2691" t="s">
        <v>6057</v>
      </c>
      <c r="B2691" s="64">
        <v>46160</v>
      </c>
      <c r="C2691" s="1" t="str">
        <f t="shared" si="42"/>
        <v>May</v>
      </c>
      <c r="D2691" t="s">
        <v>4669</v>
      </c>
      <c r="E2691" t="s">
        <v>6058</v>
      </c>
      <c r="F2691">
        <v>52</v>
      </c>
      <c r="G2691" t="s">
        <v>40</v>
      </c>
      <c r="H2691" t="s">
        <v>52</v>
      </c>
      <c r="I2691" s="2">
        <v>9416000</v>
      </c>
      <c r="J2691" s="3">
        <f>Raw_Data[[#This Row],[cicilan_per_bulan]]/Raw_Data[[#This Row],[penghasilan_bulanan]]</f>
        <v>0.49697323704333052</v>
      </c>
      <c r="K2691" t="s">
        <v>81</v>
      </c>
      <c r="L2691" t="s">
        <v>82</v>
      </c>
      <c r="M2691" t="s">
        <v>55</v>
      </c>
      <c r="N2691" t="s">
        <v>395</v>
      </c>
      <c r="O2691" t="s">
        <v>396</v>
      </c>
      <c r="P2691" s="2">
        <v>61304000</v>
      </c>
      <c r="Q2691" s="2">
        <v>12261000</v>
      </c>
      <c r="R2691" t="str">
        <f>IF(Raw_Data[[#This Row],[persen_dp]]&lt;15%,"Low",IF(Raw_Data[[#This Row],[persen_dp]]&gt;25%,"High","Medium"))</f>
        <v>Medium</v>
      </c>
      <c r="S2691" s="3">
        <v>0.2</v>
      </c>
      <c r="T2691">
        <v>12</v>
      </c>
      <c r="U2691">
        <v>0.14499999999999999</v>
      </c>
      <c r="V2691" s="2">
        <v>4679500</v>
      </c>
      <c r="W2691" s="2">
        <v>56155000</v>
      </c>
      <c r="X2691" t="str">
        <f>IF(OR(Raw_Data[[#This Row],[status_pembayaran]]="Macet",Raw_Data[[#This Row],[status_pembayaran]]="Kurang Lancar"),"Non Performing Loan","Performing")</f>
        <v>Performing</v>
      </c>
      <c r="Y2691" t="s">
        <v>47</v>
      </c>
      <c r="Z2691">
        <v>0</v>
      </c>
      <c r="AA2691">
        <v>0</v>
      </c>
      <c r="AB2691">
        <v>1</v>
      </c>
      <c r="AD2691">
        <f>IF(Raw_Data[[#This Row],[rasio]]&lt;0.2,1,IF(Raw_Data[[#This Row],[rasio]]&lt;0.3,2,IF(Raw_Data[[#This Row],[rasio]]&lt;0.4,3,4)))</f>
        <v>4</v>
      </c>
      <c r="AE2691">
        <f>IF(Raw_Data[[#This Row],[kategori_dp]]="High",1,IF(Raw_Data[[#This Row],[kategori_dp]]="Medium",2,3))</f>
        <v>2</v>
      </c>
      <c r="AF2691">
        <f>IF(Raw_Data[[#This Row],[tenor_bulan]]&lt;=24,1,IF(Raw_Data[[#This Row],[tenor_bulan]]&lt;=36,2,IF(Raw_Data[[#This Row],[tenor_bulan]]&lt;=48,3,4)))</f>
        <v>1</v>
      </c>
      <c r="AG2691">
        <f>IF(Raw_Data[[#This Row],[jumlah_kali_telat]]=0,0,IF(Raw_Data[[#This Row],[jumlah_kali_telat]]&lt;=2,2,4))</f>
        <v>0</v>
      </c>
      <c r="AH2691">
        <f>Raw_Data[[#This Row],[Skor_Rasio]]+Raw_Data[[#This Row],[Skor_DP]]+Raw_Data[[#This Row],[Skor_Tenor]]+Raw_Data[[#This Row],[Skor_Telat]]</f>
        <v>7</v>
      </c>
      <c r="AI2691" t="str">
        <f>IF(Raw_Data[[#This Row],[Risk_Score]]&lt;=6,"Low Risk",IF(Raw_Data[[#This Row],[Risk_Score]]&lt;=8,"Medium Risk","High Risk"))</f>
        <v>Medium Risk</v>
      </c>
      <c r="AJ2691">
        <f ca="1">IFERROR(DATEDIF(Raw_Data[[#This Row],[tanggal_pengajuan]],TODAY(),"m"),"N/A")</f>
        <v>5</v>
      </c>
      <c r="AK2691" t="str">
        <f ca="1">IF(ISNUMBER(Raw_Data[[#This Row],[MOB]]),IF(Raw_Data[[#This Row],[MOB]]&lt;6,"0-5 bulan",IF(Raw_Data[[#This Row],[MOB]]&lt;12,"6-11 bulan",IF(Raw_Data[[#This Row],[MOB]]&lt;24,"12-23 bulan","24+ bulan"))),"N/A")</f>
        <v>0-5 bulan</v>
      </c>
    </row>
    <row r="2692" spans="1:37" ht="14.25" customHeight="1" x14ac:dyDescent="0.45">
      <c r="A2692" t="s">
        <v>6059</v>
      </c>
      <c r="B2692" s="64">
        <v>46156</v>
      </c>
      <c r="C2692" s="1" t="str">
        <f t="shared" si="42"/>
        <v>May</v>
      </c>
      <c r="D2692" t="s">
        <v>512</v>
      </c>
      <c r="E2692" t="s">
        <v>6060</v>
      </c>
      <c r="F2692">
        <v>39</v>
      </c>
      <c r="G2692" t="s">
        <v>40</v>
      </c>
      <c r="H2692" t="s">
        <v>41</v>
      </c>
      <c r="I2692" s="2">
        <v>5319000</v>
      </c>
      <c r="J2692" s="3">
        <f>Raw_Data[[#This Row],[cicilan_per_bulan]]/Raw_Data[[#This Row],[penghasilan_bulanan]]</f>
        <v>0.24359842075578117</v>
      </c>
      <c r="K2692" t="s">
        <v>177</v>
      </c>
      <c r="L2692" t="s">
        <v>154</v>
      </c>
      <c r="M2692" t="s">
        <v>55</v>
      </c>
      <c r="N2692" t="s">
        <v>231</v>
      </c>
      <c r="O2692" t="s">
        <v>232</v>
      </c>
      <c r="P2692" s="2">
        <v>38242000</v>
      </c>
      <c r="Q2692" s="2">
        <v>5736000</v>
      </c>
      <c r="R2692" t="str">
        <f>IF(Raw_Data[[#This Row],[persen_dp]]&lt;15%,"Low",IF(Raw_Data[[#This Row],[persen_dp]]&gt;25%,"High","Medium"))</f>
        <v>Medium</v>
      </c>
      <c r="S2692" s="3">
        <v>0.15</v>
      </c>
      <c r="T2692">
        <v>36</v>
      </c>
      <c r="U2692">
        <v>0.14499999999999999</v>
      </c>
      <c r="V2692" s="2">
        <v>1295700</v>
      </c>
      <c r="W2692" s="2">
        <v>46646000</v>
      </c>
      <c r="X2692" t="str">
        <f>IF(OR(Raw_Data[[#This Row],[status_pembayaran]]="Macet",Raw_Data[[#This Row],[status_pembayaran]]="Kurang Lancar"),"Non Performing Loan","Performing")</f>
        <v>Performing</v>
      </c>
      <c r="Y2692" t="s">
        <v>47</v>
      </c>
      <c r="Z2692">
        <v>0</v>
      </c>
      <c r="AA2692">
        <v>0</v>
      </c>
      <c r="AB2692">
        <v>1</v>
      </c>
      <c r="AC2692" t="s">
        <v>137</v>
      </c>
      <c r="AD2692">
        <f>IF(Raw_Data[[#This Row],[rasio]]&lt;0.2,1,IF(Raw_Data[[#This Row],[rasio]]&lt;0.3,2,IF(Raw_Data[[#This Row],[rasio]]&lt;0.4,3,4)))</f>
        <v>2</v>
      </c>
      <c r="AE2692">
        <f>IF(Raw_Data[[#This Row],[kategori_dp]]="High",1,IF(Raw_Data[[#This Row],[kategori_dp]]="Medium",2,3))</f>
        <v>2</v>
      </c>
      <c r="AF2692">
        <f>IF(Raw_Data[[#This Row],[tenor_bulan]]&lt;=24,1,IF(Raw_Data[[#This Row],[tenor_bulan]]&lt;=36,2,IF(Raw_Data[[#This Row],[tenor_bulan]]&lt;=48,3,4)))</f>
        <v>2</v>
      </c>
      <c r="AG2692">
        <f>IF(Raw_Data[[#This Row],[jumlah_kali_telat]]=0,0,IF(Raw_Data[[#This Row],[jumlah_kali_telat]]&lt;=2,2,4))</f>
        <v>0</v>
      </c>
      <c r="AH2692">
        <f>Raw_Data[[#This Row],[Skor_Rasio]]+Raw_Data[[#This Row],[Skor_DP]]+Raw_Data[[#This Row],[Skor_Tenor]]+Raw_Data[[#This Row],[Skor_Telat]]</f>
        <v>6</v>
      </c>
      <c r="AI2692" t="str">
        <f>IF(Raw_Data[[#This Row],[Risk_Score]]&lt;=6,"Low Risk",IF(Raw_Data[[#This Row],[Risk_Score]]&lt;=8,"Medium Risk","High Risk"))</f>
        <v>Low Risk</v>
      </c>
      <c r="AJ2692">
        <f ca="1">IFERROR(DATEDIF(Raw_Data[[#This Row],[tanggal_pengajuan]],TODAY(),"m"),"N/A")</f>
        <v>5</v>
      </c>
      <c r="AK2692" t="str">
        <f ca="1">IF(ISNUMBER(Raw_Data[[#This Row],[MOB]]),IF(Raw_Data[[#This Row],[MOB]]&lt;6,"0-5 bulan",IF(Raw_Data[[#This Row],[MOB]]&lt;12,"6-11 bulan",IF(Raw_Data[[#This Row],[MOB]]&lt;24,"12-23 bulan","24+ bulan"))),"N/A")</f>
        <v>0-5 bulan</v>
      </c>
    </row>
    <row r="2693" spans="1:37" ht="14.25" customHeight="1" x14ac:dyDescent="0.45">
      <c r="A2693" t="s">
        <v>6061</v>
      </c>
      <c r="B2693" s="64">
        <v>46110</v>
      </c>
      <c r="C2693" s="1" t="str">
        <f t="shared" si="42"/>
        <v>March</v>
      </c>
      <c r="D2693" t="s">
        <v>4371</v>
      </c>
      <c r="E2693" t="s">
        <v>6062</v>
      </c>
      <c r="F2693">
        <v>44</v>
      </c>
      <c r="G2693" t="s">
        <v>40</v>
      </c>
      <c r="H2693" t="s">
        <v>176</v>
      </c>
      <c r="I2693" s="2">
        <v>5519000</v>
      </c>
      <c r="J2693" s="3">
        <f>Raw_Data[[#This Row],[cicilan_per_bulan]]/Raw_Data[[#This Row],[penghasilan_bulanan]]</f>
        <v>0.17847436129733649</v>
      </c>
      <c r="K2693" t="s">
        <v>102</v>
      </c>
      <c r="L2693" t="s">
        <v>103</v>
      </c>
      <c r="M2693" t="s">
        <v>44</v>
      </c>
      <c r="N2693" t="s">
        <v>158</v>
      </c>
      <c r="O2693" t="s">
        <v>159</v>
      </c>
      <c r="P2693" s="2">
        <v>30889000</v>
      </c>
      <c r="Q2693" s="2">
        <v>6178000</v>
      </c>
      <c r="R2693" t="str">
        <f>IF(Raw_Data[[#This Row],[persen_dp]]&lt;15%,"Low",IF(Raw_Data[[#This Row],[persen_dp]]&gt;25%,"High","Medium"))</f>
        <v>Medium</v>
      </c>
      <c r="S2693" s="3">
        <v>0.2</v>
      </c>
      <c r="T2693">
        <v>36</v>
      </c>
      <c r="U2693">
        <v>0.14499999999999999</v>
      </c>
      <c r="V2693" s="2">
        <v>985000</v>
      </c>
      <c r="W2693" s="2">
        <v>35460000</v>
      </c>
      <c r="X2693" t="str">
        <f>IF(OR(Raw_Data[[#This Row],[status_pembayaran]]="Macet",Raw_Data[[#This Row],[status_pembayaran]]="Kurang Lancar"),"Non Performing Loan","Performing")</f>
        <v>Performing</v>
      </c>
      <c r="Y2693" t="s">
        <v>47</v>
      </c>
      <c r="Z2693">
        <v>0</v>
      </c>
      <c r="AA2693">
        <v>0</v>
      </c>
      <c r="AB2693">
        <v>1</v>
      </c>
      <c r="AC2693" t="s">
        <v>104</v>
      </c>
      <c r="AD2693">
        <f>IF(Raw_Data[[#This Row],[rasio]]&lt;0.2,1,IF(Raw_Data[[#This Row],[rasio]]&lt;0.3,2,IF(Raw_Data[[#This Row],[rasio]]&lt;0.4,3,4)))</f>
        <v>1</v>
      </c>
      <c r="AE2693">
        <f>IF(Raw_Data[[#This Row],[kategori_dp]]="High",1,IF(Raw_Data[[#This Row],[kategori_dp]]="Medium",2,3))</f>
        <v>2</v>
      </c>
      <c r="AF2693">
        <f>IF(Raw_Data[[#This Row],[tenor_bulan]]&lt;=24,1,IF(Raw_Data[[#This Row],[tenor_bulan]]&lt;=36,2,IF(Raw_Data[[#This Row],[tenor_bulan]]&lt;=48,3,4)))</f>
        <v>2</v>
      </c>
      <c r="AG2693">
        <f>IF(Raw_Data[[#This Row],[jumlah_kali_telat]]=0,0,IF(Raw_Data[[#This Row],[jumlah_kali_telat]]&lt;=2,2,4))</f>
        <v>0</v>
      </c>
      <c r="AH2693">
        <f>Raw_Data[[#This Row],[Skor_Rasio]]+Raw_Data[[#This Row],[Skor_DP]]+Raw_Data[[#This Row],[Skor_Tenor]]+Raw_Data[[#This Row],[Skor_Telat]]</f>
        <v>5</v>
      </c>
      <c r="AI2693" t="str">
        <f>IF(Raw_Data[[#This Row],[Risk_Score]]&lt;=6,"Low Risk",IF(Raw_Data[[#This Row],[Risk_Score]]&lt;=8,"Medium Risk","High Risk"))</f>
        <v>Low Risk</v>
      </c>
      <c r="AJ2693">
        <f ca="1">IFERROR(DATEDIF(Raw_Data[[#This Row],[tanggal_pengajuan]],TODAY(),"m"),"N/A")</f>
        <v>6</v>
      </c>
      <c r="AK2693" t="str">
        <f ca="1">IF(ISNUMBER(Raw_Data[[#This Row],[MOB]]),IF(Raw_Data[[#This Row],[MOB]]&lt;6,"0-5 bulan",IF(Raw_Data[[#This Row],[MOB]]&lt;12,"6-11 bulan",IF(Raw_Data[[#This Row],[MOB]]&lt;24,"12-23 bulan","24+ bulan"))),"N/A")</f>
        <v>6-11 bulan</v>
      </c>
    </row>
    <row r="2694" spans="1:37" ht="14.25" customHeight="1" x14ac:dyDescent="0.45">
      <c r="A2694" t="s">
        <v>6063</v>
      </c>
      <c r="B2694" s="64">
        <v>46134</v>
      </c>
      <c r="C2694" s="1" t="str">
        <f t="shared" si="42"/>
        <v>April</v>
      </c>
      <c r="D2694" t="s">
        <v>3157</v>
      </c>
      <c r="E2694" t="s">
        <v>6064</v>
      </c>
      <c r="F2694">
        <v>29</v>
      </c>
      <c r="G2694" t="s">
        <v>40</v>
      </c>
      <c r="H2694" t="s">
        <v>52</v>
      </c>
      <c r="I2694" s="2">
        <v>14171000</v>
      </c>
      <c r="J2694" s="3">
        <f>Raw_Data[[#This Row],[cicilan_per_bulan]]/Raw_Data[[#This Row],[penghasilan_bulanan]]</f>
        <v>6.2522052078187854E-2</v>
      </c>
      <c r="K2694" t="s">
        <v>192</v>
      </c>
      <c r="L2694" t="s">
        <v>128</v>
      </c>
      <c r="M2694" t="s">
        <v>55</v>
      </c>
      <c r="N2694" t="s">
        <v>65</v>
      </c>
      <c r="O2694" t="s">
        <v>46</v>
      </c>
      <c r="P2694" s="2">
        <v>27474000</v>
      </c>
      <c r="Q2694" s="2">
        <v>10990000</v>
      </c>
      <c r="R2694" t="str">
        <f>IF(Raw_Data[[#This Row],[persen_dp]]&lt;15%,"Low",IF(Raw_Data[[#This Row],[persen_dp]]&gt;25%,"High","Medium"))</f>
        <v>High</v>
      </c>
      <c r="S2694" s="3">
        <v>0.4</v>
      </c>
      <c r="T2694">
        <v>24</v>
      </c>
      <c r="U2694">
        <v>0.14499999999999999</v>
      </c>
      <c r="V2694" s="2">
        <v>886000</v>
      </c>
      <c r="W2694" s="2">
        <v>21264000</v>
      </c>
      <c r="X2694" t="str">
        <f>IF(OR(Raw_Data[[#This Row],[status_pembayaran]]="Macet",Raw_Data[[#This Row],[status_pembayaran]]="Kurang Lancar"),"Non Performing Loan","Performing")</f>
        <v>Performing</v>
      </c>
      <c r="Y2694" t="s">
        <v>47</v>
      </c>
      <c r="Z2694">
        <v>0</v>
      </c>
      <c r="AA2694">
        <v>0</v>
      </c>
      <c r="AB2694">
        <v>1</v>
      </c>
      <c r="AD2694">
        <f>IF(Raw_Data[[#This Row],[rasio]]&lt;0.2,1,IF(Raw_Data[[#This Row],[rasio]]&lt;0.3,2,IF(Raw_Data[[#This Row],[rasio]]&lt;0.4,3,4)))</f>
        <v>1</v>
      </c>
      <c r="AE2694">
        <f>IF(Raw_Data[[#This Row],[kategori_dp]]="High",1,IF(Raw_Data[[#This Row],[kategori_dp]]="Medium",2,3))</f>
        <v>1</v>
      </c>
      <c r="AF2694">
        <f>IF(Raw_Data[[#This Row],[tenor_bulan]]&lt;=24,1,IF(Raw_Data[[#This Row],[tenor_bulan]]&lt;=36,2,IF(Raw_Data[[#This Row],[tenor_bulan]]&lt;=48,3,4)))</f>
        <v>1</v>
      </c>
      <c r="AG2694">
        <f>IF(Raw_Data[[#This Row],[jumlah_kali_telat]]=0,0,IF(Raw_Data[[#This Row],[jumlah_kali_telat]]&lt;=2,2,4))</f>
        <v>0</v>
      </c>
      <c r="AH2694">
        <f>Raw_Data[[#This Row],[Skor_Rasio]]+Raw_Data[[#This Row],[Skor_DP]]+Raw_Data[[#This Row],[Skor_Tenor]]+Raw_Data[[#This Row],[Skor_Telat]]</f>
        <v>3</v>
      </c>
      <c r="AI2694" t="str">
        <f>IF(Raw_Data[[#This Row],[Risk_Score]]&lt;=6,"Low Risk",IF(Raw_Data[[#This Row],[Risk_Score]]&lt;=8,"Medium Risk","High Risk"))</f>
        <v>Low Risk</v>
      </c>
      <c r="AJ2694">
        <f ca="1">IFERROR(DATEDIF(Raw_Data[[#This Row],[tanggal_pengajuan]],TODAY(),"m"),"N/A")</f>
        <v>6</v>
      </c>
      <c r="AK2694" t="str">
        <f ca="1">IF(ISNUMBER(Raw_Data[[#This Row],[MOB]]),IF(Raw_Data[[#This Row],[MOB]]&lt;6,"0-5 bulan",IF(Raw_Data[[#This Row],[MOB]]&lt;12,"6-11 bulan",IF(Raw_Data[[#This Row],[MOB]]&lt;24,"12-23 bulan","24+ bulan"))),"N/A")</f>
        <v>6-11 bulan</v>
      </c>
    </row>
    <row r="2695" spans="1:37" ht="14.25" customHeight="1" x14ac:dyDescent="0.45">
      <c r="A2695" t="s">
        <v>6065</v>
      </c>
      <c r="B2695" s="64">
        <v>46171</v>
      </c>
      <c r="C2695" s="1" t="str">
        <f t="shared" si="42"/>
        <v>May</v>
      </c>
      <c r="D2695" t="s">
        <v>375</v>
      </c>
      <c r="E2695" t="s">
        <v>6066</v>
      </c>
      <c r="F2695">
        <v>57</v>
      </c>
      <c r="G2695" t="s">
        <v>40</v>
      </c>
      <c r="H2695" t="s">
        <v>41</v>
      </c>
      <c r="I2695" s="2">
        <v>6950000</v>
      </c>
      <c r="J2695" s="3">
        <f>Raw_Data[[#This Row],[cicilan_per_bulan]]/Raw_Data[[#This Row],[penghasilan_bulanan]]</f>
        <v>0.23741007194244604</v>
      </c>
      <c r="K2695" t="s">
        <v>42</v>
      </c>
      <c r="L2695" t="s">
        <v>43</v>
      </c>
      <c r="M2695" t="s">
        <v>55</v>
      </c>
      <c r="N2695" t="s">
        <v>231</v>
      </c>
      <c r="O2695" t="s">
        <v>232</v>
      </c>
      <c r="P2695" s="2">
        <v>38373000</v>
      </c>
      <c r="Q2695" s="2">
        <v>7675000</v>
      </c>
      <c r="R2695" t="str">
        <f>IF(Raw_Data[[#This Row],[persen_dp]]&lt;15%,"Low",IF(Raw_Data[[#This Row],[persen_dp]]&gt;25%,"High","Medium"))</f>
        <v>Medium</v>
      </c>
      <c r="S2695" s="3">
        <v>0.2</v>
      </c>
      <c r="T2695">
        <v>24</v>
      </c>
      <c r="U2695">
        <v>0.14499999999999999</v>
      </c>
      <c r="V2695" s="2">
        <v>1650000</v>
      </c>
      <c r="W2695" s="2">
        <v>39601000</v>
      </c>
      <c r="X2695" t="str">
        <f>IF(OR(Raw_Data[[#This Row],[status_pembayaran]]="Macet",Raw_Data[[#This Row],[status_pembayaran]]="Kurang Lancar"),"Non Performing Loan","Performing")</f>
        <v>Performing</v>
      </c>
      <c r="Y2695" t="s">
        <v>47</v>
      </c>
      <c r="Z2695">
        <v>0</v>
      </c>
      <c r="AA2695">
        <v>0</v>
      </c>
      <c r="AB2695">
        <v>1</v>
      </c>
      <c r="AC2695" t="s">
        <v>66</v>
      </c>
      <c r="AD2695">
        <f>IF(Raw_Data[[#This Row],[rasio]]&lt;0.2,1,IF(Raw_Data[[#This Row],[rasio]]&lt;0.3,2,IF(Raw_Data[[#This Row],[rasio]]&lt;0.4,3,4)))</f>
        <v>2</v>
      </c>
      <c r="AE2695">
        <f>IF(Raw_Data[[#This Row],[kategori_dp]]="High",1,IF(Raw_Data[[#This Row],[kategori_dp]]="Medium",2,3))</f>
        <v>2</v>
      </c>
      <c r="AF2695">
        <f>IF(Raw_Data[[#This Row],[tenor_bulan]]&lt;=24,1,IF(Raw_Data[[#This Row],[tenor_bulan]]&lt;=36,2,IF(Raw_Data[[#This Row],[tenor_bulan]]&lt;=48,3,4)))</f>
        <v>1</v>
      </c>
      <c r="AG2695">
        <f>IF(Raw_Data[[#This Row],[jumlah_kali_telat]]=0,0,IF(Raw_Data[[#This Row],[jumlah_kali_telat]]&lt;=2,2,4))</f>
        <v>0</v>
      </c>
      <c r="AH2695">
        <f>Raw_Data[[#This Row],[Skor_Rasio]]+Raw_Data[[#This Row],[Skor_DP]]+Raw_Data[[#This Row],[Skor_Tenor]]+Raw_Data[[#This Row],[Skor_Telat]]</f>
        <v>5</v>
      </c>
      <c r="AI2695" t="str">
        <f>IF(Raw_Data[[#This Row],[Risk_Score]]&lt;=6,"Low Risk",IF(Raw_Data[[#This Row],[Risk_Score]]&lt;=8,"Medium Risk","High Risk"))</f>
        <v>Low Risk</v>
      </c>
      <c r="AJ2695">
        <f ca="1">IFERROR(DATEDIF(Raw_Data[[#This Row],[tanggal_pengajuan]],TODAY(),"m"),"N/A")</f>
        <v>4</v>
      </c>
      <c r="AK2695" t="str">
        <f ca="1">IF(ISNUMBER(Raw_Data[[#This Row],[MOB]]),IF(Raw_Data[[#This Row],[MOB]]&lt;6,"0-5 bulan",IF(Raw_Data[[#This Row],[MOB]]&lt;12,"6-11 bulan",IF(Raw_Data[[#This Row],[MOB]]&lt;24,"12-23 bulan","24+ bulan"))),"N/A")</f>
        <v>0-5 bulan</v>
      </c>
    </row>
    <row r="2696" spans="1:37" ht="14.25" customHeight="1" x14ac:dyDescent="0.45">
      <c r="A2696" t="s">
        <v>6067</v>
      </c>
      <c r="B2696" s="64">
        <v>46133</v>
      </c>
      <c r="C2696" s="1" t="str">
        <f t="shared" si="42"/>
        <v>April</v>
      </c>
      <c r="D2696" t="s">
        <v>2371</v>
      </c>
      <c r="E2696" t="s">
        <v>6068</v>
      </c>
      <c r="F2696">
        <v>46</v>
      </c>
      <c r="G2696" t="s">
        <v>51</v>
      </c>
      <c r="H2696" t="s">
        <v>52</v>
      </c>
      <c r="I2696" s="2">
        <v>13501000</v>
      </c>
      <c r="J2696" s="3">
        <f>Raw_Data[[#This Row],[cicilan_per_bulan]]/Raw_Data[[#This Row],[penghasilan_bulanan]]</f>
        <v>3.9856306940226648E-2</v>
      </c>
      <c r="K2696" t="s">
        <v>42</v>
      </c>
      <c r="L2696" t="s">
        <v>43</v>
      </c>
      <c r="M2696" t="s">
        <v>72</v>
      </c>
      <c r="N2696" t="s">
        <v>73</v>
      </c>
      <c r="O2696" t="s">
        <v>46</v>
      </c>
      <c r="P2696" s="2">
        <v>20797000</v>
      </c>
      <c r="Q2696" s="2">
        <v>2080000</v>
      </c>
      <c r="R2696" t="str">
        <f>IF(Raw_Data[[#This Row],[persen_dp]]&lt;15%,"Low",IF(Raw_Data[[#This Row],[persen_dp]]&gt;25%,"High","Medium"))</f>
        <v>Low</v>
      </c>
      <c r="S2696" s="3">
        <v>0.1</v>
      </c>
      <c r="T2696">
        <v>60</v>
      </c>
      <c r="U2696">
        <v>0.14499999999999999</v>
      </c>
      <c r="V2696" s="2">
        <v>538100</v>
      </c>
      <c r="W2696" s="2">
        <v>32286000</v>
      </c>
      <c r="X2696" t="str">
        <f>IF(OR(Raw_Data[[#This Row],[status_pembayaran]]="Macet",Raw_Data[[#This Row],[status_pembayaran]]="Kurang Lancar"),"Non Performing Loan","Performing")</f>
        <v>Performing</v>
      </c>
      <c r="Y2696" t="s">
        <v>47</v>
      </c>
      <c r="Z2696">
        <v>0</v>
      </c>
      <c r="AA2696">
        <v>0</v>
      </c>
      <c r="AB2696">
        <v>1</v>
      </c>
      <c r="AD2696">
        <f>IF(Raw_Data[[#This Row],[rasio]]&lt;0.2,1,IF(Raw_Data[[#This Row],[rasio]]&lt;0.3,2,IF(Raw_Data[[#This Row],[rasio]]&lt;0.4,3,4)))</f>
        <v>1</v>
      </c>
      <c r="AE2696">
        <f>IF(Raw_Data[[#This Row],[kategori_dp]]="High",1,IF(Raw_Data[[#This Row],[kategori_dp]]="Medium",2,3))</f>
        <v>3</v>
      </c>
      <c r="AF2696">
        <f>IF(Raw_Data[[#This Row],[tenor_bulan]]&lt;=24,1,IF(Raw_Data[[#This Row],[tenor_bulan]]&lt;=36,2,IF(Raw_Data[[#This Row],[tenor_bulan]]&lt;=48,3,4)))</f>
        <v>4</v>
      </c>
      <c r="AG2696">
        <f>IF(Raw_Data[[#This Row],[jumlah_kali_telat]]=0,0,IF(Raw_Data[[#This Row],[jumlah_kali_telat]]&lt;=2,2,4))</f>
        <v>0</v>
      </c>
      <c r="AH2696">
        <f>Raw_Data[[#This Row],[Skor_Rasio]]+Raw_Data[[#This Row],[Skor_DP]]+Raw_Data[[#This Row],[Skor_Tenor]]+Raw_Data[[#This Row],[Skor_Telat]]</f>
        <v>8</v>
      </c>
      <c r="AI2696" t="str">
        <f>IF(Raw_Data[[#This Row],[Risk_Score]]&lt;=6,"Low Risk",IF(Raw_Data[[#This Row],[Risk_Score]]&lt;=8,"Medium Risk","High Risk"))</f>
        <v>Medium Risk</v>
      </c>
      <c r="AJ2696">
        <f ca="1">IFERROR(DATEDIF(Raw_Data[[#This Row],[tanggal_pengajuan]],TODAY(),"m"),"N/A")</f>
        <v>6</v>
      </c>
      <c r="AK2696" t="str">
        <f ca="1">IF(ISNUMBER(Raw_Data[[#This Row],[MOB]]),IF(Raw_Data[[#This Row],[MOB]]&lt;6,"0-5 bulan",IF(Raw_Data[[#This Row],[MOB]]&lt;12,"6-11 bulan",IF(Raw_Data[[#This Row],[MOB]]&lt;24,"12-23 bulan","24+ bulan"))),"N/A")</f>
        <v>6-11 bulan</v>
      </c>
    </row>
    <row r="2697" spans="1:37" ht="14.25" customHeight="1" x14ac:dyDescent="0.45">
      <c r="A2697" t="s">
        <v>6069</v>
      </c>
      <c r="B2697" s="64">
        <v>46135</v>
      </c>
      <c r="C2697" s="1" t="str">
        <f t="shared" si="42"/>
        <v>April</v>
      </c>
      <c r="D2697" t="s">
        <v>836</v>
      </c>
      <c r="E2697" t="s">
        <v>6070</v>
      </c>
      <c r="F2697">
        <v>24</v>
      </c>
      <c r="G2697" t="s">
        <v>40</v>
      </c>
      <c r="H2697" t="s">
        <v>41</v>
      </c>
      <c r="I2697" s="2">
        <v>6612000</v>
      </c>
      <c r="J2697" s="3">
        <f>Raw_Data[[#This Row],[cicilan_per_bulan]]/Raw_Data[[#This Row],[penghasilan_bulanan]]</f>
        <v>0.10775862068965517</v>
      </c>
      <c r="K2697" t="s">
        <v>192</v>
      </c>
      <c r="L2697" t="s">
        <v>128</v>
      </c>
      <c r="M2697" t="s">
        <v>55</v>
      </c>
      <c r="N2697" t="s">
        <v>65</v>
      </c>
      <c r="O2697" t="s">
        <v>46</v>
      </c>
      <c r="P2697" s="2">
        <v>27499000</v>
      </c>
      <c r="Q2697" s="2">
        <v>9625000</v>
      </c>
      <c r="R2697" t="str">
        <f>IF(Raw_Data[[#This Row],[persen_dp]]&lt;15%,"Low",IF(Raw_Data[[#This Row],[persen_dp]]&gt;25%,"High","Medium"))</f>
        <v>High</v>
      </c>
      <c r="S2697" s="3">
        <v>0.35</v>
      </c>
      <c r="T2697">
        <v>36</v>
      </c>
      <c r="U2697">
        <v>0.14499999999999999</v>
      </c>
      <c r="V2697" s="2">
        <v>712500</v>
      </c>
      <c r="W2697" s="2">
        <v>25649000</v>
      </c>
      <c r="X2697" t="str">
        <f>IF(OR(Raw_Data[[#This Row],[status_pembayaran]]="Macet",Raw_Data[[#This Row],[status_pembayaran]]="Kurang Lancar"),"Non Performing Loan","Performing")</f>
        <v>Performing</v>
      </c>
      <c r="Y2697" t="s">
        <v>47</v>
      </c>
      <c r="Z2697">
        <v>0</v>
      </c>
      <c r="AA2697">
        <v>0</v>
      </c>
      <c r="AB2697">
        <v>1</v>
      </c>
      <c r="AC2697" t="s">
        <v>74</v>
      </c>
      <c r="AD2697">
        <f>IF(Raw_Data[[#This Row],[rasio]]&lt;0.2,1,IF(Raw_Data[[#This Row],[rasio]]&lt;0.3,2,IF(Raw_Data[[#This Row],[rasio]]&lt;0.4,3,4)))</f>
        <v>1</v>
      </c>
      <c r="AE2697">
        <f>IF(Raw_Data[[#This Row],[kategori_dp]]="High",1,IF(Raw_Data[[#This Row],[kategori_dp]]="Medium",2,3))</f>
        <v>1</v>
      </c>
      <c r="AF2697">
        <f>IF(Raw_Data[[#This Row],[tenor_bulan]]&lt;=24,1,IF(Raw_Data[[#This Row],[tenor_bulan]]&lt;=36,2,IF(Raw_Data[[#This Row],[tenor_bulan]]&lt;=48,3,4)))</f>
        <v>2</v>
      </c>
      <c r="AG2697">
        <f>IF(Raw_Data[[#This Row],[jumlah_kali_telat]]=0,0,IF(Raw_Data[[#This Row],[jumlah_kali_telat]]&lt;=2,2,4))</f>
        <v>0</v>
      </c>
      <c r="AH2697">
        <f>Raw_Data[[#This Row],[Skor_Rasio]]+Raw_Data[[#This Row],[Skor_DP]]+Raw_Data[[#This Row],[Skor_Tenor]]+Raw_Data[[#This Row],[Skor_Telat]]</f>
        <v>4</v>
      </c>
      <c r="AI2697" t="str">
        <f>IF(Raw_Data[[#This Row],[Risk_Score]]&lt;=6,"Low Risk",IF(Raw_Data[[#This Row],[Risk_Score]]&lt;=8,"Medium Risk","High Risk"))</f>
        <v>Low Risk</v>
      </c>
      <c r="AJ2697">
        <f ca="1">IFERROR(DATEDIF(Raw_Data[[#This Row],[tanggal_pengajuan]],TODAY(),"m"),"N/A")</f>
        <v>6</v>
      </c>
      <c r="AK2697" t="str">
        <f ca="1">IF(ISNUMBER(Raw_Data[[#This Row],[MOB]]),IF(Raw_Data[[#This Row],[MOB]]&lt;6,"0-5 bulan",IF(Raw_Data[[#This Row],[MOB]]&lt;12,"6-11 bulan",IF(Raw_Data[[#This Row],[MOB]]&lt;24,"12-23 bulan","24+ bulan"))),"N/A")</f>
        <v>6-11 bulan</v>
      </c>
    </row>
    <row r="2698" spans="1:37" ht="14.25" customHeight="1" x14ac:dyDescent="0.45">
      <c r="A2698" t="s">
        <v>6071</v>
      </c>
      <c r="B2698" s="64">
        <v>46072</v>
      </c>
      <c r="C2698" s="1" t="str">
        <f t="shared" si="42"/>
        <v>February</v>
      </c>
      <c r="D2698" t="s">
        <v>1213</v>
      </c>
      <c r="E2698" t="s">
        <v>6072</v>
      </c>
      <c r="F2698">
        <v>30</v>
      </c>
      <c r="G2698" t="s">
        <v>40</v>
      </c>
      <c r="H2698" t="s">
        <v>108</v>
      </c>
      <c r="I2698" s="2">
        <v>5246000</v>
      </c>
      <c r="J2698" s="3">
        <f>Raw_Data[[#This Row],[cicilan_per_bulan]]/Raw_Data[[#This Row],[penghasilan_bulanan]]</f>
        <v>0.30590926420129622</v>
      </c>
      <c r="K2698" t="s">
        <v>205</v>
      </c>
      <c r="L2698" t="s">
        <v>110</v>
      </c>
      <c r="M2698" t="s">
        <v>44</v>
      </c>
      <c r="N2698" t="s">
        <v>129</v>
      </c>
      <c r="O2698" t="s">
        <v>130</v>
      </c>
      <c r="P2698" s="2">
        <v>24027000</v>
      </c>
      <c r="Q2698" s="2">
        <v>7208000</v>
      </c>
      <c r="R2698" t="str">
        <f>IF(Raw_Data[[#This Row],[persen_dp]]&lt;15%,"Low",IF(Raw_Data[[#This Row],[persen_dp]]&gt;25%,"High","Medium"))</f>
        <v>High</v>
      </c>
      <c r="S2698" s="3">
        <v>0.3</v>
      </c>
      <c r="T2698">
        <v>12</v>
      </c>
      <c r="U2698">
        <v>0.14499999999999999</v>
      </c>
      <c r="V2698" s="2">
        <v>1604800</v>
      </c>
      <c r="W2698" s="2">
        <v>19258000</v>
      </c>
      <c r="X2698" t="str">
        <f>IF(OR(Raw_Data[[#This Row],[status_pembayaran]]="Macet",Raw_Data[[#This Row],[status_pembayaran]]="Kurang Lancar"),"Non Performing Loan","Performing")</f>
        <v>Performing</v>
      </c>
      <c r="Y2698" t="s">
        <v>47</v>
      </c>
      <c r="Z2698">
        <v>0</v>
      </c>
      <c r="AA2698">
        <v>0</v>
      </c>
      <c r="AB2698">
        <v>1</v>
      </c>
      <c r="AC2698" t="s">
        <v>137</v>
      </c>
      <c r="AD2698">
        <f>IF(Raw_Data[[#This Row],[rasio]]&lt;0.2,1,IF(Raw_Data[[#This Row],[rasio]]&lt;0.3,2,IF(Raw_Data[[#This Row],[rasio]]&lt;0.4,3,4)))</f>
        <v>3</v>
      </c>
      <c r="AE2698">
        <f>IF(Raw_Data[[#This Row],[kategori_dp]]="High",1,IF(Raw_Data[[#This Row],[kategori_dp]]="Medium",2,3))</f>
        <v>1</v>
      </c>
      <c r="AF2698">
        <f>IF(Raw_Data[[#This Row],[tenor_bulan]]&lt;=24,1,IF(Raw_Data[[#This Row],[tenor_bulan]]&lt;=36,2,IF(Raw_Data[[#This Row],[tenor_bulan]]&lt;=48,3,4)))</f>
        <v>1</v>
      </c>
      <c r="AG2698">
        <f>IF(Raw_Data[[#This Row],[jumlah_kali_telat]]=0,0,IF(Raw_Data[[#This Row],[jumlah_kali_telat]]&lt;=2,2,4))</f>
        <v>0</v>
      </c>
      <c r="AH2698">
        <f>Raw_Data[[#This Row],[Skor_Rasio]]+Raw_Data[[#This Row],[Skor_DP]]+Raw_Data[[#This Row],[Skor_Tenor]]+Raw_Data[[#This Row],[Skor_Telat]]</f>
        <v>5</v>
      </c>
      <c r="AI2698" t="str">
        <f>IF(Raw_Data[[#This Row],[Risk_Score]]&lt;=6,"Low Risk",IF(Raw_Data[[#This Row],[Risk_Score]]&lt;=8,"Medium Risk","High Risk"))</f>
        <v>Low Risk</v>
      </c>
      <c r="AJ2698">
        <f ca="1">IFERROR(DATEDIF(Raw_Data[[#This Row],[tanggal_pengajuan]],TODAY(),"m"),"N/A")</f>
        <v>8</v>
      </c>
      <c r="AK2698" t="str">
        <f ca="1">IF(ISNUMBER(Raw_Data[[#This Row],[MOB]]),IF(Raw_Data[[#This Row],[MOB]]&lt;6,"0-5 bulan",IF(Raw_Data[[#This Row],[MOB]]&lt;12,"6-11 bulan",IF(Raw_Data[[#This Row],[MOB]]&lt;24,"12-23 bulan","24+ bulan"))),"N/A")</f>
        <v>6-11 bulan</v>
      </c>
    </row>
    <row r="2699" spans="1:37" ht="14.25" customHeight="1" x14ac:dyDescent="0.45">
      <c r="A2699" t="s">
        <v>6073</v>
      </c>
      <c r="B2699" s="64">
        <v>46032</v>
      </c>
      <c r="C2699" s="1" t="str">
        <f t="shared" si="42"/>
        <v>January</v>
      </c>
      <c r="D2699" t="s">
        <v>3381</v>
      </c>
      <c r="E2699" t="s">
        <v>6074</v>
      </c>
      <c r="F2699">
        <v>27</v>
      </c>
      <c r="G2699" t="s">
        <v>51</v>
      </c>
      <c r="H2699" t="s">
        <v>52</v>
      </c>
      <c r="I2699" s="2">
        <v>5916000</v>
      </c>
      <c r="J2699" s="3">
        <f>Raw_Data[[#This Row],[cicilan_per_bulan]]/Raw_Data[[#This Row],[penghasilan_bulanan]]</f>
        <v>0.10419202163624071</v>
      </c>
      <c r="K2699" t="s">
        <v>188</v>
      </c>
      <c r="L2699" t="s">
        <v>154</v>
      </c>
      <c r="M2699" t="s">
        <v>44</v>
      </c>
      <c r="N2699" t="s">
        <v>129</v>
      </c>
      <c r="O2699" t="s">
        <v>130</v>
      </c>
      <c r="P2699" s="2">
        <v>23823000</v>
      </c>
      <c r="Q2699" s="2">
        <v>2382000</v>
      </c>
      <c r="R2699" t="str">
        <f>IF(Raw_Data[[#This Row],[persen_dp]]&lt;15%,"Low",IF(Raw_Data[[#This Row],[persen_dp]]&gt;25%,"High","Medium"))</f>
        <v>Low</v>
      </c>
      <c r="S2699" s="3">
        <v>0.1</v>
      </c>
      <c r="T2699">
        <v>60</v>
      </c>
      <c r="U2699">
        <v>0.14499999999999999</v>
      </c>
      <c r="V2699" s="2">
        <v>616400</v>
      </c>
      <c r="W2699" s="2">
        <v>36986000</v>
      </c>
      <c r="X2699" t="str">
        <f>IF(OR(Raw_Data[[#This Row],[status_pembayaran]]="Macet",Raw_Data[[#This Row],[status_pembayaran]]="Kurang Lancar"),"Non Performing Loan","Performing")</f>
        <v>Performing</v>
      </c>
      <c r="Y2699" t="s">
        <v>47</v>
      </c>
      <c r="Z2699">
        <v>0</v>
      </c>
      <c r="AA2699">
        <v>0</v>
      </c>
      <c r="AB2699">
        <v>1</v>
      </c>
      <c r="AC2699" t="s">
        <v>74</v>
      </c>
      <c r="AD2699">
        <f>IF(Raw_Data[[#This Row],[rasio]]&lt;0.2,1,IF(Raw_Data[[#This Row],[rasio]]&lt;0.3,2,IF(Raw_Data[[#This Row],[rasio]]&lt;0.4,3,4)))</f>
        <v>1</v>
      </c>
      <c r="AE2699">
        <f>IF(Raw_Data[[#This Row],[kategori_dp]]="High",1,IF(Raw_Data[[#This Row],[kategori_dp]]="Medium",2,3))</f>
        <v>3</v>
      </c>
      <c r="AF2699">
        <f>IF(Raw_Data[[#This Row],[tenor_bulan]]&lt;=24,1,IF(Raw_Data[[#This Row],[tenor_bulan]]&lt;=36,2,IF(Raw_Data[[#This Row],[tenor_bulan]]&lt;=48,3,4)))</f>
        <v>4</v>
      </c>
      <c r="AG2699">
        <f>IF(Raw_Data[[#This Row],[jumlah_kali_telat]]=0,0,IF(Raw_Data[[#This Row],[jumlah_kali_telat]]&lt;=2,2,4))</f>
        <v>0</v>
      </c>
      <c r="AH2699">
        <f>Raw_Data[[#This Row],[Skor_Rasio]]+Raw_Data[[#This Row],[Skor_DP]]+Raw_Data[[#This Row],[Skor_Tenor]]+Raw_Data[[#This Row],[Skor_Telat]]</f>
        <v>8</v>
      </c>
      <c r="AI2699" t="str">
        <f>IF(Raw_Data[[#This Row],[Risk_Score]]&lt;=6,"Low Risk",IF(Raw_Data[[#This Row],[Risk_Score]]&lt;=8,"Medium Risk","High Risk"))</f>
        <v>Medium Risk</v>
      </c>
      <c r="AJ2699">
        <f ca="1">IFERROR(DATEDIF(Raw_Data[[#This Row],[tanggal_pengajuan]],TODAY(),"m"),"N/A")</f>
        <v>9</v>
      </c>
      <c r="AK2699" t="str">
        <f ca="1">IF(ISNUMBER(Raw_Data[[#This Row],[MOB]]),IF(Raw_Data[[#This Row],[MOB]]&lt;6,"0-5 bulan",IF(Raw_Data[[#This Row],[MOB]]&lt;12,"6-11 bulan",IF(Raw_Data[[#This Row],[MOB]]&lt;24,"12-23 bulan","24+ bulan"))),"N/A")</f>
        <v>6-11 bulan</v>
      </c>
    </row>
    <row r="2700" spans="1:37" ht="14.25" customHeight="1" x14ac:dyDescent="0.45">
      <c r="A2700" t="s">
        <v>6075</v>
      </c>
      <c r="B2700" s="64">
        <v>46078</v>
      </c>
      <c r="C2700" s="1" t="str">
        <f t="shared" si="42"/>
        <v>February</v>
      </c>
      <c r="D2700" t="s">
        <v>730</v>
      </c>
      <c r="E2700" t="s">
        <v>6076</v>
      </c>
      <c r="F2700">
        <v>46</v>
      </c>
      <c r="G2700" t="s">
        <v>51</v>
      </c>
      <c r="H2700" t="s">
        <v>152</v>
      </c>
      <c r="I2700" s="2">
        <v>3494000</v>
      </c>
      <c r="J2700" s="3">
        <f>Raw_Data[[#This Row],[cicilan_per_bulan]]/Raw_Data[[#This Row],[penghasilan_bulanan]]</f>
        <v>0.27796222095020034</v>
      </c>
      <c r="K2700" t="s">
        <v>53</v>
      </c>
      <c r="L2700" t="s">
        <v>54</v>
      </c>
      <c r="M2700" t="s">
        <v>44</v>
      </c>
      <c r="N2700" t="s">
        <v>228</v>
      </c>
      <c r="O2700" t="s">
        <v>57</v>
      </c>
      <c r="P2700" s="2">
        <v>20076000</v>
      </c>
      <c r="Q2700" s="2">
        <v>2008000</v>
      </c>
      <c r="R2700" t="str">
        <f>IF(Raw_Data[[#This Row],[persen_dp]]&lt;15%,"Low",IF(Raw_Data[[#This Row],[persen_dp]]&gt;25%,"High","Medium"))</f>
        <v>Low</v>
      </c>
      <c r="S2700" s="3">
        <v>0.1</v>
      </c>
      <c r="T2700">
        <v>24</v>
      </c>
      <c r="U2700">
        <v>0.14499999999999999</v>
      </c>
      <c r="V2700" s="2">
        <v>971200</v>
      </c>
      <c r="W2700" s="2">
        <v>23308000</v>
      </c>
      <c r="X2700" t="str">
        <f>IF(OR(Raw_Data[[#This Row],[status_pembayaran]]="Macet",Raw_Data[[#This Row],[status_pembayaran]]="Kurang Lancar"),"Non Performing Loan","Performing")</f>
        <v>Performing</v>
      </c>
      <c r="Y2700" t="s">
        <v>47</v>
      </c>
      <c r="Z2700">
        <v>0</v>
      </c>
      <c r="AA2700">
        <v>0</v>
      </c>
      <c r="AB2700">
        <v>1</v>
      </c>
      <c r="AC2700" t="s">
        <v>74</v>
      </c>
      <c r="AD2700">
        <f>IF(Raw_Data[[#This Row],[rasio]]&lt;0.2,1,IF(Raw_Data[[#This Row],[rasio]]&lt;0.3,2,IF(Raw_Data[[#This Row],[rasio]]&lt;0.4,3,4)))</f>
        <v>2</v>
      </c>
      <c r="AE2700">
        <f>IF(Raw_Data[[#This Row],[kategori_dp]]="High",1,IF(Raw_Data[[#This Row],[kategori_dp]]="Medium",2,3))</f>
        <v>3</v>
      </c>
      <c r="AF2700">
        <f>IF(Raw_Data[[#This Row],[tenor_bulan]]&lt;=24,1,IF(Raw_Data[[#This Row],[tenor_bulan]]&lt;=36,2,IF(Raw_Data[[#This Row],[tenor_bulan]]&lt;=48,3,4)))</f>
        <v>1</v>
      </c>
      <c r="AG2700">
        <f>IF(Raw_Data[[#This Row],[jumlah_kali_telat]]=0,0,IF(Raw_Data[[#This Row],[jumlah_kali_telat]]&lt;=2,2,4))</f>
        <v>0</v>
      </c>
      <c r="AH2700">
        <f>Raw_Data[[#This Row],[Skor_Rasio]]+Raw_Data[[#This Row],[Skor_DP]]+Raw_Data[[#This Row],[Skor_Tenor]]+Raw_Data[[#This Row],[Skor_Telat]]</f>
        <v>6</v>
      </c>
      <c r="AI2700" t="str">
        <f>IF(Raw_Data[[#This Row],[Risk_Score]]&lt;=6,"Low Risk",IF(Raw_Data[[#This Row],[Risk_Score]]&lt;=8,"Medium Risk","High Risk"))</f>
        <v>Low Risk</v>
      </c>
      <c r="AJ2700">
        <f ca="1">IFERROR(DATEDIF(Raw_Data[[#This Row],[tanggal_pengajuan]],TODAY(),"m"),"N/A")</f>
        <v>7</v>
      </c>
      <c r="AK2700" t="str">
        <f ca="1">IF(ISNUMBER(Raw_Data[[#This Row],[MOB]]),IF(Raw_Data[[#This Row],[MOB]]&lt;6,"0-5 bulan",IF(Raw_Data[[#This Row],[MOB]]&lt;12,"6-11 bulan",IF(Raw_Data[[#This Row],[MOB]]&lt;24,"12-23 bulan","24+ bulan"))),"N/A")</f>
        <v>6-11 bulan</v>
      </c>
    </row>
    <row r="2701" spans="1:37" ht="14.25" customHeight="1" x14ac:dyDescent="0.45">
      <c r="A2701" t="s">
        <v>6077</v>
      </c>
      <c r="B2701" s="64">
        <v>46066</v>
      </c>
      <c r="C2701" s="1" t="str">
        <f t="shared" si="42"/>
        <v>February</v>
      </c>
      <c r="D2701" t="s">
        <v>1156</v>
      </c>
      <c r="E2701" t="s">
        <v>6078</v>
      </c>
      <c r="F2701">
        <v>38</v>
      </c>
      <c r="G2701" t="s">
        <v>40</v>
      </c>
      <c r="H2701" t="s">
        <v>108</v>
      </c>
      <c r="I2701" s="2">
        <v>6256000</v>
      </c>
      <c r="J2701" s="3">
        <f>Raw_Data[[#This Row],[cicilan_per_bulan]]/Raw_Data[[#This Row],[penghasilan_bulanan]]</f>
        <v>0.28606138107416879</v>
      </c>
      <c r="K2701" t="s">
        <v>192</v>
      </c>
      <c r="L2701" t="s">
        <v>128</v>
      </c>
      <c r="M2701" t="s">
        <v>44</v>
      </c>
      <c r="N2701" t="s">
        <v>158</v>
      </c>
      <c r="O2701" t="s">
        <v>159</v>
      </c>
      <c r="P2701" s="2">
        <v>31127000</v>
      </c>
      <c r="Q2701" s="2">
        <v>4669000</v>
      </c>
      <c r="R2701" t="str">
        <f>IF(Raw_Data[[#This Row],[persen_dp]]&lt;15%,"Low",IF(Raw_Data[[#This Row],[persen_dp]]&gt;25%,"High","Medium"))</f>
        <v>Medium</v>
      </c>
      <c r="S2701" s="3">
        <v>0.15</v>
      </c>
      <c r="T2701">
        <v>18</v>
      </c>
      <c r="U2701">
        <v>0.14499999999999999</v>
      </c>
      <c r="V2701" s="2">
        <v>1789600</v>
      </c>
      <c r="W2701" s="2">
        <v>32213000</v>
      </c>
      <c r="X2701" t="str">
        <f>IF(OR(Raw_Data[[#This Row],[status_pembayaran]]="Macet",Raw_Data[[#This Row],[status_pembayaran]]="Kurang Lancar"),"Non Performing Loan","Performing")</f>
        <v>Performing</v>
      </c>
      <c r="Y2701" t="s">
        <v>47</v>
      </c>
      <c r="Z2701">
        <v>0</v>
      </c>
      <c r="AA2701">
        <v>0</v>
      </c>
      <c r="AB2701">
        <v>1</v>
      </c>
      <c r="AC2701" t="s">
        <v>58</v>
      </c>
      <c r="AD2701">
        <f>IF(Raw_Data[[#This Row],[rasio]]&lt;0.2,1,IF(Raw_Data[[#This Row],[rasio]]&lt;0.3,2,IF(Raw_Data[[#This Row],[rasio]]&lt;0.4,3,4)))</f>
        <v>2</v>
      </c>
      <c r="AE2701">
        <f>IF(Raw_Data[[#This Row],[kategori_dp]]="High",1,IF(Raw_Data[[#This Row],[kategori_dp]]="Medium",2,3))</f>
        <v>2</v>
      </c>
      <c r="AF2701">
        <f>IF(Raw_Data[[#This Row],[tenor_bulan]]&lt;=24,1,IF(Raw_Data[[#This Row],[tenor_bulan]]&lt;=36,2,IF(Raw_Data[[#This Row],[tenor_bulan]]&lt;=48,3,4)))</f>
        <v>1</v>
      </c>
      <c r="AG2701">
        <f>IF(Raw_Data[[#This Row],[jumlah_kali_telat]]=0,0,IF(Raw_Data[[#This Row],[jumlah_kali_telat]]&lt;=2,2,4))</f>
        <v>0</v>
      </c>
      <c r="AH2701">
        <f>Raw_Data[[#This Row],[Skor_Rasio]]+Raw_Data[[#This Row],[Skor_DP]]+Raw_Data[[#This Row],[Skor_Tenor]]+Raw_Data[[#This Row],[Skor_Telat]]</f>
        <v>5</v>
      </c>
      <c r="AI2701" t="str">
        <f>IF(Raw_Data[[#This Row],[Risk_Score]]&lt;=6,"Low Risk",IF(Raw_Data[[#This Row],[Risk_Score]]&lt;=8,"Medium Risk","High Risk"))</f>
        <v>Low Risk</v>
      </c>
      <c r="AJ2701">
        <f ca="1">IFERROR(DATEDIF(Raw_Data[[#This Row],[tanggal_pengajuan]],TODAY(),"m"),"N/A")</f>
        <v>8</v>
      </c>
      <c r="AK2701" t="str">
        <f ca="1">IF(ISNUMBER(Raw_Data[[#This Row],[MOB]]),IF(Raw_Data[[#This Row],[MOB]]&lt;6,"0-5 bulan",IF(Raw_Data[[#This Row],[MOB]]&lt;12,"6-11 bulan",IF(Raw_Data[[#This Row],[MOB]]&lt;24,"12-23 bulan","24+ bulan"))),"N/A")</f>
        <v>6-11 bulan</v>
      </c>
    </row>
    <row r="2702" spans="1:37" ht="14.25" customHeight="1" x14ac:dyDescent="0.45">
      <c r="A2702" t="s">
        <v>6079</v>
      </c>
      <c r="B2702" s="64">
        <v>46188</v>
      </c>
      <c r="C2702" s="1" t="str">
        <f t="shared" si="42"/>
        <v>June</v>
      </c>
      <c r="D2702" t="s">
        <v>2671</v>
      </c>
      <c r="E2702" t="s">
        <v>6080</v>
      </c>
      <c r="F2702">
        <v>49</v>
      </c>
      <c r="G2702" t="s">
        <v>40</v>
      </c>
      <c r="H2702" t="s">
        <v>152</v>
      </c>
      <c r="I2702" s="2">
        <v>3910000</v>
      </c>
      <c r="J2702" s="3">
        <f>Raw_Data[[#This Row],[cicilan_per_bulan]]/Raw_Data[[#This Row],[penghasilan_bulanan]]</f>
        <v>0.17115089514066495</v>
      </c>
      <c r="K2702" t="s">
        <v>42</v>
      </c>
      <c r="L2702" t="s">
        <v>43</v>
      </c>
      <c r="M2702" t="s">
        <v>44</v>
      </c>
      <c r="N2702" t="s">
        <v>45</v>
      </c>
      <c r="O2702" t="s">
        <v>46</v>
      </c>
      <c r="P2702" s="2">
        <v>25827000</v>
      </c>
      <c r="Q2702" s="2">
        <v>9040000</v>
      </c>
      <c r="R2702" t="str">
        <f>IF(Raw_Data[[#This Row],[persen_dp]]&lt;15%,"Low",IF(Raw_Data[[#This Row],[persen_dp]]&gt;25%,"High","Medium"))</f>
        <v>High</v>
      </c>
      <c r="S2702" s="3">
        <v>0.35</v>
      </c>
      <c r="T2702">
        <v>36</v>
      </c>
      <c r="U2702">
        <v>0.14499999999999999</v>
      </c>
      <c r="V2702" s="2">
        <v>669200</v>
      </c>
      <c r="W2702" s="2">
        <v>24090000</v>
      </c>
      <c r="X2702" t="str">
        <f>IF(OR(Raw_Data[[#This Row],[status_pembayaran]]="Macet",Raw_Data[[#This Row],[status_pembayaran]]="Kurang Lancar"),"Non Performing Loan","Performing")</f>
        <v>Performing</v>
      </c>
      <c r="Y2702" t="s">
        <v>47</v>
      </c>
      <c r="Z2702">
        <v>0</v>
      </c>
      <c r="AA2702">
        <v>0</v>
      </c>
      <c r="AB2702">
        <v>1</v>
      </c>
      <c r="AC2702" t="s">
        <v>104</v>
      </c>
      <c r="AD2702">
        <f>IF(Raw_Data[[#This Row],[rasio]]&lt;0.2,1,IF(Raw_Data[[#This Row],[rasio]]&lt;0.3,2,IF(Raw_Data[[#This Row],[rasio]]&lt;0.4,3,4)))</f>
        <v>1</v>
      </c>
      <c r="AE2702">
        <f>IF(Raw_Data[[#This Row],[kategori_dp]]="High",1,IF(Raw_Data[[#This Row],[kategori_dp]]="Medium",2,3))</f>
        <v>1</v>
      </c>
      <c r="AF2702">
        <f>IF(Raw_Data[[#This Row],[tenor_bulan]]&lt;=24,1,IF(Raw_Data[[#This Row],[tenor_bulan]]&lt;=36,2,IF(Raw_Data[[#This Row],[tenor_bulan]]&lt;=48,3,4)))</f>
        <v>2</v>
      </c>
      <c r="AG2702">
        <f>IF(Raw_Data[[#This Row],[jumlah_kali_telat]]=0,0,IF(Raw_Data[[#This Row],[jumlah_kali_telat]]&lt;=2,2,4))</f>
        <v>0</v>
      </c>
      <c r="AH2702">
        <f>Raw_Data[[#This Row],[Skor_Rasio]]+Raw_Data[[#This Row],[Skor_DP]]+Raw_Data[[#This Row],[Skor_Tenor]]+Raw_Data[[#This Row],[Skor_Telat]]</f>
        <v>4</v>
      </c>
      <c r="AI2702" t="str">
        <f>IF(Raw_Data[[#This Row],[Risk_Score]]&lt;=6,"Low Risk",IF(Raw_Data[[#This Row],[Risk_Score]]&lt;=8,"Medium Risk","High Risk"))</f>
        <v>Low Risk</v>
      </c>
      <c r="AJ2702">
        <f ca="1">IFERROR(DATEDIF(Raw_Data[[#This Row],[tanggal_pengajuan]],TODAY(),"m"),"N/A")</f>
        <v>4</v>
      </c>
      <c r="AK2702" t="str">
        <f ca="1">IF(ISNUMBER(Raw_Data[[#This Row],[MOB]]),IF(Raw_Data[[#This Row],[MOB]]&lt;6,"0-5 bulan",IF(Raw_Data[[#This Row],[MOB]]&lt;12,"6-11 bulan",IF(Raw_Data[[#This Row],[MOB]]&lt;24,"12-23 bulan","24+ bulan"))),"N/A")</f>
        <v>0-5 bulan</v>
      </c>
    </row>
    <row r="2703" spans="1:37" ht="14.25" customHeight="1" x14ac:dyDescent="0.45">
      <c r="A2703" t="s">
        <v>6081</v>
      </c>
      <c r="B2703" s="64">
        <v>46031</v>
      </c>
      <c r="C2703" s="1" t="str">
        <f t="shared" si="42"/>
        <v>January</v>
      </c>
      <c r="D2703" t="s">
        <v>1213</v>
      </c>
      <c r="E2703" t="s">
        <v>6082</v>
      </c>
      <c r="F2703">
        <v>36</v>
      </c>
      <c r="G2703" t="s">
        <v>51</v>
      </c>
      <c r="H2703" t="s">
        <v>176</v>
      </c>
      <c r="I2703" s="2">
        <v>6195000</v>
      </c>
      <c r="J2703" s="3">
        <f>Raw_Data[[#This Row],[cicilan_per_bulan]]/Raw_Data[[#This Row],[penghasilan_bulanan]]</f>
        <v>5.5964487489911216E-2</v>
      </c>
      <c r="K2703" t="s">
        <v>91</v>
      </c>
      <c r="L2703" t="s">
        <v>92</v>
      </c>
      <c r="M2703" t="s">
        <v>249</v>
      </c>
      <c r="N2703" t="s">
        <v>250</v>
      </c>
      <c r="O2703" t="s">
        <v>57</v>
      </c>
      <c r="P2703" s="2">
        <v>16203000</v>
      </c>
      <c r="Q2703" s="2">
        <v>5671000</v>
      </c>
      <c r="R2703" t="str">
        <f>IF(Raw_Data[[#This Row],[persen_dp]]&lt;15%,"Low",IF(Raw_Data[[#This Row],[persen_dp]]&gt;25%,"High","Medium"))</f>
        <v>High</v>
      </c>
      <c r="S2703" s="3">
        <v>0.35</v>
      </c>
      <c r="T2703">
        <v>48</v>
      </c>
      <c r="U2703">
        <v>0.14499999999999999</v>
      </c>
      <c r="V2703" s="2">
        <v>346700</v>
      </c>
      <c r="W2703" s="2">
        <v>16641000</v>
      </c>
      <c r="X2703" t="str">
        <f>IF(OR(Raw_Data[[#This Row],[status_pembayaran]]="Macet",Raw_Data[[#This Row],[status_pembayaran]]="Kurang Lancar"),"Non Performing Loan","Performing")</f>
        <v>Performing</v>
      </c>
      <c r="Y2703" t="s">
        <v>47</v>
      </c>
      <c r="Z2703">
        <v>0</v>
      </c>
      <c r="AA2703">
        <v>0</v>
      </c>
      <c r="AB2703">
        <v>1</v>
      </c>
      <c r="AD2703">
        <f>IF(Raw_Data[[#This Row],[rasio]]&lt;0.2,1,IF(Raw_Data[[#This Row],[rasio]]&lt;0.3,2,IF(Raw_Data[[#This Row],[rasio]]&lt;0.4,3,4)))</f>
        <v>1</v>
      </c>
      <c r="AE2703">
        <f>IF(Raw_Data[[#This Row],[kategori_dp]]="High",1,IF(Raw_Data[[#This Row],[kategori_dp]]="Medium",2,3))</f>
        <v>1</v>
      </c>
      <c r="AF2703">
        <f>IF(Raw_Data[[#This Row],[tenor_bulan]]&lt;=24,1,IF(Raw_Data[[#This Row],[tenor_bulan]]&lt;=36,2,IF(Raw_Data[[#This Row],[tenor_bulan]]&lt;=48,3,4)))</f>
        <v>3</v>
      </c>
      <c r="AG2703">
        <f>IF(Raw_Data[[#This Row],[jumlah_kali_telat]]=0,0,IF(Raw_Data[[#This Row],[jumlah_kali_telat]]&lt;=2,2,4))</f>
        <v>0</v>
      </c>
      <c r="AH2703">
        <f>Raw_Data[[#This Row],[Skor_Rasio]]+Raw_Data[[#This Row],[Skor_DP]]+Raw_Data[[#This Row],[Skor_Tenor]]+Raw_Data[[#This Row],[Skor_Telat]]</f>
        <v>5</v>
      </c>
      <c r="AI2703" t="str">
        <f>IF(Raw_Data[[#This Row],[Risk_Score]]&lt;=6,"Low Risk",IF(Raw_Data[[#This Row],[Risk_Score]]&lt;=8,"Medium Risk","High Risk"))</f>
        <v>Low Risk</v>
      </c>
      <c r="AJ2703">
        <f ca="1">IFERROR(DATEDIF(Raw_Data[[#This Row],[tanggal_pengajuan]],TODAY(),"m"),"N/A")</f>
        <v>9</v>
      </c>
      <c r="AK2703" t="str">
        <f ca="1">IF(ISNUMBER(Raw_Data[[#This Row],[MOB]]),IF(Raw_Data[[#This Row],[MOB]]&lt;6,"0-5 bulan",IF(Raw_Data[[#This Row],[MOB]]&lt;12,"6-11 bulan",IF(Raw_Data[[#This Row],[MOB]]&lt;24,"12-23 bulan","24+ bulan"))),"N/A")</f>
        <v>6-11 bulan</v>
      </c>
    </row>
    <row r="2704" spans="1:37" ht="14.25" customHeight="1" x14ac:dyDescent="0.45">
      <c r="A2704" t="s">
        <v>6083</v>
      </c>
      <c r="B2704" s="64">
        <v>46028</v>
      </c>
      <c r="C2704" s="1" t="str">
        <f t="shared" si="42"/>
        <v>January</v>
      </c>
      <c r="D2704" t="s">
        <v>3908</v>
      </c>
      <c r="E2704" t="s">
        <v>6084</v>
      </c>
      <c r="F2704">
        <v>51</v>
      </c>
      <c r="G2704" t="s">
        <v>40</v>
      </c>
      <c r="H2704" t="s">
        <v>176</v>
      </c>
      <c r="I2704" s="2">
        <v>4861000</v>
      </c>
      <c r="J2704" s="3">
        <f>Raw_Data[[#This Row],[cicilan_per_bulan]]/Raw_Data[[#This Row],[penghasilan_bulanan]]</f>
        <v>0.16352602345196462</v>
      </c>
      <c r="K2704" t="s">
        <v>102</v>
      </c>
      <c r="L2704" t="s">
        <v>103</v>
      </c>
      <c r="M2704" t="s">
        <v>55</v>
      </c>
      <c r="N2704" t="s">
        <v>231</v>
      </c>
      <c r="O2704" t="s">
        <v>232</v>
      </c>
      <c r="P2704" s="2">
        <v>39500000</v>
      </c>
      <c r="Q2704" s="2">
        <v>11850000</v>
      </c>
      <c r="R2704" t="str">
        <f>IF(Raw_Data[[#This Row],[persen_dp]]&lt;15%,"Low",IF(Raw_Data[[#This Row],[persen_dp]]&gt;25%,"High","Medium"))</f>
        <v>High</v>
      </c>
      <c r="S2704" s="3">
        <v>0.3</v>
      </c>
      <c r="T2704">
        <v>60</v>
      </c>
      <c r="U2704">
        <v>0.14499999999999999</v>
      </c>
      <c r="V2704" s="2">
        <v>794900</v>
      </c>
      <c r="W2704" s="2">
        <v>47696000</v>
      </c>
      <c r="X2704" t="str">
        <f>IF(OR(Raw_Data[[#This Row],[status_pembayaran]]="Macet",Raw_Data[[#This Row],[status_pembayaran]]="Kurang Lancar"),"Non Performing Loan","Performing")</f>
        <v>Performing</v>
      </c>
      <c r="Y2704" t="s">
        <v>47</v>
      </c>
      <c r="Z2704">
        <v>0</v>
      </c>
      <c r="AA2704">
        <v>0</v>
      </c>
      <c r="AB2704">
        <v>1</v>
      </c>
      <c r="AC2704" t="s">
        <v>104</v>
      </c>
      <c r="AD2704">
        <f>IF(Raw_Data[[#This Row],[rasio]]&lt;0.2,1,IF(Raw_Data[[#This Row],[rasio]]&lt;0.3,2,IF(Raw_Data[[#This Row],[rasio]]&lt;0.4,3,4)))</f>
        <v>1</v>
      </c>
      <c r="AE2704">
        <f>IF(Raw_Data[[#This Row],[kategori_dp]]="High",1,IF(Raw_Data[[#This Row],[kategori_dp]]="Medium",2,3))</f>
        <v>1</v>
      </c>
      <c r="AF2704">
        <f>IF(Raw_Data[[#This Row],[tenor_bulan]]&lt;=24,1,IF(Raw_Data[[#This Row],[tenor_bulan]]&lt;=36,2,IF(Raw_Data[[#This Row],[tenor_bulan]]&lt;=48,3,4)))</f>
        <v>4</v>
      </c>
      <c r="AG2704">
        <f>IF(Raw_Data[[#This Row],[jumlah_kali_telat]]=0,0,IF(Raw_Data[[#This Row],[jumlah_kali_telat]]&lt;=2,2,4))</f>
        <v>0</v>
      </c>
      <c r="AH2704">
        <f>Raw_Data[[#This Row],[Skor_Rasio]]+Raw_Data[[#This Row],[Skor_DP]]+Raw_Data[[#This Row],[Skor_Tenor]]+Raw_Data[[#This Row],[Skor_Telat]]</f>
        <v>6</v>
      </c>
      <c r="AI2704" t="str">
        <f>IF(Raw_Data[[#This Row],[Risk_Score]]&lt;=6,"Low Risk",IF(Raw_Data[[#This Row],[Risk_Score]]&lt;=8,"Medium Risk","High Risk"))</f>
        <v>Low Risk</v>
      </c>
      <c r="AJ2704">
        <f ca="1">IFERROR(DATEDIF(Raw_Data[[#This Row],[tanggal_pengajuan]],TODAY(),"m"),"N/A")</f>
        <v>9</v>
      </c>
      <c r="AK2704" t="str">
        <f ca="1">IF(ISNUMBER(Raw_Data[[#This Row],[MOB]]),IF(Raw_Data[[#This Row],[MOB]]&lt;6,"0-5 bulan",IF(Raw_Data[[#This Row],[MOB]]&lt;12,"6-11 bulan",IF(Raw_Data[[#This Row],[MOB]]&lt;24,"12-23 bulan","24+ bulan"))),"N/A")</f>
        <v>6-11 bulan</v>
      </c>
    </row>
    <row r="2705" spans="1:37" ht="14.25" customHeight="1" x14ac:dyDescent="0.45">
      <c r="A2705" t="s">
        <v>6085</v>
      </c>
      <c r="B2705" s="64">
        <v>46169</v>
      </c>
      <c r="C2705" s="1" t="str">
        <f t="shared" si="42"/>
        <v>May</v>
      </c>
      <c r="D2705" t="s">
        <v>1479</v>
      </c>
      <c r="E2705" t="s">
        <v>6086</v>
      </c>
      <c r="F2705">
        <v>55</v>
      </c>
      <c r="G2705" t="s">
        <v>51</v>
      </c>
      <c r="H2705" t="s">
        <v>101</v>
      </c>
      <c r="I2705" s="2">
        <v>4984000</v>
      </c>
      <c r="J2705" s="3">
        <f>Raw_Data[[#This Row],[cicilan_per_bulan]]/Raw_Data[[#This Row],[penghasilan_bulanan]]</f>
        <v>0.29012841091492775</v>
      </c>
      <c r="K2705" t="s">
        <v>205</v>
      </c>
      <c r="L2705" t="s">
        <v>110</v>
      </c>
      <c r="M2705" t="s">
        <v>44</v>
      </c>
      <c r="N2705" t="s">
        <v>163</v>
      </c>
      <c r="O2705" t="s">
        <v>46</v>
      </c>
      <c r="P2705" s="2">
        <v>30540000</v>
      </c>
      <c r="Q2705" s="2">
        <v>9162000</v>
      </c>
      <c r="R2705" t="str">
        <f>IF(Raw_Data[[#This Row],[persen_dp]]&lt;15%,"Low",IF(Raw_Data[[#This Row],[persen_dp]]&gt;25%,"High","Medium"))</f>
        <v>High</v>
      </c>
      <c r="S2705" s="3">
        <v>0.3</v>
      </c>
      <c r="T2705">
        <v>18</v>
      </c>
      <c r="U2705">
        <v>0.14499999999999999</v>
      </c>
      <c r="V2705" s="2">
        <v>1446000</v>
      </c>
      <c r="W2705" s="2">
        <v>26028000</v>
      </c>
      <c r="X2705" t="str">
        <f>IF(OR(Raw_Data[[#This Row],[status_pembayaran]]="Macet",Raw_Data[[#This Row],[status_pembayaran]]="Kurang Lancar"),"Non Performing Loan","Performing")</f>
        <v>Performing</v>
      </c>
      <c r="Y2705" t="s">
        <v>47</v>
      </c>
      <c r="Z2705">
        <v>0</v>
      </c>
      <c r="AA2705">
        <v>0</v>
      </c>
      <c r="AB2705">
        <v>1</v>
      </c>
      <c r="AC2705" t="s">
        <v>66</v>
      </c>
      <c r="AD2705">
        <f>IF(Raw_Data[[#This Row],[rasio]]&lt;0.2,1,IF(Raw_Data[[#This Row],[rasio]]&lt;0.3,2,IF(Raw_Data[[#This Row],[rasio]]&lt;0.4,3,4)))</f>
        <v>2</v>
      </c>
      <c r="AE2705">
        <f>IF(Raw_Data[[#This Row],[kategori_dp]]="High",1,IF(Raw_Data[[#This Row],[kategori_dp]]="Medium",2,3))</f>
        <v>1</v>
      </c>
      <c r="AF2705">
        <f>IF(Raw_Data[[#This Row],[tenor_bulan]]&lt;=24,1,IF(Raw_Data[[#This Row],[tenor_bulan]]&lt;=36,2,IF(Raw_Data[[#This Row],[tenor_bulan]]&lt;=48,3,4)))</f>
        <v>1</v>
      </c>
      <c r="AG2705">
        <f>IF(Raw_Data[[#This Row],[jumlah_kali_telat]]=0,0,IF(Raw_Data[[#This Row],[jumlah_kali_telat]]&lt;=2,2,4))</f>
        <v>0</v>
      </c>
      <c r="AH2705">
        <f>Raw_Data[[#This Row],[Skor_Rasio]]+Raw_Data[[#This Row],[Skor_DP]]+Raw_Data[[#This Row],[Skor_Tenor]]+Raw_Data[[#This Row],[Skor_Telat]]</f>
        <v>4</v>
      </c>
      <c r="AI2705" t="str">
        <f>IF(Raw_Data[[#This Row],[Risk_Score]]&lt;=6,"Low Risk",IF(Raw_Data[[#This Row],[Risk_Score]]&lt;=8,"Medium Risk","High Risk"))</f>
        <v>Low Risk</v>
      </c>
      <c r="AJ2705">
        <f ca="1">IFERROR(DATEDIF(Raw_Data[[#This Row],[tanggal_pengajuan]],TODAY(),"m"),"N/A")</f>
        <v>4</v>
      </c>
      <c r="AK2705" t="str">
        <f ca="1">IF(ISNUMBER(Raw_Data[[#This Row],[MOB]]),IF(Raw_Data[[#This Row],[MOB]]&lt;6,"0-5 bulan",IF(Raw_Data[[#This Row],[MOB]]&lt;12,"6-11 bulan",IF(Raw_Data[[#This Row],[MOB]]&lt;24,"12-23 bulan","24+ bulan"))),"N/A")</f>
        <v>0-5 bulan</v>
      </c>
    </row>
    <row r="2706" spans="1:37" ht="14.25" customHeight="1" x14ac:dyDescent="0.45">
      <c r="A2706" t="s">
        <v>6087</v>
      </c>
      <c r="B2706" s="64">
        <v>46136</v>
      </c>
      <c r="C2706" s="1" t="str">
        <f t="shared" si="42"/>
        <v>April</v>
      </c>
      <c r="D2706" t="s">
        <v>1590</v>
      </c>
      <c r="E2706" t="s">
        <v>6088</v>
      </c>
      <c r="F2706">
        <v>39</v>
      </c>
      <c r="G2706" t="s">
        <v>51</v>
      </c>
      <c r="H2706" t="s">
        <v>152</v>
      </c>
      <c r="I2706" s="2">
        <v>3835000</v>
      </c>
      <c r="J2706" s="3">
        <f>Raw_Data[[#This Row],[cicilan_per_bulan]]/Raw_Data[[#This Row],[penghasilan_bulanan]]</f>
        <v>0.32638852672750979</v>
      </c>
      <c r="K2706" t="s">
        <v>63</v>
      </c>
      <c r="L2706" t="s">
        <v>64</v>
      </c>
      <c r="M2706" t="s">
        <v>55</v>
      </c>
      <c r="N2706" t="s">
        <v>141</v>
      </c>
      <c r="O2706" t="s">
        <v>46</v>
      </c>
      <c r="P2706" s="2">
        <v>23133000</v>
      </c>
      <c r="Q2706" s="2">
        <v>4627000</v>
      </c>
      <c r="R2706" t="str">
        <f>IF(Raw_Data[[#This Row],[persen_dp]]&lt;15%,"Low",IF(Raw_Data[[#This Row],[persen_dp]]&gt;25%,"High","Medium"))</f>
        <v>Medium</v>
      </c>
      <c r="S2706" s="3">
        <v>0.2</v>
      </c>
      <c r="T2706">
        <v>18</v>
      </c>
      <c r="U2706">
        <v>0.14499999999999999</v>
      </c>
      <c r="V2706" s="2">
        <v>1251700</v>
      </c>
      <c r="W2706" s="2">
        <v>22531000</v>
      </c>
      <c r="X2706" t="str">
        <f>IF(OR(Raw_Data[[#This Row],[status_pembayaran]]="Macet",Raw_Data[[#This Row],[status_pembayaran]]="Kurang Lancar"),"Non Performing Loan","Performing")</f>
        <v>Performing</v>
      </c>
      <c r="Y2706" t="s">
        <v>47</v>
      </c>
      <c r="Z2706">
        <v>0</v>
      </c>
      <c r="AA2706">
        <v>0</v>
      </c>
      <c r="AB2706">
        <v>1</v>
      </c>
      <c r="AD2706">
        <f>IF(Raw_Data[[#This Row],[rasio]]&lt;0.2,1,IF(Raw_Data[[#This Row],[rasio]]&lt;0.3,2,IF(Raw_Data[[#This Row],[rasio]]&lt;0.4,3,4)))</f>
        <v>3</v>
      </c>
      <c r="AE2706">
        <f>IF(Raw_Data[[#This Row],[kategori_dp]]="High",1,IF(Raw_Data[[#This Row],[kategori_dp]]="Medium",2,3))</f>
        <v>2</v>
      </c>
      <c r="AF2706">
        <f>IF(Raw_Data[[#This Row],[tenor_bulan]]&lt;=24,1,IF(Raw_Data[[#This Row],[tenor_bulan]]&lt;=36,2,IF(Raw_Data[[#This Row],[tenor_bulan]]&lt;=48,3,4)))</f>
        <v>1</v>
      </c>
      <c r="AG2706">
        <f>IF(Raw_Data[[#This Row],[jumlah_kali_telat]]=0,0,IF(Raw_Data[[#This Row],[jumlah_kali_telat]]&lt;=2,2,4))</f>
        <v>0</v>
      </c>
      <c r="AH2706">
        <f>Raw_Data[[#This Row],[Skor_Rasio]]+Raw_Data[[#This Row],[Skor_DP]]+Raw_Data[[#This Row],[Skor_Tenor]]+Raw_Data[[#This Row],[Skor_Telat]]</f>
        <v>6</v>
      </c>
      <c r="AI2706" t="str">
        <f>IF(Raw_Data[[#This Row],[Risk_Score]]&lt;=6,"Low Risk",IF(Raw_Data[[#This Row],[Risk_Score]]&lt;=8,"Medium Risk","High Risk"))</f>
        <v>Low Risk</v>
      </c>
      <c r="AJ2706">
        <f ca="1">IFERROR(DATEDIF(Raw_Data[[#This Row],[tanggal_pengajuan]],TODAY(),"m"),"N/A")</f>
        <v>5</v>
      </c>
      <c r="AK2706" t="str">
        <f ca="1">IF(ISNUMBER(Raw_Data[[#This Row],[MOB]]),IF(Raw_Data[[#This Row],[MOB]]&lt;6,"0-5 bulan",IF(Raw_Data[[#This Row],[MOB]]&lt;12,"6-11 bulan",IF(Raw_Data[[#This Row],[MOB]]&lt;24,"12-23 bulan","24+ bulan"))),"N/A")</f>
        <v>0-5 bulan</v>
      </c>
    </row>
    <row r="2707" spans="1:37" ht="14.25" customHeight="1" x14ac:dyDescent="0.45">
      <c r="A2707" t="s">
        <v>6089</v>
      </c>
      <c r="B2707" s="64">
        <v>46147</v>
      </c>
      <c r="C2707" s="1" t="str">
        <f t="shared" si="42"/>
        <v>May</v>
      </c>
      <c r="D2707" t="s">
        <v>1454</v>
      </c>
      <c r="E2707" t="s">
        <v>6090</v>
      </c>
      <c r="F2707">
        <v>45</v>
      </c>
      <c r="G2707" t="s">
        <v>51</v>
      </c>
      <c r="H2707" t="s">
        <v>41</v>
      </c>
      <c r="I2707" s="2">
        <v>6099000</v>
      </c>
      <c r="J2707" s="3">
        <f>Raw_Data[[#This Row],[cicilan_per_bulan]]/Raw_Data[[#This Row],[penghasilan_bulanan]]</f>
        <v>0.36807673389080175</v>
      </c>
      <c r="K2707" t="s">
        <v>63</v>
      </c>
      <c r="L2707" t="s">
        <v>64</v>
      </c>
      <c r="M2707" t="s">
        <v>290</v>
      </c>
      <c r="N2707" t="s">
        <v>291</v>
      </c>
      <c r="O2707" t="s">
        <v>292</v>
      </c>
      <c r="P2707" s="2">
        <v>36877000</v>
      </c>
      <c r="Q2707" s="2">
        <v>3688000</v>
      </c>
      <c r="R2707" t="str">
        <f>IF(Raw_Data[[#This Row],[persen_dp]]&lt;15%,"Low",IF(Raw_Data[[#This Row],[persen_dp]]&gt;25%,"High","Medium"))</f>
        <v>Low</v>
      </c>
      <c r="S2707" s="3">
        <v>0.1</v>
      </c>
      <c r="T2707">
        <v>18</v>
      </c>
      <c r="U2707">
        <v>0.14499999999999999</v>
      </c>
      <c r="V2707" s="2">
        <v>2244900</v>
      </c>
      <c r="W2707" s="2">
        <v>40407000</v>
      </c>
      <c r="X2707" t="str">
        <f>IF(OR(Raw_Data[[#This Row],[status_pembayaran]]="Macet",Raw_Data[[#This Row],[status_pembayaran]]="Kurang Lancar"),"Non Performing Loan","Performing")</f>
        <v>Performing</v>
      </c>
      <c r="Y2707" t="s">
        <v>47</v>
      </c>
      <c r="Z2707">
        <v>0</v>
      </c>
      <c r="AA2707">
        <v>0</v>
      </c>
      <c r="AB2707">
        <v>1</v>
      </c>
      <c r="AD2707">
        <f>IF(Raw_Data[[#This Row],[rasio]]&lt;0.2,1,IF(Raw_Data[[#This Row],[rasio]]&lt;0.3,2,IF(Raw_Data[[#This Row],[rasio]]&lt;0.4,3,4)))</f>
        <v>3</v>
      </c>
      <c r="AE2707">
        <f>IF(Raw_Data[[#This Row],[kategori_dp]]="High",1,IF(Raw_Data[[#This Row],[kategori_dp]]="Medium",2,3))</f>
        <v>3</v>
      </c>
      <c r="AF2707">
        <f>IF(Raw_Data[[#This Row],[tenor_bulan]]&lt;=24,1,IF(Raw_Data[[#This Row],[tenor_bulan]]&lt;=36,2,IF(Raw_Data[[#This Row],[tenor_bulan]]&lt;=48,3,4)))</f>
        <v>1</v>
      </c>
      <c r="AG2707">
        <f>IF(Raw_Data[[#This Row],[jumlah_kali_telat]]=0,0,IF(Raw_Data[[#This Row],[jumlah_kali_telat]]&lt;=2,2,4))</f>
        <v>0</v>
      </c>
      <c r="AH2707">
        <f>Raw_Data[[#This Row],[Skor_Rasio]]+Raw_Data[[#This Row],[Skor_DP]]+Raw_Data[[#This Row],[Skor_Tenor]]+Raw_Data[[#This Row],[Skor_Telat]]</f>
        <v>7</v>
      </c>
      <c r="AI2707" t="str">
        <f>IF(Raw_Data[[#This Row],[Risk_Score]]&lt;=6,"Low Risk",IF(Raw_Data[[#This Row],[Risk_Score]]&lt;=8,"Medium Risk","High Risk"))</f>
        <v>Medium Risk</v>
      </c>
      <c r="AJ2707">
        <f ca="1">IFERROR(DATEDIF(Raw_Data[[#This Row],[tanggal_pengajuan]],TODAY(),"m"),"N/A")</f>
        <v>5</v>
      </c>
      <c r="AK2707" t="str">
        <f ca="1">IF(ISNUMBER(Raw_Data[[#This Row],[MOB]]),IF(Raw_Data[[#This Row],[MOB]]&lt;6,"0-5 bulan",IF(Raw_Data[[#This Row],[MOB]]&lt;12,"6-11 bulan",IF(Raw_Data[[#This Row],[MOB]]&lt;24,"12-23 bulan","24+ bulan"))),"N/A")</f>
        <v>0-5 bulan</v>
      </c>
    </row>
    <row r="2708" spans="1:37" ht="14.25" customHeight="1" x14ac:dyDescent="0.45">
      <c r="A2708" t="s">
        <v>6091</v>
      </c>
      <c r="B2708" s="64">
        <v>46047</v>
      </c>
      <c r="C2708" s="1" t="str">
        <f t="shared" si="42"/>
        <v>January</v>
      </c>
      <c r="D2708" t="s">
        <v>2050</v>
      </c>
      <c r="E2708" t="s">
        <v>6092</v>
      </c>
      <c r="F2708">
        <v>31</v>
      </c>
      <c r="G2708" t="s">
        <v>40</v>
      </c>
      <c r="H2708" t="s">
        <v>62</v>
      </c>
      <c r="I2708" s="2">
        <v>2586000</v>
      </c>
      <c r="J2708" s="3">
        <f>Raw_Data[[#This Row],[cicilan_per_bulan]]/Raw_Data[[#This Row],[penghasilan_bulanan]]</f>
        <v>0.23302397525135343</v>
      </c>
      <c r="K2708" t="s">
        <v>81</v>
      </c>
      <c r="L2708" t="s">
        <v>82</v>
      </c>
      <c r="M2708" t="s">
        <v>44</v>
      </c>
      <c r="N2708" t="s">
        <v>129</v>
      </c>
      <c r="O2708" t="s">
        <v>130</v>
      </c>
      <c r="P2708" s="2">
        <v>23259000</v>
      </c>
      <c r="Q2708" s="2">
        <v>8141000</v>
      </c>
      <c r="R2708" t="str">
        <f>IF(Raw_Data[[#This Row],[persen_dp]]&lt;15%,"Low",IF(Raw_Data[[#This Row],[persen_dp]]&gt;25%,"High","Medium"))</f>
        <v>High</v>
      </c>
      <c r="S2708" s="3">
        <v>0.35</v>
      </c>
      <c r="T2708">
        <v>36</v>
      </c>
      <c r="U2708">
        <v>0.14499999999999999</v>
      </c>
      <c r="V2708" s="2">
        <v>602600</v>
      </c>
      <c r="W2708" s="2">
        <v>21694000</v>
      </c>
      <c r="X2708" t="str">
        <f>IF(OR(Raw_Data[[#This Row],[status_pembayaran]]="Macet",Raw_Data[[#This Row],[status_pembayaran]]="Kurang Lancar"),"Non Performing Loan","Performing")</f>
        <v>Performing</v>
      </c>
      <c r="Y2708" t="s">
        <v>47</v>
      </c>
      <c r="Z2708">
        <v>0</v>
      </c>
      <c r="AA2708">
        <v>0</v>
      </c>
      <c r="AB2708">
        <v>1</v>
      </c>
      <c r="AC2708" t="s">
        <v>58</v>
      </c>
      <c r="AD2708">
        <f>IF(Raw_Data[[#This Row],[rasio]]&lt;0.2,1,IF(Raw_Data[[#This Row],[rasio]]&lt;0.3,2,IF(Raw_Data[[#This Row],[rasio]]&lt;0.4,3,4)))</f>
        <v>2</v>
      </c>
      <c r="AE2708">
        <f>IF(Raw_Data[[#This Row],[kategori_dp]]="High",1,IF(Raw_Data[[#This Row],[kategori_dp]]="Medium",2,3))</f>
        <v>1</v>
      </c>
      <c r="AF2708">
        <f>IF(Raw_Data[[#This Row],[tenor_bulan]]&lt;=24,1,IF(Raw_Data[[#This Row],[tenor_bulan]]&lt;=36,2,IF(Raw_Data[[#This Row],[tenor_bulan]]&lt;=48,3,4)))</f>
        <v>2</v>
      </c>
      <c r="AG2708">
        <f>IF(Raw_Data[[#This Row],[jumlah_kali_telat]]=0,0,IF(Raw_Data[[#This Row],[jumlah_kali_telat]]&lt;=2,2,4))</f>
        <v>0</v>
      </c>
      <c r="AH2708">
        <f>Raw_Data[[#This Row],[Skor_Rasio]]+Raw_Data[[#This Row],[Skor_DP]]+Raw_Data[[#This Row],[Skor_Tenor]]+Raw_Data[[#This Row],[Skor_Telat]]</f>
        <v>5</v>
      </c>
      <c r="AI2708" t="str">
        <f>IF(Raw_Data[[#This Row],[Risk_Score]]&lt;=6,"Low Risk",IF(Raw_Data[[#This Row],[Risk_Score]]&lt;=8,"Medium Risk","High Risk"))</f>
        <v>Low Risk</v>
      </c>
      <c r="AJ2708">
        <f ca="1">IFERROR(DATEDIF(Raw_Data[[#This Row],[tanggal_pengajuan]],TODAY(),"m"),"N/A")</f>
        <v>8</v>
      </c>
      <c r="AK2708" t="str">
        <f ca="1">IF(ISNUMBER(Raw_Data[[#This Row],[MOB]]),IF(Raw_Data[[#This Row],[MOB]]&lt;6,"0-5 bulan",IF(Raw_Data[[#This Row],[MOB]]&lt;12,"6-11 bulan",IF(Raw_Data[[#This Row],[MOB]]&lt;24,"12-23 bulan","24+ bulan"))),"N/A")</f>
        <v>6-11 bulan</v>
      </c>
    </row>
    <row r="2709" spans="1:37" ht="14.25" customHeight="1" x14ac:dyDescent="0.45">
      <c r="A2709" t="s">
        <v>6093</v>
      </c>
      <c r="B2709" s="64">
        <v>46031</v>
      </c>
      <c r="C2709" s="1" t="str">
        <f t="shared" si="42"/>
        <v>January</v>
      </c>
      <c r="D2709" t="s">
        <v>1568</v>
      </c>
      <c r="E2709" t="s">
        <v>6094</v>
      </c>
      <c r="F2709">
        <v>52</v>
      </c>
      <c r="G2709" t="s">
        <v>51</v>
      </c>
      <c r="H2709" t="s">
        <v>52</v>
      </c>
      <c r="I2709" s="2">
        <v>13121000</v>
      </c>
      <c r="J2709" s="3">
        <f>Raw_Data[[#This Row],[cicilan_per_bulan]]/Raw_Data[[#This Row],[penghasilan_bulanan]]</f>
        <v>0.23643015014099536</v>
      </c>
      <c r="K2709" t="s">
        <v>177</v>
      </c>
      <c r="L2709" t="s">
        <v>154</v>
      </c>
      <c r="M2709" t="s">
        <v>55</v>
      </c>
      <c r="N2709" t="s">
        <v>231</v>
      </c>
      <c r="O2709" t="s">
        <v>232</v>
      </c>
      <c r="P2709" s="2">
        <v>38250000</v>
      </c>
      <c r="Q2709" s="2">
        <v>5738000</v>
      </c>
      <c r="R2709" t="str">
        <f>IF(Raw_Data[[#This Row],[persen_dp]]&lt;15%,"Low",IF(Raw_Data[[#This Row],[persen_dp]]&gt;25%,"High","Medium"))</f>
        <v>Medium</v>
      </c>
      <c r="S2709" s="3">
        <v>0.15</v>
      </c>
      <c r="T2709">
        <v>12</v>
      </c>
      <c r="U2709">
        <v>0.14499999999999999</v>
      </c>
      <c r="V2709" s="2">
        <v>3102200</v>
      </c>
      <c r="W2709" s="2">
        <v>37227000</v>
      </c>
      <c r="X2709" t="str">
        <f>IF(OR(Raw_Data[[#This Row],[status_pembayaran]]="Macet",Raw_Data[[#This Row],[status_pembayaran]]="Kurang Lancar"),"Non Performing Loan","Performing")</f>
        <v>Performing</v>
      </c>
      <c r="Y2709" t="s">
        <v>47</v>
      </c>
      <c r="Z2709">
        <v>0</v>
      </c>
      <c r="AA2709">
        <v>0</v>
      </c>
      <c r="AB2709">
        <v>1</v>
      </c>
      <c r="AD2709">
        <f>IF(Raw_Data[[#This Row],[rasio]]&lt;0.2,1,IF(Raw_Data[[#This Row],[rasio]]&lt;0.3,2,IF(Raw_Data[[#This Row],[rasio]]&lt;0.4,3,4)))</f>
        <v>2</v>
      </c>
      <c r="AE2709">
        <f>IF(Raw_Data[[#This Row],[kategori_dp]]="High",1,IF(Raw_Data[[#This Row],[kategori_dp]]="Medium",2,3))</f>
        <v>2</v>
      </c>
      <c r="AF2709">
        <f>IF(Raw_Data[[#This Row],[tenor_bulan]]&lt;=24,1,IF(Raw_Data[[#This Row],[tenor_bulan]]&lt;=36,2,IF(Raw_Data[[#This Row],[tenor_bulan]]&lt;=48,3,4)))</f>
        <v>1</v>
      </c>
      <c r="AG2709">
        <f>IF(Raw_Data[[#This Row],[jumlah_kali_telat]]=0,0,IF(Raw_Data[[#This Row],[jumlah_kali_telat]]&lt;=2,2,4))</f>
        <v>0</v>
      </c>
      <c r="AH2709">
        <f>Raw_Data[[#This Row],[Skor_Rasio]]+Raw_Data[[#This Row],[Skor_DP]]+Raw_Data[[#This Row],[Skor_Tenor]]+Raw_Data[[#This Row],[Skor_Telat]]</f>
        <v>5</v>
      </c>
      <c r="AI2709" t="str">
        <f>IF(Raw_Data[[#This Row],[Risk_Score]]&lt;=6,"Low Risk",IF(Raw_Data[[#This Row],[Risk_Score]]&lt;=8,"Medium Risk","High Risk"))</f>
        <v>Low Risk</v>
      </c>
      <c r="AJ2709">
        <f ca="1">IFERROR(DATEDIF(Raw_Data[[#This Row],[tanggal_pengajuan]],TODAY(),"m"),"N/A")</f>
        <v>9</v>
      </c>
      <c r="AK2709" t="str">
        <f ca="1">IF(ISNUMBER(Raw_Data[[#This Row],[MOB]]),IF(Raw_Data[[#This Row],[MOB]]&lt;6,"0-5 bulan",IF(Raw_Data[[#This Row],[MOB]]&lt;12,"6-11 bulan",IF(Raw_Data[[#This Row],[MOB]]&lt;24,"12-23 bulan","24+ bulan"))),"N/A")</f>
        <v>6-11 bulan</v>
      </c>
    </row>
    <row r="2710" spans="1:37" ht="14.25" customHeight="1" x14ac:dyDescent="0.45">
      <c r="A2710" t="s">
        <v>6095</v>
      </c>
      <c r="B2710" s="64">
        <v>46179</v>
      </c>
      <c r="C2710" s="1" t="str">
        <f t="shared" si="42"/>
        <v>June</v>
      </c>
      <c r="D2710" t="s">
        <v>6096</v>
      </c>
      <c r="E2710" t="s">
        <v>6097</v>
      </c>
      <c r="F2710">
        <v>35</v>
      </c>
      <c r="G2710" t="s">
        <v>40</v>
      </c>
      <c r="H2710" t="s">
        <v>96</v>
      </c>
      <c r="I2710" s="2">
        <v>5410000</v>
      </c>
      <c r="J2710" s="3">
        <f>Raw_Data[[#This Row],[cicilan_per_bulan]]/Raw_Data[[#This Row],[penghasilan_bulanan]]</f>
        <v>0.36580406654343806</v>
      </c>
      <c r="K2710" t="s">
        <v>205</v>
      </c>
      <c r="L2710" t="s">
        <v>110</v>
      </c>
      <c r="M2710" t="s">
        <v>55</v>
      </c>
      <c r="N2710" t="s">
        <v>121</v>
      </c>
      <c r="O2710" t="s">
        <v>122</v>
      </c>
      <c r="P2710" s="2">
        <v>36572000</v>
      </c>
      <c r="Q2710" s="2">
        <v>7314000</v>
      </c>
      <c r="R2710" t="str">
        <f>IF(Raw_Data[[#This Row],[persen_dp]]&lt;15%,"Low",IF(Raw_Data[[#This Row],[persen_dp]]&gt;25%,"High","Medium"))</f>
        <v>Medium</v>
      </c>
      <c r="S2710" s="3">
        <v>0.2</v>
      </c>
      <c r="T2710">
        <v>18</v>
      </c>
      <c r="U2710">
        <v>0.14499999999999999</v>
      </c>
      <c r="V2710" s="2">
        <v>1979000</v>
      </c>
      <c r="W2710" s="2">
        <v>35621000</v>
      </c>
      <c r="X2710" t="str">
        <f>IF(OR(Raw_Data[[#This Row],[status_pembayaran]]="Macet",Raw_Data[[#This Row],[status_pembayaran]]="Kurang Lancar"),"Non Performing Loan","Performing")</f>
        <v>Performing</v>
      </c>
      <c r="Y2710" t="s">
        <v>47</v>
      </c>
      <c r="Z2710">
        <v>0</v>
      </c>
      <c r="AA2710">
        <v>0</v>
      </c>
      <c r="AB2710">
        <v>1</v>
      </c>
      <c r="AD2710">
        <f>IF(Raw_Data[[#This Row],[rasio]]&lt;0.2,1,IF(Raw_Data[[#This Row],[rasio]]&lt;0.3,2,IF(Raw_Data[[#This Row],[rasio]]&lt;0.4,3,4)))</f>
        <v>3</v>
      </c>
      <c r="AE2710">
        <f>IF(Raw_Data[[#This Row],[kategori_dp]]="High",1,IF(Raw_Data[[#This Row],[kategori_dp]]="Medium",2,3))</f>
        <v>2</v>
      </c>
      <c r="AF2710">
        <f>IF(Raw_Data[[#This Row],[tenor_bulan]]&lt;=24,1,IF(Raw_Data[[#This Row],[tenor_bulan]]&lt;=36,2,IF(Raw_Data[[#This Row],[tenor_bulan]]&lt;=48,3,4)))</f>
        <v>1</v>
      </c>
      <c r="AG2710">
        <f>IF(Raw_Data[[#This Row],[jumlah_kali_telat]]=0,0,IF(Raw_Data[[#This Row],[jumlah_kali_telat]]&lt;=2,2,4))</f>
        <v>0</v>
      </c>
      <c r="AH2710">
        <f>Raw_Data[[#This Row],[Skor_Rasio]]+Raw_Data[[#This Row],[Skor_DP]]+Raw_Data[[#This Row],[Skor_Tenor]]+Raw_Data[[#This Row],[Skor_Telat]]</f>
        <v>6</v>
      </c>
      <c r="AI2710" t="str">
        <f>IF(Raw_Data[[#This Row],[Risk_Score]]&lt;=6,"Low Risk",IF(Raw_Data[[#This Row],[Risk_Score]]&lt;=8,"Medium Risk","High Risk"))</f>
        <v>Low Risk</v>
      </c>
      <c r="AJ2710">
        <f ca="1">IFERROR(DATEDIF(Raw_Data[[#This Row],[tanggal_pengajuan]],TODAY(),"m"),"N/A")</f>
        <v>4</v>
      </c>
      <c r="AK2710" t="str">
        <f ca="1">IF(ISNUMBER(Raw_Data[[#This Row],[MOB]]),IF(Raw_Data[[#This Row],[MOB]]&lt;6,"0-5 bulan",IF(Raw_Data[[#This Row],[MOB]]&lt;12,"6-11 bulan",IF(Raw_Data[[#This Row],[MOB]]&lt;24,"12-23 bulan","24+ bulan"))),"N/A")</f>
        <v>0-5 bulan</v>
      </c>
    </row>
    <row r="2711" spans="1:37" ht="14.25" customHeight="1" x14ac:dyDescent="0.45">
      <c r="A2711" t="s">
        <v>6098</v>
      </c>
      <c r="B2711" s="64">
        <v>46091</v>
      </c>
      <c r="C2711" s="1" t="str">
        <f t="shared" si="42"/>
        <v>March</v>
      </c>
      <c r="D2711" t="s">
        <v>418</v>
      </c>
      <c r="E2711" t="s">
        <v>6099</v>
      </c>
      <c r="F2711">
        <v>35</v>
      </c>
      <c r="G2711" t="s">
        <v>51</v>
      </c>
      <c r="H2711" t="s">
        <v>176</v>
      </c>
      <c r="I2711" s="2">
        <v>4567000</v>
      </c>
      <c r="J2711" s="3">
        <f>Raw_Data[[#This Row],[cicilan_per_bulan]]/Raw_Data[[#This Row],[penghasilan_bulanan]]</f>
        <v>0.23034814977008977</v>
      </c>
      <c r="K2711" t="s">
        <v>177</v>
      </c>
      <c r="L2711" t="s">
        <v>154</v>
      </c>
      <c r="M2711" t="s">
        <v>55</v>
      </c>
      <c r="N2711" t="s">
        <v>221</v>
      </c>
      <c r="O2711" t="s">
        <v>159</v>
      </c>
      <c r="P2711" s="2">
        <v>42611000</v>
      </c>
      <c r="Q2711" s="2">
        <v>10653000</v>
      </c>
      <c r="R2711" t="str">
        <f>IF(Raw_Data[[#This Row],[persen_dp]]&lt;15%,"Low",IF(Raw_Data[[#This Row],[persen_dp]]&gt;25%,"High","Medium"))</f>
        <v>Medium</v>
      </c>
      <c r="S2711" s="3">
        <v>0.25</v>
      </c>
      <c r="T2711">
        <v>48</v>
      </c>
      <c r="U2711">
        <v>0.14499999999999999</v>
      </c>
      <c r="V2711" s="2">
        <v>1052000</v>
      </c>
      <c r="W2711" s="2">
        <v>50494000</v>
      </c>
      <c r="X2711" t="str">
        <f>IF(OR(Raw_Data[[#This Row],[status_pembayaran]]="Macet",Raw_Data[[#This Row],[status_pembayaran]]="Kurang Lancar"),"Non Performing Loan","Performing")</f>
        <v>Performing</v>
      </c>
      <c r="Y2711" t="s">
        <v>47</v>
      </c>
      <c r="Z2711">
        <v>0</v>
      </c>
      <c r="AA2711">
        <v>0</v>
      </c>
      <c r="AB2711">
        <v>1</v>
      </c>
      <c r="AD2711">
        <f>IF(Raw_Data[[#This Row],[rasio]]&lt;0.2,1,IF(Raw_Data[[#This Row],[rasio]]&lt;0.3,2,IF(Raw_Data[[#This Row],[rasio]]&lt;0.4,3,4)))</f>
        <v>2</v>
      </c>
      <c r="AE2711">
        <f>IF(Raw_Data[[#This Row],[kategori_dp]]="High",1,IF(Raw_Data[[#This Row],[kategori_dp]]="Medium",2,3))</f>
        <v>2</v>
      </c>
      <c r="AF2711">
        <f>IF(Raw_Data[[#This Row],[tenor_bulan]]&lt;=24,1,IF(Raw_Data[[#This Row],[tenor_bulan]]&lt;=36,2,IF(Raw_Data[[#This Row],[tenor_bulan]]&lt;=48,3,4)))</f>
        <v>3</v>
      </c>
      <c r="AG2711">
        <f>IF(Raw_Data[[#This Row],[jumlah_kali_telat]]=0,0,IF(Raw_Data[[#This Row],[jumlah_kali_telat]]&lt;=2,2,4))</f>
        <v>0</v>
      </c>
      <c r="AH2711">
        <f>Raw_Data[[#This Row],[Skor_Rasio]]+Raw_Data[[#This Row],[Skor_DP]]+Raw_Data[[#This Row],[Skor_Tenor]]+Raw_Data[[#This Row],[Skor_Telat]]</f>
        <v>7</v>
      </c>
      <c r="AI2711" t="str">
        <f>IF(Raw_Data[[#This Row],[Risk_Score]]&lt;=6,"Low Risk",IF(Raw_Data[[#This Row],[Risk_Score]]&lt;=8,"Medium Risk","High Risk"))</f>
        <v>Medium Risk</v>
      </c>
      <c r="AJ2711">
        <f ca="1">IFERROR(DATEDIF(Raw_Data[[#This Row],[tanggal_pengajuan]],TODAY(),"m"),"N/A")</f>
        <v>7</v>
      </c>
      <c r="AK2711" t="str">
        <f ca="1">IF(ISNUMBER(Raw_Data[[#This Row],[MOB]]),IF(Raw_Data[[#This Row],[MOB]]&lt;6,"0-5 bulan",IF(Raw_Data[[#This Row],[MOB]]&lt;12,"6-11 bulan",IF(Raw_Data[[#This Row],[MOB]]&lt;24,"12-23 bulan","24+ bulan"))),"N/A")</f>
        <v>6-11 bulan</v>
      </c>
    </row>
    <row r="2712" spans="1:37" ht="14.25" customHeight="1" x14ac:dyDescent="0.45">
      <c r="A2712" t="s">
        <v>6100</v>
      </c>
      <c r="B2712" s="64">
        <v>46267</v>
      </c>
      <c r="C2712" s="1" t="str">
        <f t="shared" si="42"/>
        <v>September</v>
      </c>
      <c r="D2712" t="s">
        <v>1418</v>
      </c>
      <c r="E2712" t="s">
        <v>6101</v>
      </c>
      <c r="F2712">
        <v>56</v>
      </c>
      <c r="G2712" t="s">
        <v>40</v>
      </c>
      <c r="H2712" t="s">
        <v>108</v>
      </c>
      <c r="I2712" s="2">
        <v>4329000</v>
      </c>
      <c r="J2712" s="3">
        <f>Raw_Data[[#This Row],[cicilan_per_bulan]]/Raw_Data[[#This Row],[penghasilan_bulanan]]</f>
        <v>0.46798336798336798</v>
      </c>
      <c r="K2712" t="s">
        <v>91</v>
      </c>
      <c r="L2712" t="s">
        <v>92</v>
      </c>
      <c r="M2712" t="s">
        <v>44</v>
      </c>
      <c r="N2712" t="s">
        <v>184</v>
      </c>
      <c r="O2712" t="s">
        <v>122</v>
      </c>
      <c r="P2712" s="2">
        <v>35237000</v>
      </c>
      <c r="Q2712" s="2">
        <v>5286000</v>
      </c>
      <c r="R2712" t="str">
        <f>IF(Raw_Data[[#This Row],[persen_dp]]&lt;15%,"Low",IF(Raw_Data[[#This Row],[persen_dp]]&gt;25%,"High","Medium"))</f>
        <v>Medium</v>
      </c>
      <c r="S2712" s="3">
        <v>0.15</v>
      </c>
      <c r="T2712">
        <v>18</v>
      </c>
      <c r="U2712">
        <v>0.14499999999999999</v>
      </c>
      <c r="V2712" s="2">
        <v>2025900</v>
      </c>
      <c r="W2712" s="2">
        <v>36466000</v>
      </c>
      <c r="X2712" t="str">
        <f>IF(OR(Raw_Data[[#This Row],[status_pembayaran]]="Macet",Raw_Data[[#This Row],[status_pembayaran]]="Kurang Lancar"),"Non Performing Loan","Performing")</f>
        <v>Performing</v>
      </c>
      <c r="Y2712" t="s">
        <v>47</v>
      </c>
      <c r="Z2712">
        <v>0</v>
      </c>
      <c r="AA2712">
        <v>0</v>
      </c>
      <c r="AB2712">
        <v>1</v>
      </c>
      <c r="AC2712" t="s">
        <v>104</v>
      </c>
      <c r="AD2712">
        <f>IF(Raw_Data[[#This Row],[rasio]]&lt;0.2,1,IF(Raw_Data[[#This Row],[rasio]]&lt;0.3,2,IF(Raw_Data[[#This Row],[rasio]]&lt;0.4,3,4)))</f>
        <v>4</v>
      </c>
      <c r="AE2712">
        <f>IF(Raw_Data[[#This Row],[kategori_dp]]="High",1,IF(Raw_Data[[#This Row],[kategori_dp]]="Medium",2,3))</f>
        <v>2</v>
      </c>
      <c r="AF2712">
        <f>IF(Raw_Data[[#This Row],[tenor_bulan]]&lt;=24,1,IF(Raw_Data[[#This Row],[tenor_bulan]]&lt;=36,2,IF(Raw_Data[[#This Row],[tenor_bulan]]&lt;=48,3,4)))</f>
        <v>1</v>
      </c>
      <c r="AG2712">
        <f>IF(Raw_Data[[#This Row],[jumlah_kali_telat]]=0,0,IF(Raw_Data[[#This Row],[jumlah_kali_telat]]&lt;=2,2,4))</f>
        <v>0</v>
      </c>
      <c r="AH2712">
        <f>Raw_Data[[#This Row],[Skor_Rasio]]+Raw_Data[[#This Row],[Skor_DP]]+Raw_Data[[#This Row],[Skor_Tenor]]+Raw_Data[[#This Row],[Skor_Telat]]</f>
        <v>7</v>
      </c>
      <c r="AI2712" t="str">
        <f>IF(Raw_Data[[#This Row],[Risk_Score]]&lt;=6,"Low Risk",IF(Raw_Data[[#This Row],[Risk_Score]]&lt;=8,"Medium Risk","High Risk"))</f>
        <v>Medium Risk</v>
      </c>
      <c r="AJ2712">
        <f ca="1">IFERROR(DATEDIF(Raw_Data[[#This Row],[tanggal_pengajuan]],TODAY(),"m"),"N/A")</f>
        <v>1</v>
      </c>
      <c r="AK2712" t="str">
        <f ca="1">IF(ISNUMBER(Raw_Data[[#This Row],[MOB]]),IF(Raw_Data[[#This Row],[MOB]]&lt;6,"0-5 bulan",IF(Raw_Data[[#This Row],[MOB]]&lt;12,"6-11 bulan",IF(Raw_Data[[#This Row],[MOB]]&lt;24,"12-23 bulan","24+ bulan"))),"N/A")</f>
        <v>0-5 bulan</v>
      </c>
    </row>
    <row r="2713" spans="1:37" ht="14.25" customHeight="1" x14ac:dyDescent="0.45">
      <c r="A2713" t="s">
        <v>6102</v>
      </c>
      <c r="B2713" s="64">
        <v>46053</v>
      </c>
      <c r="C2713" s="1" t="str">
        <f t="shared" si="42"/>
        <v>January</v>
      </c>
      <c r="D2713" t="s">
        <v>3948</v>
      </c>
      <c r="E2713" t="s">
        <v>6103</v>
      </c>
      <c r="F2713">
        <v>22</v>
      </c>
      <c r="G2713" t="s">
        <v>40</v>
      </c>
      <c r="H2713" t="s">
        <v>62</v>
      </c>
      <c r="I2713" s="2">
        <v>2839000</v>
      </c>
      <c r="J2713" s="3">
        <f>Raw_Data[[#This Row],[cicilan_per_bulan]]/Raw_Data[[#This Row],[penghasilan_bulanan]]</f>
        <v>0.47090524832687564</v>
      </c>
      <c r="K2713" t="s">
        <v>127</v>
      </c>
      <c r="L2713" t="s">
        <v>128</v>
      </c>
      <c r="M2713" t="s">
        <v>44</v>
      </c>
      <c r="N2713" t="s">
        <v>83</v>
      </c>
      <c r="O2713" t="s">
        <v>57</v>
      </c>
      <c r="P2713" s="2">
        <v>18681000</v>
      </c>
      <c r="Q2713" s="2">
        <v>4670000</v>
      </c>
      <c r="R2713" t="str">
        <f>IF(Raw_Data[[#This Row],[persen_dp]]&lt;15%,"Low",IF(Raw_Data[[#This Row],[persen_dp]]&gt;25%,"High","Medium"))</f>
        <v>Medium</v>
      </c>
      <c r="S2713" s="3">
        <v>0.25</v>
      </c>
      <c r="T2713">
        <v>12</v>
      </c>
      <c r="U2713">
        <v>0.14499999999999999</v>
      </c>
      <c r="V2713" s="2">
        <v>1336900</v>
      </c>
      <c r="W2713" s="2">
        <v>16042000</v>
      </c>
      <c r="X2713" t="str">
        <f>IF(OR(Raw_Data[[#This Row],[status_pembayaran]]="Macet",Raw_Data[[#This Row],[status_pembayaran]]="Kurang Lancar"),"Non Performing Loan","Performing")</f>
        <v>Performing</v>
      </c>
      <c r="Y2713" t="s">
        <v>47</v>
      </c>
      <c r="Z2713">
        <v>0</v>
      </c>
      <c r="AA2713">
        <v>0</v>
      </c>
      <c r="AB2713">
        <v>1</v>
      </c>
      <c r="AD2713">
        <f>IF(Raw_Data[[#This Row],[rasio]]&lt;0.2,1,IF(Raw_Data[[#This Row],[rasio]]&lt;0.3,2,IF(Raw_Data[[#This Row],[rasio]]&lt;0.4,3,4)))</f>
        <v>4</v>
      </c>
      <c r="AE2713">
        <f>IF(Raw_Data[[#This Row],[kategori_dp]]="High",1,IF(Raw_Data[[#This Row],[kategori_dp]]="Medium",2,3))</f>
        <v>2</v>
      </c>
      <c r="AF2713">
        <f>IF(Raw_Data[[#This Row],[tenor_bulan]]&lt;=24,1,IF(Raw_Data[[#This Row],[tenor_bulan]]&lt;=36,2,IF(Raw_Data[[#This Row],[tenor_bulan]]&lt;=48,3,4)))</f>
        <v>1</v>
      </c>
      <c r="AG2713">
        <f>IF(Raw_Data[[#This Row],[jumlah_kali_telat]]=0,0,IF(Raw_Data[[#This Row],[jumlah_kali_telat]]&lt;=2,2,4))</f>
        <v>0</v>
      </c>
      <c r="AH2713">
        <f>Raw_Data[[#This Row],[Skor_Rasio]]+Raw_Data[[#This Row],[Skor_DP]]+Raw_Data[[#This Row],[Skor_Tenor]]+Raw_Data[[#This Row],[Skor_Telat]]</f>
        <v>7</v>
      </c>
      <c r="AI2713" t="str">
        <f>IF(Raw_Data[[#This Row],[Risk_Score]]&lt;=6,"Low Risk",IF(Raw_Data[[#This Row],[Risk_Score]]&lt;=8,"Medium Risk","High Risk"))</f>
        <v>Medium Risk</v>
      </c>
      <c r="AJ2713">
        <f ca="1">IFERROR(DATEDIF(Raw_Data[[#This Row],[tanggal_pengajuan]],TODAY(),"m"),"N/A")</f>
        <v>8</v>
      </c>
      <c r="AK2713" t="str">
        <f ca="1">IF(ISNUMBER(Raw_Data[[#This Row],[MOB]]),IF(Raw_Data[[#This Row],[MOB]]&lt;6,"0-5 bulan",IF(Raw_Data[[#This Row],[MOB]]&lt;12,"6-11 bulan",IF(Raw_Data[[#This Row],[MOB]]&lt;24,"12-23 bulan","24+ bulan"))),"N/A")</f>
        <v>6-11 bulan</v>
      </c>
    </row>
    <row r="2714" spans="1:37" ht="14.25" customHeight="1" x14ac:dyDescent="0.45">
      <c r="A2714" t="s">
        <v>6104</v>
      </c>
      <c r="B2714" s="64">
        <v>46057</v>
      </c>
      <c r="C2714" s="1" t="str">
        <f t="shared" si="42"/>
        <v>February</v>
      </c>
      <c r="D2714" t="s">
        <v>1181</v>
      </c>
      <c r="E2714" t="s">
        <v>6105</v>
      </c>
      <c r="F2714">
        <v>43</v>
      </c>
      <c r="G2714" t="s">
        <v>51</v>
      </c>
      <c r="H2714" t="s">
        <v>52</v>
      </c>
      <c r="I2714" s="2">
        <v>5583000</v>
      </c>
      <c r="J2714" s="3">
        <f>Raw_Data[[#This Row],[cicilan_per_bulan]]/Raw_Data[[#This Row],[penghasilan_bulanan]]</f>
        <v>0.1015403904710729</v>
      </c>
      <c r="K2714" t="s">
        <v>268</v>
      </c>
      <c r="L2714" t="s">
        <v>110</v>
      </c>
      <c r="M2714" t="s">
        <v>44</v>
      </c>
      <c r="N2714" t="s">
        <v>158</v>
      </c>
      <c r="O2714" t="s">
        <v>159</v>
      </c>
      <c r="P2714" s="2">
        <v>30334000</v>
      </c>
      <c r="Q2714" s="2">
        <v>10617000</v>
      </c>
      <c r="R2714" t="str">
        <f>IF(Raw_Data[[#This Row],[persen_dp]]&lt;15%,"Low",IF(Raw_Data[[#This Row],[persen_dp]]&gt;25%,"High","Medium"))</f>
        <v>High</v>
      </c>
      <c r="S2714" s="3">
        <v>0.35</v>
      </c>
      <c r="T2714">
        <v>60</v>
      </c>
      <c r="U2714">
        <v>0.14499999999999999</v>
      </c>
      <c r="V2714" s="2">
        <v>566900</v>
      </c>
      <c r="W2714" s="2">
        <v>34013000</v>
      </c>
      <c r="X2714" t="str">
        <f>IF(OR(Raw_Data[[#This Row],[status_pembayaran]]="Macet",Raw_Data[[#This Row],[status_pembayaran]]="Kurang Lancar"),"Non Performing Loan","Performing")</f>
        <v>Performing</v>
      </c>
      <c r="Y2714" t="s">
        <v>47</v>
      </c>
      <c r="Z2714">
        <v>0</v>
      </c>
      <c r="AA2714">
        <v>0</v>
      </c>
      <c r="AB2714">
        <v>1</v>
      </c>
      <c r="AC2714" t="s">
        <v>66</v>
      </c>
      <c r="AD2714">
        <f>IF(Raw_Data[[#This Row],[rasio]]&lt;0.2,1,IF(Raw_Data[[#This Row],[rasio]]&lt;0.3,2,IF(Raw_Data[[#This Row],[rasio]]&lt;0.4,3,4)))</f>
        <v>1</v>
      </c>
      <c r="AE2714">
        <f>IF(Raw_Data[[#This Row],[kategori_dp]]="High",1,IF(Raw_Data[[#This Row],[kategori_dp]]="Medium",2,3))</f>
        <v>1</v>
      </c>
      <c r="AF2714">
        <f>IF(Raw_Data[[#This Row],[tenor_bulan]]&lt;=24,1,IF(Raw_Data[[#This Row],[tenor_bulan]]&lt;=36,2,IF(Raw_Data[[#This Row],[tenor_bulan]]&lt;=48,3,4)))</f>
        <v>4</v>
      </c>
      <c r="AG2714">
        <f>IF(Raw_Data[[#This Row],[jumlah_kali_telat]]=0,0,IF(Raw_Data[[#This Row],[jumlah_kali_telat]]&lt;=2,2,4))</f>
        <v>0</v>
      </c>
      <c r="AH2714">
        <f>Raw_Data[[#This Row],[Skor_Rasio]]+Raw_Data[[#This Row],[Skor_DP]]+Raw_Data[[#This Row],[Skor_Tenor]]+Raw_Data[[#This Row],[Skor_Telat]]</f>
        <v>6</v>
      </c>
      <c r="AI2714" t="str">
        <f>IF(Raw_Data[[#This Row],[Risk_Score]]&lt;=6,"Low Risk",IF(Raw_Data[[#This Row],[Risk_Score]]&lt;=8,"Medium Risk","High Risk"))</f>
        <v>Low Risk</v>
      </c>
      <c r="AJ2714">
        <f ca="1">IFERROR(DATEDIF(Raw_Data[[#This Row],[tanggal_pengajuan]],TODAY(),"m"),"N/A")</f>
        <v>8</v>
      </c>
      <c r="AK2714" t="str">
        <f ca="1">IF(ISNUMBER(Raw_Data[[#This Row],[MOB]]),IF(Raw_Data[[#This Row],[MOB]]&lt;6,"0-5 bulan",IF(Raw_Data[[#This Row],[MOB]]&lt;12,"6-11 bulan",IF(Raw_Data[[#This Row],[MOB]]&lt;24,"12-23 bulan","24+ bulan"))),"N/A")</f>
        <v>6-11 bulan</v>
      </c>
    </row>
    <row r="2715" spans="1:37" ht="14.25" customHeight="1" x14ac:dyDescent="0.45">
      <c r="A2715" t="s">
        <v>6106</v>
      </c>
      <c r="B2715" s="64">
        <v>46136</v>
      </c>
      <c r="C2715" s="1" t="str">
        <f t="shared" si="42"/>
        <v>April</v>
      </c>
      <c r="D2715" t="s">
        <v>3203</v>
      </c>
      <c r="E2715" t="s">
        <v>6107</v>
      </c>
      <c r="F2715">
        <v>57</v>
      </c>
      <c r="G2715" t="s">
        <v>51</v>
      </c>
      <c r="H2715" t="s">
        <v>176</v>
      </c>
      <c r="I2715" s="2">
        <v>4737000</v>
      </c>
      <c r="J2715" s="3">
        <f>Raw_Data[[#This Row],[cicilan_per_bulan]]/Raw_Data[[#This Row],[penghasilan_bulanan]]</f>
        <v>0.11401731053409331</v>
      </c>
      <c r="K2715" t="s">
        <v>286</v>
      </c>
      <c r="L2715" t="s">
        <v>154</v>
      </c>
      <c r="M2715" t="s">
        <v>44</v>
      </c>
      <c r="N2715" t="s">
        <v>83</v>
      </c>
      <c r="O2715" t="s">
        <v>57</v>
      </c>
      <c r="P2715" s="2">
        <v>18230000</v>
      </c>
      <c r="Q2715" s="2">
        <v>1823000</v>
      </c>
      <c r="R2715" t="str">
        <f>IF(Raw_Data[[#This Row],[persen_dp]]&lt;15%,"Low",IF(Raw_Data[[#This Row],[persen_dp]]&gt;25%,"High","Medium"))</f>
        <v>Low</v>
      </c>
      <c r="S2715" s="3">
        <v>0.1</v>
      </c>
      <c r="T2715">
        <v>48</v>
      </c>
      <c r="U2715">
        <v>0.14499999999999999</v>
      </c>
      <c r="V2715" s="2">
        <v>540100</v>
      </c>
      <c r="W2715" s="2">
        <v>25923000</v>
      </c>
      <c r="X2715" t="str">
        <f>IF(OR(Raw_Data[[#This Row],[status_pembayaran]]="Macet",Raw_Data[[#This Row],[status_pembayaran]]="Kurang Lancar"),"Non Performing Loan","Performing")</f>
        <v>Performing</v>
      </c>
      <c r="Y2715" t="s">
        <v>47</v>
      </c>
      <c r="Z2715">
        <v>0</v>
      </c>
      <c r="AA2715">
        <v>0</v>
      </c>
      <c r="AB2715">
        <v>1</v>
      </c>
      <c r="AC2715" t="s">
        <v>74</v>
      </c>
      <c r="AD2715">
        <f>IF(Raw_Data[[#This Row],[rasio]]&lt;0.2,1,IF(Raw_Data[[#This Row],[rasio]]&lt;0.3,2,IF(Raw_Data[[#This Row],[rasio]]&lt;0.4,3,4)))</f>
        <v>1</v>
      </c>
      <c r="AE2715">
        <f>IF(Raw_Data[[#This Row],[kategori_dp]]="High",1,IF(Raw_Data[[#This Row],[kategori_dp]]="Medium",2,3))</f>
        <v>3</v>
      </c>
      <c r="AF2715">
        <f>IF(Raw_Data[[#This Row],[tenor_bulan]]&lt;=24,1,IF(Raw_Data[[#This Row],[tenor_bulan]]&lt;=36,2,IF(Raw_Data[[#This Row],[tenor_bulan]]&lt;=48,3,4)))</f>
        <v>3</v>
      </c>
      <c r="AG2715">
        <f>IF(Raw_Data[[#This Row],[jumlah_kali_telat]]=0,0,IF(Raw_Data[[#This Row],[jumlah_kali_telat]]&lt;=2,2,4))</f>
        <v>0</v>
      </c>
      <c r="AH2715">
        <f>Raw_Data[[#This Row],[Skor_Rasio]]+Raw_Data[[#This Row],[Skor_DP]]+Raw_Data[[#This Row],[Skor_Tenor]]+Raw_Data[[#This Row],[Skor_Telat]]</f>
        <v>7</v>
      </c>
      <c r="AI2715" t="str">
        <f>IF(Raw_Data[[#This Row],[Risk_Score]]&lt;=6,"Low Risk",IF(Raw_Data[[#This Row],[Risk_Score]]&lt;=8,"Medium Risk","High Risk"))</f>
        <v>Medium Risk</v>
      </c>
      <c r="AJ2715">
        <f ca="1">IFERROR(DATEDIF(Raw_Data[[#This Row],[tanggal_pengajuan]],TODAY(),"m"),"N/A")</f>
        <v>5</v>
      </c>
      <c r="AK2715" t="str">
        <f ca="1">IF(ISNUMBER(Raw_Data[[#This Row],[MOB]]),IF(Raw_Data[[#This Row],[MOB]]&lt;6,"0-5 bulan",IF(Raw_Data[[#This Row],[MOB]]&lt;12,"6-11 bulan",IF(Raw_Data[[#This Row],[MOB]]&lt;24,"12-23 bulan","24+ bulan"))),"N/A")</f>
        <v>0-5 bulan</v>
      </c>
    </row>
    <row r="2716" spans="1:37" ht="14.25" customHeight="1" x14ac:dyDescent="0.45">
      <c r="A2716" t="s">
        <v>6108</v>
      </c>
      <c r="B2716" s="64">
        <v>46038</v>
      </c>
      <c r="C2716" s="1" t="str">
        <f t="shared" si="42"/>
        <v>January</v>
      </c>
      <c r="D2716" t="s">
        <v>977</v>
      </c>
      <c r="E2716" t="s">
        <v>6109</v>
      </c>
      <c r="F2716">
        <v>45</v>
      </c>
      <c r="G2716" t="s">
        <v>40</v>
      </c>
      <c r="H2716" t="s">
        <v>96</v>
      </c>
      <c r="I2716" s="2">
        <v>4850000</v>
      </c>
      <c r="J2716" s="3">
        <f>Raw_Data[[#This Row],[cicilan_per_bulan]]/Raw_Data[[#This Row],[penghasilan_bulanan]]</f>
        <v>8.4845360824742269E-2</v>
      </c>
      <c r="K2716" t="s">
        <v>109</v>
      </c>
      <c r="L2716" t="s">
        <v>110</v>
      </c>
      <c r="M2716" t="s">
        <v>55</v>
      </c>
      <c r="N2716" t="s">
        <v>56</v>
      </c>
      <c r="O2716" t="s">
        <v>57</v>
      </c>
      <c r="P2716" s="2">
        <v>17858000</v>
      </c>
      <c r="Q2716" s="2">
        <v>5357000</v>
      </c>
      <c r="R2716" t="str">
        <f>IF(Raw_Data[[#This Row],[persen_dp]]&lt;15%,"Low",IF(Raw_Data[[#This Row],[persen_dp]]&gt;25%,"High","Medium"))</f>
        <v>High</v>
      </c>
      <c r="S2716" s="3">
        <v>0.3</v>
      </c>
      <c r="T2716">
        <v>48</v>
      </c>
      <c r="U2716">
        <v>0.14499999999999999</v>
      </c>
      <c r="V2716" s="2">
        <v>411500</v>
      </c>
      <c r="W2716" s="2">
        <v>19752000</v>
      </c>
      <c r="X2716" t="str">
        <f>IF(OR(Raw_Data[[#This Row],[status_pembayaran]]="Macet",Raw_Data[[#This Row],[status_pembayaran]]="Kurang Lancar"),"Non Performing Loan","Performing")</f>
        <v>Performing</v>
      </c>
      <c r="Y2716" t="s">
        <v>47</v>
      </c>
      <c r="Z2716">
        <v>0</v>
      </c>
      <c r="AA2716">
        <v>0</v>
      </c>
      <c r="AB2716">
        <v>1</v>
      </c>
      <c r="AC2716" t="s">
        <v>74</v>
      </c>
      <c r="AD2716">
        <f>IF(Raw_Data[[#This Row],[rasio]]&lt;0.2,1,IF(Raw_Data[[#This Row],[rasio]]&lt;0.3,2,IF(Raw_Data[[#This Row],[rasio]]&lt;0.4,3,4)))</f>
        <v>1</v>
      </c>
      <c r="AE2716">
        <f>IF(Raw_Data[[#This Row],[kategori_dp]]="High",1,IF(Raw_Data[[#This Row],[kategori_dp]]="Medium",2,3))</f>
        <v>1</v>
      </c>
      <c r="AF2716">
        <f>IF(Raw_Data[[#This Row],[tenor_bulan]]&lt;=24,1,IF(Raw_Data[[#This Row],[tenor_bulan]]&lt;=36,2,IF(Raw_Data[[#This Row],[tenor_bulan]]&lt;=48,3,4)))</f>
        <v>3</v>
      </c>
      <c r="AG2716">
        <f>IF(Raw_Data[[#This Row],[jumlah_kali_telat]]=0,0,IF(Raw_Data[[#This Row],[jumlah_kali_telat]]&lt;=2,2,4))</f>
        <v>0</v>
      </c>
      <c r="AH2716">
        <f>Raw_Data[[#This Row],[Skor_Rasio]]+Raw_Data[[#This Row],[Skor_DP]]+Raw_Data[[#This Row],[Skor_Tenor]]+Raw_Data[[#This Row],[Skor_Telat]]</f>
        <v>5</v>
      </c>
      <c r="AI2716" t="str">
        <f>IF(Raw_Data[[#This Row],[Risk_Score]]&lt;=6,"Low Risk",IF(Raw_Data[[#This Row],[Risk_Score]]&lt;=8,"Medium Risk","High Risk"))</f>
        <v>Low Risk</v>
      </c>
      <c r="AJ2716">
        <f ca="1">IFERROR(DATEDIF(Raw_Data[[#This Row],[tanggal_pengajuan]],TODAY(),"m"),"N/A")</f>
        <v>9</v>
      </c>
      <c r="AK2716" t="str">
        <f ca="1">IF(ISNUMBER(Raw_Data[[#This Row],[MOB]]),IF(Raw_Data[[#This Row],[MOB]]&lt;6,"0-5 bulan",IF(Raw_Data[[#This Row],[MOB]]&lt;12,"6-11 bulan",IF(Raw_Data[[#This Row],[MOB]]&lt;24,"12-23 bulan","24+ bulan"))),"N/A")</f>
        <v>6-11 bulan</v>
      </c>
    </row>
    <row r="2717" spans="1:37" ht="14.25" customHeight="1" x14ac:dyDescent="0.45">
      <c r="A2717" t="s">
        <v>6110</v>
      </c>
      <c r="B2717" s="64">
        <v>46122</v>
      </c>
      <c r="C2717" s="1" t="str">
        <f t="shared" si="42"/>
        <v>April</v>
      </c>
      <c r="D2717" t="s">
        <v>4865</v>
      </c>
      <c r="E2717" t="s">
        <v>6111</v>
      </c>
      <c r="F2717">
        <v>52</v>
      </c>
      <c r="G2717" t="s">
        <v>40</v>
      </c>
      <c r="H2717" t="s">
        <v>41</v>
      </c>
      <c r="I2717" s="2">
        <v>4609000</v>
      </c>
      <c r="J2717" s="3">
        <f>Raw_Data[[#This Row],[cicilan_per_bulan]]/Raw_Data[[#This Row],[penghasilan_bulanan]]</f>
        <v>0.14857886743328272</v>
      </c>
      <c r="K2717" t="s">
        <v>268</v>
      </c>
      <c r="L2717" t="s">
        <v>110</v>
      </c>
      <c r="M2717" t="s">
        <v>44</v>
      </c>
      <c r="N2717" t="s">
        <v>83</v>
      </c>
      <c r="O2717" t="s">
        <v>57</v>
      </c>
      <c r="P2717" s="2">
        <v>18202000</v>
      </c>
      <c r="Q2717" s="2">
        <v>5461000</v>
      </c>
      <c r="R2717" t="str">
        <f>IF(Raw_Data[[#This Row],[persen_dp]]&lt;15%,"Low",IF(Raw_Data[[#This Row],[persen_dp]]&gt;25%,"High","Medium"))</f>
        <v>High</v>
      </c>
      <c r="S2717" s="3">
        <v>0.3</v>
      </c>
      <c r="T2717">
        <v>24</v>
      </c>
      <c r="U2717">
        <v>0.14499999999999999</v>
      </c>
      <c r="V2717" s="2">
        <v>684800</v>
      </c>
      <c r="W2717" s="2">
        <v>16436000</v>
      </c>
      <c r="X2717" t="str">
        <f>IF(OR(Raw_Data[[#This Row],[status_pembayaran]]="Macet",Raw_Data[[#This Row],[status_pembayaran]]="Kurang Lancar"),"Non Performing Loan","Performing")</f>
        <v>Performing</v>
      </c>
      <c r="Y2717" t="s">
        <v>47</v>
      </c>
      <c r="Z2717">
        <v>0</v>
      </c>
      <c r="AA2717">
        <v>0</v>
      </c>
      <c r="AB2717">
        <v>1</v>
      </c>
      <c r="AD2717">
        <f>IF(Raw_Data[[#This Row],[rasio]]&lt;0.2,1,IF(Raw_Data[[#This Row],[rasio]]&lt;0.3,2,IF(Raw_Data[[#This Row],[rasio]]&lt;0.4,3,4)))</f>
        <v>1</v>
      </c>
      <c r="AE2717">
        <f>IF(Raw_Data[[#This Row],[kategori_dp]]="High",1,IF(Raw_Data[[#This Row],[kategori_dp]]="Medium",2,3))</f>
        <v>1</v>
      </c>
      <c r="AF2717">
        <f>IF(Raw_Data[[#This Row],[tenor_bulan]]&lt;=24,1,IF(Raw_Data[[#This Row],[tenor_bulan]]&lt;=36,2,IF(Raw_Data[[#This Row],[tenor_bulan]]&lt;=48,3,4)))</f>
        <v>1</v>
      </c>
      <c r="AG2717">
        <f>IF(Raw_Data[[#This Row],[jumlah_kali_telat]]=0,0,IF(Raw_Data[[#This Row],[jumlah_kali_telat]]&lt;=2,2,4))</f>
        <v>0</v>
      </c>
      <c r="AH2717">
        <f>Raw_Data[[#This Row],[Skor_Rasio]]+Raw_Data[[#This Row],[Skor_DP]]+Raw_Data[[#This Row],[Skor_Tenor]]+Raw_Data[[#This Row],[Skor_Telat]]</f>
        <v>3</v>
      </c>
      <c r="AI2717" t="str">
        <f>IF(Raw_Data[[#This Row],[Risk_Score]]&lt;=6,"Low Risk",IF(Raw_Data[[#This Row],[Risk_Score]]&lt;=8,"Medium Risk","High Risk"))</f>
        <v>Low Risk</v>
      </c>
      <c r="AJ2717">
        <f ca="1">IFERROR(DATEDIF(Raw_Data[[#This Row],[tanggal_pengajuan]],TODAY(),"m"),"N/A")</f>
        <v>6</v>
      </c>
      <c r="AK2717" t="str">
        <f ca="1">IF(ISNUMBER(Raw_Data[[#This Row],[MOB]]),IF(Raw_Data[[#This Row],[MOB]]&lt;6,"0-5 bulan",IF(Raw_Data[[#This Row],[MOB]]&lt;12,"6-11 bulan",IF(Raw_Data[[#This Row],[MOB]]&lt;24,"12-23 bulan","24+ bulan"))),"N/A")</f>
        <v>6-11 bulan</v>
      </c>
    </row>
    <row r="2718" spans="1:37" ht="14.25" customHeight="1" x14ac:dyDescent="0.45">
      <c r="A2718" t="s">
        <v>6112</v>
      </c>
      <c r="B2718" s="64">
        <v>46083</v>
      </c>
      <c r="C2718" s="1" t="str">
        <f t="shared" si="42"/>
        <v>March</v>
      </c>
      <c r="D2718" t="s">
        <v>3184</v>
      </c>
      <c r="E2718" t="s">
        <v>6113</v>
      </c>
      <c r="F2718">
        <v>22</v>
      </c>
      <c r="G2718" t="s">
        <v>51</v>
      </c>
      <c r="H2718" t="s">
        <v>176</v>
      </c>
      <c r="I2718" s="2">
        <v>5831000</v>
      </c>
      <c r="J2718" s="3">
        <f>Raw_Data[[#This Row],[cicilan_per_bulan]]/Raw_Data[[#This Row],[penghasilan_bulanan]]</f>
        <v>0.40265820613959868</v>
      </c>
      <c r="K2718" t="s">
        <v>109</v>
      </c>
      <c r="L2718" t="s">
        <v>110</v>
      </c>
      <c r="M2718" t="s">
        <v>55</v>
      </c>
      <c r="N2718" t="s">
        <v>65</v>
      </c>
      <c r="O2718" t="s">
        <v>46</v>
      </c>
      <c r="P2718" s="2">
        <v>27341000</v>
      </c>
      <c r="Q2718" s="2">
        <v>2734000</v>
      </c>
      <c r="R2718" t="str">
        <f>IF(Raw_Data[[#This Row],[persen_dp]]&lt;15%,"Low",IF(Raw_Data[[#This Row],[persen_dp]]&gt;25%,"High","Medium"))</f>
        <v>Low</v>
      </c>
      <c r="S2718" s="3">
        <v>0.1</v>
      </c>
      <c r="T2718">
        <v>12</v>
      </c>
      <c r="U2718">
        <v>0.14499999999999999</v>
      </c>
      <c r="V2718" s="2">
        <v>2347900</v>
      </c>
      <c r="W2718" s="2">
        <v>28175000</v>
      </c>
      <c r="X2718" t="str">
        <f>IF(OR(Raw_Data[[#This Row],[status_pembayaran]]="Macet",Raw_Data[[#This Row],[status_pembayaran]]="Kurang Lancar"),"Non Performing Loan","Performing")</f>
        <v>Performing</v>
      </c>
      <c r="Y2718" t="s">
        <v>47</v>
      </c>
      <c r="Z2718">
        <v>0</v>
      </c>
      <c r="AA2718">
        <v>0</v>
      </c>
      <c r="AB2718">
        <v>1</v>
      </c>
      <c r="AC2718" t="s">
        <v>104</v>
      </c>
      <c r="AD2718">
        <f>IF(Raw_Data[[#This Row],[rasio]]&lt;0.2,1,IF(Raw_Data[[#This Row],[rasio]]&lt;0.3,2,IF(Raw_Data[[#This Row],[rasio]]&lt;0.4,3,4)))</f>
        <v>4</v>
      </c>
      <c r="AE2718">
        <f>IF(Raw_Data[[#This Row],[kategori_dp]]="High",1,IF(Raw_Data[[#This Row],[kategori_dp]]="Medium",2,3))</f>
        <v>3</v>
      </c>
      <c r="AF2718">
        <f>IF(Raw_Data[[#This Row],[tenor_bulan]]&lt;=24,1,IF(Raw_Data[[#This Row],[tenor_bulan]]&lt;=36,2,IF(Raw_Data[[#This Row],[tenor_bulan]]&lt;=48,3,4)))</f>
        <v>1</v>
      </c>
      <c r="AG2718">
        <f>IF(Raw_Data[[#This Row],[jumlah_kali_telat]]=0,0,IF(Raw_Data[[#This Row],[jumlah_kali_telat]]&lt;=2,2,4))</f>
        <v>0</v>
      </c>
      <c r="AH2718">
        <f>Raw_Data[[#This Row],[Skor_Rasio]]+Raw_Data[[#This Row],[Skor_DP]]+Raw_Data[[#This Row],[Skor_Tenor]]+Raw_Data[[#This Row],[Skor_Telat]]</f>
        <v>8</v>
      </c>
      <c r="AI2718" t="str">
        <f>IF(Raw_Data[[#This Row],[Risk_Score]]&lt;=6,"Low Risk",IF(Raw_Data[[#This Row],[Risk_Score]]&lt;=8,"Medium Risk","High Risk"))</f>
        <v>Medium Risk</v>
      </c>
      <c r="AJ2718">
        <f ca="1">IFERROR(DATEDIF(Raw_Data[[#This Row],[tanggal_pengajuan]],TODAY(),"m"),"N/A")</f>
        <v>7</v>
      </c>
      <c r="AK2718" t="str">
        <f ca="1">IF(ISNUMBER(Raw_Data[[#This Row],[MOB]]),IF(Raw_Data[[#This Row],[MOB]]&lt;6,"0-5 bulan",IF(Raw_Data[[#This Row],[MOB]]&lt;12,"6-11 bulan",IF(Raw_Data[[#This Row],[MOB]]&lt;24,"12-23 bulan","24+ bulan"))),"N/A")</f>
        <v>6-11 bulan</v>
      </c>
    </row>
    <row r="2719" spans="1:37" ht="14.25" customHeight="1" x14ac:dyDescent="0.45">
      <c r="A2719" t="s">
        <v>6114</v>
      </c>
      <c r="B2719" s="64">
        <v>46064</v>
      </c>
      <c r="C2719" s="1" t="str">
        <f t="shared" si="42"/>
        <v>February</v>
      </c>
      <c r="D2719" t="s">
        <v>2025</v>
      </c>
      <c r="E2719" t="s">
        <v>6115</v>
      </c>
      <c r="F2719">
        <v>28</v>
      </c>
      <c r="G2719" t="s">
        <v>40</v>
      </c>
      <c r="H2719" t="s">
        <v>152</v>
      </c>
      <c r="I2719" s="2">
        <v>3027000</v>
      </c>
      <c r="J2719" s="3">
        <f>Raw_Data[[#This Row],[cicilan_per_bulan]]/Raw_Data[[#This Row],[penghasilan_bulanan]]</f>
        <v>0.34010571522960026</v>
      </c>
      <c r="K2719" t="s">
        <v>102</v>
      </c>
      <c r="L2719" t="s">
        <v>103</v>
      </c>
      <c r="M2719" t="s">
        <v>249</v>
      </c>
      <c r="N2719" t="s">
        <v>250</v>
      </c>
      <c r="O2719" t="s">
        <v>57</v>
      </c>
      <c r="P2719" s="2">
        <v>16599000</v>
      </c>
      <c r="Q2719" s="2">
        <v>5810000</v>
      </c>
      <c r="R2719" t="str">
        <f>IF(Raw_Data[[#This Row],[persen_dp]]&lt;15%,"Low",IF(Raw_Data[[#This Row],[persen_dp]]&gt;25%,"High","Medium"))</f>
        <v>High</v>
      </c>
      <c r="S2719" s="3">
        <v>0.35</v>
      </c>
      <c r="T2719">
        <v>12</v>
      </c>
      <c r="U2719">
        <v>0.14499999999999999</v>
      </c>
      <c r="V2719" s="2">
        <v>1029500</v>
      </c>
      <c r="W2719" s="2">
        <v>12354000</v>
      </c>
      <c r="X2719" t="str">
        <f>IF(OR(Raw_Data[[#This Row],[status_pembayaran]]="Macet",Raw_Data[[#This Row],[status_pembayaran]]="Kurang Lancar"),"Non Performing Loan","Performing")</f>
        <v>Performing</v>
      </c>
      <c r="Y2719" t="s">
        <v>47</v>
      </c>
      <c r="Z2719">
        <v>0</v>
      </c>
      <c r="AA2719">
        <v>0</v>
      </c>
      <c r="AB2719">
        <v>1</v>
      </c>
      <c r="AC2719" t="s">
        <v>58</v>
      </c>
      <c r="AD2719">
        <f>IF(Raw_Data[[#This Row],[rasio]]&lt;0.2,1,IF(Raw_Data[[#This Row],[rasio]]&lt;0.3,2,IF(Raw_Data[[#This Row],[rasio]]&lt;0.4,3,4)))</f>
        <v>3</v>
      </c>
      <c r="AE2719">
        <f>IF(Raw_Data[[#This Row],[kategori_dp]]="High",1,IF(Raw_Data[[#This Row],[kategori_dp]]="Medium",2,3))</f>
        <v>1</v>
      </c>
      <c r="AF2719">
        <f>IF(Raw_Data[[#This Row],[tenor_bulan]]&lt;=24,1,IF(Raw_Data[[#This Row],[tenor_bulan]]&lt;=36,2,IF(Raw_Data[[#This Row],[tenor_bulan]]&lt;=48,3,4)))</f>
        <v>1</v>
      </c>
      <c r="AG2719">
        <f>IF(Raw_Data[[#This Row],[jumlah_kali_telat]]=0,0,IF(Raw_Data[[#This Row],[jumlah_kali_telat]]&lt;=2,2,4))</f>
        <v>0</v>
      </c>
      <c r="AH2719">
        <f>Raw_Data[[#This Row],[Skor_Rasio]]+Raw_Data[[#This Row],[Skor_DP]]+Raw_Data[[#This Row],[Skor_Tenor]]+Raw_Data[[#This Row],[Skor_Telat]]</f>
        <v>5</v>
      </c>
      <c r="AI2719" t="str">
        <f>IF(Raw_Data[[#This Row],[Risk_Score]]&lt;=6,"Low Risk",IF(Raw_Data[[#This Row],[Risk_Score]]&lt;=8,"Medium Risk","High Risk"))</f>
        <v>Low Risk</v>
      </c>
      <c r="AJ2719">
        <f ca="1">IFERROR(DATEDIF(Raw_Data[[#This Row],[tanggal_pengajuan]],TODAY(),"m"),"N/A")</f>
        <v>8</v>
      </c>
      <c r="AK2719" t="str">
        <f ca="1">IF(ISNUMBER(Raw_Data[[#This Row],[MOB]]),IF(Raw_Data[[#This Row],[MOB]]&lt;6,"0-5 bulan",IF(Raw_Data[[#This Row],[MOB]]&lt;12,"6-11 bulan",IF(Raw_Data[[#This Row],[MOB]]&lt;24,"12-23 bulan","24+ bulan"))),"N/A")</f>
        <v>6-11 bulan</v>
      </c>
    </row>
    <row r="2720" spans="1:37" ht="14.25" customHeight="1" x14ac:dyDescent="0.45">
      <c r="A2720" t="s">
        <v>6116</v>
      </c>
      <c r="B2720" s="64">
        <v>46039</v>
      </c>
      <c r="C2720" s="1" t="str">
        <f t="shared" si="42"/>
        <v>January</v>
      </c>
      <c r="D2720" t="s">
        <v>2125</v>
      </c>
      <c r="E2720" t="s">
        <v>6117</v>
      </c>
      <c r="F2720">
        <v>43</v>
      </c>
      <c r="G2720" t="s">
        <v>51</v>
      </c>
      <c r="H2720" t="s">
        <v>96</v>
      </c>
      <c r="I2720" s="2">
        <v>7078000</v>
      </c>
      <c r="J2720" s="3">
        <f>Raw_Data[[#This Row],[cicilan_per_bulan]]/Raw_Data[[#This Row],[penghasilan_bulanan]]</f>
        <v>0.11770274088725628</v>
      </c>
      <c r="K2720" t="s">
        <v>167</v>
      </c>
      <c r="L2720" t="s">
        <v>110</v>
      </c>
      <c r="M2720" t="s">
        <v>44</v>
      </c>
      <c r="N2720" t="s">
        <v>171</v>
      </c>
      <c r="O2720" t="s">
        <v>172</v>
      </c>
      <c r="P2720" s="2">
        <v>41399000</v>
      </c>
      <c r="Q2720" s="2">
        <v>12420000</v>
      </c>
      <c r="R2720" t="str">
        <f>IF(Raw_Data[[#This Row],[persen_dp]]&lt;15%,"Low",IF(Raw_Data[[#This Row],[persen_dp]]&gt;25%,"High","Medium"))</f>
        <v>High</v>
      </c>
      <c r="S2720" s="3">
        <v>0.3</v>
      </c>
      <c r="T2720">
        <v>60</v>
      </c>
      <c r="U2720">
        <v>0.14499999999999999</v>
      </c>
      <c r="V2720" s="2">
        <v>833100</v>
      </c>
      <c r="W2720" s="2">
        <v>49988000</v>
      </c>
      <c r="X2720" t="str">
        <f>IF(OR(Raw_Data[[#This Row],[status_pembayaran]]="Macet",Raw_Data[[#This Row],[status_pembayaran]]="Kurang Lancar"),"Non Performing Loan","Performing")</f>
        <v>Performing</v>
      </c>
      <c r="Y2720" t="s">
        <v>47</v>
      </c>
      <c r="Z2720">
        <v>0</v>
      </c>
      <c r="AA2720">
        <v>0</v>
      </c>
      <c r="AB2720">
        <v>1</v>
      </c>
      <c r="AC2720" t="s">
        <v>137</v>
      </c>
      <c r="AD2720">
        <f>IF(Raw_Data[[#This Row],[rasio]]&lt;0.2,1,IF(Raw_Data[[#This Row],[rasio]]&lt;0.3,2,IF(Raw_Data[[#This Row],[rasio]]&lt;0.4,3,4)))</f>
        <v>1</v>
      </c>
      <c r="AE2720">
        <f>IF(Raw_Data[[#This Row],[kategori_dp]]="High",1,IF(Raw_Data[[#This Row],[kategori_dp]]="Medium",2,3))</f>
        <v>1</v>
      </c>
      <c r="AF2720">
        <f>IF(Raw_Data[[#This Row],[tenor_bulan]]&lt;=24,1,IF(Raw_Data[[#This Row],[tenor_bulan]]&lt;=36,2,IF(Raw_Data[[#This Row],[tenor_bulan]]&lt;=48,3,4)))</f>
        <v>4</v>
      </c>
      <c r="AG2720">
        <f>IF(Raw_Data[[#This Row],[jumlah_kali_telat]]=0,0,IF(Raw_Data[[#This Row],[jumlah_kali_telat]]&lt;=2,2,4))</f>
        <v>0</v>
      </c>
      <c r="AH2720">
        <f>Raw_Data[[#This Row],[Skor_Rasio]]+Raw_Data[[#This Row],[Skor_DP]]+Raw_Data[[#This Row],[Skor_Tenor]]+Raw_Data[[#This Row],[Skor_Telat]]</f>
        <v>6</v>
      </c>
      <c r="AI2720" t="str">
        <f>IF(Raw_Data[[#This Row],[Risk_Score]]&lt;=6,"Low Risk",IF(Raw_Data[[#This Row],[Risk_Score]]&lt;=8,"Medium Risk","High Risk"))</f>
        <v>Low Risk</v>
      </c>
      <c r="AJ2720">
        <f ca="1">IFERROR(DATEDIF(Raw_Data[[#This Row],[tanggal_pengajuan]],TODAY(),"m"),"N/A")</f>
        <v>9</v>
      </c>
      <c r="AK2720" t="str">
        <f ca="1">IF(ISNUMBER(Raw_Data[[#This Row],[MOB]]),IF(Raw_Data[[#This Row],[MOB]]&lt;6,"0-5 bulan",IF(Raw_Data[[#This Row],[MOB]]&lt;12,"6-11 bulan",IF(Raw_Data[[#This Row],[MOB]]&lt;24,"12-23 bulan","24+ bulan"))),"N/A")</f>
        <v>6-11 bulan</v>
      </c>
    </row>
    <row r="2721" spans="1:37" ht="14.25" customHeight="1" x14ac:dyDescent="0.45">
      <c r="A2721" t="s">
        <v>6118</v>
      </c>
      <c r="B2721" s="64">
        <v>46159</v>
      </c>
      <c r="C2721" s="1" t="str">
        <f t="shared" si="42"/>
        <v>May</v>
      </c>
      <c r="D2721" t="s">
        <v>685</v>
      </c>
      <c r="E2721" t="s">
        <v>6119</v>
      </c>
      <c r="F2721">
        <v>41</v>
      </c>
      <c r="G2721" t="s">
        <v>40</v>
      </c>
      <c r="H2721" t="s">
        <v>41</v>
      </c>
      <c r="I2721" s="2">
        <v>7299000</v>
      </c>
      <c r="J2721" s="3">
        <f>Raw_Data[[#This Row],[cicilan_per_bulan]]/Raw_Data[[#This Row],[penghasilan_bulanan]]</f>
        <v>9.6917385943279907E-2</v>
      </c>
      <c r="K2721" t="s">
        <v>119</v>
      </c>
      <c r="L2721" t="s">
        <v>120</v>
      </c>
      <c r="M2721" t="s">
        <v>44</v>
      </c>
      <c r="N2721" t="s">
        <v>83</v>
      </c>
      <c r="O2721" t="s">
        <v>57</v>
      </c>
      <c r="P2721" s="2">
        <v>18801000</v>
      </c>
      <c r="Q2721" s="2">
        <v>5640000</v>
      </c>
      <c r="R2721" t="str">
        <f>IF(Raw_Data[[#This Row],[persen_dp]]&lt;15%,"Low",IF(Raw_Data[[#This Row],[persen_dp]]&gt;25%,"High","Medium"))</f>
        <v>High</v>
      </c>
      <c r="S2721" s="3">
        <v>0.3</v>
      </c>
      <c r="T2721">
        <v>24</v>
      </c>
      <c r="U2721">
        <v>0.14499999999999999</v>
      </c>
      <c r="V2721" s="2">
        <v>707400</v>
      </c>
      <c r="W2721" s="2">
        <v>16978000</v>
      </c>
      <c r="X2721" t="str">
        <f>IF(OR(Raw_Data[[#This Row],[status_pembayaran]]="Macet",Raw_Data[[#This Row],[status_pembayaran]]="Kurang Lancar"),"Non Performing Loan","Performing")</f>
        <v>Performing</v>
      </c>
      <c r="Y2721" t="s">
        <v>47</v>
      </c>
      <c r="Z2721">
        <v>0</v>
      </c>
      <c r="AA2721">
        <v>0</v>
      </c>
      <c r="AB2721">
        <v>1</v>
      </c>
      <c r="AD2721">
        <f>IF(Raw_Data[[#This Row],[rasio]]&lt;0.2,1,IF(Raw_Data[[#This Row],[rasio]]&lt;0.3,2,IF(Raw_Data[[#This Row],[rasio]]&lt;0.4,3,4)))</f>
        <v>1</v>
      </c>
      <c r="AE2721">
        <f>IF(Raw_Data[[#This Row],[kategori_dp]]="High",1,IF(Raw_Data[[#This Row],[kategori_dp]]="Medium",2,3))</f>
        <v>1</v>
      </c>
      <c r="AF2721">
        <f>IF(Raw_Data[[#This Row],[tenor_bulan]]&lt;=24,1,IF(Raw_Data[[#This Row],[tenor_bulan]]&lt;=36,2,IF(Raw_Data[[#This Row],[tenor_bulan]]&lt;=48,3,4)))</f>
        <v>1</v>
      </c>
      <c r="AG2721">
        <f>IF(Raw_Data[[#This Row],[jumlah_kali_telat]]=0,0,IF(Raw_Data[[#This Row],[jumlah_kali_telat]]&lt;=2,2,4))</f>
        <v>0</v>
      </c>
      <c r="AH2721">
        <f>Raw_Data[[#This Row],[Skor_Rasio]]+Raw_Data[[#This Row],[Skor_DP]]+Raw_Data[[#This Row],[Skor_Tenor]]+Raw_Data[[#This Row],[Skor_Telat]]</f>
        <v>3</v>
      </c>
      <c r="AI2721" t="str">
        <f>IF(Raw_Data[[#This Row],[Risk_Score]]&lt;=6,"Low Risk",IF(Raw_Data[[#This Row],[Risk_Score]]&lt;=8,"Medium Risk","High Risk"))</f>
        <v>Low Risk</v>
      </c>
      <c r="AJ2721">
        <f ca="1">IFERROR(DATEDIF(Raw_Data[[#This Row],[tanggal_pengajuan]],TODAY(),"m"),"N/A")</f>
        <v>5</v>
      </c>
      <c r="AK2721" t="str">
        <f ca="1">IF(ISNUMBER(Raw_Data[[#This Row],[MOB]]),IF(Raw_Data[[#This Row],[MOB]]&lt;6,"0-5 bulan",IF(Raw_Data[[#This Row],[MOB]]&lt;12,"6-11 bulan",IF(Raw_Data[[#This Row],[MOB]]&lt;24,"12-23 bulan","24+ bulan"))),"N/A")</f>
        <v>0-5 bulan</v>
      </c>
    </row>
    <row r="2722" spans="1:37" ht="14.25" customHeight="1" x14ac:dyDescent="0.45">
      <c r="A2722" t="s">
        <v>6120</v>
      </c>
      <c r="B2722" s="64">
        <v>46039</v>
      </c>
      <c r="C2722" s="1" t="str">
        <f t="shared" si="42"/>
        <v>January</v>
      </c>
      <c r="D2722" t="s">
        <v>3660</v>
      </c>
      <c r="E2722" t="s">
        <v>6121</v>
      </c>
      <c r="F2722">
        <v>28</v>
      </c>
      <c r="G2722" t="s">
        <v>51</v>
      </c>
      <c r="H2722" t="s">
        <v>152</v>
      </c>
      <c r="I2722" s="2">
        <v>3822000</v>
      </c>
      <c r="J2722" s="3">
        <f>Raw_Data[[#This Row],[cicilan_per_bulan]]/Raw_Data[[#This Row],[penghasilan_bulanan]]</f>
        <v>0.35732600732600733</v>
      </c>
      <c r="K2722" t="s">
        <v>70</v>
      </c>
      <c r="L2722" t="s">
        <v>71</v>
      </c>
      <c r="M2722" t="s">
        <v>55</v>
      </c>
      <c r="N2722" t="s">
        <v>141</v>
      </c>
      <c r="O2722" t="s">
        <v>46</v>
      </c>
      <c r="P2722" s="2">
        <v>22020000</v>
      </c>
      <c r="Q2722" s="2">
        <v>7707000</v>
      </c>
      <c r="R2722" t="str">
        <f>IF(Raw_Data[[#This Row],[persen_dp]]&lt;15%,"Low",IF(Raw_Data[[#This Row],[persen_dp]]&gt;25%,"High","Medium"))</f>
        <v>High</v>
      </c>
      <c r="S2722" s="3">
        <v>0.35</v>
      </c>
      <c r="T2722">
        <v>12</v>
      </c>
      <c r="U2722">
        <v>0.14499999999999999</v>
      </c>
      <c r="V2722" s="2">
        <v>1365700</v>
      </c>
      <c r="W2722" s="2">
        <v>16389000</v>
      </c>
      <c r="X2722" t="str">
        <f>IF(OR(Raw_Data[[#This Row],[status_pembayaran]]="Macet",Raw_Data[[#This Row],[status_pembayaran]]="Kurang Lancar"),"Non Performing Loan","Performing")</f>
        <v>Performing</v>
      </c>
      <c r="Y2722" t="s">
        <v>47</v>
      </c>
      <c r="Z2722">
        <v>0</v>
      </c>
      <c r="AA2722">
        <v>0</v>
      </c>
      <c r="AB2722">
        <v>1</v>
      </c>
      <c r="AD2722">
        <f>IF(Raw_Data[[#This Row],[rasio]]&lt;0.2,1,IF(Raw_Data[[#This Row],[rasio]]&lt;0.3,2,IF(Raw_Data[[#This Row],[rasio]]&lt;0.4,3,4)))</f>
        <v>3</v>
      </c>
      <c r="AE2722">
        <f>IF(Raw_Data[[#This Row],[kategori_dp]]="High",1,IF(Raw_Data[[#This Row],[kategori_dp]]="Medium",2,3))</f>
        <v>1</v>
      </c>
      <c r="AF2722">
        <f>IF(Raw_Data[[#This Row],[tenor_bulan]]&lt;=24,1,IF(Raw_Data[[#This Row],[tenor_bulan]]&lt;=36,2,IF(Raw_Data[[#This Row],[tenor_bulan]]&lt;=48,3,4)))</f>
        <v>1</v>
      </c>
      <c r="AG2722">
        <f>IF(Raw_Data[[#This Row],[jumlah_kali_telat]]=0,0,IF(Raw_Data[[#This Row],[jumlah_kali_telat]]&lt;=2,2,4))</f>
        <v>0</v>
      </c>
      <c r="AH2722">
        <f>Raw_Data[[#This Row],[Skor_Rasio]]+Raw_Data[[#This Row],[Skor_DP]]+Raw_Data[[#This Row],[Skor_Tenor]]+Raw_Data[[#This Row],[Skor_Telat]]</f>
        <v>5</v>
      </c>
      <c r="AI2722" t="str">
        <f>IF(Raw_Data[[#This Row],[Risk_Score]]&lt;=6,"Low Risk",IF(Raw_Data[[#This Row],[Risk_Score]]&lt;=8,"Medium Risk","High Risk"))</f>
        <v>Low Risk</v>
      </c>
      <c r="AJ2722">
        <f ca="1">IFERROR(DATEDIF(Raw_Data[[#This Row],[tanggal_pengajuan]],TODAY(),"m"),"N/A")</f>
        <v>9</v>
      </c>
      <c r="AK2722" t="str">
        <f ca="1">IF(ISNUMBER(Raw_Data[[#This Row],[MOB]]),IF(Raw_Data[[#This Row],[MOB]]&lt;6,"0-5 bulan",IF(Raw_Data[[#This Row],[MOB]]&lt;12,"6-11 bulan",IF(Raw_Data[[#This Row],[MOB]]&lt;24,"12-23 bulan","24+ bulan"))),"N/A")</f>
        <v>6-11 bulan</v>
      </c>
    </row>
    <row r="2723" spans="1:37" ht="14.25" customHeight="1" x14ac:dyDescent="0.45">
      <c r="A2723" t="s">
        <v>6122</v>
      </c>
      <c r="B2723" s="64">
        <v>46048</v>
      </c>
      <c r="C2723" s="1" t="str">
        <f t="shared" si="42"/>
        <v>January</v>
      </c>
      <c r="D2723" t="s">
        <v>1315</v>
      </c>
      <c r="E2723" t="s">
        <v>6123</v>
      </c>
      <c r="F2723">
        <v>23</v>
      </c>
      <c r="G2723" t="s">
        <v>40</v>
      </c>
      <c r="H2723" t="s">
        <v>101</v>
      </c>
      <c r="I2723" s="2">
        <v>4329000</v>
      </c>
      <c r="J2723" s="3">
        <f>Raw_Data[[#This Row],[cicilan_per_bulan]]/Raw_Data[[#This Row],[penghasilan_bulanan]]</f>
        <v>0.1413952413952414</v>
      </c>
      <c r="K2723" t="s">
        <v>286</v>
      </c>
      <c r="L2723" t="s">
        <v>154</v>
      </c>
      <c r="M2723" t="s">
        <v>72</v>
      </c>
      <c r="N2723" t="s">
        <v>73</v>
      </c>
      <c r="O2723" t="s">
        <v>46</v>
      </c>
      <c r="P2723" s="2">
        <v>20474000</v>
      </c>
      <c r="Q2723" s="2">
        <v>5119000</v>
      </c>
      <c r="R2723" t="str">
        <f>IF(Raw_Data[[#This Row],[persen_dp]]&lt;15%,"Low",IF(Raw_Data[[#This Row],[persen_dp]]&gt;25%,"High","Medium"))</f>
        <v>Medium</v>
      </c>
      <c r="S2723" s="3">
        <v>0.25</v>
      </c>
      <c r="T2723">
        <v>36</v>
      </c>
      <c r="U2723">
        <v>0.14499999999999999</v>
      </c>
      <c r="V2723" s="2">
        <v>612100</v>
      </c>
      <c r="W2723" s="2">
        <v>22035000</v>
      </c>
      <c r="X2723" t="str">
        <f>IF(OR(Raw_Data[[#This Row],[status_pembayaran]]="Macet",Raw_Data[[#This Row],[status_pembayaran]]="Kurang Lancar"),"Non Performing Loan","Performing")</f>
        <v>Performing</v>
      </c>
      <c r="Y2723" t="s">
        <v>47</v>
      </c>
      <c r="Z2723">
        <v>0</v>
      </c>
      <c r="AA2723">
        <v>0</v>
      </c>
      <c r="AB2723">
        <v>1</v>
      </c>
      <c r="AD2723">
        <f>IF(Raw_Data[[#This Row],[rasio]]&lt;0.2,1,IF(Raw_Data[[#This Row],[rasio]]&lt;0.3,2,IF(Raw_Data[[#This Row],[rasio]]&lt;0.4,3,4)))</f>
        <v>1</v>
      </c>
      <c r="AE2723">
        <f>IF(Raw_Data[[#This Row],[kategori_dp]]="High",1,IF(Raw_Data[[#This Row],[kategori_dp]]="Medium",2,3))</f>
        <v>2</v>
      </c>
      <c r="AF2723">
        <f>IF(Raw_Data[[#This Row],[tenor_bulan]]&lt;=24,1,IF(Raw_Data[[#This Row],[tenor_bulan]]&lt;=36,2,IF(Raw_Data[[#This Row],[tenor_bulan]]&lt;=48,3,4)))</f>
        <v>2</v>
      </c>
      <c r="AG2723">
        <f>IF(Raw_Data[[#This Row],[jumlah_kali_telat]]=0,0,IF(Raw_Data[[#This Row],[jumlah_kali_telat]]&lt;=2,2,4))</f>
        <v>0</v>
      </c>
      <c r="AH2723">
        <f>Raw_Data[[#This Row],[Skor_Rasio]]+Raw_Data[[#This Row],[Skor_DP]]+Raw_Data[[#This Row],[Skor_Tenor]]+Raw_Data[[#This Row],[Skor_Telat]]</f>
        <v>5</v>
      </c>
      <c r="AI2723" t="str">
        <f>IF(Raw_Data[[#This Row],[Risk_Score]]&lt;=6,"Low Risk",IF(Raw_Data[[#This Row],[Risk_Score]]&lt;=8,"Medium Risk","High Risk"))</f>
        <v>Low Risk</v>
      </c>
      <c r="AJ2723">
        <f ca="1">IFERROR(DATEDIF(Raw_Data[[#This Row],[tanggal_pengajuan]],TODAY(),"m"),"N/A")</f>
        <v>8</v>
      </c>
      <c r="AK2723" t="str">
        <f ca="1">IF(ISNUMBER(Raw_Data[[#This Row],[MOB]]),IF(Raw_Data[[#This Row],[MOB]]&lt;6,"0-5 bulan",IF(Raw_Data[[#This Row],[MOB]]&lt;12,"6-11 bulan",IF(Raw_Data[[#This Row],[MOB]]&lt;24,"12-23 bulan","24+ bulan"))),"N/A")</f>
        <v>6-11 bulan</v>
      </c>
    </row>
    <row r="2724" spans="1:37" ht="14.25" customHeight="1" x14ac:dyDescent="0.45">
      <c r="A2724" t="s">
        <v>6124</v>
      </c>
      <c r="B2724" s="64">
        <v>46156</v>
      </c>
      <c r="C2724" s="1" t="str">
        <f t="shared" si="42"/>
        <v>May</v>
      </c>
      <c r="D2724" t="s">
        <v>3414</v>
      </c>
      <c r="E2724" t="s">
        <v>6125</v>
      </c>
      <c r="F2724">
        <v>37</v>
      </c>
      <c r="G2724" t="s">
        <v>51</v>
      </c>
      <c r="H2724" t="s">
        <v>52</v>
      </c>
      <c r="I2724" s="2">
        <v>4473000</v>
      </c>
      <c r="J2724" s="3">
        <f>Raw_Data[[#This Row],[cicilan_per_bulan]]/Raw_Data[[#This Row],[penghasilan_bulanan]]</f>
        <v>0.19760786943885536</v>
      </c>
      <c r="K2724" t="s">
        <v>188</v>
      </c>
      <c r="L2724" t="s">
        <v>154</v>
      </c>
      <c r="M2724" t="s">
        <v>44</v>
      </c>
      <c r="N2724" t="s">
        <v>163</v>
      </c>
      <c r="O2724" t="s">
        <v>46</v>
      </c>
      <c r="P2724" s="2">
        <v>29835000</v>
      </c>
      <c r="Q2724" s="2">
        <v>2983000</v>
      </c>
      <c r="R2724" t="str">
        <f>IF(Raw_Data[[#This Row],[persen_dp]]&lt;15%,"Low",IF(Raw_Data[[#This Row],[persen_dp]]&gt;25%,"High","Medium"))</f>
        <v>Low</v>
      </c>
      <c r="S2724" s="3">
        <v>0.1</v>
      </c>
      <c r="T2724">
        <v>48</v>
      </c>
      <c r="U2724">
        <v>0.14499999999999999</v>
      </c>
      <c r="V2724" s="2">
        <v>883900</v>
      </c>
      <c r="W2724" s="2">
        <v>42426000</v>
      </c>
      <c r="X2724" t="str">
        <f>IF(OR(Raw_Data[[#This Row],[status_pembayaran]]="Macet",Raw_Data[[#This Row],[status_pembayaran]]="Kurang Lancar"),"Non Performing Loan","Performing")</f>
        <v>Performing</v>
      </c>
      <c r="Y2724" t="s">
        <v>47</v>
      </c>
      <c r="Z2724">
        <v>0</v>
      </c>
      <c r="AA2724">
        <v>0</v>
      </c>
      <c r="AB2724">
        <v>1</v>
      </c>
      <c r="AC2724" t="s">
        <v>104</v>
      </c>
      <c r="AD2724">
        <f>IF(Raw_Data[[#This Row],[rasio]]&lt;0.2,1,IF(Raw_Data[[#This Row],[rasio]]&lt;0.3,2,IF(Raw_Data[[#This Row],[rasio]]&lt;0.4,3,4)))</f>
        <v>1</v>
      </c>
      <c r="AE2724">
        <f>IF(Raw_Data[[#This Row],[kategori_dp]]="High",1,IF(Raw_Data[[#This Row],[kategori_dp]]="Medium",2,3))</f>
        <v>3</v>
      </c>
      <c r="AF2724">
        <f>IF(Raw_Data[[#This Row],[tenor_bulan]]&lt;=24,1,IF(Raw_Data[[#This Row],[tenor_bulan]]&lt;=36,2,IF(Raw_Data[[#This Row],[tenor_bulan]]&lt;=48,3,4)))</f>
        <v>3</v>
      </c>
      <c r="AG2724">
        <f>IF(Raw_Data[[#This Row],[jumlah_kali_telat]]=0,0,IF(Raw_Data[[#This Row],[jumlah_kali_telat]]&lt;=2,2,4))</f>
        <v>0</v>
      </c>
      <c r="AH2724">
        <f>Raw_Data[[#This Row],[Skor_Rasio]]+Raw_Data[[#This Row],[Skor_DP]]+Raw_Data[[#This Row],[Skor_Tenor]]+Raw_Data[[#This Row],[Skor_Telat]]</f>
        <v>7</v>
      </c>
      <c r="AI2724" t="str">
        <f>IF(Raw_Data[[#This Row],[Risk_Score]]&lt;=6,"Low Risk",IF(Raw_Data[[#This Row],[Risk_Score]]&lt;=8,"Medium Risk","High Risk"))</f>
        <v>Medium Risk</v>
      </c>
      <c r="AJ2724">
        <f ca="1">IFERROR(DATEDIF(Raw_Data[[#This Row],[tanggal_pengajuan]],TODAY(),"m"),"N/A")</f>
        <v>5</v>
      </c>
      <c r="AK2724" t="str">
        <f ca="1">IF(ISNUMBER(Raw_Data[[#This Row],[MOB]]),IF(Raw_Data[[#This Row],[MOB]]&lt;6,"0-5 bulan",IF(Raw_Data[[#This Row],[MOB]]&lt;12,"6-11 bulan",IF(Raw_Data[[#This Row],[MOB]]&lt;24,"12-23 bulan","24+ bulan"))),"N/A")</f>
        <v>0-5 bulan</v>
      </c>
    </row>
    <row r="2725" spans="1:37" ht="14.25" customHeight="1" x14ac:dyDescent="0.45">
      <c r="A2725" t="s">
        <v>6126</v>
      </c>
      <c r="B2725" s="64">
        <v>46144</v>
      </c>
      <c r="C2725" s="1" t="str">
        <f t="shared" si="42"/>
        <v>May</v>
      </c>
      <c r="D2725" t="s">
        <v>1983</v>
      </c>
      <c r="E2725" t="s">
        <v>6127</v>
      </c>
      <c r="F2725">
        <v>27</v>
      </c>
      <c r="G2725" t="s">
        <v>40</v>
      </c>
      <c r="H2725" t="s">
        <v>41</v>
      </c>
      <c r="I2725" s="2">
        <v>6281000</v>
      </c>
      <c r="J2725" s="3">
        <f>Raw_Data[[#This Row],[cicilan_per_bulan]]/Raw_Data[[#This Row],[penghasilan_bulanan]]</f>
        <v>0.28594172902404075</v>
      </c>
      <c r="K2725" t="s">
        <v>42</v>
      </c>
      <c r="L2725" t="s">
        <v>43</v>
      </c>
      <c r="M2725" t="s">
        <v>55</v>
      </c>
      <c r="N2725" t="s">
        <v>147</v>
      </c>
      <c r="O2725" t="s">
        <v>148</v>
      </c>
      <c r="P2725" s="2">
        <v>31372000</v>
      </c>
      <c r="Q2725" s="2">
        <v>12549000</v>
      </c>
      <c r="R2725" t="str">
        <f>IF(Raw_Data[[#This Row],[persen_dp]]&lt;15%,"Low",IF(Raw_Data[[#This Row],[persen_dp]]&gt;25%,"High","Medium"))</f>
        <v>High</v>
      </c>
      <c r="S2725" s="3">
        <v>0.4</v>
      </c>
      <c r="T2725">
        <v>12</v>
      </c>
      <c r="U2725">
        <v>0.14499999999999999</v>
      </c>
      <c r="V2725" s="2">
        <v>1796000</v>
      </c>
      <c r="W2725" s="2">
        <v>21552000</v>
      </c>
      <c r="X2725" t="str">
        <f>IF(OR(Raw_Data[[#This Row],[status_pembayaran]]="Macet",Raw_Data[[#This Row],[status_pembayaran]]="Kurang Lancar"),"Non Performing Loan","Performing")</f>
        <v>Performing</v>
      </c>
      <c r="Y2725" t="s">
        <v>47</v>
      </c>
      <c r="Z2725">
        <v>0</v>
      </c>
      <c r="AA2725">
        <v>0</v>
      </c>
      <c r="AB2725">
        <v>1</v>
      </c>
      <c r="AC2725" t="s">
        <v>104</v>
      </c>
      <c r="AD2725">
        <f>IF(Raw_Data[[#This Row],[rasio]]&lt;0.2,1,IF(Raw_Data[[#This Row],[rasio]]&lt;0.3,2,IF(Raw_Data[[#This Row],[rasio]]&lt;0.4,3,4)))</f>
        <v>2</v>
      </c>
      <c r="AE2725">
        <f>IF(Raw_Data[[#This Row],[kategori_dp]]="High",1,IF(Raw_Data[[#This Row],[kategori_dp]]="Medium",2,3))</f>
        <v>1</v>
      </c>
      <c r="AF2725">
        <f>IF(Raw_Data[[#This Row],[tenor_bulan]]&lt;=24,1,IF(Raw_Data[[#This Row],[tenor_bulan]]&lt;=36,2,IF(Raw_Data[[#This Row],[tenor_bulan]]&lt;=48,3,4)))</f>
        <v>1</v>
      </c>
      <c r="AG2725">
        <f>IF(Raw_Data[[#This Row],[jumlah_kali_telat]]=0,0,IF(Raw_Data[[#This Row],[jumlah_kali_telat]]&lt;=2,2,4))</f>
        <v>0</v>
      </c>
      <c r="AH2725">
        <f>Raw_Data[[#This Row],[Skor_Rasio]]+Raw_Data[[#This Row],[Skor_DP]]+Raw_Data[[#This Row],[Skor_Tenor]]+Raw_Data[[#This Row],[Skor_Telat]]</f>
        <v>4</v>
      </c>
      <c r="AI2725" t="str">
        <f>IF(Raw_Data[[#This Row],[Risk_Score]]&lt;=6,"Low Risk",IF(Raw_Data[[#This Row],[Risk_Score]]&lt;=8,"Medium Risk","High Risk"))</f>
        <v>Low Risk</v>
      </c>
      <c r="AJ2725">
        <f ca="1">IFERROR(DATEDIF(Raw_Data[[#This Row],[tanggal_pengajuan]],TODAY(),"m"),"N/A")</f>
        <v>5</v>
      </c>
      <c r="AK2725" t="str">
        <f ca="1">IF(ISNUMBER(Raw_Data[[#This Row],[MOB]]),IF(Raw_Data[[#This Row],[MOB]]&lt;6,"0-5 bulan",IF(Raw_Data[[#This Row],[MOB]]&lt;12,"6-11 bulan",IF(Raw_Data[[#This Row],[MOB]]&lt;24,"12-23 bulan","24+ bulan"))),"N/A")</f>
        <v>0-5 bulan</v>
      </c>
    </row>
    <row r="2726" spans="1:37" ht="14.25" customHeight="1" x14ac:dyDescent="0.45">
      <c r="A2726" t="s">
        <v>6128</v>
      </c>
      <c r="B2726" s="64">
        <v>46139</v>
      </c>
      <c r="C2726" s="1" t="str">
        <f t="shared" si="42"/>
        <v>April</v>
      </c>
      <c r="D2726" t="s">
        <v>603</v>
      </c>
      <c r="E2726" t="s">
        <v>6129</v>
      </c>
      <c r="F2726">
        <v>52</v>
      </c>
      <c r="G2726" t="s">
        <v>40</v>
      </c>
      <c r="H2726" t="s">
        <v>41</v>
      </c>
      <c r="I2726" s="2">
        <v>5366000</v>
      </c>
      <c r="J2726" s="3">
        <f>Raw_Data[[#This Row],[cicilan_per_bulan]]/Raw_Data[[#This Row],[penghasilan_bulanan]]</f>
        <v>0.15773387998509131</v>
      </c>
      <c r="K2726" t="s">
        <v>286</v>
      </c>
      <c r="L2726" t="s">
        <v>154</v>
      </c>
      <c r="M2726" t="s">
        <v>44</v>
      </c>
      <c r="N2726" t="s">
        <v>163</v>
      </c>
      <c r="O2726" t="s">
        <v>46</v>
      </c>
      <c r="P2726" s="2">
        <v>30334000</v>
      </c>
      <c r="Q2726" s="2">
        <v>9100000</v>
      </c>
      <c r="R2726" t="str">
        <f>IF(Raw_Data[[#This Row],[persen_dp]]&lt;15%,"Low",IF(Raw_Data[[#This Row],[persen_dp]]&gt;25%,"High","Medium"))</f>
        <v>High</v>
      </c>
      <c r="S2726" s="3">
        <v>0.3</v>
      </c>
      <c r="T2726">
        <v>36</v>
      </c>
      <c r="U2726">
        <v>0.14499999999999999</v>
      </c>
      <c r="V2726" s="2">
        <v>846400</v>
      </c>
      <c r="W2726" s="2">
        <v>30471000</v>
      </c>
      <c r="X2726" t="str">
        <f>IF(OR(Raw_Data[[#This Row],[status_pembayaran]]="Macet",Raw_Data[[#This Row],[status_pembayaran]]="Kurang Lancar"),"Non Performing Loan","Performing")</f>
        <v>Performing</v>
      </c>
      <c r="Y2726" t="s">
        <v>47</v>
      </c>
      <c r="Z2726">
        <v>0</v>
      </c>
      <c r="AA2726">
        <v>0</v>
      </c>
      <c r="AB2726">
        <v>1</v>
      </c>
      <c r="AD2726">
        <f>IF(Raw_Data[[#This Row],[rasio]]&lt;0.2,1,IF(Raw_Data[[#This Row],[rasio]]&lt;0.3,2,IF(Raw_Data[[#This Row],[rasio]]&lt;0.4,3,4)))</f>
        <v>1</v>
      </c>
      <c r="AE2726">
        <f>IF(Raw_Data[[#This Row],[kategori_dp]]="High",1,IF(Raw_Data[[#This Row],[kategori_dp]]="Medium",2,3))</f>
        <v>1</v>
      </c>
      <c r="AF2726">
        <f>IF(Raw_Data[[#This Row],[tenor_bulan]]&lt;=24,1,IF(Raw_Data[[#This Row],[tenor_bulan]]&lt;=36,2,IF(Raw_Data[[#This Row],[tenor_bulan]]&lt;=48,3,4)))</f>
        <v>2</v>
      </c>
      <c r="AG2726">
        <f>IF(Raw_Data[[#This Row],[jumlah_kali_telat]]=0,0,IF(Raw_Data[[#This Row],[jumlah_kali_telat]]&lt;=2,2,4))</f>
        <v>0</v>
      </c>
      <c r="AH2726">
        <f>Raw_Data[[#This Row],[Skor_Rasio]]+Raw_Data[[#This Row],[Skor_DP]]+Raw_Data[[#This Row],[Skor_Tenor]]+Raw_Data[[#This Row],[Skor_Telat]]</f>
        <v>4</v>
      </c>
      <c r="AI2726" t="str">
        <f>IF(Raw_Data[[#This Row],[Risk_Score]]&lt;=6,"Low Risk",IF(Raw_Data[[#This Row],[Risk_Score]]&lt;=8,"Medium Risk","High Risk"))</f>
        <v>Low Risk</v>
      </c>
      <c r="AJ2726">
        <f ca="1">IFERROR(DATEDIF(Raw_Data[[#This Row],[tanggal_pengajuan]],TODAY(),"m"),"N/A")</f>
        <v>5</v>
      </c>
      <c r="AK2726" t="str">
        <f ca="1">IF(ISNUMBER(Raw_Data[[#This Row],[MOB]]),IF(Raw_Data[[#This Row],[MOB]]&lt;6,"0-5 bulan",IF(Raw_Data[[#This Row],[MOB]]&lt;12,"6-11 bulan",IF(Raw_Data[[#This Row],[MOB]]&lt;24,"12-23 bulan","24+ bulan"))),"N/A")</f>
        <v>0-5 bulan</v>
      </c>
    </row>
    <row r="2727" spans="1:37" ht="14.25" customHeight="1" x14ac:dyDescent="0.45">
      <c r="A2727" t="s">
        <v>6130</v>
      </c>
      <c r="B2727" s="64">
        <v>46126</v>
      </c>
      <c r="C2727" s="1" t="str">
        <f t="shared" si="42"/>
        <v>April</v>
      </c>
      <c r="D2727" t="s">
        <v>197</v>
      </c>
      <c r="E2727" t="s">
        <v>6131</v>
      </c>
      <c r="F2727">
        <v>23</v>
      </c>
      <c r="G2727" t="s">
        <v>51</v>
      </c>
      <c r="H2727" t="s">
        <v>176</v>
      </c>
      <c r="I2727" s="2">
        <v>6321000</v>
      </c>
      <c r="J2727" s="3">
        <f>Raw_Data[[#This Row],[cicilan_per_bulan]]/Raw_Data[[#This Row],[penghasilan_bulanan]]</f>
        <v>0.32241733902863473</v>
      </c>
      <c r="K2727" t="s">
        <v>114</v>
      </c>
      <c r="L2727" t="s">
        <v>115</v>
      </c>
      <c r="M2727" t="s">
        <v>55</v>
      </c>
      <c r="N2727" t="s">
        <v>395</v>
      </c>
      <c r="O2727" t="s">
        <v>396</v>
      </c>
      <c r="P2727" s="2">
        <v>60151000</v>
      </c>
      <c r="Q2727" s="2">
        <v>9023000</v>
      </c>
      <c r="R2727" t="str">
        <f>IF(Raw_Data[[#This Row],[persen_dp]]&lt;15%,"Low",IF(Raw_Data[[#This Row],[persen_dp]]&gt;25%,"High","Medium"))</f>
        <v>Medium</v>
      </c>
      <c r="S2727" s="3">
        <v>0.15</v>
      </c>
      <c r="T2727">
        <v>36</v>
      </c>
      <c r="U2727">
        <v>0.14499999999999999</v>
      </c>
      <c r="V2727" s="2">
        <v>2038000</v>
      </c>
      <c r="W2727" s="2">
        <v>73368000</v>
      </c>
      <c r="X2727" t="str">
        <f>IF(OR(Raw_Data[[#This Row],[status_pembayaran]]="Macet",Raw_Data[[#This Row],[status_pembayaran]]="Kurang Lancar"),"Non Performing Loan","Performing")</f>
        <v>Performing</v>
      </c>
      <c r="Y2727" t="s">
        <v>47</v>
      </c>
      <c r="Z2727">
        <v>0</v>
      </c>
      <c r="AA2727">
        <v>0</v>
      </c>
      <c r="AB2727">
        <v>1</v>
      </c>
      <c r="AC2727" t="s">
        <v>74</v>
      </c>
      <c r="AD2727">
        <f>IF(Raw_Data[[#This Row],[rasio]]&lt;0.2,1,IF(Raw_Data[[#This Row],[rasio]]&lt;0.3,2,IF(Raw_Data[[#This Row],[rasio]]&lt;0.4,3,4)))</f>
        <v>3</v>
      </c>
      <c r="AE2727">
        <f>IF(Raw_Data[[#This Row],[kategori_dp]]="High",1,IF(Raw_Data[[#This Row],[kategori_dp]]="Medium",2,3))</f>
        <v>2</v>
      </c>
      <c r="AF2727">
        <f>IF(Raw_Data[[#This Row],[tenor_bulan]]&lt;=24,1,IF(Raw_Data[[#This Row],[tenor_bulan]]&lt;=36,2,IF(Raw_Data[[#This Row],[tenor_bulan]]&lt;=48,3,4)))</f>
        <v>2</v>
      </c>
      <c r="AG2727">
        <f>IF(Raw_Data[[#This Row],[jumlah_kali_telat]]=0,0,IF(Raw_Data[[#This Row],[jumlah_kali_telat]]&lt;=2,2,4))</f>
        <v>0</v>
      </c>
      <c r="AH2727">
        <f>Raw_Data[[#This Row],[Skor_Rasio]]+Raw_Data[[#This Row],[Skor_DP]]+Raw_Data[[#This Row],[Skor_Tenor]]+Raw_Data[[#This Row],[Skor_Telat]]</f>
        <v>7</v>
      </c>
      <c r="AI2727" t="str">
        <f>IF(Raw_Data[[#This Row],[Risk_Score]]&lt;=6,"Low Risk",IF(Raw_Data[[#This Row],[Risk_Score]]&lt;=8,"Medium Risk","High Risk"))</f>
        <v>Medium Risk</v>
      </c>
      <c r="AJ2727">
        <f ca="1">IFERROR(DATEDIF(Raw_Data[[#This Row],[tanggal_pengajuan]],TODAY(),"m"),"N/A")</f>
        <v>6</v>
      </c>
      <c r="AK2727" t="str">
        <f ca="1">IF(ISNUMBER(Raw_Data[[#This Row],[MOB]]),IF(Raw_Data[[#This Row],[MOB]]&lt;6,"0-5 bulan",IF(Raw_Data[[#This Row],[MOB]]&lt;12,"6-11 bulan",IF(Raw_Data[[#This Row],[MOB]]&lt;24,"12-23 bulan","24+ bulan"))),"N/A")</f>
        <v>6-11 bulan</v>
      </c>
    </row>
    <row r="2728" spans="1:37" ht="14.25" customHeight="1" x14ac:dyDescent="0.45">
      <c r="A2728" t="s">
        <v>6132</v>
      </c>
      <c r="B2728" s="64">
        <v>46023</v>
      </c>
      <c r="C2728" s="1" t="str">
        <f t="shared" si="42"/>
        <v>January</v>
      </c>
      <c r="D2728" t="s">
        <v>551</v>
      </c>
      <c r="E2728" t="s">
        <v>6133</v>
      </c>
      <c r="F2728">
        <v>36</v>
      </c>
      <c r="G2728" t="s">
        <v>40</v>
      </c>
      <c r="H2728" t="s">
        <v>62</v>
      </c>
      <c r="I2728" s="2">
        <v>2903000</v>
      </c>
      <c r="J2728" s="3">
        <f>Raw_Data[[#This Row],[cicilan_per_bulan]]/Raw_Data[[#This Row],[penghasilan_bulanan]]</f>
        <v>0.1374440234240441</v>
      </c>
      <c r="K2728" t="s">
        <v>42</v>
      </c>
      <c r="L2728" t="s">
        <v>43</v>
      </c>
      <c r="M2728" t="s">
        <v>44</v>
      </c>
      <c r="N2728" t="s">
        <v>273</v>
      </c>
      <c r="O2728" t="s">
        <v>274</v>
      </c>
      <c r="P2728" s="2">
        <v>17346000</v>
      </c>
      <c r="Q2728" s="2">
        <v>3469000</v>
      </c>
      <c r="R2728" t="str">
        <f>IF(Raw_Data[[#This Row],[persen_dp]]&lt;15%,"Low",IF(Raw_Data[[#This Row],[persen_dp]]&gt;25%,"High","Medium"))</f>
        <v>Medium</v>
      </c>
      <c r="S2728" s="3">
        <v>0.2</v>
      </c>
      <c r="T2728">
        <v>60</v>
      </c>
      <c r="U2728">
        <v>0.14499999999999999</v>
      </c>
      <c r="V2728" s="2">
        <v>399000</v>
      </c>
      <c r="W2728" s="2">
        <v>23938000</v>
      </c>
      <c r="X2728" t="str">
        <f>IF(OR(Raw_Data[[#This Row],[status_pembayaran]]="Macet",Raw_Data[[#This Row],[status_pembayaran]]="Kurang Lancar"),"Non Performing Loan","Performing")</f>
        <v>Performing</v>
      </c>
      <c r="Y2728" t="s">
        <v>47</v>
      </c>
      <c r="Z2728">
        <v>0</v>
      </c>
      <c r="AA2728">
        <v>0</v>
      </c>
      <c r="AB2728">
        <v>1</v>
      </c>
      <c r="AC2728" t="s">
        <v>137</v>
      </c>
      <c r="AD2728">
        <f>IF(Raw_Data[[#This Row],[rasio]]&lt;0.2,1,IF(Raw_Data[[#This Row],[rasio]]&lt;0.3,2,IF(Raw_Data[[#This Row],[rasio]]&lt;0.4,3,4)))</f>
        <v>1</v>
      </c>
      <c r="AE2728">
        <f>IF(Raw_Data[[#This Row],[kategori_dp]]="High",1,IF(Raw_Data[[#This Row],[kategori_dp]]="Medium",2,3))</f>
        <v>2</v>
      </c>
      <c r="AF2728">
        <f>IF(Raw_Data[[#This Row],[tenor_bulan]]&lt;=24,1,IF(Raw_Data[[#This Row],[tenor_bulan]]&lt;=36,2,IF(Raw_Data[[#This Row],[tenor_bulan]]&lt;=48,3,4)))</f>
        <v>4</v>
      </c>
      <c r="AG2728">
        <f>IF(Raw_Data[[#This Row],[jumlah_kali_telat]]=0,0,IF(Raw_Data[[#This Row],[jumlah_kali_telat]]&lt;=2,2,4))</f>
        <v>0</v>
      </c>
      <c r="AH2728">
        <f>Raw_Data[[#This Row],[Skor_Rasio]]+Raw_Data[[#This Row],[Skor_DP]]+Raw_Data[[#This Row],[Skor_Tenor]]+Raw_Data[[#This Row],[Skor_Telat]]</f>
        <v>7</v>
      </c>
      <c r="AI2728" t="str">
        <f>IF(Raw_Data[[#This Row],[Risk_Score]]&lt;=6,"Low Risk",IF(Raw_Data[[#This Row],[Risk_Score]]&lt;=8,"Medium Risk","High Risk"))</f>
        <v>Medium Risk</v>
      </c>
      <c r="AJ2728">
        <f ca="1">IFERROR(DATEDIF(Raw_Data[[#This Row],[tanggal_pengajuan]],TODAY(),"m"),"N/A")</f>
        <v>9</v>
      </c>
      <c r="AK2728" t="str">
        <f ca="1">IF(ISNUMBER(Raw_Data[[#This Row],[MOB]]),IF(Raw_Data[[#This Row],[MOB]]&lt;6,"0-5 bulan",IF(Raw_Data[[#This Row],[MOB]]&lt;12,"6-11 bulan",IF(Raw_Data[[#This Row],[MOB]]&lt;24,"12-23 bulan","24+ bulan"))),"N/A")</f>
        <v>6-11 bulan</v>
      </c>
    </row>
    <row r="2729" spans="1:37" ht="14.25" customHeight="1" x14ac:dyDescent="0.45">
      <c r="A2729" t="s">
        <v>6134</v>
      </c>
      <c r="B2729" s="64">
        <v>46057</v>
      </c>
      <c r="C2729" s="1" t="str">
        <f t="shared" si="42"/>
        <v>February</v>
      </c>
      <c r="D2729" t="s">
        <v>3094</v>
      </c>
      <c r="E2729" t="s">
        <v>6135</v>
      </c>
      <c r="F2729">
        <v>22</v>
      </c>
      <c r="G2729" t="s">
        <v>40</v>
      </c>
      <c r="H2729" t="s">
        <v>176</v>
      </c>
      <c r="I2729" s="2">
        <v>5138000</v>
      </c>
      <c r="J2729" s="3">
        <f>Raw_Data[[#This Row],[cicilan_per_bulan]]/Raw_Data[[#This Row],[penghasilan_bulanan]]</f>
        <v>0.39696379914363566</v>
      </c>
      <c r="K2729" t="s">
        <v>205</v>
      </c>
      <c r="L2729" t="s">
        <v>110</v>
      </c>
      <c r="M2729" t="s">
        <v>290</v>
      </c>
      <c r="N2729" t="s">
        <v>291</v>
      </c>
      <c r="O2729" t="s">
        <v>292</v>
      </c>
      <c r="P2729" s="2">
        <v>37693000</v>
      </c>
      <c r="Q2729" s="2">
        <v>7539000</v>
      </c>
      <c r="R2729" t="str">
        <f>IF(Raw_Data[[#This Row],[persen_dp]]&lt;15%,"Low",IF(Raw_Data[[#This Row],[persen_dp]]&gt;25%,"High","Medium"))</f>
        <v>Medium</v>
      </c>
      <c r="S2729" s="3">
        <v>0.2</v>
      </c>
      <c r="T2729">
        <v>18</v>
      </c>
      <c r="U2729">
        <v>0.14499999999999999</v>
      </c>
      <c r="V2729" s="2">
        <v>2039600</v>
      </c>
      <c r="W2729" s="2">
        <v>36712000</v>
      </c>
      <c r="X2729" t="str">
        <f>IF(OR(Raw_Data[[#This Row],[status_pembayaran]]="Macet",Raw_Data[[#This Row],[status_pembayaran]]="Kurang Lancar"),"Non Performing Loan","Performing")</f>
        <v>Performing</v>
      </c>
      <c r="Y2729" t="s">
        <v>47</v>
      </c>
      <c r="Z2729">
        <v>0</v>
      </c>
      <c r="AA2729">
        <v>0</v>
      </c>
      <c r="AB2729">
        <v>1</v>
      </c>
      <c r="AC2729" t="s">
        <v>58</v>
      </c>
      <c r="AD2729">
        <f>IF(Raw_Data[[#This Row],[rasio]]&lt;0.2,1,IF(Raw_Data[[#This Row],[rasio]]&lt;0.3,2,IF(Raw_Data[[#This Row],[rasio]]&lt;0.4,3,4)))</f>
        <v>3</v>
      </c>
      <c r="AE2729">
        <f>IF(Raw_Data[[#This Row],[kategori_dp]]="High",1,IF(Raw_Data[[#This Row],[kategori_dp]]="Medium",2,3))</f>
        <v>2</v>
      </c>
      <c r="AF2729">
        <f>IF(Raw_Data[[#This Row],[tenor_bulan]]&lt;=24,1,IF(Raw_Data[[#This Row],[tenor_bulan]]&lt;=36,2,IF(Raw_Data[[#This Row],[tenor_bulan]]&lt;=48,3,4)))</f>
        <v>1</v>
      </c>
      <c r="AG2729">
        <f>IF(Raw_Data[[#This Row],[jumlah_kali_telat]]=0,0,IF(Raw_Data[[#This Row],[jumlah_kali_telat]]&lt;=2,2,4))</f>
        <v>0</v>
      </c>
      <c r="AH2729">
        <f>Raw_Data[[#This Row],[Skor_Rasio]]+Raw_Data[[#This Row],[Skor_DP]]+Raw_Data[[#This Row],[Skor_Tenor]]+Raw_Data[[#This Row],[Skor_Telat]]</f>
        <v>6</v>
      </c>
      <c r="AI2729" t="str">
        <f>IF(Raw_Data[[#This Row],[Risk_Score]]&lt;=6,"Low Risk",IF(Raw_Data[[#This Row],[Risk_Score]]&lt;=8,"Medium Risk","High Risk"))</f>
        <v>Low Risk</v>
      </c>
      <c r="AJ2729">
        <f ca="1">IFERROR(DATEDIF(Raw_Data[[#This Row],[tanggal_pengajuan]],TODAY(),"m"),"N/A")</f>
        <v>8</v>
      </c>
      <c r="AK2729" t="str">
        <f ca="1">IF(ISNUMBER(Raw_Data[[#This Row],[MOB]]),IF(Raw_Data[[#This Row],[MOB]]&lt;6,"0-5 bulan",IF(Raw_Data[[#This Row],[MOB]]&lt;12,"6-11 bulan",IF(Raw_Data[[#This Row],[MOB]]&lt;24,"12-23 bulan","24+ bulan"))),"N/A")</f>
        <v>6-11 bulan</v>
      </c>
    </row>
    <row r="2730" spans="1:37" ht="14.25" customHeight="1" x14ac:dyDescent="0.45">
      <c r="A2730" t="s">
        <v>6136</v>
      </c>
      <c r="B2730" s="64">
        <v>46174</v>
      </c>
      <c r="C2730" s="1" t="str">
        <f t="shared" si="42"/>
        <v>June</v>
      </c>
      <c r="D2730" t="s">
        <v>2209</v>
      </c>
      <c r="E2730" t="s">
        <v>6137</v>
      </c>
      <c r="F2730">
        <v>43</v>
      </c>
      <c r="G2730" t="s">
        <v>40</v>
      </c>
      <c r="H2730" t="s">
        <v>108</v>
      </c>
      <c r="I2730" s="2">
        <v>4740000</v>
      </c>
      <c r="J2730" s="3">
        <f>Raw_Data[[#This Row],[cicilan_per_bulan]]/Raw_Data[[#This Row],[penghasilan_bulanan]]</f>
        <v>0.30261603375527424</v>
      </c>
      <c r="K2730" t="s">
        <v>53</v>
      </c>
      <c r="L2730" t="s">
        <v>54</v>
      </c>
      <c r="M2730" t="s">
        <v>44</v>
      </c>
      <c r="N2730" t="s">
        <v>158</v>
      </c>
      <c r="O2730" t="s">
        <v>159</v>
      </c>
      <c r="P2730" s="2">
        <v>30295000</v>
      </c>
      <c r="Q2730" s="2">
        <v>9089000</v>
      </c>
      <c r="R2730" t="str">
        <f>IF(Raw_Data[[#This Row],[persen_dp]]&lt;15%,"Low",IF(Raw_Data[[#This Row],[persen_dp]]&gt;25%,"High","Medium"))</f>
        <v>High</v>
      </c>
      <c r="S2730" s="3">
        <v>0.3</v>
      </c>
      <c r="T2730">
        <v>18</v>
      </c>
      <c r="U2730">
        <v>0.14499999999999999</v>
      </c>
      <c r="V2730" s="2">
        <v>1434400</v>
      </c>
      <c r="W2730" s="2">
        <v>25818000</v>
      </c>
      <c r="X2730" t="str">
        <f>IF(OR(Raw_Data[[#This Row],[status_pembayaran]]="Macet",Raw_Data[[#This Row],[status_pembayaran]]="Kurang Lancar"),"Non Performing Loan","Performing")</f>
        <v>Non Performing Loan</v>
      </c>
      <c r="Y2730" t="s">
        <v>488</v>
      </c>
      <c r="Z2730">
        <v>28</v>
      </c>
      <c r="AA2730">
        <v>1</v>
      </c>
      <c r="AB2730">
        <v>3</v>
      </c>
      <c r="AD2730">
        <f>IF(Raw_Data[[#This Row],[rasio]]&lt;0.2,1,IF(Raw_Data[[#This Row],[rasio]]&lt;0.3,2,IF(Raw_Data[[#This Row],[rasio]]&lt;0.4,3,4)))</f>
        <v>3</v>
      </c>
      <c r="AE2730">
        <f>IF(Raw_Data[[#This Row],[kategori_dp]]="High",1,IF(Raw_Data[[#This Row],[kategori_dp]]="Medium",2,3))</f>
        <v>1</v>
      </c>
      <c r="AF2730">
        <f>IF(Raw_Data[[#This Row],[tenor_bulan]]&lt;=24,1,IF(Raw_Data[[#This Row],[tenor_bulan]]&lt;=36,2,IF(Raw_Data[[#This Row],[tenor_bulan]]&lt;=48,3,4)))</f>
        <v>1</v>
      </c>
      <c r="AG2730">
        <f>IF(Raw_Data[[#This Row],[jumlah_kali_telat]]=0,0,IF(Raw_Data[[#This Row],[jumlah_kali_telat]]&lt;=2,2,4))</f>
        <v>2</v>
      </c>
      <c r="AH2730">
        <f>Raw_Data[[#This Row],[Skor_Rasio]]+Raw_Data[[#This Row],[Skor_DP]]+Raw_Data[[#This Row],[Skor_Tenor]]+Raw_Data[[#This Row],[Skor_Telat]]</f>
        <v>7</v>
      </c>
      <c r="AI2730" t="str">
        <f>IF(Raw_Data[[#This Row],[Risk_Score]]&lt;=6,"Low Risk",IF(Raw_Data[[#This Row],[Risk_Score]]&lt;=8,"Medium Risk","High Risk"))</f>
        <v>Medium Risk</v>
      </c>
      <c r="AJ2730">
        <f ca="1">IFERROR(DATEDIF(Raw_Data[[#This Row],[tanggal_pengajuan]],TODAY(),"m"),"N/A")</f>
        <v>4</v>
      </c>
      <c r="AK2730" t="str">
        <f ca="1">IF(ISNUMBER(Raw_Data[[#This Row],[MOB]]),IF(Raw_Data[[#This Row],[MOB]]&lt;6,"0-5 bulan",IF(Raw_Data[[#This Row],[MOB]]&lt;12,"6-11 bulan",IF(Raw_Data[[#This Row],[MOB]]&lt;24,"12-23 bulan","24+ bulan"))),"N/A")</f>
        <v>0-5 bulan</v>
      </c>
    </row>
    <row r="2731" spans="1:37" ht="14.25" customHeight="1" x14ac:dyDescent="0.45">
      <c r="A2731" t="s">
        <v>6138</v>
      </c>
      <c r="B2731" s="64">
        <v>46161</v>
      </c>
      <c r="C2731" s="1" t="str">
        <f t="shared" si="42"/>
        <v>May</v>
      </c>
      <c r="D2731" t="s">
        <v>868</v>
      </c>
      <c r="E2731" t="s">
        <v>6139</v>
      </c>
      <c r="F2731">
        <v>21</v>
      </c>
      <c r="G2731" t="s">
        <v>51</v>
      </c>
      <c r="H2731" t="s">
        <v>176</v>
      </c>
      <c r="I2731" s="2">
        <v>5338000</v>
      </c>
      <c r="J2731" s="3">
        <f>Raw_Data[[#This Row],[cicilan_per_bulan]]/Raw_Data[[#This Row],[penghasilan_bulanan]]</f>
        <v>0.15243536905207944</v>
      </c>
      <c r="K2731" t="s">
        <v>119</v>
      </c>
      <c r="L2731" t="s">
        <v>120</v>
      </c>
      <c r="M2731" t="s">
        <v>44</v>
      </c>
      <c r="N2731" t="s">
        <v>184</v>
      </c>
      <c r="O2731" t="s">
        <v>122</v>
      </c>
      <c r="P2731" s="2">
        <v>35315000</v>
      </c>
      <c r="Q2731" s="2">
        <v>10595000</v>
      </c>
      <c r="R2731" t="str">
        <f>IF(Raw_Data[[#This Row],[persen_dp]]&lt;15%,"Low",IF(Raw_Data[[#This Row],[persen_dp]]&gt;25%,"High","Medium"))</f>
        <v>High</v>
      </c>
      <c r="S2731" s="3">
        <v>0.3</v>
      </c>
      <c r="T2731">
        <v>48</v>
      </c>
      <c r="U2731">
        <v>0.14499999999999999</v>
      </c>
      <c r="V2731" s="2">
        <v>813700</v>
      </c>
      <c r="W2731" s="2">
        <v>39058000</v>
      </c>
      <c r="X2731" t="str">
        <f>IF(OR(Raw_Data[[#This Row],[status_pembayaran]]="Macet",Raw_Data[[#This Row],[status_pembayaran]]="Kurang Lancar"),"Non Performing Loan","Performing")</f>
        <v>Performing</v>
      </c>
      <c r="Y2731" t="s">
        <v>47</v>
      </c>
      <c r="Z2731">
        <v>0</v>
      </c>
      <c r="AA2731">
        <v>0</v>
      </c>
      <c r="AB2731">
        <v>1</v>
      </c>
      <c r="AC2731" t="s">
        <v>104</v>
      </c>
      <c r="AD2731">
        <f>IF(Raw_Data[[#This Row],[rasio]]&lt;0.2,1,IF(Raw_Data[[#This Row],[rasio]]&lt;0.3,2,IF(Raw_Data[[#This Row],[rasio]]&lt;0.4,3,4)))</f>
        <v>1</v>
      </c>
      <c r="AE2731">
        <f>IF(Raw_Data[[#This Row],[kategori_dp]]="High",1,IF(Raw_Data[[#This Row],[kategori_dp]]="Medium",2,3))</f>
        <v>1</v>
      </c>
      <c r="AF2731">
        <f>IF(Raw_Data[[#This Row],[tenor_bulan]]&lt;=24,1,IF(Raw_Data[[#This Row],[tenor_bulan]]&lt;=36,2,IF(Raw_Data[[#This Row],[tenor_bulan]]&lt;=48,3,4)))</f>
        <v>3</v>
      </c>
      <c r="AG2731">
        <f>IF(Raw_Data[[#This Row],[jumlah_kali_telat]]=0,0,IF(Raw_Data[[#This Row],[jumlah_kali_telat]]&lt;=2,2,4))</f>
        <v>0</v>
      </c>
      <c r="AH2731">
        <f>Raw_Data[[#This Row],[Skor_Rasio]]+Raw_Data[[#This Row],[Skor_DP]]+Raw_Data[[#This Row],[Skor_Tenor]]+Raw_Data[[#This Row],[Skor_Telat]]</f>
        <v>5</v>
      </c>
      <c r="AI2731" t="str">
        <f>IF(Raw_Data[[#This Row],[Risk_Score]]&lt;=6,"Low Risk",IF(Raw_Data[[#This Row],[Risk_Score]]&lt;=8,"Medium Risk","High Risk"))</f>
        <v>Low Risk</v>
      </c>
      <c r="AJ2731">
        <f ca="1">IFERROR(DATEDIF(Raw_Data[[#This Row],[tanggal_pengajuan]],TODAY(),"m"),"N/A")</f>
        <v>5</v>
      </c>
      <c r="AK2731" t="str">
        <f ca="1">IF(ISNUMBER(Raw_Data[[#This Row],[MOB]]),IF(Raw_Data[[#This Row],[MOB]]&lt;6,"0-5 bulan",IF(Raw_Data[[#This Row],[MOB]]&lt;12,"6-11 bulan",IF(Raw_Data[[#This Row],[MOB]]&lt;24,"12-23 bulan","24+ bulan"))),"N/A")</f>
        <v>0-5 bulan</v>
      </c>
    </row>
    <row r="2732" spans="1:37" ht="14.25" customHeight="1" x14ac:dyDescent="0.45">
      <c r="A2732" t="s">
        <v>6140</v>
      </c>
      <c r="B2732" s="64">
        <v>46059</v>
      </c>
      <c r="C2732" s="1" t="str">
        <f t="shared" si="42"/>
        <v>February</v>
      </c>
      <c r="D2732" t="s">
        <v>247</v>
      </c>
      <c r="E2732" t="s">
        <v>6141</v>
      </c>
      <c r="F2732">
        <v>33</v>
      </c>
      <c r="G2732" t="s">
        <v>40</v>
      </c>
      <c r="H2732" t="s">
        <v>52</v>
      </c>
      <c r="I2732" s="2">
        <v>9947000</v>
      </c>
      <c r="J2732" s="3">
        <f>Raw_Data[[#This Row],[cicilan_per_bulan]]/Raw_Data[[#This Row],[penghasilan_bulanan]]</f>
        <v>0.10460440333768975</v>
      </c>
      <c r="K2732" t="s">
        <v>102</v>
      </c>
      <c r="L2732" t="s">
        <v>103</v>
      </c>
      <c r="M2732" t="s">
        <v>249</v>
      </c>
      <c r="N2732" t="s">
        <v>250</v>
      </c>
      <c r="O2732" t="s">
        <v>57</v>
      </c>
      <c r="P2732" s="2">
        <v>15579000</v>
      </c>
      <c r="Q2732" s="2">
        <v>4674000</v>
      </c>
      <c r="R2732" t="str">
        <f>IF(Raw_Data[[#This Row],[persen_dp]]&lt;15%,"Low",IF(Raw_Data[[#This Row],[persen_dp]]&gt;25%,"High","Medium"))</f>
        <v>High</v>
      </c>
      <c r="S2732" s="3">
        <v>0.3</v>
      </c>
      <c r="T2732">
        <v>12</v>
      </c>
      <c r="U2732">
        <v>0.14499999999999999</v>
      </c>
      <c r="V2732" s="2">
        <v>1040500</v>
      </c>
      <c r="W2732" s="2">
        <v>12486000</v>
      </c>
      <c r="X2732" t="str">
        <f>IF(OR(Raw_Data[[#This Row],[status_pembayaran]]="Macet",Raw_Data[[#This Row],[status_pembayaran]]="Kurang Lancar"),"Non Performing Loan","Performing")</f>
        <v>Performing</v>
      </c>
      <c r="Y2732" t="s">
        <v>47</v>
      </c>
      <c r="Z2732">
        <v>0</v>
      </c>
      <c r="AA2732">
        <v>0</v>
      </c>
      <c r="AB2732">
        <v>1</v>
      </c>
      <c r="AD2732">
        <f>IF(Raw_Data[[#This Row],[rasio]]&lt;0.2,1,IF(Raw_Data[[#This Row],[rasio]]&lt;0.3,2,IF(Raw_Data[[#This Row],[rasio]]&lt;0.4,3,4)))</f>
        <v>1</v>
      </c>
      <c r="AE2732">
        <f>IF(Raw_Data[[#This Row],[kategori_dp]]="High",1,IF(Raw_Data[[#This Row],[kategori_dp]]="Medium",2,3))</f>
        <v>1</v>
      </c>
      <c r="AF2732">
        <f>IF(Raw_Data[[#This Row],[tenor_bulan]]&lt;=24,1,IF(Raw_Data[[#This Row],[tenor_bulan]]&lt;=36,2,IF(Raw_Data[[#This Row],[tenor_bulan]]&lt;=48,3,4)))</f>
        <v>1</v>
      </c>
      <c r="AG2732">
        <f>IF(Raw_Data[[#This Row],[jumlah_kali_telat]]=0,0,IF(Raw_Data[[#This Row],[jumlah_kali_telat]]&lt;=2,2,4))</f>
        <v>0</v>
      </c>
      <c r="AH2732">
        <f>Raw_Data[[#This Row],[Skor_Rasio]]+Raw_Data[[#This Row],[Skor_DP]]+Raw_Data[[#This Row],[Skor_Tenor]]+Raw_Data[[#This Row],[Skor_Telat]]</f>
        <v>3</v>
      </c>
      <c r="AI2732" t="str">
        <f>IF(Raw_Data[[#This Row],[Risk_Score]]&lt;=6,"Low Risk",IF(Raw_Data[[#This Row],[Risk_Score]]&lt;=8,"Medium Risk","High Risk"))</f>
        <v>Low Risk</v>
      </c>
      <c r="AJ2732">
        <f ca="1">IFERROR(DATEDIF(Raw_Data[[#This Row],[tanggal_pengajuan]],TODAY(),"m"),"N/A")</f>
        <v>8</v>
      </c>
      <c r="AK2732" t="str">
        <f ca="1">IF(ISNUMBER(Raw_Data[[#This Row],[MOB]]),IF(Raw_Data[[#This Row],[MOB]]&lt;6,"0-5 bulan",IF(Raw_Data[[#This Row],[MOB]]&lt;12,"6-11 bulan",IF(Raw_Data[[#This Row],[MOB]]&lt;24,"12-23 bulan","24+ bulan"))),"N/A")</f>
        <v>6-11 bulan</v>
      </c>
    </row>
    <row r="2733" spans="1:37" ht="14.25" customHeight="1" x14ac:dyDescent="0.45">
      <c r="A2733" t="s">
        <v>6142</v>
      </c>
      <c r="B2733" s="64">
        <v>46172</v>
      </c>
      <c r="C2733" s="1" t="str">
        <f t="shared" si="42"/>
        <v>May</v>
      </c>
      <c r="D2733" t="s">
        <v>610</v>
      </c>
      <c r="E2733" t="s">
        <v>6143</v>
      </c>
      <c r="F2733">
        <v>58</v>
      </c>
      <c r="G2733" t="s">
        <v>40</v>
      </c>
      <c r="H2733" t="s">
        <v>176</v>
      </c>
      <c r="I2733" s="2">
        <v>5032000</v>
      </c>
      <c r="J2733" s="3">
        <f>Raw_Data[[#This Row],[cicilan_per_bulan]]/Raw_Data[[#This Row],[penghasilan_bulanan]]</f>
        <v>0.15616057233704292</v>
      </c>
      <c r="K2733" t="s">
        <v>188</v>
      </c>
      <c r="L2733" t="s">
        <v>154</v>
      </c>
      <c r="M2733" t="s">
        <v>290</v>
      </c>
      <c r="N2733" t="s">
        <v>291</v>
      </c>
      <c r="O2733" t="s">
        <v>292</v>
      </c>
      <c r="P2733" s="2">
        <v>36727000</v>
      </c>
      <c r="Q2733" s="2">
        <v>12854000</v>
      </c>
      <c r="R2733" t="str">
        <f>IF(Raw_Data[[#This Row],[persen_dp]]&lt;15%,"Low",IF(Raw_Data[[#This Row],[persen_dp]]&gt;25%,"High","Medium"))</f>
        <v>High</v>
      </c>
      <c r="S2733" s="3">
        <v>0.35</v>
      </c>
      <c r="T2733">
        <v>48</v>
      </c>
      <c r="U2733">
        <v>0.14499999999999999</v>
      </c>
      <c r="V2733" s="2">
        <v>785800</v>
      </c>
      <c r="W2733" s="2">
        <v>37719000</v>
      </c>
      <c r="X2733" t="str">
        <f>IF(OR(Raw_Data[[#This Row],[status_pembayaran]]="Macet",Raw_Data[[#This Row],[status_pembayaran]]="Kurang Lancar"),"Non Performing Loan","Performing")</f>
        <v>Performing</v>
      </c>
      <c r="Y2733" t="s">
        <v>47</v>
      </c>
      <c r="Z2733">
        <v>0</v>
      </c>
      <c r="AA2733">
        <v>0</v>
      </c>
      <c r="AB2733">
        <v>1</v>
      </c>
      <c r="AD2733">
        <f>IF(Raw_Data[[#This Row],[rasio]]&lt;0.2,1,IF(Raw_Data[[#This Row],[rasio]]&lt;0.3,2,IF(Raw_Data[[#This Row],[rasio]]&lt;0.4,3,4)))</f>
        <v>1</v>
      </c>
      <c r="AE2733">
        <f>IF(Raw_Data[[#This Row],[kategori_dp]]="High",1,IF(Raw_Data[[#This Row],[kategori_dp]]="Medium",2,3))</f>
        <v>1</v>
      </c>
      <c r="AF2733">
        <f>IF(Raw_Data[[#This Row],[tenor_bulan]]&lt;=24,1,IF(Raw_Data[[#This Row],[tenor_bulan]]&lt;=36,2,IF(Raw_Data[[#This Row],[tenor_bulan]]&lt;=48,3,4)))</f>
        <v>3</v>
      </c>
      <c r="AG2733">
        <f>IF(Raw_Data[[#This Row],[jumlah_kali_telat]]=0,0,IF(Raw_Data[[#This Row],[jumlah_kali_telat]]&lt;=2,2,4))</f>
        <v>0</v>
      </c>
      <c r="AH2733">
        <f>Raw_Data[[#This Row],[Skor_Rasio]]+Raw_Data[[#This Row],[Skor_DP]]+Raw_Data[[#This Row],[Skor_Tenor]]+Raw_Data[[#This Row],[Skor_Telat]]</f>
        <v>5</v>
      </c>
      <c r="AI2733" t="str">
        <f>IF(Raw_Data[[#This Row],[Risk_Score]]&lt;=6,"Low Risk",IF(Raw_Data[[#This Row],[Risk_Score]]&lt;=8,"Medium Risk","High Risk"))</f>
        <v>Low Risk</v>
      </c>
      <c r="AJ2733">
        <f ca="1">IFERROR(DATEDIF(Raw_Data[[#This Row],[tanggal_pengajuan]],TODAY(),"m"),"N/A")</f>
        <v>4</v>
      </c>
      <c r="AK2733" t="str">
        <f ca="1">IF(ISNUMBER(Raw_Data[[#This Row],[MOB]]),IF(Raw_Data[[#This Row],[MOB]]&lt;6,"0-5 bulan",IF(Raw_Data[[#This Row],[MOB]]&lt;12,"6-11 bulan",IF(Raw_Data[[#This Row],[MOB]]&lt;24,"12-23 bulan","24+ bulan"))),"N/A")</f>
        <v>0-5 bulan</v>
      </c>
    </row>
    <row r="2734" spans="1:37" ht="14.25" customHeight="1" x14ac:dyDescent="0.45">
      <c r="A2734" t="s">
        <v>6144</v>
      </c>
      <c r="B2734" s="64">
        <v>46137</v>
      </c>
      <c r="C2734" s="1" t="str">
        <f t="shared" si="42"/>
        <v>April</v>
      </c>
      <c r="D2734" t="s">
        <v>418</v>
      </c>
      <c r="E2734" t="s">
        <v>6145</v>
      </c>
      <c r="F2734">
        <v>24</v>
      </c>
      <c r="G2734" t="s">
        <v>51</v>
      </c>
      <c r="H2734" t="s">
        <v>96</v>
      </c>
      <c r="I2734" s="2">
        <v>7444000</v>
      </c>
      <c r="J2734" s="3">
        <f>Raw_Data[[#This Row],[cicilan_per_bulan]]/Raw_Data[[#This Row],[penghasilan_bulanan]]</f>
        <v>6.2332079527135952E-2</v>
      </c>
      <c r="K2734" t="s">
        <v>53</v>
      </c>
      <c r="L2734" t="s">
        <v>54</v>
      </c>
      <c r="M2734" t="s">
        <v>44</v>
      </c>
      <c r="N2734" t="s">
        <v>228</v>
      </c>
      <c r="O2734" t="s">
        <v>57</v>
      </c>
      <c r="P2734" s="2">
        <v>19398000</v>
      </c>
      <c r="Q2734" s="2">
        <v>7759000</v>
      </c>
      <c r="R2734" t="str">
        <f>IF(Raw_Data[[#This Row],[persen_dp]]&lt;15%,"Low",IF(Raw_Data[[#This Row],[persen_dp]]&gt;25%,"High","Medium"))</f>
        <v>High</v>
      </c>
      <c r="S2734" s="3">
        <v>0.4</v>
      </c>
      <c r="T2734">
        <v>36</v>
      </c>
      <c r="U2734">
        <v>0.14499999999999999</v>
      </c>
      <c r="V2734" s="2">
        <v>464000</v>
      </c>
      <c r="W2734" s="2">
        <v>16702000</v>
      </c>
      <c r="X2734" t="str">
        <f>IF(OR(Raw_Data[[#This Row],[status_pembayaran]]="Macet",Raw_Data[[#This Row],[status_pembayaran]]="Kurang Lancar"),"Non Performing Loan","Performing")</f>
        <v>Performing</v>
      </c>
      <c r="Y2734" t="s">
        <v>47</v>
      </c>
      <c r="Z2734">
        <v>0</v>
      </c>
      <c r="AA2734">
        <v>0</v>
      </c>
      <c r="AB2734">
        <v>1</v>
      </c>
      <c r="AD2734">
        <f>IF(Raw_Data[[#This Row],[rasio]]&lt;0.2,1,IF(Raw_Data[[#This Row],[rasio]]&lt;0.3,2,IF(Raw_Data[[#This Row],[rasio]]&lt;0.4,3,4)))</f>
        <v>1</v>
      </c>
      <c r="AE2734">
        <f>IF(Raw_Data[[#This Row],[kategori_dp]]="High",1,IF(Raw_Data[[#This Row],[kategori_dp]]="Medium",2,3))</f>
        <v>1</v>
      </c>
      <c r="AF2734">
        <f>IF(Raw_Data[[#This Row],[tenor_bulan]]&lt;=24,1,IF(Raw_Data[[#This Row],[tenor_bulan]]&lt;=36,2,IF(Raw_Data[[#This Row],[tenor_bulan]]&lt;=48,3,4)))</f>
        <v>2</v>
      </c>
      <c r="AG2734">
        <f>IF(Raw_Data[[#This Row],[jumlah_kali_telat]]=0,0,IF(Raw_Data[[#This Row],[jumlah_kali_telat]]&lt;=2,2,4))</f>
        <v>0</v>
      </c>
      <c r="AH2734">
        <f>Raw_Data[[#This Row],[Skor_Rasio]]+Raw_Data[[#This Row],[Skor_DP]]+Raw_Data[[#This Row],[Skor_Tenor]]+Raw_Data[[#This Row],[Skor_Telat]]</f>
        <v>4</v>
      </c>
      <c r="AI2734" t="str">
        <f>IF(Raw_Data[[#This Row],[Risk_Score]]&lt;=6,"Low Risk",IF(Raw_Data[[#This Row],[Risk_Score]]&lt;=8,"Medium Risk","High Risk"))</f>
        <v>Low Risk</v>
      </c>
      <c r="AJ2734">
        <f ca="1">IFERROR(DATEDIF(Raw_Data[[#This Row],[tanggal_pengajuan]],TODAY(),"m"),"N/A")</f>
        <v>5</v>
      </c>
      <c r="AK2734" t="str">
        <f ca="1">IF(ISNUMBER(Raw_Data[[#This Row],[MOB]]),IF(Raw_Data[[#This Row],[MOB]]&lt;6,"0-5 bulan",IF(Raw_Data[[#This Row],[MOB]]&lt;12,"6-11 bulan",IF(Raw_Data[[#This Row],[MOB]]&lt;24,"12-23 bulan","24+ bulan"))),"N/A")</f>
        <v>0-5 bulan</v>
      </c>
    </row>
    <row r="2735" spans="1:37" ht="14.25" customHeight="1" x14ac:dyDescent="0.45">
      <c r="A2735" t="s">
        <v>6146</v>
      </c>
      <c r="B2735" s="64">
        <v>46042</v>
      </c>
      <c r="C2735" s="1" t="str">
        <f t="shared" si="42"/>
        <v>January</v>
      </c>
      <c r="D2735" t="s">
        <v>1119</v>
      </c>
      <c r="E2735" t="s">
        <v>6147</v>
      </c>
      <c r="F2735">
        <v>49</v>
      </c>
      <c r="G2735" t="s">
        <v>40</v>
      </c>
      <c r="H2735" t="s">
        <v>152</v>
      </c>
      <c r="I2735" s="2">
        <v>3750000</v>
      </c>
      <c r="J2735" s="3">
        <f>Raw_Data[[#This Row],[cicilan_per_bulan]]/Raw_Data[[#This Row],[penghasilan_bulanan]]</f>
        <v>0.25298666666666669</v>
      </c>
      <c r="K2735" t="s">
        <v>114</v>
      </c>
      <c r="L2735" t="s">
        <v>115</v>
      </c>
      <c r="M2735" t="s">
        <v>55</v>
      </c>
      <c r="N2735" t="s">
        <v>121</v>
      </c>
      <c r="O2735" t="s">
        <v>122</v>
      </c>
      <c r="P2735" s="2">
        <v>36663000</v>
      </c>
      <c r="Q2735" s="2">
        <v>3666000</v>
      </c>
      <c r="R2735" t="str">
        <f>IF(Raw_Data[[#This Row],[persen_dp]]&lt;15%,"Low",IF(Raw_Data[[#This Row],[persen_dp]]&gt;25%,"High","Medium"))</f>
        <v>Low</v>
      </c>
      <c r="S2735" s="3">
        <v>0.1</v>
      </c>
      <c r="T2735">
        <v>60</v>
      </c>
      <c r="U2735">
        <v>0.14499999999999999</v>
      </c>
      <c r="V2735" s="2">
        <v>948700</v>
      </c>
      <c r="W2735" s="2">
        <v>56919000</v>
      </c>
      <c r="X2735" t="str">
        <f>IF(OR(Raw_Data[[#This Row],[status_pembayaran]]="Macet",Raw_Data[[#This Row],[status_pembayaran]]="Kurang Lancar"),"Non Performing Loan","Performing")</f>
        <v>Performing</v>
      </c>
      <c r="Y2735" t="s">
        <v>47</v>
      </c>
      <c r="Z2735">
        <v>0</v>
      </c>
      <c r="AA2735">
        <v>0</v>
      </c>
      <c r="AB2735">
        <v>1</v>
      </c>
      <c r="AD2735">
        <f>IF(Raw_Data[[#This Row],[rasio]]&lt;0.2,1,IF(Raw_Data[[#This Row],[rasio]]&lt;0.3,2,IF(Raw_Data[[#This Row],[rasio]]&lt;0.4,3,4)))</f>
        <v>2</v>
      </c>
      <c r="AE2735">
        <f>IF(Raw_Data[[#This Row],[kategori_dp]]="High",1,IF(Raw_Data[[#This Row],[kategori_dp]]="Medium",2,3))</f>
        <v>3</v>
      </c>
      <c r="AF2735">
        <f>IF(Raw_Data[[#This Row],[tenor_bulan]]&lt;=24,1,IF(Raw_Data[[#This Row],[tenor_bulan]]&lt;=36,2,IF(Raw_Data[[#This Row],[tenor_bulan]]&lt;=48,3,4)))</f>
        <v>4</v>
      </c>
      <c r="AG2735">
        <f>IF(Raw_Data[[#This Row],[jumlah_kali_telat]]=0,0,IF(Raw_Data[[#This Row],[jumlah_kali_telat]]&lt;=2,2,4))</f>
        <v>0</v>
      </c>
      <c r="AH2735">
        <f>Raw_Data[[#This Row],[Skor_Rasio]]+Raw_Data[[#This Row],[Skor_DP]]+Raw_Data[[#This Row],[Skor_Tenor]]+Raw_Data[[#This Row],[Skor_Telat]]</f>
        <v>9</v>
      </c>
      <c r="AI2735" t="str">
        <f>IF(Raw_Data[[#This Row],[Risk_Score]]&lt;=6,"Low Risk",IF(Raw_Data[[#This Row],[Risk_Score]]&lt;=8,"Medium Risk","High Risk"))</f>
        <v>High Risk</v>
      </c>
      <c r="AJ2735">
        <f ca="1">IFERROR(DATEDIF(Raw_Data[[#This Row],[tanggal_pengajuan]],TODAY(),"m"),"N/A")</f>
        <v>9</v>
      </c>
      <c r="AK2735" t="str">
        <f ca="1">IF(ISNUMBER(Raw_Data[[#This Row],[MOB]]),IF(Raw_Data[[#This Row],[MOB]]&lt;6,"0-5 bulan",IF(Raw_Data[[#This Row],[MOB]]&lt;12,"6-11 bulan",IF(Raw_Data[[#This Row],[MOB]]&lt;24,"12-23 bulan","24+ bulan"))),"N/A")</f>
        <v>6-11 bulan</v>
      </c>
    </row>
    <row r="2736" spans="1:37" ht="14.25" customHeight="1" x14ac:dyDescent="0.45">
      <c r="A2736" t="s">
        <v>6148</v>
      </c>
      <c r="B2736" s="64">
        <v>46125</v>
      </c>
      <c r="C2736" s="1" t="str">
        <f t="shared" si="42"/>
        <v>April</v>
      </c>
      <c r="D2736" t="s">
        <v>670</v>
      </c>
      <c r="E2736" t="s">
        <v>6149</v>
      </c>
      <c r="F2736">
        <v>33</v>
      </c>
      <c r="G2736" t="s">
        <v>51</v>
      </c>
      <c r="H2736" t="s">
        <v>62</v>
      </c>
      <c r="I2736" s="2">
        <v>1823000</v>
      </c>
      <c r="J2736" s="3">
        <f>Raw_Data[[#This Row],[cicilan_per_bulan]]/Raw_Data[[#This Row],[penghasilan_bulanan]]</f>
        <v>0.76319253976961055</v>
      </c>
      <c r="K2736" t="s">
        <v>188</v>
      </c>
      <c r="L2736" t="s">
        <v>154</v>
      </c>
      <c r="M2736" t="s">
        <v>44</v>
      </c>
      <c r="N2736" t="s">
        <v>158</v>
      </c>
      <c r="O2736" t="s">
        <v>159</v>
      </c>
      <c r="P2736" s="2">
        <v>30453000</v>
      </c>
      <c r="Q2736" s="2">
        <v>4568000</v>
      </c>
      <c r="R2736" t="str">
        <f>IF(Raw_Data[[#This Row],[persen_dp]]&lt;15%,"Low",IF(Raw_Data[[#This Row],[persen_dp]]&gt;25%,"High","Medium"))</f>
        <v>Medium</v>
      </c>
      <c r="S2736" s="3">
        <v>0.15</v>
      </c>
      <c r="T2736">
        <v>24</v>
      </c>
      <c r="U2736">
        <v>0.14499999999999999</v>
      </c>
      <c r="V2736" s="2">
        <v>1391300</v>
      </c>
      <c r="W2736" s="2">
        <v>33391000</v>
      </c>
      <c r="X2736" t="str">
        <f>IF(OR(Raw_Data[[#This Row],[status_pembayaran]]="Macet",Raw_Data[[#This Row],[status_pembayaran]]="Kurang Lancar"),"Non Performing Loan","Performing")</f>
        <v>Performing</v>
      </c>
      <c r="Y2736" t="s">
        <v>47</v>
      </c>
      <c r="Z2736">
        <v>0</v>
      </c>
      <c r="AA2736">
        <v>0</v>
      </c>
      <c r="AB2736">
        <v>1</v>
      </c>
      <c r="AC2736" t="s">
        <v>74</v>
      </c>
      <c r="AD2736">
        <f>IF(Raw_Data[[#This Row],[rasio]]&lt;0.2,1,IF(Raw_Data[[#This Row],[rasio]]&lt;0.3,2,IF(Raw_Data[[#This Row],[rasio]]&lt;0.4,3,4)))</f>
        <v>4</v>
      </c>
      <c r="AE2736">
        <f>IF(Raw_Data[[#This Row],[kategori_dp]]="High",1,IF(Raw_Data[[#This Row],[kategori_dp]]="Medium",2,3))</f>
        <v>2</v>
      </c>
      <c r="AF2736">
        <f>IF(Raw_Data[[#This Row],[tenor_bulan]]&lt;=24,1,IF(Raw_Data[[#This Row],[tenor_bulan]]&lt;=36,2,IF(Raw_Data[[#This Row],[tenor_bulan]]&lt;=48,3,4)))</f>
        <v>1</v>
      </c>
      <c r="AG2736">
        <f>IF(Raw_Data[[#This Row],[jumlah_kali_telat]]=0,0,IF(Raw_Data[[#This Row],[jumlah_kali_telat]]&lt;=2,2,4))</f>
        <v>0</v>
      </c>
      <c r="AH2736">
        <f>Raw_Data[[#This Row],[Skor_Rasio]]+Raw_Data[[#This Row],[Skor_DP]]+Raw_Data[[#This Row],[Skor_Tenor]]+Raw_Data[[#This Row],[Skor_Telat]]</f>
        <v>7</v>
      </c>
      <c r="AI2736" t="str">
        <f>IF(Raw_Data[[#This Row],[Risk_Score]]&lt;=6,"Low Risk",IF(Raw_Data[[#This Row],[Risk_Score]]&lt;=8,"Medium Risk","High Risk"))</f>
        <v>Medium Risk</v>
      </c>
      <c r="AJ2736">
        <f ca="1">IFERROR(DATEDIF(Raw_Data[[#This Row],[tanggal_pengajuan]],TODAY(),"m"),"N/A")</f>
        <v>6</v>
      </c>
      <c r="AK2736" t="str">
        <f ca="1">IF(ISNUMBER(Raw_Data[[#This Row],[MOB]]),IF(Raw_Data[[#This Row],[MOB]]&lt;6,"0-5 bulan",IF(Raw_Data[[#This Row],[MOB]]&lt;12,"6-11 bulan",IF(Raw_Data[[#This Row],[MOB]]&lt;24,"12-23 bulan","24+ bulan"))),"N/A")</f>
        <v>6-11 bulan</v>
      </c>
    </row>
    <row r="2737" spans="1:37" ht="14.25" customHeight="1" x14ac:dyDescent="0.45">
      <c r="A2737" t="s">
        <v>6150</v>
      </c>
      <c r="B2737" s="64">
        <v>46039</v>
      </c>
      <c r="C2737" s="1" t="str">
        <f t="shared" si="42"/>
        <v>January</v>
      </c>
      <c r="D2737" t="s">
        <v>3604</v>
      </c>
      <c r="E2737" t="s">
        <v>6151</v>
      </c>
      <c r="F2737">
        <v>23</v>
      </c>
      <c r="G2737" t="s">
        <v>51</v>
      </c>
      <c r="H2737" t="s">
        <v>52</v>
      </c>
      <c r="I2737" s="2">
        <v>5735000</v>
      </c>
      <c r="J2737" s="3">
        <f>Raw_Data[[#This Row],[cicilan_per_bulan]]/Raw_Data[[#This Row],[penghasilan_bulanan]]</f>
        <v>8.8491717523975583E-2</v>
      </c>
      <c r="K2737" t="s">
        <v>167</v>
      </c>
      <c r="L2737" t="s">
        <v>110</v>
      </c>
      <c r="M2737" t="s">
        <v>55</v>
      </c>
      <c r="N2737" t="s">
        <v>56</v>
      </c>
      <c r="O2737" t="s">
        <v>57</v>
      </c>
      <c r="P2737" s="2">
        <v>18190000</v>
      </c>
      <c r="Q2737" s="2">
        <v>5457000</v>
      </c>
      <c r="R2737" t="str">
        <f>IF(Raw_Data[[#This Row],[persen_dp]]&lt;15%,"Low",IF(Raw_Data[[#This Row],[persen_dp]]&gt;25%,"High","Medium"))</f>
        <v>High</v>
      </c>
      <c r="S2737" s="3">
        <v>0.3</v>
      </c>
      <c r="T2737">
        <v>36</v>
      </c>
      <c r="U2737">
        <v>0.14499999999999999</v>
      </c>
      <c r="V2737" s="2">
        <v>507500</v>
      </c>
      <c r="W2737" s="2">
        <v>18271000</v>
      </c>
      <c r="X2737" t="str">
        <f>IF(OR(Raw_Data[[#This Row],[status_pembayaran]]="Macet",Raw_Data[[#This Row],[status_pembayaran]]="Kurang Lancar"),"Non Performing Loan","Performing")</f>
        <v>Performing</v>
      </c>
      <c r="Y2737" t="s">
        <v>47</v>
      </c>
      <c r="Z2737">
        <v>0</v>
      </c>
      <c r="AA2737">
        <v>0</v>
      </c>
      <c r="AB2737">
        <v>1</v>
      </c>
      <c r="AC2737" t="s">
        <v>66</v>
      </c>
      <c r="AD2737">
        <f>IF(Raw_Data[[#This Row],[rasio]]&lt;0.2,1,IF(Raw_Data[[#This Row],[rasio]]&lt;0.3,2,IF(Raw_Data[[#This Row],[rasio]]&lt;0.4,3,4)))</f>
        <v>1</v>
      </c>
      <c r="AE2737">
        <f>IF(Raw_Data[[#This Row],[kategori_dp]]="High",1,IF(Raw_Data[[#This Row],[kategori_dp]]="Medium",2,3))</f>
        <v>1</v>
      </c>
      <c r="AF2737">
        <f>IF(Raw_Data[[#This Row],[tenor_bulan]]&lt;=24,1,IF(Raw_Data[[#This Row],[tenor_bulan]]&lt;=36,2,IF(Raw_Data[[#This Row],[tenor_bulan]]&lt;=48,3,4)))</f>
        <v>2</v>
      </c>
      <c r="AG2737">
        <f>IF(Raw_Data[[#This Row],[jumlah_kali_telat]]=0,0,IF(Raw_Data[[#This Row],[jumlah_kali_telat]]&lt;=2,2,4))</f>
        <v>0</v>
      </c>
      <c r="AH2737">
        <f>Raw_Data[[#This Row],[Skor_Rasio]]+Raw_Data[[#This Row],[Skor_DP]]+Raw_Data[[#This Row],[Skor_Tenor]]+Raw_Data[[#This Row],[Skor_Telat]]</f>
        <v>4</v>
      </c>
      <c r="AI2737" t="str">
        <f>IF(Raw_Data[[#This Row],[Risk_Score]]&lt;=6,"Low Risk",IF(Raw_Data[[#This Row],[Risk_Score]]&lt;=8,"Medium Risk","High Risk"))</f>
        <v>Low Risk</v>
      </c>
      <c r="AJ2737">
        <f ca="1">IFERROR(DATEDIF(Raw_Data[[#This Row],[tanggal_pengajuan]],TODAY(),"m"),"N/A")</f>
        <v>9</v>
      </c>
      <c r="AK2737" t="str">
        <f ca="1">IF(ISNUMBER(Raw_Data[[#This Row],[MOB]]),IF(Raw_Data[[#This Row],[MOB]]&lt;6,"0-5 bulan",IF(Raw_Data[[#This Row],[MOB]]&lt;12,"6-11 bulan",IF(Raw_Data[[#This Row],[MOB]]&lt;24,"12-23 bulan","24+ bulan"))),"N/A")</f>
        <v>6-11 bulan</v>
      </c>
    </row>
    <row r="2738" spans="1:37" ht="14.25" customHeight="1" x14ac:dyDescent="0.45">
      <c r="A2738" t="s">
        <v>6152</v>
      </c>
      <c r="B2738" s="64">
        <v>46082</v>
      </c>
      <c r="C2738" s="1" t="str">
        <f t="shared" si="42"/>
        <v>March</v>
      </c>
      <c r="D2738" t="s">
        <v>3381</v>
      </c>
      <c r="E2738" t="s">
        <v>6153</v>
      </c>
      <c r="F2738">
        <v>32</v>
      </c>
      <c r="G2738" t="s">
        <v>40</v>
      </c>
      <c r="H2738" t="s">
        <v>41</v>
      </c>
      <c r="I2738" s="2">
        <v>6027000</v>
      </c>
      <c r="J2738" s="3">
        <f>Raw_Data[[#This Row],[cicilan_per_bulan]]/Raw_Data[[#This Row],[penghasilan_bulanan]]</f>
        <v>0.14813339970134395</v>
      </c>
      <c r="K2738" t="s">
        <v>119</v>
      </c>
      <c r="L2738" t="s">
        <v>120</v>
      </c>
      <c r="M2738" t="s">
        <v>55</v>
      </c>
      <c r="N2738" t="s">
        <v>56</v>
      </c>
      <c r="O2738" t="s">
        <v>57</v>
      </c>
      <c r="P2738" s="2">
        <v>18456000</v>
      </c>
      <c r="Q2738" s="2">
        <v>1846000</v>
      </c>
      <c r="R2738" t="str">
        <f>IF(Raw_Data[[#This Row],[persen_dp]]&lt;15%,"Low",IF(Raw_Data[[#This Row],[persen_dp]]&gt;25%,"High","Medium"))</f>
        <v>Low</v>
      </c>
      <c r="S2738" s="3">
        <v>0.1</v>
      </c>
      <c r="T2738">
        <v>24</v>
      </c>
      <c r="U2738">
        <v>0.14499999999999999</v>
      </c>
      <c r="V2738" s="2">
        <v>892800</v>
      </c>
      <c r="W2738" s="2">
        <v>21426000</v>
      </c>
      <c r="X2738" t="str">
        <f>IF(OR(Raw_Data[[#This Row],[status_pembayaran]]="Macet",Raw_Data[[#This Row],[status_pembayaran]]="Kurang Lancar"),"Non Performing Loan","Performing")</f>
        <v>Performing</v>
      </c>
      <c r="Y2738" t="s">
        <v>47</v>
      </c>
      <c r="Z2738">
        <v>0</v>
      </c>
      <c r="AA2738">
        <v>0</v>
      </c>
      <c r="AB2738">
        <v>1</v>
      </c>
      <c r="AD2738">
        <f>IF(Raw_Data[[#This Row],[rasio]]&lt;0.2,1,IF(Raw_Data[[#This Row],[rasio]]&lt;0.3,2,IF(Raw_Data[[#This Row],[rasio]]&lt;0.4,3,4)))</f>
        <v>1</v>
      </c>
      <c r="AE2738">
        <f>IF(Raw_Data[[#This Row],[kategori_dp]]="High",1,IF(Raw_Data[[#This Row],[kategori_dp]]="Medium",2,3))</f>
        <v>3</v>
      </c>
      <c r="AF2738">
        <f>IF(Raw_Data[[#This Row],[tenor_bulan]]&lt;=24,1,IF(Raw_Data[[#This Row],[tenor_bulan]]&lt;=36,2,IF(Raw_Data[[#This Row],[tenor_bulan]]&lt;=48,3,4)))</f>
        <v>1</v>
      </c>
      <c r="AG2738">
        <f>IF(Raw_Data[[#This Row],[jumlah_kali_telat]]=0,0,IF(Raw_Data[[#This Row],[jumlah_kali_telat]]&lt;=2,2,4))</f>
        <v>0</v>
      </c>
      <c r="AH2738">
        <f>Raw_Data[[#This Row],[Skor_Rasio]]+Raw_Data[[#This Row],[Skor_DP]]+Raw_Data[[#This Row],[Skor_Tenor]]+Raw_Data[[#This Row],[Skor_Telat]]</f>
        <v>5</v>
      </c>
      <c r="AI2738" t="str">
        <f>IF(Raw_Data[[#This Row],[Risk_Score]]&lt;=6,"Low Risk",IF(Raw_Data[[#This Row],[Risk_Score]]&lt;=8,"Medium Risk","High Risk"))</f>
        <v>Low Risk</v>
      </c>
      <c r="AJ2738">
        <f ca="1">IFERROR(DATEDIF(Raw_Data[[#This Row],[tanggal_pengajuan]],TODAY(),"m"),"N/A")</f>
        <v>7</v>
      </c>
      <c r="AK2738" t="str">
        <f ca="1">IF(ISNUMBER(Raw_Data[[#This Row],[MOB]]),IF(Raw_Data[[#This Row],[MOB]]&lt;6,"0-5 bulan",IF(Raw_Data[[#This Row],[MOB]]&lt;12,"6-11 bulan",IF(Raw_Data[[#This Row],[MOB]]&lt;24,"12-23 bulan","24+ bulan"))),"N/A")</f>
        <v>6-11 bulan</v>
      </c>
    </row>
    <row r="2739" spans="1:37" ht="14.25" customHeight="1" x14ac:dyDescent="0.45">
      <c r="A2739" t="s">
        <v>6154</v>
      </c>
      <c r="B2739" s="64">
        <v>46189</v>
      </c>
      <c r="C2739" s="1" t="str">
        <f t="shared" si="42"/>
        <v>June</v>
      </c>
      <c r="D2739" t="s">
        <v>3343</v>
      </c>
      <c r="E2739" t="s">
        <v>6155</v>
      </c>
      <c r="F2739">
        <v>55</v>
      </c>
      <c r="G2739" t="s">
        <v>51</v>
      </c>
      <c r="H2739" t="s">
        <v>152</v>
      </c>
      <c r="I2739" s="2">
        <v>2977000</v>
      </c>
      <c r="J2739" s="3">
        <f>Raw_Data[[#This Row],[cicilan_per_bulan]]/Raw_Data[[#This Row],[penghasilan_bulanan]]</f>
        <v>0.23721867651998657</v>
      </c>
      <c r="K2739" t="s">
        <v>109</v>
      </c>
      <c r="L2739" t="s">
        <v>110</v>
      </c>
      <c r="M2739" t="s">
        <v>44</v>
      </c>
      <c r="N2739" t="s">
        <v>228</v>
      </c>
      <c r="O2739" t="s">
        <v>57</v>
      </c>
      <c r="P2739" s="2">
        <v>19685000</v>
      </c>
      <c r="Q2739" s="2">
        <v>1969000</v>
      </c>
      <c r="R2739" t="str">
        <f>IF(Raw_Data[[#This Row],[persen_dp]]&lt;15%,"Low",IF(Raw_Data[[#This Row],[persen_dp]]&gt;25%,"High","Medium"))</f>
        <v>Low</v>
      </c>
      <c r="S2739" s="3">
        <v>0.1</v>
      </c>
      <c r="T2739">
        <v>36</v>
      </c>
      <c r="U2739">
        <v>0.14499999999999999</v>
      </c>
      <c r="V2739" s="2">
        <v>706200</v>
      </c>
      <c r="W2739" s="2">
        <v>25423000</v>
      </c>
      <c r="X2739" t="str">
        <f>IF(OR(Raw_Data[[#This Row],[status_pembayaran]]="Macet",Raw_Data[[#This Row],[status_pembayaran]]="Kurang Lancar"),"Non Performing Loan","Performing")</f>
        <v>Performing</v>
      </c>
      <c r="Y2739" t="s">
        <v>47</v>
      </c>
      <c r="Z2739">
        <v>0</v>
      </c>
      <c r="AA2739">
        <v>0</v>
      </c>
      <c r="AB2739">
        <v>1</v>
      </c>
      <c r="AC2739" t="s">
        <v>104</v>
      </c>
      <c r="AD2739">
        <f>IF(Raw_Data[[#This Row],[rasio]]&lt;0.2,1,IF(Raw_Data[[#This Row],[rasio]]&lt;0.3,2,IF(Raw_Data[[#This Row],[rasio]]&lt;0.4,3,4)))</f>
        <v>2</v>
      </c>
      <c r="AE2739">
        <f>IF(Raw_Data[[#This Row],[kategori_dp]]="High",1,IF(Raw_Data[[#This Row],[kategori_dp]]="Medium",2,3))</f>
        <v>3</v>
      </c>
      <c r="AF2739">
        <f>IF(Raw_Data[[#This Row],[tenor_bulan]]&lt;=24,1,IF(Raw_Data[[#This Row],[tenor_bulan]]&lt;=36,2,IF(Raw_Data[[#This Row],[tenor_bulan]]&lt;=48,3,4)))</f>
        <v>2</v>
      </c>
      <c r="AG2739">
        <f>IF(Raw_Data[[#This Row],[jumlah_kali_telat]]=0,0,IF(Raw_Data[[#This Row],[jumlah_kali_telat]]&lt;=2,2,4))</f>
        <v>0</v>
      </c>
      <c r="AH2739">
        <f>Raw_Data[[#This Row],[Skor_Rasio]]+Raw_Data[[#This Row],[Skor_DP]]+Raw_Data[[#This Row],[Skor_Tenor]]+Raw_Data[[#This Row],[Skor_Telat]]</f>
        <v>7</v>
      </c>
      <c r="AI2739" t="str">
        <f>IF(Raw_Data[[#This Row],[Risk_Score]]&lt;=6,"Low Risk",IF(Raw_Data[[#This Row],[Risk_Score]]&lt;=8,"Medium Risk","High Risk"))</f>
        <v>Medium Risk</v>
      </c>
      <c r="AJ2739">
        <f ca="1">IFERROR(DATEDIF(Raw_Data[[#This Row],[tanggal_pengajuan]],TODAY(),"m"),"N/A")</f>
        <v>4</v>
      </c>
      <c r="AK2739" t="str">
        <f ca="1">IF(ISNUMBER(Raw_Data[[#This Row],[MOB]]),IF(Raw_Data[[#This Row],[MOB]]&lt;6,"0-5 bulan",IF(Raw_Data[[#This Row],[MOB]]&lt;12,"6-11 bulan",IF(Raw_Data[[#This Row],[MOB]]&lt;24,"12-23 bulan","24+ bulan"))),"N/A")</f>
        <v>0-5 bulan</v>
      </c>
    </row>
    <row r="2740" spans="1:37" ht="14.25" customHeight="1" x14ac:dyDescent="0.45">
      <c r="A2740" t="s">
        <v>6156</v>
      </c>
      <c r="B2740" s="64">
        <v>46169</v>
      </c>
      <c r="C2740" s="1" t="str">
        <f t="shared" ref="C2740:C2803" si="43">TEXT(B2740,"mmmm")</f>
        <v>May</v>
      </c>
      <c r="D2740" t="s">
        <v>210</v>
      </c>
      <c r="E2740" t="s">
        <v>211</v>
      </c>
      <c r="F2740">
        <v>34</v>
      </c>
      <c r="G2740" t="s">
        <v>40</v>
      </c>
      <c r="H2740" t="s">
        <v>52</v>
      </c>
      <c r="I2740" s="2">
        <v>8936000</v>
      </c>
      <c r="J2740" s="3">
        <f>Raw_Data[[#This Row],[cicilan_per_bulan]]/Raw_Data[[#This Row],[penghasilan_bulanan]]</f>
        <v>6.5857206803939125E-2</v>
      </c>
      <c r="K2740" t="s">
        <v>127</v>
      </c>
      <c r="L2740" t="s">
        <v>128</v>
      </c>
      <c r="M2740" t="s">
        <v>44</v>
      </c>
      <c r="N2740" t="s">
        <v>273</v>
      </c>
      <c r="O2740" t="s">
        <v>274</v>
      </c>
      <c r="P2740" s="2">
        <v>18453883</v>
      </c>
      <c r="Q2740" s="2">
        <v>3691000</v>
      </c>
      <c r="R2740" t="str">
        <f>IF(Raw_Data[[#This Row],[persen_dp]]&lt;15%,"Low",IF(Raw_Data[[#This Row],[persen_dp]]&gt;25%,"High","Medium"))</f>
        <v>Medium</v>
      </c>
      <c r="S2740" s="3">
        <v>0.2</v>
      </c>
      <c r="T2740">
        <v>36</v>
      </c>
      <c r="U2740">
        <v>0.14499999999999999</v>
      </c>
      <c r="V2740" s="2">
        <v>588500</v>
      </c>
      <c r="W2740" s="2">
        <v>21185000</v>
      </c>
      <c r="X2740" t="str">
        <f>IF(OR(Raw_Data[[#This Row],[status_pembayaran]]="Macet",Raw_Data[[#This Row],[status_pembayaran]]="Kurang Lancar"),"Non Performing Loan","Performing")</f>
        <v>Performing</v>
      </c>
      <c r="Y2740" t="s">
        <v>47</v>
      </c>
      <c r="Z2740">
        <v>0</v>
      </c>
      <c r="AA2740">
        <v>0</v>
      </c>
      <c r="AB2740">
        <v>1</v>
      </c>
      <c r="AD2740">
        <f>IF(Raw_Data[[#This Row],[rasio]]&lt;0.2,1,IF(Raw_Data[[#This Row],[rasio]]&lt;0.3,2,IF(Raw_Data[[#This Row],[rasio]]&lt;0.4,3,4)))</f>
        <v>1</v>
      </c>
      <c r="AE2740">
        <f>IF(Raw_Data[[#This Row],[kategori_dp]]="High",1,IF(Raw_Data[[#This Row],[kategori_dp]]="Medium",2,3))</f>
        <v>2</v>
      </c>
      <c r="AF2740">
        <f>IF(Raw_Data[[#This Row],[tenor_bulan]]&lt;=24,1,IF(Raw_Data[[#This Row],[tenor_bulan]]&lt;=36,2,IF(Raw_Data[[#This Row],[tenor_bulan]]&lt;=48,3,4)))</f>
        <v>2</v>
      </c>
      <c r="AG2740">
        <f>IF(Raw_Data[[#This Row],[jumlah_kali_telat]]=0,0,IF(Raw_Data[[#This Row],[jumlah_kali_telat]]&lt;=2,2,4))</f>
        <v>0</v>
      </c>
      <c r="AH2740">
        <f>Raw_Data[[#This Row],[Skor_Rasio]]+Raw_Data[[#This Row],[Skor_DP]]+Raw_Data[[#This Row],[Skor_Tenor]]+Raw_Data[[#This Row],[Skor_Telat]]</f>
        <v>5</v>
      </c>
      <c r="AI2740" t="str">
        <f>IF(Raw_Data[[#This Row],[Risk_Score]]&lt;=6,"Low Risk",IF(Raw_Data[[#This Row],[Risk_Score]]&lt;=8,"Medium Risk","High Risk"))</f>
        <v>Low Risk</v>
      </c>
      <c r="AJ2740">
        <f ca="1">IFERROR(DATEDIF(Raw_Data[[#This Row],[tanggal_pengajuan]],TODAY(),"m"),"N/A")</f>
        <v>4</v>
      </c>
      <c r="AK2740" t="str">
        <f ca="1">IF(ISNUMBER(Raw_Data[[#This Row],[MOB]]),IF(Raw_Data[[#This Row],[MOB]]&lt;6,"0-5 bulan",IF(Raw_Data[[#This Row],[MOB]]&lt;12,"6-11 bulan",IF(Raw_Data[[#This Row],[MOB]]&lt;24,"12-23 bulan","24+ bulan"))),"N/A")</f>
        <v>0-5 bulan</v>
      </c>
    </row>
    <row r="2741" spans="1:37" ht="14.25" customHeight="1" x14ac:dyDescent="0.45">
      <c r="A2741" t="s">
        <v>6157</v>
      </c>
      <c r="B2741" s="64">
        <v>46053</v>
      </c>
      <c r="C2741" s="1" t="str">
        <f t="shared" si="43"/>
        <v>January</v>
      </c>
      <c r="D2741" t="s">
        <v>1487</v>
      </c>
      <c r="E2741" t="s">
        <v>6158</v>
      </c>
      <c r="F2741">
        <v>33</v>
      </c>
      <c r="G2741" t="s">
        <v>51</v>
      </c>
      <c r="H2741" t="s">
        <v>96</v>
      </c>
      <c r="I2741" s="2">
        <v>5370000</v>
      </c>
      <c r="J2741" s="3">
        <f>Raw_Data[[#This Row],[cicilan_per_bulan]]/Raw_Data[[#This Row],[penghasilan_bulanan]]</f>
        <v>0.11733705772811918</v>
      </c>
      <c r="K2741" t="s">
        <v>102</v>
      </c>
      <c r="L2741" t="s">
        <v>103</v>
      </c>
      <c r="M2741" t="s">
        <v>249</v>
      </c>
      <c r="N2741" t="s">
        <v>250</v>
      </c>
      <c r="O2741" t="s">
        <v>57</v>
      </c>
      <c r="P2741" s="2">
        <v>15631000</v>
      </c>
      <c r="Q2741" s="2">
        <v>3908000</v>
      </c>
      <c r="R2741" t="str">
        <f>IF(Raw_Data[[#This Row],[persen_dp]]&lt;15%,"Low",IF(Raw_Data[[#This Row],[persen_dp]]&gt;25%,"High","Medium"))</f>
        <v>Medium</v>
      </c>
      <c r="S2741" s="3">
        <v>0.25</v>
      </c>
      <c r="T2741">
        <v>24</v>
      </c>
      <c r="U2741">
        <v>0.14499999999999999</v>
      </c>
      <c r="V2741" s="2">
        <v>630100</v>
      </c>
      <c r="W2741" s="2">
        <v>15123000</v>
      </c>
      <c r="X2741" t="str">
        <f>IF(OR(Raw_Data[[#This Row],[status_pembayaran]]="Macet",Raw_Data[[#This Row],[status_pembayaran]]="Kurang Lancar"),"Non Performing Loan","Performing")</f>
        <v>Performing</v>
      </c>
      <c r="Y2741" t="s">
        <v>47</v>
      </c>
      <c r="Z2741">
        <v>0</v>
      </c>
      <c r="AA2741">
        <v>0</v>
      </c>
      <c r="AB2741">
        <v>1</v>
      </c>
      <c r="AD2741">
        <f>IF(Raw_Data[[#This Row],[rasio]]&lt;0.2,1,IF(Raw_Data[[#This Row],[rasio]]&lt;0.3,2,IF(Raw_Data[[#This Row],[rasio]]&lt;0.4,3,4)))</f>
        <v>1</v>
      </c>
      <c r="AE2741">
        <f>IF(Raw_Data[[#This Row],[kategori_dp]]="High",1,IF(Raw_Data[[#This Row],[kategori_dp]]="Medium",2,3))</f>
        <v>2</v>
      </c>
      <c r="AF2741">
        <f>IF(Raw_Data[[#This Row],[tenor_bulan]]&lt;=24,1,IF(Raw_Data[[#This Row],[tenor_bulan]]&lt;=36,2,IF(Raw_Data[[#This Row],[tenor_bulan]]&lt;=48,3,4)))</f>
        <v>1</v>
      </c>
      <c r="AG2741">
        <f>IF(Raw_Data[[#This Row],[jumlah_kali_telat]]=0,0,IF(Raw_Data[[#This Row],[jumlah_kali_telat]]&lt;=2,2,4))</f>
        <v>0</v>
      </c>
      <c r="AH2741">
        <f>Raw_Data[[#This Row],[Skor_Rasio]]+Raw_Data[[#This Row],[Skor_DP]]+Raw_Data[[#This Row],[Skor_Tenor]]+Raw_Data[[#This Row],[Skor_Telat]]</f>
        <v>4</v>
      </c>
      <c r="AI2741" t="str">
        <f>IF(Raw_Data[[#This Row],[Risk_Score]]&lt;=6,"Low Risk",IF(Raw_Data[[#This Row],[Risk_Score]]&lt;=8,"Medium Risk","High Risk"))</f>
        <v>Low Risk</v>
      </c>
      <c r="AJ2741">
        <f ca="1">IFERROR(DATEDIF(Raw_Data[[#This Row],[tanggal_pengajuan]],TODAY(),"m"),"N/A")</f>
        <v>8</v>
      </c>
      <c r="AK2741" t="str">
        <f ca="1">IF(ISNUMBER(Raw_Data[[#This Row],[MOB]]),IF(Raw_Data[[#This Row],[MOB]]&lt;6,"0-5 bulan",IF(Raw_Data[[#This Row],[MOB]]&lt;12,"6-11 bulan",IF(Raw_Data[[#This Row],[MOB]]&lt;24,"12-23 bulan","24+ bulan"))),"N/A")</f>
        <v>6-11 bulan</v>
      </c>
    </row>
    <row r="2742" spans="1:37" ht="14.25" customHeight="1" x14ac:dyDescent="0.45">
      <c r="A2742" t="s">
        <v>6159</v>
      </c>
      <c r="B2742" s="64">
        <v>46064</v>
      </c>
      <c r="C2742" s="1" t="str">
        <f t="shared" si="43"/>
        <v>February</v>
      </c>
      <c r="D2742" t="s">
        <v>1221</v>
      </c>
      <c r="E2742" t="s">
        <v>6160</v>
      </c>
      <c r="F2742">
        <v>39</v>
      </c>
      <c r="G2742" t="s">
        <v>51</v>
      </c>
      <c r="H2742" t="s">
        <v>90</v>
      </c>
      <c r="I2742" s="2">
        <v>4389000</v>
      </c>
      <c r="J2742" s="3">
        <f>Raw_Data[[#This Row],[cicilan_per_bulan]]/Raw_Data[[#This Row],[penghasilan_bulanan]]</f>
        <v>0.39377990430622012</v>
      </c>
      <c r="K2742" t="s">
        <v>127</v>
      </c>
      <c r="L2742" t="s">
        <v>128</v>
      </c>
      <c r="M2742" t="s">
        <v>72</v>
      </c>
      <c r="N2742" t="s">
        <v>73</v>
      </c>
      <c r="O2742" t="s">
        <v>46</v>
      </c>
      <c r="P2742" s="2">
        <v>21310000</v>
      </c>
      <c r="Q2742" s="2">
        <v>3197000</v>
      </c>
      <c r="R2742" t="str">
        <f>IF(Raw_Data[[#This Row],[persen_dp]]&lt;15%,"Low",IF(Raw_Data[[#This Row],[persen_dp]]&gt;25%,"High","Medium"))</f>
        <v>Medium</v>
      </c>
      <c r="S2742" s="3">
        <v>0.15</v>
      </c>
      <c r="T2742">
        <v>12</v>
      </c>
      <c r="U2742">
        <v>0.14499999999999999</v>
      </c>
      <c r="V2742" s="2">
        <v>1728300</v>
      </c>
      <c r="W2742" s="2">
        <v>20740000</v>
      </c>
      <c r="X2742" t="str">
        <f>IF(OR(Raw_Data[[#This Row],[status_pembayaran]]="Macet",Raw_Data[[#This Row],[status_pembayaran]]="Kurang Lancar"),"Non Performing Loan","Performing")</f>
        <v>Performing</v>
      </c>
      <c r="Y2742" t="s">
        <v>47</v>
      </c>
      <c r="Z2742">
        <v>0</v>
      </c>
      <c r="AA2742">
        <v>0</v>
      </c>
      <c r="AB2742">
        <v>1</v>
      </c>
      <c r="AC2742" t="s">
        <v>66</v>
      </c>
      <c r="AD2742">
        <f>IF(Raw_Data[[#This Row],[rasio]]&lt;0.2,1,IF(Raw_Data[[#This Row],[rasio]]&lt;0.3,2,IF(Raw_Data[[#This Row],[rasio]]&lt;0.4,3,4)))</f>
        <v>3</v>
      </c>
      <c r="AE2742">
        <f>IF(Raw_Data[[#This Row],[kategori_dp]]="High",1,IF(Raw_Data[[#This Row],[kategori_dp]]="Medium",2,3))</f>
        <v>2</v>
      </c>
      <c r="AF2742">
        <f>IF(Raw_Data[[#This Row],[tenor_bulan]]&lt;=24,1,IF(Raw_Data[[#This Row],[tenor_bulan]]&lt;=36,2,IF(Raw_Data[[#This Row],[tenor_bulan]]&lt;=48,3,4)))</f>
        <v>1</v>
      </c>
      <c r="AG2742">
        <f>IF(Raw_Data[[#This Row],[jumlah_kali_telat]]=0,0,IF(Raw_Data[[#This Row],[jumlah_kali_telat]]&lt;=2,2,4))</f>
        <v>0</v>
      </c>
      <c r="AH2742">
        <f>Raw_Data[[#This Row],[Skor_Rasio]]+Raw_Data[[#This Row],[Skor_DP]]+Raw_Data[[#This Row],[Skor_Tenor]]+Raw_Data[[#This Row],[Skor_Telat]]</f>
        <v>6</v>
      </c>
      <c r="AI2742" t="str">
        <f>IF(Raw_Data[[#This Row],[Risk_Score]]&lt;=6,"Low Risk",IF(Raw_Data[[#This Row],[Risk_Score]]&lt;=8,"Medium Risk","High Risk"))</f>
        <v>Low Risk</v>
      </c>
      <c r="AJ2742">
        <f ca="1">IFERROR(DATEDIF(Raw_Data[[#This Row],[tanggal_pengajuan]],TODAY(),"m"),"N/A")</f>
        <v>8</v>
      </c>
      <c r="AK2742" t="str">
        <f ca="1">IF(ISNUMBER(Raw_Data[[#This Row],[MOB]]),IF(Raw_Data[[#This Row],[MOB]]&lt;6,"0-5 bulan",IF(Raw_Data[[#This Row],[MOB]]&lt;12,"6-11 bulan",IF(Raw_Data[[#This Row],[MOB]]&lt;24,"12-23 bulan","24+ bulan"))),"N/A")</f>
        <v>6-11 bulan</v>
      </c>
    </row>
    <row r="2743" spans="1:37" ht="14.25" customHeight="1" x14ac:dyDescent="0.45">
      <c r="A2743" t="s">
        <v>6161</v>
      </c>
      <c r="B2743" s="64">
        <v>46126</v>
      </c>
      <c r="C2743" s="1" t="str">
        <f t="shared" si="43"/>
        <v>April</v>
      </c>
      <c r="D2743" t="s">
        <v>1387</v>
      </c>
      <c r="E2743" t="s">
        <v>6162</v>
      </c>
      <c r="F2743">
        <v>24</v>
      </c>
      <c r="G2743" t="s">
        <v>51</v>
      </c>
      <c r="H2743" t="s">
        <v>126</v>
      </c>
      <c r="I2743" s="2">
        <v>4199000</v>
      </c>
      <c r="J2743" s="3">
        <f>Raw_Data[[#This Row],[cicilan_per_bulan]]/Raw_Data[[#This Row],[penghasilan_bulanan]]</f>
        <v>0.38132888783043584</v>
      </c>
      <c r="K2743" t="s">
        <v>119</v>
      </c>
      <c r="L2743" t="s">
        <v>120</v>
      </c>
      <c r="M2743" t="s">
        <v>55</v>
      </c>
      <c r="N2743" t="s">
        <v>121</v>
      </c>
      <c r="O2743" t="s">
        <v>122</v>
      </c>
      <c r="P2743" s="2">
        <v>36419000</v>
      </c>
      <c r="Q2743" s="2">
        <v>12747000</v>
      </c>
      <c r="R2743" t="str">
        <f>IF(Raw_Data[[#This Row],[persen_dp]]&lt;15%,"Low",IF(Raw_Data[[#This Row],[persen_dp]]&gt;25%,"High","Medium"))</f>
        <v>High</v>
      </c>
      <c r="S2743" s="3">
        <v>0.35</v>
      </c>
      <c r="T2743">
        <v>18</v>
      </c>
      <c r="U2743">
        <v>0.14499999999999999</v>
      </c>
      <c r="V2743" s="2">
        <v>1601200</v>
      </c>
      <c r="W2743" s="2">
        <v>28821000</v>
      </c>
      <c r="X2743" t="str">
        <f>IF(OR(Raw_Data[[#This Row],[status_pembayaran]]="Macet",Raw_Data[[#This Row],[status_pembayaran]]="Kurang Lancar"),"Non Performing Loan","Performing")</f>
        <v>Performing</v>
      </c>
      <c r="Y2743" t="s">
        <v>47</v>
      </c>
      <c r="Z2743">
        <v>0</v>
      </c>
      <c r="AA2743">
        <v>0</v>
      </c>
      <c r="AB2743">
        <v>1</v>
      </c>
      <c r="AD2743">
        <f>IF(Raw_Data[[#This Row],[rasio]]&lt;0.2,1,IF(Raw_Data[[#This Row],[rasio]]&lt;0.3,2,IF(Raw_Data[[#This Row],[rasio]]&lt;0.4,3,4)))</f>
        <v>3</v>
      </c>
      <c r="AE2743">
        <f>IF(Raw_Data[[#This Row],[kategori_dp]]="High",1,IF(Raw_Data[[#This Row],[kategori_dp]]="Medium",2,3))</f>
        <v>1</v>
      </c>
      <c r="AF2743">
        <f>IF(Raw_Data[[#This Row],[tenor_bulan]]&lt;=24,1,IF(Raw_Data[[#This Row],[tenor_bulan]]&lt;=36,2,IF(Raw_Data[[#This Row],[tenor_bulan]]&lt;=48,3,4)))</f>
        <v>1</v>
      </c>
      <c r="AG2743">
        <f>IF(Raw_Data[[#This Row],[jumlah_kali_telat]]=0,0,IF(Raw_Data[[#This Row],[jumlah_kali_telat]]&lt;=2,2,4))</f>
        <v>0</v>
      </c>
      <c r="AH2743">
        <f>Raw_Data[[#This Row],[Skor_Rasio]]+Raw_Data[[#This Row],[Skor_DP]]+Raw_Data[[#This Row],[Skor_Tenor]]+Raw_Data[[#This Row],[Skor_Telat]]</f>
        <v>5</v>
      </c>
      <c r="AI2743" t="str">
        <f>IF(Raw_Data[[#This Row],[Risk_Score]]&lt;=6,"Low Risk",IF(Raw_Data[[#This Row],[Risk_Score]]&lt;=8,"Medium Risk","High Risk"))</f>
        <v>Low Risk</v>
      </c>
      <c r="AJ2743">
        <f ca="1">IFERROR(DATEDIF(Raw_Data[[#This Row],[tanggal_pengajuan]],TODAY(),"m"),"N/A")</f>
        <v>6</v>
      </c>
      <c r="AK2743" t="str">
        <f ca="1">IF(ISNUMBER(Raw_Data[[#This Row],[MOB]]),IF(Raw_Data[[#This Row],[MOB]]&lt;6,"0-5 bulan",IF(Raw_Data[[#This Row],[MOB]]&lt;12,"6-11 bulan",IF(Raw_Data[[#This Row],[MOB]]&lt;24,"12-23 bulan","24+ bulan"))),"N/A")</f>
        <v>6-11 bulan</v>
      </c>
    </row>
    <row r="2744" spans="1:37" ht="14.25" customHeight="1" x14ac:dyDescent="0.45">
      <c r="A2744" t="s">
        <v>6163</v>
      </c>
      <c r="B2744" s="64">
        <v>46185</v>
      </c>
      <c r="C2744" s="1" t="str">
        <f t="shared" si="43"/>
        <v>June</v>
      </c>
      <c r="D2744" t="s">
        <v>673</v>
      </c>
      <c r="E2744" t="s">
        <v>6164</v>
      </c>
      <c r="F2744">
        <v>38</v>
      </c>
      <c r="G2744" t="s">
        <v>51</v>
      </c>
      <c r="H2744" t="s">
        <v>52</v>
      </c>
      <c r="I2744" s="2">
        <v>9640000</v>
      </c>
      <c r="J2744" s="3">
        <f>Raw_Data[[#This Row],[cicilan_per_bulan]]/Raw_Data[[#This Row],[penghasilan_bulanan]]</f>
        <v>6.2334024896265564E-2</v>
      </c>
      <c r="K2744" t="s">
        <v>119</v>
      </c>
      <c r="L2744" t="s">
        <v>120</v>
      </c>
      <c r="M2744" t="s">
        <v>72</v>
      </c>
      <c r="N2744" t="s">
        <v>97</v>
      </c>
      <c r="O2744" t="s">
        <v>57</v>
      </c>
      <c r="P2744" s="2">
        <v>17199000</v>
      </c>
      <c r="Q2744" s="2">
        <v>6020000</v>
      </c>
      <c r="R2744" t="str">
        <f>IF(Raw_Data[[#This Row],[persen_dp]]&lt;15%,"Low",IF(Raw_Data[[#This Row],[persen_dp]]&gt;25%,"High","Medium"))</f>
        <v>High</v>
      </c>
      <c r="S2744" s="3">
        <v>0.35</v>
      </c>
      <c r="T2744">
        <v>24</v>
      </c>
      <c r="U2744">
        <v>0.14499999999999999</v>
      </c>
      <c r="V2744" s="2">
        <v>600900</v>
      </c>
      <c r="W2744" s="2">
        <v>14421000</v>
      </c>
      <c r="X2744" t="str">
        <f>IF(OR(Raw_Data[[#This Row],[status_pembayaran]]="Macet",Raw_Data[[#This Row],[status_pembayaran]]="Kurang Lancar"),"Non Performing Loan","Performing")</f>
        <v>Performing</v>
      </c>
      <c r="Y2744" t="s">
        <v>47</v>
      </c>
      <c r="Z2744">
        <v>0</v>
      </c>
      <c r="AA2744">
        <v>0</v>
      </c>
      <c r="AB2744">
        <v>1</v>
      </c>
      <c r="AC2744" t="s">
        <v>137</v>
      </c>
      <c r="AD2744">
        <f>IF(Raw_Data[[#This Row],[rasio]]&lt;0.2,1,IF(Raw_Data[[#This Row],[rasio]]&lt;0.3,2,IF(Raw_Data[[#This Row],[rasio]]&lt;0.4,3,4)))</f>
        <v>1</v>
      </c>
      <c r="AE2744">
        <f>IF(Raw_Data[[#This Row],[kategori_dp]]="High",1,IF(Raw_Data[[#This Row],[kategori_dp]]="Medium",2,3))</f>
        <v>1</v>
      </c>
      <c r="AF2744">
        <f>IF(Raw_Data[[#This Row],[tenor_bulan]]&lt;=24,1,IF(Raw_Data[[#This Row],[tenor_bulan]]&lt;=36,2,IF(Raw_Data[[#This Row],[tenor_bulan]]&lt;=48,3,4)))</f>
        <v>1</v>
      </c>
      <c r="AG2744">
        <f>IF(Raw_Data[[#This Row],[jumlah_kali_telat]]=0,0,IF(Raw_Data[[#This Row],[jumlah_kali_telat]]&lt;=2,2,4))</f>
        <v>0</v>
      </c>
      <c r="AH2744">
        <f>Raw_Data[[#This Row],[Skor_Rasio]]+Raw_Data[[#This Row],[Skor_DP]]+Raw_Data[[#This Row],[Skor_Tenor]]+Raw_Data[[#This Row],[Skor_Telat]]</f>
        <v>3</v>
      </c>
      <c r="AI2744" t="str">
        <f>IF(Raw_Data[[#This Row],[Risk_Score]]&lt;=6,"Low Risk",IF(Raw_Data[[#This Row],[Risk_Score]]&lt;=8,"Medium Risk","High Risk"))</f>
        <v>Low Risk</v>
      </c>
      <c r="AJ2744">
        <f ca="1">IFERROR(DATEDIF(Raw_Data[[#This Row],[tanggal_pengajuan]],TODAY(),"m"),"N/A")</f>
        <v>4</v>
      </c>
      <c r="AK2744" t="str">
        <f ca="1">IF(ISNUMBER(Raw_Data[[#This Row],[MOB]]),IF(Raw_Data[[#This Row],[MOB]]&lt;6,"0-5 bulan",IF(Raw_Data[[#This Row],[MOB]]&lt;12,"6-11 bulan",IF(Raw_Data[[#This Row],[MOB]]&lt;24,"12-23 bulan","24+ bulan"))),"N/A")</f>
        <v>0-5 bulan</v>
      </c>
    </row>
    <row r="2745" spans="1:37" ht="14.25" customHeight="1" x14ac:dyDescent="0.45">
      <c r="A2745" t="s">
        <v>6165</v>
      </c>
      <c r="B2745" s="64">
        <v>46051</v>
      </c>
      <c r="C2745" s="1" t="str">
        <f t="shared" si="43"/>
        <v>January</v>
      </c>
      <c r="D2745" t="s">
        <v>1434</v>
      </c>
      <c r="E2745" t="s">
        <v>6166</v>
      </c>
      <c r="F2745">
        <v>38</v>
      </c>
      <c r="G2745" t="s">
        <v>51</v>
      </c>
      <c r="H2745" t="s">
        <v>108</v>
      </c>
      <c r="I2745" s="2">
        <v>6973000</v>
      </c>
      <c r="J2745" s="3">
        <f>Raw_Data[[#This Row],[cicilan_per_bulan]]/Raw_Data[[#This Row],[penghasilan_bulanan]]</f>
        <v>0.10252402122472394</v>
      </c>
      <c r="K2745" t="s">
        <v>81</v>
      </c>
      <c r="L2745" t="s">
        <v>82</v>
      </c>
      <c r="M2745" t="s">
        <v>55</v>
      </c>
      <c r="N2745" t="s">
        <v>121</v>
      </c>
      <c r="O2745" t="s">
        <v>122</v>
      </c>
      <c r="P2745" s="2">
        <v>36198000</v>
      </c>
      <c r="Q2745" s="2">
        <v>14479000</v>
      </c>
      <c r="R2745" t="str">
        <f>IF(Raw_Data[[#This Row],[persen_dp]]&lt;15%,"Low",IF(Raw_Data[[#This Row],[persen_dp]]&gt;25%,"High","Medium"))</f>
        <v>High</v>
      </c>
      <c r="S2745" s="3">
        <v>0.4</v>
      </c>
      <c r="T2745">
        <v>48</v>
      </c>
      <c r="U2745">
        <v>0.14499999999999999</v>
      </c>
      <c r="V2745" s="2">
        <v>714900</v>
      </c>
      <c r="W2745" s="2">
        <v>34315000</v>
      </c>
      <c r="X2745" t="str">
        <f>IF(OR(Raw_Data[[#This Row],[status_pembayaran]]="Macet",Raw_Data[[#This Row],[status_pembayaran]]="Kurang Lancar"),"Non Performing Loan","Performing")</f>
        <v>Performing</v>
      </c>
      <c r="Y2745" t="s">
        <v>47</v>
      </c>
      <c r="Z2745">
        <v>0</v>
      </c>
      <c r="AA2745">
        <v>0</v>
      </c>
      <c r="AB2745">
        <v>1</v>
      </c>
      <c r="AD2745">
        <f>IF(Raw_Data[[#This Row],[rasio]]&lt;0.2,1,IF(Raw_Data[[#This Row],[rasio]]&lt;0.3,2,IF(Raw_Data[[#This Row],[rasio]]&lt;0.4,3,4)))</f>
        <v>1</v>
      </c>
      <c r="AE2745">
        <f>IF(Raw_Data[[#This Row],[kategori_dp]]="High",1,IF(Raw_Data[[#This Row],[kategori_dp]]="Medium",2,3))</f>
        <v>1</v>
      </c>
      <c r="AF2745">
        <f>IF(Raw_Data[[#This Row],[tenor_bulan]]&lt;=24,1,IF(Raw_Data[[#This Row],[tenor_bulan]]&lt;=36,2,IF(Raw_Data[[#This Row],[tenor_bulan]]&lt;=48,3,4)))</f>
        <v>3</v>
      </c>
      <c r="AG2745">
        <f>IF(Raw_Data[[#This Row],[jumlah_kali_telat]]=0,0,IF(Raw_Data[[#This Row],[jumlah_kali_telat]]&lt;=2,2,4))</f>
        <v>0</v>
      </c>
      <c r="AH2745">
        <f>Raw_Data[[#This Row],[Skor_Rasio]]+Raw_Data[[#This Row],[Skor_DP]]+Raw_Data[[#This Row],[Skor_Tenor]]+Raw_Data[[#This Row],[Skor_Telat]]</f>
        <v>5</v>
      </c>
      <c r="AI2745" t="str">
        <f>IF(Raw_Data[[#This Row],[Risk_Score]]&lt;=6,"Low Risk",IF(Raw_Data[[#This Row],[Risk_Score]]&lt;=8,"Medium Risk","High Risk"))</f>
        <v>Low Risk</v>
      </c>
      <c r="AJ2745">
        <f ca="1">IFERROR(DATEDIF(Raw_Data[[#This Row],[tanggal_pengajuan]],TODAY(),"m"),"N/A")</f>
        <v>8</v>
      </c>
      <c r="AK2745" t="str">
        <f ca="1">IF(ISNUMBER(Raw_Data[[#This Row],[MOB]]),IF(Raw_Data[[#This Row],[MOB]]&lt;6,"0-5 bulan",IF(Raw_Data[[#This Row],[MOB]]&lt;12,"6-11 bulan",IF(Raw_Data[[#This Row],[MOB]]&lt;24,"12-23 bulan","24+ bulan"))),"N/A")</f>
        <v>6-11 bulan</v>
      </c>
    </row>
    <row r="2746" spans="1:37" ht="14.25" customHeight="1" x14ac:dyDescent="0.45">
      <c r="A2746" t="s">
        <v>6167</v>
      </c>
      <c r="B2746" s="64">
        <v>46297</v>
      </c>
      <c r="C2746" s="1" t="str">
        <f t="shared" si="43"/>
        <v>October</v>
      </c>
      <c r="D2746" t="s">
        <v>1210</v>
      </c>
      <c r="E2746" t="s">
        <v>6168</v>
      </c>
      <c r="F2746">
        <v>58</v>
      </c>
      <c r="G2746" t="s">
        <v>51</v>
      </c>
      <c r="H2746" t="s">
        <v>108</v>
      </c>
      <c r="I2746" s="2">
        <v>4850000</v>
      </c>
      <c r="J2746" s="3">
        <f>Raw_Data[[#This Row],[cicilan_per_bulan]]/Raw_Data[[#This Row],[penghasilan_bulanan]]</f>
        <v>9.4845360824742264E-2</v>
      </c>
      <c r="K2746" t="s">
        <v>63</v>
      </c>
      <c r="L2746" t="s">
        <v>64</v>
      </c>
      <c r="M2746" t="s">
        <v>249</v>
      </c>
      <c r="N2746" t="s">
        <v>250</v>
      </c>
      <c r="O2746" t="s">
        <v>57</v>
      </c>
      <c r="P2746" s="2">
        <v>16439000</v>
      </c>
      <c r="Q2746" s="2">
        <v>2466000</v>
      </c>
      <c r="R2746" t="str">
        <f>IF(Raw_Data[[#This Row],[persen_dp]]&lt;15%,"Low",IF(Raw_Data[[#This Row],[persen_dp]]&gt;25%,"High","Medium"))</f>
        <v>Medium</v>
      </c>
      <c r="S2746" s="3">
        <v>0.15</v>
      </c>
      <c r="T2746">
        <v>48</v>
      </c>
      <c r="U2746">
        <v>0.14499999999999999</v>
      </c>
      <c r="V2746" s="2">
        <v>460000</v>
      </c>
      <c r="W2746" s="2">
        <v>22078000</v>
      </c>
      <c r="X2746" t="str">
        <f>IF(OR(Raw_Data[[#This Row],[status_pembayaran]]="Macet",Raw_Data[[#This Row],[status_pembayaran]]="Kurang Lancar"),"Non Performing Loan","Performing")</f>
        <v>Performing</v>
      </c>
      <c r="Y2746" t="s">
        <v>47</v>
      </c>
      <c r="Z2746">
        <v>0</v>
      </c>
      <c r="AA2746">
        <v>0</v>
      </c>
      <c r="AB2746">
        <v>1</v>
      </c>
      <c r="AC2746" t="s">
        <v>74</v>
      </c>
      <c r="AD2746">
        <f>IF(Raw_Data[[#This Row],[rasio]]&lt;0.2,1,IF(Raw_Data[[#This Row],[rasio]]&lt;0.3,2,IF(Raw_Data[[#This Row],[rasio]]&lt;0.4,3,4)))</f>
        <v>1</v>
      </c>
      <c r="AE2746">
        <f>IF(Raw_Data[[#This Row],[kategori_dp]]="High",1,IF(Raw_Data[[#This Row],[kategori_dp]]="Medium",2,3))</f>
        <v>2</v>
      </c>
      <c r="AF2746">
        <f>IF(Raw_Data[[#This Row],[tenor_bulan]]&lt;=24,1,IF(Raw_Data[[#This Row],[tenor_bulan]]&lt;=36,2,IF(Raw_Data[[#This Row],[tenor_bulan]]&lt;=48,3,4)))</f>
        <v>3</v>
      </c>
      <c r="AG2746">
        <f>IF(Raw_Data[[#This Row],[jumlah_kali_telat]]=0,0,IF(Raw_Data[[#This Row],[jumlah_kali_telat]]&lt;=2,2,4))</f>
        <v>0</v>
      </c>
      <c r="AH2746">
        <f>Raw_Data[[#This Row],[Skor_Rasio]]+Raw_Data[[#This Row],[Skor_DP]]+Raw_Data[[#This Row],[Skor_Tenor]]+Raw_Data[[#This Row],[Skor_Telat]]</f>
        <v>6</v>
      </c>
      <c r="AI2746" t="str">
        <f>IF(Raw_Data[[#This Row],[Risk_Score]]&lt;=6,"Low Risk",IF(Raw_Data[[#This Row],[Risk_Score]]&lt;=8,"Medium Risk","High Risk"))</f>
        <v>Low Risk</v>
      </c>
      <c r="AJ2746">
        <f ca="1">IFERROR(DATEDIF(Raw_Data[[#This Row],[tanggal_pengajuan]],TODAY(),"m"),"N/A")</f>
        <v>0</v>
      </c>
      <c r="AK2746" t="str">
        <f ca="1">IF(ISNUMBER(Raw_Data[[#This Row],[MOB]]),IF(Raw_Data[[#This Row],[MOB]]&lt;6,"0-5 bulan",IF(Raw_Data[[#This Row],[MOB]]&lt;12,"6-11 bulan",IF(Raw_Data[[#This Row],[MOB]]&lt;24,"12-23 bulan","24+ bulan"))),"N/A")</f>
        <v>0-5 bulan</v>
      </c>
    </row>
    <row r="2747" spans="1:37" ht="14.25" customHeight="1" x14ac:dyDescent="0.45">
      <c r="A2747" t="s">
        <v>6169</v>
      </c>
      <c r="B2747" s="64">
        <v>46157</v>
      </c>
      <c r="C2747" s="1" t="str">
        <f t="shared" si="43"/>
        <v>May</v>
      </c>
      <c r="D2747" t="s">
        <v>575</v>
      </c>
      <c r="E2747" t="s">
        <v>6170</v>
      </c>
      <c r="F2747">
        <v>55</v>
      </c>
      <c r="G2747" t="s">
        <v>40</v>
      </c>
      <c r="H2747" t="s">
        <v>152</v>
      </c>
      <c r="I2747" s="2">
        <v>3562000</v>
      </c>
      <c r="J2747" s="3">
        <f>Raw_Data[[#This Row],[cicilan_per_bulan]]/Raw_Data[[#This Row],[penghasilan_bulanan]]</f>
        <v>0.28989331836047166</v>
      </c>
      <c r="K2747" t="s">
        <v>42</v>
      </c>
      <c r="L2747" t="s">
        <v>43</v>
      </c>
      <c r="M2747" t="s">
        <v>44</v>
      </c>
      <c r="N2747" t="s">
        <v>158</v>
      </c>
      <c r="O2747" t="s">
        <v>159</v>
      </c>
      <c r="P2747" s="2">
        <v>32382000</v>
      </c>
      <c r="Q2747" s="2">
        <v>6476000</v>
      </c>
      <c r="R2747" t="str">
        <f>IF(Raw_Data[[#This Row],[persen_dp]]&lt;15%,"Low",IF(Raw_Data[[#This Row],[persen_dp]]&gt;25%,"High","Medium"))</f>
        <v>Medium</v>
      </c>
      <c r="S2747" s="3">
        <v>0.2</v>
      </c>
      <c r="T2747">
        <v>36</v>
      </c>
      <c r="U2747">
        <v>0.14499999999999999</v>
      </c>
      <c r="V2747" s="2">
        <v>1032600</v>
      </c>
      <c r="W2747" s="2">
        <v>37175000</v>
      </c>
      <c r="X2747" t="str">
        <f>IF(OR(Raw_Data[[#This Row],[status_pembayaran]]="Macet",Raw_Data[[#This Row],[status_pembayaran]]="Kurang Lancar"),"Non Performing Loan","Performing")</f>
        <v>Performing</v>
      </c>
      <c r="Y2747" t="s">
        <v>47</v>
      </c>
      <c r="Z2747">
        <v>0</v>
      </c>
      <c r="AA2747">
        <v>0</v>
      </c>
      <c r="AB2747">
        <v>1</v>
      </c>
      <c r="AD2747">
        <f>IF(Raw_Data[[#This Row],[rasio]]&lt;0.2,1,IF(Raw_Data[[#This Row],[rasio]]&lt;0.3,2,IF(Raw_Data[[#This Row],[rasio]]&lt;0.4,3,4)))</f>
        <v>2</v>
      </c>
      <c r="AE2747">
        <f>IF(Raw_Data[[#This Row],[kategori_dp]]="High",1,IF(Raw_Data[[#This Row],[kategori_dp]]="Medium",2,3))</f>
        <v>2</v>
      </c>
      <c r="AF2747">
        <f>IF(Raw_Data[[#This Row],[tenor_bulan]]&lt;=24,1,IF(Raw_Data[[#This Row],[tenor_bulan]]&lt;=36,2,IF(Raw_Data[[#This Row],[tenor_bulan]]&lt;=48,3,4)))</f>
        <v>2</v>
      </c>
      <c r="AG2747">
        <f>IF(Raw_Data[[#This Row],[jumlah_kali_telat]]=0,0,IF(Raw_Data[[#This Row],[jumlah_kali_telat]]&lt;=2,2,4))</f>
        <v>0</v>
      </c>
      <c r="AH2747">
        <f>Raw_Data[[#This Row],[Skor_Rasio]]+Raw_Data[[#This Row],[Skor_DP]]+Raw_Data[[#This Row],[Skor_Tenor]]+Raw_Data[[#This Row],[Skor_Telat]]</f>
        <v>6</v>
      </c>
      <c r="AI2747" t="str">
        <f>IF(Raw_Data[[#This Row],[Risk_Score]]&lt;=6,"Low Risk",IF(Raw_Data[[#This Row],[Risk_Score]]&lt;=8,"Medium Risk","High Risk"))</f>
        <v>Low Risk</v>
      </c>
      <c r="AJ2747">
        <f ca="1">IFERROR(DATEDIF(Raw_Data[[#This Row],[tanggal_pengajuan]],TODAY(),"m"),"N/A")</f>
        <v>5</v>
      </c>
      <c r="AK2747" t="str">
        <f ca="1">IF(ISNUMBER(Raw_Data[[#This Row],[MOB]]),IF(Raw_Data[[#This Row],[MOB]]&lt;6,"0-5 bulan",IF(Raw_Data[[#This Row],[MOB]]&lt;12,"6-11 bulan",IF(Raw_Data[[#This Row],[MOB]]&lt;24,"12-23 bulan","24+ bulan"))),"N/A")</f>
        <v>0-5 bulan</v>
      </c>
    </row>
    <row r="2748" spans="1:37" ht="14.25" customHeight="1" x14ac:dyDescent="0.45">
      <c r="A2748" t="s">
        <v>6171</v>
      </c>
      <c r="B2748" s="64" t="s">
        <v>230</v>
      </c>
      <c r="C2748" s="1" t="str">
        <f t="shared" si="43"/>
        <v>Data Tidak Lengkap</v>
      </c>
      <c r="D2748" t="s">
        <v>210</v>
      </c>
      <c r="E2748" t="s">
        <v>230</v>
      </c>
      <c r="F2748">
        <v>28</v>
      </c>
      <c r="G2748" t="s">
        <v>40</v>
      </c>
      <c r="H2748" t="s">
        <v>90</v>
      </c>
      <c r="I2748" s="2">
        <v>5689000</v>
      </c>
      <c r="J2748" s="3">
        <f>Raw_Data[[#This Row],[cicilan_per_bulan]]/Raw_Data[[#This Row],[penghasilan_bulanan]]</f>
        <v>6.8096326243628061E-2</v>
      </c>
      <c r="K2748" t="s">
        <v>210</v>
      </c>
      <c r="L2748" t="s">
        <v>154</v>
      </c>
      <c r="M2748" t="s">
        <v>249</v>
      </c>
      <c r="N2748" t="s">
        <v>250</v>
      </c>
      <c r="O2748" t="s">
        <v>57</v>
      </c>
      <c r="P2748" s="2">
        <v>15694232</v>
      </c>
      <c r="Q2748" s="2">
        <v>3924000</v>
      </c>
      <c r="R2748" t="str">
        <f>IF(Raw_Data[[#This Row],[persen_dp]]&lt;15%,"Low",IF(Raw_Data[[#This Row],[persen_dp]]&gt;25%,"High","Medium"))</f>
        <v>Medium</v>
      </c>
      <c r="S2748" s="3">
        <v>0.25</v>
      </c>
      <c r="T2748">
        <v>48</v>
      </c>
      <c r="U2748">
        <v>0.14499999999999999</v>
      </c>
      <c r="V2748" s="2">
        <v>387400</v>
      </c>
      <c r="W2748" s="2">
        <v>18597000</v>
      </c>
      <c r="X2748" t="str">
        <f>IF(OR(Raw_Data[[#This Row],[status_pembayaran]]="Macet",Raw_Data[[#This Row],[status_pembayaran]]="Kurang Lancar"),"Non Performing Loan","Performing")</f>
        <v>Performing</v>
      </c>
      <c r="Y2748" t="s">
        <v>233</v>
      </c>
      <c r="Z2748">
        <v>0</v>
      </c>
      <c r="AA2748">
        <v>0</v>
      </c>
      <c r="AB2748">
        <v>1</v>
      </c>
      <c r="AD2748">
        <f>IF(Raw_Data[[#This Row],[rasio]]&lt;0.2,1,IF(Raw_Data[[#This Row],[rasio]]&lt;0.3,2,IF(Raw_Data[[#This Row],[rasio]]&lt;0.4,3,4)))</f>
        <v>1</v>
      </c>
      <c r="AE2748">
        <f>IF(Raw_Data[[#This Row],[kategori_dp]]="High",1,IF(Raw_Data[[#This Row],[kategori_dp]]="Medium",2,3))</f>
        <v>2</v>
      </c>
      <c r="AF2748">
        <f>IF(Raw_Data[[#This Row],[tenor_bulan]]&lt;=24,1,IF(Raw_Data[[#This Row],[tenor_bulan]]&lt;=36,2,IF(Raw_Data[[#This Row],[tenor_bulan]]&lt;=48,3,4)))</f>
        <v>3</v>
      </c>
      <c r="AG2748">
        <f>IF(Raw_Data[[#This Row],[jumlah_kali_telat]]=0,0,IF(Raw_Data[[#This Row],[jumlah_kali_telat]]&lt;=2,2,4))</f>
        <v>0</v>
      </c>
      <c r="AH2748">
        <f>Raw_Data[[#This Row],[Skor_Rasio]]+Raw_Data[[#This Row],[Skor_DP]]+Raw_Data[[#This Row],[Skor_Tenor]]+Raw_Data[[#This Row],[Skor_Telat]]</f>
        <v>6</v>
      </c>
      <c r="AI2748" t="str">
        <f>IF(Raw_Data[[#This Row],[Risk_Score]]&lt;=6,"Low Risk",IF(Raw_Data[[#This Row],[Risk_Score]]&lt;=8,"Medium Risk","High Risk"))</f>
        <v>Low Risk</v>
      </c>
      <c r="AJ2748" t="str">
        <f ca="1">IFERROR(DATEDIF(Raw_Data[[#This Row],[tanggal_pengajuan]],TODAY(),"m"),"N/A")</f>
        <v>N/A</v>
      </c>
      <c r="AK2748" t="str">
        <f ca="1">IF(ISNUMBER(Raw_Data[[#This Row],[MOB]]),IF(Raw_Data[[#This Row],[MOB]]&lt;6,"0-5 bulan",IF(Raw_Data[[#This Row],[MOB]]&lt;12,"6-11 bulan",IF(Raw_Data[[#This Row],[MOB]]&lt;24,"12-23 bulan","24+ bulan"))),"N/A")</f>
        <v>N/A</v>
      </c>
    </row>
    <row r="2749" spans="1:37" ht="14.25" customHeight="1" x14ac:dyDescent="0.45">
      <c r="A2749" t="s">
        <v>6172</v>
      </c>
      <c r="B2749" s="64">
        <v>46155</v>
      </c>
      <c r="C2749" s="1" t="str">
        <f t="shared" si="43"/>
        <v>May</v>
      </c>
      <c r="D2749" t="s">
        <v>1563</v>
      </c>
      <c r="E2749" t="s">
        <v>6173</v>
      </c>
      <c r="F2749">
        <v>48</v>
      </c>
      <c r="G2749" t="s">
        <v>51</v>
      </c>
      <c r="H2749" t="s">
        <v>41</v>
      </c>
      <c r="I2749" s="2">
        <v>7375000</v>
      </c>
      <c r="J2749" s="3">
        <f>Raw_Data[[#This Row],[cicilan_per_bulan]]/Raw_Data[[#This Row],[penghasilan_bulanan]]</f>
        <v>8.5966101694915253E-2</v>
      </c>
      <c r="K2749" t="s">
        <v>167</v>
      </c>
      <c r="L2749" t="s">
        <v>110</v>
      </c>
      <c r="M2749" t="s">
        <v>44</v>
      </c>
      <c r="N2749" t="s">
        <v>129</v>
      </c>
      <c r="O2749" t="s">
        <v>130</v>
      </c>
      <c r="P2749" s="2">
        <v>24469000</v>
      </c>
      <c r="Q2749" s="2">
        <v>8564000</v>
      </c>
      <c r="R2749" t="str">
        <f>IF(Raw_Data[[#This Row],[persen_dp]]&lt;15%,"Low",IF(Raw_Data[[#This Row],[persen_dp]]&gt;25%,"High","Medium"))</f>
        <v>High</v>
      </c>
      <c r="S2749" s="3">
        <v>0.35</v>
      </c>
      <c r="T2749">
        <v>36</v>
      </c>
      <c r="U2749">
        <v>0.14499999999999999</v>
      </c>
      <c r="V2749" s="2">
        <v>634000</v>
      </c>
      <c r="W2749" s="2">
        <v>22824000</v>
      </c>
      <c r="X2749" t="str">
        <f>IF(OR(Raw_Data[[#This Row],[status_pembayaran]]="Macet",Raw_Data[[#This Row],[status_pembayaran]]="Kurang Lancar"),"Non Performing Loan","Performing")</f>
        <v>Performing</v>
      </c>
      <c r="Y2749" t="s">
        <v>47</v>
      </c>
      <c r="Z2749">
        <v>0</v>
      </c>
      <c r="AA2749">
        <v>0</v>
      </c>
      <c r="AB2749">
        <v>1</v>
      </c>
      <c r="AC2749" t="s">
        <v>74</v>
      </c>
      <c r="AD2749">
        <f>IF(Raw_Data[[#This Row],[rasio]]&lt;0.2,1,IF(Raw_Data[[#This Row],[rasio]]&lt;0.3,2,IF(Raw_Data[[#This Row],[rasio]]&lt;0.4,3,4)))</f>
        <v>1</v>
      </c>
      <c r="AE2749">
        <f>IF(Raw_Data[[#This Row],[kategori_dp]]="High",1,IF(Raw_Data[[#This Row],[kategori_dp]]="Medium",2,3))</f>
        <v>1</v>
      </c>
      <c r="AF2749">
        <f>IF(Raw_Data[[#This Row],[tenor_bulan]]&lt;=24,1,IF(Raw_Data[[#This Row],[tenor_bulan]]&lt;=36,2,IF(Raw_Data[[#This Row],[tenor_bulan]]&lt;=48,3,4)))</f>
        <v>2</v>
      </c>
      <c r="AG2749">
        <f>IF(Raw_Data[[#This Row],[jumlah_kali_telat]]=0,0,IF(Raw_Data[[#This Row],[jumlah_kali_telat]]&lt;=2,2,4))</f>
        <v>0</v>
      </c>
      <c r="AH2749">
        <f>Raw_Data[[#This Row],[Skor_Rasio]]+Raw_Data[[#This Row],[Skor_DP]]+Raw_Data[[#This Row],[Skor_Tenor]]+Raw_Data[[#This Row],[Skor_Telat]]</f>
        <v>4</v>
      </c>
      <c r="AI2749" t="str">
        <f>IF(Raw_Data[[#This Row],[Risk_Score]]&lt;=6,"Low Risk",IF(Raw_Data[[#This Row],[Risk_Score]]&lt;=8,"Medium Risk","High Risk"))</f>
        <v>Low Risk</v>
      </c>
      <c r="AJ2749">
        <f ca="1">IFERROR(DATEDIF(Raw_Data[[#This Row],[tanggal_pengajuan]],TODAY(),"m"),"N/A")</f>
        <v>5</v>
      </c>
      <c r="AK2749" t="str">
        <f ca="1">IF(ISNUMBER(Raw_Data[[#This Row],[MOB]]),IF(Raw_Data[[#This Row],[MOB]]&lt;6,"0-5 bulan",IF(Raw_Data[[#This Row],[MOB]]&lt;12,"6-11 bulan",IF(Raw_Data[[#This Row],[MOB]]&lt;24,"12-23 bulan","24+ bulan"))),"N/A")</f>
        <v>0-5 bulan</v>
      </c>
    </row>
    <row r="2750" spans="1:37" ht="14.25" customHeight="1" x14ac:dyDescent="0.45">
      <c r="A2750" t="s">
        <v>6174</v>
      </c>
      <c r="B2750" s="64">
        <v>46152</v>
      </c>
      <c r="C2750" s="1" t="str">
        <f t="shared" si="43"/>
        <v>May</v>
      </c>
      <c r="D2750" t="s">
        <v>641</v>
      </c>
      <c r="E2750" t="s">
        <v>6175</v>
      </c>
      <c r="F2750">
        <v>50</v>
      </c>
      <c r="G2750" t="s">
        <v>40</v>
      </c>
      <c r="H2750" t="s">
        <v>108</v>
      </c>
      <c r="I2750" s="2">
        <v>5951000</v>
      </c>
      <c r="J2750" s="3">
        <f>Raw_Data[[#This Row],[cicilan_per_bulan]]/Raw_Data[[#This Row],[penghasilan_bulanan]]</f>
        <v>0.1714165686439254</v>
      </c>
      <c r="K2750" t="s">
        <v>102</v>
      </c>
      <c r="L2750" t="s">
        <v>103</v>
      </c>
      <c r="M2750" t="s">
        <v>55</v>
      </c>
      <c r="N2750" t="s">
        <v>121</v>
      </c>
      <c r="O2750" t="s">
        <v>122</v>
      </c>
      <c r="P2750" s="2">
        <v>36559000</v>
      </c>
      <c r="Q2750" s="2">
        <v>10968000</v>
      </c>
      <c r="R2750" t="str">
        <f>IF(Raw_Data[[#This Row],[persen_dp]]&lt;15%,"Low",IF(Raw_Data[[#This Row],[persen_dp]]&gt;25%,"High","Medium"))</f>
        <v>High</v>
      </c>
      <c r="S2750" s="3">
        <v>0.3</v>
      </c>
      <c r="T2750">
        <v>36</v>
      </c>
      <c r="U2750">
        <v>0.14499999999999999</v>
      </c>
      <c r="V2750" s="2">
        <v>1020100</v>
      </c>
      <c r="W2750" s="2">
        <v>36724000</v>
      </c>
      <c r="X2750" t="str">
        <f>IF(OR(Raw_Data[[#This Row],[status_pembayaran]]="Macet",Raw_Data[[#This Row],[status_pembayaran]]="Kurang Lancar"),"Non Performing Loan","Performing")</f>
        <v>Performing</v>
      </c>
      <c r="Y2750" t="s">
        <v>47</v>
      </c>
      <c r="Z2750">
        <v>0</v>
      </c>
      <c r="AA2750">
        <v>0</v>
      </c>
      <c r="AB2750">
        <v>1</v>
      </c>
      <c r="AC2750" t="s">
        <v>58</v>
      </c>
      <c r="AD2750">
        <f>IF(Raw_Data[[#This Row],[rasio]]&lt;0.2,1,IF(Raw_Data[[#This Row],[rasio]]&lt;0.3,2,IF(Raw_Data[[#This Row],[rasio]]&lt;0.4,3,4)))</f>
        <v>1</v>
      </c>
      <c r="AE2750">
        <f>IF(Raw_Data[[#This Row],[kategori_dp]]="High",1,IF(Raw_Data[[#This Row],[kategori_dp]]="Medium",2,3))</f>
        <v>1</v>
      </c>
      <c r="AF2750">
        <f>IF(Raw_Data[[#This Row],[tenor_bulan]]&lt;=24,1,IF(Raw_Data[[#This Row],[tenor_bulan]]&lt;=36,2,IF(Raw_Data[[#This Row],[tenor_bulan]]&lt;=48,3,4)))</f>
        <v>2</v>
      </c>
      <c r="AG2750">
        <f>IF(Raw_Data[[#This Row],[jumlah_kali_telat]]=0,0,IF(Raw_Data[[#This Row],[jumlah_kali_telat]]&lt;=2,2,4))</f>
        <v>0</v>
      </c>
      <c r="AH2750">
        <f>Raw_Data[[#This Row],[Skor_Rasio]]+Raw_Data[[#This Row],[Skor_DP]]+Raw_Data[[#This Row],[Skor_Tenor]]+Raw_Data[[#This Row],[Skor_Telat]]</f>
        <v>4</v>
      </c>
      <c r="AI2750" t="str">
        <f>IF(Raw_Data[[#This Row],[Risk_Score]]&lt;=6,"Low Risk",IF(Raw_Data[[#This Row],[Risk_Score]]&lt;=8,"Medium Risk","High Risk"))</f>
        <v>Low Risk</v>
      </c>
      <c r="AJ2750">
        <f ca="1">IFERROR(DATEDIF(Raw_Data[[#This Row],[tanggal_pengajuan]],TODAY(),"m"),"N/A")</f>
        <v>5</v>
      </c>
      <c r="AK2750" t="str">
        <f ca="1">IF(ISNUMBER(Raw_Data[[#This Row],[MOB]]),IF(Raw_Data[[#This Row],[MOB]]&lt;6,"0-5 bulan",IF(Raw_Data[[#This Row],[MOB]]&lt;12,"6-11 bulan",IF(Raw_Data[[#This Row],[MOB]]&lt;24,"12-23 bulan","24+ bulan"))),"N/A")</f>
        <v>0-5 bulan</v>
      </c>
    </row>
    <row r="2751" spans="1:37" ht="14.25" customHeight="1" x14ac:dyDescent="0.45">
      <c r="A2751" t="s">
        <v>6176</v>
      </c>
      <c r="B2751" s="64">
        <v>46157</v>
      </c>
      <c r="C2751" s="1" t="str">
        <f t="shared" si="43"/>
        <v>May</v>
      </c>
      <c r="D2751" t="s">
        <v>518</v>
      </c>
      <c r="E2751" t="s">
        <v>6177</v>
      </c>
      <c r="F2751">
        <v>56</v>
      </c>
      <c r="G2751" t="s">
        <v>51</v>
      </c>
      <c r="H2751" t="s">
        <v>41</v>
      </c>
      <c r="I2751" s="2">
        <v>7011000</v>
      </c>
      <c r="J2751" s="3">
        <f>Raw_Data[[#This Row],[cicilan_per_bulan]]/Raw_Data[[#This Row],[penghasilan_bulanan]]</f>
        <v>0.18448152902581658</v>
      </c>
      <c r="K2751" t="s">
        <v>70</v>
      </c>
      <c r="L2751" t="s">
        <v>71</v>
      </c>
      <c r="M2751" t="s">
        <v>44</v>
      </c>
      <c r="N2751" t="s">
        <v>171</v>
      </c>
      <c r="O2751" t="s">
        <v>172</v>
      </c>
      <c r="P2751" s="2">
        <v>43659000</v>
      </c>
      <c r="Q2751" s="2">
        <v>4366000</v>
      </c>
      <c r="R2751" t="str">
        <f>IF(Raw_Data[[#This Row],[persen_dp]]&lt;15%,"Low",IF(Raw_Data[[#This Row],[persen_dp]]&gt;25%,"High","Medium"))</f>
        <v>Low</v>
      </c>
      <c r="S2751" s="3">
        <v>0.1</v>
      </c>
      <c r="T2751">
        <v>48</v>
      </c>
      <c r="U2751">
        <v>0.14499999999999999</v>
      </c>
      <c r="V2751" s="2">
        <v>1293400</v>
      </c>
      <c r="W2751" s="2">
        <v>62082000</v>
      </c>
      <c r="X2751" t="str">
        <f>IF(OR(Raw_Data[[#This Row],[status_pembayaran]]="Macet",Raw_Data[[#This Row],[status_pembayaran]]="Kurang Lancar"),"Non Performing Loan","Performing")</f>
        <v>Performing</v>
      </c>
      <c r="Y2751" t="s">
        <v>47</v>
      </c>
      <c r="Z2751">
        <v>0</v>
      </c>
      <c r="AA2751">
        <v>0</v>
      </c>
      <c r="AB2751">
        <v>1</v>
      </c>
      <c r="AC2751" t="s">
        <v>66</v>
      </c>
      <c r="AD2751">
        <f>IF(Raw_Data[[#This Row],[rasio]]&lt;0.2,1,IF(Raw_Data[[#This Row],[rasio]]&lt;0.3,2,IF(Raw_Data[[#This Row],[rasio]]&lt;0.4,3,4)))</f>
        <v>1</v>
      </c>
      <c r="AE2751">
        <f>IF(Raw_Data[[#This Row],[kategori_dp]]="High",1,IF(Raw_Data[[#This Row],[kategori_dp]]="Medium",2,3))</f>
        <v>3</v>
      </c>
      <c r="AF2751">
        <f>IF(Raw_Data[[#This Row],[tenor_bulan]]&lt;=24,1,IF(Raw_Data[[#This Row],[tenor_bulan]]&lt;=36,2,IF(Raw_Data[[#This Row],[tenor_bulan]]&lt;=48,3,4)))</f>
        <v>3</v>
      </c>
      <c r="AG2751">
        <f>IF(Raw_Data[[#This Row],[jumlah_kali_telat]]=0,0,IF(Raw_Data[[#This Row],[jumlah_kali_telat]]&lt;=2,2,4))</f>
        <v>0</v>
      </c>
      <c r="AH2751">
        <f>Raw_Data[[#This Row],[Skor_Rasio]]+Raw_Data[[#This Row],[Skor_DP]]+Raw_Data[[#This Row],[Skor_Tenor]]+Raw_Data[[#This Row],[Skor_Telat]]</f>
        <v>7</v>
      </c>
      <c r="AI2751" t="str">
        <f>IF(Raw_Data[[#This Row],[Risk_Score]]&lt;=6,"Low Risk",IF(Raw_Data[[#This Row],[Risk_Score]]&lt;=8,"Medium Risk","High Risk"))</f>
        <v>Medium Risk</v>
      </c>
      <c r="AJ2751">
        <f ca="1">IFERROR(DATEDIF(Raw_Data[[#This Row],[tanggal_pengajuan]],TODAY(),"m"),"N/A")</f>
        <v>5</v>
      </c>
      <c r="AK2751" t="str">
        <f ca="1">IF(ISNUMBER(Raw_Data[[#This Row],[MOB]]),IF(Raw_Data[[#This Row],[MOB]]&lt;6,"0-5 bulan",IF(Raw_Data[[#This Row],[MOB]]&lt;12,"6-11 bulan",IF(Raw_Data[[#This Row],[MOB]]&lt;24,"12-23 bulan","24+ bulan"))),"N/A")</f>
        <v>0-5 bulan</v>
      </c>
    </row>
    <row r="2752" spans="1:37" ht="14.25" customHeight="1" x14ac:dyDescent="0.45">
      <c r="A2752" t="s">
        <v>6178</v>
      </c>
      <c r="B2752" s="64">
        <v>46120</v>
      </c>
      <c r="C2752" s="1" t="str">
        <f t="shared" si="43"/>
        <v>April</v>
      </c>
      <c r="D2752" t="s">
        <v>1568</v>
      </c>
      <c r="E2752" t="s">
        <v>6179</v>
      </c>
      <c r="F2752">
        <v>32</v>
      </c>
      <c r="G2752" t="s">
        <v>51</v>
      </c>
      <c r="H2752" t="s">
        <v>52</v>
      </c>
      <c r="I2752" s="2">
        <v>14220000</v>
      </c>
      <c r="J2752" s="3">
        <f>Raw_Data[[#This Row],[cicilan_per_bulan]]/Raw_Data[[#This Row],[penghasilan_bulanan]]</f>
        <v>3.4620253164556962E-2</v>
      </c>
      <c r="K2752" t="s">
        <v>109</v>
      </c>
      <c r="L2752" t="s">
        <v>110</v>
      </c>
      <c r="M2752" t="s">
        <v>72</v>
      </c>
      <c r="N2752" t="s">
        <v>97</v>
      </c>
      <c r="O2752" t="s">
        <v>57</v>
      </c>
      <c r="P2752" s="2">
        <v>16619000</v>
      </c>
      <c r="Q2752" s="2">
        <v>1662000</v>
      </c>
      <c r="R2752" t="str">
        <f>IF(Raw_Data[[#This Row],[persen_dp]]&lt;15%,"Low",IF(Raw_Data[[#This Row],[persen_dp]]&gt;25%,"High","Medium"))</f>
        <v>Low</v>
      </c>
      <c r="S2752" s="3">
        <v>0.1</v>
      </c>
      <c r="T2752">
        <v>48</v>
      </c>
      <c r="U2752">
        <v>0.14499999999999999</v>
      </c>
      <c r="V2752" s="2">
        <v>492300</v>
      </c>
      <c r="W2752" s="2">
        <v>23632000</v>
      </c>
      <c r="X2752" t="str">
        <f>IF(OR(Raw_Data[[#This Row],[status_pembayaran]]="Macet",Raw_Data[[#This Row],[status_pembayaran]]="Kurang Lancar"),"Non Performing Loan","Performing")</f>
        <v>Performing</v>
      </c>
      <c r="Y2752" t="s">
        <v>47</v>
      </c>
      <c r="Z2752">
        <v>0</v>
      </c>
      <c r="AA2752">
        <v>0</v>
      </c>
      <c r="AB2752">
        <v>1</v>
      </c>
      <c r="AC2752" t="s">
        <v>104</v>
      </c>
      <c r="AD2752">
        <f>IF(Raw_Data[[#This Row],[rasio]]&lt;0.2,1,IF(Raw_Data[[#This Row],[rasio]]&lt;0.3,2,IF(Raw_Data[[#This Row],[rasio]]&lt;0.4,3,4)))</f>
        <v>1</v>
      </c>
      <c r="AE2752">
        <f>IF(Raw_Data[[#This Row],[kategori_dp]]="High",1,IF(Raw_Data[[#This Row],[kategori_dp]]="Medium",2,3))</f>
        <v>3</v>
      </c>
      <c r="AF2752">
        <f>IF(Raw_Data[[#This Row],[tenor_bulan]]&lt;=24,1,IF(Raw_Data[[#This Row],[tenor_bulan]]&lt;=36,2,IF(Raw_Data[[#This Row],[tenor_bulan]]&lt;=48,3,4)))</f>
        <v>3</v>
      </c>
      <c r="AG2752">
        <f>IF(Raw_Data[[#This Row],[jumlah_kali_telat]]=0,0,IF(Raw_Data[[#This Row],[jumlah_kali_telat]]&lt;=2,2,4))</f>
        <v>0</v>
      </c>
      <c r="AH2752">
        <f>Raw_Data[[#This Row],[Skor_Rasio]]+Raw_Data[[#This Row],[Skor_DP]]+Raw_Data[[#This Row],[Skor_Tenor]]+Raw_Data[[#This Row],[Skor_Telat]]</f>
        <v>7</v>
      </c>
      <c r="AI2752" t="str">
        <f>IF(Raw_Data[[#This Row],[Risk_Score]]&lt;=6,"Low Risk",IF(Raw_Data[[#This Row],[Risk_Score]]&lt;=8,"Medium Risk","High Risk"))</f>
        <v>Medium Risk</v>
      </c>
      <c r="AJ2752">
        <f ca="1">IFERROR(DATEDIF(Raw_Data[[#This Row],[tanggal_pengajuan]],TODAY(),"m"),"N/A")</f>
        <v>6</v>
      </c>
      <c r="AK2752" t="str">
        <f ca="1">IF(ISNUMBER(Raw_Data[[#This Row],[MOB]]),IF(Raw_Data[[#This Row],[MOB]]&lt;6,"0-5 bulan",IF(Raw_Data[[#This Row],[MOB]]&lt;12,"6-11 bulan",IF(Raw_Data[[#This Row],[MOB]]&lt;24,"12-23 bulan","24+ bulan"))),"N/A")</f>
        <v>6-11 bulan</v>
      </c>
    </row>
    <row r="2753" spans="1:37" ht="14.25" customHeight="1" x14ac:dyDescent="0.45">
      <c r="A2753" t="s">
        <v>6180</v>
      </c>
      <c r="B2753" s="64">
        <v>46137</v>
      </c>
      <c r="C2753" s="1" t="str">
        <f t="shared" si="43"/>
        <v>April</v>
      </c>
      <c r="D2753" t="s">
        <v>509</v>
      </c>
      <c r="E2753" t="s">
        <v>6181</v>
      </c>
      <c r="F2753">
        <v>58</v>
      </c>
      <c r="G2753" t="s">
        <v>40</v>
      </c>
      <c r="H2753" t="s">
        <v>101</v>
      </c>
      <c r="I2753" s="2">
        <v>4588000</v>
      </c>
      <c r="J2753" s="3">
        <f>Raw_Data[[#This Row],[cicilan_per_bulan]]/Raw_Data[[#This Row],[penghasilan_bulanan]]</f>
        <v>0.43151700087183958</v>
      </c>
      <c r="K2753" t="s">
        <v>205</v>
      </c>
      <c r="L2753" t="s">
        <v>110</v>
      </c>
      <c r="M2753" t="s">
        <v>55</v>
      </c>
      <c r="N2753" t="s">
        <v>395</v>
      </c>
      <c r="O2753" t="s">
        <v>396</v>
      </c>
      <c r="P2753" s="2">
        <v>62085000</v>
      </c>
      <c r="Q2753" s="2">
        <v>12417000</v>
      </c>
      <c r="R2753" t="str">
        <f>IF(Raw_Data[[#This Row],[persen_dp]]&lt;15%,"Low",IF(Raw_Data[[#This Row],[persen_dp]]&gt;25%,"High","Medium"))</f>
        <v>Medium</v>
      </c>
      <c r="S2753" s="3">
        <v>0.2</v>
      </c>
      <c r="T2753">
        <v>36</v>
      </c>
      <c r="U2753">
        <v>0.14499999999999999</v>
      </c>
      <c r="V2753" s="2">
        <v>1979800</v>
      </c>
      <c r="W2753" s="2">
        <v>71274000</v>
      </c>
      <c r="X2753" t="str">
        <f>IF(OR(Raw_Data[[#This Row],[status_pembayaran]]="Macet",Raw_Data[[#This Row],[status_pembayaran]]="Kurang Lancar"),"Non Performing Loan","Performing")</f>
        <v>Performing</v>
      </c>
      <c r="Y2753" t="s">
        <v>47</v>
      </c>
      <c r="Z2753">
        <v>0</v>
      </c>
      <c r="AA2753">
        <v>0</v>
      </c>
      <c r="AB2753">
        <v>1</v>
      </c>
      <c r="AD2753">
        <f>IF(Raw_Data[[#This Row],[rasio]]&lt;0.2,1,IF(Raw_Data[[#This Row],[rasio]]&lt;0.3,2,IF(Raw_Data[[#This Row],[rasio]]&lt;0.4,3,4)))</f>
        <v>4</v>
      </c>
      <c r="AE2753">
        <f>IF(Raw_Data[[#This Row],[kategori_dp]]="High",1,IF(Raw_Data[[#This Row],[kategori_dp]]="Medium",2,3))</f>
        <v>2</v>
      </c>
      <c r="AF2753">
        <f>IF(Raw_Data[[#This Row],[tenor_bulan]]&lt;=24,1,IF(Raw_Data[[#This Row],[tenor_bulan]]&lt;=36,2,IF(Raw_Data[[#This Row],[tenor_bulan]]&lt;=48,3,4)))</f>
        <v>2</v>
      </c>
      <c r="AG2753">
        <f>IF(Raw_Data[[#This Row],[jumlah_kali_telat]]=0,0,IF(Raw_Data[[#This Row],[jumlah_kali_telat]]&lt;=2,2,4))</f>
        <v>0</v>
      </c>
      <c r="AH2753">
        <f>Raw_Data[[#This Row],[Skor_Rasio]]+Raw_Data[[#This Row],[Skor_DP]]+Raw_Data[[#This Row],[Skor_Tenor]]+Raw_Data[[#This Row],[Skor_Telat]]</f>
        <v>8</v>
      </c>
      <c r="AI2753" t="str">
        <f>IF(Raw_Data[[#This Row],[Risk_Score]]&lt;=6,"Low Risk",IF(Raw_Data[[#This Row],[Risk_Score]]&lt;=8,"Medium Risk","High Risk"))</f>
        <v>Medium Risk</v>
      </c>
      <c r="AJ2753">
        <f ca="1">IFERROR(DATEDIF(Raw_Data[[#This Row],[tanggal_pengajuan]],TODAY(),"m"),"N/A")</f>
        <v>5</v>
      </c>
      <c r="AK2753" t="str">
        <f ca="1">IF(ISNUMBER(Raw_Data[[#This Row],[MOB]]),IF(Raw_Data[[#This Row],[MOB]]&lt;6,"0-5 bulan",IF(Raw_Data[[#This Row],[MOB]]&lt;12,"6-11 bulan",IF(Raw_Data[[#This Row],[MOB]]&lt;24,"12-23 bulan","24+ bulan"))),"N/A")</f>
        <v>0-5 bulan</v>
      </c>
    </row>
    <row r="2754" spans="1:37" ht="14.25" customHeight="1" x14ac:dyDescent="0.45">
      <c r="A2754" t="s">
        <v>6182</v>
      </c>
      <c r="B2754" s="64">
        <v>46079</v>
      </c>
      <c r="C2754" s="1" t="str">
        <f t="shared" si="43"/>
        <v>February</v>
      </c>
      <c r="D2754" t="s">
        <v>747</v>
      </c>
      <c r="E2754" t="s">
        <v>6183</v>
      </c>
      <c r="F2754">
        <v>50</v>
      </c>
      <c r="G2754" t="s">
        <v>40</v>
      </c>
      <c r="H2754" t="s">
        <v>90</v>
      </c>
      <c r="I2754" s="2">
        <v>7333000</v>
      </c>
      <c r="J2754" s="3">
        <f>Raw_Data[[#This Row],[cicilan_per_bulan]]/Raw_Data[[#This Row],[penghasilan_bulanan]]</f>
        <v>5.9620891858720854E-2</v>
      </c>
      <c r="K2754" t="s">
        <v>127</v>
      </c>
      <c r="L2754" t="s">
        <v>128</v>
      </c>
      <c r="M2754" t="s">
        <v>44</v>
      </c>
      <c r="N2754" t="s">
        <v>83</v>
      </c>
      <c r="O2754" t="s">
        <v>57</v>
      </c>
      <c r="P2754" s="2">
        <v>18282000</v>
      </c>
      <c r="Q2754" s="2">
        <v>7313000</v>
      </c>
      <c r="R2754" t="str">
        <f>IF(Raw_Data[[#This Row],[persen_dp]]&lt;15%,"Low",IF(Raw_Data[[#This Row],[persen_dp]]&gt;25%,"High","Medium"))</f>
        <v>High</v>
      </c>
      <c r="S2754" s="3">
        <v>0.4</v>
      </c>
      <c r="T2754">
        <v>36</v>
      </c>
      <c r="U2754">
        <v>0.14499999999999999</v>
      </c>
      <c r="V2754" s="2">
        <v>437200</v>
      </c>
      <c r="W2754" s="2">
        <v>15741000</v>
      </c>
      <c r="X2754" t="str">
        <f>IF(OR(Raw_Data[[#This Row],[status_pembayaran]]="Macet",Raw_Data[[#This Row],[status_pembayaran]]="Kurang Lancar"),"Non Performing Loan","Performing")</f>
        <v>Performing</v>
      </c>
      <c r="Y2754" t="s">
        <v>47</v>
      </c>
      <c r="Z2754">
        <v>0</v>
      </c>
      <c r="AA2754">
        <v>0</v>
      </c>
      <c r="AB2754">
        <v>1</v>
      </c>
      <c r="AC2754" t="s">
        <v>74</v>
      </c>
      <c r="AD2754">
        <f>IF(Raw_Data[[#This Row],[rasio]]&lt;0.2,1,IF(Raw_Data[[#This Row],[rasio]]&lt;0.3,2,IF(Raw_Data[[#This Row],[rasio]]&lt;0.4,3,4)))</f>
        <v>1</v>
      </c>
      <c r="AE2754">
        <f>IF(Raw_Data[[#This Row],[kategori_dp]]="High",1,IF(Raw_Data[[#This Row],[kategori_dp]]="Medium",2,3))</f>
        <v>1</v>
      </c>
      <c r="AF2754">
        <f>IF(Raw_Data[[#This Row],[tenor_bulan]]&lt;=24,1,IF(Raw_Data[[#This Row],[tenor_bulan]]&lt;=36,2,IF(Raw_Data[[#This Row],[tenor_bulan]]&lt;=48,3,4)))</f>
        <v>2</v>
      </c>
      <c r="AG2754">
        <f>IF(Raw_Data[[#This Row],[jumlah_kali_telat]]=0,0,IF(Raw_Data[[#This Row],[jumlah_kali_telat]]&lt;=2,2,4))</f>
        <v>0</v>
      </c>
      <c r="AH2754">
        <f>Raw_Data[[#This Row],[Skor_Rasio]]+Raw_Data[[#This Row],[Skor_DP]]+Raw_Data[[#This Row],[Skor_Tenor]]+Raw_Data[[#This Row],[Skor_Telat]]</f>
        <v>4</v>
      </c>
      <c r="AI2754" t="str">
        <f>IF(Raw_Data[[#This Row],[Risk_Score]]&lt;=6,"Low Risk",IF(Raw_Data[[#This Row],[Risk_Score]]&lt;=8,"Medium Risk","High Risk"))</f>
        <v>Low Risk</v>
      </c>
      <c r="AJ2754">
        <f ca="1">IFERROR(DATEDIF(Raw_Data[[#This Row],[tanggal_pengajuan]],TODAY(),"m"),"N/A")</f>
        <v>7</v>
      </c>
      <c r="AK2754" t="str">
        <f ca="1">IF(ISNUMBER(Raw_Data[[#This Row],[MOB]]),IF(Raw_Data[[#This Row],[MOB]]&lt;6,"0-5 bulan",IF(Raw_Data[[#This Row],[MOB]]&lt;12,"6-11 bulan",IF(Raw_Data[[#This Row],[MOB]]&lt;24,"12-23 bulan","24+ bulan"))),"N/A")</f>
        <v>6-11 bulan</v>
      </c>
    </row>
    <row r="2755" spans="1:37" ht="14.25" customHeight="1" x14ac:dyDescent="0.45">
      <c r="A2755" t="s">
        <v>6184</v>
      </c>
      <c r="B2755" s="64">
        <v>46032</v>
      </c>
      <c r="C2755" s="1" t="str">
        <f t="shared" si="43"/>
        <v>January</v>
      </c>
      <c r="D2755" t="s">
        <v>1423</v>
      </c>
      <c r="E2755" t="s">
        <v>6185</v>
      </c>
      <c r="F2755">
        <v>40</v>
      </c>
      <c r="G2755" t="s">
        <v>51</v>
      </c>
      <c r="H2755" t="s">
        <v>101</v>
      </c>
      <c r="I2755" s="2">
        <v>3768000</v>
      </c>
      <c r="J2755" s="3">
        <f>Raw_Data[[#This Row],[cicilan_per_bulan]]/Raw_Data[[#This Row],[penghasilan_bulanan]]</f>
        <v>0.60989915074309975</v>
      </c>
      <c r="K2755" t="s">
        <v>70</v>
      </c>
      <c r="L2755" t="s">
        <v>71</v>
      </c>
      <c r="M2755" t="s">
        <v>44</v>
      </c>
      <c r="N2755" t="s">
        <v>184</v>
      </c>
      <c r="O2755" t="s">
        <v>122</v>
      </c>
      <c r="P2755" s="2">
        <v>37054000</v>
      </c>
      <c r="Q2755" s="2">
        <v>12969000</v>
      </c>
      <c r="R2755" t="str">
        <f>IF(Raw_Data[[#This Row],[persen_dp]]&lt;15%,"Low",IF(Raw_Data[[#This Row],[persen_dp]]&gt;25%,"High","Medium"))</f>
        <v>High</v>
      </c>
      <c r="S2755" s="3">
        <v>0.35</v>
      </c>
      <c r="T2755">
        <v>12</v>
      </c>
      <c r="U2755">
        <v>0.14499999999999999</v>
      </c>
      <c r="V2755" s="2">
        <v>2298100</v>
      </c>
      <c r="W2755" s="2">
        <v>27577000</v>
      </c>
      <c r="X2755" t="str">
        <f>IF(OR(Raw_Data[[#This Row],[status_pembayaran]]="Macet",Raw_Data[[#This Row],[status_pembayaran]]="Kurang Lancar"),"Non Performing Loan","Performing")</f>
        <v>Performing</v>
      </c>
      <c r="Y2755" t="s">
        <v>47</v>
      </c>
      <c r="Z2755">
        <v>0</v>
      </c>
      <c r="AA2755">
        <v>0</v>
      </c>
      <c r="AB2755">
        <v>1</v>
      </c>
      <c r="AC2755" t="s">
        <v>104</v>
      </c>
      <c r="AD2755">
        <f>IF(Raw_Data[[#This Row],[rasio]]&lt;0.2,1,IF(Raw_Data[[#This Row],[rasio]]&lt;0.3,2,IF(Raw_Data[[#This Row],[rasio]]&lt;0.4,3,4)))</f>
        <v>4</v>
      </c>
      <c r="AE2755">
        <f>IF(Raw_Data[[#This Row],[kategori_dp]]="High",1,IF(Raw_Data[[#This Row],[kategori_dp]]="Medium",2,3))</f>
        <v>1</v>
      </c>
      <c r="AF2755">
        <f>IF(Raw_Data[[#This Row],[tenor_bulan]]&lt;=24,1,IF(Raw_Data[[#This Row],[tenor_bulan]]&lt;=36,2,IF(Raw_Data[[#This Row],[tenor_bulan]]&lt;=48,3,4)))</f>
        <v>1</v>
      </c>
      <c r="AG2755">
        <f>IF(Raw_Data[[#This Row],[jumlah_kali_telat]]=0,0,IF(Raw_Data[[#This Row],[jumlah_kali_telat]]&lt;=2,2,4))</f>
        <v>0</v>
      </c>
      <c r="AH2755">
        <f>Raw_Data[[#This Row],[Skor_Rasio]]+Raw_Data[[#This Row],[Skor_DP]]+Raw_Data[[#This Row],[Skor_Tenor]]+Raw_Data[[#This Row],[Skor_Telat]]</f>
        <v>6</v>
      </c>
      <c r="AI2755" t="str">
        <f>IF(Raw_Data[[#This Row],[Risk_Score]]&lt;=6,"Low Risk",IF(Raw_Data[[#This Row],[Risk_Score]]&lt;=8,"Medium Risk","High Risk"))</f>
        <v>Low Risk</v>
      </c>
      <c r="AJ2755">
        <f ca="1">IFERROR(DATEDIF(Raw_Data[[#This Row],[tanggal_pengajuan]],TODAY(),"m"),"N/A")</f>
        <v>9</v>
      </c>
      <c r="AK2755" t="str">
        <f ca="1">IF(ISNUMBER(Raw_Data[[#This Row],[MOB]]),IF(Raw_Data[[#This Row],[MOB]]&lt;6,"0-5 bulan",IF(Raw_Data[[#This Row],[MOB]]&lt;12,"6-11 bulan",IF(Raw_Data[[#This Row],[MOB]]&lt;24,"12-23 bulan","24+ bulan"))),"N/A")</f>
        <v>6-11 bulan</v>
      </c>
    </row>
    <row r="2756" spans="1:37" ht="14.25" customHeight="1" x14ac:dyDescent="0.45">
      <c r="A2756" t="s">
        <v>6186</v>
      </c>
      <c r="B2756" s="64">
        <v>46162</v>
      </c>
      <c r="C2756" s="1" t="str">
        <f t="shared" si="43"/>
        <v>May</v>
      </c>
      <c r="D2756" t="s">
        <v>785</v>
      </c>
      <c r="E2756" t="s">
        <v>6187</v>
      </c>
      <c r="F2756">
        <v>58</v>
      </c>
      <c r="G2756" t="s">
        <v>40</v>
      </c>
      <c r="H2756" t="s">
        <v>52</v>
      </c>
      <c r="I2756" s="2">
        <v>11695000</v>
      </c>
      <c r="J2756" s="3">
        <f>Raw_Data[[#This Row],[cicilan_per_bulan]]/Raw_Data[[#This Row],[penghasilan_bulanan]]</f>
        <v>5.0876442924326637E-2</v>
      </c>
      <c r="K2756" t="s">
        <v>119</v>
      </c>
      <c r="L2756" t="s">
        <v>120</v>
      </c>
      <c r="M2756" t="s">
        <v>72</v>
      </c>
      <c r="N2756" t="s">
        <v>73</v>
      </c>
      <c r="O2756" t="s">
        <v>46</v>
      </c>
      <c r="P2756" s="2">
        <v>20083000</v>
      </c>
      <c r="Q2756" s="2">
        <v>2008000</v>
      </c>
      <c r="R2756" t="str">
        <f>IF(Raw_Data[[#This Row],[persen_dp]]&lt;15%,"Low",IF(Raw_Data[[#This Row],[persen_dp]]&gt;25%,"High","Medium"))</f>
        <v>Low</v>
      </c>
      <c r="S2756" s="3">
        <v>0.1</v>
      </c>
      <c r="T2756">
        <v>48</v>
      </c>
      <c r="U2756">
        <v>0.14499999999999999</v>
      </c>
      <c r="V2756" s="2">
        <v>595000</v>
      </c>
      <c r="W2756" s="2">
        <v>28558000</v>
      </c>
      <c r="X2756" t="str">
        <f>IF(OR(Raw_Data[[#This Row],[status_pembayaran]]="Macet",Raw_Data[[#This Row],[status_pembayaran]]="Kurang Lancar"),"Non Performing Loan","Performing")</f>
        <v>Performing</v>
      </c>
      <c r="Y2756" t="s">
        <v>47</v>
      </c>
      <c r="Z2756">
        <v>0</v>
      </c>
      <c r="AA2756">
        <v>0</v>
      </c>
      <c r="AB2756">
        <v>1</v>
      </c>
      <c r="AC2756" t="s">
        <v>58</v>
      </c>
      <c r="AD2756">
        <f>IF(Raw_Data[[#This Row],[rasio]]&lt;0.2,1,IF(Raw_Data[[#This Row],[rasio]]&lt;0.3,2,IF(Raw_Data[[#This Row],[rasio]]&lt;0.4,3,4)))</f>
        <v>1</v>
      </c>
      <c r="AE2756">
        <f>IF(Raw_Data[[#This Row],[kategori_dp]]="High",1,IF(Raw_Data[[#This Row],[kategori_dp]]="Medium",2,3))</f>
        <v>3</v>
      </c>
      <c r="AF2756">
        <f>IF(Raw_Data[[#This Row],[tenor_bulan]]&lt;=24,1,IF(Raw_Data[[#This Row],[tenor_bulan]]&lt;=36,2,IF(Raw_Data[[#This Row],[tenor_bulan]]&lt;=48,3,4)))</f>
        <v>3</v>
      </c>
      <c r="AG2756">
        <f>IF(Raw_Data[[#This Row],[jumlah_kali_telat]]=0,0,IF(Raw_Data[[#This Row],[jumlah_kali_telat]]&lt;=2,2,4))</f>
        <v>0</v>
      </c>
      <c r="AH2756">
        <f>Raw_Data[[#This Row],[Skor_Rasio]]+Raw_Data[[#This Row],[Skor_DP]]+Raw_Data[[#This Row],[Skor_Tenor]]+Raw_Data[[#This Row],[Skor_Telat]]</f>
        <v>7</v>
      </c>
      <c r="AI2756" t="str">
        <f>IF(Raw_Data[[#This Row],[Risk_Score]]&lt;=6,"Low Risk",IF(Raw_Data[[#This Row],[Risk_Score]]&lt;=8,"Medium Risk","High Risk"))</f>
        <v>Medium Risk</v>
      </c>
      <c r="AJ2756">
        <f ca="1">IFERROR(DATEDIF(Raw_Data[[#This Row],[tanggal_pengajuan]],TODAY(),"m"),"N/A")</f>
        <v>5</v>
      </c>
      <c r="AK2756" t="str">
        <f ca="1">IF(ISNUMBER(Raw_Data[[#This Row],[MOB]]),IF(Raw_Data[[#This Row],[MOB]]&lt;6,"0-5 bulan",IF(Raw_Data[[#This Row],[MOB]]&lt;12,"6-11 bulan",IF(Raw_Data[[#This Row],[MOB]]&lt;24,"12-23 bulan","24+ bulan"))),"N/A")</f>
        <v>0-5 bulan</v>
      </c>
    </row>
    <row r="2757" spans="1:37" ht="14.25" customHeight="1" x14ac:dyDescent="0.45">
      <c r="A2757" t="s">
        <v>6188</v>
      </c>
      <c r="B2757" s="64">
        <v>46067</v>
      </c>
      <c r="C2757" s="1" t="str">
        <f t="shared" si="43"/>
        <v>February</v>
      </c>
      <c r="D2757" t="s">
        <v>4550</v>
      </c>
      <c r="E2757" t="s">
        <v>6189</v>
      </c>
      <c r="F2757">
        <v>48</v>
      </c>
      <c r="G2757" t="s">
        <v>51</v>
      </c>
      <c r="H2757" t="s">
        <v>52</v>
      </c>
      <c r="I2757" s="2">
        <v>14675000</v>
      </c>
      <c r="J2757" s="3">
        <f>Raw_Data[[#This Row],[cicilan_per_bulan]]/Raw_Data[[#This Row],[penghasilan_bulanan]]</f>
        <v>7.7117546848381596E-2</v>
      </c>
      <c r="K2757" t="s">
        <v>102</v>
      </c>
      <c r="L2757" t="s">
        <v>103</v>
      </c>
      <c r="M2757" t="s">
        <v>55</v>
      </c>
      <c r="N2757" t="s">
        <v>221</v>
      </c>
      <c r="O2757" t="s">
        <v>159</v>
      </c>
      <c r="P2757" s="2">
        <v>42976000</v>
      </c>
      <c r="Q2757" s="2">
        <v>8595000</v>
      </c>
      <c r="R2757" t="str">
        <f>IF(Raw_Data[[#This Row],[persen_dp]]&lt;15%,"Low",IF(Raw_Data[[#This Row],[persen_dp]]&gt;25%,"High","Medium"))</f>
        <v>Medium</v>
      </c>
      <c r="S2757" s="3">
        <v>0.2</v>
      </c>
      <c r="T2757">
        <v>48</v>
      </c>
      <c r="U2757">
        <v>0.14499999999999999</v>
      </c>
      <c r="V2757" s="2">
        <v>1131700</v>
      </c>
      <c r="W2757" s="2">
        <v>54322000</v>
      </c>
      <c r="X2757" t="str">
        <f>IF(OR(Raw_Data[[#This Row],[status_pembayaran]]="Macet",Raw_Data[[#This Row],[status_pembayaran]]="Kurang Lancar"),"Non Performing Loan","Performing")</f>
        <v>Performing</v>
      </c>
      <c r="Y2757" t="s">
        <v>47</v>
      </c>
      <c r="Z2757">
        <v>0</v>
      </c>
      <c r="AA2757">
        <v>0</v>
      </c>
      <c r="AB2757">
        <v>1</v>
      </c>
      <c r="AD2757">
        <f>IF(Raw_Data[[#This Row],[rasio]]&lt;0.2,1,IF(Raw_Data[[#This Row],[rasio]]&lt;0.3,2,IF(Raw_Data[[#This Row],[rasio]]&lt;0.4,3,4)))</f>
        <v>1</v>
      </c>
      <c r="AE2757">
        <f>IF(Raw_Data[[#This Row],[kategori_dp]]="High",1,IF(Raw_Data[[#This Row],[kategori_dp]]="Medium",2,3))</f>
        <v>2</v>
      </c>
      <c r="AF2757">
        <f>IF(Raw_Data[[#This Row],[tenor_bulan]]&lt;=24,1,IF(Raw_Data[[#This Row],[tenor_bulan]]&lt;=36,2,IF(Raw_Data[[#This Row],[tenor_bulan]]&lt;=48,3,4)))</f>
        <v>3</v>
      </c>
      <c r="AG2757">
        <f>IF(Raw_Data[[#This Row],[jumlah_kali_telat]]=0,0,IF(Raw_Data[[#This Row],[jumlah_kali_telat]]&lt;=2,2,4))</f>
        <v>0</v>
      </c>
      <c r="AH2757">
        <f>Raw_Data[[#This Row],[Skor_Rasio]]+Raw_Data[[#This Row],[Skor_DP]]+Raw_Data[[#This Row],[Skor_Tenor]]+Raw_Data[[#This Row],[Skor_Telat]]</f>
        <v>6</v>
      </c>
      <c r="AI2757" t="str">
        <f>IF(Raw_Data[[#This Row],[Risk_Score]]&lt;=6,"Low Risk",IF(Raw_Data[[#This Row],[Risk_Score]]&lt;=8,"Medium Risk","High Risk"))</f>
        <v>Low Risk</v>
      </c>
      <c r="AJ2757">
        <f ca="1">IFERROR(DATEDIF(Raw_Data[[#This Row],[tanggal_pengajuan]],TODAY(),"m"),"N/A")</f>
        <v>8</v>
      </c>
      <c r="AK2757" t="str">
        <f ca="1">IF(ISNUMBER(Raw_Data[[#This Row],[MOB]]),IF(Raw_Data[[#This Row],[MOB]]&lt;6,"0-5 bulan",IF(Raw_Data[[#This Row],[MOB]]&lt;12,"6-11 bulan",IF(Raw_Data[[#This Row],[MOB]]&lt;24,"12-23 bulan","24+ bulan"))),"N/A")</f>
        <v>6-11 bulan</v>
      </c>
    </row>
    <row r="2758" spans="1:37" ht="14.25" customHeight="1" x14ac:dyDescent="0.45">
      <c r="A2758" t="s">
        <v>6190</v>
      </c>
      <c r="B2758" s="64">
        <v>46328</v>
      </c>
      <c r="C2758" s="1" t="str">
        <f t="shared" si="43"/>
        <v>November</v>
      </c>
      <c r="D2758" t="s">
        <v>1670</v>
      </c>
      <c r="E2758" t="s">
        <v>6191</v>
      </c>
      <c r="F2758">
        <v>50</v>
      </c>
      <c r="G2758" t="s">
        <v>40</v>
      </c>
      <c r="H2758" t="s">
        <v>176</v>
      </c>
      <c r="I2758" s="2">
        <v>5943000</v>
      </c>
      <c r="J2758" s="3">
        <f>Raw_Data[[#This Row],[cicilan_per_bulan]]/Raw_Data[[#This Row],[penghasilan_bulanan]]</f>
        <v>5.8943294632340569E-2</v>
      </c>
      <c r="K2758" t="s">
        <v>109</v>
      </c>
      <c r="L2758" t="s">
        <v>110</v>
      </c>
      <c r="M2758" t="s">
        <v>72</v>
      </c>
      <c r="N2758" t="s">
        <v>97</v>
      </c>
      <c r="O2758" t="s">
        <v>57</v>
      </c>
      <c r="P2758" s="2">
        <v>16247000</v>
      </c>
      <c r="Q2758" s="2">
        <v>4062000</v>
      </c>
      <c r="R2758" t="str">
        <f>IF(Raw_Data[[#This Row],[persen_dp]]&lt;15%,"Low",IF(Raw_Data[[#This Row],[persen_dp]]&gt;25%,"High","Medium"))</f>
        <v>Medium</v>
      </c>
      <c r="S2758" s="3">
        <v>0.25</v>
      </c>
      <c r="T2758">
        <v>60</v>
      </c>
      <c r="U2758">
        <v>0.14499999999999999</v>
      </c>
      <c r="V2758" s="2">
        <v>350300</v>
      </c>
      <c r="W2758" s="2">
        <v>21018000</v>
      </c>
      <c r="X2758" t="str">
        <f>IF(OR(Raw_Data[[#This Row],[status_pembayaran]]="Macet",Raw_Data[[#This Row],[status_pembayaran]]="Kurang Lancar"),"Non Performing Loan","Performing")</f>
        <v>Performing</v>
      </c>
      <c r="Y2758" t="s">
        <v>47</v>
      </c>
      <c r="Z2758">
        <v>0</v>
      </c>
      <c r="AA2758">
        <v>0</v>
      </c>
      <c r="AB2758">
        <v>1</v>
      </c>
      <c r="AD2758">
        <f>IF(Raw_Data[[#This Row],[rasio]]&lt;0.2,1,IF(Raw_Data[[#This Row],[rasio]]&lt;0.3,2,IF(Raw_Data[[#This Row],[rasio]]&lt;0.4,3,4)))</f>
        <v>1</v>
      </c>
      <c r="AE2758">
        <f>IF(Raw_Data[[#This Row],[kategori_dp]]="High",1,IF(Raw_Data[[#This Row],[kategori_dp]]="Medium",2,3))</f>
        <v>2</v>
      </c>
      <c r="AF2758">
        <f>IF(Raw_Data[[#This Row],[tenor_bulan]]&lt;=24,1,IF(Raw_Data[[#This Row],[tenor_bulan]]&lt;=36,2,IF(Raw_Data[[#This Row],[tenor_bulan]]&lt;=48,3,4)))</f>
        <v>4</v>
      </c>
      <c r="AG2758">
        <f>IF(Raw_Data[[#This Row],[jumlah_kali_telat]]=0,0,IF(Raw_Data[[#This Row],[jumlah_kali_telat]]&lt;=2,2,4))</f>
        <v>0</v>
      </c>
      <c r="AH2758">
        <f>Raw_Data[[#This Row],[Skor_Rasio]]+Raw_Data[[#This Row],[Skor_DP]]+Raw_Data[[#This Row],[Skor_Tenor]]+Raw_Data[[#This Row],[Skor_Telat]]</f>
        <v>7</v>
      </c>
      <c r="AI2758" t="str">
        <f>IF(Raw_Data[[#This Row],[Risk_Score]]&lt;=6,"Low Risk",IF(Raw_Data[[#This Row],[Risk_Score]]&lt;=8,"Medium Risk","High Risk"))</f>
        <v>Medium Risk</v>
      </c>
      <c r="AJ2758" t="str">
        <f ca="1">IFERROR(DATEDIF(Raw_Data[[#This Row],[tanggal_pengajuan]],TODAY(),"m"),"N/A")</f>
        <v>N/A</v>
      </c>
      <c r="AK2758" t="str">
        <f ca="1">IF(ISNUMBER(Raw_Data[[#This Row],[MOB]]),IF(Raw_Data[[#This Row],[MOB]]&lt;6,"0-5 bulan",IF(Raw_Data[[#This Row],[MOB]]&lt;12,"6-11 bulan",IF(Raw_Data[[#This Row],[MOB]]&lt;24,"12-23 bulan","24+ bulan"))),"N/A")</f>
        <v>N/A</v>
      </c>
    </row>
    <row r="2759" spans="1:37" ht="14.25" customHeight="1" x14ac:dyDescent="0.45">
      <c r="A2759" t="s">
        <v>6192</v>
      </c>
      <c r="B2759" s="64">
        <v>46059</v>
      </c>
      <c r="C2759" s="1" t="str">
        <f t="shared" si="43"/>
        <v>February</v>
      </c>
      <c r="D2759" t="s">
        <v>2749</v>
      </c>
      <c r="E2759" t="s">
        <v>6193</v>
      </c>
      <c r="F2759">
        <v>33</v>
      </c>
      <c r="G2759" t="s">
        <v>40</v>
      </c>
      <c r="H2759" t="s">
        <v>101</v>
      </c>
      <c r="I2759" s="2">
        <v>3511000</v>
      </c>
      <c r="J2759" s="3">
        <f>Raw_Data[[#This Row],[cicilan_per_bulan]]/Raw_Data[[#This Row],[penghasilan_bulanan]]</f>
        <v>0.22885217886641981</v>
      </c>
      <c r="K2759" t="s">
        <v>53</v>
      </c>
      <c r="L2759" t="s">
        <v>54</v>
      </c>
      <c r="M2759" t="s">
        <v>55</v>
      </c>
      <c r="N2759" t="s">
        <v>147</v>
      </c>
      <c r="O2759" t="s">
        <v>148</v>
      </c>
      <c r="P2759" s="2">
        <v>31054000</v>
      </c>
      <c r="Q2759" s="2">
        <v>3105000</v>
      </c>
      <c r="R2759" t="str">
        <f>IF(Raw_Data[[#This Row],[persen_dp]]&lt;15%,"Low",IF(Raw_Data[[#This Row],[persen_dp]]&gt;25%,"High","Medium"))</f>
        <v>Low</v>
      </c>
      <c r="S2759" s="3">
        <v>0.1</v>
      </c>
      <c r="T2759">
        <v>60</v>
      </c>
      <c r="U2759">
        <v>0.14499999999999999</v>
      </c>
      <c r="V2759" s="2">
        <v>803500</v>
      </c>
      <c r="W2759" s="2">
        <v>48211000</v>
      </c>
      <c r="X2759" t="str">
        <f>IF(OR(Raw_Data[[#This Row],[status_pembayaran]]="Macet",Raw_Data[[#This Row],[status_pembayaran]]="Kurang Lancar"),"Non Performing Loan","Performing")</f>
        <v>Performing</v>
      </c>
      <c r="Y2759" t="s">
        <v>47</v>
      </c>
      <c r="Z2759">
        <v>0</v>
      </c>
      <c r="AA2759">
        <v>0</v>
      </c>
      <c r="AB2759">
        <v>1</v>
      </c>
      <c r="AD2759">
        <f>IF(Raw_Data[[#This Row],[rasio]]&lt;0.2,1,IF(Raw_Data[[#This Row],[rasio]]&lt;0.3,2,IF(Raw_Data[[#This Row],[rasio]]&lt;0.4,3,4)))</f>
        <v>2</v>
      </c>
      <c r="AE2759">
        <f>IF(Raw_Data[[#This Row],[kategori_dp]]="High",1,IF(Raw_Data[[#This Row],[kategori_dp]]="Medium",2,3))</f>
        <v>3</v>
      </c>
      <c r="AF2759">
        <f>IF(Raw_Data[[#This Row],[tenor_bulan]]&lt;=24,1,IF(Raw_Data[[#This Row],[tenor_bulan]]&lt;=36,2,IF(Raw_Data[[#This Row],[tenor_bulan]]&lt;=48,3,4)))</f>
        <v>4</v>
      </c>
      <c r="AG2759">
        <f>IF(Raw_Data[[#This Row],[jumlah_kali_telat]]=0,0,IF(Raw_Data[[#This Row],[jumlah_kali_telat]]&lt;=2,2,4))</f>
        <v>0</v>
      </c>
      <c r="AH2759">
        <f>Raw_Data[[#This Row],[Skor_Rasio]]+Raw_Data[[#This Row],[Skor_DP]]+Raw_Data[[#This Row],[Skor_Tenor]]+Raw_Data[[#This Row],[Skor_Telat]]</f>
        <v>9</v>
      </c>
      <c r="AI2759" t="str">
        <f>IF(Raw_Data[[#This Row],[Risk_Score]]&lt;=6,"Low Risk",IF(Raw_Data[[#This Row],[Risk_Score]]&lt;=8,"Medium Risk","High Risk"))</f>
        <v>High Risk</v>
      </c>
      <c r="AJ2759">
        <f ca="1">IFERROR(DATEDIF(Raw_Data[[#This Row],[tanggal_pengajuan]],TODAY(),"m"),"N/A")</f>
        <v>8</v>
      </c>
      <c r="AK2759" t="str">
        <f ca="1">IF(ISNUMBER(Raw_Data[[#This Row],[MOB]]),IF(Raw_Data[[#This Row],[MOB]]&lt;6,"0-5 bulan",IF(Raw_Data[[#This Row],[MOB]]&lt;12,"6-11 bulan",IF(Raw_Data[[#This Row],[MOB]]&lt;24,"12-23 bulan","24+ bulan"))),"N/A")</f>
        <v>6-11 bulan</v>
      </c>
    </row>
    <row r="2760" spans="1:37" ht="14.25" customHeight="1" x14ac:dyDescent="0.45">
      <c r="A2760" t="s">
        <v>6194</v>
      </c>
      <c r="B2760" s="64">
        <v>46055</v>
      </c>
      <c r="C2760" s="1" t="str">
        <f t="shared" si="43"/>
        <v>February</v>
      </c>
      <c r="D2760" t="s">
        <v>5323</v>
      </c>
      <c r="E2760" t="s">
        <v>6195</v>
      </c>
      <c r="F2760">
        <v>31</v>
      </c>
      <c r="G2760" t="s">
        <v>51</v>
      </c>
      <c r="H2760" t="s">
        <v>152</v>
      </c>
      <c r="I2760" s="2">
        <v>2981000</v>
      </c>
      <c r="J2760" s="3">
        <f>Raw_Data[[#This Row],[cicilan_per_bulan]]/Raw_Data[[#This Row],[penghasilan_bulanan]]</f>
        <v>1.1457564575645756</v>
      </c>
      <c r="K2760" t="s">
        <v>192</v>
      </c>
      <c r="L2760" t="s">
        <v>128</v>
      </c>
      <c r="M2760" t="s">
        <v>55</v>
      </c>
      <c r="N2760" t="s">
        <v>395</v>
      </c>
      <c r="O2760" t="s">
        <v>396</v>
      </c>
      <c r="P2760" s="2">
        <v>59659000</v>
      </c>
      <c r="Q2760" s="2">
        <v>23864000</v>
      </c>
      <c r="R2760" t="str">
        <f>IF(Raw_Data[[#This Row],[persen_dp]]&lt;15%,"Low",IF(Raw_Data[[#This Row],[persen_dp]]&gt;25%,"High","Medium"))</f>
        <v>High</v>
      </c>
      <c r="S2760" s="3">
        <v>0.4</v>
      </c>
      <c r="T2760">
        <v>12</v>
      </c>
      <c r="U2760">
        <v>0.14499999999999999</v>
      </c>
      <c r="V2760" s="2">
        <v>3415500</v>
      </c>
      <c r="W2760" s="2">
        <v>40986000</v>
      </c>
      <c r="X2760" t="str">
        <f>IF(OR(Raw_Data[[#This Row],[status_pembayaran]]="Macet",Raw_Data[[#This Row],[status_pembayaran]]="Kurang Lancar"),"Non Performing Loan","Performing")</f>
        <v>Performing</v>
      </c>
      <c r="Y2760" t="s">
        <v>47</v>
      </c>
      <c r="Z2760">
        <v>0</v>
      </c>
      <c r="AA2760">
        <v>0</v>
      </c>
      <c r="AB2760">
        <v>1</v>
      </c>
      <c r="AC2760" t="s">
        <v>66</v>
      </c>
      <c r="AD2760">
        <f>IF(Raw_Data[[#This Row],[rasio]]&lt;0.2,1,IF(Raw_Data[[#This Row],[rasio]]&lt;0.3,2,IF(Raw_Data[[#This Row],[rasio]]&lt;0.4,3,4)))</f>
        <v>4</v>
      </c>
      <c r="AE2760">
        <f>IF(Raw_Data[[#This Row],[kategori_dp]]="High",1,IF(Raw_Data[[#This Row],[kategori_dp]]="Medium",2,3))</f>
        <v>1</v>
      </c>
      <c r="AF2760">
        <f>IF(Raw_Data[[#This Row],[tenor_bulan]]&lt;=24,1,IF(Raw_Data[[#This Row],[tenor_bulan]]&lt;=36,2,IF(Raw_Data[[#This Row],[tenor_bulan]]&lt;=48,3,4)))</f>
        <v>1</v>
      </c>
      <c r="AG2760">
        <f>IF(Raw_Data[[#This Row],[jumlah_kali_telat]]=0,0,IF(Raw_Data[[#This Row],[jumlah_kali_telat]]&lt;=2,2,4))</f>
        <v>0</v>
      </c>
      <c r="AH2760">
        <f>Raw_Data[[#This Row],[Skor_Rasio]]+Raw_Data[[#This Row],[Skor_DP]]+Raw_Data[[#This Row],[Skor_Tenor]]+Raw_Data[[#This Row],[Skor_Telat]]</f>
        <v>6</v>
      </c>
      <c r="AI2760" t="str">
        <f>IF(Raw_Data[[#This Row],[Risk_Score]]&lt;=6,"Low Risk",IF(Raw_Data[[#This Row],[Risk_Score]]&lt;=8,"Medium Risk","High Risk"))</f>
        <v>Low Risk</v>
      </c>
      <c r="AJ2760">
        <f ca="1">IFERROR(DATEDIF(Raw_Data[[#This Row],[tanggal_pengajuan]],TODAY(),"m"),"N/A")</f>
        <v>8</v>
      </c>
      <c r="AK2760" t="str">
        <f ca="1">IF(ISNUMBER(Raw_Data[[#This Row],[MOB]]),IF(Raw_Data[[#This Row],[MOB]]&lt;6,"0-5 bulan",IF(Raw_Data[[#This Row],[MOB]]&lt;12,"6-11 bulan",IF(Raw_Data[[#This Row],[MOB]]&lt;24,"12-23 bulan","24+ bulan"))),"N/A")</f>
        <v>6-11 bulan</v>
      </c>
    </row>
    <row r="2761" spans="1:37" ht="14.25" customHeight="1" x14ac:dyDescent="0.45">
      <c r="A2761" t="s">
        <v>6196</v>
      </c>
      <c r="B2761" s="64">
        <v>46034</v>
      </c>
      <c r="C2761" s="1" t="str">
        <f t="shared" si="43"/>
        <v>January</v>
      </c>
      <c r="D2761" t="s">
        <v>1181</v>
      </c>
      <c r="E2761" t="s">
        <v>6197</v>
      </c>
      <c r="F2761">
        <v>28</v>
      </c>
      <c r="G2761" t="s">
        <v>51</v>
      </c>
      <c r="H2761" t="s">
        <v>41</v>
      </c>
      <c r="I2761" s="2">
        <v>5432000</v>
      </c>
      <c r="J2761" s="3">
        <f>Raw_Data[[#This Row],[cicilan_per_bulan]]/Raw_Data[[#This Row],[penghasilan_bulanan]]</f>
        <v>0.30231958762886596</v>
      </c>
      <c r="K2761" t="s">
        <v>114</v>
      </c>
      <c r="L2761" t="s">
        <v>115</v>
      </c>
      <c r="M2761" t="s">
        <v>55</v>
      </c>
      <c r="N2761" t="s">
        <v>121</v>
      </c>
      <c r="O2761" t="s">
        <v>122</v>
      </c>
      <c r="P2761" s="2">
        <v>34684000</v>
      </c>
      <c r="Q2761" s="2">
        <v>10405000</v>
      </c>
      <c r="R2761" t="str">
        <f>IF(Raw_Data[[#This Row],[persen_dp]]&lt;15%,"Low",IF(Raw_Data[[#This Row],[persen_dp]]&gt;25%,"High","Medium"))</f>
        <v>High</v>
      </c>
      <c r="S2761" s="3">
        <v>0.3</v>
      </c>
      <c r="T2761">
        <v>18</v>
      </c>
      <c r="U2761">
        <v>0.14499999999999999</v>
      </c>
      <c r="V2761" s="2">
        <v>1642200</v>
      </c>
      <c r="W2761" s="2">
        <v>29560000</v>
      </c>
      <c r="X2761" t="str">
        <f>IF(OR(Raw_Data[[#This Row],[status_pembayaran]]="Macet",Raw_Data[[#This Row],[status_pembayaran]]="Kurang Lancar"),"Non Performing Loan","Performing")</f>
        <v>Performing</v>
      </c>
      <c r="Y2761" t="s">
        <v>47</v>
      </c>
      <c r="Z2761">
        <v>0</v>
      </c>
      <c r="AA2761">
        <v>0</v>
      </c>
      <c r="AB2761">
        <v>1</v>
      </c>
      <c r="AC2761" t="s">
        <v>104</v>
      </c>
      <c r="AD2761">
        <f>IF(Raw_Data[[#This Row],[rasio]]&lt;0.2,1,IF(Raw_Data[[#This Row],[rasio]]&lt;0.3,2,IF(Raw_Data[[#This Row],[rasio]]&lt;0.4,3,4)))</f>
        <v>3</v>
      </c>
      <c r="AE2761">
        <f>IF(Raw_Data[[#This Row],[kategori_dp]]="High",1,IF(Raw_Data[[#This Row],[kategori_dp]]="Medium",2,3))</f>
        <v>1</v>
      </c>
      <c r="AF2761">
        <f>IF(Raw_Data[[#This Row],[tenor_bulan]]&lt;=24,1,IF(Raw_Data[[#This Row],[tenor_bulan]]&lt;=36,2,IF(Raw_Data[[#This Row],[tenor_bulan]]&lt;=48,3,4)))</f>
        <v>1</v>
      </c>
      <c r="AG2761">
        <f>IF(Raw_Data[[#This Row],[jumlah_kali_telat]]=0,0,IF(Raw_Data[[#This Row],[jumlah_kali_telat]]&lt;=2,2,4))</f>
        <v>0</v>
      </c>
      <c r="AH2761">
        <f>Raw_Data[[#This Row],[Skor_Rasio]]+Raw_Data[[#This Row],[Skor_DP]]+Raw_Data[[#This Row],[Skor_Tenor]]+Raw_Data[[#This Row],[Skor_Telat]]</f>
        <v>5</v>
      </c>
      <c r="AI2761" t="str">
        <f>IF(Raw_Data[[#This Row],[Risk_Score]]&lt;=6,"Low Risk",IF(Raw_Data[[#This Row],[Risk_Score]]&lt;=8,"Medium Risk","High Risk"))</f>
        <v>Low Risk</v>
      </c>
      <c r="AJ2761">
        <f ca="1">IFERROR(DATEDIF(Raw_Data[[#This Row],[tanggal_pengajuan]],TODAY(),"m"),"N/A")</f>
        <v>9</v>
      </c>
      <c r="AK2761" t="str">
        <f ca="1">IF(ISNUMBER(Raw_Data[[#This Row],[MOB]]),IF(Raw_Data[[#This Row],[MOB]]&lt;6,"0-5 bulan",IF(Raw_Data[[#This Row],[MOB]]&lt;12,"6-11 bulan",IF(Raw_Data[[#This Row],[MOB]]&lt;24,"12-23 bulan","24+ bulan"))),"N/A")</f>
        <v>6-11 bulan</v>
      </c>
    </row>
    <row r="2762" spans="1:37" ht="14.25" customHeight="1" x14ac:dyDescent="0.45">
      <c r="A2762" t="s">
        <v>6198</v>
      </c>
      <c r="B2762" s="64">
        <v>46177</v>
      </c>
      <c r="C2762" s="1" t="str">
        <f t="shared" si="43"/>
        <v>June</v>
      </c>
      <c r="D2762" t="s">
        <v>186</v>
      </c>
      <c r="E2762" t="s">
        <v>6199</v>
      </c>
      <c r="F2762">
        <v>55</v>
      </c>
      <c r="G2762" t="s">
        <v>40</v>
      </c>
      <c r="H2762" t="s">
        <v>126</v>
      </c>
      <c r="I2762" s="2">
        <v>4393000</v>
      </c>
      <c r="J2762" s="3">
        <f>Raw_Data[[#This Row],[cicilan_per_bulan]]/Raw_Data[[#This Row],[penghasilan_bulanan]]</f>
        <v>0.3057591623036649</v>
      </c>
      <c r="K2762" t="s">
        <v>102</v>
      </c>
      <c r="L2762" t="s">
        <v>103</v>
      </c>
      <c r="M2762" t="s">
        <v>44</v>
      </c>
      <c r="N2762" t="s">
        <v>273</v>
      </c>
      <c r="O2762" t="s">
        <v>274</v>
      </c>
      <c r="P2762" s="2">
        <v>17596000</v>
      </c>
      <c r="Q2762" s="2">
        <v>3519000</v>
      </c>
      <c r="R2762" t="str">
        <f>IF(Raw_Data[[#This Row],[persen_dp]]&lt;15%,"Low",IF(Raw_Data[[#This Row],[persen_dp]]&gt;25%,"High","Medium"))</f>
        <v>Medium</v>
      </c>
      <c r="S2762" s="3">
        <v>0.2</v>
      </c>
      <c r="T2762">
        <v>12</v>
      </c>
      <c r="U2762">
        <v>0.14499999999999999</v>
      </c>
      <c r="V2762" s="2">
        <v>1343200</v>
      </c>
      <c r="W2762" s="2">
        <v>16118000</v>
      </c>
      <c r="X2762" t="str">
        <f>IF(OR(Raw_Data[[#This Row],[status_pembayaran]]="Macet",Raw_Data[[#This Row],[status_pembayaran]]="Kurang Lancar"),"Non Performing Loan","Performing")</f>
        <v>Performing</v>
      </c>
      <c r="Y2762" t="s">
        <v>47</v>
      </c>
      <c r="Z2762">
        <v>0</v>
      </c>
      <c r="AA2762">
        <v>0</v>
      </c>
      <c r="AB2762">
        <v>1</v>
      </c>
      <c r="AC2762" t="s">
        <v>58</v>
      </c>
      <c r="AD2762">
        <f>IF(Raw_Data[[#This Row],[rasio]]&lt;0.2,1,IF(Raw_Data[[#This Row],[rasio]]&lt;0.3,2,IF(Raw_Data[[#This Row],[rasio]]&lt;0.4,3,4)))</f>
        <v>3</v>
      </c>
      <c r="AE2762">
        <f>IF(Raw_Data[[#This Row],[kategori_dp]]="High",1,IF(Raw_Data[[#This Row],[kategori_dp]]="Medium",2,3))</f>
        <v>2</v>
      </c>
      <c r="AF2762">
        <f>IF(Raw_Data[[#This Row],[tenor_bulan]]&lt;=24,1,IF(Raw_Data[[#This Row],[tenor_bulan]]&lt;=36,2,IF(Raw_Data[[#This Row],[tenor_bulan]]&lt;=48,3,4)))</f>
        <v>1</v>
      </c>
      <c r="AG2762">
        <f>IF(Raw_Data[[#This Row],[jumlah_kali_telat]]=0,0,IF(Raw_Data[[#This Row],[jumlah_kali_telat]]&lt;=2,2,4))</f>
        <v>0</v>
      </c>
      <c r="AH2762">
        <f>Raw_Data[[#This Row],[Skor_Rasio]]+Raw_Data[[#This Row],[Skor_DP]]+Raw_Data[[#This Row],[Skor_Tenor]]+Raw_Data[[#This Row],[Skor_Telat]]</f>
        <v>6</v>
      </c>
      <c r="AI2762" t="str">
        <f>IF(Raw_Data[[#This Row],[Risk_Score]]&lt;=6,"Low Risk",IF(Raw_Data[[#This Row],[Risk_Score]]&lt;=8,"Medium Risk","High Risk"))</f>
        <v>Low Risk</v>
      </c>
      <c r="AJ2762">
        <f ca="1">IFERROR(DATEDIF(Raw_Data[[#This Row],[tanggal_pengajuan]],TODAY(),"m"),"N/A")</f>
        <v>4</v>
      </c>
      <c r="AK2762" t="str">
        <f ca="1">IF(ISNUMBER(Raw_Data[[#This Row],[MOB]]),IF(Raw_Data[[#This Row],[MOB]]&lt;6,"0-5 bulan",IF(Raw_Data[[#This Row],[MOB]]&lt;12,"6-11 bulan",IF(Raw_Data[[#This Row],[MOB]]&lt;24,"12-23 bulan","24+ bulan"))),"N/A")</f>
        <v>0-5 bulan</v>
      </c>
    </row>
    <row r="2763" spans="1:37" ht="14.25" customHeight="1" x14ac:dyDescent="0.45">
      <c r="A2763" t="s">
        <v>6200</v>
      </c>
      <c r="B2763" s="64">
        <v>46180</v>
      </c>
      <c r="C2763" s="1" t="str">
        <f t="shared" si="43"/>
        <v>June</v>
      </c>
      <c r="D2763" t="s">
        <v>1557</v>
      </c>
      <c r="E2763" t="s">
        <v>6201</v>
      </c>
      <c r="F2763">
        <v>52</v>
      </c>
      <c r="G2763" t="s">
        <v>40</v>
      </c>
      <c r="H2763" t="s">
        <v>52</v>
      </c>
      <c r="I2763" s="2">
        <v>4795000</v>
      </c>
      <c r="J2763" s="3">
        <f>Raw_Data[[#This Row],[cicilan_per_bulan]]/Raw_Data[[#This Row],[penghasilan_bulanan]]</f>
        <v>0.44558915537017729</v>
      </c>
      <c r="K2763" t="s">
        <v>102</v>
      </c>
      <c r="L2763" t="s">
        <v>103</v>
      </c>
      <c r="M2763" t="s">
        <v>55</v>
      </c>
      <c r="N2763" t="s">
        <v>121</v>
      </c>
      <c r="O2763" t="s">
        <v>122</v>
      </c>
      <c r="P2763" s="2">
        <v>35099000</v>
      </c>
      <c r="Q2763" s="2">
        <v>3510000</v>
      </c>
      <c r="R2763" t="str">
        <f>IF(Raw_Data[[#This Row],[persen_dp]]&lt;15%,"Low",IF(Raw_Data[[#This Row],[persen_dp]]&gt;25%,"High","Medium"))</f>
        <v>Low</v>
      </c>
      <c r="S2763" s="3">
        <v>0.1</v>
      </c>
      <c r="T2763">
        <v>18</v>
      </c>
      <c r="U2763">
        <v>0.14499999999999999</v>
      </c>
      <c r="V2763" s="2">
        <v>2136600</v>
      </c>
      <c r="W2763" s="2">
        <v>38459000</v>
      </c>
      <c r="X2763" t="str">
        <f>IF(OR(Raw_Data[[#This Row],[status_pembayaran]]="Macet",Raw_Data[[#This Row],[status_pembayaran]]="Kurang Lancar"),"Non Performing Loan","Performing")</f>
        <v>Performing</v>
      </c>
      <c r="Y2763" t="s">
        <v>47</v>
      </c>
      <c r="Z2763">
        <v>0</v>
      </c>
      <c r="AA2763">
        <v>0</v>
      </c>
      <c r="AB2763">
        <v>1</v>
      </c>
      <c r="AC2763" t="s">
        <v>74</v>
      </c>
      <c r="AD2763">
        <f>IF(Raw_Data[[#This Row],[rasio]]&lt;0.2,1,IF(Raw_Data[[#This Row],[rasio]]&lt;0.3,2,IF(Raw_Data[[#This Row],[rasio]]&lt;0.4,3,4)))</f>
        <v>4</v>
      </c>
      <c r="AE2763">
        <f>IF(Raw_Data[[#This Row],[kategori_dp]]="High",1,IF(Raw_Data[[#This Row],[kategori_dp]]="Medium",2,3))</f>
        <v>3</v>
      </c>
      <c r="AF2763">
        <f>IF(Raw_Data[[#This Row],[tenor_bulan]]&lt;=24,1,IF(Raw_Data[[#This Row],[tenor_bulan]]&lt;=36,2,IF(Raw_Data[[#This Row],[tenor_bulan]]&lt;=48,3,4)))</f>
        <v>1</v>
      </c>
      <c r="AG2763">
        <f>IF(Raw_Data[[#This Row],[jumlah_kali_telat]]=0,0,IF(Raw_Data[[#This Row],[jumlah_kali_telat]]&lt;=2,2,4))</f>
        <v>0</v>
      </c>
      <c r="AH2763">
        <f>Raw_Data[[#This Row],[Skor_Rasio]]+Raw_Data[[#This Row],[Skor_DP]]+Raw_Data[[#This Row],[Skor_Tenor]]+Raw_Data[[#This Row],[Skor_Telat]]</f>
        <v>8</v>
      </c>
      <c r="AI2763" t="str">
        <f>IF(Raw_Data[[#This Row],[Risk_Score]]&lt;=6,"Low Risk",IF(Raw_Data[[#This Row],[Risk_Score]]&lt;=8,"Medium Risk","High Risk"))</f>
        <v>Medium Risk</v>
      </c>
      <c r="AJ2763">
        <f ca="1">IFERROR(DATEDIF(Raw_Data[[#This Row],[tanggal_pengajuan]],TODAY(),"m"),"N/A")</f>
        <v>4</v>
      </c>
      <c r="AK2763" t="str">
        <f ca="1">IF(ISNUMBER(Raw_Data[[#This Row],[MOB]]),IF(Raw_Data[[#This Row],[MOB]]&lt;6,"0-5 bulan",IF(Raw_Data[[#This Row],[MOB]]&lt;12,"6-11 bulan",IF(Raw_Data[[#This Row],[MOB]]&lt;24,"12-23 bulan","24+ bulan"))),"N/A")</f>
        <v>0-5 bulan</v>
      </c>
    </row>
    <row r="2764" spans="1:37" ht="14.25" customHeight="1" x14ac:dyDescent="0.45">
      <c r="A2764" t="s">
        <v>6202</v>
      </c>
      <c r="B2764" s="64">
        <v>46297</v>
      </c>
      <c r="C2764" s="1" t="str">
        <f t="shared" si="43"/>
        <v>October</v>
      </c>
      <c r="D2764" t="s">
        <v>4259</v>
      </c>
      <c r="E2764" t="s">
        <v>6203</v>
      </c>
      <c r="F2764">
        <v>41</v>
      </c>
      <c r="G2764" t="s">
        <v>40</v>
      </c>
      <c r="H2764" t="s">
        <v>41</v>
      </c>
      <c r="I2764" s="2">
        <v>7588000</v>
      </c>
      <c r="J2764" s="3">
        <f>Raw_Data[[#This Row],[cicilan_per_bulan]]/Raw_Data[[#This Row],[penghasilan_bulanan]]</f>
        <v>5.7933579335793357E-2</v>
      </c>
      <c r="K2764" t="s">
        <v>102</v>
      </c>
      <c r="L2764" t="s">
        <v>103</v>
      </c>
      <c r="M2764" t="s">
        <v>44</v>
      </c>
      <c r="N2764" t="s">
        <v>228</v>
      </c>
      <c r="O2764" t="s">
        <v>57</v>
      </c>
      <c r="P2764" s="2">
        <v>19113000</v>
      </c>
      <c r="Q2764" s="2">
        <v>3823000</v>
      </c>
      <c r="R2764" t="str">
        <f>IF(Raw_Data[[#This Row],[persen_dp]]&lt;15%,"Low",IF(Raw_Data[[#This Row],[persen_dp]]&gt;25%,"High","Medium"))</f>
        <v>Medium</v>
      </c>
      <c r="S2764" s="3">
        <v>0.2</v>
      </c>
      <c r="T2764">
        <v>60</v>
      </c>
      <c r="U2764">
        <v>0.14499999999999999</v>
      </c>
      <c r="V2764" s="2">
        <v>439600</v>
      </c>
      <c r="W2764" s="2">
        <v>26376000</v>
      </c>
      <c r="X2764" t="str">
        <f>IF(OR(Raw_Data[[#This Row],[status_pembayaran]]="Macet",Raw_Data[[#This Row],[status_pembayaran]]="Kurang Lancar"),"Non Performing Loan","Performing")</f>
        <v>Performing</v>
      </c>
      <c r="Y2764" t="s">
        <v>47</v>
      </c>
      <c r="Z2764">
        <v>0</v>
      </c>
      <c r="AA2764">
        <v>0</v>
      </c>
      <c r="AB2764">
        <v>1</v>
      </c>
      <c r="AC2764" t="s">
        <v>104</v>
      </c>
      <c r="AD2764">
        <f>IF(Raw_Data[[#This Row],[rasio]]&lt;0.2,1,IF(Raw_Data[[#This Row],[rasio]]&lt;0.3,2,IF(Raw_Data[[#This Row],[rasio]]&lt;0.4,3,4)))</f>
        <v>1</v>
      </c>
      <c r="AE2764">
        <f>IF(Raw_Data[[#This Row],[kategori_dp]]="High",1,IF(Raw_Data[[#This Row],[kategori_dp]]="Medium",2,3))</f>
        <v>2</v>
      </c>
      <c r="AF2764">
        <f>IF(Raw_Data[[#This Row],[tenor_bulan]]&lt;=24,1,IF(Raw_Data[[#This Row],[tenor_bulan]]&lt;=36,2,IF(Raw_Data[[#This Row],[tenor_bulan]]&lt;=48,3,4)))</f>
        <v>4</v>
      </c>
      <c r="AG2764">
        <f>IF(Raw_Data[[#This Row],[jumlah_kali_telat]]=0,0,IF(Raw_Data[[#This Row],[jumlah_kali_telat]]&lt;=2,2,4))</f>
        <v>0</v>
      </c>
      <c r="AH2764">
        <f>Raw_Data[[#This Row],[Skor_Rasio]]+Raw_Data[[#This Row],[Skor_DP]]+Raw_Data[[#This Row],[Skor_Tenor]]+Raw_Data[[#This Row],[Skor_Telat]]</f>
        <v>7</v>
      </c>
      <c r="AI2764" t="str">
        <f>IF(Raw_Data[[#This Row],[Risk_Score]]&lt;=6,"Low Risk",IF(Raw_Data[[#This Row],[Risk_Score]]&lt;=8,"Medium Risk","High Risk"))</f>
        <v>Medium Risk</v>
      </c>
      <c r="AJ2764">
        <f ca="1">IFERROR(DATEDIF(Raw_Data[[#This Row],[tanggal_pengajuan]],TODAY(),"m"),"N/A")</f>
        <v>0</v>
      </c>
      <c r="AK2764" t="str">
        <f ca="1">IF(ISNUMBER(Raw_Data[[#This Row],[MOB]]),IF(Raw_Data[[#This Row],[MOB]]&lt;6,"0-5 bulan",IF(Raw_Data[[#This Row],[MOB]]&lt;12,"6-11 bulan",IF(Raw_Data[[#This Row],[MOB]]&lt;24,"12-23 bulan","24+ bulan"))),"N/A")</f>
        <v>0-5 bulan</v>
      </c>
    </row>
    <row r="2765" spans="1:37" ht="14.25" customHeight="1" x14ac:dyDescent="0.45">
      <c r="A2765" t="s">
        <v>6204</v>
      </c>
      <c r="B2765" s="64">
        <v>46168</v>
      </c>
      <c r="C2765" s="1" t="str">
        <f t="shared" si="43"/>
        <v>May</v>
      </c>
      <c r="D2765" t="s">
        <v>1331</v>
      </c>
      <c r="E2765" t="s">
        <v>6205</v>
      </c>
      <c r="F2765">
        <v>46</v>
      </c>
      <c r="G2765" t="s">
        <v>40</v>
      </c>
      <c r="H2765" t="s">
        <v>108</v>
      </c>
      <c r="I2765" s="2">
        <v>6173000</v>
      </c>
      <c r="J2765" s="3">
        <f>Raw_Data[[#This Row],[cicilan_per_bulan]]/Raw_Data[[#This Row],[penghasilan_bulanan]]</f>
        <v>0.15255143366272478</v>
      </c>
      <c r="K2765" t="s">
        <v>102</v>
      </c>
      <c r="L2765" t="s">
        <v>103</v>
      </c>
      <c r="M2765" t="s">
        <v>55</v>
      </c>
      <c r="N2765" t="s">
        <v>221</v>
      </c>
      <c r="O2765" t="s">
        <v>159</v>
      </c>
      <c r="P2765" s="2">
        <v>44014000</v>
      </c>
      <c r="Q2765" s="2">
        <v>15405000</v>
      </c>
      <c r="R2765" t="str">
        <f>IF(Raw_Data[[#This Row],[persen_dp]]&lt;15%,"Low",IF(Raw_Data[[#This Row],[persen_dp]]&gt;25%,"High","Medium"))</f>
        <v>High</v>
      </c>
      <c r="S2765" s="3">
        <v>0.35</v>
      </c>
      <c r="T2765">
        <v>48</v>
      </c>
      <c r="U2765">
        <v>0.14499999999999999</v>
      </c>
      <c r="V2765" s="2">
        <v>941700</v>
      </c>
      <c r="W2765" s="2">
        <v>45203000</v>
      </c>
      <c r="X2765" t="str">
        <f>IF(OR(Raw_Data[[#This Row],[status_pembayaran]]="Macet",Raw_Data[[#This Row],[status_pembayaran]]="Kurang Lancar"),"Non Performing Loan","Performing")</f>
        <v>Non Performing Loan</v>
      </c>
      <c r="Y2765" t="s">
        <v>488</v>
      </c>
      <c r="Z2765">
        <v>26</v>
      </c>
      <c r="AA2765">
        <v>1</v>
      </c>
      <c r="AB2765">
        <v>3</v>
      </c>
      <c r="AC2765" t="s">
        <v>74</v>
      </c>
      <c r="AD2765">
        <f>IF(Raw_Data[[#This Row],[rasio]]&lt;0.2,1,IF(Raw_Data[[#This Row],[rasio]]&lt;0.3,2,IF(Raw_Data[[#This Row],[rasio]]&lt;0.4,3,4)))</f>
        <v>1</v>
      </c>
      <c r="AE2765">
        <f>IF(Raw_Data[[#This Row],[kategori_dp]]="High",1,IF(Raw_Data[[#This Row],[kategori_dp]]="Medium",2,3))</f>
        <v>1</v>
      </c>
      <c r="AF2765">
        <f>IF(Raw_Data[[#This Row],[tenor_bulan]]&lt;=24,1,IF(Raw_Data[[#This Row],[tenor_bulan]]&lt;=36,2,IF(Raw_Data[[#This Row],[tenor_bulan]]&lt;=48,3,4)))</f>
        <v>3</v>
      </c>
      <c r="AG2765">
        <f>IF(Raw_Data[[#This Row],[jumlah_kali_telat]]=0,0,IF(Raw_Data[[#This Row],[jumlah_kali_telat]]&lt;=2,2,4))</f>
        <v>2</v>
      </c>
      <c r="AH2765">
        <f>Raw_Data[[#This Row],[Skor_Rasio]]+Raw_Data[[#This Row],[Skor_DP]]+Raw_Data[[#This Row],[Skor_Tenor]]+Raw_Data[[#This Row],[Skor_Telat]]</f>
        <v>7</v>
      </c>
      <c r="AI2765" t="str">
        <f>IF(Raw_Data[[#This Row],[Risk_Score]]&lt;=6,"Low Risk",IF(Raw_Data[[#This Row],[Risk_Score]]&lt;=8,"Medium Risk","High Risk"))</f>
        <v>Medium Risk</v>
      </c>
      <c r="AJ2765">
        <f ca="1">IFERROR(DATEDIF(Raw_Data[[#This Row],[tanggal_pengajuan]],TODAY(),"m"),"N/A")</f>
        <v>4</v>
      </c>
      <c r="AK2765" t="str">
        <f ca="1">IF(ISNUMBER(Raw_Data[[#This Row],[MOB]]),IF(Raw_Data[[#This Row],[MOB]]&lt;6,"0-5 bulan",IF(Raw_Data[[#This Row],[MOB]]&lt;12,"6-11 bulan",IF(Raw_Data[[#This Row],[MOB]]&lt;24,"12-23 bulan","24+ bulan"))),"N/A")</f>
        <v>0-5 bulan</v>
      </c>
    </row>
    <row r="2766" spans="1:37" ht="14.25" customHeight="1" x14ac:dyDescent="0.45">
      <c r="A2766" t="s">
        <v>6206</v>
      </c>
      <c r="B2766" s="64">
        <v>46135</v>
      </c>
      <c r="C2766" s="1" t="str">
        <f t="shared" si="43"/>
        <v>April</v>
      </c>
      <c r="D2766" t="s">
        <v>707</v>
      </c>
      <c r="E2766" t="s">
        <v>6207</v>
      </c>
      <c r="F2766">
        <v>39</v>
      </c>
      <c r="G2766" t="s">
        <v>51</v>
      </c>
      <c r="H2766" t="s">
        <v>90</v>
      </c>
      <c r="I2766" s="2">
        <v>4590000</v>
      </c>
      <c r="J2766" s="3">
        <f>Raw_Data[[#This Row],[cicilan_per_bulan]]/Raw_Data[[#This Row],[penghasilan_bulanan]]</f>
        <v>0.19854030501089326</v>
      </c>
      <c r="K2766" t="s">
        <v>42</v>
      </c>
      <c r="L2766" t="s">
        <v>43</v>
      </c>
      <c r="M2766" t="s">
        <v>55</v>
      </c>
      <c r="N2766" t="s">
        <v>231</v>
      </c>
      <c r="O2766" t="s">
        <v>232</v>
      </c>
      <c r="P2766" s="2">
        <v>36915000</v>
      </c>
      <c r="Q2766" s="2">
        <v>9229000</v>
      </c>
      <c r="R2766" t="str">
        <f>IF(Raw_Data[[#This Row],[persen_dp]]&lt;15%,"Low",IF(Raw_Data[[#This Row],[persen_dp]]&gt;25%,"High","Medium"))</f>
        <v>Medium</v>
      </c>
      <c r="S2766" s="3">
        <v>0.25</v>
      </c>
      <c r="T2766">
        <v>48</v>
      </c>
      <c r="U2766">
        <v>0.14499999999999999</v>
      </c>
      <c r="V2766" s="2">
        <v>911300</v>
      </c>
      <c r="W2766" s="2">
        <v>43744000</v>
      </c>
      <c r="X2766" t="str">
        <f>IF(OR(Raw_Data[[#This Row],[status_pembayaran]]="Macet",Raw_Data[[#This Row],[status_pembayaran]]="Kurang Lancar"),"Non Performing Loan","Performing")</f>
        <v>Performing</v>
      </c>
      <c r="Y2766" t="s">
        <v>47</v>
      </c>
      <c r="Z2766">
        <v>0</v>
      </c>
      <c r="AA2766">
        <v>0</v>
      </c>
      <c r="AB2766">
        <v>1</v>
      </c>
      <c r="AC2766" t="s">
        <v>66</v>
      </c>
      <c r="AD2766">
        <f>IF(Raw_Data[[#This Row],[rasio]]&lt;0.2,1,IF(Raw_Data[[#This Row],[rasio]]&lt;0.3,2,IF(Raw_Data[[#This Row],[rasio]]&lt;0.4,3,4)))</f>
        <v>1</v>
      </c>
      <c r="AE2766">
        <f>IF(Raw_Data[[#This Row],[kategori_dp]]="High",1,IF(Raw_Data[[#This Row],[kategori_dp]]="Medium",2,3))</f>
        <v>2</v>
      </c>
      <c r="AF2766">
        <f>IF(Raw_Data[[#This Row],[tenor_bulan]]&lt;=24,1,IF(Raw_Data[[#This Row],[tenor_bulan]]&lt;=36,2,IF(Raw_Data[[#This Row],[tenor_bulan]]&lt;=48,3,4)))</f>
        <v>3</v>
      </c>
      <c r="AG2766">
        <f>IF(Raw_Data[[#This Row],[jumlah_kali_telat]]=0,0,IF(Raw_Data[[#This Row],[jumlah_kali_telat]]&lt;=2,2,4))</f>
        <v>0</v>
      </c>
      <c r="AH2766">
        <f>Raw_Data[[#This Row],[Skor_Rasio]]+Raw_Data[[#This Row],[Skor_DP]]+Raw_Data[[#This Row],[Skor_Tenor]]+Raw_Data[[#This Row],[Skor_Telat]]</f>
        <v>6</v>
      </c>
      <c r="AI2766" t="str">
        <f>IF(Raw_Data[[#This Row],[Risk_Score]]&lt;=6,"Low Risk",IF(Raw_Data[[#This Row],[Risk_Score]]&lt;=8,"Medium Risk","High Risk"))</f>
        <v>Low Risk</v>
      </c>
      <c r="AJ2766">
        <f ca="1">IFERROR(DATEDIF(Raw_Data[[#This Row],[tanggal_pengajuan]],TODAY(),"m"),"N/A")</f>
        <v>6</v>
      </c>
      <c r="AK2766" t="str">
        <f ca="1">IF(ISNUMBER(Raw_Data[[#This Row],[MOB]]),IF(Raw_Data[[#This Row],[MOB]]&lt;6,"0-5 bulan",IF(Raw_Data[[#This Row],[MOB]]&lt;12,"6-11 bulan",IF(Raw_Data[[#This Row],[MOB]]&lt;24,"12-23 bulan","24+ bulan"))),"N/A")</f>
        <v>6-11 bulan</v>
      </c>
    </row>
    <row r="2767" spans="1:37" ht="14.25" customHeight="1" x14ac:dyDescent="0.45">
      <c r="A2767" t="s">
        <v>6208</v>
      </c>
      <c r="B2767" s="64">
        <v>46101</v>
      </c>
      <c r="C2767" s="1" t="str">
        <f t="shared" si="43"/>
        <v>March</v>
      </c>
      <c r="D2767" t="s">
        <v>4176</v>
      </c>
      <c r="E2767" t="s">
        <v>6209</v>
      </c>
      <c r="F2767">
        <v>47</v>
      </c>
      <c r="G2767" t="s">
        <v>40</v>
      </c>
      <c r="H2767" t="s">
        <v>62</v>
      </c>
      <c r="I2767" s="2">
        <v>3281000</v>
      </c>
      <c r="J2767" s="3">
        <f>Raw_Data[[#This Row],[cicilan_per_bulan]]/Raw_Data[[#This Row],[penghasilan_bulanan]]</f>
        <v>0.19817128924108504</v>
      </c>
      <c r="K2767" t="s">
        <v>188</v>
      </c>
      <c r="L2767" t="s">
        <v>154</v>
      </c>
      <c r="M2767" t="s">
        <v>44</v>
      </c>
      <c r="N2767" t="s">
        <v>184</v>
      </c>
      <c r="O2767" t="s">
        <v>122</v>
      </c>
      <c r="P2767" s="2">
        <v>37692000</v>
      </c>
      <c r="Q2767" s="2">
        <v>15077000</v>
      </c>
      <c r="R2767" t="str">
        <f>IF(Raw_Data[[#This Row],[persen_dp]]&lt;15%,"Low",IF(Raw_Data[[#This Row],[persen_dp]]&gt;25%,"High","Medium"))</f>
        <v>High</v>
      </c>
      <c r="S2767" s="3">
        <v>0.4</v>
      </c>
      <c r="T2767">
        <v>60</v>
      </c>
      <c r="U2767">
        <v>0.14499999999999999</v>
      </c>
      <c r="V2767" s="2">
        <v>650200</v>
      </c>
      <c r="W2767" s="2">
        <v>39012000</v>
      </c>
      <c r="X2767" t="str">
        <f>IF(OR(Raw_Data[[#This Row],[status_pembayaran]]="Macet",Raw_Data[[#This Row],[status_pembayaran]]="Kurang Lancar"),"Non Performing Loan","Performing")</f>
        <v>Performing</v>
      </c>
      <c r="Y2767" t="s">
        <v>47</v>
      </c>
      <c r="Z2767">
        <v>0</v>
      </c>
      <c r="AA2767">
        <v>0</v>
      </c>
      <c r="AB2767">
        <v>1</v>
      </c>
      <c r="AC2767" t="s">
        <v>104</v>
      </c>
      <c r="AD2767">
        <f>IF(Raw_Data[[#This Row],[rasio]]&lt;0.2,1,IF(Raw_Data[[#This Row],[rasio]]&lt;0.3,2,IF(Raw_Data[[#This Row],[rasio]]&lt;0.4,3,4)))</f>
        <v>1</v>
      </c>
      <c r="AE2767">
        <f>IF(Raw_Data[[#This Row],[kategori_dp]]="High",1,IF(Raw_Data[[#This Row],[kategori_dp]]="Medium",2,3))</f>
        <v>1</v>
      </c>
      <c r="AF2767">
        <f>IF(Raw_Data[[#This Row],[tenor_bulan]]&lt;=24,1,IF(Raw_Data[[#This Row],[tenor_bulan]]&lt;=36,2,IF(Raw_Data[[#This Row],[tenor_bulan]]&lt;=48,3,4)))</f>
        <v>4</v>
      </c>
      <c r="AG2767">
        <f>IF(Raw_Data[[#This Row],[jumlah_kali_telat]]=0,0,IF(Raw_Data[[#This Row],[jumlah_kali_telat]]&lt;=2,2,4))</f>
        <v>0</v>
      </c>
      <c r="AH2767">
        <f>Raw_Data[[#This Row],[Skor_Rasio]]+Raw_Data[[#This Row],[Skor_DP]]+Raw_Data[[#This Row],[Skor_Tenor]]+Raw_Data[[#This Row],[Skor_Telat]]</f>
        <v>6</v>
      </c>
      <c r="AI2767" t="str">
        <f>IF(Raw_Data[[#This Row],[Risk_Score]]&lt;=6,"Low Risk",IF(Raw_Data[[#This Row],[Risk_Score]]&lt;=8,"Medium Risk","High Risk"))</f>
        <v>Low Risk</v>
      </c>
      <c r="AJ2767">
        <f ca="1">IFERROR(DATEDIF(Raw_Data[[#This Row],[tanggal_pengajuan]],TODAY(),"m"),"N/A")</f>
        <v>7</v>
      </c>
      <c r="AK2767" t="str">
        <f ca="1">IF(ISNUMBER(Raw_Data[[#This Row],[MOB]]),IF(Raw_Data[[#This Row],[MOB]]&lt;6,"0-5 bulan",IF(Raw_Data[[#This Row],[MOB]]&lt;12,"6-11 bulan",IF(Raw_Data[[#This Row],[MOB]]&lt;24,"12-23 bulan","24+ bulan"))),"N/A")</f>
        <v>6-11 bulan</v>
      </c>
    </row>
    <row r="2768" spans="1:37" ht="14.25" customHeight="1" x14ac:dyDescent="0.45">
      <c r="A2768" t="s">
        <v>6210</v>
      </c>
      <c r="B2768" s="64">
        <v>46042</v>
      </c>
      <c r="C2768" s="1" t="str">
        <f t="shared" si="43"/>
        <v>January</v>
      </c>
      <c r="D2768" t="s">
        <v>1773</v>
      </c>
      <c r="E2768" t="s">
        <v>6211</v>
      </c>
      <c r="F2768">
        <v>37</v>
      </c>
      <c r="G2768" t="s">
        <v>51</v>
      </c>
      <c r="H2768" t="s">
        <v>152</v>
      </c>
      <c r="I2768" s="2">
        <v>2665000</v>
      </c>
      <c r="J2768" s="3">
        <f>Raw_Data[[#This Row],[cicilan_per_bulan]]/Raw_Data[[#This Row],[penghasilan_bulanan]]</f>
        <v>0.15185741088180113</v>
      </c>
      <c r="K2768" t="s">
        <v>91</v>
      </c>
      <c r="L2768" t="s">
        <v>92</v>
      </c>
      <c r="M2768" t="s">
        <v>72</v>
      </c>
      <c r="N2768" t="s">
        <v>73</v>
      </c>
      <c r="O2768" t="s">
        <v>46</v>
      </c>
      <c r="P2768" s="2">
        <v>20493000</v>
      </c>
      <c r="Q2768" s="2">
        <v>8197000</v>
      </c>
      <c r="R2768" t="str">
        <f>IF(Raw_Data[[#This Row],[persen_dp]]&lt;15%,"Low",IF(Raw_Data[[#This Row],[persen_dp]]&gt;25%,"High","Medium"))</f>
        <v>High</v>
      </c>
      <c r="S2768" s="3">
        <v>0.4</v>
      </c>
      <c r="T2768">
        <v>48</v>
      </c>
      <c r="U2768">
        <v>0.14499999999999999</v>
      </c>
      <c r="V2768" s="2">
        <v>404700</v>
      </c>
      <c r="W2768" s="2">
        <v>19427000</v>
      </c>
      <c r="X2768" t="str">
        <f>IF(OR(Raw_Data[[#This Row],[status_pembayaran]]="Macet",Raw_Data[[#This Row],[status_pembayaran]]="Kurang Lancar"),"Non Performing Loan","Performing")</f>
        <v>Performing</v>
      </c>
      <c r="Y2768" t="s">
        <v>47</v>
      </c>
      <c r="Z2768">
        <v>0</v>
      </c>
      <c r="AA2768">
        <v>0</v>
      </c>
      <c r="AB2768">
        <v>1</v>
      </c>
      <c r="AC2768" t="s">
        <v>58</v>
      </c>
      <c r="AD2768">
        <f>IF(Raw_Data[[#This Row],[rasio]]&lt;0.2,1,IF(Raw_Data[[#This Row],[rasio]]&lt;0.3,2,IF(Raw_Data[[#This Row],[rasio]]&lt;0.4,3,4)))</f>
        <v>1</v>
      </c>
      <c r="AE2768">
        <f>IF(Raw_Data[[#This Row],[kategori_dp]]="High",1,IF(Raw_Data[[#This Row],[kategori_dp]]="Medium",2,3))</f>
        <v>1</v>
      </c>
      <c r="AF2768">
        <f>IF(Raw_Data[[#This Row],[tenor_bulan]]&lt;=24,1,IF(Raw_Data[[#This Row],[tenor_bulan]]&lt;=36,2,IF(Raw_Data[[#This Row],[tenor_bulan]]&lt;=48,3,4)))</f>
        <v>3</v>
      </c>
      <c r="AG2768">
        <f>IF(Raw_Data[[#This Row],[jumlah_kali_telat]]=0,0,IF(Raw_Data[[#This Row],[jumlah_kali_telat]]&lt;=2,2,4))</f>
        <v>0</v>
      </c>
      <c r="AH2768">
        <f>Raw_Data[[#This Row],[Skor_Rasio]]+Raw_Data[[#This Row],[Skor_DP]]+Raw_Data[[#This Row],[Skor_Tenor]]+Raw_Data[[#This Row],[Skor_Telat]]</f>
        <v>5</v>
      </c>
      <c r="AI2768" t="str">
        <f>IF(Raw_Data[[#This Row],[Risk_Score]]&lt;=6,"Low Risk",IF(Raw_Data[[#This Row],[Risk_Score]]&lt;=8,"Medium Risk","High Risk"))</f>
        <v>Low Risk</v>
      </c>
      <c r="AJ2768">
        <f ca="1">IFERROR(DATEDIF(Raw_Data[[#This Row],[tanggal_pengajuan]],TODAY(),"m"),"N/A")</f>
        <v>9</v>
      </c>
      <c r="AK2768" t="str">
        <f ca="1">IF(ISNUMBER(Raw_Data[[#This Row],[MOB]]),IF(Raw_Data[[#This Row],[MOB]]&lt;6,"0-5 bulan",IF(Raw_Data[[#This Row],[MOB]]&lt;12,"6-11 bulan",IF(Raw_Data[[#This Row],[MOB]]&lt;24,"12-23 bulan","24+ bulan"))),"N/A")</f>
        <v>6-11 bulan</v>
      </c>
    </row>
    <row r="2769" spans="1:37" ht="14.25" customHeight="1" x14ac:dyDescent="0.45">
      <c r="A2769" t="s">
        <v>6212</v>
      </c>
      <c r="B2769" s="64">
        <v>46168</v>
      </c>
      <c r="C2769" s="1" t="str">
        <f t="shared" si="43"/>
        <v>May</v>
      </c>
      <c r="D2769" t="s">
        <v>207</v>
      </c>
      <c r="E2769" t="s">
        <v>6213</v>
      </c>
      <c r="F2769">
        <v>58</v>
      </c>
      <c r="G2769" t="s">
        <v>40</v>
      </c>
      <c r="H2769" t="s">
        <v>90</v>
      </c>
      <c r="I2769" s="2">
        <v>7493000</v>
      </c>
      <c r="J2769" s="3">
        <f>Raw_Data[[#This Row],[cicilan_per_bulan]]/Raw_Data[[#This Row],[penghasilan_bulanan]]</f>
        <v>0.12785266248498597</v>
      </c>
      <c r="K2769" t="s">
        <v>102</v>
      </c>
      <c r="L2769" t="s">
        <v>103</v>
      </c>
      <c r="M2769" t="s">
        <v>55</v>
      </c>
      <c r="N2769" t="s">
        <v>56</v>
      </c>
      <c r="O2769" t="s">
        <v>57</v>
      </c>
      <c r="P2769" s="2">
        <v>17705000</v>
      </c>
      <c r="Q2769" s="2">
        <v>3541000</v>
      </c>
      <c r="R2769" t="str">
        <f>IF(Raw_Data[[#This Row],[persen_dp]]&lt;15%,"Low",IF(Raw_Data[[#This Row],[persen_dp]]&gt;25%,"High","Medium"))</f>
        <v>Medium</v>
      </c>
      <c r="S2769" s="3">
        <v>0.2</v>
      </c>
      <c r="T2769">
        <v>18</v>
      </c>
      <c r="U2769">
        <v>0.14499999999999999</v>
      </c>
      <c r="V2769" s="2">
        <v>958000</v>
      </c>
      <c r="W2769" s="2">
        <v>17244000</v>
      </c>
      <c r="X2769" t="str">
        <f>IF(OR(Raw_Data[[#This Row],[status_pembayaran]]="Macet",Raw_Data[[#This Row],[status_pembayaran]]="Kurang Lancar"),"Non Performing Loan","Performing")</f>
        <v>Performing</v>
      </c>
      <c r="Y2769" t="s">
        <v>47</v>
      </c>
      <c r="Z2769">
        <v>0</v>
      </c>
      <c r="AA2769">
        <v>0</v>
      </c>
      <c r="AB2769">
        <v>1</v>
      </c>
      <c r="AC2769" t="s">
        <v>58</v>
      </c>
      <c r="AD2769">
        <f>IF(Raw_Data[[#This Row],[rasio]]&lt;0.2,1,IF(Raw_Data[[#This Row],[rasio]]&lt;0.3,2,IF(Raw_Data[[#This Row],[rasio]]&lt;0.4,3,4)))</f>
        <v>1</v>
      </c>
      <c r="AE2769">
        <f>IF(Raw_Data[[#This Row],[kategori_dp]]="High",1,IF(Raw_Data[[#This Row],[kategori_dp]]="Medium",2,3))</f>
        <v>2</v>
      </c>
      <c r="AF2769">
        <f>IF(Raw_Data[[#This Row],[tenor_bulan]]&lt;=24,1,IF(Raw_Data[[#This Row],[tenor_bulan]]&lt;=36,2,IF(Raw_Data[[#This Row],[tenor_bulan]]&lt;=48,3,4)))</f>
        <v>1</v>
      </c>
      <c r="AG2769">
        <f>IF(Raw_Data[[#This Row],[jumlah_kali_telat]]=0,0,IF(Raw_Data[[#This Row],[jumlah_kali_telat]]&lt;=2,2,4))</f>
        <v>0</v>
      </c>
      <c r="AH2769">
        <f>Raw_Data[[#This Row],[Skor_Rasio]]+Raw_Data[[#This Row],[Skor_DP]]+Raw_Data[[#This Row],[Skor_Tenor]]+Raw_Data[[#This Row],[Skor_Telat]]</f>
        <v>4</v>
      </c>
      <c r="AI2769" t="str">
        <f>IF(Raw_Data[[#This Row],[Risk_Score]]&lt;=6,"Low Risk",IF(Raw_Data[[#This Row],[Risk_Score]]&lt;=8,"Medium Risk","High Risk"))</f>
        <v>Low Risk</v>
      </c>
      <c r="AJ2769">
        <f ca="1">IFERROR(DATEDIF(Raw_Data[[#This Row],[tanggal_pengajuan]],TODAY(),"m"),"N/A")</f>
        <v>4</v>
      </c>
      <c r="AK2769" t="str">
        <f ca="1">IF(ISNUMBER(Raw_Data[[#This Row],[MOB]]),IF(Raw_Data[[#This Row],[MOB]]&lt;6,"0-5 bulan",IF(Raw_Data[[#This Row],[MOB]]&lt;12,"6-11 bulan",IF(Raw_Data[[#This Row],[MOB]]&lt;24,"12-23 bulan","24+ bulan"))),"N/A")</f>
        <v>0-5 bulan</v>
      </c>
    </row>
    <row r="2770" spans="1:37" ht="14.25" customHeight="1" x14ac:dyDescent="0.45">
      <c r="A2770" t="s">
        <v>6214</v>
      </c>
      <c r="B2770" s="64">
        <v>46048</v>
      </c>
      <c r="C2770" s="1" t="str">
        <f t="shared" si="43"/>
        <v>January</v>
      </c>
      <c r="D2770" t="s">
        <v>862</v>
      </c>
      <c r="E2770" t="s">
        <v>6215</v>
      </c>
      <c r="F2770">
        <v>23</v>
      </c>
      <c r="G2770" t="s">
        <v>51</v>
      </c>
      <c r="H2770" t="s">
        <v>52</v>
      </c>
      <c r="I2770" s="2">
        <v>5614000</v>
      </c>
      <c r="J2770" s="3">
        <f>Raw_Data[[#This Row],[cicilan_per_bulan]]/Raw_Data[[#This Row],[penghasilan_bulanan]]</f>
        <v>0.20306376914855717</v>
      </c>
      <c r="K2770" t="s">
        <v>153</v>
      </c>
      <c r="L2770" t="s">
        <v>154</v>
      </c>
      <c r="M2770" t="s">
        <v>44</v>
      </c>
      <c r="N2770" t="s">
        <v>129</v>
      </c>
      <c r="O2770" t="s">
        <v>130</v>
      </c>
      <c r="P2770" s="2">
        <v>24077000</v>
      </c>
      <c r="Q2770" s="2">
        <v>7223000</v>
      </c>
      <c r="R2770" t="str">
        <f>IF(Raw_Data[[#This Row],[persen_dp]]&lt;15%,"Low",IF(Raw_Data[[#This Row],[persen_dp]]&gt;25%,"High","Medium"))</f>
        <v>High</v>
      </c>
      <c r="S2770" s="3">
        <v>0.3</v>
      </c>
      <c r="T2770">
        <v>18</v>
      </c>
      <c r="U2770">
        <v>0.14499999999999999</v>
      </c>
      <c r="V2770" s="2">
        <v>1140000</v>
      </c>
      <c r="W2770" s="2">
        <v>20520000</v>
      </c>
      <c r="X2770" t="str">
        <f>IF(OR(Raw_Data[[#This Row],[status_pembayaran]]="Macet",Raw_Data[[#This Row],[status_pembayaran]]="Kurang Lancar"),"Non Performing Loan","Performing")</f>
        <v>Performing</v>
      </c>
      <c r="Y2770" t="s">
        <v>47</v>
      </c>
      <c r="Z2770">
        <v>0</v>
      </c>
      <c r="AA2770">
        <v>0</v>
      </c>
      <c r="AB2770">
        <v>1</v>
      </c>
      <c r="AD2770">
        <f>IF(Raw_Data[[#This Row],[rasio]]&lt;0.2,1,IF(Raw_Data[[#This Row],[rasio]]&lt;0.3,2,IF(Raw_Data[[#This Row],[rasio]]&lt;0.4,3,4)))</f>
        <v>2</v>
      </c>
      <c r="AE2770">
        <f>IF(Raw_Data[[#This Row],[kategori_dp]]="High",1,IF(Raw_Data[[#This Row],[kategori_dp]]="Medium",2,3))</f>
        <v>1</v>
      </c>
      <c r="AF2770">
        <f>IF(Raw_Data[[#This Row],[tenor_bulan]]&lt;=24,1,IF(Raw_Data[[#This Row],[tenor_bulan]]&lt;=36,2,IF(Raw_Data[[#This Row],[tenor_bulan]]&lt;=48,3,4)))</f>
        <v>1</v>
      </c>
      <c r="AG2770">
        <f>IF(Raw_Data[[#This Row],[jumlah_kali_telat]]=0,0,IF(Raw_Data[[#This Row],[jumlah_kali_telat]]&lt;=2,2,4))</f>
        <v>0</v>
      </c>
      <c r="AH2770">
        <f>Raw_Data[[#This Row],[Skor_Rasio]]+Raw_Data[[#This Row],[Skor_DP]]+Raw_Data[[#This Row],[Skor_Tenor]]+Raw_Data[[#This Row],[Skor_Telat]]</f>
        <v>4</v>
      </c>
      <c r="AI2770" t="str">
        <f>IF(Raw_Data[[#This Row],[Risk_Score]]&lt;=6,"Low Risk",IF(Raw_Data[[#This Row],[Risk_Score]]&lt;=8,"Medium Risk","High Risk"))</f>
        <v>Low Risk</v>
      </c>
      <c r="AJ2770">
        <f ca="1">IFERROR(DATEDIF(Raw_Data[[#This Row],[tanggal_pengajuan]],TODAY(),"m"),"N/A")</f>
        <v>8</v>
      </c>
      <c r="AK2770" t="str">
        <f ca="1">IF(ISNUMBER(Raw_Data[[#This Row],[MOB]]),IF(Raw_Data[[#This Row],[MOB]]&lt;6,"0-5 bulan",IF(Raw_Data[[#This Row],[MOB]]&lt;12,"6-11 bulan",IF(Raw_Data[[#This Row],[MOB]]&lt;24,"12-23 bulan","24+ bulan"))),"N/A")</f>
        <v>6-11 bulan</v>
      </c>
    </row>
    <row r="2771" spans="1:37" ht="14.25" customHeight="1" x14ac:dyDescent="0.45">
      <c r="A2771" t="s">
        <v>6216</v>
      </c>
      <c r="B2771" s="64">
        <v>46089</v>
      </c>
      <c r="C2771" s="1" t="str">
        <f t="shared" si="43"/>
        <v>March</v>
      </c>
      <c r="D2771" t="s">
        <v>1114</v>
      </c>
      <c r="E2771" t="s">
        <v>6217</v>
      </c>
      <c r="F2771">
        <v>35</v>
      </c>
      <c r="G2771" t="s">
        <v>40</v>
      </c>
      <c r="H2771" t="s">
        <v>176</v>
      </c>
      <c r="I2771" s="2">
        <v>5380000</v>
      </c>
      <c r="J2771" s="3">
        <f>Raw_Data[[#This Row],[cicilan_per_bulan]]/Raw_Data[[#This Row],[penghasilan_bulanan]]</f>
        <v>7.8531598513011155E-2</v>
      </c>
      <c r="K2771" t="s">
        <v>102</v>
      </c>
      <c r="L2771" t="s">
        <v>103</v>
      </c>
      <c r="M2771" t="s">
        <v>44</v>
      </c>
      <c r="N2771" t="s">
        <v>83</v>
      </c>
      <c r="O2771" t="s">
        <v>57</v>
      </c>
      <c r="P2771" s="2">
        <v>18369000</v>
      </c>
      <c r="Q2771" s="2">
        <v>3674000</v>
      </c>
      <c r="R2771" t="str">
        <f>IF(Raw_Data[[#This Row],[persen_dp]]&lt;15%,"Low",IF(Raw_Data[[#This Row],[persen_dp]]&gt;25%,"High","Medium"))</f>
        <v>Medium</v>
      </c>
      <c r="S2771" s="3">
        <v>0.2</v>
      </c>
      <c r="T2771">
        <v>60</v>
      </c>
      <c r="U2771">
        <v>0.14499999999999999</v>
      </c>
      <c r="V2771" s="2">
        <v>422500</v>
      </c>
      <c r="W2771" s="2">
        <v>25349000</v>
      </c>
      <c r="X2771" t="str">
        <f>IF(OR(Raw_Data[[#This Row],[status_pembayaran]]="Macet",Raw_Data[[#This Row],[status_pembayaran]]="Kurang Lancar"),"Non Performing Loan","Performing")</f>
        <v>Performing</v>
      </c>
      <c r="Y2771" t="s">
        <v>47</v>
      </c>
      <c r="Z2771">
        <v>0</v>
      </c>
      <c r="AA2771">
        <v>0</v>
      </c>
      <c r="AB2771">
        <v>1</v>
      </c>
      <c r="AC2771" t="s">
        <v>58</v>
      </c>
      <c r="AD2771">
        <f>IF(Raw_Data[[#This Row],[rasio]]&lt;0.2,1,IF(Raw_Data[[#This Row],[rasio]]&lt;0.3,2,IF(Raw_Data[[#This Row],[rasio]]&lt;0.4,3,4)))</f>
        <v>1</v>
      </c>
      <c r="AE2771">
        <f>IF(Raw_Data[[#This Row],[kategori_dp]]="High",1,IF(Raw_Data[[#This Row],[kategori_dp]]="Medium",2,3))</f>
        <v>2</v>
      </c>
      <c r="AF2771">
        <f>IF(Raw_Data[[#This Row],[tenor_bulan]]&lt;=24,1,IF(Raw_Data[[#This Row],[tenor_bulan]]&lt;=36,2,IF(Raw_Data[[#This Row],[tenor_bulan]]&lt;=48,3,4)))</f>
        <v>4</v>
      </c>
      <c r="AG2771">
        <f>IF(Raw_Data[[#This Row],[jumlah_kali_telat]]=0,0,IF(Raw_Data[[#This Row],[jumlah_kali_telat]]&lt;=2,2,4))</f>
        <v>0</v>
      </c>
      <c r="AH2771">
        <f>Raw_Data[[#This Row],[Skor_Rasio]]+Raw_Data[[#This Row],[Skor_DP]]+Raw_Data[[#This Row],[Skor_Tenor]]+Raw_Data[[#This Row],[Skor_Telat]]</f>
        <v>7</v>
      </c>
      <c r="AI2771" t="str">
        <f>IF(Raw_Data[[#This Row],[Risk_Score]]&lt;=6,"Low Risk",IF(Raw_Data[[#This Row],[Risk_Score]]&lt;=8,"Medium Risk","High Risk"))</f>
        <v>Medium Risk</v>
      </c>
      <c r="AJ2771">
        <f ca="1">IFERROR(DATEDIF(Raw_Data[[#This Row],[tanggal_pengajuan]],TODAY(),"m"),"N/A")</f>
        <v>7</v>
      </c>
      <c r="AK2771" t="str">
        <f ca="1">IF(ISNUMBER(Raw_Data[[#This Row],[MOB]]),IF(Raw_Data[[#This Row],[MOB]]&lt;6,"0-5 bulan",IF(Raw_Data[[#This Row],[MOB]]&lt;12,"6-11 bulan",IF(Raw_Data[[#This Row],[MOB]]&lt;24,"12-23 bulan","24+ bulan"))),"N/A")</f>
        <v>6-11 bulan</v>
      </c>
    </row>
    <row r="2772" spans="1:37" ht="14.25" customHeight="1" x14ac:dyDescent="0.45">
      <c r="A2772" t="s">
        <v>6218</v>
      </c>
      <c r="B2772" s="64">
        <v>46142</v>
      </c>
      <c r="C2772" s="1" t="str">
        <f t="shared" si="43"/>
        <v>April</v>
      </c>
      <c r="D2772" t="s">
        <v>207</v>
      </c>
      <c r="E2772" t="s">
        <v>6219</v>
      </c>
      <c r="F2772">
        <v>58</v>
      </c>
      <c r="G2772" t="s">
        <v>40</v>
      </c>
      <c r="H2772" t="s">
        <v>41</v>
      </c>
      <c r="I2772" s="2">
        <v>4541000</v>
      </c>
      <c r="J2772" s="3">
        <f>Raw_Data[[#This Row],[cicilan_per_bulan]]/Raw_Data[[#This Row],[penghasilan_bulanan]]</f>
        <v>0.13411142920061661</v>
      </c>
      <c r="K2772" t="s">
        <v>268</v>
      </c>
      <c r="L2772" t="s">
        <v>110</v>
      </c>
      <c r="M2772" t="s">
        <v>55</v>
      </c>
      <c r="N2772" t="s">
        <v>147</v>
      </c>
      <c r="O2772" t="s">
        <v>148</v>
      </c>
      <c r="P2772" s="2">
        <v>32591000</v>
      </c>
      <c r="Q2772" s="2">
        <v>11407000</v>
      </c>
      <c r="R2772" t="str">
        <f>IF(Raw_Data[[#This Row],[persen_dp]]&lt;15%,"Low",IF(Raw_Data[[#This Row],[persen_dp]]&gt;25%,"High","Medium"))</f>
        <v>High</v>
      </c>
      <c r="S2772" s="3">
        <v>0.35</v>
      </c>
      <c r="T2772">
        <v>60</v>
      </c>
      <c r="U2772">
        <v>0.14499999999999999</v>
      </c>
      <c r="V2772" s="2">
        <v>609000</v>
      </c>
      <c r="W2772" s="2">
        <v>36542000</v>
      </c>
      <c r="X2772" t="str">
        <f>IF(OR(Raw_Data[[#This Row],[status_pembayaran]]="Macet",Raw_Data[[#This Row],[status_pembayaran]]="Kurang Lancar"),"Non Performing Loan","Performing")</f>
        <v>Performing</v>
      </c>
      <c r="Y2772" t="s">
        <v>47</v>
      </c>
      <c r="Z2772">
        <v>0</v>
      </c>
      <c r="AA2772">
        <v>0</v>
      </c>
      <c r="AB2772">
        <v>1</v>
      </c>
      <c r="AD2772">
        <f>IF(Raw_Data[[#This Row],[rasio]]&lt;0.2,1,IF(Raw_Data[[#This Row],[rasio]]&lt;0.3,2,IF(Raw_Data[[#This Row],[rasio]]&lt;0.4,3,4)))</f>
        <v>1</v>
      </c>
      <c r="AE2772">
        <f>IF(Raw_Data[[#This Row],[kategori_dp]]="High",1,IF(Raw_Data[[#This Row],[kategori_dp]]="Medium",2,3))</f>
        <v>1</v>
      </c>
      <c r="AF2772">
        <f>IF(Raw_Data[[#This Row],[tenor_bulan]]&lt;=24,1,IF(Raw_Data[[#This Row],[tenor_bulan]]&lt;=36,2,IF(Raw_Data[[#This Row],[tenor_bulan]]&lt;=48,3,4)))</f>
        <v>4</v>
      </c>
      <c r="AG2772">
        <f>IF(Raw_Data[[#This Row],[jumlah_kali_telat]]=0,0,IF(Raw_Data[[#This Row],[jumlah_kali_telat]]&lt;=2,2,4))</f>
        <v>0</v>
      </c>
      <c r="AH2772">
        <f>Raw_Data[[#This Row],[Skor_Rasio]]+Raw_Data[[#This Row],[Skor_DP]]+Raw_Data[[#This Row],[Skor_Tenor]]+Raw_Data[[#This Row],[Skor_Telat]]</f>
        <v>6</v>
      </c>
      <c r="AI2772" t="str">
        <f>IF(Raw_Data[[#This Row],[Risk_Score]]&lt;=6,"Low Risk",IF(Raw_Data[[#This Row],[Risk_Score]]&lt;=8,"Medium Risk","High Risk"))</f>
        <v>Low Risk</v>
      </c>
      <c r="AJ2772">
        <f ca="1">IFERROR(DATEDIF(Raw_Data[[#This Row],[tanggal_pengajuan]],TODAY(),"m"),"N/A")</f>
        <v>5</v>
      </c>
      <c r="AK2772" t="str">
        <f ca="1">IF(ISNUMBER(Raw_Data[[#This Row],[MOB]]),IF(Raw_Data[[#This Row],[MOB]]&lt;6,"0-5 bulan",IF(Raw_Data[[#This Row],[MOB]]&lt;12,"6-11 bulan",IF(Raw_Data[[#This Row],[MOB]]&lt;24,"12-23 bulan","24+ bulan"))),"N/A")</f>
        <v>0-5 bulan</v>
      </c>
    </row>
    <row r="2773" spans="1:37" ht="14.25" customHeight="1" x14ac:dyDescent="0.45">
      <c r="A2773" t="s">
        <v>6220</v>
      </c>
      <c r="B2773" s="64">
        <v>46159</v>
      </c>
      <c r="C2773" s="1" t="str">
        <f t="shared" si="43"/>
        <v>May</v>
      </c>
      <c r="D2773" t="s">
        <v>3919</v>
      </c>
      <c r="E2773" t="s">
        <v>6221</v>
      </c>
      <c r="F2773">
        <v>53</v>
      </c>
      <c r="G2773" t="s">
        <v>40</v>
      </c>
      <c r="H2773" t="s">
        <v>152</v>
      </c>
      <c r="I2773" s="2">
        <v>2758000</v>
      </c>
      <c r="J2773" s="3">
        <f>Raw_Data[[#This Row],[cicilan_per_bulan]]/Raw_Data[[#This Row],[penghasilan_bulanan]]</f>
        <v>0.25409717186366931</v>
      </c>
      <c r="K2773" t="s">
        <v>188</v>
      </c>
      <c r="L2773" t="s">
        <v>154</v>
      </c>
      <c r="M2773" t="s">
        <v>44</v>
      </c>
      <c r="N2773" t="s">
        <v>228</v>
      </c>
      <c r="O2773" t="s">
        <v>57</v>
      </c>
      <c r="P2773" s="2">
        <v>18627000</v>
      </c>
      <c r="Q2773" s="2">
        <v>5588000</v>
      </c>
      <c r="R2773" t="str">
        <f>IF(Raw_Data[[#This Row],[persen_dp]]&lt;15%,"Low",IF(Raw_Data[[#This Row],[persen_dp]]&gt;25%,"High","Medium"))</f>
        <v>High</v>
      </c>
      <c r="S2773" s="3">
        <v>0.3</v>
      </c>
      <c r="T2773">
        <v>24</v>
      </c>
      <c r="U2773">
        <v>0.14499999999999999</v>
      </c>
      <c r="V2773" s="2">
        <v>700800</v>
      </c>
      <c r="W2773" s="2">
        <v>16820000</v>
      </c>
      <c r="X2773" t="str">
        <f>IF(OR(Raw_Data[[#This Row],[status_pembayaran]]="Macet",Raw_Data[[#This Row],[status_pembayaran]]="Kurang Lancar"),"Non Performing Loan","Performing")</f>
        <v>Performing</v>
      </c>
      <c r="Y2773" t="s">
        <v>47</v>
      </c>
      <c r="Z2773">
        <v>0</v>
      </c>
      <c r="AA2773">
        <v>0</v>
      </c>
      <c r="AB2773">
        <v>1</v>
      </c>
      <c r="AC2773" t="s">
        <v>58</v>
      </c>
      <c r="AD2773">
        <f>IF(Raw_Data[[#This Row],[rasio]]&lt;0.2,1,IF(Raw_Data[[#This Row],[rasio]]&lt;0.3,2,IF(Raw_Data[[#This Row],[rasio]]&lt;0.4,3,4)))</f>
        <v>2</v>
      </c>
      <c r="AE2773">
        <f>IF(Raw_Data[[#This Row],[kategori_dp]]="High",1,IF(Raw_Data[[#This Row],[kategori_dp]]="Medium",2,3))</f>
        <v>1</v>
      </c>
      <c r="AF2773">
        <f>IF(Raw_Data[[#This Row],[tenor_bulan]]&lt;=24,1,IF(Raw_Data[[#This Row],[tenor_bulan]]&lt;=36,2,IF(Raw_Data[[#This Row],[tenor_bulan]]&lt;=48,3,4)))</f>
        <v>1</v>
      </c>
      <c r="AG2773">
        <f>IF(Raw_Data[[#This Row],[jumlah_kali_telat]]=0,0,IF(Raw_Data[[#This Row],[jumlah_kali_telat]]&lt;=2,2,4))</f>
        <v>0</v>
      </c>
      <c r="AH2773">
        <f>Raw_Data[[#This Row],[Skor_Rasio]]+Raw_Data[[#This Row],[Skor_DP]]+Raw_Data[[#This Row],[Skor_Tenor]]+Raw_Data[[#This Row],[Skor_Telat]]</f>
        <v>4</v>
      </c>
      <c r="AI2773" t="str">
        <f>IF(Raw_Data[[#This Row],[Risk_Score]]&lt;=6,"Low Risk",IF(Raw_Data[[#This Row],[Risk_Score]]&lt;=8,"Medium Risk","High Risk"))</f>
        <v>Low Risk</v>
      </c>
      <c r="AJ2773">
        <f ca="1">IFERROR(DATEDIF(Raw_Data[[#This Row],[tanggal_pengajuan]],TODAY(),"m"),"N/A")</f>
        <v>5</v>
      </c>
      <c r="AK2773" t="str">
        <f ca="1">IF(ISNUMBER(Raw_Data[[#This Row],[MOB]]),IF(Raw_Data[[#This Row],[MOB]]&lt;6,"0-5 bulan",IF(Raw_Data[[#This Row],[MOB]]&lt;12,"6-11 bulan",IF(Raw_Data[[#This Row],[MOB]]&lt;24,"12-23 bulan","24+ bulan"))),"N/A")</f>
        <v>0-5 bulan</v>
      </c>
    </row>
    <row r="2774" spans="1:37" ht="14.25" customHeight="1" x14ac:dyDescent="0.45">
      <c r="A2774" t="s">
        <v>6222</v>
      </c>
      <c r="B2774" s="64">
        <v>46128</v>
      </c>
      <c r="C2774" s="1" t="str">
        <f t="shared" si="43"/>
        <v>April</v>
      </c>
      <c r="D2774" t="s">
        <v>210</v>
      </c>
      <c r="E2774" t="s">
        <v>211</v>
      </c>
      <c r="F2774">
        <v>32</v>
      </c>
      <c r="G2774" t="s">
        <v>51</v>
      </c>
      <c r="H2774" t="s">
        <v>52</v>
      </c>
      <c r="I2774" s="2">
        <v>8749000</v>
      </c>
      <c r="J2774" s="3">
        <f>Raw_Data[[#This Row],[cicilan_per_bulan]]/Raw_Data[[#This Row],[penghasilan_bulanan]]</f>
        <v>4.3262087095668075E-2</v>
      </c>
      <c r="K2774" t="s">
        <v>91</v>
      </c>
      <c r="L2774" t="s">
        <v>92</v>
      </c>
      <c r="M2774" t="s">
        <v>55</v>
      </c>
      <c r="N2774" t="s">
        <v>56</v>
      </c>
      <c r="O2774" t="s">
        <v>57</v>
      </c>
      <c r="P2774" s="2">
        <v>17554000</v>
      </c>
      <c r="Q2774" s="2">
        <v>4388000</v>
      </c>
      <c r="R2774" t="str">
        <f>IF(Raw_Data[[#This Row],[persen_dp]]&lt;15%,"Low",IF(Raw_Data[[#This Row],[persen_dp]]&gt;25%,"High","Medium"))</f>
        <v>Medium</v>
      </c>
      <c r="S2774" s="3">
        <v>0.25</v>
      </c>
      <c r="T2774">
        <v>60</v>
      </c>
      <c r="U2774">
        <v>0.14499999999999999</v>
      </c>
      <c r="V2774" s="2">
        <v>378500</v>
      </c>
      <c r="W2774" s="2">
        <v>22711000</v>
      </c>
      <c r="X2774" t="str">
        <f>IF(OR(Raw_Data[[#This Row],[status_pembayaran]]="Macet",Raw_Data[[#This Row],[status_pembayaran]]="Kurang Lancar"),"Non Performing Loan","Performing")</f>
        <v>Performing</v>
      </c>
      <c r="Y2774" t="s">
        <v>47</v>
      </c>
      <c r="Z2774">
        <v>0</v>
      </c>
      <c r="AA2774">
        <v>0</v>
      </c>
      <c r="AB2774">
        <v>1</v>
      </c>
      <c r="AC2774" t="s">
        <v>66</v>
      </c>
      <c r="AD2774">
        <f>IF(Raw_Data[[#This Row],[rasio]]&lt;0.2,1,IF(Raw_Data[[#This Row],[rasio]]&lt;0.3,2,IF(Raw_Data[[#This Row],[rasio]]&lt;0.4,3,4)))</f>
        <v>1</v>
      </c>
      <c r="AE2774">
        <f>IF(Raw_Data[[#This Row],[kategori_dp]]="High",1,IF(Raw_Data[[#This Row],[kategori_dp]]="Medium",2,3))</f>
        <v>2</v>
      </c>
      <c r="AF2774">
        <f>IF(Raw_Data[[#This Row],[tenor_bulan]]&lt;=24,1,IF(Raw_Data[[#This Row],[tenor_bulan]]&lt;=36,2,IF(Raw_Data[[#This Row],[tenor_bulan]]&lt;=48,3,4)))</f>
        <v>4</v>
      </c>
      <c r="AG2774">
        <f>IF(Raw_Data[[#This Row],[jumlah_kali_telat]]=0,0,IF(Raw_Data[[#This Row],[jumlah_kali_telat]]&lt;=2,2,4))</f>
        <v>0</v>
      </c>
      <c r="AH2774">
        <f>Raw_Data[[#This Row],[Skor_Rasio]]+Raw_Data[[#This Row],[Skor_DP]]+Raw_Data[[#This Row],[Skor_Tenor]]+Raw_Data[[#This Row],[Skor_Telat]]</f>
        <v>7</v>
      </c>
      <c r="AI2774" t="str">
        <f>IF(Raw_Data[[#This Row],[Risk_Score]]&lt;=6,"Low Risk",IF(Raw_Data[[#This Row],[Risk_Score]]&lt;=8,"Medium Risk","High Risk"))</f>
        <v>Medium Risk</v>
      </c>
      <c r="AJ2774">
        <f ca="1">IFERROR(DATEDIF(Raw_Data[[#This Row],[tanggal_pengajuan]],TODAY(),"m"),"N/A")</f>
        <v>6</v>
      </c>
      <c r="AK2774" t="str">
        <f ca="1">IF(ISNUMBER(Raw_Data[[#This Row],[MOB]]),IF(Raw_Data[[#This Row],[MOB]]&lt;6,"0-5 bulan",IF(Raw_Data[[#This Row],[MOB]]&lt;12,"6-11 bulan",IF(Raw_Data[[#This Row],[MOB]]&lt;24,"12-23 bulan","24+ bulan"))),"N/A")</f>
        <v>6-11 bulan</v>
      </c>
    </row>
    <row r="2775" spans="1:37" ht="14.25" customHeight="1" x14ac:dyDescent="0.45">
      <c r="A2775" t="s">
        <v>6223</v>
      </c>
      <c r="B2775" s="64">
        <v>46050</v>
      </c>
      <c r="C2775" s="1" t="str">
        <f t="shared" si="43"/>
        <v>January</v>
      </c>
      <c r="D2775" t="s">
        <v>117</v>
      </c>
      <c r="E2775" t="s">
        <v>6224</v>
      </c>
      <c r="F2775">
        <v>23</v>
      </c>
      <c r="G2775" t="s">
        <v>40</v>
      </c>
      <c r="H2775" t="s">
        <v>152</v>
      </c>
      <c r="I2775" s="2">
        <v>2617000</v>
      </c>
      <c r="J2775" s="3">
        <f>Raw_Data[[#This Row],[cicilan_per_bulan]]/Raw_Data[[#This Row],[penghasilan_bulanan]]</f>
        <v>0.38865112724493694</v>
      </c>
      <c r="K2775" t="s">
        <v>286</v>
      </c>
      <c r="L2775" t="s">
        <v>154</v>
      </c>
      <c r="M2775" t="s">
        <v>55</v>
      </c>
      <c r="N2775" t="s">
        <v>221</v>
      </c>
      <c r="O2775" t="s">
        <v>159</v>
      </c>
      <c r="P2775" s="2">
        <v>42528000</v>
      </c>
      <c r="Q2775" s="2">
        <v>17011000</v>
      </c>
      <c r="R2775" t="str">
        <f>IF(Raw_Data[[#This Row],[persen_dp]]&lt;15%,"Low",IF(Raw_Data[[#This Row],[persen_dp]]&gt;25%,"High","Medium"))</f>
        <v>High</v>
      </c>
      <c r="S2775" s="3">
        <v>0.4</v>
      </c>
      <c r="T2775">
        <v>36</v>
      </c>
      <c r="U2775">
        <v>0.14499999999999999</v>
      </c>
      <c r="V2775" s="2">
        <v>1017100</v>
      </c>
      <c r="W2775" s="2">
        <v>36617000</v>
      </c>
      <c r="X2775" t="str">
        <f>IF(OR(Raw_Data[[#This Row],[status_pembayaran]]="Macet",Raw_Data[[#This Row],[status_pembayaran]]="Kurang Lancar"),"Non Performing Loan","Performing")</f>
        <v>Performing</v>
      </c>
      <c r="Y2775" t="s">
        <v>47</v>
      </c>
      <c r="Z2775">
        <v>0</v>
      </c>
      <c r="AA2775">
        <v>0</v>
      </c>
      <c r="AB2775">
        <v>1</v>
      </c>
      <c r="AC2775" t="s">
        <v>137</v>
      </c>
      <c r="AD2775">
        <f>IF(Raw_Data[[#This Row],[rasio]]&lt;0.2,1,IF(Raw_Data[[#This Row],[rasio]]&lt;0.3,2,IF(Raw_Data[[#This Row],[rasio]]&lt;0.4,3,4)))</f>
        <v>3</v>
      </c>
      <c r="AE2775">
        <f>IF(Raw_Data[[#This Row],[kategori_dp]]="High",1,IF(Raw_Data[[#This Row],[kategori_dp]]="Medium",2,3))</f>
        <v>1</v>
      </c>
      <c r="AF2775">
        <f>IF(Raw_Data[[#This Row],[tenor_bulan]]&lt;=24,1,IF(Raw_Data[[#This Row],[tenor_bulan]]&lt;=36,2,IF(Raw_Data[[#This Row],[tenor_bulan]]&lt;=48,3,4)))</f>
        <v>2</v>
      </c>
      <c r="AG2775">
        <f>IF(Raw_Data[[#This Row],[jumlah_kali_telat]]=0,0,IF(Raw_Data[[#This Row],[jumlah_kali_telat]]&lt;=2,2,4))</f>
        <v>0</v>
      </c>
      <c r="AH2775">
        <f>Raw_Data[[#This Row],[Skor_Rasio]]+Raw_Data[[#This Row],[Skor_DP]]+Raw_Data[[#This Row],[Skor_Tenor]]+Raw_Data[[#This Row],[Skor_Telat]]</f>
        <v>6</v>
      </c>
      <c r="AI2775" t="str">
        <f>IF(Raw_Data[[#This Row],[Risk_Score]]&lt;=6,"Low Risk",IF(Raw_Data[[#This Row],[Risk_Score]]&lt;=8,"Medium Risk","High Risk"))</f>
        <v>Low Risk</v>
      </c>
      <c r="AJ2775">
        <f ca="1">IFERROR(DATEDIF(Raw_Data[[#This Row],[tanggal_pengajuan]],TODAY(),"m"),"N/A")</f>
        <v>8</v>
      </c>
      <c r="AK2775" t="str">
        <f ca="1">IF(ISNUMBER(Raw_Data[[#This Row],[MOB]]),IF(Raw_Data[[#This Row],[MOB]]&lt;6,"0-5 bulan",IF(Raw_Data[[#This Row],[MOB]]&lt;12,"6-11 bulan",IF(Raw_Data[[#This Row],[MOB]]&lt;24,"12-23 bulan","24+ bulan"))),"N/A")</f>
        <v>6-11 bulan</v>
      </c>
    </row>
    <row r="2776" spans="1:37" ht="14.25" customHeight="1" x14ac:dyDescent="0.45">
      <c r="A2776" t="s">
        <v>6225</v>
      </c>
      <c r="B2776" s="64">
        <v>46103</v>
      </c>
      <c r="C2776" s="1" t="str">
        <f t="shared" si="43"/>
        <v>March</v>
      </c>
      <c r="D2776" t="s">
        <v>241</v>
      </c>
      <c r="E2776" t="s">
        <v>6226</v>
      </c>
      <c r="F2776">
        <v>34</v>
      </c>
      <c r="G2776" t="s">
        <v>51</v>
      </c>
      <c r="H2776" t="s">
        <v>152</v>
      </c>
      <c r="I2776" s="2">
        <v>2847000</v>
      </c>
      <c r="J2776" s="3">
        <f>Raw_Data[[#This Row],[cicilan_per_bulan]]/Raw_Data[[#This Row],[penghasilan_bulanan]]</f>
        <v>0.68637161924833157</v>
      </c>
      <c r="K2776" t="s">
        <v>42</v>
      </c>
      <c r="L2776" t="s">
        <v>43</v>
      </c>
      <c r="M2776" t="s">
        <v>44</v>
      </c>
      <c r="N2776" t="s">
        <v>171</v>
      </c>
      <c r="O2776" t="s">
        <v>172</v>
      </c>
      <c r="P2776" s="2">
        <v>44445000</v>
      </c>
      <c r="Q2776" s="2">
        <v>15556000</v>
      </c>
      <c r="R2776" t="str">
        <f>IF(Raw_Data[[#This Row],[persen_dp]]&lt;15%,"Low",IF(Raw_Data[[#This Row],[persen_dp]]&gt;25%,"High","Medium"))</f>
        <v>High</v>
      </c>
      <c r="S2776" s="3">
        <v>0.35</v>
      </c>
      <c r="T2776">
        <v>18</v>
      </c>
      <c r="U2776">
        <v>0.14499999999999999</v>
      </c>
      <c r="V2776" s="2">
        <v>1954100</v>
      </c>
      <c r="W2776" s="2">
        <v>35173000</v>
      </c>
      <c r="X2776" t="str">
        <f>IF(OR(Raw_Data[[#This Row],[status_pembayaran]]="Macet",Raw_Data[[#This Row],[status_pembayaran]]="Kurang Lancar"),"Non Performing Loan","Performing")</f>
        <v>Performing</v>
      </c>
      <c r="Y2776" t="s">
        <v>47</v>
      </c>
      <c r="Z2776">
        <v>0</v>
      </c>
      <c r="AA2776">
        <v>0</v>
      </c>
      <c r="AB2776">
        <v>1</v>
      </c>
      <c r="AC2776" t="s">
        <v>66</v>
      </c>
      <c r="AD2776">
        <f>IF(Raw_Data[[#This Row],[rasio]]&lt;0.2,1,IF(Raw_Data[[#This Row],[rasio]]&lt;0.3,2,IF(Raw_Data[[#This Row],[rasio]]&lt;0.4,3,4)))</f>
        <v>4</v>
      </c>
      <c r="AE2776">
        <f>IF(Raw_Data[[#This Row],[kategori_dp]]="High",1,IF(Raw_Data[[#This Row],[kategori_dp]]="Medium",2,3))</f>
        <v>1</v>
      </c>
      <c r="AF2776">
        <f>IF(Raw_Data[[#This Row],[tenor_bulan]]&lt;=24,1,IF(Raw_Data[[#This Row],[tenor_bulan]]&lt;=36,2,IF(Raw_Data[[#This Row],[tenor_bulan]]&lt;=48,3,4)))</f>
        <v>1</v>
      </c>
      <c r="AG2776">
        <f>IF(Raw_Data[[#This Row],[jumlah_kali_telat]]=0,0,IF(Raw_Data[[#This Row],[jumlah_kali_telat]]&lt;=2,2,4))</f>
        <v>0</v>
      </c>
      <c r="AH2776">
        <f>Raw_Data[[#This Row],[Skor_Rasio]]+Raw_Data[[#This Row],[Skor_DP]]+Raw_Data[[#This Row],[Skor_Tenor]]+Raw_Data[[#This Row],[Skor_Telat]]</f>
        <v>6</v>
      </c>
      <c r="AI2776" t="str">
        <f>IF(Raw_Data[[#This Row],[Risk_Score]]&lt;=6,"Low Risk",IF(Raw_Data[[#This Row],[Risk_Score]]&lt;=8,"Medium Risk","High Risk"))</f>
        <v>Low Risk</v>
      </c>
      <c r="AJ2776">
        <f ca="1">IFERROR(DATEDIF(Raw_Data[[#This Row],[tanggal_pengajuan]],TODAY(),"m"),"N/A")</f>
        <v>7</v>
      </c>
      <c r="AK2776" t="str">
        <f ca="1">IF(ISNUMBER(Raw_Data[[#This Row],[MOB]]),IF(Raw_Data[[#This Row],[MOB]]&lt;6,"0-5 bulan",IF(Raw_Data[[#This Row],[MOB]]&lt;12,"6-11 bulan",IF(Raw_Data[[#This Row],[MOB]]&lt;24,"12-23 bulan","24+ bulan"))),"N/A")</f>
        <v>6-11 bulan</v>
      </c>
    </row>
    <row r="2777" spans="1:37" ht="14.25" customHeight="1" x14ac:dyDescent="0.45">
      <c r="A2777" t="s">
        <v>6227</v>
      </c>
      <c r="B2777" s="64">
        <v>46186</v>
      </c>
      <c r="C2777" s="1" t="str">
        <f t="shared" si="43"/>
        <v>June</v>
      </c>
      <c r="D2777" t="s">
        <v>2955</v>
      </c>
      <c r="E2777" t="s">
        <v>6228</v>
      </c>
      <c r="F2777">
        <v>42</v>
      </c>
      <c r="G2777" t="s">
        <v>40</v>
      </c>
      <c r="H2777" t="s">
        <v>101</v>
      </c>
      <c r="I2777" s="2">
        <v>4162000</v>
      </c>
      <c r="J2777" s="3">
        <f>Raw_Data[[#This Row],[cicilan_per_bulan]]/Raw_Data[[#This Row],[penghasilan_bulanan]]</f>
        <v>0.29185487746275829</v>
      </c>
      <c r="K2777" t="s">
        <v>81</v>
      </c>
      <c r="L2777" t="s">
        <v>82</v>
      </c>
      <c r="M2777" t="s">
        <v>55</v>
      </c>
      <c r="N2777" t="s">
        <v>65</v>
      </c>
      <c r="O2777" t="s">
        <v>46</v>
      </c>
      <c r="P2777" s="2">
        <v>28249000</v>
      </c>
      <c r="Q2777" s="2">
        <v>5650000</v>
      </c>
      <c r="R2777" t="str">
        <f>IF(Raw_Data[[#This Row],[persen_dp]]&lt;15%,"Low",IF(Raw_Data[[#This Row],[persen_dp]]&gt;25%,"High","Medium"))</f>
        <v>Medium</v>
      </c>
      <c r="S2777" s="3">
        <v>0.2</v>
      </c>
      <c r="T2777">
        <v>24</v>
      </c>
      <c r="U2777">
        <v>0.14499999999999999</v>
      </c>
      <c r="V2777" s="2">
        <v>1214700</v>
      </c>
      <c r="W2777" s="2">
        <v>29153000</v>
      </c>
      <c r="X2777" t="str">
        <f>IF(OR(Raw_Data[[#This Row],[status_pembayaran]]="Macet",Raw_Data[[#This Row],[status_pembayaran]]="Kurang Lancar"),"Non Performing Loan","Performing")</f>
        <v>Performing</v>
      </c>
      <c r="Y2777" t="s">
        <v>47</v>
      </c>
      <c r="Z2777">
        <v>0</v>
      </c>
      <c r="AA2777">
        <v>0</v>
      </c>
      <c r="AB2777">
        <v>1</v>
      </c>
      <c r="AD2777">
        <f>IF(Raw_Data[[#This Row],[rasio]]&lt;0.2,1,IF(Raw_Data[[#This Row],[rasio]]&lt;0.3,2,IF(Raw_Data[[#This Row],[rasio]]&lt;0.4,3,4)))</f>
        <v>2</v>
      </c>
      <c r="AE2777">
        <f>IF(Raw_Data[[#This Row],[kategori_dp]]="High",1,IF(Raw_Data[[#This Row],[kategori_dp]]="Medium",2,3))</f>
        <v>2</v>
      </c>
      <c r="AF2777">
        <f>IF(Raw_Data[[#This Row],[tenor_bulan]]&lt;=24,1,IF(Raw_Data[[#This Row],[tenor_bulan]]&lt;=36,2,IF(Raw_Data[[#This Row],[tenor_bulan]]&lt;=48,3,4)))</f>
        <v>1</v>
      </c>
      <c r="AG2777">
        <f>IF(Raw_Data[[#This Row],[jumlah_kali_telat]]=0,0,IF(Raw_Data[[#This Row],[jumlah_kali_telat]]&lt;=2,2,4))</f>
        <v>0</v>
      </c>
      <c r="AH2777">
        <f>Raw_Data[[#This Row],[Skor_Rasio]]+Raw_Data[[#This Row],[Skor_DP]]+Raw_Data[[#This Row],[Skor_Tenor]]+Raw_Data[[#This Row],[Skor_Telat]]</f>
        <v>5</v>
      </c>
      <c r="AI2777" t="str">
        <f>IF(Raw_Data[[#This Row],[Risk_Score]]&lt;=6,"Low Risk",IF(Raw_Data[[#This Row],[Risk_Score]]&lt;=8,"Medium Risk","High Risk"))</f>
        <v>Low Risk</v>
      </c>
      <c r="AJ2777">
        <f ca="1">IFERROR(DATEDIF(Raw_Data[[#This Row],[tanggal_pengajuan]],TODAY(),"m"),"N/A")</f>
        <v>4</v>
      </c>
      <c r="AK2777" t="str">
        <f ca="1">IF(ISNUMBER(Raw_Data[[#This Row],[MOB]]),IF(Raw_Data[[#This Row],[MOB]]&lt;6,"0-5 bulan",IF(Raw_Data[[#This Row],[MOB]]&lt;12,"6-11 bulan",IF(Raw_Data[[#This Row],[MOB]]&lt;24,"12-23 bulan","24+ bulan"))),"N/A")</f>
        <v>0-5 bulan</v>
      </c>
    </row>
    <row r="2778" spans="1:37" ht="14.25" customHeight="1" x14ac:dyDescent="0.45">
      <c r="A2778" t="s">
        <v>6229</v>
      </c>
      <c r="B2778" s="64">
        <v>46035</v>
      </c>
      <c r="C2778" s="1" t="str">
        <f t="shared" si="43"/>
        <v>January</v>
      </c>
      <c r="D2778" t="s">
        <v>1557</v>
      </c>
      <c r="E2778" t="s">
        <v>6230</v>
      </c>
      <c r="F2778">
        <v>22</v>
      </c>
      <c r="G2778" t="s">
        <v>40</v>
      </c>
      <c r="H2778" t="s">
        <v>108</v>
      </c>
      <c r="I2778" s="2">
        <v>4038000</v>
      </c>
      <c r="J2778" s="3">
        <f>Raw_Data[[#This Row],[cicilan_per_bulan]]/Raw_Data[[#This Row],[penghasilan_bulanan]]</f>
        <v>0.3463595839524517</v>
      </c>
      <c r="K2778" t="s">
        <v>145</v>
      </c>
      <c r="L2778" t="s">
        <v>146</v>
      </c>
      <c r="M2778" t="s">
        <v>55</v>
      </c>
      <c r="N2778" t="s">
        <v>221</v>
      </c>
      <c r="O2778" t="s">
        <v>159</v>
      </c>
      <c r="P2778" s="2">
        <v>43368000</v>
      </c>
      <c r="Q2778" s="2">
        <v>17347000</v>
      </c>
      <c r="R2778" t="str">
        <f>IF(Raw_Data[[#This Row],[persen_dp]]&lt;15%,"Low",IF(Raw_Data[[#This Row],[persen_dp]]&gt;25%,"High","Medium"))</f>
        <v>High</v>
      </c>
      <c r="S2778" s="3">
        <v>0.4</v>
      </c>
      <c r="T2778">
        <v>24</v>
      </c>
      <c r="U2778">
        <v>0.14499999999999999</v>
      </c>
      <c r="V2778" s="2">
        <v>1398600</v>
      </c>
      <c r="W2778" s="2">
        <v>33567000</v>
      </c>
      <c r="X2778" t="str">
        <f>IF(OR(Raw_Data[[#This Row],[status_pembayaran]]="Macet",Raw_Data[[#This Row],[status_pembayaran]]="Kurang Lancar"),"Non Performing Loan","Performing")</f>
        <v>Performing</v>
      </c>
      <c r="Y2778" t="s">
        <v>47</v>
      </c>
      <c r="Z2778">
        <v>0</v>
      </c>
      <c r="AA2778">
        <v>0</v>
      </c>
      <c r="AB2778">
        <v>1</v>
      </c>
      <c r="AD2778">
        <f>IF(Raw_Data[[#This Row],[rasio]]&lt;0.2,1,IF(Raw_Data[[#This Row],[rasio]]&lt;0.3,2,IF(Raw_Data[[#This Row],[rasio]]&lt;0.4,3,4)))</f>
        <v>3</v>
      </c>
      <c r="AE2778">
        <f>IF(Raw_Data[[#This Row],[kategori_dp]]="High",1,IF(Raw_Data[[#This Row],[kategori_dp]]="Medium",2,3))</f>
        <v>1</v>
      </c>
      <c r="AF2778">
        <f>IF(Raw_Data[[#This Row],[tenor_bulan]]&lt;=24,1,IF(Raw_Data[[#This Row],[tenor_bulan]]&lt;=36,2,IF(Raw_Data[[#This Row],[tenor_bulan]]&lt;=48,3,4)))</f>
        <v>1</v>
      </c>
      <c r="AG2778">
        <f>IF(Raw_Data[[#This Row],[jumlah_kali_telat]]=0,0,IF(Raw_Data[[#This Row],[jumlah_kali_telat]]&lt;=2,2,4))</f>
        <v>0</v>
      </c>
      <c r="AH2778">
        <f>Raw_Data[[#This Row],[Skor_Rasio]]+Raw_Data[[#This Row],[Skor_DP]]+Raw_Data[[#This Row],[Skor_Tenor]]+Raw_Data[[#This Row],[Skor_Telat]]</f>
        <v>5</v>
      </c>
      <c r="AI2778" t="str">
        <f>IF(Raw_Data[[#This Row],[Risk_Score]]&lt;=6,"Low Risk",IF(Raw_Data[[#This Row],[Risk_Score]]&lt;=8,"Medium Risk","High Risk"))</f>
        <v>Low Risk</v>
      </c>
      <c r="AJ2778">
        <f ca="1">IFERROR(DATEDIF(Raw_Data[[#This Row],[tanggal_pengajuan]],TODAY(),"m"),"N/A")</f>
        <v>9</v>
      </c>
      <c r="AK2778" t="str">
        <f ca="1">IF(ISNUMBER(Raw_Data[[#This Row],[MOB]]),IF(Raw_Data[[#This Row],[MOB]]&lt;6,"0-5 bulan",IF(Raw_Data[[#This Row],[MOB]]&lt;12,"6-11 bulan",IF(Raw_Data[[#This Row],[MOB]]&lt;24,"12-23 bulan","24+ bulan"))),"N/A")</f>
        <v>6-11 bulan</v>
      </c>
    </row>
    <row r="2779" spans="1:37" ht="14.25" customHeight="1" x14ac:dyDescent="0.45">
      <c r="A2779" t="s">
        <v>6231</v>
      </c>
      <c r="B2779" s="64">
        <v>46038</v>
      </c>
      <c r="C2779" s="1" t="str">
        <f t="shared" si="43"/>
        <v>January</v>
      </c>
      <c r="D2779" t="s">
        <v>451</v>
      </c>
      <c r="E2779" t="s">
        <v>6232</v>
      </c>
      <c r="F2779">
        <v>51</v>
      </c>
      <c r="G2779" t="s">
        <v>40</v>
      </c>
      <c r="H2779" t="s">
        <v>52</v>
      </c>
      <c r="I2779" s="2">
        <v>8744000</v>
      </c>
      <c r="J2779" s="3">
        <f>Raw_Data[[#This Row],[cicilan_per_bulan]]/Raw_Data[[#This Row],[penghasilan_bulanan]]</f>
        <v>0.21659423604757547</v>
      </c>
      <c r="K2779" t="s">
        <v>188</v>
      </c>
      <c r="L2779" t="s">
        <v>154</v>
      </c>
      <c r="M2779" t="s">
        <v>44</v>
      </c>
      <c r="N2779" t="s">
        <v>158</v>
      </c>
      <c r="O2779" t="s">
        <v>159</v>
      </c>
      <c r="P2779" s="2">
        <v>30536000</v>
      </c>
      <c r="Q2779" s="2">
        <v>10687000</v>
      </c>
      <c r="R2779" t="str">
        <f>IF(Raw_Data[[#This Row],[persen_dp]]&lt;15%,"Low",IF(Raw_Data[[#This Row],[persen_dp]]&gt;25%,"High","Medium"))</f>
        <v>High</v>
      </c>
      <c r="S2779" s="3">
        <v>0.35</v>
      </c>
      <c r="T2779">
        <v>12</v>
      </c>
      <c r="U2779">
        <v>0.14499999999999999</v>
      </c>
      <c r="V2779" s="2">
        <v>1893900</v>
      </c>
      <c r="W2779" s="2">
        <v>22727000</v>
      </c>
      <c r="X2779" t="str">
        <f>IF(OR(Raw_Data[[#This Row],[status_pembayaran]]="Macet",Raw_Data[[#This Row],[status_pembayaran]]="Kurang Lancar"),"Non Performing Loan","Performing")</f>
        <v>Performing</v>
      </c>
      <c r="Y2779" t="s">
        <v>47</v>
      </c>
      <c r="Z2779">
        <v>0</v>
      </c>
      <c r="AA2779">
        <v>0</v>
      </c>
      <c r="AB2779">
        <v>1</v>
      </c>
      <c r="AD2779">
        <f>IF(Raw_Data[[#This Row],[rasio]]&lt;0.2,1,IF(Raw_Data[[#This Row],[rasio]]&lt;0.3,2,IF(Raw_Data[[#This Row],[rasio]]&lt;0.4,3,4)))</f>
        <v>2</v>
      </c>
      <c r="AE2779">
        <f>IF(Raw_Data[[#This Row],[kategori_dp]]="High",1,IF(Raw_Data[[#This Row],[kategori_dp]]="Medium",2,3))</f>
        <v>1</v>
      </c>
      <c r="AF2779">
        <f>IF(Raw_Data[[#This Row],[tenor_bulan]]&lt;=24,1,IF(Raw_Data[[#This Row],[tenor_bulan]]&lt;=36,2,IF(Raw_Data[[#This Row],[tenor_bulan]]&lt;=48,3,4)))</f>
        <v>1</v>
      </c>
      <c r="AG2779">
        <f>IF(Raw_Data[[#This Row],[jumlah_kali_telat]]=0,0,IF(Raw_Data[[#This Row],[jumlah_kali_telat]]&lt;=2,2,4))</f>
        <v>0</v>
      </c>
      <c r="AH2779">
        <f>Raw_Data[[#This Row],[Skor_Rasio]]+Raw_Data[[#This Row],[Skor_DP]]+Raw_Data[[#This Row],[Skor_Tenor]]+Raw_Data[[#This Row],[Skor_Telat]]</f>
        <v>4</v>
      </c>
      <c r="AI2779" t="str">
        <f>IF(Raw_Data[[#This Row],[Risk_Score]]&lt;=6,"Low Risk",IF(Raw_Data[[#This Row],[Risk_Score]]&lt;=8,"Medium Risk","High Risk"))</f>
        <v>Low Risk</v>
      </c>
      <c r="AJ2779">
        <f ca="1">IFERROR(DATEDIF(Raw_Data[[#This Row],[tanggal_pengajuan]],TODAY(),"m"),"N/A")</f>
        <v>9</v>
      </c>
      <c r="AK2779" t="str">
        <f ca="1">IF(ISNUMBER(Raw_Data[[#This Row],[MOB]]),IF(Raw_Data[[#This Row],[MOB]]&lt;6,"0-5 bulan",IF(Raw_Data[[#This Row],[MOB]]&lt;12,"6-11 bulan",IF(Raw_Data[[#This Row],[MOB]]&lt;24,"12-23 bulan","24+ bulan"))),"N/A")</f>
        <v>6-11 bulan</v>
      </c>
    </row>
    <row r="2780" spans="1:37" ht="14.25" customHeight="1" x14ac:dyDescent="0.45">
      <c r="A2780" t="s">
        <v>6233</v>
      </c>
      <c r="B2780" s="64">
        <v>46177</v>
      </c>
      <c r="C2780" s="1" t="str">
        <f t="shared" si="43"/>
        <v>June</v>
      </c>
      <c r="D2780" t="s">
        <v>2132</v>
      </c>
      <c r="E2780" t="s">
        <v>6234</v>
      </c>
      <c r="F2780">
        <v>53</v>
      </c>
      <c r="G2780" t="s">
        <v>51</v>
      </c>
      <c r="H2780" t="s">
        <v>41</v>
      </c>
      <c r="I2780" s="2">
        <v>7143000</v>
      </c>
      <c r="J2780" s="3">
        <f>Raw_Data[[#This Row],[cicilan_per_bulan]]/Raw_Data[[#This Row],[penghasilan_bulanan]]</f>
        <v>0.26549069018619625</v>
      </c>
      <c r="K2780" t="s">
        <v>192</v>
      </c>
      <c r="L2780" t="s">
        <v>128</v>
      </c>
      <c r="M2780" t="s">
        <v>44</v>
      </c>
      <c r="N2780" t="s">
        <v>184</v>
      </c>
      <c r="O2780" t="s">
        <v>122</v>
      </c>
      <c r="P2780" s="2">
        <v>35048000</v>
      </c>
      <c r="Q2780" s="2">
        <v>7010000</v>
      </c>
      <c r="R2780" t="str">
        <f>IF(Raw_Data[[#This Row],[persen_dp]]&lt;15%,"Low",IF(Raw_Data[[#This Row],[persen_dp]]&gt;25%,"High","Medium"))</f>
        <v>Medium</v>
      </c>
      <c r="S2780" s="3">
        <v>0.2</v>
      </c>
      <c r="T2780">
        <v>18</v>
      </c>
      <c r="U2780">
        <v>0.14499999999999999</v>
      </c>
      <c r="V2780" s="2">
        <v>1896400</v>
      </c>
      <c r="W2780" s="2">
        <v>34136000</v>
      </c>
      <c r="X2780" t="str">
        <f>IF(OR(Raw_Data[[#This Row],[status_pembayaran]]="Macet",Raw_Data[[#This Row],[status_pembayaran]]="Kurang Lancar"),"Non Performing Loan","Performing")</f>
        <v>Performing</v>
      </c>
      <c r="Y2780" t="s">
        <v>47</v>
      </c>
      <c r="Z2780">
        <v>0</v>
      </c>
      <c r="AA2780">
        <v>0</v>
      </c>
      <c r="AB2780">
        <v>1</v>
      </c>
      <c r="AC2780" t="s">
        <v>137</v>
      </c>
      <c r="AD2780">
        <f>IF(Raw_Data[[#This Row],[rasio]]&lt;0.2,1,IF(Raw_Data[[#This Row],[rasio]]&lt;0.3,2,IF(Raw_Data[[#This Row],[rasio]]&lt;0.4,3,4)))</f>
        <v>2</v>
      </c>
      <c r="AE2780">
        <f>IF(Raw_Data[[#This Row],[kategori_dp]]="High",1,IF(Raw_Data[[#This Row],[kategori_dp]]="Medium",2,3))</f>
        <v>2</v>
      </c>
      <c r="AF2780">
        <f>IF(Raw_Data[[#This Row],[tenor_bulan]]&lt;=24,1,IF(Raw_Data[[#This Row],[tenor_bulan]]&lt;=36,2,IF(Raw_Data[[#This Row],[tenor_bulan]]&lt;=48,3,4)))</f>
        <v>1</v>
      </c>
      <c r="AG2780">
        <f>IF(Raw_Data[[#This Row],[jumlah_kali_telat]]=0,0,IF(Raw_Data[[#This Row],[jumlah_kali_telat]]&lt;=2,2,4))</f>
        <v>0</v>
      </c>
      <c r="AH2780">
        <f>Raw_Data[[#This Row],[Skor_Rasio]]+Raw_Data[[#This Row],[Skor_DP]]+Raw_Data[[#This Row],[Skor_Tenor]]+Raw_Data[[#This Row],[Skor_Telat]]</f>
        <v>5</v>
      </c>
      <c r="AI2780" t="str">
        <f>IF(Raw_Data[[#This Row],[Risk_Score]]&lt;=6,"Low Risk",IF(Raw_Data[[#This Row],[Risk_Score]]&lt;=8,"Medium Risk","High Risk"))</f>
        <v>Low Risk</v>
      </c>
      <c r="AJ2780">
        <f ca="1">IFERROR(DATEDIF(Raw_Data[[#This Row],[tanggal_pengajuan]],TODAY(),"m"),"N/A")</f>
        <v>4</v>
      </c>
      <c r="AK2780" t="str">
        <f ca="1">IF(ISNUMBER(Raw_Data[[#This Row],[MOB]]),IF(Raw_Data[[#This Row],[MOB]]&lt;6,"0-5 bulan",IF(Raw_Data[[#This Row],[MOB]]&lt;12,"6-11 bulan",IF(Raw_Data[[#This Row],[MOB]]&lt;24,"12-23 bulan","24+ bulan"))),"N/A")</f>
        <v>0-5 bulan</v>
      </c>
    </row>
    <row r="2781" spans="1:37" ht="14.25" customHeight="1" x14ac:dyDescent="0.45">
      <c r="A2781" t="s">
        <v>6235</v>
      </c>
      <c r="B2781" s="64">
        <v>46132</v>
      </c>
      <c r="C2781" s="1" t="str">
        <f t="shared" si="43"/>
        <v>April</v>
      </c>
      <c r="D2781" t="s">
        <v>179</v>
      </c>
      <c r="E2781" t="s">
        <v>6236</v>
      </c>
      <c r="F2781">
        <v>31</v>
      </c>
      <c r="G2781" t="s">
        <v>51</v>
      </c>
      <c r="H2781" t="s">
        <v>152</v>
      </c>
      <c r="I2781" s="2">
        <v>3981000</v>
      </c>
      <c r="J2781" s="3">
        <f>Raw_Data[[#This Row],[cicilan_per_bulan]]/Raw_Data[[#This Row],[penghasilan_bulanan]]</f>
        <v>0.18749058025621704</v>
      </c>
      <c r="K2781" t="s">
        <v>127</v>
      </c>
      <c r="L2781" t="s">
        <v>128</v>
      </c>
      <c r="M2781" t="s">
        <v>55</v>
      </c>
      <c r="N2781" t="s">
        <v>141</v>
      </c>
      <c r="O2781" t="s">
        <v>46</v>
      </c>
      <c r="P2781" s="2">
        <v>22029000</v>
      </c>
      <c r="Q2781" s="2">
        <v>3304000</v>
      </c>
      <c r="R2781" t="str">
        <f>IF(Raw_Data[[#This Row],[persen_dp]]&lt;15%,"Low",IF(Raw_Data[[#This Row],[persen_dp]]&gt;25%,"High","Medium"))</f>
        <v>Medium</v>
      </c>
      <c r="S2781" s="3">
        <v>0.15</v>
      </c>
      <c r="T2781">
        <v>36</v>
      </c>
      <c r="U2781">
        <v>0.14499999999999999</v>
      </c>
      <c r="V2781" s="2">
        <v>746400</v>
      </c>
      <c r="W2781" s="2">
        <v>26871000</v>
      </c>
      <c r="X2781" t="str">
        <f>IF(OR(Raw_Data[[#This Row],[status_pembayaran]]="Macet",Raw_Data[[#This Row],[status_pembayaran]]="Kurang Lancar"),"Non Performing Loan","Performing")</f>
        <v>Performing</v>
      </c>
      <c r="Y2781" t="s">
        <v>47</v>
      </c>
      <c r="Z2781">
        <v>0</v>
      </c>
      <c r="AA2781">
        <v>0</v>
      </c>
      <c r="AB2781">
        <v>1</v>
      </c>
      <c r="AD2781">
        <f>IF(Raw_Data[[#This Row],[rasio]]&lt;0.2,1,IF(Raw_Data[[#This Row],[rasio]]&lt;0.3,2,IF(Raw_Data[[#This Row],[rasio]]&lt;0.4,3,4)))</f>
        <v>1</v>
      </c>
      <c r="AE2781">
        <f>IF(Raw_Data[[#This Row],[kategori_dp]]="High",1,IF(Raw_Data[[#This Row],[kategori_dp]]="Medium",2,3))</f>
        <v>2</v>
      </c>
      <c r="AF2781">
        <f>IF(Raw_Data[[#This Row],[tenor_bulan]]&lt;=24,1,IF(Raw_Data[[#This Row],[tenor_bulan]]&lt;=36,2,IF(Raw_Data[[#This Row],[tenor_bulan]]&lt;=48,3,4)))</f>
        <v>2</v>
      </c>
      <c r="AG2781">
        <f>IF(Raw_Data[[#This Row],[jumlah_kali_telat]]=0,0,IF(Raw_Data[[#This Row],[jumlah_kali_telat]]&lt;=2,2,4))</f>
        <v>0</v>
      </c>
      <c r="AH2781">
        <f>Raw_Data[[#This Row],[Skor_Rasio]]+Raw_Data[[#This Row],[Skor_DP]]+Raw_Data[[#This Row],[Skor_Tenor]]+Raw_Data[[#This Row],[Skor_Telat]]</f>
        <v>5</v>
      </c>
      <c r="AI2781" t="str">
        <f>IF(Raw_Data[[#This Row],[Risk_Score]]&lt;=6,"Low Risk",IF(Raw_Data[[#This Row],[Risk_Score]]&lt;=8,"Medium Risk","High Risk"))</f>
        <v>Low Risk</v>
      </c>
      <c r="AJ2781">
        <f ca="1">IFERROR(DATEDIF(Raw_Data[[#This Row],[tanggal_pengajuan]],TODAY(),"m"),"N/A")</f>
        <v>6</v>
      </c>
      <c r="AK2781" t="str">
        <f ca="1">IF(ISNUMBER(Raw_Data[[#This Row],[MOB]]),IF(Raw_Data[[#This Row],[MOB]]&lt;6,"0-5 bulan",IF(Raw_Data[[#This Row],[MOB]]&lt;12,"6-11 bulan",IF(Raw_Data[[#This Row],[MOB]]&lt;24,"12-23 bulan","24+ bulan"))),"N/A")</f>
        <v>6-11 bulan</v>
      </c>
    </row>
    <row r="2782" spans="1:37" ht="14.25" customHeight="1" x14ac:dyDescent="0.45">
      <c r="A2782" t="s">
        <v>6237</v>
      </c>
      <c r="B2782" s="64">
        <v>46208</v>
      </c>
      <c r="C2782" s="1" t="str">
        <f t="shared" si="43"/>
        <v>July</v>
      </c>
      <c r="D2782" t="s">
        <v>1149</v>
      </c>
      <c r="E2782" t="s">
        <v>6238</v>
      </c>
      <c r="F2782">
        <v>34</v>
      </c>
      <c r="G2782" t="s">
        <v>40</v>
      </c>
      <c r="H2782" t="s">
        <v>41</v>
      </c>
      <c r="I2782" s="2">
        <v>7231000</v>
      </c>
      <c r="J2782" s="3">
        <f>Raw_Data[[#This Row],[cicilan_per_bulan]]/Raw_Data[[#This Row],[penghasilan_bulanan]]</f>
        <v>0.11709307149771815</v>
      </c>
      <c r="K2782" t="s">
        <v>153</v>
      </c>
      <c r="L2782" t="s">
        <v>154</v>
      </c>
      <c r="M2782" t="s">
        <v>55</v>
      </c>
      <c r="N2782" t="s">
        <v>147</v>
      </c>
      <c r="O2782" t="s">
        <v>148</v>
      </c>
      <c r="P2782" s="2">
        <v>32721000</v>
      </c>
      <c r="Q2782" s="2">
        <v>3272000</v>
      </c>
      <c r="R2782" t="str">
        <f>IF(Raw_Data[[#This Row],[persen_dp]]&lt;15%,"Low",IF(Raw_Data[[#This Row],[persen_dp]]&gt;25%,"High","Medium"))</f>
        <v>Low</v>
      </c>
      <c r="S2782" s="3">
        <v>0.1</v>
      </c>
      <c r="T2782">
        <v>60</v>
      </c>
      <c r="U2782">
        <v>0.14499999999999999</v>
      </c>
      <c r="V2782" s="2">
        <v>846700</v>
      </c>
      <c r="W2782" s="2">
        <v>50800000</v>
      </c>
      <c r="X2782" t="str">
        <f>IF(OR(Raw_Data[[#This Row],[status_pembayaran]]="Macet",Raw_Data[[#This Row],[status_pembayaran]]="Kurang Lancar"),"Non Performing Loan","Performing")</f>
        <v>Performing</v>
      </c>
      <c r="Y2782" t="s">
        <v>47</v>
      </c>
      <c r="Z2782">
        <v>0</v>
      </c>
      <c r="AA2782">
        <v>0</v>
      </c>
      <c r="AB2782">
        <v>1</v>
      </c>
      <c r="AC2782" t="s">
        <v>104</v>
      </c>
      <c r="AD2782">
        <f>IF(Raw_Data[[#This Row],[rasio]]&lt;0.2,1,IF(Raw_Data[[#This Row],[rasio]]&lt;0.3,2,IF(Raw_Data[[#This Row],[rasio]]&lt;0.4,3,4)))</f>
        <v>1</v>
      </c>
      <c r="AE2782">
        <f>IF(Raw_Data[[#This Row],[kategori_dp]]="High",1,IF(Raw_Data[[#This Row],[kategori_dp]]="Medium",2,3))</f>
        <v>3</v>
      </c>
      <c r="AF2782">
        <f>IF(Raw_Data[[#This Row],[tenor_bulan]]&lt;=24,1,IF(Raw_Data[[#This Row],[tenor_bulan]]&lt;=36,2,IF(Raw_Data[[#This Row],[tenor_bulan]]&lt;=48,3,4)))</f>
        <v>4</v>
      </c>
      <c r="AG2782">
        <f>IF(Raw_Data[[#This Row],[jumlah_kali_telat]]=0,0,IF(Raw_Data[[#This Row],[jumlah_kali_telat]]&lt;=2,2,4))</f>
        <v>0</v>
      </c>
      <c r="AH2782">
        <f>Raw_Data[[#This Row],[Skor_Rasio]]+Raw_Data[[#This Row],[Skor_DP]]+Raw_Data[[#This Row],[Skor_Tenor]]+Raw_Data[[#This Row],[Skor_Telat]]</f>
        <v>8</v>
      </c>
      <c r="AI2782" t="str">
        <f>IF(Raw_Data[[#This Row],[Risk_Score]]&lt;=6,"Low Risk",IF(Raw_Data[[#This Row],[Risk_Score]]&lt;=8,"Medium Risk","High Risk"))</f>
        <v>Medium Risk</v>
      </c>
      <c r="AJ2782">
        <f ca="1">IFERROR(DATEDIF(Raw_Data[[#This Row],[tanggal_pengajuan]],TODAY(),"m"),"N/A")</f>
        <v>3</v>
      </c>
      <c r="AK2782" t="str">
        <f ca="1">IF(ISNUMBER(Raw_Data[[#This Row],[MOB]]),IF(Raw_Data[[#This Row],[MOB]]&lt;6,"0-5 bulan",IF(Raw_Data[[#This Row],[MOB]]&lt;12,"6-11 bulan",IF(Raw_Data[[#This Row],[MOB]]&lt;24,"12-23 bulan","24+ bulan"))),"N/A")</f>
        <v>0-5 bulan</v>
      </c>
    </row>
    <row r="2783" spans="1:37" ht="14.25" customHeight="1" x14ac:dyDescent="0.45">
      <c r="A2783" t="s">
        <v>6239</v>
      </c>
      <c r="B2783" s="64">
        <v>46027</v>
      </c>
      <c r="C2783" s="1" t="str">
        <f t="shared" si="43"/>
        <v>January</v>
      </c>
      <c r="D2783" t="s">
        <v>1720</v>
      </c>
      <c r="E2783" t="s">
        <v>6240</v>
      </c>
      <c r="F2783">
        <v>44</v>
      </c>
      <c r="G2783" t="s">
        <v>40</v>
      </c>
      <c r="H2783" t="s">
        <v>41</v>
      </c>
      <c r="I2783" s="2">
        <v>5054000</v>
      </c>
      <c r="J2783" s="3">
        <f>Raw_Data[[#This Row],[cicilan_per_bulan]]/Raw_Data[[#This Row],[penghasilan_bulanan]]</f>
        <v>7.605856747130986E-2</v>
      </c>
      <c r="K2783" t="s">
        <v>102</v>
      </c>
      <c r="L2783" t="s">
        <v>103</v>
      </c>
      <c r="M2783" t="s">
        <v>72</v>
      </c>
      <c r="N2783" t="s">
        <v>73</v>
      </c>
      <c r="O2783" t="s">
        <v>46</v>
      </c>
      <c r="P2783" s="2">
        <v>20569000</v>
      </c>
      <c r="Q2783" s="2">
        <v>7199000</v>
      </c>
      <c r="R2783" t="str">
        <f>IF(Raw_Data[[#This Row],[persen_dp]]&lt;15%,"Low",IF(Raw_Data[[#This Row],[persen_dp]]&gt;25%,"High","Medium"))</f>
        <v>High</v>
      </c>
      <c r="S2783" s="3">
        <v>0.35</v>
      </c>
      <c r="T2783">
        <v>60</v>
      </c>
      <c r="U2783">
        <v>0.14499999999999999</v>
      </c>
      <c r="V2783" s="2">
        <v>384400</v>
      </c>
      <c r="W2783" s="2">
        <v>23064000</v>
      </c>
      <c r="X2783" t="str">
        <f>IF(OR(Raw_Data[[#This Row],[status_pembayaran]]="Macet",Raw_Data[[#This Row],[status_pembayaran]]="Kurang Lancar"),"Non Performing Loan","Performing")</f>
        <v>Performing</v>
      </c>
      <c r="Y2783" t="s">
        <v>47</v>
      </c>
      <c r="Z2783">
        <v>0</v>
      </c>
      <c r="AA2783">
        <v>0</v>
      </c>
      <c r="AB2783">
        <v>1</v>
      </c>
      <c r="AC2783" t="s">
        <v>66</v>
      </c>
      <c r="AD2783">
        <f>IF(Raw_Data[[#This Row],[rasio]]&lt;0.2,1,IF(Raw_Data[[#This Row],[rasio]]&lt;0.3,2,IF(Raw_Data[[#This Row],[rasio]]&lt;0.4,3,4)))</f>
        <v>1</v>
      </c>
      <c r="AE2783">
        <f>IF(Raw_Data[[#This Row],[kategori_dp]]="High",1,IF(Raw_Data[[#This Row],[kategori_dp]]="Medium",2,3))</f>
        <v>1</v>
      </c>
      <c r="AF2783">
        <f>IF(Raw_Data[[#This Row],[tenor_bulan]]&lt;=24,1,IF(Raw_Data[[#This Row],[tenor_bulan]]&lt;=36,2,IF(Raw_Data[[#This Row],[tenor_bulan]]&lt;=48,3,4)))</f>
        <v>4</v>
      </c>
      <c r="AG2783">
        <f>IF(Raw_Data[[#This Row],[jumlah_kali_telat]]=0,0,IF(Raw_Data[[#This Row],[jumlah_kali_telat]]&lt;=2,2,4))</f>
        <v>0</v>
      </c>
      <c r="AH2783">
        <f>Raw_Data[[#This Row],[Skor_Rasio]]+Raw_Data[[#This Row],[Skor_DP]]+Raw_Data[[#This Row],[Skor_Tenor]]+Raw_Data[[#This Row],[Skor_Telat]]</f>
        <v>6</v>
      </c>
      <c r="AI2783" t="str">
        <f>IF(Raw_Data[[#This Row],[Risk_Score]]&lt;=6,"Low Risk",IF(Raw_Data[[#This Row],[Risk_Score]]&lt;=8,"Medium Risk","High Risk"))</f>
        <v>Low Risk</v>
      </c>
      <c r="AJ2783">
        <f ca="1">IFERROR(DATEDIF(Raw_Data[[#This Row],[tanggal_pengajuan]],TODAY(),"m"),"N/A")</f>
        <v>9</v>
      </c>
      <c r="AK2783" t="str">
        <f ca="1">IF(ISNUMBER(Raw_Data[[#This Row],[MOB]]),IF(Raw_Data[[#This Row],[MOB]]&lt;6,"0-5 bulan",IF(Raw_Data[[#This Row],[MOB]]&lt;12,"6-11 bulan",IF(Raw_Data[[#This Row],[MOB]]&lt;24,"12-23 bulan","24+ bulan"))),"N/A")</f>
        <v>6-11 bulan</v>
      </c>
    </row>
    <row r="2784" spans="1:37" ht="14.25" customHeight="1" x14ac:dyDescent="0.45">
      <c r="A2784" t="s">
        <v>6241</v>
      </c>
      <c r="B2784" s="64">
        <v>46036</v>
      </c>
      <c r="C2784" s="1" t="str">
        <f t="shared" si="43"/>
        <v>January</v>
      </c>
      <c r="D2784" t="s">
        <v>1426</v>
      </c>
      <c r="E2784" t="s">
        <v>6242</v>
      </c>
      <c r="F2784">
        <v>52</v>
      </c>
      <c r="G2784" t="s">
        <v>51</v>
      </c>
      <c r="H2784" t="s">
        <v>41</v>
      </c>
      <c r="I2784" s="2">
        <v>6199000</v>
      </c>
      <c r="J2784" s="3">
        <f>Raw_Data[[#This Row],[cicilan_per_bulan]]/Raw_Data[[#This Row],[penghasilan_bulanan]]</f>
        <v>0.15092756896273593</v>
      </c>
      <c r="K2784" t="s">
        <v>81</v>
      </c>
      <c r="L2784" t="s">
        <v>82</v>
      </c>
      <c r="M2784" t="s">
        <v>44</v>
      </c>
      <c r="N2784" t="s">
        <v>171</v>
      </c>
      <c r="O2784" t="s">
        <v>172</v>
      </c>
      <c r="P2784" s="2">
        <v>43390000</v>
      </c>
      <c r="Q2784" s="2">
        <v>10848000</v>
      </c>
      <c r="R2784" t="str">
        <f>IF(Raw_Data[[#This Row],[persen_dp]]&lt;15%,"Low",IF(Raw_Data[[#This Row],[persen_dp]]&gt;25%,"High","Medium"))</f>
        <v>Medium</v>
      </c>
      <c r="S2784" s="3">
        <v>0.25</v>
      </c>
      <c r="T2784">
        <v>60</v>
      </c>
      <c r="U2784">
        <v>0.14499999999999999</v>
      </c>
      <c r="V2784" s="2">
        <v>935600</v>
      </c>
      <c r="W2784" s="2">
        <v>56135000</v>
      </c>
      <c r="X2784" t="str">
        <f>IF(OR(Raw_Data[[#This Row],[status_pembayaran]]="Macet",Raw_Data[[#This Row],[status_pembayaran]]="Kurang Lancar"),"Non Performing Loan","Performing")</f>
        <v>Performing</v>
      </c>
      <c r="Y2784" t="s">
        <v>47</v>
      </c>
      <c r="Z2784">
        <v>0</v>
      </c>
      <c r="AA2784">
        <v>0</v>
      </c>
      <c r="AB2784">
        <v>1</v>
      </c>
      <c r="AC2784" t="s">
        <v>66</v>
      </c>
      <c r="AD2784">
        <f>IF(Raw_Data[[#This Row],[rasio]]&lt;0.2,1,IF(Raw_Data[[#This Row],[rasio]]&lt;0.3,2,IF(Raw_Data[[#This Row],[rasio]]&lt;0.4,3,4)))</f>
        <v>1</v>
      </c>
      <c r="AE2784">
        <f>IF(Raw_Data[[#This Row],[kategori_dp]]="High",1,IF(Raw_Data[[#This Row],[kategori_dp]]="Medium",2,3))</f>
        <v>2</v>
      </c>
      <c r="AF2784">
        <f>IF(Raw_Data[[#This Row],[tenor_bulan]]&lt;=24,1,IF(Raw_Data[[#This Row],[tenor_bulan]]&lt;=36,2,IF(Raw_Data[[#This Row],[tenor_bulan]]&lt;=48,3,4)))</f>
        <v>4</v>
      </c>
      <c r="AG2784">
        <f>IF(Raw_Data[[#This Row],[jumlah_kali_telat]]=0,0,IF(Raw_Data[[#This Row],[jumlah_kali_telat]]&lt;=2,2,4))</f>
        <v>0</v>
      </c>
      <c r="AH2784">
        <f>Raw_Data[[#This Row],[Skor_Rasio]]+Raw_Data[[#This Row],[Skor_DP]]+Raw_Data[[#This Row],[Skor_Tenor]]+Raw_Data[[#This Row],[Skor_Telat]]</f>
        <v>7</v>
      </c>
      <c r="AI2784" t="str">
        <f>IF(Raw_Data[[#This Row],[Risk_Score]]&lt;=6,"Low Risk",IF(Raw_Data[[#This Row],[Risk_Score]]&lt;=8,"Medium Risk","High Risk"))</f>
        <v>Medium Risk</v>
      </c>
      <c r="AJ2784">
        <f ca="1">IFERROR(DATEDIF(Raw_Data[[#This Row],[tanggal_pengajuan]],TODAY(),"m"),"N/A")</f>
        <v>9</v>
      </c>
      <c r="AK2784" t="str">
        <f ca="1">IF(ISNUMBER(Raw_Data[[#This Row],[MOB]]),IF(Raw_Data[[#This Row],[MOB]]&lt;6,"0-5 bulan",IF(Raw_Data[[#This Row],[MOB]]&lt;12,"6-11 bulan",IF(Raw_Data[[#This Row],[MOB]]&lt;24,"12-23 bulan","24+ bulan"))),"N/A")</f>
        <v>6-11 bulan</v>
      </c>
    </row>
    <row r="2785" spans="1:37" ht="14.25" customHeight="1" x14ac:dyDescent="0.45">
      <c r="A2785" t="s">
        <v>6243</v>
      </c>
      <c r="B2785" s="64">
        <v>46209</v>
      </c>
      <c r="C2785" s="1" t="str">
        <f t="shared" si="43"/>
        <v>July</v>
      </c>
      <c r="D2785" t="s">
        <v>719</v>
      </c>
      <c r="E2785" t="s">
        <v>6244</v>
      </c>
      <c r="F2785">
        <v>29</v>
      </c>
      <c r="G2785" t="s">
        <v>40</v>
      </c>
      <c r="H2785" t="s">
        <v>176</v>
      </c>
      <c r="I2785" s="2">
        <v>5676000</v>
      </c>
      <c r="J2785" s="3">
        <f>Raw_Data[[#This Row],[cicilan_per_bulan]]/Raw_Data[[#This Row],[penghasilan_bulanan]]</f>
        <v>0.30914376321353065</v>
      </c>
      <c r="K2785" t="s">
        <v>70</v>
      </c>
      <c r="L2785" t="s">
        <v>71</v>
      </c>
      <c r="M2785" t="s">
        <v>290</v>
      </c>
      <c r="N2785" t="s">
        <v>291</v>
      </c>
      <c r="O2785" t="s">
        <v>292</v>
      </c>
      <c r="P2785" s="2">
        <v>37060000</v>
      </c>
      <c r="Q2785" s="2">
        <v>11118000</v>
      </c>
      <c r="R2785" t="str">
        <f>IF(Raw_Data[[#This Row],[persen_dp]]&lt;15%,"Low",IF(Raw_Data[[#This Row],[persen_dp]]&gt;25%,"High","Medium"))</f>
        <v>High</v>
      </c>
      <c r="S2785" s="3">
        <v>0.3</v>
      </c>
      <c r="T2785">
        <v>18</v>
      </c>
      <c r="U2785">
        <v>0.14499999999999999</v>
      </c>
      <c r="V2785" s="2">
        <v>1754700</v>
      </c>
      <c r="W2785" s="2">
        <v>31585000</v>
      </c>
      <c r="X2785" t="str">
        <f>IF(OR(Raw_Data[[#This Row],[status_pembayaran]]="Macet",Raw_Data[[#This Row],[status_pembayaran]]="Kurang Lancar"),"Non Performing Loan","Performing")</f>
        <v>Performing</v>
      </c>
      <c r="Y2785" t="s">
        <v>47</v>
      </c>
      <c r="Z2785">
        <v>0</v>
      </c>
      <c r="AA2785">
        <v>0</v>
      </c>
      <c r="AB2785">
        <v>1</v>
      </c>
      <c r="AC2785" t="s">
        <v>104</v>
      </c>
      <c r="AD2785">
        <f>IF(Raw_Data[[#This Row],[rasio]]&lt;0.2,1,IF(Raw_Data[[#This Row],[rasio]]&lt;0.3,2,IF(Raw_Data[[#This Row],[rasio]]&lt;0.4,3,4)))</f>
        <v>3</v>
      </c>
      <c r="AE2785">
        <f>IF(Raw_Data[[#This Row],[kategori_dp]]="High",1,IF(Raw_Data[[#This Row],[kategori_dp]]="Medium",2,3))</f>
        <v>1</v>
      </c>
      <c r="AF2785">
        <f>IF(Raw_Data[[#This Row],[tenor_bulan]]&lt;=24,1,IF(Raw_Data[[#This Row],[tenor_bulan]]&lt;=36,2,IF(Raw_Data[[#This Row],[tenor_bulan]]&lt;=48,3,4)))</f>
        <v>1</v>
      </c>
      <c r="AG2785">
        <f>IF(Raw_Data[[#This Row],[jumlah_kali_telat]]=0,0,IF(Raw_Data[[#This Row],[jumlah_kali_telat]]&lt;=2,2,4))</f>
        <v>0</v>
      </c>
      <c r="AH2785">
        <f>Raw_Data[[#This Row],[Skor_Rasio]]+Raw_Data[[#This Row],[Skor_DP]]+Raw_Data[[#This Row],[Skor_Tenor]]+Raw_Data[[#This Row],[Skor_Telat]]</f>
        <v>5</v>
      </c>
      <c r="AI2785" t="str">
        <f>IF(Raw_Data[[#This Row],[Risk_Score]]&lt;=6,"Low Risk",IF(Raw_Data[[#This Row],[Risk_Score]]&lt;=8,"Medium Risk","High Risk"))</f>
        <v>Low Risk</v>
      </c>
      <c r="AJ2785">
        <f ca="1">IFERROR(DATEDIF(Raw_Data[[#This Row],[tanggal_pengajuan]],TODAY(),"m"),"N/A")</f>
        <v>3</v>
      </c>
      <c r="AK2785" t="str">
        <f ca="1">IF(ISNUMBER(Raw_Data[[#This Row],[MOB]]),IF(Raw_Data[[#This Row],[MOB]]&lt;6,"0-5 bulan",IF(Raw_Data[[#This Row],[MOB]]&lt;12,"6-11 bulan",IF(Raw_Data[[#This Row],[MOB]]&lt;24,"12-23 bulan","24+ bulan"))),"N/A")</f>
        <v>0-5 bulan</v>
      </c>
    </row>
    <row r="2786" spans="1:37" ht="14.25" customHeight="1" x14ac:dyDescent="0.45">
      <c r="A2786" t="s">
        <v>6245</v>
      </c>
      <c r="B2786" s="64">
        <v>46181</v>
      </c>
      <c r="C2786" s="1" t="str">
        <f t="shared" si="43"/>
        <v>June</v>
      </c>
      <c r="D2786" t="s">
        <v>117</v>
      </c>
      <c r="E2786" t="s">
        <v>6246</v>
      </c>
      <c r="F2786">
        <v>36</v>
      </c>
      <c r="G2786" t="s">
        <v>51</v>
      </c>
      <c r="H2786" t="s">
        <v>152</v>
      </c>
      <c r="I2786" s="2">
        <v>3116000</v>
      </c>
      <c r="J2786" s="3">
        <f>Raw_Data[[#This Row],[cicilan_per_bulan]]/Raw_Data[[#This Row],[penghasilan_bulanan]]</f>
        <v>0.50972400513478822</v>
      </c>
      <c r="K2786" t="s">
        <v>119</v>
      </c>
      <c r="L2786" t="s">
        <v>120</v>
      </c>
      <c r="M2786" t="s">
        <v>44</v>
      </c>
      <c r="N2786" t="s">
        <v>83</v>
      </c>
      <c r="O2786" t="s">
        <v>57</v>
      </c>
      <c r="P2786" s="2">
        <v>18496000</v>
      </c>
      <c r="Q2786" s="2">
        <v>1850000</v>
      </c>
      <c r="R2786" t="str">
        <f>IF(Raw_Data[[#This Row],[persen_dp]]&lt;15%,"Low",IF(Raw_Data[[#This Row],[persen_dp]]&gt;25%,"High","Medium"))</f>
        <v>Low</v>
      </c>
      <c r="S2786" s="3">
        <v>0.1</v>
      </c>
      <c r="T2786">
        <v>12</v>
      </c>
      <c r="U2786">
        <v>0.14499999999999999</v>
      </c>
      <c r="V2786" s="2">
        <v>1588300</v>
      </c>
      <c r="W2786" s="2">
        <v>19060000</v>
      </c>
      <c r="X2786" t="str">
        <f>IF(OR(Raw_Data[[#This Row],[status_pembayaran]]="Macet",Raw_Data[[#This Row],[status_pembayaran]]="Kurang Lancar"),"Non Performing Loan","Performing")</f>
        <v>Performing</v>
      </c>
      <c r="Y2786" t="s">
        <v>47</v>
      </c>
      <c r="Z2786">
        <v>0</v>
      </c>
      <c r="AA2786">
        <v>0</v>
      </c>
      <c r="AB2786">
        <v>1</v>
      </c>
      <c r="AD2786">
        <f>IF(Raw_Data[[#This Row],[rasio]]&lt;0.2,1,IF(Raw_Data[[#This Row],[rasio]]&lt;0.3,2,IF(Raw_Data[[#This Row],[rasio]]&lt;0.4,3,4)))</f>
        <v>4</v>
      </c>
      <c r="AE2786">
        <f>IF(Raw_Data[[#This Row],[kategori_dp]]="High",1,IF(Raw_Data[[#This Row],[kategori_dp]]="Medium",2,3))</f>
        <v>3</v>
      </c>
      <c r="AF2786">
        <f>IF(Raw_Data[[#This Row],[tenor_bulan]]&lt;=24,1,IF(Raw_Data[[#This Row],[tenor_bulan]]&lt;=36,2,IF(Raw_Data[[#This Row],[tenor_bulan]]&lt;=48,3,4)))</f>
        <v>1</v>
      </c>
      <c r="AG2786">
        <f>IF(Raw_Data[[#This Row],[jumlah_kali_telat]]=0,0,IF(Raw_Data[[#This Row],[jumlah_kali_telat]]&lt;=2,2,4))</f>
        <v>0</v>
      </c>
      <c r="AH2786">
        <f>Raw_Data[[#This Row],[Skor_Rasio]]+Raw_Data[[#This Row],[Skor_DP]]+Raw_Data[[#This Row],[Skor_Tenor]]+Raw_Data[[#This Row],[Skor_Telat]]</f>
        <v>8</v>
      </c>
      <c r="AI2786" t="str">
        <f>IF(Raw_Data[[#This Row],[Risk_Score]]&lt;=6,"Low Risk",IF(Raw_Data[[#This Row],[Risk_Score]]&lt;=8,"Medium Risk","High Risk"))</f>
        <v>Medium Risk</v>
      </c>
      <c r="AJ2786">
        <f ca="1">IFERROR(DATEDIF(Raw_Data[[#This Row],[tanggal_pengajuan]],TODAY(),"m"),"N/A")</f>
        <v>4</v>
      </c>
      <c r="AK2786" t="str">
        <f ca="1">IF(ISNUMBER(Raw_Data[[#This Row],[MOB]]),IF(Raw_Data[[#This Row],[MOB]]&lt;6,"0-5 bulan",IF(Raw_Data[[#This Row],[MOB]]&lt;12,"6-11 bulan",IF(Raw_Data[[#This Row],[MOB]]&lt;24,"12-23 bulan","24+ bulan"))),"N/A")</f>
        <v>0-5 bulan</v>
      </c>
    </row>
    <row r="2787" spans="1:37" ht="14.25" customHeight="1" x14ac:dyDescent="0.45">
      <c r="A2787" t="s">
        <v>6247</v>
      </c>
      <c r="B2787" s="64">
        <v>46103</v>
      </c>
      <c r="C2787" s="1" t="str">
        <f t="shared" si="43"/>
        <v>March</v>
      </c>
      <c r="D2787" t="s">
        <v>1370</v>
      </c>
      <c r="E2787" t="s">
        <v>6248</v>
      </c>
      <c r="F2787">
        <v>46</v>
      </c>
      <c r="G2787" t="s">
        <v>51</v>
      </c>
      <c r="H2787" t="s">
        <v>176</v>
      </c>
      <c r="I2787" s="2">
        <v>5687000</v>
      </c>
      <c r="J2787" s="3">
        <f>Raw_Data[[#This Row],[cicilan_per_bulan]]/Raw_Data[[#This Row],[penghasilan_bulanan]]</f>
        <v>0.17571654650958327</v>
      </c>
      <c r="K2787" t="s">
        <v>205</v>
      </c>
      <c r="L2787" t="s">
        <v>110</v>
      </c>
      <c r="M2787" t="s">
        <v>44</v>
      </c>
      <c r="N2787" t="s">
        <v>228</v>
      </c>
      <c r="O2787" t="s">
        <v>57</v>
      </c>
      <c r="P2787" s="2">
        <v>19699000</v>
      </c>
      <c r="Q2787" s="2">
        <v>4925000</v>
      </c>
      <c r="R2787" t="str">
        <f>IF(Raw_Data[[#This Row],[persen_dp]]&lt;15%,"Low",IF(Raw_Data[[#This Row],[persen_dp]]&gt;25%,"High","Medium"))</f>
        <v>Medium</v>
      </c>
      <c r="S2787" s="3">
        <v>0.25</v>
      </c>
      <c r="T2787">
        <v>18</v>
      </c>
      <c r="U2787">
        <v>0.14499999999999999</v>
      </c>
      <c r="V2787" s="2">
        <v>999300</v>
      </c>
      <c r="W2787" s="2">
        <v>17988000</v>
      </c>
      <c r="X2787" t="str">
        <f>IF(OR(Raw_Data[[#This Row],[status_pembayaran]]="Macet",Raw_Data[[#This Row],[status_pembayaran]]="Kurang Lancar"),"Non Performing Loan","Performing")</f>
        <v>Performing</v>
      </c>
      <c r="Y2787" t="s">
        <v>47</v>
      </c>
      <c r="Z2787">
        <v>0</v>
      </c>
      <c r="AA2787">
        <v>0</v>
      </c>
      <c r="AB2787">
        <v>1</v>
      </c>
      <c r="AC2787" t="s">
        <v>58</v>
      </c>
      <c r="AD2787">
        <f>IF(Raw_Data[[#This Row],[rasio]]&lt;0.2,1,IF(Raw_Data[[#This Row],[rasio]]&lt;0.3,2,IF(Raw_Data[[#This Row],[rasio]]&lt;0.4,3,4)))</f>
        <v>1</v>
      </c>
      <c r="AE2787">
        <f>IF(Raw_Data[[#This Row],[kategori_dp]]="High",1,IF(Raw_Data[[#This Row],[kategori_dp]]="Medium",2,3))</f>
        <v>2</v>
      </c>
      <c r="AF2787">
        <f>IF(Raw_Data[[#This Row],[tenor_bulan]]&lt;=24,1,IF(Raw_Data[[#This Row],[tenor_bulan]]&lt;=36,2,IF(Raw_Data[[#This Row],[tenor_bulan]]&lt;=48,3,4)))</f>
        <v>1</v>
      </c>
      <c r="AG2787">
        <f>IF(Raw_Data[[#This Row],[jumlah_kali_telat]]=0,0,IF(Raw_Data[[#This Row],[jumlah_kali_telat]]&lt;=2,2,4))</f>
        <v>0</v>
      </c>
      <c r="AH2787">
        <f>Raw_Data[[#This Row],[Skor_Rasio]]+Raw_Data[[#This Row],[Skor_DP]]+Raw_Data[[#This Row],[Skor_Tenor]]+Raw_Data[[#This Row],[Skor_Telat]]</f>
        <v>4</v>
      </c>
      <c r="AI2787" t="str">
        <f>IF(Raw_Data[[#This Row],[Risk_Score]]&lt;=6,"Low Risk",IF(Raw_Data[[#This Row],[Risk_Score]]&lt;=8,"Medium Risk","High Risk"))</f>
        <v>Low Risk</v>
      </c>
      <c r="AJ2787">
        <f ca="1">IFERROR(DATEDIF(Raw_Data[[#This Row],[tanggal_pengajuan]],TODAY(),"m"),"N/A")</f>
        <v>7</v>
      </c>
      <c r="AK2787" t="str">
        <f ca="1">IF(ISNUMBER(Raw_Data[[#This Row],[MOB]]),IF(Raw_Data[[#This Row],[MOB]]&lt;6,"0-5 bulan",IF(Raw_Data[[#This Row],[MOB]]&lt;12,"6-11 bulan",IF(Raw_Data[[#This Row],[MOB]]&lt;24,"12-23 bulan","24+ bulan"))),"N/A")</f>
        <v>6-11 bulan</v>
      </c>
    </row>
    <row r="2788" spans="1:37" ht="14.25" customHeight="1" x14ac:dyDescent="0.45">
      <c r="A2788" t="s">
        <v>6249</v>
      </c>
      <c r="B2788" s="64">
        <v>46076</v>
      </c>
      <c r="C2788" s="1" t="str">
        <f t="shared" si="43"/>
        <v>February</v>
      </c>
      <c r="D2788" t="s">
        <v>1590</v>
      </c>
      <c r="E2788" t="s">
        <v>6250</v>
      </c>
      <c r="F2788">
        <v>44</v>
      </c>
      <c r="G2788" t="s">
        <v>40</v>
      </c>
      <c r="H2788" t="s">
        <v>96</v>
      </c>
      <c r="I2788" s="2">
        <v>7041000</v>
      </c>
      <c r="J2788" s="3">
        <f>Raw_Data[[#This Row],[cicilan_per_bulan]]/Raw_Data[[#This Row],[penghasilan_bulanan]]</f>
        <v>7.8781423093310612E-2</v>
      </c>
      <c r="K2788" t="s">
        <v>114</v>
      </c>
      <c r="L2788" t="s">
        <v>115</v>
      </c>
      <c r="M2788" t="s">
        <v>44</v>
      </c>
      <c r="N2788" t="s">
        <v>273</v>
      </c>
      <c r="O2788" t="s">
        <v>274</v>
      </c>
      <c r="P2788" s="2">
        <v>18554000</v>
      </c>
      <c r="Q2788" s="2">
        <v>4638000</v>
      </c>
      <c r="R2788" t="str">
        <f>IF(Raw_Data[[#This Row],[persen_dp]]&lt;15%,"Low",IF(Raw_Data[[#This Row],[persen_dp]]&gt;25%,"High","Medium"))</f>
        <v>Medium</v>
      </c>
      <c r="S2788" s="3">
        <v>0.25</v>
      </c>
      <c r="T2788">
        <v>36</v>
      </c>
      <c r="U2788">
        <v>0.14499999999999999</v>
      </c>
      <c r="V2788" s="2">
        <v>554700</v>
      </c>
      <c r="W2788" s="2">
        <v>19969000</v>
      </c>
      <c r="X2788" t="str">
        <f>IF(OR(Raw_Data[[#This Row],[status_pembayaran]]="Macet",Raw_Data[[#This Row],[status_pembayaran]]="Kurang Lancar"),"Non Performing Loan","Performing")</f>
        <v>Performing</v>
      </c>
      <c r="Y2788" t="s">
        <v>47</v>
      </c>
      <c r="Z2788">
        <v>0</v>
      </c>
      <c r="AA2788">
        <v>0</v>
      </c>
      <c r="AB2788">
        <v>1</v>
      </c>
      <c r="AD2788">
        <f>IF(Raw_Data[[#This Row],[rasio]]&lt;0.2,1,IF(Raw_Data[[#This Row],[rasio]]&lt;0.3,2,IF(Raw_Data[[#This Row],[rasio]]&lt;0.4,3,4)))</f>
        <v>1</v>
      </c>
      <c r="AE2788">
        <f>IF(Raw_Data[[#This Row],[kategori_dp]]="High",1,IF(Raw_Data[[#This Row],[kategori_dp]]="Medium",2,3))</f>
        <v>2</v>
      </c>
      <c r="AF2788">
        <f>IF(Raw_Data[[#This Row],[tenor_bulan]]&lt;=24,1,IF(Raw_Data[[#This Row],[tenor_bulan]]&lt;=36,2,IF(Raw_Data[[#This Row],[tenor_bulan]]&lt;=48,3,4)))</f>
        <v>2</v>
      </c>
      <c r="AG2788">
        <f>IF(Raw_Data[[#This Row],[jumlah_kali_telat]]=0,0,IF(Raw_Data[[#This Row],[jumlah_kali_telat]]&lt;=2,2,4))</f>
        <v>0</v>
      </c>
      <c r="AH2788">
        <f>Raw_Data[[#This Row],[Skor_Rasio]]+Raw_Data[[#This Row],[Skor_DP]]+Raw_Data[[#This Row],[Skor_Tenor]]+Raw_Data[[#This Row],[Skor_Telat]]</f>
        <v>5</v>
      </c>
      <c r="AI2788" t="str">
        <f>IF(Raw_Data[[#This Row],[Risk_Score]]&lt;=6,"Low Risk",IF(Raw_Data[[#This Row],[Risk_Score]]&lt;=8,"Medium Risk","High Risk"))</f>
        <v>Low Risk</v>
      </c>
      <c r="AJ2788">
        <f ca="1">IFERROR(DATEDIF(Raw_Data[[#This Row],[tanggal_pengajuan]],TODAY(),"m"),"N/A")</f>
        <v>8</v>
      </c>
      <c r="AK2788" t="str">
        <f ca="1">IF(ISNUMBER(Raw_Data[[#This Row],[MOB]]),IF(Raw_Data[[#This Row],[MOB]]&lt;6,"0-5 bulan",IF(Raw_Data[[#This Row],[MOB]]&lt;12,"6-11 bulan",IF(Raw_Data[[#This Row],[MOB]]&lt;24,"12-23 bulan","24+ bulan"))),"N/A")</f>
        <v>6-11 bulan</v>
      </c>
    </row>
    <row r="2789" spans="1:37" ht="14.25" customHeight="1" x14ac:dyDescent="0.45">
      <c r="A2789" t="s">
        <v>6251</v>
      </c>
      <c r="B2789" s="64">
        <v>46087</v>
      </c>
      <c r="C2789" s="1" t="str">
        <f t="shared" si="43"/>
        <v>March</v>
      </c>
      <c r="D2789" t="s">
        <v>524</v>
      </c>
      <c r="E2789" t="s">
        <v>6252</v>
      </c>
      <c r="F2789">
        <v>21</v>
      </c>
      <c r="G2789" t="s">
        <v>40</v>
      </c>
      <c r="H2789" t="s">
        <v>52</v>
      </c>
      <c r="I2789" s="2">
        <v>12362000</v>
      </c>
      <c r="J2789" s="3">
        <f>Raw_Data[[#This Row],[cicilan_per_bulan]]/Raw_Data[[#This Row],[penghasilan_bulanan]]</f>
        <v>7.0587283611066171E-2</v>
      </c>
      <c r="K2789" t="s">
        <v>102</v>
      </c>
      <c r="L2789" t="s">
        <v>103</v>
      </c>
      <c r="M2789" t="s">
        <v>72</v>
      </c>
      <c r="N2789" t="s">
        <v>73</v>
      </c>
      <c r="O2789" t="s">
        <v>46</v>
      </c>
      <c r="P2789" s="2">
        <v>20293000</v>
      </c>
      <c r="Q2789" s="2">
        <v>4059000</v>
      </c>
      <c r="R2789" t="str">
        <f>IF(Raw_Data[[#This Row],[persen_dp]]&lt;15%,"Low",IF(Raw_Data[[#This Row],[persen_dp]]&gt;25%,"High","Medium"))</f>
        <v>Medium</v>
      </c>
      <c r="S2789" s="3">
        <v>0.2</v>
      </c>
      <c r="T2789">
        <v>24</v>
      </c>
      <c r="U2789">
        <v>0.14499999999999999</v>
      </c>
      <c r="V2789" s="2">
        <v>872600</v>
      </c>
      <c r="W2789" s="2">
        <v>20942000</v>
      </c>
      <c r="X2789" t="str">
        <f>IF(OR(Raw_Data[[#This Row],[status_pembayaran]]="Macet",Raw_Data[[#This Row],[status_pembayaran]]="Kurang Lancar"),"Non Performing Loan","Performing")</f>
        <v>Performing</v>
      </c>
      <c r="Y2789" t="s">
        <v>47</v>
      </c>
      <c r="Z2789">
        <v>0</v>
      </c>
      <c r="AA2789">
        <v>0</v>
      </c>
      <c r="AB2789">
        <v>1</v>
      </c>
      <c r="AD2789">
        <f>IF(Raw_Data[[#This Row],[rasio]]&lt;0.2,1,IF(Raw_Data[[#This Row],[rasio]]&lt;0.3,2,IF(Raw_Data[[#This Row],[rasio]]&lt;0.4,3,4)))</f>
        <v>1</v>
      </c>
      <c r="AE2789">
        <f>IF(Raw_Data[[#This Row],[kategori_dp]]="High",1,IF(Raw_Data[[#This Row],[kategori_dp]]="Medium",2,3))</f>
        <v>2</v>
      </c>
      <c r="AF2789">
        <f>IF(Raw_Data[[#This Row],[tenor_bulan]]&lt;=24,1,IF(Raw_Data[[#This Row],[tenor_bulan]]&lt;=36,2,IF(Raw_Data[[#This Row],[tenor_bulan]]&lt;=48,3,4)))</f>
        <v>1</v>
      </c>
      <c r="AG2789">
        <f>IF(Raw_Data[[#This Row],[jumlah_kali_telat]]=0,0,IF(Raw_Data[[#This Row],[jumlah_kali_telat]]&lt;=2,2,4))</f>
        <v>0</v>
      </c>
      <c r="AH2789">
        <f>Raw_Data[[#This Row],[Skor_Rasio]]+Raw_Data[[#This Row],[Skor_DP]]+Raw_Data[[#This Row],[Skor_Tenor]]+Raw_Data[[#This Row],[Skor_Telat]]</f>
        <v>4</v>
      </c>
      <c r="AI2789" t="str">
        <f>IF(Raw_Data[[#This Row],[Risk_Score]]&lt;=6,"Low Risk",IF(Raw_Data[[#This Row],[Risk_Score]]&lt;=8,"Medium Risk","High Risk"))</f>
        <v>Low Risk</v>
      </c>
      <c r="AJ2789">
        <f ca="1">IFERROR(DATEDIF(Raw_Data[[#This Row],[tanggal_pengajuan]],TODAY(),"m"),"N/A")</f>
        <v>7</v>
      </c>
      <c r="AK2789" t="str">
        <f ca="1">IF(ISNUMBER(Raw_Data[[#This Row],[MOB]]),IF(Raw_Data[[#This Row],[MOB]]&lt;6,"0-5 bulan",IF(Raw_Data[[#This Row],[MOB]]&lt;12,"6-11 bulan",IF(Raw_Data[[#This Row],[MOB]]&lt;24,"12-23 bulan","24+ bulan"))),"N/A")</f>
        <v>6-11 bulan</v>
      </c>
    </row>
    <row r="2790" spans="1:37" ht="14.25" customHeight="1" x14ac:dyDescent="0.45">
      <c r="A2790" t="s">
        <v>6253</v>
      </c>
      <c r="B2790" s="64">
        <v>46105</v>
      </c>
      <c r="C2790" s="1" t="str">
        <f t="shared" si="43"/>
        <v>March</v>
      </c>
      <c r="D2790" t="s">
        <v>1727</v>
      </c>
      <c r="E2790" t="s">
        <v>6254</v>
      </c>
      <c r="F2790">
        <v>39</v>
      </c>
      <c r="G2790" t="s">
        <v>40</v>
      </c>
      <c r="H2790" t="s">
        <v>108</v>
      </c>
      <c r="I2790" s="2">
        <v>4872000</v>
      </c>
      <c r="J2790" s="3">
        <f>Raw_Data[[#This Row],[cicilan_per_bulan]]/Raw_Data[[#This Row],[penghasilan_bulanan]]</f>
        <v>0.10804597701149425</v>
      </c>
      <c r="K2790" t="s">
        <v>286</v>
      </c>
      <c r="L2790" t="s">
        <v>154</v>
      </c>
      <c r="M2790" t="s">
        <v>44</v>
      </c>
      <c r="N2790" t="s">
        <v>163</v>
      </c>
      <c r="O2790" t="s">
        <v>46</v>
      </c>
      <c r="P2790" s="2">
        <v>30513000</v>
      </c>
      <c r="Q2790" s="2">
        <v>12205000</v>
      </c>
      <c r="R2790" t="str">
        <f>IF(Raw_Data[[#This Row],[persen_dp]]&lt;15%,"Low",IF(Raw_Data[[#This Row],[persen_dp]]&gt;25%,"High","Medium"))</f>
        <v>High</v>
      </c>
      <c r="S2790" s="3">
        <v>0.4</v>
      </c>
      <c r="T2790">
        <v>60</v>
      </c>
      <c r="U2790">
        <v>0.14499999999999999</v>
      </c>
      <c r="V2790" s="2">
        <v>526400</v>
      </c>
      <c r="W2790" s="2">
        <v>31582000</v>
      </c>
      <c r="X2790" t="str">
        <f>IF(OR(Raw_Data[[#This Row],[status_pembayaran]]="Macet",Raw_Data[[#This Row],[status_pembayaran]]="Kurang Lancar"),"Non Performing Loan","Performing")</f>
        <v>Performing</v>
      </c>
      <c r="Y2790" t="s">
        <v>47</v>
      </c>
      <c r="Z2790">
        <v>0</v>
      </c>
      <c r="AA2790">
        <v>0</v>
      </c>
      <c r="AB2790">
        <v>1</v>
      </c>
      <c r="AD2790">
        <f>IF(Raw_Data[[#This Row],[rasio]]&lt;0.2,1,IF(Raw_Data[[#This Row],[rasio]]&lt;0.3,2,IF(Raw_Data[[#This Row],[rasio]]&lt;0.4,3,4)))</f>
        <v>1</v>
      </c>
      <c r="AE2790">
        <f>IF(Raw_Data[[#This Row],[kategori_dp]]="High",1,IF(Raw_Data[[#This Row],[kategori_dp]]="Medium",2,3))</f>
        <v>1</v>
      </c>
      <c r="AF2790">
        <f>IF(Raw_Data[[#This Row],[tenor_bulan]]&lt;=24,1,IF(Raw_Data[[#This Row],[tenor_bulan]]&lt;=36,2,IF(Raw_Data[[#This Row],[tenor_bulan]]&lt;=48,3,4)))</f>
        <v>4</v>
      </c>
      <c r="AG2790">
        <f>IF(Raw_Data[[#This Row],[jumlah_kali_telat]]=0,0,IF(Raw_Data[[#This Row],[jumlah_kali_telat]]&lt;=2,2,4))</f>
        <v>0</v>
      </c>
      <c r="AH2790">
        <f>Raw_Data[[#This Row],[Skor_Rasio]]+Raw_Data[[#This Row],[Skor_DP]]+Raw_Data[[#This Row],[Skor_Tenor]]+Raw_Data[[#This Row],[Skor_Telat]]</f>
        <v>6</v>
      </c>
      <c r="AI2790" t="str">
        <f>IF(Raw_Data[[#This Row],[Risk_Score]]&lt;=6,"Low Risk",IF(Raw_Data[[#This Row],[Risk_Score]]&lt;=8,"Medium Risk","High Risk"))</f>
        <v>Low Risk</v>
      </c>
      <c r="AJ2790">
        <f ca="1">IFERROR(DATEDIF(Raw_Data[[#This Row],[tanggal_pengajuan]],TODAY(),"m"),"N/A")</f>
        <v>6</v>
      </c>
      <c r="AK2790" t="str">
        <f ca="1">IF(ISNUMBER(Raw_Data[[#This Row],[MOB]]),IF(Raw_Data[[#This Row],[MOB]]&lt;6,"0-5 bulan",IF(Raw_Data[[#This Row],[MOB]]&lt;12,"6-11 bulan",IF(Raw_Data[[#This Row],[MOB]]&lt;24,"12-23 bulan","24+ bulan"))),"N/A")</f>
        <v>6-11 bulan</v>
      </c>
    </row>
    <row r="2791" spans="1:37" ht="14.25" customHeight="1" x14ac:dyDescent="0.45">
      <c r="A2791" t="s">
        <v>6255</v>
      </c>
      <c r="B2791" s="64">
        <v>46028</v>
      </c>
      <c r="C2791" s="1" t="str">
        <f t="shared" si="43"/>
        <v>January</v>
      </c>
      <c r="D2791" t="s">
        <v>3034</v>
      </c>
      <c r="E2791" t="s">
        <v>6256</v>
      </c>
      <c r="F2791">
        <v>28</v>
      </c>
      <c r="G2791" t="s">
        <v>40</v>
      </c>
      <c r="H2791" t="s">
        <v>96</v>
      </c>
      <c r="I2791" s="2">
        <v>7206000</v>
      </c>
      <c r="J2791" s="3">
        <f>Raw_Data[[#This Row],[cicilan_per_bulan]]/Raw_Data[[#This Row],[penghasilan_bulanan]]</f>
        <v>0.13201498751040799</v>
      </c>
      <c r="K2791" t="s">
        <v>42</v>
      </c>
      <c r="L2791" t="s">
        <v>43</v>
      </c>
      <c r="M2791" t="s">
        <v>290</v>
      </c>
      <c r="N2791" t="s">
        <v>291</v>
      </c>
      <c r="O2791" t="s">
        <v>292</v>
      </c>
      <c r="P2791" s="2">
        <v>36763000</v>
      </c>
      <c r="Q2791" s="2">
        <v>3676000</v>
      </c>
      <c r="R2791" t="str">
        <f>IF(Raw_Data[[#This Row],[persen_dp]]&lt;15%,"Low",IF(Raw_Data[[#This Row],[persen_dp]]&gt;25%,"High","Medium"))</f>
        <v>Low</v>
      </c>
      <c r="S2791" s="3">
        <v>0.1</v>
      </c>
      <c r="T2791">
        <v>60</v>
      </c>
      <c r="U2791">
        <v>0.14499999999999999</v>
      </c>
      <c r="V2791" s="2">
        <v>951300</v>
      </c>
      <c r="W2791" s="2">
        <v>57075000</v>
      </c>
      <c r="X2791" t="str">
        <f>IF(OR(Raw_Data[[#This Row],[status_pembayaran]]="Macet",Raw_Data[[#This Row],[status_pembayaran]]="Kurang Lancar"),"Non Performing Loan","Performing")</f>
        <v>Performing</v>
      </c>
      <c r="Y2791" t="s">
        <v>47</v>
      </c>
      <c r="Z2791">
        <v>0</v>
      </c>
      <c r="AA2791">
        <v>0</v>
      </c>
      <c r="AB2791">
        <v>1</v>
      </c>
      <c r="AC2791" t="s">
        <v>66</v>
      </c>
      <c r="AD2791">
        <f>IF(Raw_Data[[#This Row],[rasio]]&lt;0.2,1,IF(Raw_Data[[#This Row],[rasio]]&lt;0.3,2,IF(Raw_Data[[#This Row],[rasio]]&lt;0.4,3,4)))</f>
        <v>1</v>
      </c>
      <c r="AE2791">
        <f>IF(Raw_Data[[#This Row],[kategori_dp]]="High",1,IF(Raw_Data[[#This Row],[kategori_dp]]="Medium",2,3))</f>
        <v>3</v>
      </c>
      <c r="AF2791">
        <f>IF(Raw_Data[[#This Row],[tenor_bulan]]&lt;=24,1,IF(Raw_Data[[#This Row],[tenor_bulan]]&lt;=36,2,IF(Raw_Data[[#This Row],[tenor_bulan]]&lt;=48,3,4)))</f>
        <v>4</v>
      </c>
      <c r="AG2791">
        <f>IF(Raw_Data[[#This Row],[jumlah_kali_telat]]=0,0,IF(Raw_Data[[#This Row],[jumlah_kali_telat]]&lt;=2,2,4))</f>
        <v>0</v>
      </c>
      <c r="AH2791">
        <f>Raw_Data[[#This Row],[Skor_Rasio]]+Raw_Data[[#This Row],[Skor_DP]]+Raw_Data[[#This Row],[Skor_Tenor]]+Raw_Data[[#This Row],[Skor_Telat]]</f>
        <v>8</v>
      </c>
      <c r="AI2791" t="str">
        <f>IF(Raw_Data[[#This Row],[Risk_Score]]&lt;=6,"Low Risk",IF(Raw_Data[[#This Row],[Risk_Score]]&lt;=8,"Medium Risk","High Risk"))</f>
        <v>Medium Risk</v>
      </c>
      <c r="AJ2791">
        <f ca="1">IFERROR(DATEDIF(Raw_Data[[#This Row],[tanggal_pengajuan]],TODAY(),"m"),"N/A")</f>
        <v>9</v>
      </c>
      <c r="AK2791" t="str">
        <f ca="1">IF(ISNUMBER(Raw_Data[[#This Row],[MOB]]),IF(Raw_Data[[#This Row],[MOB]]&lt;6,"0-5 bulan",IF(Raw_Data[[#This Row],[MOB]]&lt;12,"6-11 bulan",IF(Raw_Data[[#This Row],[MOB]]&lt;24,"12-23 bulan","24+ bulan"))),"N/A")</f>
        <v>6-11 bulan</v>
      </c>
    </row>
    <row r="2792" spans="1:37" ht="14.25" customHeight="1" x14ac:dyDescent="0.45">
      <c r="A2792" t="s">
        <v>6257</v>
      </c>
      <c r="B2792" s="64">
        <v>46074</v>
      </c>
      <c r="C2792" s="1" t="str">
        <f t="shared" si="43"/>
        <v>February</v>
      </c>
      <c r="D2792" t="s">
        <v>3557</v>
      </c>
      <c r="E2792" t="s">
        <v>6258</v>
      </c>
      <c r="F2792">
        <v>57</v>
      </c>
      <c r="G2792" t="s">
        <v>40</v>
      </c>
      <c r="H2792" t="s">
        <v>176</v>
      </c>
      <c r="I2792" s="2">
        <v>6468000</v>
      </c>
      <c r="J2792" s="3">
        <f>Raw_Data[[#This Row],[cicilan_per_bulan]]/Raw_Data[[#This Row],[penghasilan_bulanan]]</f>
        <v>0.17479901051329622</v>
      </c>
      <c r="K2792" t="s">
        <v>119</v>
      </c>
      <c r="L2792" t="s">
        <v>120</v>
      </c>
      <c r="M2792" t="s">
        <v>44</v>
      </c>
      <c r="N2792" t="s">
        <v>163</v>
      </c>
      <c r="O2792" t="s">
        <v>46</v>
      </c>
      <c r="P2792" s="2">
        <v>30049000</v>
      </c>
      <c r="Q2792" s="2">
        <v>9015000</v>
      </c>
      <c r="R2792" t="str">
        <f>IF(Raw_Data[[#This Row],[persen_dp]]&lt;15%,"Low",IF(Raw_Data[[#This Row],[persen_dp]]&gt;25%,"High","Medium"))</f>
        <v>High</v>
      </c>
      <c r="S2792" s="3">
        <v>0.3</v>
      </c>
      <c r="T2792">
        <v>24</v>
      </c>
      <c r="U2792">
        <v>0.14499999999999999</v>
      </c>
      <c r="V2792" s="2">
        <v>1130600</v>
      </c>
      <c r="W2792" s="2">
        <v>27134000</v>
      </c>
      <c r="X2792" t="str">
        <f>IF(OR(Raw_Data[[#This Row],[status_pembayaran]]="Macet",Raw_Data[[#This Row],[status_pembayaran]]="Kurang Lancar"),"Non Performing Loan","Performing")</f>
        <v>Performing</v>
      </c>
      <c r="Y2792" t="s">
        <v>47</v>
      </c>
      <c r="Z2792">
        <v>0</v>
      </c>
      <c r="AA2792">
        <v>0</v>
      </c>
      <c r="AB2792">
        <v>1</v>
      </c>
      <c r="AC2792" t="s">
        <v>66</v>
      </c>
      <c r="AD2792">
        <f>IF(Raw_Data[[#This Row],[rasio]]&lt;0.2,1,IF(Raw_Data[[#This Row],[rasio]]&lt;0.3,2,IF(Raw_Data[[#This Row],[rasio]]&lt;0.4,3,4)))</f>
        <v>1</v>
      </c>
      <c r="AE2792">
        <f>IF(Raw_Data[[#This Row],[kategori_dp]]="High",1,IF(Raw_Data[[#This Row],[kategori_dp]]="Medium",2,3))</f>
        <v>1</v>
      </c>
      <c r="AF2792">
        <f>IF(Raw_Data[[#This Row],[tenor_bulan]]&lt;=24,1,IF(Raw_Data[[#This Row],[tenor_bulan]]&lt;=36,2,IF(Raw_Data[[#This Row],[tenor_bulan]]&lt;=48,3,4)))</f>
        <v>1</v>
      </c>
      <c r="AG2792">
        <f>IF(Raw_Data[[#This Row],[jumlah_kali_telat]]=0,0,IF(Raw_Data[[#This Row],[jumlah_kali_telat]]&lt;=2,2,4))</f>
        <v>0</v>
      </c>
      <c r="AH2792">
        <f>Raw_Data[[#This Row],[Skor_Rasio]]+Raw_Data[[#This Row],[Skor_DP]]+Raw_Data[[#This Row],[Skor_Tenor]]+Raw_Data[[#This Row],[Skor_Telat]]</f>
        <v>3</v>
      </c>
      <c r="AI2792" t="str">
        <f>IF(Raw_Data[[#This Row],[Risk_Score]]&lt;=6,"Low Risk",IF(Raw_Data[[#This Row],[Risk_Score]]&lt;=8,"Medium Risk","High Risk"))</f>
        <v>Low Risk</v>
      </c>
      <c r="AJ2792">
        <f ca="1">IFERROR(DATEDIF(Raw_Data[[#This Row],[tanggal_pengajuan]],TODAY(),"m"),"N/A")</f>
        <v>8</v>
      </c>
      <c r="AK2792" t="str">
        <f ca="1">IF(ISNUMBER(Raw_Data[[#This Row],[MOB]]),IF(Raw_Data[[#This Row],[MOB]]&lt;6,"0-5 bulan",IF(Raw_Data[[#This Row],[MOB]]&lt;12,"6-11 bulan",IF(Raw_Data[[#This Row],[MOB]]&lt;24,"12-23 bulan","24+ bulan"))),"N/A")</f>
        <v>6-11 bulan</v>
      </c>
    </row>
    <row r="2793" spans="1:37" ht="14.25" customHeight="1" x14ac:dyDescent="0.45">
      <c r="A2793" t="s">
        <v>6259</v>
      </c>
      <c r="B2793" s="64">
        <v>46168</v>
      </c>
      <c r="C2793" s="1" t="str">
        <f t="shared" si="43"/>
        <v>May</v>
      </c>
      <c r="D2793" t="s">
        <v>1040</v>
      </c>
      <c r="E2793" t="s">
        <v>6260</v>
      </c>
      <c r="F2793">
        <v>22</v>
      </c>
      <c r="G2793" t="s">
        <v>51</v>
      </c>
      <c r="H2793" t="s">
        <v>108</v>
      </c>
      <c r="I2793" s="2">
        <v>5033000</v>
      </c>
      <c r="J2793" s="3">
        <f>Raw_Data[[#This Row],[cicilan_per_bulan]]/Raw_Data[[#This Row],[penghasilan_bulanan]]</f>
        <v>0.48007152791575602</v>
      </c>
      <c r="K2793" t="s">
        <v>188</v>
      </c>
      <c r="L2793" t="s">
        <v>154</v>
      </c>
      <c r="M2793" t="s">
        <v>44</v>
      </c>
      <c r="N2793" t="s">
        <v>184</v>
      </c>
      <c r="O2793" t="s">
        <v>122</v>
      </c>
      <c r="P2793" s="2">
        <v>36176000</v>
      </c>
      <c r="Q2793" s="2">
        <v>10853000</v>
      </c>
      <c r="R2793" t="str">
        <f>IF(Raw_Data[[#This Row],[persen_dp]]&lt;15%,"Low",IF(Raw_Data[[#This Row],[persen_dp]]&gt;25%,"High","Medium"))</f>
        <v>High</v>
      </c>
      <c r="S2793" s="3">
        <v>0.3</v>
      </c>
      <c r="T2793">
        <v>12</v>
      </c>
      <c r="U2793">
        <v>0.14499999999999999</v>
      </c>
      <c r="V2793" s="2">
        <v>2416200</v>
      </c>
      <c r="W2793" s="2">
        <v>28994000</v>
      </c>
      <c r="X2793" t="str">
        <f>IF(OR(Raw_Data[[#This Row],[status_pembayaran]]="Macet",Raw_Data[[#This Row],[status_pembayaran]]="Kurang Lancar"),"Non Performing Loan","Performing")</f>
        <v>Performing</v>
      </c>
      <c r="Y2793" t="s">
        <v>47</v>
      </c>
      <c r="Z2793">
        <v>0</v>
      </c>
      <c r="AA2793">
        <v>0</v>
      </c>
      <c r="AB2793">
        <v>1</v>
      </c>
      <c r="AD2793">
        <f>IF(Raw_Data[[#This Row],[rasio]]&lt;0.2,1,IF(Raw_Data[[#This Row],[rasio]]&lt;0.3,2,IF(Raw_Data[[#This Row],[rasio]]&lt;0.4,3,4)))</f>
        <v>4</v>
      </c>
      <c r="AE2793">
        <f>IF(Raw_Data[[#This Row],[kategori_dp]]="High",1,IF(Raw_Data[[#This Row],[kategori_dp]]="Medium",2,3))</f>
        <v>1</v>
      </c>
      <c r="AF2793">
        <f>IF(Raw_Data[[#This Row],[tenor_bulan]]&lt;=24,1,IF(Raw_Data[[#This Row],[tenor_bulan]]&lt;=36,2,IF(Raw_Data[[#This Row],[tenor_bulan]]&lt;=48,3,4)))</f>
        <v>1</v>
      </c>
      <c r="AG2793">
        <f>IF(Raw_Data[[#This Row],[jumlah_kali_telat]]=0,0,IF(Raw_Data[[#This Row],[jumlah_kali_telat]]&lt;=2,2,4))</f>
        <v>0</v>
      </c>
      <c r="AH2793">
        <f>Raw_Data[[#This Row],[Skor_Rasio]]+Raw_Data[[#This Row],[Skor_DP]]+Raw_Data[[#This Row],[Skor_Tenor]]+Raw_Data[[#This Row],[Skor_Telat]]</f>
        <v>6</v>
      </c>
      <c r="AI2793" t="str">
        <f>IF(Raw_Data[[#This Row],[Risk_Score]]&lt;=6,"Low Risk",IF(Raw_Data[[#This Row],[Risk_Score]]&lt;=8,"Medium Risk","High Risk"))</f>
        <v>Low Risk</v>
      </c>
      <c r="AJ2793">
        <f ca="1">IFERROR(DATEDIF(Raw_Data[[#This Row],[tanggal_pengajuan]],TODAY(),"m"),"N/A")</f>
        <v>4</v>
      </c>
      <c r="AK2793" t="str">
        <f ca="1">IF(ISNUMBER(Raw_Data[[#This Row],[MOB]]),IF(Raw_Data[[#This Row],[MOB]]&lt;6,"0-5 bulan",IF(Raw_Data[[#This Row],[MOB]]&lt;12,"6-11 bulan",IF(Raw_Data[[#This Row],[MOB]]&lt;24,"12-23 bulan","24+ bulan"))),"N/A")</f>
        <v>0-5 bulan</v>
      </c>
    </row>
    <row r="2794" spans="1:37" ht="14.25" customHeight="1" x14ac:dyDescent="0.45">
      <c r="A2794" t="s">
        <v>6261</v>
      </c>
      <c r="B2794" s="64">
        <v>46151</v>
      </c>
      <c r="C2794" s="1" t="str">
        <f t="shared" si="43"/>
        <v>May</v>
      </c>
      <c r="D2794" t="s">
        <v>2096</v>
      </c>
      <c r="E2794" t="s">
        <v>6262</v>
      </c>
      <c r="F2794">
        <v>55</v>
      </c>
      <c r="G2794" t="s">
        <v>40</v>
      </c>
      <c r="H2794" t="s">
        <v>152</v>
      </c>
      <c r="I2794" s="2">
        <v>2853000</v>
      </c>
      <c r="J2794" s="3">
        <f>Raw_Data[[#This Row],[cicilan_per_bulan]]/Raw_Data[[#This Row],[penghasilan_bulanan]]</f>
        <v>0.29453207150368033</v>
      </c>
      <c r="K2794" t="s">
        <v>42</v>
      </c>
      <c r="L2794" t="s">
        <v>43</v>
      </c>
      <c r="M2794" t="s">
        <v>44</v>
      </c>
      <c r="N2794" t="s">
        <v>83</v>
      </c>
      <c r="O2794" t="s">
        <v>57</v>
      </c>
      <c r="P2794" s="2">
        <v>18393000</v>
      </c>
      <c r="Q2794" s="2">
        <v>2759000</v>
      </c>
      <c r="R2794" t="str">
        <f>IF(Raw_Data[[#This Row],[persen_dp]]&lt;15%,"Low",IF(Raw_Data[[#This Row],[persen_dp]]&gt;25%,"High","Medium"))</f>
        <v>Medium</v>
      </c>
      <c r="S2794" s="3">
        <v>0.15</v>
      </c>
      <c r="T2794">
        <v>24</v>
      </c>
      <c r="U2794">
        <v>0.14499999999999999</v>
      </c>
      <c r="V2794" s="2">
        <v>840300</v>
      </c>
      <c r="W2794" s="2">
        <v>20168000</v>
      </c>
      <c r="X2794" t="str">
        <f>IF(OR(Raw_Data[[#This Row],[status_pembayaran]]="Macet",Raw_Data[[#This Row],[status_pembayaran]]="Kurang Lancar"),"Non Performing Loan","Performing")</f>
        <v>Performing</v>
      </c>
      <c r="Y2794" t="s">
        <v>47</v>
      </c>
      <c r="Z2794">
        <v>0</v>
      </c>
      <c r="AA2794">
        <v>0</v>
      </c>
      <c r="AB2794">
        <v>1</v>
      </c>
      <c r="AC2794" t="s">
        <v>104</v>
      </c>
      <c r="AD2794">
        <f>IF(Raw_Data[[#This Row],[rasio]]&lt;0.2,1,IF(Raw_Data[[#This Row],[rasio]]&lt;0.3,2,IF(Raw_Data[[#This Row],[rasio]]&lt;0.4,3,4)))</f>
        <v>2</v>
      </c>
      <c r="AE2794">
        <f>IF(Raw_Data[[#This Row],[kategori_dp]]="High",1,IF(Raw_Data[[#This Row],[kategori_dp]]="Medium",2,3))</f>
        <v>2</v>
      </c>
      <c r="AF2794">
        <f>IF(Raw_Data[[#This Row],[tenor_bulan]]&lt;=24,1,IF(Raw_Data[[#This Row],[tenor_bulan]]&lt;=36,2,IF(Raw_Data[[#This Row],[tenor_bulan]]&lt;=48,3,4)))</f>
        <v>1</v>
      </c>
      <c r="AG2794">
        <f>IF(Raw_Data[[#This Row],[jumlah_kali_telat]]=0,0,IF(Raw_Data[[#This Row],[jumlah_kali_telat]]&lt;=2,2,4))</f>
        <v>0</v>
      </c>
      <c r="AH2794">
        <f>Raw_Data[[#This Row],[Skor_Rasio]]+Raw_Data[[#This Row],[Skor_DP]]+Raw_Data[[#This Row],[Skor_Tenor]]+Raw_Data[[#This Row],[Skor_Telat]]</f>
        <v>5</v>
      </c>
      <c r="AI2794" t="str">
        <f>IF(Raw_Data[[#This Row],[Risk_Score]]&lt;=6,"Low Risk",IF(Raw_Data[[#This Row],[Risk_Score]]&lt;=8,"Medium Risk","High Risk"))</f>
        <v>Low Risk</v>
      </c>
      <c r="AJ2794">
        <f ca="1">IFERROR(DATEDIF(Raw_Data[[#This Row],[tanggal_pengajuan]],TODAY(),"m"),"N/A")</f>
        <v>5</v>
      </c>
      <c r="AK2794" t="str">
        <f ca="1">IF(ISNUMBER(Raw_Data[[#This Row],[MOB]]),IF(Raw_Data[[#This Row],[MOB]]&lt;6,"0-5 bulan",IF(Raw_Data[[#This Row],[MOB]]&lt;12,"6-11 bulan",IF(Raw_Data[[#This Row],[MOB]]&lt;24,"12-23 bulan","24+ bulan"))),"N/A")</f>
        <v>0-5 bulan</v>
      </c>
    </row>
    <row r="2795" spans="1:37" ht="14.25" customHeight="1" x14ac:dyDescent="0.45">
      <c r="A2795" t="s">
        <v>6263</v>
      </c>
      <c r="B2795" s="64">
        <v>46064</v>
      </c>
      <c r="C2795" s="1" t="str">
        <f t="shared" si="43"/>
        <v>February</v>
      </c>
      <c r="D2795" t="s">
        <v>1273</v>
      </c>
      <c r="E2795" t="s">
        <v>6264</v>
      </c>
      <c r="F2795">
        <v>44</v>
      </c>
      <c r="G2795" t="s">
        <v>51</v>
      </c>
      <c r="H2795" t="s">
        <v>52</v>
      </c>
      <c r="I2795" s="2">
        <v>3597000</v>
      </c>
      <c r="J2795" s="3">
        <f>Raw_Data[[#This Row],[cicilan_per_bulan]]/Raw_Data[[#This Row],[penghasilan_bulanan]]</f>
        <v>0.30033361134278563</v>
      </c>
      <c r="K2795" t="s">
        <v>91</v>
      </c>
      <c r="L2795" t="s">
        <v>92</v>
      </c>
      <c r="M2795" t="s">
        <v>290</v>
      </c>
      <c r="N2795" t="s">
        <v>291</v>
      </c>
      <c r="O2795" t="s">
        <v>292</v>
      </c>
      <c r="P2795" s="2">
        <v>38609000</v>
      </c>
      <c r="Q2795" s="2">
        <v>5791000</v>
      </c>
      <c r="R2795" t="str">
        <f>IF(Raw_Data[[#This Row],[persen_dp]]&lt;15%,"Low",IF(Raw_Data[[#This Row],[persen_dp]]&gt;25%,"High","Medium"))</f>
        <v>Medium</v>
      </c>
      <c r="S2795" s="3">
        <v>0.15</v>
      </c>
      <c r="T2795">
        <v>48</v>
      </c>
      <c r="U2795">
        <v>0.14499999999999999</v>
      </c>
      <c r="V2795" s="2">
        <v>1080300</v>
      </c>
      <c r="W2795" s="2">
        <v>51853000</v>
      </c>
      <c r="X2795" t="str">
        <f>IF(OR(Raw_Data[[#This Row],[status_pembayaran]]="Macet",Raw_Data[[#This Row],[status_pembayaran]]="Kurang Lancar"),"Non Performing Loan","Performing")</f>
        <v>Performing</v>
      </c>
      <c r="Y2795" t="s">
        <v>47</v>
      </c>
      <c r="Z2795">
        <v>0</v>
      </c>
      <c r="AA2795">
        <v>0</v>
      </c>
      <c r="AB2795">
        <v>1</v>
      </c>
      <c r="AC2795" t="s">
        <v>74</v>
      </c>
      <c r="AD2795">
        <f>IF(Raw_Data[[#This Row],[rasio]]&lt;0.2,1,IF(Raw_Data[[#This Row],[rasio]]&lt;0.3,2,IF(Raw_Data[[#This Row],[rasio]]&lt;0.4,3,4)))</f>
        <v>3</v>
      </c>
      <c r="AE2795">
        <f>IF(Raw_Data[[#This Row],[kategori_dp]]="High",1,IF(Raw_Data[[#This Row],[kategori_dp]]="Medium",2,3))</f>
        <v>2</v>
      </c>
      <c r="AF2795">
        <f>IF(Raw_Data[[#This Row],[tenor_bulan]]&lt;=24,1,IF(Raw_Data[[#This Row],[tenor_bulan]]&lt;=36,2,IF(Raw_Data[[#This Row],[tenor_bulan]]&lt;=48,3,4)))</f>
        <v>3</v>
      </c>
      <c r="AG2795">
        <f>IF(Raw_Data[[#This Row],[jumlah_kali_telat]]=0,0,IF(Raw_Data[[#This Row],[jumlah_kali_telat]]&lt;=2,2,4))</f>
        <v>0</v>
      </c>
      <c r="AH2795">
        <f>Raw_Data[[#This Row],[Skor_Rasio]]+Raw_Data[[#This Row],[Skor_DP]]+Raw_Data[[#This Row],[Skor_Tenor]]+Raw_Data[[#This Row],[Skor_Telat]]</f>
        <v>8</v>
      </c>
      <c r="AI2795" t="str">
        <f>IF(Raw_Data[[#This Row],[Risk_Score]]&lt;=6,"Low Risk",IF(Raw_Data[[#This Row],[Risk_Score]]&lt;=8,"Medium Risk","High Risk"))</f>
        <v>Medium Risk</v>
      </c>
      <c r="AJ2795">
        <f ca="1">IFERROR(DATEDIF(Raw_Data[[#This Row],[tanggal_pengajuan]],TODAY(),"m"),"N/A")</f>
        <v>8</v>
      </c>
      <c r="AK2795" t="str">
        <f ca="1">IF(ISNUMBER(Raw_Data[[#This Row],[MOB]]),IF(Raw_Data[[#This Row],[MOB]]&lt;6,"0-5 bulan",IF(Raw_Data[[#This Row],[MOB]]&lt;12,"6-11 bulan",IF(Raw_Data[[#This Row],[MOB]]&lt;24,"12-23 bulan","24+ bulan"))),"N/A")</f>
        <v>6-11 bulan</v>
      </c>
    </row>
    <row r="2796" spans="1:37" ht="14.25" customHeight="1" x14ac:dyDescent="0.45">
      <c r="A2796" t="s">
        <v>6265</v>
      </c>
      <c r="B2796" s="64">
        <v>46190</v>
      </c>
      <c r="C2796" s="1" t="str">
        <f t="shared" si="43"/>
        <v>June</v>
      </c>
      <c r="D2796" t="s">
        <v>2120</v>
      </c>
      <c r="E2796" t="s">
        <v>6266</v>
      </c>
      <c r="F2796">
        <v>32</v>
      </c>
      <c r="G2796" t="s">
        <v>40</v>
      </c>
      <c r="H2796" t="s">
        <v>41</v>
      </c>
      <c r="I2796" s="2">
        <v>5520000</v>
      </c>
      <c r="J2796" s="3">
        <f>Raw_Data[[#This Row],[cicilan_per_bulan]]/Raw_Data[[#This Row],[penghasilan_bulanan]]</f>
        <v>9.7282608695652167E-2</v>
      </c>
      <c r="K2796" t="s">
        <v>109</v>
      </c>
      <c r="L2796" t="s">
        <v>110</v>
      </c>
      <c r="M2796" t="s">
        <v>55</v>
      </c>
      <c r="N2796" t="s">
        <v>147</v>
      </c>
      <c r="O2796" t="s">
        <v>148</v>
      </c>
      <c r="P2796" s="2">
        <v>31129000</v>
      </c>
      <c r="Q2796" s="2">
        <v>12452000</v>
      </c>
      <c r="R2796" t="str">
        <f>IF(Raw_Data[[#This Row],[persen_dp]]&lt;15%,"Low",IF(Raw_Data[[#This Row],[persen_dp]]&gt;25%,"High","Medium"))</f>
        <v>High</v>
      </c>
      <c r="S2796" s="3">
        <v>0.4</v>
      </c>
      <c r="T2796">
        <v>60</v>
      </c>
      <c r="U2796">
        <v>0.14499999999999999</v>
      </c>
      <c r="V2796" s="2">
        <v>537000</v>
      </c>
      <c r="W2796" s="2">
        <v>32218000</v>
      </c>
      <c r="X2796" t="str">
        <f>IF(OR(Raw_Data[[#This Row],[status_pembayaran]]="Macet",Raw_Data[[#This Row],[status_pembayaran]]="Kurang Lancar"),"Non Performing Loan","Performing")</f>
        <v>Performing</v>
      </c>
      <c r="Y2796" t="s">
        <v>47</v>
      </c>
      <c r="Z2796">
        <v>0</v>
      </c>
      <c r="AA2796">
        <v>0</v>
      </c>
      <c r="AB2796">
        <v>1</v>
      </c>
      <c r="AC2796" t="s">
        <v>66</v>
      </c>
      <c r="AD2796">
        <f>IF(Raw_Data[[#This Row],[rasio]]&lt;0.2,1,IF(Raw_Data[[#This Row],[rasio]]&lt;0.3,2,IF(Raw_Data[[#This Row],[rasio]]&lt;0.4,3,4)))</f>
        <v>1</v>
      </c>
      <c r="AE2796">
        <f>IF(Raw_Data[[#This Row],[kategori_dp]]="High",1,IF(Raw_Data[[#This Row],[kategori_dp]]="Medium",2,3))</f>
        <v>1</v>
      </c>
      <c r="AF2796">
        <f>IF(Raw_Data[[#This Row],[tenor_bulan]]&lt;=24,1,IF(Raw_Data[[#This Row],[tenor_bulan]]&lt;=36,2,IF(Raw_Data[[#This Row],[tenor_bulan]]&lt;=48,3,4)))</f>
        <v>4</v>
      </c>
      <c r="AG2796">
        <f>IF(Raw_Data[[#This Row],[jumlah_kali_telat]]=0,0,IF(Raw_Data[[#This Row],[jumlah_kali_telat]]&lt;=2,2,4))</f>
        <v>0</v>
      </c>
      <c r="AH2796">
        <f>Raw_Data[[#This Row],[Skor_Rasio]]+Raw_Data[[#This Row],[Skor_DP]]+Raw_Data[[#This Row],[Skor_Tenor]]+Raw_Data[[#This Row],[Skor_Telat]]</f>
        <v>6</v>
      </c>
      <c r="AI2796" t="str">
        <f>IF(Raw_Data[[#This Row],[Risk_Score]]&lt;=6,"Low Risk",IF(Raw_Data[[#This Row],[Risk_Score]]&lt;=8,"Medium Risk","High Risk"))</f>
        <v>Low Risk</v>
      </c>
      <c r="AJ2796">
        <f ca="1">IFERROR(DATEDIF(Raw_Data[[#This Row],[tanggal_pengajuan]],TODAY(),"m"),"N/A")</f>
        <v>4</v>
      </c>
      <c r="AK2796" t="str">
        <f ca="1">IF(ISNUMBER(Raw_Data[[#This Row],[MOB]]),IF(Raw_Data[[#This Row],[MOB]]&lt;6,"0-5 bulan",IF(Raw_Data[[#This Row],[MOB]]&lt;12,"6-11 bulan",IF(Raw_Data[[#This Row],[MOB]]&lt;24,"12-23 bulan","24+ bulan"))),"N/A")</f>
        <v>0-5 bulan</v>
      </c>
    </row>
    <row r="2797" spans="1:37" ht="14.25" customHeight="1" x14ac:dyDescent="0.45">
      <c r="A2797" t="s">
        <v>6267</v>
      </c>
      <c r="B2797" s="64">
        <v>46090</v>
      </c>
      <c r="C2797" s="1" t="str">
        <f t="shared" si="43"/>
        <v>March</v>
      </c>
      <c r="D2797" t="s">
        <v>1406</v>
      </c>
      <c r="E2797" t="s">
        <v>6268</v>
      </c>
      <c r="F2797">
        <v>52</v>
      </c>
      <c r="G2797" t="s">
        <v>51</v>
      </c>
      <c r="H2797" t="s">
        <v>41</v>
      </c>
      <c r="I2797" s="2">
        <v>6606000</v>
      </c>
      <c r="J2797" s="3">
        <f>Raw_Data[[#This Row],[cicilan_per_bulan]]/Raw_Data[[#This Row],[penghasilan_bulanan]]</f>
        <v>0.17045110505600969</v>
      </c>
      <c r="K2797" t="s">
        <v>286</v>
      </c>
      <c r="L2797" t="s">
        <v>154</v>
      </c>
      <c r="M2797" t="s">
        <v>55</v>
      </c>
      <c r="N2797" t="s">
        <v>56</v>
      </c>
      <c r="O2797" t="s">
        <v>57</v>
      </c>
      <c r="P2797" s="2">
        <v>18156000</v>
      </c>
      <c r="Q2797" s="2">
        <v>6355000</v>
      </c>
      <c r="R2797" t="str">
        <f>IF(Raw_Data[[#This Row],[persen_dp]]&lt;15%,"Low",IF(Raw_Data[[#This Row],[persen_dp]]&gt;25%,"High","Medium"))</f>
        <v>High</v>
      </c>
      <c r="S2797" s="3">
        <v>0.35</v>
      </c>
      <c r="T2797">
        <v>12</v>
      </c>
      <c r="U2797">
        <v>0.14499999999999999</v>
      </c>
      <c r="V2797" s="2">
        <v>1126000</v>
      </c>
      <c r="W2797" s="2">
        <v>13512000</v>
      </c>
      <c r="X2797" t="str">
        <f>IF(OR(Raw_Data[[#This Row],[status_pembayaran]]="Macet",Raw_Data[[#This Row],[status_pembayaran]]="Kurang Lancar"),"Non Performing Loan","Performing")</f>
        <v>Performing</v>
      </c>
      <c r="Y2797" t="s">
        <v>47</v>
      </c>
      <c r="Z2797">
        <v>0</v>
      </c>
      <c r="AA2797">
        <v>0</v>
      </c>
      <c r="AB2797">
        <v>1</v>
      </c>
      <c r="AC2797" t="s">
        <v>58</v>
      </c>
      <c r="AD2797">
        <f>IF(Raw_Data[[#This Row],[rasio]]&lt;0.2,1,IF(Raw_Data[[#This Row],[rasio]]&lt;0.3,2,IF(Raw_Data[[#This Row],[rasio]]&lt;0.4,3,4)))</f>
        <v>1</v>
      </c>
      <c r="AE2797">
        <f>IF(Raw_Data[[#This Row],[kategori_dp]]="High",1,IF(Raw_Data[[#This Row],[kategori_dp]]="Medium",2,3))</f>
        <v>1</v>
      </c>
      <c r="AF2797">
        <f>IF(Raw_Data[[#This Row],[tenor_bulan]]&lt;=24,1,IF(Raw_Data[[#This Row],[tenor_bulan]]&lt;=36,2,IF(Raw_Data[[#This Row],[tenor_bulan]]&lt;=48,3,4)))</f>
        <v>1</v>
      </c>
      <c r="AG2797">
        <f>IF(Raw_Data[[#This Row],[jumlah_kali_telat]]=0,0,IF(Raw_Data[[#This Row],[jumlah_kali_telat]]&lt;=2,2,4))</f>
        <v>0</v>
      </c>
      <c r="AH2797">
        <f>Raw_Data[[#This Row],[Skor_Rasio]]+Raw_Data[[#This Row],[Skor_DP]]+Raw_Data[[#This Row],[Skor_Tenor]]+Raw_Data[[#This Row],[Skor_Telat]]</f>
        <v>3</v>
      </c>
      <c r="AI2797" t="str">
        <f>IF(Raw_Data[[#This Row],[Risk_Score]]&lt;=6,"Low Risk",IF(Raw_Data[[#This Row],[Risk_Score]]&lt;=8,"Medium Risk","High Risk"))</f>
        <v>Low Risk</v>
      </c>
      <c r="AJ2797">
        <f ca="1">IFERROR(DATEDIF(Raw_Data[[#This Row],[tanggal_pengajuan]],TODAY(),"m"),"N/A")</f>
        <v>7</v>
      </c>
      <c r="AK2797" t="str">
        <f ca="1">IF(ISNUMBER(Raw_Data[[#This Row],[MOB]]),IF(Raw_Data[[#This Row],[MOB]]&lt;6,"0-5 bulan",IF(Raw_Data[[#This Row],[MOB]]&lt;12,"6-11 bulan",IF(Raw_Data[[#This Row],[MOB]]&lt;24,"12-23 bulan","24+ bulan"))),"N/A")</f>
        <v>6-11 bulan</v>
      </c>
    </row>
    <row r="2798" spans="1:37" ht="14.25" customHeight="1" x14ac:dyDescent="0.45">
      <c r="A2798" t="s">
        <v>6269</v>
      </c>
      <c r="B2798" s="64">
        <v>46061</v>
      </c>
      <c r="C2798" s="1" t="str">
        <f t="shared" si="43"/>
        <v>February</v>
      </c>
      <c r="D2798" t="s">
        <v>1258</v>
      </c>
      <c r="E2798" t="s">
        <v>6270</v>
      </c>
      <c r="F2798">
        <v>23</v>
      </c>
      <c r="G2798" t="s">
        <v>40</v>
      </c>
      <c r="H2798" t="s">
        <v>41</v>
      </c>
      <c r="I2798" s="2">
        <v>5140000</v>
      </c>
      <c r="J2798" s="3">
        <f>Raw_Data[[#This Row],[cicilan_per_bulan]]/Raw_Data[[#This Row],[penghasilan_bulanan]]</f>
        <v>0.18982490272373539</v>
      </c>
      <c r="K2798" t="s">
        <v>205</v>
      </c>
      <c r="L2798" t="s">
        <v>110</v>
      </c>
      <c r="M2798" t="s">
        <v>55</v>
      </c>
      <c r="N2798" t="s">
        <v>147</v>
      </c>
      <c r="O2798" t="s">
        <v>148</v>
      </c>
      <c r="P2798" s="2">
        <v>32935000</v>
      </c>
      <c r="Q2798" s="2">
        <v>3293000</v>
      </c>
      <c r="R2798" t="str">
        <f>IF(Raw_Data[[#This Row],[persen_dp]]&lt;15%,"Low",IF(Raw_Data[[#This Row],[persen_dp]]&gt;25%,"High","Medium"))</f>
        <v>Low</v>
      </c>
      <c r="S2798" s="3">
        <v>0.1</v>
      </c>
      <c r="T2798">
        <v>48</v>
      </c>
      <c r="U2798">
        <v>0.14499999999999999</v>
      </c>
      <c r="V2798" s="2">
        <v>975700</v>
      </c>
      <c r="W2798" s="2">
        <v>46834000</v>
      </c>
      <c r="X2798" t="str">
        <f>IF(OR(Raw_Data[[#This Row],[status_pembayaran]]="Macet",Raw_Data[[#This Row],[status_pembayaran]]="Kurang Lancar"),"Non Performing Loan","Performing")</f>
        <v>Performing</v>
      </c>
      <c r="Y2798" t="s">
        <v>47</v>
      </c>
      <c r="Z2798">
        <v>0</v>
      </c>
      <c r="AA2798">
        <v>0</v>
      </c>
      <c r="AB2798">
        <v>1</v>
      </c>
      <c r="AC2798" t="s">
        <v>66</v>
      </c>
      <c r="AD2798">
        <f>IF(Raw_Data[[#This Row],[rasio]]&lt;0.2,1,IF(Raw_Data[[#This Row],[rasio]]&lt;0.3,2,IF(Raw_Data[[#This Row],[rasio]]&lt;0.4,3,4)))</f>
        <v>1</v>
      </c>
      <c r="AE2798">
        <f>IF(Raw_Data[[#This Row],[kategori_dp]]="High",1,IF(Raw_Data[[#This Row],[kategori_dp]]="Medium",2,3))</f>
        <v>3</v>
      </c>
      <c r="AF2798">
        <f>IF(Raw_Data[[#This Row],[tenor_bulan]]&lt;=24,1,IF(Raw_Data[[#This Row],[tenor_bulan]]&lt;=36,2,IF(Raw_Data[[#This Row],[tenor_bulan]]&lt;=48,3,4)))</f>
        <v>3</v>
      </c>
      <c r="AG2798">
        <f>IF(Raw_Data[[#This Row],[jumlah_kali_telat]]=0,0,IF(Raw_Data[[#This Row],[jumlah_kali_telat]]&lt;=2,2,4))</f>
        <v>0</v>
      </c>
      <c r="AH2798">
        <f>Raw_Data[[#This Row],[Skor_Rasio]]+Raw_Data[[#This Row],[Skor_DP]]+Raw_Data[[#This Row],[Skor_Tenor]]+Raw_Data[[#This Row],[Skor_Telat]]</f>
        <v>7</v>
      </c>
      <c r="AI2798" t="str">
        <f>IF(Raw_Data[[#This Row],[Risk_Score]]&lt;=6,"Low Risk",IF(Raw_Data[[#This Row],[Risk_Score]]&lt;=8,"Medium Risk","High Risk"))</f>
        <v>Medium Risk</v>
      </c>
      <c r="AJ2798">
        <f ca="1">IFERROR(DATEDIF(Raw_Data[[#This Row],[tanggal_pengajuan]],TODAY(),"m"),"N/A")</f>
        <v>8</v>
      </c>
      <c r="AK2798" t="str">
        <f ca="1">IF(ISNUMBER(Raw_Data[[#This Row],[MOB]]),IF(Raw_Data[[#This Row],[MOB]]&lt;6,"0-5 bulan",IF(Raw_Data[[#This Row],[MOB]]&lt;12,"6-11 bulan",IF(Raw_Data[[#This Row],[MOB]]&lt;24,"12-23 bulan","24+ bulan"))),"N/A")</f>
        <v>6-11 bulan</v>
      </c>
    </row>
    <row r="2799" spans="1:37" ht="14.25" customHeight="1" x14ac:dyDescent="0.45">
      <c r="A2799" t="s">
        <v>6271</v>
      </c>
      <c r="B2799" s="64">
        <v>46121</v>
      </c>
      <c r="C2799" s="1" t="str">
        <f t="shared" si="43"/>
        <v>April</v>
      </c>
      <c r="D2799" t="s">
        <v>1530</v>
      </c>
      <c r="E2799" t="s">
        <v>6272</v>
      </c>
      <c r="F2799">
        <v>39</v>
      </c>
      <c r="G2799" t="s">
        <v>51</v>
      </c>
      <c r="H2799" t="s">
        <v>108</v>
      </c>
      <c r="I2799" s="2">
        <v>5528000</v>
      </c>
      <c r="J2799" s="3">
        <f>Raw_Data[[#This Row],[cicilan_per_bulan]]/Raw_Data[[#This Row],[penghasilan_bulanan]]</f>
        <v>0.26414616497829235</v>
      </c>
      <c r="K2799" t="s">
        <v>177</v>
      </c>
      <c r="L2799" t="s">
        <v>154</v>
      </c>
      <c r="M2799" t="s">
        <v>44</v>
      </c>
      <c r="N2799" t="s">
        <v>184</v>
      </c>
      <c r="O2799" t="s">
        <v>122</v>
      </c>
      <c r="P2799" s="2">
        <v>35980000</v>
      </c>
      <c r="Q2799" s="2">
        <v>14392000</v>
      </c>
      <c r="R2799" t="str">
        <f>IF(Raw_Data[[#This Row],[persen_dp]]&lt;15%,"Low",IF(Raw_Data[[#This Row],[persen_dp]]&gt;25%,"High","Medium"))</f>
        <v>High</v>
      </c>
      <c r="S2799" s="3">
        <v>0.4</v>
      </c>
      <c r="T2799">
        <v>18</v>
      </c>
      <c r="U2799">
        <v>0.14499999999999999</v>
      </c>
      <c r="V2799" s="2">
        <v>1460200</v>
      </c>
      <c r="W2799" s="2">
        <v>26283000</v>
      </c>
      <c r="X2799" t="str">
        <f>IF(OR(Raw_Data[[#This Row],[status_pembayaran]]="Macet",Raw_Data[[#This Row],[status_pembayaran]]="Kurang Lancar"),"Non Performing Loan","Performing")</f>
        <v>Non Performing Loan</v>
      </c>
      <c r="Y2799" t="s">
        <v>488</v>
      </c>
      <c r="Z2799">
        <v>18</v>
      </c>
      <c r="AA2799">
        <v>1</v>
      </c>
      <c r="AB2799">
        <v>3</v>
      </c>
      <c r="AD2799">
        <f>IF(Raw_Data[[#This Row],[rasio]]&lt;0.2,1,IF(Raw_Data[[#This Row],[rasio]]&lt;0.3,2,IF(Raw_Data[[#This Row],[rasio]]&lt;0.4,3,4)))</f>
        <v>2</v>
      </c>
      <c r="AE2799">
        <f>IF(Raw_Data[[#This Row],[kategori_dp]]="High",1,IF(Raw_Data[[#This Row],[kategori_dp]]="Medium",2,3))</f>
        <v>1</v>
      </c>
      <c r="AF2799">
        <f>IF(Raw_Data[[#This Row],[tenor_bulan]]&lt;=24,1,IF(Raw_Data[[#This Row],[tenor_bulan]]&lt;=36,2,IF(Raw_Data[[#This Row],[tenor_bulan]]&lt;=48,3,4)))</f>
        <v>1</v>
      </c>
      <c r="AG2799">
        <f>IF(Raw_Data[[#This Row],[jumlah_kali_telat]]=0,0,IF(Raw_Data[[#This Row],[jumlah_kali_telat]]&lt;=2,2,4))</f>
        <v>2</v>
      </c>
      <c r="AH2799">
        <f>Raw_Data[[#This Row],[Skor_Rasio]]+Raw_Data[[#This Row],[Skor_DP]]+Raw_Data[[#This Row],[Skor_Tenor]]+Raw_Data[[#This Row],[Skor_Telat]]</f>
        <v>6</v>
      </c>
      <c r="AI2799" t="str">
        <f>IF(Raw_Data[[#This Row],[Risk_Score]]&lt;=6,"Low Risk",IF(Raw_Data[[#This Row],[Risk_Score]]&lt;=8,"Medium Risk","High Risk"))</f>
        <v>Low Risk</v>
      </c>
      <c r="AJ2799">
        <f ca="1">IFERROR(DATEDIF(Raw_Data[[#This Row],[tanggal_pengajuan]],TODAY(),"m"),"N/A")</f>
        <v>6</v>
      </c>
      <c r="AK2799" t="str">
        <f ca="1">IF(ISNUMBER(Raw_Data[[#This Row],[MOB]]),IF(Raw_Data[[#This Row],[MOB]]&lt;6,"0-5 bulan",IF(Raw_Data[[#This Row],[MOB]]&lt;12,"6-11 bulan",IF(Raw_Data[[#This Row],[MOB]]&lt;24,"12-23 bulan","24+ bulan"))),"N/A")</f>
        <v>6-11 bulan</v>
      </c>
    </row>
    <row r="2800" spans="1:37" ht="14.25" customHeight="1" x14ac:dyDescent="0.45">
      <c r="A2800" t="s">
        <v>6273</v>
      </c>
      <c r="B2800" s="64">
        <v>46187</v>
      </c>
      <c r="C2800" s="1" t="str">
        <f t="shared" si="43"/>
        <v>June</v>
      </c>
      <c r="D2800" t="s">
        <v>247</v>
      </c>
      <c r="E2800" t="s">
        <v>6274</v>
      </c>
      <c r="F2800">
        <v>43</v>
      </c>
      <c r="G2800" t="s">
        <v>51</v>
      </c>
      <c r="H2800" t="s">
        <v>152</v>
      </c>
      <c r="I2800" s="2">
        <v>3599000</v>
      </c>
      <c r="J2800" s="3">
        <f>Raw_Data[[#This Row],[cicilan_per_bulan]]/Raw_Data[[#This Row],[penghasilan_bulanan]]</f>
        <v>0.32959155320922479</v>
      </c>
      <c r="K2800" t="s">
        <v>127</v>
      </c>
      <c r="L2800" t="s">
        <v>128</v>
      </c>
      <c r="M2800" t="s">
        <v>44</v>
      </c>
      <c r="N2800" t="s">
        <v>184</v>
      </c>
      <c r="O2800" t="s">
        <v>122</v>
      </c>
      <c r="P2800" s="2">
        <v>37198000</v>
      </c>
      <c r="Q2800" s="2">
        <v>7440000</v>
      </c>
      <c r="R2800" t="str">
        <f>IF(Raw_Data[[#This Row],[persen_dp]]&lt;15%,"Low",IF(Raw_Data[[#This Row],[persen_dp]]&gt;25%,"High","Medium"))</f>
        <v>Medium</v>
      </c>
      <c r="S2800" s="3">
        <v>0.2</v>
      </c>
      <c r="T2800">
        <v>36</v>
      </c>
      <c r="U2800">
        <v>0.14499999999999999</v>
      </c>
      <c r="V2800" s="2">
        <v>1186200</v>
      </c>
      <c r="W2800" s="2">
        <v>42703000</v>
      </c>
      <c r="X2800" t="str">
        <f>IF(OR(Raw_Data[[#This Row],[status_pembayaran]]="Macet",Raw_Data[[#This Row],[status_pembayaran]]="Kurang Lancar"),"Non Performing Loan","Performing")</f>
        <v>Performing</v>
      </c>
      <c r="Y2800" t="s">
        <v>47</v>
      </c>
      <c r="Z2800">
        <v>0</v>
      </c>
      <c r="AA2800">
        <v>0</v>
      </c>
      <c r="AB2800">
        <v>1</v>
      </c>
      <c r="AC2800" t="s">
        <v>74</v>
      </c>
      <c r="AD2800">
        <f>IF(Raw_Data[[#This Row],[rasio]]&lt;0.2,1,IF(Raw_Data[[#This Row],[rasio]]&lt;0.3,2,IF(Raw_Data[[#This Row],[rasio]]&lt;0.4,3,4)))</f>
        <v>3</v>
      </c>
      <c r="AE2800">
        <f>IF(Raw_Data[[#This Row],[kategori_dp]]="High",1,IF(Raw_Data[[#This Row],[kategori_dp]]="Medium",2,3))</f>
        <v>2</v>
      </c>
      <c r="AF2800">
        <f>IF(Raw_Data[[#This Row],[tenor_bulan]]&lt;=24,1,IF(Raw_Data[[#This Row],[tenor_bulan]]&lt;=36,2,IF(Raw_Data[[#This Row],[tenor_bulan]]&lt;=48,3,4)))</f>
        <v>2</v>
      </c>
      <c r="AG2800">
        <f>IF(Raw_Data[[#This Row],[jumlah_kali_telat]]=0,0,IF(Raw_Data[[#This Row],[jumlah_kali_telat]]&lt;=2,2,4))</f>
        <v>0</v>
      </c>
      <c r="AH2800">
        <f>Raw_Data[[#This Row],[Skor_Rasio]]+Raw_Data[[#This Row],[Skor_DP]]+Raw_Data[[#This Row],[Skor_Tenor]]+Raw_Data[[#This Row],[Skor_Telat]]</f>
        <v>7</v>
      </c>
      <c r="AI2800" t="str">
        <f>IF(Raw_Data[[#This Row],[Risk_Score]]&lt;=6,"Low Risk",IF(Raw_Data[[#This Row],[Risk_Score]]&lt;=8,"Medium Risk","High Risk"))</f>
        <v>Medium Risk</v>
      </c>
      <c r="AJ2800">
        <f ca="1">IFERROR(DATEDIF(Raw_Data[[#This Row],[tanggal_pengajuan]],TODAY(),"m"),"N/A")</f>
        <v>4</v>
      </c>
      <c r="AK2800" t="str">
        <f ca="1">IF(ISNUMBER(Raw_Data[[#This Row],[MOB]]),IF(Raw_Data[[#This Row],[MOB]]&lt;6,"0-5 bulan",IF(Raw_Data[[#This Row],[MOB]]&lt;12,"6-11 bulan",IF(Raw_Data[[#This Row],[MOB]]&lt;24,"12-23 bulan","24+ bulan"))),"N/A")</f>
        <v>0-5 bulan</v>
      </c>
    </row>
    <row r="2801" spans="1:37" ht="14.25" customHeight="1" x14ac:dyDescent="0.45">
      <c r="A2801" t="s">
        <v>6275</v>
      </c>
      <c r="B2801" s="64">
        <v>46075</v>
      </c>
      <c r="C2801" s="1" t="str">
        <f t="shared" si="43"/>
        <v>February</v>
      </c>
      <c r="D2801" t="s">
        <v>1237</v>
      </c>
      <c r="E2801" t="s">
        <v>6276</v>
      </c>
      <c r="F2801">
        <v>29</v>
      </c>
      <c r="G2801" t="s">
        <v>51</v>
      </c>
      <c r="H2801" t="s">
        <v>108</v>
      </c>
      <c r="I2801" s="2">
        <v>4675000</v>
      </c>
      <c r="J2801" s="3">
        <f>Raw_Data[[#This Row],[cicilan_per_bulan]]/Raw_Data[[#This Row],[penghasilan_bulanan]]</f>
        <v>0.4127486631016043</v>
      </c>
      <c r="K2801" t="s">
        <v>53</v>
      </c>
      <c r="L2801" t="s">
        <v>54</v>
      </c>
      <c r="M2801" t="s">
        <v>44</v>
      </c>
      <c r="N2801" t="s">
        <v>171</v>
      </c>
      <c r="O2801" t="s">
        <v>172</v>
      </c>
      <c r="P2801" s="2">
        <v>42235000</v>
      </c>
      <c r="Q2801" s="2">
        <v>6335000</v>
      </c>
      <c r="R2801" t="str">
        <f>IF(Raw_Data[[#This Row],[persen_dp]]&lt;15%,"Low",IF(Raw_Data[[#This Row],[persen_dp]]&gt;25%,"High","Medium"))</f>
        <v>Medium</v>
      </c>
      <c r="S2801" s="3">
        <v>0.15</v>
      </c>
      <c r="T2801">
        <v>24</v>
      </c>
      <c r="U2801">
        <v>0.14499999999999999</v>
      </c>
      <c r="V2801" s="2">
        <v>1929600</v>
      </c>
      <c r="W2801" s="2">
        <v>46311000</v>
      </c>
      <c r="X2801" t="str">
        <f>IF(OR(Raw_Data[[#This Row],[status_pembayaran]]="Macet",Raw_Data[[#This Row],[status_pembayaran]]="Kurang Lancar"),"Non Performing Loan","Performing")</f>
        <v>Performing</v>
      </c>
      <c r="Y2801" t="s">
        <v>47</v>
      </c>
      <c r="Z2801">
        <v>0</v>
      </c>
      <c r="AA2801">
        <v>0</v>
      </c>
      <c r="AB2801">
        <v>1</v>
      </c>
      <c r="AD2801">
        <f>IF(Raw_Data[[#This Row],[rasio]]&lt;0.2,1,IF(Raw_Data[[#This Row],[rasio]]&lt;0.3,2,IF(Raw_Data[[#This Row],[rasio]]&lt;0.4,3,4)))</f>
        <v>4</v>
      </c>
      <c r="AE2801">
        <f>IF(Raw_Data[[#This Row],[kategori_dp]]="High",1,IF(Raw_Data[[#This Row],[kategori_dp]]="Medium",2,3))</f>
        <v>2</v>
      </c>
      <c r="AF2801">
        <f>IF(Raw_Data[[#This Row],[tenor_bulan]]&lt;=24,1,IF(Raw_Data[[#This Row],[tenor_bulan]]&lt;=36,2,IF(Raw_Data[[#This Row],[tenor_bulan]]&lt;=48,3,4)))</f>
        <v>1</v>
      </c>
      <c r="AG2801">
        <f>IF(Raw_Data[[#This Row],[jumlah_kali_telat]]=0,0,IF(Raw_Data[[#This Row],[jumlah_kali_telat]]&lt;=2,2,4))</f>
        <v>0</v>
      </c>
      <c r="AH2801">
        <f>Raw_Data[[#This Row],[Skor_Rasio]]+Raw_Data[[#This Row],[Skor_DP]]+Raw_Data[[#This Row],[Skor_Tenor]]+Raw_Data[[#This Row],[Skor_Telat]]</f>
        <v>7</v>
      </c>
      <c r="AI2801" t="str">
        <f>IF(Raw_Data[[#This Row],[Risk_Score]]&lt;=6,"Low Risk",IF(Raw_Data[[#This Row],[Risk_Score]]&lt;=8,"Medium Risk","High Risk"))</f>
        <v>Medium Risk</v>
      </c>
      <c r="AJ2801">
        <f ca="1">IFERROR(DATEDIF(Raw_Data[[#This Row],[tanggal_pengajuan]],TODAY(),"m"),"N/A")</f>
        <v>8</v>
      </c>
      <c r="AK2801" t="str">
        <f ca="1">IF(ISNUMBER(Raw_Data[[#This Row],[MOB]]),IF(Raw_Data[[#This Row],[MOB]]&lt;6,"0-5 bulan",IF(Raw_Data[[#This Row],[MOB]]&lt;12,"6-11 bulan",IF(Raw_Data[[#This Row],[MOB]]&lt;24,"12-23 bulan","24+ bulan"))),"N/A")</f>
        <v>6-11 bulan</v>
      </c>
    </row>
    <row r="2802" spans="1:37" ht="14.25" customHeight="1" x14ac:dyDescent="0.45">
      <c r="A2802" t="s">
        <v>6277</v>
      </c>
      <c r="B2802" s="64">
        <v>46052</v>
      </c>
      <c r="C2802" s="1" t="str">
        <f t="shared" si="43"/>
        <v>January</v>
      </c>
      <c r="D2802" t="s">
        <v>6278</v>
      </c>
      <c r="E2802" t="s">
        <v>6279</v>
      </c>
      <c r="F2802">
        <v>26</v>
      </c>
      <c r="G2802" t="s">
        <v>40</v>
      </c>
      <c r="H2802" t="s">
        <v>96</v>
      </c>
      <c r="I2802" s="2">
        <v>7140000</v>
      </c>
      <c r="J2802" s="3">
        <f>Raw_Data[[#This Row],[cicilan_per_bulan]]/Raw_Data[[#This Row],[penghasilan_bulanan]]</f>
        <v>0.15085434173669468</v>
      </c>
      <c r="K2802" t="s">
        <v>205</v>
      </c>
      <c r="L2802" t="s">
        <v>110</v>
      </c>
      <c r="M2802" t="s">
        <v>44</v>
      </c>
      <c r="N2802" t="s">
        <v>45</v>
      </c>
      <c r="O2802" t="s">
        <v>46</v>
      </c>
      <c r="P2802" s="2">
        <v>25049000</v>
      </c>
      <c r="Q2802" s="2">
        <v>5010000</v>
      </c>
      <c r="R2802" t="str">
        <f>IF(Raw_Data[[#This Row],[persen_dp]]&lt;15%,"Low",IF(Raw_Data[[#This Row],[persen_dp]]&gt;25%,"High","Medium"))</f>
        <v>Medium</v>
      </c>
      <c r="S2802" s="3">
        <v>0.2</v>
      </c>
      <c r="T2802">
        <v>24</v>
      </c>
      <c r="U2802">
        <v>0.14499999999999999</v>
      </c>
      <c r="V2802" s="2">
        <v>1077100</v>
      </c>
      <c r="W2802" s="2">
        <v>25850000</v>
      </c>
      <c r="X2802" t="str">
        <f>IF(OR(Raw_Data[[#This Row],[status_pembayaran]]="Macet",Raw_Data[[#This Row],[status_pembayaran]]="Kurang Lancar"),"Non Performing Loan","Performing")</f>
        <v>Non Performing Loan</v>
      </c>
      <c r="Y2802" t="s">
        <v>488</v>
      </c>
      <c r="Z2802">
        <v>18</v>
      </c>
      <c r="AA2802">
        <v>2</v>
      </c>
      <c r="AB2802">
        <v>3</v>
      </c>
      <c r="AD2802">
        <f>IF(Raw_Data[[#This Row],[rasio]]&lt;0.2,1,IF(Raw_Data[[#This Row],[rasio]]&lt;0.3,2,IF(Raw_Data[[#This Row],[rasio]]&lt;0.4,3,4)))</f>
        <v>1</v>
      </c>
      <c r="AE2802">
        <f>IF(Raw_Data[[#This Row],[kategori_dp]]="High",1,IF(Raw_Data[[#This Row],[kategori_dp]]="Medium",2,3))</f>
        <v>2</v>
      </c>
      <c r="AF2802">
        <f>IF(Raw_Data[[#This Row],[tenor_bulan]]&lt;=24,1,IF(Raw_Data[[#This Row],[tenor_bulan]]&lt;=36,2,IF(Raw_Data[[#This Row],[tenor_bulan]]&lt;=48,3,4)))</f>
        <v>1</v>
      </c>
      <c r="AG2802">
        <f>IF(Raw_Data[[#This Row],[jumlah_kali_telat]]=0,0,IF(Raw_Data[[#This Row],[jumlah_kali_telat]]&lt;=2,2,4))</f>
        <v>2</v>
      </c>
      <c r="AH2802">
        <f>Raw_Data[[#This Row],[Skor_Rasio]]+Raw_Data[[#This Row],[Skor_DP]]+Raw_Data[[#This Row],[Skor_Tenor]]+Raw_Data[[#This Row],[Skor_Telat]]</f>
        <v>6</v>
      </c>
      <c r="AI2802" t="str">
        <f>IF(Raw_Data[[#This Row],[Risk_Score]]&lt;=6,"Low Risk",IF(Raw_Data[[#This Row],[Risk_Score]]&lt;=8,"Medium Risk","High Risk"))</f>
        <v>Low Risk</v>
      </c>
      <c r="AJ2802">
        <f ca="1">IFERROR(DATEDIF(Raw_Data[[#This Row],[tanggal_pengajuan]],TODAY(),"m"),"N/A")</f>
        <v>8</v>
      </c>
      <c r="AK2802" t="str">
        <f ca="1">IF(ISNUMBER(Raw_Data[[#This Row],[MOB]]),IF(Raw_Data[[#This Row],[MOB]]&lt;6,"0-5 bulan",IF(Raw_Data[[#This Row],[MOB]]&lt;12,"6-11 bulan",IF(Raw_Data[[#This Row],[MOB]]&lt;24,"12-23 bulan","24+ bulan"))),"N/A")</f>
        <v>6-11 bulan</v>
      </c>
    </row>
    <row r="2803" spans="1:37" ht="14.25" customHeight="1" x14ac:dyDescent="0.45">
      <c r="A2803" t="s">
        <v>6280</v>
      </c>
      <c r="B2803" s="64">
        <v>46160</v>
      </c>
      <c r="C2803" s="1" t="str">
        <f t="shared" si="43"/>
        <v>May</v>
      </c>
      <c r="D2803" t="s">
        <v>3252</v>
      </c>
      <c r="E2803" t="s">
        <v>6281</v>
      </c>
      <c r="F2803">
        <v>37</v>
      </c>
      <c r="G2803" t="s">
        <v>40</v>
      </c>
      <c r="H2803" t="s">
        <v>41</v>
      </c>
      <c r="I2803" s="2">
        <v>6302000</v>
      </c>
      <c r="J2803" s="3">
        <f>Raw_Data[[#This Row],[cicilan_per_bulan]]/Raw_Data[[#This Row],[penghasilan_bulanan]]</f>
        <v>0.2597429387496033</v>
      </c>
      <c r="K2803" t="s">
        <v>109</v>
      </c>
      <c r="L2803" t="s">
        <v>110</v>
      </c>
      <c r="M2803" t="s">
        <v>44</v>
      </c>
      <c r="N2803" t="s">
        <v>184</v>
      </c>
      <c r="O2803" t="s">
        <v>122</v>
      </c>
      <c r="P2803" s="2">
        <v>35827000</v>
      </c>
      <c r="Q2803" s="2">
        <v>5374000</v>
      </c>
      <c r="R2803" t="str">
        <f>IF(Raw_Data[[#This Row],[persen_dp]]&lt;15%,"Low",IF(Raw_Data[[#This Row],[persen_dp]]&gt;25%,"High","Medium"))</f>
        <v>Medium</v>
      </c>
      <c r="S2803" s="3">
        <v>0.15</v>
      </c>
      <c r="T2803">
        <v>24</v>
      </c>
      <c r="U2803">
        <v>0.14499999999999999</v>
      </c>
      <c r="V2803" s="2">
        <v>1636900</v>
      </c>
      <c r="W2803" s="2">
        <v>39285000</v>
      </c>
      <c r="X2803" t="str">
        <f>IF(OR(Raw_Data[[#This Row],[status_pembayaran]]="Macet",Raw_Data[[#This Row],[status_pembayaran]]="Kurang Lancar"),"Non Performing Loan","Performing")</f>
        <v>Performing</v>
      </c>
      <c r="Y2803" t="s">
        <v>47</v>
      </c>
      <c r="Z2803">
        <v>0</v>
      </c>
      <c r="AA2803">
        <v>0</v>
      </c>
      <c r="AB2803">
        <v>1</v>
      </c>
      <c r="AD2803">
        <f>IF(Raw_Data[[#This Row],[rasio]]&lt;0.2,1,IF(Raw_Data[[#This Row],[rasio]]&lt;0.3,2,IF(Raw_Data[[#This Row],[rasio]]&lt;0.4,3,4)))</f>
        <v>2</v>
      </c>
      <c r="AE2803">
        <f>IF(Raw_Data[[#This Row],[kategori_dp]]="High",1,IF(Raw_Data[[#This Row],[kategori_dp]]="Medium",2,3))</f>
        <v>2</v>
      </c>
      <c r="AF2803">
        <f>IF(Raw_Data[[#This Row],[tenor_bulan]]&lt;=24,1,IF(Raw_Data[[#This Row],[tenor_bulan]]&lt;=36,2,IF(Raw_Data[[#This Row],[tenor_bulan]]&lt;=48,3,4)))</f>
        <v>1</v>
      </c>
      <c r="AG2803">
        <f>IF(Raw_Data[[#This Row],[jumlah_kali_telat]]=0,0,IF(Raw_Data[[#This Row],[jumlah_kali_telat]]&lt;=2,2,4))</f>
        <v>0</v>
      </c>
      <c r="AH2803">
        <f>Raw_Data[[#This Row],[Skor_Rasio]]+Raw_Data[[#This Row],[Skor_DP]]+Raw_Data[[#This Row],[Skor_Tenor]]+Raw_Data[[#This Row],[Skor_Telat]]</f>
        <v>5</v>
      </c>
      <c r="AI2803" t="str">
        <f>IF(Raw_Data[[#This Row],[Risk_Score]]&lt;=6,"Low Risk",IF(Raw_Data[[#This Row],[Risk_Score]]&lt;=8,"Medium Risk","High Risk"))</f>
        <v>Low Risk</v>
      </c>
      <c r="AJ2803">
        <f ca="1">IFERROR(DATEDIF(Raw_Data[[#This Row],[tanggal_pengajuan]],TODAY(),"m"),"N/A")</f>
        <v>5</v>
      </c>
      <c r="AK2803" t="str">
        <f ca="1">IF(ISNUMBER(Raw_Data[[#This Row],[MOB]]),IF(Raw_Data[[#This Row],[MOB]]&lt;6,"0-5 bulan",IF(Raw_Data[[#This Row],[MOB]]&lt;12,"6-11 bulan",IF(Raw_Data[[#This Row],[MOB]]&lt;24,"12-23 bulan","24+ bulan"))),"N/A")</f>
        <v>0-5 bulan</v>
      </c>
    </row>
    <row r="2804" spans="1:37" ht="14.25" customHeight="1" x14ac:dyDescent="0.45">
      <c r="A2804" t="s">
        <v>6282</v>
      </c>
      <c r="B2804" s="64">
        <v>46092</v>
      </c>
      <c r="C2804" s="1" t="str">
        <f t="shared" ref="C2804:C2867" si="44">TEXT(B2804,"mmmm")</f>
        <v>March</v>
      </c>
      <c r="D2804" t="s">
        <v>1434</v>
      </c>
      <c r="E2804" t="s">
        <v>6283</v>
      </c>
      <c r="F2804">
        <v>28</v>
      </c>
      <c r="G2804" t="s">
        <v>51</v>
      </c>
      <c r="H2804" t="s">
        <v>52</v>
      </c>
      <c r="I2804" s="2">
        <v>12652000</v>
      </c>
      <c r="J2804" s="3">
        <f>Raw_Data[[#This Row],[cicilan_per_bulan]]/Raw_Data[[#This Row],[penghasilan_bulanan]]</f>
        <v>6.5135946885867851E-2</v>
      </c>
      <c r="K2804" t="s">
        <v>145</v>
      </c>
      <c r="L2804" t="s">
        <v>146</v>
      </c>
      <c r="M2804" t="s">
        <v>44</v>
      </c>
      <c r="N2804" t="s">
        <v>129</v>
      </c>
      <c r="O2804" t="s">
        <v>130</v>
      </c>
      <c r="P2804" s="2">
        <v>24323000</v>
      </c>
      <c r="Q2804" s="2">
        <v>3648000</v>
      </c>
      <c r="R2804" t="str">
        <f>IF(Raw_Data[[#This Row],[persen_dp]]&lt;15%,"Low",IF(Raw_Data[[#This Row],[persen_dp]]&gt;25%,"High","Medium"))</f>
        <v>Medium</v>
      </c>
      <c r="S2804" s="3">
        <v>0.15</v>
      </c>
      <c r="T2804">
        <v>36</v>
      </c>
      <c r="U2804">
        <v>0.14499999999999999</v>
      </c>
      <c r="V2804" s="2">
        <v>824100</v>
      </c>
      <c r="W2804" s="2">
        <v>29668000</v>
      </c>
      <c r="X2804" t="str">
        <f>IF(OR(Raw_Data[[#This Row],[status_pembayaran]]="Macet",Raw_Data[[#This Row],[status_pembayaran]]="Kurang Lancar"),"Non Performing Loan","Performing")</f>
        <v>Performing</v>
      </c>
      <c r="Y2804" t="s">
        <v>47</v>
      </c>
      <c r="Z2804">
        <v>0</v>
      </c>
      <c r="AA2804">
        <v>0</v>
      </c>
      <c r="AB2804">
        <v>1</v>
      </c>
      <c r="AD2804">
        <f>IF(Raw_Data[[#This Row],[rasio]]&lt;0.2,1,IF(Raw_Data[[#This Row],[rasio]]&lt;0.3,2,IF(Raw_Data[[#This Row],[rasio]]&lt;0.4,3,4)))</f>
        <v>1</v>
      </c>
      <c r="AE2804">
        <f>IF(Raw_Data[[#This Row],[kategori_dp]]="High",1,IF(Raw_Data[[#This Row],[kategori_dp]]="Medium",2,3))</f>
        <v>2</v>
      </c>
      <c r="AF2804">
        <f>IF(Raw_Data[[#This Row],[tenor_bulan]]&lt;=24,1,IF(Raw_Data[[#This Row],[tenor_bulan]]&lt;=36,2,IF(Raw_Data[[#This Row],[tenor_bulan]]&lt;=48,3,4)))</f>
        <v>2</v>
      </c>
      <c r="AG2804">
        <f>IF(Raw_Data[[#This Row],[jumlah_kali_telat]]=0,0,IF(Raw_Data[[#This Row],[jumlah_kali_telat]]&lt;=2,2,4))</f>
        <v>0</v>
      </c>
      <c r="AH2804">
        <f>Raw_Data[[#This Row],[Skor_Rasio]]+Raw_Data[[#This Row],[Skor_DP]]+Raw_Data[[#This Row],[Skor_Tenor]]+Raw_Data[[#This Row],[Skor_Telat]]</f>
        <v>5</v>
      </c>
      <c r="AI2804" t="str">
        <f>IF(Raw_Data[[#This Row],[Risk_Score]]&lt;=6,"Low Risk",IF(Raw_Data[[#This Row],[Risk_Score]]&lt;=8,"Medium Risk","High Risk"))</f>
        <v>Low Risk</v>
      </c>
      <c r="AJ2804">
        <f ca="1">IFERROR(DATEDIF(Raw_Data[[#This Row],[tanggal_pengajuan]],TODAY(),"m"),"N/A")</f>
        <v>7</v>
      </c>
      <c r="AK2804" t="str">
        <f ca="1">IF(ISNUMBER(Raw_Data[[#This Row],[MOB]]),IF(Raw_Data[[#This Row],[MOB]]&lt;6,"0-5 bulan",IF(Raw_Data[[#This Row],[MOB]]&lt;12,"6-11 bulan",IF(Raw_Data[[#This Row],[MOB]]&lt;24,"12-23 bulan","24+ bulan"))),"N/A")</f>
        <v>6-11 bulan</v>
      </c>
    </row>
    <row r="2805" spans="1:37" ht="14.25" customHeight="1" x14ac:dyDescent="0.45">
      <c r="A2805" t="s">
        <v>6284</v>
      </c>
      <c r="B2805" s="64">
        <v>46149</v>
      </c>
      <c r="C2805" s="1" t="str">
        <f t="shared" si="44"/>
        <v>May</v>
      </c>
      <c r="D2805" t="s">
        <v>548</v>
      </c>
      <c r="E2805" t="s">
        <v>6285</v>
      </c>
      <c r="F2805">
        <v>24</v>
      </c>
      <c r="G2805" t="s">
        <v>51</v>
      </c>
      <c r="H2805" t="s">
        <v>96</v>
      </c>
      <c r="I2805" s="2">
        <v>7120000</v>
      </c>
      <c r="J2805" s="3">
        <f>Raw_Data[[#This Row],[cicilan_per_bulan]]/Raw_Data[[#This Row],[penghasilan_bulanan]]</f>
        <v>6.5323033707865172E-2</v>
      </c>
      <c r="K2805" t="s">
        <v>53</v>
      </c>
      <c r="L2805" t="s">
        <v>54</v>
      </c>
      <c r="M2805" t="s">
        <v>44</v>
      </c>
      <c r="N2805" t="s">
        <v>273</v>
      </c>
      <c r="O2805" t="s">
        <v>274</v>
      </c>
      <c r="P2805" s="2">
        <v>17974000</v>
      </c>
      <c r="Q2805" s="2">
        <v>1797000</v>
      </c>
      <c r="R2805" t="str">
        <f>IF(Raw_Data[[#This Row],[persen_dp]]&lt;15%,"Low",IF(Raw_Data[[#This Row],[persen_dp]]&gt;25%,"High","Medium"))</f>
        <v>Low</v>
      </c>
      <c r="S2805" s="3">
        <v>0.1</v>
      </c>
      <c r="T2805">
        <v>60</v>
      </c>
      <c r="U2805">
        <v>0.14499999999999999</v>
      </c>
      <c r="V2805" s="2">
        <v>465100</v>
      </c>
      <c r="W2805" s="2">
        <v>27906000</v>
      </c>
      <c r="X2805" t="str">
        <f>IF(OR(Raw_Data[[#This Row],[status_pembayaran]]="Macet",Raw_Data[[#This Row],[status_pembayaran]]="Kurang Lancar"),"Non Performing Loan","Performing")</f>
        <v>Performing</v>
      </c>
      <c r="Y2805" t="s">
        <v>47</v>
      </c>
      <c r="Z2805">
        <v>0</v>
      </c>
      <c r="AA2805">
        <v>0</v>
      </c>
      <c r="AB2805">
        <v>1</v>
      </c>
      <c r="AC2805" t="s">
        <v>58</v>
      </c>
      <c r="AD2805">
        <f>IF(Raw_Data[[#This Row],[rasio]]&lt;0.2,1,IF(Raw_Data[[#This Row],[rasio]]&lt;0.3,2,IF(Raw_Data[[#This Row],[rasio]]&lt;0.4,3,4)))</f>
        <v>1</v>
      </c>
      <c r="AE2805">
        <f>IF(Raw_Data[[#This Row],[kategori_dp]]="High",1,IF(Raw_Data[[#This Row],[kategori_dp]]="Medium",2,3))</f>
        <v>3</v>
      </c>
      <c r="AF2805">
        <f>IF(Raw_Data[[#This Row],[tenor_bulan]]&lt;=24,1,IF(Raw_Data[[#This Row],[tenor_bulan]]&lt;=36,2,IF(Raw_Data[[#This Row],[tenor_bulan]]&lt;=48,3,4)))</f>
        <v>4</v>
      </c>
      <c r="AG2805">
        <f>IF(Raw_Data[[#This Row],[jumlah_kali_telat]]=0,0,IF(Raw_Data[[#This Row],[jumlah_kali_telat]]&lt;=2,2,4))</f>
        <v>0</v>
      </c>
      <c r="AH2805">
        <f>Raw_Data[[#This Row],[Skor_Rasio]]+Raw_Data[[#This Row],[Skor_DP]]+Raw_Data[[#This Row],[Skor_Tenor]]+Raw_Data[[#This Row],[Skor_Telat]]</f>
        <v>8</v>
      </c>
      <c r="AI2805" t="str">
        <f>IF(Raw_Data[[#This Row],[Risk_Score]]&lt;=6,"Low Risk",IF(Raw_Data[[#This Row],[Risk_Score]]&lt;=8,"Medium Risk","High Risk"))</f>
        <v>Medium Risk</v>
      </c>
      <c r="AJ2805">
        <f ca="1">IFERROR(DATEDIF(Raw_Data[[#This Row],[tanggal_pengajuan]],TODAY(),"m"),"N/A")</f>
        <v>5</v>
      </c>
      <c r="AK2805" t="str">
        <f ca="1">IF(ISNUMBER(Raw_Data[[#This Row],[MOB]]),IF(Raw_Data[[#This Row],[MOB]]&lt;6,"0-5 bulan",IF(Raw_Data[[#This Row],[MOB]]&lt;12,"6-11 bulan",IF(Raw_Data[[#This Row],[MOB]]&lt;24,"12-23 bulan","24+ bulan"))),"N/A")</f>
        <v>0-5 bulan</v>
      </c>
    </row>
    <row r="2806" spans="1:37" ht="14.25" customHeight="1" x14ac:dyDescent="0.45">
      <c r="A2806" t="s">
        <v>6286</v>
      </c>
      <c r="B2806" s="64">
        <v>46048</v>
      </c>
      <c r="C2806" s="1" t="str">
        <f t="shared" si="44"/>
        <v>January</v>
      </c>
      <c r="D2806" t="s">
        <v>710</v>
      </c>
      <c r="E2806" t="s">
        <v>6287</v>
      </c>
      <c r="F2806">
        <v>48</v>
      </c>
      <c r="G2806" t="s">
        <v>40</v>
      </c>
      <c r="H2806" t="s">
        <v>52</v>
      </c>
      <c r="I2806" s="2">
        <v>5474000</v>
      </c>
      <c r="J2806" s="3">
        <f>Raw_Data[[#This Row],[cicilan_per_bulan]]/Raw_Data[[#This Row],[penghasilan_bulanan]]</f>
        <v>0.15327000365363536</v>
      </c>
      <c r="K2806" t="s">
        <v>167</v>
      </c>
      <c r="L2806" t="s">
        <v>110</v>
      </c>
      <c r="M2806" t="s">
        <v>55</v>
      </c>
      <c r="N2806" t="s">
        <v>147</v>
      </c>
      <c r="O2806" t="s">
        <v>148</v>
      </c>
      <c r="P2806" s="2">
        <v>32425000</v>
      </c>
      <c r="Q2806" s="2">
        <v>3243000</v>
      </c>
      <c r="R2806" t="str">
        <f>IF(Raw_Data[[#This Row],[persen_dp]]&lt;15%,"Low",IF(Raw_Data[[#This Row],[persen_dp]]&gt;25%,"High","Medium"))</f>
        <v>Low</v>
      </c>
      <c r="S2806" s="3">
        <v>0.1</v>
      </c>
      <c r="T2806">
        <v>60</v>
      </c>
      <c r="U2806">
        <v>0.14499999999999999</v>
      </c>
      <c r="V2806" s="2">
        <v>839000</v>
      </c>
      <c r="W2806" s="2">
        <v>50339000</v>
      </c>
      <c r="X2806" t="str">
        <f>IF(OR(Raw_Data[[#This Row],[status_pembayaran]]="Macet",Raw_Data[[#This Row],[status_pembayaran]]="Kurang Lancar"),"Non Performing Loan","Performing")</f>
        <v>Performing</v>
      </c>
      <c r="Y2806" t="s">
        <v>47</v>
      </c>
      <c r="Z2806">
        <v>0</v>
      </c>
      <c r="AA2806">
        <v>0</v>
      </c>
      <c r="AB2806">
        <v>1</v>
      </c>
      <c r="AD2806">
        <f>IF(Raw_Data[[#This Row],[rasio]]&lt;0.2,1,IF(Raw_Data[[#This Row],[rasio]]&lt;0.3,2,IF(Raw_Data[[#This Row],[rasio]]&lt;0.4,3,4)))</f>
        <v>1</v>
      </c>
      <c r="AE2806">
        <f>IF(Raw_Data[[#This Row],[kategori_dp]]="High",1,IF(Raw_Data[[#This Row],[kategori_dp]]="Medium",2,3))</f>
        <v>3</v>
      </c>
      <c r="AF2806">
        <f>IF(Raw_Data[[#This Row],[tenor_bulan]]&lt;=24,1,IF(Raw_Data[[#This Row],[tenor_bulan]]&lt;=36,2,IF(Raw_Data[[#This Row],[tenor_bulan]]&lt;=48,3,4)))</f>
        <v>4</v>
      </c>
      <c r="AG2806">
        <f>IF(Raw_Data[[#This Row],[jumlah_kali_telat]]=0,0,IF(Raw_Data[[#This Row],[jumlah_kali_telat]]&lt;=2,2,4))</f>
        <v>0</v>
      </c>
      <c r="AH2806">
        <f>Raw_Data[[#This Row],[Skor_Rasio]]+Raw_Data[[#This Row],[Skor_DP]]+Raw_Data[[#This Row],[Skor_Tenor]]+Raw_Data[[#This Row],[Skor_Telat]]</f>
        <v>8</v>
      </c>
      <c r="AI2806" t="str">
        <f>IF(Raw_Data[[#This Row],[Risk_Score]]&lt;=6,"Low Risk",IF(Raw_Data[[#This Row],[Risk_Score]]&lt;=8,"Medium Risk","High Risk"))</f>
        <v>Medium Risk</v>
      </c>
      <c r="AJ2806">
        <f ca="1">IFERROR(DATEDIF(Raw_Data[[#This Row],[tanggal_pengajuan]],TODAY(),"m"),"N/A")</f>
        <v>8</v>
      </c>
      <c r="AK2806" t="str">
        <f ca="1">IF(ISNUMBER(Raw_Data[[#This Row],[MOB]]),IF(Raw_Data[[#This Row],[MOB]]&lt;6,"0-5 bulan",IF(Raw_Data[[#This Row],[MOB]]&lt;12,"6-11 bulan",IF(Raw_Data[[#This Row],[MOB]]&lt;24,"12-23 bulan","24+ bulan"))),"N/A")</f>
        <v>6-11 bulan</v>
      </c>
    </row>
    <row r="2807" spans="1:37" ht="14.25" customHeight="1" x14ac:dyDescent="0.45">
      <c r="A2807" t="s">
        <v>6288</v>
      </c>
      <c r="B2807" s="64">
        <v>46058</v>
      </c>
      <c r="C2807" s="1" t="str">
        <f t="shared" si="44"/>
        <v>February</v>
      </c>
      <c r="D2807" t="s">
        <v>1959</v>
      </c>
      <c r="E2807" t="s">
        <v>6289</v>
      </c>
      <c r="F2807">
        <v>32</v>
      </c>
      <c r="G2807" t="s">
        <v>40</v>
      </c>
      <c r="H2807" t="s">
        <v>96</v>
      </c>
      <c r="I2807" s="2">
        <v>6112000</v>
      </c>
      <c r="J2807" s="3">
        <f>Raw_Data[[#This Row],[cicilan_per_bulan]]/Raw_Data[[#This Row],[penghasilan_bulanan]]</f>
        <v>0.2026014397905759</v>
      </c>
      <c r="K2807" t="s">
        <v>192</v>
      </c>
      <c r="L2807" t="s">
        <v>128</v>
      </c>
      <c r="M2807" t="s">
        <v>55</v>
      </c>
      <c r="N2807" t="s">
        <v>147</v>
      </c>
      <c r="O2807" t="s">
        <v>148</v>
      </c>
      <c r="P2807" s="2">
        <v>32912000</v>
      </c>
      <c r="Q2807" s="2">
        <v>9874000</v>
      </c>
      <c r="R2807" t="str">
        <f>IF(Raw_Data[[#This Row],[persen_dp]]&lt;15%,"Low",IF(Raw_Data[[#This Row],[persen_dp]]&gt;25%,"High","Medium"))</f>
        <v>High</v>
      </c>
      <c r="S2807" s="3">
        <v>0.3</v>
      </c>
      <c r="T2807">
        <v>24</v>
      </c>
      <c r="U2807">
        <v>0.14499999999999999</v>
      </c>
      <c r="V2807" s="2">
        <v>1238300</v>
      </c>
      <c r="W2807" s="2">
        <v>29719000</v>
      </c>
      <c r="X2807" t="str">
        <f>IF(OR(Raw_Data[[#This Row],[status_pembayaran]]="Macet",Raw_Data[[#This Row],[status_pembayaran]]="Kurang Lancar"),"Non Performing Loan","Performing")</f>
        <v>Performing</v>
      </c>
      <c r="Y2807" t="s">
        <v>47</v>
      </c>
      <c r="Z2807">
        <v>0</v>
      </c>
      <c r="AA2807">
        <v>0</v>
      </c>
      <c r="AB2807">
        <v>1</v>
      </c>
      <c r="AD2807">
        <f>IF(Raw_Data[[#This Row],[rasio]]&lt;0.2,1,IF(Raw_Data[[#This Row],[rasio]]&lt;0.3,2,IF(Raw_Data[[#This Row],[rasio]]&lt;0.4,3,4)))</f>
        <v>2</v>
      </c>
      <c r="AE2807">
        <f>IF(Raw_Data[[#This Row],[kategori_dp]]="High",1,IF(Raw_Data[[#This Row],[kategori_dp]]="Medium",2,3))</f>
        <v>1</v>
      </c>
      <c r="AF2807">
        <f>IF(Raw_Data[[#This Row],[tenor_bulan]]&lt;=24,1,IF(Raw_Data[[#This Row],[tenor_bulan]]&lt;=36,2,IF(Raw_Data[[#This Row],[tenor_bulan]]&lt;=48,3,4)))</f>
        <v>1</v>
      </c>
      <c r="AG2807">
        <f>IF(Raw_Data[[#This Row],[jumlah_kali_telat]]=0,0,IF(Raw_Data[[#This Row],[jumlah_kali_telat]]&lt;=2,2,4))</f>
        <v>0</v>
      </c>
      <c r="AH2807">
        <f>Raw_Data[[#This Row],[Skor_Rasio]]+Raw_Data[[#This Row],[Skor_DP]]+Raw_Data[[#This Row],[Skor_Tenor]]+Raw_Data[[#This Row],[Skor_Telat]]</f>
        <v>4</v>
      </c>
      <c r="AI2807" t="str">
        <f>IF(Raw_Data[[#This Row],[Risk_Score]]&lt;=6,"Low Risk",IF(Raw_Data[[#This Row],[Risk_Score]]&lt;=8,"Medium Risk","High Risk"))</f>
        <v>Low Risk</v>
      </c>
      <c r="AJ2807">
        <f ca="1">IFERROR(DATEDIF(Raw_Data[[#This Row],[tanggal_pengajuan]],TODAY(),"m"),"N/A")</f>
        <v>8</v>
      </c>
      <c r="AK2807" t="str">
        <f ca="1">IF(ISNUMBER(Raw_Data[[#This Row],[MOB]]),IF(Raw_Data[[#This Row],[MOB]]&lt;6,"0-5 bulan",IF(Raw_Data[[#This Row],[MOB]]&lt;12,"6-11 bulan",IF(Raw_Data[[#This Row],[MOB]]&lt;24,"12-23 bulan","24+ bulan"))),"N/A")</f>
        <v>6-11 bulan</v>
      </c>
    </row>
    <row r="2808" spans="1:37" ht="14.25" customHeight="1" x14ac:dyDescent="0.45">
      <c r="A2808" t="s">
        <v>6290</v>
      </c>
      <c r="B2808" s="64">
        <v>46087</v>
      </c>
      <c r="C2808" s="1" t="str">
        <f t="shared" si="44"/>
        <v>March</v>
      </c>
      <c r="D2808" t="s">
        <v>820</v>
      </c>
      <c r="E2808" t="s">
        <v>6291</v>
      </c>
      <c r="F2808">
        <v>39</v>
      </c>
      <c r="G2808" t="s">
        <v>51</v>
      </c>
      <c r="H2808" t="s">
        <v>52</v>
      </c>
      <c r="I2808" s="2">
        <v>9996000</v>
      </c>
      <c r="J2808" s="3">
        <f>Raw_Data[[#This Row],[cicilan_per_bulan]]/Raw_Data[[#This Row],[penghasilan_bulanan]]</f>
        <v>0.10374149659863946</v>
      </c>
      <c r="K2808" t="s">
        <v>192</v>
      </c>
      <c r="L2808" t="s">
        <v>128</v>
      </c>
      <c r="M2808" t="s">
        <v>44</v>
      </c>
      <c r="N2808" t="s">
        <v>83</v>
      </c>
      <c r="O2808" t="s">
        <v>57</v>
      </c>
      <c r="P2808" s="2">
        <v>18036000</v>
      </c>
      <c r="Q2808" s="2">
        <v>2705000</v>
      </c>
      <c r="R2808" t="str">
        <f>IF(Raw_Data[[#This Row],[persen_dp]]&lt;15%,"Low",IF(Raw_Data[[#This Row],[persen_dp]]&gt;25%,"High","Medium"))</f>
        <v>Medium</v>
      </c>
      <c r="S2808" s="3">
        <v>0.15</v>
      </c>
      <c r="T2808">
        <v>18</v>
      </c>
      <c r="U2808">
        <v>0.14499999999999999</v>
      </c>
      <c r="V2808" s="2">
        <v>1037000</v>
      </c>
      <c r="W2808" s="2">
        <v>18666000</v>
      </c>
      <c r="X2808" t="str">
        <f>IF(OR(Raw_Data[[#This Row],[status_pembayaran]]="Macet",Raw_Data[[#This Row],[status_pembayaran]]="Kurang Lancar"),"Non Performing Loan","Performing")</f>
        <v>Performing</v>
      </c>
      <c r="Y2808" t="s">
        <v>47</v>
      </c>
      <c r="Z2808">
        <v>0</v>
      </c>
      <c r="AA2808">
        <v>0</v>
      </c>
      <c r="AB2808">
        <v>1</v>
      </c>
      <c r="AC2808" t="s">
        <v>104</v>
      </c>
      <c r="AD2808">
        <f>IF(Raw_Data[[#This Row],[rasio]]&lt;0.2,1,IF(Raw_Data[[#This Row],[rasio]]&lt;0.3,2,IF(Raw_Data[[#This Row],[rasio]]&lt;0.4,3,4)))</f>
        <v>1</v>
      </c>
      <c r="AE2808">
        <f>IF(Raw_Data[[#This Row],[kategori_dp]]="High",1,IF(Raw_Data[[#This Row],[kategori_dp]]="Medium",2,3))</f>
        <v>2</v>
      </c>
      <c r="AF2808">
        <f>IF(Raw_Data[[#This Row],[tenor_bulan]]&lt;=24,1,IF(Raw_Data[[#This Row],[tenor_bulan]]&lt;=36,2,IF(Raw_Data[[#This Row],[tenor_bulan]]&lt;=48,3,4)))</f>
        <v>1</v>
      </c>
      <c r="AG2808">
        <f>IF(Raw_Data[[#This Row],[jumlah_kali_telat]]=0,0,IF(Raw_Data[[#This Row],[jumlah_kali_telat]]&lt;=2,2,4))</f>
        <v>0</v>
      </c>
      <c r="AH2808">
        <f>Raw_Data[[#This Row],[Skor_Rasio]]+Raw_Data[[#This Row],[Skor_DP]]+Raw_Data[[#This Row],[Skor_Tenor]]+Raw_Data[[#This Row],[Skor_Telat]]</f>
        <v>4</v>
      </c>
      <c r="AI2808" t="str">
        <f>IF(Raw_Data[[#This Row],[Risk_Score]]&lt;=6,"Low Risk",IF(Raw_Data[[#This Row],[Risk_Score]]&lt;=8,"Medium Risk","High Risk"))</f>
        <v>Low Risk</v>
      </c>
      <c r="AJ2808">
        <f ca="1">IFERROR(DATEDIF(Raw_Data[[#This Row],[tanggal_pengajuan]],TODAY(),"m"),"N/A")</f>
        <v>7</v>
      </c>
      <c r="AK2808" t="str">
        <f ca="1">IF(ISNUMBER(Raw_Data[[#This Row],[MOB]]),IF(Raw_Data[[#This Row],[MOB]]&lt;6,"0-5 bulan",IF(Raw_Data[[#This Row],[MOB]]&lt;12,"6-11 bulan",IF(Raw_Data[[#This Row],[MOB]]&lt;24,"12-23 bulan","24+ bulan"))),"N/A")</f>
        <v>6-11 bulan</v>
      </c>
    </row>
    <row r="2809" spans="1:37" ht="14.25" customHeight="1" x14ac:dyDescent="0.45">
      <c r="A2809" t="s">
        <v>6292</v>
      </c>
      <c r="B2809" s="64">
        <v>46044</v>
      </c>
      <c r="C2809" s="1" t="str">
        <f t="shared" si="44"/>
        <v>January</v>
      </c>
      <c r="D2809" t="s">
        <v>150</v>
      </c>
      <c r="E2809" t="s">
        <v>6293</v>
      </c>
      <c r="F2809">
        <v>44</v>
      </c>
      <c r="G2809" t="s">
        <v>51</v>
      </c>
      <c r="H2809" t="s">
        <v>52</v>
      </c>
      <c r="I2809" s="2">
        <v>9839000</v>
      </c>
      <c r="J2809" s="3">
        <f>Raw_Data[[#This Row],[cicilan_per_bulan]]/Raw_Data[[#This Row],[penghasilan_bulanan]]</f>
        <v>0.30907612562252262</v>
      </c>
      <c r="K2809" t="s">
        <v>177</v>
      </c>
      <c r="L2809" t="s">
        <v>154</v>
      </c>
      <c r="M2809" t="s">
        <v>55</v>
      </c>
      <c r="N2809" t="s">
        <v>221</v>
      </c>
      <c r="O2809" t="s">
        <v>159</v>
      </c>
      <c r="P2809" s="2">
        <v>42494000</v>
      </c>
      <c r="Q2809" s="2">
        <v>10624000</v>
      </c>
      <c r="R2809" t="str">
        <f>IF(Raw_Data[[#This Row],[persen_dp]]&lt;15%,"Low",IF(Raw_Data[[#This Row],[persen_dp]]&gt;25%,"High","Medium"))</f>
        <v>Medium</v>
      </c>
      <c r="S2809" s="3">
        <v>0.25</v>
      </c>
      <c r="T2809">
        <v>12</v>
      </c>
      <c r="U2809">
        <v>0.14499999999999999</v>
      </c>
      <c r="V2809" s="2">
        <v>3041000</v>
      </c>
      <c r="W2809" s="2">
        <v>36491000</v>
      </c>
      <c r="X2809" t="str">
        <f>IF(OR(Raw_Data[[#This Row],[status_pembayaran]]="Macet",Raw_Data[[#This Row],[status_pembayaran]]="Kurang Lancar"),"Non Performing Loan","Performing")</f>
        <v>Performing</v>
      </c>
      <c r="Y2809" t="s">
        <v>47</v>
      </c>
      <c r="Z2809">
        <v>0</v>
      </c>
      <c r="AA2809">
        <v>0</v>
      </c>
      <c r="AB2809">
        <v>1</v>
      </c>
      <c r="AC2809" t="s">
        <v>58</v>
      </c>
      <c r="AD2809">
        <f>IF(Raw_Data[[#This Row],[rasio]]&lt;0.2,1,IF(Raw_Data[[#This Row],[rasio]]&lt;0.3,2,IF(Raw_Data[[#This Row],[rasio]]&lt;0.4,3,4)))</f>
        <v>3</v>
      </c>
      <c r="AE2809">
        <f>IF(Raw_Data[[#This Row],[kategori_dp]]="High",1,IF(Raw_Data[[#This Row],[kategori_dp]]="Medium",2,3))</f>
        <v>2</v>
      </c>
      <c r="AF2809">
        <f>IF(Raw_Data[[#This Row],[tenor_bulan]]&lt;=24,1,IF(Raw_Data[[#This Row],[tenor_bulan]]&lt;=36,2,IF(Raw_Data[[#This Row],[tenor_bulan]]&lt;=48,3,4)))</f>
        <v>1</v>
      </c>
      <c r="AG2809">
        <f>IF(Raw_Data[[#This Row],[jumlah_kali_telat]]=0,0,IF(Raw_Data[[#This Row],[jumlah_kali_telat]]&lt;=2,2,4))</f>
        <v>0</v>
      </c>
      <c r="AH2809">
        <f>Raw_Data[[#This Row],[Skor_Rasio]]+Raw_Data[[#This Row],[Skor_DP]]+Raw_Data[[#This Row],[Skor_Tenor]]+Raw_Data[[#This Row],[Skor_Telat]]</f>
        <v>6</v>
      </c>
      <c r="AI2809" t="str">
        <f>IF(Raw_Data[[#This Row],[Risk_Score]]&lt;=6,"Low Risk",IF(Raw_Data[[#This Row],[Risk_Score]]&lt;=8,"Medium Risk","High Risk"))</f>
        <v>Low Risk</v>
      </c>
      <c r="AJ2809">
        <f ca="1">IFERROR(DATEDIF(Raw_Data[[#This Row],[tanggal_pengajuan]],TODAY(),"m"),"N/A")</f>
        <v>9</v>
      </c>
      <c r="AK2809" t="str">
        <f ca="1">IF(ISNUMBER(Raw_Data[[#This Row],[MOB]]),IF(Raw_Data[[#This Row],[MOB]]&lt;6,"0-5 bulan",IF(Raw_Data[[#This Row],[MOB]]&lt;12,"6-11 bulan",IF(Raw_Data[[#This Row],[MOB]]&lt;24,"12-23 bulan","24+ bulan"))),"N/A")</f>
        <v>6-11 bulan</v>
      </c>
    </row>
    <row r="2810" spans="1:37" ht="14.25" customHeight="1" x14ac:dyDescent="0.45">
      <c r="A2810" t="s">
        <v>6294</v>
      </c>
      <c r="B2810" s="64">
        <v>46046</v>
      </c>
      <c r="C2810" s="1" t="str">
        <f t="shared" si="44"/>
        <v>January</v>
      </c>
      <c r="D2810" t="s">
        <v>1821</v>
      </c>
      <c r="E2810" t="s">
        <v>6295</v>
      </c>
      <c r="F2810">
        <v>56</v>
      </c>
      <c r="G2810" t="s">
        <v>40</v>
      </c>
      <c r="H2810" t="s">
        <v>101</v>
      </c>
      <c r="I2810" s="2">
        <v>3746000</v>
      </c>
      <c r="J2810" s="3">
        <f>Raw_Data[[#This Row],[cicilan_per_bulan]]/Raw_Data[[#This Row],[penghasilan_bulanan]]</f>
        <v>0.25664709022957821</v>
      </c>
      <c r="K2810" t="s">
        <v>114</v>
      </c>
      <c r="L2810" t="s">
        <v>115</v>
      </c>
      <c r="M2810" t="s">
        <v>44</v>
      </c>
      <c r="N2810" t="s">
        <v>158</v>
      </c>
      <c r="O2810" t="s">
        <v>159</v>
      </c>
      <c r="P2810" s="2">
        <v>32158000</v>
      </c>
      <c r="Q2810" s="2">
        <v>8039000</v>
      </c>
      <c r="R2810" t="str">
        <f>IF(Raw_Data[[#This Row],[persen_dp]]&lt;15%,"Low",IF(Raw_Data[[#This Row],[persen_dp]]&gt;25%,"High","Medium"))</f>
        <v>Medium</v>
      </c>
      <c r="S2810" s="3">
        <v>0.25</v>
      </c>
      <c r="T2810">
        <v>36</v>
      </c>
      <c r="U2810">
        <v>0.14499999999999999</v>
      </c>
      <c r="V2810" s="2">
        <v>961400</v>
      </c>
      <c r="W2810" s="2">
        <v>34610000</v>
      </c>
      <c r="X2810" t="str">
        <f>IF(OR(Raw_Data[[#This Row],[status_pembayaran]]="Macet",Raw_Data[[#This Row],[status_pembayaran]]="Kurang Lancar"),"Non Performing Loan","Performing")</f>
        <v>Performing</v>
      </c>
      <c r="Y2810" t="s">
        <v>47</v>
      </c>
      <c r="Z2810">
        <v>0</v>
      </c>
      <c r="AA2810">
        <v>0</v>
      </c>
      <c r="AB2810">
        <v>1</v>
      </c>
      <c r="AC2810" t="s">
        <v>74</v>
      </c>
      <c r="AD2810">
        <f>IF(Raw_Data[[#This Row],[rasio]]&lt;0.2,1,IF(Raw_Data[[#This Row],[rasio]]&lt;0.3,2,IF(Raw_Data[[#This Row],[rasio]]&lt;0.4,3,4)))</f>
        <v>2</v>
      </c>
      <c r="AE2810">
        <f>IF(Raw_Data[[#This Row],[kategori_dp]]="High",1,IF(Raw_Data[[#This Row],[kategori_dp]]="Medium",2,3))</f>
        <v>2</v>
      </c>
      <c r="AF2810">
        <f>IF(Raw_Data[[#This Row],[tenor_bulan]]&lt;=24,1,IF(Raw_Data[[#This Row],[tenor_bulan]]&lt;=36,2,IF(Raw_Data[[#This Row],[tenor_bulan]]&lt;=48,3,4)))</f>
        <v>2</v>
      </c>
      <c r="AG2810">
        <f>IF(Raw_Data[[#This Row],[jumlah_kali_telat]]=0,0,IF(Raw_Data[[#This Row],[jumlah_kali_telat]]&lt;=2,2,4))</f>
        <v>0</v>
      </c>
      <c r="AH2810">
        <f>Raw_Data[[#This Row],[Skor_Rasio]]+Raw_Data[[#This Row],[Skor_DP]]+Raw_Data[[#This Row],[Skor_Tenor]]+Raw_Data[[#This Row],[Skor_Telat]]</f>
        <v>6</v>
      </c>
      <c r="AI2810" t="str">
        <f>IF(Raw_Data[[#This Row],[Risk_Score]]&lt;=6,"Low Risk",IF(Raw_Data[[#This Row],[Risk_Score]]&lt;=8,"Medium Risk","High Risk"))</f>
        <v>Low Risk</v>
      </c>
      <c r="AJ2810">
        <f ca="1">IFERROR(DATEDIF(Raw_Data[[#This Row],[tanggal_pengajuan]],TODAY(),"m"),"N/A")</f>
        <v>8</v>
      </c>
      <c r="AK2810" t="str">
        <f ca="1">IF(ISNUMBER(Raw_Data[[#This Row],[MOB]]),IF(Raw_Data[[#This Row],[MOB]]&lt;6,"0-5 bulan",IF(Raw_Data[[#This Row],[MOB]]&lt;12,"6-11 bulan",IF(Raw_Data[[#This Row],[MOB]]&lt;24,"12-23 bulan","24+ bulan"))),"N/A")</f>
        <v>6-11 bulan</v>
      </c>
    </row>
    <row r="2811" spans="1:37" ht="14.25" customHeight="1" x14ac:dyDescent="0.45">
      <c r="A2811" t="s">
        <v>6296</v>
      </c>
      <c r="B2811" s="64">
        <v>46080</v>
      </c>
      <c r="C2811" s="1" t="str">
        <f t="shared" si="44"/>
        <v>February</v>
      </c>
      <c r="D2811" t="s">
        <v>1082</v>
      </c>
      <c r="E2811" t="s">
        <v>6297</v>
      </c>
      <c r="F2811">
        <v>25</v>
      </c>
      <c r="G2811" t="s">
        <v>40</v>
      </c>
      <c r="H2811" t="s">
        <v>41</v>
      </c>
      <c r="I2811" s="2">
        <v>7620000</v>
      </c>
      <c r="J2811" s="3">
        <f>Raw_Data[[#This Row],[cicilan_per_bulan]]/Raw_Data[[#This Row],[penghasilan_bulanan]]</f>
        <v>9.1824146981627303E-2</v>
      </c>
      <c r="K2811" t="s">
        <v>188</v>
      </c>
      <c r="L2811" t="s">
        <v>154</v>
      </c>
      <c r="M2811" t="s">
        <v>72</v>
      </c>
      <c r="N2811" t="s">
        <v>97</v>
      </c>
      <c r="O2811" t="s">
        <v>57</v>
      </c>
      <c r="P2811" s="2">
        <v>16272000</v>
      </c>
      <c r="Q2811" s="2">
        <v>3254000</v>
      </c>
      <c r="R2811" t="str">
        <f>IF(Raw_Data[[#This Row],[persen_dp]]&lt;15%,"Low",IF(Raw_Data[[#This Row],[persen_dp]]&gt;25%,"High","Medium"))</f>
        <v>Medium</v>
      </c>
      <c r="S2811" s="3">
        <v>0.2</v>
      </c>
      <c r="T2811">
        <v>24</v>
      </c>
      <c r="U2811">
        <v>0.14499999999999999</v>
      </c>
      <c r="V2811" s="2">
        <v>699700</v>
      </c>
      <c r="W2811" s="2">
        <v>16793000</v>
      </c>
      <c r="X2811" t="str">
        <f>IF(OR(Raw_Data[[#This Row],[status_pembayaran]]="Macet",Raw_Data[[#This Row],[status_pembayaran]]="Kurang Lancar"),"Non Performing Loan","Performing")</f>
        <v>Performing</v>
      </c>
      <c r="Y2811" t="s">
        <v>47</v>
      </c>
      <c r="Z2811">
        <v>0</v>
      </c>
      <c r="AA2811">
        <v>0</v>
      </c>
      <c r="AB2811">
        <v>1</v>
      </c>
      <c r="AC2811" t="s">
        <v>74</v>
      </c>
      <c r="AD2811">
        <f>IF(Raw_Data[[#This Row],[rasio]]&lt;0.2,1,IF(Raw_Data[[#This Row],[rasio]]&lt;0.3,2,IF(Raw_Data[[#This Row],[rasio]]&lt;0.4,3,4)))</f>
        <v>1</v>
      </c>
      <c r="AE2811">
        <f>IF(Raw_Data[[#This Row],[kategori_dp]]="High",1,IF(Raw_Data[[#This Row],[kategori_dp]]="Medium",2,3))</f>
        <v>2</v>
      </c>
      <c r="AF2811">
        <f>IF(Raw_Data[[#This Row],[tenor_bulan]]&lt;=24,1,IF(Raw_Data[[#This Row],[tenor_bulan]]&lt;=36,2,IF(Raw_Data[[#This Row],[tenor_bulan]]&lt;=48,3,4)))</f>
        <v>1</v>
      </c>
      <c r="AG2811">
        <f>IF(Raw_Data[[#This Row],[jumlah_kali_telat]]=0,0,IF(Raw_Data[[#This Row],[jumlah_kali_telat]]&lt;=2,2,4))</f>
        <v>0</v>
      </c>
      <c r="AH2811">
        <f>Raw_Data[[#This Row],[Skor_Rasio]]+Raw_Data[[#This Row],[Skor_DP]]+Raw_Data[[#This Row],[Skor_Tenor]]+Raw_Data[[#This Row],[Skor_Telat]]</f>
        <v>4</v>
      </c>
      <c r="AI2811" t="str">
        <f>IF(Raw_Data[[#This Row],[Risk_Score]]&lt;=6,"Low Risk",IF(Raw_Data[[#This Row],[Risk_Score]]&lt;=8,"Medium Risk","High Risk"))</f>
        <v>Low Risk</v>
      </c>
      <c r="AJ2811">
        <f ca="1">IFERROR(DATEDIF(Raw_Data[[#This Row],[tanggal_pengajuan]],TODAY(),"m"),"N/A")</f>
        <v>7</v>
      </c>
      <c r="AK2811" t="str">
        <f ca="1">IF(ISNUMBER(Raw_Data[[#This Row],[MOB]]),IF(Raw_Data[[#This Row],[MOB]]&lt;6,"0-5 bulan",IF(Raw_Data[[#This Row],[MOB]]&lt;12,"6-11 bulan",IF(Raw_Data[[#This Row],[MOB]]&lt;24,"12-23 bulan","24+ bulan"))),"N/A")</f>
        <v>6-11 bulan</v>
      </c>
    </row>
    <row r="2812" spans="1:37" ht="14.25" customHeight="1" x14ac:dyDescent="0.45">
      <c r="A2812" t="s">
        <v>6298</v>
      </c>
      <c r="B2812" s="64" t="s">
        <v>230</v>
      </c>
      <c r="C2812" s="1" t="str">
        <f t="shared" si="44"/>
        <v>Data Tidak Lengkap</v>
      </c>
      <c r="D2812" t="s">
        <v>210</v>
      </c>
      <c r="E2812" t="s">
        <v>230</v>
      </c>
      <c r="F2812">
        <v>21</v>
      </c>
      <c r="G2812" t="s">
        <v>51</v>
      </c>
      <c r="H2812" t="s">
        <v>176</v>
      </c>
      <c r="I2812" s="2">
        <v>5141000</v>
      </c>
      <c r="J2812" s="3">
        <f>Raw_Data[[#This Row],[cicilan_per_bulan]]/Raw_Data[[#This Row],[penghasilan_bulanan]]</f>
        <v>0.72345847111456918</v>
      </c>
      <c r="K2812" t="s">
        <v>210</v>
      </c>
      <c r="L2812" t="s">
        <v>154</v>
      </c>
      <c r="M2812" t="s">
        <v>55</v>
      </c>
      <c r="N2812" t="s">
        <v>221</v>
      </c>
      <c r="O2812" t="s">
        <v>159</v>
      </c>
      <c r="P2812" s="2">
        <v>43310849</v>
      </c>
      <c r="Q2812" s="2">
        <v>4331000</v>
      </c>
      <c r="R2812" t="str">
        <f>IF(Raw_Data[[#This Row],[persen_dp]]&lt;15%,"Low",IF(Raw_Data[[#This Row],[persen_dp]]&gt;25%,"High","Medium"))</f>
        <v>Low</v>
      </c>
      <c r="S2812" s="3">
        <v>0.1</v>
      </c>
      <c r="T2812">
        <v>12</v>
      </c>
      <c r="U2812">
        <v>0.14499999999999999</v>
      </c>
      <c r="V2812" s="2">
        <v>3719300</v>
      </c>
      <c r="W2812" s="2">
        <v>44632000</v>
      </c>
      <c r="X2812" t="str">
        <f>IF(OR(Raw_Data[[#This Row],[status_pembayaran]]="Macet",Raw_Data[[#This Row],[status_pembayaran]]="Kurang Lancar"),"Non Performing Loan","Performing")</f>
        <v>Performing</v>
      </c>
      <c r="Y2812" t="s">
        <v>233</v>
      </c>
      <c r="Z2812">
        <v>0</v>
      </c>
      <c r="AA2812">
        <v>0</v>
      </c>
      <c r="AB2812">
        <v>1</v>
      </c>
      <c r="AC2812" t="s">
        <v>58</v>
      </c>
      <c r="AD2812">
        <f>IF(Raw_Data[[#This Row],[rasio]]&lt;0.2,1,IF(Raw_Data[[#This Row],[rasio]]&lt;0.3,2,IF(Raw_Data[[#This Row],[rasio]]&lt;0.4,3,4)))</f>
        <v>4</v>
      </c>
      <c r="AE2812">
        <f>IF(Raw_Data[[#This Row],[kategori_dp]]="High",1,IF(Raw_Data[[#This Row],[kategori_dp]]="Medium",2,3))</f>
        <v>3</v>
      </c>
      <c r="AF2812">
        <f>IF(Raw_Data[[#This Row],[tenor_bulan]]&lt;=24,1,IF(Raw_Data[[#This Row],[tenor_bulan]]&lt;=36,2,IF(Raw_Data[[#This Row],[tenor_bulan]]&lt;=48,3,4)))</f>
        <v>1</v>
      </c>
      <c r="AG2812">
        <f>IF(Raw_Data[[#This Row],[jumlah_kali_telat]]=0,0,IF(Raw_Data[[#This Row],[jumlah_kali_telat]]&lt;=2,2,4))</f>
        <v>0</v>
      </c>
      <c r="AH2812">
        <f>Raw_Data[[#This Row],[Skor_Rasio]]+Raw_Data[[#This Row],[Skor_DP]]+Raw_Data[[#This Row],[Skor_Tenor]]+Raw_Data[[#This Row],[Skor_Telat]]</f>
        <v>8</v>
      </c>
      <c r="AI2812" t="str">
        <f>IF(Raw_Data[[#This Row],[Risk_Score]]&lt;=6,"Low Risk",IF(Raw_Data[[#This Row],[Risk_Score]]&lt;=8,"Medium Risk","High Risk"))</f>
        <v>Medium Risk</v>
      </c>
      <c r="AJ2812" t="str">
        <f ca="1">IFERROR(DATEDIF(Raw_Data[[#This Row],[tanggal_pengajuan]],TODAY(),"m"),"N/A")</f>
        <v>N/A</v>
      </c>
      <c r="AK2812" t="str">
        <f ca="1">IF(ISNUMBER(Raw_Data[[#This Row],[MOB]]),IF(Raw_Data[[#This Row],[MOB]]&lt;6,"0-5 bulan",IF(Raw_Data[[#This Row],[MOB]]&lt;12,"6-11 bulan",IF(Raw_Data[[#This Row],[MOB]]&lt;24,"12-23 bulan","24+ bulan"))),"N/A")</f>
        <v>N/A</v>
      </c>
    </row>
    <row r="2813" spans="1:37" ht="14.25" customHeight="1" x14ac:dyDescent="0.45">
      <c r="A2813" t="s">
        <v>6299</v>
      </c>
      <c r="B2813" s="64">
        <v>46119</v>
      </c>
      <c r="C2813" s="1" t="str">
        <f t="shared" si="44"/>
        <v>April</v>
      </c>
      <c r="D2813" t="s">
        <v>3381</v>
      </c>
      <c r="E2813" t="s">
        <v>6300</v>
      </c>
      <c r="F2813">
        <v>26</v>
      </c>
      <c r="G2813" t="s">
        <v>40</v>
      </c>
      <c r="H2813" t="s">
        <v>90</v>
      </c>
      <c r="I2813" s="2">
        <v>5365000</v>
      </c>
      <c r="J2813" s="3">
        <f>Raw_Data[[#This Row],[cicilan_per_bulan]]/Raw_Data[[#This Row],[penghasilan_bulanan]]</f>
        <v>8.253494874184529E-2</v>
      </c>
      <c r="K2813" t="s">
        <v>177</v>
      </c>
      <c r="L2813" t="s">
        <v>154</v>
      </c>
      <c r="M2813" t="s">
        <v>44</v>
      </c>
      <c r="N2813" t="s">
        <v>273</v>
      </c>
      <c r="O2813" t="s">
        <v>274</v>
      </c>
      <c r="P2813" s="2">
        <v>18513000</v>
      </c>
      <c r="Q2813" s="2">
        <v>7405000</v>
      </c>
      <c r="R2813" t="str">
        <f>IF(Raw_Data[[#This Row],[persen_dp]]&lt;15%,"Low",IF(Raw_Data[[#This Row],[persen_dp]]&gt;25%,"High","Medium"))</f>
        <v>High</v>
      </c>
      <c r="S2813" s="3">
        <v>0.4</v>
      </c>
      <c r="T2813">
        <v>36</v>
      </c>
      <c r="U2813">
        <v>0.14499999999999999</v>
      </c>
      <c r="V2813" s="2">
        <v>442800</v>
      </c>
      <c r="W2813" s="2">
        <v>15939000</v>
      </c>
      <c r="X2813" t="str">
        <f>IF(OR(Raw_Data[[#This Row],[status_pembayaran]]="Macet",Raw_Data[[#This Row],[status_pembayaran]]="Kurang Lancar"),"Non Performing Loan","Performing")</f>
        <v>Performing</v>
      </c>
      <c r="Y2813" t="s">
        <v>47</v>
      </c>
      <c r="Z2813">
        <v>0</v>
      </c>
      <c r="AA2813">
        <v>0</v>
      </c>
      <c r="AB2813">
        <v>1</v>
      </c>
      <c r="AD2813">
        <f>IF(Raw_Data[[#This Row],[rasio]]&lt;0.2,1,IF(Raw_Data[[#This Row],[rasio]]&lt;0.3,2,IF(Raw_Data[[#This Row],[rasio]]&lt;0.4,3,4)))</f>
        <v>1</v>
      </c>
      <c r="AE2813">
        <f>IF(Raw_Data[[#This Row],[kategori_dp]]="High",1,IF(Raw_Data[[#This Row],[kategori_dp]]="Medium",2,3))</f>
        <v>1</v>
      </c>
      <c r="AF2813">
        <f>IF(Raw_Data[[#This Row],[tenor_bulan]]&lt;=24,1,IF(Raw_Data[[#This Row],[tenor_bulan]]&lt;=36,2,IF(Raw_Data[[#This Row],[tenor_bulan]]&lt;=48,3,4)))</f>
        <v>2</v>
      </c>
      <c r="AG2813">
        <f>IF(Raw_Data[[#This Row],[jumlah_kali_telat]]=0,0,IF(Raw_Data[[#This Row],[jumlah_kali_telat]]&lt;=2,2,4))</f>
        <v>0</v>
      </c>
      <c r="AH2813">
        <f>Raw_Data[[#This Row],[Skor_Rasio]]+Raw_Data[[#This Row],[Skor_DP]]+Raw_Data[[#This Row],[Skor_Tenor]]+Raw_Data[[#This Row],[Skor_Telat]]</f>
        <v>4</v>
      </c>
      <c r="AI2813" t="str">
        <f>IF(Raw_Data[[#This Row],[Risk_Score]]&lt;=6,"Low Risk",IF(Raw_Data[[#This Row],[Risk_Score]]&lt;=8,"Medium Risk","High Risk"))</f>
        <v>Low Risk</v>
      </c>
      <c r="AJ2813">
        <f ca="1">IFERROR(DATEDIF(Raw_Data[[#This Row],[tanggal_pengajuan]],TODAY(),"m"),"N/A")</f>
        <v>6</v>
      </c>
      <c r="AK2813" t="str">
        <f ca="1">IF(ISNUMBER(Raw_Data[[#This Row],[MOB]]),IF(Raw_Data[[#This Row],[MOB]]&lt;6,"0-5 bulan",IF(Raw_Data[[#This Row],[MOB]]&lt;12,"6-11 bulan",IF(Raw_Data[[#This Row],[MOB]]&lt;24,"12-23 bulan","24+ bulan"))),"N/A")</f>
        <v>6-11 bulan</v>
      </c>
    </row>
    <row r="2814" spans="1:37" ht="14.25" customHeight="1" x14ac:dyDescent="0.45">
      <c r="A2814" t="s">
        <v>6301</v>
      </c>
      <c r="B2814" s="64">
        <v>46098</v>
      </c>
      <c r="C2814" s="1" t="str">
        <f t="shared" si="44"/>
        <v>March</v>
      </c>
      <c r="D2814" t="s">
        <v>1484</v>
      </c>
      <c r="E2814" t="s">
        <v>6302</v>
      </c>
      <c r="F2814">
        <v>33</v>
      </c>
      <c r="G2814" t="s">
        <v>40</v>
      </c>
      <c r="H2814" t="s">
        <v>52</v>
      </c>
      <c r="I2814" s="2">
        <v>7980000</v>
      </c>
      <c r="J2814" s="3">
        <f>Raw_Data[[#This Row],[cicilan_per_bulan]]/Raw_Data[[#This Row],[penghasilan_bulanan]]</f>
        <v>0.2974310776942356</v>
      </c>
      <c r="K2814" t="s">
        <v>177</v>
      </c>
      <c r="L2814" t="s">
        <v>154</v>
      </c>
      <c r="M2814" t="s">
        <v>55</v>
      </c>
      <c r="N2814" t="s">
        <v>221</v>
      </c>
      <c r="O2814" t="s">
        <v>159</v>
      </c>
      <c r="P2814" s="2">
        <v>41283000</v>
      </c>
      <c r="Q2814" s="2">
        <v>6192000</v>
      </c>
      <c r="R2814" t="str">
        <f>IF(Raw_Data[[#This Row],[persen_dp]]&lt;15%,"Low",IF(Raw_Data[[#This Row],[persen_dp]]&gt;25%,"High","Medium"))</f>
        <v>Medium</v>
      </c>
      <c r="S2814" s="3">
        <v>0.15</v>
      </c>
      <c r="T2814">
        <v>18</v>
      </c>
      <c r="U2814">
        <v>0.14499999999999999</v>
      </c>
      <c r="V2814" s="2">
        <v>2373500</v>
      </c>
      <c r="W2814" s="2">
        <v>42723000</v>
      </c>
      <c r="X2814" t="str">
        <f>IF(OR(Raw_Data[[#This Row],[status_pembayaran]]="Macet",Raw_Data[[#This Row],[status_pembayaran]]="Kurang Lancar"),"Non Performing Loan","Performing")</f>
        <v>Performing</v>
      </c>
      <c r="Y2814" t="s">
        <v>47</v>
      </c>
      <c r="Z2814">
        <v>0</v>
      </c>
      <c r="AA2814">
        <v>0</v>
      </c>
      <c r="AB2814">
        <v>1</v>
      </c>
      <c r="AC2814" t="s">
        <v>104</v>
      </c>
      <c r="AD2814">
        <f>IF(Raw_Data[[#This Row],[rasio]]&lt;0.2,1,IF(Raw_Data[[#This Row],[rasio]]&lt;0.3,2,IF(Raw_Data[[#This Row],[rasio]]&lt;0.4,3,4)))</f>
        <v>2</v>
      </c>
      <c r="AE2814">
        <f>IF(Raw_Data[[#This Row],[kategori_dp]]="High",1,IF(Raw_Data[[#This Row],[kategori_dp]]="Medium",2,3))</f>
        <v>2</v>
      </c>
      <c r="AF2814">
        <f>IF(Raw_Data[[#This Row],[tenor_bulan]]&lt;=24,1,IF(Raw_Data[[#This Row],[tenor_bulan]]&lt;=36,2,IF(Raw_Data[[#This Row],[tenor_bulan]]&lt;=48,3,4)))</f>
        <v>1</v>
      </c>
      <c r="AG2814">
        <f>IF(Raw_Data[[#This Row],[jumlah_kali_telat]]=0,0,IF(Raw_Data[[#This Row],[jumlah_kali_telat]]&lt;=2,2,4))</f>
        <v>0</v>
      </c>
      <c r="AH2814">
        <f>Raw_Data[[#This Row],[Skor_Rasio]]+Raw_Data[[#This Row],[Skor_DP]]+Raw_Data[[#This Row],[Skor_Tenor]]+Raw_Data[[#This Row],[Skor_Telat]]</f>
        <v>5</v>
      </c>
      <c r="AI2814" t="str">
        <f>IF(Raw_Data[[#This Row],[Risk_Score]]&lt;=6,"Low Risk",IF(Raw_Data[[#This Row],[Risk_Score]]&lt;=8,"Medium Risk","High Risk"))</f>
        <v>Low Risk</v>
      </c>
      <c r="AJ2814">
        <f ca="1">IFERROR(DATEDIF(Raw_Data[[#This Row],[tanggal_pengajuan]],TODAY(),"m"),"N/A")</f>
        <v>7</v>
      </c>
      <c r="AK2814" t="str">
        <f ca="1">IF(ISNUMBER(Raw_Data[[#This Row],[MOB]]),IF(Raw_Data[[#This Row],[MOB]]&lt;6,"0-5 bulan",IF(Raw_Data[[#This Row],[MOB]]&lt;12,"6-11 bulan",IF(Raw_Data[[#This Row],[MOB]]&lt;24,"12-23 bulan","24+ bulan"))),"N/A")</f>
        <v>6-11 bulan</v>
      </c>
    </row>
    <row r="2815" spans="1:37" ht="14.25" customHeight="1" x14ac:dyDescent="0.45">
      <c r="A2815" t="s">
        <v>6303</v>
      </c>
      <c r="B2815" s="64">
        <v>46054</v>
      </c>
      <c r="C2815" s="1" t="str">
        <f t="shared" si="44"/>
        <v>February</v>
      </c>
      <c r="D2815" t="s">
        <v>1505</v>
      </c>
      <c r="E2815" t="s">
        <v>6304</v>
      </c>
      <c r="F2815">
        <v>41</v>
      </c>
      <c r="G2815" t="s">
        <v>40</v>
      </c>
      <c r="H2815" t="s">
        <v>126</v>
      </c>
      <c r="I2815" s="2">
        <v>4268000</v>
      </c>
      <c r="J2815" s="3">
        <f>Raw_Data[[#This Row],[cicilan_per_bulan]]/Raw_Data[[#This Row],[penghasilan_bulanan]]</f>
        <v>0.21293345829428303</v>
      </c>
      <c r="K2815" t="s">
        <v>177</v>
      </c>
      <c r="L2815" t="s">
        <v>154</v>
      </c>
      <c r="M2815" t="s">
        <v>55</v>
      </c>
      <c r="N2815" t="s">
        <v>231</v>
      </c>
      <c r="O2815" t="s">
        <v>232</v>
      </c>
      <c r="P2815" s="2">
        <v>39442000</v>
      </c>
      <c r="Q2815" s="2">
        <v>11833000</v>
      </c>
      <c r="R2815" t="str">
        <f>IF(Raw_Data[[#This Row],[persen_dp]]&lt;15%,"Low",IF(Raw_Data[[#This Row],[persen_dp]]&gt;25%,"High","Medium"))</f>
        <v>High</v>
      </c>
      <c r="S2815" s="3">
        <v>0.3</v>
      </c>
      <c r="T2815">
        <v>48</v>
      </c>
      <c r="U2815">
        <v>0.14499999999999999</v>
      </c>
      <c r="V2815" s="2">
        <v>908800</v>
      </c>
      <c r="W2815" s="2">
        <v>43622000</v>
      </c>
      <c r="X2815" t="str">
        <f>IF(OR(Raw_Data[[#This Row],[status_pembayaran]]="Macet",Raw_Data[[#This Row],[status_pembayaran]]="Kurang Lancar"),"Non Performing Loan","Performing")</f>
        <v>Performing</v>
      </c>
      <c r="Y2815" t="s">
        <v>47</v>
      </c>
      <c r="Z2815">
        <v>0</v>
      </c>
      <c r="AA2815">
        <v>0</v>
      </c>
      <c r="AB2815">
        <v>1</v>
      </c>
      <c r="AD2815">
        <f>IF(Raw_Data[[#This Row],[rasio]]&lt;0.2,1,IF(Raw_Data[[#This Row],[rasio]]&lt;0.3,2,IF(Raw_Data[[#This Row],[rasio]]&lt;0.4,3,4)))</f>
        <v>2</v>
      </c>
      <c r="AE2815">
        <f>IF(Raw_Data[[#This Row],[kategori_dp]]="High",1,IF(Raw_Data[[#This Row],[kategori_dp]]="Medium",2,3))</f>
        <v>1</v>
      </c>
      <c r="AF2815">
        <f>IF(Raw_Data[[#This Row],[tenor_bulan]]&lt;=24,1,IF(Raw_Data[[#This Row],[tenor_bulan]]&lt;=36,2,IF(Raw_Data[[#This Row],[tenor_bulan]]&lt;=48,3,4)))</f>
        <v>3</v>
      </c>
      <c r="AG2815">
        <f>IF(Raw_Data[[#This Row],[jumlah_kali_telat]]=0,0,IF(Raw_Data[[#This Row],[jumlah_kali_telat]]&lt;=2,2,4))</f>
        <v>0</v>
      </c>
      <c r="AH2815">
        <f>Raw_Data[[#This Row],[Skor_Rasio]]+Raw_Data[[#This Row],[Skor_DP]]+Raw_Data[[#This Row],[Skor_Tenor]]+Raw_Data[[#This Row],[Skor_Telat]]</f>
        <v>6</v>
      </c>
      <c r="AI2815" t="str">
        <f>IF(Raw_Data[[#This Row],[Risk_Score]]&lt;=6,"Low Risk",IF(Raw_Data[[#This Row],[Risk_Score]]&lt;=8,"Medium Risk","High Risk"))</f>
        <v>Low Risk</v>
      </c>
      <c r="AJ2815">
        <f ca="1">IFERROR(DATEDIF(Raw_Data[[#This Row],[tanggal_pengajuan]],TODAY(),"m"),"N/A")</f>
        <v>8</v>
      </c>
      <c r="AK2815" t="str">
        <f ca="1">IF(ISNUMBER(Raw_Data[[#This Row],[MOB]]),IF(Raw_Data[[#This Row],[MOB]]&lt;6,"0-5 bulan",IF(Raw_Data[[#This Row],[MOB]]&lt;12,"6-11 bulan",IF(Raw_Data[[#This Row],[MOB]]&lt;24,"12-23 bulan","24+ bulan"))),"N/A")</f>
        <v>6-11 bulan</v>
      </c>
    </row>
    <row r="2816" spans="1:37" ht="14.25" customHeight="1" x14ac:dyDescent="0.45">
      <c r="A2816" t="s">
        <v>6305</v>
      </c>
      <c r="B2816" s="64">
        <v>46096</v>
      </c>
      <c r="C2816" s="1" t="str">
        <f t="shared" si="44"/>
        <v>March</v>
      </c>
      <c r="D2816" t="s">
        <v>1283</v>
      </c>
      <c r="E2816" t="s">
        <v>6306</v>
      </c>
      <c r="F2816">
        <v>30</v>
      </c>
      <c r="G2816" t="s">
        <v>51</v>
      </c>
      <c r="H2816" t="s">
        <v>152</v>
      </c>
      <c r="I2816" s="2">
        <v>3277000</v>
      </c>
      <c r="J2816" s="3">
        <f>Raw_Data[[#This Row],[cicilan_per_bulan]]/Raw_Data[[#This Row],[penghasilan_bulanan]]</f>
        <v>0.2469636862984437</v>
      </c>
      <c r="K2816" t="s">
        <v>114</v>
      </c>
      <c r="L2816" t="s">
        <v>115</v>
      </c>
      <c r="M2816" t="s">
        <v>55</v>
      </c>
      <c r="N2816" t="s">
        <v>221</v>
      </c>
      <c r="O2816" t="s">
        <v>159</v>
      </c>
      <c r="P2816" s="2">
        <v>43309000</v>
      </c>
      <c r="Q2816" s="2">
        <v>15158000</v>
      </c>
      <c r="R2816" t="str">
        <f>IF(Raw_Data[[#This Row],[persen_dp]]&lt;15%,"Low",IF(Raw_Data[[#This Row],[persen_dp]]&gt;25%,"High","Medium"))</f>
        <v>High</v>
      </c>
      <c r="S2816" s="3">
        <v>0.35</v>
      </c>
      <c r="T2816">
        <v>60</v>
      </c>
      <c r="U2816">
        <v>0.14499999999999999</v>
      </c>
      <c r="V2816" s="2">
        <v>809300</v>
      </c>
      <c r="W2816" s="2">
        <v>48561000</v>
      </c>
      <c r="X2816" t="str">
        <f>IF(OR(Raw_Data[[#This Row],[status_pembayaran]]="Macet",Raw_Data[[#This Row],[status_pembayaran]]="Kurang Lancar"),"Non Performing Loan","Performing")</f>
        <v>Performing</v>
      </c>
      <c r="Y2816" t="s">
        <v>47</v>
      </c>
      <c r="Z2816">
        <v>0</v>
      </c>
      <c r="AA2816">
        <v>0</v>
      </c>
      <c r="AB2816">
        <v>1</v>
      </c>
      <c r="AC2816" t="s">
        <v>74</v>
      </c>
      <c r="AD2816">
        <f>IF(Raw_Data[[#This Row],[rasio]]&lt;0.2,1,IF(Raw_Data[[#This Row],[rasio]]&lt;0.3,2,IF(Raw_Data[[#This Row],[rasio]]&lt;0.4,3,4)))</f>
        <v>2</v>
      </c>
      <c r="AE2816">
        <f>IF(Raw_Data[[#This Row],[kategori_dp]]="High",1,IF(Raw_Data[[#This Row],[kategori_dp]]="Medium",2,3))</f>
        <v>1</v>
      </c>
      <c r="AF2816">
        <f>IF(Raw_Data[[#This Row],[tenor_bulan]]&lt;=24,1,IF(Raw_Data[[#This Row],[tenor_bulan]]&lt;=36,2,IF(Raw_Data[[#This Row],[tenor_bulan]]&lt;=48,3,4)))</f>
        <v>4</v>
      </c>
      <c r="AG2816">
        <f>IF(Raw_Data[[#This Row],[jumlah_kali_telat]]=0,0,IF(Raw_Data[[#This Row],[jumlah_kali_telat]]&lt;=2,2,4))</f>
        <v>0</v>
      </c>
      <c r="AH2816">
        <f>Raw_Data[[#This Row],[Skor_Rasio]]+Raw_Data[[#This Row],[Skor_DP]]+Raw_Data[[#This Row],[Skor_Tenor]]+Raw_Data[[#This Row],[Skor_Telat]]</f>
        <v>7</v>
      </c>
      <c r="AI2816" t="str">
        <f>IF(Raw_Data[[#This Row],[Risk_Score]]&lt;=6,"Low Risk",IF(Raw_Data[[#This Row],[Risk_Score]]&lt;=8,"Medium Risk","High Risk"))</f>
        <v>Medium Risk</v>
      </c>
      <c r="AJ2816">
        <f ca="1">IFERROR(DATEDIF(Raw_Data[[#This Row],[tanggal_pengajuan]],TODAY(),"m"),"N/A")</f>
        <v>7</v>
      </c>
      <c r="AK2816" t="str">
        <f ca="1">IF(ISNUMBER(Raw_Data[[#This Row],[MOB]]),IF(Raw_Data[[#This Row],[MOB]]&lt;6,"0-5 bulan",IF(Raw_Data[[#This Row],[MOB]]&lt;12,"6-11 bulan",IF(Raw_Data[[#This Row],[MOB]]&lt;24,"12-23 bulan","24+ bulan"))),"N/A")</f>
        <v>6-11 bulan</v>
      </c>
    </row>
    <row r="2817" spans="1:37" ht="14.25" customHeight="1" x14ac:dyDescent="0.45">
      <c r="A2817" t="s">
        <v>6307</v>
      </c>
      <c r="B2817" s="64">
        <v>46136</v>
      </c>
      <c r="C2817" s="1" t="str">
        <f t="shared" si="44"/>
        <v>April</v>
      </c>
      <c r="D2817" t="s">
        <v>537</v>
      </c>
      <c r="E2817" t="s">
        <v>6308</v>
      </c>
      <c r="F2817">
        <v>37</v>
      </c>
      <c r="G2817" t="s">
        <v>51</v>
      </c>
      <c r="H2817" t="s">
        <v>152</v>
      </c>
      <c r="I2817" s="2">
        <v>2593000</v>
      </c>
      <c r="J2817" s="3">
        <f>Raw_Data[[#This Row],[cicilan_per_bulan]]/Raw_Data[[#This Row],[penghasilan_bulanan]]</f>
        <v>0.50185113767836487</v>
      </c>
      <c r="K2817" t="s">
        <v>81</v>
      </c>
      <c r="L2817" t="s">
        <v>82</v>
      </c>
      <c r="M2817" t="s">
        <v>55</v>
      </c>
      <c r="N2817" t="s">
        <v>121</v>
      </c>
      <c r="O2817" t="s">
        <v>122</v>
      </c>
      <c r="P2817" s="2">
        <v>37247000</v>
      </c>
      <c r="Q2817" s="2">
        <v>13037000</v>
      </c>
      <c r="R2817" t="str">
        <f>IF(Raw_Data[[#This Row],[persen_dp]]&lt;15%,"Low",IF(Raw_Data[[#This Row],[persen_dp]]&gt;25%,"High","Medium"))</f>
        <v>High</v>
      </c>
      <c r="S2817" s="3">
        <v>0.35</v>
      </c>
      <c r="T2817">
        <v>24</v>
      </c>
      <c r="U2817">
        <v>0.14499999999999999</v>
      </c>
      <c r="V2817" s="2">
        <v>1301300</v>
      </c>
      <c r="W2817" s="2">
        <v>31231000</v>
      </c>
      <c r="X2817" t="str">
        <f>IF(OR(Raw_Data[[#This Row],[status_pembayaran]]="Macet",Raw_Data[[#This Row],[status_pembayaran]]="Kurang Lancar"),"Non Performing Loan","Performing")</f>
        <v>Performing</v>
      </c>
      <c r="Y2817" t="s">
        <v>47</v>
      </c>
      <c r="Z2817">
        <v>0</v>
      </c>
      <c r="AA2817">
        <v>0</v>
      </c>
      <c r="AB2817">
        <v>1</v>
      </c>
      <c r="AC2817" t="s">
        <v>58</v>
      </c>
      <c r="AD2817">
        <f>IF(Raw_Data[[#This Row],[rasio]]&lt;0.2,1,IF(Raw_Data[[#This Row],[rasio]]&lt;0.3,2,IF(Raw_Data[[#This Row],[rasio]]&lt;0.4,3,4)))</f>
        <v>4</v>
      </c>
      <c r="AE2817">
        <f>IF(Raw_Data[[#This Row],[kategori_dp]]="High",1,IF(Raw_Data[[#This Row],[kategori_dp]]="Medium",2,3))</f>
        <v>1</v>
      </c>
      <c r="AF2817">
        <f>IF(Raw_Data[[#This Row],[tenor_bulan]]&lt;=24,1,IF(Raw_Data[[#This Row],[tenor_bulan]]&lt;=36,2,IF(Raw_Data[[#This Row],[tenor_bulan]]&lt;=48,3,4)))</f>
        <v>1</v>
      </c>
      <c r="AG2817">
        <f>IF(Raw_Data[[#This Row],[jumlah_kali_telat]]=0,0,IF(Raw_Data[[#This Row],[jumlah_kali_telat]]&lt;=2,2,4))</f>
        <v>0</v>
      </c>
      <c r="AH2817">
        <f>Raw_Data[[#This Row],[Skor_Rasio]]+Raw_Data[[#This Row],[Skor_DP]]+Raw_Data[[#This Row],[Skor_Tenor]]+Raw_Data[[#This Row],[Skor_Telat]]</f>
        <v>6</v>
      </c>
      <c r="AI2817" t="str">
        <f>IF(Raw_Data[[#This Row],[Risk_Score]]&lt;=6,"Low Risk",IF(Raw_Data[[#This Row],[Risk_Score]]&lt;=8,"Medium Risk","High Risk"))</f>
        <v>Low Risk</v>
      </c>
      <c r="AJ2817">
        <f ca="1">IFERROR(DATEDIF(Raw_Data[[#This Row],[tanggal_pengajuan]],TODAY(),"m"),"N/A")</f>
        <v>5</v>
      </c>
      <c r="AK2817" t="str">
        <f ca="1">IF(ISNUMBER(Raw_Data[[#This Row],[MOB]]),IF(Raw_Data[[#This Row],[MOB]]&lt;6,"0-5 bulan",IF(Raw_Data[[#This Row],[MOB]]&lt;12,"6-11 bulan",IF(Raw_Data[[#This Row],[MOB]]&lt;24,"12-23 bulan","24+ bulan"))),"N/A")</f>
        <v>0-5 bulan</v>
      </c>
    </row>
    <row r="2818" spans="1:37" ht="14.25" customHeight="1" x14ac:dyDescent="0.45">
      <c r="A2818" t="s">
        <v>6309</v>
      </c>
      <c r="B2818" s="64">
        <v>46028</v>
      </c>
      <c r="C2818" s="1" t="str">
        <f t="shared" si="44"/>
        <v>January</v>
      </c>
      <c r="D2818" t="s">
        <v>1928</v>
      </c>
      <c r="E2818" t="s">
        <v>6310</v>
      </c>
      <c r="F2818">
        <v>57</v>
      </c>
      <c r="G2818" t="s">
        <v>40</v>
      </c>
      <c r="H2818" t="s">
        <v>96</v>
      </c>
      <c r="I2818" s="2">
        <v>6693000</v>
      </c>
      <c r="J2818" s="3">
        <f>Raw_Data[[#This Row],[cicilan_per_bulan]]/Raw_Data[[#This Row],[penghasilan_bulanan]]</f>
        <v>0.17781264007171671</v>
      </c>
      <c r="K2818" t="s">
        <v>102</v>
      </c>
      <c r="L2818" t="s">
        <v>103</v>
      </c>
      <c r="M2818" t="s">
        <v>44</v>
      </c>
      <c r="N2818" t="s">
        <v>158</v>
      </c>
      <c r="O2818" t="s">
        <v>159</v>
      </c>
      <c r="P2818" s="2">
        <v>31630000</v>
      </c>
      <c r="Q2818" s="2">
        <v>9489000</v>
      </c>
      <c r="R2818" t="str">
        <f>IF(Raw_Data[[#This Row],[persen_dp]]&lt;15%,"Low",IF(Raw_Data[[#This Row],[persen_dp]]&gt;25%,"High","Medium"))</f>
        <v>High</v>
      </c>
      <c r="S2818" s="3">
        <v>0.3</v>
      </c>
      <c r="T2818">
        <v>24</v>
      </c>
      <c r="U2818">
        <v>0.14499999999999999</v>
      </c>
      <c r="V2818" s="2">
        <v>1190100</v>
      </c>
      <c r="W2818" s="2">
        <v>28562000</v>
      </c>
      <c r="X2818" t="str">
        <f>IF(OR(Raw_Data[[#This Row],[status_pembayaran]]="Macet",Raw_Data[[#This Row],[status_pembayaran]]="Kurang Lancar"),"Non Performing Loan","Performing")</f>
        <v>Performing</v>
      </c>
      <c r="Y2818" t="s">
        <v>47</v>
      </c>
      <c r="Z2818">
        <v>0</v>
      </c>
      <c r="AA2818">
        <v>0</v>
      </c>
      <c r="AB2818">
        <v>1</v>
      </c>
      <c r="AC2818" t="s">
        <v>104</v>
      </c>
      <c r="AD2818">
        <f>IF(Raw_Data[[#This Row],[rasio]]&lt;0.2,1,IF(Raw_Data[[#This Row],[rasio]]&lt;0.3,2,IF(Raw_Data[[#This Row],[rasio]]&lt;0.4,3,4)))</f>
        <v>1</v>
      </c>
      <c r="AE2818">
        <f>IF(Raw_Data[[#This Row],[kategori_dp]]="High",1,IF(Raw_Data[[#This Row],[kategori_dp]]="Medium",2,3))</f>
        <v>1</v>
      </c>
      <c r="AF2818">
        <f>IF(Raw_Data[[#This Row],[tenor_bulan]]&lt;=24,1,IF(Raw_Data[[#This Row],[tenor_bulan]]&lt;=36,2,IF(Raw_Data[[#This Row],[tenor_bulan]]&lt;=48,3,4)))</f>
        <v>1</v>
      </c>
      <c r="AG2818">
        <f>IF(Raw_Data[[#This Row],[jumlah_kali_telat]]=0,0,IF(Raw_Data[[#This Row],[jumlah_kali_telat]]&lt;=2,2,4))</f>
        <v>0</v>
      </c>
      <c r="AH2818">
        <f>Raw_Data[[#This Row],[Skor_Rasio]]+Raw_Data[[#This Row],[Skor_DP]]+Raw_Data[[#This Row],[Skor_Tenor]]+Raw_Data[[#This Row],[Skor_Telat]]</f>
        <v>3</v>
      </c>
      <c r="AI2818" t="str">
        <f>IF(Raw_Data[[#This Row],[Risk_Score]]&lt;=6,"Low Risk",IF(Raw_Data[[#This Row],[Risk_Score]]&lt;=8,"Medium Risk","High Risk"))</f>
        <v>Low Risk</v>
      </c>
      <c r="AJ2818">
        <f ca="1">IFERROR(DATEDIF(Raw_Data[[#This Row],[tanggal_pengajuan]],TODAY(),"m"),"N/A")</f>
        <v>9</v>
      </c>
      <c r="AK2818" t="str">
        <f ca="1">IF(ISNUMBER(Raw_Data[[#This Row],[MOB]]),IF(Raw_Data[[#This Row],[MOB]]&lt;6,"0-5 bulan",IF(Raw_Data[[#This Row],[MOB]]&lt;12,"6-11 bulan",IF(Raw_Data[[#This Row],[MOB]]&lt;24,"12-23 bulan","24+ bulan"))),"N/A")</f>
        <v>6-11 bulan</v>
      </c>
    </row>
    <row r="2819" spans="1:37" ht="14.25" customHeight="1" x14ac:dyDescent="0.45">
      <c r="A2819" t="s">
        <v>6311</v>
      </c>
      <c r="B2819" s="64">
        <v>46113</v>
      </c>
      <c r="C2819" s="1" t="str">
        <f t="shared" si="44"/>
        <v>April</v>
      </c>
      <c r="D2819" t="s">
        <v>4259</v>
      </c>
      <c r="E2819" t="s">
        <v>6312</v>
      </c>
      <c r="F2819">
        <v>39</v>
      </c>
      <c r="G2819" t="s">
        <v>40</v>
      </c>
      <c r="H2819" t="s">
        <v>152</v>
      </c>
      <c r="I2819" s="2">
        <v>3084000</v>
      </c>
      <c r="J2819" s="3">
        <f>Raw_Data[[#This Row],[cicilan_per_bulan]]/Raw_Data[[#This Row],[penghasilan_bulanan]]</f>
        <v>0.17237354085603113</v>
      </c>
      <c r="K2819" t="s">
        <v>286</v>
      </c>
      <c r="L2819" t="s">
        <v>154</v>
      </c>
      <c r="M2819" t="s">
        <v>44</v>
      </c>
      <c r="N2819" t="s">
        <v>228</v>
      </c>
      <c r="O2819" t="s">
        <v>57</v>
      </c>
      <c r="P2819" s="2">
        <v>19000000</v>
      </c>
      <c r="Q2819" s="2">
        <v>2850000</v>
      </c>
      <c r="R2819" t="str">
        <f>IF(Raw_Data[[#This Row],[persen_dp]]&lt;15%,"Low",IF(Raw_Data[[#This Row],[persen_dp]]&gt;25%,"High","Medium"))</f>
        <v>Medium</v>
      </c>
      <c r="S2819" s="3">
        <v>0.15</v>
      </c>
      <c r="T2819">
        <v>48</v>
      </c>
      <c r="U2819">
        <v>0.14499999999999999</v>
      </c>
      <c r="V2819" s="2">
        <v>531600</v>
      </c>
      <c r="W2819" s="2">
        <v>25517000</v>
      </c>
      <c r="X2819" t="str">
        <f>IF(OR(Raw_Data[[#This Row],[status_pembayaran]]="Macet",Raw_Data[[#This Row],[status_pembayaran]]="Kurang Lancar"),"Non Performing Loan","Performing")</f>
        <v>Performing</v>
      </c>
      <c r="Y2819" t="s">
        <v>47</v>
      </c>
      <c r="Z2819">
        <v>0</v>
      </c>
      <c r="AA2819">
        <v>0</v>
      </c>
      <c r="AB2819">
        <v>1</v>
      </c>
      <c r="AC2819" t="s">
        <v>58</v>
      </c>
      <c r="AD2819">
        <f>IF(Raw_Data[[#This Row],[rasio]]&lt;0.2,1,IF(Raw_Data[[#This Row],[rasio]]&lt;0.3,2,IF(Raw_Data[[#This Row],[rasio]]&lt;0.4,3,4)))</f>
        <v>1</v>
      </c>
      <c r="AE2819">
        <f>IF(Raw_Data[[#This Row],[kategori_dp]]="High",1,IF(Raw_Data[[#This Row],[kategori_dp]]="Medium",2,3))</f>
        <v>2</v>
      </c>
      <c r="AF2819">
        <f>IF(Raw_Data[[#This Row],[tenor_bulan]]&lt;=24,1,IF(Raw_Data[[#This Row],[tenor_bulan]]&lt;=36,2,IF(Raw_Data[[#This Row],[tenor_bulan]]&lt;=48,3,4)))</f>
        <v>3</v>
      </c>
      <c r="AG2819">
        <f>IF(Raw_Data[[#This Row],[jumlah_kali_telat]]=0,0,IF(Raw_Data[[#This Row],[jumlah_kali_telat]]&lt;=2,2,4))</f>
        <v>0</v>
      </c>
      <c r="AH2819">
        <f>Raw_Data[[#This Row],[Skor_Rasio]]+Raw_Data[[#This Row],[Skor_DP]]+Raw_Data[[#This Row],[Skor_Tenor]]+Raw_Data[[#This Row],[Skor_Telat]]</f>
        <v>6</v>
      </c>
      <c r="AI2819" t="str">
        <f>IF(Raw_Data[[#This Row],[Risk_Score]]&lt;=6,"Low Risk",IF(Raw_Data[[#This Row],[Risk_Score]]&lt;=8,"Medium Risk","High Risk"))</f>
        <v>Low Risk</v>
      </c>
      <c r="AJ2819">
        <f ca="1">IFERROR(DATEDIF(Raw_Data[[#This Row],[tanggal_pengajuan]],TODAY(),"m"),"N/A")</f>
        <v>6</v>
      </c>
      <c r="AK2819" t="str">
        <f ca="1">IF(ISNUMBER(Raw_Data[[#This Row],[MOB]]),IF(Raw_Data[[#This Row],[MOB]]&lt;6,"0-5 bulan",IF(Raw_Data[[#This Row],[MOB]]&lt;12,"6-11 bulan",IF(Raw_Data[[#This Row],[MOB]]&lt;24,"12-23 bulan","24+ bulan"))),"N/A")</f>
        <v>6-11 bulan</v>
      </c>
    </row>
    <row r="2820" spans="1:37" ht="14.25" customHeight="1" x14ac:dyDescent="0.45">
      <c r="A2820" t="s">
        <v>6313</v>
      </c>
      <c r="B2820" s="64">
        <v>46056</v>
      </c>
      <c r="C2820" s="1" t="str">
        <f t="shared" si="44"/>
        <v>February</v>
      </c>
      <c r="D2820" t="s">
        <v>1434</v>
      </c>
      <c r="E2820" t="s">
        <v>6314</v>
      </c>
      <c r="F2820">
        <v>33</v>
      </c>
      <c r="G2820" t="s">
        <v>51</v>
      </c>
      <c r="H2820" t="s">
        <v>152</v>
      </c>
      <c r="I2820" s="2">
        <v>2791000</v>
      </c>
      <c r="J2820" s="3">
        <f>Raw_Data[[#This Row],[cicilan_per_bulan]]/Raw_Data[[#This Row],[penghasilan_bulanan]]</f>
        <v>0.11959871013973486</v>
      </c>
      <c r="K2820" t="s">
        <v>286</v>
      </c>
      <c r="L2820" t="s">
        <v>154</v>
      </c>
      <c r="M2820" t="s">
        <v>55</v>
      </c>
      <c r="N2820" t="s">
        <v>56</v>
      </c>
      <c r="O2820" t="s">
        <v>57</v>
      </c>
      <c r="P2820" s="2">
        <v>17863000</v>
      </c>
      <c r="Q2820" s="2">
        <v>6252000</v>
      </c>
      <c r="R2820" t="str">
        <f>IF(Raw_Data[[#This Row],[persen_dp]]&lt;15%,"Low",IF(Raw_Data[[#This Row],[persen_dp]]&gt;25%,"High","Medium"))</f>
        <v>High</v>
      </c>
      <c r="S2820" s="3">
        <v>0.35</v>
      </c>
      <c r="T2820">
        <v>60</v>
      </c>
      <c r="U2820">
        <v>0.14499999999999999</v>
      </c>
      <c r="V2820" s="2">
        <v>333800</v>
      </c>
      <c r="W2820" s="2">
        <v>20028000</v>
      </c>
      <c r="X2820" t="str">
        <f>IF(OR(Raw_Data[[#This Row],[status_pembayaran]]="Macet",Raw_Data[[#This Row],[status_pembayaran]]="Kurang Lancar"),"Non Performing Loan","Performing")</f>
        <v>Performing</v>
      </c>
      <c r="Y2820" t="s">
        <v>47</v>
      </c>
      <c r="Z2820">
        <v>0</v>
      </c>
      <c r="AA2820">
        <v>0</v>
      </c>
      <c r="AB2820">
        <v>1</v>
      </c>
      <c r="AC2820" t="s">
        <v>58</v>
      </c>
      <c r="AD2820">
        <f>IF(Raw_Data[[#This Row],[rasio]]&lt;0.2,1,IF(Raw_Data[[#This Row],[rasio]]&lt;0.3,2,IF(Raw_Data[[#This Row],[rasio]]&lt;0.4,3,4)))</f>
        <v>1</v>
      </c>
      <c r="AE2820">
        <f>IF(Raw_Data[[#This Row],[kategori_dp]]="High",1,IF(Raw_Data[[#This Row],[kategori_dp]]="Medium",2,3))</f>
        <v>1</v>
      </c>
      <c r="AF2820">
        <f>IF(Raw_Data[[#This Row],[tenor_bulan]]&lt;=24,1,IF(Raw_Data[[#This Row],[tenor_bulan]]&lt;=36,2,IF(Raw_Data[[#This Row],[tenor_bulan]]&lt;=48,3,4)))</f>
        <v>4</v>
      </c>
      <c r="AG2820">
        <f>IF(Raw_Data[[#This Row],[jumlah_kali_telat]]=0,0,IF(Raw_Data[[#This Row],[jumlah_kali_telat]]&lt;=2,2,4))</f>
        <v>0</v>
      </c>
      <c r="AH2820">
        <f>Raw_Data[[#This Row],[Skor_Rasio]]+Raw_Data[[#This Row],[Skor_DP]]+Raw_Data[[#This Row],[Skor_Tenor]]+Raw_Data[[#This Row],[Skor_Telat]]</f>
        <v>6</v>
      </c>
      <c r="AI2820" t="str">
        <f>IF(Raw_Data[[#This Row],[Risk_Score]]&lt;=6,"Low Risk",IF(Raw_Data[[#This Row],[Risk_Score]]&lt;=8,"Medium Risk","High Risk"))</f>
        <v>Low Risk</v>
      </c>
      <c r="AJ2820">
        <f ca="1">IFERROR(DATEDIF(Raw_Data[[#This Row],[tanggal_pengajuan]],TODAY(),"m"),"N/A")</f>
        <v>8</v>
      </c>
      <c r="AK2820" t="str">
        <f ca="1">IF(ISNUMBER(Raw_Data[[#This Row],[MOB]]),IF(Raw_Data[[#This Row],[MOB]]&lt;6,"0-5 bulan",IF(Raw_Data[[#This Row],[MOB]]&lt;12,"6-11 bulan",IF(Raw_Data[[#This Row],[MOB]]&lt;24,"12-23 bulan","24+ bulan"))),"N/A")</f>
        <v>6-11 bulan</v>
      </c>
    </row>
    <row r="2821" spans="1:37" ht="14.25" customHeight="1" x14ac:dyDescent="0.45">
      <c r="A2821" t="s">
        <v>6315</v>
      </c>
      <c r="B2821" s="64">
        <v>46047</v>
      </c>
      <c r="C2821" s="1" t="str">
        <f t="shared" si="44"/>
        <v>January</v>
      </c>
      <c r="D2821" t="s">
        <v>699</v>
      </c>
      <c r="E2821" t="s">
        <v>6316</v>
      </c>
      <c r="F2821">
        <v>25</v>
      </c>
      <c r="G2821" t="s">
        <v>51</v>
      </c>
      <c r="H2821" t="s">
        <v>41</v>
      </c>
      <c r="I2821" s="2">
        <v>7296000</v>
      </c>
      <c r="J2821" s="3">
        <f>Raw_Data[[#This Row],[cicilan_per_bulan]]/Raw_Data[[#This Row],[penghasilan_bulanan]]</f>
        <v>0.14821820175438596</v>
      </c>
      <c r="K2821" t="s">
        <v>70</v>
      </c>
      <c r="L2821" t="s">
        <v>71</v>
      </c>
      <c r="M2821" t="s">
        <v>44</v>
      </c>
      <c r="N2821" t="s">
        <v>163</v>
      </c>
      <c r="O2821" t="s">
        <v>46</v>
      </c>
      <c r="P2821" s="2">
        <v>30951000</v>
      </c>
      <c r="Q2821" s="2">
        <v>10833000</v>
      </c>
      <c r="R2821" t="str">
        <f>IF(Raw_Data[[#This Row],[persen_dp]]&lt;15%,"Low",IF(Raw_Data[[#This Row],[persen_dp]]&gt;25%,"High","Medium"))</f>
        <v>High</v>
      </c>
      <c r="S2821" s="3">
        <v>0.35</v>
      </c>
      <c r="T2821">
        <v>24</v>
      </c>
      <c r="U2821">
        <v>0.14499999999999999</v>
      </c>
      <c r="V2821" s="2">
        <v>1081400</v>
      </c>
      <c r="W2821" s="2">
        <v>25952000</v>
      </c>
      <c r="X2821" t="str">
        <f>IF(OR(Raw_Data[[#This Row],[status_pembayaran]]="Macet",Raw_Data[[#This Row],[status_pembayaran]]="Kurang Lancar"),"Non Performing Loan","Performing")</f>
        <v>Non Performing Loan</v>
      </c>
      <c r="Y2821" t="s">
        <v>488</v>
      </c>
      <c r="Z2821">
        <v>24</v>
      </c>
      <c r="AA2821">
        <v>2</v>
      </c>
      <c r="AB2821">
        <v>3</v>
      </c>
      <c r="AC2821" t="s">
        <v>104</v>
      </c>
      <c r="AD2821">
        <f>IF(Raw_Data[[#This Row],[rasio]]&lt;0.2,1,IF(Raw_Data[[#This Row],[rasio]]&lt;0.3,2,IF(Raw_Data[[#This Row],[rasio]]&lt;0.4,3,4)))</f>
        <v>1</v>
      </c>
      <c r="AE2821">
        <f>IF(Raw_Data[[#This Row],[kategori_dp]]="High",1,IF(Raw_Data[[#This Row],[kategori_dp]]="Medium",2,3))</f>
        <v>1</v>
      </c>
      <c r="AF2821">
        <f>IF(Raw_Data[[#This Row],[tenor_bulan]]&lt;=24,1,IF(Raw_Data[[#This Row],[tenor_bulan]]&lt;=36,2,IF(Raw_Data[[#This Row],[tenor_bulan]]&lt;=48,3,4)))</f>
        <v>1</v>
      </c>
      <c r="AG2821">
        <f>IF(Raw_Data[[#This Row],[jumlah_kali_telat]]=0,0,IF(Raw_Data[[#This Row],[jumlah_kali_telat]]&lt;=2,2,4))</f>
        <v>2</v>
      </c>
      <c r="AH2821">
        <f>Raw_Data[[#This Row],[Skor_Rasio]]+Raw_Data[[#This Row],[Skor_DP]]+Raw_Data[[#This Row],[Skor_Tenor]]+Raw_Data[[#This Row],[Skor_Telat]]</f>
        <v>5</v>
      </c>
      <c r="AI2821" t="str">
        <f>IF(Raw_Data[[#This Row],[Risk_Score]]&lt;=6,"Low Risk",IF(Raw_Data[[#This Row],[Risk_Score]]&lt;=8,"Medium Risk","High Risk"))</f>
        <v>Low Risk</v>
      </c>
      <c r="AJ2821">
        <f ca="1">IFERROR(DATEDIF(Raw_Data[[#This Row],[tanggal_pengajuan]],TODAY(),"m"),"N/A")</f>
        <v>8</v>
      </c>
      <c r="AK2821" t="str">
        <f ca="1">IF(ISNUMBER(Raw_Data[[#This Row],[MOB]]),IF(Raw_Data[[#This Row],[MOB]]&lt;6,"0-5 bulan",IF(Raw_Data[[#This Row],[MOB]]&lt;12,"6-11 bulan",IF(Raw_Data[[#This Row],[MOB]]&lt;24,"12-23 bulan","24+ bulan"))),"N/A")</f>
        <v>6-11 bulan</v>
      </c>
    </row>
    <row r="2822" spans="1:37" ht="14.25" customHeight="1" x14ac:dyDescent="0.45">
      <c r="A2822" t="s">
        <v>6317</v>
      </c>
      <c r="B2822" s="64">
        <v>46185</v>
      </c>
      <c r="C2822" s="1" t="str">
        <f t="shared" si="44"/>
        <v>June</v>
      </c>
      <c r="D2822" t="s">
        <v>1832</v>
      </c>
      <c r="E2822" t="s">
        <v>6318</v>
      </c>
      <c r="F2822">
        <v>23</v>
      </c>
      <c r="G2822" t="s">
        <v>40</v>
      </c>
      <c r="H2822" t="s">
        <v>108</v>
      </c>
      <c r="I2822" s="2">
        <v>4592000</v>
      </c>
      <c r="J2822" s="3">
        <f>Raw_Data[[#This Row],[cicilan_per_bulan]]/Raw_Data[[#This Row],[penghasilan_bulanan]]</f>
        <v>0.19006968641114982</v>
      </c>
      <c r="K2822" t="s">
        <v>114</v>
      </c>
      <c r="L2822" t="s">
        <v>115</v>
      </c>
      <c r="M2822" t="s">
        <v>55</v>
      </c>
      <c r="N2822" t="s">
        <v>231</v>
      </c>
      <c r="O2822" t="s">
        <v>232</v>
      </c>
      <c r="P2822" s="2">
        <v>37882000</v>
      </c>
      <c r="Q2822" s="2">
        <v>11365000</v>
      </c>
      <c r="R2822" t="str">
        <f>IF(Raw_Data[[#This Row],[persen_dp]]&lt;15%,"Low",IF(Raw_Data[[#This Row],[persen_dp]]&gt;25%,"High","Medium"))</f>
        <v>High</v>
      </c>
      <c r="S2822" s="3">
        <v>0.3</v>
      </c>
      <c r="T2822">
        <v>48</v>
      </c>
      <c r="U2822">
        <v>0.14499999999999999</v>
      </c>
      <c r="V2822" s="2">
        <v>872800</v>
      </c>
      <c r="W2822" s="2">
        <v>41896000</v>
      </c>
      <c r="X2822" t="str">
        <f>IF(OR(Raw_Data[[#This Row],[status_pembayaran]]="Macet",Raw_Data[[#This Row],[status_pembayaran]]="Kurang Lancar"),"Non Performing Loan","Performing")</f>
        <v>Performing</v>
      </c>
      <c r="Y2822" t="s">
        <v>47</v>
      </c>
      <c r="Z2822">
        <v>0</v>
      </c>
      <c r="AA2822">
        <v>0</v>
      </c>
      <c r="AB2822">
        <v>1</v>
      </c>
      <c r="AC2822" t="s">
        <v>66</v>
      </c>
      <c r="AD2822">
        <f>IF(Raw_Data[[#This Row],[rasio]]&lt;0.2,1,IF(Raw_Data[[#This Row],[rasio]]&lt;0.3,2,IF(Raw_Data[[#This Row],[rasio]]&lt;0.4,3,4)))</f>
        <v>1</v>
      </c>
      <c r="AE2822">
        <f>IF(Raw_Data[[#This Row],[kategori_dp]]="High",1,IF(Raw_Data[[#This Row],[kategori_dp]]="Medium",2,3))</f>
        <v>1</v>
      </c>
      <c r="AF2822">
        <f>IF(Raw_Data[[#This Row],[tenor_bulan]]&lt;=24,1,IF(Raw_Data[[#This Row],[tenor_bulan]]&lt;=36,2,IF(Raw_Data[[#This Row],[tenor_bulan]]&lt;=48,3,4)))</f>
        <v>3</v>
      </c>
      <c r="AG2822">
        <f>IF(Raw_Data[[#This Row],[jumlah_kali_telat]]=0,0,IF(Raw_Data[[#This Row],[jumlah_kali_telat]]&lt;=2,2,4))</f>
        <v>0</v>
      </c>
      <c r="AH2822">
        <f>Raw_Data[[#This Row],[Skor_Rasio]]+Raw_Data[[#This Row],[Skor_DP]]+Raw_Data[[#This Row],[Skor_Tenor]]+Raw_Data[[#This Row],[Skor_Telat]]</f>
        <v>5</v>
      </c>
      <c r="AI2822" t="str">
        <f>IF(Raw_Data[[#This Row],[Risk_Score]]&lt;=6,"Low Risk",IF(Raw_Data[[#This Row],[Risk_Score]]&lt;=8,"Medium Risk","High Risk"))</f>
        <v>Low Risk</v>
      </c>
      <c r="AJ2822">
        <f ca="1">IFERROR(DATEDIF(Raw_Data[[#This Row],[tanggal_pengajuan]],TODAY(),"m"),"N/A")</f>
        <v>4</v>
      </c>
      <c r="AK2822" t="str">
        <f ca="1">IF(ISNUMBER(Raw_Data[[#This Row],[MOB]]),IF(Raw_Data[[#This Row],[MOB]]&lt;6,"0-5 bulan",IF(Raw_Data[[#This Row],[MOB]]&lt;12,"6-11 bulan",IF(Raw_Data[[#This Row],[MOB]]&lt;24,"12-23 bulan","24+ bulan"))),"N/A")</f>
        <v>0-5 bulan</v>
      </c>
    </row>
    <row r="2823" spans="1:37" ht="14.25" customHeight="1" x14ac:dyDescent="0.45">
      <c r="A2823" t="s">
        <v>6319</v>
      </c>
      <c r="B2823" s="64">
        <v>46038</v>
      </c>
      <c r="C2823" s="1" t="str">
        <f t="shared" si="44"/>
        <v>January</v>
      </c>
      <c r="D2823" t="s">
        <v>335</v>
      </c>
      <c r="E2823" t="s">
        <v>6320</v>
      </c>
      <c r="F2823">
        <v>51</v>
      </c>
      <c r="G2823" t="s">
        <v>40</v>
      </c>
      <c r="H2823" t="s">
        <v>52</v>
      </c>
      <c r="I2823" s="2">
        <v>14935000</v>
      </c>
      <c r="J2823" s="3">
        <f>Raw_Data[[#This Row],[cicilan_per_bulan]]/Raw_Data[[#This Row],[penghasilan_bulanan]]</f>
        <v>0.11768998995647807</v>
      </c>
      <c r="K2823" t="s">
        <v>177</v>
      </c>
      <c r="L2823" t="s">
        <v>154</v>
      </c>
      <c r="M2823" t="s">
        <v>55</v>
      </c>
      <c r="N2823" t="s">
        <v>395</v>
      </c>
      <c r="O2823" t="s">
        <v>396</v>
      </c>
      <c r="P2823" s="2">
        <v>62992000</v>
      </c>
      <c r="Q2823" s="2">
        <v>18897000</v>
      </c>
      <c r="R2823" t="str">
        <f>IF(Raw_Data[[#This Row],[persen_dp]]&lt;15%,"Low",IF(Raw_Data[[#This Row],[persen_dp]]&gt;25%,"High","Medium"))</f>
        <v>High</v>
      </c>
      <c r="S2823" s="3">
        <v>0.3</v>
      </c>
      <c r="T2823">
        <v>36</v>
      </c>
      <c r="U2823">
        <v>0.14499999999999999</v>
      </c>
      <c r="V2823" s="2">
        <v>1757700</v>
      </c>
      <c r="W2823" s="2">
        <v>63276000</v>
      </c>
      <c r="X2823" t="str">
        <f>IF(OR(Raw_Data[[#This Row],[status_pembayaran]]="Macet",Raw_Data[[#This Row],[status_pembayaran]]="Kurang Lancar"),"Non Performing Loan","Performing")</f>
        <v>Performing</v>
      </c>
      <c r="Y2823" t="s">
        <v>47</v>
      </c>
      <c r="Z2823">
        <v>0</v>
      </c>
      <c r="AA2823">
        <v>0</v>
      </c>
      <c r="AB2823">
        <v>1</v>
      </c>
      <c r="AD2823">
        <f>IF(Raw_Data[[#This Row],[rasio]]&lt;0.2,1,IF(Raw_Data[[#This Row],[rasio]]&lt;0.3,2,IF(Raw_Data[[#This Row],[rasio]]&lt;0.4,3,4)))</f>
        <v>1</v>
      </c>
      <c r="AE2823">
        <f>IF(Raw_Data[[#This Row],[kategori_dp]]="High",1,IF(Raw_Data[[#This Row],[kategori_dp]]="Medium",2,3))</f>
        <v>1</v>
      </c>
      <c r="AF2823">
        <f>IF(Raw_Data[[#This Row],[tenor_bulan]]&lt;=24,1,IF(Raw_Data[[#This Row],[tenor_bulan]]&lt;=36,2,IF(Raw_Data[[#This Row],[tenor_bulan]]&lt;=48,3,4)))</f>
        <v>2</v>
      </c>
      <c r="AG2823">
        <f>IF(Raw_Data[[#This Row],[jumlah_kali_telat]]=0,0,IF(Raw_Data[[#This Row],[jumlah_kali_telat]]&lt;=2,2,4))</f>
        <v>0</v>
      </c>
      <c r="AH2823">
        <f>Raw_Data[[#This Row],[Skor_Rasio]]+Raw_Data[[#This Row],[Skor_DP]]+Raw_Data[[#This Row],[Skor_Tenor]]+Raw_Data[[#This Row],[Skor_Telat]]</f>
        <v>4</v>
      </c>
      <c r="AI2823" t="str">
        <f>IF(Raw_Data[[#This Row],[Risk_Score]]&lt;=6,"Low Risk",IF(Raw_Data[[#This Row],[Risk_Score]]&lt;=8,"Medium Risk","High Risk"))</f>
        <v>Low Risk</v>
      </c>
      <c r="AJ2823">
        <f ca="1">IFERROR(DATEDIF(Raw_Data[[#This Row],[tanggal_pengajuan]],TODAY(),"m"),"N/A")</f>
        <v>9</v>
      </c>
      <c r="AK2823" t="str">
        <f ca="1">IF(ISNUMBER(Raw_Data[[#This Row],[MOB]]),IF(Raw_Data[[#This Row],[MOB]]&lt;6,"0-5 bulan",IF(Raw_Data[[#This Row],[MOB]]&lt;12,"6-11 bulan",IF(Raw_Data[[#This Row],[MOB]]&lt;24,"12-23 bulan","24+ bulan"))),"N/A")</f>
        <v>6-11 bulan</v>
      </c>
    </row>
    <row r="2824" spans="1:37" ht="14.25" customHeight="1" x14ac:dyDescent="0.45">
      <c r="A2824" t="s">
        <v>6321</v>
      </c>
      <c r="B2824" s="64">
        <v>46186</v>
      </c>
      <c r="C2824" s="1" t="str">
        <f t="shared" si="44"/>
        <v>June</v>
      </c>
      <c r="D2824" t="s">
        <v>6322</v>
      </c>
      <c r="E2824" t="s">
        <v>6323</v>
      </c>
      <c r="F2824">
        <v>50</v>
      </c>
      <c r="G2824" t="s">
        <v>51</v>
      </c>
      <c r="H2824" t="s">
        <v>62</v>
      </c>
      <c r="I2824" s="2">
        <v>2817000</v>
      </c>
      <c r="J2824" s="3">
        <f>Raw_Data[[#This Row],[cicilan_per_bulan]]/Raw_Data[[#This Row],[penghasilan_bulanan]]</f>
        <v>0.1577209797657082</v>
      </c>
      <c r="K2824" t="s">
        <v>42</v>
      </c>
      <c r="L2824" t="s">
        <v>43</v>
      </c>
      <c r="M2824" t="s">
        <v>44</v>
      </c>
      <c r="N2824" t="s">
        <v>273</v>
      </c>
      <c r="O2824" t="s">
        <v>274</v>
      </c>
      <c r="P2824" s="2">
        <v>18182000</v>
      </c>
      <c r="Q2824" s="2">
        <v>2727000</v>
      </c>
      <c r="R2824" t="str">
        <f>IF(Raw_Data[[#This Row],[persen_dp]]&lt;15%,"Low",IF(Raw_Data[[#This Row],[persen_dp]]&gt;25%,"High","Medium"))</f>
        <v>Medium</v>
      </c>
      <c r="S2824" s="3">
        <v>0.15</v>
      </c>
      <c r="T2824">
        <v>60</v>
      </c>
      <c r="U2824">
        <v>0.14499999999999999</v>
      </c>
      <c r="V2824" s="2">
        <v>444300</v>
      </c>
      <c r="W2824" s="2">
        <v>26660000</v>
      </c>
      <c r="X2824" t="str">
        <f>IF(OR(Raw_Data[[#This Row],[status_pembayaran]]="Macet",Raw_Data[[#This Row],[status_pembayaran]]="Kurang Lancar"),"Non Performing Loan","Performing")</f>
        <v>Performing</v>
      </c>
      <c r="Y2824" t="s">
        <v>47</v>
      </c>
      <c r="Z2824">
        <v>0</v>
      </c>
      <c r="AA2824">
        <v>0</v>
      </c>
      <c r="AB2824">
        <v>1</v>
      </c>
      <c r="AC2824" t="s">
        <v>66</v>
      </c>
      <c r="AD2824">
        <f>IF(Raw_Data[[#This Row],[rasio]]&lt;0.2,1,IF(Raw_Data[[#This Row],[rasio]]&lt;0.3,2,IF(Raw_Data[[#This Row],[rasio]]&lt;0.4,3,4)))</f>
        <v>1</v>
      </c>
      <c r="AE2824">
        <f>IF(Raw_Data[[#This Row],[kategori_dp]]="High",1,IF(Raw_Data[[#This Row],[kategori_dp]]="Medium",2,3))</f>
        <v>2</v>
      </c>
      <c r="AF2824">
        <f>IF(Raw_Data[[#This Row],[tenor_bulan]]&lt;=24,1,IF(Raw_Data[[#This Row],[tenor_bulan]]&lt;=36,2,IF(Raw_Data[[#This Row],[tenor_bulan]]&lt;=48,3,4)))</f>
        <v>4</v>
      </c>
      <c r="AG2824">
        <f>IF(Raw_Data[[#This Row],[jumlah_kali_telat]]=0,0,IF(Raw_Data[[#This Row],[jumlah_kali_telat]]&lt;=2,2,4))</f>
        <v>0</v>
      </c>
      <c r="AH2824">
        <f>Raw_Data[[#This Row],[Skor_Rasio]]+Raw_Data[[#This Row],[Skor_DP]]+Raw_Data[[#This Row],[Skor_Tenor]]+Raw_Data[[#This Row],[Skor_Telat]]</f>
        <v>7</v>
      </c>
      <c r="AI2824" t="str">
        <f>IF(Raw_Data[[#This Row],[Risk_Score]]&lt;=6,"Low Risk",IF(Raw_Data[[#This Row],[Risk_Score]]&lt;=8,"Medium Risk","High Risk"))</f>
        <v>Medium Risk</v>
      </c>
      <c r="AJ2824">
        <f ca="1">IFERROR(DATEDIF(Raw_Data[[#This Row],[tanggal_pengajuan]],TODAY(),"m"),"N/A")</f>
        <v>4</v>
      </c>
      <c r="AK2824" t="str">
        <f ca="1">IF(ISNUMBER(Raw_Data[[#This Row],[MOB]]),IF(Raw_Data[[#This Row],[MOB]]&lt;6,"0-5 bulan",IF(Raw_Data[[#This Row],[MOB]]&lt;12,"6-11 bulan",IF(Raw_Data[[#This Row],[MOB]]&lt;24,"12-23 bulan","24+ bulan"))),"N/A")</f>
        <v>0-5 bulan</v>
      </c>
    </row>
    <row r="2825" spans="1:37" ht="14.25" customHeight="1" x14ac:dyDescent="0.45">
      <c r="A2825" t="s">
        <v>6324</v>
      </c>
      <c r="B2825" s="64">
        <v>46034</v>
      </c>
      <c r="C2825" s="1" t="str">
        <f t="shared" si="44"/>
        <v>January</v>
      </c>
      <c r="D2825" t="s">
        <v>2522</v>
      </c>
      <c r="E2825" t="s">
        <v>6325</v>
      </c>
      <c r="F2825">
        <v>33</v>
      </c>
      <c r="G2825" t="s">
        <v>51</v>
      </c>
      <c r="H2825" t="s">
        <v>126</v>
      </c>
      <c r="I2825" s="2">
        <v>3470000</v>
      </c>
      <c r="J2825" s="3">
        <f>Raw_Data[[#This Row],[cicilan_per_bulan]]/Raw_Data[[#This Row],[penghasilan_bulanan]]</f>
        <v>0.23374639769452449</v>
      </c>
      <c r="K2825" t="s">
        <v>127</v>
      </c>
      <c r="L2825" t="s">
        <v>128</v>
      </c>
      <c r="M2825" t="s">
        <v>44</v>
      </c>
      <c r="N2825" t="s">
        <v>228</v>
      </c>
      <c r="O2825" t="s">
        <v>57</v>
      </c>
      <c r="P2825" s="2">
        <v>19986000</v>
      </c>
      <c r="Q2825" s="2">
        <v>7994000</v>
      </c>
      <c r="R2825" t="str">
        <f>IF(Raw_Data[[#This Row],[persen_dp]]&lt;15%,"Low",IF(Raw_Data[[#This Row],[persen_dp]]&gt;25%,"High","Medium"))</f>
        <v>High</v>
      </c>
      <c r="S2825" s="3">
        <v>0.4</v>
      </c>
      <c r="T2825">
        <v>18</v>
      </c>
      <c r="U2825">
        <v>0.14499999999999999</v>
      </c>
      <c r="V2825" s="2">
        <v>811100</v>
      </c>
      <c r="W2825" s="2">
        <v>14600000</v>
      </c>
      <c r="X2825" t="str">
        <f>IF(OR(Raw_Data[[#This Row],[status_pembayaran]]="Macet",Raw_Data[[#This Row],[status_pembayaran]]="Kurang Lancar"),"Non Performing Loan","Performing")</f>
        <v>Performing</v>
      </c>
      <c r="Y2825" t="s">
        <v>47</v>
      </c>
      <c r="Z2825">
        <v>0</v>
      </c>
      <c r="AA2825">
        <v>0</v>
      </c>
      <c r="AB2825">
        <v>1</v>
      </c>
      <c r="AD2825">
        <f>IF(Raw_Data[[#This Row],[rasio]]&lt;0.2,1,IF(Raw_Data[[#This Row],[rasio]]&lt;0.3,2,IF(Raw_Data[[#This Row],[rasio]]&lt;0.4,3,4)))</f>
        <v>2</v>
      </c>
      <c r="AE2825">
        <f>IF(Raw_Data[[#This Row],[kategori_dp]]="High",1,IF(Raw_Data[[#This Row],[kategori_dp]]="Medium",2,3))</f>
        <v>1</v>
      </c>
      <c r="AF2825">
        <f>IF(Raw_Data[[#This Row],[tenor_bulan]]&lt;=24,1,IF(Raw_Data[[#This Row],[tenor_bulan]]&lt;=36,2,IF(Raw_Data[[#This Row],[tenor_bulan]]&lt;=48,3,4)))</f>
        <v>1</v>
      </c>
      <c r="AG2825">
        <f>IF(Raw_Data[[#This Row],[jumlah_kali_telat]]=0,0,IF(Raw_Data[[#This Row],[jumlah_kali_telat]]&lt;=2,2,4))</f>
        <v>0</v>
      </c>
      <c r="AH2825">
        <f>Raw_Data[[#This Row],[Skor_Rasio]]+Raw_Data[[#This Row],[Skor_DP]]+Raw_Data[[#This Row],[Skor_Tenor]]+Raw_Data[[#This Row],[Skor_Telat]]</f>
        <v>4</v>
      </c>
      <c r="AI2825" t="str">
        <f>IF(Raw_Data[[#This Row],[Risk_Score]]&lt;=6,"Low Risk",IF(Raw_Data[[#This Row],[Risk_Score]]&lt;=8,"Medium Risk","High Risk"))</f>
        <v>Low Risk</v>
      </c>
      <c r="AJ2825">
        <f ca="1">IFERROR(DATEDIF(Raw_Data[[#This Row],[tanggal_pengajuan]],TODAY(),"m"),"N/A")</f>
        <v>9</v>
      </c>
      <c r="AK2825" t="str">
        <f ca="1">IF(ISNUMBER(Raw_Data[[#This Row],[MOB]]),IF(Raw_Data[[#This Row],[MOB]]&lt;6,"0-5 bulan",IF(Raw_Data[[#This Row],[MOB]]&lt;12,"6-11 bulan",IF(Raw_Data[[#This Row],[MOB]]&lt;24,"12-23 bulan","24+ bulan"))),"N/A")</f>
        <v>6-11 bulan</v>
      </c>
    </row>
    <row r="2826" spans="1:37" ht="14.25" customHeight="1" x14ac:dyDescent="0.45">
      <c r="A2826" t="s">
        <v>6326</v>
      </c>
      <c r="B2826" s="64">
        <v>46033</v>
      </c>
      <c r="C2826" s="1" t="str">
        <f t="shared" si="44"/>
        <v>January</v>
      </c>
      <c r="D2826" t="s">
        <v>1240</v>
      </c>
      <c r="E2826" t="s">
        <v>6327</v>
      </c>
      <c r="F2826">
        <v>55</v>
      </c>
      <c r="G2826" t="s">
        <v>40</v>
      </c>
      <c r="H2826" t="s">
        <v>52</v>
      </c>
      <c r="I2826" s="2">
        <v>5203000</v>
      </c>
      <c r="J2826" s="3">
        <f>Raw_Data[[#This Row],[cicilan_per_bulan]]/Raw_Data[[#This Row],[penghasilan_bulanan]]</f>
        <v>0.21996924851047472</v>
      </c>
      <c r="K2826" t="s">
        <v>268</v>
      </c>
      <c r="L2826" t="s">
        <v>110</v>
      </c>
      <c r="M2826" t="s">
        <v>44</v>
      </c>
      <c r="N2826" t="s">
        <v>83</v>
      </c>
      <c r="O2826" t="s">
        <v>57</v>
      </c>
      <c r="P2826" s="2">
        <v>18801000</v>
      </c>
      <c r="Q2826" s="2">
        <v>1880000</v>
      </c>
      <c r="R2826" t="str">
        <f>IF(Raw_Data[[#This Row],[persen_dp]]&lt;15%,"Low",IF(Raw_Data[[#This Row],[persen_dp]]&gt;25%,"High","Medium"))</f>
        <v>Low</v>
      </c>
      <c r="S2826" s="3">
        <v>0.1</v>
      </c>
      <c r="T2826">
        <v>18</v>
      </c>
      <c r="U2826">
        <v>0.14499999999999999</v>
      </c>
      <c r="V2826" s="2">
        <v>1144500</v>
      </c>
      <c r="W2826" s="2">
        <v>20602000</v>
      </c>
      <c r="X2826" t="str">
        <f>IF(OR(Raw_Data[[#This Row],[status_pembayaran]]="Macet",Raw_Data[[#This Row],[status_pembayaran]]="Kurang Lancar"),"Non Performing Loan","Performing")</f>
        <v>Performing</v>
      </c>
      <c r="Y2826" t="s">
        <v>47</v>
      </c>
      <c r="Z2826">
        <v>0</v>
      </c>
      <c r="AA2826">
        <v>0</v>
      </c>
      <c r="AB2826">
        <v>1</v>
      </c>
      <c r="AC2826" t="s">
        <v>74</v>
      </c>
      <c r="AD2826">
        <f>IF(Raw_Data[[#This Row],[rasio]]&lt;0.2,1,IF(Raw_Data[[#This Row],[rasio]]&lt;0.3,2,IF(Raw_Data[[#This Row],[rasio]]&lt;0.4,3,4)))</f>
        <v>2</v>
      </c>
      <c r="AE2826">
        <f>IF(Raw_Data[[#This Row],[kategori_dp]]="High",1,IF(Raw_Data[[#This Row],[kategori_dp]]="Medium",2,3))</f>
        <v>3</v>
      </c>
      <c r="AF2826">
        <f>IF(Raw_Data[[#This Row],[tenor_bulan]]&lt;=24,1,IF(Raw_Data[[#This Row],[tenor_bulan]]&lt;=36,2,IF(Raw_Data[[#This Row],[tenor_bulan]]&lt;=48,3,4)))</f>
        <v>1</v>
      </c>
      <c r="AG2826">
        <f>IF(Raw_Data[[#This Row],[jumlah_kali_telat]]=0,0,IF(Raw_Data[[#This Row],[jumlah_kali_telat]]&lt;=2,2,4))</f>
        <v>0</v>
      </c>
      <c r="AH2826">
        <f>Raw_Data[[#This Row],[Skor_Rasio]]+Raw_Data[[#This Row],[Skor_DP]]+Raw_Data[[#This Row],[Skor_Tenor]]+Raw_Data[[#This Row],[Skor_Telat]]</f>
        <v>6</v>
      </c>
      <c r="AI2826" t="str">
        <f>IF(Raw_Data[[#This Row],[Risk_Score]]&lt;=6,"Low Risk",IF(Raw_Data[[#This Row],[Risk_Score]]&lt;=8,"Medium Risk","High Risk"))</f>
        <v>Low Risk</v>
      </c>
      <c r="AJ2826">
        <f ca="1">IFERROR(DATEDIF(Raw_Data[[#This Row],[tanggal_pengajuan]],TODAY(),"m"),"N/A")</f>
        <v>9</v>
      </c>
      <c r="AK2826" t="str">
        <f ca="1">IF(ISNUMBER(Raw_Data[[#This Row],[MOB]]),IF(Raw_Data[[#This Row],[MOB]]&lt;6,"0-5 bulan",IF(Raw_Data[[#This Row],[MOB]]&lt;12,"6-11 bulan",IF(Raw_Data[[#This Row],[MOB]]&lt;24,"12-23 bulan","24+ bulan"))),"N/A")</f>
        <v>6-11 bulan</v>
      </c>
    </row>
    <row r="2827" spans="1:37" ht="14.25" customHeight="1" x14ac:dyDescent="0.45">
      <c r="A2827" t="s">
        <v>6328</v>
      </c>
      <c r="B2827" s="64">
        <v>46149</v>
      </c>
      <c r="C2827" s="1" t="str">
        <f t="shared" si="44"/>
        <v>May</v>
      </c>
      <c r="D2827" t="s">
        <v>6329</v>
      </c>
      <c r="E2827" t="s">
        <v>6330</v>
      </c>
      <c r="F2827">
        <v>56</v>
      </c>
      <c r="G2827" t="s">
        <v>51</v>
      </c>
      <c r="H2827" t="s">
        <v>41</v>
      </c>
      <c r="I2827" s="2">
        <v>5783000</v>
      </c>
      <c r="J2827" s="3">
        <f>Raw_Data[[#This Row],[cicilan_per_bulan]]/Raw_Data[[#This Row],[penghasilan_bulanan]]</f>
        <v>8.5076949680096839E-2</v>
      </c>
      <c r="K2827" t="s">
        <v>70</v>
      </c>
      <c r="L2827" t="s">
        <v>71</v>
      </c>
      <c r="M2827" t="s">
        <v>44</v>
      </c>
      <c r="N2827" t="s">
        <v>129</v>
      </c>
      <c r="O2827" t="s">
        <v>130</v>
      </c>
      <c r="P2827" s="2">
        <v>22819000</v>
      </c>
      <c r="Q2827" s="2">
        <v>5705000</v>
      </c>
      <c r="R2827" t="str">
        <f>IF(Raw_Data[[#This Row],[persen_dp]]&lt;15%,"Low",IF(Raw_Data[[#This Row],[persen_dp]]&gt;25%,"High","Medium"))</f>
        <v>Medium</v>
      </c>
      <c r="S2827" s="3">
        <v>0.25</v>
      </c>
      <c r="T2827">
        <v>60</v>
      </c>
      <c r="U2827">
        <v>0.14499999999999999</v>
      </c>
      <c r="V2827" s="2">
        <v>492000</v>
      </c>
      <c r="W2827" s="2">
        <v>29521000</v>
      </c>
      <c r="X2827" t="str">
        <f>IF(OR(Raw_Data[[#This Row],[status_pembayaran]]="Macet",Raw_Data[[#This Row],[status_pembayaran]]="Kurang Lancar"),"Non Performing Loan","Performing")</f>
        <v>Performing</v>
      </c>
      <c r="Y2827" t="s">
        <v>47</v>
      </c>
      <c r="Z2827">
        <v>0</v>
      </c>
      <c r="AA2827">
        <v>0</v>
      </c>
      <c r="AB2827">
        <v>1</v>
      </c>
      <c r="AD2827">
        <f>IF(Raw_Data[[#This Row],[rasio]]&lt;0.2,1,IF(Raw_Data[[#This Row],[rasio]]&lt;0.3,2,IF(Raw_Data[[#This Row],[rasio]]&lt;0.4,3,4)))</f>
        <v>1</v>
      </c>
      <c r="AE2827">
        <f>IF(Raw_Data[[#This Row],[kategori_dp]]="High",1,IF(Raw_Data[[#This Row],[kategori_dp]]="Medium",2,3))</f>
        <v>2</v>
      </c>
      <c r="AF2827">
        <f>IF(Raw_Data[[#This Row],[tenor_bulan]]&lt;=24,1,IF(Raw_Data[[#This Row],[tenor_bulan]]&lt;=36,2,IF(Raw_Data[[#This Row],[tenor_bulan]]&lt;=48,3,4)))</f>
        <v>4</v>
      </c>
      <c r="AG2827">
        <f>IF(Raw_Data[[#This Row],[jumlah_kali_telat]]=0,0,IF(Raw_Data[[#This Row],[jumlah_kali_telat]]&lt;=2,2,4))</f>
        <v>0</v>
      </c>
      <c r="AH2827">
        <f>Raw_Data[[#This Row],[Skor_Rasio]]+Raw_Data[[#This Row],[Skor_DP]]+Raw_Data[[#This Row],[Skor_Tenor]]+Raw_Data[[#This Row],[Skor_Telat]]</f>
        <v>7</v>
      </c>
      <c r="AI2827" t="str">
        <f>IF(Raw_Data[[#This Row],[Risk_Score]]&lt;=6,"Low Risk",IF(Raw_Data[[#This Row],[Risk_Score]]&lt;=8,"Medium Risk","High Risk"))</f>
        <v>Medium Risk</v>
      </c>
      <c r="AJ2827">
        <f ca="1">IFERROR(DATEDIF(Raw_Data[[#This Row],[tanggal_pengajuan]],TODAY(),"m"),"N/A")</f>
        <v>5</v>
      </c>
      <c r="AK2827" t="str">
        <f ca="1">IF(ISNUMBER(Raw_Data[[#This Row],[MOB]]),IF(Raw_Data[[#This Row],[MOB]]&lt;6,"0-5 bulan",IF(Raw_Data[[#This Row],[MOB]]&lt;12,"6-11 bulan",IF(Raw_Data[[#This Row],[MOB]]&lt;24,"12-23 bulan","24+ bulan"))),"N/A")</f>
        <v>0-5 bulan</v>
      </c>
    </row>
    <row r="2828" spans="1:37" ht="14.25" customHeight="1" x14ac:dyDescent="0.45">
      <c r="A2828" t="s">
        <v>6331</v>
      </c>
      <c r="B2828" s="64">
        <v>46176</v>
      </c>
      <c r="C2828" s="1" t="str">
        <f t="shared" si="44"/>
        <v>June</v>
      </c>
      <c r="D2828" t="s">
        <v>492</v>
      </c>
      <c r="E2828" t="s">
        <v>211</v>
      </c>
      <c r="F2828">
        <v>28</v>
      </c>
      <c r="G2828" t="s">
        <v>51</v>
      </c>
      <c r="H2828" t="s">
        <v>108</v>
      </c>
      <c r="I2828" s="2">
        <v>5430000</v>
      </c>
      <c r="J2828" s="3">
        <f>Raw_Data[[#This Row],[cicilan_per_bulan]]/Raw_Data[[#This Row],[penghasilan_bulanan]]</f>
        <v>0.28793738489871085</v>
      </c>
      <c r="K2828" t="s">
        <v>127</v>
      </c>
      <c r="L2828" t="s">
        <v>128</v>
      </c>
      <c r="M2828" t="s">
        <v>55</v>
      </c>
      <c r="N2828" t="s">
        <v>221</v>
      </c>
      <c r="O2828" t="s">
        <v>159</v>
      </c>
      <c r="P2828" s="2">
        <v>41554000</v>
      </c>
      <c r="Q2828" s="2">
        <v>12466000</v>
      </c>
      <c r="R2828" t="str">
        <f>IF(Raw_Data[[#This Row],[persen_dp]]&lt;15%,"Low",IF(Raw_Data[[#This Row],[persen_dp]]&gt;25%,"High","Medium"))</f>
        <v>High</v>
      </c>
      <c r="S2828" s="3">
        <v>0.3</v>
      </c>
      <c r="T2828">
        <v>24</v>
      </c>
      <c r="U2828">
        <v>0.14499999999999999</v>
      </c>
      <c r="V2828" s="2">
        <v>1563500</v>
      </c>
      <c r="W2828" s="2">
        <v>37523000</v>
      </c>
      <c r="X2828" t="str">
        <f>IF(OR(Raw_Data[[#This Row],[status_pembayaran]]="Macet",Raw_Data[[#This Row],[status_pembayaran]]="Kurang Lancar"),"Non Performing Loan","Performing")</f>
        <v>Performing</v>
      </c>
      <c r="Y2828" t="s">
        <v>47</v>
      </c>
      <c r="Z2828">
        <v>0</v>
      </c>
      <c r="AA2828">
        <v>0</v>
      </c>
      <c r="AB2828">
        <v>1</v>
      </c>
      <c r="AC2828" t="s">
        <v>74</v>
      </c>
      <c r="AD2828">
        <f>IF(Raw_Data[[#This Row],[rasio]]&lt;0.2,1,IF(Raw_Data[[#This Row],[rasio]]&lt;0.3,2,IF(Raw_Data[[#This Row],[rasio]]&lt;0.4,3,4)))</f>
        <v>2</v>
      </c>
      <c r="AE2828">
        <f>IF(Raw_Data[[#This Row],[kategori_dp]]="High",1,IF(Raw_Data[[#This Row],[kategori_dp]]="Medium",2,3))</f>
        <v>1</v>
      </c>
      <c r="AF2828">
        <f>IF(Raw_Data[[#This Row],[tenor_bulan]]&lt;=24,1,IF(Raw_Data[[#This Row],[tenor_bulan]]&lt;=36,2,IF(Raw_Data[[#This Row],[tenor_bulan]]&lt;=48,3,4)))</f>
        <v>1</v>
      </c>
      <c r="AG2828">
        <f>IF(Raw_Data[[#This Row],[jumlah_kali_telat]]=0,0,IF(Raw_Data[[#This Row],[jumlah_kali_telat]]&lt;=2,2,4))</f>
        <v>0</v>
      </c>
      <c r="AH2828">
        <f>Raw_Data[[#This Row],[Skor_Rasio]]+Raw_Data[[#This Row],[Skor_DP]]+Raw_Data[[#This Row],[Skor_Tenor]]+Raw_Data[[#This Row],[Skor_Telat]]</f>
        <v>4</v>
      </c>
      <c r="AI2828" t="str">
        <f>IF(Raw_Data[[#This Row],[Risk_Score]]&lt;=6,"Low Risk",IF(Raw_Data[[#This Row],[Risk_Score]]&lt;=8,"Medium Risk","High Risk"))</f>
        <v>Low Risk</v>
      </c>
      <c r="AJ2828">
        <f ca="1">IFERROR(DATEDIF(Raw_Data[[#This Row],[tanggal_pengajuan]],TODAY(),"m"),"N/A")</f>
        <v>4</v>
      </c>
      <c r="AK2828" t="str">
        <f ca="1">IF(ISNUMBER(Raw_Data[[#This Row],[MOB]]),IF(Raw_Data[[#This Row],[MOB]]&lt;6,"0-5 bulan",IF(Raw_Data[[#This Row],[MOB]]&lt;12,"6-11 bulan",IF(Raw_Data[[#This Row],[MOB]]&lt;24,"12-23 bulan","24+ bulan"))),"N/A")</f>
        <v>0-5 bulan</v>
      </c>
    </row>
    <row r="2829" spans="1:37" ht="14.25" customHeight="1" x14ac:dyDescent="0.45">
      <c r="A2829" t="s">
        <v>6332</v>
      </c>
      <c r="B2829" s="64">
        <v>46061</v>
      </c>
      <c r="C2829" s="1" t="str">
        <f t="shared" si="44"/>
        <v>February</v>
      </c>
      <c r="D2829" t="s">
        <v>3322</v>
      </c>
      <c r="E2829" t="s">
        <v>6333</v>
      </c>
      <c r="F2829">
        <v>22</v>
      </c>
      <c r="G2829" t="s">
        <v>51</v>
      </c>
      <c r="H2829" t="s">
        <v>90</v>
      </c>
      <c r="I2829" s="2">
        <v>5585000</v>
      </c>
      <c r="J2829" s="3">
        <f>Raw_Data[[#This Row],[cicilan_per_bulan]]/Raw_Data[[#This Row],[penghasilan_bulanan]]</f>
        <v>0.33656222023276633</v>
      </c>
      <c r="K2829" t="s">
        <v>70</v>
      </c>
      <c r="L2829" t="s">
        <v>71</v>
      </c>
      <c r="M2829" t="s">
        <v>44</v>
      </c>
      <c r="N2829" t="s">
        <v>171</v>
      </c>
      <c r="O2829" t="s">
        <v>172</v>
      </c>
      <c r="P2829" s="2">
        <v>43715000</v>
      </c>
      <c r="Q2829" s="2">
        <v>8743000</v>
      </c>
      <c r="R2829" t="str">
        <f>IF(Raw_Data[[#This Row],[persen_dp]]&lt;15%,"Low",IF(Raw_Data[[#This Row],[persen_dp]]&gt;25%,"High","Medium"))</f>
        <v>Medium</v>
      </c>
      <c r="S2829" s="3">
        <v>0.2</v>
      </c>
      <c r="T2829">
        <v>24</v>
      </c>
      <c r="U2829">
        <v>0.14499999999999999</v>
      </c>
      <c r="V2829" s="2">
        <v>1879700</v>
      </c>
      <c r="W2829" s="2">
        <v>45113000</v>
      </c>
      <c r="X2829" t="str">
        <f>IF(OR(Raw_Data[[#This Row],[status_pembayaran]]="Macet",Raw_Data[[#This Row],[status_pembayaran]]="Kurang Lancar"),"Non Performing Loan","Performing")</f>
        <v>Performing</v>
      </c>
      <c r="Y2829" t="s">
        <v>47</v>
      </c>
      <c r="Z2829">
        <v>0</v>
      </c>
      <c r="AA2829">
        <v>0</v>
      </c>
      <c r="AB2829">
        <v>1</v>
      </c>
      <c r="AC2829" t="s">
        <v>137</v>
      </c>
      <c r="AD2829">
        <f>IF(Raw_Data[[#This Row],[rasio]]&lt;0.2,1,IF(Raw_Data[[#This Row],[rasio]]&lt;0.3,2,IF(Raw_Data[[#This Row],[rasio]]&lt;0.4,3,4)))</f>
        <v>3</v>
      </c>
      <c r="AE2829">
        <f>IF(Raw_Data[[#This Row],[kategori_dp]]="High",1,IF(Raw_Data[[#This Row],[kategori_dp]]="Medium",2,3))</f>
        <v>2</v>
      </c>
      <c r="AF2829">
        <f>IF(Raw_Data[[#This Row],[tenor_bulan]]&lt;=24,1,IF(Raw_Data[[#This Row],[tenor_bulan]]&lt;=36,2,IF(Raw_Data[[#This Row],[tenor_bulan]]&lt;=48,3,4)))</f>
        <v>1</v>
      </c>
      <c r="AG2829">
        <f>IF(Raw_Data[[#This Row],[jumlah_kali_telat]]=0,0,IF(Raw_Data[[#This Row],[jumlah_kali_telat]]&lt;=2,2,4))</f>
        <v>0</v>
      </c>
      <c r="AH2829">
        <f>Raw_Data[[#This Row],[Skor_Rasio]]+Raw_Data[[#This Row],[Skor_DP]]+Raw_Data[[#This Row],[Skor_Tenor]]+Raw_Data[[#This Row],[Skor_Telat]]</f>
        <v>6</v>
      </c>
      <c r="AI2829" t="str">
        <f>IF(Raw_Data[[#This Row],[Risk_Score]]&lt;=6,"Low Risk",IF(Raw_Data[[#This Row],[Risk_Score]]&lt;=8,"Medium Risk","High Risk"))</f>
        <v>Low Risk</v>
      </c>
      <c r="AJ2829">
        <f ca="1">IFERROR(DATEDIF(Raw_Data[[#This Row],[tanggal_pengajuan]],TODAY(),"m"),"N/A")</f>
        <v>8</v>
      </c>
      <c r="AK2829" t="str">
        <f ca="1">IF(ISNUMBER(Raw_Data[[#This Row],[MOB]]),IF(Raw_Data[[#This Row],[MOB]]&lt;6,"0-5 bulan",IF(Raw_Data[[#This Row],[MOB]]&lt;12,"6-11 bulan",IF(Raw_Data[[#This Row],[MOB]]&lt;24,"12-23 bulan","24+ bulan"))),"N/A")</f>
        <v>6-11 bulan</v>
      </c>
    </row>
    <row r="2830" spans="1:37" ht="14.25" customHeight="1" x14ac:dyDescent="0.45">
      <c r="A2830" t="s">
        <v>6334</v>
      </c>
      <c r="B2830" s="64">
        <v>46090</v>
      </c>
      <c r="C2830" s="1" t="str">
        <f t="shared" si="44"/>
        <v>March</v>
      </c>
      <c r="D2830" t="s">
        <v>5375</v>
      </c>
      <c r="E2830" t="s">
        <v>6335</v>
      </c>
      <c r="F2830">
        <v>23</v>
      </c>
      <c r="G2830" t="s">
        <v>40</v>
      </c>
      <c r="H2830" t="s">
        <v>90</v>
      </c>
      <c r="I2830" s="2">
        <v>7967000</v>
      </c>
      <c r="J2830" s="3">
        <f>Raw_Data[[#This Row],[cicilan_per_bulan]]/Raw_Data[[#This Row],[penghasilan_bulanan]]</f>
        <v>0.16627337768294215</v>
      </c>
      <c r="K2830" t="s">
        <v>109</v>
      </c>
      <c r="L2830" t="s">
        <v>110</v>
      </c>
      <c r="M2830" t="s">
        <v>55</v>
      </c>
      <c r="N2830" t="s">
        <v>221</v>
      </c>
      <c r="O2830" t="s">
        <v>159</v>
      </c>
      <c r="P2830" s="2">
        <v>41077000</v>
      </c>
      <c r="Q2830" s="2">
        <v>16431000</v>
      </c>
      <c r="R2830" t="str">
        <f>IF(Raw_Data[[#This Row],[persen_dp]]&lt;15%,"Low",IF(Raw_Data[[#This Row],[persen_dp]]&gt;25%,"High","Medium"))</f>
        <v>High</v>
      </c>
      <c r="S2830" s="3">
        <v>0.4</v>
      </c>
      <c r="T2830">
        <v>24</v>
      </c>
      <c r="U2830">
        <v>0.14499999999999999</v>
      </c>
      <c r="V2830" s="2">
        <v>1324700</v>
      </c>
      <c r="W2830" s="2">
        <v>31793000</v>
      </c>
      <c r="X2830" t="str">
        <f>IF(OR(Raw_Data[[#This Row],[status_pembayaran]]="Macet",Raw_Data[[#This Row],[status_pembayaran]]="Kurang Lancar"),"Non Performing Loan","Performing")</f>
        <v>Performing</v>
      </c>
      <c r="Y2830" t="s">
        <v>47</v>
      </c>
      <c r="Z2830">
        <v>0</v>
      </c>
      <c r="AA2830">
        <v>0</v>
      </c>
      <c r="AB2830">
        <v>1</v>
      </c>
      <c r="AC2830" t="s">
        <v>58</v>
      </c>
      <c r="AD2830">
        <f>IF(Raw_Data[[#This Row],[rasio]]&lt;0.2,1,IF(Raw_Data[[#This Row],[rasio]]&lt;0.3,2,IF(Raw_Data[[#This Row],[rasio]]&lt;0.4,3,4)))</f>
        <v>1</v>
      </c>
      <c r="AE2830">
        <f>IF(Raw_Data[[#This Row],[kategori_dp]]="High",1,IF(Raw_Data[[#This Row],[kategori_dp]]="Medium",2,3))</f>
        <v>1</v>
      </c>
      <c r="AF2830">
        <f>IF(Raw_Data[[#This Row],[tenor_bulan]]&lt;=24,1,IF(Raw_Data[[#This Row],[tenor_bulan]]&lt;=36,2,IF(Raw_Data[[#This Row],[tenor_bulan]]&lt;=48,3,4)))</f>
        <v>1</v>
      </c>
      <c r="AG2830">
        <f>IF(Raw_Data[[#This Row],[jumlah_kali_telat]]=0,0,IF(Raw_Data[[#This Row],[jumlah_kali_telat]]&lt;=2,2,4))</f>
        <v>0</v>
      </c>
      <c r="AH2830">
        <f>Raw_Data[[#This Row],[Skor_Rasio]]+Raw_Data[[#This Row],[Skor_DP]]+Raw_Data[[#This Row],[Skor_Tenor]]+Raw_Data[[#This Row],[Skor_Telat]]</f>
        <v>3</v>
      </c>
      <c r="AI2830" t="str">
        <f>IF(Raw_Data[[#This Row],[Risk_Score]]&lt;=6,"Low Risk",IF(Raw_Data[[#This Row],[Risk_Score]]&lt;=8,"Medium Risk","High Risk"))</f>
        <v>Low Risk</v>
      </c>
      <c r="AJ2830">
        <f ca="1">IFERROR(DATEDIF(Raw_Data[[#This Row],[tanggal_pengajuan]],TODAY(),"m"),"N/A")</f>
        <v>7</v>
      </c>
      <c r="AK2830" t="str">
        <f ca="1">IF(ISNUMBER(Raw_Data[[#This Row],[MOB]]),IF(Raw_Data[[#This Row],[MOB]]&lt;6,"0-5 bulan",IF(Raw_Data[[#This Row],[MOB]]&lt;12,"6-11 bulan",IF(Raw_Data[[#This Row],[MOB]]&lt;24,"12-23 bulan","24+ bulan"))),"N/A")</f>
        <v>6-11 bulan</v>
      </c>
    </row>
    <row r="2831" spans="1:37" ht="14.25" customHeight="1" x14ac:dyDescent="0.45">
      <c r="A2831" t="s">
        <v>6336</v>
      </c>
      <c r="B2831" s="64">
        <v>46151</v>
      </c>
      <c r="C2831" s="1" t="str">
        <f t="shared" si="44"/>
        <v>May</v>
      </c>
      <c r="D2831" t="s">
        <v>244</v>
      </c>
      <c r="E2831" t="s">
        <v>6337</v>
      </c>
      <c r="F2831">
        <v>38</v>
      </c>
      <c r="G2831" t="s">
        <v>51</v>
      </c>
      <c r="H2831" t="s">
        <v>152</v>
      </c>
      <c r="I2831" s="2">
        <v>3107000</v>
      </c>
      <c r="J2831" s="3">
        <f>Raw_Data[[#This Row],[cicilan_per_bulan]]/Raw_Data[[#This Row],[penghasilan_bulanan]]</f>
        <v>0.16993884776311555</v>
      </c>
      <c r="K2831" t="s">
        <v>192</v>
      </c>
      <c r="L2831" t="s">
        <v>128</v>
      </c>
      <c r="M2831" t="s">
        <v>72</v>
      </c>
      <c r="N2831" t="s">
        <v>73</v>
      </c>
      <c r="O2831" t="s">
        <v>46</v>
      </c>
      <c r="P2831" s="2">
        <v>20051000</v>
      </c>
      <c r="Q2831" s="2">
        <v>4010000</v>
      </c>
      <c r="R2831" t="str">
        <f>IF(Raw_Data[[#This Row],[persen_dp]]&lt;15%,"Low",IF(Raw_Data[[#This Row],[persen_dp]]&gt;25%,"High","Medium"))</f>
        <v>Medium</v>
      </c>
      <c r="S2831" s="3">
        <v>0.2</v>
      </c>
      <c r="T2831">
        <v>48</v>
      </c>
      <c r="U2831">
        <v>0.14499999999999999</v>
      </c>
      <c r="V2831" s="2">
        <v>528000</v>
      </c>
      <c r="W2831" s="2">
        <v>25344000</v>
      </c>
      <c r="X2831" t="str">
        <f>IF(OR(Raw_Data[[#This Row],[status_pembayaran]]="Macet",Raw_Data[[#This Row],[status_pembayaran]]="Kurang Lancar"),"Non Performing Loan","Performing")</f>
        <v>Performing</v>
      </c>
      <c r="Y2831" t="s">
        <v>47</v>
      </c>
      <c r="Z2831">
        <v>0</v>
      </c>
      <c r="AA2831">
        <v>0</v>
      </c>
      <c r="AB2831">
        <v>1</v>
      </c>
      <c r="AC2831" t="s">
        <v>104</v>
      </c>
      <c r="AD2831">
        <f>IF(Raw_Data[[#This Row],[rasio]]&lt;0.2,1,IF(Raw_Data[[#This Row],[rasio]]&lt;0.3,2,IF(Raw_Data[[#This Row],[rasio]]&lt;0.4,3,4)))</f>
        <v>1</v>
      </c>
      <c r="AE2831">
        <f>IF(Raw_Data[[#This Row],[kategori_dp]]="High",1,IF(Raw_Data[[#This Row],[kategori_dp]]="Medium",2,3))</f>
        <v>2</v>
      </c>
      <c r="AF2831">
        <f>IF(Raw_Data[[#This Row],[tenor_bulan]]&lt;=24,1,IF(Raw_Data[[#This Row],[tenor_bulan]]&lt;=36,2,IF(Raw_Data[[#This Row],[tenor_bulan]]&lt;=48,3,4)))</f>
        <v>3</v>
      </c>
      <c r="AG2831">
        <f>IF(Raw_Data[[#This Row],[jumlah_kali_telat]]=0,0,IF(Raw_Data[[#This Row],[jumlah_kali_telat]]&lt;=2,2,4))</f>
        <v>0</v>
      </c>
      <c r="AH2831">
        <f>Raw_Data[[#This Row],[Skor_Rasio]]+Raw_Data[[#This Row],[Skor_DP]]+Raw_Data[[#This Row],[Skor_Tenor]]+Raw_Data[[#This Row],[Skor_Telat]]</f>
        <v>6</v>
      </c>
      <c r="AI2831" t="str">
        <f>IF(Raw_Data[[#This Row],[Risk_Score]]&lt;=6,"Low Risk",IF(Raw_Data[[#This Row],[Risk_Score]]&lt;=8,"Medium Risk","High Risk"))</f>
        <v>Low Risk</v>
      </c>
      <c r="AJ2831">
        <f ca="1">IFERROR(DATEDIF(Raw_Data[[#This Row],[tanggal_pengajuan]],TODAY(),"m"),"N/A")</f>
        <v>5</v>
      </c>
      <c r="AK2831" t="str">
        <f ca="1">IF(ISNUMBER(Raw_Data[[#This Row],[MOB]]),IF(Raw_Data[[#This Row],[MOB]]&lt;6,"0-5 bulan",IF(Raw_Data[[#This Row],[MOB]]&lt;12,"6-11 bulan",IF(Raw_Data[[#This Row],[MOB]]&lt;24,"12-23 bulan","24+ bulan"))),"N/A")</f>
        <v>0-5 bulan</v>
      </c>
    </row>
    <row r="2832" spans="1:37" ht="14.25" customHeight="1" x14ac:dyDescent="0.45">
      <c r="A2832" t="s">
        <v>6338</v>
      </c>
      <c r="B2832" s="64">
        <v>46042</v>
      </c>
      <c r="C2832" s="1" t="str">
        <f t="shared" si="44"/>
        <v>January</v>
      </c>
      <c r="D2832" t="s">
        <v>1006</v>
      </c>
      <c r="E2832" t="s">
        <v>6339</v>
      </c>
      <c r="F2832">
        <v>42</v>
      </c>
      <c r="G2832" t="s">
        <v>51</v>
      </c>
      <c r="H2832" t="s">
        <v>52</v>
      </c>
      <c r="I2832" s="2">
        <v>11454000</v>
      </c>
      <c r="J2832" s="3">
        <f>Raw_Data[[#This Row],[cicilan_per_bulan]]/Raw_Data[[#This Row],[penghasilan_bulanan]]</f>
        <v>3.6223153483499214E-2</v>
      </c>
      <c r="K2832" t="s">
        <v>81</v>
      </c>
      <c r="L2832" t="s">
        <v>82</v>
      </c>
      <c r="M2832" t="s">
        <v>249</v>
      </c>
      <c r="N2832" t="s">
        <v>250</v>
      </c>
      <c r="O2832" t="s">
        <v>57</v>
      </c>
      <c r="P2832" s="2">
        <v>15758000</v>
      </c>
      <c r="Q2832" s="2">
        <v>3152000</v>
      </c>
      <c r="R2832" t="str">
        <f>IF(Raw_Data[[#This Row],[persen_dp]]&lt;15%,"Low",IF(Raw_Data[[#This Row],[persen_dp]]&gt;25%,"High","Medium"))</f>
        <v>Medium</v>
      </c>
      <c r="S2832" s="3">
        <v>0.2</v>
      </c>
      <c r="T2832">
        <v>48</v>
      </c>
      <c r="U2832">
        <v>0.14499999999999999</v>
      </c>
      <c r="V2832" s="2">
        <v>414900</v>
      </c>
      <c r="W2832" s="2">
        <v>19917000</v>
      </c>
      <c r="X2832" t="str">
        <f>IF(OR(Raw_Data[[#This Row],[status_pembayaran]]="Macet",Raw_Data[[#This Row],[status_pembayaran]]="Kurang Lancar"),"Non Performing Loan","Performing")</f>
        <v>Non Performing Loan</v>
      </c>
      <c r="Y2832" t="s">
        <v>488</v>
      </c>
      <c r="Z2832">
        <v>16</v>
      </c>
      <c r="AA2832">
        <v>2</v>
      </c>
      <c r="AB2832">
        <v>3</v>
      </c>
      <c r="AD2832">
        <f>IF(Raw_Data[[#This Row],[rasio]]&lt;0.2,1,IF(Raw_Data[[#This Row],[rasio]]&lt;0.3,2,IF(Raw_Data[[#This Row],[rasio]]&lt;0.4,3,4)))</f>
        <v>1</v>
      </c>
      <c r="AE2832">
        <f>IF(Raw_Data[[#This Row],[kategori_dp]]="High",1,IF(Raw_Data[[#This Row],[kategori_dp]]="Medium",2,3))</f>
        <v>2</v>
      </c>
      <c r="AF2832">
        <f>IF(Raw_Data[[#This Row],[tenor_bulan]]&lt;=24,1,IF(Raw_Data[[#This Row],[tenor_bulan]]&lt;=36,2,IF(Raw_Data[[#This Row],[tenor_bulan]]&lt;=48,3,4)))</f>
        <v>3</v>
      </c>
      <c r="AG2832">
        <f>IF(Raw_Data[[#This Row],[jumlah_kali_telat]]=0,0,IF(Raw_Data[[#This Row],[jumlah_kali_telat]]&lt;=2,2,4))</f>
        <v>2</v>
      </c>
      <c r="AH2832">
        <f>Raw_Data[[#This Row],[Skor_Rasio]]+Raw_Data[[#This Row],[Skor_DP]]+Raw_Data[[#This Row],[Skor_Tenor]]+Raw_Data[[#This Row],[Skor_Telat]]</f>
        <v>8</v>
      </c>
      <c r="AI2832" t="str">
        <f>IF(Raw_Data[[#This Row],[Risk_Score]]&lt;=6,"Low Risk",IF(Raw_Data[[#This Row],[Risk_Score]]&lt;=8,"Medium Risk","High Risk"))</f>
        <v>Medium Risk</v>
      </c>
      <c r="AJ2832">
        <f ca="1">IFERROR(DATEDIF(Raw_Data[[#This Row],[tanggal_pengajuan]],TODAY(),"m"),"N/A")</f>
        <v>9</v>
      </c>
      <c r="AK2832" t="str">
        <f ca="1">IF(ISNUMBER(Raw_Data[[#This Row],[MOB]]),IF(Raw_Data[[#This Row],[MOB]]&lt;6,"0-5 bulan",IF(Raw_Data[[#This Row],[MOB]]&lt;12,"6-11 bulan",IF(Raw_Data[[#This Row],[MOB]]&lt;24,"12-23 bulan","24+ bulan"))),"N/A")</f>
        <v>6-11 bulan</v>
      </c>
    </row>
    <row r="2833" spans="1:37" ht="14.25" customHeight="1" x14ac:dyDescent="0.45">
      <c r="A2833" t="s">
        <v>6340</v>
      </c>
      <c r="B2833" s="64">
        <v>46058</v>
      </c>
      <c r="C2833" s="1" t="str">
        <f t="shared" si="44"/>
        <v>February</v>
      </c>
      <c r="D2833" t="s">
        <v>1227</v>
      </c>
      <c r="E2833" t="s">
        <v>6341</v>
      </c>
      <c r="F2833">
        <v>40</v>
      </c>
      <c r="G2833" t="s">
        <v>40</v>
      </c>
      <c r="H2833" t="s">
        <v>41</v>
      </c>
      <c r="I2833" s="2">
        <v>7548000</v>
      </c>
      <c r="J2833" s="3">
        <f>Raw_Data[[#This Row],[cicilan_per_bulan]]/Raw_Data[[#This Row],[penghasilan_bulanan]]</f>
        <v>0.21526232114467408</v>
      </c>
      <c r="K2833" t="s">
        <v>192</v>
      </c>
      <c r="L2833" t="s">
        <v>128</v>
      </c>
      <c r="M2833" t="s">
        <v>44</v>
      </c>
      <c r="N2833" t="s">
        <v>228</v>
      </c>
      <c r="O2833" t="s">
        <v>57</v>
      </c>
      <c r="P2833" s="2">
        <v>20034000</v>
      </c>
      <c r="Q2833" s="2">
        <v>3005000</v>
      </c>
      <c r="R2833" t="str">
        <f>IF(Raw_Data[[#This Row],[persen_dp]]&lt;15%,"Low",IF(Raw_Data[[#This Row],[persen_dp]]&gt;25%,"High","Medium"))</f>
        <v>Medium</v>
      </c>
      <c r="S2833" s="3">
        <v>0.15</v>
      </c>
      <c r="T2833">
        <v>12</v>
      </c>
      <c r="U2833">
        <v>0.14499999999999999</v>
      </c>
      <c r="V2833" s="2">
        <v>1624800</v>
      </c>
      <c r="W2833" s="2">
        <v>19498000</v>
      </c>
      <c r="X2833" t="str">
        <f>IF(OR(Raw_Data[[#This Row],[status_pembayaran]]="Macet",Raw_Data[[#This Row],[status_pembayaran]]="Kurang Lancar"),"Non Performing Loan","Performing")</f>
        <v>Performing</v>
      </c>
      <c r="Y2833" t="s">
        <v>47</v>
      </c>
      <c r="Z2833">
        <v>0</v>
      </c>
      <c r="AA2833">
        <v>0</v>
      </c>
      <c r="AB2833">
        <v>1</v>
      </c>
      <c r="AC2833" t="s">
        <v>58</v>
      </c>
      <c r="AD2833">
        <f>IF(Raw_Data[[#This Row],[rasio]]&lt;0.2,1,IF(Raw_Data[[#This Row],[rasio]]&lt;0.3,2,IF(Raw_Data[[#This Row],[rasio]]&lt;0.4,3,4)))</f>
        <v>2</v>
      </c>
      <c r="AE2833">
        <f>IF(Raw_Data[[#This Row],[kategori_dp]]="High",1,IF(Raw_Data[[#This Row],[kategori_dp]]="Medium",2,3))</f>
        <v>2</v>
      </c>
      <c r="AF2833">
        <f>IF(Raw_Data[[#This Row],[tenor_bulan]]&lt;=24,1,IF(Raw_Data[[#This Row],[tenor_bulan]]&lt;=36,2,IF(Raw_Data[[#This Row],[tenor_bulan]]&lt;=48,3,4)))</f>
        <v>1</v>
      </c>
      <c r="AG2833">
        <f>IF(Raw_Data[[#This Row],[jumlah_kali_telat]]=0,0,IF(Raw_Data[[#This Row],[jumlah_kali_telat]]&lt;=2,2,4))</f>
        <v>0</v>
      </c>
      <c r="AH2833">
        <f>Raw_Data[[#This Row],[Skor_Rasio]]+Raw_Data[[#This Row],[Skor_DP]]+Raw_Data[[#This Row],[Skor_Tenor]]+Raw_Data[[#This Row],[Skor_Telat]]</f>
        <v>5</v>
      </c>
      <c r="AI2833" t="str">
        <f>IF(Raw_Data[[#This Row],[Risk_Score]]&lt;=6,"Low Risk",IF(Raw_Data[[#This Row],[Risk_Score]]&lt;=8,"Medium Risk","High Risk"))</f>
        <v>Low Risk</v>
      </c>
      <c r="AJ2833">
        <f ca="1">IFERROR(DATEDIF(Raw_Data[[#This Row],[tanggal_pengajuan]],TODAY(),"m"),"N/A")</f>
        <v>8</v>
      </c>
      <c r="AK2833" t="str">
        <f ca="1">IF(ISNUMBER(Raw_Data[[#This Row],[MOB]]),IF(Raw_Data[[#This Row],[MOB]]&lt;6,"0-5 bulan",IF(Raw_Data[[#This Row],[MOB]]&lt;12,"6-11 bulan",IF(Raw_Data[[#This Row],[MOB]]&lt;24,"12-23 bulan","24+ bulan"))),"N/A")</f>
        <v>6-11 bulan</v>
      </c>
    </row>
    <row r="2834" spans="1:37" ht="14.25" customHeight="1" x14ac:dyDescent="0.45">
      <c r="A2834" t="s">
        <v>6342</v>
      </c>
      <c r="B2834" s="64">
        <v>46176</v>
      </c>
      <c r="C2834" s="1" t="str">
        <f t="shared" si="44"/>
        <v>June</v>
      </c>
      <c r="D2834" t="s">
        <v>2998</v>
      </c>
      <c r="E2834" t="s">
        <v>6343</v>
      </c>
      <c r="F2834">
        <v>37</v>
      </c>
      <c r="G2834" t="s">
        <v>51</v>
      </c>
      <c r="H2834" t="s">
        <v>108</v>
      </c>
      <c r="I2834" s="2">
        <v>4540000</v>
      </c>
      <c r="J2834" s="3">
        <f>Raw_Data[[#This Row],[cicilan_per_bulan]]/Raw_Data[[#This Row],[penghasilan_bulanan]]</f>
        <v>1.1154845814977974</v>
      </c>
      <c r="K2834" t="s">
        <v>153</v>
      </c>
      <c r="L2834" t="s">
        <v>154</v>
      </c>
      <c r="M2834" t="s">
        <v>55</v>
      </c>
      <c r="N2834" t="s">
        <v>395</v>
      </c>
      <c r="O2834" t="s">
        <v>396</v>
      </c>
      <c r="P2834" s="2">
        <v>62442000</v>
      </c>
      <c r="Q2834" s="2">
        <v>9366000</v>
      </c>
      <c r="R2834" t="str">
        <f>IF(Raw_Data[[#This Row],[persen_dp]]&lt;15%,"Low",IF(Raw_Data[[#This Row],[persen_dp]]&gt;25%,"High","Medium"))</f>
        <v>Medium</v>
      </c>
      <c r="S2834" s="3">
        <v>0.15</v>
      </c>
      <c r="T2834">
        <v>12</v>
      </c>
      <c r="U2834">
        <v>0.14499999999999999</v>
      </c>
      <c r="V2834" s="2">
        <v>5064300</v>
      </c>
      <c r="W2834" s="2">
        <v>60772000</v>
      </c>
      <c r="X2834" t="str">
        <f>IF(OR(Raw_Data[[#This Row],[status_pembayaran]]="Macet",Raw_Data[[#This Row],[status_pembayaran]]="Kurang Lancar"),"Non Performing Loan","Performing")</f>
        <v>Performing</v>
      </c>
      <c r="Y2834" t="s">
        <v>47</v>
      </c>
      <c r="Z2834">
        <v>0</v>
      </c>
      <c r="AA2834">
        <v>0</v>
      </c>
      <c r="AB2834">
        <v>1</v>
      </c>
      <c r="AC2834" t="s">
        <v>58</v>
      </c>
      <c r="AD2834">
        <f>IF(Raw_Data[[#This Row],[rasio]]&lt;0.2,1,IF(Raw_Data[[#This Row],[rasio]]&lt;0.3,2,IF(Raw_Data[[#This Row],[rasio]]&lt;0.4,3,4)))</f>
        <v>4</v>
      </c>
      <c r="AE2834">
        <f>IF(Raw_Data[[#This Row],[kategori_dp]]="High",1,IF(Raw_Data[[#This Row],[kategori_dp]]="Medium",2,3))</f>
        <v>2</v>
      </c>
      <c r="AF2834">
        <f>IF(Raw_Data[[#This Row],[tenor_bulan]]&lt;=24,1,IF(Raw_Data[[#This Row],[tenor_bulan]]&lt;=36,2,IF(Raw_Data[[#This Row],[tenor_bulan]]&lt;=48,3,4)))</f>
        <v>1</v>
      </c>
      <c r="AG2834">
        <f>IF(Raw_Data[[#This Row],[jumlah_kali_telat]]=0,0,IF(Raw_Data[[#This Row],[jumlah_kali_telat]]&lt;=2,2,4))</f>
        <v>0</v>
      </c>
      <c r="AH2834">
        <f>Raw_Data[[#This Row],[Skor_Rasio]]+Raw_Data[[#This Row],[Skor_DP]]+Raw_Data[[#This Row],[Skor_Tenor]]+Raw_Data[[#This Row],[Skor_Telat]]</f>
        <v>7</v>
      </c>
      <c r="AI2834" t="str">
        <f>IF(Raw_Data[[#This Row],[Risk_Score]]&lt;=6,"Low Risk",IF(Raw_Data[[#This Row],[Risk_Score]]&lt;=8,"Medium Risk","High Risk"))</f>
        <v>Medium Risk</v>
      </c>
      <c r="AJ2834">
        <f ca="1">IFERROR(DATEDIF(Raw_Data[[#This Row],[tanggal_pengajuan]],TODAY(),"m"),"N/A")</f>
        <v>4</v>
      </c>
      <c r="AK2834" t="str">
        <f ca="1">IF(ISNUMBER(Raw_Data[[#This Row],[MOB]]),IF(Raw_Data[[#This Row],[MOB]]&lt;6,"0-5 bulan",IF(Raw_Data[[#This Row],[MOB]]&lt;12,"6-11 bulan",IF(Raw_Data[[#This Row],[MOB]]&lt;24,"12-23 bulan","24+ bulan"))),"N/A")</f>
        <v>0-5 bulan</v>
      </c>
    </row>
    <row r="2835" spans="1:37" ht="14.25" customHeight="1" x14ac:dyDescent="0.45">
      <c r="A2835" t="s">
        <v>6344</v>
      </c>
      <c r="B2835" s="64">
        <v>46130</v>
      </c>
      <c r="C2835" s="1" t="str">
        <f t="shared" si="44"/>
        <v>April</v>
      </c>
      <c r="D2835" t="s">
        <v>76</v>
      </c>
      <c r="E2835" t="s">
        <v>6345</v>
      </c>
      <c r="F2835">
        <v>50</v>
      </c>
      <c r="G2835" t="s">
        <v>40</v>
      </c>
      <c r="H2835" t="s">
        <v>41</v>
      </c>
      <c r="I2835" s="2">
        <v>6699000</v>
      </c>
      <c r="J2835" s="3">
        <f>Raw_Data[[#This Row],[cicilan_per_bulan]]/Raw_Data[[#This Row],[penghasilan_bulanan]]</f>
        <v>0.10068666965218689</v>
      </c>
      <c r="K2835" t="s">
        <v>81</v>
      </c>
      <c r="L2835" t="s">
        <v>82</v>
      </c>
      <c r="M2835" t="s">
        <v>44</v>
      </c>
      <c r="N2835" t="s">
        <v>184</v>
      </c>
      <c r="O2835" t="s">
        <v>122</v>
      </c>
      <c r="P2835" s="2">
        <v>36091000</v>
      </c>
      <c r="Q2835" s="2">
        <v>12632000</v>
      </c>
      <c r="R2835" t="str">
        <f>IF(Raw_Data[[#This Row],[persen_dp]]&lt;15%,"Low",IF(Raw_Data[[#This Row],[persen_dp]]&gt;25%,"High","Medium"))</f>
        <v>High</v>
      </c>
      <c r="S2835" s="3">
        <v>0.35</v>
      </c>
      <c r="T2835">
        <v>60</v>
      </c>
      <c r="U2835">
        <v>0.14499999999999999</v>
      </c>
      <c r="V2835" s="2">
        <v>674500</v>
      </c>
      <c r="W2835" s="2">
        <v>40467000</v>
      </c>
      <c r="X2835" t="str">
        <f>IF(OR(Raw_Data[[#This Row],[status_pembayaran]]="Macet",Raw_Data[[#This Row],[status_pembayaran]]="Kurang Lancar"),"Non Performing Loan","Performing")</f>
        <v>Performing</v>
      </c>
      <c r="Y2835" t="s">
        <v>47</v>
      </c>
      <c r="Z2835">
        <v>0</v>
      </c>
      <c r="AA2835">
        <v>0</v>
      </c>
      <c r="AB2835">
        <v>1</v>
      </c>
      <c r="AC2835" t="s">
        <v>58</v>
      </c>
      <c r="AD2835">
        <f>IF(Raw_Data[[#This Row],[rasio]]&lt;0.2,1,IF(Raw_Data[[#This Row],[rasio]]&lt;0.3,2,IF(Raw_Data[[#This Row],[rasio]]&lt;0.4,3,4)))</f>
        <v>1</v>
      </c>
      <c r="AE2835">
        <f>IF(Raw_Data[[#This Row],[kategori_dp]]="High",1,IF(Raw_Data[[#This Row],[kategori_dp]]="Medium",2,3))</f>
        <v>1</v>
      </c>
      <c r="AF2835">
        <f>IF(Raw_Data[[#This Row],[tenor_bulan]]&lt;=24,1,IF(Raw_Data[[#This Row],[tenor_bulan]]&lt;=36,2,IF(Raw_Data[[#This Row],[tenor_bulan]]&lt;=48,3,4)))</f>
        <v>4</v>
      </c>
      <c r="AG2835">
        <f>IF(Raw_Data[[#This Row],[jumlah_kali_telat]]=0,0,IF(Raw_Data[[#This Row],[jumlah_kali_telat]]&lt;=2,2,4))</f>
        <v>0</v>
      </c>
      <c r="AH2835">
        <f>Raw_Data[[#This Row],[Skor_Rasio]]+Raw_Data[[#This Row],[Skor_DP]]+Raw_Data[[#This Row],[Skor_Tenor]]+Raw_Data[[#This Row],[Skor_Telat]]</f>
        <v>6</v>
      </c>
      <c r="AI2835" t="str">
        <f>IF(Raw_Data[[#This Row],[Risk_Score]]&lt;=6,"Low Risk",IF(Raw_Data[[#This Row],[Risk_Score]]&lt;=8,"Medium Risk","High Risk"))</f>
        <v>Low Risk</v>
      </c>
      <c r="AJ2835">
        <f ca="1">IFERROR(DATEDIF(Raw_Data[[#This Row],[tanggal_pengajuan]],TODAY(),"m"),"N/A")</f>
        <v>6</v>
      </c>
      <c r="AK2835" t="str">
        <f ca="1">IF(ISNUMBER(Raw_Data[[#This Row],[MOB]]),IF(Raw_Data[[#This Row],[MOB]]&lt;6,"0-5 bulan",IF(Raw_Data[[#This Row],[MOB]]&lt;12,"6-11 bulan",IF(Raw_Data[[#This Row],[MOB]]&lt;24,"12-23 bulan","24+ bulan"))),"N/A")</f>
        <v>6-11 bulan</v>
      </c>
    </row>
    <row r="2836" spans="1:37" ht="14.25" customHeight="1" x14ac:dyDescent="0.45">
      <c r="A2836" t="s">
        <v>6346</v>
      </c>
      <c r="B2836" s="64">
        <v>46134</v>
      </c>
      <c r="C2836" s="1" t="str">
        <f t="shared" si="44"/>
        <v>April</v>
      </c>
      <c r="D2836" t="s">
        <v>1553</v>
      </c>
      <c r="E2836" t="s">
        <v>6347</v>
      </c>
      <c r="F2836">
        <v>58</v>
      </c>
      <c r="G2836" t="s">
        <v>51</v>
      </c>
      <c r="H2836" t="s">
        <v>101</v>
      </c>
      <c r="I2836" s="2">
        <v>3629000</v>
      </c>
      <c r="J2836" s="3">
        <f>Raw_Data[[#This Row],[cicilan_per_bulan]]/Raw_Data[[#This Row],[penghasilan_bulanan]]</f>
        <v>0.43846789749242215</v>
      </c>
      <c r="K2836" t="s">
        <v>42</v>
      </c>
      <c r="L2836" t="s">
        <v>43</v>
      </c>
      <c r="M2836" t="s">
        <v>55</v>
      </c>
      <c r="N2836" t="s">
        <v>65</v>
      </c>
      <c r="O2836" t="s">
        <v>46</v>
      </c>
      <c r="P2836" s="2">
        <v>27794000</v>
      </c>
      <c r="Q2836" s="2">
        <v>11118000</v>
      </c>
      <c r="R2836" t="str">
        <f>IF(Raw_Data[[#This Row],[persen_dp]]&lt;15%,"Low",IF(Raw_Data[[#This Row],[persen_dp]]&gt;25%,"High","Medium"))</f>
        <v>High</v>
      </c>
      <c r="S2836" s="3">
        <v>0.4</v>
      </c>
      <c r="T2836">
        <v>12</v>
      </c>
      <c r="U2836">
        <v>0.14499999999999999</v>
      </c>
      <c r="V2836" s="2">
        <v>1591200</v>
      </c>
      <c r="W2836" s="2">
        <v>19094000</v>
      </c>
      <c r="X2836" t="str">
        <f>IF(OR(Raw_Data[[#This Row],[status_pembayaran]]="Macet",Raw_Data[[#This Row],[status_pembayaran]]="Kurang Lancar"),"Non Performing Loan","Performing")</f>
        <v>Performing</v>
      </c>
      <c r="Y2836" t="s">
        <v>47</v>
      </c>
      <c r="Z2836">
        <v>0</v>
      </c>
      <c r="AA2836">
        <v>0</v>
      </c>
      <c r="AB2836">
        <v>1</v>
      </c>
      <c r="AC2836" t="s">
        <v>58</v>
      </c>
      <c r="AD2836">
        <f>IF(Raw_Data[[#This Row],[rasio]]&lt;0.2,1,IF(Raw_Data[[#This Row],[rasio]]&lt;0.3,2,IF(Raw_Data[[#This Row],[rasio]]&lt;0.4,3,4)))</f>
        <v>4</v>
      </c>
      <c r="AE2836">
        <f>IF(Raw_Data[[#This Row],[kategori_dp]]="High",1,IF(Raw_Data[[#This Row],[kategori_dp]]="Medium",2,3))</f>
        <v>1</v>
      </c>
      <c r="AF2836">
        <f>IF(Raw_Data[[#This Row],[tenor_bulan]]&lt;=24,1,IF(Raw_Data[[#This Row],[tenor_bulan]]&lt;=36,2,IF(Raw_Data[[#This Row],[tenor_bulan]]&lt;=48,3,4)))</f>
        <v>1</v>
      </c>
      <c r="AG2836">
        <f>IF(Raw_Data[[#This Row],[jumlah_kali_telat]]=0,0,IF(Raw_Data[[#This Row],[jumlah_kali_telat]]&lt;=2,2,4))</f>
        <v>0</v>
      </c>
      <c r="AH2836">
        <f>Raw_Data[[#This Row],[Skor_Rasio]]+Raw_Data[[#This Row],[Skor_DP]]+Raw_Data[[#This Row],[Skor_Tenor]]+Raw_Data[[#This Row],[Skor_Telat]]</f>
        <v>6</v>
      </c>
      <c r="AI2836" t="str">
        <f>IF(Raw_Data[[#This Row],[Risk_Score]]&lt;=6,"Low Risk",IF(Raw_Data[[#This Row],[Risk_Score]]&lt;=8,"Medium Risk","High Risk"))</f>
        <v>Low Risk</v>
      </c>
      <c r="AJ2836">
        <f ca="1">IFERROR(DATEDIF(Raw_Data[[#This Row],[tanggal_pengajuan]],TODAY(),"m"),"N/A")</f>
        <v>6</v>
      </c>
      <c r="AK2836" t="str">
        <f ca="1">IF(ISNUMBER(Raw_Data[[#This Row],[MOB]]),IF(Raw_Data[[#This Row],[MOB]]&lt;6,"0-5 bulan",IF(Raw_Data[[#This Row],[MOB]]&lt;12,"6-11 bulan",IF(Raw_Data[[#This Row],[MOB]]&lt;24,"12-23 bulan","24+ bulan"))),"N/A")</f>
        <v>6-11 bulan</v>
      </c>
    </row>
    <row r="2837" spans="1:37" ht="14.25" customHeight="1" x14ac:dyDescent="0.45">
      <c r="A2837" t="s">
        <v>6348</v>
      </c>
      <c r="B2837" s="64">
        <v>46073</v>
      </c>
      <c r="C2837" s="1" t="str">
        <f t="shared" si="44"/>
        <v>February</v>
      </c>
      <c r="D2837" t="s">
        <v>281</v>
      </c>
      <c r="E2837" t="s">
        <v>6349</v>
      </c>
      <c r="F2837">
        <v>36</v>
      </c>
      <c r="G2837" t="s">
        <v>51</v>
      </c>
      <c r="H2837" t="s">
        <v>62</v>
      </c>
      <c r="I2837" s="2">
        <v>2165000</v>
      </c>
      <c r="J2837" s="3">
        <f>Raw_Data[[#This Row],[cicilan_per_bulan]]/Raw_Data[[#This Row],[penghasilan_bulanan]]</f>
        <v>0.22891454965357969</v>
      </c>
      <c r="K2837" t="s">
        <v>42</v>
      </c>
      <c r="L2837" t="s">
        <v>43</v>
      </c>
      <c r="M2837" t="s">
        <v>44</v>
      </c>
      <c r="N2837" t="s">
        <v>163</v>
      </c>
      <c r="O2837" t="s">
        <v>46</v>
      </c>
      <c r="P2837" s="2">
        <v>28732000</v>
      </c>
      <c r="Q2837" s="2">
        <v>11493000</v>
      </c>
      <c r="R2837" t="str">
        <f>IF(Raw_Data[[#This Row],[persen_dp]]&lt;15%,"Low",IF(Raw_Data[[#This Row],[persen_dp]]&gt;25%,"High","Medium"))</f>
        <v>High</v>
      </c>
      <c r="S2837" s="3">
        <v>0.4</v>
      </c>
      <c r="T2837">
        <v>60</v>
      </c>
      <c r="U2837">
        <v>0.14499999999999999</v>
      </c>
      <c r="V2837" s="2">
        <v>495600</v>
      </c>
      <c r="W2837" s="2">
        <v>29737000</v>
      </c>
      <c r="X2837" t="str">
        <f>IF(OR(Raw_Data[[#This Row],[status_pembayaran]]="Macet",Raw_Data[[#This Row],[status_pembayaran]]="Kurang Lancar"),"Non Performing Loan","Performing")</f>
        <v>Performing</v>
      </c>
      <c r="Y2837" t="s">
        <v>47</v>
      </c>
      <c r="Z2837">
        <v>0</v>
      </c>
      <c r="AA2837">
        <v>0</v>
      </c>
      <c r="AB2837">
        <v>1</v>
      </c>
      <c r="AC2837" t="s">
        <v>58</v>
      </c>
      <c r="AD2837">
        <f>IF(Raw_Data[[#This Row],[rasio]]&lt;0.2,1,IF(Raw_Data[[#This Row],[rasio]]&lt;0.3,2,IF(Raw_Data[[#This Row],[rasio]]&lt;0.4,3,4)))</f>
        <v>2</v>
      </c>
      <c r="AE2837">
        <f>IF(Raw_Data[[#This Row],[kategori_dp]]="High",1,IF(Raw_Data[[#This Row],[kategori_dp]]="Medium",2,3))</f>
        <v>1</v>
      </c>
      <c r="AF2837">
        <f>IF(Raw_Data[[#This Row],[tenor_bulan]]&lt;=24,1,IF(Raw_Data[[#This Row],[tenor_bulan]]&lt;=36,2,IF(Raw_Data[[#This Row],[tenor_bulan]]&lt;=48,3,4)))</f>
        <v>4</v>
      </c>
      <c r="AG2837">
        <f>IF(Raw_Data[[#This Row],[jumlah_kali_telat]]=0,0,IF(Raw_Data[[#This Row],[jumlah_kali_telat]]&lt;=2,2,4))</f>
        <v>0</v>
      </c>
      <c r="AH2837">
        <f>Raw_Data[[#This Row],[Skor_Rasio]]+Raw_Data[[#This Row],[Skor_DP]]+Raw_Data[[#This Row],[Skor_Tenor]]+Raw_Data[[#This Row],[Skor_Telat]]</f>
        <v>7</v>
      </c>
      <c r="AI2837" t="str">
        <f>IF(Raw_Data[[#This Row],[Risk_Score]]&lt;=6,"Low Risk",IF(Raw_Data[[#This Row],[Risk_Score]]&lt;=8,"Medium Risk","High Risk"))</f>
        <v>Medium Risk</v>
      </c>
      <c r="AJ2837">
        <f ca="1">IFERROR(DATEDIF(Raw_Data[[#This Row],[tanggal_pengajuan]],TODAY(),"m"),"N/A")</f>
        <v>8</v>
      </c>
      <c r="AK2837" t="str">
        <f ca="1">IF(ISNUMBER(Raw_Data[[#This Row],[MOB]]),IF(Raw_Data[[#This Row],[MOB]]&lt;6,"0-5 bulan",IF(Raw_Data[[#This Row],[MOB]]&lt;12,"6-11 bulan",IF(Raw_Data[[#This Row],[MOB]]&lt;24,"12-23 bulan","24+ bulan"))),"N/A")</f>
        <v>6-11 bulan</v>
      </c>
    </row>
    <row r="2838" spans="1:37" ht="14.25" customHeight="1" x14ac:dyDescent="0.45">
      <c r="A2838" t="s">
        <v>6350</v>
      </c>
      <c r="B2838" s="64">
        <v>46182</v>
      </c>
      <c r="C2838" s="1" t="str">
        <f t="shared" si="44"/>
        <v>June</v>
      </c>
      <c r="D2838" t="s">
        <v>4176</v>
      </c>
      <c r="E2838" t="s">
        <v>6351</v>
      </c>
      <c r="F2838">
        <v>46</v>
      </c>
      <c r="G2838" t="s">
        <v>40</v>
      </c>
      <c r="H2838" t="s">
        <v>108</v>
      </c>
      <c r="I2838" s="2">
        <v>5061000</v>
      </c>
      <c r="J2838" s="3">
        <f>Raw_Data[[#This Row],[cicilan_per_bulan]]/Raw_Data[[#This Row],[penghasilan_bulanan]]</f>
        <v>0.19490219324244221</v>
      </c>
      <c r="K2838" t="s">
        <v>42</v>
      </c>
      <c r="L2838" t="s">
        <v>43</v>
      </c>
      <c r="M2838" t="s">
        <v>55</v>
      </c>
      <c r="N2838" t="s">
        <v>147</v>
      </c>
      <c r="O2838" t="s">
        <v>148</v>
      </c>
      <c r="P2838" s="2">
        <v>30932000</v>
      </c>
      <c r="Q2838" s="2">
        <v>6186000</v>
      </c>
      <c r="R2838" t="str">
        <f>IF(Raw_Data[[#This Row],[persen_dp]]&lt;15%,"Low",IF(Raw_Data[[#This Row],[persen_dp]]&gt;25%,"High","Medium"))</f>
        <v>Medium</v>
      </c>
      <c r="S2838" s="3">
        <v>0.2</v>
      </c>
      <c r="T2838">
        <v>36</v>
      </c>
      <c r="U2838">
        <v>0.14499999999999999</v>
      </c>
      <c r="V2838" s="2">
        <v>986400</v>
      </c>
      <c r="W2838" s="2">
        <v>35510000</v>
      </c>
      <c r="X2838" t="str">
        <f>IF(OR(Raw_Data[[#This Row],[status_pembayaran]]="Macet",Raw_Data[[#This Row],[status_pembayaran]]="Kurang Lancar"),"Non Performing Loan","Performing")</f>
        <v>Performing</v>
      </c>
      <c r="Y2838" t="s">
        <v>47</v>
      </c>
      <c r="Z2838">
        <v>0</v>
      </c>
      <c r="AA2838">
        <v>0</v>
      </c>
      <c r="AB2838">
        <v>1</v>
      </c>
      <c r="AC2838" t="s">
        <v>104</v>
      </c>
      <c r="AD2838">
        <f>IF(Raw_Data[[#This Row],[rasio]]&lt;0.2,1,IF(Raw_Data[[#This Row],[rasio]]&lt;0.3,2,IF(Raw_Data[[#This Row],[rasio]]&lt;0.4,3,4)))</f>
        <v>1</v>
      </c>
      <c r="AE2838">
        <f>IF(Raw_Data[[#This Row],[kategori_dp]]="High",1,IF(Raw_Data[[#This Row],[kategori_dp]]="Medium",2,3))</f>
        <v>2</v>
      </c>
      <c r="AF2838">
        <f>IF(Raw_Data[[#This Row],[tenor_bulan]]&lt;=24,1,IF(Raw_Data[[#This Row],[tenor_bulan]]&lt;=36,2,IF(Raw_Data[[#This Row],[tenor_bulan]]&lt;=48,3,4)))</f>
        <v>2</v>
      </c>
      <c r="AG2838">
        <f>IF(Raw_Data[[#This Row],[jumlah_kali_telat]]=0,0,IF(Raw_Data[[#This Row],[jumlah_kali_telat]]&lt;=2,2,4))</f>
        <v>0</v>
      </c>
      <c r="AH2838">
        <f>Raw_Data[[#This Row],[Skor_Rasio]]+Raw_Data[[#This Row],[Skor_DP]]+Raw_Data[[#This Row],[Skor_Tenor]]+Raw_Data[[#This Row],[Skor_Telat]]</f>
        <v>5</v>
      </c>
      <c r="AI2838" t="str">
        <f>IF(Raw_Data[[#This Row],[Risk_Score]]&lt;=6,"Low Risk",IF(Raw_Data[[#This Row],[Risk_Score]]&lt;=8,"Medium Risk","High Risk"))</f>
        <v>Low Risk</v>
      </c>
      <c r="AJ2838">
        <f ca="1">IFERROR(DATEDIF(Raw_Data[[#This Row],[tanggal_pengajuan]],TODAY(),"m"),"N/A")</f>
        <v>4</v>
      </c>
      <c r="AK2838" t="str">
        <f ca="1">IF(ISNUMBER(Raw_Data[[#This Row],[MOB]]),IF(Raw_Data[[#This Row],[MOB]]&lt;6,"0-5 bulan",IF(Raw_Data[[#This Row],[MOB]]&lt;12,"6-11 bulan",IF(Raw_Data[[#This Row],[MOB]]&lt;24,"12-23 bulan","24+ bulan"))),"N/A")</f>
        <v>0-5 bulan</v>
      </c>
    </row>
    <row r="2839" spans="1:37" ht="14.25" customHeight="1" x14ac:dyDescent="0.45">
      <c r="A2839" t="s">
        <v>6352</v>
      </c>
      <c r="B2839" s="64">
        <v>46043</v>
      </c>
      <c r="C2839" s="1" t="str">
        <f t="shared" si="44"/>
        <v>January</v>
      </c>
      <c r="D2839" t="s">
        <v>433</v>
      </c>
      <c r="E2839" t="s">
        <v>6353</v>
      </c>
      <c r="F2839">
        <v>44</v>
      </c>
      <c r="G2839" t="s">
        <v>51</v>
      </c>
      <c r="H2839" t="s">
        <v>152</v>
      </c>
      <c r="I2839" s="2">
        <v>3616000</v>
      </c>
      <c r="J2839" s="3">
        <f>Raw_Data[[#This Row],[cicilan_per_bulan]]/Raw_Data[[#This Row],[penghasilan_bulanan]]</f>
        <v>0.12533185840707964</v>
      </c>
      <c r="K2839" t="s">
        <v>188</v>
      </c>
      <c r="L2839" t="s">
        <v>154</v>
      </c>
      <c r="M2839" t="s">
        <v>44</v>
      </c>
      <c r="N2839" t="s">
        <v>228</v>
      </c>
      <c r="O2839" t="s">
        <v>57</v>
      </c>
      <c r="P2839" s="2">
        <v>19667000</v>
      </c>
      <c r="Q2839" s="2">
        <v>5900000</v>
      </c>
      <c r="R2839" t="str">
        <f>IF(Raw_Data[[#This Row],[persen_dp]]&lt;15%,"Low",IF(Raw_Data[[#This Row],[persen_dp]]&gt;25%,"High","Medium"))</f>
        <v>High</v>
      </c>
      <c r="S2839" s="3">
        <v>0.3</v>
      </c>
      <c r="T2839">
        <v>48</v>
      </c>
      <c r="U2839">
        <v>0.14499999999999999</v>
      </c>
      <c r="V2839" s="2">
        <v>453200</v>
      </c>
      <c r="W2839" s="2">
        <v>21752000</v>
      </c>
      <c r="X2839" t="str">
        <f>IF(OR(Raw_Data[[#This Row],[status_pembayaran]]="Macet",Raw_Data[[#This Row],[status_pembayaran]]="Kurang Lancar"),"Non Performing Loan","Performing")</f>
        <v>Performing</v>
      </c>
      <c r="Y2839" t="s">
        <v>47</v>
      </c>
      <c r="Z2839">
        <v>0</v>
      </c>
      <c r="AA2839">
        <v>0</v>
      </c>
      <c r="AB2839">
        <v>1</v>
      </c>
      <c r="AD2839">
        <f>IF(Raw_Data[[#This Row],[rasio]]&lt;0.2,1,IF(Raw_Data[[#This Row],[rasio]]&lt;0.3,2,IF(Raw_Data[[#This Row],[rasio]]&lt;0.4,3,4)))</f>
        <v>1</v>
      </c>
      <c r="AE2839">
        <f>IF(Raw_Data[[#This Row],[kategori_dp]]="High",1,IF(Raw_Data[[#This Row],[kategori_dp]]="Medium",2,3))</f>
        <v>1</v>
      </c>
      <c r="AF2839">
        <f>IF(Raw_Data[[#This Row],[tenor_bulan]]&lt;=24,1,IF(Raw_Data[[#This Row],[tenor_bulan]]&lt;=36,2,IF(Raw_Data[[#This Row],[tenor_bulan]]&lt;=48,3,4)))</f>
        <v>3</v>
      </c>
      <c r="AG2839">
        <f>IF(Raw_Data[[#This Row],[jumlah_kali_telat]]=0,0,IF(Raw_Data[[#This Row],[jumlah_kali_telat]]&lt;=2,2,4))</f>
        <v>0</v>
      </c>
      <c r="AH2839">
        <f>Raw_Data[[#This Row],[Skor_Rasio]]+Raw_Data[[#This Row],[Skor_DP]]+Raw_Data[[#This Row],[Skor_Tenor]]+Raw_Data[[#This Row],[Skor_Telat]]</f>
        <v>5</v>
      </c>
      <c r="AI2839" t="str">
        <f>IF(Raw_Data[[#This Row],[Risk_Score]]&lt;=6,"Low Risk",IF(Raw_Data[[#This Row],[Risk_Score]]&lt;=8,"Medium Risk","High Risk"))</f>
        <v>Low Risk</v>
      </c>
      <c r="AJ2839">
        <f ca="1">IFERROR(DATEDIF(Raw_Data[[#This Row],[tanggal_pengajuan]],TODAY(),"m"),"N/A")</f>
        <v>9</v>
      </c>
      <c r="AK2839" t="str">
        <f ca="1">IF(ISNUMBER(Raw_Data[[#This Row],[MOB]]),IF(Raw_Data[[#This Row],[MOB]]&lt;6,"0-5 bulan",IF(Raw_Data[[#This Row],[MOB]]&lt;12,"6-11 bulan",IF(Raw_Data[[#This Row],[MOB]]&lt;24,"12-23 bulan","24+ bulan"))),"N/A")</f>
        <v>6-11 bulan</v>
      </c>
    </row>
    <row r="2840" spans="1:37" ht="14.25" customHeight="1" x14ac:dyDescent="0.45">
      <c r="A2840" t="s">
        <v>6354</v>
      </c>
      <c r="B2840" s="64">
        <v>46073</v>
      </c>
      <c r="C2840" s="1" t="str">
        <f t="shared" si="44"/>
        <v>February</v>
      </c>
      <c r="D2840" t="s">
        <v>3295</v>
      </c>
      <c r="E2840" t="s">
        <v>6355</v>
      </c>
      <c r="F2840">
        <v>29</v>
      </c>
      <c r="G2840" t="s">
        <v>40</v>
      </c>
      <c r="H2840" t="s">
        <v>101</v>
      </c>
      <c r="I2840" s="2">
        <v>4268000</v>
      </c>
      <c r="J2840" s="3">
        <f>Raw_Data[[#This Row],[cicilan_per_bulan]]/Raw_Data[[#This Row],[penghasilan_bulanan]]</f>
        <v>0.61101218369259602</v>
      </c>
      <c r="K2840" t="s">
        <v>127</v>
      </c>
      <c r="L2840" t="s">
        <v>128</v>
      </c>
      <c r="M2840" t="s">
        <v>44</v>
      </c>
      <c r="N2840" t="s">
        <v>171</v>
      </c>
      <c r="O2840" t="s">
        <v>172</v>
      </c>
      <c r="P2840" s="2">
        <v>42048000</v>
      </c>
      <c r="Q2840" s="2">
        <v>14717000</v>
      </c>
      <c r="R2840" t="str">
        <f>IF(Raw_Data[[#This Row],[persen_dp]]&lt;15%,"Low",IF(Raw_Data[[#This Row],[persen_dp]]&gt;25%,"High","Medium"))</f>
        <v>High</v>
      </c>
      <c r="S2840" s="3">
        <v>0.35</v>
      </c>
      <c r="T2840">
        <v>12</v>
      </c>
      <c r="U2840">
        <v>0.14499999999999999</v>
      </c>
      <c r="V2840" s="2">
        <v>2607800</v>
      </c>
      <c r="W2840" s="2">
        <v>31293000</v>
      </c>
      <c r="X2840" t="str">
        <f>IF(OR(Raw_Data[[#This Row],[status_pembayaran]]="Macet",Raw_Data[[#This Row],[status_pembayaran]]="Kurang Lancar"),"Non Performing Loan","Performing")</f>
        <v>Performing</v>
      </c>
      <c r="Y2840" t="s">
        <v>47</v>
      </c>
      <c r="Z2840">
        <v>0</v>
      </c>
      <c r="AA2840">
        <v>0</v>
      </c>
      <c r="AB2840">
        <v>1</v>
      </c>
      <c r="AC2840" t="s">
        <v>74</v>
      </c>
      <c r="AD2840">
        <f>IF(Raw_Data[[#This Row],[rasio]]&lt;0.2,1,IF(Raw_Data[[#This Row],[rasio]]&lt;0.3,2,IF(Raw_Data[[#This Row],[rasio]]&lt;0.4,3,4)))</f>
        <v>4</v>
      </c>
      <c r="AE2840">
        <f>IF(Raw_Data[[#This Row],[kategori_dp]]="High",1,IF(Raw_Data[[#This Row],[kategori_dp]]="Medium",2,3))</f>
        <v>1</v>
      </c>
      <c r="AF2840">
        <f>IF(Raw_Data[[#This Row],[tenor_bulan]]&lt;=24,1,IF(Raw_Data[[#This Row],[tenor_bulan]]&lt;=36,2,IF(Raw_Data[[#This Row],[tenor_bulan]]&lt;=48,3,4)))</f>
        <v>1</v>
      </c>
      <c r="AG2840">
        <f>IF(Raw_Data[[#This Row],[jumlah_kali_telat]]=0,0,IF(Raw_Data[[#This Row],[jumlah_kali_telat]]&lt;=2,2,4))</f>
        <v>0</v>
      </c>
      <c r="AH2840">
        <f>Raw_Data[[#This Row],[Skor_Rasio]]+Raw_Data[[#This Row],[Skor_DP]]+Raw_Data[[#This Row],[Skor_Tenor]]+Raw_Data[[#This Row],[Skor_Telat]]</f>
        <v>6</v>
      </c>
      <c r="AI2840" t="str">
        <f>IF(Raw_Data[[#This Row],[Risk_Score]]&lt;=6,"Low Risk",IF(Raw_Data[[#This Row],[Risk_Score]]&lt;=8,"Medium Risk","High Risk"))</f>
        <v>Low Risk</v>
      </c>
      <c r="AJ2840">
        <f ca="1">IFERROR(DATEDIF(Raw_Data[[#This Row],[tanggal_pengajuan]],TODAY(),"m"),"N/A")</f>
        <v>8</v>
      </c>
      <c r="AK2840" t="str">
        <f ca="1">IF(ISNUMBER(Raw_Data[[#This Row],[MOB]]),IF(Raw_Data[[#This Row],[MOB]]&lt;6,"0-5 bulan",IF(Raw_Data[[#This Row],[MOB]]&lt;12,"6-11 bulan",IF(Raw_Data[[#This Row],[MOB]]&lt;24,"12-23 bulan","24+ bulan"))),"N/A")</f>
        <v>6-11 bulan</v>
      </c>
    </row>
    <row r="2841" spans="1:37" ht="14.25" customHeight="1" x14ac:dyDescent="0.45">
      <c r="A2841" t="s">
        <v>6356</v>
      </c>
      <c r="B2841" s="64">
        <v>46099</v>
      </c>
      <c r="C2841" s="1" t="str">
        <f t="shared" si="44"/>
        <v>March</v>
      </c>
      <c r="D2841" t="s">
        <v>5250</v>
      </c>
      <c r="E2841" t="s">
        <v>6357</v>
      </c>
      <c r="F2841">
        <v>39</v>
      </c>
      <c r="G2841" t="s">
        <v>51</v>
      </c>
      <c r="H2841" t="s">
        <v>41</v>
      </c>
      <c r="I2841" s="2">
        <v>7941000</v>
      </c>
      <c r="J2841" s="3">
        <f>Raw_Data[[#This Row],[cicilan_per_bulan]]/Raw_Data[[#This Row],[penghasilan_bulanan]]</f>
        <v>8.2395164336985266E-2</v>
      </c>
      <c r="K2841" t="s">
        <v>119</v>
      </c>
      <c r="L2841" t="s">
        <v>120</v>
      </c>
      <c r="M2841" t="s">
        <v>55</v>
      </c>
      <c r="N2841" t="s">
        <v>141</v>
      </c>
      <c r="O2841" t="s">
        <v>46</v>
      </c>
      <c r="P2841" s="2">
        <v>23386000</v>
      </c>
      <c r="Q2841" s="2">
        <v>3508000</v>
      </c>
      <c r="R2841" t="str">
        <f>IF(Raw_Data[[#This Row],[persen_dp]]&lt;15%,"Low",IF(Raw_Data[[#This Row],[persen_dp]]&gt;25%,"High","Medium"))</f>
        <v>Medium</v>
      </c>
      <c r="S2841" s="3">
        <v>0.15</v>
      </c>
      <c r="T2841">
        <v>48</v>
      </c>
      <c r="U2841">
        <v>0.14499999999999999</v>
      </c>
      <c r="V2841" s="2">
        <v>654300</v>
      </c>
      <c r="W2841" s="2">
        <v>31407000</v>
      </c>
      <c r="X2841" t="str">
        <f>IF(OR(Raw_Data[[#This Row],[status_pembayaran]]="Macet",Raw_Data[[#This Row],[status_pembayaran]]="Kurang Lancar"),"Non Performing Loan","Performing")</f>
        <v>Performing</v>
      </c>
      <c r="Y2841" t="s">
        <v>47</v>
      </c>
      <c r="Z2841">
        <v>0</v>
      </c>
      <c r="AA2841">
        <v>0</v>
      </c>
      <c r="AB2841">
        <v>1</v>
      </c>
      <c r="AD2841">
        <f>IF(Raw_Data[[#This Row],[rasio]]&lt;0.2,1,IF(Raw_Data[[#This Row],[rasio]]&lt;0.3,2,IF(Raw_Data[[#This Row],[rasio]]&lt;0.4,3,4)))</f>
        <v>1</v>
      </c>
      <c r="AE2841">
        <f>IF(Raw_Data[[#This Row],[kategori_dp]]="High",1,IF(Raw_Data[[#This Row],[kategori_dp]]="Medium",2,3))</f>
        <v>2</v>
      </c>
      <c r="AF2841">
        <f>IF(Raw_Data[[#This Row],[tenor_bulan]]&lt;=24,1,IF(Raw_Data[[#This Row],[tenor_bulan]]&lt;=36,2,IF(Raw_Data[[#This Row],[tenor_bulan]]&lt;=48,3,4)))</f>
        <v>3</v>
      </c>
      <c r="AG2841">
        <f>IF(Raw_Data[[#This Row],[jumlah_kali_telat]]=0,0,IF(Raw_Data[[#This Row],[jumlah_kali_telat]]&lt;=2,2,4))</f>
        <v>0</v>
      </c>
      <c r="AH2841">
        <f>Raw_Data[[#This Row],[Skor_Rasio]]+Raw_Data[[#This Row],[Skor_DP]]+Raw_Data[[#This Row],[Skor_Tenor]]+Raw_Data[[#This Row],[Skor_Telat]]</f>
        <v>6</v>
      </c>
      <c r="AI2841" t="str">
        <f>IF(Raw_Data[[#This Row],[Risk_Score]]&lt;=6,"Low Risk",IF(Raw_Data[[#This Row],[Risk_Score]]&lt;=8,"Medium Risk","High Risk"))</f>
        <v>Low Risk</v>
      </c>
      <c r="AJ2841">
        <f ca="1">IFERROR(DATEDIF(Raw_Data[[#This Row],[tanggal_pengajuan]],TODAY(),"m"),"N/A")</f>
        <v>7</v>
      </c>
      <c r="AK2841" t="str">
        <f ca="1">IF(ISNUMBER(Raw_Data[[#This Row],[MOB]]),IF(Raw_Data[[#This Row],[MOB]]&lt;6,"0-5 bulan",IF(Raw_Data[[#This Row],[MOB]]&lt;12,"6-11 bulan",IF(Raw_Data[[#This Row],[MOB]]&lt;24,"12-23 bulan","24+ bulan"))),"N/A")</f>
        <v>6-11 bulan</v>
      </c>
    </row>
    <row r="2842" spans="1:37" ht="14.25" customHeight="1" x14ac:dyDescent="0.45">
      <c r="A2842" t="s">
        <v>6358</v>
      </c>
      <c r="B2842" s="64">
        <v>46168</v>
      </c>
      <c r="C2842" s="1" t="str">
        <f t="shared" si="44"/>
        <v>May</v>
      </c>
      <c r="D2842" t="s">
        <v>1006</v>
      </c>
      <c r="E2842" t="s">
        <v>6359</v>
      </c>
      <c r="F2842">
        <v>37</v>
      </c>
      <c r="G2842" t="s">
        <v>40</v>
      </c>
      <c r="H2842" t="s">
        <v>52</v>
      </c>
      <c r="I2842" s="2">
        <v>14839000</v>
      </c>
      <c r="J2842" s="3">
        <f>Raw_Data[[#This Row],[cicilan_per_bulan]]/Raw_Data[[#This Row],[penghasilan_bulanan]]</f>
        <v>0.10733876945885841</v>
      </c>
      <c r="K2842" t="s">
        <v>167</v>
      </c>
      <c r="L2842" t="s">
        <v>110</v>
      </c>
      <c r="M2842" t="s">
        <v>55</v>
      </c>
      <c r="N2842" t="s">
        <v>56</v>
      </c>
      <c r="O2842" t="s">
        <v>57</v>
      </c>
      <c r="P2842" s="2">
        <v>18548000</v>
      </c>
      <c r="Q2842" s="2">
        <v>1855000</v>
      </c>
      <c r="R2842" t="str">
        <f>IF(Raw_Data[[#This Row],[persen_dp]]&lt;15%,"Low",IF(Raw_Data[[#This Row],[persen_dp]]&gt;25%,"High","Medium"))</f>
        <v>Low</v>
      </c>
      <c r="S2842" s="3">
        <v>0.1</v>
      </c>
      <c r="T2842">
        <v>12</v>
      </c>
      <c r="U2842">
        <v>0.14499999999999999</v>
      </c>
      <c r="V2842" s="2">
        <v>1592800</v>
      </c>
      <c r="W2842" s="2">
        <v>19113000</v>
      </c>
      <c r="X2842" t="str">
        <f>IF(OR(Raw_Data[[#This Row],[status_pembayaran]]="Macet",Raw_Data[[#This Row],[status_pembayaran]]="Kurang Lancar"),"Non Performing Loan","Performing")</f>
        <v>Performing</v>
      </c>
      <c r="Y2842" t="s">
        <v>47</v>
      </c>
      <c r="Z2842">
        <v>0</v>
      </c>
      <c r="AA2842">
        <v>0</v>
      </c>
      <c r="AB2842">
        <v>1</v>
      </c>
      <c r="AC2842" t="s">
        <v>58</v>
      </c>
      <c r="AD2842">
        <f>IF(Raw_Data[[#This Row],[rasio]]&lt;0.2,1,IF(Raw_Data[[#This Row],[rasio]]&lt;0.3,2,IF(Raw_Data[[#This Row],[rasio]]&lt;0.4,3,4)))</f>
        <v>1</v>
      </c>
      <c r="AE2842">
        <f>IF(Raw_Data[[#This Row],[kategori_dp]]="High",1,IF(Raw_Data[[#This Row],[kategori_dp]]="Medium",2,3))</f>
        <v>3</v>
      </c>
      <c r="AF2842">
        <f>IF(Raw_Data[[#This Row],[tenor_bulan]]&lt;=24,1,IF(Raw_Data[[#This Row],[tenor_bulan]]&lt;=36,2,IF(Raw_Data[[#This Row],[tenor_bulan]]&lt;=48,3,4)))</f>
        <v>1</v>
      </c>
      <c r="AG2842">
        <f>IF(Raw_Data[[#This Row],[jumlah_kali_telat]]=0,0,IF(Raw_Data[[#This Row],[jumlah_kali_telat]]&lt;=2,2,4))</f>
        <v>0</v>
      </c>
      <c r="AH2842">
        <f>Raw_Data[[#This Row],[Skor_Rasio]]+Raw_Data[[#This Row],[Skor_DP]]+Raw_Data[[#This Row],[Skor_Tenor]]+Raw_Data[[#This Row],[Skor_Telat]]</f>
        <v>5</v>
      </c>
      <c r="AI2842" t="str">
        <f>IF(Raw_Data[[#This Row],[Risk_Score]]&lt;=6,"Low Risk",IF(Raw_Data[[#This Row],[Risk_Score]]&lt;=8,"Medium Risk","High Risk"))</f>
        <v>Low Risk</v>
      </c>
      <c r="AJ2842">
        <f ca="1">IFERROR(DATEDIF(Raw_Data[[#This Row],[tanggal_pengajuan]],TODAY(),"m"),"N/A")</f>
        <v>4</v>
      </c>
      <c r="AK2842" t="str">
        <f ca="1">IF(ISNUMBER(Raw_Data[[#This Row],[MOB]]),IF(Raw_Data[[#This Row],[MOB]]&lt;6,"0-5 bulan",IF(Raw_Data[[#This Row],[MOB]]&lt;12,"6-11 bulan",IF(Raw_Data[[#This Row],[MOB]]&lt;24,"12-23 bulan","24+ bulan"))),"N/A")</f>
        <v>0-5 bulan</v>
      </c>
    </row>
    <row r="2843" spans="1:37" ht="14.25" customHeight="1" x14ac:dyDescent="0.45">
      <c r="A2843" t="s">
        <v>6360</v>
      </c>
      <c r="B2843" s="64">
        <v>46036</v>
      </c>
      <c r="C2843" s="1" t="str">
        <f t="shared" si="44"/>
        <v>January</v>
      </c>
      <c r="D2843" t="s">
        <v>2866</v>
      </c>
      <c r="E2843" t="s">
        <v>6361</v>
      </c>
      <c r="F2843">
        <v>48</v>
      </c>
      <c r="G2843" t="s">
        <v>51</v>
      </c>
      <c r="H2843" t="s">
        <v>101</v>
      </c>
      <c r="I2843" s="2">
        <v>4642000</v>
      </c>
      <c r="J2843" s="3">
        <f>Raw_Data[[#This Row],[cicilan_per_bulan]]/Raw_Data[[#This Row],[penghasilan_bulanan]]</f>
        <v>0.10734597156398104</v>
      </c>
      <c r="K2843" t="s">
        <v>91</v>
      </c>
      <c r="L2843" t="s">
        <v>92</v>
      </c>
      <c r="M2843" t="s">
        <v>44</v>
      </c>
      <c r="N2843" t="s">
        <v>228</v>
      </c>
      <c r="O2843" t="s">
        <v>57</v>
      </c>
      <c r="P2843" s="2">
        <v>19233000</v>
      </c>
      <c r="Q2843" s="2">
        <v>6732000</v>
      </c>
      <c r="R2843" t="str">
        <f>IF(Raw_Data[[#This Row],[persen_dp]]&lt;15%,"Low",IF(Raw_Data[[#This Row],[persen_dp]]&gt;25%,"High","Medium"))</f>
        <v>High</v>
      </c>
      <c r="S2843" s="3">
        <v>0.35</v>
      </c>
      <c r="T2843">
        <v>36</v>
      </c>
      <c r="U2843">
        <v>0.14499999999999999</v>
      </c>
      <c r="V2843" s="2">
        <v>498300</v>
      </c>
      <c r="W2843" s="2">
        <v>17939000</v>
      </c>
      <c r="X2843" t="str">
        <f>IF(OR(Raw_Data[[#This Row],[status_pembayaran]]="Macet",Raw_Data[[#This Row],[status_pembayaran]]="Kurang Lancar"),"Non Performing Loan","Performing")</f>
        <v>Performing</v>
      </c>
      <c r="Y2843" t="s">
        <v>47</v>
      </c>
      <c r="Z2843">
        <v>0</v>
      </c>
      <c r="AA2843">
        <v>0</v>
      </c>
      <c r="AB2843">
        <v>1</v>
      </c>
      <c r="AC2843" t="s">
        <v>74</v>
      </c>
      <c r="AD2843">
        <f>IF(Raw_Data[[#This Row],[rasio]]&lt;0.2,1,IF(Raw_Data[[#This Row],[rasio]]&lt;0.3,2,IF(Raw_Data[[#This Row],[rasio]]&lt;0.4,3,4)))</f>
        <v>1</v>
      </c>
      <c r="AE2843">
        <f>IF(Raw_Data[[#This Row],[kategori_dp]]="High",1,IF(Raw_Data[[#This Row],[kategori_dp]]="Medium",2,3))</f>
        <v>1</v>
      </c>
      <c r="AF2843">
        <f>IF(Raw_Data[[#This Row],[tenor_bulan]]&lt;=24,1,IF(Raw_Data[[#This Row],[tenor_bulan]]&lt;=36,2,IF(Raw_Data[[#This Row],[tenor_bulan]]&lt;=48,3,4)))</f>
        <v>2</v>
      </c>
      <c r="AG2843">
        <f>IF(Raw_Data[[#This Row],[jumlah_kali_telat]]=0,0,IF(Raw_Data[[#This Row],[jumlah_kali_telat]]&lt;=2,2,4))</f>
        <v>0</v>
      </c>
      <c r="AH2843">
        <f>Raw_Data[[#This Row],[Skor_Rasio]]+Raw_Data[[#This Row],[Skor_DP]]+Raw_Data[[#This Row],[Skor_Tenor]]+Raw_Data[[#This Row],[Skor_Telat]]</f>
        <v>4</v>
      </c>
      <c r="AI2843" t="str">
        <f>IF(Raw_Data[[#This Row],[Risk_Score]]&lt;=6,"Low Risk",IF(Raw_Data[[#This Row],[Risk_Score]]&lt;=8,"Medium Risk","High Risk"))</f>
        <v>Low Risk</v>
      </c>
      <c r="AJ2843">
        <f ca="1">IFERROR(DATEDIF(Raw_Data[[#This Row],[tanggal_pengajuan]],TODAY(),"m"),"N/A")</f>
        <v>9</v>
      </c>
      <c r="AK2843" t="str">
        <f ca="1">IF(ISNUMBER(Raw_Data[[#This Row],[MOB]]),IF(Raw_Data[[#This Row],[MOB]]&lt;6,"0-5 bulan",IF(Raw_Data[[#This Row],[MOB]]&lt;12,"6-11 bulan",IF(Raw_Data[[#This Row],[MOB]]&lt;24,"12-23 bulan","24+ bulan"))),"N/A")</f>
        <v>6-11 bulan</v>
      </c>
    </row>
    <row r="2844" spans="1:37" ht="14.25" customHeight="1" x14ac:dyDescent="0.45">
      <c r="A2844" t="s">
        <v>6362</v>
      </c>
      <c r="B2844" s="64">
        <v>46158</v>
      </c>
      <c r="C2844" s="1" t="str">
        <f t="shared" si="44"/>
        <v>May</v>
      </c>
      <c r="D2844" t="s">
        <v>769</v>
      </c>
      <c r="E2844" t="s">
        <v>6363</v>
      </c>
      <c r="F2844">
        <v>50</v>
      </c>
      <c r="G2844" t="s">
        <v>40</v>
      </c>
      <c r="H2844" t="s">
        <v>96</v>
      </c>
      <c r="I2844" s="2">
        <v>5073000</v>
      </c>
      <c r="J2844" s="3">
        <f>Raw_Data[[#This Row],[cicilan_per_bulan]]/Raw_Data[[#This Row],[penghasilan_bulanan]]</f>
        <v>0.18677311255667259</v>
      </c>
      <c r="K2844" t="s">
        <v>109</v>
      </c>
      <c r="L2844" t="s">
        <v>110</v>
      </c>
      <c r="M2844" t="s">
        <v>55</v>
      </c>
      <c r="N2844" t="s">
        <v>231</v>
      </c>
      <c r="O2844" t="s">
        <v>232</v>
      </c>
      <c r="P2844" s="2">
        <v>38774000</v>
      </c>
      <c r="Q2844" s="2">
        <v>5816000</v>
      </c>
      <c r="R2844" t="str">
        <f>IF(Raw_Data[[#This Row],[persen_dp]]&lt;15%,"Low",IF(Raw_Data[[#This Row],[persen_dp]]&gt;25%,"High","Medium"))</f>
        <v>Medium</v>
      </c>
      <c r="S2844" s="3">
        <v>0.15</v>
      </c>
      <c r="T2844">
        <v>60</v>
      </c>
      <c r="U2844">
        <v>0.14499999999999999</v>
      </c>
      <c r="V2844" s="2">
        <v>947500</v>
      </c>
      <c r="W2844" s="2">
        <v>56853000</v>
      </c>
      <c r="X2844" t="str">
        <f>IF(OR(Raw_Data[[#This Row],[status_pembayaran]]="Macet",Raw_Data[[#This Row],[status_pembayaran]]="Kurang Lancar"),"Non Performing Loan","Performing")</f>
        <v>Performing</v>
      </c>
      <c r="Y2844" t="s">
        <v>47</v>
      </c>
      <c r="Z2844">
        <v>0</v>
      </c>
      <c r="AA2844">
        <v>0</v>
      </c>
      <c r="AB2844">
        <v>1</v>
      </c>
      <c r="AC2844" t="s">
        <v>58</v>
      </c>
      <c r="AD2844">
        <f>IF(Raw_Data[[#This Row],[rasio]]&lt;0.2,1,IF(Raw_Data[[#This Row],[rasio]]&lt;0.3,2,IF(Raw_Data[[#This Row],[rasio]]&lt;0.4,3,4)))</f>
        <v>1</v>
      </c>
      <c r="AE2844">
        <f>IF(Raw_Data[[#This Row],[kategori_dp]]="High",1,IF(Raw_Data[[#This Row],[kategori_dp]]="Medium",2,3))</f>
        <v>2</v>
      </c>
      <c r="AF2844">
        <f>IF(Raw_Data[[#This Row],[tenor_bulan]]&lt;=24,1,IF(Raw_Data[[#This Row],[tenor_bulan]]&lt;=36,2,IF(Raw_Data[[#This Row],[tenor_bulan]]&lt;=48,3,4)))</f>
        <v>4</v>
      </c>
      <c r="AG2844">
        <f>IF(Raw_Data[[#This Row],[jumlah_kali_telat]]=0,0,IF(Raw_Data[[#This Row],[jumlah_kali_telat]]&lt;=2,2,4))</f>
        <v>0</v>
      </c>
      <c r="AH2844">
        <f>Raw_Data[[#This Row],[Skor_Rasio]]+Raw_Data[[#This Row],[Skor_DP]]+Raw_Data[[#This Row],[Skor_Tenor]]+Raw_Data[[#This Row],[Skor_Telat]]</f>
        <v>7</v>
      </c>
      <c r="AI2844" t="str">
        <f>IF(Raw_Data[[#This Row],[Risk_Score]]&lt;=6,"Low Risk",IF(Raw_Data[[#This Row],[Risk_Score]]&lt;=8,"Medium Risk","High Risk"))</f>
        <v>Medium Risk</v>
      </c>
      <c r="AJ2844">
        <f ca="1">IFERROR(DATEDIF(Raw_Data[[#This Row],[tanggal_pengajuan]],TODAY(),"m"),"N/A")</f>
        <v>5</v>
      </c>
      <c r="AK2844" t="str">
        <f ca="1">IF(ISNUMBER(Raw_Data[[#This Row],[MOB]]),IF(Raw_Data[[#This Row],[MOB]]&lt;6,"0-5 bulan",IF(Raw_Data[[#This Row],[MOB]]&lt;12,"6-11 bulan",IF(Raw_Data[[#This Row],[MOB]]&lt;24,"12-23 bulan","24+ bulan"))),"N/A")</f>
        <v>0-5 bulan</v>
      </c>
    </row>
    <row r="2845" spans="1:37" ht="14.25" customHeight="1" x14ac:dyDescent="0.45">
      <c r="A2845" t="s">
        <v>6364</v>
      </c>
      <c r="B2845" s="64">
        <v>46067</v>
      </c>
      <c r="C2845" s="1" t="str">
        <f t="shared" si="44"/>
        <v>February</v>
      </c>
      <c r="D2845" t="s">
        <v>4244</v>
      </c>
      <c r="E2845" t="s">
        <v>6365</v>
      </c>
      <c r="F2845">
        <v>46</v>
      </c>
      <c r="G2845" t="s">
        <v>40</v>
      </c>
      <c r="H2845" t="s">
        <v>41</v>
      </c>
      <c r="I2845" s="2">
        <v>4867000</v>
      </c>
      <c r="J2845" s="3">
        <f>Raw_Data[[#This Row],[cicilan_per_bulan]]/Raw_Data[[#This Row],[penghasilan_bulanan]]</f>
        <v>0.20959523320320525</v>
      </c>
      <c r="K2845" t="s">
        <v>109</v>
      </c>
      <c r="L2845" t="s">
        <v>110</v>
      </c>
      <c r="M2845" t="s">
        <v>44</v>
      </c>
      <c r="N2845" t="s">
        <v>163</v>
      </c>
      <c r="O2845" t="s">
        <v>46</v>
      </c>
      <c r="P2845" s="2">
        <v>29197000</v>
      </c>
      <c r="Q2845" s="2">
        <v>10219000</v>
      </c>
      <c r="R2845" t="str">
        <f>IF(Raw_Data[[#This Row],[persen_dp]]&lt;15%,"Low",IF(Raw_Data[[#This Row],[persen_dp]]&gt;25%,"High","Medium"))</f>
        <v>High</v>
      </c>
      <c r="S2845" s="3">
        <v>0.35</v>
      </c>
      <c r="T2845">
        <v>24</v>
      </c>
      <c r="U2845">
        <v>0.14499999999999999</v>
      </c>
      <c r="V2845" s="2">
        <v>1020100</v>
      </c>
      <c r="W2845" s="2">
        <v>24481000</v>
      </c>
      <c r="X2845" t="str">
        <f>IF(OR(Raw_Data[[#This Row],[status_pembayaran]]="Macet",Raw_Data[[#This Row],[status_pembayaran]]="Kurang Lancar"),"Non Performing Loan","Performing")</f>
        <v>Performing</v>
      </c>
      <c r="Y2845" t="s">
        <v>47</v>
      </c>
      <c r="Z2845">
        <v>0</v>
      </c>
      <c r="AA2845">
        <v>0</v>
      </c>
      <c r="AB2845">
        <v>1</v>
      </c>
      <c r="AC2845" t="s">
        <v>74</v>
      </c>
      <c r="AD2845">
        <f>IF(Raw_Data[[#This Row],[rasio]]&lt;0.2,1,IF(Raw_Data[[#This Row],[rasio]]&lt;0.3,2,IF(Raw_Data[[#This Row],[rasio]]&lt;0.4,3,4)))</f>
        <v>2</v>
      </c>
      <c r="AE2845">
        <f>IF(Raw_Data[[#This Row],[kategori_dp]]="High",1,IF(Raw_Data[[#This Row],[kategori_dp]]="Medium",2,3))</f>
        <v>1</v>
      </c>
      <c r="AF2845">
        <f>IF(Raw_Data[[#This Row],[tenor_bulan]]&lt;=24,1,IF(Raw_Data[[#This Row],[tenor_bulan]]&lt;=36,2,IF(Raw_Data[[#This Row],[tenor_bulan]]&lt;=48,3,4)))</f>
        <v>1</v>
      </c>
      <c r="AG2845">
        <f>IF(Raw_Data[[#This Row],[jumlah_kali_telat]]=0,0,IF(Raw_Data[[#This Row],[jumlah_kali_telat]]&lt;=2,2,4))</f>
        <v>0</v>
      </c>
      <c r="AH2845">
        <f>Raw_Data[[#This Row],[Skor_Rasio]]+Raw_Data[[#This Row],[Skor_DP]]+Raw_Data[[#This Row],[Skor_Tenor]]+Raw_Data[[#This Row],[Skor_Telat]]</f>
        <v>4</v>
      </c>
      <c r="AI2845" t="str">
        <f>IF(Raw_Data[[#This Row],[Risk_Score]]&lt;=6,"Low Risk",IF(Raw_Data[[#This Row],[Risk_Score]]&lt;=8,"Medium Risk","High Risk"))</f>
        <v>Low Risk</v>
      </c>
      <c r="AJ2845">
        <f ca="1">IFERROR(DATEDIF(Raw_Data[[#This Row],[tanggal_pengajuan]],TODAY(),"m"),"N/A")</f>
        <v>8</v>
      </c>
      <c r="AK2845" t="str">
        <f ca="1">IF(ISNUMBER(Raw_Data[[#This Row],[MOB]]),IF(Raw_Data[[#This Row],[MOB]]&lt;6,"0-5 bulan",IF(Raw_Data[[#This Row],[MOB]]&lt;12,"6-11 bulan",IF(Raw_Data[[#This Row],[MOB]]&lt;24,"12-23 bulan","24+ bulan"))),"N/A")</f>
        <v>6-11 bulan</v>
      </c>
    </row>
    <row r="2846" spans="1:37" ht="14.25" customHeight="1" x14ac:dyDescent="0.45">
      <c r="A2846" t="s">
        <v>6366</v>
      </c>
      <c r="B2846" s="64">
        <v>46189</v>
      </c>
      <c r="C2846" s="1" t="str">
        <f t="shared" si="44"/>
        <v>June</v>
      </c>
      <c r="D2846" t="s">
        <v>2780</v>
      </c>
      <c r="E2846" t="s">
        <v>6367</v>
      </c>
      <c r="F2846">
        <v>49</v>
      </c>
      <c r="G2846" t="s">
        <v>40</v>
      </c>
      <c r="H2846" t="s">
        <v>62</v>
      </c>
      <c r="I2846" s="2">
        <v>2593000</v>
      </c>
      <c r="J2846" s="3">
        <f>Raw_Data[[#This Row],[cicilan_per_bulan]]/Raw_Data[[#This Row],[penghasilan_bulanan]]</f>
        <v>0.42846124180485923</v>
      </c>
      <c r="K2846" t="s">
        <v>119</v>
      </c>
      <c r="L2846" t="s">
        <v>120</v>
      </c>
      <c r="M2846" t="s">
        <v>55</v>
      </c>
      <c r="N2846" t="s">
        <v>141</v>
      </c>
      <c r="O2846" t="s">
        <v>46</v>
      </c>
      <c r="P2846" s="2">
        <v>23465000</v>
      </c>
      <c r="Q2846" s="2">
        <v>7039000</v>
      </c>
      <c r="R2846" t="str">
        <f>IF(Raw_Data[[#This Row],[persen_dp]]&lt;15%,"Low",IF(Raw_Data[[#This Row],[persen_dp]]&gt;25%,"High","Medium"))</f>
        <v>High</v>
      </c>
      <c r="S2846" s="3">
        <v>0.3</v>
      </c>
      <c r="T2846">
        <v>18</v>
      </c>
      <c r="U2846">
        <v>0.14499999999999999</v>
      </c>
      <c r="V2846" s="2">
        <v>1111000</v>
      </c>
      <c r="W2846" s="2">
        <v>19999000</v>
      </c>
      <c r="X2846" t="str">
        <f>IF(OR(Raw_Data[[#This Row],[status_pembayaran]]="Macet",Raw_Data[[#This Row],[status_pembayaran]]="Kurang Lancar"),"Non Performing Loan","Performing")</f>
        <v>Performing</v>
      </c>
      <c r="Y2846" t="s">
        <v>47</v>
      </c>
      <c r="Z2846">
        <v>0</v>
      </c>
      <c r="AA2846">
        <v>0</v>
      </c>
      <c r="AB2846">
        <v>1</v>
      </c>
      <c r="AD2846">
        <f>IF(Raw_Data[[#This Row],[rasio]]&lt;0.2,1,IF(Raw_Data[[#This Row],[rasio]]&lt;0.3,2,IF(Raw_Data[[#This Row],[rasio]]&lt;0.4,3,4)))</f>
        <v>4</v>
      </c>
      <c r="AE2846">
        <f>IF(Raw_Data[[#This Row],[kategori_dp]]="High",1,IF(Raw_Data[[#This Row],[kategori_dp]]="Medium",2,3))</f>
        <v>1</v>
      </c>
      <c r="AF2846">
        <f>IF(Raw_Data[[#This Row],[tenor_bulan]]&lt;=24,1,IF(Raw_Data[[#This Row],[tenor_bulan]]&lt;=36,2,IF(Raw_Data[[#This Row],[tenor_bulan]]&lt;=48,3,4)))</f>
        <v>1</v>
      </c>
      <c r="AG2846">
        <f>IF(Raw_Data[[#This Row],[jumlah_kali_telat]]=0,0,IF(Raw_Data[[#This Row],[jumlah_kali_telat]]&lt;=2,2,4))</f>
        <v>0</v>
      </c>
      <c r="AH2846">
        <f>Raw_Data[[#This Row],[Skor_Rasio]]+Raw_Data[[#This Row],[Skor_DP]]+Raw_Data[[#This Row],[Skor_Tenor]]+Raw_Data[[#This Row],[Skor_Telat]]</f>
        <v>6</v>
      </c>
      <c r="AI2846" t="str">
        <f>IF(Raw_Data[[#This Row],[Risk_Score]]&lt;=6,"Low Risk",IF(Raw_Data[[#This Row],[Risk_Score]]&lt;=8,"Medium Risk","High Risk"))</f>
        <v>Low Risk</v>
      </c>
      <c r="AJ2846">
        <f ca="1">IFERROR(DATEDIF(Raw_Data[[#This Row],[tanggal_pengajuan]],TODAY(),"m"),"N/A")</f>
        <v>4</v>
      </c>
      <c r="AK2846" t="str">
        <f ca="1">IF(ISNUMBER(Raw_Data[[#This Row],[MOB]]),IF(Raw_Data[[#This Row],[MOB]]&lt;6,"0-5 bulan",IF(Raw_Data[[#This Row],[MOB]]&lt;12,"6-11 bulan",IF(Raw_Data[[#This Row],[MOB]]&lt;24,"12-23 bulan","24+ bulan"))),"N/A")</f>
        <v>0-5 bulan</v>
      </c>
    </row>
    <row r="2847" spans="1:37" ht="14.25" customHeight="1" x14ac:dyDescent="0.45">
      <c r="A2847" t="s">
        <v>6368</v>
      </c>
      <c r="B2847" s="64">
        <v>46158</v>
      </c>
      <c r="C2847" s="1" t="str">
        <f t="shared" si="44"/>
        <v>May</v>
      </c>
      <c r="D2847" t="s">
        <v>106</v>
      </c>
      <c r="E2847" t="s">
        <v>6369</v>
      </c>
      <c r="F2847">
        <v>22</v>
      </c>
      <c r="G2847" t="s">
        <v>51</v>
      </c>
      <c r="H2847" t="s">
        <v>126</v>
      </c>
      <c r="I2847" s="2">
        <v>2595000</v>
      </c>
      <c r="J2847" s="3">
        <f>Raw_Data[[#This Row],[cicilan_per_bulan]]/Raw_Data[[#This Row],[penghasilan_bulanan]]</f>
        <v>0.54393063583815027</v>
      </c>
      <c r="K2847" t="s">
        <v>268</v>
      </c>
      <c r="L2847" t="s">
        <v>110</v>
      </c>
      <c r="M2847" t="s">
        <v>44</v>
      </c>
      <c r="N2847" t="s">
        <v>163</v>
      </c>
      <c r="O2847" t="s">
        <v>46</v>
      </c>
      <c r="P2847" s="2">
        <v>30894000</v>
      </c>
      <c r="Q2847" s="2">
        <v>4634000</v>
      </c>
      <c r="R2847" t="str">
        <f>IF(Raw_Data[[#This Row],[persen_dp]]&lt;15%,"Low",IF(Raw_Data[[#This Row],[persen_dp]]&gt;25%,"High","Medium"))</f>
        <v>Medium</v>
      </c>
      <c r="S2847" s="3">
        <v>0.15</v>
      </c>
      <c r="T2847">
        <v>24</v>
      </c>
      <c r="U2847">
        <v>0.14499999999999999</v>
      </c>
      <c r="V2847" s="2">
        <v>1411500</v>
      </c>
      <c r="W2847" s="2">
        <v>33875000</v>
      </c>
      <c r="X2847" t="str">
        <f>IF(OR(Raw_Data[[#This Row],[status_pembayaran]]="Macet",Raw_Data[[#This Row],[status_pembayaran]]="Kurang Lancar"),"Non Performing Loan","Performing")</f>
        <v>Performing</v>
      </c>
      <c r="Y2847" t="s">
        <v>47</v>
      </c>
      <c r="Z2847">
        <v>0</v>
      </c>
      <c r="AA2847">
        <v>0</v>
      </c>
      <c r="AB2847">
        <v>1</v>
      </c>
      <c r="AC2847" t="s">
        <v>58</v>
      </c>
      <c r="AD2847">
        <f>IF(Raw_Data[[#This Row],[rasio]]&lt;0.2,1,IF(Raw_Data[[#This Row],[rasio]]&lt;0.3,2,IF(Raw_Data[[#This Row],[rasio]]&lt;0.4,3,4)))</f>
        <v>4</v>
      </c>
      <c r="AE2847">
        <f>IF(Raw_Data[[#This Row],[kategori_dp]]="High",1,IF(Raw_Data[[#This Row],[kategori_dp]]="Medium",2,3))</f>
        <v>2</v>
      </c>
      <c r="AF2847">
        <f>IF(Raw_Data[[#This Row],[tenor_bulan]]&lt;=24,1,IF(Raw_Data[[#This Row],[tenor_bulan]]&lt;=36,2,IF(Raw_Data[[#This Row],[tenor_bulan]]&lt;=48,3,4)))</f>
        <v>1</v>
      </c>
      <c r="AG2847">
        <f>IF(Raw_Data[[#This Row],[jumlah_kali_telat]]=0,0,IF(Raw_Data[[#This Row],[jumlah_kali_telat]]&lt;=2,2,4))</f>
        <v>0</v>
      </c>
      <c r="AH2847">
        <f>Raw_Data[[#This Row],[Skor_Rasio]]+Raw_Data[[#This Row],[Skor_DP]]+Raw_Data[[#This Row],[Skor_Tenor]]+Raw_Data[[#This Row],[Skor_Telat]]</f>
        <v>7</v>
      </c>
      <c r="AI2847" t="str">
        <f>IF(Raw_Data[[#This Row],[Risk_Score]]&lt;=6,"Low Risk",IF(Raw_Data[[#This Row],[Risk_Score]]&lt;=8,"Medium Risk","High Risk"))</f>
        <v>Medium Risk</v>
      </c>
      <c r="AJ2847">
        <f ca="1">IFERROR(DATEDIF(Raw_Data[[#This Row],[tanggal_pengajuan]],TODAY(),"m"),"N/A")</f>
        <v>5</v>
      </c>
      <c r="AK2847" t="str">
        <f ca="1">IF(ISNUMBER(Raw_Data[[#This Row],[MOB]]),IF(Raw_Data[[#This Row],[MOB]]&lt;6,"0-5 bulan",IF(Raw_Data[[#This Row],[MOB]]&lt;12,"6-11 bulan",IF(Raw_Data[[#This Row],[MOB]]&lt;24,"12-23 bulan","24+ bulan"))),"N/A")</f>
        <v>0-5 bulan</v>
      </c>
    </row>
    <row r="2848" spans="1:37" ht="14.25" customHeight="1" x14ac:dyDescent="0.45">
      <c r="A2848" t="s">
        <v>6370</v>
      </c>
      <c r="B2848" s="64">
        <v>46080</v>
      </c>
      <c r="C2848" s="1" t="str">
        <f t="shared" si="44"/>
        <v>February</v>
      </c>
      <c r="D2848" t="s">
        <v>2460</v>
      </c>
      <c r="E2848" t="s">
        <v>6371</v>
      </c>
      <c r="F2848">
        <v>40</v>
      </c>
      <c r="G2848" t="s">
        <v>40</v>
      </c>
      <c r="H2848" t="s">
        <v>176</v>
      </c>
      <c r="I2848" s="2">
        <v>5696000</v>
      </c>
      <c r="J2848" s="3">
        <f>Raw_Data[[#This Row],[cicilan_per_bulan]]/Raw_Data[[#This Row],[penghasilan_bulanan]]</f>
        <v>0.22159410112359551</v>
      </c>
      <c r="K2848" t="s">
        <v>109</v>
      </c>
      <c r="L2848" t="s">
        <v>110</v>
      </c>
      <c r="M2848" t="s">
        <v>290</v>
      </c>
      <c r="N2848" t="s">
        <v>291</v>
      </c>
      <c r="O2848" t="s">
        <v>292</v>
      </c>
      <c r="P2848" s="2">
        <v>37253000</v>
      </c>
      <c r="Q2848" s="2">
        <v>5588000</v>
      </c>
      <c r="R2848" t="str">
        <f>IF(Raw_Data[[#This Row],[persen_dp]]&lt;15%,"Low",IF(Raw_Data[[#This Row],[persen_dp]]&gt;25%,"High","Medium"))</f>
        <v>Medium</v>
      </c>
      <c r="S2848" s="3">
        <v>0.15</v>
      </c>
      <c r="T2848">
        <v>36</v>
      </c>
      <c r="U2848">
        <v>0.14499999999999999</v>
      </c>
      <c r="V2848" s="2">
        <v>1262200</v>
      </c>
      <c r="W2848" s="2">
        <v>45439000</v>
      </c>
      <c r="X2848" t="str">
        <f>IF(OR(Raw_Data[[#This Row],[status_pembayaran]]="Macet",Raw_Data[[#This Row],[status_pembayaran]]="Kurang Lancar"),"Non Performing Loan","Performing")</f>
        <v>Performing</v>
      </c>
      <c r="Y2848" t="s">
        <v>47</v>
      </c>
      <c r="Z2848">
        <v>0</v>
      </c>
      <c r="AA2848">
        <v>0</v>
      </c>
      <c r="AB2848">
        <v>1</v>
      </c>
      <c r="AC2848" t="s">
        <v>74</v>
      </c>
      <c r="AD2848">
        <f>IF(Raw_Data[[#This Row],[rasio]]&lt;0.2,1,IF(Raw_Data[[#This Row],[rasio]]&lt;0.3,2,IF(Raw_Data[[#This Row],[rasio]]&lt;0.4,3,4)))</f>
        <v>2</v>
      </c>
      <c r="AE2848">
        <f>IF(Raw_Data[[#This Row],[kategori_dp]]="High",1,IF(Raw_Data[[#This Row],[kategori_dp]]="Medium",2,3))</f>
        <v>2</v>
      </c>
      <c r="AF2848">
        <f>IF(Raw_Data[[#This Row],[tenor_bulan]]&lt;=24,1,IF(Raw_Data[[#This Row],[tenor_bulan]]&lt;=36,2,IF(Raw_Data[[#This Row],[tenor_bulan]]&lt;=48,3,4)))</f>
        <v>2</v>
      </c>
      <c r="AG2848">
        <f>IF(Raw_Data[[#This Row],[jumlah_kali_telat]]=0,0,IF(Raw_Data[[#This Row],[jumlah_kali_telat]]&lt;=2,2,4))</f>
        <v>0</v>
      </c>
      <c r="AH2848">
        <f>Raw_Data[[#This Row],[Skor_Rasio]]+Raw_Data[[#This Row],[Skor_DP]]+Raw_Data[[#This Row],[Skor_Tenor]]+Raw_Data[[#This Row],[Skor_Telat]]</f>
        <v>6</v>
      </c>
      <c r="AI2848" t="str">
        <f>IF(Raw_Data[[#This Row],[Risk_Score]]&lt;=6,"Low Risk",IF(Raw_Data[[#This Row],[Risk_Score]]&lt;=8,"Medium Risk","High Risk"))</f>
        <v>Low Risk</v>
      </c>
      <c r="AJ2848">
        <f ca="1">IFERROR(DATEDIF(Raw_Data[[#This Row],[tanggal_pengajuan]],TODAY(),"m"),"N/A")</f>
        <v>7</v>
      </c>
      <c r="AK2848" t="str">
        <f ca="1">IF(ISNUMBER(Raw_Data[[#This Row],[MOB]]),IF(Raw_Data[[#This Row],[MOB]]&lt;6,"0-5 bulan",IF(Raw_Data[[#This Row],[MOB]]&lt;12,"6-11 bulan",IF(Raw_Data[[#This Row],[MOB]]&lt;24,"12-23 bulan","24+ bulan"))),"N/A")</f>
        <v>6-11 bulan</v>
      </c>
    </row>
    <row r="2849" spans="1:37" ht="14.25" customHeight="1" x14ac:dyDescent="0.45">
      <c r="A2849" t="s">
        <v>6372</v>
      </c>
      <c r="B2849" s="64">
        <v>46154</v>
      </c>
      <c r="C2849" s="1" t="str">
        <f t="shared" si="44"/>
        <v>May</v>
      </c>
      <c r="D2849" t="s">
        <v>1539</v>
      </c>
      <c r="E2849" t="s">
        <v>6373</v>
      </c>
      <c r="F2849">
        <v>34</v>
      </c>
      <c r="G2849" t="s">
        <v>40</v>
      </c>
      <c r="H2849" t="s">
        <v>52</v>
      </c>
      <c r="I2849" s="2">
        <v>11942000</v>
      </c>
      <c r="J2849" s="3">
        <f>Raw_Data[[#This Row],[cicilan_per_bulan]]/Raw_Data[[#This Row],[penghasilan_bulanan]]</f>
        <v>7.2684642438452518E-2</v>
      </c>
      <c r="K2849" t="s">
        <v>53</v>
      </c>
      <c r="L2849" t="s">
        <v>54</v>
      </c>
      <c r="M2849" t="s">
        <v>44</v>
      </c>
      <c r="N2849" t="s">
        <v>228</v>
      </c>
      <c r="O2849" t="s">
        <v>57</v>
      </c>
      <c r="P2849" s="2">
        <v>18998000</v>
      </c>
      <c r="Q2849" s="2">
        <v>2850000</v>
      </c>
      <c r="R2849" t="str">
        <f>IF(Raw_Data[[#This Row],[persen_dp]]&lt;15%,"Low",IF(Raw_Data[[#This Row],[persen_dp]]&gt;25%,"High","Medium"))</f>
        <v>Medium</v>
      </c>
      <c r="S2849" s="3">
        <v>0.15</v>
      </c>
      <c r="T2849">
        <v>24</v>
      </c>
      <c r="U2849">
        <v>0.14499999999999999</v>
      </c>
      <c r="V2849" s="2">
        <v>868000</v>
      </c>
      <c r="W2849" s="2">
        <v>20832000</v>
      </c>
      <c r="X2849" t="str">
        <f>IF(OR(Raw_Data[[#This Row],[status_pembayaran]]="Macet",Raw_Data[[#This Row],[status_pembayaran]]="Kurang Lancar"),"Non Performing Loan","Performing")</f>
        <v>Performing</v>
      </c>
      <c r="Y2849" t="s">
        <v>47</v>
      </c>
      <c r="Z2849">
        <v>0</v>
      </c>
      <c r="AA2849">
        <v>0</v>
      </c>
      <c r="AB2849">
        <v>1</v>
      </c>
      <c r="AC2849" t="s">
        <v>74</v>
      </c>
      <c r="AD2849">
        <f>IF(Raw_Data[[#This Row],[rasio]]&lt;0.2,1,IF(Raw_Data[[#This Row],[rasio]]&lt;0.3,2,IF(Raw_Data[[#This Row],[rasio]]&lt;0.4,3,4)))</f>
        <v>1</v>
      </c>
      <c r="AE2849">
        <f>IF(Raw_Data[[#This Row],[kategori_dp]]="High",1,IF(Raw_Data[[#This Row],[kategori_dp]]="Medium",2,3))</f>
        <v>2</v>
      </c>
      <c r="AF2849">
        <f>IF(Raw_Data[[#This Row],[tenor_bulan]]&lt;=24,1,IF(Raw_Data[[#This Row],[tenor_bulan]]&lt;=36,2,IF(Raw_Data[[#This Row],[tenor_bulan]]&lt;=48,3,4)))</f>
        <v>1</v>
      </c>
      <c r="AG2849">
        <f>IF(Raw_Data[[#This Row],[jumlah_kali_telat]]=0,0,IF(Raw_Data[[#This Row],[jumlah_kali_telat]]&lt;=2,2,4))</f>
        <v>0</v>
      </c>
      <c r="AH2849">
        <f>Raw_Data[[#This Row],[Skor_Rasio]]+Raw_Data[[#This Row],[Skor_DP]]+Raw_Data[[#This Row],[Skor_Tenor]]+Raw_Data[[#This Row],[Skor_Telat]]</f>
        <v>4</v>
      </c>
      <c r="AI2849" t="str">
        <f>IF(Raw_Data[[#This Row],[Risk_Score]]&lt;=6,"Low Risk",IF(Raw_Data[[#This Row],[Risk_Score]]&lt;=8,"Medium Risk","High Risk"))</f>
        <v>Low Risk</v>
      </c>
      <c r="AJ2849">
        <f ca="1">IFERROR(DATEDIF(Raw_Data[[#This Row],[tanggal_pengajuan]],TODAY(),"m"),"N/A")</f>
        <v>5</v>
      </c>
      <c r="AK2849" t="str">
        <f ca="1">IF(ISNUMBER(Raw_Data[[#This Row],[MOB]]),IF(Raw_Data[[#This Row],[MOB]]&lt;6,"0-5 bulan",IF(Raw_Data[[#This Row],[MOB]]&lt;12,"6-11 bulan",IF(Raw_Data[[#This Row],[MOB]]&lt;24,"12-23 bulan","24+ bulan"))),"N/A")</f>
        <v>0-5 bulan</v>
      </c>
    </row>
    <row r="2850" spans="1:37" ht="14.25" customHeight="1" x14ac:dyDescent="0.45">
      <c r="A2850" t="s">
        <v>6374</v>
      </c>
      <c r="B2850" s="64">
        <v>46069</v>
      </c>
      <c r="C2850" s="1" t="str">
        <f t="shared" si="44"/>
        <v>February</v>
      </c>
      <c r="D2850" t="s">
        <v>750</v>
      </c>
      <c r="E2850" t="s">
        <v>6375</v>
      </c>
      <c r="F2850">
        <v>35</v>
      </c>
      <c r="G2850" t="s">
        <v>40</v>
      </c>
      <c r="H2850" t="s">
        <v>152</v>
      </c>
      <c r="I2850" s="2">
        <v>2690000</v>
      </c>
      <c r="J2850" s="3">
        <f>Raw_Data[[#This Row],[cicilan_per_bulan]]/Raw_Data[[#This Row],[penghasilan_bulanan]]</f>
        <v>0.26899628252788105</v>
      </c>
      <c r="K2850" t="s">
        <v>114</v>
      </c>
      <c r="L2850" t="s">
        <v>115</v>
      </c>
      <c r="M2850" t="s">
        <v>44</v>
      </c>
      <c r="N2850" t="s">
        <v>158</v>
      </c>
      <c r="O2850" t="s">
        <v>159</v>
      </c>
      <c r="P2850" s="2">
        <v>30254000</v>
      </c>
      <c r="Q2850" s="2">
        <v>12102000</v>
      </c>
      <c r="R2850" t="str">
        <f>IF(Raw_Data[[#This Row],[persen_dp]]&lt;15%,"Low",IF(Raw_Data[[#This Row],[persen_dp]]&gt;25%,"High","Medium"))</f>
        <v>High</v>
      </c>
      <c r="S2850" s="3">
        <v>0.4</v>
      </c>
      <c r="T2850">
        <v>36</v>
      </c>
      <c r="U2850">
        <v>0.14499999999999999</v>
      </c>
      <c r="V2850" s="2">
        <v>723600</v>
      </c>
      <c r="W2850" s="2">
        <v>26048000</v>
      </c>
      <c r="X2850" t="str">
        <f>IF(OR(Raw_Data[[#This Row],[status_pembayaran]]="Macet",Raw_Data[[#This Row],[status_pembayaran]]="Kurang Lancar"),"Non Performing Loan","Performing")</f>
        <v>Performing</v>
      </c>
      <c r="Y2850" t="s">
        <v>47</v>
      </c>
      <c r="Z2850">
        <v>0</v>
      </c>
      <c r="AA2850">
        <v>0</v>
      </c>
      <c r="AB2850">
        <v>1</v>
      </c>
      <c r="AC2850" t="s">
        <v>58</v>
      </c>
      <c r="AD2850">
        <f>IF(Raw_Data[[#This Row],[rasio]]&lt;0.2,1,IF(Raw_Data[[#This Row],[rasio]]&lt;0.3,2,IF(Raw_Data[[#This Row],[rasio]]&lt;0.4,3,4)))</f>
        <v>2</v>
      </c>
      <c r="AE2850">
        <f>IF(Raw_Data[[#This Row],[kategori_dp]]="High",1,IF(Raw_Data[[#This Row],[kategori_dp]]="Medium",2,3))</f>
        <v>1</v>
      </c>
      <c r="AF2850">
        <f>IF(Raw_Data[[#This Row],[tenor_bulan]]&lt;=24,1,IF(Raw_Data[[#This Row],[tenor_bulan]]&lt;=36,2,IF(Raw_Data[[#This Row],[tenor_bulan]]&lt;=48,3,4)))</f>
        <v>2</v>
      </c>
      <c r="AG2850">
        <f>IF(Raw_Data[[#This Row],[jumlah_kali_telat]]=0,0,IF(Raw_Data[[#This Row],[jumlah_kali_telat]]&lt;=2,2,4))</f>
        <v>0</v>
      </c>
      <c r="AH2850">
        <f>Raw_Data[[#This Row],[Skor_Rasio]]+Raw_Data[[#This Row],[Skor_DP]]+Raw_Data[[#This Row],[Skor_Tenor]]+Raw_Data[[#This Row],[Skor_Telat]]</f>
        <v>5</v>
      </c>
      <c r="AI2850" t="str">
        <f>IF(Raw_Data[[#This Row],[Risk_Score]]&lt;=6,"Low Risk",IF(Raw_Data[[#This Row],[Risk_Score]]&lt;=8,"Medium Risk","High Risk"))</f>
        <v>Low Risk</v>
      </c>
      <c r="AJ2850">
        <f ca="1">IFERROR(DATEDIF(Raw_Data[[#This Row],[tanggal_pengajuan]],TODAY(),"m"),"N/A")</f>
        <v>8</v>
      </c>
      <c r="AK2850" t="str">
        <f ca="1">IF(ISNUMBER(Raw_Data[[#This Row],[MOB]]),IF(Raw_Data[[#This Row],[MOB]]&lt;6,"0-5 bulan",IF(Raw_Data[[#This Row],[MOB]]&lt;12,"6-11 bulan",IF(Raw_Data[[#This Row],[MOB]]&lt;24,"12-23 bulan","24+ bulan"))),"N/A")</f>
        <v>6-11 bulan</v>
      </c>
    </row>
    <row r="2851" spans="1:37" ht="14.25" customHeight="1" x14ac:dyDescent="0.45">
      <c r="A2851" t="s">
        <v>6376</v>
      </c>
      <c r="B2851" s="64">
        <v>46057</v>
      </c>
      <c r="C2851" s="1" t="str">
        <f t="shared" si="44"/>
        <v>February</v>
      </c>
      <c r="D2851" t="s">
        <v>117</v>
      </c>
      <c r="E2851" t="s">
        <v>6377</v>
      </c>
      <c r="F2851">
        <v>38</v>
      </c>
      <c r="G2851" t="s">
        <v>40</v>
      </c>
      <c r="H2851" t="s">
        <v>108</v>
      </c>
      <c r="I2851" s="2">
        <v>6216000</v>
      </c>
      <c r="J2851" s="3">
        <f>Raw_Data[[#This Row],[cicilan_per_bulan]]/Raw_Data[[#This Row],[penghasilan_bulanan]]</f>
        <v>0.18201415701415702</v>
      </c>
      <c r="K2851" t="s">
        <v>286</v>
      </c>
      <c r="L2851" t="s">
        <v>154</v>
      </c>
      <c r="M2851" t="s">
        <v>44</v>
      </c>
      <c r="N2851" t="s">
        <v>171</v>
      </c>
      <c r="O2851" t="s">
        <v>172</v>
      </c>
      <c r="P2851" s="2">
        <v>43668000</v>
      </c>
      <c r="Q2851" s="2">
        <v>15284000</v>
      </c>
      <c r="R2851" t="str">
        <f>IF(Raw_Data[[#This Row],[persen_dp]]&lt;15%,"Low",IF(Raw_Data[[#This Row],[persen_dp]]&gt;25%,"High","Medium"))</f>
        <v>High</v>
      </c>
      <c r="S2851" s="3">
        <v>0.35</v>
      </c>
      <c r="T2851">
        <v>36</v>
      </c>
      <c r="U2851">
        <v>0.14499999999999999</v>
      </c>
      <c r="V2851" s="2">
        <v>1131400</v>
      </c>
      <c r="W2851" s="2">
        <v>40732000</v>
      </c>
      <c r="X2851" t="str">
        <f>IF(OR(Raw_Data[[#This Row],[status_pembayaran]]="Macet",Raw_Data[[#This Row],[status_pembayaran]]="Kurang Lancar"),"Non Performing Loan","Performing")</f>
        <v>Performing</v>
      </c>
      <c r="Y2851" t="s">
        <v>47</v>
      </c>
      <c r="Z2851">
        <v>0</v>
      </c>
      <c r="AA2851">
        <v>0</v>
      </c>
      <c r="AB2851">
        <v>1</v>
      </c>
      <c r="AD2851">
        <f>IF(Raw_Data[[#This Row],[rasio]]&lt;0.2,1,IF(Raw_Data[[#This Row],[rasio]]&lt;0.3,2,IF(Raw_Data[[#This Row],[rasio]]&lt;0.4,3,4)))</f>
        <v>1</v>
      </c>
      <c r="AE2851">
        <f>IF(Raw_Data[[#This Row],[kategori_dp]]="High",1,IF(Raw_Data[[#This Row],[kategori_dp]]="Medium",2,3))</f>
        <v>1</v>
      </c>
      <c r="AF2851">
        <f>IF(Raw_Data[[#This Row],[tenor_bulan]]&lt;=24,1,IF(Raw_Data[[#This Row],[tenor_bulan]]&lt;=36,2,IF(Raw_Data[[#This Row],[tenor_bulan]]&lt;=48,3,4)))</f>
        <v>2</v>
      </c>
      <c r="AG2851">
        <f>IF(Raw_Data[[#This Row],[jumlah_kali_telat]]=0,0,IF(Raw_Data[[#This Row],[jumlah_kali_telat]]&lt;=2,2,4))</f>
        <v>0</v>
      </c>
      <c r="AH2851">
        <f>Raw_Data[[#This Row],[Skor_Rasio]]+Raw_Data[[#This Row],[Skor_DP]]+Raw_Data[[#This Row],[Skor_Tenor]]+Raw_Data[[#This Row],[Skor_Telat]]</f>
        <v>4</v>
      </c>
      <c r="AI2851" t="str">
        <f>IF(Raw_Data[[#This Row],[Risk_Score]]&lt;=6,"Low Risk",IF(Raw_Data[[#This Row],[Risk_Score]]&lt;=8,"Medium Risk","High Risk"))</f>
        <v>Low Risk</v>
      </c>
      <c r="AJ2851">
        <f ca="1">IFERROR(DATEDIF(Raw_Data[[#This Row],[tanggal_pengajuan]],TODAY(),"m"),"N/A")</f>
        <v>8</v>
      </c>
      <c r="AK2851" t="str">
        <f ca="1">IF(ISNUMBER(Raw_Data[[#This Row],[MOB]]),IF(Raw_Data[[#This Row],[MOB]]&lt;6,"0-5 bulan",IF(Raw_Data[[#This Row],[MOB]]&lt;12,"6-11 bulan",IF(Raw_Data[[#This Row],[MOB]]&lt;24,"12-23 bulan","24+ bulan"))),"N/A")</f>
        <v>6-11 bulan</v>
      </c>
    </row>
    <row r="2852" spans="1:37" ht="14.25" customHeight="1" x14ac:dyDescent="0.45">
      <c r="A2852" t="s">
        <v>6378</v>
      </c>
      <c r="B2852" s="64">
        <v>46074</v>
      </c>
      <c r="C2852" s="1" t="str">
        <f t="shared" si="44"/>
        <v>February</v>
      </c>
      <c r="D2852" t="s">
        <v>2159</v>
      </c>
      <c r="E2852" t="s">
        <v>6379</v>
      </c>
      <c r="F2852">
        <v>25</v>
      </c>
      <c r="G2852" t="s">
        <v>40</v>
      </c>
      <c r="H2852" t="s">
        <v>176</v>
      </c>
      <c r="I2852" s="2">
        <v>5262000</v>
      </c>
      <c r="J2852" s="3">
        <f>Raw_Data[[#This Row],[cicilan_per_bulan]]/Raw_Data[[#This Row],[penghasilan_bulanan]]</f>
        <v>0.15558722919042189</v>
      </c>
      <c r="K2852" t="s">
        <v>167</v>
      </c>
      <c r="L2852" t="s">
        <v>110</v>
      </c>
      <c r="M2852" t="s">
        <v>44</v>
      </c>
      <c r="N2852" t="s">
        <v>45</v>
      </c>
      <c r="O2852" t="s">
        <v>46</v>
      </c>
      <c r="P2852" s="2">
        <v>25387000</v>
      </c>
      <c r="Q2852" s="2">
        <v>10155000</v>
      </c>
      <c r="R2852" t="str">
        <f>IF(Raw_Data[[#This Row],[persen_dp]]&lt;15%,"Low",IF(Raw_Data[[#This Row],[persen_dp]]&gt;25%,"High","Medium"))</f>
        <v>High</v>
      </c>
      <c r="S2852" s="3">
        <v>0.4</v>
      </c>
      <c r="T2852">
        <v>24</v>
      </c>
      <c r="U2852">
        <v>0.14499999999999999</v>
      </c>
      <c r="V2852" s="2">
        <v>818700</v>
      </c>
      <c r="W2852" s="2">
        <v>19649000</v>
      </c>
      <c r="X2852" t="str">
        <f>IF(OR(Raw_Data[[#This Row],[status_pembayaran]]="Macet",Raw_Data[[#This Row],[status_pembayaran]]="Kurang Lancar"),"Non Performing Loan","Performing")</f>
        <v>Performing</v>
      </c>
      <c r="Y2852" t="s">
        <v>47</v>
      </c>
      <c r="Z2852">
        <v>0</v>
      </c>
      <c r="AA2852">
        <v>0</v>
      </c>
      <c r="AB2852">
        <v>1</v>
      </c>
      <c r="AD2852">
        <f>IF(Raw_Data[[#This Row],[rasio]]&lt;0.2,1,IF(Raw_Data[[#This Row],[rasio]]&lt;0.3,2,IF(Raw_Data[[#This Row],[rasio]]&lt;0.4,3,4)))</f>
        <v>1</v>
      </c>
      <c r="AE2852">
        <f>IF(Raw_Data[[#This Row],[kategori_dp]]="High",1,IF(Raw_Data[[#This Row],[kategori_dp]]="Medium",2,3))</f>
        <v>1</v>
      </c>
      <c r="AF2852">
        <f>IF(Raw_Data[[#This Row],[tenor_bulan]]&lt;=24,1,IF(Raw_Data[[#This Row],[tenor_bulan]]&lt;=36,2,IF(Raw_Data[[#This Row],[tenor_bulan]]&lt;=48,3,4)))</f>
        <v>1</v>
      </c>
      <c r="AG2852">
        <f>IF(Raw_Data[[#This Row],[jumlah_kali_telat]]=0,0,IF(Raw_Data[[#This Row],[jumlah_kali_telat]]&lt;=2,2,4))</f>
        <v>0</v>
      </c>
      <c r="AH2852">
        <f>Raw_Data[[#This Row],[Skor_Rasio]]+Raw_Data[[#This Row],[Skor_DP]]+Raw_Data[[#This Row],[Skor_Tenor]]+Raw_Data[[#This Row],[Skor_Telat]]</f>
        <v>3</v>
      </c>
      <c r="AI2852" t="str">
        <f>IF(Raw_Data[[#This Row],[Risk_Score]]&lt;=6,"Low Risk",IF(Raw_Data[[#This Row],[Risk_Score]]&lt;=8,"Medium Risk","High Risk"))</f>
        <v>Low Risk</v>
      </c>
      <c r="AJ2852">
        <f ca="1">IFERROR(DATEDIF(Raw_Data[[#This Row],[tanggal_pengajuan]],TODAY(),"m"),"N/A")</f>
        <v>8</v>
      </c>
      <c r="AK2852" t="str">
        <f ca="1">IF(ISNUMBER(Raw_Data[[#This Row],[MOB]]),IF(Raw_Data[[#This Row],[MOB]]&lt;6,"0-5 bulan",IF(Raw_Data[[#This Row],[MOB]]&lt;12,"6-11 bulan",IF(Raw_Data[[#This Row],[MOB]]&lt;24,"12-23 bulan","24+ bulan"))),"N/A")</f>
        <v>6-11 bulan</v>
      </c>
    </row>
    <row r="2853" spans="1:37" ht="14.25" customHeight="1" x14ac:dyDescent="0.45">
      <c r="A2853" t="s">
        <v>6380</v>
      </c>
      <c r="B2853" s="64">
        <v>46117</v>
      </c>
      <c r="C2853" s="1" t="str">
        <f t="shared" si="44"/>
        <v>April</v>
      </c>
      <c r="D2853" t="s">
        <v>603</v>
      </c>
      <c r="E2853" t="s">
        <v>6381</v>
      </c>
      <c r="F2853">
        <v>42</v>
      </c>
      <c r="G2853" t="s">
        <v>40</v>
      </c>
      <c r="H2853" t="s">
        <v>152</v>
      </c>
      <c r="I2853" s="2">
        <v>2838000</v>
      </c>
      <c r="J2853" s="3">
        <f>Raw_Data[[#This Row],[cicilan_per_bulan]]/Raw_Data[[#This Row],[penghasilan_bulanan]]</f>
        <v>0.20454545454545456</v>
      </c>
      <c r="K2853" t="s">
        <v>286</v>
      </c>
      <c r="L2853" t="s">
        <v>154</v>
      </c>
      <c r="M2853" t="s">
        <v>44</v>
      </c>
      <c r="N2853" t="s">
        <v>129</v>
      </c>
      <c r="O2853" t="s">
        <v>130</v>
      </c>
      <c r="P2853" s="2">
        <v>24271000</v>
      </c>
      <c r="Q2853" s="2">
        <v>9708000</v>
      </c>
      <c r="R2853" t="str">
        <f>IF(Raw_Data[[#This Row],[persen_dp]]&lt;15%,"Low",IF(Raw_Data[[#This Row],[persen_dp]]&gt;25%,"High","Medium"))</f>
        <v>High</v>
      </c>
      <c r="S2853" s="3">
        <v>0.4</v>
      </c>
      <c r="T2853">
        <v>36</v>
      </c>
      <c r="U2853">
        <v>0.14499999999999999</v>
      </c>
      <c r="V2853" s="2">
        <v>580500</v>
      </c>
      <c r="W2853" s="2">
        <v>20898000</v>
      </c>
      <c r="X2853" t="str">
        <f>IF(OR(Raw_Data[[#This Row],[status_pembayaran]]="Macet",Raw_Data[[#This Row],[status_pembayaran]]="Kurang Lancar"),"Non Performing Loan","Performing")</f>
        <v>Performing</v>
      </c>
      <c r="Y2853" t="s">
        <v>47</v>
      </c>
      <c r="Z2853">
        <v>0</v>
      </c>
      <c r="AA2853">
        <v>0</v>
      </c>
      <c r="AB2853">
        <v>1</v>
      </c>
      <c r="AC2853" t="s">
        <v>137</v>
      </c>
      <c r="AD2853">
        <f>IF(Raw_Data[[#This Row],[rasio]]&lt;0.2,1,IF(Raw_Data[[#This Row],[rasio]]&lt;0.3,2,IF(Raw_Data[[#This Row],[rasio]]&lt;0.4,3,4)))</f>
        <v>2</v>
      </c>
      <c r="AE2853">
        <f>IF(Raw_Data[[#This Row],[kategori_dp]]="High",1,IF(Raw_Data[[#This Row],[kategori_dp]]="Medium",2,3))</f>
        <v>1</v>
      </c>
      <c r="AF2853">
        <f>IF(Raw_Data[[#This Row],[tenor_bulan]]&lt;=24,1,IF(Raw_Data[[#This Row],[tenor_bulan]]&lt;=36,2,IF(Raw_Data[[#This Row],[tenor_bulan]]&lt;=48,3,4)))</f>
        <v>2</v>
      </c>
      <c r="AG2853">
        <f>IF(Raw_Data[[#This Row],[jumlah_kali_telat]]=0,0,IF(Raw_Data[[#This Row],[jumlah_kali_telat]]&lt;=2,2,4))</f>
        <v>0</v>
      </c>
      <c r="AH2853">
        <f>Raw_Data[[#This Row],[Skor_Rasio]]+Raw_Data[[#This Row],[Skor_DP]]+Raw_Data[[#This Row],[Skor_Tenor]]+Raw_Data[[#This Row],[Skor_Telat]]</f>
        <v>5</v>
      </c>
      <c r="AI2853" t="str">
        <f>IF(Raw_Data[[#This Row],[Risk_Score]]&lt;=6,"Low Risk",IF(Raw_Data[[#This Row],[Risk_Score]]&lt;=8,"Medium Risk","High Risk"))</f>
        <v>Low Risk</v>
      </c>
      <c r="AJ2853">
        <f ca="1">IFERROR(DATEDIF(Raw_Data[[#This Row],[tanggal_pengajuan]],TODAY(),"m"),"N/A")</f>
        <v>6</v>
      </c>
      <c r="AK2853" t="str">
        <f ca="1">IF(ISNUMBER(Raw_Data[[#This Row],[MOB]]),IF(Raw_Data[[#This Row],[MOB]]&lt;6,"0-5 bulan",IF(Raw_Data[[#This Row],[MOB]]&lt;12,"6-11 bulan",IF(Raw_Data[[#This Row],[MOB]]&lt;24,"12-23 bulan","24+ bulan"))),"N/A")</f>
        <v>6-11 bulan</v>
      </c>
    </row>
    <row r="2854" spans="1:37" ht="14.25" customHeight="1" x14ac:dyDescent="0.45">
      <c r="A2854" t="s">
        <v>6382</v>
      </c>
      <c r="B2854" s="64">
        <v>46107</v>
      </c>
      <c r="C2854" s="1" t="str">
        <f t="shared" si="44"/>
        <v>March</v>
      </c>
      <c r="D2854" t="s">
        <v>1875</v>
      </c>
      <c r="E2854" t="s">
        <v>6383</v>
      </c>
      <c r="F2854">
        <v>57</v>
      </c>
      <c r="G2854" t="s">
        <v>51</v>
      </c>
      <c r="H2854" t="s">
        <v>176</v>
      </c>
      <c r="I2854" s="2">
        <v>3832000</v>
      </c>
      <c r="J2854" s="3">
        <f>Raw_Data[[#This Row],[cicilan_per_bulan]]/Raw_Data[[#This Row],[penghasilan_bulanan]]</f>
        <v>0.4630480167014614</v>
      </c>
      <c r="K2854" t="s">
        <v>127</v>
      </c>
      <c r="L2854" t="s">
        <v>128</v>
      </c>
      <c r="M2854" t="s">
        <v>55</v>
      </c>
      <c r="N2854" t="s">
        <v>121</v>
      </c>
      <c r="O2854" t="s">
        <v>122</v>
      </c>
      <c r="P2854" s="2">
        <v>36679000</v>
      </c>
      <c r="Q2854" s="2">
        <v>3668000</v>
      </c>
      <c r="R2854" t="str">
        <f>IF(Raw_Data[[#This Row],[persen_dp]]&lt;15%,"Low",IF(Raw_Data[[#This Row],[persen_dp]]&gt;25%,"High","Medium"))</f>
        <v>Low</v>
      </c>
      <c r="S2854" s="3">
        <v>0.1</v>
      </c>
      <c r="T2854">
        <v>24</v>
      </c>
      <c r="U2854">
        <v>0.14499999999999999</v>
      </c>
      <c r="V2854" s="2">
        <v>1774400</v>
      </c>
      <c r="W2854" s="2">
        <v>42585000</v>
      </c>
      <c r="X2854" t="str">
        <f>IF(OR(Raw_Data[[#This Row],[status_pembayaran]]="Macet",Raw_Data[[#This Row],[status_pembayaran]]="Kurang Lancar"),"Non Performing Loan","Performing")</f>
        <v>Performing</v>
      </c>
      <c r="Y2854" t="s">
        <v>47</v>
      </c>
      <c r="Z2854">
        <v>0</v>
      </c>
      <c r="AA2854">
        <v>0</v>
      </c>
      <c r="AB2854">
        <v>1</v>
      </c>
      <c r="AD2854">
        <f>IF(Raw_Data[[#This Row],[rasio]]&lt;0.2,1,IF(Raw_Data[[#This Row],[rasio]]&lt;0.3,2,IF(Raw_Data[[#This Row],[rasio]]&lt;0.4,3,4)))</f>
        <v>4</v>
      </c>
      <c r="AE2854">
        <f>IF(Raw_Data[[#This Row],[kategori_dp]]="High",1,IF(Raw_Data[[#This Row],[kategori_dp]]="Medium",2,3))</f>
        <v>3</v>
      </c>
      <c r="AF2854">
        <f>IF(Raw_Data[[#This Row],[tenor_bulan]]&lt;=24,1,IF(Raw_Data[[#This Row],[tenor_bulan]]&lt;=36,2,IF(Raw_Data[[#This Row],[tenor_bulan]]&lt;=48,3,4)))</f>
        <v>1</v>
      </c>
      <c r="AG2854">
        <f>IF(Raw_Data[[#This Row],[jumlah_kali_telat]]=0,0,IF(Raw_Data[[#This Row],[jumlah_kali_telat]]&lt;=2,2,4))</f>
        <v>0</v>
      </c>
      <c r="AH2854">
        <f>Raw_Data[[#This Row],[Skor_Rasio]]+Raw_Data[[#This Row],[Skor_DP]]+Raw_Data[[#This Row],[Skor_Tenor]]+Raw_Data[[#This Row],[Skor_Telat]]</f>
        <v>8</v>
      </c>
      <c r="AI2854" t="str">
        <f>IF(Raw_Data[[#This Row],[Risk_Score]]&lt;=6,"Low Risk",IF(Raw_Data[[#This Row],[Risk_Score]]&lt;=8,"Medium Risk","High Risk"))</f>
        <v>Medium Risk</v>
      </c>
      <c r="AJ2854">
        <f ca="1">IFERROR(DATEDIF(Raw_Data[[#This Row],[tanggal_pengajuan]],TODAY(),"m"),"N/A")</f>
        <v>6</v>
      </c>
      <c r="AK2854" t="str">
        <f ca="1">IF(ISNUMBER(Raw_Data[[#This Row],[MOB]]),IF(Raw_Data[[#This Row],[MOB]]&lt;6,"0-5 bulan",IF(Raw_Data[[#This Row],[MOB]]&lt;12,"6-11 bulan",IF(Raw_Data[[#This Row],[MOB]]&lt;24,"12-23 bulan","24+ bulan"))),"N/A")</f>
        <v>6-11 bulan</v>
      </c>
    </row>
    <row r="2855" spans="1:37" ht="14.25" customHeight="1" x14ac:dyDescent="0.45">
      <c r="A2855" t="s">
        <v>6384</v>
      </c>
      <c r="B2855" s="64">
        <v>46145</v>
      </c>
      <c r="C2855" s="1" t="str">
        <f t="shared" si="44"/>
        <v>May</v>
      </c>
      <c r="D2855" t="s">
        <v>344</v>
      </c>
      <c r="E2855" t="s">
        <v>6385</v>
      </c>
      <c r="F2855">
        <v>53</v>
      </c>
      <c r="G2855" t="s">
        <v>51</v>
      </c>
      <c r="H2855" t="s">
        <v>41</v>
      </c>
      <c r="I2855" s="2">
        <v>6181000</v>
      </c>
      <c r="J2855" s="3">
        <f>Raw_Data[[#This Row],[cicilan_per_bulan]]/Raw_Data[[#This Row],[penghasilan_bulanan]]</f>
        <v>0.24141724640025886</v>
      </c>
      <c r="K2855" t="s">
        <v>119</v>
      </c>
      <c r="L2855" t="s">
        <v>120</v>
      </c>
      <c r="M2855" t="s">
        <v>55</v>
      </c>
      <c r="N2855" t="s">
        <v>221</v>
      </c>
      <c r="O2855" t="s">
        <v>159</v>
      </c>
      <c r="P2855" s="2">
        <v>42710000</v>
      </c>
      <c r="Q2855" s="2">
        <v>14948000</v>
      </c>
      <c r="R2855" t="str">
        <f>IF(Raw_Data[[#This Row],[persen_dp]]&lt;15%,"Low",IF(Raw_Data[[#This Row],[persen_dp]]&gt;25%,"High","Medium"))</f>
        <v>High</v>
      </c>
      <c r="S2855" s="3">
        <v>0.35</v>
      </c>
      <c r="T2855">
        <v>24</v>
      </c>
      <c r="U2855">
        <v>0.14499999999999999</v>
      </c>
      <c r="V2855" s="2">
        <v>1492200</v>
      </c>
      <c r="W2855" s="2">
        <v>35813000</v>
      </c>
      <c r="X2855" t="str">
        <f>IF(OR(Raw_Data[[#This Row],[status_pembayaran]]="Macet",Raw_Data[[#This Row],[status_pembayaran]]="Kurang Lancar"),"Non Performing Loan","Performing")</f>
        <v>Performing</v>
      </c>
      <c r="Y2855" t="s">
        <v>47</v>
      </c>
      <c r="Z2855">
        <v>0</v>
      </c>
      <c r="AA2855">
        <v>0</v>
      </c>
      <c r="AB2855">
        <v>1</v>
      </c>
      <c r="AD2855">
        <f>IF(Raw_Data[[#This Row],[rasio]]&lt;0.2,1,IF(Raw_Data[[#This Row],[rasio]]&lt;0.3,2,IF(Raw_Data[[#This Row],[rasio]]&lt;0.4,3,4)))</f>
        <v>2</v>
      </c>
      <c r="AE2855">
        <f>IF(Raw_Data[[#This Row],[kategori_dp]]="High",1,IF(Raw_Data[[#This Row],[kategori_dp]]="Medium",2,3))</f>
        <v>1</v>
      </c>
      <c r="AF2855">
        <f>IF(Raw_Data[[#This Row],[tenor_bulan]]&lt;=24,1,IF(Raw_Data[[#This Row],[tenor_bulan]]&lt;=36,2,IF(Raw_Data[[#This Row],[tenor_bulan]]&lt;=48,3,4)))</f>
        <v>1</v>
      </c>
      <c r="AG2855">
        <f>IF(Raw_Data[[#This Row],[jumlah_kali_telat]]=0,0,IF(Raw_Data[[#This Row],[jumlah_kali_telat]]&lt;=2,2,4))</f>
        <v>0</v>
      </c>
      <c r="AH2855">
        <f>Raw_Data[[#This Row],[Skor_Rasio]]+Raw_Data[[#This Row],[Skor_DP]]+Raw_Data[[#This Row],[Skor_Tenor]]+Raw_Data[[#This Row],[Skor_Telat]]</f>
        <v>4</v>
      </c>
      <c r="AI2855" t="str">
        <f>IF(Raw_Data[[#This Row],[Risk_Score]]&lt;=6,"Low Risk",IF(Raw_Data[[#This Row],[Risk_Score]]&lt;=8,"Medium Risk","High Risk"))</f>
        <v>Low Risk</v>
      </c>
      <c r="AJ2855">
        <f ca="1">IFERROR(DATEDIF(Raw_Data[[#This Row],[tanggal_pengajuan]],TODAY(),"m"),"N/A")</f>
        <v>5</v>
      </c>
      <c r="AK2855" t="str">
        <f ca="1">IF(ISNUMBER(Raw_Data[[#This Row],[MOB]]),IF(Raw_Data[[#This Row],[MOB]]&lt;6,"0-5 bulan",IF(Raw_Data[[#This Row],[MOB]]&lt;12,"6-11 bulan",IF(Raw_Data[[#This Row],[MOB]]&lt;24,"12-23 bulan","24+ bulan"))),"N/A")</f>
        <v>0-5 bulan</v>
      </c>
    </row>
    <row r="2856" spans="1:37" ht="14.25" customHeight="1" x14ac:dyDescent="0.45">
      <c r="A2856" t="s">
        <v>6386</v>
      </c>
      <c r="B2856" s="64">
        <v>46127</v>
      </c>
      <c r="C2856" s="1" t="str">
        <f t="shared" si="44"/>
        <v>April</v>
      </c>
      <c r="D2856" t="s">
        <v>1928</v>
      </c>
      <c r="E2856" t="s">
        <v>6387</v>
      </c>
      <c r="F2856">
        <v>56</v>
      </c>
      <c r="G2856" t="s">
        <v>51</v>
      </c>
      <c r="H2856" t="s">
        <v>41</v>
      </c>
      <c r="I2856" s="2">
        <v>7187000</v>
      </c>
      <c r="J2856" s="3">
        <f>Raw_Data[[#This Row],[cicilan_per_bulan]]/Raw_Data[[#This Row],[penghasilan_bulanan]]</f>
        <v>7.715319326561848E-2</v>
      </c>
      <c r="K2856" t="s">
        <v>63</v>
      </c>
      <c r="L2856" t="s">
        <v>64</v>
      </c>
      <c r="M2856" t="s">
        <v>55</v>
      </c>
      <c r="N2856" t="s">
        <v>141</v>
      </c>
      <c r="O2856" t="s">
        <v>46</v>
      </c>
      <c r="P2856" s="2">
        <v>22459000</v>
      </c>
      <c r="Q2856" s="2">
        <v>5615000</v>
      </c>
      <c r="R2856" t="str">
        <f>IF(Raw_Data[[#This Row],[persen_dp]]&lt;15%,"Low",IF(Raw_Data[[#This Row],[persen_dp]]&gt;25%,"High","Medium"))</f>
        <v>Medium</v>
      </c>
      <c r="S2856" s="3">
        <v>0.25</v>
      </c>
      <c r="T2856">
        <v>48</v>
      </c>
      <c r="U2856">
        <v>0.14499999999999999</v>
      </c>
      <c r="V2856" s="2">
        <v>554500</v>
      </c>
      <c r="W2856" s="2">
        <v>26614000</v>
      </c>
      <c r="X2856" t="str">
        <f>IF(OR(Raw_Data[[#This Row],[status_pembayaran]]="Macet",Raw_Data[[#This Row],[status_pembayaran]]="Kurang Lancar"),"Non Performing Loan","Performing")</f>
        <v>Performing</v>
      </c>
      <c r="Y2856" t="s">
        <v>47</v>
      </c>
      <c r="Z2856">
        <v>0</v>
      </c>
      <c r="AA2856">
        <v>0</v>
      </c>
      <c r="AB2856">
        <v>1</v>
      </c>
      <c r="AC2856" t="s">
        <v>104</v>
      </c>
      <c r="AD2856">
        <f>IF(Raw_Data[[#This Row],[rasio]]&lt;0.2,1,IF(Raw_Data[[#This Row],[rasio]]&lt;0.3,2,IF(Raw_Data[[#This Row],[rasio]]&lt;0.4,3,4)))</f>
        <v>1</v>
      </c>
      <c r="AE2856">
        <f>IF(Raw_Data[[#This Row],[kategori_dp]]="High",1,IF(Raw_Data[[#This Row],[kategori_dp]]="Medium",2,3))</f>
        <v>2</v>
      </c>
      <c r="AF2856">
        <f>IF(Raw_Data[[#This Row],[tenor_bulan]]&lt;=24,1,IF(Raw_Data[[#This Row],[tenor_bulan]]&lt;=36,2,IF(Raw_Data[[#This Row],[tenor_bulan]]&lt;=48,3,4)))</f>
        <v>3</v>
      </c>
      <c r="AG2856">
        <f>IF(Raw_Data[[#This Row],[jumlah_kali_telat]]=0,0,IF(Raw_Data[[#This Row],[jumlah_kali_telat]]&lt;=2,2,4))</f>
        <v>0</v>
      </c>
      <c r="AH2856">
        <f>Raw_Data[[#This Row],[Skor_Rasio]]+Raw_Data[[#This Row],[Skor_DP]]+Raw_Data[[#This Row],[Skor_Tenor]]+Raw_Data[[#This Row],[Skor_Telat]]</f>
        <v>6</v>
      </c>
      <c r="AI2856" t="str">
        <f>IF(Raw_Data[[#This Row],[Risk_Score]]&lt;=6,"Low Risk",IF(Raw_Data[[#This Row],[Risk_Score]]&lt;=8,"Medium Risk","High Risk"))</f>
        <v>Low Risk</v>
      </c>
      <c r="AJ2856">
        <f ca="1">IFERROR(DATEDIF(Raw_Data[[#This Row],[tanggal_pengajuan]],TODAY(),"m"),"N/A")</f>
        <v>6</v>
      </c>
      <c r="AK2856" t="str">
        <f ca="1">IF(ISNUMBER(Raw_Data[[#This Row],[MOB]]),IF(Raw_Data[[#This Row],[MOB]]&lt;6,"0-5 bulan",IF(Raw_Data[[#This Row],[MOB]]&lt;12,"6-11 bulan",IF(Raw_Data[[#This Row],[MOB]]&lt;24,"12-23 bulan","24+ bulan"))),"N/A")</f>
        <v>6-11 bulan</v>
      </c>
    </row>
    <row r="2857" spans="1:37" ht="14.25" customHeight="1" x14ac:dyDescent="0.45">
      <c r="A2857" t="s">
        <v>6388</v>
      </c>
      <c r="B2857" s="64">
        <v>46070</v>
      </c>
      <c r="C2857" s="1" t="str">
        <f t="shared" si="44"/>
        <v>February</v>
      </c>
      <c r="D2857" t="s">
        <v>806</v>
      </c>
      <c r="E2857" t="s">
        <v>6389</v>
      </c>
      <c r="F2857">
        <v>53</v>
      </c>
      <c r="G2857" t="s">
        <v>40</v>
      </c>
      <c r="H2857" t="s">
        <v>108</v>
      </c>
      <c r="I2857" s="2">
        <v>6046000</v>
      </c>
      <c r="J2857" s="3">
        <f>Raw_Data[[#This Row],[cicilan_per_bulan]]/Raw_Data[[#This Row],[penghasilan_bulanan]]</f>
        <v>0.13301356268607345</v>
      </c>
      <c r="K2857" t="s">
        <v>81</v>
      </c>
      <c r="L2857" t="s">
        <v>82</v>
      </c>
      <c r="M2857" t="s">
        <v>44</v>
      </c>
      <c r="N2857" t="s">
        <v>273</v>
      </c>
      <c r="O2857" t="s">
        <v>274</v>
      </c>
      <c r="P2857" s="2">
        <v>18293000</v>
      </c>
      <c r="Q2857" s="2">
        <v>6403000</v>
      </c>
      <c r="R2857" t="str">
        <f>IF(Raw_Data[[#This Row],[persen_dp]]&lt;15%,"Low",IF(Raw_Data[[#This Row],[persen_dp]]&gt;25%,"High","Medium"))</f>
        <v>High</v>
      </c>
      <c r="S2857" s="3">
        <v>0.35</v>
      </c>
      <c r="T2857">
        <v>18</v>
      </c>
      <c r="U2857">
        <v>0.14499999999999999</v>
      </c>
      <c r="V2857" s="2">
        <v>804200</v>
      </c>
      <c r="W2857" s="2">
        <v>14476000</v>
      </c>
      <c r="X2857" t="str">
        <f>IF(OR(Raw_Data[[#This Row],[status_pembayaran]]="Macet",Raw_Data[[#This Row],[status_pembayaran]]="Kurang Lancar"),"Non Performing Loan","Performing")</f>
        <v>Performing</v>
      </c>
      <c r="Y2857" t="s">
        <v>47</v>
      </c>
      <c r="Z2857">
        <v>0</v>
      </c>
      <c r="AA2857">
        <v>0</v>
      </c>
      <c r="AB2857">
        <v>1</v>
      </c>
      <c r="AC2857" t="s">
        <v>137</v>
      </c>
      <c r="AD2857">
        <f>IF(Raw_Data[[#This Row],[rasio]]&lt;0.2,1,IF(Raw_Data[[#This Row],[rasio]]&lt;0.3,2,IF(Raw_Data[[#This Row],[rasio]]&lt;0.4,3,4)))</f>
        <v>1</v>
      </c>
      <c r="AE2857">
        <f>IF(Raw_Data[[#This Row],[kategori_dp]]="High",1,IF(Raw_Data[[#This Row],[kategori_dp]]="Medium",2,3))</f>
        <v>1</v>
      </c>
      <c r="AF2857">
        <f>IF(Raw_Data[[#This Row],[tenor_bulan]]&lt;=24,1,IF(Raw_Data[[#This Row],[tenor_bulan]]&lt;=36,2,IF(Raw_Data[[#This Row],[tenor_bulan]]&lt;=48,3,4)))</f>
        <v>1</v>
      </c>
      <c r="AG2857">
        <f>IF(Raw_Data[[#This Row],[jumlah_kali_telat]]=0,0,IF(Raw_Data[[#This Row],[jumlah_kali_telat]]&lt;=2,2,4))</f>
        <v>0</v>
      </c>
      <c r="AH2857">
        <f>Raw_Data[[#This Row],[Skor_Rasio]]+Raw_Data[[#This Row],[Skor_DP]]+Raw_Data[[#This Row],[Skor_Tenor]]+Raw_Data[[#This Row],[Skor_Telat]]</f>
        <v>3</v>
      </c>
      <c r="AI2857" t="str">
        <f>IF(Raw_Data[[#This Row],[Risk_Score]]&lt;=6,"Low Risk",IF(Raw_Data[[#This Row],[Risk_Score]]&lt;=8,"Medium Risk","High Risk"))</f>
        <v>Low Risk</v>
      </c>
      <c r="AJ2857">
        <f ca="1">IFERROR(DATEDIF(Raw_Data[[#This Row],[tanggal_pengajuan]],TODAY(),"m"),"N/A")</f>
        <v>8</v>
      </c>
      <c r="AK2857" t="str">
        <f ca="1">IF(ISNUMBER(Raw_Data[[#This Row],[MOB]]),IF(Raw_Data[[#This Row],[MOB]]&lt;6,"0-5 bulan",IF(Raw_Data[[#This Row],[MOB]]&lt;12,"6-11 bulan",IF(Raw_Data[[#This Row],[MOB]]&lt;24,"12-23 bulan","24+ bulan"))),"N/A")</f>
        <v>6-11 bulan</v>
      </c>
    </row>
    <row r="2858" spans="1:37" ht="14.25" customHeight="1" x14ac:dyDescent="0.45">
      <c r="A2858" t="s">
        <v>6390</v>
      </c>
      <c r="B2858" s="64">
        <v>46100</v>
      </c>
      <c r="C2858" s="1" t="str">
        <f t="shared" si="44"/>
        <v>March</v>
      </c>
      <c r="D2858" t="s">
        <v>3616</v>
      </c>
      <c r="E2858" t="s">
        <v>6391</v>
      </c>
      <c r="F2858">
        <v>56</v>
      </c>
      <c r="G2858" t="s">
        <v>40</v>
      </c>
      <c r="H2858" t="s">
        <v>152</v>
      </c>
      <c r="I2858" s="2">
        <v>3489000</v>
      </c>
      <c r="J2858" s="3">
        <f>Raw_Data[[#This Row],[cicilan_per_bulan]]/Raw_Data[[#This Row],[penghasilan_bulanan]]</f>
        <v>0.37755803955288048</v>
      </c>
      <c r="K2858" t="s">
        <v>205</v>
      </c>
      <c r="L2858" t="s">
        <v>110</v>
      </c>
      <c r="M2858" t="s">
        <v>55</v>
      </c>
      <c r="N2858" t="s">
        <v>56</v>
      </c>
      <c r="O2858" t="s">
        <v>57</v>
      </c>
      <c r="P2858" s="2">
        <v>18407000</v>
      </c>
      <c r="Q2858" s="2">
        <v>4602000</v>
      </c>
      <c r="R2858" t="str">
        <f>IF(Raw_Data[[#This Row],[persen_dp]]&lt;15%,"Low",IF(Raw_Data[[#This Row],[persen_dp]]&gt;25%,"High","Medium"))</f>
        <v>Medium</v>
      </c>
      <c r="S2858" s="3">
        <v>0.25</v>
      </c>
      <c r="T2858">
        <v>12</v>
      </c>
      <c r="U2858">
        <v>0.14499999999999999</v>
      </c>
      <c r="V2858" s="2">
        <v>1317300</v>
      </c>
      <c r="W2858" s="2">
        <v>15807000</v>
      </c>
      <c r="X2858" t="str">
        <f>IF(OR(Raw_Data[[#This Row],[status_pembayaran]]="Macet",Raw_Data[[#This Row],[status_pembayaran]]="Kurang Lancar"),"Non Performing Loan","Performing")</f>
        <v>Performing</v>
      </c>
      <c r="Y2858" t="s">
        <v>47</v>
      </c>
      <c r="Z2858">
        <v>0</v>
      </c>
      <c r="AA2858">
        <v>0</v>
      </c>
      <c r="AB2858">
        <v>1</v>
      </c>
      <c r="AC2858" t="s">
        <v>58</v>
      </c>
      <c r="AD2858">
        <f>IF(Raw_Data[[#This Row],[rasio]]&lt;0.2,1,IF(Raw_Data[[#This Row],[rasio]]&lt;0.3,2,IF(Raw_Data[[#This Row],[rasio]]&lt;0.4,3,4)))</f>
        <v>3</v>
      </c>
      <c r="AE2858">
        <f>IF(Raw_Data[[#This Row],[kategori_dp]]="High",1,IF(Raw_Data[[#This Row],[kategori_dp]]="Medium",2,3))</f>
        <v>2</v>
      </c>
      <c r="AF2858">
        <f>IF(Raw_Data[[#This Row],[tenor_bulan]]&lt;=24,1,IF(Raw_Data[[#This Row],[tenor_bulan]]&lt;=36,2,IF(Raw_Data[[#This Row],[tenor_bulan]]&lt;=48,3,4)))</f>
        <v>1</v>
      </c>
      <c r="AG2858">
        <f>IF(Raw_Data[[#This Row],[jumlah_kali_telat]]=0,0,IF(Raw_Data[[#This Row],[jumlah_kali_telat]]&lt;=2,2,4))</f>
        <v>0</v>
      </c>
      <c r="AH2858">
        <f>Raw_Data[[#This Row],[Skor_Rasio]]+Raw_Data[[#This Row],[Skor_DP]]+Raw_Data[[#This Row],[Skor_Tenor]]+Raw_Data[[#This Row],[Skor_Telat]]</f>
        <v>6</v>
      </c>
      <c r="AI2858" t="str">
        <f>IF(Raw_Data[[#This Row],[Risk_Score]]&lt;=6,"Low Risk",IF(Raw_Data[[#This Row],[Risk_Score]]&lt;=8,"Medium Risk","High Risk"))</f>
        <v>Low Risk</v>
      </c>
      <c r="AJ2858">
        <f ca="1">IFERROR(DATEDIF(Raw_Data[[#This Row],[tanggal_pengajuan]],TODAY(),"m"),"N/A")</f>
        <v>7</v>
      </c>
      <c r="AK2858" t="str">
        <f ca="1">IF(ISNUMBER(Raw_Data[[#This Row],[MOB]]),IF(Raw_Data[[#This Row],[MOB]]&lt;6,"0-5 bulan",IF(Raw_Data[[#This Row],[MOB]]&lt;12,"6-11 bulan",IF(Raw_Data[[#This Row],[MOB]]&lt;24,"12-23 bulan","24+ bulan"))),"N/A")</f>
        <v>6-11 bulan</v>
      </c>
    </row>
    <row r="2859" spans="1:37" ht="14.25" customHeight="1" x14ac:dyDescent="0.45">
      <c r="A2859" t="s">
        <v>6392</v>
      </c>
      <c r="B2859" s="64">
        <v>46061</v>
      </c>
      <c r="C2859" s="1" t="str">
        <f t="shared" si="44"/>
        <v>February</v>
      </c>
      <c r="D2859" t="s">
        <v>1247</v>
      </c>
      <c r="E2859" t="s">
        <v>6393</v>
      </c>
      <c r="F2859">
        <v>25</v>
      </c>
      <c r="G2859" t="s">
        <v>51</v>
      </c>
      <c r="H2859" t="s">
        <v>152</v>
      </c>
      <c r="I2859" s="2">
        <v>3489000</v>
      </c>
      <c r="J2859" s="3">
        <f>Raw_Data[[#This Row],[cicilan_per_bulan]]/Raw_Data[[#This Row],[penghasilan_bulanan]]</f>
        <v>0.20759529951275438</v>
      </c>
      <c r="K2859" t="s">
        <v>188</v>
      </c>
      <c r="L2859" t="s">
        <v>154</v>
      </c>
      <c r="M2859" t="s">
        <v>44</v>
      </c>
      <c r="N2859" t="s">
        <v>45</v>
      </c>
      <c r="O2859" t="s">
        <v>46</v>
      </c>
      <c r="P2859" s="2">
        <v>25888000</v>
      </c>
      <c r="Q2859" s="2">
        <v>3883000</v>
      </c>
      <c r="R2859" t="str">
        <f>IF(Raw_Data[[#This Row],[persen_dp]]&lt;15%,"Low",IF(Raw_Data[[#This Row],[persen_dp]]&gt;25%,"High","Medium"))</f>
        <v>Medium</v>
      </c>
      <c r="S2859" s="3">
        <v>0.15</v>
      </c>
      <c r="T2859">
        <v>48</v>
      </c>
      <c r="U2859">
        <v>0.14499999999999999</v>
      </c>
      <c r="V2859" s="2">
        <v>724300</v>
      </c>
      <c r="W2859" s="2">
        <v>34768000</v>
      </c>
      <c r="X2859" t="str">
        <f>IF(OR(Raw_Data[[#This Row],[status_pembayaran]]="Macet",Raw_Data[[#This Row],[status_pembayaran]]="Kurang Lancar"),"Non Performing Loan","Performing")</f>
        <v>Performing</v>
      </c>
      <c r="Y2859" t="s">
        <v>47</v>
      </c>
      <c r="Z2859">
        <v>0</v>
      </c>
      <c r="AA2859">
        <v>0</v>
      </c>
      <c r="AB2859">
        <v>1</v>
      </c>
      <c r="AC2859" t="s">
        <v>74</v>
      </c>
      <c r="AD2859">
        <f>IF(Raw_Data[[#This Row],[rasio]]&lt;0.2,1,IF(Raw_Data[[#This Row],[rasio]]&lt;0.3,2,IF(Raw_Data[[#This Row],[rasio]]&lt;0.4,3,4)))</f>
        <v>2</v>
      </c>
      <c r="AE2859">
        <f>IF(Raw_Data[[#This Row],[kategori_dp]]="High",1,IF(Raw_Data[[#This Row],[kategori_dp]]="Medium",2,3))</f>
        <v>2</v>
      </c>
      <c r="AF2859">
        <f>IF(Raw_Data[[#This Row],[tenor_bulan]]&lt;=24,1,IF(Raw_Data[[#This Row],[tenor_bulan]]&lt;=36,2,IF(Raw_Data[[#This Row],[tenor_bulan]]&lt;=48,3,4)))</f>
        <v>3</v>
      </c>
      <c r="AG2859">
        <f>IF(Raw_Data[[#This Row],[jumlah_kali_telat]]=0,0,IF(Raw_Data[[#This Row],[jumlah_kali_telat]]&lt;=2,2,4))</f>
        <v>0</v>
      </c>
      <c r="AH2859">
        <f>Raw_Data[[#This Row],[Skor_Rasio]]+Raw_Data[[#This Row],[Skor_DP]]+Raw_Data[[#This Row],[Skor_Tenor]]+Raw_Data[[#This Row],[Skor_Telat]]</f>
        <v>7</v>
      </c>
      <c r="AI2859" t="str">
        <f>IF(Raw_Data[[#This Row],[Risk_Score]]&lt;=6,"Low Risk",IF(Raw_Data[[#This Row],[Risk_Score]]&lt;=8,"Medium Risk","High Risk"))</f>
        <v>Medium Risk</v>
      </c>
      <c r="AJ2859">
        <f ca="1">IFERROR(DATEDIF(Raw_Data[[#This Row],[tanggal_pengajuan]],TODAY(),"m"),"N/A")</f>
        <v>8</v>
      </c>
      <c r="AK2859" t="str">
        <f ca="1">IF(ISNUMBER(Raw_Data[[#This Row],[MOB]]),IF(Raw_Data[[#This Row],[MOB]]&lt;6,"0-5 bulan",IF(Raw_Data[[#This Row],[MOB]]&lt;12,"6-11 bulan",IF(Raw_Data[[#This Row],[MOB]]&lt;24,"12-23 bulan","24+ bulan"))),"N/A")</f>
        <v>6-11 bulan</v>
      </c>
    </row>
    <row r="2860" spans="1:37" ht="14.25" customHeight="1" x14ac:dyDescent="0.45">
      <c r="A2860" t="s">
        <v>6394</v>
      </c>
      <c r="B2860" s="64">
        <v>46147</v>
      </c>
      <c r="C2860" s="1" t="str">
        <f t="shared" si="44"/>
        <v>May</v>
      </c>
      <c r="D2860" t="s">
        <v>3295</v>
      </c>
      <c r="E2860" t="s">
        <v>6395</v>
      </c>
      <c r="F2860">
        <v>41</v>
      </c>
      <c r="G2860" t="s">
        <v>51</v>
      </c>
      <c r="H2860" t="s">
        <v>90</v>
      </c>
      <c r="I2860" s="2">
        <v>4957000</v>
      </c>
      <c r="J2860" s="3">
        <f>Raw_Data[[#This Row],[cicilan_per_bulan]]/Raw_Data[[#This Row],[penghasilan_bulanan]]</f>
        <v>0.40219891063143032</v>
      </c>
      <c r="K2860" t="s">
        <v>119</v>
      </c>
      <c r="L2860" t="s">
        <v>120</v>
      </c>
      <c r="M2860" t="s">
        <v>44</v>
      </c>
      <c r="N2860" t="s">
        <v>184</v>
      </c>
      <c r="O2860" t="s">
        <v>122</v>
      </c>
      <c r="P2860" s="2">
        <v>36845000</v>
      </c>
      <c r="Q2860" s="2">
        <v>7369000</v>
      </c>
      <c r="R2860" t="str">
        <f>IF(Raw_Data[[#This Row],[persen_dp]]&lt;15%,"Low",IF(Raw_Data[[#This Row],[persen_dp]]&gt;25%,"High","Medium"))</f>
        <v>Medium</v>
      </c>
      <c r="S2860" s="3">
        <v>0.2</v>
      </c>
      <c r="T2860">
        <v>18</v>
      </c>
      <c r="U2860">
        <v>0.14499999999999999</v>
      </c>
      <c r="V2860" s="2">
        <v>1993700</v>
      </c>
      <c r="W2860" s="2">
        <v>35887000</v>
      </c>
      <c r="X2860" t="str">
        <f>IF(OR(Raw_Data[[#This Row],[status_pembayaran]]="Macet",Raw_Data[[#This Row],[status_pembayaran]]="Kurang Lancar"),"Non Performing Loan","Performing")</f>
        <v>Performing</v>
      </c>
      <c r="Y2860" t="s">
        <v>47</v>
      </c>
      <c r="Z2860">
        <v>0</v>
      </c>
      <c r="AA2860">
        <v>0</v>
      </c>
      <c r="AB2860">
        <v>1</v>
      </c>
      <c r="AC2860" t="s">
        <v>58</v>
      </c>
      <c r="AD2860">
        <f>IF(Raw_Data[[#This Row],[rasio]]&lt;0.2,1,IF(Raw_Data[[#This Row],[rasio]]&lt;0.3,2,IF(Raw_Data[[#This Row],[rasio]]&lt;0.4,3,4)))</f>
        <v>4</v>
      </c>
      <c r="AE2860">
        <f>IF(Raw_Data[[#This Row],[kategori_dp]]="High",1,IF(Raw_Data[[#This Row],[kategori_dp]]="Medium",2,3))</f>
        <v>2</v>
      </c>
      <c r="AF2860">
        <f>IF(Raw_Data[[#This Row],[tenor_bulan]]&lt;=24,1,IF(Raw_Data[[#This Row],[tenor_bulan]]&lt;=36,2,IF(Raw_Data[[#This Row],[tenor_bulan]]&lt;=48,3,4)))</f>
        <v>1</v>
      </c>
      <c r="AG2860">
        <f>IF(Raw_Data[[#This Row],[jumlah_kali_telat]]=0,0,IF(Raw_Data[[#This Row],[jumlah_kali_telat]]&lt;=2,2,4))</f>
        <v>0</v>
      </c>
      <c r="AH2860">
        <f>Raw_Data[[#This Row],[Skor_Rasio]]+Raw_Data[[#This Row],[Skor_DP]]+Raw_Data[[#This Row],[Skor_Tenor]]+Raw_Data[[#This Row],[Skor_Telat]]</f>
        <v>7</v>
      </c>
      <c r="AI2860" t="str">
        <f>IF(Raw_Data[[#This Row],[Risk_Score]]&lt;=6,"Low Risk",IF(Raw_Data[[#This Row],[Risk_Score]]&lt;=8,"Medium Risk","High Risk"))</f>
        <v>Medium Risk</v>
      </c>
      <c r="AJ2860">
        <f ca="1">IFERROR(DATEDIF(Raw_Data[[#This Row],[tanggal_pengajuan]],TODAY(),"m"),"N/A")</f>
        <v>5</v>
      </c>
      <c r="AK2860" t="str">
        <f ca="1">IF(ISNUMBER(Raw_Data[[#This Row],[MOB]]),IF(Raw_Data[[#This Row],[MOB]]&lt;6,"0-5 bulan",IF(Raw_Data[[#This Row],[MOB]]&lt;12,"6-11 bulan",IF(Raw_Data[[#This Row],[MOB]]&lt;24,"12-23 bulan","24+ bulan"))),"N/A")</f>
        <v>0-5 bulan</v>
      </c>
    </row>
    <row r="2861" spans="1:37" ht="14.25" customHeight="1" x14ac:dyDescent="0.45">
      <c r="A2861" t="s">
        <v>6396</v>
      </c>
      <c r="B2861" s="64">
        <v>46040</v>
      </c>
      <c r="C2861" s="1" t="str">
        <f t="shared" si="44"/>
        <v>January</v>
      </c>
      <c r="D2861" t="s">
        <v>3449</v>
      </c>
      <c r="E2861" t="s">
        <v>6397</v>
      </c>
      <c r="F2861">
        <v>26</v>
      </c>
      <c r="G2861" t="s">
        <v>40</v>
      </c>
      <c r="H2861" t="s">
        <v>152</v>
      </c>
      <c r="I2861" s="2">
        <v>3941000</v>
      </c>
      <c r="J2861" s="3">
        <f>Raw_Data[[#This Row],[cicilan_per_bulan]]/Raw_Data[[#This Row],[penghasilan_bulanan]]</f>
        <v>0.74042121289012941</v>
      </c>
      <c r="K2861" t="s">
        <v>109</v>
      </c>
      <c r="L2861" t="s">
        <v>110</v>
      </c>
      <c r="M2861" t="s">
        <v>44</v>
      </c>
      <c r="N2861" t="s">
        <v>184</v>
      </c>
      <c r="O2861" t="s">
        <v>122</v>
      </c>
      <c r="P2861" s="2">
        <v>35979000</v>
      </c>
      <c r="Q2861" s="2">
        <v>5397000</v>
      </c>
      <c r="R2861" t="str">
        <f>IF(Raw_Data[[#This Row],[persen_dp]]&lt;15%,"Low",IF(Raw_Data[[#This Row],[persen_dp]]&gt;25%,"High","Medium"))</f>
        <v>Medium</v>
      </c>
      <c r="S2861" s="3">
        <v>0.15</v>
      </c>
      <c r="T2861">
        <v>12</v>
      </c>
      <c r="U2861">
        <v>0.14499999999999999</v>
      </c>
      <c r="V2861" s="2">
        <v>2918000</v>
      </c>
      <c r="W2861" s="2">
        <v>35016000</v>
      </c>
      <c r="X2861" t="str">
        <f>IF(OR(Raw_Data[[#This Row],[status_pembayaran]]="Macet",Raw_Data[[#This Row],[status_pembayaran]]="Kurang Lancar"),"Non Performing Loan","Performing")</f>
        <v>Performing</v>
      </c>
      <c r="Y2861" t="s">
        <v>47</v>
      </c>
      <c r="Z2861">
        <v>0</v>
      </c>
      <c r="AA2861">
        <v>0</v>
      </c>
      <c r="AB2861">
        <v>1</v>
      </c>
      <c r="AC2861" t="s">
        <v>137</v>
      </c>
      <c r="AD2861">
        <f>IF(Raw_Data[[#This Row],[rasio]]&lt;0.2,1,IF(Raw_Data[[#This Row],[rasio]]&lt;0.3,2,IF(Raw_Data[[#This Row],[rasio]]&lt;0.4,3,4)))</f>
        <v>4</v>
      </c>
      <c r="AE2861">
        <f>IF(Raw_Data[[#This Row],[kategori_dp]]="High",1,IF(Raw_Data[[#This Row],[kategori_dp]]="Medium",2,3))</f>
        <v>2</v>
      </c>
      <c r="AF2861">
        <f>IF(Raw_Data[[#This Row],[tenor_bulan]]&lt;=24,1,IF(Raw_Data[[#This Row],[tenor_bulan]]&lt;=36,2,IF(Raw_Data[[#This Row],[tenor_bulan]]&lt;=48,3,4)))</f>
        <v>1</v>
      </c>
      <c r="AG2861">
        <f>IF(Raw_Data[[#This Row],[jumlah_kali_telat]]=0,0,IF(Raw_Data[[#This Row],[jumlah_kali_telat]]&lt;=2,2,4))</f>
        <v>0</v>
      </c>
      <c r="AH2861">
        <f>Raw_Data[[#This Row],[Skor_Rasio]]+Raw_Data[[#This Row],[Skor_DP]]+Raw_Data[[#This Row],[Skor_Tenor]]+Raw_Data[[#This Row],[Skor_Telat]]</f>
        <v>7</v>
      </c>
      <c r="AI2861" t="str">
        <f>IF(Raw_Data[[#This Row],[Risk_Score]]&lt;=6,"Low Risk",IF(Raw_Data[[#This Row],[Risk_Score]]&lt;=8,"Medium Risk","High Risk"))</f>
        <v>Medium Risk</v>
      </c>
      <c r="AJ2861">
        <f ca="1">IFERROR(DATEDIF(Raw_Data[[#This Row],[tanggal_pengajuan]],TODAY(),"m"),"N/A")</f>
        <v>9</v>
      </c>
      <c r="AK2861" t="str">
        <f ca="1">IF(ISNUMBER(Raw_Data[[#This Row],[MOB]]),IF(Raw_Data[[#This Row],[MOB]]&lt;6,"0-5 bulan",IF(Raw_Data[[#This Row],[MOB]]&lt;12,"6-11 bulan",IF(Raw_Data[[#This Row],[MOB]]&lt;24,"12-23 bulan","24+ bulan"))),"N/A")</f>
        <v>6-11 bulan</v>
      </c>
    </row>
    <row r="2862" spans="1:37" ht="14.25" customHeight="1" x14ac:dyDescent="0.45">
      <c r="A2862" t="s">
        <v>6398</v>
      </c>
      <c r="B2862" s="64">
        <v>46046</v>
      </c>
      <c r="C2862" s="1" t="str">
        <f t="shared" si="44"/>
        <v>January</v>
      </c>
      <c r="D2862" t="s">
        <v>3557</v>
      </c>
      <c r="E2862" t="s">
        <v>6399</v>
      </c>
      <c r="F2862">
        <v>29</v>
      </c>
      <c r="G2862" t="s">
        <v>51</v>
      </c>
      <c r="H2862" t="s">
        <v>101</v>
      </c>
      <c r="I2862" s="2">
        <v>3458000</v>
      </c>
      <c r="J2862" s="3">
        <f>Raw_Data[[#This Row],[cicilan_per_bulan]]/Raw_Data[[#This Row],[penghasilan_bulanan]]</f>
        <v>0.40069404279930598</v>
      </c>
      <c r="K2862" t="s">
        <v>167</v>
      </c>
      <c r="L2862" t="s">
        <v>110</v>
      </c>
      <c r="M2862" t="s">
        <v>44</v>
      </c>
      <c r="N2862" t="s">
        <v>171</v>
      </c>
      <c r="O2862" t="s">
        <v>172</v>
      </c>
      <c r="P2862" s="2">
        <v>42964000</v>
      </c>
      <c r="Q2862" s="2">
        <v>17186000</v>
      </c>
      <c r="R2862" t="str">
        <f>IF(Raw_Data[[#This Row],[persen_dp]]&lt;15%,"Low",IF(Raw_Data[[#This Row],[persen_dp]]&gt;25%,"High","Medium"))</f>
        <v>High</v>
      </c>
      <c r="S2862" s="3">
        <v>0.4</v>
      </c>
      <c r="T2862">
        <v>24</v>
      </c>
      <c r="U2862">
        <v>0.14499999999999999</v>
      </c>
      <c r="V2862" s="2">
        <v>1385600</v>
      </c>
      <c r="W2862" s="2">
        <v>33253000</v>
      </c>
      <c r="X2862" t="str">
        <f>IF(OR(Raw_Data[[#This Row],[status_pembayaran]]="Macet",Raw_Data[[#This Row],[status_pembayaran]]="Kurang Lancar"),"Non Performing Loan","Performing")</f>
        <v>Performing</v>
      </c>
      <c r="Y2862" t="s">
        <v>47</v>
      </c>
      <c r="Z2862">
        <v>0</v>
      </c>
      <c r="AA2862">
        <v>0</v>
      </c>
      <c r="AB2862">
        <v>1</v>
      </c>
      <c r="AC2862" t="s">
        <v>58</v>
      </c>
      <c r="AD2862">
        <f>IF(Raw_Data[[#This Row],[rasio]]&lt;0.2,1,IF(Raw_Data[[#This Row],[rasio]]&lt;0.3,2,IF(Raw_Data[[#This Row],[rasio]]&lt;0.4,3,4)))</f>
        <v>4</v>
      </c>
      <c r="AE2862">
        <f>IF(Raw_Data[[#This Row],[kategori_dp]]="High",1,IF(Raw_Data[[#This Row],[kategori_dp]]="Medium",2,3))</f>
        <v>1</v>
      </c>
      <c r="AF2862">
        <f>IF(Raw_Data[[#This Row],[tenor_bulan]]&lt;=24,1,IF(Raw_Data[[#This Row],[tenor_bulan]]&lt;=36,2,IF(Raw_Data[[#This Row],[tenor_bulan]]&lt;=48,3,4)))</f>
        <v>1</v>
      </c>
      <c r="AG2862">
        <f>IF(Raw_Data[[#This Row],[jumlah_kali_telat]]=0,0,IF(Raw_Data[[#This Row],[jumlah_kali_telat]]&lt;=2,2,4))</f>
        <v>0</v>
      </c>
      <c r="AH2862">
        <f>Raw_Data[[#This Row],[Skor_Rasio]]+Raw_Data[[#This Row],[Skor_DP]]+Raw_Data[[#This Row],[Skor_Tenor]]+Raw_Data[[#This Row],[Skor_Telat]]</f>
        <v>6</v>
      </c>
      <c r="AI2862" t="str">
        <f>IF(Raw_Data[[#This Row],[Risk_Score]]&lt;=6,"Low Risk",IF(Raw_Data[[#This Row],[Risk_Score]]&lt;=8,"Medium Risk","High Risk"))</f>
        <v>Low Risk</v>
      </c>
      <c r="AJ2862">
        <f ca="1">IFERROR(DATEDIF(Raw_Data[[#This Row],[tanggal_pengajuan]],TODAY(),"m"),"N/A")</f>
        <v>8</v>
      </c>
      <c r="AK2862" t="str">
        <f ca="1">IF(ISNUMBER(Raw_Data[[#This Row],[MOB]]),IF(Raw_Data[[#This Row],[MOB]]&lt;6,"0-5 bulan",IF(Raw_Data[[#This Row],[MOB]]&lt;12,"6-11 bulan",IF(Raw_Data[[#This Row],[MOB]]&lt;24,"12-23 bulan","24+ bulan"))),"N/A")</f>
        <v>6-11 bulan</v>
      </c>
    </row>
    <row r="2863" spans="1:37" ht="14.25" customHeight="1" x14ac:dyDescent="0.45">
      <c r="A2863" t="s">
        <v>6400</v>
      </c>
      <c r="B2863" s="64">
        <v>46191</v>
      </c>
      <c r="C2863" s="1" t="str">
        <f t="shared" si="44"/>
        <v>June</v>
      </c>
      <c r="D2863" t="s">
        <v>182</v>
      </c>
      <c r="E2863" t="s">
        <v>6401</v>
      </c>
      <c r="F2863">
        <v>29</v>
      </c>
      <c r="G2863" t="s">
        <v>51</v>
      </c>
      <c r="H2863" t="s">
        <v>62</v>
      </c>
      <c r="I2863" s="2">
        <v>3001000</v>
      </c>
      <c r="J2863" s="3">
        <f>Raw_Data[[#This Row],[cicilan_per_bulan]]/Raw_Data[[#This Row],[penghasilan_bulanan]]</f>
        <v>0.48967010996334553</v>
      </c>
      <c r="K2863" t="s">
        <v>205</v>
      </c>
      <c r="L2863" t="s">
        <v>110</v>
      </c>
      <c r="M2863" t="s">
        <v>44</v>
      </c>
      <c r="N2863" t="s">
        <v>83</v>
      </c>
      <c r="O2863" t="s">
        <v>57</v>
      </c>
      <c r="P2863" s="2">
        <v>18119000</v>
      </c>
      <c r="Q2863" s="2">
        <v>2718000</v>
      </c>
      <c r="R2863" t="str">
        <f>IF(Raw_Data[[#This Row],[persen_dp]]&lt;15%,"Low",IF(Raw_Data[[#This Row],[persen_dp]]&gt;25%,"High","Medium"))</f>
        <v>Medium</v>
      </c>
      <c r="S2863" s="3">
        <v>0.15</v>
      </c>
      <c r="T2863">
        <v>12</v>
      </c>
      <c r="U2863">
        <v>0.14499999999999999</v>
      </c>
      <c r="V2863" s="2">
        <v>1469500</v>
      </c>
      <c r="W2863" s="2">
        <v>17634000</v>
      </c>
      <c r="X2863" t="str">
        <f>IF(OR(Raw_Data[[#This Row],[status_pembayaran]]="Macet",Raw_Data[[#This Row],[status_pembayaran]]="Kurang Lancar"),"Non Performing Loan","Performing")</f>
        <v>Performing</v>
      </c>
      <c r="Y2863" t="s">
        <v>47</v>
      </c>
      <c r="Z2863">
        <v>0</v>
      </c>
      <c r="AA2863">
        <v>0</v>
      </c>
      <c r="AB2863">
        <v>1</v>
      </c>
      <c r="AC2863" t="s">
        <v>104</v>
      </c>
      <c r="AD2863">
        <f>IF(Raw_Data[[#This Row],[rasio]]&lt;0.2,1,IF(Raw_Data[[#This Row],[rasio]]&lt;0.3,2,IF(Raw_Data[[#This Row],[rasio]]&lt;0.4,3,4)))</f>
        <v>4</v>
      </c>
      <c r="AE2863">
        <f>IF(Raw_Data[[#This Row],[kategori_dp]]="High",1,IF(Raw_Data[[#This Row],[kategori_dp]]="Medium",2,3))</f>
        <v>2</v>
      </c>
      <c r="AF2863">
        <f>IF(Raw_Data[[#This Row],[tenor_bulan]]&lt;=24,1,IF(Raw_Data[[#This Row],[tenor_bulan]]&lt;=36,2,IF(Raw_Data[[#This Row],[tenor_bulan]]&lt;=48,3,4)))</f>
        <v>1</v>
      </c>
      <c r="AG2863">
        <f>IF(Raw_Data[[#This Row],[jumlah_kali_telat]]=0,0,IF(Raw_Data[[#This Row],[jumlah_kali_telat]]&lt;=2,2,4))</f>
        <v>0</v>
      </c>
      <c r="AH2863">
        <f>Raw_Data[[#This Row],[Skor_Rasio]]+Raw_Data[[#This Row],[Skor_DP]]+Raw_Data[[#This Row],[Skor_Tenor]]+Raw_Data[[#This Row],[Skor_Telat]]</f>
        <v>7</v>
      </c>
      <c r="AI2863" t="str">
        <f>IF(Raw_Data[[#This Row],[Risk_Score]]&lt;=6,"Low Risk",IF(Raw_Data[[#This Row],[Risk_Score]]&lt;=8,"Medium Risk","High Risk"))</f>
        <v>Medium Risk</v>
      </c>
      <c r="AJ2863">
        <f ca="1">IFERROR(DATEDIF(Raw_Data[[#This Row],[tanggal_pengajuan]],TODAY(),"m"),"N/A")</f>
        <v>4</v>
      </c>
      <c r="AK2863" t="str">
        <f ca="1">IF(ISNUMBER(Raw_Data[[#This Row],[MOB]]),IF(Raw_Data[[#This Row],[MOB]]&lt;6,"0-5 bulan",IF(Raw_Data[[#This Row],[MOB]]&lt;12,"6-11 bulan",IF(Raw_Data[[#This Row],[MOB]]&lt;24,"12-23 bulan","24+ bulan"))),"N/A")</f>
        <v>0-5 bulan</v>
      </c>
    </row>
    <row r="2864" spans="1:37" ht="14.25" customHeight="1" x14ac:dyDescent="0.45">
      <c r="A2864" t="s">
        <v>6402</v>
      </c>
      <c r="B2864" s="64">
        <v>46178</v>
      </c>
      <c r="C2864" s="1" t="str">
        <f t="shared" si="44"/>
        <v>June</v>
      </c>
      <c r="D2864" t="s">
        <v>727</v>
      </c>
      <c r="E2864" t="s">
        <v>6403</v>
      </c>
      <c r="F2864">
        <v>44</v>
      </c>
      <c r="G2864" t="s">
        <v>51</v>
      </c>
      <c r="H2864" t="s">
        <v>52</v>
      </c>
      <c r="I2864" s="2">
        <v>11867000</v>
      </c>
      <c r="J2864" s="3">
        <f>Raw_Data[[#This Row],[cicilan_per_bulan]]/Raw_Data[[#This Row],[penghasilan_bulanan]]</f>
        <v>8.7064970085109966E-2</v>
      </c>
      <c r="K2864" t="s">
        <v>205</v>
      </c>
      <c r="L2864" t="s">
        <v>110</v>
      </c>
      <c r="M2864" t="s">
        <v>55</v>
      </c>
      <c r="N2864" t="s">
        <v>147</v>
      </c>
      <c r="O2864" t="s">
        <v>148</v>
      </c>
      <c r="P2864" s="2">
        <v>32038000</v>
      </c>
      <c r="Q2864" s="2">
        <v>12815000</v>
      </c>
      <c r="R2864" t="str">
        <f>IF(Raw_Data[[#This Row],[persen_dp]]&lt;15%,"Low",IF(Raw_Data[[#This Row],[persen_dp]]&gt;25%,"High","Medium"))</f>
        <v>High</v>
      </c>
      <c r="S2864" s="3">
        <v>0.4</v>
      </c>
      <c r="T2864">
        <v>24</v>
      </c>
      <c r="U2864">
        <v>0.14499999999999999</v>
      </c>
      <c r="V2864" s="2">
        <v>1033200</v>
      </c>
      <c r="W2864" s="2">
        <v>24798000</v>
      </c>
      <c r="X2864" t="str">
        <f>IF(OR(Raw_Data[[#This Row],[status_pembayaran]]="Macet",Raw_Data[[#This Row],[status_pembayaran]]="Kurang Lancar"),"Non Performing Loan","Performing")</f>
        <v>Performing</v>
      </c>
      <c r="Y2864" t="s">
        <v>269</v>
      </c>
      <c r="Z2864">
        <v>48</v>
      </c>
      <c r="AA2864">
        <v>1</v>
      </c>
      <c r="AB2864">
        <v>2</v>
      </c>
      <c r="AC2864" t="s">
        <v>137</v>
      </c>
      <c r="AD2864">
        <f>IF(Raw_Data[[#This Row],[rasio]]&lt;0.2,1,IF(Raw_Data[[#This Row],[rasio]]&lt;0.3,2,IF(Raw_Data[[#This Row],[rasio]]&lt;0.4,3,4)))</f>
        <v>1</v>
      </c>
      <c r="AE2864">
        <f>IF(Raw_Data[[#This Row],[kategori_dp]]="High",1,IF(Raw_Data[[#This Row],[kategori_dp]]="Medium",2,3))</f>
        <v>1</v>
      </c>
      <c r="AF2864">
        <f>IF(Raw_Data[[#This Row],[tenor_bulan]]&lt;=24,1,IF(Raw_Data[[#This Row],[tenor_bulan]]&lt;=36,2,IF(Raw_Data[[#This Row],[tenor_bulan]]&lt;=48,3,4)))</f>
        <v>1</v>
      </c>
      <c r="AG2864">
        <f>IF(Raw_Data[[#This Row],[jumlah_kali_telat]]=0,0,IF(Raw_Data[[#This Row],[jumlah_kali_telat]]&lt;=2,2,4))</f>
        <v>2</v>
      </c>
      <c r="AH2864">
        <f>Raw_Data[[#This Row],[Skor_Rasio]]+Raw_Data[[#This Row],[Skor_DP]]+Raw_Data[[#This Row],[Skor_Tenor]]+Raw_Data[[#This Row],[Skor_Telat]]</f>
        <v>5</v>
      </c>
      <c r="AI2864" t="str">
        <f>IF(Raw_Data[[#This Row],[Risk_Score]]&lt;=6,"Low Risk",IF(Raw_Data[[#This Row],[Risk_Score]]&lt;=8,"Medium Risk","High Risk"))</f>
        <v>Low Risk</v>
      </c>
      <c r="AJ2864">
        <f ca="1">IFERROR(DATEDIF(Raw_Data[[#This Row],[tanggal_pengajuan]],TODAY(),"m"),"N/A")</f>
        <v>4</v>
      </c>
      <c r="AK2864" t="str">
        <f ca="1">IF(ISNUMBER(Raw_Data[[#This Row],[MOB]]),IF(Raw_Data[[#This Row],[MOB]]&lt;6,"0-5 bulan",IF(Raw_Data[[#This Row],[MOB]]&lt;12,"6-11 bulan",IF(Raw_Data[[#This Row],[MOB]]&lt;24,"12-23 bulan","24+ bulan"))),"N/A")</f>
        <v>0-5 bulan</v>
      </c>
    </row>
    <row r="2865" spans="1:37" ht="14.25" customHeight="1" x14ac:dyDescent="0.45">
      <c r="A2865" t="s">
        <v>6404</v>
      </c>
      <c r="B2865" s="64">
        <v>46107</v>
      </c>
      <c r="C2865" s="1" t="str">
        <f t="shared" si="44"/>
        <v>March</v>
      </c>
      <c r="D2865" t="s">
        <v>1525</v>
      </c>
      <c r="E2865" t="s">
        <v>6405</v>
      </c>
      <c r="F2865">
        <v>55</v>
      </c>
      <c r="G2865" t="s">
        <v>51</v>
      </c>
      <c r="H2865" t="s">
        <v>152</v>
      </c>
      <c r="I2865" s="2">
        <v>3736000</v>
      </c>
      <c r="J2865" s="3">
        <f>Raw_Data[[#This Row],[cicilan_per_bulan]]/Raw_Data[[#This Row],[penghasilan_bulanan]]</f>
        <v>0.2979389721627409</v>
      </c>
      <c r="K2865" t="s">
        <v>188</v>
      </c>
      <c r="L2865" t="s">
        <v>154</v>
      </c>
      <c r="M2865" t="s">
        <v>44</v>
      </c>
      <c r="N2865" t="s">
        <v>45</v>
      </c>
      <c r="O2865" t="s">
        <v>46</v>
      </c>
      <c r="P2865" s="2">
        <v>25319000</v>
      </c>
      <c r="Q2865" s="2">
        <v>8862000</v>
      </c>
      <c r="R2865" t="str">
        <f>IF(Raw_Data[[#This Row],[persen_dp]]&lt;15%,"Low",IF(Raw_Data[[#This Row],[persen_dp]]&gt;25%,"High","Medium"))</f>
        <v>High</v>
      </c>
      <c r="S2865" s="3">
        <v>0.35</v>
      </c>
      <c r="T2865">
        <v>18</v>
      </c>
      <c r="U2865">
        <v>0.14499999999999999</v>
      </c>
      <c r="V2865" s="2">
        <v>1113100</v>
      </c>
      <c r="W2865" s="2">
        <v>20037000</v>
      </c>
      <c r="X2865" t="str">
        <f>IF(OR(Raw_Data[[#This Row],[status_pembayaran]]="Macet",Raw_Data[[#This Row],[status_pembayaran]]="Kurang Lancar"),"Non Performing Loan","Performing")</f>
        <v>Performing</v>
      </c>
      <c r="Y2865" t="s">
        <v>47</v>
      </c>
      <c r="Z2865">
        <v>0</v>
      </c>
      <c r="AA2865">
        <v>0</v>
      </c>
      <c r="AB2865">
        <v>1</v>
      </c>
      <c r="AC2865" t="s">
        <v>74</v>
      </c>
      <c r="AD2865">
        <f>IF(Raw_Data[[#This Row],[rasio]]&lt;0.2,1,IF(Raw_Data[[#This Row],[rasio]]&lt;0.3,2,IF(Raw_Data[[#This Row],[rasio]]&lt;0.4,3,4)))</f>
        <v>2</v>
      </c>
      <c r="AE2865">
        <f>IF(Raw_Data[[#This Row],[kategori_dp]]="High",1,IF(Raw_Data[[#This Row],[kategori_dp]]="Medium",2,3))</f>
        <v>1</v>
      </c>
      <c r="AF2865">
        <f>IF(Raw_Data[[#This Row],[tenor_bulan]]&lt;=24,1,IF(Raw_Data[[#This Row],[tenor_bulan]]&lt;=36,2,IF(Raw_Data[[#This Row],[tenor_bulan]]&lt;=48,3,4)))</f>
        <v>1</v>
      </c>
      <c r="AG2865">
        <f>IF(Raw_Data[[#This Row],[jumlah_kali_telat]]=0,0,IF(Raw_Data[[#This Row],[jumlah_kali_telat]]&lt;=2,2,4))</f>
        <v>0</v>
      </c>
      <c r="AH2865">
        <f>Raw_Data[[#This Row],[Skor_Rasio]]+Raw_Data[[#This Row],[Skor_DP]]+Raw_Data[[#This Row],[Skor_Tenor]]+Raw_Data[[#This Row],[Skor_Telat]]</f>
        <v>4</v>
      </c>
      <c r="AI2865" t="str">
        <f>IF(Raw_Data[[#This Row],[Risk_Score]]&lt;=6,"Low Risk",IF(Raw_Data[[#This Row],[Risk_Score]]&lt;=8,"Medium Risk","High Risk"))</f>
        <v>Low Risk</v>
      </c>
      <c r="AJ2865">
        <f ca="1">IFERROR(DATEDIF(Raw_Data[[#This Row],[tanggal_pengajuan]],TODAY(),"m"),"N/A")</f>
        <v>6</v>
      </c>
      <c r="AK2865" t="str">
        <f ca="1">IF(ISNUMBER(Raw_Data[[#This Row],[MOB]]),IF(Raw_Data[[#This Row],[MOB]]&lt;6,"0-5 bulan",IF(Raw_Data[[#This Row],[MOB]]&lt;12,"6-11 bulan",IF(Raw_Data[[#This Row],[MOB]]&lt;24,"12-23 bulan","24+ bulan"))),"N/A")</f>
        <v>6-11 bulan</v>
      </c>
    </row>
    <row r="2866" spans="1:37" ht="14.25" customHeight="1" x14ac:dyDescent="0.45">
      <c r="A2866" t="s">
        <v>6406</v>
      </c>
      <c r="B2866" s="64">
        <v>46266</v>
      </c>
      <c r="C2866" s="1" t="str">
        <f t="shared" si="44"/>
        <v>September</v>
      </c>
      <c r="D2866" t="s">
        <v>1813</v>
      </c>
      <c r="E2866" t="s">
        <v>6407</v>
      </c>
      <c r="F2866">
        <v>48</v>
      </c>
      <c r="G2866" t="s">
        <v>40</v>
      </c>
      <c r="H2866" t="s">
        <v>176</v>
      </c>
      <c r="I2866" s="2">
        <v>5177000</v>
      </c>
      <c r="J2866" s="3">
        <f>Raw_Data[[#This Row],[cicilan_per_bulan]]/Raw_Data[[#This Row],[penghasilan_bulanan]]</f>
        <v>0.1720880819007147</v>
      </c>
      <c r="K2866" t="s">
        <v>91</v>
      </c>
      <c r="L2866" t="s">
        <v>92</v>
      </c>
      <c r="M2866" t="s">
        <v>44</v>
      </c>
      <c r="N2866" t="s">
        <v>184</v>
      </c>
      <c r="O2866" t="s">
        <v>122</v>
      </c>
      <c r="P2866" s="2">
        <v>36456000</v>
      </c>
      <c r="Q2866" s="2">
        <v>5468000</v>
      </c>
      <c r="R2866" t="str">
        <f>IF(Raw_Data[[#This Row],[persen_dp]]&lt;15%,"Low",IF(Raw_Data[[#This Row],[persen_dp]]&gt;25%,"High","Medium"))</f>
        <v>Medium</v>
      </c>
      <c r="S2866" s="3">
        <v>0.15</v>
      </c>
      <c r="T2866">
        <v>60</v>
      </c>
      <c r="U2866">
        <v>0.14499999999999999</v>
      </c>
      <c r="V2866" s="2">
        <v>890900</v>
      </c>
      <c r="W2866" s="2">
        <v>53455000</v>
      </c>
      <c r="X2866" t="str">
        <f>IF(OR(Raw_Data[[#This Row],[status_pembayaran]]="Macet",Raw_Data[[#This Row],[status_pembayaran]]="Kurang Lancar"),"Non Performing Loan","Performing")</f>
        <v>Performing</v>
      </c>
      <c r="Y2866" t="s">
        <v>47</v>
      </c>
      <c r="Z2866">
        <v>0</v>
      </c>
      <c r="AA2866">
        <v>0</v>
      </c>
      <c r="AB2866">
        <v>1</v>
      </c>
      <c r="AD2866">
        <f>IF(Raw_Data[[#This Row],[rasio]]&lt;0.2,1,IF(Raw_Data[[#This Row],[rasio]]&lt;0.3,2,IF(Raw_Data[[#This Row],[rasio]]&lt;0.4,3,4)))</f>
        <v>1</v>
      </c>
      <c r="AE2866">
        <f>IF(Raw_Data[[#This Row],[kategori_dp]]="High",1,IF(Raw_Data[[#This Row],[kategori_dp]]="Medium",2,3))</f>
        <v>2</v>
      </c>
      <c r="AF2866">
        <f>IF(Raw_Data[[#This Row],[tenor_bulan]]&lt;=24,1,IF(Raw_Data[[#This Row],[tenor_bulan]]&lt;=36,2,IF(Raw_Data[[#This Row],[tenor_bulan]]&lt;=48,3,4)))</f>
        <v>4</v>
      </c>
      <c r="AG2866">
        <f>IF(Raw_Data[[#This Row],[jumlah_kali_telat]]=0,0,IF(Raw_Data[[#This Row],[jumlah_kali_telat]]&lt;=2,2,4))</f>
        <v>0</v>
      </c>
      <c r="AH2866">
        <f>Raw_Data[[#This Row],[Skor_Rasio]]+Raw_Data[[#This Row],[Skor_DP]]+Raw_Data[[#This Row],[Skor_Tenor]]+Raw_Data[[#This Row],[Skor_Telat]]</f>
        <v>7</v>
      </c>
      <c r="AI2866" t="str">
        <f>IF(Raw_Data[[#This Row],[Risk_Score]]&lt;=6,"Low Risk",IF(Raw_Data[[#This Row],[Risk_Score]]&lt;=8,"Medium Risk","High Risk"))</f>
        <v>Medium Risk</v>
      </c>
      <c r="AJ2866">
        <f ca="1">IFERROR(DATEDIF(Raw_Data[[#This Row],[tanggal_pengajuan]],TODAY(),"m"),"N/A")</f>
        <v>1</v>
      </c>
      <c r="AK2866" t="str">
        <f ca="1">IF(ISNUMBER(Raw_Data[[#This Row],[MOB]]),IF(Raw_Data[[#This Row],[MOB]]&lt;6,"0-5 bulan",IF(Raw_Data[[#This Row],[MOB]]&lt;12,"6-11 bulan",IF(Raw_Data[[#This Row],[MOB]]&lt;24,"12-23 bulan","24+ bulan"))),"N/A")</f>
        <v>0-5 bulan</v>
      </c>
    </row>
    <row r="2867" spans="1:37" ht="14.25" customHeight="1" x14ac:dyDescent="0.45">
      <c r="A2867" t="s">
        <v>6408</v>
      </c>
      <c r="B2867" s="64">
        <v>46083</v>
      </c>
      <c r="C2867" s="1" t="str">
        <f t="shared" si="44"/>
        <v>March</v>
      </c>
      <c r="D2867" t="s">
        <v>210</v>
      </c>
      <c r="E2867" t="s">
        <v>211</v>
      </c>
      <c r="F2867">
        <v>22</v>
      </c>
      <c r="G2867" t="s">
        <v>40</v>
      </c>
      <c r="H2867" t="s">
        <v>41</v>
      </c>
      <c r="I2867" s="2">
        <v>6111000</v>
      </c>
      <c r="J2867" s="3">
        <f>Raw_Data[[#This Row],[cicilan_per_bulan]]/Raw_Data[[#This Row],[penghasilan_bulanan]]</f>
        <v>0.16884306987399772</v>
      </c>
      <c r="K2867" t="s">
        <v>153</v>
      </c>
      <c r="L2867" t="s">
        <v>154</v>
      </c>
      <c r="M2867" t="s">
        <v>44</v>
      </c>
      <c r="N2867" t="s">
        <v>83</v>
      </c>
      <c r="O2867" t="s">
        <v>57</v>
      </c>
      <c r="P2867" s="2">
        <v>19068900</v>
      </c>
      <c r="Q2867" s="2">
        <v>3814000</v>
      </c>
      <c r="R2867" t="str">
        <f>IF(Raw_Data[[#This Row],[persen_dp]]&lt;15%,"Low",IF(Raw_Data[[#This Row],[persen_dp]]&gt;25%,"High","Medium"))</f>
        <v>Medium</v>
      </c>
      <c r="S2867" s="3">
        <v>0.2</v>
      </c>
      <c r="T2867">
        <v>18</v>
      </c>
      <c r="U2867">
        <v>0.14499999999999999</v>
      </c>
      <c r="V2867" s="2">
        <v>1031800</v>
      </c>
      <c r="W2867" s="2">
        <v>18573000</v>
      </c>
      <c r="X2867" t="str">
        <f>IF(OR(Raw_Data[[#This Row],[status_pembayaran]]="Macet",Raw_Data[[#This Row],[status_pembayaran]]="Kurang Lancar"),"Non Performing Loan","Performing")</f>
        <v>Performing</v>
      </c>
      <c r="Y2867" t="s">
        <v>47</v>
      </c>
      <c r="Z2867">
        <v>0</v>
      </c>
      <c r="AA2867">
        <v>0</v>
      </c>
      <c r="AB2867">
        <v>1</v>
      </c>
      <c r="AD2867">
        <f>IF(Raw_Data[[#This Row],[rasio]]&lt;0.2,1,IF(Raw_Data[[#This Row],[rasio]]&lt;0.3,2,IF(Raw_Data[[#This Row],[rasio]]&lt;0.4,3,4)))</f>
        <v>1</v>
      </c>
      <c r="AE2867">
        <f>IF(Raw_Data[[#This Row],[kategori_dp]]="High",1,IF(Raw_Data[[#This Row],[kategori_dp]]="Medium",2,3))</f>
        <v>2</v>
      </c>
      <c r="AF2867">
        <f>IF(Raw_Data[[#This Row],[tenor_bulan]]&lt;=24,1,IF(Raw_Data[[#This Row],[tenor_bulan]]&lt;=36,2,IF(Raw_Data[[#This Row],[tenor_bulan]]&lt;=48,3,4)))</f>
        <v>1</v>
      </c>
      <c r="AG2867">
        <f>IF(Raw_Data[[#This Row],[jumlah_kali_telat]]=0,0,IF(Raw_Data[[#This Row],[jumlah_kali_telat]]&lt;=2,2,4))</f>
        <v>0</v>
      </c>
      <c r="AH2867">
        <f>Raw_Data[[#This Row],[Skor_Rasio]]+Raw_Data[[#This Row],[Skor_DP]]+Raw_Data[[#This Row],[Skor_Tenor]]+Raw_Data[[#This Row],[Skor_Telat]]</f>
        <v>4</v>
      </c>
      <c r="AI2867" t="str">
        <f>IF(Raw_Data[[#This Row],[Risk_Score]]&lt;=6,"Low Risk",IF(Raw_Data[[#This Row],[Risk_Score]]&lt;=8,"Medium Risk","High Risk"))</f>
        <v>Low Risk</v>
      </c>
      <c r="AJ2867">
        <f ca="1">IFERROR(DATEDIF(Raw_Data[[#This Row],[tanggal_pengajuan]],TODAY(),"m"),"N/A")</f>
        <v>7</v>
      </c>
      <c r="AK2867" t="str">
        <f ca="1">IF(ISNUMBER(Raw_Data[[#This Row],[MOB]]),IF(Raw_Data[[#This Row],[MOB]]&lt;6,"0-5 bulan",IF(Raw_Data[[#This Row],[MOB]]&lt;12,"6-11 bulan",IF(Raw_Data[[#This Row],[MOB]]&lt;24,"12-23 bulan","24+ bulan"))),"N/A")</f>
        <v>6-11 bulan</v>
      </c>
    </row>
    <row r="2868" spans="1:37" ht="14.25" customHeight="1" x14ac:dyDescent="0.45">
      <c r="A2868" t="s">
        <v>6409</v>
      </c>
      <c r="B2868" s="64">
        <v>46082</v>
      </c>
      <c r="C2868" s="1" t="str">
        <f t="shared" ref="C2868:C2931" si="45">TEXT(B2868,"mmmm")</f>
        <v>March</v>
      </c>
      <c r="D2868" t="s">
        <v>2305</v>
      </c>
      <c r="E2868" t="s">
        <v>6410</v>
      </c>
      <c r="F2868">
        <v>34</v>
      </c>
      <c r="G2868" t="s">
        <v>51</v>
      </c>
      <c r="H2868" t="s">
        <v>52</v>
      </c>
      <c r="I2868" s="2">
        <v>11625000</v>
      </c>
      <c r="J2868" s="3">
        <f>Raw_Data[[#This Row],[cicilan_per_bulan]]/Raw_Data[[#This Row],[penghasilan_bulanan]]</f>
        <v>0.13421935483870967</v>
      </c>
      <c r="K2868" t="s">
        <v>192</v>
      </c>
      <c r="L2868" t="s">
        <v>128</v>
      </c>
      <c r="M2868" t="s">
        <v>290</v>
      </c>
      <c r="N2868" t="s">
        <v>291</v>
      </c>
      <c r="O2868" t="s">
        <v>292</v>
      </c>
      <c r="P2868" s="2">
        <v>38706000</v>
      </c>
      <c r="Q2868" s="2">
        <v>9677000</v>
      </c>
      <c r="R2868" t="str">
        <f>IF(Raw_Data[[#This Row],[persen_dp]]&lt;15%,"Low",IF(Raw_Data[[#This Row],[persen_dp]]&gt;25%,"High","Medium"))</f>
        <v>Medium</v>
      </c>
      <c r="S2868" s="3">
        <v>0.25</v>
      </c>
      <c r="T2868">
        <v>24</v>
      </c>
      <c r="U2868">
        <v>0.14499999999999999</v>
      </c>
      <c r="V2868" s="2">
        <v>1560300</v>
      </c>
      <c r="W2868" s="2">
        <v>37448000</v>
      </c>
      <c r="X2868" t="str">
        <f>IF(OR(Raw_Data[[#This Row],[status_pembayaran]]="Macet",Raw_Data[[#This Row],[status_pembayaran]]="Kurang Lancar"),"Non Performing Loan","Performing")</f>
        <v>Performing</v>
      </c>
      <c r="Y2868" t="s">
        <v>47</v>
      </c>
      <c r="Z2868">
        <v>0</v>
      </c>
      <c r="AA2868">
        <v>0</v>
      </c>
      <c r="AB2868">
        <v>1</v>
      </c>
      <c r="AC2868" t="s">
        <v>137</v>
      </c>
      <c r="AD2868">
        <f>IF(Raw_Data[[#This Row],[rasio]]&lt;0.2,1,IF(Raw_Data[[#This Row],[rasio]]&lt;0.3,2,IF(Raw_Data[[#This Row],[rasio]]&lt;0.4,3,4)))</f>
        <v>1</v>
      </c>
      <c r="AE2868">
        <f>IF(Raw_Data[[#This Row],[kategori_dp]]="High",1,IF(Raw_Data[[#This Row],[kategori_dp]]="Medium",2,3))</f>
        <v>2</v>
      </c>
      <c r="AF2868">
        <f>IF(Raw_Data[[#This Row],[tenor_bulan]]&lt;=24,1,IF(Raw_Data[[#This Row],[tenor_bulan]]&lt;=36,2,IF(Raw_Data[[#This Row],[tenor_bulan]]&lt;=48,3,4)))</f>
        <v>1</v>
      </c>
      <c r="AG2868">
        <f>IF(Raw_Data[[#This Row],[jumlah_kali_telat]]=0,0,IF(Raw_Data[[#This Row],[jumlah_kali_telat]]&lt;=2,2,4))</f>
        <v>0</v>
      </c>
      <c r="AH2868">
        <f>Raw_Data[[#This Row],[Skor_Rasio]]+Raw_Data[[#This Row],[Skor_DP]]+Raw_Data[[#This Row],[Skor_Tenor]]+Raw_Data[[#This Row],[Skor_Telat]]</f>
        <v>4</v>
      </c>
      <c r="AI2868" t="str">
        <f>IF(Raw_Data[[#This Row],[Risk_Score]]&lt;=6,"Low Risk",IF(Raw_Data[[#This Row],[Risk_Score]]&lt;=8,"Medium Risk","High Risk"))</f>
        <v>Low Risk</v>
      </c>
      <c r="AJ2868">
        <f ca="1">IFERROR(DATEDIF(Raw_Data[[#This Row],[tanggal_pengajuan]],TODAY(),"m"),"N/A")</f>
        <v>7</v>
      </c>
      <c r="AK2868" t="str">
        <f ca="1">IF(ISNUMBER(Raw_Data[[#This Row],[MOB]]),IF(Raw_Data[[#This Row],[MOB]]&lt;6,"0-5 bulan",IF(Raw_Data[[#This Row],[MOB]]&lt;12,"6-11 bulan",IF(Raw_Data[[#This Row],[MOB]]&lt;24,"12-23 bulan","24+ bulan"))),"N/A")</f>
        <v>6-11 bulan</v>
      </c>
    </row>
    <row r="2869" spans="1:37" ht="14.25" customHeight="1" x14ac:dyDescent="0.45">
      <c r="A2869" t="s">
        <v>6411</v>
      </c>
      <c r="B2869" s="64">
        <v>46162</v>
      </c>
      <c r="C2869" s="1" t="str">
        <f t="shared" si="45"/>
        <v>May</v>
      </c>
      <c r="D2869" t="s">
        <v>796</v>
      </c>
      <c r="E2869" t="s">
        <v>6412</v>
      </c>
      <c r="F2869">
        <v>27</v>
      </c>
      <c r="G2869" t="s">
        <v>51</v>
      </c>
      <c r="H2869" t="s">
        <v>176</v>
      </c>
      <c r="I2869" s="2">
        <v>6003000</v>
      </c>
      <c r="J2869" s="3">
        <f>Raw_Data[[#This Row],[cicilan_per_bulan]]/Raw_Data[[#This Row],[penghasilan_bulanan]]</f>
        <v>6.478427452940197E-2</v>
      </c>
      <c r="K2869" t="s">
        <v>102</v>
      </c>
      <c r="L2869" t="s">
        <v>103</v>
      </c>
      <c r="M2869" t="s">
        <v>72</v>
      </c>
      <c r="N2869" t="s">
        <v>97</v>
      </c>
      <c r="O2869" t="s">
        <v>57</v>
      </c>
      <c r="P2869" s="2">
        <v>16879000</v>
      </c>
      <c r="Q2869" s="2">
        <v>5064000</v>
      </c>
      <c r="R2869" t="str">
        <f>IF(Raw_Data[[#This Row],[persen_dp]]&lt;15%,"Low",IF(Raw_Data[[#This Row],[persen_dp]]&gt;25%,"High","Medium"))</f>
        <v>High</v>
      </c>
      <c r="S2869" s="3">
        <v>0.3</v>
      </c>
      <c r="T2869">
        <v>48</v>
      </c>
      <c r="U2869">
        <v>0.14499999999999999</v>
      </c>
      <c r="V2869" s="2">
        <v>388900</v>
      </c>
      <c r="W2869" s="2">
        <v>18667000</v>
      </c>
      <c r="X2869" t="str">
        <f>IF(OR(Raw_Data[[#This Row],[status_pembayaran]]="Macet",Raw_Data[[#This Row],[status_pembayaran]]="Kurang Lancar"),"Non Performing Loan","Performing")</f>
        <v>Non Performing Loan</v>
      </c>
      <c r="Y2869" t="s">
        <v>683</v>
      </c>
      <c r="Z2869">
        <v>362</v>
      </c>
      <c r="AA2869">
        <v>3</v>
      </c>
      <c r="AB2869">
        <v>5</v>
      </c>
      <c r="AD2869">
        <f>IF(Raw_Data[[#This Row],[rasio]]&lt;0.2,1,IF(Raw_Data[[#This Row],[rasio]]&lt;0.3,2,IF(Raw_Data[[#This Row],[rasio]]&lt;0.4,3,4)))</f>
        <v>1</v>
      </c>
      <c r="AE2869">
        <f>IF(Raw_Data[[#This Row],[kategori_dp]]="High",1,IF(Raw_Data[[#This Row],[kategori_dp]]="Medium",2,3))</f>
        <v>1</v>
      </c>
      <c r="AF2869">
        <f>IF(Raw_Data[[#This Row],[tenor_bulan]]&lt;=24,1,IF(Raw_Data[[#This Row],[tenor_bulan]]&lt;=36,2,IF(Raw_Data[[#This Row],[tenor_bulan]]&lt;=48,3,4)))</f>
        <v>3</v>
      </c>
      <c r="AG2869">
        <f>IF(Raw_Data[[#This Row],[jumlah_kali_telat]]=0,0,IF(Raw_Data[[#This Row],[jumlah_kali_telat]]&lt;=2,2,4))</f>
        <v>4</v>
      </c>
      <c r="AH2869">
        <f>Raw_Data[[#This Row],[Skor_Rasio]]+Raw_Data[[#This Row],[Skor_DP]]+Raw_Data[[#This Row],[Skor_Tenor]]+Raw_Data[[#This Row],[Skor_Telat]]</f>
        <v>9</v>
      </c>
      <c r="AI2869" t="str">
        <f>IF(Raw_Data[[#This Row],[Risk_Score]]&lt;=6,"Low Risk",IF(Raw_Data[[#This Row],[Risk_Score]]&lt;=8,"Medium Risk","High Risk"))</f>
        <v>High Risk</v>
      </c>
      <c r="AJ2869">
        <f ca="1">IFERROR(DATEDIF(Raw_Data[[#This Row],[tanggal_pengajuan]],TODAY(),"m"),"N/A")</f>
        <v>5</v>
      </c>
      <c r="AK2869" t="str">
        <f ca="1">IF(ISNUMBER(Raw_Data[[#This Row],[MOB]]),IF(Raw_Data[[#This Row],[MOB]]&lt;6,"0-5 bulan",IF(Raw_Data[[#This Row],[MOB]]&lt;12,"6-11 bulan",IF(Raw_Data[[#This Row],[MOB]]&lt;24,"12-23 bulan","24+ bulan"))),"N/A")</f>
        <v>0-5 bulan</v>
      </c>
    </row>
    <row r="2870" spans="1:37" ht="14.25" customHeight="1" x14ac:dyDescent="0.45">
      <c r="A2870" t="s">
        <v>6413</v>
      </c>
      <c r="B2870" s="64">
        <v>46139</v>
      </c>
      <c r="C2870" s="1" t="str">
        <f t="shared" si="45"/>
        <v>April</v>
      </c>
      <c r="D2870" t="s">
        <v>2111</v>
      </c>
      <c r="E2870" t="s">
        <v>6414</v>
      </c>
      <c r="F2870">
        <v>30</v>
      </c>
      <c r="G2870" t="s">
        <v>40</v>
      </c>
      <c r="H2870" t="s">
        <v>41</v>
      </c>
      <c r="I2870" s="2">
        <v>7003000</v>
      </c>
      <c r="J2870" s="3">
        <f>Raw_Data[[#This Row],[cicilan_per_bulan]]/Raw_Data[[#This Row],[penghasilan_bulanan]]</f>
        <v>0.16567185491932029</v>
      </c>
      <c r="K2870" t="s">
        <v>153</v>
      </c>
      <c r="L2870" t="s">
        <v>154</v>
      </c>
      <c r="M2870" t="s">
        <v>55</v>
      </c>
      <c r="N2870" t="s">
        <v>221</v>
      </c>
      <c r="O2870" t="s">
        <v>159</v>
      </c>
      <c r="P2870" s="2">
        <v>44059000</v>
      </c>
      <c r="Q2870" s="2">
        <v>8812000</v>
      </c>
      <c r="R2870" t="str">
        <f>IF(Raw_Data[[#This Row],[persen_dp]]&lt;15%,"Low",IF(Raw_Data[[#This Row],[persen_dp]]&gt;25%,"High","Medium"))</f>
        <v>Medium</v>
      </c>
      <c r="S2870" s="3">
        <v>0.2</v>
      </c>
      <c r="T2870">
        <v>48</v>
      </c>
      <c r="U2870">
        <v>0.14499999999999999</v>
      </c>
      <c r="V2870" s="2">
        <v>1160200</v>
      </c>
      <c r="W2870" s="2">
        <v>55691000</v>
      </c>
      <c r="X2870" t="str">
        <f>IF(OR(Raw_Data[[#This Row],[status_pembayaran]]="Macet",Raw_Data[[#This Row],[status_pembayaran]]="Kurang Lancar"),"Non Performing Loan","Performing")</f>
        <v>Performing</v>
      </c>
      <c r="Y2870" t="s">
        <v>47</v>
      </c>
      <c r="Z2870">
        <v>0</v>
      </c>
      <c r="AA2870">
        <v>0</v>
      </c>
      <c r="AB2870">
        <v>1</v>
      </c>
      <c r="AC2870" t="s">
        <v>58</v>
      </c>
      <c r="AD2870">
        <f>IF(Raw_Data[[#This Row],[rasio]]&lt;0.2,1,IF(Raw_Data[[#This Row],[rasio]]&lt;0.3,2,IF(Raw_Data[[#This Row],[rasio]]&lt;0.4,3,4)))</f>
        <v>1</v>
      </c>
      <c r="AE2870">
        <f>IF(Raw_Data[[#This Row],[kategori_dp]]="High",1,IF(Raw_Data[[#This Row],[kategori_dp]]="Medium",2,3))</f>
        <v>2</v>
      </c>
      <c r="AF2870">
        <f>IF(Raw_Data[[#This Row],[tenor_bulan]]&lt;=24,1,IF(Raw_Data[[#This Row],[tenor_bulan]]&lt;=36,2,IF(Raw_Data[[#This Row],[tenor_bulan]]&lt;=48,3,4)))</f>
        <v>3</v>
      </c>
      <c r="AG2870">
        <f>IF(Raw_Data[[#This Row],[jumlah_kali_telat]]=0,0,IF(Raw_Data[[#This Row],[jumlah_kali_telat]]&lt;=2,2,4))</f>
        <v>0</v>
      </c>
      <c r="AH2870">
        <f>Raw_Data[[#This Row],[Skor_Rasio]]+Raw_Data[[#This Row],[Skor_DP]]+Raw_Data[[#This Row],[Skor_Tenor]]+Raw_Data[[#This Row],[Skor_Telat]]</f>
        <v>6</v>
      </c>
      <c r="AI2870" t="str">
        <f>IF(Raw_Data[[#This Row],[Risk_Score]]&lt;=6,"Low Risk",IF(Raw_Data[[#This Row],[Risk_Score]]&lt;=8,"Medium Risk","High Risk"))</f>
        <v>Low Risk</v>
      </c>
      <c r="AJ2870">
        <f ca="1">IFERROR(DATEDIF(Raw_Data[[#This Row],[tanggal_pengajuan]],TODAY(),"m"),"N/A")</f>
        <v>5</v>
      </c>
      <c r="AK2870" t="str">
        <f ca="1">IF(ISNUMBER(Raw_Data[[#This Row],[MOB]]),IF(Raw_Data[[#This Row],[MOB]]&lt;6,"0-5 bulan",IF(Raw_Data[[#This Row],[MOB]]&lt;12,"6-11 bulan",IF(Raw_Data[[#This Row],[MOB]]&lt;24,"12-23 bulan","24+ bulan"))),"N/A")</f>
        <v>0-5 bulan</v>
      </c>
    </row>
    <row r="2871" spans="1:37" ht="14.25" customHeight="1" x14ac:dyDescent="0.45">
      <c r="A2871" t="s">
        <v>6415</v>
      </c>
      <c r="B2871" s="64">
        <v>46084</v>
      </c>
      <c r="C2871" s="1" t="str">
        <f t="shared" si="45"/>
        <v>March</v>
      </c>
      <c r="D2871" t="s">
        <v>1854</v>
      </c>
      <c r="E2871" t="s">
        <v>6416</v>
      </c>
      <c r="F2871">
        <v>38</v>
      </c>
      <c r="G2871" t="s">
        <v>40</v>
      </c>
      <c r="H2871" t="s">
        <v>52</v>
      </c>
      <c r="I2871" s="2">
        <v>4932000</v>
      </c>
      <c r="J2871" s="3">
        <f>Raw_Data[[#This Row],[cicilan_per_bulan]]/Raw_Data[[#This Row],[penghasilan_bulanan]]</f>
        <v>0.16739659367396595</v>
      </c>
      <c r="K2871" t="s">
        <v>268</v>
      </c>
      <c r="L2871" t="s">
        <v>110</v>
      </c>
      <c r="M2871" t="s">
        <v>44</v>
      </c>
      <c r="N2871" t="s">
        <v>158</v>
      </c>
      <c r="O2871" t="s">
        <v>159</v>
      </c>
      <c r="P2871" s="2">
        <v>31866000</v>
      </c>
      <c r="Q2871" s="2">
        <v>11153000</v>
      </c>
      <c r="R2871" t="str">
        <f>IF(Raw_Data[[#This Row],[persen_dp]]&lt;15%,"Low",IF(Raw_Data[[#This Row],[persen_dp]]&gt;25%,"High","Medium"))</f>
        <v>High</v>
      </c>
      <c r="S2871" s="3">
        <v>0.35</v>
      </c>
      <c r="T2871">
        <v>36</v>
      </c>
      <c r="U2871">
        <v>0.14499999999999999</v>
      </c>
      <c r="V2871" s="2">
        <v>825600</v>
      </c>
      <c r="W2871" s="2">
        <v>29723000</v>
      </c>
      <c r="X2871" t="str">
        <f>IF(OR(Raw_Data[[#This Row],[status_pembayaran]]="Macet",Raw_Data[[#This Row],[status_pembayaran]]="Kurang Lancar"),"Non Performing Loan","Performing")</f>
        <v>Performing</v>
      </c>
      <c r="Y2871" t="s">
        <v>47</v>
      </c>
      <c r="Z2871">
        <v>0</v>
      </c>
      <c r="AA2871">
        <v>0</v>
      </c>
      <c r="AB2871">
        <v>1</v>
      </c>
      <c r="AC2871" t="s">
        <v>137</v>
      </c>
      <c r="AD2871">
        <f>IF(Raw_Data[[#This Row],[rasio]]&lt;0.2,1,IF(Raw_Data[[#This Row],[rasio]]&lt;0.3,2,IF(Raw_Data[[#This Row],[rasio]]&lt;0.4,3,4)))</f>
        <v>1</v>
      </c>
      <c r="AE2871">
        <f>IF(Raw_Data[[#This Row],[kategori_dp]]="High",1,IF(Raw_Data[[#This Row],[kategori_dp]]="Medium",2,3))</f>
        <v>1</v>
      </c>
      <c r="AF2871">
        <f>IF(Raw_Data[[#This Row],[tenor_bulan]]&lt;=24,1,IF(Raw_Data[[#This Row],[tenor_bulan]]&lt;=36,2,IF(Raw_Data[[#This Row],[tenor_bulan]]&lt;=48,3,4)))</f>
        <v>2</v>
      </c>
      <c r="AG2871">
        <f>IF(Raw_Data[[#This Row],[jumlah_kali_telat]]=0,0,IF(Raw_Data[[#This Row],[jumlah_kali_telat]]&lt;=2,2,4))</f>
        <v>0</v>
      </c>
      <c r="AH2871">
        <f>Raw_Data[[#This Row],[Skor_Rasio]]+Raw_Data[[#This Row],[Skor_DP]]+Raw_Data[[#This Row],[Skor_Tenor]]+Raw_Data[[#This Row],[Skor_Telat]]</f>
        <v>4</v>
      </c>
      <c r="AI2871" t="str">
        <f>IF(Raw_Data[[#This Row],[Risk_Score]]&lt;=6,"Low Risk",IF(Raw_Data[[#This Row],[Risk_Score]]&lt;=8,"Medium Risk","High Risk"))</f>
        <v>Low Risk</v>
      </c>
      <c r="AJ2871">
        <f ca="1">IFERROR(DATEDIF(Raw_Data[[#This Row],[tanggal_pengajuan]],TODAY(),"m"),"N/A")</f>
        <v>7</v>
      </c>
      <c r="AK2871" t="str">
        <f ca="1">IF(ISNUMBER(Raw_Data[[#This Row],[MOB]]),IF(Raw_Data[[#This Row],[MOB]]&lt;6,"0-5 bulan",IF(Raw_Data[[#This Row],[MOB]]&lt;12,"6-11 bulan",IF(Raw_Data[[#This Row],[MOB]]&lt;24,"12-23 bulan","24+ bulan"))),"N/A")</f>
        <v>6-11 bulan</v>
      </c>
    </row>
    <row r="2872" spans="1:37" ht="14.25" customHeight="1" x14ac:dyDescent="0.45">
      <c r="A2872" t="s">
        <v>6417</v>
      </c>
      <c r="B2872" s="64">
        <v>46097</v>
      </c>
      <c r="C2872" s="1" t="str">
        <f t="shared" si="45"/>
        <v>March</v>
      </c>
      <c r="D2872" t="s">
        <v>1000</v>
      </c>
      <c r="E2872" t="s">
        <v>211</v>
      </c>
      <c r="F2872">
        <v>57</v>
      </c>
      <c r="G2872" t="s">
        <v>51</v>
      </c>
      <c r="H2872" t="s">
        <v>90</v>
      </c>
      <c r="I2872" s="2">
        <v>7617000</v>
      </c>
      <c r="J2872" s="3">
        <f>Raw_Data[[#This Row],[cicilan_per_bulan]]/Raw_Data[[#This Row],[penghasilan_bulanan]]</f>
        <v>5.8487593540764084E-2</v>
      </c>
      <c r="K2872" t="s">
        <v>91</v>
      </c>
      <c r="L2872" t="s">
        <v>92</v>
      </c>
      <c r="M2872" t="s">
        <v>55</v>
      </c>
      <c r="N2872" t="s">
        <v>141</v>
      </c>
      <c r="O2872" t="s">
        <v>46</v>
      </c>
      <c r="P2872" s="2">
        <v>22136000</v>
      </c>
      <c r="Q2872" s="2">
        <v>6641000</v>
      </c>
      <c r="R2872" t="str">
        <f>IF(Raw_Data[[#This Row],[persen_dp]]&lt;15%,"Low",IF(Raw_Data[[#This Row],[persen_dp]]&gt;25%,"High","Medium"))</f>
        <v>High</v>
      </c>
      <c r="S2872" s="3">
        <v>0.3</v>
      </c>
      <c r="T2872">
        <v>60</v>
      </c>
      <c r="U2872">
        <v>0.14499999999999999</v>
      </c>
      <c r="V2872" s="2">
        <v>445500</v>
      </c>
      <c r="W2872" s="2">
        <v>26729000</v>
      </c>
      <c r="X2872" t="str">
        <f>IF(OR(Raw_Data[[#This Row],[status_pembayaran]]="Macet",Raw_Data[[#This Row],[status_pembayaran]]="Kurang Lancar"),"Non Performing Loan","Performing")</f>
        <v>Performing</v>
      </c>
      <c r="Y2872" t="s">
        <v>317</v>
      </c>
      <c r="Z2872">
        <v>0</v>
      </c>
      <c r="AA2872">
        <v>0</v>
      </c>
      <c r="AB2872">
        <v>0</v>
      </c>
      <c r="AC2872" t="s">
        <v>66</v>
      </c>
      <c r="AD2872">
        <f>IF(Raw_Data[[#This Row],[rasio]]&lt;0.2,1,IF(Raw_Data[[#This Row],[rasio]]&lt;0.3,2,IF(Raw_Data[[#This Row],[rasio]]&lt;0.4,3,4)))</f>
        <v>1</v>
      </c>
      <c r="AE2872">
        <f>IF(Raw_Data[[#This Row],[kategori_dp]]="High",1,IF(Raw_Data[[#This Row],[kategori_dp]]="Medium",2,3))</f>
        <v>1</v>
      </c>
      <c r="AF2872">
        <f>IF(Raw_Data[[#This Row],[tenor_bulan]]&lt;=24,1,IF(Raw_Data[[#This Row],[tenor_bulan]]&lt;=36,2,IF(Raw_Data[[#This Row],[tenor_bulan]]&lt;=48,3,4)))</f>
        <v>4</v>
      </c>
      <c r="AG2872">
        <f>IF(Raw_Data[[#This Row],[jumlah_kali_telat]]=0,0,IF(Raw_Data[[#This Row],[jumlah_kali_telat]]&lt;=2,2,4))</f>
        <v>0</v>
      </c>
      <c r="AH2872">
        <f>Raw_Data[[#This Row],[Skor_Rasio]]+Raw_Data[[#This Row],[Skor_DP]]+Raw_Data[[#This Row],[Skor_Tenor]]+Raw_Data[[#This Row],[Skor_Telat]]</f>
        <v>6</v>
      </c>
      <c r="AI2872" t="str">
        <f>IF(Raw_Data[[#This Row],[Risk_Score]]&lt;=6,"Low Risk",IF(Raw_Data[[#This Row],[Risk_Score]]&lt;=8,"Medium Risk","High Risk"))</f>
        <v>Low Risk</v>
      </c>
      <c r="AJ2872">
        <f ca="1">IFERROR(DATEDIF(Raw_Data[[#This Row],[tanggal_pengajuan]],TODAY(),"m"),"N/A")</f>
        <v>7</v>
      </c>
      <c r="AK2872" t="str">
        <f ca="1">IF(ISNUMBER(Raw_Data[[#This Row],[MOB]]),IF(Raw_Data[[#This Row],[MOB]]&lt;6,"0-5 bulan",IF(Raw_Data[[#This Row],[MOB]]&lt;12,"6-11 bulan",IF(Raw_Data[[#This Row],[MOB]]&lt;24,"12-23 bulan","24+ bulan"))),"N/A")</f>
        <v>6-11 bulan</v>
      </c>
    </row>
    <row r="2873" spans="1:37" ht="14.25" customHeight="1" x14ac:dyDescent="0.45">
      <c r="A2873" t="s">
        <v>6418</v>
      </c>
      <c r="B2873" s="64">
        <v>46058</v>
      </c>
      <c r="C2873" s="1" t="str">
        <f t="shared" si="45"/>
        <v>February</v>
      </c>
      <c r="D2873" t="s">
        <v>2631</v>
      </c>
      <c r="E2873" t="s">
        <v>6419</v>
      </c>
      <c r="F2873">
        <v>38</v>
      </c>
      <c r="G2873" t="s">
        <v>40</v>
      </c>
      <c r="H2873" t="s">
        <v>152</v>
      </c>
      <c r="I2873" s="2">
        <v>2670000</v>
      </c>
      <c r="J2873" s="3">
        <f>Raw_Data[[#This Row],[cicilan_per_bulan]]/Raw_Data[[#This Row],[penghasilan_bulanan]]</f>
        <v>0.46441947565543074</v>
      </c>
      <c r="K2873" t="s">
        <v>127</v>
      </c>
      <c r="L2873" t="s">
        <v>128</v>
      </c>
      <c r="M2873" t="s">
        <v>44</v>
      </c>
      <c r="N2873" t="s">
        <v>129</v>
      </c>
      <c r="O2873" t="s">
        <v>130</v>
      </c>
      <c r="P2873" s="2">
        <v>22916000</v>
      </c>
      <c r="Q2873" s="2">
        <v>4583000</v>
      </c>
      <c r="R2873" t="str">
        <f>IF(Raw_Data[[#This Row],[persen_dp]]&lt;15%,"Low",IF(Raw_Data[[#This Row],[persen_dp]]&gt;25%,"High","Medium"))</f>
        <v>Medium</v>
      </c>
      <c r="S2873" s="3">
        <v>0.2</v>
      </c>
      <c r="T2873">
        <v>18</v>
      </c>
      <c r="U2873">
        <v>0.14499999999999999</v>
      </c>
      <c r="V2873" s="2">
        <v>1240000</v>
      </c>
      <c r="W2873" s="2">
        <v>22320000</v>
      </c>
      <c r="X2873" t="str">
        <f>IF(OR(Raw_Data[[#This Row],[status_pembayaran]]="Macet",Raw_Data[[#This Row],[status_pembayaran]]="Kurang Lancar"),"Non Performing Loan","Performing")</f>
        <v>Performing</v>
      </c>
      <c r="Y2873" t="s">
        <v>47</v>
      </c>
      <c r="Z2873">
        <v>0</v>
      </c>
      <c r="AA2873">
        <v>0</v>
      </c>
      <c r="AB2873">
        <v>1</v>
      </c>
      <c r="AC2873" t="s">
        <v>137</v>
      </c>
      <c r="AD2873">
        <f>IF(Raw_Data[[#This Row],[rasio]]&lt;0.2,1,IF(Raw_Data[[#This Row],[rasio]]&lt;0.3,2,IF(Raw_Data[[#This Row],[rasio]]&lt;0.4,3,4)))</f>
        <v>4</v>
      </c>
      <c r="AE2873">
        <f>IF(Raw_Data[[#This Row],[kategori_dp]]="High",1,IF(Raw_Data[[#This Row],[kategori_dp]]="Medium",2,3))</f>
        <v>2</v>
      </c>
      <c r="AF2873">
        <f>IF(Raw_Data[[#This Row],[tenor_bulan]]&lt;=24,1,IF(Raw_Data[[#This Row],[tenor_bulan]]&lt;=36,2,IF(Raw_Data[[#This Row],[tenor_bulan]]&lt;=48,3,4)))</f>
        <v>1</v>
      </c>
      <c r="AG2873">
        <f>IF(Raw_Data[[#This Row],[jumlah_kali_telat]]=0,0,IF(Raw_Data[[#This Row],[jumlah_kali_telat]]&lt;=2,2,4))</f>
        <v>0</v>
      </c>
      <c r="AH2873">
        <f>Raw_Data[[#This Row],[Skor_Rasio]]+Raw_Data[[#This Row],[Skor_DP]]+Raw_Data[[#This Row],[Skor_Tenor]]+Raw_Data[[#This Row],[Skor_Telat]]</f>
        <v>7</v>
      </c>
      <c r="AI2873" t="str">
        <f>IF(Raw_Data[[#This Row],[Risk_Score]]&lt;=6,"Low Risk",IF(Raw_Data[[#This Row],[Risk_Score]]&lt;=8,"Medium Risk","High Risk"))</f>
        <v>Medium Risk</v>
      </c>
      <c r="AJ2873">
        <f ca="1">IFERROR(DATEDIF(Raw_Data[[#This Row],[tanggal_pengajuan]],TODAY(),"m"),"N/A")</f>
        <v>8</v>
      </c>
      <c r="AK2873" t="str">
        <f ca="1">IF(ISNUMBER(Raw_Data[[#This Row],[MOB]]),IF(Raw_Data[[#This Row],[MOB]]&lt;6,"0-5 bulan",IF(Raw_Data[[#This Row],[MOB]]&lt;12,"6-11 bulan",IF(Raw_Data[[#This Row],[MOB]]&lt;24,"12-23 bulan","24+ bulan"))),"N/A")</f>
        <v>6-11 bulan</v>
      </c>
    </row>
    <row r="2874" spans="1:37" ht="14.25" customHeight="1" x14ac:dyDescent="0.45">
      <c r="A2874" t="s">
        <v>6420</v>
      </c>
      <c r="B2874" s="64">
        <v>46092</v>
      </c>
      <c r="C2874" s="1" t="str">
        <f t="shared" si="45"/>
        <v>March</v>
      </c>
      <c r="D2874" t="s">
        <v>319</v>
      </c>
      <c r="E2874" t="s">
        <v>6421</v>
      </c>
      <c r="F2874">
        <v>50</v>
      </c>
      <c r="G2874" t="s">
        <v>51</v>
      </c>
      <c r="H2874" t="s">
        <v>96</v>
      </c>
      <c r="I2874" s="2">
        <v>6676000</v>
      </c>
      <c r="J2874" s="3">
        <f>Raw_Data[[#This Row],[cicilan_per_bulan]]/Raw_Data[[#This Row],[penghasilan_bulanan]]</f>
        <v>0.16201318154583583</v>
      </c>
      <c r="K2874" t="s">
        <v>145</v>
      </c>
      <c r="L2874" t="s">
        <v>146</v>
      </c>
      <c r="M2874" t="s">
        <v>44</v>
      </c>
      <c r="N2874" t="s">
        <v>228</v>
      </c>
      <c r="O2874" t="s">
        <v>57</v>
      </c>
      <c r="P2874" s="2">
        <v>18813000</v>
      </c>
      <c r="Q2874" s="2">
        <v>2822000</v>
      </c>
      <c r="R2874" t="str">
        <f>IF(Raw_Data[[#This Row],[persen_dp]]&lt;15%,"Low",IF(Raw_Data[[#This Row],[persen_dp]]&gt;25%,"High","Medium"))</f>
        <v>Medium</v>
      </c>
      <c r="S2874" s="3">
        <v>0.15</v>
      </c>
      <c r="T2874">
        <v>18</v>
      </c>
      <c r="U2874">
        <v>0.14499999999999999</v>
      </c>
      <c r="V2874" s="2">
        <v>1081600</v>
      </c>
      <c r="W2874" s="2">
        <v>19469000</v>
      </c>
      <c r="X2874" t="str">
        <f>IF(OR(Raw_Data[[#This Row],[status_pembayaran]]="Macet",Raw_Data[[#This Row],[status_pembayaran]]="Kurang Lancar"),"Non Performing Loan","Performing")</f>
        <v>Performing</v>
      </c>
      <c r="Y2874" t="s">
        <v>47</v>
      </c>
      <c r="Z2874">
        <v>0</v>
      </c>
      <c r="AA2874">
        <v>0</v>
      </c>
      <c r="AB2874">
        <v>1</v>
      </c>
      <c r="AD2874">
        <f>IF(Raw_Data[[#This Row],[rasio]]&lt;0.2,1,IF(Raw_Data[[#This Row],[rasio]]&lt;0.3,2,IF(Raw_Data[[#This Row],[rasio]]&lt;0.4,3,4)))</f>
        <v>1</v>
      </c>
      <c r="AE2874">
        <f>IF(Raw_Data[[#This Row],[kategori_dp]]="High",1,IF(Raw_Data[[#This Row],[kategori_dp]]="Medium",2,3))</f>
        <v>2</v>
      </c>
      <c r="AF2874">
        <f>IF(Raw_Data[[#This Row],[tenor_bulan]]&lt;=24,1,IF(Raw_Data[[#This Row],[tenor_bulan]]&lt;=36,2,IF(Raw_Data[[#This Row],[tenor_bulan]]&lt;=48,3,4)))</f>
        <v>1</v>
      </c>
      <c r="AG2874">
        <f>IF(Raw_Data[[#This Row],[jumlah_kali_telat]]=0,0,IF(Raw_Data[[#This Row],[jumlah_kali_telat]]&lt;=2,2,4))</f>
        <v>0</v>
      </c>
      <c r="AH2874">
        <f>Raw_Data[[#This Row],[Skor_Rasio]]+Raw_Data[[#This Row],[Skor_DP]]+Raw_Data[[#This Row],[Skor_Tenor]]+Raw_Data[[#This Row],[Skor_Telat]]</f>
        <v>4</v>
      </c>
      <c r="AI2874" t="str">
        <f>IF(Raw_Data[[#This Row],[Risk_Score]]&lt;=6,"Low Risk",IF(Raw_Data[[#This Row],[Risk_Score]]&lt;=8,"Medium Risk","High Risk"))</f>
        <v>Low Risk</v>
      </c>
      <c r="AJ2874">
        <f ca="1">IFERROR(DATEDIF(Raw_Data[[#This Row],[tanggal_pengajuan]],TODAY(),"m"),"N/A")</f>
        <v>7</v>
      </c>
      <c r="AK2874" t="str">
        <f ca="1">IF(ISNUMBER(Raw_Data[[#This Row],[MOB]]),IF(Raw_Data[[#This Row],[MOB]]&lt;6,"0-5 bulan",IF(Raw_Data[[#This Row],[MOB]]&lt;12,"6-11 bulan",IF(Raw_Data[[#This Row],[MOB]]&lt;24,"12-23 bulan","24+ bulan"))),"N/A")</f>
        <v>6-11 bulan</v>
      </c>
    </row>
    <row r="2875" spans="1:37" ht="14.25" customHeight="1" x14ac:dyDescent="0.45">
      <c r="A2875" t="s">
        <v>6422</v>
      </c>
      <c r="B2875" s="64">
        <v>46154</v>
      </c>
      <c r="C2875" s="1" t="str">
        <f t="shared" si="45"/>
        <v>May</v>
      </c>
      <c r="D2875" t="s">
        <v>3945</v>
      </c>
      <c r="E2875" t="s">
        <v>6423</v>
      </c>
      <c r="F2875">
        <v>26</v>
      </c>
      <c r="G2875" t="s">
        <v>40</v>
      </c>
      <c r="H2875" t="s">
        <v>101</v>
      </c>
      <c r="I2875" s="2">
        <v>3530000</v>
      </c>
      <c r="J2875" s="3">
        <f>Raw_Data[[#This Row],[cicilan_per_bulan]]/Raw_Data[[#This Row],[penghasilan_bulanan]]</f>
        <v>0.16852691218130311</v>
      </c>
      <c r="K2875" t="s">
        <v>42</v>
      </c>
      <c r="L2875" t="s">
        <v>43</v>
      </c>
      <c r="M2875" t="s">
        <v>55</v>
      </c>
      <c r="N2875" t="s">
        <v>147</v>
      </c>
      <c r="O2875" t="s">
        <v>148</v>
      </c>
      <c r="P2875" s="2">
        <v>31836000</v>
      </c>
      <c r="Q2875" s="2">
        <v>11143000</v>
      </c>
      <c r="R2875" t="str">
        <f>IF(Raw_Data[[#This Row],[persen_dp]]&lt;15%,"Low",IF(Raw_Data[[#This Row],[persen_dp]]&gt;25%,"High","Medium"))</f>
        <v>High</v>
      </c>
      <c r="S2875" s="3">
        <v>0.35</v>
      </c>
      <c r="T2875">
        <v>60</v>
      </c>
      <c r="U2875">
        <v>0.14499999999999999</v>
      </c>
      <c r="V2875" s="2">
        <v>594900</v>
      </c>
      <c r="W2875" s="2">
        <v>35695000</v>
      </c>
      <c r="X2875" t="str">
        <f>IF(OR(Raw_Data[[#This Row],[status_pembayaran]]="Macet",Raw_Data[[#This Row],[status_pembayaran]]="Kurang Lancar"),"Non Performing Loan","Performing")</f>
        <v>Performing</v>
      </c>
      <c r="Y2875" t="s">
        <v>47</v>
      </c>
      <c r="Z2875">
        <v>0</v>
      </c>
      <c r="AA2875">
        <v>0</v>
      </c>
      <c r="AB2875">
        <v>1</v>
      </c>
      <c r="AC2875" t="s">
        <v>137</v>
      </c>
      <c r="AD2875">
        <f>IF(Raw_Data[[#This Row],[rasio]]&lt;0.2,1,IF(Raw_Data[[#This Row],[rasio]]&lt;0.3,2,IF(Raw_Data[[#This Row],[rasio]]&lt;0.4,3,4)))</f>
        <v>1</v>
      </c>
      <c r="AE2875">
        <f>IF(Raw_Data[[#This Row],[kategori_dp]]="High",1,IF(Raw_Data[[#This Row],[kategori_dp]]="Medium",2,3))</f>
        <v>1</v>
      </c>
      <c r="AF2875">
        <f>IF(Raw_Data[[#This Row],[tenor_bulan]]&lt;=24,1,IF(Raw_Data[[#This Row],[tenor_bulan]]&lt;=36,2,IF(Raw_Data[[#This Row],[tenor_bulan]]&lt;=48,3,4)))</f>
        <v>4</v>
      </c>
      <c r="AG2875">
        <f>IF(Raw_Data[[#This Row],[jumlah_kali_telat]]=0,0,IF(Raw_Data[[#This Row],[jumlah_kali_telat]]&lt;=2,2,4))</f>
        <v>0</v>
      </c>
      <c r="AH2875">
        <f>Raw_Data[[#This Row],[Skor_Rasio]]+Raw_Data[[#This Row],[Skor_DP]]+Raw_Data[[#This Row],[Skor_Tenor]]+Raw_Data[[#This Row],[Skor_Telat]]</f>
        <v>6</v>
      </c>
      <c r="AI2875" t="str">
        <f>IF(Raw_Data[[#This Row],[Risk_Score]]&lt;=6,"Low Risk",IF(Raw_Data[[#This Row],[Risk_Score]]&lt;=8,"Medium Risk","High Risk"))</f>
        <v>Low Risk</v>
      </c>
      <c r="AJ2875">
        <f ca="1">IFERROR(DATEDIF(Raw_Data[[#This Row],[tanggal_pengajuan]],TODAY(),"m"),"N/A")</f>
        <v>5</v>
      </c>
      <c r="AK2875" t="str">
        <f ca="1">IF(ISNUMBER(Raw_Data[[#This Row],[MOB]]),IF(Raw_Data[[#This Row],[MOB]]&lt;6,"0-5 bulan",IF(Raw_Data[[#This Row],[MOB]]&lt;12,"6-11 bulan",IF(Raw_Data[[#This Row],[MOB]]&lt;24,"12-23 bulan","24+ bulan"))),"N/A")</f>
        <v>0-5 bulan</v>
      </c>
    </row>
    <row r="2876" spans="1:37" ht="14.25" customHeight="1" x14ac:dyDescent="0.45">
      <c r="A2876" t="s">
        <v>6424</v>
      </c>
      <c r="B2876" s="64">
        <v>46026</v>
      </c>
      <c r="C2876" s="1" t="str">
        <f t="shared" si="45"/>
        <v>January</v>
      </c>
      <c r="D2876" t="s">
        <v>591</v>
      </c>
      <c r="E2876" t="s">
        <v>6425</v>
      </c>
      <c r="F2876">
        <v>46</v>
      </c>
      <c r="G2876" t="s">
        <v>51</v>
      </c>
      <c r="H2876" t="s">
        <v>126</v>
      </c>
      <c r="I2876" s="2">
        <v>2111000</v>
      </c>
      <c r="J2876" s="3">
        <f>Raw_Data[[#This Row],[cicilan_per_bulan]]/Raw_Data[[#This Row],[penghasilan_bulanan]]</f>
        <v>0.45675035528185692</v>
      </c>
      <c r="K2876" t="s">
        <v>81</v>
      </c>
      <c r="L2876" t="s">
        <v>82</v>
      </c>
      <c r="M2876" t="s">
        <v>55</v>
      </c>
      <c r="N2876" t="s">
        <v>141</v>
      </c>
      <c r="O2876" t="s">
        <v>46</v>
      </c>
      <c r="P2876" s="2">
        <v>22422000</v>
      </c>
      <c r="Q2876" s="2">
        <v>4484000</v>
      </c>
      <c r="R2876" t="str">
        <f>IF(Raw_Data[[#This Row],[persen_dp]]&lt;15%,"Low",IF(Raw_Data[[#This Row],[persen_dp]]&gt;25%,"High","Medium"))</f>
        <v>Medium</v>
      </c>
      <c r="S2876" s="3">
        <v>0.2</v>
      </c>
      <c r="T2876">
        <v>24</v>
      </c>
      <c r="U2876">
        <v>0.14499999999999999</v>
      </c>
      <c r="V2876" s="2">
        <v>964200</v>
      </c>
      <c r="W2876" s="2">
        <v>23140000</v>
      </c>
      <c r="X2876" t="str">
        <f>IF(OR(Raw_Data[[#This Row],[status_pembayaran]]="Macet",Raw_Data[[#This Row],[status_pembayaran]]="Kurang Lancar"),"Non Performing Loan","Performing")</f>
        <v>Performing</v>
      </c>
      <c r="Y2876" t="s">
        <v>47</v>
      </c>
      <c r="Z2876">
        <v>0</v>
      </c>
      <c r="AA2876">
        <v>0</v>
      </c>
      <c r="AB2876">
        <v>1</v>
      </c>
      <c r="AC2876" t="s">
        <v>58</v>
      </c>
      <c r="AD2876">
        <f>IF(Raw_Data[[#This Row],[rasio]]&lt;0.2,1,IF(Raw_Data[[#This Row],[rasio]]&lt;0.3,2,IF(Raw_Data[[#This Row],[rasio]]&lt;0.4,3,4)))</f>
        <v>4</v>
      </c>
      <c r="AE2876">
        <f>IF(Raw_Data[[#This Row],[kategori_dp]]="High",1,IF(Raw_Data[[#This Row],[kategori_dp]]="Medium",2,3))</f>
        <v>2</v>
      </c>
      <c r="AF2876">
        <f>IF(Raw_Data[[#This Row],[tenor_bulan]]&lt;=24,1,IF(Raw_Data[[#This Row],[tenor_bulan]]&lt;=36,2,IF(Raw_Data[[#This Row],[tenor_bulan]]&lt;=48,3,4)))</f>
        <v>1</v>
      </c>
      <c r="AG2876">
        <f>IF(Raw_Data[[#This Row],[jumlah_kali_telat]]=0,0,IF(Raw_Data[[#This Row],[jumlah_kali_telat]]&lt;=2,2,4))</f>
        <v>0</v>
      </c>
      <c r="AH2876">
        <f>Raw_Data[[#This Row],[Skor_Rasio]]+Raw_Data[[#This Row],[Skor_DP]]+Raw_Data[[#This Row],[Skor_Tenor]]+Raw_Data[[#This Row],[Skor_Telat]]</f>
        <v>7</v>
      </c>
      <c r="AI2876" t="str">
        <f>IF(Raw_Data[[#This Row],[Risk_Score]]&lt;=6,"Low Risk",IF(Raw_Data[[#This Row],[Risk_Score]]&lt;=8,"Medium Risk","High Risk"))</f>
        <v>Medium Risk</v>
      </c>
      <c r="AJ2876">
        <f ca="1">IFERROR(DATEDIF(Raw_Data[[#This Row],[tanggal_pengajuan]],TODAY(),"m"),"N/A")</f>
        <v>9</v>
      </c>
      <c r="AK2876" t="str">
        <f ca="1">IF(ISNUMBER(Raw_Data[[#This Row],[MOB]]),IF(Raw_Data[[#This Row],[MOB]]&lt;6,"0-5 bulan",IF(Raw_Data[[#This Row],[MOB]]&lt;12,"6-11 bulan",IF(Raw_Data[[#This Row],[MOB]]&lt;24,"12-23 bulan","24+ bulan"))),"N/A")</f>
        <v>6-11 bulan</v>
      </c>
    </row>
    <row r="2877" spans="1:37" ht="14.25" customHeight="1" x14ac:dyDescent="0.45">
      <c r="A2877" t="s">
        <v>6426</v>
      </c>
      <c r="B2877" s="64">
        <v>46159</v>
      </c>
      <c r="C2877" s="1" t="str">
        <f t="shared" si="45"/>
        <v>May</v>
      </c>
      <c r="D2877" t="s">
        <v>1367</v>
      </c>
      <c r="E2877" t="s">
        <v>6427</v>
      </c>
      <c r="F2877">
        <v>34</v>
      </c>
      <c r="G2877" t="s">
        <v>51</v>
      </c>
      <c r="H2877" t="s">
        <v>52</v>
      </c>
      <c r="I2877" s="2">
        <v>9039000</v>
      </c>
      <c r="J2877" s="3">
        <f>Raw_Data[[#This Row],[cicilan_per_bulan]]/Raw_Data[[#This Row],[penghasilan_bulanan]]</f>
        <v>0.19449054098904747</v>
      </c>
      <c r="K2877" t="s">
        <v>119</v>
      </c>
      <c r="L2877" t="s">
        <v>120</v>
      </c>
      <c r="M2877" t="s">
        <v>55</v>
      </c>
      <c r="N2877" t="s">
        <v>121</v>
      </c>
      <c r="O2877" t="s">
        <v>122</v>
      </c>
      <c r="P2877" s="2">
        <v>37130000</v>
      </c>
      <c r="Q2877" s="2">
        <v>11139000</v>
      </c>
      <c r="R2877" t="str">
        <f>IF(Raw_Data[[#This Row],[persen_dp]]&lt;15%,"Low",IF(Raw_Data[[#This Row],[persen_dp]]&gt;25%,"High","Medium"))</f>
        <v>High</v>
      </c>
      <c r="S2877" s="3">
        <v>0.3</v>
      </c>
      <c r="T2877">
        <v>18</v>
      </c>
      <c r="U2877">
        <v>0.14499999999999999</v>
      </c>
      <c r="V2877" s="2">
        <v>1758000</v>
      </c>
      <c r="W2877" s="2">
        <v>31643000</v>
      </c>
      <c r="X2877" t="str">
        <f>IF(OR(Raw_Data[[#This Row],[status_pembayaran]]="Macet",Raw_Data[[#This Row],[status_pembayaran]]="Kurang Lancar"),"Non Performing Loan","Performing")</f>
        <v>Performing</v>
      </c>
      <c r="Y2877" t="s">
        <v>47</v>
      </c>
      <c r="Z2877">
        <v>0</v>
      </c>
      <c r="AA2877">
        <v>0</v>
      </c>
      <c r="AB2877">
        <v>1</v>
      </c>
      <c r="AC2877" t="s">
        <v>104</v>
      </c>
      <c r="AD2877">
        <f>IF(Raw_Data[[#This Row],[rasio]]&lt;0.2,1,IF(Raw_Data[[#This Row],[rasio]]&lt;0.3,2,IF(Raw_Data[[#This Row],[rasio]]&lt;0.4,3,4)))</f>
        <v>1</v>
      </c>
      <c r="AE2877">
        <f>IF(Raw_Data[[#This Row],[kategori_dp]]="High",1,IF(Raw_Data[[#This Row],[kategori_dp]]="Medium",2,3))</f>
        <v>1</v>
      </c>
      <c r="AF2877">
        <f>IF(Raw_Data[[#This Row],[tenor_bulan]]&lt;=24,1,IF(Raw_Data[[#This Row],[tenor_bulan]]&lt;=36,2,IF(Raw_Data[[#This Row],[tenor_bulan]]&lt;=48,3,4)))</f>
        <v>1</v>
      </c>
      <c r="AG2877">
        <f>IF(Raw_Data[[#This Row],[jumlah_kali_telat]]=0,0,IF(Raw_Data[[#This Row],[jumlah_kali_telat]]&lt;=2,2,4))</f>
        <v>0</v>
      </c>
      <c r="AH2877">
        <f>Raw_Data[[#This Row],[Skor_Rasio]]+Raw_Data[[#This Row],[Skor_DP]]+Raw_Data[[#This Row],[Skor_Tenor]]+Raw_Data[[#This Row],[Skor_Telat]]</f>
        <v>3</v>
      </c>
      <c r="AI2877" t="str">
        <f>IF(Raw_Data[[#This Row],[Risk_Score]]&lt;=6,"Low Risk",IF(Raw_Data[[#This Row],[Risk_Score]]&lt;=8,"Medium Risk","High Risk"))</f>
        <v>Low Risk</v>
      </c>
      <c r="AJ2877">
        <f ca="1">IFERROR(DATEDIF(Raw_Data[[#This Row],[tanggal_pengajuan]],TODAY(),"m"),"N/A")</f>
        <v>5</v>
      </c>
      <c r="AK2877" t="str">
        <f ca="1">IF(ISNUMBER(Raw_Data[[#This Row],[MOB]]),IF(Raw_Data[[#This Row],[MOB]]&lt;6,"0-5 bulan",IF(Raw_Data[[#This Row],[MOB]]&lt;12,"6-11 bulan",IF(Raw_Data[[#This Row],[MOB]]&lt;24,"12-23 bulan","24+ bulan"))),"N/A")</f>
        <v>0-5 bulan</v>
      </c>
    </row>
    <row r="2878" spans="1:37" ht="14.25" customHeight="1" x14ac:dyDescent="0.45">
      <c r="A2878" t="s">
        <v>6428</v>
      </c>
      <c r="B2878" s="64">
        <v>46093</v>
      </c>
      <c r="C2878" s="1" t="str">
        <f t="shared" si="45"/>
        <v>March</v>
      </c>
      <c r="D2878" t="s">
        <v>6429</v>
      </c>
      <c r="E2878" t="s">
        <v>6430</v>
      </c>
      <c r="F2878">
        <v>43</v>
      </c>
      <c r="G2878" t="s">
        <v>40</v>
      </c>
      <c r="H2878" t="s">
        <v>152</v>
      </c>
      <c r="I2878" s="2">
        <v>3784000</v>
      </c>
      <c r="J2878" s="3">
        <f>Raw_Data[[#This Row],[cicilan_per_bulan]]/Raw_Data[[#This Row],[penghasilan_bulanan]]</f>
        <v>0.44418604651162791</v>
      </c>
      <c r="K2878" t="s">
        <v>114</v>
      </c>
      <c r="L2878" t="s">
        <v>115</v>
      </c>
      <c r="M2878" t="s">
        <v>44</v>
      </c>
      <c r="N2878" t="s">
        <v>184</v>
      </c>
      <c r="O2878" t="s">
        <v>122</v>
      </c>
      <c r="P2878" s="2">
        <v>36789000</v>
      </c>
      <c r="Q2878" s="2">
        <v>5518000</v>
      </c>
      <c r="R2878" t="str">
        <f>IF(Raw_Data[[#This Row],[persen_dp]]&lt;15%,"Low",IF(Raw_Data[[#This Row],[persen_dp]]&gt;25%,"High","Medium"))</f>
        <v>Medium</v>
      </c>
      <c r="S2878" s="3">
        <v>0.15</v>
      </c>
      <c r="T2878">
        <v>24</v>
      </c>
      <c r="U2878">
        <v>0.14499999999999999</v>
      </c>
      <c r="V2878" s="2">
        <v>1680800</v>
      </c>
      <c r="W2878" s="2">
        <v>40340000</v>
      </c>
      <c r="X2878" t="str">
        <f>IF(OR(Raw_Data[[#This Row],[status_pembayaran]]="Macet",Raw_Data[[#This Row],[status_pembayaran]]="Kurang Lancar"),"Non Performing Loan","Performing")</f>
        <v>Performing</v>
      </c>
      <c r="Y2878" t="s">
        <v>47</v>
      </c>
      <c r="Z2878">
        <v>0</v>
      </c>
      <c r="AA2878">
        <v>0</v>
      </c>
      <c r="AB2878">
        <v>1</v>
      </c>
      <c r="AC2878" t="s">
        <v>104</v>
      </c>
      <c r="AD2878">
        <f>IF(Raw_Data[[#This Row],[rasio]]&lt;0.2,1,IF(Raw_Data[[#This Row],[rasio]]&lt;0.3,2,IF(Raw_Data[[#This Row],[rasio]]&lt;0.4,3,4)))</f>
        <v>4</v>
      </c>
      <c r="AE2878">
        <f>IF(Raw_Data[[#This Row],[kategori_dp]]="High",1,IF(Raw_Data[[#This Row],[kategori_dp]]="Medium",2,3))</f>
        <v>2</v>
      </c>
      <c r="AF2878">
        <f>IF(Raw_Data[[#This Row],[tenor_bulan]]&lt;=24,1,IF(Raw_Data[[#This Row],[tenor_bulan]]&lt;=36,2,IF(Raw_Data[[#This Row],[tenor_bulan]]&lt;=48,3,4)))</f>
        <v>1</v>
      </c>
      <c r="AG2878">
        <f>IF(Raw_Data[[#This Row],[jumlah_kali_telat]]=0,0,IF(Raw_Data[[#This Row],[jumlah_kali_telat]]&lt;=2,2,4))</f>
        <v>0</v>
      </c>
      <c r="AH2878">
        <f>Raw_Data[[#This Row],[Skor_Rasio]]+Raw_Data[[#This Row],[Skor_DP]]+Raw_Data[[#This Row],[Skor_Tenor]]+Raw_Data[[#This Row],[Skor_Telat]]</f>
        <v>7</v>
      </c>
      <c r="AI2878" t="str">
        <f>IF(Raw_Data[[#This Row],[Risk_Score]]&lt;=6,"Low Risk",IF(Raw_Data[[#This Row],[Risk_Score]]&lt;=8,"Medium Risk","High Risk"))</f>
        <v>Medium Risk</v>
      </c>
      <c r="AJ2878">
        <f ca="1">IFERROR(DATEDIF(Raw_Data[[#This Row],[tanggal_pengajuan]],TODAY(),"m"),"N/A")</f>
        <v>7</v>
      </c>
      <c r="AK2878" t="str">
        <f ca="1">IF(ISNUMBER(Raw_Data[[#This Row],[MOB]]),IF(Raw_Data[[#This Row],[MOB]]&lt;6,"0-5 bulan",IF(Raw_Data[[#This Row],[MOB]]&lt;12,"6-11 bulan",IF(Raw_Data[[#This Row],[MOB]]&lt;24,"12-23 bulan","24+ bulan"))),"N/A")</f>
        <v>6-11 bulan</v>
      </c>
    </row>
    <row r="2879" spans="1:37" ht="14.25" customHeight="1" x14ac:dyDescent="0.45">
      <c r="A2879" t="s">
        <v>6431</v>
      </c>
      <c r="B2879" s="64">
        <v>46061</v>
      </c>
      <c r="C2879" s="1" t="str">
        <f t="shared" si="45"/>
        <v>February</v>
      </c>
      <c r="D2879" t="s">
        <v>4328</v>
      </c>
      <c r="E2879" t="s">
        <v>6432</v>
      </c>
      <c r="F2879">
        <v>43</v>
      </c>
      <c r="G2879" t="s">
        <v>40</v>
      </c>
      <c r="H2879" t="s">
        <v>41</v>
      </c>
      <c r="I2879" s="2">
        <v>6909000</v>
      </c>
      <c r="J2879" s="3">
        <f>Raw_Data[[#This Row],[cicilan_per_bulan]]/Raw_Data[[#This Row],[penghasilan_bulanan]]</f>
        <v>0.10233029381965553</v>
      </c>
      <c r="K2879" t="s">
        <v>53</v>
      </c>
      <c r="L2879" t="s">
        <v>54</v>
      </c>
      <c r="M2879" t="s">
        <v>55</v>
      </c>
      <c r="N2879" t="s">
        <v>141</v>
      </c>
      <c r="O2879" t="s">
        <v>46</v>
      </c>
      <c r="P2879" s="2">
        <v>21922000</v>
      </c>
      <c r="Q2879" s="2">
        <v>8769000</v>
      </c>
      <c r="R2879" t="str">
        <f>IF(Raw_Data[[#This Row],[persen_dp]]&lt;15%,"Low",IF(Raw_Data[[#This Row],[persen_dp]]&gt;25%,"High","Medium"))</f>
        <v>High</v>
      </c>
      <c r="S2879" s="3">
        <v>0.4</v>
      </c>
      <c r="T2879">
        <v>24</v>
      </c>
      <c r="U2879">
        <v>0.14499999999999999</v>
      </c>
      <c r="V2879" s="2">
        <v>707000</v>
      </c>
      <c r="W2879" s="2">
        <v>16968000</v>
      </c>
      <c r="X2879" t="str">
        <f>IF(OR(Raw_Data[[#This Row],[status_pembayaran]]="Macet",Raw_Data[[#This Row],[status_pembayaran]]="Kurang Lancar"),"Non Performing Loan","Performing")</f>
        <v>Performing</v>
      </c>
      <c r="Y2879" t="s">
        <v>47</v>
      </c>
      <c r="Z2879">
        <v>0</v>
      </c>
      <c r="AA2879">
        <v>0</v>
      </c>
      <c r="AB2879">
        <v>1</v>
      </c>
      <c r="AC2879" t="s">
        <v>66</v>
      </c>
      <c r="AD2879">
        <f>IF(Raw_Data[[#This Row],[rasio]]&lt;0.2,1,IF(Raw_Data[[#This Row],[rasio]]&lt;0.3,2,IF(Raw_Data[[#This Row],[rasio]]&lt;0.4,3,4)))</f>
        <v>1</v>
      </c>
      <c r="AE2879">
        <f>IF(Raw_Data[[#This Row],[kategori_dp]]="High",1,IF(Raw_Data[[#This Row],[kategori_dp]]="Medium",2,3))</f>
        <v>1</v>
      </c>
      <c r="AF2879">
        <f>IF(Raw_Data[[#This Row],[tenor_bulan]]&lt;=24,1,IF(Raw_Data[[#This Row],[tenor_bulan]]&lt;=36,2,IF(Raw_Data[[#This Row],[tenor_bulan]]&lt;=48,3,4)))</f>
        <v>1</v>
      </c>
      <c r="AG2879">
        <f>IF(Raw_Data[[#This Row],[jumlah_kali_telat]]=0,0,IF(Raw_Data[[#This Row],[jumlah_kali_telat]]&lt;=2,2,4))</f>
        <v>0</v>
      </c>
      <c r="AH2879">
        <f>Raw_Data[[#This Row],[Skor_Rasio]]+Raw_Data[[#This Row],[Skor_DP]]+Raw_Data[[#This Row],[Skor_Tenor]]+Raw_Data[[#This Row],[Skor_Telat]]</f>
        <v>3</v>
      </c>
      <c r="AI2879" t="str">
        <f>IF(Raw_Data[[#This Row],[Risk_Score]]&lt;=6,"Low Risk",IF(Raw_Data[[#This Row],[Risk_Score]]&lt;=8,"Medium Risk","High Risk"))</f>
        <v>Low Risk</v>
      </c>
      <c r="AJ2879">
        <f ca="1">IFERROR(DATEDIF(Raw_Data[[#This Row],[tanggal_pengajuan]],TODAY(),"m"),"N/A")</f>
        <v>8</v>
      </c>
      <c r="AK2879" t="str">
        <f ca="1">IF(ISNUMBER(Raw_Data[[#This Row],[MOB]]),IF(Raw_Data[[#This Row],[MOB]]&lt;6,"0-5 bulan",IF(Raw_Data[[#This Row],[MOB]]&lt;12,"6-11 bulan",IF(Raw_Data[[#This Row],[MOB]]&lt;24,"12-23 bulan","24+ bulan"))),"N/A")</f>
        <v>6-11 bulan</v>
      </c>
    </row>
    <row r="2880" spans="1:37" ht="14.25" customHeight="1" x14ac:dyDescent="0.45">
      <c r="A2880" t="s">
        <v>6433</v>
      </c>
      <c r="B2880" s="64">
        <v>46160</v>
      </c>
      <c r="C2880" s="1" t="str">
        <f t="shared" si="45"/>
        <v>May</v>
      </c>
      <c r="D2880" t="s">
        <v>1144</v>
      </c>
      <c r="E2880" t="s">
        <v>6434</v>
      </c>
      <c r="F2880">
        <v>54</v>
      </c>
      <c r="G2880" t="s">
        <v>40</v>
      </c>
      <c r="H2880" t="s">
        <v>101</v>
      </c>
      <c r="I2880" s="2">
        <v>3452000</v>
      </c>
      <c r="J2880" s="3">
        <f>Raw_Data[[#This Row],[cicilan_per_bulan]]/Raw_Data[[#This Row],[penghasilan_bulanan]]</f>
        <v>0.245162224797219</v>
      </c>
      <c r="K2880" t="s">
        <v>205</v>
      </c>
      <c r="L2880" t="s">
        <v>110</v>
      </c>
      <c r="M2880" t="s">
        <v>55</v>
      </c>
      <c r="N2880" t="s">
        <v>56</v>
      </c>
      <c r="O2880" t="s">
        <v>57</v>
      </c>
      <c r="P2880" s="2">
        <v>18525000</v>
      </c>
      <c r="Q2880" s="2">
        <v>2779000</v>
      </c>
      <c r="R2880" t="str">
        <f>IF(Raw_Data[[#This Row],[persen_dp]]&lt;15%,"Low",IF(Raw_Data[[#This Row],[persen_dp]]&gt;25%,"High","Medium"))</f>
        <v>Medium</v>
      </c>
      <c r="S2880" s="3">
        <v>0.15</v>
      </c>
      <c r="T2880">
        <v>24</v>
      </c>
      <c r="U2880">
        <v>0.14499999999999999</v>
      </c>
      <c r="V2880" s="2">
        <v>846300</v>
      </c>
      <c r="W2880" s="2">
        <v>20312000</v>
      </c>
      <c r="X2880" t="str">
        <f>IF(OR(Raw_Data[[#This Row],[status_pembayaran]]="Macet",Raw_Data[[#This Row],[status_pembayaran]]="Kurang Lancar"),"Non Performing Loan","Performing")</f>
        <v>Performing</v>
      </c>
      <c r="Y2880" t="s">
        <v>47</v>
      </c>
      <c r="Z2880">
        <v>0</v>
      </c>
      <c r="AA2880">
        <v>0</v>
      </c>
      <c r="AB2880">
        <v>1</v>
      </c>
      <c r="AC2880" t="s">
        <v>74</v>
      </c>
      <c r="AD2880">
        <f>IF(Raw_Data[[#This Row],[rasio]]&lt;0.2,1,IF(Raw_Data[[#This Row],[rasio]]&lt;0.3,2,IF(Raw_Data[[#This Row],[rasio]]&lt;0.4,3,4)))</f>
        <v>2</v>
      </c>
      <c r="AE2880">
        <f>IF(Raw_Data[[#This Row],[kategori_dp]]="High",1,IF(Raw_Data[[#This Row],[kategori_dp]]="Medium",2,3))</f>
        <v>2</v>
      </c>
      <c r="AF2880">
        <f>IF(Raw_Data[[#This Row],[tenor_bulan]]&lt;=24,1,IF(Raw_Data[[#This Row],[tenor_bulan]]&lt;=36,2,IF(Raw_Data[[#This Row],[tenor_bulan]]&lt;=48,3,4)))</f>
        <v>1</v>
      </c>
      <c r="AG2880">
        <f>IF(Raw_Data[[#This Row],[jumlah_kali_telat]]=0,0,IF(Raw_Data[[#This Row],[jumlah_kali_telat]]&lt;=2,2,4))</f>
        <v>0</v>
      </c>
      <c r="AH2880">
        <f>Raw_Data[[#This Row],[Skor_Rasio]]+Raw_Data[[#This Row],[Skor_DP]]+Raw_Data[[#This Row],[Skor_Tenor]]+Raw_Data[[#This Row],[Skor_Telat]]</f>
        <v>5</v>
      </c>
      <c r="AI2880" t="str">
        <f>IF(Raw_Data[[#This Row],[Risk_Score]]&lt;=6,"Low Risk",IF(Raw_Data[[#This Row],[Risk_Score]]&lt;=8,"Medium Risk","High Risk"))</f>
        <v>Low Risk</v>
      </c>
      <c r="AJ2880">
        <f ca="1">IFERROR(DATEDIF(Raw_Data[[#This Row],[tanggal_pengajuan]],TODAY(),"m"),"N/A")</f>
        <v>5</v>
      </c>
      <c r="AK2880" t="str">
        <f ca="1">IF(ISNUMBER(Raw_Data[[#This Row],[MOB]]),IF(Raw_Data[[#This Row],[MOB]]&lt;6,"0-5 bulan",IF(Raw_Data[[#This Row],[MOB]]&lt;12,"6-11 bulan",IF(Raw_Data[[#This Row],[MOB]]&lt;24,"12-23 bulan","24+ bulan"))),"N/A")</f>
        <v>0-5 bulan</v>
      </c>
    </row>
    <row r="2881" spans="1:37" ht="14.25" customHeight="1" x14ac:dyDescent="0.45">
      <c r="A2881" t="s">
        <v>6435</v>
      </c>
      <c r="B2881" s="64">
        <v>46029</v>
      </c>
      <c r="C2881" s="1" t="str">
        <f t="shared" si="45"/>
        <v>January</v>
      </c>
      <c r="D2881" t="s">
        <v>654</v>
      </c>
      <c r="E2881" t="s">
        <v>6436</v>
      </c>
      <c r="F2881">
        <v>22</v>
      </c>
      <c r="G2881" t="s">
        <v>51</v>
      </c>
      <c r="H2881" t="s">
        <v>52</v>
      </c>
      <c r="I2881" s="2">
        <v>11317000</v>
      </c>
      <c r="J2881" s="3">
        <f>Raw_Data[[#This Row],[cicilan_per_bulan]]/Raw_Data[[#This Row],[penghasilan_bulanan]]</f>
        <v>0.11447380047715826</v>
      </c>
      <c r="K2881" t="s">
        <v>188</v>
      </c>
      <c r="L2881" t="s">
        <v>154</v>
      </c>
      <c r="M2881" t="s">
        <v>44</v>
      </c>
      <c r="N2881" t="s">
        <v>171</v>
      </c>
      <c r="O2881" t="s">
        <v>172</v>
      </c>
      <c r="P2881" s="2">
        <v>43731000</v>
      </c>
      <c r="Q2881" s="2">
        <v>4373000</v>
      </c>
      <c r="R2881" t="str">
        <f>IF(Raw_Data[[#This Row],[persen_dp]]&lt;15%,"Low",IF(Raw_Data[[#This Row],[persen_dp]]&gt;25%,"High","Medium"))</f>
        <v>Low</v>
      </c>
      <c r="S2881" s="3">
        <v>0.1</v>
      </c>
      <c r="T2881">
        <v>48</v>
      </c>
      <c r="U2881">
        <v>0.14499999999999999</v>
      </c>
      <c r="V2881" s="2">
        <v>1295500</v>
      </c>
      <c r="W2881" s="2">
        <v>62185000</v>
      </c>
      <c r="X2881" t="str">
        <f>IF(OR(Raw_Data[[#This Row],[status_pembayaran]]="Macet",Raw_Data[[#This Row],[status_pembayaran]]="Kurang Lancar"),"Non Performing Loan","Performing")</f>
        <v>Performing</v>
      </c>
      <c r="Y2881" t="s">
        <v>47</v>
      </c>
      <c r="Z2881">
        <v>0</v>
      </c>
      <c r="AA2881">
        <v>0</v>
      </c>
      <c r="AB2881">
        <v>1</v>
      </c>
      <c r="AD2881">
        <f>IF(Raw_Data[[#This Row],[rasio]]&lt;0.2,1,IF(Raw_Data[[#This Row],[rasio]]&lt;0.3,2,IF(Raw_Data[[#This Row],[rasio]]&lt;0.4,3,4)))</f>
        <v>1</v>
      </c>
      <c r="AE2881">
        <f>IF(Raw_Data[[#This Row],[kategori_dp]]="High",1,IF(Raw_Data[[#This Row],[kategori_dp]]="Medium",2,3))</f>
        <v>3</v>
      </c>
      <c r="AF2881">
        <f>IF(Raw_Data[[#This Row],[tenor_bulan]]&lt;=24,1,IF(Raw_Data[[#This Row],[tenor_bulan]]&lt;=36,2,IF(Raw_Data[[#This Row],[tenor_bulan]]&lt;=48,3,4)))</f>
        <v>3</v>
      </c>
      <c r="AG2881">
        <f>IF(Raw_Data[[#This Row],[jumlah_kali_telat]]=0,0,IF(Raw_Data[[#This Row],[jumlah_kali_telat]]&lt;=2,2,4))</f>
        <v>0</v>
      </c>
      <c r="AH2881">
        <f>Raw_Data[[#This Row],[Skor_Rasio]]+Raw_Data[[#This Row],[Skor_DP]]+Raw_Data[[#This Row],[Skor_Tenor]]+Raw_Data[[#This Row],[Skor_Telat]]</f>
        <v>7</v>
      </c>
      <c r="AI2881" t="str">
        <f>IF(Raw_Data[[#This Row],[Risk_Score]]&lt;=6,"Low Risk",IF(Raw_Data[[#This Row],[Risk_Score]]&lt;=8,"Medium Risk","High Risk"))</f>
        <v>Medium Risk</v>
      </c>
      <c r="AJ2881">
        <f ca="1">IFERROR(DATEDIF(Raw_Data[[#This Row],[tanggal_pengajuan]],TODAY(),"m"),"N/A")</f>
        <v>9</v>
      </c>
      <c r="AK2881" t="str">
        <f ca="1">IF(ISNUMBER(Raw_Data[[#This Row],[MOB]]),IF(Raw_Data[[#This Row],[MOB]]&lt;6,"0-5 bulan",IF(Raw_Data[[#This Row],[MOB]]&lt;12,"6-11 bulan",IF(Raw_Data[[#This Row],[MOB]]&lt;24,"12-23 bulan","24+ bulan"))),"N/A")</f>
        <v>6-11 bulan</v>
      </c>
    </row>
    <row r="2882" spans="1:37" ht="14.25" customHeight="1" x14ac:dyDescent="0.45">
      <c r="A2882" t="s">
        <v>6437</v>
      </c>
      <c r="B2882" s="64">
        <v>46086</v>
      </c>
      <c r="C2882" s="1" t="str">
        <f t="shared" si="45"/>
        <v>March</v>
      </c>
      <c r="D2882" t="s">
        <v>3897</v>
      </c>
      <c r="E2882" t="s">
        <v>6438</v>
      </c>
      <c r="F2882">
        <v>44</v>
      </c>
      <c r="G2882" t="s">
        <v>40</v>
      </c>
      <c r="H2882" t="s">
        <v>62</v>
      </c>
      <c r="I2882" s="2">
        <v>2866000</v>
      </c>
      <c r="J2882" s="3">
        <f>Raw_Data[[#This Row],[cicilan_per_bulan]]/Raw_Data[[#This Row],[penghasilan_bulanan]]</f>
        <v>0.16538729937194696</v>
      </c>
      <c r="K2882" t="s">
        <v>268</v>
      </c>
      <c r="L2882" t="s">
        <v>110</v>
      </c>
      <c r="M2882" t="s">
        <v>44</v>
      </c>
      <c r="N2882" t="s">
        <v>228</v>
      </c>
      <c r="O2882" t="s">
        <v>57</v>
      </c>
      <c r="P2882" s="2">
        <v>19397000</v>
      </c>
      <c r="Q2882" s="2">
        <v>2910000</v>
      </c>
      <c r="R2882" t="str">
        <f>IF(Raw_Data[[#This Row],[persen_dp]]&lt;15%,"Low",IF(Raw_Data[[#This Row],[persen_dp]]&gt;25%,"High","Medium"))</f>
        <v>Medium</v>
      </c>
      <c r="S2882" s="3">
        <v>0.15</v>
      </c>
      <c r="T2882">
        <v>60</v>
      </c>
      <c r="U2882">
        <v>0.14499999999999999</v>
      </c>
      <c r="V2882" s="2">
        <v>474000</v>
      </c>
      <c r="W2882" s="2">
        <v>28441000</v>
      </c>
      <c r="X2882" t="str">
        <f>IF(OR(Raw_Data[[#This Row],[status_pembayaran]]="Macet",Raw_Data[[#This Row],[status_pembayaran]]="Kurang Lancar"),"Non Performing Loan","Performing")</f>
        <v>Performing</v>
      </c>
      <c r="Y2882" t="s">
        <v>47</v>
      </c>
      <c r="Z2882">
        <v>0</v>
      </c>
      <c r="AA2882">
        <v>0</v>
      </c>
      <c r="AB2882">
        <v>1</v>
      </c>
      <c r="AD2882">
        <f>IF(Raw_Data[[#This Row],[rasio]]&lt;0.2,1,IF(Raw_Data[[#This Row],[rasio]]&lt;0.3,2,IF(Raw_Data[[#This Row],[rasio]]&lt;0.4,3,4)))</f>
        <v>1</v>
      </c>
      <c r="AE2882">
        <f>IF(Raw_Data[[#This Row],[kategori_dp]]="High",1,IF(Raw_Data[[#This Row],[kategori_dp]]="Medium",2,3))</f>
        <v>2</v>
      </c>
      <c r="AF2882">
        <f>IF(Raw_Data[[#This Row],[tenor_bulan]]&lt;=24,1,IF(Raw_Data[[#This Row],[tenor_bulan]]&lt;=36,2,IF(Raw_Data[[#This Row],[tenor_bulan]]&lt;=48,3,4)))</f>
        <v>4</v>
      </c>
      <c r="AG2882">
        <f>IF(Raw_Data[[#This Row],[jumlah_kali_telat]]=0,0,IF(Raw_Data[[#This Row],[jumlah_kali_telat]]&lt;=2,2,4))</f>
        <v>0</v>
      </c>
      <c r="AH2882">
        <f>Raw_Data[[#This Row],[Skor_Rasio]]+Raw_Data[[#This Row],[Skor_DP]]+Raw_Data[[#This Row],[Skor_Tenor]]+Raw_Data[[#This Row],[Skor_Telat]]</f>
        <v>7</v>
      </c>
      <c r="AI2882" t="str">
        <f>IF(Raw_Data[[#This Row],[Risk_Score]]&lt;=6,"Low Risk",IF(Raw_Data[[#This Row],[Risk_Score]]&lt;=8,"Medium Risk","High Risk"))</f>
        <v>Medium Risk</v>
      </c>
      <c r="AJ2882">
        <f ca="1">IFERROR(DATEDIF(Raw_Data[[#This Row],[tanggal_pengajuan]],TODAY(),"m"),"N/A")</f>
        <v>7</v>
      </c>
      <c r="AK2882" t="str">
        <f ca="1">IF(ISNUMBER(Raw_Data[[#This Row],[MOB]]),IF(Raw_Data[[#This Row],[MOB]]&lt;6,"0-5 bulan",IF(Raw_Data[[#This Row],[MOB]]&lt;12,"6-11 bulan",IF(Raw_Data[[#This Row],[MOB]]&lt;24,"12-23 bulan","24+ bulan"))),"N/A")</f>
        <v>6-11 bulan</v>
      </c>
    </row>
    <row r="2883" spans="1:37" ht="14.25" customHeight="1" x14ac:dyDescent="0.45">
      <c r="A2883" t="s">
        <v>6439</v>
      </c>
      <c r="B2883" s="64">
        <v>46108</v>
      </c>
      <c r="C2883" s="1" t="str">
        <f t="shared" si="45"/>
        <v>March</v>
      </c>
      <c r="D2883" t="s">
        <v>4417</v>
      </c>
      <c r="E2883" t="s">
        <v>6440</v>
      </c>
      <c r="F2883">
        <v>44</v>
      </c>
      <c r="G2883" t="s">
        <v>51</v>
      </c>
      <c r="H2883" t="s">
        <v>41</v>
      </c>
      <c r="I2883" s="2">
        <v>5430000</v>
      </c>
      <c r="J2883" s="3">
        <f>Raw_Data[[#This Row],[cicilan_per_bulan]]/Raw_Data[[#This Row],[penghasilan_bulanan]]</f>
        <v>0.22011049723756906</v>
      </c>
      <c r="K2883" t="s">
        <v>127</v>
      </c>
      <c r="L2883" t="s">
        <v>128</v>
      </c>
      <c r="M2883" t="s">
        <v>290</v>
      </c>
      <c r="N2883" t="s">
        <v>291</v>
      </c>
      <c r="O2883" t="s">
        <v>292</v>
      </c>
      <c r="P2883" s="2">
        <v>37480000</v>
      </c>
      <c r="Q2883" s="2">
        <v>7496000</v>
      </c>
      <c r="R2883" t="str">
        <f>IF(Raw_Data[[#This Row],[persen_dp]]&lt;15%,"Low",IF(Raw_Data[[#This Row],[persen_dp]]&gt;25%,"High","Medium"))</f>
        <v>Medium</v>
      </c>
      <c r="S2883" s="3">
        <v>0.2</v>
      </c>
      <c r="T2883">
        <v>36</v>
      </c>
      <c r="U2883">
        <v>0.14499999999999999</v>
      </c>
      <c r="V2883" s="2">
        <v>1195200</v>
      </c>
      <c r="W2883" s="2">
        <v>43027000</v>
      </c>
      <c r="X2883" t="str">
        <f>IF(OR(Raw_Data[[#This Row],[status_pembayaran]]="Macet",Raw_Data[[#This Row],[status_pembayaran]]="Kurang Lancar"),"Non Performing Loan","Performing")</f>
        <v>Performing</v>
      </c>
      <c r="Y2883" t="s">
        <v>47</v>
      </c>
      <c r="Z2883">
        <v>0</v>
      </c>
      <c r="AA2883">
        <v>0</v>
      </c>
      <c r="AB2883">
        <v>1</v>
      </c>
      <c r="AD2883">
        <f>IF(Raw_Data[[#This Row],[rasio]]&lt;0.2,1,IF(Raw_Data[[#This Row],[rasio]]&lt;0.3,2,IF(Raw_Data[[#This Row],[rasio]]&lt;0.4,3,4)))</f>
        <v>2</v>
      </c>
      <c r="AE2883">
        <f>IF(Raw_Data[[#This Row],[kategori_dp]]="High",1,IF(Raw_Data[[#This Row],[kategori_dp]]="Medium",2,3))</f>
        <v>2</v>
      </c>
      <c r="AF2883">
        <f>IF(Raw_Data[[#This Row],[tenor_bulan]]&lt;=24,1,IF(Raw_Data[[#This Row],[tenor_bulan]]&lt;=36,2,IF(Raw_Data[[#This Row],[tenor_bulan]]&lt;=48,3,4)))</f>
        <v>2</v>
      </c>
      <c r="AG2883">
        <f>IF(Raw_Data[[#This Row],[jumlah_kali_telat]]=0,0,IF(Raw_Data[[#This Row],[jumlah_kali_telat]]&lt;=2,2,4))</f>
        <v>0</v>
      </c>
      <c r="AH2883">
        <f>Raw_Data[[#This Row],[Skor_Rasio]]+Raw_Data[[#This Row],[Skor_DP]]+Raw_Data[[#This Row],[Skor_Tenor]]+Raw_Data[[#This Row],[Skor_Telat]]</f>
        <v>6</v>
      </c>
      <c r="AI2883" t="str">
        <f>IF(Raw_Data[[#This Row],[Risk_Score]]&lt;=6,"Low Risk",IF(Raw_Data[[#This Row],[Risk_Score]]&lt;=8,"Medium Risk","High Risk"))</f>
        <v>Low Risk</v>
      </c>
      <c r="AJ2883">
        <f ca="1">IFERROR(DATEDIF(Raw_Data[[#This Row],[tanggal_pengajuan]],TODAY(),"m"),"N/A")</f>
        <v>6</v>
      </c>
      <c r="AK2883" t="str">
        <f ca="1">IF(ISNUMBER(Raw_Data[[#This Row],[MOB]]),IF(Raw_Data[[#This Row],[MOB]]&lt;6,"0-5 bulan",IF(Raw_Data[[#This Row],[MOB]]&lt;12,"6-11 bulan",IF(Raw_Data[[#This Row],[MOB]]&lt;24,"12-23 bulan","24+ bulan"))),"N/A")</f>
        <v>6-11 bulan</v>
      </c>
    </row>
    <row r="2884" spans="1:37" ht="14.25" customHeight="1" x14ac:dyDescent="0.45">
      <c r="A2884" t="s">
        <v>6441</v>
      </c>
      <c r="B2884" s="64">
        <v>46138</v>
      </c>
      <c r="C2884" s="1" t="str">
        <f t="shared" si="45"/>
        <v>April</v>
      </c>
      <c r="D2884" t="s">
        <v>3235</v>
      </c>
      <c r="E2884" t="s">
        <v>6442</v>
      </c>
      <c r="F2884">
        <v>50</v>
      </c>
      <c r="G2884" t="s">
        <v>51</v>
      </c>
      <c r="H2884" t="s">
        <v>101</v>
      </c>
      <c r="I2884" s="2">
        <v>4265000</v>
      </c>
      <c r="J2884" s="3">
        <f>Raw_Data[[#This Row],[cicilan_per_bulan]]/Raw_Data[[#This Row],[penghasilan_bulanan]]</f>
        <v>0.43500586166471278</v>
      </c>
      <c r="K2884" t="s">
        <v>70</v>
      </c>
      <c r="L2884" t="s">
        <v>71</v>
      </c>
      <c r="M2884" t="s">
        <v>44</v>
      </c>
      <c r="N2884" t="s">
        <v>129</v>
      </c>
      <c r="O2884" t="s">
        <v>130</v>
      </c>
      <c r="P2884" s="2">
        <v>24305000</v>
      </c>
      <c r="Q2884" s="2">
        <v>4861000</v>
      </c>
      <c r="R2884" t="str">
        <f>IF(Raw_Data[[#This Row],[persen_dp]]&lt;15%,"Low",IF(Raw_Data[[#This Row],[persen_dp]]&gt;25%,"High","Medium"))</f>
        <v>Medium</v>
      </c>
      <c r="S2884" s="3">
        <v>0.2</v>
      </c>
      <c r="T2884">
        <v>12</v>
      </c>
      <c r="U2884">
        <v>0.14499999999999999</v>
      </c>
      <c r="V2884" s="2">
        <v>1855300</v>
      </c>
      <c r="W2884" s="2">
        <v>22264000</v>
      </c>
      <c r="X2884" t="str">
        <f>IF(OR(Raw_Data[[#This Row],[status_pembayaran]]="Macet",Raw_Data[[#This Row],[status_pembayaran]]="Kurang Lancar"),"Non Performing Loan","Performing")</f>
        <v>Performing</v>
      </c>
      <c r="Y2884" t="s">
        <v>47</v>
      </c>
      <c r="Z2884">
        <v>0</v>
      </c>
      <c r="AA2884">
        <v>0</v>
      </c>
      <c r="AB2884">
        <v>1</v>
      </c>
      <c r="AD2884">
        <f>IF(Raw_Data[[#This Row],[rasio]]&lt;0.2,1,IF(Raw_Data[[#This Row],[rasio]]&lt;0.3,2,IF(Raw_Data[[#This Row],[rasio]]&lt;0.4,3,4)))</f>
        <v>4</v>
      </c>
      <c r="AE2884">
        <f>IF(Raw_Data[[#This Row],[kategori_dp]]="High",1,IF(Raw_Data[[#This Row],[kategori_dp]]="Medium",2,3))</f>
        <v>2</v>
      </c>
      <c r="AF2884">
        <f>IF(Raw_Data[[#This Row],[tenor_bulan]]&lt;=24,1,IF(Raw_Data[[#This Row],[tenor_bulan]]&lt;=36,2,IF(Raw_Data[[#This Row],[tenor_bulan]]&lt;=48,3,4)))</f>
        <v>1</v>
      </c>
      <c r="AG2884">
        <f>IF(Raw_Data[[#This Row],[jumlah_kali_telat]]=0,0,IF(Raw_Data[[#This Row],[jumlah_kali_telat]]&lt;=2,2,4))</f>
        <v>0</v>
      </c>
      <c r="AH2884">
        <f>Raw_Data[[#This Row],[Skor_Rasio]]+Raw_Data[[#This Row],[Skor_DP]]+Raw_Data[[#This Row],[Skor_Tenor]]+Raw_Data[[#This Row],[Skor_Telat]]</f>
        <v>7</v>
      </c>
      <c r="AI2884" t="str">
        <f>IF(Raw_Data[[#This Row],[Risk_Score]]&lt;=6,"Low Risk",IF(Raw_Data[[#This Row],[Risk_Score]]&lt;=8,"Medium Risk","High Risk"))</f>
        <v>Medium Risk</v>
      </c>
      <c r="AJ2884">
        <f ca="1">IFERROR(DATEDIF(Raw_Data[[#This Row],[tanggal_pengajuan]],TODAY(),"m"),"N/A")</f>
        <v>5</v>
      </c>
      <c r="AK2884" t="str">
        <f ca="1">IF(ISNUMBER(Raw_Data[[#This Row],[MOB]]),IF(Raw_Data[[#This Row],[MOB]]&lt;6,"0-5 bulan",IF(Raw_Data[[#This Row],[MOB]]&lt;12,"6-11 bulan",IF(Raw_Data[[#This Row],[MOB]]&lt;24,"12-23 bulan","24+ bulan"))),"N/A")</f>
        <v>0-5 bulan</v>
      </c>
    </row>
    <row r="2885" spans="1:37" ht="14.25" customHeight="1" x14ac:dyDescent="0.45">
      <c r="A2885" t="s">
        <v>6443</v>
      </c>
      <c r="B2885" s="64">
        <v>46137</v>
      </c>
      <c r="C2885" s="1" t="str">
        <f t="shared" si="45"/>
        <v>April</v>
      </c>
      <c r="D2885" t="s">
        <v>2056</v>
      </c>
      <c r="E2885" t="s">
        <v>6444</v>
      </c>
      <c r="F2885">
        <v>37</v>
      </c>
      <c r="G2885" t="s">
        <v>40</v>
      </c>
      <c r="H2885" t="s">
        <v>108</v>
      </c>
      <c r="I2885" s="2">
        <v>4476000</v>
      </c>
      <c r="J2885" s="3">
        <f>Raw_Data[[#This Row],[cicilan_per_bulan]]/Raw_Data[[#This Row],[penghasilan_bulanan]]</f>
        <v>0.29492850759606792</v>
      </c>
      <c r="K2885" t="s">
        <v>42</v>
      </c>
      <c r="L2885" t="s">
        <v>43</v>
      </c>
      <c r="M2885" t="s">
        <v>44</v>
      </c>
      <c r="N2885" t="s">
        <v>129</v>
      </c>
      <c r="O2885" t="s">
        <v>130</v>
      </c>
      <c r="P2885" s="2">
        <v>23058000</v>
      </c>
      <c r="Q2885" s="2">
        <v>9223000</v>
      </c>
      <c r="R2885" t="str">
        <f>IF(Raw_Data[[#This Row],[persen_dp]]&lt;15%,"Low",IF(Raw_Data[[#This Row],[persen_dp]]&gt;25%,"High","Medium"))</f>
        <v>High</v>
      </c>
      <c r="S2885" s="3">
        <v>0.4</v>
      </c>
      <c r="T2885">
        <v>12</v>
      </c>
      <c r="U2885">
        <v>0.14499999999999999</v>
      </c>
      <c r="V2885" s="2">
        <v>1320100</v>
      </c>
      <c r="W2885" s="2">
        <v>15841000</v>
      </c>
      <c r="X2885" t="str">
        <f>IF(OR(Raw_Data[[#This Row],[status_pembayaran]]="Macet",Raw_Data[[#This Row],[status_pembayaran]]="Kurang Lancar"),"Non Performing Loan","Performing")</f>
        <v>Performing</v>
      </c>
      <c r="Y2885" t="s">
        <v>317</v>
      </c>
      <c r="Z2885">
        <v>0</v>
      </c>
      <c r="AA2885">
        <v>0</v>
      </c>
      <c r="AB2885">
        <v>0</v>
      </c>
      <c r="AC2885" t="s">
        <v>137</v>
      </c>
      <c r="AD2885">
        <f>IF(Raw_Data[[#This Row],[rasio]]&lt;0.2,1,IF(Raw_Data[[#This Row],[rasio]]&lt;0.3,2,IF(Raw_Data[[#This Row],[rasio]]&lt;0.4,3,4)))</f>
        <v>2</v>
      </c>
      <c r="AE2885">
        <f>IF(Raw_Data[[#This Row],[kategori_dp]]="High",1,IF(Raw_Data[[#This Row],[kategori_dp]]="Medium",2,3))</f>
        <v>1</v>
      </c>
      <c r="AF2885">
        <f>IF(Raw_Data[[#This Row],[tenor_bulan]]&lt;=24,1,IF(Raw_Data[[#This Row],[tenor_bulan]]&lt;=36,2,IF(Raw_Data[[#This Row],[tenor_bulan]]&lt;=48,3,4)))</f>
        <v>1</v>
      </c>
      <c r="AG2885">
        <f>IF(Raw_Data[[#This Row],[jumlah_kali_telat]]=0,0,IF(Raw_Data[[#This Row],[jumlah_kali_telat]]&lt;=2,2,4))</f>
        <v>0</v>
      </c>
      <c r="AH2885">
        <f>Raw_Data[[#This Row],[Skor_Rasio]]+Raw_Data[[#This Row],[Skor_DP]]+Raw_Data[[#This Row],[Skor_Tenor]]+Raw_Data[[#This Row],[Skor_Telat]]</f>
        <v>4</v>
      </c>
      <c r="AI2885" t="str">
        <f>IF(Raw_Data[[#This Row],[Risk_Score]]&lt;=6,"Low Risk",IF(Raw_Data[[#This Row],[Risk_Score]]&lt;=8,"Medium Risk","High Risk"))</f>
        <v>Low Risk</v>
      </c>
      <c r="AJ2885">
        <f ca="1">IFERROR(DATEDIF(Raw_Data[[#This Row],[tanggal_pengajuan]],TODAY(),"m"),"N/A")</f>
        <v>5</v>
      </c>
      <c r="AK2885" t="str">
        <f ca="1">IF(ISNUMBER(Raw_Data[[#This Row],[MOB]]),IF(Raw_Data[[#This Row],[MOB]]&lt;6,"0-5 bulan",IF(Raw_Data[[#This Row],[MOB]]&lt;12,"6-11 bulan",IF(Raw_Data[[#This Row],[MOB]]&lt;24,"12-23 bulan","24+ bulan"))),"N/A")</f>
        <v>0-5 bulan</v>
      </c>
    </row>
    <row r="2886" spans="1:37" ht="14.25" customHeight="1" x14ac:dyDescent="0.45">
      <c r="A2886" t="s">
        <v>6445</v>
      </c>
      <c r="B2886" s="64">
        <v>46033</v>
      </c>
      <c r="C2886" s="1" t="str">
        <f t="shared" si="45"/>
        <v>January</v>
      </c>
      <c r="D2886" t="s">
        <v>2845</v>
      </c>
      <c r="E2886" t="s">
        <v>6446</v>
      </c>
      <c r="F2886">
        <v>51</v>
      </c>
      <c r="G2886" t="s">
        <v>40</v>
      </c>
      <c r="H2886" t="s">
        <v>176</v>
      </c>
      <c r="I2886" s="2">
        <v>5815000</v>
      </c>
      <c r="J2886" s="3">
        <f>Raw_Data[[#This Row],[cicilan_per_bulan]]/Raw_Data[[#This Row],[penghasilan_bulanan]]</f>
        <v>0.104402407566638</v>
      </c>
      <c r="K2886" t="s">
        <v>145</v>
      </c>
      <c r="L2886" t="s">
        <v>146</v>
      </c>
      <c r="M2886" t="s">
        <v>44</v>
      </c>
      <c r="N2886" t="s">
        <v>129</v>
      </c>
      <c r="O2886" t="s">
        <v>130</v>
      </c>
      <c r="P2886" s="2">
        <v>23053000</v>
      </c>
      <c r="Q2886" s="2">
        <v>4611000</v>
      </c>
      <c r="R2886" t="str">
        <f>IF(Raw_Data[[#This Row],[persen_dp]]&lt;15%,"Low",IF(Raw_Data[[#This Row],[persen_dp]]&gt;25%,"High","Medium"))</f>
        <v>Medium</v>
      </c>
      <c r="S2886" s="3">
        <v>0.2</v>
      </c>
      <c r="T2886">
        <v>48</v>
      </c>
      <c r="U2886">
        <v>0.14499999999999999</v>
      </c>
      <c r="V2886" s="2">
        <v>607100</v>
      </c>
      <c r="W2886" s="2">
        <v>29139000</v>
      </c>
      <c r="X2886" t="str">
        <f>IF(OR(Raw_Data[[#This Row],[status_pembayaran]]="Macet",Raw_Data[[#This Row],[status_pembayaran]]="Kurang Lancar"),"Non Performing Loan","Performing")</f>
        <v>Performing</v>
      </c>
      <c r="Y2886" t="s">
        <v>47</v>
      </c>
      <c r="Z2886">
        <v>0</v>
      </c>
      <c r="AA2886">
        <v>0</v>
      </c>
      <c r="AB2886">
        <v>1</v>
      </c>
      <c r="AC2886" t="s">
        <v>74</v>
      </c>
      <c r="AD2886">
        <f>IF(Raw_Data[[#This Row],[rasio]]&lt;0.2,1,IF(Raw_Data[[#This Row],[rasio]]&lt;0.3,2,IF(Raw_Data[[#This Row],[rasio]]&lt;0.4,3,4)))</f>
        <v>1</v>
      </c>
      <c r="AE2886">
        <f>IF(Raw_Data[[#This Row],[kategori_dp]]="High",1,IF(Raw_Data[[#This Row],[kategori_dp]]="Medium",2,3))</f>
        <v>2</v>
      </c>
      <c r="AF2886">
        <f>IF(Raw_Data[[#This Row],[tenor_bulan]]&lt;=24,1,IF(Raw_Data[[#This Row],[tenor_bulan]]&lt;=36,2,IF(Raw_Data[[#This Row],[tenor_bulan]]&lt;=48,3,4)))</f>
        <v>3</v>
      </c>
      <c r="AG2886">
        <f>IF(Raw_Data[[#This Row],[jumlah_kali_telat]]=0,0,IF(Raw_Data[[#This Row],[jumlah_kali_telat]]&lt;=2,2,4))</f>
        <v>0</v>
      </c>
      <c r="AH2886">
        <f>Raw_Data[[#This Row],[Skor_Rasio]]+Raw_Data[[#This Row],[Skor_DP]]+Raw_Data[[#This Row],[Skor_Tenor]]+Raw_Data[[#This Row],[Skor_Telat]]</f>
        <v>6</v>
      </c>
      <c r="AI2886" t="str">
        <f>IF(Raw_Data[[#This Row],[Risk_Score]]&lt;=6,"Low Risk",IF(Raw_Data[[#This Row],[Risk_Score]]&lt;=8,"Medium Risk","High Risk"))</f>
        <v>Low Risk</v>
      </c>
      <c r="AJ2886">
        <f ca="1">IFERROR(DATEDIF(Raw_Data[[#This Row],[tanggal_pengajuan]],TODAY(),"m"),"N/A")</f>
        <v>9</v>
      </c>
      <c r="AK2886" t="str">
        <f ca="1">IF(ISNUMBER(Raw_Data[[#This Row],[MOB]]),IF(Raw_Data[[#This Row],[MOB]]&lt;6,"0-5 bulan",IF(Raw_Data[[#This Row],[MOB]]&lt;12,"6-11 bulan",IF(Raw_Data[[#This Row],[MOB]]&lt;24,"12-23 bulan","24+ bulan"))),"N/A")</f>
        <v>6-11 bulan</v>
      </c>
    </row>
    <row r="2887" spans="1:37" ht="14.25" customHeight="1" x14ac:dyDescent="0.45">
      <c r="A2887" t="s">
        <v>6447</v>
      </c>
      <c r="B2887" s="64">
        <v>46102</v>
      </c>
      <c r="C2887" s="1" t="str">
        <f t="shared" si="45"/>
        <v>March</v>
      </c>
      <c r="D2887" t="s">
        <v>1859</v>
      </c>
      <c r="E2887" t="s">
        <v>6448</v>
      </c>
      <c r="F2887">
        <v>22</v>
      </c>
      <c r="G2887" t="s">
        <v>40</v>
      </c>
      <c r="H2887" t="s">
        <v>52</v>
      </c>
      <c r="I2887" s="2">
        <v>9807000</v>
      </c>
      <c r="J2887" s="3">
        <f>Raw_Data[[#This Row],[cicilan_per_bulan]]/Raw_Data[[#This Row],[penghasilan_bulanan]]</f>
        <v>0.11451004384623228</v>
      </c>
      <c r="K2887" t="s">
        <v>119</v>
      </c>
      <c r="L2887" t="s">
        <v>120</v>
      </c>
      <c r="M2887" t="s">
        <v>55</v>
      </c>
      <c r="N2887" t="s">
        <v>231</v>
      </c>
      <c r="O2887" t="s">
        <v>232</v>
      </c>
      <c r="P2887" s="2">
        <v>37907000</v>
      </c>
      <c r="Q2887" s="2">
        <v>3791000</v>
      </c>
      <c r="R2887" t="str">
        <f>IF(Raw_Data[[#This Row],[persen_dp]]&lt;15%,"Low",IF(Raw_Data[[#This Row],[persen_dp]]&gt;25%,"High","Medium"))</f>
        <v>Low</v>
      </c>
      <c r="S2887" s="3">
        <v>0.1</v>
      </c>
      <c r="T2887">
        <v>48</v>
      </c>
      <c r="U2887">
        <v>0.14499999999999999</v>
      </c>
      <c r="V2887" s="2">
        <v>1123000</v>
      </c>
      <c r="W2887" s="2">
        <v>53903000</v>
      </c>
      <c r="X2887" t="str">
        <f>IF(OR(Raw_Data[[#This Row],[status_pembayaran]]="Macet",Raw_Data[[#This Row],[status_pembayaran]]="Kurang Lancar"),"Non Performing Loan","Performing")</f>
        <v>Performing</v>
      </c>
      <c r="Y2887" t="s">
        <v>47</v>
      </c>
      <c r="Z2887">
        <v>0</v>
      </c>
      <c r="AA2887">
        <v>0</v>
      </c>
      <c r="AB2887">
        <v>1</v>
      </c>
      <c r="AC2887" t="s">
        <v>66</v>
      </c>
      <c r="AD2887">
        <f>IF(Raw_Data[[#This Row],[rasio]]&lt;0.2,1,IF(Raw_Data[[#This Row],[rasio]]&lt;0.3,2,IF(Raw_Data[[#This Row],[rasio]]&lt;0.4,3,4)))</f>
        <v>1</v>
      </c>
      <c r="AE2887">
        <f>IF(Raw_Data[[#This Row],[kategori_dp]]="High",1,IF(Raw_Data[[#This Row],[kategori_dp]]="Medium",2,3))</f>
        <v>3</v>
      </c>
      <c r="AF2887">
        <f>IF(Raw_Data[[#This Row],[tenor_bulan]]&lt;=24,1,IF(Raw_Data[[#This Row],[tenor_bulan]]&lt;=36,2,IF(Raw_Data[[#This Row],[tenor_bulan]]&lt;=48,3,4)))</f>
        <v>3</v>
      </c>
      <c r="AG2887">
        <f>IF(Raw_Data[[#This Row],[jumlah_kali_telat]]=0,0,IF(Raw_Data[[#This Row],[jumlah_kali_telat]]&lt;=2,2,4))</f>
        <v>0</v>
      </c>
      <c r="AH2887">
        <f>Raw_Data[[#This Row],[Skor_Rasio]]+Raw_Data[[#This Row],[Skor_DP]]+Raw_Data[[#This Row],[Skor_Tenor]]+Raw_Data[[#This Row],[Skor_Telat]]</f>
        <v>7</v>
      </c>
      <c r="AI2887" t="str">
        <f>IF(Raw_Data[[#This Row],[Risk_Score]]&lt;=6,"Low Risk",IF(Raw_Data[[#This Row],[Risk_Score]]&lt;=8,"Medium Risk","High Risk"))</f>
        <v>Medium Risk</v>
      </c>
      <c r="AJ2887">
        <f ca="1">IFERROR(DATEDIF(Raw_Data[[#This Row],[tanggal_pengajuan]],TODAY(),"m"),"N/A")</f>
        <v>7</v>
      </c>
      <c r="AK2887" t="str">
        <f ca="1">IF(ISNUMBER(Raw_Data[[#This Row],[MOB]]),IF(Raw_Data[[#This Row],[MOB]]&lt;6,"0-5 bulan",IF(Raw_Data[[#This Row],[MOB]]&lt;12,"6-11 bulan",IF(Raw_Data[[#This Row],[MOB]]&lt;24,"12-23 bulan","24+ bulan"))),"N/A")</f>
        <v>6-11 bulan</v>
      </c>
    </row>
    <row r="2888" spans="1:37" ht="14.25" customHeight="1" x14ac:dyDescent="0.45">
      <c r="A2888" t="s">
        <v>6449</v>
      </c>
      <c r="B2888" s="64">
        <v>46132</v>
      </c>
      <c r="C2888" s="1" t="str">
        <f t="shared" si="45"/>
        <v>April</v>
      </c>
      <c r="D2888" t="s">
        <v>1542</v>
      </c>
      <c r="E2888" t="s">
        <v>6450</v>
      </c>
      <c r="F2888">
        <v>51</v>
      </c>
      <c r="G2888" t="s">
        <v>51</v>
      </c>
      <c r="H2888" t="s">
        <v>41</v>
      </c>
      <c r="I2888" s="2">
        <v>7229000</v>
      </c>
      <c r="J2888" s="3">
        <f>Raw_Data[[#This Row],[cicilan_per_bulan]]/Raw_Data[[#This Row],[penghasilan_bulanan]]</f>
        <v>7.3371144003319955E-2</v>
      </c>
      <c r="K2888" t="s">
        <v>53</v>
      </c>
      <c r="L2888" t="s">
        <v>54</v>
      </c>
      <c r="M2888" t="s">
        <v>44</v>
      </c>
      <c r="N2888" t="s">
        <v>273</v>
      </c>
      <c r="O2888" t="s">
        <v>274</v>
      </c>
      <c r="P2888" s="2">
        <v>17742000</v>
      </c>
      <c r="Q2888" s="2">
        <v>4435000</v>
      </c>
      <c r="R2888" t="str">
        <f>IF(Raw_Data[[#This Row],[persen_dp]]&lt;15%,"Low",IF(Raw_Data[[#This Row],[persen_dp]]&gt;25%,"High","Medium"))</f>
        <v>Medium</v>
      </c>
      <c r="S2888" s="3">
        <v>0.25</v>
      </c>
      <c r="T2888">
        <v>36</v>
      </c>
      <c r="U2888">
        <v>0.14499999999999999</v>
      </c>
      <c r="V2888" s="2">
        <v>530400</v>
      </c>
      <c r="W2888" s="2">
        <v>19095000</v>
      </c>
      <c r="X2888" t="str">
        <f>IF(OR(Raw_Data[[#This Row],[status_pembayaran]]="Macet",Raw_Data[[#This Row],[status_pembayaran]]="Kurang Lancar"),"Non Performing Loan","Performing")</f>
        <v>Performing</v>
      </c>
      <c r="Y2888" t="s">
        <v>47</v>
      </c>
      <c r="Z2888">
        <v>0</v>
      </c>
      <c r="AA2888">
        <v>0</v>
      </c>
      <c r="AB2888">
        <v>1</v>
      </c>
      <c r="AC2888" t="s">
        <v>58</v>
      </c>
      <c r="AD2888">
        <f>IF(Raw_Data[[#This Row],[rasio]]&lt;0.2,1,IF(Raw_Data[[#This Row],[rasio]]&lt;0.3,2,IF(Raw_Data[[#This Row],[rasio]]&lt;0.4,3,4)))</f>
        <v>1</v>
      </c>
      <c r="AE2888">
        <f>IF(Raw_Data[[#This Row],[kategori_dp]]="High",1,IF(Raw_Data[[#This Row],[kategori_dp]]="Medium",2,3))</f>
        <v>2</v>
      </c>
      <c r="AF2888">
        <f>IF(Raw_Data[[#This Row],[tenor_bulan]]&lt;=24,1,IF(Raw_Data[[#This Row],[tenor_bulan]]&lt;=36,2,IF(Raw_Data[[#This Row],[tenor_bulan]]&lt;=48,3,4)))</f>
        <v>2</v>
      </c>
      <c r="AG2888">
        <f>IF(Raw_Data[[#This Row],[jumlah_kali_telat]]=0,0,IF(Raw_Data[[#This Row],[jumlah_kali_telat]]&lt;=2,2,4))</f>
        <v>0</v>
      </c>
      <c r="AH2888">
        <f>Raw_Data[[#This Row],[Skor_Rasio]]+Raw_Data[[#This Row],[Skor_DP]]+Raw_Data[[#This Row],[Skor_Tenor]]+Raw_Data[[#This Row],[Skor_Telat]]</f>
        <v>5</v>
      </c>
      <c r="AI2888" t="str">
        <f>IF(Raw_Data[[#This Row],[Risk_Score]]&lt;=6,"Low Risk",IF(Raw_Data[[#This Row],[Risk_Score]]&lt;=8,"Medium Risk","High Risk"))</f>
        <v>Low Risk</v>
      </c>
      <c r="AJ2888">
        <f ca="1">IFERROR(DATEDIF(Raw_Data[[#This Row],[tanggal_pengajuan]],TODAY(),"m"),"N/A")</f>
        <v>6</v>
      </c>
      <c r="AK2888" t="str">
        <f ca="1">IF(ISNUMBER(Raw_Data[[#This Row],[MOB]]),IF(Raw_Data[[#This Row],[MOB]]&lt;6,"0-5 bulan",IF(Raw_Data[[#This Row],[MOB]]&lt;12,"6-11 bulan",IF(Raw_Data[[#This Row],[MOB]]&lt;24,"12-23 bulan","24+ bulan"))),"N/A")</f>
        <v>6-11 bulan</v>
      </c>
    </row>
    <row r="2889" spans="1:37" ht="14.25" customHeight="1" x14ac:dyDescent="0.45">
      <c r="A2889" t="s">
        <v>6451</v>
      </c>
      <c r="B2889" s="64">
        <v>46178</v>
      </c>
      <c r="C2889" s="1" t="str">
        <f t="shared" si="45"/>
        <v>June</v>
      </c>
      <c r="D2889" t="s">
        <v>4417</v>
      </c>
      <c r="E2889" t="s">
        <v>6452</v>
      </c>
      <c r="F2889">
        <v>50</v>
      </c>
      <c r="G2889" t="s">
        <v>40</v>
      </c>
      <c r="H2889" t="s">
        <v>52</v>
      </c>
      <c r="I2889" s="2">
        <v>4340000</v>
      </c>
      <c r="J2889" s="3">
        <f>Raw_Data[[#This Row],[cicilan_per_bulan]]/Raw_Data[[#This Row],[penghasilan_bulanan]]</f>
        <v>0.13398617511520738</v>
      </c>
      <c r="K2889" t="s">
        <v>53</v>
      </c>
      <c r="L2889" t="s">
        <v>54</v>
      </c>
      <c r="M2889" t="s">
        <v>72</v>
      </c>
      <c r="N2889" t="s">
        <v>97</v>
      </c>
      <c r="O2889" t="s">
        <v>57</v>
      </c>
      <c r="P2889" s="2">
        <v>17164000</v>
      </c>
      <c r="Q2889" s="2">
        <v>2575000</v>
      </c>
      <c r="R2889" t="str">
        <f>IF(Raw_Data[[#This Row],[persen_dp]]&lt;15%,"Low",IF(Raw_Data[[#This Row],[persen_dp]]&gt;25%,"High","Medium"))</f>
        <v>Medium</v>
      </c>
      <c r="S2889" s="3">
        <v>0.15</v>
      </c>
      <c r="T2889">
        <v>36</v>
      </c>
      <c r="U2889">
        <v>0.14499999999999999</v>
      </c>
      <c r="V2889" s="2">
        <v>581500</v>
      </c>
      <c r="W2889" s="2">
        <v>20935000</v>
      </c>
      <c r="X2889" t="str">
        <f>IF(OR(Raw_Data[[#This Row],[status_pembayaran]]="Macet",Raw_Data[[#This Row],[status_pembayaran]]="Kurang Lancar"),"Non Performing Loan","Performing")</f>
        <v>Performing</v>
      </c>
      <c r="Y2889" t="s">
        <v>47</v>
      </c>
      <c r="Z2889">
        <v>0</v>
      </c>
      <c r="AA2889">
        <v>0</v>
      </c>
      <c r="AB2889">
        <v>1</v>
      </c>
      <c r="AC2889" t="s">
        <v>137</v>
      </c>
      <c r="AD2889">
        <f>IF(Raw_Data[[#This Row],[rasio]]&lt;0.2,1,IF(Raw_Data[[#This Row],[rasio]]&lt;0.3,2,IF(Raw_Data[[#This Row],[rasio]]&lt;0.4,3,4)))</f>
        <v>1</v>
      </c>
      <c r="AE2889">
        <f>IF(Raw_Data[[#This Row],[kategori_dp]]="High",1,IF(Raw_Data[[#This Row],[kategori_dp]]="Medium",2,3))</f>
        <v>2</v>
      </c>
      <c r="AF2889">
        <f>IF(Raw_Data[[#This Row],[tenor_bulan]]&lt;=24,1,IF(Raw_Data[[#This Row],[tenor_bulan]]&lt;=36,2,IF(Raw_Data[[#This Row],[tenor_bulan]]&lt;=48,3,4)))</f>
        <v>2</v>
      </c>
      <c r="AG2889">
        <f>IF(Raw_Data[[#This Row],[jumlah_kali_telat]]=0,0,IF(Raw_Data[[#This Row],[jumlah_kali_telat]]&lt;=2,2,4))</f>
        <v>0</v>
      </c>
      <c r="AH2889">
        <f>Raw_Data[[#This Row],[Skor_Rasio]]+Raw_Data[[#This Row],[Skor_DP]]+Raw_Data[[#This Row],[Skor_Tenor]]+Raw_Data[[#This Row],[Skor_Telat]]</f>
        <v>5</v>
      </c>
      <c r="AI2889" t="str">
        <f>IF(Raw_Data[[#This Row],[Risk_Score]]&lt;=6,"Low Risk",IF(Raw_Data[[#This Row],[Risk_Score]]&lt;=8,"Medium Risk","High Risk"))</f>
        <v>Low Risk</v>
      </c>
      <c r="AJ2889">
        <f ca="1">IFERROR(DATEDIF(Raw_Data[[#This Row],[tanggal_pengajuan]],TODAY(),"m"),"N/A")</f>
        <v>4</v>
      </c>
      <c r="AK2889" t="str">
        <f ca="1">IF(ISNUMBER(Raw_Data[[#This Row],[MOB]]),IF(Raw_Data[[#This Row],[MOB]]&lt;6,"0-5 bulan",IF(Raw_Data[[#This Row],[MOB]]&lt;12,"6-11 bulan",IF(Raw_Data[[#This Row],[MOB]]&lt;24,"12-23 bulan","24+ bulan"))),"N/A")</f>
        <v>0-5 bulan</v>
      </c>
    </row>
    <row r="2890" spans="1:37" ht="14.25" customHeight="1" x14ac:dyDescent="0.45">
      <c r="A2890" t="s">
        <v>6453</v>
      </c>
      <c r="B2890" s="64">
        <v>46043</v>
      </c>
      <c r="C2890" s="1" t="str">
        <f t="shared" si="45"/>
        <v>January</v>
      </c>
      <c r="D2890" t="s">
        <v>4510</v>
      </c>
      <c r="E2890" t="s">
        <v>6454</v>
      </c>
      <c r="F2890">
        <v>46</v>
      </c>
      <c r="G2890" t="s">
        <v>40</v>
      </c>
      <c r="H2890" t="s">
        <v>152</v>
      </c>
      <c r="I2890" s="2">
        <v>3772000</v>
      </c>
      <c r="J2890" s="3">
        <f>Raw_Data[[#This Row],[cicilan_per_bulan]]/Raw_Data[[#This Row],[penghasilan_bulanan]]</f>
        <v>0.56272534464475077</v>
      </c>
      <c r="K2890" t="s">
        <v>109</v>
      </c>
      <c r="L2890" t="s">
        <v>110</v>
      </c>
      <c r="M2890" t="s">
        <v>55</v>
      </c>
      <c r="N2890" t="s">
        <v>221</v>
      </c>
      <c r="O2890" t="s">
        <v>159</v>
      </c>
      <c r="P2890" s="2">
        <v>43878000</v>
      </c>
      <c r="Q2890" s="2">
        <v>4388000</v>
      </c>
      <c r="R2890" t="str">
        <f>IF(Raw_Data[[#This Row],[persen_dp]]&lt;15%,"Low",IF(Raw_Data[[#This Row],[persen_dp]]&gt;25%,"High","Medium"))</f>
        <v>Low</v>
      </c>
      <c r="S2890" s="3">
        <v>0.1</v>
      </c>
      <c r="T2890">
        <v>24</v>
      </c>
      <c r="U2890">
        <v>0.14499999999999999</v>
      </c>
      <c r="V2890" s="2">
        <v>2122600</v>
      </c>
      <c r="W2890" s="2">
        <v>50942000</v>
      </c>
      <c r="X2890" t="str">
        <f>IF(OR(Raw_Data[[#This Row],[status_pembayaran]]="Macet",Raw_Data[[#This Row],[status_pembayaran]]="Kurang Lancar"),"Non Performing Loan","Performing")</f>
        <v>Performing</v>
      </c>
      <c r="Y2890" t="s">
        <v>47</v>
      </c>
      <c r="Z2890">
        <v>0</v>
      </c>
      <c r="AA2890">
        <v>0</v>
      </c>
      <c r="AB2890">
        <v>1</v>
      </c>
      <c r="AD2890">
        <f>IF(Raw_Data[[#This Row],[rasio]]&lt;0.2,1,IF(Raw_Data[[#This Row],[rasio]]&lt;0.3,2,IF(Raw_Data[[#This Row],[rasio]]&lt;0.4,3,4)))</f>
        <v>4</v>
      </c>
      <c r="AE2890">
        <f>IF(Raw_Data[[#This Row],[kategori_dp]]="High",1,IF(Raw_Data[[#This Row],[kategori_dp]]="Medium",2,3))</f>
        <v>3</v>
      </c>
      <c r="AF2890">
        <f>IF(Raw_Data[[#This Row],[tenor_bulan]]&lt;=24,1,IF(Raw_Data[[#This Row],[tenor_bulan]]&lt;=36,2,IF(Raw_Data[[#This Row],[tenor_bulan]]&lt;=48,3,4)))</f>
        <v>1</v>
      </c>
      <c r="AG2890">
        <f>IF(Raw_Data[[#This Row],[jumlah_kali_telat]]=0,0,IF(Raw_Data[[#This Row],[jumlah_kali_telat]]&lt;=2,2,4))</f>
        <v>0</v>
      </c>
      <c r="AH2890">
        <f>Raw_Data[[#This Row],[Skor_Rasio]]+Raw_Data[[#This Row],[Skor_DP]]+Raw_Data[[#This Row],[Skor_Tenor]]+Raw_Data[[#This Row],[Skor_Telat]]</f>
        <v>8</v>
      </c>
      <c r="AI2890" t="str">
        <f>IF(Raw_Data[[#This Row],[Risk_Score]]&lt;=6,"Low Risk",IF(Raw_Data[[#This Row],[Risk_Score]]&lt;=8,"Medium Risk","High Risk"))</f>
        <v>Medium Risk</v>
      </c>
      <c r="AJ2890">
        <f ca="1">IFERROR(DATEDIF(Raw_Data[[#This Row],[tanggal_pengajuan]],TODAY(),"m"),"N/A")</f>
        <v>9</v>
      </c>
      <c r="AK2890" t="str">
        <f ca="1">IF(ISNUMBER(Raw_Data[[#This Row],[MOB]]),IF(Raw_Data[[#This Row],[MOB]]&lt;6,"0-5 bulan",IF(Raw_Data[[#This Row],[MOB]]&lt;12,"6-11 bulan",IF(Raw_Data[[#This Row],[MOB]]&lt;24,"12-23 bulan","24+ bulan"))),"N/A")</f>
        <v>6-11 bulan</v>
      </c>
    </row>
    <row r="2891" spans="1:37" ht="14.25" customHeight="1" x14ac:dyDescent="0.45">
      <c r="A2891" t="s">
        <v>6455</v>
      </c>
      <c r="B2891" s="64">
        <v>46167</v>
      </c>
      <c r="C2891" s="1" t="str">
        <f t="shared" si="45"/>
        <v>May</v>
      </c>
      <c r="D2891" t="s">
        <v>2125</v>
      </c>
      <c r="E2891" t="s">
        <v>6456</v>
      </c>
      <c r="F2891">
        <v>24</v>
      </c>
      <c r="G2891" t="s">
        <v>40</v>
      </c>
      <c r="H2891" t="s">
        <v>52</v>
      </c>
      <c r="I2891" s="2">
        <v>14471000</v>
      </c>
      <c r="J2891" s="3">
        <f>Raw_Data[[#This Row],[cicilan_per_bulan]]/Raw_Data[[#This Row],[penghasilan_bulanan]]</f>
        <v>0.10102964549789234</v>
      </c>
      <c r="K2891" t="s">
        <v>63</v>
      </c>
      <c r="L2891" t="s">
        <v>64</v>
      </c>
      <c r="M2891" t="s">
        <v>44</v>
      </c>
      <c r="N2891" t="s">
        <v>45</v>
      </c>
      <c r="O2891" t="s">
        <v>46</v>
      </c>
      <c r="P2891" s="2">
        <v>25430000</v>
      </c>
      <c r="Q2891" s="2">
        <v>3815000</v>
      </c>
      <c r="R2891" t="str">
        <f>IF(Raw_Data[[#This Row],[persen_dp]]&lt;15%,"Low",IF(Raw_Data[[#This Row],[persen_dp]]&gt;25%,"High","Medium"))</f>
        <v>Medium</v>
      </c>
      <c r="S2891" s="3">
        <v>0.15</v>
      </c>
      <c r="T2891">
        <v>18</v>
      </c>
      <c r="U2891">
        <v>0.14499999999999999</v>
      </c>
      <c r="V2891" s="2">
        <v>1462000</v>
      </c>
      <c r="W2891" s="2">
        <v>26316000</v>
      </c>
      <c r="X2891" t="str">
        <f>IF(OR(Raw_Data[[#This Row],[status_pembayaran]]="Macet",Raw_Data[[#This Row],[status_pembayaran]]="Kurang Lancar"),"Non Performing Loan","Performing")</f>
        <v>Performing</v>
      </c>
      <c r="Y2891" t="s">
        <v>47</v>
      </c>
      <c r="Z2891">
        <v>0</v>
      </c>
      <c r="AA2891">
        <v>0</v>
      </c>
      <c r="AB2891">
        <v>1</v>
      </c>
      <c r="AD2891">
        <f>IF(Raw_Data[[#This Row],[rasio]]&lt;0.2,1,IF(Raw_Data[[#This Row],[rasio]]&lt;0.3,2,IF(Raw_Data[[#This Row],[rasio]]&lt;0.4,3,4)))</f>
        <v>1</v>
      </c>
      <c r="AE2891">
        <f>IF(Raw_Data[[#This Row],[kategori_dp]]="High",1,IF(Raw_Data[[#This Row],[kategori_dp]]="Medium",2,3))</f>
        <v>2</v>
      </c>
      <c r="AF2891">
        <f>IF(Raw_Data[[#This Row],[tenor_bulan]]&lt;=24,1,IF(Raw_Data[[#This Row],[tenor_bulan]]&lt;=36,2,IF(Raw_Data[[#This Row],[tenor_bulan]]&lt;=48,3,4)))</f>
        <v>1</v>
      </c>
      <c r="AG2891">
        <f>IF(Raw_Data[[#This Row],[jumlah_kali_telat]]=0,0,IF(Raw_Data[[#This Row],[jumlah_kali_telat]]&lt;=2,2,4))</f>
        <v>0</v>
      </c>
      <c r="AH2891">
        <f>Raw_Data[[#This Row],[Skor_Rasio]]+Raw_Data[[#This Row],[Skor_DP]]+Raw_Data[[#This Row],[Skor_Tenor]]+Raw_Data[[#This Row],[Skor_Telat]]</f>
        <v>4</v>
      </c>
      <c r="AI2891" t="str">
        <f>IF(Raw_Data[[#This Row],[Risk_Score]]&lt;=6,"Low Risk",IF(Raw_Data[[#This Row],[Risk_Score]]&lt;=8,"Medium Risk","High Risk"))</f>
        <v>Low Risk</v>
      </c>
      <c r="AJ2891">
        <f ca="1">IFERROR(DATEDIF(Raw_Data[[#This Row],[tanggal_pengajuan]],TODAY(),"m"),"N/A")</f>
        <v>4</v>
      </c>
      <c r="AK2891" t="str">
        <f ca="1">IF(ISNUMBER(Raw_Data[[#This Row],[MOB]]),IF(Raw_Data[[#This Row],[MOB]]&lt;6,"0-5 bulan",IF(Raw_Data[[#This Row],[MOB]]&lt;12,"6-11 bulan",IF(Raw_Data[[#This Row],[MOB]]&lt;24,"12-23 bulan","24+ bulan"))),"N/A")</f>
        <v>0-5 bulan</v>
      </c>
    </row>
    <row r="2892" spans="1:37" ht="14.25" customHeight="1" x14ac:dyDescent="0.45">
      <c r="A2892" t="s">
        <v>6457</v>
      </c>
      <c r="B2892" s="64">
        <v>46165</v>
      </c>
      <c r="C2892" s="1" t="str">
        <f t="shared" si="45"/>
        <v>May</v>
      </c>
      <c r="D2892" t="s">
        <v>495</v>
      </c>
      <c r="E2892" t="s">
        <v>6458</v>
      </c>
      <c r="F2892">
        <v>53</v>
      </c>
      <c r="G2892" t="s">
        <v>51</v>
      </c>
      <c r="H2892" t="s">
        <v>96</v>
      </c>
      <c r="I2892" s="2">
        <v>5165000</v>
      </c>
      <c r="J2892" s="3">
        <f>Raw_Data[[#This Row],[cicilan_per_bulan]]/Raw_Data[[#This Row],[penghasilan_bulanan]]</f>
        <v>0.43680542110358178</v>
      </c>
      <c r="K2892" t="s">
        <v>127</v>
      </c>
      <c r="L2892" t="s">
        <v>128</v>
      </c>
      <c r="M2892" t="s">
        <v>55</v>
      </c>
      <c r="N2892" t="s">
        <v>395</v>
      </c>
      <c r="O2892" t="s">
        <v>396</v>
      </c>
      <c r="P2892" s="2">
        <v>62887000</v>
      </c>
      <c r="Q2892" s="2">
        <v>6289000</v>
      </c>
      <c r="R2892" t="str">
        <f>IF(Raw_Data[[#This Row],[persen_dp]]&lt;15%,"Low",IF(Raw_Data[[#This Row],[persen_dp]]&gt;25%,"High","Medium"))</f>
        <v>Low</v>
      </c>
      <c r="S2892" s="3">
        <v>0.1</v>
      </c>
      <c r="T2892">
        <v>36</v>
      </c>
      <c r="U2892">
        <v>0.14499999999999999</v>
      </c>
      <c r="V2892" s="2">
        <v>2256100</v>
      </c>
      <c r="W2892" s="2">
        <v>81219000</v>
      </c>
      <c r="X2892" t="str">
        <f>IF(OR(Raw_Data[[#This Row],[status_pembayaran]]="Macet",Raw_Data[[#This Row],[status_pembayaran]]="Kurang Lancar"),"Non Performing Loan","Performing")</f>
        <v>Performing</v>
      </c>
      <c r="Y2892" t="s">
        <v>47</v>
      </c>
      <c r="Z2892">
        <v>0</v>
      </c>
      <c r="AA2892">
        <v>0</v>
      </c>
      <c r="AB2892">
        <v>1</v>
      </c>
      <c r="AC2892" t="s">
        <v>137</v>
      </c>
      <c r="AD2892">
        <f>IF(Raw_Data[[#This Row],[rasio]]&lt;0.2,1,IF(Raw_Data[[#This Row],[rasio]]&lt;0.3,2,IF(Raw_Data[[#This Row],[rasio]]&lt;0.4,3,4)))</f>
        <v>4</v>
      </c>
      <c r="AE2892">
        <f>IF(Raw_Data[[#This Row],[kategori_dp]]="High",1,IF(Raw_Data[[#This Row],[kategori_dp]]="Medium",2,3))</f>
        <v>3</v>
      </c>
      <c r="AF2892">
        <f>IF(Raw_Data[[#This Row],[tenor_bulan]]&lt;=24,1,IF(Raw_Data[[#This Row],[tenor_bulan]]&lt;=36,2,IF(Raw_Data[[#This Row],[tenor_bulan]]&lt;=48,3,4)))</f>
        <v>2</v>
      </c>
      <c r="AG2892">
        <f>IF(Raw_Data[[#This Row],[jumlah_kali_telat]]=0,0,IF(Raw_Data[[#This Row],[jumlah_kali_telat]]&lt;=2,2,4))</f>
        <v>0</v>
      </c>
      <c r="AH2892">
        <f>Raw_Data[[#This Row],[Skor_Rasio]]+Raw_Data[[#This Row],[Skor_DP]]+Raw_Data[[#This Row],[Skor_Tenor]]+Raw_Data[[#This Row],[Skor_Telat]]</f>
        <v>9</v>
      </c>
      <c r="AI2892" t="str">
        <f>IF(Raw_Data[[#This Row],[Risk_Score]]&lt;=6,"Low Risk",IF(Raw_Data[[#This Row],[Risk_Score]]&lt;=8,"Medium Risk","High Risk"))</f>
        <v>High Risk</v>
      </c>
      <c r="AJ2892">
        <f ca="1">IFERROR(DATEDIF(Raw_Data[[#This Row],[tanggal_pengajuan]],TODAY(),"m"),"N/A")</f>
        <v>5</v>
      </c>
      <c r="AK2892" t="str">
        <f ca="1">IF(ISNUMBER(Raw_Data[[#This Row],[MOB]]),IF(Raw_Data[[#This Row],[MOB]]&lt;6,"0-5 bulan",IF(Raw_Data[[#This Row],[MOB]]&lt;12,"6-11 bulan",IF(Raw_Data[[#This Row],[MOB]]&lt;24,"12-23 bulan","24+ bulan"))),"N/A")</f>
        <v>0-5 bulan</v>
      </c>
    </row>
    <row r="2893" spans="1:37" ht="14.25" customHeight="1" x14ac:dyDescent="0.45">
      <c r="A2893" t="s">
        <v>6459</v>
      </c>
      <c r="B2893" s="64">
        <v>46044</v>
      </c>
      <c r="C2893" s="1" t="str">
        <f t="shared" si="45"/>
        <v>January</v>
      </c>
      <c r="D2893" t="s">
        <v>2433</v>
      </c>
      <c r="E2893" t="s">
        <v>6460</v>
      </c>
      <c r="F2893">
        <v>53</v>
      </c>
      <c r="G2893" t="s">
        <v>40</v>
      </c>
      <c r="H2893" t="s">
        <v>176</v>
      </c>
      <c r="I2893" s="2">
        <v>5874000</v>
      </c>
      <c r="J2893" s="3">
        <f>Raw_Data[[#This Row],[cicilan_per_bulan]]/Raw_Data[[#This Row],[penghasilan_bulanan]]</f>
        <v>0.23004766768811713</v>
      </c>
      <c r="K2893" t="s">
        <v>268</v>
      </c>
      <c r="L2893" t="s">
        <v>110</v>
      </c>
      <c r="M2893" t="s">
        <v>55</v>
      </c>
      <c r="N2893" t="s">
        <v>56</v>
      </c>
      <c r="O2893" t="s">
        <v>57</v>
      </c>
      <c r="P2893" s="2">
        <v>17702000</v>
      </c>
      <c r="Q2893" s="2">
        <v>3540000</v>
      </c>
      <c r="R2893" t="str">
        <f>IF(Raw_Data[[#This Row],[persen_dp]]&lt;15%,"Low",IF(Raw_Data[[#This Row],[persen_dp]]&gt;25%,"High","Medium"))</f>
        <v>Medium</v>
      </c>
      <c r="S2893" s="3">
        <v>0.2</v>
      </c>
      <c r="T2893">
        <v>12</v>
      </c>
      <c r="U2893">
        <v>0.14499999999999999</v>
      </c>
      <c r="V2893" s="2">
        <v>1351300</v>
      </c>
      <c r="W2893" s="2">
        <v>16215000</v>
      </c>
      <c r="X2893" t="str">
        <f>IF(OR(Raw_Data[[#This Row],[status_pembayaran]]="Macet",Raw_Data[[#This Row],[status_pembayaran]]="Kurang Lancar"),"Non Performing Loan","Performing")</f>
        <v>Performing</v>
      </c>
      <c r="Y2893" t="s">
        <v>47</v>
      </c>
      <c r="Z2893">
        <v>0</v>
      </c>
      <c r="AA2893">
        <v>0</v>
      </c>
      <c r="AB2893">
        <v>1</v>
      </c>
      <c r="AC2893" t="s">
        <v>66</v>
      </c>
      <c r="AD2893">
        <f>IF(Raw_Data[[#This Row],[rasio]]&lt;0.2,1,IF(Raw_Data[[#This Row],[rasio]]&lt;0.3,2,IF(Raw_Data[[#This Row],[rasio]]&lt;0.4,3,4)))</f>
        <v>2</v>
      </c>
      <c r="AE2893">
        <f>IF(Raw_Data[[#This Row],[kategori_dp]]="High",1,IF(Raw_Data[[#This Row],[kategori_dp]]="Medium",2,3))</f>
        <v>2</v>
      </c>
      <c r="AF2893">
        <f>IF(Raw_Data[[#This Row],[tenor_bulan]]&lt;=24,1,IF(Raw_Data[[#This Row],[tenor_bulan]]&lt;=36,2,IF(Raw_Data[[#This Row],[tenor_bulan]]&lt;=48,3,4)))</f>
        <v>1</v>
      </c>
      <c r="AG2893">
        <f>IF(Raw_Data[[#This Row],[jumlah_kali_telat]]=0,0,IF(Raw_Data[[#This Row],[jumlah_kali_telat]]&lt;=2,2,4))</f>
        <v>0</v>
      </c>
      <c r="AH2893">
        <f>Raw_Data[[#This Row],[Skor_Rasio]]+Raw_Data[[#This Row],[Skor_DP]]+Raw_Data[[#This Row],[Skor_Tenor]]+Raw_Data[[#This Row],[Skor_Telat]]</f>
        <v>5</v>
      </c>
      <c r="AI2893" t="str">
        <f>IF(Raw_Data[[#This Row],[Risk_Score]]&lt;=6,"Low Risk",IF(Raw_Data[[#This Row],[Risk_Score]]&lt;=8,"Medium Risk","High Risk"))</f>
        <v>Low Risk</v>
      </c>
      <c r="AJ2893">
        <f ca="1">IFERROR(DATEDIF(Raw_Data[[#This Row],[tanggal_pengajuan]],TODAY(),"m"),"N/A")</f>
        <v>9</v>
      </c>
      <c r="AK2893" t="str">
        <f ca="1">IF(ISNUMBER(Raw_Data[[#This Row],[MOB]]),IF(Raw_Data[[#This Row],[MOB]]&lt;6,"0-5 bulan",IF(Raw_Data[[#This Row],[MOB]]&lt;12,"6-11 bulan",IF(Raw_Data[[#This Row],[MOB]]&lt;24,"12-23 bulan","24+ bulan"))),"N/A")</f>
        <v>6-11 bulan</v>
      </c>
    </row>
    <row r="2894" spans="1:37" ht="14.25" customHeight="1" x14ac:dyDescent="0.45">
      <c r="A2894" t="s">
        <v>6461</v>
      </c>
      <c r="B2894" s="64">
        <v>46144</v>
      </c>
      <c r="C2894" s="1" t="str">
        <f t="shared" si="45"/>
        <v>May</v>
      </c>
      <c r="D2894" t="s">
        <v>948</v>
      </c>
      <c r="E2894" t="s">
        <v>6462</v>
      </c>
      <c r="F2894">
        <v>43</v>
      </c>
      <c r="G2894" t="s">
        <v>40</v>
      </c>
      <c r="H2894" t="s">
        <v>90</v>
      </c>
      <c r="I2894" s="2">
        <v>3520000</v>
      </c>
      <c r="J2894" s="3">
        <f>Raw_Data[[#This Row],[cicilan_per_bulan]]/Raw_Data[[#This Row],[penghasilan_bulanan]]</f>
        <v>1.0580681818181819</v>
      </c>
      <c r="K2894" t="s">
        <v>268</v>
      </c>
      <c r="L2894" t="s">
        <v>110</v>
      </c>
      <c r="M2894" t="s">
        <v>44</v>
      </c>
      <c r="N2894" t="s">
        <v>171</v>
      </c>
      <c r="O2894" t="s">
        <v>172</v>
      </c>
      <c r="P2894" s="2">
        <v>43370000</v>
      </c>
      <c r="Q2894" s="2">
        <v>4337000</v>
      </c>
      <c r="R2894" t="str">
        <f>IF(Raw_Data[[#This Row],[persen_dp]]&lt;15%,"Low",IF(Raw_Data[[#This Row],[persen_dp]]&gt;25%,"High","Medium"))</f>
        <v>Low</v>
      </c>
      <c r="S2894" s="3">
        <v>0.1</v>
      </c>
      <c r="T2894">
        <v>12</v>
      </c>
      <c r="U2894">
        <v>0.14499999999999999</v>
      </c>
      <c r="V2894" s="2">
        <v>3724400</v>
      </c>
      <c r="W2894" s="2">
        <v>44693000</v>
      </c>
      <c r="X2894" t="str">
        <f>IF(OR(Raw_Data[[#This Row],[status_pembayaran]]="Macet",Raw_Data[[#This Row],[status_pembayaran]]="Kurang Lancar"),"Non Performing Loan","Performing")</f>
        <v>Performing</v>
      </c>
      <c r="Y2894" t="s">
        <v>47</v>
      </c>
      <c r="Z2894">
        <v>0</v>
      </c>
      <c r="AA2894">
        <v>0</v>
      </c>
      <c r="AB2894">
        <v>1</v>
      </c>
      <c r="AC2894" t="s">
        <v>66</v>
      </c>
      <c r="AD2894">
        <f>IF(Raw_Data[[#This Row],[rasio]]&lt;0.2,1,IF(Raw_Data[[#This Row],[rasio]]&lt;0.3,2,IF(Raw_Data[[#This Row],[rasio]]&lt;0.4,3,4)))</f>
        <v>4</v>
      </c>
      <c r="AE2894">
        <f>IF(Raw_Data[[#This Row],[kategori_dp]]="High",1,IF(Raw_Data[[#This Row],[kategori_dp]]="Medium",2,3))</f>
        <v>3</v>
      </c>
      <c r="AF2894">
        <f>IF(Raw_Data[[#This Row],[tenor_bulan]]&lt;=24,1,IF(Raw_Data[[#This Row],[tenor_bulan]]&lt;=36,2,IF(Raw_Data[[#This Row],[tenor_bulan]]&lt;=48,3,4)))</f>
        <v>1</v>
      </c>
      <c r="AG2894">
        <f>IF(Raw_Data[[#This Row],[jumlah_kali_telat]]=0,0,IF(Raw_Data[[#This Row],[jumlah_kali_telat]]&lt;=2,2,4))</f>
        <v>0</v>
      </c>
      <c r="AH2894">
        <f>Raw_Data[[#This Row],[Skor_Rasio]]+Raw_Data[[#This Row],[Skor_DP]]+Raw_Data[[#This Row],[Skor_Tenor]]+Raw_Data[[#This Row],[Skor_Telat]]</f>
        <v>8</v>
      </c>
      <c r="AI2894" t="str">
        <f>IF(Raw_Data[[#This Row],[Risk_Score]]&lt;=6,"Low Risk",IF(Raw_Data[[#This Row],[Risk_Score]]&lt;=8,"Medium Risk","High Risk"))</f>
        <v>Medium Risk</v>
      </c>
      <c r="AJ2894">
        <f ca="1">IFERROR(DATEDIF(Raw_Data[[#This Row],[tanggal_pengajuan]],TODAY(),"m"),"N/A")</f>
        <v>5</v>
      </c>
      <c r="AK2894" t="str">
        <f ca="1">IF(ISNUMBER(Raw_Data[[#This Row],[MOB]]),IF(Raw_Data[[#This Row],[MOB]]&lt;6,"0-5 bulan",IF(Raw_Data[[#This Row],[MOB]]&lt;12,"6-11 bulan",IF(Raw_Data[[#This Row],[MOB]]&lt;24,"12-23 bulan","24+ bulan"))),"N/A")</f>
        <v>0-5 bulan</v>
      </c>
    </row>
    <row r="2895" spans="1:37" ht="14.25" customHeight="1" x14ac:dyDescent="0.45">
      <c r="A2895" t="s">
        <v>6463</v>
      </c>
      <c r="B2895" s="64">
        <v>46030</v>
      </c>
      <c r="C2895" s="1" t="str">
        <f t="shared" si="45"/>
        <v>January</v>
      </c>
      <c r="D2895" t="s">
        <v>638</v>
      </c>
      <c r="E2895" t="s">
        <v>6464</v>
      </c>
      <c r="F2895">
        <v>43</v>
      </c>
      <c r="G2895" t="s">
        <v>40</v>
      </c>
      <c r="H2895" t="s">
        <v>41</v>
      </c>
      <c r="I2895" s="2">
        <v>7138000</v>
      </c>
      <c r="J2895" s="3">
        <f>Raw_Data[[#This Row],[cicilan_per_bulan]]/Raw_Data[[#This Row],[penghasilan_bulanan]]</f>
        <v>0.12754272905575792</v>
      </c>
      <c r="K2895" t="s">
        <v>70</v>
      </c>
      <c r="L2895" t="s">
        <v>71</v>
      </c>
      <c r="M2895" t="s">
        <v>44</v>
      </c>
      <c r="N2895" t="s">
        <v>45</v>
      </c>
      <c r="O2895" t="s">
        <v>46</v>
      </c>
      <c r="P2895" s="2">
        <v>24196000</v>
      </c>
      <c r="Q2895" s="2">
        <v>7259000</v>
      </c>
      <c r="R2895" t="str">
        <f>IF(Raw_Data[[#This Row],[persen_dp]]&lt;15%,"Low",IF(Raw_Data[[#This Row],[persen_dp]]&gt;25%,"High","Medium"))</f>
        <v>High</v>
      </c>
      <c r="S2895" s="3">
        <v>0.3</v>
      </c>
      <c r="T2895">
        <v>24</v>
      </c>
      <c r="U2895">
        <v>0.14499999999999999</v>
      </c>
      <c r="V2895" s="2">
        <v>910400</v>
      </c>
      <c r="W2895" s="2">
        <v>21849000</v>
      </c>
      <c r="X2895" t="str">
        <f>IF(OR(Raw_Data[[#This Row],[status_pembayaran]]="Macet",Raw_Data[[#This Row],[status_pembayaran]]="Kurang Lancar"),"Non Performing Loan","Performing")</f>
        <v>Performing</v>
      </c>
      <c r="Y2895" t="s">
        <v>47</v>
      </c>
      <c r="Z2895">
        <v>0</v>
      </c>
      <c r="AA2895">
        <v>0</v>
      </c>
      <c r="AB2895">
        <v>1</v>
      </c>
      <c r="AD2895">
        <f>IF(Raw_Data[[#This Row],[rasio]]&lt;0.2,1,IF(Raw_Data[[#This Row],[rasio]]&lt;0.3,2,IF(Raw_Data[[#This Row],[rasio]]&lt;0.4,3,4)))</f>
        <v>1</v>
      </c>
      <c r="AE2895">
        <f>IF(Raw_Data[[#This Row],[kategori_dp]]="High",1,IF(Raw_Data[[#This Row],[kategori_dp]]="Medium",2,3))</f>
        <v>1</v>
      </c>
      <c r="AF2895">
        <f>IF(Raw_Data[[#This Row],[tenor_bulan]]&lt;=24,1,IF(Raw_Data[[#This Row],[tenor_bulan]]&lt;=36,2,IF(Raw_Data[[#This Row],[tenor_bulan]]&lt;=48,3,4)))</f>
        <v>1</v>
      </c>
      <c r="AG2895">
        <f>IF(Raw_Data[[#This Row],[jumlah_kali_telat]]=0,0,IF(Raw_Data[[#This Row],[jumlah_kali_telat]]&lt;=2,2,4))</f>
        <v>0</v>
      </c>
      <c r="AH2895">
        <f>Raw_Data[[#This Row],[Skor_Rasio]]+Raw_Data[[#This Row],[Skor_DP]]+Raw_Data[[#This Row],[Skor_Tenor]]+Raw_Data[[#This Row],[Skor_Telat]]</f>
        <v>3</v>
      </c>
      <c r="AI2895" t="str">
        <f>IF(Raw_Data[[#This Row],[Risk_Score]]&lt;=6,"Low Risk",IF(Raw_Data[[#This Row],[Risk_Score]]&lt;=8,"Medium Risk","High Risk"))</f>
        <v>Low Risk</v>
      </c>
      <c r="AJ2895">
        <f ca="1">IFERROR(DATEDIF(Raw_Data[[#This Row],[tanggal_pengajuan]],TODAY(),"m"),"N/A")</f>
        <v>9</v>
      </c>
      <c r="AK2895" t="str">
        <f ca="1">IF(ISNUMBER(Raw_Data[[#This Row],[MOB]]),IF(Raw_Data[[#This Row],[MOB]]&lt;6,"0-5 bulan",IF(Raw_Data[[#This Row],[MOB]]&lt;12,"6-11 bulan",IF(Raw_Data[[#This Row],[MOB]]&lt;24,"12-23 bulan","24+ bulan"))),"N/A")</f>
        <v>6-11 bulan</v>
      </c>
    </row>
    <row r="2896" spans="1:37" ht="14.25" customHeight="1" x14ac:dyDescent="0.45">
      <c r="A2896" t="s">
        <v>6465</v>
      </c>
      <c r="B2896" s="64">
        <v>46095</v>
      </c>
      <c r="C2896" s="1" t="str">
        <f t="shared" si="45"/>
        <v>March</v>
      </c>
      <c r="D2896" t="s">
        <v>135</v>
      </c>
      <c r="E2896" t="s">
        <v>6466</v>
      </c>
      <c r="F2896">
        <v>30</v>
      </c>
      <c r="G2896" t="s">
        <v>51</v>
      </c>
      <c r="H2896" t="s">
        <v>52</v>
      </c>
      <c r="I2896" s="2">
        <v>14241000</v>
      </c>
      <c r="J2896" s="3">
        <f>Raw_Data[[#This Row],[cicilan_per_bulan]]/Raw_Data[[#This Row],[penghasilan_bulanan]]</f>
        <v>0.10879853942841093</v>
      </c>
      <c r="K2896" t="s">
        <v>81</v>
      </c>
      <c r="L2896" t="s">
        <v>82</v>
      </c>
      <c r="M2896" t="s">
        <v>44</v>
      </c>
      <c r="N2896" t="s">
        <v>163</v>
      </c>
      <c r="O2896" t="s">
        <v>46</v>
      </c>
      <c r="P2896" s="2">
        <v>28634000</v>
      </c>
      <c r="Q2896" s="2">
        <v>5727000</v>
      </c>
      <c r="R2896" t="str">
        <f>IF(Raw_Data[[#This Row],[persen_dp]]&lt;15%,"Low",IF(Raw_Data[[#This Row],[persen_dp]]&gt;25%,"High","Medium"))</f>
        <v>Medium</v>
      </c>
      <c r="S2896" s="3">
        <v>0.2</v>
      </c>
      <c r="T2896">
        <v>18</v>
      </c>
      <c r="U2896">
        <v>0.14499999999999999</v>
      </c>
      <c r="V2896" s="2">
        <v>1549400</v>
      </c>
      <c r="W2896" s="2">
        <v>27889000</v>
      </c>
      <c r="X2896" t="str">
        <f>IF(OR(Raw_Data[[#This Row],[status_pembayaran]]="Macet",Raw_Data[[#This Row],[status_pembayaran]]="Kurang Lancar"),"Non Performing Loan","Performing")</f>
        <v>Performing</v>
      </c>
      <c r="Y2896" t="s">
        <v>47</v>
      </c>
      <c r="Z2896">
        <v>0</v>
      </c>
      <c r="AA2896">
        <v>0</v>
      </c>
      <c r="AB2896">
        <v>1</v>
      </c>
      <c r="AC2896" t="s">
        <v>66</v>
      </c>
      <c r="AD2896">
        <f>IF(Raw_Data[[#This Row],[rasio]]&lt;0.2,1,IF(Raw_Data[[#This Row],[rasio]]&lt;0.3,2,IF(Raw_Data[[#This Row],[rasio]]&lt;0.4,3,4)))</f>
        <v>1</v>
      </c>
      <c r="AE2896">
        <f>IF(Raw_Data[[#This Row],[kategori_dp]]="High",1,IF(Raw_Data[[#This Row],[kategori_dp]]="Medium",2,3))</f>
        <v>2</v>
      </c>
      <c r="AF2896">
        <f>IF(Raw_Data[[#This Row],[tenor_bulan]]&lt;=24,1,IF(Raw_Data[[#This Row],[tenor_bulan]]&lt;=36,2,IF(Raw_Data[[#This Row],[tenor_bulan]]&lt;=48,3,4)))</f>
        <v>1</v>
      </c>
      <c r="AG2896">
        <f>IF(Raw_Data[[#This Row],[jumlah_kali_telat]]=0,0,IF(Raw_Data[[#This Row],[jumlah_kali_telat]]&lt;=2,2,4))</f>
        <v>0</v>
      </c>
      <c r="AH2896">
        <f>Raw_Data[[#This Row],[Skor_Rasio]]+Raw_Data[[#This Row],[Skor_DP]]+Raw_Data[[#This Row],[Skor_Tenor]]+Raw_Data[[#This Row],[Skor_Telat]]</f>
        <v>4</v>
      </c>
      <c r="AI2896" t="str">
        <f>IF(Raw_Data[[#This Row],[Risk_Score]]&lt;=6,"Low Risk",IF(Raw_Data[[#This Row],[Risk_Score]]&lt;=8,"Medium Risk","High Risk"))</f>
        <v>Low Risk</v>
      </c>
      <c r="AJ2896">
        <f ca="1">IFERROR(DATEDIF(Raw_Data[[#This Row],[tanggal_pengajuan]],TODAY(),"m"),"N/A")</f>
        <v>7</v>
      </c>
      <c r="AK2896" t="str">
        <f ca="1">IF(ISNUMBER(Raw_Data[[#This Row],[MOB]]),IF(Raw_Data[[#This Row],[MOB]]&lt;6,"0-5 bulan",IF(Raw_Data[[#This Row],[MOB]]&lt;12,"6-11 bulan",IF(Raw_Data[[#This Row],[MOB]]&lt;24,"12-23 bulan","24+ bulan"))),"N/A")</f>
        <v>6-11 bulan</v>
      </c>
    </row>
    <row r="2897" spans="1:37" ht="14.25" customHeight="1" x14ac:dyDescent="0.45">
      <c r="A2897" t="s">
        <v>6467</v>
      </c>
      <c r="B2897" s="64">
        <v>46269</v>
      </c>
      <c r="C2897" s="1" t="str">
        <f t="shared" si="45"/>
        <v>September</v>
      </c>
      <c r="D2897" t="s">
        <v>710</v>
      </c>
      <c r="E2897" t="s">
        <v>6468</v>
      </c>
      <c r="F2897">
        <v>29</v>
      </c>
      <c r="G2897" t="s">
        <v>40</v>
      </c>
      <c r="H2897" t="s">
        <v>52</v>
      </c>
      <c r="I2897" s="2">
        <v>10042000</v>
      </c>
      <c r="J2897" s="3">
        <f>Raw_Data[[#This Row],[cicilan_per_bulan]]/Raw_Data[[#This Row],[penghasilan_bulanan]]</f>
        <v>0.1404003186616212</v>
      </c>
      <c r="K2897" t="s">
        <v>188</v>
      </c>
      <c r="L2897" t="s">
        <v>154</v>
      </c>
      <c r="M2897" t="s">
        <v>290</v>
      </c>
      <c r="N2897" t="s">
        <v>291</v>
      </c>
      <c r="O2897" t="s">
        <v>292</v>
      </c>
      <c r="P2897" s="2">
        <v>37474000</v>
      </c>
      <c r="Q2897" s="2">
        <v>11242000</v>
      </c>
      <c r="R2897" t="str">
        <f>IF(Raw_Data[[#This Row],[persen_dp]]&lt;15%,"Low",IF(Raw_Data[[#This Row],[persen_dp]]&gt;25%,"High","Medium"))</f>
        <v>High</v>
      </c>
      <c r="S2897" s="3">
        <v>0.3</v>
      </c>
      <c r="T2897">
        <v>24</v>
      </c>
      <c r="U2897">
        <v>0.14499999999999999</v>
      </c>
      <c r="V2897" s="2">
        <v>1409900</v>
      </c>
      <c r="W2897" s="2">
        <v>33839000</v>
      </c>
      <c r="X2897" t="str">
        <f>IF(OR(Raw_Data[[#This Row],[status_pembayaran]]="Macet",Raw_Data[[#This Row],[status_pembayaran]]="Kurang Lancar"),"Non Performing Loan","Performing")</f>
        <v>Performing</v>
      </c>
      <c r="Y2897" t="s">
        <v>47</v>
      </c>
      <c r="Z2897">
        <v>0</v>
      </c>
      <c r="AA2897">
        <v>0</v>
      </c>
      <c r="AB2897">
        <v>1</v>
      </c>
      <c r="AC2897" t="s">
        <v>58</v>
      </c>
      <c r="AD2897">
        <f>IF(Raw_Data[[#This Row],[rasio]]&lt;0.2,1,IF(Raw_Data[[#This Row],[rasio]]&lt;0.3,2,IF(Raw_Data[[#This Row],[rasio]]&lt;0.4,3,4)))</f>
        <v>1</v>
      </c>
      <c r="AE2897">
        <f>IF(Raw_Data[[#This Row],[kategori_dp]]="High",1,IF(Raw_Data[[#This Row],[kategori_dp]]="Medium",2,3))</f>
        <v>1</v>
      </c>
      <c r="AF2897">
        <f>IF(Raw_Data[[#This Row],[tenor_bulan]]&lt;=24,1,IF(Raw_Data[[#This Row],[tenor_bulan]]&lt;=36,2,IF(Raw_Data[[#This Row],[tenor_bulan]]&lt;=48,3,4)))</f>
        <v>1</v>
      </c>
      <c r="AG2897">
        <f>IF(Raw_Data[[#This Row],[jumlah_kali_telat]]=0,0,IF(Raw_Data[[#This Row],[jumlah_kali_telat]]&lt;=2,2,4))</f>
        <v>0</v>
      </c>
      <c r="AH2897">
        <f>Raw_Data[[#This Row],[Skor_Rasio]]+Raw_Data[[#This Row],[Skor_DP]]+Raw_Data[[#This Row],[Skor_Tenor]]+Raw_Data[[#This Row],[Skor_Telat]]</f>
        <v>3</v>
      </c>
      <c r="AI2897" t="str">
        <f>IF(Raw_Data[[#This Row],[Risk_Score]]&lt;=6,"Low Risk",IF(Raw_Data[[#This Row],[Risk_Score]]&lt;=8,"Medium Risk","High Risk"))</f>
        <v>Low Risk</v>
      </c>
      <c r="AJ2897">
        <f ca="1">IFERROR(DATEDIF(Raw_Data[[#This Row],[tanggal_pengajuan]],TODAY(),"m"),"N/A")</f>
        <v>1</v>
      </c>
      <c r="AK2897" t="str">
        <f ca="1">IF(ISNUMBER(Raw_Data[[#This Row],[MOB]]),IF(Raw_Data[[#This Row],[MOB]]&lt;6,"0-5 bulan",IF(Raw_Data[[#This Row],[MOB]]&lt;12,"6-11 bulan",IF(Raw_Data[[#This Row],[MOB]]&lt;24,"12-23 bulan","24+ bulan"))),"N/A")</f>
        <v>0-5 bulan</v>
      </c>
    </row>
    <row r="2898" spans="1:37" ht="14.25" customHeight="1" x14ac:dyDescent="0.45">
      <c r="A2898" t="s">
        <v>6469</v>
      </c>
      <c r="B2898" s="64">
        <v>46033</v>
      </c>
      <c r="C2898" s="1" t="str">
        <f t="shared" si="45"/>
        <v>January</v>
      </c>
      <c r="D2898" t="s">
        <v>1321</v>
      </c>
      <c r="E2898" t="s">
        <v>6470</v>
      </c>
      <c r="F2898">
        <v>36</v>
      </c>
      <c r="G2898" t="s">
        <v>40</v>
      </c>
      <c r="H2898" t="s">
        <v>41</v>
      </c>
      <c r="I2898" s="2">
        <v>4944000</v>
      </c>
      <c r="J2898" s="3">
        <f>Raw_Data[[#This Row],[cicilan_per_bulan]]/Raw_Data[[#This Row],[penghasilan_bulanan]]</f>
        <v>0.23086569579288027</v>
      </c>
      <c r="K2898" t="s">
        <v>81</v>
      </c>
      <c r="L2898" t="s">
        <v>82</v>
      </c>
      <c r="M2898" t="s">
        <v>72</v>
      </c>
      <c r="N2898" t="s">
        <v>97</v>
      </c>
      <c r="O2898" t="s">
        <v>57</v>
      </c>
      <c r="P2898" s="2">
        <v>17088000</v>
      </c>
      <c r="Q2898" s="2">
        <v>5126000</v>
      </c>
      <c r="R2898" t="str">
        <f>IF(Raw_Data[[#This Row],[persen_dp]]&lt;15%,"Low",IF(Raw_Data[[#This Row],[persen_dp]]&gt;25%,"High","Medium"))</f>
        <v>High</v>
      </c>
      <c r="S2898" s="3">
        <v>0.3</v>
      </c>
      <c r="T2898">
        <v>12</v>
      </c>
      <c r="U2898">
        <v>0.14499999999999999</v>
      </c>
      <c r="V2898" s="2">
        <v>1141400</v>
      </c>
      <c r="W2898" s="2">
        <v>13697000</v>
      </c>
      <c r="X2898" t="str">
        <f>IF(OR(Raw_Data[[#This Row],[status_pembayaran]]="Macet",Raw_Data[[#This Row],[status_pembayaran]]="Kurang Lancar"),"Non Performing Loan","Performing")</f>
        <v>Performing</v>
      </c>
      <c r="Y2898" t="s">
        <v>317</v>
      </c>
      <c r="Z2898">
        <v>0</v>
      </c>
      <c r="AA2898">
        <v>0</v>
      </c>
      <c r="AB2898">
        <v>0</v>
      </c>
      <c r="AD2898">
        <f>IF(Raw_Data[[#This Row],[rasio]]&lt;0.2,1,IF(Raw_Data[[#This Row],[rasio]]&lt;0.3,2,IF(Raw_Data[[#This Row],[rasio]]&lt;0.4,3,4)))</f>
        <v>2</v>
      </c>
      <c r="AE2898">
        <f>IF(Raw_Data[[#This Row],[kategori_dp]]="High",1,IF(Raw_Data[[#This Row],[kategori_dp]]="Medium",2,3))</f>
        <v>1</v>
      </c>
      <c r="AF2898">
        <f>IF(Raw_Data[[#This Row],[tenor_bulan]]&lt;=24,1,IF(Raw_Data[[#This Row],[tenor_bulan]]&lt;=36,2,IF(Raw_Data[[#This Row],[tenor_bulan]]&lt;=48,3,4)))</f>
        <v>1</v>
      </c>
      <c r="AG2898">
        <f>IF(Raw_Data[[#This Row],[jumlah_kali_telat]]=0,0,IF(Raw_Data[[#This Row],[jumlah_kali_telat]]&lt;=2,2,4))</f>
        <v>0</v>
      </c>
      <c r="AH2898">
        <f>Raw_Data[[#This Row],[Skor_Rasio]]+Raw_Data[[#This Row],[Skor_DP]]+Raw_Data[[#This Row],[Skor_Tenor]]+Raw_Data[[#This Row],[Skor_Telat]]</f>
        <v>4</v>
      </c>
      <c r="AI2898" t="str">
        <f>IF(Raw_Data[[#This Row],[Risk_Score]]&lt;=6,"Low Risk",IF(Raw_Data[[#This Row],[Risk_Score]]&lt;=8,"Medium Risk","High Risk"))</f>
        <v>Low Risk</v>
      </c>
      <c r="AJ2898">
        <f ca="1">IFERROR(DATEDIF(Raw_Data[[#This Row],[tanggal_pengajuan]],TODAY(),"m"),"N/A")</f>
        <v>9</v>
      </c>
      <c r="AK2898" t="str">
        <f ca="1">IF(ISNUMBER(Raw_Data[[#This Row],[MOB]]),IF(Raw_Data[[#This Row],[MOB]]&lt;6,"0-5 bulan",IF(Raw_Data[[#This Row],[MOB]]&lt;12,"6-11 bulan",IF(Raw_Data[[#This Row],[MOB]]&lt;24,"12-23 bulan","24+ bulan"))),"N/A")</f>
        <v>6-11 bulan</v>
      </c>
    </row>
    <row r="2899" spans="1:37" ht="14.25" customHeight="1" x14ac:dyDescent="0.45">
      <c r="A2899" t="s">
        <v>6471</v>
      </c>
      <c r="B2899" s="64">
        <v>46180</v>
      </c>
      <c r="C2899" s="1" t="str">
        <f t="shared" si="45"/>
        <v>June</v>
      </c>
      <c r="D2899" t="s">
        <v>3440</v>
      </c>
      <c r="E2899" t="s">
        <v>6472</v>
      </c>
      <c r="F2899">
        <v>39</v>
      </c>
      <c r="G2899" t="s">
        <v>40</v>
      </c>
      <c r="H2899" t="s">
        <v>52</v>
      </c>
      <c r="I2899" s="2">
        <v>11539000</v>
      </c>
      <c r="J2899" s="3">
        <f>Raw_Data[[#This Row],[cicilan_per_bulan]]/Raw_Data[[#This Row],[penghasilan_bulanan]]</f>
        <v>0.11604125140826761</v>
      </c>
      <c r="K2899" t="s">
        <v>70</v>
      </c>
      <c r="L2899" t="s">
        <v>71</v>
      </c>
      <c r="M2899" t="s">
        <v>55</v>
      </c>
      <c r="N2899" t="s">
        <v>395</v>
      </c>
      <c r="O2899" t="s">
        <v>396</v>
      </c>
      <c r="P2899" s="2">
        <v>62583000</v>
      </c>
      <c r="Q2899" s="2">
        <v>21904000</v>
      </c>
      <c r="R2899" t="str">
        <f>IF(Raw_Data[[#This Row],[persen_dp]]&lt;15%,"Low",IF(Raw_Data[[#This Row],[persen_dp]]&gt;25%,"High","Medium"))</f>
        <v>High</v>
      </c>
      <c r="S2899" s="3">
        <v>0.35</v>
      </c>
      <c r="T2899">
        <v>48</v>
      </c>
      <c r="U2899">
        <v>0.14499999999999999</v>
      </c>
      <c r="V2899" s="2">
        <v>1339000</v>
      </c>
      <c r="W2899" s="2">
        <v>64272000</v>
      </c>
      <c r="X2899" t="str">
        <f>IF(OR(Raw_Data[[#This Row],[status_pembayaran]]="Macet",Raw_Data[[#This Row],[status_pembayaran]]="Kurang Lancar"),"Non Performing Loan","Performing")</f>
        <v>Performing</v>
      </c>
      <c r="Y2899" t="s">
        <v>47</v>
      </c>
      <c r="Z2899">
        <v>0</v>
      </c>
      <c r="AA2899">
        <v>0</v>
      </c>
      <c r="AB2899">
        <v>1</v>
      </c>
      <c r="AD2899">
        <f>IF(Raw_Data[[#This Row],[rasio]]&lt;0.2,1,IF(Raw_Data[[#This Row],[rasio]]&lt;0.3,2,IF(Raw_Data[[#This Row],[rasio]]&lt;0.4,3,4)))</f>
        <v>1</v>
      </c>
      <c r="AE2899">
        <f>IF(Raw_Data[[#This Row],[kategori_dp]]="High",1,IF(Raw_Data[[#This Row],[kategori_dp]]="Medium",2,3))</f>
        <v>1</v>
      </c>
      <c r="AF2899">
        <f>IF(Raw_Data[[#This Row],[tenor_bulan]]&lt;=24,1,IF(Raw_Data[[#This Row],[tenor_bulan]]&lt;=36,2,IF(Raw_Data[[#This Row],[tenor_bulan]]&lt;=48,3,4)))</f>
        <v>3</v>
      </c>
      <c r="AG2899">
        <f>IF(Raw_Data[[#This Row],[jumlah_kali_telat]]=0,0,IF(Raw_Data[[#This Row],[jumlah_kali_telat]]&lt;=2,2,4))</f>
        <v>0</v>
      </c>
      <c r="AH2899">
        <f>Raw_Data[[#This Row],[Skor_Rasio]]+Raw_Data[[#This Row],[Skor_DP]]+Raw_Data[[#This Row],[Skor_Tenor]]+Raw_Data[[#This Row],[Skor_Telat]]</f>
        <v>5</v>
      </c>
      <c r="AI2899" t="str">
        <f>IF(Raw_Data[[#This Row],[Risk_Score]]&lt;=6,"Low Risk",IF(Raw_Data[[#This Row],[Risk_Score]]&lt;=8,"Medium Risk","High Risk"))</f>
        <v>Low Risk</v>
      </c>
      <c r="AJ2899">
        <f ca="1">IFERROR(DATEDIF(Raw_Data[[#This Row],[tanggal_pengajuan]],TODAY(),"m"),"N/A")</f>
        <v>4</v>
      </c>
      <c r="AK2899" t="str">
        <f ca="1">IF(ISNUMBER(Raw_Data[[#This Row],[MOB]]),IF(Raw_Data[[#This Row],[MOB]]&lt;6,"0-5 bulan",IF(Raw_Data[[#This Row],[MOB]]&lt;12,"6-11 bulan",IF(Raw_Data[[#This Row],[MOB]]&lt;24,"12-23 bulan","24+ bulan"))),"N/A")</f>
        <v>0-5 bulan</v>
      </c>
    </row>
    <row r="2900" spans="1:37" ht="14.25" customHeight="1" x14ac:dyDescent="0.45">
      <c r="A2900" t="s">
        <v>6473</v>
      </c>
      <c r="B2900" s="64">
        <v>46074</v>
      </c>
      <c r="C2900" s="1" t="str">
        <f t="shared" si="45"/>
        <v>February</v>
      </c>
      <c r="D2900" t="s">
        <v>2783</v>
      </c>
      <c r="E2900" t="s">
        <v>6474</v>
      </c>
      <c r="F2900">
        <v>39</v>
      </c>
      <c r="G2900" t="s">
        <v>51</v>
      </c>
      <c r="H2900" t="s">
        <v>52</v>
      </c>
      <c r="I2900" s="2">
        <v>13133000</v>
      </c>
      <c r="J2900" s="3">
        <f>Raw_Data[[#This Row],[cicilan_per_bulan]]/Raw_Data[[#This Row],[penghasilan_bulanan]]</f>
        <v>0.12527221503083835</v>
      </c>
      <c r="K2900" t="s">
        <v>286</v>
      </c>
      <c r="L2900" t="s">
        <v>154</v>
      </c>
      <c r="M2900" t="s">
        <v>55</v>
      </c>
      <c r="N2900" t="s">
        <v>65</v>
      </c>
      <c r="O2900" t="s">
        <v>46</v>
      </c>
      <c r="P2900" s="2">
        <v>28737000</v>
      </c>
      <c r="Q2900" s="2">
        <v>11495000</v>
      </c>
      <c r="R2900" t="str">
        <f>IF(Raw_Data[[#This Row],[persen_dp]]&lt;15%,"Low",IF(Raw_Data[[#This Row],[persen_dp]]&gt;25%,"High","Medium"))</f>
        <v>High</v>
      </c>
      <c r="S2900" s="3">
        <v>0.4</v>
      </c>
      <c r="T2900">
        <v>12</v>
      </c>
      <c r="U2900">
        <v>0.14499999999999999</v>
      </c>
      <c r="V2900" s="2">
        <v>1645200</v>
      </c>
      <c r="W2900" s="2">
        <v>19742000</v>
      </c>
      <c r="X2900" t="str">
        <f>IF(OR(Raw_Data[[#This Row],[status_pembayaran]]="Macet",Raw_Data[[#This Row],[status_pembayaran]]="Kurang Lancar"),"Non Performing Loan","Performing")</f>
        <v>Performing</v>
      </c>
      <c r="Y2900" t="s">
        <v>47</v>
      </c>
      <c r="Z2900">
        <v>0</v>
      </c>
      <c r="AA2900">
        <v>0</v>
      </c>
      <c r="AB2900">
        <v>1</v>
      </c>
      <c r="AD2900">
        <f>IF(Raw_Data[[#This Row],[rasio]]&lt;0.2,1,IF(Raw_Data[[#This Row],[rasio]]&lt;0.3,2,IF(Raw_Data[[#This Row],[rasio]]&lt;0.4,3,4)))</f>
        <v>1</v>
      </c>
      <c r="AE2900">
        <f>IF(Raw_Data[[#This Row],[kategori_dp]]="High",1,IF(Raw_Data[[#This Row],[kategori_dp]]="Medium",2,3))</f>
        <v>1</v>
      </c>
      <c r="AF2900">
        <f>IF(Raw_Data[[#This Row],[tenor_bulan]]&lt;=24,1,IF(Raw_Data[[#This Row],[tenor_bulan]]&lt;=36,2,IF(Raw_Data[[#This Row],[tenor_bulan]]&lt;=48,3,4)))</f>
        <v>1</v>
      </c>
      <c r="AG2900">
        <f>IF(Raw_Data[[#This Row],[jumlah_kali_telat]]=0,0,IF(Raw_Data[[#This Row],[jumlah_kali_telat]]&lt;=2,2,4))</f>
        <v>0</v>
      </c>
      <c r="AH2900">
        <f>Raw_Data[[#This Row],[Skor_Rasio]]+Raw_Data[[#This Row],[Skor_DP]]+Raw_Data[[#This Row],[Skor_Tenor]]+Raw_Data[[#This Row],[Skor_Telat]]</f>
        <v>3</v>
      </c>
      <c r="AI2900" t="str">
        <f>IF(Raw_Data[[#This Row],[Risk_Score]]&lt;=6,"Low Risk",IF(Raw_Data[[#This Row],[Risk_Score]]&lt;=8,"Medium Risk","High Risk"))</f>
        <v>Low Risk</v>
      </c>
      <c r="AJ2900">
        <f ca="1">IFERROR(DATEDIF(Raw_Data[[#This Row],[tanggal_pengajuan]],TODAY(),"m"),"N/A")</f>
        <v>8</v>
      </c>
      <c r="AK2900" t="str">
        <f ca="1">IF(ISNUMBER(Raw_Data[[#This Row],[MOB]]),IF(Raw_Data[[#This Row],[MOB]]&lt;6,"0-5 bulan",IF(Raw_Data[[#This Row],[MOB]]&lt;12,"6-11 bulan",IF(Raw_Data[[#This Row],[MOB]]&lt;24,"12-23 bulan","24+ bulan"))),"N/A")</f>
        <v>6-11 bulan</v>
      </c>
    </row>
    <row r="2901" spans="1:37" ht="14.25" customHeight="1" x14ac:dyDescent="0.45">
      <c r="A2901" t="s">
        <v>6475</v>
      </c>
      <c r="B2901" s="64">
        <v>46180</v>
      </c>
      <c r="C2901" s="1" t="str">
        <f t="shared" si="45"/>
        <v>June</v>
      </c>
      <c r="D2901" t="s">
        <v>1119</v>
      </c>
      <c r="E2901" t="s">
        <v>6476</v>
      </c>
      <c r="F2901">
        <v>28</v>
      </c>
      <c r="G2901" t="s">
        <v>40</v>
      </c>
      <c r="H2901" t="s">
        <v>176</v>
      </c>
      <c r="I2901" s="2">
        <v>5934000</v>
      </c>
      <c r="J2901" s="3">
        <f>Raw_Data[[#This Row],[cicilan_per_bulan]]/Raw_Data[[#This Row],[penghasilan_bulanan]]</f>
        <v>0.12613751263902931</v>
      </c>
      <c r="K2901" t="s">
        <v>102</v>
      </c>
      <c r="L2901" t="s">
        <v>103</v>
      </c>
      <c r="M2901" t="s">
        <v>249</v>
      </c>
      <c r="N2901" t="s">
        <v>250</v>
      </c>
      <c r="O2901" t="s">
        <v>57</v>
      </c>
      <c r="P2901" s="2">
        <v>15809000</v>
      </c>
      <c r="Q2901" s="2">
        <v>4743000</v>
      </c>
      <c r="R2901" t="str">
        <f>IF(Raw_Data[[#This Row],[persen_dp]]&lt;15%,"Low",IF(Raw_Data[[#This Row],[persen_dp]]&gt;25%,"High","Medium"))</f>
        <v>High</v>
      </c>
      <c r="S2901" s="3">
        <v>0.3</v>
      </c>
      <c r="T2901">
        <v>18</v>
      </c>
      <c r="U2901">
        <v>0.14499999999999999</v>
      </c>
      <c r="V2901" s="2">
        <v>748500</v>
      </c>
      <c r="W2901" s="2">
        <v>13473000</v>
      </c>
      <c r="X2901" t="str">
        <f>IF(OR(Raw_Data[[#This Row],[status_pembayaran]]="Macet",Raw_Data[[#This Row],[status_pembayaran]]="Kurang Lancar"),"Non Performing Loan","Performing")</f>
        <v>Performing</v>
      </c>
      <c r="Y2901" t="s">
        <v>47</v>
      </c>
      <c r="Z2901">
        <v>0</v>
      </c>
      <c r="AA2901">
        <v>0</v>
      </c>
      <c r="AB2901">
        <v>1</v>
      </c>
      <c r="AC2901" t="s">
        <v>66</v>
      </c>
      <c r="AD2901">
        <f>IF(Raw_Data[[#This Row],[rasio]]&lt;0.2,1,IF(Raw_Data[[#This Row],[rasio]]&lt;0.3,2,IF(Raw_Data[[#This Row],[rasio]]&lt;0.4,3,4)))</f>
        <v>1</v>
      </c>
      <c r="AE2901">
        <f>IF(Raw_Data[[#This Row],[kategori_dp]]="High",1,IF(Raw_Data[[#This Row],[kategori_dp]]="Medium",2,3))</f>
        <v>1</v>
      </c>
      <c r="AF2901">
        <f>IF(Raw_Data[[#This Row],[tenor_bulan]]&lt;=24,1,IF(Raw_Data[[#This Row],[tenor_bulan]]&lt;=36,2,IF(Raw_Data[[#This Row],[tenor_bulan]]&lt;=48,3,4)))</f>
        <v>1</v>
      </c>
      <c r="AG2901">
        <f>IF(Raw_Data[[#This Row],[jumlah_kali_telat]]=0,0,IF(Raw_Data[[#This Row],[jumlah_kali_telat]]&lt;=2,2,4))</f>
        <v>0</v>
      </c>
      <c r="AH2901">
        <f>Raw_Data[[#This Row],[Skor_Rasio]]+Raw_Data[[#This Row],[Skor_DP]]+Raw_Data[[#This Row],[Skor_Tenor]]+Raw_Data[[#This Row],[Skor_Telat]]</f>
        <v>3</v>
      </c>
      <c r="AI2901" t="str">
        <f>IF(Raw_Data[[#This Row],[Risk_Score]]&lt;=6,"Low Risk",IF(Raw_Data[[#This Row],[Risk_Score]]&lt;=8,"Medium Risk","High Risk"))</f>
        <v>Low Risk</v>
      </c>
      <c r="AJ2901">
        <f ca="1">IFERROR(DATEDIF(Raw_Data[[#This Row],[tanggal_pengajuan]],TODAY(),"m"),"N/A")</f>
        <v>4</v>
      </c>
      <c r="AK2901" t="str">
        <f ca="1">IF(ISNUMBER(Raw_Data[[#This Row],[MOB]]),IF(Raw_Data[[#This Row],[MOB]]&lt;6,"0-5 bulan",IF(Raw_Data[[#This Row],[MOB]]&lt;12,"6-11 bulan",IF(Raw_Data[[#This Row],[MOB]]&lt;24,"12-23 bulan","24+ bulan"))),"N/A")</f>
        <v>0-5 bulan</v>
      </c>
    </row>
    <row r="2902" spans="1:37" ht="14.25" customHeight="1" x14ac:dyDescent="0.45">
      <c r="A2902" t="s">
        <v>6477</v>
      </c>
      <c r="B2902" s="64">
        <v>46111</v>
      </c>
      <c r="C2902" s="1" t="str">
        <f t="shared" si="45"/>
        <v>March</v>
      </c>
      <c r="D2902" t="s">
        <v>135</v>
      </c>
      <c r="E2902" t="s">
        <v>6478</v>
      </c>
      <c r="F2902">
        <v>41</v>
      </c>
      <c r="G2902" t="s">
        <v>51</v>
      </c>
      <c r="H2902" t="s">
        <v>108</v>
      </c>
      <c r="I2902" s="2">
        <v>5209000</v>
      </c>
      <c r="J2902" s="3">
        <f>Raw_Data[[#This Row],[cicilan_per_bulan]]/Raw_Data[[#This Row],[penghasilan_bulanan]]</f>
        <v>0.14058360529852179</v>
      </c>
      <c r="K2902" t="s">
        <v>188</v>
      </c>
      <c r="L2902" t="s">
        <v>154</v>
      </c>
      <c r="M2902" t="s">
        <v>290</v>
      </c>
      <c r="N2902" t="s">
        <v>291</v>
      </c>
      <c r="O2902" t="s">
        <v>292</v>
      </c>
      <c r="P2902" s="2">
        <v>36385000</v>
      </c>
      <c r="Q2902" s="2">
        <v>10915000</v>
      </c>
      <c r="R2902" t="str">
        <f>IF(Raw_Data[[#This Row],[persen_dp]]&lt;15%,"Low",IF(Raw_Data[[#This Row],[persen_dp]]&gt;25%,"High","Medium"))</f>
        <v>High</v>
      </c>
      <c r="S2902" s="3">
        <v>0.3</v>
      </c>
      <c r="T2902">
        <v>60</v>
      </c>
      <c r="U2902">
        <v>0.14499999999999999</v>
      </c>
      <c r="V2902" s="2">
        <v>732300</v>
      </c>
      <c r="W2902" s="2">
        <v>43935000</v>
      </c>
      <c r="X2902" t="str">
        <f>IF(OR(Raw_Data[[#This Row],[status_pembayaran]]="Macet",Raw_Data[[#This Row],[status_pembayaran]]="Kurang Lancar"),"Non Performing Loan","Performing")</f>
        <v>Performing</v>
      </c>
      <c r="Y2902" t="s">
        <v>47</v>
      </c>
      <c r="Z2902">
        <v>0</v>
      </c>
      <c r="AA2902">
        <v>0</v>
      </c>
      <c r="AB2902">
        <v>1</v>
      </c>
      <c r="AD2902">
        <f>IF(Raw_Data[[#This Row],[rasio]]&lt;0.2,1,IF(Raw_Data[[#This Row],[rasio]]&lt;0.3,2,IF(Raw_Data[[#This Row],[rasio]]&lt;0.4,3,4)))</f>
        <v>1</v>
      </c>
      <c r="AE2902">
        <f>IF(Raw_Data[[#This Row],[kategori_dp]]="High",1,IF(Raw_Data[[#This Row],[kategori_dp]]="Medium",2,3))</f>
        <v>1</v>
      </c>
      <c r="AF2902">
        <f>IF(Raw_Data[[#This Row],[tenor_bulan]]&lt;=24,1,IF(Raw_Data[[#This Row],[tenor_bulan]]&lt;=36,2,IF(Raw_Data[[#This Row],[tenor_bulan]]&lt;=48,3,4)))</f>
        <v>4</v>
      </c>
      <c r="AG2902">
        <f>IF(Raw_Data[[#This Row],[jumlah_kali_telat]]=0,0,IF(Raw_Data[[#This Row],[jumlah_kali_telat]]&lt;=2,2,4))</f>
        <v>0</v>
      </c>
      <c r="AH2902">
        <f>Raw_Data[[#This Row],[Skor_Rasio]]+Raw_Data[[#This Row],[Skor_DP]]+Raw_Data[[#This Row],[Skor_Tenor]]+Raw_Data[[#This Row],[Skor_Telat]]</f>
        <v>6</v>
      </c>
      <c r="AI2902" t="str">
        <f>IF(Raw_Data[[#This Row],[Risk_Score]]&lt;=6,"Low Risk",IF(Raw_Data[[#This Row],[Risk_Score]]&lt;=8,"Medium Risk","High Risk"))</f>
        <v>Low Risk</v>
      </c>
      <c r="AJ2902">
        <f ca="1">IFERROR(DATEDIF(Raw_Data[[#This Row],[tanggal_pengajuan]],TODAY(),"m"),"N/A")</f>
        <v>6</v>
      </c>
      <c r="AK2902" t="str">
        <f ca="1">IF(ISNUMBER(Raw_Data[[#This Row],[MOB]]),IF(Raw_Data[[#This Row],[MOB]]&lt;6,"0-5 bulan",IF(Raw_Data[[#This Row],[MOB]]&lt;12,"6-11 bulan",IF(Raw_Data[[#This Row],[MOB]]&lt;24,"12-23 bulan","24+ bulan"))),"N/A")</f>
        <v>6-11 bulan</v>
      </c>
    </row>
    <row r="2903" spans="1:37" ht="14.25" customHeight="1" x14ac:dyDescent="0.45">
      <c r="A2903" t="s">
        <v>6479</v>
      </c>
      <c r="B2903" s="64">
        <v>46024</v>
      </c>
      <c r="C2903" s="1" t="str">
        <f t="shared" si="45"/>
        <v>January</v>
      </c>
      <c r="D2903" t="s">
        <v>2075</v>
      </c>
      <c r="E2903" t="s">
        <v>6480</v>
      </c>
      <c r="F2903">
        <v>45</v>
      </c>
      <c r="G2903" t="s">
        <v>40</v>
      </c>
      <c r="H2903" t="s">
        <v>176</v>
      </c>
      <c r="I2903" s="2">
        <v>5890000</v>
      </c>
      <c r="J2903" s="3">
        <f>Raw_Data[[#This Row],[cicilan_per_bulan]]/Raw_Data[[#This Row],[penghasilan_bulanan]]</f>
        <v>0.18066213921901528</v>
      </c>
      <c r="K2903" t="s">
        <v>42</v>
      </c>
      <c r="L2903" t="s">
        <v>43</v>
      </c>
      <c r="M2903" t="s">
        <v>55</v>
      </c>
      <c r="N2903" t="s">
        <v>221</v>
      </c>
      <c r="O2903" t="s">
        <v>159</v>
      </c>
      <c r="P2903" s="2">
        <v>43545000</v>
      </c>
      <c r="Q2903" s="2">
        <v>6532000</v>
      </c>
      <c r="R2903" t="str">
        <f>IF(Raw_Data[[#This Row],[persen_dp]]&lt;15%,"Low",IF(Raw_Data[[#This Row],[persen_dp]]&gt;25%,"High","Medium"))</f>
        <v>Medium</v>
      </c>
      <c r="S2903" s="3">
        <v>0.15</v>
      </c>
      <c r="T2903">
        <v>60</v>
      </c>
      <c r="U2903">
        <v>0.14499999999999999</v>
      </c>
      <c r="V2903" s="2">
        <v>1064100</v>
      </c>
      <c r="W2903" s="2">
        <v>63847000</v>
      </c>
      <c r="X2903" t="str">
        <f>IF(OR(Raw_Data[[#This Row],[status_pembayaran]]="Macet",Raw_Data[[#This Row],[status_pembayaran]]="Kurang Lancar"),"Non Performing Loan","Performing")</f>
        <v>Performing</v>
      </c>
      <c r="Y2903" t="s">
        <v>47</v>
      </c>
      <c r="Z2903">
        <v>0</v>
      </c>
      <c r="AA2903">
        <v>0</v>
      </c>
      <c r="AB2903">
        <v>1</v>
      </c>
      <c r="AC2903" t="s">
        <v>104</v>
      </c>
      <c r="AD2903">
        <f>IF(Raw_Data[[#This Row],[rasio]]&lt;0.2,1,IF(Raw_Data[[#This Row],[rasio]]&lt;0.3,2,IF(Raw_Data[[#This Row],[rasio]]&lt;0.4,3,4)))</f>
        <v>1</v>
      </c>
      <c r="AE2903">
        <f>IF(Raw_Data[[#This Row],[kategori_dp]]="High",1,IF(Raw_Data[[#This Row],[kategori_dp]]="Medium",2,3))</f>
        <v>2</v>
      </c>
      <c r="AF2903">
        <f>IF(Raw_Data[[#This Row],[tenor_bulan]]&lt;=24,1,IF(Raw_Data[[#This Row],[tenor_bulan]]&lt;=36,2,IF(Raw_Data[[#This Row],[tenor_bulan]]&lt;=48,3,4)))</f>
        <v>4</v>
      </c>
      <c r="AG2903">
        <f>IF(Raw_Data[[#This Row],[jumlah_kali_telat]]=0,0,IF(Raw_Data[[#This Row],[jumlah_kali_telat]]&lt;=2,2,4))</f>
        <v>0</v>
      </c>
      <c r="AH2903">
        <f>Raw_Data[[#This Row],[Skor_Rasio]]+Raw_Data[[#This Row],[Skor_DP]]+Raw_Data[[#This Row],[Skor_Tenor]]+Raw_Data[[#This Row],[Skor_Telat]]</f>
        <v>7</v>
      </c>
      <c r="AI2903" t="str">
        <f>IF(Raw_Data[[#This Row],[Risk_Score]]&lt;=6,"Low Risk",IF(Raw_Data[[#This Row],[Risk_Score]]&lt;=8,"Medium Risk","High Risk"))</f>
        <v>Medium Risk</v>
      </c>
      <c r="AJ2903">
        <f ca="1">IFERROR(DATEDIF(Raw_Data[[#This Row],[tanggal_pengajuan]],TODAY(),"m"),"N/A")</f>
        <v>9</v>
      </c>
      <c r="AK2903" t="str">
        <f ca="1">IF(ISNUMBER(Raw_Data[[#This Row],[MOB]]),IF(Raw_Data[[#This Row],[MOB]]&lt;6,"0-5 bulan",IF(Raw_Data[[#This Row],[MOB]]&lt;12,"6-11 bulan",IF(Raw_Data[[#This Row],[MOB]]&lt;24,"12-23 bulan","24+ bulan"))),"N/A")</f>
        <v>6-11 bulan</v>
      </c>
    </row>
    <row r="2904" spans="1:37" ht="14.25" customHeight="1" x14ac:dyDescent="0.45">
      <c r="A2904" t="s">
        <v>6481</v>
      </c>
      <c r="B2904" s="64">
        <v>46049</v>
      </c>
      <c r="C2904" s="1" t="str">
        <f t="shared" si="45"/>
        <v>January</v>
      </c>
      <c r="D2904" t="s">
        <v>424</v>
      </c>
      <c r="E2904" t="s">
        <v>6482</v>
      </c>
      <c r="F2904">
        <v>37</v>
      </c>
      <c r="G2904" t="s">
        <v>51</v>
      </c>
      <c r="H2904" t="s">
        <v>41</v>
      </c>
      <c r="I2904" s="2">
        <v>7475000</v>
      </c>
      <c r="J2904" s="3">
        <f>Raw_Data[[#This Row],[cicilan_per_bulan]]/Raw_Data[[#This Row],[penghasilan_bulanan]]</f>
        <v>0.22523076923076923</v>
      </c>
      <c r="K2904" t="s">
        <v>153</v>
      </c>
      <c r="L2904" t="s">
        <v>154</v>
      </c>
      <c r="M2904" t="s">
        <v>55</v>
      </c>
      <c r="N2904" t="s">
        <v>395</v>
      </c>
      <c r="O2904" t="s">
        <v>396</v>
      </c>
      <c r="P2904" s="2">
        <v>60337000</v>
      </c>
      <c r="Q2904" s="2">
        <v>18101000</v>
      </c>
      <c r="R2904" t="str">
        <f>IF(Raw_Data[[#This Row],[persen_dp]]&lt;15%,"Low",IF(Raw_Data[[#This Row],[persen_dp]]&gt;25%,"High","Medium"))</f>
        <v>High</v>
      </c>
      <c r="S2904" s="3">
        <v>0.3</v>
      </c>
      <c r="T2904">
        <v>36</v>
      </c>
      <c r="U2904">
        <v>0.14499999999999999</v>
      </c>
      <c r="V2904" s="2">
        <v>1683600</v>
      </c>
      <c r="W2904" s="2">
        <v>60609000</v>
      </c>
      <c r="X2904" t="str">
        <f>IF(OR(Raw_Data[[#This Row],[status_pembayaran]]="Macet",Raw_Data[[#This Row],[status_pembayaran]]="Kurang Lancar"),"Non Performing Loan","Performing")</f>
        <v>Performing</v>
      </c>
      <c r="Y2904" t="s">
        <v>47</v>
      </c>
      <c r="Z2904">
        <v>0</v>
      </c>
      <c r="AA2904">
        <v>0</v>
      </c>
      <c r="AB2904">
        <v>1</v>
      </c>
      <c r="AC2904" t="s">
        <v>66</v>
      </c>
      <c r="AD2904">
        <f>IF(Raw_Data[[#This Row],[rasio]]&lt;0.2,1,IF(Raw_Data[[#This Row],[rasio]]&lt;0.3,2,IF(Raw_Data[[#This Row],[rasio]]&lt;0.4,3,4)))</f>
        <v>2</v>
      </c>
      <c r="AE2904">
        <f>IF(Raw_Data[[#This Row],[kategori_dp]]="High",1,IF(Raw_Data[[#This Row],[kategori_dp]]="Medium",2,3))</f>
        <v>1</v>
      </c>
      <c r="AF2904">
        <f>IF(Raw_Data[[#This Row],[tenor_bulan]]&lt;=24,1,IF(Raw_Data[[#This Row],[tenor_bulan]]&lt;=36,2,IF(Raw_Data[[#This Row],[tenor_bulan]]&lt;=48,3,4)))</f>
        <v>2</v>
      </c>
      <c r="AG2904">
        <f>IF(Raw_Data[[#This Row],[jumlah_kali_telat]]=0,0,IF(Raw_Data[[#This Row],[jumlah_kali_telat]]&lt;=2,2,4))</f>
        <v>0</v>
      </c>
      <c r="AH2904">
        <f>Raw_Data[[#This Row],[Skor_Rasio]]+Raw_Data[[#This Row],[Skor_DP]]+Raw_Data[[#This Row],[Skor_Tenor]]+Raw_Data[[#This Row],[Skor_Telat]]</f>
        <v>5</v>
      </c>
      <c r="AI2904" t="str">
        <f>IF(Raw_Data[[#This Row],[Risk_Score]]&lt;=6,"Low Risk",IF(Raw_Data[[#This Row],[Risk_Score]]&lt;=8,"Medium Risk","High Risk"))</f>
        <v>Low Risk</v>
      </c>
      <c r="AJ2904">
        <f ca="1">IFERROR(DATEDIF(Raw_Data[[#This Row],[tanggal_pengajuan]],TODAY(),"m"),"N/A")</f>
        <v>8</v>
      </c>
      <c r="AK2904" t="str">
        <f ca="1">IF(ISNUMBER(Raw_Data[[#This Row],[MOB]]),IF(Raw_Data[[#This Row],[MOB]]&lt;6,"0-5 bulan",IF(Raw_Data[[#This Row],[MOB]]&lt;12,"6-11 bulan",IF(Raw_Data[[#This Row],[MOB]]&lt;24,"12-23 bulan","24+ bulan"))),"N/A")</f>
        <v>6-11 bulan</v>
      </c>
    </row>
    <row r="2905" spans="1:37" ht="14.25" customHeight="1" x14ac:dyDescent="0.45">
      <c r="A2905" t="s">
        <v>6483</v>
      </c>
      <c r="B2905" s="64">
        <v>46134</v>
      </c>
      <c r="C2905" s="1" t="str">
        <f t="shared" si="45"/>
        <v>April</v>
      </c>
      <c r="D2905" t="s">
        <v>1237</v>
      </c>
      <c r="E2905" t="s">
        <v>6484</v>
      </c>
      <c r="F2905">
        <v>54</v>
      </c>
      <c r="G2905" t="s">
        <v>40</v>
      </c>
      <c r="H2905" t="s">
        <v>108</v>
      </c>
      <c r="I2905" s="2">
        <v>5068000</v>
      </c>
      <c r="J2905" s="3">
        <f>Raw_Data[[#This Row],[cicilan_per_bulan]]/Raw_Data[[#This Row],[penghasilan_bulanan]]</f>
        <v>0.15552486187845305</v>
      </c>
      <c r="K2905" t="s">
        <v>153</v>
      </c>
      <c r="L2905" t="s">
        <v>154</v>
      </c>
      <c r="M2905" t="s">
        <v>55</v>
      </c>
      <c r="N2905" t="s">
        <v>56</v>
      </c>
      <c r="O2905" t="s">
        <v>57</v>
      </c>
      <c r="P2905" s="2">
        <v>17929000</v>
      </c>
      <c r="Q2905" s="2">
        <v>6275000</v>
      </c>
      <c r="R2905" t="str">
        <f>IF(Raw_Data[[#This Row],[persen_dp]]&lt;15%,"Low",IF(Raw_Data[[#This Row],[persen_dp]]&gt;25%,"High","Medium"))</f>
        <v>High</v>
      </c>
      <c r="S2905" s="3">
        <v>0.35</v>
      </c>
      <c r="T2905">
        <v>18</v>
      </c>
      <c r="U2905">
        <v>0.14499999999999999</v>
      </c>
      <c r="V2905" s="2">
        <v>788200</v>
      </c>
      <c r="W2905" s="2">
        <v>14188000</v>
      </c>
      <c r="X2905" t="str">
        <f>IF(OR(Raw_Data[[#This Row],[status_pembayaran]]="Macet",Raw_Data[[#This Row],[status_pembayaran]]="Kurang Lancar"),"Non Performing Loan","Performing")</f>
        <v>Performing</v>
      </c>
      <c r="Y2905" t="s">
        <v>47</v>
      </c>
      <c r="Z2905">
        <v>0</v>
      </c>
      <c r="AA2905">
        <v>0</v>
      </c>
      <c r="AB2905">
        <v>1</v>
      </c>
      <c r="AC2905" t="s">
        <v>137</v>
      </c>
      <c r="AD2905">
        <f>IF(Raw_Data[[#This Row],[rasio]]&lt;0.2,1,IF(Raw_Data[[#This Row],[rasio]]&lt;0.3,2,IF(Raw_Data[[#This Row],[rasio]]&lt;0.4,3,4)))</f>
        <v>1</v>
      </c>
      <c r="AE2905">
        <f>IF(Raw_Data[[#This Row],[kategori_dp]]="High",1,IF(Raw_Data[[#This Row],[kategori_dp]]="Medium",2,3))</f>
        <v>1</v>
      </c>
      <c r="AF2905">
        <f>IF(Raw_Data[[#This Row],[tenor_bulan]]&lt;=24,1,IF(Raw_Data[[#This Row],[tenor_bulan]]&lt;=36,2,IF(Raw_Data[[#This Row],[tenor_bulan]]&lt;=48,3,4)))</f>
        <v>1</v>
      </c>
      <c r="AG2905">
        <f>IF(Raw_Data[[#This Row],[jumlah_kali_telat]]=0,0,IF(Raw_Data[[#This Row],[jumlah_kali_telat]]&lt;=2,2,4))</f>
        <v>0</v>
      </c>
      <c r="AH2905">
        <f>Raw_Data[[#This Row],[Skor_Rasio]]+Raw_Data[[#This Row],[Skor_DP]]+Raw_Data[[#This Row],[Skor_Tenor]]+Raw_Data[[#This Row],[Skor_Telat]]</f>
        <v>3</v>
      </c>
      <c r="AI2905" t="str">
        <f>IF(Raw_Data[[#This Row],[Risk_Score]]&lt;=6,"Low Risk",IF(Raw_Data[[#This Row],[Risk_Score]]&lt;=8,"Medium Risk","High Risk"))</f>
        <v>Low Risk</v>
      </c>
      <c r="AJ2905">
        <f ca="1">IFERROR(DATEDIF(Raw_Data[[#This Row],[tanggal_pengajuan]],TODAY(),"m"),"N/A")</f>
        <v>6</v>
      </c>
      <c r="AK2905" t="str">
        <f ca="1">IF(ISNUMBER(Raw_Data[[#This Row],[MOB]]),IF(Raw_Data[[#This Row],[MOB]]&lt;6,"0-5 bulan",IF(Raw_Data[[#This Row],[MOB]]&lt;12,"6-11 bulan",IF(Raw_Data[[#This Row],[MOB]]&lt;24,"12-23 bulan","24+ bulan"))),"N/A")</f>
        <v>6-11 bulan</v>
      </c>
    </row>
    <row r="2906" spans="1:37" ht="14.25" customHeight="1" x14ac:dyDescent="0.45">
      <c r="A2906" t="s">
        <v>6485</v>
      </c>
      <c r="B2906" s="64">
        <v>46166</v>
      </c>
      <c r="C2906" s="1" t="str">
        <f t="shared" si="45"/>
        <v>May</v>
      </c>
      <c r="D2906" t="s">
        <v>2519</v>
      </c>
      <c r="E2906" t="s">
        <v>6486</v>
      </c>
      <c r="F2906">
        <v>55</v>
      </c>
      <c r="G2906" t="s">
        <v>51</v>
      </c>
      <c r="H2906" t="s">
        <v>152</v>
      </c>
      <c r="I2906" s="2">
        <v>3795000</v>
      </c>
      <c r="J2906" s="3">
        <f>Raw_Data[[#This Row],[cicilan_per_bulan]]/Raw_Data[[#This Row],[penghasilan_bulanan]]</f>
        <v>0.52263504611330702</v>
      </c>
      <c r="K2906" t="s">
        <v>42</v>
      </c>
      <c r="L2906" t="s">
        <v>43</v>
      </c>
      <c r="M2906" t="s">
        <v>55</v>
      </c>
      <c r="N2906" t="s">
        <v>147</v>
      </c>
      <c r="O2906" t="s">
        <v>148</v>
      </c>
      <c r="P2906" s="2">
        <v>32581000</v>
      </c>
      <c r="Q2906" s="2">
        <v>3258000</v>
      </c>
      <c r="R2906" t="str">
        <f>IF(Raw_Data[[#This Row],[persen_dp]]&lt;15%,"Low",IF(Raw_Data[[#This Row],[persen_dp]]&gt;25%,"High","Medium"))</f>
        <v>Low</v>
      </c>
      <c r="S2906" s="3">
        <v>0.1</v>
      </c>
      <c r="T2906">
        <v>18</v>
      </c>
      <c r="U2906">
        <v>0.14499999999999999</v>
      </c>
      <c r="V2906" s="2">
        <v>1983400</v>
      </c>
      <c r="W2906" s="2">
        <v>35701000</v>
      </c>
      <c r="X2906" t="str">
        <f>IF(OR(Raw_Data[[#This Row],[status_pembayaran]]="Macet",Raw_Data[[#This Row],[status_pembayaran]]="Kurang Lancar"),"Non Performing Loan","Performing")</f>
        <v>Performing</v>
      </c>
      <c r="Y2906" t="s">
        <v>47</v>
      </c>
      <c r="Z2906">
        <v>0</v>
      </c>
      <c r="AA2906">
        <v>0</v>
      </c>
      <c r="AB2906">
        <v>1</v>
      </c>
      <c r="AD2906">
        <f>IF(Raw_Data[[#This Row],[rasio]]&lt;0.2,1,IF(Raw_Data[[#This Row],[rasio]]&lt;0.3,2,IF(Raw_Data[[#This Row],[rasio]]&lt;0.4,3,4)))</f>
        <v>4</v>
      </c>
      <c r="AE2906">
        <f>IF(Raw_Data[[#This Row],[kategori_dp]]="High",1,IF(Raw_Data[[#This Row],[kategori_dp]]="Medium",2,3))</f>
        <v>3</v>
      </c>
      <c r="AF2906">
        <f>IF(Raw_Data[[#This Row],[tenor_bulan]]&lt;=24,1,IF(Raw_Data[[#This Row],[tenor_bulan]]&lt;=36,2,IF(Raw_Data[[#This Row],[tenor_bulan]]&lt;=48,3,4)))</f>
        <v>1</v>
      </c>
      <c r="AG2906">
        <f>IF(Raw_Data[[#This Row],[jumlah_kali_telat]]=0,0,IF(Raw_Data[[#This Row],[jumlah_kali_telat]]&lt;=2,2,4))</f>
        <v>0</v>
      </c>
      <c r="AH2906">
        <f>Raw_Data[[#This Row],[Skor_Rasio]]+Raw_Data[[#This Row],[Skor_DP]]+Raw_Data[[#This Row],[Skor_Tenor]]+Raw_Data[[#This Row],[Skor_Telat]]</f>
        <v>8</v>
      </c>
      <c r="AI2906" t="str">
        <f>IF(Raw_Data[[#This Row],[Risk_Score]]&lt;=6,"Low Risk",IF(Raw_Data[[#This Row],[Risk_Score]]&lt;=8,"Medium Risk","High Risk"))</f>
        <v>Medium Risk</v>
      </c>
      <c r="AJ2906">
        <f ca="1">IFERROR(DATEDIF(Raw_Data[[#This Row],[tanggal_pengajuan]],TODAY(),"m"),"N/A")</f>
        <v>4</v>
      </c>
      <c r="AK2906" t="str">
        <f ca="1">IF(ISNUMBER(Raw_Data[[#This Row],[MOB]]),IF(Raw_Data[[#This Row],[MOB]]&lt;6,"0-5 bulan",IF(Raw_Data[[#This Row],[MOB]]&lt;12,"6-11 bulan",IF(Raw_Data[[#This Row],[MOB]]&lt;24,"12-23 bulan","24+ bulan"))),"N/A")</f>
        <v>0-5 bulan</v>
      </c>
    </row>
    <row r="2907" spans="1:37" ht="14.25" customHeight="1" x14ac:dyDescent="0.45">
      <c r="A2907" t="s">
        <v>6487</v>
      </c>
      <c r="B2907" s="64">
        <v>46051</v>
      </c>
      <c r="C2907" s="1" t="str">
        <f t="shared" si="45"/>
        <v>January</v>
      </c>
      <c r="D2907" t="s">
        <v>742</v>
      </c>
      <c r="E2907" t="s">
        <v>6488</v>
      </c>
      <c r="F2907">
        <v>22</v>
      </c>
      <c r="G2907" t="s">
        <v>51</v>
      </c>
      <c r="H2907" t="s">
        <v>52</v>
      </c>
      <c r="I2907" s="2">
        <v>14517000</v>
      </c>
      <c r="J2907" s="3">
        <f>Raw_Data[[#This Row],[cicilan_per_bulan]]/Raw_Data[[#This Row],[penghasilan_bulanan]]</f>
        <v>0.11859888406695598</v>
      </c>
      <c r="K2907" t="s">
        <v>145</v>
      </c>
      <c r="L2907" t="s">
        <v>146</v>
      </c>
      <c r="M2907" t="s">
        <v>44</v>
      </c>
      <c r="N2907" t="s">
        <v>158</v>
      </c>
      <c r="O2907" t="s">
        <v>159</v>
      </c>
      <c r="P2907" s="2">
        <v>31817000</v>
      </c>
      <c r="Q2907" s="2">
        <v>6363000</v>
      </c>
      <c r="R2907" t="str">
        <f>IF(Raw_Data[[#This Row],[persen_dp]]&lt;15%,"Low",IF(Raw_Data[[#This Row],[persen_dp]]&gt;25%,"High","Medium"))</f>
        <v>Medium</v>
      </c>
      <c r="S2907" s="3">
        <v>0.2</v>
      </c>
      <c r="T2907">
        <v>18</v>
      </c>
      <c r="U2907">
        <v>0.14499999999999999</v>
      </c>
      <c r="V2907" s="2">
        <v>1721700</v>
      </c>
      <c r="W2907" s="2">
        <v>30991000</v>
      </c>
      <c r="X2907" t="str">
        <f>IF(OR(Raw_Data[[#This Row],[status_pembayaran]]="Macet",Raw_Data[[#This Row],[status_pembayaran]]="Kurang Lancar"),"Non Performing Loan","Performing")</f>
        <v>Performing</v>
      </c>
      <c r="Y2907" t="s">
        <v>269</v>
      </c>
      <c r="Z2907">
        <v>52</v>
      </c>
      <c r="AA2907">
        <v>3</v>
      </c>
      <c r="AB2907">
        <v>2</v>
      </c>
      <c r="AD2907">
        <f>IF(Raw_Data[[#This Row],[rasio]]&lt;0.2,1,IF(Raw_Data[[#This Row],[rasio]]&lt;0.3,2,IF(Raw_Data[[#This Row],[rasio]]&lt;0.4,3,4)))</f>
        <v>1</v>
      </c>
      <c r="AE2907">
        <f>IF(Raw_Data[[#This Row],[kategori_dp]]="High",1,IF(Raw_Data[[#This Row],[kategori_dp]]="Medium",2,3))</f>
        <v>2</v>
      </c>
      <c r="AF2907">
        <f>IF(Raw_Data[[#This Row],[tenor_bulan]]&lt;=24,1,IF(Raw_Data[[#This Row],[tenor_bulan]]&lt;=36,2,IF(Raw_Data[[#This Row],[tenor_bulan]]&lt;=48,3,4)))</f>
        <v>1</v>
      </c>
      <c r="AG2907">
        <f>IF(Raw_Data[[#This Row],[jumlah_kali_telat]]=0,0,IF(Raw_Data[[#This Row],[jumlah_kali_telat]]&lt;=2,2,4))</f>
        <v>4</v>
      </c>
      <c r="AH2907">
        <f>Raw_Data[[#This Row],[Skor_Rasio]]+Raw_Data[[#This Row],[Skor_DP]]+Raw_Data[[#This Row],[Skor_Tenor]]+Raw_Data[[#This Row],[Skor_Telat]]</f>
        <v>8</v>
      </c>
      <c r="AI2907" t="str">
        <f>IF(Raw_Data[[#This Row],[Risk_Score]]&lt;=6,"Low Risk",IF(Raw_Data[[#This Row],[Risk_Score]]&lt;=8,"Medium Risk","High Risk"))</f>
        <v>Medium Risk</v>
      </c>
      <c r="AJ2907">
        <f ca="1">IFERROR(DATEDIF(Raw_Data[[#This Row],[tanggal_pengajuan]],TODAY(),"m"),"N/A")</f>
        <v>8</v>
      </c>
      <c r="AK2907" t="str">
        <f ca="1">IF(ISNUMBER(Raw_Data[[#This Row],[MOB]]),IF(Raw_Data[[#This Row],[MOB]]&lt;6,"0-5 bulan",IF(Raw_Data[[#This Row],[MOB]]&lt;12,"6-11 bulan",IF(Raw_Data[[#This Row],[MOB]]&lt;24,"12-23 bulan","24+ bulan"))),"N/A")</f>
        <v>6-11 bulan</v>
      </c>
    </row>
    <row r="2908" spans="1:37" ht="14.25" customHeight="1" x14ac:dyDescent="0.45">
      <c r="A2908" t="s">
        <v>6489</v>
      </c>
      <c r="B2908" s="64">
        <v>46125</v>
      </c>
      <c r="C2908" s="1" t="str">
        <f t="shared" si="45"/>
        <v>April</v>
      </c>
      <c r="D2908" t="s">
        <v>1614</v>
      </c>
      <c r="E2908" t="s">
        <v>6490</v>
      </c>
      <c r="F2908">
        <v>28</v>
      </c>
      <c r="G2908" t="s">
        <v>51</v>
      </c>
      <c r="H2908" t="s">
        <v>41</v>
      </c>
      <c r="I2908" s="2">
        <v>6379000</v>
      </c>
      <c r="J2908" s="3">
        <f>Raw_Data[[#This Row],[cicilan_per_bulan]]/Raw_Data[[#This Row],[penghasilan_bulanan]]</f>
        <v>0.12810785389559493</v>
      </c>
      <c r="K2908" t="s">
        <v>205</v>
      </c>
      <c r="L2908" t="s">
        <v>110</v>
      </c>
      <c r="M2908" t="s">
        <v>44</v>
      </c>
      <c r="N2908" t="s">
        <v>163</v>
      </c>
      <c r="O2908" t="s">
        <v>46</v>
      </c>
      <c r="P2908" s="2">
        <v>29207000</v>
      </c>
      <c r="Q2908" s="2">
        <v>4381000</v>
      </c>
      <c r="R2908" t="str">
        <f>IF(Raw_Data[[#This Row],[persen_dp]]&lt;15%,"Low",IF(Raw_Data[[#This Row],[persen_dp]]&gt;25%,"High","Medium"))</f>
        <v>Medium</v>
      </c>
      <c r="S2908" s="3">
        <v>0.15</v>
      </c>
      <c r="T2908">
        <v>48</v>
      </c>
      <c r="U2908">
        <v>0.14499999999999999</v>
      </c>
      <c r="V2908" s="2">
        <v>817200</v>
      </c>
      <c r="W2908" s="2">
        <v>39225000</v>
      </c>
      <c r="X2908" t="str">
        <f>IF(OR(Raw_Data[[#This Row],[status_pembayaran]]="Macet",Raw_Data[[#This Row],[status_pembayaran]]="Kurang Lancar"),"Non Performing Loan","Performing")</f>
        <v>Performing</v>
      </c>
      <c r="Y2908" t="s">
        <v>269</v>
      </c>
      <c r="Z2908">
        <v>86</v>
      </c>
      <c r="AA2908">
        <v>2</v>
      </c>
      <c r="AB2908">
        <v>2</v>
      </c>
      <c r="AC2908" t="s">
        <v>74</v>
      </c>
      <c r="AD2908">
        <f>IF(Raw_Data[[#This Row],[rasio]]&lt;0.2,1,IF(Raw_Data[[#This Row],[rasio]]&lt;0.3,2,IF(Raw_Data[[#This Row],[rasio]]&lt;0.4,3,4)))</f>
        <v>1</v>
      </c>
      <c r="AE2908">
        <f>IF(Raw_Data[[#This Row],[kategori_dp]]="High",1,IF(Raw_Data[[#This Row],[kategori_dp]]="Medium",2,3))</f>
        <v>2</v>
      </c>
      <c r="AF2908">
        <f>IF(Raw_Data[[#This Row],[tenor_bulan]]&lt;=24,1,IF(Raw_Data[[#This Row],[tenor_bulan]]&lt;=36,2,IF(Raw_Data[[#This Row],[tenor_bulan]]&lt;=48,3,4)))</f>
        <v>3</v>
      </c>
      <c r="AG2908">
        <f>IF(Raw_Data[[#This Row],[jumlah_kali_telat]]=0,0,IF(Raw_Data[[#This Row],[jumlah_kali_telat]]&lt;=2,2,4))</f>
        <v>2</v>
      </c>
      <c r="AH2908">
        <f>Raw_Data[[#This Row],[Skor_Rasio]]+Raw_Data[[#This Row],[Skor_DP]]+Raw_Data[[#This Row],[Skor_Tenor]]+Raw_Data[[#This Row],[Skor_Telat]]</f>
        <v>8</v>
      </c>
      <c r="AI2908" t="str">
        <f>IF(Raw_Data[[#This Row],[Risk_Score]]&lt;=6,"Low Risk",IF(Raw_Data[[#This Row],[Risk_Score]]&lt;=8,"Medium Risk","High Risk"))</f>
        <v>Medium Risk</v>
      </c>
      <c r="AJ2908">
        <f ca="1">IFERROR(DATEDIF(Raw_Data[[#This Row],[tanggal_pengajuan]],TODAY(),"m"),"N/A")</f>
        <v>6</v>
      </c>
      <c r="AK2908" t="str">
        <f ca="1">IF(ISNUMBER(Raw_Data[[#This Row],[MOB]]),IF(Raw_Data[[#This Row],[MOB]]&lt;6,"0-5 bulan",IF(Raw_Data[[#This Row],[MOB]]&lt;12,"6-11 bulan",IF(Raw_Data[[#This Row],[MOB]]&lt;24,"12-23 bulan","24+ bulan"))),"N/A")</f>
        <v>6-11 bulan</v>
      </c>
    </row>
    <row r="2909" spans="1:37" ht="14.25" customHeight="1" x14ac:dyDescent="0.45">
      <c r="A2909" t="s">
        <v>6491</v>
      </c>
      <c r="B2909" s="64">
        <v>46047</v>
      </c>
      <c r="C2909" s="1" t="str">
        <f t="shared" si="45"/>
        <v>January</v>
      </c>
      <c r="D2909" t="s">
        <v>1370</v>
      </c>
      <c r="E2909" t="s">
        <v>6492</v>
      </c>
      <c r="F2909">
        <v>38</v>
      </c>
      <c r="G2909" t="s">
        <v>51</v>
      </c>
      <c r="H2909" t="s">
        <v>96</v>
      </c>
      <c r="I2909" s="2">
        <v>5060000</v>
      </c>
      <c r="J2909" s="3">
        <f>Raw_Data[[#This Row],[cicilan_per_bulan]]/Raw_Data[[#This Row],[penghasilan_bulanan]]</f>
        <v>0.10596837944664031</v>
      </c>
      <c r="K2909" t="s">
        <v>192</v>
      </c>
      <c r="L2909" t="s">
        <v>128</v>
      </c>
      <c r="M2909" t="s">
        <v>55</v>
      </c>
      <c r="N2909" t="s">
        <v>141</v>
      </c>
      <c r="O2909" t="s">
        <v>46</v>
      </c>
      <c r="P2909" s="2">
        <v>23273000</v>
      </c>
      <c r="Q2909" s="2">
        <v>6982000</v>
      </c>
      <c r="R2909" t="str">
        <f>IF(Raw_Data[[#This Row],[persen_dp]]&lt;15%,"Low",IF(Raw_Data[[#This Row],[persen_dp]]&gt;25%,"High","Medium"))</f>
        <v>High</v>
      </c>
      <c r="S2909" s="3">
        <v>0.3</v>
      </c>
      <c r="T2909">
        <v>48</v>
      </c>
      <c r="U2909">
        <v>0.14499999999999999</v>
      </c>
      <c r="V2909" s="2">
        <v>536200</v>
      </c>
      <c r="W2909" s="2">
        <v>25740000</v>
      </c>
      <c r="X2909" t="str">
        <f>IF(OR(Raw_Data[[#This Row],[status_pembayaran]]="Macet",Raw_Data[[#This Row],[status_pembayaran]]="Kurang Lancar"),"Non Performing Loan","Performing")</f>
        <v>Performing</v>
      </c>
      <c r="Y2909" t="s">
        <v>47</v>
      </c>
      <c r="Z2909">
        <v>0</v>
      </c>
      <c r="AA2909">
        <v>0</v>
      </c>
      <c r="AB2909">
        <v>1</v>
      </c>
      <c r="AC2909" t="s">
        <v>74</v>
      </c>
      <c r="AD2909">
        <f>IF(Raw_Data[[#This Row],[rasio]]&lt;0.2,1,IF(Raw_Data[[#This Row],[rasio]]&lt;0.3,2,IF(Raw_Data[[#This Row],[rasio]]&lt;0.4,3,4)))</f>
        <v>1</v>
      </c>
      <c r="AE2909">
        <f>IF(Raw_Data[[#This Row],[kategori_dp]]="High",1,IF(Raw_Data[[#This Row],[kategori_dp]]="Medium",2,3))</f>
        <v>1</v>
      </c>
      <c r="AF2909">
        <f>IF(Raw_Data[[#This Row],[tenor_bulan]]&lt;=24,1,IF(Raw_Data[[#This Row],[tenor_bulan]]&lt;=36,2,IF(Raw_Data[[#This Row],[tenor_bulan]]&lt;=48,3,4)))</f>
        <v>3</v>
      </c>
      <c r="AG2909">
        <f>IF(Raw_Data[[#This Row],[jumlah_kali_telat]]=0,0,IF(Raw_Data[[#This Row],[jumlah_kali_telat]]&lt;=2,2,4))</f>
        <v>0</v>
      </c>
      <c r="AH2909">
        <f>Raw_Data[[#This Row],[Skor_Rasio]]+Raw_Data[[#This Row],[Skor_DP]]+Raw_Data[[#This Row],[Skor_Tenor]]+Raw_Data[[#This Row],[Skor_Telat]]</f>
        <v>5</v>
      </c>
      <c r="AI2909" t="str">
        <f>IF(Raw_Data[[#This Row],[Risk_Score]]&lt;=6,"Low Risk",IF(Raw_Data[[#This Row],[Risk_Score]]&lt;=8,"Medium Risk","High Risk"))</f>
        <v>Low Risk</v>
      </c>
      <c r="AJ2909">
        <f ca="1">IFERROR(DATEDIF(Raw_Data[[#This Row],[tanggal_pengajuan]],TODAY(),"m"),"N/A")</f>
        <v>8</v>
      </c>
      <c r="AK2909" t="str">
        <f ca="1">IF(ISNUMBER(Raw_Data[[#This Row],[MOB]]),IF(Raw_Data[[#This Row],[MOB]]&lt;6,"0-5 bulan",IF(Raw_Data[[#This Row],[MOB]]&lt;12,"6-11 bulan",IF(Raw_Data[[#This Row],[MOB]]&lt;24,"12-23 bulan","24+ bulan"))),"N/A")</f>
        <v>6-11 bulan</v>
      </c>
    </row>
    <row r="2910" spans="1:37" ht="14.25" customHeight="1" x14ac:dyDescent="0.45">
      <c r="A2910" t="s">
        <v>6493</v>
      </c>
      <c r="B2910" s="64">
        <v>46059</v>
      </c>
      <c r="C2910" s="1" t="str">
        <f t="shared" si="45"/>
        <v>February</v>
      </c>
      <c r="D2910" t="s">
        <v>338</v>
      </c>
      <c r="E2910" t="s">
        <v>6494</v>
      </c>
      <c r="F2910">
        <v>52</v>
      </c>
      <c r="G2910" t="s">
        <v>40</v>
      </c>
      <c r="H2910" t="s">
        <v>126</v>
      </c>
      <c r="I2910" s="2">
        <v>3013000</v>
      </c>
      <c r="J2910" s="3">
        <f>Raw_Data[[#This Row],[cicilan_per_bulan]]/Raw_Data[[#This Row],[penghasilan_bulanan]]</f>
        <v>0.63790242283438436</v>
      </c>
      <c r="K2910" t="s">
        <v>70</v>
      </c>
      <c r="L2910" t="s">
        <v>71</v>
      </c>
      <c r="M2910" t="s">
        <v>55</v>
      </c>
      <c r="N2910" t="s">
        <v>147</v>
      </c>
      <c r="O2910" t="s">
        <v>148</v>
      </c>
      <c r="P2910" s="2">
        <v>30990000</v>
      </c>
      <c r="Q2910" s="2">
        <v>10847000</v>
      </c>
      <c r="R2910" t="str">
        <f>IF(Raw_Data[[#This Row],[persen_dp]]&lt;15%,"Low",IF(Raw_Data[[#This Row],[persen_dp]]&gt;25%,"High","Medium"))</f>
        <v>High</v>
      </c>
      <c r="S2910" s="3">
        <v>0.35</v>
      </c>
      <c r="T2910">
        <v>12</v>
      </c>
      <c r="U2910">
        <v>0.14499999999999999</v>
      </c>
      <c r="V2910" s="2">
        <v>1922000</v>
      </c>
      <c r="W2910" s="2">
        <v>23064000</v>
      </c>
      <c r="X2910" t="str">
        <f>IF(OR(Raw_Data[[#This Row],[status_pembayaran]]="Macet",Raw_Data[[#This Row],[status_pembayaran]]="Kurang Lancar"),"Non Performing Loan","Performing")</f>
        <v>Performing</v>
      </c>
      <c r="Y2910" t="s">
        <v>47</v>
      </c>
      <c r="Z2910">
        <v>0</v>
      </c>
      <c r="AA2910">
        <v>0</v>
      </c>
      <c r="AB2910">
        <v>1</v>
      </c>
      <c r="AC2910" t="s">
        <v>66</v>
      </c>
      <c r="AD2910">
        <f>IF(Raw_Data[[#This Row],[rasio]]&lt;0.2,1,IF(Raw_Data[[#This Row],[rasio]]&lt;0.3,2,IF(Raw_Data[[#This Row],[rasio]]&lt;0.4,3,4)))</f>
        <v>4</v>
      </c>
      <c r="AE2910">
        <f>IF(Raw_Data[[#This Row],[kategori_dp]]="High",1,IF(Raw_Data[[#This Row],[kategori_dp]]="Medium",2,3))</f>
        <v>1</v>
      </c>
      <c r="AF2910">
        <f>IF(Raw_Data[[#This Row],[tenor_bulan]]&lt;=24,1,IF(Raw_Data[[#This Row],[tenor_bulan]]&lt;=36,2,IF(Raw_Data[[#This Row],[tenor_bulan]]&lt;=48,3,4)))</f>
        <v>1</v>
      </c>
      <c r="AG2910">
        <f>IF(Raw_Data[[#This Row],[jumlah_kali_telat]]=0,0,IF(Raw_Data[[#This Row],[jumlah_kali_telat]]&lt;=2,2,4))</f>
        <v>0</v>
      </c>
      <c r="AH2910">
        <f>Raw_Data[[#This Row],[Skor_Rasio]]+Raw_Data[[#This Row],[Skor_DP]]+Raw_Data[[#This Row],[Skor_Tenor]]+Raw_Data[[#This Row],[Skor_Telat]]</f>
        <v>6</v>
      </c>
      <c r="AI2910" t="str">
        <f>IF(Raw_Data[[#This Row],[Risk_Score]]&lt;=6,"Low Risk",IF(Raw_Data[[#This Row],[Risk_Score]]&lt;=8,"Medium Risk","High Risk"))</f>
        <v>Low Risk</v>
      </c>
      <c r="AJ2910">
        <f ca="1">IFERROR(DATEDIF(Raw_Data[[#This Row],[tanggal_pengajuan]],TODAY(),"m"),"N/A")</f>
        <v>8</v>
      </c>
      <c r="AK2910" t="str">
        <f ca="1">IF(ISNUMBER(Raw_Data[[#This Row],[MOB]]),IF(Raw_Data[[#This Row],[MOB]]&lt;6,"0-5 bulan",IF(Raw_Data[[#This Row],[MOB]]&lt;12,"6-11 bulan",IF(Raw_Data[[#This Row],[MOB]]&lt;24,"12-23 bulan","24+ bulan"))),"N/A")</f>
        <v>6-11 bulan</v>
      </c>
    </row>
    <row r="2911" spans="1:37" ht="14.25" customHeight="1" x14ac:dyDescent="0.45">
      <c r="A2911" t="s">
        <v>6495</v>
      </c>
      <c r="B2911" s="64">
        <v>46145</v>
      </c>
      <c r="C2911" s="1" t="str">
        <f t="shared" si="45"/>
        <v>May</v>
      </c>
      <c r="D2911" t="s">
        <v>378</v>
      </c>
      <c r="E2911" t="s">
        <v>6496</v>
      </c>
      <c r="F2911">
        <v>39</v>
      </c>
      <c r="G2911" t="s">
        <v>51</v>
      </c>
      <c r="H2911" t="s">
        <v>62</v>
      </c>
      <c r="I2911" s="2">
        <v>1938000</v>
      </c>
      <c r="J2911" s="3">
        <f>Raw_Data[[#This Row],[cicilan_per_bulan]]/Raw_Data[[#This Row],[penghasilan_bulanan]]</f>
        <v>0.8782249742002064</v>
      </c>
      <c r="K2911" t="s">
        <v>192</v>
      </c>
      <c r="L2911" t="s">
        <v>128</v>
      </c>
      <c r="M2911" t="s">
        <v>44</v>
      </c>
      <c r="N2911" t="s">
        <v>184</v>
      </c>
      <c r="O2911" t="s">
        <v>122</v>
      </c>
      <c r="P2911" s="2">
        <v>35184000</v>
      </c>
      <c r="Q2911" s="2">
        <v>3518000</v>
      </c>
      <c r="R2911" t="str">
        <f>IF(Raw_Data[[#This Row],[persen_dp]]&lt;15%,"Low",IF(Raw_Data[[#This Row],[persen_dp]]&gt;25%,"High","Medium"))</f>
        <v>Low</v>
      </c>
      <c r="S2911" s="3">
        <v>0.1</v>
      </c>
      <c r="T2911">
        <v>24</v>
      </c>
      <c r="U2911">
        <v>0.14499999999999999</v>
      </c>
      <c r="V2911" s="2">
        <v>1702000</v>
      </c>
      <c r="W2911" s="2">
        <v>40849000</v>
      </c>
      <c r="X2911" t="str">
        <f>IF(OR(Raw_Data[[#This Row],[status_pembayaran]]="Macet",Raw_Data[[#This Row],[status_pembayaran]]="Kurang Lancar"),"Non Performing Loan","Performing")</f>
        <v>Performing</v>
      </c>
      <c r="Y2911" t="s">
        <v>47</v>
      </c>
      <c r="Z2911">
        <v>0</v>
      </c>
      <c r="AA2911">
        <v>0</v>
      </c>
      <c r="AB2911">
        <v>1</v>
      </c>
      <c r="AC2911" t="s">
        <v>66</v>
      </c>
      <c r="AD2911">
        <f>IF(Raw_Data[[#This Row],[rasio]]&lt;0.2,1,IF(Raw_Data[[#This Row],[rasio]]&lt;0.3,2,IF(Raw_Data[[#This Row],[rasio]]&lt;0.4,3,4)))</f>
        <v>4</v>
      </c>
      <c r="AE2911">
        <f>IF(Raw_Data[[#This Row],[kategori_dp]]="High",1,IF(Raw_Data[[#This Row],[kategori_dp]]="Medium",2,3))</f>
        <v>3</v>
      </c>
      <c r="AF2911">
        <f>IF(Raw_Data[[#This Row],[tenor_bulan]]&lt;=24,1,IF(Raw_Data[[#This Row],[tenor_bulan]]&lt;=36,2,IF(Raw_Data[[#This Row],[tenor_bulan]]&lt;=48,3,4)))</f>
        <v>1</v>
      </c>
      <c r="AG2911">
        <f>IF(Raw_Data[[#This Row],[jumlah_kali_telat]]=0,0,IF(Raw_Data[[#This Row],[jumlah_kali_telat]]&lt;=2,2,4))</f>
        <v>0</v>
      </c>
      <c r="AH2911">
        <f>Raw_Data[[#This Row],[Skor_Rasio]]+Raw_Data[[#This Row],[Skor_DP]]+Raw_Data[[#This Row],[Skor_Tenor]]+Raw_Data[[#This Row],[Skor_Telat]]</f>
        <v>8</v>
      </c>
      <c r="AI2911" t="str">
        <f>IF(Raw_Data[[#This Row],[Risk_Score]]&lt;=6,"Low Risk",IF(Raw_Data[[#This Row],[Risk_Score]]&lt;=8,"Medium Risk","High Risk"))</f>
        <v>Medium Risk</v>
      </c>
      <c r="AJ2911">
        <f ca="1">IFERROR(DATEDIF(Raw_Data[[#This Row],[tanggal_pengajuan]],TODAY(),"m"),"N/A")</f>
        <v>5</v>
      </c>
      <c r="AK2911" t="str">
        <f ca="1">IF(ISNUMBER(Raw_Data[[#This Row],[MOB]]),IF(Raw_Data[[#This Row],[MOB]]&lt;6,"0-5 bulan",IF(Raw_Data[[#This Row],[MOB]]&lt;12,"6-11 bulan",IF(Raw_Data[[#This Row],[MOB]]&lt;24,"12-23 bulan","24+ bulan"))),"N/A")</f>
        <v>0-5 bulan</v>
      </c>
    </row>
    <row r="2912" spans="1:37" ht="14.25" customHeight="1" x14ac:dyDescent="0.45">
      <c r="A2912" t="s">
        <v>6497</v>
      </c>
      <c r="B2912" s="64">
        <v>46166</v>
      </c>
      <c r="C2912" s="1" t="str">
        <f t="shared" si="45"/>
        <v>May</v>
      </c>
      <c r="D2912" t="s">
        <v>2496</v>
      </c>
      <c r="E2912" t="s">
        <v>6498</v>
      </c>
      <c r="F2912">
        <v>50</v>
      </c>
      <c r="G2912" t="s">
        <v>40</v>
      </c>
      <c r="H2912" t="s">
        <v>41</v>
      </c>
      <c r="I2912" s="2">
        <v>7932000</v>
      </c>
      <c r="J2912" s="3">
        <f>Raw_Data[[#This Row],[cicilan_per_bulan]]/Raw_Data[[#This Row],[penghasilan_bulanan]]</f>
        <v>0.1006933938477055</v>
      </c>
      <c r="K2912" t="s">
        <v>102</v>
      </c>
      <c r="L2912" t="s">
        <v>103</v>
      </c>
      <c r="M2912" t="s">
        <v>72</v>
      </c>
      <c r="N2912" t="s">
        <v>97</v>
      </c>
      <c r="O2912" t="s">
        <v>57</v>
      </c>
      <c r="P2912" s="2">
        <v>16511000</v>
      </c>
      <c r="Q2912" s="2">
        <v>1651000</v>
      </c>
      <c r="R2912" t="str">
        <f>IF(Raw_Data[[#This Row],[persen_dp]]&lt;15%,"Low",IF(Raw_Data[[#This Row],[persen_dp]]&gt;25%,"High","Medium"))</f>
        <v>Low</v>
      </c>
      <c r="S2912" s="3">
        <v>0.1</v>
      </c>
      <c r="T2912">
        <v>24</v>
      </c>
      <c r="U2912">
        <v>0.14499999999999999</v>
      </c>
      <c r="V2912" s="2">
        <v>798700</v>
      </c>
      <c r="W2912" s="2">
        <v>19170000</v>
      </c>
      <c r="X2912" t="str">
        <f>IF(OR(Raw_Data[[#This Row],[status_pembayaran]]="Macet",Raw_Data[[#This Row],[status_pembayaran]]="Kurang Lancar"),"Non Performing Loan","Performing")</f>
        <v>Performing</v>
      </c>
      <c r="Y2912" t="s">
        <v>47</v>
      </c>
      <c r="Z2912">
        <v>0</v>
      </c>
      <c r="AA2912">
        <v>0</v>
      </c>
      <c r="AB2912">
        <v>1</v>
      </c>
      <c r="AD2912">
        <f>IF(Raw_Data[[#This Row],[rasio]]&lt;0.2,1,IF(Raw_Data[[#This Row],[rasio]]&lt;0.3,2,IF(Raw_Data[[#This Row],[rasio]]&lt;0.4,3,4)))</f>
        <v>1</v>
      </c>
      <c r="AE2912">
        <f>IF(Raw_Data[[#This Row],[kategori_dp]]="High",1,IF(Raw_Data[[#This Row],[kategori_dp]]="Medium",2,3))</f>
        <v>3</v>
      </c>
      <c r="AF2912">
        <f>IF(Raw_Data[[#This Row],[tenor_bulan]]&lt;=24,1,IF(Raw_Data[[#This Row],[tenor_bulan]]&lt;=36,2,IF(Raw_Data[[#This Row],[tenor_bulan]]&lt;=48,3,4)))</f>
        <v>1</v>
      </c>
      <c r="AG2912">
        <f>IF(Raw_Data[[#This Row],[jumlah_kali_telat]]=0,0,IF(Raw_Data[[#This Row],[jumlah_kali_telat]]&lt;=2,2,4))</f>
        <v>0</v>
      </c>
      <c r="AH2912">
        <f>Raw_Data[[#This Row],[Skor_Rasio]]+Raw_Data[[#This Row],[Skor_DP]]+Raw_Data[[#This Row],[Skor_Tenor]]+Raw_Data[[#This Row],[Skor_Telat]]</f>
        <v>5</v>
      </c>
      <c r="AI2912" t="str">
        <f>IF(Raw_Data[[#This Row],[Risk_Score]]&lt;=6,"Low Risk",IF(Raw_Data[[#This Row],[Risk_Score]]&lt;=8,"Medium Risk","High Risk"))</f>
        <v>Low Risk</v>
      </c>
      <c r="AJ2912">
        <f ca="1">IFERROR(DATEDIF(Raw_Data[[#This Row],[tanggal_pengajuan]],TODAY(),"m"),"N/A")</f>
        <v>4</v>
      </c>
      <c r="AK2912" t="str">
        <f ca="1">IF(ISNUMBER(Raw_Data[[#This Row],[MOB]]),IF(Raw_Data[[#This Row],[MOB]]&lt;6,"0-5 bulan",IF(Raw_Data[[#This Row],[MOB]]&lt;12,"6-11 bulan",IF(Raw_Data[[#This Row],[MOB]]&lt;24,"12-23 bulan","24+ bulan"))),"N/A")</f>
        <v>0-5 bulan</v>
      </c>
    </row>
    <row r="2913" spans="1:37" ht="14.25" customHeight="1" x14ac:dyDescent="0.45">
      <c r="A2913" t="s">
        <v>6499</v>
      </c>
      <c r="B2913" s="64">
        <v>46053</v>
      </c>
      <c r="C2913" s="1" t="str">
        <f t="shared" si="45"/>
        <v>January</v>
      </c>
      <c r="D2913" t="s">
        <v>1312</v>
      </c>
      <c r="E2913" t="s">
        <v>6500</v>
      </c>
      <c r="F2913">
        <v>29</v>
      </c>
      <c r="G2913" t="s">
        <v>40</v>
      </c>
      <c r="H2913" t="s">
        <v>41</v>
      </c>
      <c r="I2913" s="2">
        <v>6461000</v>
      </c>
      <c r="J2913" s="3">
        <f>Raw_Data[[#This Row],[cicilan_per_bulan]]/Raw_Data[[#This Row],[penghasilan_bulanan]]</f>
        <v>0.36759015632255071</v>
      </c>
      <c r="K2913" t="s">
        <v>286</v>
      </c>
      <c r="L2913" t="s">
        <v>154</v>
      </c>
      <c r="M2913" t="s">
        <v>44</v>
      </c>
      <c r="N2913" t="s">
        <v>163</v>
      </c>
      <c r="O2913" t="s">
        <v>46</v>
      </c>
      <c r="P2913" s="2">
        <v>29283000</v>
      </c>
      <c r="Q2913" s="2">
        <v>4392000</v>
      </c>
      <c r="R2913" t="str">
        <f>IF(Raw_Data[[#This Row],[persen_dp]]&lt;15%,"Low",IF(Raw_Data[[#This Row],[persen_dp]]&gt;25%,"High","Medium"))</f>
        <v>Medium</v>
      </c>
      <c r="S2913" s="3">
        <v>0.15</v>
      </c>
      <c r="T2913">
        <v>12</v>
      </c>
      <c r="U2913">
        <v>0.14499999999999999</v>
      </c>
      <c r="V2913" s="2">
        <v>2375000</v>
      </c>
      <c r="W2913" s="2">
        <v>28500000</v>
      </c>
      <c r="X2913" t="str">
        <f>IF(OR(Raw_Data[[#This Row],[status_pembayaran]]="Macet",Raw_Data[[#This Row],[status_pembayaran]]="Kurang Lancar"),"Non Performing Loan","Performing")</f>
        <v>Performing</v>
      </c>
      <c r="Y2913" t="s">
        <v>47</v>
      </c>
      <c r="Z2913">
        <v>0</v>
      </c>
      <c r="AA2913">
        <v>0</v>
      </c>
      <c r="AB2913">
        <v>1</v>
      </c>
      <c r="AD2913">
        <f>IF(Raw_Data[[#This Row],[rasio]]&lt;0.2,1,IF(Raw_Data[[#This Row],[rasio]]&lt;0.3,2,IF(Raw_Data[[#This Row],[rasio]]&lt;0.4,3,4)))</f>
        <v>3</v>
      </c>
      <c r="AE2913">
        <f>IF(Raw_Data[[#This Row],[kategori_dp]]="High",1,IF(Raw_Data[[#This Row],[kategori_dp]]="Medium",2,3))</f>
        <v>2</v>
      </c>
      <c r="AF2913">
        <f>IF(Raw_Data[[#This Row],[tenor_bulan]]&lt;=24,1,IF(Raw_Data[[#This Row],[tenor_bulan]]&lt;=36,2,IF(Raw_Data[[#This Row],[tenor_bulan]]&lt;=48,3,4)))</f>
        <v>1</v>
      </c>
      <c r="AG2913">
        <f>IF(Raw_Data[[#This Row],[jumlah_kali_telat]]=0,0,IF(Raw_Data[[#This Row],[jumlah_kali_telat]]&lt;=2,2,4))</f>
        <v>0</v>
      </c>
      <c r="AH2913">
        <f>Raw_Data[[#This Row],[Skor_Rasio]]+Raw_Data[[#This Row],[Skor_DP]]+Raw_Data[[#This Row],[Skor_Tenor]]+Raw_Data[[#This Row],[Skor_Telat]]</f>
        <v>6</v>
      </c>
      <c r="AI2913" t="str">
        <f>IF(Raw_Data[[#This Row],[Risk_Score]]&lt;=6,"Low Risk",IF(Raw_Data[[#This Row],[Risk_Score]]&lt;=8,"Medium Risk","High Risk"))</f>
        <v>Low Risk</v>
      </c>
      <c r="AJ2913">
        <f ca="1">IFERROR(DATEDIF(Raw_Data[[#This Row],[tanggal_pengajuan]],TODAY(),"m"),"N/A")</f>
        <v>8</v>
      </c>
      <c r="AK2913" t="str">
        <f ca="1">IF(ISNUMBER(Raw_Data[[#This Row],[MOB]]),IF(Raw_Data[[#This Row],[MOB]]&lt;6,"0-5 bulan",IF(Raw_Data[[#This Row],[MOB]]&lt;12,"6-11 bulan",IF(Raw_Data[[#This Row],[MOB]]&lt;24,"12-23 bulan","24+ bulan"))),"N/A")</f>
        <v>6-11 bulan</v>
      </c>
    </row>
    <row r="2914" spans="1:37" ht="14.25" customHeight="1" x14ac:dyDescent="0.45">
      <c r="A2914" t="s">
        <v>6501</v>
      </c>
      <c r="B2914" s="64">
        <v>46176</v>
      </c>
      <c r="C2914" s="1" t="str">
        <f t="shared" si="45"/>
        <v>June</v>
      </c>
      <c r="D2914" t="s">
        <v>2542</v>
      </c>
      <c r="E2914" t="s">
        <v>6502</v>
      </c>
      <c r="F2914">
        <v>57</v>
      </c>
      <c r="G2914" t="s">
        <v>40</v>
      </c>
      <c r="H2914" t="s">
        <v>41</v>
      </c>
      <c r="I2914" s="2">
        <v>5023000</v>
      </c>
      <c r="J2914" s="3">
        <f>Raw_Data[[#This Row],[cicilan_per_bulan]]/Raw_Data[[#This Row],[penghasilan_bulanan]]</f>
        <v>0.19277324308182361</v>
      </c>
      <c r="K2914" t="s">
        <v>42</v>
      </c>
      <c r="L2914" t="s">
        <v>43</v>
      </c>
      <c r="M2914" t="s">
        <v>44</v>
      </c>
      <c r="N2914" t="s">
        <v>158</v>
      </c>
      <c r="O2914" t="s">
        <v>159</v>
      </c>
      <c r="P2914" s="2">
        <v>32388000</v>
      </c>
      <c r="Q2914" s="2">
        <v>8097000</v>
      </c>
      <c r="R2914" t="str">
        <f>IF(Raw_Data[[#This Row],[persen_dp]]&lt;15%,"Low",IF(Raw_Data[[#This Row],[persen_dp]]&gt;25%,"High","Medium"))</f>
        <v>Medium</v>
      </c>
      <c r="S2914" s="3">
        <v>0.25</v>
      </c>
      <c r="T2914">
        <v>36</v>
      </c>
      <c r="U2914">
        <v>0.14499999999999999</v>
      </c>
      <c r="V2914" s="2">
        <v>968300</v>
      </c>
      <c r="W2914" s="2">
        <v>34857000</v>
      </c>
      <c r="X2914" t="str">
        <f>IF(OR(Raw_Data[[#This Row],[status_pembayaran]]="Macet",Raw_Data[[#This Row],[status_pembayaran]]="Kurang Lancar"),"Non Performing Loan","Performing")</f>
        <v>Performing</v>
      </c>
      <c r="Y2914" t="s">
        <v>47</v>
      </c>
      <c r="Z2914">
        <v>0</v>
      </c>
      <c r="AA2914">
        <v>0</v>
      </c>
      <c r="AB2914">
        <v>1</v>
      </c>
      <c r="AC2914" t="s">
        <v>137</v>
      </c>
      <c r="AD2914">
        <f>IF(Raw_Data[[#This Row],[rasio]]&lt;0.2,1,IF(Raw_Data[[#This Row],[rasio]]&lt;0.3,2,IF(Raw_Data[[#This Row],[rasio]]&lt;0.4,3,4)))</f>
        <v>1</v>
      </c>
      <c r="AE2914">
        <f>IF(Raw_Data[[#This Row],[kategori_dp]]="High",1,IF(Raw_Data[[#This Row],[kategori_dp]]="Medium",2,3))</f>
        <v>2</v>
      </c>
      <c r="AF2914">
        <f>IF(Raw_Data[[#This Row],[tenor_bulan]]&lt;=24,1,IF(Raw_Data[[#This Row],[tenor_bulan]]&lt;=36,2,IF(Raw_Data[[#This Row],[tenor_bulan]]&lt;=48,3,4)))</f>
        <v>2</v>
      </c>
      <c r="AG2914">
        <f>IF(Raw_Data[[#This Row],[jumlah_kali_telat]]=0,0,IF(Raw_Data[[#This Row],[jumlah_kali_telat]]&lt;=2,2,4))</f>
        <v>0</v>
      </c>
      <c r="AH2914">
        <f>Raw_Data[[#This Row],[Skor_Rasio]]+Raw_Data[[#This Row],[Skor_DP]]+Raw_Data[[#This Row],[Skor_Tenor]]+Raw_Data[[#This Row],[Skor_Telat]]</f>
        <v>5</v>
      </c>
      <c r="AI2914" t="str">
        <f>IF(Raw_Data[[#This Row],[Risk_Score]]&lt;=6,"Low Risk",IF(Raw_Data[[#This Row],[Risk_Score]]&lt;=8,"Medium Risk","High Risk"))</f>
        <v>Low Risk</v>
      </c>
      <c r="AJ2914">
        <f ca="1">IFERROR(DATEDIF(Raw_Data[[#This Row],[tanggal_pengajuan]],TODAY(),"m"),"N/A")</f>
        <v>4</v>
      </c>
      <c r="AK2914" t="str">
        <f ca="1">IF(ISNUMBER(Raw_Data[[#This Row],[MOB]]),IF(Raw_Data[[#This Row],[MOB]]&lt;6,"0-5 bulan",IF(Raw_Data[[#This Row],[MOB]]&lt;12,"6-11 bulan",IF(Raw_Data[[#This Row],[MOB]]&lt;24,"12-23 bulan","24+ bulan"))),"N/A")</f>
        <v>0-5 bulan</v>
      </c>
    </row>
    <row r="2915" spans="1:37" ht="14.25" customHeight="1" x14ac:dyDescent="0.45">
      <c r="A2915" t="s">
        <v>6503</v>
      </c>
      <c r="B2915" s="64">
        <v>46192</v>
      </c>
      <c r="C2915" s="1" t="str">
        <f t="shared" si="45"/>
        <v>June</v>
      </c>
      <c r="D2915" t="s">
        <v>885</v>
      </c>
      <c r="E2915" t="s">
        <v>6504</v>
      </c>
      <c r="F2915">
        <v>31</v>
      </c>
      <c r="G2915" t="s">
        <v>40</v>
      </c>
      <c r="H2915" t="s">
        <v>96</v>
      </c>
      <c r="I2915" s="2">
        <v>5225000</v>
      </c>
      <c r="J2915" s="3">
        <f>Raw_Data[[#This Row],[cicilan_per_bulan]]/Raw_Data[[#This Row],[penghasilan_bulanan]]</f>
        <v>0.32089952153110046</v>
      </c>
      <c r="K2915" t="s">
        <v>177</v>
      </c>
      <c r="L2915" t="s">
        <v>154</v>
      </c>
      <c r="M2915" t="s">
        <v>290</v>
      </c>
      <c r="N2915" t="s">
        <v>291</v>
      </c>
      <c r="O2915" t="s">
        <v>292</v>
      </c>
      <c r="P2915" s="2">
        <v>38137000</v>
      </c>
      <c r="Q2915" s="2">
        <v>13348000</v>
      </c>
      <c r="R2915" t="str">
        <f>IF(Raw_Data[[#This Row],[persen_dp]]&lt;15%,"Low",IF(Raw_Data[[#This Row],[persen_dp]]&gt;25%,"High","Medium"))</f>
        <v>High</v>
      </c>
      <c r="S2915" s="3">
        <v>0.35</v>
      </c>
      <c r="T2915">
        <v>18</v>
      </c>
      <c r="U2915">
        <v>0.14499999999999999</v>
      </c>
      <c r="V2915" s="2">
        <v>1676700</v>
      </c>
      <c r="W2915" s="2">
        <v>30181000</v>
      </c>
      <c r="X2915" t="str">
        <f>IF(OR(Raw_Data[[#This Row],[status_pembayaran]]="Macet",Raw_Data[[#This Row],[status_pembayaran]]="Kurang Lancar"),"Non Performing Loan","Performing")</f>
        <v>Performing</v>
      </c>
      <c r="Y2915" t="s">
        <v>47</v>
      </c>
      <c r="Z2915">
        <v>0</v>
      </c>
      <c r="AA2915">
        <v>0</v>
      </c>
      <c r="AB2915">
        <v>1</v>
      </c>
      <c r="AC2915" t="s">
        <v>58</v>
      </c>
      <c r="AD2915">
        <f>IF(Raw_Data[[#This Row],[rasio]]&lt;0.2,1,IF(Raw_Data[[#This Row],[rasio]]&lt;0.3,2,IF(Raw_Data[[#This Row],[rasio]]&lt;0.4,3,4)))</f>
        <v>3</v>
      </c>
      <c r="AE2915">
        <f>IF(Raw_Data[[#This Row],[kategori_dp]]="High",1,IF(Raw_Data[[#This Row],[kategori_dp]]="Medium",2,3))</f>
        <v>1</v>
      </c>
      <c r="AF2915">
        <f>IF(Raw_Data[[#This Row],[tenor_bulan]]&lt;=24,1,IF(Raw_Data[[#This Row],[tenor_bulan]]&lt;=36,2,IF(Raw_Data[[#This Row],[tenor_bulan]]&lt;=48,3,4)))</f>
        <v>1</v>
      </c>
      <c r="AG2915">
        <f>IF(Raw_Data[[#This Row],[jumlah_kali_telat]]=0,0,IF(Raw_Data[[#This Row],[jumlah_kali_telat]]&lt;=2,2,4))</f>
        <v>0</v>
      </c>
      <c r="AH2915">
        <f>Raw_Data[[#This Row],[Skor_Rasio]]+Raw_Data[[#This Row],[Skor_DP]]+Raw_Data[[#This Row],[Skor_Tenor]]+Raw_Data[[#This Row],[Skor_Telat]]</f>
        <v>5</v>
      </c>
      <c r="AI2915" t="str">
        <f>IF(Raw_Data[[#This Row],[Risk_Score]]&lt;=6,"Low Risk",IF(Raw_Data[[#This Row],[Risk_Score]]&lt;=8,"Medium Risk","High Risk"))</f>
        <v>Low Risk</v>
      </c>
      <c r="AJ2915">
        <f ca="1">IFERROR(DATEDIF(Raw_Data[[#This Row],[tanggal_pengajuan]],TODAY(),"m"),"N/A")</f>
        <v>4</v>
      </c>
      <c r="AK2915" t="str">
        <f ca="1">IF(ISNUMBER(Raw_Data[[#This Row],[MOB]]),IF(Raw_Data[[#This Row],[MOB]]&lt;6,"0-5 bulan",IF(Raw_Data[[#This Row],[MOB]]&lt;12,"6-11 bulan",IF(Raw_Data[[#This Row],[MOB]]&lt;24,"12-23 bulan","24+ bulan"))),"N/A")</f>
        <v>0-5 bulan</v>
      </c>
    </row>
    <row r="2916" spans="1:37" ht="14.25" customHeight="1" x14ac:dyDescent="0.45">
      <c r="A2916" t="s">
        <v>6505</v>
      </c>
      <c r="B2916" s="64">
        <v>46092</v>
      </c>
      <c r="C2916" s="1" t="str">
        <f t="shared" si="45"/>
        <v>March</v>
      </c>
      <c r="D2916" t="s">
        <v>68</v>
      </c>
      <c r="E2916" t="s">
        <v>6506</v>
      </c>
      <c r="F2916">
        <v>54</v>
      </c>
      <c r="G2916" t="s">
        <v>51</v>
      </c>
      <c r="H2916" t="s">
        <v>52</v>
      </c>
      <c r="I2916" s="2">
        <v>5122000</v>
      </c>
      <c r="J2916" s="3">
        <f>Raw_Data[[#This Row],[cicilan_per_bulan]]/Raw_Data[[#This Row],[penghasilan_bulanan]]</f>
        <v>0.2617141741507224</v>
      </c>
      <c r="K2916" t="s">
        <v>167</v>
      </c>
      <c r="L2916" t="s">
        <v>110</v>
      </c>
      <c r="M2916" t="s">
        <v>44</v>
      </c>
      <c r="N2916" t="s">
        <v>163</v>
      </c>
      <c r="O2916" t="s">
        <v>46</v>
      </c>
      <c r="P2916" s="2">
        <v>30489000</v>
      </c>
      <c r="Q2916" s="2">
        <v>10671000</v>
      </c>
      <c r="R2916" t="str">
        <f>IF(Raw_Data[[#This Row],[persen_dp]]&lt;15%,"Low",IF(Raw_Data[[#This Row],[persen_dp]]&gt;25%,"High","Medium"))</f>
        <v>High</v>
      </c>
      <c r="S2916" s="3">
        <v>0.35</v>
      </c>
      <c r="T2916">
        <v>18</v>
      </c>
      <c r="U2916">
        <v>0.14499999999999999</v>
      </c>
      <c r="V2916" s="2">
        <v>1340500</v>
      </c>
      <c r="W2916" s="2">
        <v>24128000</v>
      </c>
      <c r="X2916" t="str">
        <f>IF(OR(Raw_Data[[#This Row],[status_pembayaran]]="Macet",Raw_Data[[#This Row],[status_pembayaran]]="Kurang Lancar"),"Non Performing Loan","Performing")</f>
        <v>Performing</v>
      </c>
      <c r="Y2916" t="s">
        <v>47</v>
      </c>
      <c r="Z2916">
        <v>0</v>
      </c>
      <c r="AA2916">
        <v>0</v>
      </c>
      <c r="AB2916">
        <v>1</v>
      </c>
      <c r="AD2916">
        <f>IF(Raw_Data[[#This Row],[rasio]]&lt;0.2,1,IF(Raw_Data[[#This Row],[rasio]]&lt;0.3,2,IF(Raw_Data[[#This Row],[rasio]]&lt;0.4,3,4)))</f>
        <v>2</v>
      </c>
      <c r="AE2916">
        <f>IF(Raw_Data[[#This Row],[kategori_dp]]="High",1,IF(Raw_Data[[#This Row],[kategori_dp]]="Medium",2,3))</f>
        <v>1</v>
      </c>
      <c r="AF2916">
        <f>IF(Raw_Data[[#This Row],[tenor_bulan]]&lt;=24,1,IF(Raw_Data[[#This Row],[tenor_bulan]]&lt;=36,2,IF(Raw_Data[[#This Row],[tenor_bulan]]&lt;=48,3,4)))</f>
        <v>1</v>
      </c>
      <c r="AG2916">
        <f>IF(Raw_Data[[#This Row],[jumlah_kali_telat]]=0,0,IF(Raw_Data[[#This Row],[jumlah_kali_telat]]&lt;=2,2,4))</f>
        <v>0</v>
      </c>
      <c r="AH2916">
        <f>Raw_Data[[#This Row],[Skor_Rasio]]+Raw_Data[[#This Row],[Skor_DP]]+Raw_Data[[#This Row],[Skor_Tenor]]+Raw_Data[[#This Row],[Skor_Telat]]</f>
        <v>4</v>
      </c>
      <c r="AI2916" t="str">
        <f>IF(Raw_Data[[#This Row],[Risk_Score]]&lt;=6,"Low Risk",IF(Raw_Data[[#This Row],[Risk_Score]]&lt;=8,"Medium Risk","High Risk"))</f>
        <v>Low Risk</v>
      </c>
      <c r="AJ2916">
        <f ca="1">IFERROR(DATEDIF(Raw_Data[[#This Row],[tanggal_pengajuan]],TODAY(),"m"),"N/A")</f>
        <v>7</v>
      </c>
      <c r="AK2916" t="str">
        <f ca="1">IF(ISNUMBER(Raw_Data[[#This Row],[MOB]]),IF(Raw_Data[[#This Row],[MOB]]&lt;6,"0-5 bulan",IF(Raw_Data[[#This Row],[MOB]]&lt;12,"6-11 bulan",IF(Raw_Data[[#This Row],[MOB]]&lt;24,"12-23 bulan","24+ bulan"))),"N/A")</f>
        <v>6-11 bulan</v>
      </c>
    </row>
    <row r="2917" spans="1:37" ht="14.25" customHeight="1" x14ac:dyDescent="0.45">
      <c r="A2917" t="s">
        <v>6507</v>
      </c>
      <c r="B2917" s="64">
        <v>46171</v>
      </c>
      <c r="C2917" s="1" t="str">
        <f t="shared" si="45"/>
        <v>May</v>
      </c>
      <c r="D2917" t="s">
        <v>4206</v>
      </c>
      <c r="E2917" t="s">
        <v>6508</v>
      </c>
      <c r="F2917">
        <v>56</v>
      </c>
      <c r="G2917" t="s">
        <v>51</v>
      </c>
      <c r="H2917" t="s">
        <v>108</v>
      </c>
      <c r="I2917" s="2">
        <v>5766000</v>
      </c>
      <c r="J2917" s="3">
        <f>Raw_Data[[#This Row],[cicilan_per_bulan]]/Raw_Data[[#This Row],[penghasilan_bulanan]]</f>
        <v>0.20161290322580644</v>
      </c>
      <c r="K2917" t="s">
        <v>192</v>
      </c>
      <c r="L2917" t="s">
        <v>128</v>
      </c>
      <c r="M2917" t="s">
        <v>290</v>
      </c>
      <c r="N2917" t="s">
        <v>291</v>
      </c>
      <c r="O2917" t="s">
        <v>292</v>
      </c>
      <c r="P2917" s="2">
        <v>36046000</v>
      </c>
      <c r="Q2917" s="2">
        <v>14419000</v>
      </c>
      <c r="R2917" t="str">
        <f>IF(Raw_Data[[#This Row],[persen_dp]]&lt;15%,"Low",IF(Raw_Data[[#This Row],[persen_dp]]&gt;25%,"High","Medium"))</f>
        <v>High</v>
      </c>
      <c r="S2917" s="3">
        <v>0.4</v>
      </c>
      <c r="T2917">
        <v>24</v>
      </c>
      <c r="U2917">
        <v>0.14499999999999999</v>
      </c>
      <c r="V2917" s="2">
        <v>1162500</v>
      </c>
      <c r="W2917" s="2">
        <v>27899000</v>
      </c>
      <c r="X2917" t="str">
        <f>IF(OR(Raw_Data[[#This Row],[status_pembayaran]]="Macet",Raw_Data[[#This Row],[status_pembayaran]]="Kurang Lancar"),"Non Performing Loan","Performing")</f>
        <v>Performing</v>
      </c>
      <c r="Y2917" t="s">
        <v>47</v>
      </c>
      <c r="Z2917">
        <v>0</v>
      </c>
      <c r="AA2917">
        <v>0</v>
      </c>
      <c r="AB2917">
        <v>1</v>
      </c>
      <c r="AD2917">
        <f>IF(Raw_Data[[#This Row],[rasio]]&lt;0.2,1,IF(Raw_Data[[#This Row],[rasio]]&lt;0.3,2,IF(Raw_Data[[#This Row],[rasio]]&lt;0.4,3,4)))</f>
        <v>2</v>
      </c>
      <c r="AE2917">
        <f>IF(Raw_Data[[#This Row],[kategori_dp]]="High",1,IF(Raw_Data[[#This Row],[kategori_dp]]="Medium",2,3))</f>
        <v>1</v>
      </c>
      <c r="AF2917">
        <f>IF(Raw_Data[[#This Row],[tenor_bulan]]&lt;=24,1,IF(Raw_Data[[#This Row],[tenor_bulan]]&lt;=36,2,IF(Raw_Data[[#This Row],[tenor_bulan]]&lt;=48,3,4)))</f>
        <v>1</v>
      </c>
      <c r="AG2917">
        <f>IF(Raw_Data[[#This Row],[jumlah_kali_telat]]=0,0,IF(Raw_Data[[#This Row],[jumlah_kali_telat]]&lt;=2,2,4))</f>
        <v>0</v>
      </c>
      <c r="AH2917">
        <f>Raw_Data[[#This Row],[Skor_Rasio]]+Raw_Data[[#This Row],[Skor_DP]]+Raw_Data[[#This Row],[Skor_Tenor]]+Raw_Data[[#This Row],[Skor_Telat]]</f>
        <v>4</v>
      </c>
      <c r="AI2917" t="str">
        <f>IF(Raw_Data[[#This Row],[Risk_Score]]&lt;=6,"Low Risk",IF(Raw_Data[[#This Row],[Risk_Score]]&lt;=8,"Medium Risk","High Risk"))</f>
        <v>Low Risk</v>
      </c>
      <c r="AJ2917">
        <f ca="1">IFERROR(DATEDIF(Raw_Data[[#This Row],[tanggal_pengajuan]],TODAY(),"m"),"N/A")</f>
        <v>4</v>
      </c>
      <c r="AK2917" t="str">
        <f ca="1">IF(ISNUMBER(Raw_Data[[#This Row],[MOB]]),IF(Raw_Data[[#This Row],[MOB]]&lt;6,"0-5 bulan",IF(Raw_Data[[#This Row],[MOB]]&lt;12,"6-11 bulan",IF(Raw_Data[[#This Row],[MOB]]&lt;24,"12-23 bulan","24+ bulan"))),"N/A")</f>
        <v>0-5 bulan</v>
      </c>
    </row>
    <row r="2918" spans="1:37" ht="14.25" customHeight="1" x14ac:dyDescent="0.45">
      <c r="A2918" t="s">
        <v>6509</v>
      </c>
      <c r="B2918" s="64">
        <v>46097</v>
      </c>
      <c r="C2918" s="1" t="str">
        <f t="shared" si="45"/>
        <v>March</v>
      </c>
      <c r="D2918" t="s">
        <v>210</v>
      </c>
      <c r="E2918" t="s">
        <v>211</v>
      </c>
      <c r="F2918">
        <v>46</v>
      </c>
      <c r="G2918" t="s">
        <v>51</v>
      </c>
      <c r="H2918" t="s">
        <v>90</v>
      </c>
      <c r="I2918" s="2">
        <v>3300000</v>
      </c>
      <c r="J2918" s="3">
        <f>Raw_Data[[#This Row],[cicilan_per_bulan]]/Raw_Data[[#This Row],[penghasilan_bulanan]]</f>
        <v>0.43954545454545457</v>
      </c>
      <c r="K2918" t="s">
        <v>119</v>
      </c>
      <c r="L2918" t="s">
        <v>120</v>
      </c>
      <c r="M2918" t="s">
        <v>55</v>
      </c>
      <c r="N2918" t="s">
        <v>395</v>
      </c>
      <c r="O2918" t="s">
        <v>396</v>
      </c>
      <c r="P2918" s="2">
        <v>58753000</v>
      </c>
      <c r="Q2918" s="2">
        <v>14688000</v>
      </c>
      <c r="R2918" t="str">
        <f>IF(Raw_Data[[#This Row],[persen_dp]]&lt;15%,"Low",IF(Raw_Data[[#This Row],[persen_dp]]&gt;25%,"High","Medium"))</f>
        <v>Medium</v>
      </c>
      <c r="S2918" s="3">
        <v>0.25</v>
      </c>
      <c r="T2918">
        <v>48</v>
      </c>
      <c r="U2918">
        <v>0.14499999999999999</v>
      </c>
      <c r="V2918" s="2">
        <v>1450500</v>
      </c>
      <c r="W2918" s="2">
        <v>69622000</v>
      </c>
      <c r="X2918" t="str">
        <f>IF(OR(Raw_Data[[#This Row],[status_pembayaran]]="Macet",Raw_Data[[#This Row],[status_pembayaran]]="Kurang Lancar"),"Non Performing Loan","Performing")</f>
        <v>Performing</v>
      </c>
      <c r="Y2918" t="s">
        <v>47</v>
      </c>
      <c r="Z2918">
        <v>0</v>
      </c>
      <c r="AA2918">
        <v>0</v>
      </c>
      <c r="AB2918">
        <v>1</v>
      </c>
      <c r="AC2918" t="s">
        <v>66</v>
      </c>
      <c r="AD2918">
        <f>IF(Raw_Data[[#This Row],[rasio]]&lt;0.2,1,IF(Raw_Data[[#This Row],[rasio]]&lt;0.3,2,IF(Raw_Data[[#This Row],[rasio]]&lt;0.4,3,4)))</f>
        <v>4</v>
      </c>
      <c r="AE2918">
        <f>IF(Raw_Data[[#This Row],[kategori_dp]]="High",1,IF(Raw_Data[[#This Row],[kategori_dp]]="Medium",2,3))</f>
        <v>2</v>
      </c>
      <c r="AF2918">
        <f>IF(Raw_Data[[#This Row],[tenor_bulan]]&lt;=24,1,IF(Raw_Data[[#This Row],[tenor_bulan]]&lt;=36,2,IF(Raw_Data[[#This Row],[tenor_bulan]]&lt;=48,3,4)))</f>
        <v>3</v>
      </c>
      <c r="AG2918">
        <f>IF(Raw_Data[[#This Row],[jumlah_kali_telat]]=0,0,IF(Raw_Data[[#This Row],[jumlah_kali_telat]]&lt;=2,2,4))</f>
        <v>0</v>
      </c>
      <c r="AH2918">
        <f>Raw_Data[[#This Row],[Skor_Rasio]]+Raw_Data[[#This Row],[Skor_DP]]+Raw_Data[[#This Row],[Skor_Tenor]]+Raw_Data[[#This Row],[Skor_Telat]]</f>
        <v>9</v>
      </c>
      <c r="AI2918" t="str">
        <f>IF(Raw_Data[[#This Row],[Risk_Score]]&lt;=6,"Low Risk",IF(Raw_Data[[#This Row],[Risk_Score]]&lt;=8,"Medium Risk","High Risk"))</f>
        <v>High Risk</v>
      </c>
      <c r="AJ2918">
        <f ca="1">IFERROR(DATEDIF(Raw_Data[[#This Row],[tanggal_pengajuan]],TODAY(),"m"),"N/A")</f>
        <v>7</v>
      </c>
      <c r="AK2918" t="str">
        <f ca="1">IF(ISNUMBER(Raw_Data[[#This Row],[MOB]]),IF(Raw_Data[[#This Row],[MOB]]&lt;6,"0-5 bulan",IF(Raw_Data[[#This Row],[MOB]]&lt;12,"6-11 bulan",IF(Raw_Data[[#This Row],[MOB]]&lt;24,"12-23 bulan","24+ bulan"))),"N/A")</f>
        <v>6-11 bulan</v>
      </c>
    </row>
    <row r="2919" spans="1:37" ht="14.25" customHeight="1" x14ac:dyDescent="0.45">
      <c r="A2919" t="s">
        <v>6510</v>
      </c>
      <c r="B2919" s="64">
        <v>46100</v>
      </c>
      <c r="C2919" s="1" t="str">
        <f t="shared" si="45"/>
        <v>March</v>
      </c>
      <c r="D2919" t="s">
        <v>2845</v>
      </c>
      <c r="E2919" t="s">
        <v>6511</v>
      </c>
      <c r="F2919">
        <v>22</v>
      </c>
      <c r="G2919" t="s">
        <v>40</v>
      </c>
      <c r="H2919" t="s">
        <v>152</v>
      </c>
      <c r="I2919" s="2">
        <v>3594000</v>
      </c>
      <c r="J2919" s="3">
        <f>Raw_Data[[#This Row],[cicilan_per_bulan]]/Raw_Data[[#This Row],[penghasilan_bulanan]]</f>
        <v>0.27729549248747914</v>
      </c>
      <c r="K2919" t="s">
        <v>205</v>
      </c>
      <c r="L2919" t="s">
        <v>110</v>
      </c>
      <c r="M2919" t="s">
        <v>44</v>
      </c>
      <c r="N2919" t="s">
        <v>184</v>
      </c>
      <c r="O2919" t="s">
        <v>122</v>
      </c>
      <c r="P2919" s="2">
        <v>35620000</v>
      </c>
      <c r="Q2919" s="2">
        <v>5343000</v>
      </c>
      <c r="R2919" t="str">
        <f>IF(Raw_Data[[#This Row],[persen_dp]]&lt;15%,"Low",IF(Raw_Data[[#This Row],[persen_dp]]&gt;25%,"High","Medium"))</f>
        <v>Medium</v>
      </c>
      <c r="S2919" s="3">
        <v>0.15</v>
      </c>
      <c r="T2919">
        <v>48</v>
      </c>
      <c r="U2919">
        <v>0.14499999999999999</v>
      </c>
      <c r="V2919" s="2">
        <v>996600</v>
      </c>
      <c r="W2919" s="2">
        <v>47837000</v>
      </c>
      <c r="X2919" t="str">
        <f>IF(OR(Raw_Data[[#This Row],[status_pembayaran]]="Macet",Raw_Data[[#This Row],[status_pembayaran]]="Kurang Lancar"),"Non Performing Loan","Performing")</f>
        <v>Performing</v>
      </c>
      <c r="Y2919" t="s">
        <v>47</v>
      </c>
      <c r="Z2919">
        <v>0</v>
      </c>
      <c r="AA2919">
        <v>0</v>
      </c>
      <c r="AB2919">
        <v>1</v>
      </c>
      <c r="AC2919" t="s">
        <v>137</v>
      </c>
      <c r="AD2919">
        <f>IF(Raw_Data[[#This Row],[rasio]]&lt;0.2,1,IF(Raw_Data[[#This Row],[rasio]]&lt;0.3,2,IF(Raw_Data[[#This Row],[rasio]]&lt;0.4,3,4)))</f>
        <v>2</v>
      </c>
      <c r="AE2919">
        <f>IF(Raw_Data[[#This Row],[kategori_dp]]="High",1,IF(Raw_Data[[#This Row],[kategori_dp]]="Medium",2,3))</f>
        <v>2</v>
      </c>
      <c r="AF2919">
        <f>IF(Raw_Data[[#This Row],[tenor_bulan]]&lt;=24,1,IF(Raw_Data[[#This Row],[tenor_bulan]]&lt;=36,2,IF(Raw_Data[[#This Row],[tenor_bulan]]&lt;=48,3,4)))</f>
        <v>3</v>
      </c>
      <c r="AG2919">
        <f>IF(Raw_Data[[#This Row],[jumlah_kali_telat]]=0,0,IF(Raw_Data[[#This Row],[jumlah_kali_telat]]&lt;=2,2,4))</f>
        <v>0</v>
      </c>
      <c r="AH2919">
        <f>Raw_Data[[#This Row],[Skor_Rasio]]+Raw_Data[[#This Row],[Skor_DP]]+Raw_Data[[#This Row],[Skor_Tenor]]+Raw_Data[[#This Row],[Skor_Telat]]</f>
        <v>7</v>
      </c>
      <c r="AI2919" t="str">
        <f>IF(Raw_Data[[#This Row],[Risk_Score]]&lt;=6,"Low Risk",IF(Raw_Data[[#This Row],[Risk_Score]]&lt;=8,"Medium Risk","High Risk"))</f>
        <v>Medium Risk</v>
      </c>
      <c r="AJ2919">
        <f ca="1">IFERROR(DATEDIF(Raw_Data[[#This Row],[tanggal_pengajuan]],TODAY(),"m"),"N/A")</f>
        <v>7</v>
      </c>
      <c r="AK2919" t="str">
        <f ca="1">IF(ISNUMBER(Raw_Data[[#This Row],[MOB]]),IF(Raw_Data[[#This Row],[MOB]]&lt;6,"0-5 bulan",IF(Raw_Data[[#This Row],[MOB]]&lt;12,"6-11 bulan",IF(Raw_Data[[#This Row],[MOB]]&lt;24,"12-23 bulan","24+ bulan"))),"N/A")</f>
        <v>6-11 bulan</v>
      </c>
    </row>
    <row r="2920" spans="1:37" ht="14.25" customHeight="1" x14ac:dyDescent="0.45">
      <c r="A2920" t="s">
        <v>6512</v>
      </c>
      <c r="B2920" s="64">
        <v>46118</v>
      </c>
      <c r="C2920" s="1" t="str">
        <f t="shared" si="45"/>
        <v>April</v>
      </c>
      <c r="D2920" t="s">
        <v>2631</v>
      </c>
      <c r="E2920" t="s">
        <v>6513</v>
      </c>
      <c r="F2920">
        <v>21</v>
      </c>
      <c r="G2920" t="s">
        <v>51</v>
      </c>
      <c r="H2920" t="s">
        <v>101</v>
      </c>
      <c r="I2920" s="2">
        <v>3843000</v>
      </c>
      <c r="J2920" s="3">
        <f>Raw_Data[[#This Row],[cicilan_per_bulan]]/Raw_Data[[#This Row],[penghasilan_bulanan]]</f>
        <v>0.38313817330210775</v>
      </c>
      <c r="K2920" t="s">
        <v>91</v>
      </c>
      <c r="L2920" t="s">
        <v>92</v>
      </c>
      <c r="M2920" t="s">
        <v>44</v>
      </c>
      <c r="N2920" t="s">
        <v>129</v>
      </c>
      <c r="O2920" t="s">
        <v>130</v>
      </c>
      <c r="P2920" s="2">
        <v>23740000</v>
      </c>
      <c r="Q2920" s="2">
        <v>8309000</v>
      </c>
      <c r="R2920" t="str">
        <f>IF(Raw_Data[[#This Row],[persen_dp]]&lt;15%,"Low",IF(Raw_Data[[#This Row],[persen_dp]]&gt;25%,"High","Medium"))</f>
        <v>High</v>
      </c>
      <c r="S2920" s="3">
        <v>0.35</v>
      </c>
      <c r="T2920">
        <v>12</v>
      </c>
      <c r="U2920">
        <v>0.14499999999999999</v>
      </c>
      <c r="V2920" s="2">
        <v>1472400</v>
      </c>
      <c r="W2920" s="2">
        <v>17668000</v>
      </c>
      <c r="X2920" t="str">
        <f>IF(OR(Raw_Data[[#This Row],[status_pembayaran]]="Macet",Raw_Data[[#This Row],[status_pembayaran]]="Kurang Lancar"),"Non Performing Loan","Performing")</f>
        <v>Performing</v>
      </c>
      <c r="Y2920" t="s">
        <v>47</v>
      </c>
      <c r="Z2920">
        <v>0</v>
      </c>
      <c r="AA2920">
        <v>0</v>
      </c>
      <c r="AB2920">
        <v>1</v>
      </c>
      <c r="AC2920" t="s">
        <v>104</v>
      </c>
      <c r="AD2920">
        <f>IF(Raw_Data[[#This Row],[rasio]]&lt;0.2,1,IF(Raw_Data[[#This Row],[rasio]]&lt;0.3,2,IF(Raw_Data[[#This Row],[rasio]]&lt;0.4,3,4)))</f>
        <v>3</v>
      </c>
      <c r="AE2920">
        <f>IF(Raw_Data[[#This Row],[kategori_dp]]="High",1,IF(Raw_Data[[#This Row],[kategori_dp]]="Medium",2,3))</f>
        <v>1</v>
      </c>
      <c r="AF2920">
        <f>IF(Raw_Data[[#This Row],[tenor_bulan]]&lt;=24,1,IF(Raw_Data[[#This Row],[tenor_bulan]]&lt;=36,2,IF(Raw_Data[[#This Row],[tenor_bulan]]&lt;=48,3,4)))</f>
        <v>1</v>
      </c>
      <c r="AG2920">
        <f>IF(Raw_Data[[#This Row],[jumlah_kali_telat]]=0,0,IF(Raw_Data[[#This Row],[jumlah_kali_telat]]&lt;=2,2,4))</f>
        <v>0</v>
      </c>
      <c r="AH2920">
        <f>Raw_Data[[#This Row],[Skor_Rasio]]+Raw_Data[[#This Row],[Skor_DP]]+Raw_Data[[#This Row],[Skor_Tenor]]+Raw_Data[[#This Row],[Skor_Telat]]</f>
        <v>5</v>
      </c>
      <c r="AI2920" t="str">
        <f>IF(Raw_Data[[#This Row],[Risk_Score]]&lt;=6,"Low Risk",IF(Raw_Data[[#This Row],[Risk_Score]]&lt;=8,"Medium Risk","High Risk"))</f>
        <v>Low Risk</v>
      </c>
      <c r="AJ2920">
        <f ca="1">IFERROR(DATEDIF(Raw_Data[[#This Row],[tanggal_pengajuan]],TODAY(),"m"),"N/A")</f>
        <v>6</v>
      </c>
      <c r="AK2920" t="str">
        <f ca="1">IF(ISNUMBER(Raw_Data[[#This Row],[MOB]]),IF(Raw_Data[[#This Row],[MOB]]&lt;6,"0-5 bulan",IF(Raw_Data[[#This Row],[MOB]]&lt;12,"6-11 bulan",IF(Raw_Data[[#This Row],[MOB]]&lt;24,"12-23 bulan","24+ bulan"))),"N/A")</f>
        <v>6-11 bulan</v>
      </c>
    </row>
    <row r="2921" spans="1:37" ht="14.25" customHeight="1" x14ac:dyDescent="0.45">
      <c r="A2921" t="s">
        <v>6514</v>
      </c>
      <c r="B2921" s="64">
        <v>46171</v>
      </c>
      <c r="C2921" s="1" t="str">
        <f t="shared" si="45"/>
        <v>May</v>
      </c>
      <c r="D2921" t="s">
        <v>2542</v>
      </c>
      <c r="E2921" t="s">
        <v>6515</v>
      </c>
      <c r="F2921">
        <v>37</v>
      </c>
      <c r="G2921" t="s">
        <v>51</v>
      </c>
      <c r="H2921" t="s">
        <v>90</v>
      </c>
      <c r="I2921" s="2">
        <v>7035000</v>
      </c>
      <c r="J2921" s="3">
        <f>Raw_Data[[#This Row],[cicilan_per_bulan]]/Raw_Data[[#This Row],[penghasilan_bulanan]]</f>
        <v>0.21957356076759063</v>
      </c>
      <c r="K2921" t="s">
        <v>42</v>
      </c>
      <c r="L2921" t="s">
        <v>43</v>
      </c>
      <c r="M2921" t="s">
        <v>44</v>
      </c>
      <c r="N2921" t="s">
        <v>129</v>
      </c>
      <c r="O2921" t="s">
        <v>130</v>
      </c>
      <c r="P2921" s="2">
        <v>23127000</v>
      </c>
      <c r="Q2921" s="2">
        <v>6938000</v>
      </c>
      <c r="R2921" t="str">
        <f>IF(Raw_Data[[#This Row],[persen_dp]]&lt;15%,"Low",IF(Raw_Data[[#This Row],[persen_dp]]&gt;25%,"High","Medium"))</f>
        <v>High</v>
      </c>
      <c r="S2921" s="3">
        <v>0.3</v>
      </c>
      <c r="T2921">
        <v>12</v>
      </c>
      <c r="U2921">
        <v>0.14499999999999999</v>
      </c>
      <c r="V2921" s="2">
        <v>1544700</v>
      </c>
      <c r="W2921" s="2">
        <v>18537000</v>
      </c>
      <c r="X2921" t="str">
        <f>IF(OR(Raw_Data[[#This Row],[status_pembayaran]]="Macet",Raw_Data[[#This Row],[status_pembayaran]]="Kurang Lancar"),"Non Performing Loan","Performing")</f>
        <v>Performing</v>
      </c>
      <c r="Y2921" t="s">
        <v>47</v>
      </c>
      <c r="Z2921">
        <v>0</v>
      </c>
      <c r="AA2921">
        <v>0</v>
      </c>
      <c r="AB2921">
        <v>1</v>
      </c>
      <c r="AC2921" t="s">
        <v>74</v>
      </c>
      <c r="AD2921">
        <f>IF(Raw_Data[[#This Row],[rasio]]&lt;0.2,1,IF(Raw_Data[[#This Row],[rasio]]&lt;0.3,2,IF(Raw_Data[[#This Row],[rasio]]&lt;0.4,3,4)))</f>
        <v>2</v>
      </c>
      <c r="AE2921">
        <f>IF(Raw_Data[[#This Row],[kategori_dp]]="High",1,IF(Raw_Data[[#This Row],[kategori_dp]]="Medium",2,3))</f>
        <v>1</v>
      </c>
      <c r="AF2921">
        <f>IF(Raw_Data[[#This Row],[tenor_bulan]]&lt;=24,1,IF(Raw_Data[[#This Row],[tenor_bulan]]&lt;=36,2,IF(Raw_Data[[#This Row],[tenor_bulan]]&lt;=48,3,4)))</f>
        <v>1</v>
      </c>
      <c r="AG2921">
        <f>IF(Raw_Data[[#This Row],[jumlah_kali_telat]]=0,0,IF(Raw_Data[[#This Row],[jumlah_kali_telat]]&lt;=2,2,4))</f>
        <v>0</v>
      </c>
      <c r="AH2921">
        <f>Raw_Data[[#This Row],[Skor_Rasio]]+Raw_Data[[#This Row],[Skor_DP]]+Raw_Data[[#This Row],[Skor_Tenor]]+Raw_Data[[#This Row],[Skor_Telat]]</f>
        <v>4</v>
      </c>
      <c r="AI2921" t="str">
        <f>IF(Raw_Data[[#This Row],[Risk_Score]]&lt;=6,"Low Risk",IF(Raw_Data[[#This Row],[Risk_Score]]&lt;=8,"Medium Risk","High Risk"))</f>
        <v>Low Risk</v>
      </c>
      <c r="AJ2921">
        <f ca="1">IFERROR(DATEDIF(Raw_Data[[#This Row],[tanggal_pengajuan]],TODAY(),"m"),"N/A")</f>
        <v>4</v>
      </c>
      <c r="AK2921" t="str">
        <f ca="1">IF(ISNUMBER(Raw_Data[[#This Row],[MOB]]),IF(Raw_Data[[#This Row],[MOB]]&lt;6,"0-5 bulan",IF(Raw_Data[[#This Row],[MOB]]&lt;12,"6-11 bulan",IF(Raw_Data[[#This Row],[MOB]]&lt;24,"12-23 bulan","24+ bulan"))),"N/A")</f>
        <v>0-5 bulan</v>
      </c>
    </row>
    <row r="2922" spans="1:37" ht="14.25" customHeight="1" x14ac:dyDescent="0.45">
      <c r="A2922" t="s">
        <v>6516</v>
      </c>
      <c r="B2922" s="64">
        <v>46125</v>
      </c>
      <c r="C2922" s="1" t="str">
        <f t="shared" si="45"/>
        <v>April</v>
      </c>
      <c r="D2922" t="s">
        <v>920</v>
      </c>
      <c r="E2922" t="s">
        <v>6517</v>
      </c>
      <c r="F2922">
        <v>28</v>
      </c>
      <c r="G2922" t="s">
        <v>51</v>
      </c>
      <c r="H2922" t="s">
        <v>41</v>
      </c>
      <c r="I2922" s="2">
        <v>7323000</v>
      </c>
      <c r="J2922" s="3">
        <f>Raw_Data[[#This Row],[cicilan_per_bulan]]/Raw_Data[[#This Row],[penghasilan_bulanan]]</f>
        <v>0.11627748190632255</v>
      </c>
      <c r="K2922" t="s">
        <v>177</v>
      </c>
      <c r="L2922" t="s">
        <v>154</v>
      </c>
      <c r="M2922" t="s">
        <v>44</v>
      </c>
      <c r="N2922" t="s">
        <v>83</v>
      </c>
      <c r="O2922" t="s">
        <v>57</v>
      </c>
      <c r="P2922" s="2">
        <v>19368000</v>
      </c>
      <c r="Q2922" s="2">
        <v>6779000</v>
      </c>
      <c r="R2922" t="str">
        <f>IF(Raw_Data[[#This Row],[persen_dp]]&lt;15%,"Low",IF(Raw_Data[[#This Row],[persen_dp]]&gt;25%,"High","Medium"))</f>
        <v>High</v>
      </c>
      <c r="S2922" s="3">
        <v>0.35</v>
      </c>
      <c r="T2922">
        <v>18</v>
      </c>
      <c r="U2922">
        <v>0.14499999999999999</v>
      </c>
      <c r="V2922" s="2">
        <v>851500</v>
      </c>
      <c r="W2922" s="2">
        <v>15328000</v>
      </c>
      <c r="X2922" t="str">
        <f>IF(OR(Raw_Data[[#This Row],[status_pembayaran]]="Macet",Raw_Data[[#This Row],[status_pembayaran]]="Kurang Lancar"),"Non Performing Loan","Performing")</f>
        <v>Performing</v>
      </c>
      <c r="Y2922" t="s">
        <v>47</v>
      </c>
      <c r="Z2922">
        <v>0</v>
      </c>
      <c r="AA2922">
        <v>0</v>
      </c>
      <c r="AB2922">
        <v>1</v>
      </c>
      <c r="AC2922" t="s">
        <v>137</v>
      </c>
      <c r="AD2922">
        <f>IF(Raw_Data[[#This Row],[rasio]]&lt;0.2,1,IF(Raw_Data[[#This Row],[rasio]]&lt;0.3,2,IF(Raw_Data[[#This Row],[rasio]]&lt;0.4,3,4)))</f>
        <v>1</v>
      </c>
      <c r="AE2922">
        <f>IF(Raw_Data[[#This Row],[kategori_dp]]="High",1,IF(Raw_Data[[#This Row],[kategori_dp]]="Medium",2,3))</f>
        <v>1</v>
      </c>
      <c r="AF2922">
        <f>IF(Raw_Data[[#This Row],[tenor_bulan]]&lt;=24,1,IF(Raw_Data[[#This Row],[tenor_bulan]]&lt;=36,2,IF(Raw_Data[[#This Row],[tenor_bulan]]&lt;=48,3,4)))</f>
        <v>1</v>
      </c>
      <c r="AG2922">
        <f>IF(Raw_Data[[#This Row],[jumlah_kali_telat]]=0,0,IF(Raw_Data[[#This Row],[jumlah_kali_telat]]&lt;=2,2,4))</f>
        <v>0</v>
      </c>
      <c r="AH2922">
        <f>Raw_Data[[#This Row],[Skor_Rasio]]+Raw_Data[[#This Row],[Skor_DP]]+Raw_Data[[#This Row],[Skor_Tenor]]+Raw_Data[[#This Row],[Skor_Telat]]</f>
        <v>3</v>
      </c>
      <c r="AI2922" t="str">
        <f>IF(Raw_Data[[#This Row],[Risk_Score]]&lt;=6,"Low Risk",IF(Raw_Data[[#This Row],[Risk_Score]]&lt;=8,"Medium Risk","High Risk"))</f>
        <v>Low Risk</v>
      </c>
      <c r="AJ2922">
        <f ca="1">IFERROR(DATEDIF(Raw_Data[[#This Row],[tanggal_pengajuan]],TODAY(),"m"),"N/A")</f>
        <v>6</v>
      </c>
      <c r="AK2922" t="str">
        <f ca="1">IF(ISNUMBER(Raw_Data[[#This Row],[MOB]]),IF(Raw_Data[[#This Row],[MOB]]&lt;6,"0-5 bulan",IF(Raw_Data[[#This Row],[MOB]]&lt;12,"6-11 bulan",IF(Raw_Data[[#This Row],[MOB]]&lt;24,"12-23 bulan","24+ bulan"))),"N/A")</f>
        <v>6-11 bulan</v>
      </c>
    </row>
    <row r="2923" spans="1:37" ht="14.25" customHeight="1" x14ac:dyDescent="0.45">
      <c r="A2923" t="s">
        <v>6518</v>
      </c>
      <c r="B2923" s="64">
        <v>46235</v>
      </c>
      <c r="C2923" s="1" t="str">
        <f t="shared" si="45"/>
        <v>August</v>
      </c>
      <c r="D2923" t="s">
        <v>1240</v>
      </c>
      <c r="E2923" t="s">
        <v>6519</v>
      </c>
      <c r="F2923">
        <v>48</v>
      </c>
      <c r="G2923" t="s">
        <v>40</v>
      </c>
      <c r="H2923" t="s">
        <v>176</v>
      </c>
      <c r="I2923" s="2">
        <v>4832000</v>
      </c>
      <c r="J2923" s="3">
        <f>Raw_Data[[#This Row],[cicilan_per_bulan]]/Raw_Data[[#This Row],[penghasilan_bulanan]]</f>
        <v>9.6192052980132448E-2</v>
      </c>
      <c r="K2923" t="s">
        <v>286</v>
      </c>
      <c r="L2923" t="s">
        <v>154</v>
      </c>
      <c r="M2923" t="s">
        <v>44</v>
      </c>
      <c r="N2923" t="s">
        <v>228</v>
      </c>
      <c r="O2923" t="s">
        <v>57</v>
      </c>
      <c r="P2923" s="2">
        <v>18827000</v>
      </c>
      <c r="Q2923" s="2">
        <v>4707000</v>
      </c>
      <c r="R2923" t="str">
        <f>IF(Raw_Data[[#This Row],[persen_dp]]&lt;15%,"Low",IF(Raw_Data[[#This Row],[persen_dp]]&gt;25%,"High","Medium"))</f>
        <v>Medium</v>
      </c>
      <c r="S2923" s="3">
        <v>0.25</v>
      </c>
      <c r="T2923">
        <v>48</v>
      </c>
      <c r="U2923">
        <v>0.14499999999999999</v>
      </c>
      <c r="V2923" s="2">
        <v>464800</v>
      </c>
      <c r="W2923" s="2">
        <v>22310000</v>
      </c>
      <c r="X2923" t="str">
        <f>IF(OR(Raw_Data[[#This Row],[status_pembayaran]]="Macet",Raw_Data[[#This Row],[status_pembayaran]]="Kurang Lancar"),"Non Performing Loan","Performing")</f>
        <v>Performing</v>
      </c>
      <c r="Y2923" t="s">
        <v>47</v>
      </c>
      <c r="Z2923">
        <v>0</v>
      </c>
      <c r="AA2923">
        <v>0</v>
      </c>
      <c r="AB2923">
        <v>1</v>
      </c>
      <c r="AC2923" t="s">
        <v>58</v>
      </c>
      <c r="AD2923">
        <f>IF(Raw_Data[[#This Row],[rasio]]&lt;0.2,1,IF(Raw_Data[[#This Row],[rasio]]&lt;0.3,2,IF(Raw_Data[[#This Row],[rasio]]&lt;0.4,3,4)))</f>
        <v>1</v>
      </c>
      <c r="AE2923">
        <f>IF(Raw_Data[[#This Row],[kategori_dp]]="High",1,IF(Raw_Data[[#This Row],[kategori_dp]]="Medium",2,3))</f>
        <v>2</v>
      </c>
      <c r="AF2923">
        <f>IF(Raw_Data[[#This Row],[tenor_bulan]]&lt;=24,1,IF(Raw_Data[[#This Row],[tenor_bulan]]&lt;=36,2,IF(Raw_Data[[#This Row],[tenor_bulan]]&lt;=48,3,4)))</f>
        <v>3</v>
      </c>
      <c r="AG2923">
        <f>IF(Raw_Data[[#This Row],[jumlah_kali_telat]]=0,0,IF(Raw_Data[[#This Row],[jumlah_kali_telat]]&lt;=2,2,4))</f>
        <v>0</v>
      </c>
      <c r="AH2923">
        <f>Raw_Data[[#This Row],[Skor_Rasio]]+Raw_Data[[#This Row],[Skor_DP]]+Raw_Data[[#This Row],[Skor_Tenor]]+Raw_Data[[#This Row],[Skor_Telat]]</f>
        <v>6</v>
      </c>
      <c r="AI2923" t="str">
        <f>IF(Raw_Data[[#This Row],[Risk_Score]]&lt;=6,"Low Risk",IF(Raw_Data[[#This Row],[Risk_Score]]&lt;=8,"Medium Risk","High Risk"))</f>
        <v>Low Risk</v>
      </c>
      <c r="AJ2923">
        <f ca="1">IFERROR(DATEDIF(Raw_Data[[#This Row],[tanggal_pengajuan]],TODAY(),"m"),"N/A")</f>
        <v>2</v>
      </c>
      <c r="AK2923" t="str">
        <f ca="1">IF(ISNUMBER(Raw_Data[[#This Row],[MOB]]),IF(Raw_Data[[#This Row],[MOB]]&lt;6,"0-5 bulan",IF(Raw_Data[[#This Row],[MOB]]&lt;12,"6-11 bulan",IF(Raw_Data[[#This Row],[MOB]]&lt;24,"12-23 bulan","24+ bulan"))),"N/A")</f>
        <v>0-5 bulan</v>
      </c>
    </row>
    <row r="2924" spans="1:37" ht="14.25" customHeight="1" x14ac:dyDescent="0.45">
      <c r="A2924" t="s">
        <v>6520</v>
      </c>
      <c r="B2924" s="64">
        <v>46059</v>
      </c>
      <c r="C2924" s="1" t="str">
        <f t="shared" si="45"/>
        <v>February</v>
      </c>
      <c r="D2924" t="s">
        <v>2238</v>
      </c>
      <c r="E2924" t="s">
        <v>6521</v>
      </c>
      <c r="F2924">
        <v>26</v>
      </c>
      <c r="G2924" t="s">
        <v>40</v>
      </c>
      <c r="H2924" t="s">
        <v>90</v>
      </c>
      <c r="I2924" s="2">
        <v>3723000</v>
      </c>
      <c r="J2924" s="3">
        <f>Raw_Data[[#This Row],[cicilan_per_bulan]]/Raw_Data[[#This Row],[penghasilan_bulanan]]</f>
        <v>0.36771420897125973</v>
      </c>
      <c r="K2924" t="s">
        <v>177</v>
      </c>
      <c r="L2924" t="s">
        <v>154</v>
      </c>
      <c r="M2924" t="s">
        <v>72</v>
      </c>
      <c r="N2924" t="s">
        <v>73</v>
      </c>
      <c r="O2924" t="s">
        <v>46</v>
      </c>
      <c r="P2924" s="2">
        <v>20497000</v>
      </c>
      <c r="Q2924" s="2">
        <v>6149000</v>
      </c>
      <c r="R2924" t="str">
        <f>IF(Raw_Data[[#This Row],[persen_dp]]&lt;15%,"Low",IF(Raw_Data[[#This Row],[persen_dp]]&gt;25%,"High","Medium"))</f>
        <v>High</v>
      </c>
      <c r="S2924" s="3">
        <v>0.3</v>
      </c>
      <c r="T2924">
        <v>12</v>
      </c>
      <c r="U2924">
        <v>0.14499999999999999</v>
      </c>
      <c r="V2924" s="2">
        <v>1369000</v>
      </c>
      <c r="W2924" s="2">
        <v>16428000</v>
      </c>
      <c r="X2924" t="str">
        <f>IF(OR(Raw_Data[[#This Row],[status_pembayaran]]="Macet",Raw_Data[[#This Row],[status_pembayaran]]="Kurang Lancar"),"Non Performing Loan","Performing")</f>
        <v>Performing</v>
      </c>
      <c r="Y2924" t="s">
        <v>47</v>
      </c>
      <c r="Z2924">
        <v>0</v>
      </c>
      <c r="AA2924">
        <v>0</v>
      </c>
      <c r="AB2924">
        <v>1</v>
      </c>
      <c r="AD2924">
        <f>IF(Raw_Data[[#This Row],[rasio]]&lt;0.2,1,IF(Raw_Data[[#This Row],[rasio]]&lt;0.3,2,IF(Raw_Data[[#This Row],[rasio]]&lt;0.4,3,4)))</f>
        <v>3</v>
      </c>
      <c r="AE2924">
        <f>IF(Raw_Data[[#This Row],[kategori_dp]]="High",1,IF(Raw_Data[[#This Row],[kategori_dp]]="Medium",2,3))</f>
        <v>1</v>
      </c>
      <c r="AF2924">
        <f>IF(Raw_Data[[#This Row],[tenor_bulan]]&lt;=24,1,IF(Raw_Data[[#This Row],[tenor_bulan]]&lt;=36,2,IF(Raw_Data[[#This Row],[tenor_bulan]]&lt;=48,3,4)))</f>
        <v>1</v>
      </c>
      <c r="AG2924">
        <f>IF(Raw_Data[[#This Row],[jumlah_kali_telat]]=0,0,IF(Raw_Data[[#This Row],[jumlah_kali_telat]]&lt;=2,2,4))</f>
        <v>0</v>
      </c>
      <c r="AH2924">
        <f>Raw_Data[[#This Row],[Skor_Rasio]]+Raw_Data[[#This Row],[Skor_DP]]+Raw_Data[[#This Row],[Skor_Tenor]]+Raw_Data[[#This Row],[Skor_Telat]]</f>
        <v>5</v>
      </c>
      <c r="AI2924" t="str">
        <f>IF(Raw_Data[[#This Row],[Risk_Score]]&lt;=6,"Low Risk",IF(Raw_Data[[#This Row],[Risk_Score]]&lt;=8,"Medium Risk","High Risk"))</f>
        <v>Low Risk</v>
      </c>
      <c r="AJ2924">
        <f ca="1">IFERROR(DATEDIF(Raw_Data[[#This Row],[tanggal_pengajuan]],TODAY(),"m"),"N/A")</f>
        <v>8</v>
      </c>
      <c r="AK2924" t="str">
        <f ca="1">IF(ISNUMBER(Raw_Data[[#This Row],[MOB]]),IF(Raw_Data[[#This Row],[MOB]]&lt;6,"0-5 bulan",IF(Raw_Data[[#This Row],[MOB]]&lt;12,"6-11 bulan",IF(Raw_Data[[#This Row],[MOB]]&lt;24,"12-23 bulan","24+ bulan"))),"N/A")</f>
        <v>6-11 bulan</v>
      </c>
    </row>
    <row r="2925" spans="1:37" ht="14.25" customHeight="1" x14ac:dyDescent="0.45">
      <c r="A2925" t="s">
        <v>6522</v>
      </c>
      <c r="B2925" s="64">
        <v>46134</v>
      </c>
      <c r="C2925" s="1" t="str">
        <f t="shared" si="45"/>
        <v>April</v>
      </c>
      <c r="D2925" t="s">
        <v>1043</v>
      </c>
      <c r="E2925" t="s">
        <v>6523</v>
      </c>
      <c r="F2925">
        <v>55</v>
      </c>
      <c r="G2925" t="s">
        <v>51</v>
      </c>
      <c r="H2925" t="s">
        <v>52</v>
      </c>
      <c r="I2925" s="2">
        <v>7004000</v>
      </c>
      <c r="J2925" s="3">
        <f>Raw_Data[[#This Row],[cicilan_per_bulan]]/Raw_Data[[#This Row],[penghasilan_bulanan]]</f>
        <v>0.20124214734437465</v>
      </c>
      <c r="K2925" t="s">
        <v>70</v>
      </c>
      <c r="L2925" t="s">
        <v>71</v>
      </c>
      <c r="M2925" t="s">
        <v>44</v>
      </c>
      <c r="N2925" t="s">
        <v>273</v>
      </c>
      <c r="O2925" t="s">
        <v>274</v>
      </c>
      <c r="P2925" s="2">
        <v>18465000</v>
      </c>
      <c r="Q2925" s="2">
        <v>3693000</v>
      </c>
      <c r="R2925" t="str">
        <f>IF(Raw_Data[[#This Row],[persen_dp]]&lt;15%,"Low",IF(Raw_Data[[#This Row],[persen_dp]]&gt;25%,"High","Medium"))</f>
        <v>Medium</v>
      </c>
      <c r="S2925" s="3">
        <v>0.2</v>
      </c>
      <c r="T2925">
        <v>12</v>
      </c>
      <c r="U2925">
        <v>0.14499999999999999</v>
      </c>
      <c r="V2925" s="2">
        <v>1409500</v>
      </c>
      <c r="W2925" s="2">
        <v>16914000</v>
      </c>
      <c r="X2925" t="str">
        <f>IF(OR(Raw_Data[[#This Row],[status_pembayaran]]="Macet",Raw_Data[[#This Row],[status_pembayaran]]="Kurang Lancar"),"Non Performing Loan","Performing")</f>
        <v>Performing</v>
      </c>
      <c r="Y2925" t="s">
        <v>47</v>
      </c>
      <c r="Z2925">
        <v>0</v>
      </c>
      <c r="AA2925">
        <v>0</v>
      </c>
      <c r="AB2925">
        <v>1</v>
      </c>
      <c r="AC2925" t="s">
        <v>66</v>
      </c>
      <c r="AD2925">
        <f>IF(Raw_Data[[#This Row],[rasio]]&lt;0.2,1,IF(Raw_Data[[#This Row],[rasio]]&lt;0.3,2,IF(Raw_Data[[#This Row],[rasio]]&lt;0.4,3,4)))</f>
        <v>2</v>
      </c>
      <c r="AE2925">
        <f>IF(Raw_Data[[#This Row],[kategori_dp]]="High",1,IF(Raw_Data[[#This Row],[kategori_dp]]="Medium",2,3))</f>
        <v>2</v>
      </c>
      <c r="AF2925">
        <f>IF(Raw_Data[[#This Row],[tenor_bulan]]&lt;=24,1,IF(Raw_Data[[#This Row],[tenor_bulan]]&lt;=36,2,IF(Raw_Data[[#This Row],[tenor_bulan]]&lt;=48,3,4)))</f>
        <v>1</v>
      </c>
      <c r="AG2925">
        <f>IF(Raw_Data[[#This Row],[jumlah_kali_telat]]=0,0,IF(Raw_Data[[#This Row],[jumlah_kali_telat]]&lt;=2,2,4))</f>
        <v>0</v>
      </c>
      <c r="AH2925">
        <f>Raw_Data[[#This Row],[Skor_Rasio]]+Raw_Data[[#This Row],[Skor_DP]]+Raw_Data[[#This Row],[Skor_Tenor]]+Raw_Data[[#This Row],[Skor_Telat]]</f>
        <v>5</v>
      </c>
      <c r="AI2925" t="str">
        <f>IF(Raw_Data[[#This Row],[Risk_Score]]&lt;=6,"Low Risk",IF(Raw_Data[[#This Row],[Risk_Score]]&lt;=8,"Medium Risk","High Risk"))</f>
        <v>Low Risk</v>
      </c>
      <c r="AJ2925">
        <f ca="1">IFERROR(DATEDIF(Raw_Data[[#This Row],[tanggal_pengajuan]],TODAY(),"m"),"N/A")</f>
        <v>6</v>
      </c>
      <c r="AK2925" t="str">
        <f ca="1">IF(ISNUMBER(Raw_Data[[#This Row],[MOB]]),IF(Raw_Data[[#This Row],[MOB]]&lt;6,"0-5 bulan",IF(Raw_Data[[#This Row],[MOB]]&lt;12,"6-11 bulan",IF(Raw_Data[[#This Row],[MOB]]&lt;24,"12-23 bulan","24+ bulan"))),"N/A")</f>
        <v>6-11 bulan</v>
      </c>
    </row>
    <row r="2926" spans="1:37" ht="14.25" customHeight="1" x14ac:dyDescent="0.45">
      <c r="A2926" t="s">
        <v>6524</v>
      </c>
      <c r="B2926" s="64">
        <v>46151</v>
      </c>
      <c r="C2926" s="1" t="str">
        <f t="shared" si="45"/>
        <v>May</v>
      </c>
      <c r="D2926" t="s">
        <v>1717</v>
      </c>
      <c r="E2926" t="s">
        <v>6525</v>
      </c>
      <c r="F2926">
        <v>35</v>
      </c>
      <c r="G2926" t="s">
        <v>40</v>
      </c>
      <c r="H2926" t="s">
        <v>152</v>
      </c>
      <c r="I2926" s="2">
        <v>2833000</v>
      </c>
      <c r="J2926" s="3">
        <f>Raw_Data[[#This Row],[cicilan_per_bulan]]/Raw_Data[[#This Row],[penghasilan_bulanan]]</f>
        <v>0.1341687257324391</v>
      </c>
      <c r="K2926" t="s">
        <v>153</v>
      </c>
      <c r="L2926" t="s">
        <v>154</v>
      </c>
      <c r="M2926" t="s">
        <v>249</v>
      </c>
      <c r="N2926" t="s">
        <v>250</v>
      </c>
      <c r="O2926" t="s">
        <v>57</v>
      </c>
      <c r="P2926" s="2">
        <v>15555000</v>
      </c>
      <c r="Q2926" s="2">
        <v>2333000</v>
      </c>
      <c r="R2926" t="str">
        <f>IF(Raw_Data[[#This Row],[persen_dp]]&lt;15%,"Low",IF(Raw_Data[[#This Row],[persen_dp]]&gt;25%,"High","Medium"))</f>
        <v>Medium</v>
      </c>
      <c r="S2926" s="3">
        <v>0.15</v>
      </c>
      <c r="T2926">
        <v>60</v>
      </c>
      <c r="U2926">
        <v>0.14499999999999999</v>
      </c>
      <c r="V2926" s="2">
        <v>380100</v>
      </c>
      <c r="W2926" s="2">
        <v>22809000</v>
      </c>
      <c r="X2926" t="str">
        <f>IF(OR(Raw_Data[[#This Row],[status_pembayaran]]="Macet",Raw_Data[[#This Row],[status_pembayaran]]="Kurang Lancar"),"Non Performing Loan","Performing")</f>
        <v>Performing</v>
      </c>
      <c r="Y2926" t="s">
        <v>47</v>
      </c>
      <c r="Z2926">
        <v>0</v>
      </c>
      <c r="AA2926">
        <v>0</v>
      </c>
      <c r="AB2926">
        <v>1</v>
      </c>
      <c r="AC2926" t="s">
        <v>74</v>
      </c>
      <c r="AD2926">
        <f>IF(Raw_Data[[#This Row],[rasio]]&lt;0.2,1,IF(Raw_Data[[#This Row],[rasio]]&lt;0.3,2,IF(Raw_Data[[#This Row],[rasio]]&lt;0.4,3,4)))</f>
        <v>1</v>
      </c>
      <c r="AE2926">
        <f>IF(Raw_Data[[#This Row],[kategori_dp]]="High",1,IF(Raw_Data[[#This Row],[kategori_dp]]="Medium",2,3))</f>
        <v>2</v>
      </c>
      <c r="AF2926">
        <f>IF(Raw_Data[[#This Row],[tenor_bulan]]&lt;=24,1,IF(Raw_Data[[#This Row],[tenor_bulan]]&lt;=36,2,IF(Raw_Data[[#This Row],[tenor_bulan]]&lt;=48,3,4)))</f>
        <v>4</v>
      </c>
      <c r="AG2926">
        <f>IF(Raw_Data[[#This Row],[jumlah_kali_telat]]=0,0,IF(Raw_Data[[#This Row],[jumlah_kali_telat]]&lt;=2,2,4))</f>
        <v>0</v>
      </c>
      <c r="AH2926">
        <f>Raw_Data[[#This Row],[Skor_Rasio]]+Raw_Data[[#This Row],[Skor_DP]]+Raw_Data[[#This Row],[Skor_Tenor]]+Raw_Data[[#This Row],[Skor_Telat]]</f>
        <v>7</v>
      </c>
      <c r="AI2926" t="str">
        <f>IF(Raw_Data[[#This Row],[Risk_Score]]&lt;=6,"Low Risk",IF(Raw_Data[[#This Row],[Risk_Score]]&lt;=8,"Medium Risk","High Risk"))</f>
        <v>Medium Risk</v>
      </c>
      <c r="AJ2926">
        <f ca="1">IFERROR(DATEDIF(Raw_Data[[#This Row],[tanggal_pengajuan]],TODAY(),"m"),"N/A")</f>
        <v>5</v>
      </c>
      <c r="AK2926" t="str">
        <f ca="1">IF(ISNUMBER(Raw_Data[[#This Row],[MOB]]),IF(Raw_Data[[#This Row],[MOB]]&lt;6,"0-5 bulan",IF(Raw_Data[[#This Row],[MOB]]&lt;12,"6-11 bulan",IF(Raw_Data[[#This Row],[MOB]]&lt;24,"12-23 bulan","24+ bulan"))),"N/A")</f>
        <v>0-5 bulan</v>
      </c>
    </row>
    <row r="2927" spans="1:37" ht="14.25" customHeight="1" x14ac:dyDescent="0.45">
      <c r="A2927" t="s">
        <v>6526</v>
      </c>
      <c r="B2927" s="64">
        <v>46127</v>
      </c>
      <c r="C2927" s="1" t="str">
        <f t="shared" si="45"/>
        <v>April</v>
      </c>
      <c r="D2927" t="s">
        <v>3709</v>
      </c>
      <c r="E2927" t="s">
        <v>6527</v>
      </c>
      <c r="F2927">
        <v>37</v>
      </c>
      <c r="G2927" t="s">
        <v>40</v>
      </c>
      <c r="H2927" t="s">
        <v>90</v>
      </c>
      <c r="I2927" s="2">
        <v>5790000</v>
      </c>
      <c r="J2927" s="3">
        <f>Raw_Data[[#This Row],[cicilan_per_bulan]]/Raw_Data[[#This Row],[penghasilan_bulanan]]</f>
        <v>9.5544041450777203E-2</v>
      </c>
      <c r="K2927" t="s">
        <v>167</v>
      </c>
      <c r="L2927" t="s">
        <v>110</v>
      </c>
      <c r="M2927" t="s">
        <v>72</v>
      </c>
      <c r="N2927" t="s">
        <v>73</v>
      </c>
      <c r="O2927" t="s">
        <v>46</v>
      </c>
      <c r="P2927" s="2">
        <v>21378000</v>
      </c>
      <c r="Q2927" s="2">
        <v>2138000</v>
      </c>
      <c r="R2927" t="str">
        <f>IF(Raw_Data[[#This Row],[persen_dp]]&lt;15%,"Low",IF(Raw_Data[[#This Row],[persen_dp]]&gt;25%,"High","Medium"))</f>
        <v>Low</v>
      </c>
      <c r="S2927" s="3">
        <v>0.1</v>
      </c>
      <c r="T2927">
        <v>60</v>
      </c>
      <c r="U2927">
        <v>0.14499999999999999</v>
      </c>
      <c r="V2927" s="2">
        <v>553200</v>
      </c>
      <c r="W2927" s="2">
        <v>33189000</v>
      </c>
      <c r="X2927" t="str">
        <f>IF(OR(Raw_Data[[#This Row],[status_pembayaran]]="Macet",Raw_Data[[#This Row],[status_pembayaran]]="Kurang Lancar"),"Non Performing Loan","Performing")</f>
        <v>Performing</v>
      </c>
      <c r="Y2927" t="s">
        <v>47</v>
      </c>
      <c r="Z2927">
        <v>0</v>
      </c>
      <c r="AA2927">
        <v>0</v>
      </c>
      <c r="AB2927">
        <v>1</v>
      </c>
      <c r="AC2927" t="s">
        <v>104</v>
      </c>
      <c r="AD2927">
        <f>IF(Raw_Data[[#This Row],[rasio]]&lt;0.2,1,IF(Raw_Data[[#This Row],[rasio]]&lt;0.3,2,IF(Raw_Data[[#This Row],[rasio]]&lt;0.4,3,4)))</f>
        <v>1</v>
      </c>
      <c r="AE2927">
        <f>IF(Raw_Data[[#This Row],[kategori_dp]]="High",1,IF(Raw_Data[[#This Row],[kategori_dp]]="Medium",2,3))</f>
        <v>3</v>
      </c>
      <c r="AF2927">
        <f>IF(Raw_Data[[#This Row],[tenor_bulan]]&lt;=24,1,IF(Raw_Data[[#This Row],[tenor_bulan]]&lt;=36,2,IF(Raw_Data[[#This Row],[tenor_bulan]]&lt;=48,3,4)))</f>
        <v>4</v>
      </c>
      <c r="AG2927">
        <f>IF(Raw_Data[[#This Row],[jumlah_kali_telat]]=0,0,IF(Raw_Data[[#This Row],[jumlah_kali_telat]]&lt;=2,2,4))</f>
        <v>0</v>
      </c>
      <c r="AH2927">
        <f>Raw_Data[[#This Row],[Skor_Rasio]]+Raw_Data[[#This Row],[Skor_DP]]+Raw_Data[[#This Row],[Skor_Tenor]]+Raw_Data[[#This Row],[Skor_Telat]]</f>
        <v>8</v>
      </c>
      <c r="AI2927" t="str">
        <f>IF(Raw_Data[[#This Row],[Risk_Score]]&lt;=6,"Low Risk",IF(Raw_Data[[#This Row],[Risk_Score]]&lt;=8,"Medium Risk","High Risk"))</f>
        <v>Medium Risk</v>
      </c>
      <c r="AJ2927">
        <f ca="1">IFERROR(DATEDIF(Raw_Data[[#This Row],[tanggal_pengajuan]],TODAY(),"m"),"N/A")</f>
        <v>6</v>
      </c>
      <c r="AK2927" t="str">
        <f ca="1">IF(ISNUMBER(Raw_Data[[#This Row],[MOB]]),IF(Raw_Data[[#This Row],[MOB]]&lt;6,"0-5 bulan",IF(Raw_Data[[#This Row],[MOB]]&lt;12,"6-11 bulan",IF(Raw_Data[[#This Row],[MOB]]&lt;24,"12-23 bulan","24+ bulan"))),"N/A")</f>
        <v>6-11 bulan</v>
      </c>
    </row>
    <row r="2928" spans="1:37" ht="14.25" customHeight="1" x14ac:dyDescent="0.45">
      <c r="A2928" t="s">
        <v>6528</v>
      </c>
      <c r="B2928" s="64">
        <v>46126</v>
      </c>
      <c r="C2928" s="1" t="str">
        <f t="shared" si="45"/>
        <v>April</v>
      </c>
      <c r="D2928" t="s">
        <v>2821</v>
      </c>
      <c r="E2928" t="s">
        <v>6529</v>
      </c>
      <c r="F2928">
        <v>22</v>
      </c>
      <c r="G2928" t="s">
        <v>40</v>
      </c>
      <c r="H2928" t="s">
        <v>41</v>
      </c>
      <c r="I2928" s="2">
        <v>7845000</v>
      </c>
      <c r="J2928" s="3">
        <f>Raw_Data[[#This Row],[cicilan_per_bulan]]/Raw_Data[[#This Row],[penghasilan_bulanan]]</f>
        <v>0.25714467813894198</v>
      </c>
      <c r="K2928" t="s">
        <v>119</v>
      </c>
      <c r="L2928" t="s">
        <v>120</v>
      </c>
      <c r="M2928" t="s">
        <v>55</v>
      </c>
      <c r="N2928" t="s">
        <v>141</v>
      </c>
      <c r="O2928" t="s">
        <v>46</v>
      </c>
      <c r="P2928" s="2">
        <v>23491000</v>
      </c>
      <c r="Q2928" s="2">
        <v>2349000</v>
      </c>
      <c r="R2928" t="str">
        <f>IF(Raw_Data[[#This Row],[persen_dp]]&lt;15%,"Low",IF(Raw_Data[[#This Row],[persen_dp]]&gt;25%,"High","Medium"))</f>
        <v>Low</v>
      </c>
      <c r="S2928" s="3">
        <v>0.1</v>
      </c>
      <c r="T2928">
        <v>12</v>
      </c>
      <c r="U2928">
        <v>0.14499999999999999</v>
      </c>
      <c r="V2928" s="2">
        <v>2017300</v>
      </c>
      <c r="W2928" s="2">
        <v>24207000</v>
      </c>
      <c r="X2928" t="str">
        <f>IF(OR(Raw_Data[[#This Row],[status_pembayaran]]="Macet",Raw_Data[[#This Row],[status_pembayaran]]="Kurang Lancar"),"Non Performing Loan","Performing")</f>
        <v>Performing</v>
      </c>
      <c r="Y2928" t="s">
        <v>47</v>
      </c>
      <c r="Z2928">
        <v>0</v>
      </c>
      <c r="AA2928">
        <v>0</v>
      </c>
      <c r="AB2928">
        <v>1</v>
      </c>
      <c r="AD2928">
        <f>IF(Raw_Data[[#This Row],[rasio]]&lt;0.2,1,IF(Raw_Data[[#This Row],[rasio]]&lt;0.3,2,IF(Raw_Data[[#This Row],[rasio]]&lt;0.4,3,4)))</f>
        <v>2</v>
      </c>
      <c r="AE2928">
        <f>IF(Raw_Data[[#This Row],[kategori_dp]]="High",1,IF(Raw_Data[[#This Row],[kategori_dp]]="Medium",2,3))</f>
        <v>3</v>
      </c>
      <c r="AF2928">
        <f>IF(Raw_Data[[#This Row],[tenor_bulan]]&lt;=24,1,IF(Raw_Data[[#This Row],[tenor_bulan]]&lt;=36,2,IF(Raw_Data[[#This Row],[tenor_bulan]]&lt;=48,3,4)))</f>
        <v>1</v>
      </c>
      <c r="AG2928">
        <f>IF(Raw_Data[[#This Row],[jumlah_kali_telat]]=0,0,IF(Raw_Data[[#This Row],[jumlah_kali_telat]]&lt;=2,2,4))</f>
        <v>0</v>
      </c>
      <c r="AH2928">
        <f>Raw_Data[[#This Row],[Skor_Rasio]]+Raw_Data[[#This Row],[Skor_DP]]+Raw_Data[[#This Row],[Skor_Tenor]]+Raw_Data[[#This Row],[Skor_Telat]]</f>
        <v>6</v>
      </c>
      <c r="AI2928" t="str">
        <f>IF(Raw_Data[[#This Row],[Risk_Score]]&lt;=6,"Low Risk",IF(Raw_Data[[#This Row],[Risk_Score]]&lt;=8,"Medium Risk","High Risk"))</f>
        <v>Low Risk</v>
      </c>
      <c r="AJ2928">
        <f ca="1">IFERROR(DATEDIF(Raw_Data[[#This Row],[tanggal_pengajuan]],TODAY(),"m"),"N/A")</f>
        <v>6</v>
      </c>
      <c r="AK2928" t="str">
        <f ca="1">IF(ISNUMBER(Raw_Data[[#This Row],[MOB]]),IF(Raw_Data[[#This Row],[MOB]]&lt;6,"0-5 bulan",IF(Raw_Data[[#This Row],[MOB]]&lt;12,"6-11 bulan",IF(Raw_Data[[#This Row],[MOB]]&lt;24,"12-23 bulan","24+ bulan"))),"N/A")</f>
        <v>6-11 bulan</v>
      </c>
    </row>
    <row r="2929" spans="1:37" ht="14.25" customHeight="1" x14ac:dyDescent="0.45">
      <c r="A2929" t="s">
        <v>6530</v>
      </c>
      <c r="B2929" s="64">
        <v>46023</v>
      </c>
      <c r="C2929" s="1" t="str">
        <f t="shared" si="45"/>
        <v>January</v>
      </c>
      <c r="D2929" t="s">
        <v>6531</v>
      </c>
      <c r="E2929" t="s">
        <v>6532</v>
      </c>
      <c r="F2929">
        <v>53</v>
      </c>
      <c r="G2929" t="s">
        <v>40</v>
      </c>
      <c r="H2929" t="s">
        <v>41</v>
      </c>
      <c r="I2929" s="2">
        <v>5724000</v>
      </c>
      <c r="J2929" s="3">
        <f>Raw_Data[[#This Row],[cicilan_per_bulan]]/Raw_Data[[#This Row],[penghasilan_bulanan]]</f>
        <v>0.12356743535988819</v>
      </c>
      <c r="K2929" t="s">
        <v>109</v>
      </c>
      <c r="L2929" t="s">
        <v>110</v>
      </c>
      <c r="M2929" t="s">
        <v>72</v>
      </c>
      <c r="N2929" t="s">
        <v>97</v>
      </c>
      <c r="O2929" t="s">
        <v>57</v>
      </c>
      <c r="P2929" s="2">
        <v>16088000</v>
      </c>
      <c r="Q2929" s="2">
        <v>5631000</v>
      </c>
      <c r="R2929" t="str">
        <f>IF(Raw_Data[[#This Row],[persen_dp]]&lt;15%,"Low",IF(Raw_Data[[#This Row],[persen_dp]]&gt;25%,"High","Medium"))</f>
        <v>High</v>
      </c>
      <c r="S2929" s="3">
        <v>0.35</v>
      </c>
      <c r="T2929">
        <v>18</v>
      </c>
      <c r="U2929">
        <v>0.14499999999999999</v>
      </c>
      <c r="V2929" s="2">
        <v>707300</v>
      </c>
      <c r="W2929" s="2">
        <v>12732000</v>
      </c>
      <c r="X2929" t="str">
        <f>IF(OR(Raw_Data[[#This Row],[status_pembayaran]]="Macet",Raw_Data[[#This Row],[status_pembayaran]]="Kurang Lancar"),"Non Performing Loan","Performing")</f>
        <v>Performing</v>
      </c>
      <c r="Y2929" t="s">
        <v>47</v>
      </c>
      <c r="Z2929">
        <v>0</v>
      </c>
      <c r="AA2929">
        <v>0</v>
      </c>
      <c r="AB2929">
        <v>1</v>
      </c>
      <c r="AC2929" t="s">
        <v>104</v>
      </c>
      <c r="AD2929">
        <f>IF(Raw_Data[[#This Row],[rasio]]&lt;0.2,1,IF(Raw_Data[[#This Row],[rasio]]&lt;0.3,2,IF(Raw_Data[[#This Row],[rasio]]&lt;0.4,3,4)))</f>
        <v>1</v>
      </c>
      <c r="AE2929">
        <f>IF(Raw_Data[[#This Row],[kategori_dp]]="High",1,IF(Raw_Data[[#This Row],[kategori_dp]]="Medium",2,3))</f>
        <v>1</v>
      </c>
      <c r="AF2929">
        <f>IF(Raw_Data[[#This Row],[tenor_bulan]]&lt;=24,1,IF(Raw_Data[[#This Row],[tenor_bulan]]&lt;=36,2,IF(Raw_Data[[#This Row],[tenor_bulan]]&lt;=48,3,4)))</f>
        <v>1</v>
      </c>
      <c r="AG2929">
        <f>IF(Raw_Data[[#This Row],[jumlah_kali_telat]]=0,0,IF(Raw_Data[[#This Row],[jumlah_kali_telat]]&lt;=2,2,4))</f>
        <v>0</v>
      </c>
      <c r="AH2929">
        <f>Raw_Data[[#This Row],[Skor_Rasio]]+Raw_Data[[#This Row],[Skor_DP]]+Raw_Data[[#This Row],[Skor_Tenor]]+Raw_Data[[#This Row],[Skor_Telat]]</f>
        <v>3</v>
      </c>
      <c r="AI2929" t="str">
        <f>IF(Raw_Data[[#This Row],[Risk_Score]]&lt;=6,"Low Risk",IF(Raw_Data[[#This Row],[Risk_Score]]&lt;=8,"Medium Risk","High Risk"))</f>
        <v>Low Risk</v>
      </c>
      <c r="AJ2929">
        <f ca="1">IFERROR(DATEDIF(Raw_Data[[#This Row],[tanggal_pengajuan]],TODAY(),"m"),"N/A")</f>
        <v>9</v>
      </c>
      <c r="AK2929" t="str">
        <f ca="1">IF(ISNUMBER(Raw_Data[[#This Row],[MOB]]),IF(Raw_Data[[#This Row],[MOB]]&lt;6,"0-5 bulan",IF(Raw_Data[[#This Row],[MOB]]&lt;12,"6-11 bulan",IF(Raw_Data[[#This Row],[MOB]]&lt;24,"12-23 bulan","24+ bulan"))),"N/A")</f>
        <v>6-11 bulan</v>
      </c>
    </row>
    <row r="2930" spans="1:37" ht="14.25" customHeight="1" x14ac:dyDescent="0.45">
      <c r="A2930" t="s">
        <v>6533</v>
      </c>
      <c r="B2930" s="64">
        <v>46235</v>
      </c>
      <c r="C2930" s="1" t="str">
        <f t="shared" si="45"/>
        <v>August</v>
      </c>
      <c r="D2930" t="s">
        <v>1400</v>
      </c>
      <c r="E2930" t="s">
        <v>6534</v>
      </c>
      <c r="F2930">
        <v>48</v>
      </c>
      <c r="G2930" t="s">
        <v>51</v>
      </c>
      <c r="H2930" t="s">
        <v>152</v>
      </c>
      <c r="I2930" s="2">
        <v>3509000</v>
      </c>
      <c r="J2930" s="3">
        <f>Raw_Data[[#This Row],[cicilan_per_bulan]]/Raw_Data[[#This Row],[penghasilan_bulanan]]</f>
        <v>0.23060701054431462</v>
      </c>
      <c r="K2930" t="s">
        <v>167</v>
      </c>
      <c r="L2930" t="s">
        <v>110</v>
      </c>
      <c r="M2930" t="s">
        <v>44</v>
      </c>
      <c r="N2930" t="s">
        <v>163</v>
      </c>
      <c r="O2930" t="s">
        <v>46</v>
      </c>
      <c r="P2930" s="2">
        <v>29000000</v>
      </c>
      <c r="Q2930" s="2">
        <v>8700000</v>
      </c>
      <c r="R2930" t="str">
        <f>IF(Raw_Data[[#This Row],[persen_dp]]&lt;15%,"Low",IF(Raw_Data[[#This Row],[persen_dp]]&gt;25%,"High","Medium"))</f>
        <v>High</v>
      </c>
      <c r="S2930" s="3">
        <v>0.3</v>
      </c>
      <c r="T2930">
        <v>36</v>
      </c>
      <c r="U2930">
        <v>0.14499999999999999</v>
      </c>
      <c r="V2930" s="2">
        <v>809200</v>
      </c>
      <c r="W2930" s="2">
        <v>29130000</v>
      </c>
      <c r="X2930" t="str">
        <f>IF(OR(Raw_Data[[#This Row],[status_pembayaran]]="Macet",Raw_Data[[#This Row],[status_pembayaran]]="Kurang Lancar"),"Non Performing Loan","Performing")</f>
        <v>Performing</v>
      </c>
      <c r="Y2930" t="s">
        <v>47</v>
      </c>
      <c r="Z2930">
        <v>0</v>
      </c>
      <c r="AA2930">
        <v>0</v>
      </c>
      <c r="AB2930">
        <v>1</v>
      </c>
      <c r="AC2930" t="s">
        <v>58</v>
      </c>
      <c r="AD2930">
        <f>IF(Raw_Data[[#This Row],[rasio]]&lt;0.2,1,IF(Raw_Data[[#This Row],[rasio]]&lt;0.3,2,IF(Raw_Data[[#This Row],[rasio]]&lt;0.4,3,4)))</f>
        <v>2</v>
      </c>
      <c r="AE2930">
        <f>IF(Raw_Data[[#This Row],[kategori_dp]]="High",1,IF(Raw_Data[[#This Row],[kategori_dp]]="Medium",2,3))</f>
        <v>1</v>
      </c>
      <c r="AF2930">
        <f>IF(Raw_Data[[#This Row],[tenor_bulan]]&lt;=24,1,IF(Raw_Data[[#This Row],[tenor_bulan]]&lt;=36,2,IF(Raw_Data[[#This Row],[tenor_bulan]]&lt;=48,3,4)))</f>
        <v>2</v>
      </c>
      <c r="AG2930">
        <f>IF(Raw_Data[[#This Row],[jumlah_kali_telat]]=0,0,IF(Raw_Data[[#This Row],[jumlah_kali_telat]]&lt;=2,2,4))</f>
        <v>0</v>
      </c>
      <c r="AH2930">
        <f>Raw_Data[[#This Row],[Skor_Rasio]]+Raw_Data[[#This Row],[Skor_DP]]+Raw_Data[[#This Row],[Skor_Tenor]]+Raw_Data[[#This Row],[Skor_Telat]]</f>
        <v>5</v>
      </c>
      <c r="AI2930" t="str">
        <f>IF(Raw_Data[[#This Row],[Risk_Score]]&lt;=6,"Low Risk",IF(Raw_Data[[#This Row],[Risk_Score]]&lt;=8,"Medium Risk","High Risk"))</f>
        <v>Low Risk</v>
      </c>
      <c r="AJ2930">
        <f ca="1">IFERROR(DATEDIF(Raw_Data[[#This Row],[tanggal_pengajuan]],TODAY(),"m"),"N/A")</f>
        <v>2</v>
      </c>
      <c r="AK2930" t="str">
        <f ca="1">IF(ISNUMBER(Raw_Data[[#This Row],[MOB]]),IF(Raw_Data[[#This Row],[MOB]]&lt;6,"0-5 bulan",IF(Raw_Data[[#This Row],[MOB]]&lt;12,"6-11 bulan",IF(Raw_Data[[#This Row],[MOB]]&lt;24,"12-23 bulan","24+ bulan"))),"N/A")</f>
        <v>0-5 bulan</v>
      </c>
    </row>
    <row r="2931" spans="1:37" ht="14.25" customHeight="1" x14ac:dyDescent="0.45">
      <c r="A2931" t="s">
        <v>6535</v>
      </c>
      <c r="B2931" s="64">
        <v>46095</v>
      </c>
      <c r="C2931" s="1" t="str">
        <f t="shared" si="45"/>
        <v>March</v>
      </c>
      <c r="D2931" t="s">
        <v>1055</v>
      </c>
      <c r="E2931" t="s">
        <v>6536</v>
      </c>
      <c r="F2931">
        <v>41</v>
      </c>
      <c r="G2931" t="s">
        <v>40</v>
      </c>
      <c r="H2931" t="s">
        <v>101</v>
      </c>
      <c r="I2931" s="2">
        <v>3919000</v>
      </c>
      <c r="J2931" s="3">
        <f>Raw_Data[[#This Row],[cicilan_per_bulan]]/Raw_Data[[#This Row],[penghasilan_bulanan]]</f>
        <v>0.21837203368206176</v>
      </c>
      <c r="K2931" t="s">
        <v>91</v>
      </c>
      <c r="L2931" t="s">
        <v>92</v>
      </c>
      <c r="M2931" t="s">
        <v>55</v>
      </c>
      <c r="N2931" t="s">
        <v>121</v>
      </c>
      <c r="O2931" t="s">
        <v>122</v>
      </c>
      <c r="P2931" s="2">
        <v>34664000</v>
      </c>
      <c r="Q2931" s="2">
        <v>8666000</v>
      </c>
      <c r="R2931" t="str">
        <f>IF(Raw_Data[[#This Row],[persen_dp]]&lt;15%,"Low",IF(Raw_Data[[#This Row],[persen_dp]]&gt;25%,"High","Medium"))</f>
        <v>Medium</v>
      </c>
      <c r="S2931" s="3">
        <v>0.25</v>
      </c>
      <c r="T2931">
        <v>48</v>
      </c>
      <c r="U2931">
        <v>0.14499999999999999</v>
      </c>
      <c r="V2931" s="2">
        <v>855800</v>
      </c>
      <c r="W2931" s="2">
        <v>41076000</v>
      </c>
      <c r="X2931" t="str">
        <f>IF(OR(Raw_Data[[#This Row],[status_pembayaran]]="Macet",Raw_Data[[#This Row],[status_pembayaran]]="Kurang Lancar"),"Non Performing Loan","Performing")</f>
        <v>Performing</v>
      </c>
      <c r="Y2931" t="s">
        <v>47</v>
      </c>
      <c r="Z2931">
        <v>0</v>
      </c>
      <c r="AA2931">
        <v>0</v>
      </c>
      <c r="AB2931">
        <v>1</v>
      </c>
      <c r="AC2931" t="s">
        <v>58</v>
      </c>
      <c r="AD2931">
        <f>IF(Raw_Data[[#This Row],[rasio]]&lt;0.2,1,IF(Raw_Data[[#This Row],[rasio]]&lt;0.3,2,IF(Raw_Data[[#This Row],[rasio]]&lt;0.4,3,4)))</f>
        <v>2</v>
      </c>
      <c r="AE2931">
        <f>IF(Raw_Data[[#This Row],[kategori_dp]]="High",1,IF(Raw_Data[[#This Row],[kategori_dp]]="Medium",2,3))</f>
        <v>2</v>
      </c>
      <c r="AF2931">
        <f>IF(Raw_Data[[#This Row],[tenor_bulan]]&lt;=24,1,IF(Raw_Data[[#This Row],[tenor_bulan]]&lt;=36,2,IF(Raw_Data[[#This Row],[tenor_bulan]]&lt;=48,3,4)))</f>
        <v>3</v>
      </c>
      <c r="AG2931">
        <f>IF(Raw_Data[[#This Row],[jumlah_kali_telat]]=0,0,IF(Raw_Data[[#This Row],[jumlah_kali_telat]]&lt;=2,2,4))</f>
        <v>0</v>
      </c>
      <c r="AH2931">
        <f>Raw_Data[[#This Row],[Skor_Rasio]]+Raw_Data[[#This Row],[Skor_DP]]+Raw_Data[[#This Row],[Skor_Tenor]]+Raw_Data[[#This Row],[Skor_Telat]]</f>
        <v>7</v>
      </c>
      <c r="AI2931" t="str">
        <f>IF(Raw_Data[[#This Row],[Risk_Score]]&lt;=6,"Low Risk",IF(Raw_Data[[#This Row],[Risk_Score]]&lt;=8,"Medium Risk","High Risk"))</f>
        <v>Medium Risk</v>
      </c>
      <c r="AJ2931">
        <f ca="1">IFERROR(DATEDIF(Raw_Data[[#This Row],[tanggal_pengajuan]],TODAY(),"m"),"N/A")</f>
        <v>7</v>
      </c>
      <c r="AK2931" t="str">
        <f ca="1">IF(ISNUMBER(Raw_Data[[#This Row],[MOB]]),IF(Raw_Data[[#This Row],[MOB]]&lt;6,"0-5 bulan",IF(Raw_Data[[#This Row],[MOB]]&lt;12,"6-11 bulan",IF(Raw_Data[[#This Row],[MOB]]&lt;24,"12-23 bulan","24+ bulan"))),"N/A")</f>
        <v>6-11 bulan</v>
      </c>
    </row>
    <row r="2932" spans="1:37" ht="14.25" customHeight="1" x14ac:dyDescent="0.45">
      <c r="A2932" t="s">
        <v>6537</v>
      </c>
      <c r="B2932" s="64">
        <v>46076</v>
      </c>
      <c r="C2932" s="1" t="str">
        <f t="shared" ref="C2932:C2995" si="46">TEXT(B2932,"mmmm")</f>
        <v>February</v>
      </c>
      <c r="D2932" t="s">
        <v>210</v>
      </c>
      <c r="E2932" t="s">
        <v>211</v>
      </c>
      <c r="F2932">
        <v>57</v>
      </c>
      <c r="G2932" t="s">
        <v>51</v>
      </c>
      <c r="H2932" t="s">
        <v>101</v>
      </c>
      <c r="I2932" s="2">
        <v>3747000</v>
      </c>
      <c r="J2932" s="3">
        <f>Raw_Data[[#This Row],[cicilan_per_bulan]]/Raw_Data[[#This Row],[penghasilan_bulanan]]</f>
        <v>0.26039498265278888</v>
      </c>
      <c r="K2932" t="s">
        <v>205</v>
      </c>
      <c r="L2932" t="s">
        <v>110</v>
      </c>
      <c r="M2932" t="s">
        <v>44</v>
      </c>
      <c r="N2932" t="s">
        <v>158</v>
      </c>
      <c r="O2932" t="s">
        <v>159</v>
      </c>
      <c r="P2932" s="2">
        <v>30254210</v>
      </c>
      <c r="Q2932" s="2">
        <v>12102000</v>
      </c>
      <c r="R2932" t="str">
        <f>IF(Raw_Data[[#This Row],[persen_dp]]&lt;15%,"Low",IF(Raw_Data[[#This Row],[persen_dp]]&gt;25%,"High","Medium"))</f>
        <v>High</v>
      </c>
      <c r="S2932" s="3">
        <v>0.4</v>
      </c>
      <c r="T2932">
        <v>24</v>
      </c>
      <c r="U2932">
        <v>0.14499999999999999</v>
      </c>
      <c r="V2932" s="2">
        <v>975700</v>
      </c>
      <c r="W2932" s="2">
        <v>23416000</v>
      </c>
      <c r="X2932" t="str">
        <f>IF(OR(Raw_Data[[#This Row],[status_pembayaran]]="Macet",Raw_Data[[#This Row],[status_pembayaran]]="Kurang Lancar"),"Non Performing Loan","Performing")</f>
        <v>Performing</v>
      </c>
      <c r="Y2932" t="s">
        <v>47</v>
      </c>
      <c r="Z2932">
        <v>0</v>
      </c>
      <c r="AA2932">
        <v>0</v>
      </c>
      <c r="AB2932">
        <v>1</v>
      </c>
      <c r="AC2932" t="s">
        <v>137</v>
      </c>
      <c r="AD2932">
        <f>IF(Raw_Data[[#This Row],[rasio]]&lt;0.2,1,IF(Raw_Data[[#This Row],[rasio]]&lt;0.3,2,IF(Raw_Data[[#This Row],[rasio]]&lt;0.4,3,4)))</f>
        <v>2</v>
      </c>
      <c r="AE2932">
        <f>IF(Raw_Data[[#This Row],[kategori_dp]]="High",1,IF(Raw_Data[[#This Row],[kategori_dp]]="Medium",2,3))</f>
        <v>1</v>
      </c>
      <c r="AF2932">
        <f>IF(Raw_Data[[#This Row],[tenor_bulan]]&lt;=24,1,IF(Raw_Data[[#This Row],[tenor_bulan]]&lt;=36,2,IF(Raw_Data[[#This Row],[tenor_bulan]]&lt;=48,3,4)))</f>
        <v>1</v>
      </c>
      <c r="AG2932">
        <f>IF(Raw_Data[[#This Row],[jumlah_kali_telat]]=0,0,IF(Raw_Data[[#This Row],[jumlah_kali_telat]]&lt;=2,2,4))</f>
        <v>0</v>
      </c>
      <c r="AH2932">
        <f>Raw_Data[[#This Row],[Skor_Rasio]]+Raw_Data[[#This Row],[Skor_DP]]+Raw_Data[[#This Row],[Skor_Tenor]]+Raw_Data[[#This Row],[Skor_Telat]]</f>
        <v>4</v>
      </c>
      <c r="AI2932" t="str">
        <f>IF(Raw_Data[[#This Row],[Risk_Score]]&lt;=6,"Low Risk",IF(Raw_Data[[#This Row],[Risk_Score]]&lt;=8,"Medium Risk","High Risk"))</f>
        <v>Low Risk</v>
      </c>
      <c r="AJ2932">
        <f ca="1">IFERROR(DATEDIF(Raw_Data[[#This Row],[tanggal_pengajuan]],TODAY(),"m"),"N/A")</f>
        <v>8</v>
      </c>
      <c r="AK2932" t="str">
        <f ca="1">IF(ISNUMBER(Raw_Data[[#This Row],[MOB]]),IF(Raw_Data[[#This Row],[MOB]]&lt;6,"0-5 bulan",IF(Raw_Data[[#This Row],[MOB]]&lt;12,"6-11 bulan",IF(Raw_Data[[#This Row],[MOB]]&lt;24,"12-23 bulan","24+ bulan"))),"N/A")</f>
        <v>6-11 bulan</v>
      </c>
    </row>
    <row r="2933" spans="1:37" ht="14.25" customHeight="1" x14ac:dyDescent="0.45">
      <c r="A2933" t="s">
        <v>6538</v>
      </c>
      <c r="B2933" s="64">
        <v>46081</v>
      </c>
      <c r="C2933" s="1" t="str">
        <f t="shared" si="46"/>
        <v>February</v>
      </c>
      <c r="D2933" t="s">
        <v>60</v>
      </c>
      <c r="E2933" t="s">
        <v>6539</v>
      </c>
      <c r="F2933">
        <v>39</v>
      </c>
      <c r="G2933" t="s">
        <v>51</v>
      </c>
      <c r="H2933" t="s">
        <v>108</v>
      </c>
      <c r="I2933" s="2">
        <v>4054000</v>
      </c>
      <c r="J2933" s="3">
        <f>Raw_Data[[#This Row],[cicilan_per_bulan]]/Raw_Data[[#This Row],[penghasilan_bulanan]]</f>
        <v>1.2481499753330045</v>
      </c>
      <c r="K2933" t="s">
        <v>192</v>
      </c>
      <c r="L2933" t="s">
        <v>128</v>
      </c>
      <c r="M2933" t="s">
        <v>55</v>
      </c>
      <c r="N2933" t="s">
        <v>395</v>
      </c>
      <c r="O2933" t="s">
        <v>396</v>
      </c>
      <c r="P2933" s="2">
        <v>58923000</v>
      </c>
      <c r="Q2933" s="2">
        <v>5892000</v>
      </c>
      <c r="R2933" t="str">
        <f>IF(Raw_Data[[#This Row],[persen_dp]]&lt;15%,"Low",IF(Raw_Data[[#This Row],[persen_dp]]&gt;25%,"High","Medium"))</f>
        <v>Low</v>
      </c>
      <c r="S2933" s="3">
        <v>0.1</v>
      </c>
      <c r="T2933">
        <v>12</v>
      </c>
      <c r="U2933">
        <v>0.14499999999999999</v>
      </c>
      <c r="V2933" s="2">
        <v>5060000</v>
      </c>
      <c r="W2933" s="2">
        <v>60720000</v>
      </c>
      <c r="X2933" t="str">
        <f>IF(OR(Raw_Data[[#This Row],[status_pembayaran]]="Macet",Raw_Data[[#This Row],[status_pembayaran]]="Kurang Lancar"),"Non Performing Loan","Performing")</f>
        <v>Performing</v>
      </c>
      <c r="Y2933" t="s">
        <v>47</v>
      </c>
      <c r="Z2933">
        <v>0</v>
      </c>
      <c r="AA2933">
        <v>0</v>
      </c>
      <c r="AB2933">
        <v>1</v>
      </c>
      <c r="AC2933" t="s">
        <v>74</v>
      </c>
      <c r="AD2933">
        <f>IF(Raw_Data[[#This Row],[rasio]]&lt;0.2,1,IF(Raw_Data[[#This Row],[rasio]]&lt;0.3,2,IF(Raw_Data[[#This Row],[rasio]]&lt;0.4,3,4)))</f>
        <v>4</v>
      </c>
      <c r="AE2933">
        <f>IF(Raw_Data[[#This Row],[kategori_dp]]="High",1,IF(Raw_Data[[#This Row],[kategori_dp]]="Medium",2,3))</f>
        <v>3</v>
      </c>
      <c r="AF2933">
        <f>IF(Raw_Data[[#This Row],[tenor_bulan]]&lt;=24,1,IF(Raw_Data[[#This Row],[tenor_bulan]]&lt;=36,2,IF(Raw_Data[[#This Row],[tenor_bulan]]&lt;=48,3,4)))</f>
        <v>1</v>
      </c>
      <c r="AG2933">
        <f>IF(Raw_Data[[#This Row],[jumlah_kali_telat]]=0,0,IF(Raw_Data[[#This Row],[jumlah_kali_telat]]&lt;=2,2,4))</f>
        <v>0</v>
      </c>
      <c r="AH2933">
        <f>Raw_Data[[#This Row],[Skor_Rasio]]+Raw_Data[[#This Row],[Skor_DP]]+Raw_Data[[#This Row],[Skor_Tenor]]+Raw_Data[[#This Row],[Skor_Telat]]</f>
        <v>8</v>
      </c>
      <c r="AI2933" t="str">
        <f>IF(Raw_Data[[#This Row],[Risk_Score]]&lt;=6,"Low Risk",IF(Raw_Data[[#This Row],[Risk_Score]]&lt;=8,"Medium Risk","High Risk"))</f>
        <v>Medium Risk</v>
      </c>
      <c r="AJ2933">
        <f ca="1">IFERROR(DATEDIF(Raw_Data[[#This Row],[tanggal_pengajuan]],TODAY(),"m"),"N/A")</f>
        <v>7</v>
      </c>
      <c r="AK2933" t="str">
        <f ca="1">IF(ISNUMBER(Raw_Data[[#This Row],[MOB]]),IF(Raw_Data[[#This Row],[MOB]]&lt;6,"0-5 bulan",IF(Raw_Data[[#This Row],[MOB]]&lt;12,"6-11 bulan",IF(Raw_Data[[#This Row],[MOB]]&lt;24,"12-23 bulan","24+ bulan"))),"N/A")</f>
        <v>6-11 bulan</v>
      </c>
    </row>
    <row r="2934" spans="1:37" ht="14.25" customHeight="1" x14ac:dyDescent="0.45">
      <c r="A2934" t="s">
        <v>6540</v>
      </c>
      <c r="B2934" s="64">
        <v>46042</v>
      </c>
      <c r="C2934" s="1" t="str">
        <f t="shared" si="46"/>
        <v>January</v>
      </c>
      <c r="D2934" t="s">
        <v>685</v>
      </c>
      <c r="E2934" t="s">
        <v>6541</v>
      </c>
      <c r="F2934">
        <v>31</v>
      </c>
      <c r="G2934" t="s">
        <v>51</v>
      </c>
      <c r="H2934" t="s">
        <v>108</v>
      </c>
      <c r="I2934" s="2">
        <v>6771000</v>
      </c>
      <c r="J2934" s="3">
        <f>Raw_Data[[#This Row],[cicilan_per_bulan]]/Raw_Data[[#This Row],[penghasilan_bulanan]]</f>
        <v>0.16344705361098805</v>
      </c>
      <c r="K2934" t="s">
        <v>63</v>
      </c>
      <c r="L2934" t="s">
        <v>64</v>
      </c>
      <c r="M2934" t="s">
        <v>249</v>
      </c>
      <c r="N2934" t="s">
        <v>250</v>
      </c>
      <c r="O2934" t="s">
        <v>57</v>
      </c>
      <c r="P2934" s="2">
        <v>15465000</v>
      </c>
      <c r="Q2934" s="2">
        <v>3866000</v>
      </c>
      <c r="R2934" t="str">
        <f>IF(Raw_Data[[#This Row],[persen_dp]]&lt;15%,"Low",IF(Raw_Data[[#This Row],[persen_dp]]&gt;25%,"High","Medium"))</f>
        <v>Medium</v>
      </c>
      <c r="S2934" s="3">
        <v>0.25</v>
      </c>
      <c r="T2934">
        <v>12</v>
      </c>
      <c r="U2934">
        <v>0.14499999999999999</v>
      </c>
      <c r="V2934" s="2">
        <v>1106700</v>
      </c>
      <c r="W2934" s="2">
        <v>13280000</v>
      </c>
      <c r="X2934" t="str">
        <f>IF(OR(Raw_Data[[#This Row],[status_pembayaran]]="Macet",Raw_Data[[#This Row],[status_pembayaran]]="Kurang Lancar"),"Non Performing Loan","Performing")</f>
        <v>Performing</v>
      </c>
      <c r="Y2934" t="s">
        <v>47</v>
      </c>
      <c r="Z2934">
        <v>0</v>
      </c>
      <c r="AA2934">
        <v>0</v>
      </c>
      <c r="AB2934">
        <v>1</v>
      </c>
      <c r="AD2934">
        <f>IF(Raw_Data[[#This Row],[rasio]]&lt;0.2,1,IF(Raw_Data[[#This Row],[rasio]]&lt;0.3,2,IF(Raw_Data[[#This Row],[rasio]]&lt;0.4,3,4)))</f>
        <v>1</v>
      </c>
      <c r="AE2934">
        <f>IF(Raw_Data[[#This Row],[kategori_dp]]="High",1,IF(Raw_Data[[#This Row],[kategori_dp]]="Medium",2,3))</f>
        <v>2</v>
      </c>
      <c r="AF2934">
        <f>IF(Raw_Data[[#This Row],[tenor_bulan]]&lt;=24,1,IF(Raw_Data[[#This Row],[tenor_bulan]]&lt;=36,2,IF(Raw_Data[[#This Row],[tenor_bulan]]&lt;=48,3,4)))</f>
        <v>1</v>
      </c>
      <c r="AG2934">
        <f>IF(Raw_Data[[#This Row],[jumlah_kali_telat]]=0,0,IF(Raw_Data[[#This Row],[jumlah_kali_telat]]&lt;=2,2,4))</f>
        <v>0</v>
      </c>
      <c r="AH2934">
        <f>Raw_Data[[#This Row],[Skor_Rasio]]+Raw_Data[[#This Row],[Skor_DP]]+Raw_Data[[#This Row],[Skor_Tenor]]+Raw_Data[[#This Row],[Skor_Telat]]</f>
        <v>4</v>
      </c>
      <c r="AI2934" t="str">
        <f>IF(Raw_Data[[#This Row],[Risk_Score]]&lt;=6,"Low Risk",IF(Raw_Data[[#This Row],[Risk_Score]]&lt;=8,"Medium Risk","High Risk"))</f>
        <v>Low Risk</v>
      </c>
      <c r="AJ2934">
        <f ca="1">IFERROR(DATEDIF(Raw_Data[[#This Row],[tanggal_pengajuan]],TODAY(),"m"),"N/A")</f>
        <v>9</v>
      </c>
      <c r="AK2934" t="str">
        <f ca="1">IF(ISNUMBER(Raw_Data[[#This Row],[MOB]]),IF(Raw_Data[[#This Row],[MOB]]&lt;6,"0-5 bulan",IF(Raw_Data[[#This Row],[MOB]]&lt;12,"6-11 bulan",IF(Raw_Data[[#This Row],[MOB]]&lt;24,"12-23 bulan","24+ bulan"))),"N/A")</f>
        <v>6-11 bulan</v>
      </c>
    </row>
    <row r="2935" spans="1:37" ht="14.25" customHeight="1" x14ac:dyDescent="0.45">
      <c r="A2935" t="s">
        <v>6542</v>
      </c>
      <c r="B2935" s="64">
        <v>46080</v>
      </c>
      <c r="C2935" s="1" t="str">
        <f t="shared" si="46"/>
        <v>February</v>
      </c>
      <c r="D2935" t="s">
        <v>1474</v>
      </c>
      <c r="E2935" t="s">
        <v>6543</v>
      </c>
      <c r="F2935">
        <v>36</v>
      </c>
      <c r="G2935" t="s">
        <v>40</v>
      </c>
      <c r="H2935" t="s">
        <v>108</v>
      </c>
      <c r="I2935" s="2">
        <v>5248000</v>
      </c>
      <c r="J2935" s="3">
        <f>Raw_Data[[#This Row],[cicilan_per_bulan]]/Raw_Data[[#This Row],[penghasilan_bulanan]]</f>
        <v>0.16589176829268293</v>
      </c>
      <c r="K2935" t="s">
        <v>102</v>
      </c>
      <c r="L2935" t="s">
        <v>103</v>
      </c>
      <c r="M2935" t="s">
        <v>55</v>
      </c>
      <c r="N2935" t="s">
        <v>121</v>
      </c>
      <c r="O2935" t="s">
        <v>122</v>
      </c>
      <c r="P2935" s="2">
        <v>35265000</v>
      </c>
      <c r="Q2935" s="2">
        <v>8816000</v>
      </c>
      <c r="R2935" t="str">
        <f>IF(Raw_Data[[#This Row],[persen_dp]]&lt;15%,"Low",IF(Raw_Data[[#This Row],[persen_dp]]&gt;25%,"High","Medium"))</f>
        <v>Medium</v>
      </c>
      <c r="S2935" s="3">
        <v>0.25</v>
      </c>
      <c r="T2935">
        <v>48</v>
      </c>
      <c r="U2935">
        <v>0.14499999999999999</v>
      </c>
      <c r="V2935" s="2">
        <v>870600</v>
      </c>
      <c r="W2935" s="2">
        <v>41789000</v>
      </c>
      <c r="X2935" t="str">
        <f>IF(OR(Raw_Data[[#This Row],[status_pembayaran]]="Macet",Raw_Data[[#This Row],[status_pembayaran]]="Kurang Lancar"),"Non Performing Loan","Performing")</f>
        <v>Performing</v>
      </c>
      <c r="Y2935" t="s">
        <v>47</v>
      </c>
      <c r="Z2935">
        <v>0</v>
      </c>
      <c r="AA2935">
        <v>0</v>
      </c>
      <c r="AB2935">
        <v>1</v>
      </c>
      <c r="AC2935" t="s">
        <v>137</v>
      </c>
      <c r="AD2935">
        <f>IF(Raw_Data[[#This Row],[rasio]]&lt;0.2,1,IF(Raw_Data[[#This Row],[rasio]]&lt;0.3,2,IF(Raw_Data[[#This Row],[rasio]]&lt;0.4,3,4)))</f>
        <v>1</v>
      </c>
      <c r="AE2935">
        <f>IF(Raw_Data[[#This Row],[kategori_dp]]="High",1,IF(Raw_Data[[#This Row],[kategori_dp]]="Medium",2,3))</f>
        <v>2</v>
      </c>
      <c r="AF2935">
        <f>IF(Raw_Data[[#This Row],[tenor_bulan]]&lt;=24,1,IF(Raw_Data[[#This Row],[tenor_bulan]]&lt;=36,2,IF(Raw_Data[[#This Row],[tenor_bulan]]&lt;=48,3,4)))</f>
        <v>3</v>
      </c>
      <c r="AG2935">
        <f>IF(Raw_Data[[#This Row],[jumlah_kali_telat]]=0,0,IF(Raw_Data[[#This Row],[jumlah_kali_telat]]&lt;=2,2,4))</f>
        <v>0</v>
      </c>
      <c r="AH2935">
        <f>Raw_Data[[#This Row],[Skor_Rasio]]+Raw_Data[[#This Row],[Skor_DP]]+Raw_Data[[#This Row],[Skor_Tenor]]+Raw_Data[[#This Row],[Skor_Telat]]</f>
        <v>6</v>
      </c>
      <c r="AI2935" t="str">
        <f>IF(Raw_Data[[#This Row],[Risk_Score]]&lt;=6,"Low Risk",IF(Raw_Data[[#This Row],[Risk_Score]]&lt;=8,"Medium Risk","High Risk"))</f>
        <v>Low Risk</v>
      </c>
      <c r="AJ2935">
        <f ca="1">IFERROR(DATEDIF(Raw_Data[[#This Row],[tanggal_pengajuan]],TODAY(),"m"),"N/A")</f>
        <v>7</v>
      </c>
      <c r="AK2935" t="str">
        <f ca="1">IF(ISNUMBER(Raw_Data[[#This Row],[MOB]]),IF(Raw_Data[[#This Row],[MOB]]&lt;6,"0-5 bulan",IF(Raw_Data[[#This Row],[MOB]]&lt;12,"6-11 bulan",IF(Raw_Data[[#This Row],[MOB]]&lt;24,"12-23 bulan","24+ bulan"))),"N/A")</f>
        <v>6-11 bulan</v>
      </c>
    </row>
    <row r="2936" spans="1:37" ht="14.25" customHeight="1" x14ac:dyDescent="0.45">
      <c r="A2936" t="s">
        <v>6544</v>
      </c>
      <c r="B2936" s="64">
        <v>46178</v>
      </c>
      <c r="C2936" s="1" t="str">
        <f t="shared" si="46"/>
        <v>June</v>
      </c>
      <c r="D2936" t="s">
        <v>1329</v>
      </c>
      <c r="E2936" t="s">
        <v>6545</v>
      </c>
      <c r="F2936">
        <v>36</v>
      </c>
      <c r="G2936" t="s">
        <v>40</v>
      </c>
      <c r="H2936" t="s">
        <v>41</v>
      </c>
      <c r="I2936" s="2">
        <v>5358000</v>
      </c>
      <c r="J2936" s="3">
        <f>Raw_Data[[#This Row],[cicilan_per_bulan]]/Raw_Data[[#This Row],[penghasilan_bulanan]]</f>
        <v>8.7532661440836129E-2</v>
      </c>
      <c r="K2936" t="s">
        <v>119</v>
      </c>
      <c r="L2936" t="s">
        <v>120</v>
      </c>
      <c r="M2936" t="s">
        <v>44</v>
      </c>
      <c r="N2936" t="s">
        <v>129</v>
      </c>
      <c r="O2936" t="s">
        <v>130</v>
      </c>
      <c r="P2936" s="2">
        <v>23748000</v>
      </c>
      <c r="Q2936" s="2">
        <v>9499000</v>
      </c>
      <c r="R2936" t="str">
        <f>IF(Raw_Data[[#This Row],[persen_dp]]&lt;15%,"Low",IF(Raw_Data[[#This Row],[persen_dp]]&gt;25%,"High","Medium"))</f>
        <v>High</v>
      </c>
      <c r="S2936" s="3">
        <v>0.4</v>
      </c>
      <c r="T2936">
        <v>48</v>
      </c>
      <c r="U2936">
        <v>0.14499999999999999</v>
      </c>
      <c r="V2936" s="2">
        <v>469000</v>
      </c>
      <c r="W2936" s="2">
        <v>22514000</v>
      </c>
      <c r="X2936" t="str">
        <f>IF(OR(Raw_Data[[#This Row],[status_pembayaran]]="Macet",Raw_Data[[#This Row],[status_pembayaran]]="Kurang Lancar"),"Non Performing Loan","Performing")</f>
        <v>Performing</v>
      </c>
      <c r="Y2936" t="s">
        <v>47</v>
      </c>
      <c r="Z2936">
        <v>0</v>
      </c>
      <c r="AA2936">
        <v>0</v>
      </c>
      <c r="AB2936">
        <v>1</v>
      </c>
      <c r="AD2936">
        <f>IF(Raw_Data[[#This Row],[rasio]]&lt;0.2,1,IF(Raw_Data[[#This Row],[rasio]]&lt;0.3,2,IF(Raw_Data[[#This Row],[rasio]]&lt;0.4,3,4)))</f>
        <v>1</v>
      </c>
      <c r="AE2936">
        <f>IF(Raw_Data[[#This Row],[kategori_dp]]="High",1,IF(Raw_Data[[#This Row],[kategori_dp]]="Medium",2,3))</f>
        <v>1</v>
      </c>
      <c r="AF2936">
        <f>IF(Raw_Data[[#This Row],[tenor_bulan]]&lt;=24,1,IF(Raw_Data[[#This Row],[tenor_bulan]]&lt;=36,2,IF(Raw_Data[[#This Row],[tenor_bulan]]&lt;=48,3,4)))</f>
        <v>3</v>
      </c>
      <c r="AG2936">
        <f>IF(Raw_Data[[#This Row],[jumlah_kali_telat]]=0,0,IF(Raw_Data[[#This Row],[jumlah_kali_telat]]&lt;=2,2,4))</f>
        <v>0</v>
      </c>
      <c r="AH2936">
        <f>Raw_Data[[#This Row],[Skor_Rasio]]+Raw_Data[[#This Row],[Skor_DP]]+Raw_Data[[#This Row],[Skor_Tenor]]+Raw_Data[[#This Row],[Skor_Telat]]</f>
        <v>5</v>
      </c>
      <c r="AI2936" t="str">
        <f>IF(Raw_Data[[#This Row],[Risk_Score]]&lt;=6,"Low Risk",IF(Raw_Data[[#This Row],[Risk_Score]]&lt;=8,"Medium Risk","High Risk"))</f>
        <v>Low Risk</v>
      </c>
      <c r="AJ2936">
        <f ca="1">IFERROR(DATEDIF(Raw_Data[[#This Row],[tanggal_pengajuan]],TODAY(),"m"),"N/A")</f>
        <v>4</v>
      </c>
      <c r="AK2936" t="str">
        <f ca="1">IF(ISNUMBER(Raw_Data[[#This Row],[MOB]]),IF(Raw_Data[[#This Row],[MOB]]&lt;6,"0-5 bulan",IF(Raw_Data[[#This Row],[MOB]]&lt;12,"6-11 bulan",IF(Raw_Data[[#This Row],[MOB]]&lt;24,"12-23 bulan","24+ bulan"))),"N/A")</f>
        <v>0-5 bulan</v>
      </c>
    </row>
    <row r="2937" spans="1:37" ht="14.25" customHeight="1" x14ac:dyDescent="0.45">
      <c r="A2937" t="s">
        <v>6546</v>
      </c>
      <c r="B2937" s="64">
        <v>46177</v>
      </c>
      <c r="C2937" s="1" t="str">
        <f t="shared" si="46"/>
        <v>June</v>
      </c>
      <c r="D2937" t="s">
        <v>1536</v>
      </c>
      <c r="E2937" t="s">
        <v>6547</v>
      </c>
      <c r="F2937">
        <v>51</v>
      </c>
      <c r="G2937" t="s">
        <v>40</v>
      </c>
      <c r="H2937" t="s">
        <v>90</v>
      </c>
      <c r="I2937" s="2">
        <v>6349000</v>
      </c>
      <c r="J2937" s="3">
        <f>Raw_Data[[#This Row],[cicilan_per_bulan]]/Raw_Data[[#This Row],[penghasilan_bulanan]]</f>
        <v>0.26188376122223972</v>
      </c>
      <c r="K2937" t="s">
        <v>167</v>
      </c>
      <c r="L2937" t="s">
        <v>110</v>
      </c>
      <c r="M2937" t="s">
        <v>44</v>
      </c>
      <c r="N2937" t="s">
        <v>158</v>
      </c>
      <c r="O2937" t="s">
        <v>159</v>
      </c>
      <c r="P2937" s="2">
        <v>30727000</v>
      </c>
      <c r="Q2937" s="2">
        <v>6145000</v>
      </c>
      <c r="R2937" t="str">
        <f>IF(Raw_Data[[#This Row],[persen_dp]]&lt;15%,"Low",IF(Raw_Data[[#This Row],[persen_dp]]&gt;25%,"High","Medium"))</f>
        <v>Medium</v>
      </c>
      <c r="S2937" s="3">
        <v>0.2</v>
      </c>
      <c r="T2937">
        <v>18</v>
      </c>
      <c r="U2937">
        <v>0.14499999999999999</v>
      </c>
      <c r="V2937" s="2">
        <v>1662700</v>
      </c>
      <c r="W2937" s="2">
        <v>29929000</v>
      </c>
      <c r="X2937" t="str">
        <f>IF(OR(Raw_Data[[#This Row],[status_pembayaran]]="Macet",Raw_Data[[#This Row],[status_pembayaran]]="Kurang Lancar"),"Non Performing Loan","Performing")</f>
        <v>Performing</v>
      </c>
      <c r="Y2937" t="s">
        <v>47</v>
      </c>
      <c r="Z2937">
        <v>0</v>
      </c>
      <c r="AA2937">
        <v>0</v>
      </c>
      <c r="AB2937">
        <v>1</v>
      </c>
      <c r="AC2937" t="s">
        <v>74</v>
      </c>
      <c r="AD2937">
        <f>IF(Raw_Data[[#This Row],[rasio]]&lt;0.2,1,IF(Raw_Data[[#This Row],[rasio]]&lt;0.3,2,IF(Raw_Data[[#This Row],[rasio]]&lt;0.4,3,4)))</f>
        <v>2</v>
      </c>
      <c r="AE2937">
        <f>IF(Raw_Data[[#This Row],[kategori_dp]]="High",1,IF(Raw_Data[[#This Row],[kategori_dp]]="Medium",2,3))</f>
        <v>2</v>
      </c>
      <c r="AF2937">
        <f>IF(Raw_Data[[#This Row],[tenor_bulan]]&lt;=24,1,IF(Raw_Data[[#This Row],[tenor_bulan]]&lt;=36,2,IF(Raw_Data[[#This Row],[tenor_bulan]]&lt;=48,3,4)))</f>
        <v>1</v>
      </c>
      <c r="AG2937">
        <f>IF(Raw_Data[[#This Row],[jumlah_kali_telat]]=0,0,IF(Raw_Data[[#This Row],[jumlah_kali_telat]]&lt;=2,2,4))</f>
        <v>0</v>
      </c>
      <c r="AH2937">
        <f>Raw_Data[[#This Row],[Skor_Rasio]]+Raw_Data[[#This Row],[Skor_DP]]+Raw_Data[[#This Row],[Skor_Tenor]]+Raw_Data[[#This Row],[Skor_Telat]]</f>
        <v>5</v>
      </c>
      <c r="AI2937" t="str">
        <f>IF(Raw_Data[[#This Row],[Risk_Score]]&lt;=6,"Low Risk",IF(Raw_Data[[#This Row],[Risk_Score]]&lt;=8,"Medium Risk","High Risk"))</f>
        <v>Low Risk</v>
      </c>
      <c r="AJ2937">
        <f ca="1">IFERROR(DATEDIF(Raw_Data[[#This Row],[tanggal_pengajuan]],TODAY(),"m"),"N/A")</f>
        <v>4</v>
      </c>
      <c r="AK2937" t="str">
        <f ca="1">IF(ISNUMBER(Raw_Data[[#This Row],[MOB]]),IF(Raw_Data[[#This Row],[MOB]]&lt;6,"0-5 bulan",IF(Raw_Data[[#This Row],[MOB]]&lt;12,"6-11 bulan",IF(Raw_Data[[#This Row],[MOB]]&lt;24,"12-23 bulan","24+ bulan"))),"N/A")</f>
        <v>0-5 bulan</v>
      </c>
    </row>
    <row r="2938" spans="1:37" ht="14.25" customHeight="1" x14ac:dyDescent="0.45">
      <c r="A2938" t="s">
        <v>6548</v>
      </c>
      <c r="B2938" s="64">
        <v>46078</v>
      </c>
      <c r="C2938" s="1" t="str">
        <f t="shared" si="46"/>
        <v>February</v>
      </c>
      <c r="D2938" t="s">
        <v>94</v>
      </c>
      <c r="E2938" t="s">
        <v>6549</v>
      </c>
      <c r="F2938">
        <v>31</v>
      </c>
      <c r="G2938" t="s">
        <v>40</v>
      </c>
      <c r="H2938" t="s">
        <v>90</v>
      </c>
      <c r="I2938" s="2">
        <v>5394000</v>
      </c>
      <c r="J2938" s="3">
        <f>Raw_Data[[#This Row],[cicilan_per_bulan]]/Raw_Data[[#This Row],[penghasilan_bulanan]]</f>
        <v>0.20893585465331851</v>
      </c>
      <c r="K2938" t="s">
        <v>53</v>
      </c>
      <c r="L2938" t="s">
        <v>54</v>
      </c>
      <c r="M2938" t="s">
        <v>44</v>
      </c>
      <c r="N2938" t="s">
        <v>45</v>
      </c>
      <c r="O2938" t="s">
        <v>46</v>
      </c>
      <c r="P2938" s="2">
        <v>24667000</v>
      </c>
      <c r="Q2938" s="2">
        <v>3700000</v>
      </c>
      <c r="R2938" t="str">
        <f>IF(Raw_Data[[#This Row],[persen_dp]]&lt;15%,"Low",IF(Raw_Data[[#This Row],[persen_dp]]&gt;25%,"High","Medium"))</f>
        <v>Medium</v>
      </c>
      <c r="S2938" s="3">
        <v>0.15</v>
      </c>
      <c r="T2938">
        <v>24</v>
      </c>
      <c r="U2938">
        <v>0.14499999999999999</v>
      </c>
      <c r="V2938" s="2">
        <v>1127000</v>
      </c>
      <c r="W2938" s="2">
        <v>27048000</v>
      </c>
      <c r="X2938" t="str">
        <f>IF(OR(Raw_Data[[#This Row],[status_pembayaran]]="Macet",Raw_Data[[#This Row],[status_pembayaran]]="Kurang Lancar"),"Non Performing Loan","Performing")</f>
        <v>Performing</v>
      </c>
      <c r="Y2938" t="s">
        <v>47</v>
      </c>
      <c r="Z2938">
        <v>0</v>
      </c>
      <c r="AA2938">
        <v>0</v>
      </c>
      <c r="AB2938">
        <v>1</v>
      </c>
      <c r="AC2938" t="s">
        <v>137</v>
      </c>
      <c r="AD2938">
        <f>IF(Raw_Data[[#This Row],[rasio]]&lt;0.2,1,IF(Raw_Data[[#This Row],[rasio]]&lt;0.3,2,IF(Raw_Data[[#This Row],[rasio]]&lt;0.4,3,4)))</f>
        <v>2</v>
      </c>
      <c r="AE2938">
        <f>IF(Raw_Data[[#This Row],[kategori_dp]]="High",1,IF(Raw_Data[[#This Row],[kategori_dp]]="Medium",2,3))</f>
        <v>2</v>
      </c>
      <c r="AF2938">
        <f>IF(Raw_Data[[#This Row],[tenor_bulan]]&lt;=24,1,IF(Raw_Data[[#This Row],[tenor_bulan]]&lt;=36,2,IF(Raw_Data[[#This Row],[tenor_bulan]]&lt;=48,3,4)))</f>
        <v>1</v>
      </c>
      <c r="AG2938">
        <f>IF(Raw_Data[[#This Row],[jumlah_kali_telat]]=0,0,IF(Raw_Data[[#This Row],[jumlah_kali_telat]]&lt;=2,2,4))</f>
        <v>0</v>
      </c>
      <c r="AH2938">
        <f>Raw_Data[[#This Row],[Skor_Rasio]]+Raw_Data[[#This Row],[Skor_DP]]+Raw_Data[[#This Row],[Skor_Tenor]]+Raw_Data[[#This Row],[Skor_Telat]]</f>
        <v>5</v>
      </c>
      <c r="AI2938" t="str">
        <f>IF(Raw_Data[[#This Row],[Risk_Score]]&lt;=6,"Low Risk",IF(Raw_Data[[#This Row],[Risk_Score]]&lt;=8,"Medium Risk","High Risk"))</f>
        <v>Low Risk</v>
      </c>
      <c r="AJ2938">
        <f ca="1">IFERROR(DATEDIF(Raw_Data[[#This Row],[tanggal_pengajuan]],TODAY(),"m"),"N/A")</f>
        <v>7</v>
      </c>
      <c r="AK2938" t="str">
        <f ca="1">IF(ISNUMBER(Raw_Data[[#This Row],[MOB]]),IF(Raw_Data[[#This Row],[MOB]]&lt;6,"0-5 bulan",IF(Raw_Data[[#This Row],[MOB]]&lt;12,"6-11 bulan",IF(Raw_Data[[#This Row],[MOB]]&lt;24,"12-23 bulan","24+ bulan"))),"N/A")</f>
        <v>6-11 bulan</v>
      </c>
    </row>
    <row r="2939" spans="1:37" ht="14.25" customHeight="1" x14ac:dyDescent="0.45">
      <c r="A2939" t="s">
        <v>6550</v>
      </c>
      <c r="B2939" s="64">
        <v>46080</v>
      </c>
      <c r="C2939" s="1" t="str">
        <f t="shared" si="46"/>
        <v>February</v>
      </c>
      <c r="D2939" t="s">
        <v>597</v>
      </c>
      <c r="E2939" t="s">
        <v>6551</v>
      </c>
      <c r="F2939">
        <v>46</v>
      </c>
      <c r="G2939" t="s">
        <v>51</v>
      </c>
      <c r="H2939" t="s">
        <v>41</v>
      </c>
      <c r="I2939" s="2">
        <v>5435000</v>
      </c>
      <c r="J2939" s="3">
        <f>Raw_Data[[#This Row],[cicilan_per_bulan]]/Raw_Data[[#This Row],[penghasilan_bulanan]]</f>
        <v>0.54163753449862007</v>
      </c>
      <c r="K2939" t="s">
        <v>102</v>
      </c>
      <c r="L2939" t="s">
        <v>103</v>
      </c>
      <c r="M2939" t="s">
        <v>55</v>
      </c>
      <c r="N2939" t="s">
        <v>221</v>
      </c>
      <c r="O2939" t="s">
        <v>159</v>
      </c>
      <c r="P2939" s="2">
        <v>44074000</v>
      </c>
      <c r="Q2939" s="2">
        <v>13222000</v>
      </c>
      <c r="R2939" t="str">
        <f>IF(Raw_Data[[#This Row],[persen_dp]]&lt;15%,"Low",IF(Raw_Data[[#This Row],[persen_dp]]&gt;25%,"High","Medium"))</f>
        <v>High</v>
      </c>
      <c r="S2939" s="3">
        <v>0.3</v>
      </c>
      <c r="T2939">
        <v>12</v>
      </c>
      <c r="U2939">
        <v>0.14499999999999999</v>
      </c>
      <c r="V2939" s="2">
        <v>2943800</v>
      </c>
      <c r="W2939" s="2">
        <v>35325000</v>
      </c>
      <c r="X2939" t="str">
        <f>IF(OR(Raw_Data[[#This Row],[status_pembayaran]]="Macet",Raw_Data[[#This Row],[status_pembayaran]]="Kurang Lancar"),"Non Performing Loan","Performing")</f>
        <v>Performing</v>
      </c>
      <c r="Y2939" t="s">
        <v>47</v>
      </c>
      <c r="Z2939">
        <v>0</v>
      </c>
      <c r="AA2939">
        <v>0</v>
      </c>
      <c r="AB2939">
        <v>1</v>
      </c>
      <c r="AC2939" t="s">
        <v>74</v>
      </c>
      <c r="AD2939">
        <f>IF(Raw_Data[[#This Row],[rasio]]&lt;0.2,1,IF(Raw_Data[[#This Row],[rasio]]&lt;0.3,2,IF(Raw_Data[[#This Row],[rasio]]&lt;0.4,3,4)))</f>
        <v>4</v>
      </c>
      <c r="AE2939">
        <f>IF(Raw_Data[[#This Row],[kategori_dp]]="High",1,IF(Raw_Data[[#This Row],[kategori_dp]]="Medium",2,3))</f>
        <v>1</v>
      </c>
      <c r="AF2939">
        <f>IF(Raw_Data[[#This Row],[tenor_bulan]]&lt;=24,1,IF(Raw_Data[[#This Row],[tenor_bulan]]&lt;=36,2,IF(Raw_Data[[#This Row],[tenor_bulan]]&lt;=48,3,4)))</f>
        <v>1</v>
      </c>
      <c r="AG2939">
        <f>IF(Raw_Data[[#This Row],[jumlah_kali_telat]]=0,0,IF(Raw_Data[[#This Row],[jumlah_kali_telat]]&lt;=2,2,4))</f>
        <v>0</v>
      </c>
      <c r="AH2939">
        <f>Raw_Data[[#This Row],[Skor_Rasio]]+Raw_Data[[#This Row],[Skor_DP]]+Raw_Data[[#This Row],[Skor_Tenor]]+Raw_Data[[#This Row],[Skor_Telat]]</f>
        <v>6</v>
      </c>
      <c r="AI2939" t="str">
        <f>IF(Raw_Data[[#This Row],[Risk_Score]]&lt;=6,"Low Risk",IF(Raw_Data[[#This Row],[Risk_Score]]&lt;=8,"Medium Risk","High Risk"))</f>
        <v>Low Risk</v>
      </c>
      <c r="AJ2939">
        <f ca="1">IFERROR(DATEDIF(Raw_Data[[#This Row],[tanggal_pengajuan]],TODAY(),"m"),"N/A")</f>
        <v>7</v>
      </c>
      <c r="AK2939" t="str">
        <f ca="1">IF(ISNUMBER(Raw_Data[[#This Row],[MOB]]),IF(Raw_Data[[#This Row],[MOB]]&lt;6,"0-5 bulan",IF(Raw_Data[[#This Row],[MOB]]&lt;12,"6-11 bulan",IF(Raw_Data[[#This Row],[MOB]]&lt;24,"12-23 bulan","24+ bulan"))),"N/A")</f>
        <v>6-11 bulan</v>
      </c>
    </row>
    <row r="2940" spans="1:37" ht="14.25" customHeight="1" x14ac:dyDescent="0.45">
      <c r="A2940" t="s">
        <v>6552</v>
      </c>
      <c r="B2940" s="64">
        <v>46032</v>
      </c>
      <c r="C2940" s="1" t="str">
        <f t="shared" si="46"/>
        <v>January</v>
      </c>
      <c r="D2940" t="s">
        <v>430</v>
      </c>
      <c r="E2940" t="s">
        <v>6553</v>
      </c>
      <c r="F2940">
        <v>27</v>
      </c>
      <c r="G2940" t="s">
        <v>40</v>
      </c>
      <c r="H2940" t="s">
        <v>101</v>
      </c>
      <c r="I2940" s="2">
        <v>4989000</v>
      </c>
      <c r="J2940" s="3">
        <f>Raw_Data[[#This Row],[cicilan_per_bulan]]/Raw_Data[[#This Row],[penghasilan_bulanan]]</f>
        <v>0.6093004610142313</v>
      </c>
      <c r="K2940" t="s">
        <v>153</v>
      </c>
      <c r="L2940" t="s">
        <v>154</v>
      </c>
      <c r="M2940" t="s">
        <v>55</v>
      </c>
      <c r="N2940" t="s">
        <v>231</v>
      </c>
      <c r="O2940" t="s">
        <v>232</v>
      </c>
      <c r="P2940" s="2">
        <v>37480000</v>
      </c>
      <c r="Q2940" s="2">
        <v>5622000</v>
      </c>
      <c r="R2940" t="str">
        <f>IF(Raw_Data[[#This Row],[persen_dp]]&lt;15%,"Low",IF(Raw_Data[[#This Row],[persen_dp]]&gt;25%,"High","Medium"))</f>
        <v>Medium</v>
      </c>
      <c r="S2940" s="3">
        <v>0.15</v>
      </c>
      <c r="T2940">
        <v>12</v>
      </c>
      <c r="U2940">
        <v>0.14499999999999999</v>
      </c>
      <c r="V2940" s="2">
        <v>3039800</v>
      </c>
      <c r="W2940" s="2">
        <v>36478000</v>
      </c>
      <c r="X2940" t="str">
        <f>IF(OR(Raw_Data[[#This Row],[status_pembayaran]]="Macet",Raw_Data[[#This Row],[status_pembayaran]]="Kurang Lancar"),"Non Performing Loan","Performing")</f>
        <v>Performing</v>
      </c>
      <c r="Y2940" t="s">
        <v>47</v>
      </c>
      <c r="Z2940">
        <v>0</v>
      </c>
      <c r="AA2940">
        <v>0</v>
      </c>
      <c r="AB2940">
        <v>1</v>
      </c>
      <c r="AD2940">
        <f>IF(Raw_Data[[#This Row],[rasio]]&lt;0.2,1,IF(Raw_Data[[#This Row],[rasio]]&lt;0.3,2,IF(Raw_Data[[#This Row],[rasio]]&lt;0.4,3,4)))</f>
        <v>4</v>
      </c>
      <c r="AE2940">
        <f>IF(Raw_Data[[#This Row],[kategori_dp]]="High",1,IF(Raw_Data[[#This Row],[kategori_dp]]="Medium",2,3))</f>
        <v>2</v>
      </c>
      <c r="AF2940">
        <f>IF(Raw_Data[[#This Row],[tenor_bulan]]&lt;=24,1,IF(Raw_Data[[#This Row],[tenor_bulan]]&lt;=36,2,IF(Raw_Data[[#This Row],[tenor_bulan]]&lt;=48,3,4)))</f>
        <v>1</v>
      </c>
      <c r="AG2940">
        <f>IF(Raw_Data[[#This Row],[jumlah_kali_telat]]=0,0,IF(Raw_Data[[#This Row],[jumlah_kali_telat]]&lt;=2,2,4))</f>
        <v>0</v>
      </c>
      <c r="AH2940">
        <f>Raw_Data[[#This Row],[Skor_Rasio]]+Raw_Data[[#This Row],[Skor_DP]]+Raw_Data[[#This Row],[Skor_Tenor]]+Raw_Data[[#This Row],[Skor_Telat]]</f>
        <v>7</v>
      </c>
      <c r="AI2940" t="str">
        <f>IF(Raw_Data[[#This Row],[Risk_Score]]&lt;=6,"Low Risk",IF(Raw_Data[[#This Row],[Risk_Score]]&lt;=8,"Medium Risk","High Risk"))</f>
        <v>Medium Risk</v>
      </c>
      <c r="AJ2940">
        <f ca="1">IFERROR(DATEDIF(Raw_Data[[#This Row],[tanggal_pengajuan]],TODAY(),"m"),"N/A")</f>
        <v>9</v>
      </c>
      <c r="AK2940" t="str">
        <f ca="1">IF(ISNUMBER(Raw_Data[[#This Row],[MOB]]),IF(Raw_Data[[#This Row],[MOB]]&lt;6,"0-5 bulan",IF(Raw_Data[[#This Row],[MOB]]&lt;12,"6-11 bulan",IF(Raw_Data[[#This Row],[MOB]]&lt;24,"12-23 bulan","24+ bulan"))),"N/A")</f>
        <v>6-11 bulan</v>
      </c>
    </row>
    <row r="2941" spans="1:37" ht="14.25" customHeight="1" x14ac:dyDescent="0.45">
      <c r="A2941" t="s">
        <v>6554</v>
      </c>
      <c r="B2941" s="64">
        <v>46172</v>
      </c>
      <c r="C2941" s="1" t="str">
        <f t="shared" si="46"/>
        <v>May</v>
      </c>
      <c r="D2941" t="s">
        <v>3604</v>
      </c>
      <c r="E2941" t="s">
        <v>6555</v>
      </c>
      <c r="F2941">
        <v>23</v>
      </c>
      <c r="G2941" t="s">
        <v>40</v>
      </c>
      <c r="H2941" t="s">
        <v>52</v>
      </c>
      <c r="I2941" s="2">
        <v>3887000</v>
      </c>
      <c r="J2941" s="3">
        <f>Raw_Data[[#This Row],[cicilan_per_bulan]]/Raw_Data[[#This Row],[penghasilan_bulanan]]</f>
        <v>0.22935425778235144</v>
      </c>
      <c r="K2941" t="s">
        <v>205</v>
      </c>
      <c r="L2941" t="s">
        <v>110</v>
      </c>
      <c r="M2941" t="s">
        <v>55</v>
      </c>
      <c r="N2941" t="s">
        <v>56</v>
      </c>
      <c r="O2941" t="s">
        <v>57</v>
      </c>
      <c r="P2941" s="2">
        <v>17575000</v>
      </c>
      <c r="Q2941" s="2">
        <v>4394000</v>
      </c>
      <c r="R2941" t="str">
        <f>IF(Raw_Data[[#This Row],[persen_dp]]&lt;15%,"Low",IF(Raw_Data[[#This Row],[persen_dp]]&gt;25%,"High","Medium"))</f>
        <v>Medium</v>
      </c>
      <c r="S2941" s="3">
        <v>0.25</v>
      </c>
      <c r="T2941">
        <v>18</v>
      </c>
      <c r="U2941">
        <v>0.14499999999999999</v>
      </c>
      <c r="V2941" s="2">
        <v>891500</v>
      </c>
      <c r="W2941" s="2">
        <v>16048000</v>
      </c>
      <c r="X2941" t="str">
        <f>IF(OR(Raw_Data[[#This Row],[status_pembayaran]]="Macet",Raw_Data[[#This Row],[status_pembayaran]]="Kurang Lancar"),"Non Performing Loan","Performing")</f>
        <v>Performing</v>
      </c>
      <c r="Y2941" t="s">
        <v>317</v>
      </c>
      <c r="Z2941">
        <v>0</v>
      </c>
      <c r="AA2941">
        <v>0</v>
      </c>
      <c r="AB2941">
        <v>0</v>
      </c>
      <c r="AC2941" t="s">
        <v>74</v>
      </c>
      <c r="AD2941">
        <f>IF(Raw_Data[[#This Row],[rasio]]&lt;0.2,1,IF(Raw_Data[[#This Row],[rasio]]&lt;0.3,2,IF(Raw_Data[[#This Row],[rasio]]&lt;0.4,3,4)))</f>
        <v>2</v>
      </c>
      <c r="AE2941">
        <f>IF(Raw_Data[[#This Row],[kategori_dp]]="High",1,IF(Raw_Data[[#This Row],[kategori_dp]]="Medium",2,3))</f>
        <v>2</v>
      </c>
      <c r="AF2941">
        <f>IF(Raw_Data[[#This Row],[tenor_bulan]]&lt;=24,1,IF(Raw_Data[[#This Row],[tenor_bulan]]&lt;=36,2,IF(Raw_Data[[#This Row],[tenor_bulan]]&lt;=48,3,4)))</f>
        <v>1</v>
      </c>
      <c r="AG2941">
        <f>IF(Raw_Data[[#This Row],[jumlah_kali_telat]]=0,0,IF(Raw_Data[[#This Row],[jumlah_kali_telat]]&lt;=2,2,4))</f>
        <v>0</v>
      </c>
      <c r="AH2941">
        <f>Raw_Data[[#This Row],[Skor_Rasio]]+Raw_Data[[#This Row],[Skor_DP]]+Raw_Data[[#This Row],[Skor_Tenor]]+Raw_Data[[#This Row],[Skor_Telat]]</f>
        <v>5</v>
      </c>
      <c r="AI2941" t="str">
        <f>IF(Raw_Data[[#This Row],[Risk_Score]]&lt;=6,"Low Risk",IF(Raw_Data[[#This Row],[Risk_Score]]&lt;=8,"Medium Risk","High Risk"))</f>
        <v>Low Risk</v>
      </c>
      <c r="AJ2941">
        <f ca="1">IFERROR(DATEDIF(Raw_Data[[#This Row],[tanggal_pengajuan]],TODAY(),"m"),"N/A")</f>
        <v>4</v>
      </c>
      <c r="AK2941" t="str">
        <f ca="1">IF(ISNUMBER(Raw_Data[[#This Row],[MOB]]),IF(Raw_Data[[#This Row],[MOB]]&lt;6,"0-5 bulan",IF(Raw_Data[[#This Row],[MOB]]&lt;12,"6-11 bulan",IF(Raw_Data[[#This Row],[MOB]]&lt;24,"12-23 bulan","24+ bulan"))),"N/A")</f>
        <v>0-5 bulan</v>
      </c>
    </row>
    <row r="2942" spans="1:37" ht="14.25" customHeight="1" x14ac:dyDescent="0.45">
      <c r="A2942" t="s">
        <v>6556</v>
      </c>
      <c r="B2942" s="64">
        <v>46161</v>
      </c>
      <c r="C2942" s="1" t="str">
        <f t="shared" si="46"/>
        <v>May</v>
      </c>
      <c r="D2942" t="s">
        <v>3381</v>
      </c>
      <c r="E2942" t="s">
        <v>6557</v>
      </c>
      <c r="F2942">
        <v>48</v>
      </c>
      <c r="G2942" t="s">
        <v>51</v>
      </c>
      <c r="H2942" t="s">
        <v>52</v>
      </c>
      <c r="I2942" s="2">
        <v>3639000</v>
      </c>
      <c r="J2942" s="3">
        <f>Raw_Data[[#This Row],[cicilan_per_bulan]]/Raw_Data[[#This Row],[penghasilan_bulanan]]</f>
        <v>0.21772464962901897</v>
      </c>
      <c r="K2942" t="s">
        <v>119</v>
      </c>
      <c r="L2942" t="s">
        <v>120</v>
      </c>
      <c r="M2942" t="s">
        <v>290</v>
      </c>
      <c r="N2942" t="s">
        <v>291</v>
      </c>
      <c r="O2942" t="s">
        <v>292</v>
      </c>
      <c r="P2942" s="2">
        <v>36746000</v>
      </c>
      <c r="Q2942" s="2">
        <v>9187000</v>
      </c>
      <c r="R2942" t="str">
        <f>IF(Raw_Data[[#This Row],[persen_dp]]&lt;15%,"Low",IF(Raw_Data[[#This Row],[persen_dp]]&gt;25%,"High","Medium"))</f>
        <v>Medium</v>
      </c>
      <c r="S2942" s="3">
        <v>0.25</v>
      </c>
      <c r="T2942">
        <v>60</v>
      </c>
      <c r="U2942">
        <v>0.14499999999999999</v>
      </c>
      <c r="V2942" s="2">
        <v>792300</v>
      </c>
      <c r="W2942" s="2">
        <v>47540000</v>
      </c>
      <c r="X2942" t="str">
        <f>IF(OR(Raw_Data[[#This Row],[status_pembayaran]]="Macet",Raw_Data[[#This Row],[status_pembayaran]]="Kurang Lancar"),"Non Performing Loan","Performing")</f>
        <v>Performing</v>
      </c>
      <c r="Y2942" t="s">
        <v>47</v>
      </c>
      <c r="Z2942">
        <v>0</v>
      </c>
      <c r="AA2942">
        <v>0</v>
      </c>
      <c r="AB2942">
        <v>1</v>
      </c>
      <c r="AC2942" t="s">
        <v>58</v>
      </c>
      <c r="AD2942">
        <f>IF(Raw_Data[[#This Row],[rasio]]&lt;0.2,1,IF(Raw_Data[[#This Row],[rasio]]&lt;0.3,2,IF(Raw_Data[[#This Row],[rasio]]&lt;0.4,3,4)))</f>
        <v>2</v>
      </c>
      <c r="AE2942">
        <f>IF(Raw_Data[[#This Row],[kategori_dp]]="High",1,IF(Raw_Data[[#This Row],[kategori_dp]]="Medium",2,3))</f>
        <v>2</v>
      </c>
      <c r="AF2942">
        <f>IF(Raw_Data[[#This Row],[tenor_bulan]]&lt;=24,1,IF(Raw_Data[[#This Row],[tenor_bulan]]&lt;=36,2,IF(Raw_Data[[#This Row],[tenor_bulan]]&lt;=48,3,4)))</f>
        <v>4</v>
      </c>
      <c r="AG2942">
        <f>IF(Raw_Data[[#This Row],[jumlah_kali_telat]]=0,0,IF(Raw_Data[[#This Row],[jumlah_kali_telat]]&lt;=2,2,4))</f>
        <v>0</v>
      </c>
      <c r="AH2942">
        <f>Raw_Data[[#This Row],[Skor_Rasio]]+Raw_Data[[#This Row],[Skor_DP]]+Raw_Data[[#This Row],[Skor_Tenor]]+Raw_Data[[#This Row],[Skor_Telat]]</f>
        <v>8</v>
      </c>
      <c r="AI2942" t="str">
        <f>IF(Raw_Data[[#This Row],[Risk_Score]]&lt;=6,"Low Risk",IF(Raw_Data[[#This Row],[Risk_Score]]&lt;=8,"Medium Risk","High Risk"))</f>
        <v>Medium Risk</v>
      </c>
      <c r="AJ2942">
        <f ca="1">IFERROR(DATEDIF(Raw_Data[[#This Row],[tanggal_pengajuan]],TODAY(),"m"),"N/A")</f>
        <v>5</v>
      </c>
      <c r="AK2942" t="str">
        <f ca="1">IF(ISNUMBER(Raw_Data[[#This Row],[MOB]]),IF(Raw_Data[[#This Row],[MOB]]&lt;6,"0-5 bulan",IF(Raw_Data[[#This Row],[MOB]]&lt;12,"6-11 bulan",IF(Raw_Data[[#This Row],[MOB]]&lt;24,"12-23 bulan","24+ bulan"))),"N/A")</f>
        <v>0-5 bulan</v>
      </c>
    </row>
    <row r="2943" spans="1:37" ht="14.25" customHeight="1" x14ac:dyDescent="0.45">
      <c r="A2943" t="s">
        <v>6558</v>
      </c>
      <c r="B2943" s="64">
        <v>46095</v>
      </c>
      <c r="C2943" s="1" t="str">
        <f t="shared" si="46"/>
        <v>March</v>
      </c>
      <c r="D2943" t="s">
        <v>169</v>
      </c>
      <c r="E2943" t="s">
        <v>6559</v>
      </c>
      <c r="F2943">
        <v>32</v>
      </c>
      <c r="G2943" t="s">
        <v>51</v>
      </c>
      <c r="H2943" t="s">
        <v>52</v>
      </c>
      <c r="I2943" s="2">
        <v>8251000</v>
      </c>
      <c r="J2943" s="3">
        <f>Raw_Data[[#This Row],[cicilan_per_bulan]]/Raw_Data[[#This Row],[penghasilan_bulanan]]</f>
        <v>0.17083989819415829</v>
      </c>
      <c r="K2943" t="s">
        <v>91</v>
      </c>
      <c r="L2943" t="s">
        <v>92</v>
      </c>
      <c r="M2943" t="s">
        <v>55</v>
      </c>
      <c r="N2943" t="s">
        <v>141</v>
      </c>
      <c r="O2943" t="s">
        <v>46</v>
      </c>
      <c r="P2943" s="2">
        <v>23156000</v>
      </c>
      <c r="Q2943" s="2">
        <v>2316000</v>
      </c>
      <c r="R2943" t="str">
        <f>IF(Raw_Data[[#This Row],[persen_dp]]&lt;15%,"Low",IF(Raw_Data[[#This Row],[persen_dp]]&gt;25%,"High","Medium"))</f>
        <v>Low</v>
      </c>
      <c r="S2943" s="3">
        <v>0.1</v>
      </c>
      <c r="T2943">
        <v>18</v>
      </c>
      <c r="U2943">
        <v>0.14499999999999999</v>
      </c>
      <c r="V2943" s="2">
        <v>1409600</v>
      </c>
      <c r="W2943" s="2">
        <v>25373000</v>
      </c>
      <c r="X2943" t="str">
        <f>IF(OR(Raw_Data[[#This Row],[status_pembayaran]]="Macet",Raw_Data[[#This Row],[status_pembayaran]]="Kurang Lancar"),"Non Performing Loan","Performing")</f>
        <v>Performing</v>
      </c>
      <c r="Y2943" t="s">
        <v>47</v>
      </c>
      <c r="Z2943">
        <v>0</v>
      </c>
      <c r="AA2943">
        <v>0</v>
      </c>
      <c r="AB2943">
        <v>1</v>
      </c>
      <c r="AC2943" t="s">
        <v>137</v>
      </c>
      <c r="AD2943">
        <f>IF(Raw_Data[[#This Row],[rasio]]&lt;0.2,1,IF(Raw_Data[[#This Row],[rasio]]&lt;0.3,2,IF(Raw_Data[[#This Row],[rasio]]&lt;0.4,3,4)))</f>
        <v>1</v>
      </c>
      <c r="AE2943">
        <f>IF(Raw_Data[[#This Row],[kategori_dp]]="High",1,IF(Raw_Data[[#This Row],[kategori_dp]]="Medium",2,3))</f>
        <v>3</v>
      </c>
      <c r="AF2943">
        <f>IF(Raw_Data[[#This Row],[tenor_bulan]]&lt;=24,1,IF(Raw_Data[[#This Row],[tenor_bulan]]&lt;=36,2,IF(Raw_Data[[#This Row],[tenor_bulan]]&lt;=48,3,4)))</f>
        <v>1</v>
      </c>
      <c r="AG2943">
        <f>IF(Raw_Data[[#This Row],[jumlah_kali_telat]]=0,0,IF(Raw_Data[[#This Row],[jumlah_kali_telat]]&lt;=2,2,4))</f>
        <v>0</v>
      </c>
      <c r="AH2943">
        <f>Raw_Data[[#This Row],[Skor_Rasio]]+Raw_Data[[#This Row],[Skor_DP]]+Raw_Data[[#This Row],[Skor_Tenor]]+Raw_Data[[#This Row],[Skor_Telat]]</f>
        <v>5</v>
      </c>
      <c r="AI2943" t="str">
        <f>IF(Raw_Data[[#This Row],[Risk_Score]]&lt;=6,"Low Risk",IF(Raw_Data[[#This Row],[Risk_Score]]&lt;=8,"Medium Risk","High Risk"))</f>
        <v>Low Risk</v>
      </c>
      <c r="AJ2943">
        <f ca="1">IFERROR(DATEDIF(Raw_Data[[#This Row],[tanggal_pengajuan]],TODAY(),"m"),"N/A")</f>
        <v>7</v>
      </c>
      <c r="AK2943" t="str">
        <f ca="1">IF(ISNUMBER(Raw_Data[[#This Row],[MOB]]),IF(Raw_Data[[#This Row],[MOB]]&lt;6,"0-5 bulan",IF(Raw_Data[[#This Row],[MOB]]&lt;12,"6-11 bulan",IF(Raw_Data[[#This Row],[MOB]]&lt;24,"12-23 bulan","24+ bulan"))),"N/A")</f>
        <v>6-11 bulan</v>
      </c>
    </row>
    <row r="2944" spans="1:37" ht="14.25" customHeight="1" x14ac:dyDescent="0.45">
      <c r="A2944" t="s">
        <v>6560</v>
      </c>
      <c r="B2944" s="64">
        <v>46024</v>
      </c>
      <c r="C2944" s="1" t="str">
        <f t="shared" si="46"/>
        <v>January</v>
      </c>
      <c r="D2944" t="s">
        <v>457</v>
      </c>
      <c r="E2944" t="s">
        <v>6561</v>
      </c>
      <c r="F2944">
        <v>22</v>
      </c>
      <c r="G2944" t="s">
        <v>40</v>
      </c>
      <c r="H2944" t="s">
        <v>41</v>
      </c>
      <c r="I2944" s="2">
        <v>5169000</v>
      </c>
      <c r="J2944" s="3">
        <f>Raw_Data[[#This Row],[cicilan_per_bulan]]/Raw_Data[[#This Row],[penghasilan_bulanan]]</f>
        <v>6.4577287676533174E-2</v>
      </c>
      <c r="K2944" t="s">
        <v>127</v>
      </c>
      <c r="L2944" t="s">
        <v>128</v>
      </c>
      <c r="M2944" t="s">
        <v>55</v>
      </c>
      <c r="N2944" t="s">
        <v>56</v>
      </c>
      <c r="O2944" t="s">
        <v>57</v>
      </c>
      <c r="P2944" s="2">
        <v>17861000</v>
      </c>
      <c r="Q2944" s="2">
        <v>6251000</v>
      </c>
      <c r="R2944" t="str">
        <f>IF(Raw_Data[[#This Row],[persen_dp]]&lt;15%,"Low",IF(Raw_Data[[#This Row],[persen_dp]]&gt;25%,"High","Medium"))</f>
        <v>High</v>
      </c>
      <c r="S2944" s="3">
        <v>0.35</v>
      </c>
      <c r="T2944">
        <v>60</v>
      </c>
      <c r="U2944">
        <v>0.14499999999999999</v>
      </c>
      <c r="V2944" s="2">
        <v>333800</v>
      </c>
      <c r="W2944" s="2">
        <v>20028000</v>
      </c>
      <c r="X2944" t="str">
        <f>IF(OR(Raw_Data[[#This Row],[status_pembayaran]]="Macet",Raw_Data[[#This Row],[status_pembayaran]]="Kurang Lancar"),"Non Performing Loan","Performing")</f>
        <v>Performing</v>
      </c>
      <c r="Y2944" t="s">
        <v>47</v>
      </c>
      <c r="Z2944">
        <v>0</v>
      </c>
      <c r="AA2944">
        <v>0</v>
      </c>
      <c r="AB2944">
        <v>1</v>
      </c>
      <c r="AD2944">
        <f>IF(Raw_Data[[#This Row],[rasio]]&lt;0.2,1,IF(Raw_Data[[#This Row],[rasio]]&lt;0.3,2,IF(Raw_Data[[#This Row],[rasio]]&lt;0.4,3,4)))</f>
        <v>1</v>
      </c>
      <c r="AE2944">
        <f>IF(Raw_Data[[#This Row],[kategori_dp]]="High",1,IF(Raw_Data[[#This Row],[kategori_dp]]="Medium",2,3))</f>
        <v>1</v>
      </c>
      <c r="AF2944">
        <f>IF(Raw_Data[[#This Row],[tenor_bulan]]&lt;=24,1,IF(Raw_Data[[#This Row],[tenor_bulan]]&lt;=36,2,IF(Raw_Data[[#This Row],[tenor_bulan]]&lt;=48,3,4)))</f>
        <v>4</v>
      </c>
      <c r="AG2944">
        <f>IF(Raw_Data[[#This Row],[jumlah_kali_telat]]=0,0,IF(Raw_Data[[#This Row],[jumlah_kali_telat]]&lt;=2,2,4))</f>
        <v>0</v>
      </c>
      <c r="AH2944">
        <f>Raw_Data[[#This Row],[Skor_Rasio]]+Raw_Data[[#This Row],[Skor_DP]]+Raw_Data[[#This Row],[Skor_Tenor]]+Raw_Data[[#This Row],[Skor_Telat]]</f>
        <v>6</v>
      </c>
      <c r="AI2944" t="str">
        <f>IF(Raw_Data[[#This Row],[Risk_Score]]&lt;=6,"Low Risk",IF(Raw_Data[[#This Row],[Risk_Score]]&lt;=8,"Medium Risk","High Risk"))</f>
        <v>Low Risk</v>
      </c>
      <c r="AJ2944">
        <f ca="1">IFERROR(DATEDIF(Raw_Data[[#This Row],[tanggal_pengajuan]],TODAY(),"m"),"N/A")</f>
        <v>9</v>
      </c>
      <c r="AK2944" t="str">
        <f ca="1">IF(ISNUMBER(Raw_Data[[#This Row],[MOB]]),IF(Raw_Data[[#This Row],[MOB]]&lt;6,"0-5 bulan",IF(Raw_Data[[#This Row],[MOB]]&lt;12,"6-11 bulan",IF(Raw_Data[[#This Row],[MOB]]&lt;24,"12-23 bulan","24+ bulan"))),"N/A")</f>
        <v>6-11 bulan</v>
      </c>
    </row>
    <row r="2945" spans="1:37" ht="14.25" customHeight="1" x14ac:dyDescent="0.45">
      <c r="A2945" t="s">
        <v>6562</v>
      </c>
      <c r="B2945" s="64">
        <v>46110</v>
      </c>
      <c r="C2945" s="1" t="str">
        <f t="shared" si="46"/>
        <v>March</v>
      </c>
      <c r="D2945" t="s">
        <v>2665</v>
      </c>
      <c r="E2945" t="s">
        <v>6563</v>
      </c>
      <c r="F2945">
        <v>35</v>
      </c>
      <c r="G2945" t="s">
        <v>51</v>
      </c>
      <c r="H2945" t="s">
        <v>41</v>
      </c>
      <c r="I2945" s="2">
        <v>5327000</v>
      </c>
      <c r="J2945" s="3">
        <f>Raw_Data[[#This Row],[cicilan_per_bulan]]/Raw_Data[[#This Row],[penghasilan_bulanan]]</f>
        <v>0.11704524122395345</v>
      </c>
      <c r="K2945" t="s">
        <v>188</v>
      </c>
      <c r="L2945" t="s">
        <v>154</v>
      </c>
      <c r="M2945" t="s">
        <v>55</v>
      </c>
      <c r="N2945" t="s">
        <v>56</v>
      </c>
      <c r="O2945" t="s">
        <v>57</v>
      </c>
      <c r="P2945" s="2">
        <v>18401000</v>
      </c>
      <c r="Q2945" s="2">
        <v>2760000</v>
      </c>
      <c r="R2945" t="str">
        <f>IF(Raw_Data[[#This Row],[persen_dp]]&lt;15%,"Low",IF(Raw_Data[[#This Row],[persen_dp]]&gt;25%,"High","Medium"))</f>
        <v>Medium</v>
      </c>
      <c r="S2945" s="3">
        <v>0.15</v>
      </c>
      <c r="T2945">
        <v>36</v>
      </c>
      <c r="U2945">
        <v>0.14499999999999999</v>
      </c>
      <c r="V2945" s="2">
        <v>623500</v>
      </c>
      <c r="W2945" s="2">
        <v>22445000</v>
      </c>
      <c r="X2945" t="str">
        <f>IF(OR(Raw_Data[[#This Row],[status_pembayaran]]="Macet",Raw_Data[[#This Row],[status_pembayaran]]="Kurang Lancar"),"Non Performing Loan","Performing")</f>
        <v>Performing</v>
      </c>
      <c r="Y2945" t="s">
        <v>47</v>
      </c>
      <c r="Z2945">
        <v>0</v>
      </c>
      <c r="AA2945">
        <v>0</v>
      </c>
      <c r="AB2945">
        <v>1</v>
      </c>
      <c r="AC2945" t="s">
        <v>137</v>
      </c>
      <c r="AD2945">
        <f>IF(Raw_Data[[#This Row],[rasio]]&lt;0.2,1,IF(Raw_Data[[#This Row],[rasio]]&lt;0.3,2,IF(Raw_Data[[#This Row],[rasio]]&lt;0.4,3,4)))</f>
        <v>1</v>
      </c>
      <c r="AE2945">
        <f>IF(Raw_Data[[#This Row],[kategori_dp]]="High",1,IF(Raw_Data[[#This Row],[kategori_dp]]="Medium",2,3))</f>
        <v>2</v>
      </c>
      <c r="AF2945">
        <f>IF(Raw_Data[[#This Row],[tenor_bulan]]&lt;=24,1,IF(Raw_Data[[#This Row],[tenor_bulan]]&lt;=36,2,IF(Raw_Data[[#This Row],[tenor_bulan]]&lt;=48,3,4)))</f>
        <v>2</v>
      </c>
      <c r="AG2945">
        <f>IF(Raw_Data[[#This Row],[jumlah_kali_telat]]=0,0,IF(Raw_Data[[#This Row],[jumlah_kali_telat]]&lt;=2,2,4))</f>
        <v>0</v>
      </c>
      <c r="AH2945">
        <f>Raw_Data[[#This Row],[Skor_Rasio]]+Raw_Data[[#This Row],[Skor_DP]]+Raw_Data[[#This Row],[Skor_Tenor]]+Raw_Data[[#This Row],[Skor_Telat]]</f>
        <v>5</v>
      </c>
      <c r="AI2945" t="str">
        <f>IF(Raw_Data[[#This Row],[Risk_Score]]&lt;=6,"Low Risk",IF(Raw_Data[[#This Row],[Risk_Score]]&lt;=8,"Medium Risk","High Risk"))</f>
        <v>Low Risk</v>
      </c>
      <c r="AJ2945">
        <f ca="1">IFERROR(DATEDIF(Raw_Data[[#This Row],[tanggal_pengajuan]],TODAY(),"m"),"N/A")</f>
        <v>6</v>
      </c>
      <c r="AK2945" t="str">
        <f ca="1">IF(ISNUMBER(Raw_Data[[#This Row],[MOB]]),IF(Raw_Data[[#This Row],[MOB]]&lt;6,"0-5 bulan",IF(Raw_Data[[#This Row],[MOB]]&lt;12,"6-11 bulan",IF(Raw_Data[[#This Row],[MOB]]&lt;24,"12-23 bulan","24+ bulan"))),"N/A")</f>
        <v>6-11 bulan</v>
      </c>
    </row>
    <row r="2946" spans="1:37" ht="14.25" customHeight="1" x14ac:dyDescent="0.45">
      <c r="A2946" t="s">
        <v>6564</v>
      </c>
      <c r="B2946" s="64">
        <v>46141</v>
      </c>
      <c r="C2946" s="1" t="str">
        <f t="shared" si="46"/>
        <v>April</v>
      </c>
      <c r="D2946" t="s">
        <v>3531</v>
      </c>
      <c r="E2946" t="s">
        <v>6565</v>
      </c>
      <c r="F2946">
        <v>23</v>
      </c>
      <c r="G2946" t="s">
        <v>51</v>
      </c>
      <c r="H2946" t="s">
        <v>90</v>
      </c>
      <c r="I2946" s="2">
        <v>5692000</v>
      </c>
      <c r="J2946" s="3">
        <f>Raw_Data[[#This Row],[cicilan_per_bulan]]/Raw_Data[[#This Row],[penghasilan_bulanan]]</f>
        <v>0.49636331693605062</v>
      </c>
      <c r="K2946" t="s">
        <v>286</v>
      </c>
      <c r="L2946" t="s">
        <v>154</v>
      </c>
      <c r="M2946" t="s">
        <v>55</v>
      </c>
      <c r="N2946" t="s">
        <v>121</v>
      </c>
      <c r="O2946" t="s">
        <v>122</v>
      </c>
      <c r="P2946" s="2">
        <v>34836000</v>
      </c>
      <c r="Q2946" s="2">
        <v>5225000</v>
      </c>
      <c r="R2946" t="str">
        <f>IF(Raw_Data[[#This Row],[persen_dp]]&lt;15%,"Low",IF(Raw_Data[[#This Row],[persen_dp]]&gt;25%,"High","Medium"))</f>
        <v>Medium</v>
      </c>
      <c r="S2946" s="3">
        <v>0.15</v>
      </c>
      <c r="T2946">
        <v>12</v>
      </c>
      <c r="U2946">
        <v>0.14499999999999999</v>
      </c>
      <c r="V2946" s="2">
        <v>2825300</v>
      </c>
      <c r="W2946" s="2">
        <v>33904000</v>
      </c>
      <c r="X2946" t="str">
        <f>IF(OR(Raw_Data[[#This Row],[status_pembayaran]]="Macet",Raw_Data[[#This Row],[status_pembayaran]]="Kurang Lancar"),"Non Performing Loan","Performing")</f>
        <v>Performing</v>
      </c>
      <c r="Y2946" t="s">
        <v>47</v>
      </c>
      <c r="Z2946">
        <v>0</v>
      </c>
      <c r="AA2946">
        <v>0</v>
      </c>
      <c r="AB2946">
        <v>1</v>
      </c>
      <c r="AD2946">
        <f>IF(Raw_Data[[#This Row],[rasio]]&lt;0.2,1,IF(Raw_Data[[#This Row],[rasio]]&lt;0.3,2,IF(Raw_Data[[#This Row],[rasio]]&lt;0.4,3,4)))</f>
        <v>4</v>
      </c>
      <c r="AE2946">
        <f>IF(Raw_Data[[#This Row],[kategori_dp]]="High",1,IF(Raw_Data[[#This Row],[kategori_dp]]="Medium",2,3))</f>
        <v>2</v>
      </c>
      <c r="AF2946">
        <f>IF(Raw_Data[[#This Row],[tenor_bulan]]&lt;=24,1,IF(Raw_Data[[#This Row],[tenor_bulan]]&lt;=36,2,IF(Raw_Data[[#This Row],[tenor_bulan]]&lt;=48,3,4)))</f>
        <v>1</v>
      </c>
      <c r="AG2946">
        <f>IF(Raw_Data[[#This Row],[jumlah_kali_telat]]=0,0,IF(Raw_Data[[#This Row],[jumlah_kali_telat]]&lt;=2,2,4))</f>
        <v>0</v>
      </c>
      <c r="AH2946">
        <f>Raw_Data[[#This Row],[Skor_Rasio]]+Raw_Data[[#This Row],[Skor_DP]]+Raw_Data[[#This Row],[Skor_Tenor]]+Raw_Data[[#This Row],[Skor_Telat]]</f>
        <v>7</v>
      </c>
      <c r="AI2946" t="str">
        <f>IF(Raw_Data[[#This Row],[Risk_Score]]&lt;=6,"Low Risk",IF(Raw_Data[[#This Row],[Risk_Score]]&lt;=8,"Medium Risk","High Risk"))</f>
        <v>Medium Risk</v>
      </c>
      <c r="AJ2946">
        <f ca="1">IFERROR(DATEDIF(Raw_Data[[#This Row],[tanggal_pengajuan]],TODAY(),"m"),"N/A")</f>
        <v>5</v>
      </c>
      <c r="AK2946" t="str">
        <f ca="1">IF(ISNUMBER(Raw_Data[[#This Row],[MOB]]),IF(Raw_Data[[#This Row],[MOB]]&lt;6,"0-5 bulan",IF(Raw_Data[[#This Row],[MOB]]&lt;12,"6-11 bulan",IF(Raw_Data[[#This Row],[MOB]]&lt;24,"12-23 bulan","24+ bulan"))),"N/A")</f>
        <v>0-5 bulan</v>
      </c>
    </row>
    <row r="2947" spans="1:37" ht="14.25" customHeight="1" x14ac:dyDescent="0.45">
      <c r="A2947" t="s">
        <v>6566</v>
      </c>
      <c r="B2947" s="64">
        <v>46301</v>
      </c>
      <c r="C2947" s="1" t="str">
        <f t="shared" si="46"/>
        <v>October</v>
      </c>
      <c r="D2947" t="s">
        <v>4293</v>
      </c>
      <c r="E2947" t="s">
        <v>6567</v>
      </c>
      <c r="F2947">
        <v>37</v>
      </c>
      <c r="G2947" t="s">
        <v>40</v>
      </c>
      <c r="H2947" t="s">
        <v>52</v>
      </c>
      <c r="I2947" s="2">
        <v>6358000</v>
      </c>
      <c r="J2947" s="3">
        <f>Raw_Data[[#This Row],[cicilan_per_bulan]]/Raw_Data[[#This Row],[penghasilan_bulanan]]</f>
        <v>0.11340044039005977</v>
      </c>
      <c r="K2947" t="s">
        <v>70</v>
      </c>
      <c r="L2947" t="s">
        <v>71</v>
      </c>
      <c r="M2947" t="s">
        <v>55</v>
      </c>
      <c r="N2947" t="s">
        <v>65</v>
      </c>
      <c r="O2947" t="s">
        <v>46</v>
      </c>
      <c r="P2947" s="2">
        <v>29207000</v>
      </c>
      <c r="Q2947" s="2">
        <v>7302000</v>
      </c>
      <c r="R2947" t="str">
        <f>IF(Raw_Data[[#This Row],[persen_dp]]&lt;15%,"Low",IF(Raw_Data[[#This Row],[persen_dp]]&gt;25%,"High","Medium"))</f>
        <v>Medium</v>
      </c>
      <c r="S2947" s="3">
        <v>0.25</v>
      </c>
      <c r="T2947">
        <v>48</v>
      </c>
      <c r="U2947">
        <v>0.14499999999999999</v>
      </c>
      <c r="V2947" s="2">
        <v>721000</v>
      </c>
      <c r="W2947" s="2">
        <v>34610000</v>
      </c>
      <c r="X2947" t="str">
        <f>IF(OR(Raw_Data[[#This Row],[status_pembayaran]]="Macet",Raw_Data[[#This Row],[status_pembayaran]]="Kurang Lancar"),"Non Performing Loan","Performing")</f>
        <v>Performing</v>
      </c>
      <c r="Y2947" t="s">
        <v>47</v>
      </c>
      <c r="Z2947">
        <v>0</v>
      </c>
      <c r="AA2947">
        <v>0</v>
      </c>
      <c r="AB2947">
        <v>1</v>
      </c>
      <c r="AD2947">
        <f>IF(Raw_Data[[#This Row],[rasio]]&lt;0.2,1,IF(Raw_Data[[#This Row],[rasio]]&lt;0.3,2,IF(Raw_Data[[#This Row],[rasio]]&lt;0.4,3,4)))</f>
        <v>1</v>
      </c>
      <c r="AE2947">
        <f>IF(Raw_Data[[#This Row],[kategori_dp]]="High",1,IF(Raw_Data[[#This Row],[kategori_dp]]="Medium",2,3))</f>
        <v>2</v>
      </c>
      <c r="AF2947">
        <f>IF(Raw_Data[[#This Row],[tenor_bulan]]&lt;=24,1,IF(Raw_Data[[#This Row],[tenor_bulan]]&lt;=36,2,IF(Raw_Data[[#This Row],[tenor_bulan]]&lt;=48,3,4)))</f>
        <v>3</v>
      </c>
      <c r="AG2947">
        <f>IF(Raw_Data[[#This Row],[jumlah_kali_telat]]=0,0,IF(Raw_Data[[#This Row],[jumlah_kali_telat]]&lt;=2,2,4))</f>
        <v>0</v>
      </c>
      <c r="AH2947">
        <f>Raw_Data[[#This Row],[Skor_Rasio]]+Raw_Data[[#This Row],[Skor_DP]]+Raw_Data[[#This Row],[Skor_Tenor]]+Raw_Data[[#This Row],[Skor_Telat]]</f>
        <v>6</v>
      </c>
      <c r="AI2947" t="str">
        <f>IF(Raw_Data[[#This Row],[Risk_Score]]&lt;=6,"Low Risk",IF(Raw_Data[[#This Row],[Risk_Score]]&lt;=8,"Medium Risk","High Risk"))</f>
        <v>Low Risk</v>
      </c>
      <c r="AJ2947">
        <f ca="1">IFERROR(DATEDIF(Raw_Data[[#This Row],[tanggal_pengajuan]],TODAY(),"m"),"N/A")</f>
        <v>0</v>
      </c>
      <c r="AK2947" t="str">
        <f ca="1">IF(ISNUMBER(Raw_Data[[#This Row],[MOB]]),IF(Raw_Data[[#This Row],[MOB]]&lt;6,"0-5 bulan",IF(Raw_Data[[#This Row],[MOB]]&lt;12,"6-11 bulan",IF(Raw_Data[[#This Row],[MOB]]&lt;24,"12-23 bulan","24+ bulan"))),"N/A")</f>
        <v>0-5 bulan</v>
      </c>
    </row>
    <row r="2948" spans="1:37" ht="14.25" customHeight="1" x14ac:dyDescent="0.45">
      <c r="A2948" t="s">
        <v>6568</v>
      </c>
      <c r="B2948" s="64">
        <v>46056</v>
      </c>
      <c r="C2948" s="1" t="str">
        <f t="shared" si="46"/>
        <v>February</v>
      </c>
      <c r="D2948" t="s">
        <v>1720</v>
      </c>
      <c r="E2948" t="s">
        <v>6569</v>
      </c>
      <c r="F2948">
        <v>44</v>
      </c>
      <c r="G2948" t="s">
        <v>51</v>
      </c>
      <c r="H2948" t="s">
        <v>108</v>
      </c>
      <c r="I2948" s="2">
        <v>5926000</v>
      </c>
      <c r="J2948" s="3">
        <f>Raw_Data[[#This Row],[cicilan_per_bulan]]/Raw_Data[[#This Row],[penghasilan_bulanan]]</f>
        <v>6.9929125885926424E-2</v>
      </c>
      <c r="K2948" t="s">
        <v>286</v>
      </c>
      <c r="L2948" t="s">
        <v>154</v>
      </c>
      <c r="M2948" t="s">
        <v>249</v>
      </c>
      <c r="N2948" t="s">
        <v>250</v>
      </c>
      <c r="O2948" t="s">
        <v>57</v>
      </c>
      <c r="P2948" s="2">
        <v>16016000</v>
      </c>
      <c r="Q2948" s="2">
        <v>1602000</v>
      </c>
      <c r="R2948" t="str">
        <f>IF(Raw_Data[[#This Row],[persen_dp]]&lt;15%,"Low",IF(Raw_Data[[#This Row],[persen_dp]]&gt;25%,"High","Medium"))</f>
        <v>Low</v>
      </c>
      <c r="S2948" s="3">
        <v>0.1</v>
      </c>
      <c r="T2948">
        <v>60</v>
      </c>
      <c r="U2948">
        <v>0.14499999999999999</v>
      </c>
      <c r="V2948" s="2">
        <v>414400</v>
      </c>
      <c r="W2948" s="2">
        <v>24864000</v>
      </c>
      <c r="X2948" t="str">
        <f>IF(OR(Raw_Data[[#This Row],[status_pembayaran]]="Macet",Raw_Data[[#This Row],[status_pembayaran]]="Kurang Lancar"),"Non Performing Loan","Performing")</f>
        <v>Non Performing Loan</v>
      </c>
      <c r="Y2948" t="s">
        <v>683</v>
      </c>
      <c r="Z2948">
        <v>210</v>
      </c>
      <c r="AA2948">
        <v>6</v>
      </c>
      <c r="AB2948">
        <v>5</v>
      </c>
      <c r="AD2948">
        <f>IF(Raw_Data[[#This Row],[rasio]]&lt;0.2,1,IF(Raw_Data[[#This Row],[rasio]]&lt;0.3,2,IF(Raw_Data[[#This Row],[rasio]]&lt;0.4,3,4)))</f>
        <v>1</v>
      </c>
      <c r="AE2948">
        <f>IF(Raw_Data[[#This Row],[kategori_dp]]="High",1,IF(Raw_Data[[#This Row],[kategori_dp]]="Medium",2,3))</f>
        <v>3</v>
      </c>
      <c r="AF2948">
        <f>IF(Raw_Data[[#This Row],[tenor_bulan]]&lt;=24,1,IF(Raw_Data[[#This Row],[tenor_bulan]]&lt;=36,2,IF(Raw_Data[[#This Row],[tenor_bulan]]&lt;=48,3,4)))</f>
        <v>4</v>
      </c>
      <c r="AG2948">
        <f>IF(Raw_Data[[#This Row],[jumlah_kali_telat]]=0,0,IF(Raw_Data[[#This Row],[jumlah_kali_telat]]&lt;=2,2,4))</f>
        <v>4</v>
      </c>
      <c r="AH2948">
        <f>Raw_Data[[#This Row],[Skor_Rasio]]+Raw_Data[[#This Row],[Skor_DP]]+Raw_Data[[#This Row],[Skor_Tenor]]+Raw_Data[[#This Row],[Skor_Telat]]</f>
        <v>12</v>
      </c>
      <c r="AI2948" t="str">
        <f>IF(Raw_Data[[#This Row],[Risk_Score]]&lt;=6,"Low Risk",IF(Raw_Data[[#This Row],[Risk_Score]]&lt;=8,"Medium Risk","High Risk"))</f>
        <v>High Risk</v>
      </c>
      <c r="AJ2948">
        <f ca="1">IFERROR(DATEDIF(Raw_Data[[#This Row],[tanggal_pengajuan]],TODAY(),"m"),"N/A")</f>
        <v>8</v>
      </c>
      <c r="AK2948" t="str">
        <f ca="1">IF(ISNUMBER(Raw_Data[[#This Row],[MOB]]),IF(Raw_Data[[#This Row],[MOB]]&lt;6,"0-5 bulan",IF(Raw_Data[[#This Row],[MOB]]&lt;12,"6-11 bulan",IF(Raw_Data[[#This Row],[MOB]]&lt;24,"12-23 bulan","24+ bulan"))),"N/A")</f>
        <v>6-11 bulan</v>
      </c>
    </row>
    <row r="2949" spans="1:37" ht="14.25" customHeight="1" x14ac:dyDescent="0.45">
      <c r="A2949" t="s">
        <v>6570</v>
      </c>
      <c r="B2949" s="64">
        <v>46111</v>
      </c>
      <c r="C2949" s="1" t="str">
        <f t="shared" ref="C2949:C2950" si="47">TEXT(B2949,"mmmm")</f>
        <v>March</v>
      </c>
      <c r="D2949" t="s">
        <v>1635</v>
      </c>
      <c r="E2949" t="s">
        <v>6571</v>
      </c>
      <c r="F2949">
        <v>58</v>
      </c>
      <c r="G2949" t="s">
        <v>51</v>
      </c>
      <c r="H2949" t="s">
        <v>152</v>
      </c>
      <c r="I2949" s="2">
        <v>2686000</v>
      </c>
      <c r="J2949" s="3">
        <f>Raw_Data[[#This Row],[cicilan_per_bulan]]/Raw_Data[[#This Row],[penghasilan_bulanan]]</f>
        <v>0.37326880119136263</v>
      </c>
      <c r="K2949" t="s">
        <v>286</v>
      </c>
      <c r="L2949" t="s">
        <v>154</v>
      </c>
      <c r="M2949" t="s">
        <v>72</v>
      </c>
      <c r="N2949" t="s">
        <v>97</v>
      </c>
      <c r="O2949" t="s">
        <v>57</v>
      </c>
      <c r="P2949" s="2">
        <v>16165000</v>
      </c>
      <c r="Q2949" s="2">
        <v>5658000</v>
      </c>
      <c r="R2949" t="str">
        <f>IF(Raw_Data[[#This Row],[persen_dp]]&lt;15%,"Low",IF(Raw_Data[[#This Row],[persen_dp]]&gt;25%,"High","Medium"))</f>
        <v>High</v>
      </c>
      <c r="S2949" s="3">
        <v>0.35</v>
      </c>
      <c r="T2949">
        <v>12</v>
      </c>
      <c r="U2949">
        <v>0.14499999999999999</v>
      </c>
      <c r="V2949" s="2">
        <v>1002600</v>
      </c>
      <c r="W2949" s="2">
        <v>12031000</v>
      </c>
      <c r="X2949" t="str">
        <f>IF(OR(Raw_Data[[#This Row],[status_pembayaran]]="Macet",Raw_Data[[#This Row],[status_pembayaran]]="Kurang Lancar"),"Non Performing Loan","Performing")</f>
        <v>Performing</v>
      </c>
      <c r="Y2949" t="s">
        <v>47</v>
      </c>
      <c r="Z2949">
        <v>0</v>
      </c>
      <c r="AA2949">
        <v>0</v>
      </c>
      <c r="AB2949">
        <v>1</v>
      </c>
      <c r="AC2949" t="s">
        <v>74</v>
      </c>
      <c r="AD2949">
        <f>IF(Raw_Data[[#This Row],[rasio]]&lt;0.2,1,IF(Raw_Data[[#This Row],[rasio]]&lt;0.3,2,IF(Raw_Data[[#This Row],[rasio]]&lt;0.4,3,4)))</f>
        <v>3</v>
      </c>
      <c r="AE2949">
        <f>IF(Raw_Data[[#This Row],[kategori_dp]]="High",1,IF(Raw_Data[[#This Row],[kategori_dp]]="Medium",2,3))</f>
        <v>1</v>
      </c>
      <c r="AF2949">
        <f>IF(Raw_Data[[#This Row],[tenor_bulan]]&lt;=24,1,IF(Raw_Data[[#This Row],[tenor_bulan]]&lt;=36,2,IF(Raw_Data[[#This Row],[tenor_bulan]]&lt;=48,3,4)))</f>
        <v>1</v>
      </c>
      <c r="AG2949">
        <f>IF(Raw_Data[[#This Row],[jumlah_kali_telat]]=0,0,IF(Raw_Data[[#This Row],[jumlah_kali_telat]]&lt;=2,2,4))</f>
        <v>0</v>
      </c>
      <c r="AH2949">
        <f>Raw_Data[[#This Row],[Skor_Rasio]]+Raw_Data[[#This Row],[Skor_DP]]+Raw_Data[[#This Row],[Skor_Tenor]]+Raw_Data[[#This Row],[Skor_Telat]]</f>
        <v>5</v>
      </c>
      <c r="AI2949" t="str">
        <f>IF(Raw_Data[[#This Row],[Risk_Score]]&lt;=6,"Low Risk",IF(Raw_Data[[#This Row],[Risk_Score]]&lt;=8,"Medium Risk","High Risk"))</f>
        <v>Low Risk</v>
      </c>
      <c r="AJ2949">
        <f ca="1">IFERROR(DATEDIF(Raw_Data[[#This Row],[tanggal_pengajuan]],TODAY(),"m"),"N/A")</f>
        <v>6</v>
      </c>
      <c r="AK2949" t="str">
        <f ca="1">IF(ISNUMBER(Raw_Data[[#This Row],[MOB]]),IF(Raw_Data[[#This Row],[MOB]]&lt;6,"0-5 bulan",IF(Raw_Data[[#This Row],[MOB]]&lt;12,"6-11 bulan",IF(Raw_Data[[#This Row],[MOB]]&lt;24,"12-23 bulan","24+ bulan"))),"N/A")</f>
        <v>6-11 bulan</v>
      </c>
    </row>
    <row r="2950" spans="1:37" ht="14.25" customHeight="1" x14ac:dyDescent="0.45">
      <c r="A2950" t="s">
        <v>6572</v>
      </c>
      <c r="B2950" s="64">
        <v>46118</v>
      </c>
      <c r="C2950" s="1" t="str">
        <f t="shared" si="47"/>
        <v>April</v>
      </c>
      <c r="D2950" t="s">
        <v>186</v>
      </c>
      <c r="E2950" t="s">
        <v>6573</v>
      </c>
      <c r="F2950">
        <v>38</v>
      </c>
      <c r="G2950" t="s">
        <v>40</v>
      </c>
      <c r="H2950" t="s">
        <v>52</v>
      </c>
      <c r="I2950" s="2">
        <v>14193000</v>
      </c>
      <c r="J2950" s="3">
        <f>Raw_Data[[#This Row],[cicilan_per_bulan]]/Raw_Data[[#This Row],[penghasilan_bulanan]]</f>
        <v>8.5781723384767139E-2</v>
      </c>
      <c r="K2950" t="s">
        <v>268</v>
      </c>
      <c r="L2950" t="s">
        <v>110</v>
      </c>
      <c r="M2950" t="s">
        <v>55</v>
      </c>
      <c r="N2950" t="s">
        <v>231</v>
      </c>
      <c r="O2950" t="s">
        <v>232</v>
      </c>
      <c r="P2950" s="2">
        <v>37752000</v>
      </c>
      <c r="Q2950" s="2">
        <v>15101000</v>
      </c>
      <c r="R2950" t="str">
        <f>IF(Raw_Data[[#This Row],[persen_dp]]&lt;15%,"Low",IF(Raw_Data[[#This Row],[persen_dp]]&gt;25%,"High","Medium"))</f>
        <v>High</v>
      </c>
      <c r="S2950" s="3">
        <v>0.4</v>
      </c>
      <c r="T2950">
        <v>24</v>
      </c>
      <c r="U2950">
        <v>0.14499999999999999</v>
      </c>
      <c r="V2950" s="2">
        <v>1217500</v>
      </c>
      <c r="W2950" s="2">
        <v>29219000</v>
      </c>
      <c r="X2950" t="str">
        <f>IF(OR(Raw_Data[[#This Row],[status_pembayaran]]="Macet",Raw_Data[[#This Row],[status_pembayaran]]="Kurang Lancar"),"Non Performing Loan","Performing")</f>
        <v>Performing</v>
      </c>
      <c r="Y2950" t="s">
        <v>47</v>
      </c>
      <c r="Z2950">
        <v>0</v>
      </c>
      <c r="AA2950">
        <v>0</v>
      </c>
      <c r="AB2950">
        <v>1</v>
      </c>
      <c r="AC2950" t="s">
        <v>104</v>
      </c>
      <c r="AD2950">
        <f>IF(Raw_Data[[#This Row],[rasio]]&lt;0.2,1,IF(Raw_Data[[#This Row],[rasio]]&lt;0.3,2,IF(Raw_Data[[#This Row],[rasio]]&lt;0.4,3,4)))</f>
        <v>1</v>
      </c>
      <c r="AE2950">
        <f>IF(Raw_Data[[#This Row],[kategori_dp]]="High",1,IF(Raw_Data[[#This Row],[kategori_dp]]="Medium",2,3))</f>
        <v>1</v>
      </c>
      <c r="AF2950">
        <f>IF(Raw_Data[[#This Row],[tenor_bulan]]&lt;=24,1,IF(Raw_Data[[#This Row],[tenor_bulan]]&lt;=36,2,IF(Raw_Data[[#This Row],[tenor_bulan]]&lt;=48,3,4)))</f>
        <v>1</v>
      </c>
      <c r="AG2950">
        <f>IF(Raw_Data[[#This Row],[jumlah_kali_telat]]=0,0,IF(Raw_Data[[#This Row],[jumlah_kali_telat]]&lt;=2,2,4))</f>
        <v>0</v>
      </c>
      <c r="AH2950">
        <f>Raw_Data[[#This Row],[Skor_Rasio]]+Raw_Data[[#This Row],[Skor_DP]]+Raw_Data[[#This Row],[Skor_Tenor]]+Raw_Data[[#This Row],[Skor_Telat]]</f>
        <v>3</v>
      </c>
      <c r="AI2950" t="str">
        <f>IF(Raw_Data[[#This Row],[Risk_Score]]&lt;=6,"Low Risk",IF(Raw_Data[[#This Row],[Risk_Score]]&lt;=8,"Medium Risk","High Risk"))</f>
        <v>Low Risk</v>
      </c>
      <c r="AJ2950">
        <f ca="1">IFERROR(DATEDIF(Raw_Data[[#This Row],[tanggal_pengajuan]],TODAY(),"m"),"N/A")</f>
        <v>6</v>
      </c>
      <c r="AK2950" t="str">
        <f ca="1">IF(ISNUMBER(Raw_Data[[#This Row],[MOB]]),IF(Raw_Data[[#This Row],[MOB]]&lt;6,"0-5 bulan",IF(Raw_Data[[#This Row],[MOB]]&lt;12,"6-11 bulan",IF(Raw_Data[[#This Row],[MOB]]&lt;24,"12-23 bulan","24+ bulan"))),"N/A")</f>
        <v>6-11 bulan</v>
      </c>
    </row>
  </sheetData>
  <sheetProtection formatCells="0" formatColumns="0" formatRows="0" insertColumns="0" insertRows="0" insertHyperlinks="0" deleteColumns="0" deleteRows="0" sort="0" autoFilter="0" pivotTables="0"/>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9"/>
  <sheetViews>
    <sheetView zoomScaleNormal="100" workbookViewId="0">
      <selection activeCell="B11" sqref="B11"/>
    </sheetView>
  </sheetViews>
  <sheetFormatPr defaultColWidth="8.6640625" defaultRowHeight="14.25" x14ac:dyDescent="0.45"/>
  <cols>
    <col min="1" max="1" width="7.53125" customWidth="1"/>
    <col min="2" max="2" width="25.53125" customWidth="1"/>
    <col min="3" max="3" width="20.1328125" customWidth="1"/>
    <col min="4" max="4" width="24.796875" customWidth="1"/>
  </cols>
  <sheetData>
    <row r="2" spans="1:4" ht="14.25" customHeight="1" x14ac:dyDescent="0.45">
      <c r="A2" s="9" t="s">
        <v>6584</v>
      </c>
      <c r="B2" s="9" t="s">
        <v>6585</v>
      </c>
      <c r="C2" s="9" t="s">
        <v>6586</v>
      </c>
      <c r="D2" s="9" t="s">
        <v>6587</v>
      </c>
    </row>
    <row r="3" spans="1:4" ht="14.25" customHeight="1" x14ac:dyDescent="0.45">
      <c r="A3" s="10">
        <v>0.1</v>
      </c>
      <c r="B3" s="11">
        <f>COUNTIF(Raw_Data[persen_dp],DP_VS_NPL!A3)</f>
        <v>468</v>
      </c>
      <c r="C3" s="11">
        <f>COUNTIFS(Raw_Data[persen_dp],DP_VS_NPL!A3,Raw_Data[status_pembayaran],"Macet")</f>
        <v>5</v>
      </c>
      <c r="D3" s="12">
        <f t="shared" ref="D3:D9" si="0">C3/B3</f>
        <v>1.0683760683760684E-2</v>
      </c>
    </row>
    <row r="4" spans="1:4" ht="14.25" customHeight="1" x14ac:dyDescent="0.45">
      <c r="A4" s="10">
        <v>0.15</v>
      </c>
      <c r="B4" s="11">
        <f>COUNTIF(Raw_Data[persen_dp],DP_VS_NPL!A4)</f>
        <v>418</v>
      </c>
      <c r="C4" s="11">
        <f>COUNTIFS(Raw_Data[persen_dp],DP_VS_NPL!A4,Raw_Data[status_pembayaran],"Macet")</f>
        <v>3</v>
      </c>
      <c r="D4" s="12">
        <f t="shared" si="0"/>
        <v>7.1770334928229667E-3</v>
      </c>
    </row>
    <row r="5" spans="1:4" ht="14.25" customHeight="1" x14ac:dyDescent="0.45">
      <c r="A5" s="10">
        <v>0.2</v>
      </c>
      <c r="B5" s="11">
        <f>COUNTIF(Raw_Data[persen_dp],DP_VS_NPL!A5)</f>
        <v>405</v>
      </c>
      <c r="C5" s="11">
        <f>COUNTIFS(Raw_Data[persen_dp],DP_VS_NPL!A5,Raw_Data[status_pembayaran],"Macet")</f>
        <v>3</v>
      </c>
      <c r="D5" s="12">
        <f t="shared" si="0"/>
        <v>7.4074074074074077E-3</v>
      </c>
    </row>
    <row r="6" spans="1:4" ht="14.25" customHeight="1" x14ac:dyDescent="0.45">
      <c r="A6" s="10">
        <v>0.25</v>
      </c>
      <c r="B6" s="11">
        <f>COUNTIF(Raw_Data[persen_dp],DP_VS_NPL!A6)</f>
        <v>417</v>
      </c>
      <c r="C6" s="11">
        <f>COUNTIFS(Raw_Data[persen_dp],DP_VS_NPL!A6,Raw_Data[status_pembayaran],"Macet")</f>
        <v>4</v>
      </c>
      <c r="D6" s="12">
        <f t="shared" si="0"/>
        <v>9.5923261390887284E-3</v>
      </c>
    </row>
    <row r="7" spans="1:4" ht="14.25" customHeight="1" x14ac:dyDescent="0.45">
      <c r="A7" s="10">
        <v>0.3</v>
      </c>
      <c r="B7" s="11">
        <f>COUNTIF(Raw_Data[persen_dp],DP_VS_NPL!A7)</f>
        <v>408</v>
      </c>
      <c r="C7" s="11">
        <f>COUNTIFS(Raw_Data[persen_dp],DP_VS_NPL!A7,Raw_Data[status_pembayaran],"Macet")</f>
        <v>7</v>
      </c>
      <c r="D7" s="12">
        <f t="shared" si="0"/>
        <v>1.7156862745098041E-2</v>
      </c>
    </row>
    <row r="8" spans="1:4" ht="14.25" customHeight="1" x14ac:dyDescent="0.45">
      <c r="A8" s="10">
        <v>0.35</v>
      </c>
      <c r="B8" s="11">
        <f>COUNTIF(Raw_Data[persen_dp],DP_VS_NPL!A8)</f>
        <v>429</v>
      </c>
      <c r="C8" s="11">
        <f>COUNTIFS(Raw_Data[persen_dp],DP_VS_NPL!A8,Raw_Data[status_pembayaran],"Macet")</f>
        <v>4</v>
      </c>
      <c r="D8" s="12">
        <f t="shared" si="0"/>
        <v>9.324009324009324E-3</v>
      </c>
    </row>
    <row r="9" spans="1:4" ht="14.25" customHeight="1" x14ac:dyDescent="0.45">
      <c r="A9" s="10">
        <v>0.4</v>
      </c>
      <c r="B9" s="11">
        <f>COUNTIF(Raw_Data[persen_dp],DP_VS_NPL!A9)</f>
        <v>404</v>
      </c>
      <c r="C9" s="11">
        <f>COUNTIFS(Raw_Data[persen_dp],DP_VS_NPL!A9,Raw_Data[status_pembayaran],"Macet")</f>
        <v>4</v>
      </c>
      <c r="D9" s="12">
        <f t="shared" si="0"/>
        <v>9.9009900990099011E-3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79"/>
  <sheetViews>
    <sheetView topLeftCell="A16" zoomScaleNormal="100" workbookViewId="0">
      <selection activeCell="A24" sqref="A24"/>
    </sheetView>
  </sheetViews>
  <sheetFormatPr defaultColWidth="8.6640625" defaultRowHeight="14.25" x14ac:dyDescent="0.45"/>
  <cols>
    <col min="1" max="1" width="22" customWidth="1"/>
    <col min="2" max="2" width="23.59765625" customWidth="1"/>
    <col min="3" max="3" width="20.19921875" customWidth="1"/>
    <col min="4" max="4" width="12" customWidth="1"/>
    <col min="5" max="6" width="18" customWidth="1"/>
    <col min="7" max="8" width="14" customWidth="1"/>
  </cols>
  <sheetData>
    <row r="3" spans="1:3" ht="14.25" customHeight="1" x14ac:dyDescent="0.45">
      <c r="B3" s="47" t="s">
        <v>6659</v>
      </c>
    </row>
    <row r="4" spans="1:3" ht="14.25" customHeight="1" x14ac:dyDescent="0.45">
      <c r="A4" s="47" t="s">
        <v>6656</v>
      </c>
      <c r="B4" t="s">
        <v>6588</v>
      </c>
      <c r="C4" t="s">
        <v>6575</v>
      </c>
    </row>
    <row r="5" spans="1:3" ht="14.25" customHeight="1" x14ac:dyDescent="0.45">
      <c r="A5" s="48" t="s">
        <v>6576</v>
      </c>
      <c r="B5" s="2">
        <v>2355748000</v>
      </c>
      <c r="C5" s="2">
        <v>2355748000</v>
      </c>
    </row>
    <row r="6" spans="1:3" ht="14.25" customHeight="1" x14ac:dyDescent="0.45">
      <c r="A6" s="48" t="s">
        <v>6577</v>
      </c>
      <c r="B6" s="2">
        <v>89157059000</v>
      </c>
      <c r="C6" s="2">
        <v>89157059000</v>
      </c>
    </row>
    <row r="7" spans="1:3" ht="14.25" customHeight="1" x14ac:dyDescent="0.45">
      <c r="A7" s="48" t="s">
        <v>6657</v>
      </c>
      <c r="B7" s="2">
        <v>91512807000</v>
      </c>
      <c r="C7" s="2">
        <v>91512807000</v>
      </c>
    </row>
    <row r="9" spans="1:3" ht="15" customHeight="1" x14ac:dyDescent="0.5">
      <c r="A9" s="13" t="s">
        <v>6589</v>
      </c>
    </row>
    <row r="11" spans="1:3" ht="14.25" customHeight="1" x14ac:dyDescent="0.45">
      <c r="A11" s="14" t="s">
        <v>6590</v>
      </c>
      <c r="B11" s="14" t="s">
        <v>6591</v>
      </c>
      <c r="C11" s="14" t="s">
        <v>6592</v>
      </c>
    </row>
    <row r="12" spans="1:3" ht="14.25" customHeight="1" x14ac:dyDescent="0.45">
      <c r="A12" s="15" t="s">
        <v>6593</v>
      </c>
      <c r="B12" s="16">
        <f>COUNTIF(Raw_Data[non_performing_loan],"Non Performing Loan")/COUNTA(Raw_Data[no_kontrak])</f>
        <v>2.4415055951169887E-2</v>
      </c>
      <c r="C12" s="17" t="s">
        <v>6594</v>
      </c>
    </row>
    <row r="13" spans="1:3" ht="14.25" customHeight="1" x14ac:dyDescent="0.45">
      <c r="A13" s="15" t="s">
        <v>6595</v>
      </c>
      <c r="B13" s="16">
        <f>SUMIF(Raw_Data[non_performing_loan],"Non Performing Loan",Raw_Data[total_kewajiban])/SUM(Raw_Data[total_kewajiban])</f>
        <v>2.5742276706690902E-2</v>
      </c>
      <c r="C13" s="17" t="s">
        <v>6596</v>
      </c>
    </row>
    <row r="14" spans="1:3" ht="14.25" customHeight="1" x14ac:dyDescent="0.45">
      <c r="A14" s="15" t="s">
        <v>6597</v>
      </c>
      <c r="B14" s="16">
        <f>B13-B12</f>
        <v>1.3272207555210143E-3</v>
      </c>
      <c r="C14" s="17" t="s">
        <v>6598</v>
      </c>
    </row>
    <row r="16" spans="1:3" ht="15" customHeight="1" x14ac:dyDescent="0.5">
      <c r="A16" s="13" t="s">
        <v>6599</v>
      </c>
    </row>
    <row r="18" spans="1:8" ht="27.75" customHeight="1" x14ac:dyDescent="0.45">
      <c r="A18" s="14" t="s">
        <v>6600</v>
      </c>
      <c r="B18" s="14" t="s">
        <v>6601</v>
      </c>
      <c r="C18" s="14" t="s">
        <v>6602</v>
      </c>
      <c r="D18" s="14" t="s">
        <v>6603</v>
      </c>
      <c r="E18" s="14" t="s">
        <v>6604</v>
      </c>
      <c r="F18" s="14" t="s">
        <v>6605</v>
      </c>
      <c r="G18" s="14" t="s">
        <v>6606</v>
      </c>
      <c r="H18" s="14" t="s">
        <v>6607</v>
      </c>
    </row>
    <row r="19" spans="1:8" ht="14.25" customHeight="1" x14ac:dyDescent="0.45">
      <c r="A19" s="17" t="s">
        <v>42</v>
      </c>
      <c r="B19" s="18">
        <f>COUNTIF(Raw_Data[kota],$A19)</f>
        <v>148</v>
      </c>
      <c r="C19" s="18">
        <f>COUNTIFS(Raw_Data[kota],$A19,Raw_Data[non_performing_loan],"Non Performing Loan")</f>
        <v>4</v>
      </c>
      <c r="D19" s="16">
        <f t="shared" ref="D19:D39" si="0">C19/B19</f>
        <v>2.7027027027027029E-2</v>
      </c>
      <c r="E19" s="18">
        <f>SUMIF(Raw_Data[kota],$A19,Raw_Data[total_kewajiban])</f>
        <v>4534851000</v>
      </c>
      <c r="F19" s="18">
        <f>SUMIFS(Raw_Data[total_kewajiban],Raw_Data[kota],$A19,Raw_Data[non_performing_loan],"Non Performing Loan")</f>
        <v>141368000</v>
      </c>
      <c r="G19" s="16">
        <f t="shared" ref="G19:G39" si="1">F19/E19</f>
        <v>3.1173681340357157E-2</v>
      </c>
      <c r="H19" s="16">
        <f t="shared" ref="H19:H39" si="2">G19-D19</f>
        <v>4.1466543133301288E-3</v>
      </c>
    </row>
    <row r="20" spans="1:8" ht="14.25" customHeight="1" x14ac:dyDescent="0.45">
      <c r="A20" s="17" t="s">
        <v>53</v>
      </c>
      <c r="B20" s="18">
        <f>COUNTIF(Raw_Data[kota],$A20)</f>
        <v>131</v>
      </c>
      <c r="C20" s="18">
        <f>COUNTIFS(Raw_Data[kota],$A20,Raw_Data[non_performing_loan],"Non Performing Loan")</f>
        <v>7</v>
      </c>
      <c r="D20" s="16">
        <f t="shared" si="0"/>
        <v>5.3435114503816793E-2</v>
      </c>
      <c r="E20" s="18">
        <f>SUMIF(Raw_Data[kota],$A20,Raw_Data[total_kewajiban])</f>
        <v>4070367000</v>
      </c>
      <c r="F20" s="18">
        <f>SUMIFS(Raw_Data[total_kewajiban],Raw_Data[kota],$A20,Raw_Data[non_performing_loan],"Non Performing Loan")</f>
        <v>212300000</v>
      </c>
      <c r="G20" s="16">
        <f t="shared" si="1"/>
        <v>5.2157459020279989E-2</v>
      </c>
      <c r="H20" s="16">
        <f t="shared" si="2"/>
        <v>-1.2776554835368034E-3</v>
      </c>
    </row>
    <row r="21" spans="1:8" ht="14.25" customHeight="1" x14ac:dyDescent="0.45">
      <c r="A21" s="17" t="s">
        <v>63</v>
      </c>
      <c r="B21" s="18">
        <f>COUNTIF(Raw_Data[kota],$A21)</f>
        <v>131</v>
      </c>
      <c r="C21" s="18">
        <f>COUNTIFS(Raw_Data[kota],$A21,Raw_Data[non_performing_loan],"Non Performing Loan")</f>
        <v>2</v>
      </c>
      <c r="D21" s="16">
        <f t="shared" si="0"/>
        <v>1.5267175572519083E-2</v>
      </c>
      <c r="E21" s="18">
        <f>SUMIF(Raw_Data[kota],$A21,Raw_Data[total_kewajiban])</f>
        <v>3843635000</v>
      </c>
      <c r="F21" s="18">
        <f>SUMIFS(Raw_Data[total_kewajiban],Raw_Data[kota],$A21,Raw_Data[non_performing_loan],"Non Performing Loan")</f>
        <v>54872000</v>
      </c>
      <c r="G21" s="16">
        <f t="shared" si="1"/>
        <v>1.427606939784865E-2</v>
      </c>
      <c r="H21" s="16">
        <f t="shared" si="2"/>
        <v>-9.9110617467043291E-4</v>
      </c>
    </row>
    <row r="22" spans="1:8" ht="14.25" customHeight="1" x14ac:dyDescent="0.45">
      <c r="A22" s="17" t="s">
        <v>70</v>
      </c>
      <c r="B22" s="18">
        <f>COUNTIF(Raw_Data[kota],$A22)</f>
        <v>164</v>
      </c>
      <c r="C22" s="18">
        <f>COUNTIFS(Raw_Data[kota],$A22,Raw_Data[non_performing_loan],"Non Performing Loan")</f>
        <v>4</v>
      </c>
      <c r="D22" s="16">
        <f t="shared" si="0"/>
        <v>2.4390243902439025E-2</v>
      </c>
      <c r="E22" s="18">
        <f>SUMIF(Raw_Data[kota],$A22,Raw_Data[total_kewajiban])</f>
        <v>4943820000</v>
      </c>
      <c r="F22" s="18">
        <f>SUMIFS(Raw_Data[total_kewajiban],Raw_Data[kota],$A22,Raw_Data[non_performing_loan],"Non Performing Loan")</f>
        <v>122195000</v>
      </c>
      <c r="G22" s="16">
        <f t="shared" si="1"/>
        <v>2.4716717032578047E-2</v>
      </c>
      <c r="H22" s="16">
        <f t="shared" si="2"/>
        <v>3.2647313013902182E-4</v>
      </c>
    </row>
    <row r="23" spans="1:8" ht="14.25" customHeight="1" x14ac:dyDescent="0.45">
      <c r="A23" s="17" t="s">
        <v>81</v>
      </c>
      <c r="B23" s="18">
        <f>COUNTIF(Raw_Data[kota],$A23)</f>
        <v>148</v>
      </c>
      <c r="C23" s="18">
        <f>COUNTIFS(Raw_Data[kota],$A23,Raw_Data[non_performing_loan],"Non Performing Loan")</f>
        <v>7</v>
      </c>
      <c r="D23" s="16">
        <f t="shared" si="0"/>
        <v>4.72972972972973E-2</v>
      </c>
      <c r="E23" s="18">
        <f>SUMIF(Raw_Data[kota],$A23,Raw_Data[total_kewajiban])</f>
        <v>4622535000</v>
      </c>
      <c r="F23" s="18">
        <f>SUMIFS(Raw_Data[total_kewajiban],Raw_Data[kota],$A23,Raw_Data[non_performing_loan],"Non Performing Loan")</f>
        <v>221624000</v>
      </c>
      <c r="G23" s="16">
        <f t="shared" si="1"/>
        <v>4.794425569519755E-2</v>
      </c>
      <c r="H23" s="16">
        <f t="shared" si="2"/>
        <v>6.469583979002505E-4</v>
      </c>
    </row>
    <row r="24" spans="1:8" ht="14.25" customHeight="1" x14ac:dyDescent="0.45">
      <c r="A24" s="17" t="s">
        <v>91</v>
      </c>
      <c r="B24" s="18">
        <f>COUNTIF(Raw_Data[kota],$A24)</f>
        <v>130</v>
      </c>
      <c r="C24" s="18">
        <f>COUNTIFS(Raw_Data[kota],$A24,Raw_Data[non_performing_loan],"Non Performing Loan")</f>
        <v>4</v>
      </c>
      <c r="D24" s="16">
        <f t="shared" si="0"/>
        <v>3.0769230769230771E-2</v>
      </c>
      <c r="E24" s="18">
        <f>SUMIF(Raw_Data[kota],$A24,Raw_Data[total_kewajiban])</f>
        <v>3935461000</v>
      </c>
      <c r="F24" s="18">
        <f>SUMIFS(Raw_Data[total_kewajiban],Raw_Data[kota],$A24,Raw_Data[non_performing_loan],"Non Performing Loan")</f>
        <v>148397000</v>
      </c>
      <c r="G24" s="16">
        <f t="shared" si="1"/>
        <v>3.7707653563330952E-2</v>
      </c>
      <c r="H24" s="16">
        <f t="shared" si="2"/>
        <v>6.9384227941001811E-3</v>
      </c>
    </row>
    <row r="25" spans="1:8" ht="14.25" customHeight="1" x14ac:dyDescent="0.45">
      <c r="A25" s="17" t="s">
        <v>102</v>
      </c>
      <c r="B25" s="18">
        <f>COUNTIF(Raw_Data[kota],$A25)</f>
        <v>160</v>
      </c>
      <c r="C25" s="18">
        <f>COUNTIFS(Raw_Data[kota],$A25,Raw_Data[non_performing_loan],"Non Performing Loan")</f>
        <v>8</v>
      </c>
      <c r="D25" s="16">
        <f t="shared" si="0"/>
        <v>0.05</v>
      </c>
      <c r="E25" s="18">
        <f>SUMIF(Raw_Data[kota],$A25,Raw_Data[total_kewajiban])</f>
        <v>5040380000</v>
      </c>
      <c r="F25" s="18">
        <f>SUMIFS(Raw_Data[total_kewajiban],Raw_Data[kota],$A25,Raw_Data[non_performing_loan],"Non Performing Loan")</f>
        <v>228040000</v>
      </c>
      <c r="G25" s="16">
        <f t="shared" si="1"/>
        <v>4.5242620596066173E-2</v>
      </c>
      <c r="H25" s="16">
        <f t="shared" si="2"/>
        <v>-4.7573794039338299E-3</v>
      </c>
    </row>
    <row r="26" spans="1:8" ht="14.25" customHeight="1" x14ac:dyDescent="0.45">
      <c r="A26" s="17" t="s">
        <v>109</v>
      </c>
      <c r="B26" s="18">
        <f>COUNTIF(Raw_Data[kota],$A26)</f>
        <v>141</v>
      </c>
      <c r="C26" s="18">
        <f>COUNTIFS(Raw_Data[kota],$A26,Raw_Data[non_performing_loan],"Non Performing Loan")</f>
        <v>2</v>
      </c>
      <c r="D26" s="16">
        <f t="shared" si="0"/>
        <v>1.4184397163120567E-2</v>
      </c>
      <c r="E26" s="18">
        <f>SUMIF(Raw_Data[kota],$A26,Raw_Data[total_kewajiban])</f>
        <v>4402868000</v>
      </c>
      <c r="F26" s="18">
        <f>SUMIFS(Raw_Data[total_kewajiban],Raw_Data[kota],$A26,Raw_Data[non_performing_loan],"Non Performing Loan")</f>
        <v>55110000</v>
      </c>
      <c r="G26" s="16">
        <f t="shared" si="1"/>
        <v>1.2516841295264813E-2</v>
      </c>
      <c r="H26" s="16">
        <f t="shared" si="2"/>
        <v>-1.6675558678557537E-3</v>
      </c>
    </row>
    <row r="27" spans="1:8" ht="14.25" customHeight="1" x14ac:dyDescent="0.45">
      <c r="A27" s="17" t="s">
        <v>114</v>
      </c>
      <c r="B27" s="18">
        <f>COUNTIF(Raw_Data[kota],$A27)</f>
        <v>135</v>
      </c>
      <c r="C27" s="18">
        <f>COUNTIFS(Raw_Data[kota],$A27,Raw_Data[non_performing_loan],"Non Performing Loan")</f>
        <v>2</v>
      </c>
      <c r="D27" s="16">
        <f t="shared" si="0"/>
        <v>1.4814814814814815E-2</v>
      </c>
      <c r="E27" s="18">
        <f>SUMIF(Raw_Data[kota],$A27,Raw_Data[total_kewajiban])</f>
        <v>4387495000</v>
      </c>
      <c r="F27" s="18">
        <f>SUMIFS(Raw_Data[total_kewajiban],Raw_Data[kota],$A27,Raw_Data[non_performing_loan],"Non Performing Loan")</f>
        <v>109694000</v>
      </c>
      <c r="G27" s="16">
        <f t="shared" si="1"/>
        <v>2.5001509973230737E-2</v>
      </c>
      <c r="H27" s="16">
        <f t="shared" si="2"/>
        <v>1.0186695158415922E-2</v>
      </c>
    </row>
    <row r="28" spans="1:8" ht="14.25" customHeight="1" x14ac:dyDescent="0.45">
      <c r="A28" s="17" t="s">
        <v>119</v>
      </c>
      <c r="B28" s="18">
        <f>COUNTIF(Raw_Data[kota],$A28)</f>
        <v>151</v>
      </c>
      <c r="C28" s="18">
        <f>COUNTIFS(Raw_Data[kota],$A28,Raw_Data[non_performing_loan],"Non Performing Loan")</f>
        <v>1</v>
      </c>
      <c r="D28" s="16">
        <f t="shared" si="0"/>
        <v>6.6225165562913907E-3</v>
      </c>
      <c r="E28" s="18">
        <f>SUMIF(Raw_Data[kota],$A28,Raw_Data[total_kewajiban])</f>
        <v>4519372000</v>
      </c>
      <c r="F28" s="18">
        <f>SUMIFS(Raw_Data[total_kewajiban],Raw_Data[kota],$A28,Raw_Data[non_performing_loan],"Non Performing Loan")</f>
        <v>67075000</v>
      </c>
      <c r="G28" s="16">
        <f t="shared" si="1"/>
        <v>1.4841663841790408E-2</v>
      </c>
      <c r="H28" s="16">
        <f t="shared" si="2"/>
        <v>8.2191472854990164E-3</v>
      </c>
    </row>
    <row r="29" spans="1:8" ht="14.25" customHeight="1" x14ac:dyDescent="0.45">
      <c r="A29" s="17" t="s">
        <v>127</v>
      </c>
      <c r="B29" s="18">
        <f>COUNTIF(Raw_Data[kota],$A29)</f>
        <v>138</v>
      </c>
      <c r="C29" s="18">
        <f>COUNTIFS(Raw_Data[kota],$A29,Raw_Data[non_performing_loan],"Non Performing Loan")</f>
        <v>4</v>
      </c>
      <c r="D29" s="16">
        <f t="shared" si="0"/>
        <v>2.8985507246376812E-2</v>
      </c>
      <c r="E29" s="18">
        <f>SUMIF(Raw_Data[kota],$A29,Raw_Data[total_kewajiban])</f>
        <v>4305171000</v>
      </c>
      <c r="F29" s="18">
        <f>SUMIFS(Raw_Data[total_kewajiban],Raw_Data[kota],$A29,Raw_Data[non_performing_loan],"Non Performing Loan")</f>
        <v>106220000</v>
      </c>
      <c r="G29" s="16">
        <f t="shared" si="1"/>
        <v>2.4672655278965689E-2</v>
      </c>
      <c r="H29" s="16">
        <f t="shared" si="2"/>
        <v>-4.3128519674111229E-3</v>
      </c>
    </row>
    <row r="30" spans="1:8" ht="14.25" customHeight="1" x14ac:dyDescent="0.45">
      <c r="A30" s="17" t="s">
        <v>145</v>
      </c>
      <c r="B30" s="18">
        <f>COUNTIF(Raw_Data[kota],$A30)</f>
        <v>146</v>
      </c>
      <c r="C30" s="18">
        <f>COUNTIFS(Raw_Data[kota],$A30,Raw_Data[non_performing_loan],"Non Performing Loan")</f>
        <v>6</v>
      </c>
      <c r="D30" s="16">
        <f t="shared" si="0"/>
        <v>4.1095890410958902E-2</v>
      </c>
      <c r="E30" s="18">
        <f>SUMIF(Raw_Data[kota],$A30,Raw_Data[total_kewajiban])</f>
        <v>4593532000</v>
      </c>
      <c r="F30" s="18">
        <f>SUMIFS(Raw_Data[total_kewajiban],Raw_Data[kota],$A30,Raw_Data[non_performing_loan],"Non Performing Loan")</f>
        <v>175212000</v>
      </c>
      <c r="G30" s="16">
        <f t="shared" si="1"/>
        <v>3.8143197870396897E-2</v>
      </c>
      <c r="H30" s="16">
        <f t="shared" si="2"/>
        <v>-2.9526925405620047E-3</v>
      </c>
    </row>
    <row r="31" spans="1:8" ht="14.25" customHeight="1" x14ac:dyDescent="0.45">
      <c r="A31" s="17" t="s">
        <v>153</v>
      </c>
      <c r="B31" s="18">
        <f>COUNTIF(Raw_Data[kota],$A31)</f>
        <v>141</v>
      </c>
      <c r="C31" s="18">
        <f>COUNTIFS(Raw_Data[kota],$A31,Raw_Data[non_performing_loan],"Non Performing Loan")</f>
        <v>3</v>
      </c>
      <c r="D31" s="16">
        <f t="shared" si="0"/>
        <v>2.1276595744680851E-2</v>
      </c>
      <c r="E31" s="18">
        <f>SUMIF(Raw_Data[kota],$A31,Raw_Data[total_kewajiban])</f>
        <v>4559621000</v>
      </c>
      <c r="F31" s="18">
        <f>SUMIFS(Raw_Data[total_kewajiban],Raw_Data[kota],$A31,Raw_Data[non_performing_loan],"Non Performing Loan")</f>
        <v>102436000</v>
      </c>
      <c r="G31" s="16">
        <f t="shared" si="1"/>
        <v>2.2465902319512961E-2</v>
      </c>
      <c r="H31" s="16">
        <f t="shared" si="2"/>
        <v>1.1893065748321101E-3</v>
      </c>
    </row>
    <row r="32" spans="1:8" ht="14.25" customHeight="1" x14ac:dyDescent="0.45">
      <c r="A32" s="17" t="s">
        <v>167</v>
      </c>
      <c r="B32" s="18">
        <f>COUNTIF(Raw_Data[kota],$A32)</f>
        <v>151</v>
      </c>
      <c r="C32" s="18">
        <f>COUNTIFS(Raw_Data[kota],$A32,Raw_Data[non_performing_loan],"Non Performing Loan")</f>
        <v>0</v>
      </c>
      <c r="D32" s="16">
        <f t="shared" si="0"/>
        <v>0</v>
      </c>
      <c r="E32" s="18">
        <f>SUMIF(Raw_Data[kota],$A32,Raw_Data[total_kewajiban])</f>
        <v>4482494000</v>
      </c>
      <c r="F32" s="18">
        <f>SUMIFS(Raw_Data[total_kewajiban],Raw_Data[kota],$A32,Raw_Data[non_performing_loan],"Non Performing Loan")</f>
        <v>0</v>
      </c>
      <c r="G32" s="16">
        <f t="shared" si="1"/>
        <v>0</v>
      </c>
      <c r="H32" s="16">
        <f t="shared" si="2"/>
        <v>0</v>
      </c>
    </row>
    <row r="33" spans="1:8" ht="14.25" customHeight="1" x14ac:dyDescent="0.45">
      <c r="A33" s="17" t="s">
        <v>177</v>
      </c>
      <c r="B33" s="18">
        <f>COUNTIF(Raw_Data[kota],$A33)</f>
        <v>144</v>
      </c>
      <c r="C33" s="18">
        <f>COUNTIFS(Raw_Data[kota],$A33,Raw_Data[non_performing_loan],"Non Performing Loan")</f>
        <v>2</v>
      </c>
      <c r="D33" s="16">
        <f t="shared" si="0"/>
        <v>1.3888888888888888E-2</v>
      </c>
      <c r="E33" s="18">
        <f>SUMIF(Raw_Data[kota],$A33,Raw_Data[total_kewajiban])</f>
        <v>4718452000</v>
      </c>
      <c r="F33" s="18">
        <f>SUMIFS(Raw_Data[total_kewajiban],Raw_Data[kota],$A33,Raw_Data[non_performing_loan],"Non Performing Loan")</f>
        <v>69178000</v>
      </c>
      <c r="G33" s="16">
        <f t="shared" si="1"/>
        <v>1.4661164297104221E-2</v>
      </c>
      <c r="H33" s="16">
        <f t="shared" si="2"/>
        <v>7.7227540821533242E-4</v>
      </c>
    </row>
    <row r="34" spans="1:8" ht="14.25" customHeight="1" x14ac:dyDescent="0.45">
      <c r="A34" s="17" t="s">
        <v>188</v>
      </c>
      <c r="B34" s="18">
        <f>COUNTIF(Raw_Data[kota],$A34)</f>
        <v>167</v>
      </c>
      <c r="C34" s="18">
        <f>COUNTIFS(Raw_Data[kota],$A34,Raw_Data[non_performing_loan],"Non Performing Loan")</f>
        <v>1</v>
      </c>
      <c r="D34" s="16">
        <f t="shared" si="0"/>
        <v>5.9880239520958087E-3</v>
      </c>
      <c r="E34" s="18">
        <f>SUMIF(Raw_Data[kota],$A34,Raw_Data[total_kewajiban])</f>
        <v>5236956000</v>
      </c>
      <c r="F34" s="18">
        <f>SUMIFS(Raw_Data[total_kewajiban],Raw_Data[kota],$A34,Raw_Data[non_performing_loan],"Non Performing Loan")</f>
        <v>32282000</v>
      </c>
      <c r="G34" s="16">
        <f t="shared" si="1"/>
        <v>6.1642679449665037E-3</v>
      </c>
      <c r="H34" s="16">
        <f t="shared" si="2"/>
        <v>1.7624399287069492E-4</v>
      </c>
    </row>
    <row r="35" spans="1:8" ht="14.25" customHeight="1" x14ac:dyDescent="0.45">
      <c r="A35" s="17" t="s">
        <v>192</v>
      </c>
      <c r="B35" s="18">
        <f>COUNTIF(Raw_Data[kota],$A35)</f>
        <v>135</v>
      </c>
      <c r="C35" s="18">
        <f>COUNTIFS(Raw_Data[kota],$A35,Raw_Data[non_performing_loan],"Non Performing Loan")</f>
        <v>4</v>
      </c>
      <c r="D35" s="16">
        <f t="shared" si="0"/>
        <v>2.9629629629629631E-2</v>
      </c>
      <c r="E35" s="18">
        <f>SUMIF(Raw_Data[kota],$A35,Raw_Data[total_kewajiban])</f>
        <v>4190967000</v>
      </c>
      <c r="F35" s="18">
        <f>SUMIFS(Raw_Data[total_kewajiban],Raw_Data[kota],$A35,Raw_Data[non_performing_loan],"Non Performing Loan")</f>
        <v>169763000</v>
      </c>
      <c r="G35" s="16">
        <f t="shared" si="1"/>
        <v>4.0506880631606026E-2</v>
      </c>
      <c r="H35" s="16">
        <f t="shared" si="2"/>
        <v>1.0877251001976396E-2</v>
      </c>
    </row>
    <row r="36" spans="1:8" ht="14.25" customHeight="1" x14ac:dyDescent="0.45">
      <c r="A36" s="17" t="s">
        <v>205</v>
      </c>
      <c r="B36" s="18">
        <f>COUNTIF(Raw_Data[kota],$A36)</f>
        <v>164</v>
      </c>
      <c r="C36" s="18">
        <f>COUNTIFS(Raw_Data[kota],$A36,Raw_Data[non_performing_loan],"Non Performing Loan")</f>
        <v>3</v>
      </c>
      <c r="D36" s="16">
        <f t="shared" si="0"/>
        <v>1.8292682926829267E-2</v>
      </c>
      <c r="E36" s="18">
        <f>SUMIF(Raw_Data[kota],$A36,Raw_Data[total_kewajiban])</f>
        <v>5108957000</v>
      </c>
      <c r="F36" s="18">
        <f>SUMIFS(Raw_Data[total_kewajiban],Raw_Data[kota],$A36,Raw_Data[non_performing_loan],"Non Performing Loan")</f>
        <v>76540000</v>
      </c>
      <c r="G36" s="16">
        <f t="shared" si="1"/>
        <v>1.4981531455441883E-2</v>
      </c>
      <c r="H36" s="16">
        <f t="shared" si="2"/>
        <v>-3.311151471387384E-3</v>
      </c>
    </row>
    <row r="37" spans="1:8" ht="14.25" customHeight="1" x14ac:dyDescent="0.45">
      <c r="A37" s="17" t="s">
        <v>268</v>
      </c>
      <c r="B37" s="18">
        <f>COUNTIF(Raw_Data[kota],$A37)</f>
        <v>135</v>
      </c>
      <c r="C37" s="18">
        <f>COUNTIFS(Raw_Data[kota],$A37,Raw_Data[non_performing_loan],"Non Performing Loan")</f>
        <v>6</v>
      </c>
      <c r="D37" s="16">
        <f t="shared" si="0"/>
        <v>4.4444444444444446E-2</v>
      </c>
      <c r="E37" s="18">
        <f>SUMIF(Raw_Data[kota],$A37,Raw_Data[total_kewajiban])</f>
        <v>3997257000</v>
      </c>
      <c r="F37" s="18">
        <f>SUMIFS(Raw_Data[total_kewajiban],Raw_Data[kota],$A37,Raw_Data[non_performing_loan],"Non Performing Loan")</f>
        <v>205900000</v>
      </c>
      <c r="G37" s="16">
        <f t="shared" si="1"/>
        <v>5.1510323204137239E-2</v>
      </c>
      <c r="H37" s="16">
        <f t="shared" si="2"/>
        <v>7.0658787596927924E-3</v>
      </c>
    </row>
    <row r="38" spans="1:8" ht="14.25" customHeight="1" x14ac:dyDescent="0.45">
      <c r="A38" s="17" t="s">
        <v>286</v>
      </c>
      <c r="B38" s="18">
        <f>COUNTIF(Raw_Data[kota],$A38)</f>
        <v>151</v>
      </c>
      <c r="C38" s="18">
        <f>COUNTIFS(Raw_Data[kota],$A38,Raw_Data[non_performing_loan],"Non Performing Loan")</f>
        <v>1</v>
      </c>
      <c r="D38" s="16">
        <f t="shared" si="0"/>
        <v>6.6225165562913907E-3</v>
      </c>
      <c r="E38" s="18">
        <f>SUMIF(Raw_Data[kota],$A38,Raw_Data[total_kewajiban])</f>
        <v>4728394000</v>
      </c>
      <c r="F38" s="18">
        <f>SUMIFS(Raw_Data[total_kewajiban],Raw_Data[kota],$A38,Raw_Data[non_performing_loan],"Non Performing Loan")</f>
        <v>24864000</v>
      </c>
      <c r="G38" s="16">
        <f t="shared" si="1"/>
        <v>5.258445044977216E-3</v>
      </c>
      <c r="H38" s="16">
        <f t="shared" si="2"/>
        <v>-1.3640715113141747E-3</v>
      </c>
    </row>
    <row r="39" spans="1:8" ht="14.25" customHeight="1" x14ac:dyDescent="0.45">
      <c r="A39" s="15" t="s">
        <v>6608</v>
      </c>
      <c r="B39" s="19">
        <f>SUM(B19:B38)</f>
        <v>2911</v>
      </c>
      <c r="C39" s="19">
        <f>SUM(C19:C38)</f>
        <v>71</v>
      </c>
      <c r="D39" s="20">
        <f t="shared" si="0"/>
        <v>2.4390243902439025E-2</v>
      </c>
      <c r="E39" s="19">
        <f>SUM(E19:E38)</f>
        <v>90222585000</v>
      </c>
      <c r="F39" s="19">
        <f>SUM(F19:F38)</f>
        <v>2323070000</v>
      </c>
      <c r="G39" s="20">
        <f t="shared" si="1"/>
        <v>2.5748209275981176E-2</v>
      </c>
      <c r="H39" s="20">
        <f t="shared" si="2"/>
        <v>1.3579653735421512E-3</v>
      </c>
    </row>
    <row r="41" spans="1:8" ht="15" customHeight="1" x14ac:dyDescent="0.5">
      <c r="A41" s="13" t="s">
        <v>6609</v>
      </c>
    </row>
    <row r="43" spans="1:8" ht="27.75" customHeight="1" x14ac:dyDescent="0.45">
      <c r="A43" s="14" t="s">
        <v>6610</v>
      </c>
      <c r="B43" s="14" t="s">
        <v>6601</v>
      </c>
      <c r="C43" s="14" t="s">
        <v>6602</v>
      </c>
      <c r="D43" s="14" t="s">
        <v>6603</v>
      </c>
      <c r="E43" s="14" t="s">
        <v>6604</v>
      </c>
      <c r="F43" s="14" t="s">
        <v>6605</v>
      </c>
      <c r="G43" s="14" t="s">
        <v>6606</v>
      </c>
      <c r="H43" s="14" t="s">
        <v>6607</v>
      </c>
    </row>
    <row r="44" spans="1:8" ht="14.25" customHeight="1" x14ac:dyDescent="0.45">
      <c r="A44" s="17" t="s">
        <v>44</v>
      </c>
      <c r="B44" s="18">
        <f>COUNTIF(Raw_Data[merk_motor],$A44)</f>
        <v>1231</v>
      </c>
      <c r="C44" s="18">
        <f>COUNTIFS(Raw_Data[merk_motor],$A44,Raw_Data[non_performing_loan],"Non Performing Loan")</f>
        <v>38</v>
      </c>
      <c r="D44" s="16">
        <f t="shared" ref="D44:D49" si="3">C44/B44</f>
        <v>3.0869212022745736E-2</v>
      </c>
      <c r="E44" s="18">
        <f>SUMIF(Raw_Data[merk_motor],$A44,Raw_Data[total_kewajiban])</f>
        <v>35658254000</v>
      </c>
      <c r="F44" s="18">
        <f>SUMIFS(Raw_Data[total_kewajiban],Raw_Data[merk_motor],$A44,Raw_Data[non_performing_loan],"Non Performing Loan")</f>
        <v>1201195000</v>
      </c>
      <c r="G44" s="16">
        <f t="shared" ref="G44:G49" si="4">F44/E44</f>
        <v>3.3686310047597957E-2</v>
      </c>
      <c r="H44" s="16">
        <f t="shared" ref="H44:H49" si="5">G44-D44</f>
        <v>2.8170980248522215E-3</v>
      </c>
    </row>
    <row r="45" spans="1:8" ht="14.25" customHeight="1" x14ac:dyDescent="0.45">
      <c r="A45" s="17" t="s">
        <v>55</v>
      </c>
      <c r="B45" s="18">
        <f>COUNTIF(Raw_Data[merk_motor],$A45)</f>
        <v>1156</v>
      </c>
      <c r="C45" s="18">
        <f>COUNTIFS(Raw_Data[merk_motor],$A45,Raw_Data[non_performing_loan],"Non Performing Loan")</f>
        <v>20</v>
      </c>
      <c r="D45" s="16">
        <f t="shared" si="3"/>
        <v>1.7301038062283738E-2</v>
      </c>
      <c r="E45" s="18">
        <f>SUMIF(Raw_Data[merk_motor],$A45,Raw_Data[total_kewajiban])</f>
        <v>42132910000</v>
      </c>
      <c r="F45" s="18">
        <f>SUMIFS(Raw_Data[total_kewajiban],Raw_Data[merk_motor],$A45,Raw_Data[non_performing_loan],"Non Performing Loan")</f>
        <v>824270000</v>
      </c>
      <c r="G45" s="16">
        <f t="shared" si="4"/>
        <v>1.9563566817483054E-2</v>
      </c>
      <c r="H45" s="16">
        <f t="shared" si="5"/>
        <v>2.262528755199316E-3</v>
      </c>
    </row>
    <row r="46" spans="1:8" ht="14.25" customHeight="1" x14ac:dyDescent="0.45">
      <c r="A46" s="17" t="s">
        <v>72</v>
      </c>
      <c r="B46" s="18">
        <f>COUNTIF(Raw_Data[merk_motor],$A46)</f>
        <v>273</v>
      </c>
      <c r="C46" s="18">
        <f>COUNTIFS(Raw_Data[merk_motor],$A46,Raw_Data[non_performing_loan],"Non Performing Loan")</f>
        <v>5</v>
      </c>
      <c r="D46" s="16">
        <f t="shared" si="3"/>
        <v>1.8315018315018316E-2</v>
      </c>
      <c r="E46" s="18">
        <f>SUMIF(Raw_Data[merk_motor],$A46,Raw_Data[total_kewajiban])</f>
        <v>5431126000</v>
      </c>
      <c r="F46" s="18">
        <f>SUMIFS(Raw_Data[total_kewajiban],Raw_Data[merk_motor],$A46,Raw_Data[non_performing_loan],"Non Performing Loan")</f>
        <v>116260000</v>
      </c>
      <c r="G46" s="16">
        <f t="shared" si="4"/>
        <v>2.1406242462428601E-2</v>
      </c>
      <c r="H46" s="16">
        <f t="shared" si="5"/>
        <v>3.0912241474102854E-3</v>
      </c>
    </row>
    <row r="47" spans="1:8" ht="14.25" customHeight="1" x14ac:dyDescent="0.45">
      <c r="A47" s="17" t="s">
        <v>249</v>
      </c>
      <c r="B47" s="18">
        <f>COUNTIF(Raw_Data[merk_motor],$A47)</f>
        <v>144</v>
      </c>
      <c r="C47" s="18">
        <f>COUNTIFS(Raw_Data[merk_motor],$A47,Raw_Data[non_performing_loan],"Non Performing Loan")</f>
        <v>7</v>
      </c>
      <c r="D47" s="16">
        <f t="shared" si="3"/>
        <v>4.8611111111111112E-2</v>
      </c>
      <c r="E47" s="18">
        <f>SUMIF(Raw_Data[merk_motor],$A47,Raw_Data[total_kewajiban])</f>
        <v>2429657000</v>
      </c>
      <c r="F47" s="18">
        <f>SUMIFS(Raw_Data[total_kewajiban],Raw_Data[merk_motor],$A47,Raw_Data[non_performing_loan],"Non Performing Loan")</f>
        <v>125244000</v>
      </c>
      <c r="G47" s="16">
        <f t="shared" si="4"/>
        <v>5.1548016859992996E-2</v>
      </c>
      <c r="H47" s="16">
        <f t="shared" si="5"/>
        <v>2.9369057488818837E-3</v>
      </c>
    </row>
    <row r="48" spans="1:8" ht="14.25" customHeight="1" x14ac:dyDescent="0.45">
      <c r="A48" s="17" t="s">
        <v>290</v>
      </c>
      <c r="B48" s="18">
        <f>COUNTIF(Raw_Data[merk_motor],$A48)</f>
        <v>145</v>
      </c>
      <c r="C48" s="18">
        <f>COUNTIFS(Raw_Data[merk_motor],$A48,Raw_Data[non_performing_loan],"Non Performing Loan")</f>
        <v>2</v>
      </c>
      <c r="D48" s="16">
        <f t="shared" si="3"/>
        <v>1.3793103448275862E-2</v>
      </c>
      <c r="E48" s="18">
        <f>SUMIF(Raw_Data[merk_motor],$A48,Raw_Data[total_kewajiban])</f>
        <v>5860860000</v>
      </c>
      <c r="F48" s="18">
        <f>SUMIFS(Raw_Data[total_kewajiban],Raw_Data[merk_motor],$A48,Raw_Data[non_performing_loan],"Non Performing Loan")</f>
        <v>88779000</v>
      </c>
      <c r="G48" s="16">
        <f t="shared" si="4"/>
        <v>1.5147776947410449E-2</v>
      </c>
      <c r="H48" s="16">
        <f t="shared" si="5"/>
        <v>1.3546734991345868E-3</v>
      </c>
    </row>
    <row r="49" spans="1:8" ht="14.25" customHeight="1" x14ac:dyDescent="0.45">
      <c r="A49" s="15" t="s">
        <v>6608</v>
      </c>
      <c r="B49" s="19">
        <f>SUM(B44:B48)</f>
        <v>2949</v>
      </c>
      <c r="C49" s="19">
        <f>SUM(C44:C48)</f>
        <v>72</v>
      </c>
      <c r="D49" s="20">
        <f t="shared" si="3"/>
        <v>2.4415055951169887E-2</v>
      </c>
      <c r="E49" s="19">
        <f>SUM(E44:E48)</f>
        <v>91512807000</v>
      </c>
      <c r="F49" s="19">
        <f>SUM(F44:F48)</f>
        <v>2355748000</v>
      </c>
      <c r="G49" s="20">
        <f t="shared" si="4"/>
        <v>2.5742276706690902E-2</v>
      </c>
      <c r="H49" s="20">
        <f t="shared" si="5"/>
        <v>1.3272207555210143E-3</v>
      </c>
    </row>
    <row r="51" spans="1:8" ht="15" customHeight="1" x14ac:dyDescent="0.5">
      <c r="A51" s="13" t="s">
        <v>6611</v>
      </c>
    </row>
    <row r="53" spans="1:8" ht="27.75" customHeight="1" x14ac:dyDescent="0.45">
      <c r="A53" s="14" t="s">
        <v>6612</v>
      </c>
      <c r="B53" s="14" t="s">
        <v>6601</v>
      </c>
      <c r="C53" s="14" t="s">
        <v>6602</v>
      </c>
      <c r="D53" s="14" t="s">
        <v>6603</v>
      </c>
      <c r="E53" s="14" t="s">
        <v>6604</v>
      </c>
      <c r="F53" s="14" t="s">
        <v>6605</v>
      </c>
      <c r="G53" s="14" t="s">
        <v>6606</v>
      </c>
      <c r="H53" s="14" t="s">
        <v>6607</v>
      </c>
    </row>
    <row r="54" spans="1:8" ht="14.25" customHeight="1" x14ac:dyDescent="0.45">
      <c r="A54" s="17" t="s">
        <v>41</v>
      </c>
      <c r="B54" s="18">
        <f>COUNTIF(Raw_Data[pekerjaan],$A54)</f>
        <v>713</v>
      </c>
      <c r="C54" s="18">
        <f>COUNTIFS(Raw_Data[pekerjaan],$A54,Raw_Data[non_performing_loan],"Non Performing Loan")</f>
        <v>17</v>
      </c>
      <c r="D54" s="16">
        <f t="shared" ref="D54:D64" si="6">C54/B54</f>
        <v>2.3842917251051893E-2</v>
      </c>
      <c r="E54" s="18">
        <f>SUMIF(Raw_Data[pekerjaan],$A54,Raw_Data[total_kewajiban])</f>
        <v>21562452000</v>
      </c>
      <c r="F54" s="18">
        <f>SUMIFS(Raw_Data[total_kewajiban],Raw_Data[pekerjaan],$A54,Raw_Data[non_performing_loan],"Non Performing Loan")</f>
        <v>524408000</v>
      </c>
      <c r="G54" s="16">
        <f t="shared" ref="G54:G64" si="7">F54/E54</f>
        <v>2.4320425153873965E-2</v>
      </c>
      <c r="H54" s="16">
        <f t="shared" ref="H54:H64" si="8">G54-D54</f>
        <v>4.7750790282207259E-4</v>
      </c>
    </row>
    <row r="55" spans="1:8" ht="14.25" customHeight="1" x14ac:dyDescent="0.45">
      <c r="A55" s="17" t="s">
        <v>52</v>
      </c>
      <c r="B55" s="18">
        <f>COUNTIF(Raw_Data[pekerjaan],$A55)</f>
        <v>541</v>
      </c>
      <c r="C55" s="18">
        <f>COUNTIFS(Raw_Data[pekerjaan],$A55,Raw_Data[non_performing_loan],"Non Performing Loan")</f>
        <v>13</v>
      </c>
      <c r="D55" s="16">
        <f t="shared" si="6"/>
        <v>2.4029574861367836E-2</v>
      </c>
      <c r="E55" s="18">
        <f>SUMIF(Raw_Data[pekerjaan],$A55,Raw_Data[total_kewajiban])</f>
        <v>17157866000</v>
      </c>
      <c r="F55" s="18">
        <f>SUMIFS(Raw_Data[total_kewajiban],Raw_Data[pekerjaan],$A55,Raw_Data[non_performing_loan],"Non Performing Loan")</f>
        <v>521853000</v>
      </c>
      <c r="G55" s="16">
        <f t="shared" si="7"/>
        <v>3.0414796338892026E-2</v>
      </c>
      <c r="H55" s="16">
        <f t="shared" si="8"/>
        <v>6.3852214775241903E-3</v>
      </c>
    </row>
    <row r="56" spans="1:8" ht="14.25" customHeight="1" x14ac:dyDescent="0.45">
      <c r="A56" s="17" t="s">
        <v>62</v>
      </c>
      <c r="B56" s="18">
        <f>COUNTIF(Raw_Data[pekerjaan],$A56)</f>
        <v>122</v>
      </c>
      <c r="C56" s="18">
        <f>COUNTIFS(Raw_Data[pekerjaan],$A56,Raw_Data[non_performing_loan],"Non Performing Loan")</f>
        <v>4</v>
      </c>
      <c r="D56" s="16">
        <f t="shared" si="6"/>
        <v>3.2786885245901641E-2</v>
      </c>
      <c r="E56" s="18">
        <f>SUMIF(Raw_Data[pekerjaan],$A56,Raw_Data[total_kewajiban])</f>
        <v>3676622000</v>
      </c>
      <c r="F56" s="18">
        <f>SUMIFS(Raw_Data[total_kewajiban],Raw_Data[pekerjaan],$A56,Raw_Data[non_performing_loan],"Non Performing Loan")</f>
        <v>100826000</v>
      </c>
      <c r="G56" s="16">
        <f t="shared" si="7"/>
        <v>2.7423542588822021E-2</v>
      </c>
      <c r="H56" s="16">
        <f t="shared" si="8"/>
        <v>-5.36334265707962E-3</v>
      </c>
    </row>
    <row r="57" spans="1:8" ht="14.25" customHeight="1" x14ac:dyDescent="0.45">
      <c r="A57" s="17" t="s">
        <v>90</v>
      </c>
      <c r="B57" s="18">
        <f>COUNTIF(Raw_Data[pekerjaan],$A57)</f>
        <v>187</v>
      </c>
      <c r="C57" s="18">
        <f>COUNTIFS(Raw_Data[pekerjaan],$A57,Raw_Data[non_performing_loan],"Non Performing Loan")</f>
        <v>4</v>
      </c>
      <c r="D57" s="16">
        <f t="shared" si="6"/>
        <v>2.1390374331550801E-2</v>
      </c>
      <c r="E57" s="18">
        <f>SUMIF(Raw_Data[pekerjaan],$A57,Raw_Data[total_kewajiban])</f>
        <v>6195078000</v>
      </c>
      <c r="F57" s="18">
        <f>SUMIFS(Raw_Data[total_kewajiban],Raw_Data[pekerjaan],$A57,Raw_Data[non_performing_loan],"Non Performing Loan")</f>
        <v>180562000</v>
      </c>
      <c r="G57" s="16">
        <f t="shared" si="7"/>
        <v>2.9146041421915913E-2</v>
      </c>
      <c r="H57" s="16">
        <f t="shared" si="8"/>
        <v>7.755667090365112E-3</v>
      </c>
    </row>
    <row r="58" spans="1:8" ht="14.25" customHeight="1" x14ac:dyDescent="0.45">
      <c r="A58" s="17" t="s">
        <v>96</v>
      </c>
      <c r="B58" s="18">
        <f>COUNTIF(Raw_Data[pekerjaan],$A58)</f>
        <v>149</v>
      </c>
      <c r="C58" s="18">
        <f>COUNTIFS(Raw_Data[pekerjaan],$A58,Raw_Data[non_performing_loan],"Non Performing Loan")</f>
        <v>2</v>
      </c>
      <c r="D58" s="16">
        <f t="shared" si="6"/>
        <v>1.3422818791946308E-2</v>
      </c>
      <c r="E58" s="18">
        <f>SUMIF(Raw_Data[pekerjaan],$A58,Raw_Data[total_kewajiban])</f>
        <v>4874913000</v>
      </c>
      <c r="F58" s="18">
        <f>SUMIFS(Raw_Data[total_kewajiban],Raw_Data[pekerjaan],$A58,Raw_Data[non_performing_loan],"Non Performing Loan")</f>
        <v>38989000</v>
      </c>
      <c r="G58" s="16">
        <f t="shared" si="7"/>
        <v>7.9978863212533235E-3</v>
      </c>
      <c r="H58" s="16">
        <f t="shared" si="8"/>
        <v>-5.424932470692985E-3</v>
      </c>
    </row>
    <row r="59" spans="1:8" ht="14.25" customHeight="1" x14ac:dyDescent="0.45">
      <c r="A59" s="17" t="s">
        <v>101</v>
      </c>
      <c r="B59" s="18">
        <f>COUNTIF(Raw_Data[pekerjaan],$A59)</f>
        <v>210</v>
      </c>
      <c r="C59" s="18">
        <f>COUNTIFS(Raw_Data[pekerjaan],$A59,Raw_Data[non_performing_loan],"Non Performing Loan")</f>
        <v>6</v>
      </c>
      <c r="D59" s="16">
        <f t="shared" si="6"/>
        <v>2.8571428571428571E-2</v>
      </c>
      <c r="E59" s="18">
        <f>SUMIF(Raw_Data[pekerjaan],$A59,Raw_Data[total_kewajiban])</f>
        <v>6398714000</v>
      </c>
      <c r="F59" s="18">
        <f>SUMIFS(Raw_Data[total_kewajiban],Raw_Data[pekerjaan],$A59,Raw_Data[non_performing_loan],"Non Performing Loan")</f>
        <v>156405000</v>
      </c>
      <c r="G59" s="16">
        <f t="shared" si="7"/>
        <v>2.4443192804054065E-2</v>
      </c>
      <c r="H59" s="16">
        <f t="shared" si="8"/>
        <v>-4.1282357673745051E-3</v>
      </c>
    </row>
    <row r="60" spans="1:8" ht="14.25" customHeight="1" x14ac:dyDescent="0.45">
      <c r="A60" s="17" t="s">
        <v>108</v>
      </c>
      <c r="B60" s="18">
        <f>COUNTIF(Raw_Data[pekerjaan],$A60)</f>
        <v>269</v>
      </c>
      <c r="C60" s="18">
        <f>COUNTIFS(Raw_Data[pekerjaan],$A60,Raw_Data[non_performing_loan],"Non Performing Loan")</f>
        <v>9</v>
      </c>
      <c r="D60" s="16">
        <f t="shared" si="6"/>
        <v>3.3457249070631967E-2</v>
      </c>
      <c r="E60" s="18">
        <f>SUMIF(Raw_Data[pekerjaan],$A60,Raw_Data[total_kewajiban])</f>
        <v>8435158000</v>
      </c>
      <c r="F60" s="18">
        <f>SUMIFS(Raw_Data[total_kewajiban],Raw_Data[pekerjaan],$A60,Raw_Data[non_performing_loan],"Non Performing Loan")</f>
        <v>269466000</v>
      </c>
      <c r="G60" s="16">
        <f t="shared" si="7"/>
        <v>3.1945578257099629E-2</v>
      </c>
      <c r="H60" s="16">
        <f t="shared" si="8"/>
        <v>-1.5116708135323384E-3</v>
      </c>
    </row>
    <row r="61" spans="1:8" ht="14.25" customHeight="1" x14ac:dyDescent="0.45">
      <c r="A61" s="17" t="s">
        <v>126</v>
      </c>
      <c r="B61" s="18">
        <f>COUNTIF(Raw_Data[pekerjaan],$A61)</f>
        <v>136</v>
      </c>
      <c r="C61" s="18">
        <f>COUNTIFS(Raw_Data[pekerjaan],$A61,Raw_Data[non_performing_loan],"Non Performing Loan")</f>
        <v>4</v>
      </c>
      <c r="D61" s="16">
        <f t="shared" si="6"/>
        <v>2.9411764705882353E-2</v>
      </c>
      <c r="E61" s="18">
        <f>SUMIF(Raw_Data[pekerjaan],$A61,Raw_Data[total_kewajiban])</f>
        <v>4599320000</v>
      </c>
      <c r="F61" s="18">
        <f>SUMIFS(Raw_Data[total_kewajiban],Raw_Data[pekerjaan],$A61,Raw_Data[non_performing_loan],"Non Performing Loan")</f>
        <v>120233000</v>
      </c>
      <c r="G61" s="16">
        <f t="shared" si="7"/>
        <v>2.6141473087325954E-2</v>
      </c>
      <c r="H61" s="16">
        <f t="shared" si="8"/>
        <v>-3.2702916185563986E-3</v>
      </c>
    </row>
    <row r="62" spans="1:8" ht="14.25" customHeight="1" x14ac:dyDescent="0.45">
      <c r="A62" s="17" t="s">
        <v>152</v>
      </c>
      <c r="B62" s="18">
        <f>COUNTIF(Raw_Data[pekerjaan],$A62)</f>
        <v>366</v>
      </c>
      <c r="C62" s="18">
        <f>COUNTIFS(Raw_Data[pekerjaan],$A62,Raw_Data[non_performing_loan],"Non Performing Loan")</f>
        <v>8</v>
      </c>
      <c r="D62" s="16">
        <f t="shared" si="6"/>
        <v>2.185792349726776E-2</v>
      </c>
      <c r="E62" s="18">
        <f>SUMIF(Raw_Data[pekerjaan],$A62,Raw_Data[total_kewajiban])</f>
        <v>11049402000</v>
      </c>
      <c r="F62" s="18">
        <f>SUMIFS(Raw_Data[total_kewajiban],Raw_Data[pekerjaan],$A62,Raw_Data[non_performing_loan],"Non Performing Loan")</f>
        <v>312915000</v>
      </c>
      <c r="G62" s="16">
        <f t="shared" si="7"/>
        <v>2.8319632139368268E-2</v>
      </c>
      <c r="H62" s="16">
        <f t="shared" si="8"/>
        <v>6.4617086421005082E-3</v>
      </c>
    </row>
    <row r="63" spans="1:8" ht="14.25" customHeight="1" x14ac:dyDescent="0.45">
      <c r="A63" s="17" t="s">
        <v>176</v>
      </c>
      <c r="B63" s="18">
        <f>COUNTIF(Raw_Data[pekerjaan],$A63)</f>
        <v>256</v>
      </c>
      <c r="C63" s="18">
        <f>COUNTIFS(Raw_Data[pekerjaan],$A63,Raw_Data[non_performing_loan],"Non Performing Loan")</f>
        <v>5</v>
      </c>
      <c r="D63" s="16">
        <f t="shared" si="6"/>
        <v>1.953125E-2</v>
      </c>
      <c r="E63" s="18">
        <f>SUMIF(Raw_Data[pekerjaan],$A63,Raw_Data[total_kewajiban])</f>
        <v>7563282000</v>
      </c>
      <c r="F63" s="18">
        <f>SUMIFS(Raw_Data[total_kewajiban],Raw_Data[pekerjaan],$A63,Raw_Data[non_performing_loan],"Non Performing Loan")</f>
        <v>130091000</v>
      </c>
      <c r="G63" s="16">
        <f t="shared" si="7"/>
        <v>1.7200337102332031E-2</v>
      </c>
      <c r="H63" s="16">
        <f t="shared" si="8"/>
        <v>-2.3309128976679687E-3</v>
      </c>
    </row>
    <row r="64" spans="1:8" ht="14.25" customHeight="1" x14ac:dyDescent="0.45">
      <c r="A64" s="15" t="s">
        <v>6608</v>
      </c>
      <c r="B64" s="19">
        <f>SUM(B54:B63)</f>
        <v>2949</v>
      </c>
      <c r="C64" s="19">
        <f>SUM(C54:C63)</f>
        <v>72</v>
      </c>
      <c r="D64" s="20">
        <f t="shared" si="6"/>
        <v>2.4415055951169887E-2</v>
      </c>
      <c r="E64" s="19">
        <f>SUM(E54:E63)</f>
        <v>91512807000</v>
      </c>
      <c r="F64" s="19">
        <f>SUM(F54:F63)</f>
        <v>2355748000</v>
      </c>
      <c r="G64" s="20">
        <f t="shared" si="7"/>
        <v>2.5742276706690902E-2</v>
      </c>
      <c r="H64" s="20">
        <f t="shared" si="8"/>
        <v>1.3272207555210143E-3</v>
      </c>
    </row>
    <row r="66" spans="1:8" ht="15.75" x14ac:dyDescent="0.5">
      <c r="A66" s="40" t="s">
        <v>6652</v>
      </c>
    </row>
    <row r="68" spans="1:8" ht="26.25" customHeight="1" x14ac:dyDescent="0.45">
      <c r="A68" s="41" t="s">
        <v>6653</v>
      </c>
      <c r="B68" s="41" t="s">
        <v>6601</v>
      </c>
      <c r="C68" s="41" t="s">
        <v>6602</v>
      </c>
      <c r="D68" s="41" t="s">
        <v>6603</v>
      </c>
      <c r="E68" s="41" t="s">
        <v>6604</v>
      </c>
      <c r="F68" s="41" t="s">
        <v>6654</v>
      </c>
      <c r="G68" s="41" t="s">
        <v>6606</v>
      </c>
      <c r="H68" s="41" t="s">
        <v>6655</v>
      </c>
    </row>
    <row r="69" spans="1:8" x14ac:dyDescent="0.45">
      <c r="A69" s="10">
        <v>0.1</v>
      </c>
      <c r="B69" s="43">
        <f>COUNTIF(Data!S:S,Exposure_Analysis!$A69)</f>
        <v>468</v>
      </c>
      <c r="C69" s="43">
        <f>COUNTIFS(Raw_Data[persen_dp],$A69,Raw_Data[non_performing_loan],"Non Performing Loan")</f>
        <v>9</v>
      </c>
      <c r="D69" s="42">
        <f>C69/B69</f>
        <v>1.9230769230769232E-2</v>
      </c>
      <c r="E69" s="44">
        <f>SUMIF(Raw_Data[persen_dp],$A69,Raw_Data[total_kewajiban])</f>
        <v>17713263000</v>
      </c>
      <c r="F69" s="44">
        <f>SUMIFS(Raw_Data[total_kewajiban],Raw_Data[persen_dp],$A69,Raw_Data[non_performing_loan],"Non Performing Loan")</f>
        <v>395325000</v>
      </c>
      <c r="G69" s="42">
        <f>F69/E69</f>
        <v>2.23180223767919E-2</v>
      </c>
      <c r="H69" s="12">
        <f>G69-D69</f>
        <v>3.0872531460226678E-3</v>
      </c>
    </row>
    <row r="70" spans="1:8" x14ac:dyDescent="0.45">
      <c r="A70" s="10">
        <v>0.15</v>
      </c>
      <c r="B70" s="43">
        <f>COUNTIF(Data!S:S,Exposure_Analysis!$A70)</f>
        <v>418</v>
      </c>
      <c r="C70" s="43">
        <f>COUNTIFS(Raw_Data[persen_dp],$A70,Raw_Data[non_performing_loan],"Non Performing Loan")</f>
        <v>9</v>
      </c>
      <c r="D70" s="42">
        <f t="shared" ref="D70:D75" si="9">C70/B70</f>
        <v>2.1531100478468901E-2</v>
      </c>
      <c r="E70" s="44">
        <f>SUMIF(Raw_Data[persen_dp],$A70,Raw_Data[total_kewajiban])</f>
        <v>14817091000</v>
      </c>
      <c r="F70" s="44">
        <f>SUMIFS(Raw_Data[total_kewajiban],Raw_Data[persen_dp],$A70,Raw_Data[non_performing_loan],"Non Performing Loan")</f>
        <v>254809000</v>
      </c>
      <c r="G70" s="42">
        <f t="shared" ref="G70:G75" si="10">F70/E70</f>
        <v>1.7196965315256552E-2</v>
      </c>
      <c r="H70" s="12">
        <f t="shared" ref="H70:H75" si="11">G70-D70</f>
        <v>-4.3341351632123493E-3</v>
      </c>
    </row>
    <row r="71" spans="1:8" x14ac:dyDescent="0.45">
      <c r="A71" s="10">
        <v>0.2</v>
      </c>
      <c r="B71" s="43">
        <f>COUNTIF(Data!S:S,Exposure_Analysis!$A71)</f>
        <v>405</v>
      </c>
      <c r="C71" s="43">
        <f>COUNTIFS(Raw_Data[persen_dp],$A71,Raw_Data[non_performing_loan],"Non Performing Loan")</f>
        <v>10</v>
      </c>
      <c r="D71" s="42">
        <f t="shared" si="9"/>
        <v>2.4691358024691357E-2</v>
      </c>
      <c r="E71" s="44">
        <f>SUMIF(Raw_Data[persen_dp],$A71,Raw_Data[total_kewajiban])</f>
        <v>13389618000</v>
      </c>
      <c r="F71" s="44">
        <f>SUMIFS(Raw_Data[total_kewajiban],Raw_Data[persen_dp],$A71,Raw_Data[non_performing_loan],"Non Performing Loan")</f>
        <v>301724000</v>
      </c>
      <c r="G71" s="42">
        <f t="shared" si="10"/>
        <v>2.2534175358848923E-2</v>
      </c>
      <c r="H71" s="12">
        <f t="shared" si="11"/>
        <v>-2.1571826658424338E-3</v>
      </c>
    </row>
    <row r="72" spans="1:8" x14ac:dyDescent="0.45">
      <c r="A72" s="10">
        <v>0.25</v>
      </c>
      <c r="B72" s="43">
        <f>COUNTIF(Data!S:S,Exposure_Analysis!$A72)</f>
        <v>417</v>
      </c>
      <c r="C72" s="43">
        <f>COUNTIFS(Raw_Data[persen_dp],$A72,Raw_Data[non_performing_loan],"Non Performing Loan")</f>
        <v>13</v>
      </c>
      <c r="D72" s="42">
        <f t="shared" si="9"/>
        <v>3.117505995203837E-2</v>
      </c>
      <c r="E72" s="44">
        <f>SUMIF(Raw_Data[persen_dp],$A72,Raw_Data[total_kewajiban])</f>
        <v>12867195000</v>
      </c>
      <c r="F72" s="44">
        <f>SUMIFS(Raw_Data[total_kewajiban],Raw_Data[persen_dp],$A72,Raw_Data[non_performing_loan],"Non Performing Loan")</f>
        <v>466565000</v>
      </c>
      <c r="G72" s="42">
        <f t="shared" si="10"/>
        <v>3.6260039581276264E-2</v>
      </c>
      <c r="H72" s="12">
        <f t="shared" si="11"/>
        <v>5.0849796292378943E-3</v>
      </c>
    </row>
    <row r="73" spans="1:8" x14ac:dyDescent="0.45">
      <c r="A73" s="10">
        <v>0.3</v>
      </c>
      <c r="B73" s="43">
        <f>COUNTIF(Data!S:S,Exposure_Analysis!$A73)</f>
        <v>408</v>
      </c>
      <c r="C73" s="43">
        <f>COUNTIFS(Raw_Data[persen_dp],$A73,Raw_Data[non_performing_loan],"Non Performing Loan")</f>
        <v>16</v>
      </c>
      <c r="D73" s="42">
        <f t="shared" si="9"/>
        <v>3.9215686274509803E-2</v>
      </c>
      <c r="E73" s="44">
        <f>SUMIF(Raw_Data[persen_dp],$A73,Raw_Data[total_kewajiban])</f>
        <v>11793288000</v>
      </c>
      <c r="F73" s="44">
        <f>SUMIFS(Raw_Data[total_kewajiban],Raw_Data[persen_dp],$A73,Raw_Data[non_performing_loan],"Non Performing Loan")</f>
        <v>485751000</v>
      </c>
      <c r="G73" s="42">
        <f t="shared" si="10"/>
        <v>4.1188767712617549E-2</v>
      </c>
      <c r="H73" s="12">
        <f t="shared" si="11"/>
        <v>1.9730814381077461E-3</v>
      </c>
    </row>
    <row r="74" spans="1:8" x14ac:dyDescent="0.45">
      <c r="A74" s="10">
        <v>0.35</v>
      </c>
      <c r="B74" s="43">
        <f>COUNTIF(Data!S:S,Exposure_Analysis!$A74)</f>
        <v>429</v>
      </c>
      <c r="C74" s="43">
        <f>COUNTIFS(Raw_Data[persen_dp],$A74,Raw_Data[non_performing_loan],"Non Performing Loan")</f>
        <v>8</v>
      </c>
      <c r="D74" s="42">
        <f t="shared" si="9"/>
        <v>1.8648018648018648E-2</v>
      </c>
      <c r="E74" s="44">
        <f>SUMIF(Raw_Data[persen_dp],$A74,Raw_Data[total_kewajiban])</f>
        <v>11125415000</v>
      </c>
      <c r="F74" s="44">
        <f>SUMIFS(Raw_Data[total_kewajiban],Raw_Data[persen_dp],$A74,Raw_Data[non_performing_loan],"Non Performing Loan")</f>
        <v>260513000</v>
      </c>
      <c r="G74" s="42">
        <f t="shared" si="10"/>
        <v>2.3416025379727409E-2</v>
      </c>
      <c r="H74" s="12">
        <f t="shared" si="11"/>
        <v>4.7680067317087613E-3</v>
      </c>
    </row>
    <row r="75" spans="1:8" x14ac:dyDescent="0.45">
      <c r="A75" s="10">
        <v>0.4</v>
      </c>
      <c r="B75" s="43">
        <f>COUNTIF(Data!S:S,Exposure_Analysis!$A75)</f>
        <v>404</v>
      </c>
      <c r="C75" s="43">
        <f>COUNTIFS(Raw_Data[persen_dp],$A75,Raw_Data[non_performing_loan],"Non Performing Loan")</f>
        <v>7</v>
      </c>
      <c r="D75" s="42">
        <f t="shared" si="9"/>
        <v>1.7326732673267328E-2</v>
      </c>
      <c r="E75" s="44">
        <f>SUMIF(Raw_Data[persen_dp],$A75,Raw_Data[total_kewajiban])</f>
        <v>9806937000</v>
      </c>
      <c r="F75" s="44">
        <f>SUMIFS(Raw_Data[total_kewajiban],Raw_Data[persen_dp],$A75,Raw_Data[non_performing_loan],"Non Performing Loan")</f>
        <v>191061000</v>
      </c>
      <c r="G75" s="42">
        <f t="shared" si="10"/>
        <v>1.9482229772659905E-2</v>
      </c>
      <c r="H75" s="12">
        <f t="shared" si="11"/>
        <v>2.1554970993925768E-3</v>
      </c>
    </row>
    <row r="79" spans="1:8" x14ac:dyDescent="0.45">
      <c r="F79" s="39"/>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topLeftCell="A10" zoomScaleNormal="100" workbookViewId="0">
      <selection activeCell="L3" sqref="L3"/>
    </sheetView>
  </sheetViews>
  <sheetFormatPr defaultColWidth="8.6640625" defaultRowHeight="14.25" x14ac:dyDescent="0.45"/>
  <cols>
    <col min="1" max="1" width="16" customWidth="1"/>
    <col min="2" max="3" width="14" customWidth="1"/>
    <col min="4" max="4" width="12" customWidth="1"/>
    <col min="5" max="5" width="14" customWidth="1"/>
  </cols>
  <sheetData>
    <row r="1" spans="1:4" ht="18" customHeight="1" x14ac:dyDescent="0.6">
      <c r="A1" s="21" t="s">
        <v>6613</v>
      </c>
    </row>
    <row r="2" spans="1:4" ht="15" customHeight="1" x14ac:dyDescent="0.45">
      <c r="A2" s="22" t="s">
        <v>6614</v>
      </c>
    </row>
    <row r="4" spans="1:4" ht="15.75" customHeight="1" x14ac:dyDescent="0.5">
      <c r="A4" s="23" t="s">
        <v>6615</v>
      </c>
    </row>
    <row r="6" spans="1:4" ht="15" customHeight="1" x14ac:dyDescent="0.45">
      <c r="A6" s="14" t="s">
        <v>33</v>
      </c>
      <c r="B6" s="14" t="s">
        <v>6601</v>
      </c>
      <c r="C6" s="14" t="s">
        <v>6616</v>
      </c>
      <c r="D6" s="14" t="s">
        <v>6617</v>
      </c>
    </row>
    <row r="7" spans="1:4" ht="15" customHeight="1" x14ac:dyDescent="0.45">
      <c r="A7" s="17">
        <v>3</v>
      </c>
      <c r="B7" s="18">
        <f>COUNTIF(Raw_Data[Risk_Score],$A7)</f>
        <v>232</v>
      </c>
      <c r="C7" s="18">
        <f>COUNTIFS(Raw_Data[Risk_Score],$A7,Raw_Data[non_performing_loan],"Non Performing Loan")</f>
        <v>0</v>
      </c>
      <c r="D7" s="16">
        <f t="shared" ref="D7:D16" si="0">IFERROR(C7/B7,0)</f>
        <v>0</v>
      </c>
    </row>
    <row r="8" spans="1:4" ht="15" customHeight="1" x14ac:dyDescent="0.45">
      <c r="A8" s="17">
        <v>4</v>
      </c>
      <c r="B8" s="18">
        <f>COUNTIF(Raw_Data[Risk_Score],$A8)</f>
        <v>490</v>
      </c>
      <c r="C8" s="18">
        <f>COUNTIFS(Raw_Data[Risk_Score],$A8,Raw_Data[non_performing_loan],"Non Performing Loan")</f>
        <v>0</v>
      </c>
      <c r="D8" s="16">
        <f t="shared" si="0"/>
        <v>0</v>
      </c>
    </row>
    <row r="9" spans="1:4" ht="15" customHeight="1" x14ac:dyDescent="0.45">
      <c r="A9" s="17">
        <v>5</v>
      </c>
      <c r="B9" s="18">
        <f>COUNTIF(Raw_Data[Risk_Score],$A9)</f>
        <v>592</v>
      </c>
      <c r="C9" s="18">
        <f>COUNTIFS(Raw_Data[Risk_Score],$A9,Raw_Data[non_performing_loan],"Non Performing Loan")</f>
        <v>3</v>
      </c>
      <c r="D9" s="16">
        <f t="shared" si="0"/>
        <v>5.0675675675675678E-3</v>
      </c>
    </row>
    <row r="10" spans="1:4" ht="15" customHeight="1" x14ac:dyDescent="0.45">
      <c r="A10" s="17">
        <v>6</v>
      </c>
      <c r="B10" s="18">
        <f>COUNTIF(Raw_Data[Risk_Score],$A10)</f>
        <v>700</v>
      </c>
      <c r="C10" s="18">
        <f>COUNTIFS(Raw_Data[Risk_Score],$A10,Raw_Data[non_performing_loan],"Non Performing Loan")</f>
        <v>5</v>
      </c>
      <c r="D10" s="16">
        <f t="shared" si="0"/>
        <v>7.1428571428571426E-3</v>
      </c>
    </row>
    <row r="11" spans="1:4" ht="15" customHeight="1" x14ac:dyDescent="0.45">
      <c r="A11" s="17">
        <v>7</v>
      </c>
      <c r="B11" s="18">
        <f>COUNTIF(Raw_Data[Risk_Score],$A11)</f>
        <v>573</v>
      </c>
      <c r="C11" s="18">
        <f>COUNTIFS(Raw_Data[Risk_Score],$A11,Raw_Data[non_performing_loan],"Non Performing Loan")</f>
        <v>6</v>
      </c>
      <c r="D11" s="16">
        <f t="shared" si="0"/>
        <v>1.0471204188481676E-2</v>
      </c>
    </row>
    <row r="12" spans="1:4" ht="15" customHeight="1" x14ac:dyDescent="0.45">
      <c r="A12" s="17">
        <v>8</v>
      </c>
      <c r="B12" s="18">
        <f>COUNTIF(Raw_Data[Risk_Score],$A12)</f>
        <v>256</v>
      </c>
      <c r="C12" s="18">
        <f>COUNTIFS(Raw_Data[Risk_Score],$A12,Raw_Data[non_performing_loan],"Non Performing Loan")</f>
        <v>18</v>
      </c>
      <c r="D12" s="16">
        <f t="shared" si="0"/>
        <v>7.03125E-2</v>
      </c>
    </row>
    <row r="13" spans="1:4" ht="15" customHeight="1" x14ac:dyDescent="0.45">
      <c r="A13" s="17">
        <v>9</v>
      </c>
      <c r="B13" s="18">
        <f>COUNTIF(Raw_Data[Risk_Score],$A13)</f>
        <v>55</v>
      </c>
      <c r="C13" s="18">
        <f>COUNTIFS(Raw_Data[Risk_Score],$A13,Raw_Data[non_performing_loan],"Non Performing Loan")</f>
        <v>14</v>
      </c>
      <c r="D13" s="16">
        <f t="shared" si="0"/>
        <v>0.25454545454545452</v>
      </c>
    </row>
    <row r="14" spans="1:4" ht="15" customHeight="1" x14ac:dyDescent="0.45">
      <c r="A14" s="17">
        <v>10</v>
      </c>
      <c r="B14" s="18">
        <f>COUNTIF(Raw_Data[Risk_Score],$A14)</f>
        <v>34</v>
      </c>
      <c r="C14" s="18">
        <f>COUNTIFS(Raw_Data[Risk_Score],$A14,Raw_Data[non_performing_loan],"Non Performing Loan")</f>
        <v>16</v>
      </c>
      <c r="D14" s="16">
        <f t="shared" si="0"/>
        <v>0.47058823529411764</v>
      </c>
    </row>
    <row r="15" spans="1:4" ht="15" customHeight="1" x14ac:dyDescent="0.45">
      <c r="A15" s="17">
        <v>11</v>
      </c>
      <c r="B15" s="18">
        <f>COUNTIF(Raw_Data[Risk_Score],$A15)</f>
        <v>10</v>
      </c>
      <c r="C15" s="18">
        <f>COUNTIFS(Raw_Data[Risk_Score],$A15,Raw_Data[non_performing_loan],"Non Performing Loan")</f>
        <v>5</v>
      </c>
      <c r="D15" s="16">
        <f t="shared" si="0"/>
        <v>0.5</v>
      </c>
    </row>
    <row r="16" spans="1:4" ht="15" customHeight="1" x14ac:dyDescent="0.45">
      <c r="A16" s="17">
        <v>12</v>
      </c>
      <c r="B16" s="18">
        <f>COUNTIF(Raw_Data[Risk_Score],$A16)</f>
        <v>7</v>
      </c>
      <c r="C16" s="18">
        <f>COUNTIFS(Raw_Data[Risk_Score],$A16,Raw_Data[non_performing_loan],"Non Performing Loan")</f>
        <v>5</v>
      </c>
      <c r="D16" s="16">
        <f t="shared" si="0"/>
        <v>0.7142857142857143</v>
      </c>
    </row>
    <row r="19" spans="1:5" ht="15.75" customHeight="1" x14ac:dyDescent="0.5">
      <c r="A19" s="23" t="s">
        <v>6618</v>
      </c>
    </row>
    <row r="21" spans="1:5" ht="15" customHeight="1" x14ac:dyDescent="0.45">
      <c r="A21" s="14" t="s">
        <v>34</v>
      </c>
      <c r="B21" s="14" t="s">
        <v>6601</v>
      </c>
      <c r="C21" s="14" t="s">
        <v>6619</v>
      </c>
      <c r="D21" s="14" t="s">
        <v>6616</v>
      </c>
      <c r="E21" s="14" t="s">
        <v>6620</v>
      </c>
    </row>
    <row r="22" spans="1:5" ht="15" customHeight="1" x14ac:dyDescent="0.45">
      <c r="A22" s="17" t="s">
        <v>6621</v>
      </c>
      <c r="B22" s="18">
        <f>COUNTIF(Raw_Data[Risk_Tier],$A22)</f>
        <v>2014</v>
      </c>
      <c r="C22" s="24">
        <f>B22/COUNTA(Raw_Data[no_kontrak])</f>
        <v>0.68294337063411326</v>
      </c>
      <c r="D22" s="18">
        <f>COUNTIFS(Raw_Data[Risk_Tier],$A22,Raw_Data[non_performing_loan],"Non Performing Loan")</f>
        <v>8</v>
      </c>
      <c r="E22" s="16">
        <f>D22/B22</f>
        <v>3.9721946375372392E-3</v>
      </c>
    </row>
    <row r="23" spans="1:5" ht="15" customHeight="1" x14ac:dyDescent="0.45">
      <c r="A23" s="17" t="s">
        <v>6622</v>
      </c>
      <c r="B23" s="18">
        <f>COUNTIF(Raw_Data[Risk_Tier],$A23)</f>
        <v>829</v>
      </c>
      <c r="C23" s="24">
        <f>B23/COUNTA(Raw_Data[no_kontrak])</f>
        <v>0.28111224143777552</v>
      </c>
      <c r="D23" s="18">
        <f>COUNTIFS(Raw_Data[Risk_Tier],$A23,Raw_Data[non_performing_loan],"Non Performing Loan")</f>
        <v>24</v>
      </c>
      <c r="E23" s="16">
        <f>D23/B23</f>
        <v>2.8950542822677925E-2</v>
      </c>
    </row>
    <row r="24" spans="1:5" ht="15" customHeight="1" x14ac:dyDescent="0.45">
      <c r="A24" s="17" t="s">
        <v>6623</v>
      </c>
      <c r="B24" s="18">
        <f>COUNTIF(Raw_Data[Risk_Tier],$A24)</f>
        <v>106</v>
      </c>
      <c r="C24" s="24">
        <f>B24/COUNTA(Raw_Data[no_kontrak])</f>
        <v>3.5944387928111221E-2</v>
      </c>
      <c r="D24" s="18">
        <f>COUNTIFS(Raw_Data[Risk_Tier],$A24,Raw_Data[non_performing_loan],"Non Performing Loan")</f>
        <v>40</v>
      </c>
      <c r="E24" s="16">
        <f>D24/B24</f>
        <v>0.37735849056603776</v>
      </c>
    </row>
    <row r="26" spans="1:5" ht="15" customHeight="1" x14ac:dyDescent="0.45">
      <c r="A26" s="15" t="s">
        <v>6608</v>
      </c>
      <c r="B26" s="19">
        <f>SUM(B22:B24)</f>
        <v>2949</v>
      </c>
      <c r="C26" s="25">
        <f>B26/COUNTA(Raw_Data[no_kontrak])</f>
        <v>1</v>
      </c>
      <c r="D26" s="19">
        <f>SUM(D22:D24)</f>
        <v>72</v>
      </c>
      <c r="E26" s="20">
        <f>D26/B26</f>
        <v>2.4415055951169887E-2</v>
      </c>
    </row>
    <row r="28" spans="1:5" ht="15" customHeight="1" x14ac:dyDescent="0.45">
      <c r="A28" s="22" t="s">
        <v>6624</v>
      </c>
    </row>
  </sheetData>
  <conditionalFormatting sqref="D7:D16">
    <cfRule type="colorScale" priority="2">
      <colorScale>
        <cfvo type="min"/>
        <cfvo type="max"/>
        <color rgb="FF63BE7B"/>
        <color rgb="FFF8696B"/>
      </colorScale>
    </cfRule>
  </conditionalFormatting>
  <conditionalFormatting sqref="E22:E24">
    <cfRule type="colorScale" priority="3">
      <colorScale>
        <cfvo type="min"/>
        <cfvo type="max"/>
        <color rgb="FF63BE7B"/>
        <color rgb="FFF8696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zoomScaleNormal="100" workbookViewId="0">
      <selection activeCell="C8" sqref="C8"/>
    </sheetView>
  </sheetViews>
  <sheetFormatPr defaultColWidth="8.6640625" defaultRowHeight="14.25" x14ac:dyDescent="0.45"/>
  <cols>
    <col min="1" max="1" width="19.9296875" customWidth="1"/>
    <col min="2" max="2" width="15.46484375" customWidth="1"/>
  </cols>
  <sheetData>
    <row r="1" spans="1:2" ht="14.25" customHeight="1" x14ac:dyDescent="0.45">
      <c r="A1" s="45" t="s">
        <v>24</v>
      </c>
      <c r="B1" s="46" t="s">
        <v>6625</v>
      </c>
    </row>
    <row r="2" spans="1:2" ht="14.25" customHeight="1" x14ac:dyDescent="0.45">
      <c r="A2" s="26" t="s">
        <v>317</v>
      </c>
      <c r="B2" s="27">
        <v>0</v>
      </c>
    </row>
    <row r="3" spans="1:2" ht="14.25" customHeight="1" x14ac:dyDescent="0.45">
      <c r="A3" s="26" t="s">
        <v>47</v>
      </c>
      <c r="B3" s="27">
        <v>1</v>
      </c>
    </row>
    <row r="4" spans="1:2" ht="14.25" customHeight="1" x14ac:dyDescent="0.45">
      <c r="A4" s="26" t="s">
        <v>269</v>
      </c>
      <c r="B4" s="27">
        <v>2</v>
      </c>
    </row>
    <row r="5" spans="1:2" ht="14.25" customHeight="1" x14ac:dyDescent="0.45">
      <c r="A5" s="26" t="s">
        <v>488</v>
      </c>
      <c r="B5" s="27">
        <v>3</v>
      </c>
    </row>
    <row r="6" spans="1:2" ht="14.25" customHeight="1" x14ac:dyDescent="0.45">
      <c r="A6" s="28" t="s">
        <v>683</v>
      </c>
      <c r="B6" s="29">
        <v>5</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4"/>
  <sheetViews>
    <sheetView zoomScaleNormal="100" workbookViewId="0">
      <selection activeCell="E6" sqref="E6"/>
    </sheetView>
  </sheetViews>
  <sheetFormatPr defaultColWidth="8.6640625" defaultRowHeight="14.25" x14ac:dyDescent="0.45"/>
  <cols>
    <col min="1" max="1" width="18" customWidth="1"/>
    <col min="2" max="2" width="14" customWidth="1"/>
    <col min="3" max="3" width="12" customWidth="1"/>
    <col min="4" max="4" width="14" customWidth="1"/>
    <col min="5" max="5" width="20" customWidth="1"/>
  </cols>
  <sheetData>
    <row r="1" spans="1:5" ht="18" customHeight="1" x14ac:dyDescent="0.6">
      <c r="A1" s="21" t="s">
        <v>6626</v>
      </c>
    </row>
    <row r="2" spans="1:5" ht="15" customHeight="1" x14ac:dyDescent="0.45">
      <c r="A2" s="22" t="s">
        <v>6627</v>
      </c>
    </row>
    <row r="3" spans="1:5" ht="15" customHeight="1" x14ac:dyDescent="0.45">
      <c r="A3" s="30" t="s">
        <v>6628</v>
      </c>
    </row>
    <row r="5" spans="1:5" ht="15" customHeight="1" x14ac:dyDescent="0.45">
      <c r="A5" s="14" t="s">
        <v>36</v>
      </c>
      <c r="B5" s="14" t="s">
        <v>6601</v>
      </c>
      <c r="C5" s="14" t="s">
        <v>6616</v>
      </c>
      <c r="D5" s="14" t="s">
        <v>6620</v>
      </c>
      <c r="E5" s="14" t="s">
        <v>6629</v>
      </c>
    </row>
    <row r="6" spans="1:5" ht="15" customHeight="1" x14ac:dyDescent="0.45">
      <c r="A6" s="17" t="s">
        <v>6630</v>
      </c>
      <c r="B6" s="18">
        <f ca="1">COUNTIF(Raw_Data[MOB_Bucket],$A6)</f>
        <v>1007</v>
      </c>
      <c r="C6" s="18">
        <f ca="1">COUNTIFS(Raw_Data[MOB_Bucket],$A6,Raw_Data[non_performing_loan],"Non Performing Loan")</f>
        <v>22</v>
      </c>
      <c r="D6" s="16">
        <f ca="1">IFERROR(C6/B6,0)</f>
        <v>2.1847070506454815E-2</v>
      </c>
      <c r="E6" s="31">
        <f ca="1">IFERROR(AVERAGEIF(Raw_Data[MOB_Bucket],$A6,Raw_Data[Risk_Score]),"-")</f>
        <v>5.6931479642502483</v>
      </c>
    </row>
    <row r="7" spans="1:5" ht="15" customHeight="1" x14ac:dyDescent="0.45">
      <c r="A7" s="17" t="s">
        <v>6631</v>
      </c>
      <c r="B7" s="18">
        <f ca="1">COUNTIF(Raw_Data[MOB_Bucket],$A7)</f>
        <v>1880</v>
      </c>
      <c r="C7" s="18">
        <f ca="1">COUNTIFS(Raw_Data[MOB_Bucket],$A7,Raw_Data[non_performing_loan],"Non Performing Loan")</f>
        <v>48</v>
      </c>
      <c r="D7" s="16">
        <f ca="1">IFERROR(C7/B7,0)</f>
        <v>2.553191489361702E-2</v>
      </c>
      <c r="E7" s="31">
        <f ca="1">IFERROR(AVERAGEIF(Raw_Data[MOB_Bucket],$A7,Raw_Data[Risk_Score]),"-")</f>
        <v>5.7574468085106387</v>
      </c>
    </row>
    <row r="8" spans="1:5" ht="15" customHeight="1" x14ac:dyDescent="0.45">
      <c r="A8" s="17" t="s">
        <v>6632</v>
      </c>
      <c r="B8" s="18">
        <f ca="1">COUNTIF(Raw_Data[MOB_Bucket],$A8)</f>
        <v>0</v>
      </c>
      <c r="C8" s="18">
        <f ca="1">COUNTIFS(Raw_Data[MOB_Bucket],$A8,Raw_Data[non_performing_loan],"Non Performing Loan")</f>
        <v>0</v>
      </c>
      <c r="D8" s="16">
        <f ca="1">IFERROR(C8/B8,0)</f>
        <v>0</v>
      </c>
      <c r="E8" s="31" t="str">
        <f ca="1">IFERROR(AVERAGEIF(Raw_Data[MOB_Bucket],$A8,Raw_Data[Risk_Score]),"-")</f>
        <v>-</v>
      </c>
    </row>
    <row r="9" spans="1:5" ht="15" customHeight="1" x14ac:dyDescent="0.45">
      <c r="A9" s="17" t="s">
        <v>6633</v>
      </c>
      <c r="B9" s="18">
        <f ca="1">COUNTIF(Raw_Data[MOB_Bucket],$A9)</f>
        <v>0</v>
      </c>
      <c r="C9" s="18">
        <f ca="1">COUNTIFS(Raw_Data[MOB_Bucket],$A9,Raw_Data[non_performing_loan],"Non Performing Loan")</f>
        <v>0</v>
      </c>
      <c r="D9" s="16">
        <f ca="1">IFERROR(C9/B9,0)</f>
        <v>0</v>
      </c>
      <c r="E9" s="31" t="str">
        <f ca="1">IFERROR(AVERAGEIF(Raw_Data[MOB_Bucket],$A9,Raw_Data[Risk_Score]),"-")</f>
        <v>-</v>
      </c>
    </row>
    <row r="10" spans="1:5" ht="15" customHeight="1" x14ac:dyDescent="0.45">
      <c r="A10" s="17" t="s">
        <v>6634</v>
      </c>
      <c r="B10" s="18">
        <f ca="1">COUNTIF(Raw_Data[MOB_Bucket],$A10)</f>
        <v>62</v>
      </c>
      <c r="C10" s="18">
        <f ca="1">COUNTIFS(Raw_Data[MOB_Bucket],$A10,Raw_Data[non_performing_loan],"Non Performing Loan")</f>
        <v>2</v>
      </c>
      <c r="D10" s="16">
        <f ca="1">IFERROR(C10/B10,0)</f>
        <v>3.2258064516129031E-2</v>
      </c>
      <c r="E10" s="31">
        <f ca="1">IFERROR(AVERAGEIF(Raw_Data[MOB_Bucket],$A10,Raw_Data[Risk_Score]),"-")</f>
        <v>5.596774193548387</v>
      </c>
    </row>
    <row r="12" spans="1:5" ht="15" customHeight="1" x14ac:dyDescent="0.45">
      <c r="A12" s="15" t="s">
        <v>6608</v>
      </c>
      <c r="B12" s="19">
        <f ca="1">SUM(B6:B10)</f>
        <v>2949</v>
      </c>
      <c r="C12" s="19">
        <f ca="1">SUM(C6:C10)</f>
        <v>72</v>
      </c>
      <c r="D12" s="20">
        <f ca="1">C12/B12</f>
        <v>2.4415055951169887E-2</v>
      </c>
    </row>
    <row r="14" spans="1:5" ht="15" customHeight="1" x14ac:dyDescent="0.45">
      <c r="A14" s="22" t="s">
        <v>6635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3"/>
  <sheetViews>
    <sheetView topLeftCell="A103" zoomScale="85" zoomScaleNormal="85" workbookViewId="0">
      <selection activeCell="B114" sqref="B114"/>
    </sheetView>
  </sheetViews>
  <sheetFormatPr defaultColWidth="8.6640625" defaultRowHeight="14.25" x14ac:dyDescent="0.45"/>
  <cols>
    <col min="1" max="1" width="20" customWidth="1"/>
    <col min="2" max="2" width="16" customWidth="1"/>
    <col min="3" max="3" width="20" customWidth="1"/>
    <col min="4" max="4" width="12" customWidth="1"/>
    <col min="7" max="7" width="17.33203125" bestFit="1" customWidth="1"/>
    <col min="8" max="8" width="18.1328125" bestFit="1" customWidth="1"/>
    <col min="9" max="9" width="9.86328125" bestFit="1" customWidth="1"/>
    <col min="10" max="10" width="10.265625" bestFit="1" customWidth="1"/>
  </cols>
  <sheetData>
    <row r="1" spans="1:4" ht="18" customHeight="1" x14ac:dyDescent="0.6">
      <c r="A1" s="21" t="s">
        <v>6636</v>
      </c>
    </row>
    <row r="2" spans="1:4" ht="15" customHeight="1" x14ac:dyDescent="0.45">
      <c r="A2" s="22" t="s">
        <v>6637</v>
      </c>
    </row>
    <row r="4" spans="1:4" ht="15.75" customHeight="1" x14ac:dyDescent="0.5">
      <c r="A4" s="23" t="s">
        <v>6638</v>
      </c>
    </row>
    <row r="6" spans="1:4" ht="15" customHeight="1" x14ac:dyDescent="0.45">
      <c r="A6" s="32" t="s">
        <v>6639</v>
      </c>
    </row>
    <row r="7" spans="1:4" ht="15" customHeight="1" x14ac:dyDescent="0.45">
      <c r="A7" s="33" t="s">
        <v>10</v>
      </c>
      <c r="B7" s="33" t="s">
        <v>6577</v>
      </c>
      <c r="C7" s="33" t="s">
        <v>6576</v>
      </c>
      <c r="D7" s="33" t="s">
        <v>6640</v>
      </c>
    </row>
    <row r="8" spans="1:4" ht="15" customHeight="1" x14ac:dyDescent="0.45">
      <c r="A8" s="17" t="s">
        <v>42</v>
      </c>
      <c r="B8" s="18">
        <f>COUNTIFS(Raw_Data[kota],$A8,Raw_Data[non_performing_loan],"Performing")</f>
        <v>144</v>
      </c>
      <c r="C8" s="18">
        <f>COUNTIFS(Raw_Data[kota],$A8,Raw_Data[non_performing_loan],"Non Performing Loan")</f>
        <v>4</v>
      </c>
      <c r="D8" s="18">
        <f t="shared" ref="D8:D28" si="0">B8+C8</f>
        <v>148</v>
      </c>
    </row>
    <row r="9" spans="1:4" ht="15" customHeight="1" x14ac:dyDescent="0.45">
      <c r="A9" s="17" t="s">
        <v>53</v>
      </c>
      <c r="B9" s="18">
        <f>COUNTIFS(Raw_Data[kota],$A9,Raw_Data[non_performing_loan],"Performing")</f>
        <v>124</v>
      </c>
      <c r="C9" s="18">
        <f>COUNTIFS(Raw_Data[kota],$A9,Raw_Data[non_performing_loan],"Non Performing Loan")</f>
        <v>7</v>
      </c>
      <c r="D9" s="18">
        <f t="shared" si="0"/>
        <v>131</v>
      </c>
    </row>
    <row r="10" spans="1:4" ht="15" customHeight="1" x14ac:dyDescent="0.45">
      <c r="A10" s="17" t="s">
        <v>63</v>
      </c>
      <c r="B10" s="18">
        <f>COUNTIFS(Raw_Data[kota],$A10,Raw_Data[non_performing_loan],"Performing")</f>
        <v>129</v>
      </c>
      <c r="C10" s="18">
        <f>COUNTIFS(Raw_Data[kota],$A10,Raw_Data[non_performing_loan],"Non Performing Loan")</f>
        <v>2</v>
      </c>
      <c r="D10" s="18">
        <f t="shared" si="0"/>
        <v>131</v>
      </c>
    </row>
    <row r="11" spans="1:4" ht="15" customHeight="1" x14ac:dyDescent="0.45">
      <c r="A11" s="17" t="s">
        <v>70</v>
      </c>
      <c r="B11" s="18">
        <f>COUNTIFS(Raw_Data[kota],$A11,Raw_Data[non_performing_loan],"Performing")</f>
        <v>160</v>
      </c>
      <c r="C11" s="18">
        <f>COUNTIFS(Raw_Data[kota],$A11,Raw_Data[non_performing_loan],"Non Performing Loan")</f>
        <v>4</v>
      </c>
      <c r="D11" s="18">
        <f t="shared" si="0"/>
        <v>164</v>
      </c>
    </row>
    <row r="12" spans="1:4" ht="15" customHeight="1" x14ac:dyDescent="0.45">
      <c r="A12" s="17" t="s">
        <v>81</v>
      </c>
      <c r="B12" s="18">
        <f>COUNTIFS(Raw_Data[kota],$A12,Raw_Data[non_performing_loan],"Performing")</f>
        <v>141</v>
      </c>
      <c r="C12" s="18">
        <f>COUNTIFS(Raw_Data[kota],$A12,Raw_Data[non_performing_loan],"Non Performing Loan")</f>
        <v>7</v>
      </c>
      <c r="D12" s="18">
        <f t="shared" si="0"/>
        <v>148</v>
      </c>
    </row>
    <row r="13" spans="1:4" ht="15" customHeight="1" x14ac:dyDescent="0.45">
      <c r="A13" s="17" t="s">
        <v>91</v>
      </c>
      <c r="B13" s="18">
        <f>COUNTIFS(Raw_Data[kota],$A13,Raw_Data[non_performing_loan],"Performing")</f>
        <v>126</v>
      </c>
      <c r="C13" s="18">
        <f>COUNTIFS(Raw_Data[kota],$A13,Raw_Data[non_performing_loan],"Non Performing Loan")</f>
        <v>4</v>
      </c>
      <c r="D13" s="18">
        <f t="shared" si="0"/>
        <v>130</v>
      </c>
    </row>
    <row r="14" spans="1:4" ht="15" customHeight="1" x14ac:dyDescent="0.45">
      <c r="A14" s="17" t="s">
        <v>102</v>
      </c>
      <c r="B14" s="18">
        <f>COUNTIFS(Raw_Data[kota],$A14,Raw_Data[non_performing_loan],"Performing")</f>
        <v>152</v>
      </c>
      <c r="C14" s="18">
        <f>COUNTIFS(Raw_Data[kota],$A14,Raw_Data[non_performing_loan],"Non Performing Loan")</f>
        <v>8</v>
      </c>
      <c r="D14" s="18">
        <f t="shared" si="0"/>
        <v>160</v>
      </c>
    </row>
    <row r="15" spans="1:4" ht="15" customHeight="1" x14ac:dyDescent="0.45">
      <c r="A15" s="17" t="s">
        <v>109</v>
      </c>
      <c r="B15" s="18">
        <f>COUNTIFS(Raw_Data[kota],$A15,Raw_Data[non_performing_loan],"Performing")</f>
        <v>139</v>
      </c>
      <c r="C15" s="18">
        <f>COUNTIFS(Raw_Data[kota],$A15,Raw_Data[non_performing_loan],"Non Performing Loan")</f>
        <v>2</v>
      </c>
      <c r="D15" s="18">
        <f t="shared" si="0"/>
        <v>141</v>
      </c>
    </row>
    <row r="16" spans="1:4" ht="15" customHeight="1" x14ac:dyDescent="0.45">
      <c r="A16" s="17" t="s">
        <v>114</v>
      </c>
      <c r="B16" s="18">
        <f>COUNTIFS(Raw_Data[kota],$A16,Raw_Data[non_performing_loan],"Performing")</f>
        <v>133</v>
      </c>
      <c r="C16" s="18">
        <f>COUNTIFS(Raw_Data[kota],$A16,Raw_Data[non_performing_loan],"Non Performing Loan")</f>
        <v>2</v>
      </c>
      <c r="D16" s="18">
        <f t="shared" si="0"/>
        <v>135</v>
      </c>
    </row>
    <row r="17" spans="1:4" ht="15" customHeight="1" x14ac:dyDescent="0.45">
      <c r="A17" s="17" t="s">
        <v>119</v>
      </c>
      <c r="B17" s="18">
        <f>COUNTIFS(Raw_Data[kota],$A17,Raw_Data[non_performing_loan],"Performing")</f>
        <v>150</v>
      </c>
      <c r="C17" s="18">
        <f>COUNTIFS(Raw_Data[kota],$A17,Raw_Data[non_performing_loan],"Non Performing Loan")</f>
        <v>1</v>
      </c>
      <c r="D17" s="18">
        <f t="shared" si="0"/>
        <v>151</v>
      </c>
    </row>
    <row r="18" spans="1:4" ht="15" customHeight="1" x14ac:dyDescent="0.45">
      <c r="A18" s="17" t="s">
        <v>127</v>
      </c>
      <c r="B18" s="18">
        <f>COUNTIFS(Raw_Data[kota],$A18,Raw_Data[non_performing_loan],"Performing")</f>
        <v>134</v>
      </c>
      <c r="C18" s="18">
        <f>COUNTIFS(Raw_Data[kota],$A18,Raw_Data[non_performing_loan],"Non Performing Loan")</f>
        <v>4</v>
      </c>
      <c r="D18" s="18">
        <f t="shared" si="0"/>
        <v>138</v>
      </c>
    </row>
    <row r="19" spans="1:4" ht="15" customHeight="1" x14ac:dyDescent="0.45">
      <c r="A19" s="17" t="s">
        <v>145</v>
      </c>
      <c r="B19" s="18">
        <f>COUNTIFS(Raw_Data[kota],$A19,Raw_Data[non_performing_loan],"Performing")</f>
        <v>140</v>
      </c>
      <c r="C19" s="18">
        <f>COUNTIFS(Raw_Data[kota],$A19,Raw_Data[non_performing_loan],"Non Performing Loan")</f>
        <v>6</v>
      </c>
      <c r="D19" s="18">
        <f t="shared" si="0"/>
        <v>146</v>
      </c>
    </row>
    <row r="20" spans="1:4" ht="15" customHeight="1" x14ac:dyDescent="0.45">
      <c r="A20" s="17" t="s">
        <v>153</v>
      </c>
      <c r="B20" s="18">
        <f>COUNTIFS(Raw_Data[kota],$A20,Raw_Data[non_performing_loan],"Performing")</f>
        <v>138</v>
      </c>
      <c r="C20" s="18">
        <f>COUNTIFS(Raw_Data[kota],$A20,Raw_Data[non_performing_loan],"Non Performing Loan")</f>
        <v>3</v>
      </c>
      <c r="D20" s="18">
        <f t="shared" si="0"/>
        <v>141</v>
      </c>
    </row>
    <row r="21" spans="1:4" ht="15" customHeight="1" x14ac:dyDescent="0.45">
      <c r="A21" s="17" t="s">
        <v>167</v>
      </c>
      <c r="B21" s="18">
        <f>COUNTIFS(Raw_Data[kota],$A21,Raw_Data[non_performing_loan],"Performing")</f>
        <v>151</v>
      </c>
      <c r="C21" s="18">
        <f>COUNTIFS(Raw_Data[kota],$A21,Raw_Data[non_performing_loan],"Non Performing Loan")</f>
        <v>0</v>
      </c>
      <c r="D21" s="18">
        <f t="shared" si="0"/>
        <v>151</v>
      </c>
    </row>
    <row r="22" spans="1:4" ht="15" customHeight="1" x14ac:dyDescent="0.45">
      <c r="A22" s="17" t="s">
        <v>177</v>
      </c>
      <c r="B22" s="18">
        <f>COUNTIFS(Raw_Data[kota],$A22,Raw_Data[non_performing_loan],"Performing")</f>
        <v>142</v>
      </c>
      <c r="C22" s="18">
        <f>COUNTIFS(Raw_Data[kota],$A22,Raw_Data[non_performing_loan],"Non Performing Loan")</f>
        <v>2</v>
      </c>
      <c r="D22" s="18">
        <f t="shared" si="0"/>
        <v>144</v>
      </c>
    </row>
    <row r="23" spans="1:4" ht="15" customHeight="1" x14ac:dyDescent="0.45">
      <c r="A23" s="17" t="s">
        <v>188</v>
      </c>
      <c r="B23" s="18">
        <f>COUNTIFS(Raw_Data[kota],$A23,Raw_Data[non_performing_loan],"Performing")</f>
        <v>166</v>
      </c>
      <c r="C23" s="18">
        <f>COUNTIFS(Raw_Data[kota],$A23,Raw_Data[non_performing_loan],"Non Performing Loan")</f>
        <v>1</v>
      </c>
      <c r="D23" s="18">
        <f t="shared" si="0"/>
        <v>167</v>
      </c>
    </row>
    <row r="24" spans="1:4" ht="15" customHeight="1" x14ac:dyDescent="0.45">
      <c r="A24" s="17" t="s">
        <v>192</v>
      </c>
      <c r="B24" s="18">
        <f>COUNTIFS(Raw_Data[kota],$A24,Raw_Data[non_performing_loan],"Performing")</f>
        <v>131</v>
      </c>
      <c r="C24" s="18">
        <f>COUNTIFS(Raw_Data[kota],$A24,Raw_Data[non_performing_loan],"Non Performing Loan")</f>
        <v>4</v>
      </c>
      <c r="D24" s="18">
        <f t="shared" si="0"/>
        <v>135</v>
      </c>
    </row>
    <row r="25" spans="1:4" ht="15" customHeight="1" x14ac:dyDescent="0.45">
      <c r="A25" s="17" t="s">
        <v>205</v>
      </c>
      <c r="B25" s="18">
        <f>COUNTIFS(Raw_Data[kota],$A25,Raw_Data[non_performing_loan],"Performing")</f>
        <v>161</v>
      </c>
      <c r="C25" s="18">
        <f>COUNTIFS(Raw_Data[kota],$A25,Raw_Data[non_performing_loan],"Non Performing Loan")</f>
        <v>3</v>
      </c>
      <c r="D25" s="18">
        <f t="shared" si="0"/>
        <v>164</v>
      </c>
    </row>
    <row r="26" spans="1:4" ht="15" customHeight="1" x14ac:dyDescent="0.45">
      <c r="A26" s="17" t="s">
        <v>210</v>
      </c>
      <c r="B26" s="18">
        <f>COUNTIFS(Raw_Data[kota],$A26,Raw_Data[non_performing_loan],"Performing")</f>
        <v>37</v>
      </c>
      <c r="C26" s="18">
        <f>COUNTIFS(Raw_Data[kota],$A26,Raw_Data[non_performing_loan],"Non Performing Loan")</f>
        <v>1</v>
      </c>
      <c r="D26" s="18">
        <f t="shared" si="0"/>
        <v>38</v>
      </c>
    </row>
    <row r="27" spans="1:4" ht="15" customHeight="1" x14ac:dyDescent="0.45">
      <c r="A27" s="17" t="s">
        <v>268</v>
      </c>
      <c r="B27" s="18">
        <f>COUNTIFS(Raw_Data[kota],$A27,Raw_Data[non_performing_loan],"Performing")</f>
        <v>129</v>
      </c>
      <c r="C27" s="18">
        <f>COUNTIFS(Raw_Data[kota],$A27,Raw_Data[non_performing_loan],"Non Performing Loan")</f>
        <v>6</v>
      </c>
      <c r="D27" s="18">
        <f t="shared" si="0"/>
        <v>135</v>
      </c>
    </row>
    <row r="28" spans="1:4" ht="15" customHeight="1" x14ac:dyDescent="0.45">
      <c r="A28" s="17" t="s">
        <v>286</v>
      </c>
      <c r="B28" s="18">
        <f>COUNTIFS(Raw_Data[kota],$A28,Raw_Data[non_performing_loan],"Performing")</f>
        <v>150</v>
      </c>
      <c r="C28" s="18">
        <f>COUNTIFS(Raw_Data[kota],$A28,Raw_Data[non_performing_loan],"Non Performing Loan")</f>
        <v>1</v>
      </c>
      <c r="D28" s="18">
        <f t="shared" si="0"/>
        <v>151</v>
      </c>
    </row>
    <row r="29" spans="1:4" ht="15" customHeight="1" x14ac:dyDescent="0.45">
      <c r="A29" s="15" t="s">
        <v>6608</v>
      </c>
      <c r="B29" s="19">
        <f>SUM(B8:B28)</f>
        <v>2877</v>
      </c>
      <c r="C29" s="19">
        <f>SUM(C8:C28)</f>
        <v>72</v>
      </c>
      <c r="D29" s="19">
        <f>SUM(D8:D28)</f>
        <v>2949</v>
      </c>
    </row>
    <row r="31" spans="1:4" ht="15" customHeight="1" x14ac:dyDescent="0.45">
      <c r="A31" s="32" t="s">
        <v>6641</v>
      </c>
    </row>
    <row r="32" spans="1:4" ht="15" customHeight="1" x14ac:dyDescent="0.45">
      <c r="A32" s="33" t="s">
        <v>10</v>
      </c>
      <c r="B32" s="33" t="s">
        <v>6577</v>
      </c>
      <c r="C32" s="33" t="s">
        <v>6576</v>
      </c>
      <c r="D32" s="33" t="s">
        <v>6640</v>
      </c>
    </row>
    <row r="33" spans="1:4" ht="15" customHeight="1" x14ac:dyDescent="0.45">
      <c r="A33" s="17" t="s">
        <v>42</v>
      </c>
      <c r="B33" s="34">
        <f t="shared" ref="B33:B53" si="1">$B$29*D8/$D$29</f>
        <v>144.38657171922685</v>
      </c>
      <c r="C33" s="34">
        <f t="shared" ref="C33:C53" si="2">$C$29*D8/$D$29</f>
        <v>3.6134282807731433</v>
      </c>
      <c r="D33" s="34">
        <f t="shared" ref="D33:D53" si="3">B33+C33</f>
        <v>148</v>
      </c>
    </row>
    <row r="34" spans="1:4" ht="15" customHeight="1" x14ac:dyDescent="0.45">
      <c r="A34" s="17" t="s">
        <v>53</v>
      </c>
      <c r="B34" s="34">
        <f t="shared" si="1"/>
        <v>127.80162767039674</v>
      </c>
      <c r="C34" s="34">
        <f t="shared" si="2"/>
        <v>3.1983723296032553</v>
      </c>
      <c r="D34" s="34">
        <f t="shared" si="3"/>
        <v>131</v>
      </c>
    </row>
    <row r="35" spans="1:4" ht="15" customHeight="1" x14ac:dyDescent="0.45">
      <c r="A35" s="17" t="s">
        <v>63</v>
      </c>
      <c r="B35" s="34">
        <f t="shared" si="1"/>
        <v>127.80162767039674</v>
      </c>
      <c r="C35" s="34">
        <f t="shared" si="2"/>
        <v>3.1983723296032553</v>
      </c>
      <c r="D35" s="34">
        <f t="shared" si="3"/>
        <v>131</v>
      </c>
    </row>
    <row r="36" spans="1:4" ht="15" customHeight="1" x14ac:dyDescent="0.45">
      <c r="A36" s="17" t="s">
        <v>70</v>
      </c>
      <c r="B36" s="34">
        <f t="shared" si="1"/>
        <v>159.99593082400813</v>
      </c>
      <c r="C36" s="34">
        <f t="shared" si="2"/>
        <v>4.0040691759918614</v>
      </c>
      <c r="D36" s="34">
        <f t="shared" si="3"/>
        <v>164</v>
      </c>
    </row>
    <row r="37" spans="1:4" ht="15" customHeight="1" x14ac:dyDescent="0.45">
      <c r="A37" s="17" t="s">
        <v>81</v>
      </c>
      <c r="B37" s="34">
        <f t="shared" si="1"/>
        <v>144.38657171922685</v>
      </c>
      <c r="C37" s="34">
        <f t="shared" si="2"/>
        <v>3.6134282807731433</v>
      </c>
      <c r="D37" s="34">
        <f t="shared" si="3"/>
        <v>148</v>
      </c>
    </row>
    <row r="38" spans="1:4" ht="15" customHeight="1" x14ac:dyDescent="0.45">
      <c r="A38" s="17" t="s">
        <v>91</v>
      </c>
      <c r="B38" s="34">
        <f t="shared" si="1"/>
        <v>126.82604272634792</v>
      </c>
      <c r="C38" s="34">
        <f t="shared" si="2"/>
        <v>3.1739572736520856</v>
      </c>
      <c r="D38" s="34">
        <f t="shared" si="3"/>
        <v>130</v>
      </c>
    </row>
    <row r="39" spans="1:4" ht="15" customHeight="1" x14ac:dyDescent="0.45">
      <c r="A39" s="17" t="s">
        <v>102</v>
      </c>
      <c r="B39" s="34">
        <f t="shared" si="1"/>
        <v>156.09359104781282</v>
      </c>
      <c r="C39" s="34">
        <f t="shared" si="2"/>
        <v>3.9064089521871823</v>
      </c>
      <c r="D39" s="34">
        <f t="shared" si="3"/>
        <v>160</v>
      </c>
    </row>
    <row r="40" spans="1:4" ht="15" customHeight="1" x14ac:dyDescent="0.45">
      <c r="A40" s="17" t="s">
        <v>109</v>
      </c>
      <c r="B40" s="34">
        <f t="shared" si="1"/>
        <v>137.55747711088506</v>
      </c>
      <c r="C40" s="34">
        <f t="shared" si="2"/>
        <v>3.4425228891149544</v>
      </c>
      <c r="D40" s="34">
        <f t="shared" si="3"/>
        <v>141</v>
      </c>
    </row>
    <row r="41" spans="1:4" ht="15" customHeight="1" x14ac:dyDescent="0.45">
      <c r="A41" s="17" t="s">
        <v>114</v>
      </c>
      <c r="B41" s="34">
        <f t="shared" si="1"/>
        <v>131.70396744659206</v>
      </c>
      <c r="C41" s="34">
        <f t="shared" si="2"/>
        <v>3.2960325534079349</v>
      </c>
      <c r="D41" s="34">
        <f t="shared" si="3"/>
        <v>135</v>
      </c>
    </row>
    <row r="42" spans="1:4" ht="15" customHeight="1" x14ac:dyDescent="0.45">
      <c r="A42" s="17" t="s">
        <v>119</v>
      </c>
      <c r="B42" s="34">
        <f t="shared" si="1"/>
        <v>147.31332655137334</v>
      </c>
      <c r="C42" s="34">
        <f t="shared" si="2"/>
        <v>3.686673448626653</v>
      </c>
      <c r="D42" s="34">
        <f t="shared" si="3"/>
        <v>151</v>
      </c>
    </row>
    <row r="43" spans="1:4" ht="15" customHeight="1" x14ac:dyDescent="0.45">
      <c r="A43" s="17" t="s">
        <v>127</v>
      </c>
      <c r="B43" s="34">
        <f t="shared" si="1"/>
        <v>134.63072227873855</v>
      </c>
      <c r="C43" s="34">
        <f t="shared" si="2"/>
        <v>3.3692777212614446</v>
      </c>
      <c r="D43" s="34">
        <f t="shared" si="3"/>
        <v>138</v>
      </c>
    </row>
    <row r="44" spans="1:4" ht="15" customHeight="1" x14ac:dyDescent="0.45">
      <c r="A44" s="17" t="s">
        <v>145</v>
      </c>
      <c r="B44" s="34">
        <f t="shared" si="1"/>
        <v>142.43540183112918</v>
      </c>
      <c r="C44" s="34">
        <f t="shared" si="2"/>
        <v>3.5645981688708037</v>
      </c>
      <c r="D44" s="34">
        <f t="shared" si="3"/>
        <v>146</v>
      </c>
    </row>
    <row r="45" spans="1:4" ht="15" customHeight="1" x14ac:dyDescent="0.45">
      <c r="A45" s="17" t="s">
        <v>153</v>
      </c>
      <c r="B45" s="34">
        <f t="shared" si="1"/>
        <v>137.55747711088506</v>
      </c>
      <c r="C45" s="34">
        <f t="shared" si="2"/>
        <v>3.4425228891149544</v>
      </c>
      <c r="D45" s="34">
        <f t="shared" si="3"/>
        <v>141</v>
      </c>
    </row>
    <row r="46" spans="1:4" ht="15" customHeight="1" x14ac:dyDescent="0.45">
      <c r="A46" s="17" t="s">
        <v>167</v>
      </c>
      <c r="B46" s="34">
        <f t="shared" si="1"/>
        <v>147.31332655137334</v>
      </c>
      <c r="C46" s="34">
        <f t="shared" si="2"/>
        <v>3.686673448626653</v>
      </c>
      <c r="D46" s="34">
        <f t="shared" si="3"/>
        <v>151</v>
      </c>
    </row>
    <row r="47" spans="1:4" ht="15" customHeight="1" x14ac:dyDescent="0.45">
      <c r="A47" s="17" t="s">
        <v>177</v>
      </c>
      <c r="B47" s="34">
        <f t="shared" si="1"/>
        <v>140.48423194303155</v>
      </c>
      <c r="C47" s="34">
        <f t="shared" si="2"/>
        <v>3.5157680569684637</v>
      </c>
      <c r="D47" s="34">
        <f t="shared" si="3"/>
        <v>144</v>
      </c>
    </row>
    <row r="48" spans="1:4" ht="15" customHeight="1" x14ac:dyDescent="0.45">
      <c r="A48" s="17" t="s">
        <v>188</v>
      </c>
      <c r="B48" s="34">
        <f t="shared" si="1"/>
        <v>162.92268565615464</v>
      </c>
      <c r="C48" s="34">
        <f t="shared" si="2"/>
        <v>4.0773143438453712</v>
      </c>
      <c r="D48" s="34">
        <f t="shared" si="3"/>
        <v>167</v>
      </c>
    </row>
    <row r="49" spans="1:4" ht="15" customHeight="1" x14ac:dyDescent="0.45">
      <c r="A49" s="17" t="s">
        <v>192</v>
      </c>
      <c r="B49" s="34">
        <f t="shared" si="1"/>
        <v>131.70396744659206</v>
      </c>
      <c r="C49" s="34">
        <f t="shared" si="2"/>
        <v>3.2960325534079349</v>
      </c>
      <c r="D49" s="34">
        <f t="shared" si="3"/>
        <v>135</v>
      </c>
    </row>
    <row r="50" spans="1:4" ht="15" customHeight="1" x14ac:dyDescent="0.45">
      <c r="A50" s="17" t="s">
        <v>205</v>
      </c>
      <c r="B50" s="34">
        <f t="shared" si="1"/>
        <v>159.99593082400813</v>
      </c>
      <c r="C50" s="34">
        <f t="shared" si="2"/>
        <v>4.0040691759918614</v>
      </c>
      <c r="D50" s="34">
        <f t="shared" si="3"/>
        <v>164</v>
      </c>
    </row>
    <row r="51" spans="1:4" ht="15" customHeight="1" x14ac:dyDescent="0.45">
      <c r="A51" s="17" t="s">
        <v>210</v>
      </c>
      <c r="B51" s="34">
        <f t="shared" si="1"/>
        <v>37.072227873855546</v>
      </c>
      <c r="C51" s="34">
        <f t="shared" si="2"/>
        <v>0.9277721261444557</v>
      </c>
      <c r="D51" s="34">
        <f t="shared" si="3"/>
        <v>38</v>
      </c>
    </row>
    <row r="52" spans="1:4" ht="15" customHeight="1" x14ac:dyDescent="0.45">
      <c r="A52" s="17" t="s">
        <v>268</v>
      </c>
      <c r="B52" s="34">
        <f t="shared" si="1"/>
        <v>131.70396744659206</v>
      </c>
      <c r="C52" s="34">
        <f t="shared" si="2"/>
        <v>3.2960325534079349</v>
      </c>
      <c r="D52" s="34">
        <f t="shared" si="3"/>
        <v>135</v>
      </c>
    </row>
    <row r="53" spans="1:4" ht="15" customHeight="1" x14ac:dyDescent="0.45">
      <c r="A53" s="17" t="s">
        <v>286</v>
      </c>
      <c r="B53" s="34">
        <f t="shared" si="1"/>
        <v>147.31332655137334</v>
      </c>
      <c r="C53" s="34">
        <f t="shared" si="2"/>
        <v>3.686673448626653</v>
      </c>
      <c r="D53" s="34">
        <f t="shared" si="3"/>
        <v>151</v>
      </c>
    </row>
    <row r="56" spans="1:4" ht="15" customHeight="1" x14ac:dyDescent="0.5">
      <c r="A56" s="35" t="s">
        <v>6642</v>
      </c>
      <c r="B56" s="36">
        <f>_xlfn.CHISQ.TEST(B8:C28,B33:C53)</f>
        <v>7.7177673918298662E-2</v>
      </c>
    </row>
    <row r="57" spans="1:4" ht="15" customHeight="1" x14ac:dyDescent="0.45">
      <c r="A57" s="35" t="s">
        <v>6643</v>
      </c>
      <c r="B57" s="37" t="str">
        <f>IF(B56&lt;0.05,"Signifikan (p&lt;0.05)","Belum signifikan (p≥0.05)")</f>
        <v>Belum signifikan (p≥0.05)</v>
      </c>
    </row>
    <row r="60" spans="1:4" ht="15.75" customHeight="1" x14ac:dyDescent="0.5">
      <c r="A60" s="23" t="s">
        <v>6644</v>
      </c>
    </row>
    <row r="62" spans="1:4" ht="15" customHeight="1" x14ac:dyDescent="0.45">
      <c r="A62" s="32" t="s">
        <v>6639</v>
      </c>
    </row>
    <row r="63" spans="1:4" ht="15" customHeight="1" x14ac:dyDescent="0.45">
      <c r="A63" s="33" t="s">
        <v>12</v>
      </c>
      <c r="B63" s="33" t="s">
        <v>6577</v>
      </c>
      <c r="C63" s="33" t="s">
        <v>6576</v>
      </c>
      <c r="D63" s="33" t="s">
        <v>6640</v>
      </c>
    </row>
    <row r="64" spans="1:4" ht="15" customHeight="1" x14ac:dyDescent="0.45">
      <c r="A64" s="17" t="s">
        <v>44</v>
      </c>
      <c r="B64" s="18">
        <f>COUNTIFS(Raw_Data[merk_motor],$A64,Raw_Data[non_performing_loan],"Performing")</f>
        <v>1193</v>
      </c>
      <c r="C64" s="18">
        <f>COUNTIFS(Raw_Data[merk_motor],$A64,Raw_Data[non_performing_loan],"Non Performing Loan")</f>
        <v>38</v>
      </c>
      <c r="D64" s="18">
        <f>B64+C64</f>
        <v>1231</v>
      </c>
    </row>
    <row r="65" spans="1:4" ht="15" customHeight="1" x14ac:dyDescent="0.45">
      <c r="A65" s="17" t="s">
        <v>55</v>
      </c>
      <c r="B65" s="18">
        <f>COUNTIFS(Raw_Data[merk_motor],$A65,Raw_Data[non_performing_loan],"Performing")</f>
        <v>1136</v>
      </c>
      <c r="C65" s="18">
        <f>COUNTIFS(Raw_Data[merk_motor],$A65,Raw_Data[non_performing_loan],"Non Performing Loan")</f>
        <v>20</v>
      </c>
      <c r="D65" s="18">
        <f>B65+C65</f>
        <v>1156</v>
      </c>
    </row>
    <row r="66" spans="1:4" ht="15" customHeight="1" x14ac:dyDescent="0.45">
      <c r="A66" s="17" t="s">
        <v>72</v>
      </c>
      <c r="B66" s="18">
        <f>COUNTIFS(Raw_Data[merk_motor],$A66,Raw_Data[non_performing_loan],"Performing")</f>
        <v>268</v>
      </c>
      <c r="C66" s="18">
        <f>COUNTIFS(Raw_Data[merk_motor],$A66,Raw_Data[non_performing_loan],"Non Performing Loan")</f>
        <v>5</v>
      </c>
      <c r="D66" s="18">
        <f>B66+C66</f>
        <v>273</v>
      </c>
    </row>
    <row r="67" spans="1:4" ht="15" customHeight="1" x14ac:dyDescent="0.45">
      <c r="A67" s="17" t="s">
        <v>249</v>
      </c>
      <c r="B67" s="18">
        <f>COUNTIFS(Raw_Data[merk_motor],$A67,Raw_Data[non_performing_loan],"Performing")</f>
        <v>137</v>
      </c>
      <c r="C67" s="18">
        <f>COUNTIFS(Raw_Data[merk_motor],$A67,Raw_Data[non_performing_loan],"Non Performing Loan")</f>
        <v>7</v>
      </c>
      <c r="D67" s="18">
        <f>B67+C67</f>
        <v>144</v>
      </c>
    </row>
    <row r="68" spans="1:4" ht="15" customHeight="1" x14ac:dyDescent="0.45">
      <c r="A68" s="17" t="s">
        <v>290</v>
      </c>
      <c r="B68" s="18">
        <f>COUNTIFS(Raw_Data[merk_motor],$A68,Raw_Data[non_performing_loan],"Performing")</f>
        <v>143</v>
      </c>
      <c r="C68" s="18">
        <f>COUNTIFS(Raw_Data[merk_motor],$A68,Raw_Data[non_performing_loan],"Non Performing Loan")</f>
        <v>2</v>
      </c>
      <c r="D68" s="18">
        <f>B68+C68</f>
        <v>145</v>
      </c>
    </row>
    <row r="69" spans="1:4" ht="15" customHeight="1" x14ac:dyDescent="0.45">
      <c r="A69" s="15" t="s">
        <v>6608</v>
      </c>
      <c r="B69" s="19">
        <f>SUM(B64:B68)</f>
        <v>2877</v>
      </c>
      <c r="C69" s="19">
        <f>SUM(C64:C68)</f>
        <v>72</v>
      </c>
      <c r="D69" s="19">
        <f>SUM(D64:D68)</f>
        <v>2949</v>
      </c>
    </row>
    <row r="71" spans="1:4" ht="15" customHeight="1" x14ac:dyDescent="0.45">
      <c r="A71" s="32" t="s">
        <v>6641</v>
      </c>
    </row>
    <row r="72" spans="1:4" ht="15" customHeight="1" x14ac:dyDescent="0.45">
      <c r="A72" s="33" t="s">
        <v>12</v>
      </c>
      <c r="B72" s="33" t="s">
        <v>6577</v>
      </c>
      <c r="C72" s="33" t="s">
        <v>6576</v>
      </c>
      <c r="D72" s="33" t="s">
        <v>6640</v>
      </c>
    </row>
    <row r="73" spans="1:4" ht="15" customHeight="1" x14ac:dyDescent="0.45">
      <c r="A73" s="17" t="s">
        <v>44</v>
      </c>
      <c r="B73" s="34">
        <f>$B$69*D64/$D$69</f>
        <v>1200.9450661241099</v>
      </c>
      <c r="C73" s="34">
        <f>$C$69*D64/$D$69</f>
        <v>30.054933875890132</v>
      </c>
      <c r="D73" s="34">
        <f>B73+C73</f>
        <v>1231</v>
      </c>
    </row>
    <row r="74" spans="1:4" ht="15" customHeight="1" x14ac:dyDescent="0.45">
      <c r="A74" s="17" t="s">
        <v>55</v>
      </c>
      <c r="B74" s="34">
        <f>$B$69*D65/$D$69</f>
        <v>1127.7761953204476</v>
      </c>
      <c r="C74" s="34">
        <f>$C$69*D65/$D$69</f>
        <v>28.223804679552391</v>
      </c>
      <c r="D74" s="34">
        <f>B74+C74</f>
        <v>1156</v>
      </c>
    </row>
    <row r="75" spans="1:4" ht="15" customHeight="1" x14ac:dyDescent="0.45">
      <c r="A75" s="17" t="s">
        <v>72</v>
      </c>
      <c r="B75" s="34">
        <f>$B$69*D66/$D$69</f>
        <v>266.33468972533063</v>
      </c>
      <c r="C75" s="34">
        <f>$C$69*D66/$D$69</f>
        <v>6.6653102746693795</v>
      </c>
      <c r="D75" s="34">
        <f>B75+C75</f>
        <v>273</v>
      </c>
    </row>
    <row r="76" spans="1:4" ht="15" customHeight="1" x14ac:dyDescent="0.45">
      <c r="A76" s="17" t="s">
        <v>249</v>
      </c>
      <c r="B76" s="34">
        <f>$B$69*D67/$D$69</f>
        <v>140.48423194303155</v>
      </c>
      <c r="C76" s="34">
        <f>$C$69*D67/$D$69</f>
        <v>3.5157680569684637</v>
      </c>
      <c r="D76" s="34">
        <f>B76+C76</f>
        <v>144</v>
      </c>
    </row>
    <row r="77" spans="1:4" ht="15" customHeight="1" x14ac:dyDescent="0.45">
      <c r="A77" s="17" t="s">
        <v>290</v>
      </c>
      <c r="B77" s="34">
        <f>$B$69*D68/$D$69</f>
        <v>141.45981688708036</v>
      </c>
      <c r="C77" s="34">
        <f>$C$69*D68/$D$69</f>
        <v>3.5401831129196339</v>
      </c>
      <c r="D77" s="34">
        <f>B77+C77</f>
        <v>145</v>
      </c>
    </row>
    <row r="80" spans="1:4" ht="15" customHeight="1" x14ac:dyDescent="0.5">
      <c r="A80" s="35" t="s">
        <v>6642</v>
      </c>
      <c r="B80" s="36">
        <f>_xlfn.CHISQ.TEST(B64:C68,B73:C77)</f>
        <v>5.487921619215913E-2</v>
      </c>
    </row>
    <row r="81" spans="1:4" ht="15" customHeight="1" x14ac:dyDescent="0.45">
      <c r="A81" s="35" t="s">
        <v>6643</v>
      </c>
      <c r="B81" s="37" t="str">
        <f>IF(B80&lt;0.05,"Signifikan (p&lt;0.05)","Belum signifikan (p≥0.05)")</f>
        <v>Belum signifikan (p≥0.05)</v>
      </c>
    </row>
    <row r="84" spans="1:4" ht="15.75" customHeight="1" x14ac:dyDescent="0.5">
      <c r="A84" s="23" t="s">
        <v>6645</v>
      </c>
    </row>
    <row r="86" spans="1:4" ht="15" customHeight="1" x14ac:dyDescent="0.45">
      <c r="A86" s="32" t="s">
        <v>6639</v>
      </c>
    </row>
    <row r="87" spans="1:4" ht="15" customHeight="1" x14ac:dyDescent="0.45">
      <c r="A87" s="33" t="s">
        <v>7</v>
      </c>
      <c r="B87" s="33" t="s">
        <v>6577</v>
      </c>
      <c r="C87" s="33" t="s">
        <v>6576</v>
      </c>
      <c r="D87" s="33" t="s">
        <v>6640</v>
      </c>
    </row>
    <row r="88" spans="1:4" ht="15" customHeight="1" x14ac:dyDescent="0.45">
      <c r="A88" s="17" t="s">
        <v>41</v>
      </c>
      <c r="B88" s="18">
        <f>COUNTIFS(Raw_Data[pekerjaan],$A88,Raw_Data[non_performing_loan],"Performing")</f>
        <v>696</v>
      </c>
      <c r="C88" s="18">
        <f>COUNTIFS(Raw_Data[pekerjaan],$A88,Raw_Data[non_performing_loan],"Non Performing Loan")</f>
        <v>17</v>
      </c>
      <c r="D88" s="18">
        <f t="shared" ref="D88:D97" si="4">B88+C88</f>
        <v>713</v>
      </c>
    </row>
    <row r="89" spans="1:4" ht="15" customHeight="1" x14ac:dyDescent="0.45">
      <c r="A89" s="17" t="s">
        <v>52</v>
      </c>
      <c r="B89" s="18">
        <f>COUNTIFS(Raw_Data[pekerjaan],$A89,Raw_Data[non_performing_loan],"Performing")</f>
        <v>528</v>
      </c>
      <c r="C89" s="18">
        <f>COUNTIFS(Raw_Data[pekerjaan],$A89,Raw_Data[non_performing_loan],"Non Performing Loan")</f>
        <v>13</v>
      </c>
      <c r="D89" s="18">
        <f t="shared" si="4"/>
        <v>541</v>
      </c>
    </row>
    <row r="90" spans="1:4" ht="15" customHeight="1" x14ac:dyDescent="0.45">
      <c r="A90" s="17" t="s">
        <v>62</v>
      </c>
      <c r="B90" s="18">
        <f>COUNTIFS(Raw_Data[pekerjaan],$A90,Raw_Data[non_performing_loan],"Performing")</f>
        <v>118</v>
      </c>
      <c r="C90" s="18">
        <f>COUNTIFS(Raw_Data[pekerjaan],$A90,Raw_Data[non_performing_loan],"Non Performing Loan")</f>
        <v>4</v>
      </c>
      <c r="D90" s="18">
        <f t="shared" si="4"/>
        <v>122</v>
      </c>
    </row>
    <row r="91" spans="1:4" ht="15" customHeight="1" x14ac:dyDescent="0.45">
      <c r="A91" s="17" t="s">
        <v>90</v>
      </c>
      <c r="B91" s="18">
        <f>COUNTIFS(Raw_Data[pekerjaan],$A91,Raw_Data[non_performing_loan],"Performing")</f>
        <v>183</v>
      </c>
      <c r="C91" s="18">
        <f>COUNTIFS(Raw_Data[pekerjaan],$A91,Raw_Data[non_performing_loan],"Non Performing Loan")</f>
        <v>4</v>
      </c>
      <c r="D91" s="18">
        <f t="shared" si="4"/>
        <v>187</v>
      </c>
    </row>
    <row r="92" spans="1:4" ht="15" customHeight="1" x14ac:dyDescent="0.45">
      <c r="A92" s="17" t="s">
        <v>96</v>
      </c>
      <c r="B92" s="18">
        <f>COUNTIFS(Raw_Data[pekerjaan],$A92,Raw_Data[non_performing_loan],"Performing")</f>
        <v>147</v>
      </c>
      <c r="C92" s="18">
        <f>COUNTIFS(Raw_Data[pekerjaan],$A92,Raw_Data[non_performing_loan],"Non Performing Loan")</f>
        <v>2</v>
      </c>
      <c r="D92" s="18">
        <f t="shared" si="4"/>
        <v>149</v>
      </c>
    </row>
    <row r="93" spans="1:4" ht="15" customHeight="1" x14ac:dyDescent="0.45">
      <c r="A93" s="17" t="s">
        <v>101</v>
      </c>
      <c r="B93" s="18">
        <f>COUNTIFS(Raw_Data[pekerjaan],$A93,Raw_Data[non_performing_loan],"Performing")</f>
        <v>204</v>
      </c>
      <c r="C93" s="18">
        <f>COUNTIFS(Raw_Data[pekerjaan],$A93,Raw_Data[non_performing_loan],"Non Performing Loan")</f>
        <v>6</v>
      </c>
      <c r="D93" s="18">
        <f t="shared" si="4"/>
        <v>210</v>
      </c>
    </row>
    <row r="94" spans="1:4" ht="15" customHeight="1" x14ac:dyDescent="0.45">
      <c r="A94" s="17" t="s">
        <v>108</v>
      </c>
      <c r="B94" s="18">
        <f>COUNTIFS(Raw_Data[pekerjaan],$A94,Raw_Data[non_performing_loan],"Performing")</f>
        <v>260</v>
      </c>
      <c r="C94" s="18">
        <f>COUNTIFS(Raw_Data[pekerjaan],$A94,Raw_Data[non_performing_loan],"Non Performing Loan")</f>
        <v>9</v>
      </c>
      <c r="D94" s="18">
        <f t="shared" si="4"/>
        <v>269</v>
      </c>
    </row>
    <row r="95" spans="1:4" ht="15" customHeight="1" x14ac:dyDescent="0.45">
      <c r="A95" s="17" t="s">
        <v>126</v>
      </c>
      <c r="B95" s="18">
        <f>COUNTIFS(Raw_Data[pekerjaan],$A95,Raw_Data[non_performing_loan],"Performing")</f>
        <v>132</v>
      </c>
      <c r="C95" s="18">
        <f>COUNTIFS(Raw_Data[pekerjaan],$A95,Raw_Data[non_performing_loan],"Non Performing Loan")</f>
        <v>4</v>
      </c>
      <c r="D95" s="18">
        <f t="shared" si="4"/>
        <v>136</v>
      </c>
    </row>
    <row r="96" spans="1:4" ht="15" customHeight="1" x14ac:dyDescent="0.45">
      <c r="A96" s="17" t="s">
        <v>152</v>
      </c>
      <c r="B96" s="18">
        <f>COUNTIFS(Raw_Data[pekerjaan],$A96,Raw_Data[non_performing_loan],"Performing")</f>
        <v>358</v>
      </c>
      <c r="C96" s="18">
        <f>COUNTIFS(Raw_Data[pekerjaan],$A96,Raw_Data[non_performing_loan],"Non Performing Loan")</f>
        <v>8</v>
      </c>
      <c r="D96" s="18">
        <f t="shared" si="4"/>
        <v>366</v>
      </c>
    </row>
    <row r="97" spans="1:4" ht="15" customHeight="1" x14ac:dyDescent="0.45">
      <c r="A97" s="17" t="s">
        <v>176</v>
      </c>
      <c r="B97" s="18">
        <f>COUNTIFS(Raw_Data[pekerjaan],$A97,Raw_Data[non_performing_loan],"Performing")</f>
        <v>251</v>
      </c>
      <c r="C97" s="18">
        <f>COUNTIFS(Raw_Data[pekerjaan],$A97,Raw_Data[non_performing_loan],"Non Performing Loan")</f>
        <v>5</v>
      </c>
      <c r="D97" s="18">
        <f t="shared" si="4"/>
        <v>256</v>
      </c>
    </row>
    <row r="98" spans="1:4" ht="15" customHeight="1" x14ac:dyDescent="0.45">
      <c r="A98" s="15" t="s">
        <v>6608</v>
      </c>
      <c r="B98" s="19">
        <f>SUM(B88:B97)</f>
        <v>2877</v>
      </c>
      <c r="C98" s="19">
        <f>SUM(C88:C97)</f>
        <v>72</v>
      </c>
      <c r="D98" s="19">
        <f>SUM(D88:D97)</f>
        <v>2949</v>
      </c>
    </row>
    <row r="100" spans="1:4" ht="15" customHeight="1" x14ac:dyDescent="0.45">
      <c r="A100" s="32" t="s">
        <v>6641</v>
      </c>
    </row>
    <row r="101" spans="1:4" ht="15" customHeight="1" x14ac:dyDescent="0.45">
      <c r="A101" s="33" t="s">
        <v>7</v>
      </c>
      <c r="B101" s="33" t="s">
        <v>6577</v>
      </c>
      <c r="C101" s="33" t="s">
        <v>6576</v>
      </c>
      <c r="D101" s="33" t="s">
        <v>6640</v>
      </c>
    </row>
    <row r="102" spans="1:4" ht="15" customHeight="1" x14ac:dyDescent="0.45">
      <c r="A102" s="17" t="s">
        <v>41</v>
      </c>
      <c r="B102" s="34">
        <f t="shared" ref="B102:B111" si="5">$B$98*D88/$D$98</f>
        <v>695.59206510681588</v>
      </c>
      <c r="C102" s="34">
        <f t="shared" ref="C102:C111" si="6">$C$98*D88/$D$98</f>
        <v>17.40793489318413</v>
      </c>
      <c r="D102" s="34">
        <f t="shared" ref="D102:D111" si="7">B102+C102</f>
        <v>713</v>
      </c>
    </row>
    <row r="103" spans="1:4" ht="15" customHeight="1" x14ac:dyDescent="0.45">
      <c r="A103" s="17" t="s">
        <v>52</v>
      </c>
      <c r="B103" s="34">
        <f t="shared" si="5"/>
        <v>527.79145473041706</v>
      </c>
      <c r="C103" s="34">
        <f t="shared" si="6"/>
        <v>13.20854526958291</v>
      </c>
      <c r="D103" s="34">
        <f t="shared" si="7"/>
        <v>541</v>
      </c>
    </row>
    <row r="104" spans="1:4" ht="15" customHeight="1" x14ac:dyDescent="0.45">
      <c r="A104" s="17" t="s">
        <v>62</v>
      </c>
      <c r="B104" s="34">
        <f t="shared" si="5"/>
        <v>119.02136317395727</v>
      </c>
      <c r="C104" s="34">
        <f t="shared" si="6"/>
        <v>2.9786368260427265</v>
      </c>
      <c r="D104" s="34">
        <f t="shared" si="7"/>
        <v>122</v>
      </c>
    </row>
    <row r="105" spans="1:4" ht="15" customHeight="1" x14ac:dyDescent="0.45">
      <c r="A105" s="17" t="s">
        <v>90</v>
      </c>
      <c r="B105" s="34">
        <f t="shared" si="5"/>
        <v>182.43438453713122</v>
      </c>
      <c r="C105" s="34">
        <f t="shared" si="6"/>
        <v>4.5656154628687693</v>
      </c>
      <c r="D105" s="34">
        <f t="shared" si="7"/>
        <v>187</v>
      </c>
    </row>
    <row r="106" spans="1:4" ht="15" customHeight="1" x14ac:dyDescent="0.45">
      <c r="A106" s="17" t="s">
        <v>96</v>
      </c>
      <c r="B106" s="34">
        <f t="shared" si="5"/>
        <v>145.3621566632757</v>
      </c>
      <c r="C106" s="34">
        <f t="shared" si="6"/>
        <v>3.6378433367243135</v>
      </c>
      <c r="D106" s="34">
        <f t="shared" si="7"/>
        <v>149</v>
      </c>
    </row>
    <row r="107" spans="1:4" ht="15" customHeight="1" x14ac:dyDescent="0.45">
      <c r="A107" s="17" t="s">
        <v>101</v>
      </c>
      <c r="B107" s="34">
        <f t="shared" si="5"/>
        <v>204.87283825025432</v>
      </c>
      <c r="C107" s="34">
        <f t="shared" si="6"/>
        <v>5.1271617497456763</v>
      </c>
      <c r="D107" s="34">
        <f t="shared" si="7"/>
        <v>210</v>
      </c>
    </row>
    <row r="108" spans="1:4" ht="15" customHeight="1" x14ac:dyDescent="0.45">
      <c r="A108" s="17" t="s">
        <v>108</v>
      </c>
      <c r="B108" s="34">
        <f t="shared" si="5"/>
        <v>262.4323499491353</v>
      </c>
      <c r="C108" s="34">
        <f t="shared" si="6"/>
        <v>6.5676500508646996</v>
      </c>
      <c r="D108" s="34">
        <f t="shared" si="7"/>
        <v>269</v>
      </c>
    </row>
    <row r="109" spans="1:4" ht="15" customHeight="1" x14ac:dyDescent="0.45">
      <c r="A109" s="17" t="s">
        <v>126</v>
      </c>
      <c r="B109" s="34">
        <f t="shared" si="5"/>
        <v>132.67955239064091</v>
      </c>
      <c r="C109" s="34">
        <f t="shared" si="6"/>
        <v>3.3204476093591047</v>
      </c>
      <c r="D109" s="34">
        <f t="shared" si="7"/>
        <v>136</v>
      </c>
    </row>
    <row r="110" spans="1:4" ht="15" customHeight="1" x14ac:dyDescent="0.45">
      <c r="A110" s="17" t="s">
        <v>152</v>
      </c>
      <c r="B110" s="34">
        <f t="shared" si="5"/>
        <v>357.06408952187184</v>
      </c>
      <c r="C110" s="34">
        <f t="shared" si="6"/>
        <v>8.9359104781281786</v>
      </c>
      <c r="D110" s="34">
        <f t="shared" si="7"/>
        <v>366</v>
      </c>
    </row>
    <row r="111" spans="1:4" ht="15" customHeight="1" x14ac:dyDescent="0.45">
      <c r="A111" s="17" t="s">
        <v>176</v>
      </c>
      <c r="B111" s="34">
        <f t="shared" si="5"/>
        <v>249.74974567650051</v>
      </c>
      <c r="C111" s="34">
        <f t="shared" si="6"/>
        <v>6.2502543234994912</v>
      </c>
      <c r="D111" s="34">
        <f t="shared" si="7"/>
        <v>256</v>
      </c>
    </row>
    <row r="114" spans="1:4" ht="15" customHeight="1" x14ac:dyDescent="0.5">
      <c r="A114" s="35" t="s">
        <v>6642</v>
      </c>
      <c r="B114" s="36">
        <f>_xlfn.CHISQ.TEST(B88:C97,B102:C111)</f>
        <v>0.97255489662128702</v>
      </c>
    </row>
    <row r="115" spans="1:4" ht="15" customHeight="1" x14ac:dyDescent="0.45">
      <c r="A115" s="35" t="s">
        <v>6643</v>
      </c>
      <c r="B115" s="37" t="str">
        <f>IF(B114&lt;0.05,"Signifikan (p&lt;0.05)","Belum signifikan (p≥0.05)")</f>
        <v>Belum signifikan (p≥0.05)</v>
      </c>
    </row>
    <row r="118" spans="1:4" ht="15.75" customHeight="1" x14ac:dyDescent="0.5">
      <c r="A118" s="23" t="s">
        <v>6646</v>
      </c>
    </row>
    <row r="120" spans="1:4" ht="15" customHeight="1" x14ac:dyDescent="0.45">
      <c r="A120" s="14" t="s">
        <v>6647</v>
      </c>
      <c r="B120" s="14" t="s">
        <v>6648</v>
      </c>
      <c r="C120" s="14" t="s">
        <v>6643</v>
      </c>
      <c r="D120" t="s">
        <v>6649</v>
      </c>
    </row>
    <row r="121" spans="1:4" ht="15" customHeight="1" x14ac:dyDescent="0.45">
      <c r="A121" s="17" t="s">
        <v>6600</v>
      </c>
      <c r="B121" s="38">
        <f>B56</f>
        <v>7.7177673918298662E-2</v>
      </c>
      <c r="C121" s="17" t="str">
        <f>IF(B121&lt;0.05,"Signifikan","Belum signifikan")</f>
        <v>Belum signifikan</v>
      </c>
      <c r="D121" s="39">
        <v>0.05</v>
      </c>
    </row>
    <row r="122" spans="1:4" ht="15" customHeight="1" x14ac:dyDescent="0.45">
      <c r="A122" s="17" t="s">
        <v>6650</v>
      </c>
      <c r="B122" s="38">
        <f>B80</f>
        <v>5.487921619215913E-2</v>
      </c>
      <c r="C122" s="17" t="str">
        <f>IF(B122&lt;0.05,"Signifikan","Belum signifikan")</f>
        <v>Belum signifikan</v>
      </c>
      <c r="D122" s="39">
        <v>0.05</v>
      </c>
    </row>
    <row r="123" spans="1:4" ht="15" customHeight="1" x14ac:dyDescent="0.45">
      <c r="A123" s="17" t="s">
        <v>6612</v>
      </c>
      <c r="B123" s="38">
        <f>B114</f>
        <v>0.97255489662128702</v>
      </c>
      <c r="C123" s="17" t="str">
        <f>IF(B123&lt;0.05,"Signifikan","Belum signifikan")</f>
        <v>Belum signifikan</v>
      </c>
      <c r="D123" s="39">
        <v>0.05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C5C3-1B08-4AF6-8E3D-FFDDA10F96F3}">
  <dimension ref="A2:L107"/>
  <sheetViews>
    <sheetView workbookViewId="0">
      <selection activeCell="A3" sqref="A3"/>
    </sheetView>
  </sheetViews>
  <sheetFormatPr defaultRowHeight="14.25" x14ac:dyDescent="0.45"/>
  <cols>
    <col min="1" max="1" width="17.6640625" bestFit="1" customWidth="1"/>
    <col min="2" max="2" width="18.1328125" bestFit="1" customWidth="1"/>
    <col min="3" max="3" width="9.796875" bestFit="1" customWidth="1"/>
    <col min="4" max="5" width="10.19921875" bestFit="1" customWidth="1"/>
    <col min="6" max="6" width="5.796875" bestFit="1" customWidth="1"/>
    <col min="7" max="7" width="10.19921875" bestFit="1" customWidth="1"/>
    <col min="8" max="8" width="23.796875" bestFit="1" customWidth="1"/>
    <col min="9" max="9" width="17.6640625" bestFit="1" customWidth="1"/>
    <col min="12" max="12" width="20.1328125" bestFit="1" customWidth="1"/>
    <col min="13" max="13" width="14.73046875" bestFit="1" customWidth="1"/>
    <col min="14" max="21" width="8.33203125" bestFit="1" customWidth="1"/>
    <col min="22" max="43" width="9.33203125" bestFit="1" customWidth="1"/>
    <col min="44" max="52" width="8.33203125" bestFit="1" customWidth="1"/>
    <col min="53" max="71" width="9.33203125" bestFit="1" customWidth="1"/>
    <col min="72" max="80" width="8.33203125" bestFit="1" customWidth="1"/>
    <col min="81" max="102" width="9.33203125" bestFit="1" customWidth="1"/>
    <col min="103" max="111" width="8.33203125" bestFit="1" customWidth="1"/>
    <col min="112" max="132" width="9.33203125" bestFit="1" customWidth="1"/>
    <col min="133" max="141" width="8.33203125" bestFit="1" customWidth="1"/>
    <col min="142" max="163" width="9.33203125" bestFit="1" customWidth="1"/>
    <col min="164" max="172" width="8.33203125" bestFit="1" customWidth="1"/>
    <col min="173" max="182" width="9.33203125" bestFit="1" customWidth="1"/>
    <col min="183" max="200" width="8.33203125" bestFit="1" customWidth="1"/>
    <col min="201" max="217" width="9.33203125" bestFit="1" customWidth="1"/>
    <col min="218" max="218" width="10.19921875" bestFit="1" customWidth="1"/>
  </cols>
  <sheetData>
    <row r="2" spans="1:12" x14ac:dyDescent="0.45">
      <c r="A2" t="s">
        <v>6574</v>
      </c>
      <c r="D2" s="47" t="s">
        <v>6656</v>
      </c>
      <c r="E2" t="s">
        <v>6574</v>
      </c>
      <c r="H2" s="47" t="s">
        <v>6656</v>
      </c>
      <c r="I2" t="s">
        <v>6574</v>
      </c>
      <c r="L2" t="s">
        <v>6575</v>
      </c>
    </row>
    <row r="3" spans="1:12" x14ac:dyDescent="0.45">
      <c r="A3" s="61">
        <v>2949</v>
      </c>
      <c r="D3" s="48" t="s">
        <v>269</v>
      </c>
      <c r="E3" s="49">
        <v>1.6615801966768397E-2</v>
      </c>
      <c r="H3" s="48" t="s">
        <v>6576</v>
      </c>
      <c r="I3" s="49">
        <v>2.4415055951169887E-2</v>
      </c>
      <c r="L3" s="50">
        <v>91512807000</v>
      </c>
    </row>
    <row r="4" spans="1:12" x14ac:dyDescent="0.45">
      <c r="D4" s="48" t="s">
        <v>488</v>
      </c>
      <c r="E4" s="49">
        <v>1.4242115971515769E-2</v>
      </c>
      <c r="H4" s="62" t="s">
        <v>488</v>
      </c>
      <c r="I4" s="49">
        <v>1.4242115971515769E-2</v>
      </c>
    </row>
    <row r="5" spans="1:12" x14ac:dyDescent="0.45">
      <c r="D5" s="48" t="s">
        <v>47</v>
      </c>
      <c r="E5" s="49">
        <v>0.93591047812817907</v>
      </c>
      <c r="H5" s="62" t="s">
        <v>683</v>
      </c>
      <c r="I5" s="49">
        <v>1.0172939979654121E-2</v>
      </c>
    </row>
    <row r="6" spans="1:12" x14ac:dyDescent="0.45">
      <c r="D6" s="48" t="s">
        <v>317</v>
      </c>
      <c r="E6" s="49">
        <v>2.3058663953882671E-2</v>
      </c>
      <c r="H6" s="48" t="s">
        <v>6577</v>
      </c>
      <c r="I6" s="49">
        <v>0.97558494404883012</v>
      </c>
    </row>
    <row r="7" spans="1:12" x14ac:dyDescent="0.45">
      <c r="D7" s="48" t="s">
        <v>683</v>
      </c>
      <c r="E7" s="49">
        <v>1.0172939979654121E-2</v>
      </c>
      <c r="H7" s="62" t="s">
        <v>269</v>
      </c>
      <c r="I7" s="49">
        <v>1.6615801966768397E-2</v>
      </c>
    </row>
    <row r="8" spans="1:12" x14ac:dyDescent="0.45">
      <c r="D8" s="48" t="s">
        <v>6657</v>
      </c>
      <c r="E8" s="49">
        <v>1</v>
      </c>
      <c r="H8" s="62" t="s">
        <v>47</v>
      </c>
      <c r="I8" s="49">
        <v>0.93591047812817907</v>
      </c>
    </row>
    <row r="9" spans="1:12" x14ac:dyDescent="0.45">
      <c r="H9" s="62" t="s">
        <v>317</v>
      </c>
      <c r="I9" s="49">
        <v>2.3058663953882671E-2</v>
      </c>
    </row>
    <row r="10" spans="1:12" x14ac:dyDescent="0.45">
      <c r="H10" s="48" t="s">
        <v>6657</v>
      </c>
      <c r="I10" s="49">
        <v>1</v>
      </c>
    </row>
    <row r="12" spans="1:12" x14ac:dyDescent="0.45">
      <c r="A12" s="47" t="s">
        <v>6656</v>
      </c>
      <c r="B12" t="s">
        <v>6574</v>
      </c>
    </row>
    <row r="13" spans="1:12" x14ac:dyDescent="0.45">
      <c r="A13" s="48" t="s">
        <v>6576</v>
      </c>
      <c r="B13" s="49">
        <v>2.4415055951169887E-2</v>
      </c>
    </row>
    <row r="14" spans="1:12" x14ac:dyDescent="0.45">
      <c r="A14" s="48" t="s">
        <v>6577</v>
      </c>
      <c r="B14" s="49">
        <v>0.97558494404883012</v>
      </c>
    </row>
    <row r="15" spans="1:12" x14ac:dyDescent="0.45">
      <c r="A15" s="48" t="s">
        <v>6657</v>
      </c>
      <c r="B15" s="49">
        <v>1</v>
      </c>
    </row>
    <row r="26" spans="1:3" x14ac:dyDescent="0.45">
      <c r="A26" s="47" t="s">
        <v>6574</v>
      </c>
      <c r="B26" s="47" t="s">
        <v>6658</v>
      </c>
    </row>
    <row r="27" spans="1:3" x14ac:dyDescent="0.45">
      <c r="A27" s="47" t="s">
        <v>6656</v>
      </c>
      <c r="B27" t="s">
        <v>6576</v>
      </c>
      <c r="C27" t="s">
        <v>6657</v>
      </c>
    </row>
    <row r="28" spans="1:3" x14ac:dyDescent="0.45">
      <c r="A28" s="48" t="s">
        <v>188</v>
      </c>
      <c r="B28" s="61">
        <v>1</v>
      </c>
      <c r="C28" s="61">
        <v>1</v>
      </c>
    </row>
    <row r="29" spans="1:3" x14ac:dyDescent="0.45">
      <c r="A29" s="48" t="s">
        <v>119</v>
      </c>
      <c r="B29" s="61">
        <v>1</v>
      </c>
      <c r="C29" s="61">
        <v>1</v>
      </c>
    </row>
    <row r="30" spans="1:3" x14ac:dyDescent="0.45">
      <c r="A30" s="48" t="s">
        <v>286</v>
      </c>
      <c r="B30" s="61">
        <v>1</v>
      </c>
      <c r="C30" s="61">
        <v>1</v>
      </c>
    </row>
    <row r="31" spans="1:3" x14ac:dyDescent="0.45">
      <c r="A31" s="48" t="s">
        <v>177</v>
      </c>
      <c r="B31" s="61">
        <v>2</v>
      </c>
      <c r="C31" s="61">
        <v>2</v>
      </c>
    </row>
    <row r="32" spans="1:3" x14ac:dyDescent="0.45">
      <c r="A32" s="48" t="s">
        <v>109</v>
      </c>
      <c r="B32" s="61">
        <v>2</v>
      </c>
      <c r="C32" s="61">
        <v>2</v>
      </c>
    </row>
    <row r="33" spans="1:3" x14ac:dyDescent="0.45">
      <c r="A33" s="48" t="s">
        <v>63</v>
      </c>
      <c r="B33" s="61">
        <v>2</v>
      </c>
      <c r="C33" s="61">
        <v>2</v>
      </c>
    </row>
    <row r="34" spans="1:3" x14ac:dyDescent="0.45">
      <c r="A34" s="48" t="s">
        <v>114</v>
      </c>
      <c r="B34" s="61">
        <v>2</v>
      </c>
      <c r="C34" s="61">
        <v>2</v>
      </c>
    </row>
    <row r="35" spans="1:3" x14ac:dyDescent="0.45">
      <c r="A35" s="48" t="s">
        <v>205</v>
      </c>
      <c r="B35" s="61">
        <v>3</v>
      </c>
      <c r="C35" s="61">
        <v>3</v>
      </c>
    </row>
    <row r="36" spans="1:3" x14ac:dyDescent="0.45">
      <c r="A36" s="48" t="s">
        <v>153</v>
      </c>
      <c r="B36" s="61">
        <v>3</v>
      </c>
      <c r="C36" s="61">
        <v>3</v>
      </c>
    </row>
    <row r="37" spans="1:3" x14ac:dyDescent="0.45">
      <c r="A37" s="48" t="s">
        <v>127</v>
      </c>
      <c r="B37" s="61">
        <v>4</v>
      </c>
      <c r="C37" s="61">
        <v>4</v>
      </c>
    </row>
    <row r="38" spans="1:3" x14ac:dyDescent="0.45">
      <c r="A38" s="48" t="s">
        <v>42</v>
      </c>
      <c r="B38" s="61">
        <v>4</v>
      </c>
      <c r="C38" s="61">
        <v>4</v>
      </c>
    </row>
    <row r="39" spans="1:3" x14ac:dyDescent="0.45">
      <c r="A39" s="48" t="s">
        <v>91</v>
      </c>
      <c r="B39" s="61">
        <v>4</v>
      </c>
      <c r="C39" s="61">
        <v>4</v>
      </c>
    </row>
    <row r="40" spans="1:3" x14ac:dyDescent="0.45">
      <c r="A40" s="48" t="s">
        <v>192</v>
      </c>
      <c r="B40" s="61">
        <v>4</v>
      </c>
      <c r="C40" s="61">
        <v>4</v>
      </c>
    </row>
    <row r="41" spans="1:3" x14ac:dyDescent="0.45">
      <c r="A41" s="48" t="s">
        <v>70</v>
      </c>
      <c r="B41" s="61">
        <v>4</v>
      </c>
      <c r="C41" s="61">
        <v>4</v>
      </c>
    </row>
    <row r="42" spans="1:3" x14ac:dyDescent="0.45">
      <c r="A42" s="48" t="s">
        <v>145</v>
      </c>
      <c r="B42" s="61">
        <v>6</v>
      </c>
      <c r="C42" s="61">
        <v>6</v>
      </c>
    </row>
    <row r="43" spans="1:3" x14ac:dyDescent="0.45">
      <c r="A43" s="48" t="s">
        <v>268</v>
      </c>
      <c r="B43" s="61">
        <v>6</v>
      </c>
      <c r="C43" s="61">
        <v>6</v>
      </c>
    </row>
    <row r="44" spans="1:3" x14ac:dyDescent="0.45">
      <c r="A44" s="48" t="s">
        <v>81</v>
      </c>
      <c r="B44" s="61">
        <v>7</v>
      </c>
      <c r="C44" s="61">
        <v>7</v>
      </c>
    </row>
    <row r="45" spans="1:3" x14ac:dyDescent="0.45">
      <c r="A45" s="48" t="s">
        <v>53</v>
      </c>
      <c r="B45" s="61">
        <v>7</v>
      </c>
      <c r="C45" s="61">
        <v>7</v>
      </c>
    </row>
    <row r="46" spans="1:3" x14ac:dyDescent="0.45">
      <c r="A46" s="48" t="s">
        <v>102</v>
      </c>
      <c r="B46" s="61">
        <v>8</v>
      </c>
      <c r="C46" s="61">
        <v>8</v>
      </c>
    </row>
    <row r="47" spans="1:3" x14ac:dyDescent="0.45">
      <c r="A47" s="48" t="s">
        <v>6657</v>
      </c>
      <c r="B47" s="61">
        <v>71</v>
      </c>
      <c r="C47" s="61">
        <v>71</v>
      </c>
    </row>
    <row r="50" spans="1:5" x14ac:dyDescent="0.45">
      <c r="A50" s="47" t="s">
        <v>6574</v>
      </c>
      <c r="B50" s="47" t="s">
        <v>6658</v>
      </c>
    </row>
    <row r="51" spans="1:5" x14ac:dyDescent="0.45">
      <c r="A51" s="47" t="s">
        <v>6656</v>
      </c>
      <c r="B51" t="s">
        <v>269</v>
      </c>
      <c r="C51" t="s">
        <v>488</v>
      </c>
      <c r="D51" t="s">
        <v>683</v>
      </c>
      <c r="E51" t="s">
        <v>6657</v>
      </c>
    </row>
    <row r="52" spans="1:5" x14ac:dyDescent="0.45">
      <c r="A52" s="48" t="s">
        <v>152</v>
      </c>
      <c r="B52" s="61">
        <v>4</v>
      </c>
      <c r="C52" s="61">
        <v>4</v>
      </c>
      <c r="D52" s="61">
        <v>4</v>
      </c>
      <c r="E52" s="61">
        <v>12</v>
      </c>
    </row>
    <row r="53" spans="1:5" x14ac:dyDescent="0.45">
      <c r="A53" s="48" t="s">
        <v>101</v>
      </c>
      <c r="B53" s="61"/>
      <c r="C53" s="61">
        <v>5</v>
      </c>
      <c r="D53" s="61">
        <v>1</v>
      </c>
      <c r="E53" s="61">
        <v>6</v>
      </c>
    </row>
    <row r="54" spans="1:5" x14ac:dyDescent="0.45">
      <c r="A54" s="48" t="s">
        <v>90</v>
      </c>
      <c r="B54" s="61">
        <v>7</v>
      </c>
      <c r="C54" s="61">
        <v>2</v>
      </c>
      <c r="D54" s="61">
        <v>2</v>
      </c>
      <c r="E54" s="61">
        <v>11</v>
      </c>
    </row>
    <row r="55" spans="1:5" x14ac:dyDescent="0.45">
      <c r="A55" s="48" t="s">
        <v>176</v>
      </c>
      <c r="B55" s="61">
        <v>2</v>
      </c>
      <c r="C55" s="61">
        <v>2</v>
      </c>
      <c r="D55" s="61">
        <v>3</v>
      </c>
      <c r="E55" s="61">
        <v>7</v>
      </c>
    </row>
    <row r="56" spans="1:5" x14ac:dyDescent="0.45">
      <c r="A56" s="48" t="s">
        <v>62</v>
      </c>
      <c r="B56" s="61"/>
      <c r="C56" s="61">
        <v>2</v>
      </c>
      <c r="D56" s="61">
        <v>2</v>
      </c>
      <c r="E56" s="61">
        <v>4</v>
      </c>
    </row>
    <row r="57" spans="1:5" x14ac:dyDescent="0.45">
      <c r="A57" s="48" t="s">
        <v>41</v>
      </c>
      <c r="B57" s="61">
        <v>15</v>
      </c>
      <c r="C57" s="61">
        <v>7</v>
      </c>
      <c r="D57" s="61">
        <v>10</v>
      </c>
      <c r="E57" s="61">
        <v>32</v>
      </c>
    </row>
    <row r="58" spans="1:5" x14ac:dyDescent="0.45">
      <c r="A58" s="48" t="s">
        <v>126</v>
      </c>
      <c r="B58" s="61">
        <v>2</v>
      </c>
      <c r="C58" s="61">
        <v>4</v>
      </c>
      <c r="D58" s="61"/>
      <c r="E58" s="61">
        <v>6</v>
      </c>
    </row>
    <row r="59" spans="1:5" x14ac:dyDescent="0.45">
      <c r="A59" s="48" t="s">
        <v>108</v>
      </c>
      <c r="B59" s="61">
        <v>6</v>
      </c>
      <c r="C59" s="61">
        <v>6</v>
      </c>
      <c r="D59" s="61">
        <v>3</v>
      </c>
      <c r="E59" s="61">
        <v>15</v>
      </c>
    </row>
    <row r="60" spans="1:5" x14ac:dyDescent="0.45">
      <c r="A60" s="48" t="s">
        <v>96</v>
      </c>
      <c r="B60" s="61">
        <v>1</v>
      </c>
      <c r="C60" s="61">
        <v>1</v>
      </c>
      <c r="D60" s="61">
        <v>1</v>
      </c>
      <c r="E60" s="61">
        <v>3</v>
      </c>
    </row>
    <row r="61" spans="1:5" x14ac:dyDescent="0.45">
      <c r="A61" s="48" t="s">
        <v>52</v>
      </c>
      <c r="B61" s="61">
        <v>12</v>
      </c>
      <c r="C61" s="61">
        <v>9</v>
      </c>
      <c r="D61" s="61">
        <v>4</v>
      </c>
      <c r="E61" s="61">
        <v>25</v>
      </c>
    </row>
    <row r="62" spans="1:5" x14ac:dyDescent="0.45">
      <c r="A62" s="48" t="s">
        <v>6657</v>
      </c>
      <c r="B62" s="61">
        <v>49</v>
      </c>
      <c r="C62" s="61">
        <v>42</v>
      </c>
      <c r="D62" s="61">
        <v>30</v>
      </c>
      <c r="E62" s="61">
        <v>121</v>
      </c>
    </row>
    <row r="66" spans="1:4" x14ac:dyDescent="0.45">
      <c r="A66" s="47" t="s">
        <v>6574</v>
      </c>
      <c r="B66" s="47" t="s">
        <v>6658</v>
      </c>
    </row>
    <row r="67" spans="1:4" x14ac:dyDescent="0.45">
      <c r="A67" s="47" t="s">
        <v>6656</v>
      </c>
      <c r="B67" t="s">
        <v>6576</v>
      </c>
      <c r="C67" t="s">
        <v>6577</v>
      </c>
      <c r="D67" t="s">
        <v>6657</v>
      </c>
    </row>
    <row r="68" spans="1:4" x14ac:dyDescent="0.45">
      <c r="A68" s="48" t="s">
        <v>6578</v>
      </c>
      <c r="B68" s="61">
        <v>13</v>
      </c>
      <c r="C68" s="61">
        <v>486</v>
      </c>
      <c r="D68" s="61">
        <v>499</v>
      </c>
    </row>
    <row r="69" spans="1:4" x14ac:dyDescent="0.45">
      <c r="A69" s="48" t="s">
        <v>6579</v>
      </c>
      <c r="B69" s="61">
        <v>14</v>
      </c>
      <c r="C69" s="61">
        <v>449</v>
      </c>
      <c r="D69" s="61">
        <v>463</v>
      </c>
    </row>
    <row r="70" spans="1:4" x14ac:dyDescent="0.45">
      <c r="A70" s="48" t="s">
        <v>6580</v>
      </c>
      <c r="B70" s="61">
        <v>10</v>
      </c>
      <c r="C70" s="61">
        <v>523</v>
      </c>
      <c r="D70" s="61">
        <v>533</v>
      </c>
    </row>
    <row r="71" spans="1:4" x14ac:dyDescent="0.45">
      <c r="A71" s="48" t="s">
        <v>6581</v>
      </c>
      <c r="B71" s="61">
        <v>15</v>
      </c>
      <c r="C71" s="61">
        <v>476</v>
      </c>
      <c r="D71" s="61">
        <v>491</v>
      </c>
    </row>
    <row r="72" spans="1:4" x14ac:dyDescent="0.45">
      <c r="A72" s="48" t="s">
        <v>6582</v>
      </c>
      <c r="B72" s="61">
        <v>10</v>
      </c>
      <c r="C72" s="61">
        <v>489</v>
      </c>
      <c r="D72" s="61">
        <v>499</v>
      </c>
    </row>
    <row r="73" spans="1:4" x14ac:dyDescent="0.45">
      <c r="A73" s="48" t="s">
        <v>6583</v>
      </c>
      <c r="B73" s="61">
        <v>7</v>
      </c>
      <c r="C73" s="61">
        <v>300</v>
      </c>
      <c r="D73" s="61">
        <v>307</v>
      </c>
    </row>
    <row r="74" spans="1:4" x14ac:dyDescent="0.45">
      <c r="A74" s="48" t="s">
        <v>6657</v>
      </c>
      <c r="B74" s="61">
        <v>69</v>
      </c>
      <c r="C74" s="61">
        <v>2723</v>
      </c>
      <c r="D74" s="61">
        <v>2792</v>
      </c>
    </row>
    <row r="83" spans="1:4" x14ac:dyDescent="0.45">
      <c r="A83" s="47" t="s">
        <v>6574</v>
      </c>
      <c r="B83" s="47" t="s">
        <v>6658</v>
      </c>
    </row>
    <row r="84" spans="1:4" x14ac:dyDescent="0.45">
      <c r="A84" s="47" t="s">
        <v>6656</v>
      </c>
      <c r="B84" t="s">
        <v>6576</v>
      </c>
      <c r="C84" t="s">
        <v>6577</v>
      </c>
      <c r="D84" t="s">
        <v>6657</v>
      </c>
    </row>
    <row r="85" spans="1:4" x14ac:dyDescent="0.45">
      <c r="A85" s="48">
        <v>12</v>
      </c>
      <c r="B85" s="61">
        <v>8</v>
      </c>
      <c r="C85" s="61">
        <v>498</v>
      </c>
      <c r="D85" s="61">
        <v>506</v>
      </c>
    </row>
    <row r="86" spans="1:4" x14ac:dyDescent="0.45">
      <c r="A86" s="48">
        <v>18</v>
      </c>
      <c r="B86" s="61">
        <v>9</v>
      </c>
      <c r="C86" s="61">
        <v>463</v>
      </c>
      <c r="D86" s="61">
        <v>472</v>
      </c>
    </row>
    <row r="87" spans="1:4" x14ac:dyDescent="0.45">
      <c r="A87" s="48">
        <v>24</v>
      </c>
      <c r="B87" s="61">
        <v>10</v>
      </c>
      <c r="C87" s="61">
        <v>478</v>
      </c>
      <c r="D87" s="61">
        <v>488</v>
      </c>
    </row>
    <row r="88" spans="1:4" x14ac:dyDescent="0.45">
      <c r="A88" s="48">
        <v>36</v>
      </c>
      <c r="B88" s="61">
        <v>6</v>
      </c>
      <c r="C88" s="61">
        <v>497</v>
      </c>
      <c r="D88" s="61">
        <v>503</v>
      </c>
    </row>
    <row r="89" spans="1:4" x14ac:dyDescent="0.45">
      <c r="A89" s="48">
        <v>48</v>
      </c>
      <c r="B89" s="61">
        <v>17</v>
      </c>
      <c r="C89" s="61">
        <v>474</v>
      </c>
      <c r="D89" s="61">
        <v>491</v>
      </c>
    </row>
    <row r="90" spans="1:4" x14ac:dyDescent="0.45">
      <c r="A90" s="48">
        <v>60</v>
      </c>
      <c r="B90" s="61">
        <v>22</v>
      </c>
      <c r="C90" s="61">
        <v>467</v>
      </c>
      <c r="D90" s="61">
        <v>489</v>
      </c>
    </row>
    <row r="91" spans="1:4" x14ac:dyDescent="0.45">
      <c r="A91" s="48" t="s">
        <v>6657</v>
      </c>
      <c r="B91" s="61">
        <v>72</v>
      </c>
      <c r="C91" s="61">
        <v>2877</v>
      </c>
      <c r="D91" s="61">
        <v>2949</v>
      </c>
    </row>
    <row r="98" spans="1:4" x14ac:dyDescent="0.45">
      <c r="A98" s="47" t="s">
        <v>6574</v>
      </c>
      <c r="B98" s="47" t="s">
        <v>6658</v>
      </c>
    </row>
    <row r="99" spans="1:4" x14ac:dyDescent="0.45">
      <c r="A99" s="47" t="s">
        <v>6656</v>
      </c>
      <c r="B99" t="s">
        <v>6576</v>
      </c>
      <c r="C99" t="s">
        <v>6577</v>
      </c>
      <c r="D99" t="s">
        <v>6657</v>
      </c>
    </row>
    <row r="100" spans="1:4" x14ac:dyDescent="0.45">
      <c r="A100" s="63">
        <v>0.1</v>
      </c>
      <c r="B100" s="61">
        <v>9</v>
      </c>
      <c r="C100" s="61">
        <v>459</v>
      </c>
      <c r="D100" s="61">
        <v>468</v>
      </c>
    </row>
    <row r="101" spans="1:4" x14ac:dyDescent="0.45">
      <c r="A101" s="63">
        <v>0.15</v>
      </c>
      <c r="B101" s="61">
        <v>9</v>
      </c>
      <c r="C101" s="61">
        <v>409</v>
      </c>
      <c r="D101" s="61">
        <v>418</v>
      </c>
    </row>
    <row r="102" spans="1:4" x14ac:dyDescent="0.45">
      <c r="A102" s="63">
        <v>0.2</v>
      </c>
      <c r="B102" s="61">
        <v>10</v>
      </c>
      <c r="C102" s="61">
        <v>395</v>
      </c>
      <c r="D102" s="61">
        <v>405</v>
      </c>
    </row>
    <row r="103" spans="1:4" x14ac:dyDescent="0.45">
      <c r="A103" s="63">
        <v>0.25</v>
      </c>
      <c r="B103" s="61">
        <v>13</v>
      </c>
      <c r="C103" s="61">
        <v>404</v>
      </c>
      <c r="D103" s="61">
        <v>417</v>
      </c>
    </row>
    <row r="104" spans="1:4" x14ac:dyDescent="0.45">
      <c r="A104" s="63">
        <v>0.3</v>
      </c>
      <c r="B104" s="61">
        <v>16</v>
      </c>
      <c r="C104" s="61">
        <v>392</v>
      </c>
      <c r="D104" s="61">
        <v>408</v>
      </c>
    </row>
    <row r="105" spans="1:4" x14ac:dyDescent="0.45">
      <c r="A105" s="63">
        <v>0.35</v>
      </c>
      <c r="B105" s="61">
        <v>8</v>
      </c>
      <c r="C105" s="61">
        <v>421</v>
      </c>
      <c r="D105" s="61">
        <v>429</v>
      </c>
    </row>
    <row r="106" spans="1:4" x14ac:dyDescent="0.45">
      <c r="A106" s="63">
        <v>0.4</v>
      </c>
      <c r="B106" s="61">
        <v>7</v>
      </c>
      <c r="C106" s="61">
        <v>397</v>
      </c>
      <c r="D106" s="61">
        <v>404</v>
      </c>
    </row>
    <row r="107" spans="1:4" x14ac:dyDescent="0.45">
      <c r="A107" s="63" t="s">
        <v>6657</v>
      </c>
      <c r="B107" s="61">
        <v>72</v>
      </c>
      <c r="C107" s="61">
        <v>2877</v>
      </c>
      <c r="D107" s="61">
        <v>2949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CF43-3ABA-4200-90DE-C6C38C4C240C}">
  <dimension ref="A2:C57"/>
  <sheetViews>
    <sheetView workbookViewId="0">
      <selection activeCell="R61" sqref="R61"/>
    </sheetView>
  </sheetViews>
  <sheetFormatPr defaultRowHeight="14.25" x14ac:dyDescent="0.45"/>
  <cols>
    <col min="1" max="1" width="12.06640625" bestFit="1" customWidth="1"/>
    <col min="2" max="2" width="13.06640625" bestFit="1" customWidth="1"/>
    <col min="3" max="3" width="19.19921875" bestFit="1" customWidth="1"/>
    <col min="4" max="4" width="10.19921875" bestFit="1" customWidth="1"/>
    <col min="5" max="22" width="5.6640625" bestFit="1" customWidth="1"/>
    <col min="23" max="24" width="10.19921875" bestFit="1" customWidth="1"/>
    <col min="25" max="25" width="5.6640625" bestFit="1" customWidth="1"/>
    <col min="26" max="26" width="10.19921875" bestFit="1" customWidth="1"/>
    <col min="27" max="27" width="5.6640625" bestFit="1" customWidth="1"/>
    <col min="28" max="28" width="10.19921875" bestFit="1" customWidth="1"/>
    <col min="29" max="29" width="5.6640625" bestFit="1" customWidth="1"/>
    <col min="30" max="30" width="10.19921875" bestFit="1" customWidth="1"/>
    <col min="31" max="31" width="5.6640625" bestFit="1" customWidth="1"/>
    <col min="32" max="32" width="10.19921875" bestFit="1" customWidth="1"/>
    <col min="33" max="33" width="5.6640625" bestFit="1" customWidth="1"/>
    <col min="34" max="34" width="10.19921875" bestFit="1" customWidth="1"/>
    <col min="35" max="35" width="5.6640625" bestFit="1" customWidth="1"/>
    <col min="36" max="36" width="10.19921875" bestFit="1" customWidth="1"/>
    <col min="37" max="37" width="5.6640625" bestFit="1" customWidth="1"/>
    <col min="38" max="38" width="10.19921875" bestFit="1" customWidth="1"/>
    <col min="39" max="39" width="5.6640625" bestFit="1" customWidth="1"/>
    <col min="40" max="40" width="10.19921875" bestFit="1" customWidth="1"/>
    <col min="41" max="41" width="5.6640625" bestFit="1" customWidth="1"/>
    <col min="42" max="42" width="10.19921875" bestFit="1" customWidth="1"/>
    <col min="43" max="43" width="5.6640625" bestFit="1" customWidth="1"/>
    <col min="44" max="45" width="10.19921875" bestFit="1" customWidth="1"/>
    <col min="46" max="46" width="11.19921875" bestFit="1" customWidth="1"/>
    <col min="47" max="47" width="10.19921875" bestFit="1" customWidth="1"/>
    <col min="48" max="48" width="14" bestFit="1" customWidth="1"/>
    <col min="49" max="49" width="10.59765625" bestFit="1" customWidth="1"/>
    <col min="50" max="50" width="10.19921875" bestFit="1" customWidth="1"/>
    <col min="51" max="51" width="13.3984375" bestFit="1" customWidth="1"/>
    <col min="52" max="52" width="10" bestFit="1" customWidth="1"/>
    <col min="53" max="53" width="10.19921875" bestFit="1" customWidth="1"/>
    <col min="54" max="54" width="12.796875" bestFit="1" customWidth="1"/>
    <col min="55" max="55" width="11" bestFit="1" customWidth="1"/>
    <col min="56" max="56" width="10.19921875" bestFit="1" customWidth="1"/>
    <col min="57" max="57" width="13.796875" bestFit="1" customWidth="1"/>
    <col min="58" max="58" width="15.19921875" bestFit="1" customWidth="1"/>
    <col min="59" max="59" width="10.19921875" bestFit="1" customWidth="1"/>
    <col min="60" max="60" width="18" bestFit="1" customWidth="1"/>
    <col min="61" max="61" width="7.73046875" bestFit="1" customWidth="1"/>
    <col min="62" max="62" width="10.19921875" bestFit="1" customWidth="1"/>
    <col min="63" max="63" width="10.46484375" bestFit="1" customWidth="1"/>
    <col min="64" max="64" width="11.53125" bestFit="1" customWidth="1"/>
    <col min="65" max="65" width="10.19921875" bestFit="1" customWidth="1"/>
    <col min="66" max="66" width="14.33203125" bestFit="1" customWidth="1"/>
    <col min="67" max="67" width="10.19921875" bestFit="1" customWidth="1"/>
  </cols>
  <sheetData>
    <row r="2" spans="1:2" x14ac:dyDescent="0.45">
      <c r="A2" s="47" t="s">
        <v>6656</v>
      </c>
      <c r="B2" t="s">
        <v>6662</v>
      </c>
    </row>
    <row r="3" spans="1:2" x14ac:dyDescent="0.45">
      <c r="A3" s="48" t="s">
        <v>6621</v>
      </c>
      <c r="B3" s="49">
        <v>3.9721946375372392E-3</v>
      </c>
    </row>
    <row r="4" spans="1:2" x14ac:dyDescent="0.45">
      <c r="A4" s="48" t="s">
        <v>6622</v>
      </c>
      <c r="B4" s="49">
        <v>2.8950542822677925E-2</v>
      </c>
    </row>
    <row r="5" spans="1:2" x14ac:dyDescent="0.45">
      <c r="A5" s="48" t="s">
        <v>6623</v>
      </c>
      <c r="B5" s="49">
        <v>0.37735849056603776</v>
      </c>
    </row>
    <row r="6" spans="1:2" x14ac:dyDescent="0.45">
      <c r="A6" s="48" t="s">
        <v>6657</v>
      </c>
      <c r="B6" s="49">
        <v>0.41028122802625294</v>
      </c>
    </row>
    <row r="19" spans="1:3" x14ac:dyDescent="0.45">
      <c r="A19" s="47" t="s">
        <v>6656</v>
      </c>
      <c r="B19" t="s">
        <v>6664</v>
      </c>
      <c r="C19" t="s">
        <v>6663</v>
      </c>
    </row>
    <row r="20" spans="1:3" x14ac:dyDescent="0.45">
      <c r="A20" s="48" t="s">
        <v>53</v>
      </c>
      <c r="B20" s="49">
        <v>5.3435114503816793E-2</v>
      </c>
      <c r="C20" s="49">
        <v>5.2157459020279989E-2</v>
      </c>
    </row>
    <row r="21" spans="1:3" x14ac:dyDescent="0.45">
      <c r="A21" s="48" t="s">
        <v>102</v>
      </c>
      <c r="B21" s="49">
        <v>0.05</v>
      </c>
      <c r="C21" s="49">
        <v>4.5242620596066173E-2</v>
      </c>
    </row>
    <row r="22" spans="1:3" x14ac:dyDescent="0.45">
      <c r="A22" s="48" t="s">
        <v>81</v>
      </c>
      <c r="B22" s="49">
        <v>4.72972972972973E-2</v>
      </c>
      <c r="C22" s="49">
        <v>4.794425569519755E-2</v>
      </c>
    </row>
    <row r="23" spans="1:3" x14ac:dyDescent="0.45">
      <c r="A23" s="48" t="s">
        <v>268</v>
      </c>
      <c r="B23" s="49">
        <v>4.4444444444444446E-2</v>
      </c>
      <c r="C23" s="49">
        <v>5.1510323204137239E-2</v>
      </c>
    </row>
    <row r="24" spans="1:3" x14ac:dyDescent="0.45">
      <c r="A24" s="48" t="s">
        <v>145</v>
      </c>
      <c r="B24" s="49">
        <v>4.1095890410958902E-2</v>
      </c>
      <c r="C24" s="49">
        <v>3.8143197870396897E-2</v>
      </c>
    </row>
    <row r="25" spans="1:3" x14ac:dyDescent="0.45">
      <c r="A25" s="48" t="s">
        <v>91</v>
      </c>
      <c r="B25" s="49">
        <v>3.0769230769230771E-2</v>
      </c>
      <c r="C25" s="49">
        <v>3.7707653563330952E-2</v>
      </c>
    </row>
    <row r="26" spans="1:3" x14ac:dyDescent="0.45">
      <c r="A26" s="48" t="s">
        <v>192</v>
      </c>
      <c r="B26" s="49">
        <v>2.9629629629629631E-2</v>
      </c>
      <c r="C26" s="49">
        <v>4.0506880631606026E-2</v>
      </c>
    </row>
    <row r="27" spans="1:3" x14ac:dyDescent="0.45">
      <c r="A27" s="48" t="s">
        <v>127</v>
      </c>
      <c r="B27" s="49">
        <v>2.8985507246376812E-2</v>
      </c>
      <c r="C27" s="49">
        <v>2.4672655278965689E-2</v>
      </c>
    </row>
    <row r="28" spans="1:3" x14ac:dyDescent="0.45">
      <c r="A28" s="48" t="s">
        <v>42</v>
      </c>
      <c r="B28" s="49">
        <v>2.7027027027027029E-2</v>
      </c>
      <c r="C28" s="49">
        <v>3.1173681340357157E-2</v>
      </c>
    </row>
    <row r="29" spans="1:3" x14ac:dyDescent="0.45">
      <c r="A29" s="48" t="s">
        <v>70</v>
      </c>
      <c r="B29" s="49">
        <v>2.4390243902439025E-2</v>
      </c>
      <c r="C29" s="49">
        <v>2.4716717032578047E-2</v>
      </c>
    </row>
    <row r="30" spans="1:3" x14ac:dyDescent="0.45">
      <c r="A30" s="48" t="s">
        <v>6657</v>
      </c>
      <c r="B30" s="49">
        <v>0.37707438523122067</v>
      </c>
      <c r="C30" s="49">
        <v>0.39377544423291572</v>
      </c>
    </row>
    <row r="38" spans="1:2" x14ac:dyDescent="0.45">
      <c r="A38" s="47" t="s">
        <v>6656</v>
      </c>
      <c r="B38" t="s">
        <v>6662</v>
      </c>
    </row>
    <row r="39" spans="1:2" x14ac:dyDescent="0.45">
      <c r="A39" s="48" t="s">
        <v>6631</v>
      </c>
      <c r="B39" s="49">
        <v>2.553191489361702E-2</v>
      </c>
    </row>
    <row r="40" spans="1:2" x14ac:dyDescent="0.45">
      <c r="A40" s="48" t="s">
        <v>6630</v>
      </c>
      <c r="B40" s="49">
        <v>2.1847070506454815E-2</v>
      </c>
    </row>
    <row r="41" spans="1:2" x14ac:dyDescent="0.45">
      <c r="A41" s="48" t="s">
        <v>6632</v>
      </c>
      <c r="B41" s="49">
        <v>0</v>
      </c>
    </row>
    <row r="42" spans="1:2" x14ac:dyDescent="0.45">
      <c r="A42" s="48" t="s">
        <v>6633</v>
      </c>
      <c r="B42" s="49">
        <v>0</v>
      </c>
    </row>
    <row r="43" spans="1:2" x14ac:dyDescent="0.45">
      <c r="A43" s="48" t="s">
        <v>6657</v>
      </c>
      <c r="B43" s="49">
        <v>4.7378985400071835E-2</v>
      </c>
    </row>
    <row r="53" spans="1:3" x14ac:dyDescent="0.45">
      <c r="A53" s="47" t="s">
        <v>6656</v>
      </c>
      <c r="B53" t="s">
        <v>6666</v>
      </c>
      <c r="C53" t="s">
        <v>6665</v>
      </c>
    </row>
    <row r="54" spans="1:3" x14ac:dyDescent="0.45">
      <c r="A54" s="48" t="s">
        <v>6600</v>
      </c>
      <c r="B54" s="77">
        <v>7.7177673918298662E-2</v>
      </c>
      <c r="C54" s="39">
        <v>0.05</v>
      </c>
    </row>
    <row r="55" spans="1:3" x14ac:dyDescent="0.45">
      <c r="A55" s="48" t="s">
        <v>6650</v>
      </c>
      <c r="B55" s="77">
        <v>5.487921619215913E-2</v>
      </c>
      <c r="C55" s="39">
        <v>0.05</v>
      </c>
    </row>
    <row r="56" spans="1:3" x14ac:dyDescent="0.45">
      <c r="A56" s="48" t="s">
        <v>6612</v>
      </c>
      <c r="B56" s="77">
        <v>0.97255489662128702</v>
      </c>
      <c r="C56" s="39">
        <v>0.05</v>
      </c>
    </row>
    <row r="57" spans="1:3" x14ac:dyDescent="0.45">
      <c r="A57" s="48" t="s">
        <v>6657</v>
      </c>
      <c r="B57" s="77">
        <v>1.1046117867317449</v>
      </c>
      <c r="C57" s="39">
        <v>0.15000000000000002</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2"/>
  <sheetViews>
    <sheetView showGridLines="0" tabSelected="1" zoomScale="70" zoomScaleNormal="70" workbookViewId="0">
      <selection activeCell="Z19" sqref="Z19"/>
    </sheetView>
  </sheetViews>
  <sheetFormatPr defaultColWidth="8.6640625" defaultRowHeight="14.25" x14ac:dyDescent="0.45"/>
  <sheetData>
    <row r="1" spans="1:25" ht="14.25" customHeight="1" x14ac:dyDescent="0.45">
      <c r="A1" s="52" t="s">
        <v>6660</v>
      </c>
      <c r="B1" s="53"/>
      <c r="C1" s="53"/>
      <c r="D1" s="53"/>
      <c r="E1" s="53"/>
      <c r="F1" s="53"/>
      <c r="G1" s="53"/>
      <c r="H1" s="53"/>
      <c r="I1" s="53"/>
      <c r="J1" s="53"/>
      <c r="K1" s="53"/>
      <c r="L1" s="53"/>
      <c r="M1" s="53"/>
      <c r="N1" s="53"/>
      <c r="O1" s="53"/>
      <c r="P1" s="53"/>
      <c r="Q1" s="53"/>
      <c r="R1" s="53"/>
      <c r="S1" s="53"/>
      <c r="T1" s="53"/>
      <c r="U1" s="53"/>
      <c r="V1" s="53"/>
      <c r="W1" s="53"/>
      <c r="X1" s="53"/>
      <c r="Y1" s="54"/>
    </row>
    <row r="2" spans="1:25" ht="14.25" customHeight="1" x14ac:dyDescent="0.45">
      <c r="A2" s="55"/>
      <c r="B2" s="56"/>
      <c r="C2" s="56"/>
      <c r="D2" s="56"/>
      <c r="E2" s="56"/>
      <c r="F2" s="56"/>
      <c r="G2" s="56"/>
      <c r="H2" s="56"/>
      <c r="I2" s="56"/>
      <c r="J2" s="56"/>
      <c r="K2" s="56"/>
      <c r="L2" s="56"/>
      <c r="M2" s="56"/>
      <c r="N2" s="56"/>
      <c r="O2" s="56"/>
      <c r="P2" s="56"/>
      <c r="Q2" s="56"/>
      <c r="R2" s="56"/>
      <c r="S2" s="56"/>
      <c r="T2" s="56"/>
      <c r="U2" s="56"/>
      <c r="V2" s="56"/>
      <c r="W2" s="56"/>
      <c r="X2" s="56"/>
      <c r="Y2" s="57"/>
    </row>
    <row r="3" spans="1:25" ht="14.25" customHeight="1" x14ac:dyDescent="0.45">
      <c r="A3" s="55"/>
      <c r="B3" s="56"/>
      <c r="C3" s="56"/>
      <c r="D3" s="56"/>
      <c r="E3" s="56"/>
      <c r="F3" s="56"/>
      <c r="G3" s="56"/>
      <c r="H3" s="56"/>
      <c r="I3" s="56"/>
      <c r="J3" s="56"/>
      <c r="K3" s="56"/>
      <c r="L3" s="56"/>
      <c r="M3" s="56"/>
      <c r="N3" s="56"/>
      <c r="O3" s="56"/>
      <c r="P3" s="56"/>
      <c r="Q3" s="56"/>
      <c r="R3" s="56"/>
      <c r="S3" s="56"/>
      <c r="T3" s="56"/>
      <c r="U3" s="56"/>
      <c r="V3" s="56"/>
      <c r="W3" s="56"/>
      <c r="X3" s="56"/>
      <c r="Y3" s="57"/>
    </row>
    <row r="4" spans="1:25" ht="14.25" customHeight="1" x14ac:dyDescent="0.45">
      <c r="A4" s="55"/>
      <c r="B4" s="56"/>
      <c r="C4" s="56"/>
      <c r="D4" s="56"/>
      <c r="E4" s="56"/>
      <c r="F4" s="56"/>
      <c r="G4" s="56"/>
      <c r="H4" s="56"/>
      <c r="I4" s="56"/>
      <c r="J4" s="56"/>
      <c r="K4" s="56"/>
      <c r="L4" s="56"/>
      <c r="M4" s="56"/>
      <c r="N4" s="56"/>
      <c r="O4" s="56"/>
      <c r="P4" s="56"/>
      <c r="Q4" s="56"/>
      <c r="R4" s="56"/>
      <c r="S4" s="56"/>
      <c r="T4" s="56"/>
      <c r="U4" s="56"/>
      <c r="V4" s="56"/>
      <c r="W4" s="56"/>
      <c r="X4" s="56"/>
      <c r="Y4" s="57"/>
    </row>
    <row r="5" spans="1:25" ht="14.25" customHeight="1" x14ac:dyDescent="0.45">
      <c r="A5" s="4"/>
      <c r="Y5" s="5"/>
    </row>
    <row r="6" spans="1:25" ht="21" x14ac:dyDescent="0.65">
      <c r="A6" s="4"/>
      <c r="B6" s="51"/>
      <c r="E6" s="58"/>
      <c r="F6" s="58"/>
      <c r="G6" s="58"/>
      <c r="H6" s="58"/>
      <c r="I6" s="58"/>
      <c r="J6" s="58"/>
      <c r="K6" s="58"/>
      <c r="L6" s="58"/>
      <c r="M6" s="58"/>
      <c r="N6" s="58"/>
      <c r="O6" s="58"/>
      <c r="P6" s="58"/>
      <c r="Y6" s="5"/>
    </row>
    <row r="7" spans="1:25" ht="21" x14ac:dyDescent="0.65">
      <c r="A7" s="4"/>
      <c r="B7" s="58"/>
      <c r="C7" s="58"/>
      <c r="E7" s="59"/>
      <c r="F7" s="59"/>
      <c r="G7" s="59"/>
      <c r="H7" s="59"/>
      <c r="I7" s="59"/>
      <c r="J7" s="59"/>
      <c r="K7" s="59"/>
      <c r="L7" s="59"/>
      <c r="M7" s="60"/>
      <c r="N7" s="60"/>
      <c r="O7" s="60"/>
      <c r="P7" s="60"/>
      <c r="Y7" s="5"/>
    </row>
    <row r="8" spans="1:25" ht="14.25" customHeight="1" x14ac:dyDescent="0.45">
      <c r="A8" s="4"/>
      <c r="Y8" s="5"/>
    </row>
    <row r="9" spans="1:25" x14ac:dyDescent="0.45">
      <c r="A9" s="4"/>
      <c r="Y9" s="5"/>
    </row>
    <row r="10" spans="1:25" x14ac:dyDescent="0.45">
      <c r="A10" s="4"/>
      <c r="Y10" s="5"/>
    </row>
    <row r="11" spans="1:25" x14ac:dyDescent="0.45">
      <c r="A11" s="4"/>
      <c r="Y11" s="5"/>
    </row>
    <row r="12" spans="1:25" x14ac:dyDescent="0.45">
      <c r="A12" s="4"/>
      <c r="Y12" s="5"/>
    </row>
    <row r="13" spans="1:25" x14ac:dyDescent="0.45">
      <c r="A13" s="4"/>
      <c r="Y13" s="5"/>
    </row>
    <row r="14" spans="1:25" x14ac:dyDescent="0.45">
      <c r="A14" s="4"/>
      <c r="Y14" s="5"/>
    </row>
    <row r="15" spans="1:25" x14ac:dyDescent="0.45">
      <c r="A15" s="4"/>
      <c r="Y15" s="5"/>
    </row>
    <row r="16" spans="1:25" x14ac:dyDescent="0.45">
      <c r="A16" s="4"/>
      <c r="Y16" s="5"/>
    </row>
    <row r="17" spans="1:25" x14ac:dyDescent="0.45">
      <c r="A17" s="4"/>
      <c r="Y17" s="5"/>
    </row>
    <row r="18" spans="1:25" x14ac:dyDescent="0.45">
      <c r="A18" s="4"/>
      <c r="Y18" s="5"/>
    </row>
    <row r="19" spans="1:25" x14ac:dyDescent="0.45">
      <c r="A19" s="4"/>
      <c r="Y19" s="5"/>
    </row>
    <row r="20" spans="1:25" x14ac:dyDescent="0.45">
      <c r="A20" s="4"/>
      <c r="Y20" s="5"/>
    </row>
    <row r="21" spans="1:25" x14ac:dyDescent="0.45">
      <c r="A21" s="4"/>
      <c r="Y21" s="5"/>
    </row>
    <row r="22" spans="1:25" x14ac:dyDescent="0.45">
      <c r="A22" s="4"/>
      <c r="Y22" s="5"/>
    </row>
    <row r="23" spans="1:25" x14ac:dyDescent="0.45">
      <c r="A23" s="4"/>
      <c r="Y23" s="5"/>
    </row>
    <row r="24" spans="1:25" x14ac:dyDescent="0.45">
      <c r="A24" s="4"/>
      <c r="Y24" s="5"/>
    </row>
    <row r="25" spans="1:25" x14ac:dyDescent="0.45">
      <c r="A25" s="4"/>
      <c r="Y25" s="5"/>
    </row>
    <row r="26" spans="1:25" x14ac:dyDescent="0.45">
      <c r="A26" s="4"/>
      <c r="Y26" s="5"/>
    </row>
    <row r="27" spans="1:25" x14ac:dyDescent="0.45">
      <c r="A27" s="4"/>
      <c r="Y27" s="5"/>
    </row>
    <row r="28" spans="1:25" x14ac:dyDescent="0.45">
      <c r="A28" s="4"/>
      <c r="Y28" s="5"/>
    </row>
    <row r="29" spans="1:25" x14ac:dyDescent="0.45">
      <c r="A29" s="4"/>
      <c r="Y29" s="5"/>
    </row>
    <row r="30" spans="1:25" x14ac:dyDescent="0.45">
      <c r="A30" s="4"/>
      <c r="Y30" s="5"/>
    </row>
    <row r="31" spans="1:25" x14ac:dyDescent="0.45">
      <c r="A31" s="4"/>
      <c r="Y31" s="5"/>
    </row>
    <row r="32" spans="1:25" x14ac:dyDescent="0.45">
      <c r="A32" s="4"/>
      <c r="Y32" s="5"/>
    </row>
    <row r="33" spans="1:25" x14ac:dyDescent="0.45">
      <c r="A33" s="4"/>
      <c r="Y33" s="5"/>
    </row>
    <row r="34" spans="1:25" x14ac:dyDescent="0.45">
      <c r="A34" s="4"/>
      <c r="Y34" s="5"/>
    </row>
    <row r="35" spans="1:25" x14ac:dyDescent="0.45">
      <c r="A35" s="4"/>
      <c r="Y35" s="5"/>
    </row>
    <row r="36" spans="1:25" x14ac:dyDescent="0.45">
      <c r="A36" s="4"/>
      <c r="Y36" s="5"/>
    </row>
    <row r="37" spans="1:25" x14ac:dyDescent="0.45">
      <c r="A37" s="4"/>
      <c r="Y37" s="5"/>
    </row>
    <row r="38" spans="1:25" x14ac:dyDescent="0.45">
      <c r="A38" s="4"/>
      <c r="Y38" s="5"/>
    </row>
    <row r="39" spans="1:25" x14ac:dyDescent="0.45">
      <c r="A39" s="4"/>
      <c r="Y39" s="5"/>
    </row>
    <row r="40" spans="1:25" x14ac:dyDescent="0.45">
      <c r="A40" s="4"/>
      <c r="Y40" s="5"/>
    </row>
    <row r="41" spans="1:25" x14ac:dyDescent="0.45">
      <c r="A41" s="4"/>
      <c r="Y41" s="5"/>
    </row>
    <row r="42" spans="1:25" x14ac:dyDescent="0.45">
      <c r="A42" s="4"/>
      <c r="Y42" s="5"/>
    </row>
    <row r="43" spans="1:25" x14ac:dyDescent="0.45">
      <c r="A43" s="4"/>
      <c r="Y43" s="5"/>
    </row>
    <row r="44" spans="1:25" x14ac:dyDescent="0.45">
      <c r="A44" s="4"/>
      <c r="Y44" s="5"/>
    </row>
    <row r="45" spans="1:25" x14ac:dyDescent="0.45">
      <c r="A45" s="4"/>
      <c r="Y45" s="5"/>
    </row>
    <row r="46" spans="1:25" x14ac:dyDescent="0.45">
      <c r="A46" s="4"/>
      <c r="Y46" s="5"/>
    </row>
    <row r="47" spans="1:25" x14ac:dyDescent="0.45">
      <c r="A47" s="4"/>
      <c r="Y47" s="5"/>
    </row>
    <row r="48" spans="1:25" x14ac:dyDescent="0.45">
      <c r="A48" s="4"/>
      <c r="Y48" s="5"/>
    </row>
    <row r="49" spans="1:25" x14ac:dyDescent="0.45">
      <c r="A49" s="4"/>
      <c r="Y49" s="5"/>
    </row>
    <row r="50" spans="1:25" ht="14.25" customHeight="1" x14ac:dyDescent="0.45">
      <c r="A50" s="4"/>
      <c r="Y50" s="5"/>
    </row>
    <row r="51" spans="1:25" x14ac:dyDescent="0.45">
      <c r="A51" s="4"/>
      <c r="Y51" s="5"/>
    </row>
    <row r="52" spans="1:25" x14ac:dyDescent="0.45">
      <c r="A52" s="4"/>
      <c r="Y52" s="5"/>
    </row>
    <row r="53" spans="1:25" x14ac:dyDescent="0.45">
      <c r="A53" s="4"/>
      <c r="Y53" s="5"/>
    </row>
    <row r="54" spans="1:25" x14ac:dyDescent="0.45">
      <c r="A54" s="4"/>
      <c r="Y54" s="5"/>
    </row>
    <row r="55" spans="1:25" x14ac:dyDescent="0.45">
      <c r="A55" s="4"/>
      <c r="Y55" s="5"/>
    </row>
    <row r="56" spans="1:25" x14ac:dyDescent="0.45">
      <c r="A56" s="4"/>
      <c r="Y56" s="5"/>
    </row>
    <row r="57" spans="1:25" x14ac:dyDescent="0.45">
      <c r="A57" s="4"/>
      <c r="Y57" s="5"/>
    </row>
    <row r="58" spans="1:25" x14ac:dyDescent="0.45">
      <c r="A58" s="4"/>
      <c r="Y58" s="5"/>
    </row>
    <row r="59" spans="1:25" x14ac:dyDescent="0.45">
      <c r="A59" s="4"/>
      <c r="Y59" s="5"/>
    </row>
    <row r="60" spans="1:25" x14ac:dyDescent="0.45">
      <c r="A60" s="4"/>
      <c r="Y60" s="5"/>
    </row>
    <row r="61" spans="1:25" x14ac:dyDescent="0.45">
      <c r="A61" s="4"/>
      <c r="Y61" s="5"/>
    </row>
    <row r="62" spans="1:25" x14ac:dyDescent="0.45">
      <c r="A62" s="4"/>
      <c r="Y62" s="5"/>
    </row>
    <row r="63" spans="1:25" x14ac:dyDescent="0.45">
      <c r="A63" s="4"/>
      <c r="Y63" s="5"/>
    </row>
    <row r="64" spans="1:25" x14ac:dyDescent="0.45">
      <c r="A64" s="4"/>
      <c r="Y64" s="5"/>
    </row>
    <row r="65" spans="1:25" x14ac:dyDescent="0.45">
      <c r="A65" s="4"/>
      <c r="Y65" s="5"/>
    </row>
    <row r="66" spans="1:25" x14ac:dyDescent="0.45">
      <c r="A66" s="4"/>
      <c r="Y66" s="5"/>
    </row>
    <row r="67" spans="1:25" x14ac:dyDescent="0.45">
      <c r="A67" s="4"/>
      <c r="Y67" s="5"/>
    </row>
    <row r="68" spans="1:25" x14ac:dyDescent="0.45">
      <c r="A68" s="4"/>
      <c r="Y68" s="5"/>
    </row>
    <row r="69" spans="1:25" x14ac:dyDescent="0.45">
      <c r="A69" s="4"/>
      <c r="Y69" s="5"/>
    </row>
    <row r="70" spans="1:25" x14ac:dyDescent="0.45">
      <c r="A70" s="4"/>
      <c r="Y70" s="5"/>
    </row>
    <row r="71" spans="1:25" x14ac:dyDescent="0.45">
      <c r="A71" s="4"/>
      <c r="Y71" s="5"/>
    </row>
    <row r="72" spans="1:25" ht="14.65" thickBot="1" x14ac:dyDescent="0.5">
      <c r="A72" s="6"/>
      <c r="B72" s="7"/>
      <c r="C72" s="7"/>
      <c r="D72" s="7"/>
      <c r="E72" s="7"/>
      <c r="F72" s="7"/>
      <c r="G72" s="7"/>
      <c r="H72" s="7"/>
      <c r="I72" s="7"/>
      <c r="J72" s="7"/>
      <c r="K72" s="7"/>
      <c r="L72" s="7"/>
      <c r="M72" s="7"/>
      <c r="N72" s="7"/>
      <c r="O72" s="7"/>
      <c r="P72" s="7"/>
      <c r="Q72" s="7"/>
      <c r="R72" s="7"/>
      <c r="S72" s="7"/>
      <c r="T72" s="7"/>
      <c r="U72" s="7"/>
      <c r="V72" s="7"/>
      <c r="W72" s="7"/>
      <c r="X72" s="7"/>
      <c r="Y72" s="8"/>
    </row>
  </sheetData>
  <mergeCells count="8">
    <mergeCell ref="A1:Y4"/>
    <mergeCell ref="E6:H6"/>
    <mergeCell ref="I6:L6"/>
    <mergeCell ref="M6:P6"/>
    <mergeCell ref="B7:C7"/>
    <mergeCell ref="E7:H7"/>
    <mergeCell ref="I7:L7"/>
    <mergeCell ref="M7:P7"/>
  </mergeCells>
  <pageMargins left="0.7" right="0.7" top="0.75" bottom="0.75" header="0.511811023622047" footer="0.511811023622047"/>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45"/>
  <sheetViews>
    <sheetView showGridLines="0" topLeftCell="A4" zoomScale="55" zoomScaleNormal="55" workbookViewId="0">
      <selection activeCell="AE13" sqref="AE13"/>
    </sheetView>
  </sheetViews>
  <sheetFormatPr defaultColWidth="8.6640625" defaultRowHeight="14.25" x14ac:dyDescent="0.45"/>
  <cols>
    <col min="1" max="16" width="9" customWidth="1"/>
  </cols>
  <sheetData>
    <row r="1" spans="1:25" ht="14.25" customHeight="1" x14ac:dyDescent="0.45">
      <c r="A1" s="66" t="s">
        <v>6651</v>
      </c>
      <c r="B1" s="72"/>
      <c r="C1" s="72"/>
      <c r="D1" s="72"/>
      <c r="E1" s="72"/>
      <c r="F1" s="72"/>
      <c r="G1" s="72"/>
      <c r="H1" s="72"/>
      <c r="I1" s="72"/>
      <c r="J1" s="72"/>
      <c r="K1" s="72"/>
      <c r="L1" s="72"/>
      <c r="M1" s="72"/>
      <c r="N1" s="72"/>
      <c r="O1" s="72"/>
      <c r="P1" s="72"/>
      <c r="Q1" s="72"/>
      <c r="R1" s="72"/>
      <c r="S1" s="72"/>
      <c r="T1" s="72"/>
      <c r="U1" s="72"/>
      <c r="V1" s="72"/>
      <c r="W1" s="72"/>
      <c r="X1" s="75"/>
      <c r="Y1" s="67"/>
    </row>
    <row r="2" spans="1:25" ht="14.25" customHeight="1" x14ac:dyDescent="0.45">
      <c r="A2" s="73"/>
      <c r="B2" s="74"/>
      <c r="C2" s="74"/>
      <c r="D2" s="74"/>
      <c r="E2" s="74"/>
      <c r="F2" s="74"/>
      <c r="G2" s="74"/>
      <c r="H2" s="74"/>
      <c r="I2" s="74"/>
      <c r="J2" s="74"/>
      <c r="K2" s="74"/>
      <c r="L2" s="74"/>
      <c r="M2" s="74"/>
      <c r="N2" s="74"/>
      <c r="O2" s="74"/>
      <c r="P2" s="74"/>
      <c r="Q2" s="74"/>
      <c r="R2" s="74"/>
      <c r="S2" s="74"/>
      <c r="T2" s="74"/>
      <c r="U2" s="74"/>
      <c r="V2" s="74"/>
      <c r="W2" s="74"/>
      <c r="X2" s="76"/>
      <c r="Y2" s="67"/>
    </row>
    <row r="3" spans="1:25" ht="14.25" customHeight="1" x14ac:dyDescent="0.45">
      <c r="A3" s="73"/>
      <c r="B3" s="74"/>
      <c r="C3" s="74"/>
      <c r="D3" s="74"/>
      <c r="E3" s="74"/>
      <c r="F3" s="74"/>
      <c r="G3" s="74"/>
      <c r="H3" s="74"/>
      <c r="I3" s="74"/>
      <c r="J3" s="74"/>
      <c r="K3" s="74"/>
      <c r="L3" s="74"/>
      <c r="M3" s="74"/>
      <c r="N3" s="74"/>
      <c r="O3" s="74"/>
      <c r="P3" s="74"/>
      <c r="Q3" s="74"/>
      <c r="R3" s="74"/>
      <c r="S3" s="74"/>
      <c r="T3" s="74"/>
      <c r="U3" s="74"/>
      <c r="V3" s="74"/>
      <c r="W3" s="74"/>
      <c r="X3" s="76"/>
      <c r="Y3" s="67"/>
    </row>
    <row r="4" spans="1:25" ht="14.25" customHeight="1" x14ac:dyDescent="0.45">
      <c r="A4" s="73"/>
      <c r="B4" s="74"/>
      <c r="C4" s="74"/>
      <c r="D4" s="74"/>
      <c r="E4" s="74"/>
      <c r="F4" s="74"/>
      <c r="G4" s="74"/>
      <c r="H4" s="74"/>
      <c r="I4" s="74"/>
      <c r="J4" s="74"/>
      <c r="K4" s="74"/>
      <c r="L4" s="74"/>
      <c r="M4" s="74"/>
      <c r="N4" s="74"/>
      <c r="O4" s="74"/>
      <c r="P4" s="74"/>
      <c r="Q4" s="74"/>
      <c r="R4" s="74"/>
      <c r="S4" s="74"/>
      <c r="T4" s="74"/>
      <c r="U4" s="74"/>
      <c r="V4" s="74"/>
      <c r="W4" s="74"/>
      <c r="X4" s="76"/>
      <c r="Y4" s="67"/>
    </row>
    <row r="5" spans="1:25" x14ac:dyDescent="0.45">
      <c r="A5" s="4"/>
      <c r="B5" s="67"/>
      <c r="C5" s="67"/>
      <c r="D5" s="67"/>
      <c r="E5" s="67"/>
      <c r="F5" s="67"/>
      <c r="G5" s="67"/>
      <c r="H5" s="67"/>
      <c r="I5" s="67"/>
      <c r="J5" s="67"/>
      <c r="K5" s="67"/>
      <c r="L5" s="67"/>
      <c r="M5" s="67"/>
      <c r="N5" s="67"/>
      <c r="O5" s="67"/>
      <c r="P5" s="67"/>
      <c r="Q5" s="67"/>
      <c r="R5" s="67"/>
      <c r="S5" s="67"/>
      <c r="T5" s="67"/>
      <c r="U5" s="67"/>
      <c r="V5" s="67"/>
      <c r="W5" s="67"/>
      <c r="X5" s="5"/>
      <c r="Y5" s="67"/>
    </row>
    <row r="6" spans="1:25" ht="21" customHeight="1" x14ac:dyDescent="0.45">
      <c r="A6" s="4"/>
      <c r="B6" s="65"/>
      <c r="C6" s="65"/>
      <c r="D6" s="65"/>
      <c r="E6" s="65"/>
      <c r="F6" s="65"/>
      <c r="G6" s="65"/>
      <c r="H6" s="65"/>
      <c r="I6" s="65"/>
      <c r="J6" s="65"/>
      <c r="K6" s="65"/>
      <c r="L6" s="65"/>
      <c r="M6" s="65"/>
      <c r="N6" s="65"/>
      <c r="O6" s="65"/>
      <c r="P6" s="65"/>
      <c r="Q6" s="67"/>
      <c r="R6" s="67"/>
      <c r="S6" s="67"/>
      <c r="T6" s="67"/>
      <c r="U6" s="67"/>
      <c r="V6" s="67"/>
      <c r="W6" s="67"/>
      <c r="X6" s="5"/>
      <c r="Y6" s="67"/>
    </row>
    <row r="7" spans="1:25" ht="25.5" customHeight="1" x14ac:dyDescent="0.45">
      <c r="A7" s="4"/>
      <c r="B7" s="68"/>
      <c r="C7" s="68"/>
      <c r="D7" s="68"/>
      <c r="E7" s="68"/>
      <c r="F7" s="68"/>
      <c r="G7" s="68"/>
      <c r="H7" s="68"/>
      <c r="I7" s="68"/>
      <c r="J7" s="69"/>
      <c r="K7" s="69"/>
      <c r="L7" s="69"/>
      <c r="M7" s="70"/>
      <c r="N7" s="70"/>
      <c r="O7" s="70"/>
      <c r="P7" s="70"/>
      <c r="Q7" s="67"/>
      <c r="R7" s="67"/>
      <c r="S7" s="67"/>
      <c r="T7" s="67"/>
      <c r="U7" s="67"/>
      <c r="V7" s="67"/>
      <c r="W7" s="67"/>
      <c r="X7" s="5"/>
      <c r="Y7" s="67"/>
    </row>
    <row r="8" spans="1:25" ht="15.75" customHeight="1" x14ac:dyDescent="0.45">
      <c r="A8" s="4"/>
      <c r="B8" s="71"/>
      <c r="C8" s="71"/>
      <c r="D8" s="71"/>
      <c r="E8" s="71"/>
      <c r="F8" s="71"/>
      <c r="G8" s="71"/>
      <c r="H8" s="71"/>
      <c r="I8" s="71"/>
      <c r="J8" s="71"/>
      <c r="K8" s="71"/>
      <c r="L8" s="71"/>
      <c r="M8" s="71"/>
      <c r="N8" s="71"/>
      <c r="O8" s="71"/>
      <c r="P8" s="71"/>
      <c r="Q8" s="67"/>
      <c r="R8" s="67"/>
      <c r="S8" s="67"/>
      <c r="T8" s="67"/>
      <c r="U8" s="67"/>
      <c r="V8" s="67"/>
      <c r="W8" s="67"/>
      <c r="X8" s="5"/>
      <c r="Y8" s="67"/>
    </row>
    <row r="9" spans="1:25" x14ac:dyDescent="0.45">
      <c r="A9" s="4"/>
      <c r="B9" s="67"/>
      <c r="C9" s="67"/>
      <c r="D9" s="67"/>
      <c r="E9" s="67"/>
      <c r="F9" s="67"/>
      <c r="G9" s="67"/>
      <c r="H9" s="67"/>
      <c r="I9" s="67"/>
      <c r="J9" s="67"/>
      <c r="K9" s="67"/>
      <c r="L9" s="67"/>
      <c r="M9" s="67"/>
      <c r="N9" s="67"/>
      <c r="O9" s="67"/>
      <c r="P9" s="67"/>
      <c r="Q9" s="67"/>
      <c r="R9" s="67"/>
      <c r="S9" s="67"/>
      <c r="T9" s="67"/>
      <c r="U9" s="67"/>
      <c r="V9" s="67"/>
      <c r="W9" s="67"/>
      <c r="X9" s="5"/>
      <c r="Y9" s="67"/>
    </row>
    <row r="10" spans="1:25" x14ac:dyDescent="0.45">
      <c r="A10" s="4"/>
      <c r="B10" s="67"/>
      <c r="C10" s="67"/>
      <c r="D10" s="67"/>
      <c r="E10" s="67"/>
      <c r="F10" s="67"/>
      <c r="G10" s="67"/>
      <c r="H10" s="67"/>
      <c r="I10" s="67"/>
      <c r="J10" s="67"/>
      <c r="K10" s="67"/>
      <c r="L10" s="67"/>
      <c r="M10" s="67"/>
      <c r="N10" s="67"/>
      <c r="O10" s="67"/>
      <c r="P10" s="67"/>
      <c r="Q10" s="67"/>
      <c r="R10" s="67"/>
      <c r="S10" s="67"/>
      <c r="T10" s="67"/>
      <c r="U10" s="67"/>
      <c r="V10" s="67"/>
      <c r="W10" s="67"/>
      <c r="X10" s="5"/>
      <c r="Y10" s="67"/>
    </row>
    <row r="11" spans="1:25" x14ac:dyDescent="0.45">
      <c r="A11" s="4"/>
      <c r="B11" s="67"/>
      <c r="C11" s="67"/>
      <c r="D11" s="67"/>
      <c r="E11" s="67"/>
      <c r="F11" s="67"/>
      <c r="G11" s="67"/>
      <c r="H11" s="67"/>
      <c r="I11" s="67"/>
      <c r="J11" s="67"/>
      <c r="K11" s="67"/>
      <c r="L11" s="67"/>
      <c r="M11" s="67"/>
      <c r="N11" s="67"/>
      <c r="O11" s="67"/>
      <c r="P11" s="67"/>
      <c r="Q11" s="67"/>
      <c r="R11" s="67"/>
      <c r="S11" s="67"/>
      <c r="T11" s="67"/>
      <c r="U11" s="67"/>
      <c r="V11" s="67"/>
      <c r="W11" s="67"/>
      <c r="X11" s="5"/>
      <c r="Y11" s="67"/>
    </row>
    <row r="12" spans="1:25" x14ac:dyDescent="0.45">
      <c r="A12" s="4"/>
      <c r="B12" s="67"/>
      <c r="C12" s="67"/>
      <c r="D12" s="67"/>
      <c r="E12" s="67"/>
      <c r="F12" s="67"/>
      <c r="G12" s="67"/>
      <c r="H12" s="67"/>
      <c r="I12" s="67"/>
      <c r="J12" s="67"/>
      <c r="K12" s="67"/>
      <c r="L12" s="67"/>
      <c r="M12" s="67"/>
      <c r="N12" s="67"/>
      <c r="O12" s="67"/>
      <c r="P12" s="67"/>
      <c r="Q12" s="67"/>
      <c r="R12" s="67"/>
      <c r="S12" s="67"/>
      <c r="T12" s="67"/>
      <c r="U12" s="67"/>
      <c r="V12" s="67"/>
      <c r="W12" s="67"/>
      <c r="X12" s="5"/>
      <c r="Y12" s="67"/>
    </row>
    <row r="13" spans="1:25" x14ac:dyDescent="0.45">
      <c r="A13" s="4"/>
      <c r="B13" s="67"/>
      <c r="C13" s="67"/>
      <c r="D13" s="67"/>
      <c r="E13" s="67"/>
      <c r="F13" s="67"/>
      <c r="G13" s="67"/>
      <c r="H13" s="67"/>
      <c r="I13" s="67"/>
      <c r="J13" s="67"/>
      <c r="K13" s="67"/>
      <c r="L13" s="67"/>
      <c r="M13" s="67"/>
      <c r="N13" s="67"/>
      <c r="O13" s="67"/>
      <c r="P13" s="67"/>
      <c r="Q13" s="67"/>
      <c r="R13" s="67"/>
      <c r="S13" s="67"/>
      <c r="T13" s="67"/>
      <c r="U13" s="67"/>
      <c r="V13" s="67"/>
      <c r="W13" s="67"/>
      <c r="X13" s="5"/>
      <c r="Y13" s="67"/>
    </row>
    <row r="14" spans="1:25" x14ac:dyDescent="0.45">
      <c r="A14" s="4"/>
      <c r="B14" s="67"/>
      <c r="C14" s="67"/>
      <c r="D14" s="67"/>
      <c r="E14" s="67"/>
      <c r="F14" s="67"/>
      <c r="G14" s="67"/>
      <c r="H14" s="67"/>
      <c r="I14" s="67"/>
      <c r="J14" s="67"/>
      <c r="K14" s="67"/>
      <c r="L14" s="67"/>
      <c r="M14" s="67"/>
      <c r="N14" s="67"/>
      <c r="O14" s="67"/>
      <c r="P14" s="67"/>
      <c r="Q14" s="67"/>
      <c r="R14" s="67"/>
      <c r="S14" s="67"/>
      <c r="T14" s="67"/>
      <c r="U14" s="67"/>
      <c r="V14" s="67"/>
      <c r="W14" s="67"/>
      <c r="X14" s="5"/>
      <c r="Y14" s="67"/>
    </row>
    <row r="15" spans="1:25" x14ac:dyDescent="0.45">
      <c r="A15" s="4"/>
      <c r="B15" s="67"/>
      <c r="C15" s="67"/>
      <c r="D15" s="67"/>
      <c r="E15" s="67"/>
      <c r="F15" s="67"/>
      <c r="G15" s="67"/>
      <c r="H15" s="67"/>
      <c r="I15" s="67"/>
      <c r="J15" s="67"/>
      <c r="K15" s="67"/>
      <c r="L15" s="67"/>
      <c r="M15" s="67"/>
      <c r="N15" s="67"/>
      <c r="O15" s="67"/>
      <c r="P15" s="67"/>
      <c r="Q15" s="67"/>
      <c r="R15" s="67"/>
      <c r="S15" s="67"/>
      <c r="T15" s="67"/>
      <c r="U15" s="67"/>
      <c r="V15" s="67"/>
      <c r="W15" s="67"/>
      <c r="X15" s="5"/>
      <c r="Y15" s="67"/>
    </row>
    <row r="16" spans="1:25" x14ac:dyDescent="0.45">
      <c r="A16" s="4"/>
      <c r="B16" s="67"/>
      <c r="C16" s="67"/>
      <c r="D16" s="67"/>
      <c r="E16" s="67"/>
      <c r="F16" s="67"/>
      <c r="G16" s="67"/>
      <c r="H16" s="67"/>
      <c r="I16" s="67"/>
      <c r="J16" s="67"/>
      <c r="K16" s="67"/>
      <c r="L16" s="67"/>
      <c r="M16" s="67"/>
      <c r="N16" s="67"/>
      <c r="O16" s="67"/>
      <c r="P16" s="67"/>
      <c r="Q16" s="67"/>
      <c r="R16" s="67"/>
      <c r="S16" s="67"/>
      <c r="T16" s="67"/>
      <c r="U16" s="67"/>
      <c r="V16" s="67"/>
      <c r="W16" s="67"/>
      <c r="X16" s="5"/>
      <c r="Y16" s="67"/>
    </row>
    <row r="17" spans="1:25" x14ac:dyDescent="0.45">
      <c r="A17" s="4"/>
      <c r="B17" s="67"/>
      <c r="C17" s="67"/>
      <c r="D17" s="67"/>
      <c r="E17" s="67"/>
      <c r="F17" s="67"/>
      <c r="G17" s="67"/>
      <c r="H17" s="67"/>
      <c r="I17" s="67"/>
      <c r="J17" s="67"/>
      <c r="K17" s="67"/>
      <c r="L17" s="67"/>
      <c r="M17" s="67"/>
      <c r="N17" s="67"/>
      <c r="O17" s="67"/>
      <c r="P17" s="67"/>
      <c r="Q17" s="67"/>
      <c r="R17" s="67"/>
      <c r="S17" s="67"/>
      <c r="T17" s="67"/>
      <c r="U17" s="67"/>
      <c r="V17" s="67"/>
      <c r="W17" s="67"/>
      <c r="X17" s="5"/>
      <c r="Y17" s="67"/>
    </row>
    <row r="18" spans="1:25" x14ac:dyDescent="0.45">
      <c r="A18" s="4"/>
      <c r="B18" s="67"/>
      <c r="C18" s="67"/>
      <c r="D18" s="67"/>
      <c r="E18" s="67"/>
      <c r="F18" s="67"/>
      <c r="G18" s="67"/>
      <c r="H18" s="67"/>
      <c r="I18" s="67"/>
      <c r="J18" s="67"/>
      <c r="K18" s="67"/>
      <c r="L18" s="67"/>
      <c r="M18" s="67"/>
      <c r="N18" s="67"/>
      <c r="O18" s="67"/>
      <c r="P18" s="67"/>
      <c r="Q18" s="67"/>
      <c r="R18" s="67"/>
      <c r="S18" s="67"/>
      <c r="T18" s="67"/>
      <c r="U18" s="67"/>
      <c r="V18" s="67"/>
      <c r="W18" s="67"/>
      <c r="X18" s="5"/>
      <c r="Y18" s="67"/>
    </row>
    <row r="19" spans="1:25" x14ac:dyDescent="0.45">
      <c r="A19" s="4"/>
      <c r="B19" s="67"/>
      <c r="C19" s="67"/>
      <c r="D19" s="67"/>
      <c r="E19" s="67"/>
      <c r="F19" s="67"/>
      <c r="G19" s="67"/>
      <c r="H19" s="67"/>
      <c r="I19" s="67"/>
      <c r="J19" s="67"/>
      <c r="K19" s="67"/>
      <c r="L19" s="67"/>
      <c r="M19" s="67"/>
      <c r="N19" s="67"/>
      <c r="O19" s="67"/>
      <c r="P19" s="67"/>
      <c r="Q19" s="67"/>
      <c r="R19" s="67"/>
      <c r="S19" s="67"/>
      <c r="T19" s="67"/>
      <c r="U19" s="67"/>
      <c r="V19" s="67"/>
      <c r="W19" s="67"/>
      <c r="X19" s="5"/>
      <c r="Y19" s="67"/>
    </row>
    <row r="20" spans="1:25" x14ac:dyDescent="0.45">
      <c r="A20" s="4"/>
      <c r="B20" s="67"/>
      <c r="C20" s="67"/>
      <c r="D20" s="67"/>
      <c r="E20" s="67"/>
      <c r="F20" s="67"/>
      <c r="G20" s="67"/>
      <c r="H20" s="67"/>
      <c r="I20" s="67"/>
      <c r="J20" s="67"/>
      <c r="K20" s="67"/>
      <c r="L20" s="67"/>
      <c r="M20" s="67"/>
      <c r="N20" s="67"/>
      <c r="O20" s="67"/>
      <c r="P20" s="67"/>
      <c r="Q20" s="67"/>
      <c r="R20" s="67"/>
      <c r="S20" s="67"/>
      <c r="T20" s="67"/>
      <c r="U20" s="67"/>
      <c r="V20" s="67"/>
      <c r="W20" s="67"/>
      <c r="X20" s="5"/>
      <c r="Y20" s="67"/>
    </row>
    <row r="21" spans="1:25" x14ac:dyDescent="0.45">
      <c r="A21" s="4"/>
      <c r="B21" s="67"/>
      <c r="C21" s="67"/>
      <c r="D21" s="67"/>
      <c r="E21" s="67"/>
      <c r="F21" s="67"/>
      <c r="G21" s="67"/>
      <c r="H21" s="67"/>
      <c r="I21" s="67"/>
      <c r="J21" s="67"/>
      <c r="K21" s="67"/>
      <c r="L21" s="67"/>
      <c r="M21" s="67"/>
      <c r="N21" s="67"/>
      <c r="O21" s="67"/>
      <c r="P21" s="67"/>
      <c r="Q21" s="67"/>
      <c r="R21" s="67"/>
      <c r="S21" s="67"/>
      <c r="T21" s="67"/>
      <c r="U21" s="67"/>
      <c r="V21" s="67"/>
      <c r="W21" s="67"/>
      <c r="X21" s="5"/>
      <c r="Y21" s="67"/>
    </row>
    <row r="22" spans="1:25" x14ac:dyDescent="0.45">
      <c r="A22" s="4"/>
      <c r="B22" s="67"/>
      <c r="C22" s="67"/>
      <c r="D22" s="67"/>
      <c r="E22" s="67"/>
      <c r="F22" s="67"/>
      <c r="G22" s="67"/>
      <c r="H22" s="67"/>
      <c r="I22" s="67"/>
      <c r="J22" s="67"/>
      <c r="K22" s="67"/>
      <c r="L22" s="67"/>
      <c r="M22" s="67"/>
      <c r="N22" s="67"/>
      <c r="O22" s="67"/>
      <c r="P22" s="67"/>
      <c r="Q22" s="67"/>
      <c r="R22" s="67"/>
      <c r="S22" s="67"/>
      <c r="T22" s="67"/>
      <c r="U22" s="67"/>
      <c r="V22" s="67"/>
      <c r="W22" s="67"/>
      <c r="X22" s="5"/>
      <c r="Y22" s="67"/>
    </row>
    <row r="23" spans="1:25" x14ac:dyDescent="0.45">
      <c r="A23" s="4"/>
      <c r="B23" s="67"/>
      <c r="C23" s="67"/>
      <c r="D23" s="67"/>
      <c r="E23" s="67"/>
      <c r="F23" s="67"/>
      <c r="G23" s="67"/>
      <c r="H23" s="67"/>
      <c r="I23" s="67"/>
      <c r="J23" s="67"/>
      <c r="K23" s="67"/>
      <c r="L23" s="67"/>
      <c r="M23" s="67"/>
      <c r="N23" s="67"/>
      <c r="O23" s="67"/>
      <c r="P23" s="67"/>
      <c r="Q23" s="67"/>
      <c r="R23" s="67"/>
      <c r="S23" s="67"/>
      <c r="T23" s="67"/>
      <c r="U23" s="67"/>
      <c r="V23" s="67"/>
      <c r="W23" s="67"/>
      <c r="X23" s="5"/>
      <c r="Y23" s="67"/>
    </row>
    <row r="24" spans="1:25" x14ac:dyDescent="0.45">
      <c r="A24" s="4"/>
      <c r="B24" s="67"/>
      <c r="C24" s="67"/>
      <c r="D24" s="67"/>
      <c r="E24" s="67"/>
      <c r="F24" s="67"/>
      <c r="G24" s="67"/>
      <c r="H24" s="67"/>
      <c r="I24" s="67"/>
      <c r="J24" s="67"/>
      <c r="K24" s="67"/>
      <c r="L24" s="67"/>
      <c r="M24" s="67"/>
      <c r="N24" s="67"/>
      <c r="O24" s="67"/>
      <c r="P24" s="67"/>
      <c r="Q24" s="67"/>
      <c r="R24" s="67"/>
      <c r="S24" s="67"/>
      <c r="T24" s="67"/>
      <c r="U24" s="67"/>
      <c r="V24" s="67"/>
      <c r="W24" s="67"/>
      <c r="X24" s="5"/>
      <c r="Y24" s="67"/>
    </row>
    <row r="25" spans="1:25" x14ac:dyDescent="0.45">
      <c r="A25" s="4"/>
      <c r="B25" s="67"/>
      <c r="C25" s="67"/>
      <c r="D25" s="67"/>
      <c r="E25" s="67"/>
      <c r="F25" s="67"/>
      <c r="G25" s="67"/>
      <c r="H25" s="67"/>
      <c r="I25" s="67"/>
      <c r="J25" s="67"/>
      <c r="K25" s="67"/>
      <c r="L25" s="67"/>
      <c r="M25" s="67"/>
      <c r="N25" s="67"/>
      <c r="O25" s="67"/>
      <c r="P25" s="67"/>
      <c r="Q25" s="67"/>
      <c r="R25" s="67"/>
      <c r="S25" s="67"/>
      <c r="T25" s="67"/>
      <c r="U25" s="67"/>
      <c r="V25" s="67"/>
      <c r="W25" s="67"/>
      <c r="X25" s="5"/>
      <c r="Y25" s="67"/>
    </row>
    <row r="26" spans="1:25" x14ac:dyDescent="0.45">
      <c r="A26" s="4"/>
      <c r="B26" s="67"/>
      <c r="C26" s="67"/>
      <c r="D26" s="67"/>
      <c r="E26" s="67"/>
      <c r="F26" s="67"/>
      <c r="G26" s="67"/>
      <c r="H26" s="67"/>
      <c r="I26" s="67"/>
      <c r="J26" s="67"/>
      <c r="K26" s="67"/>
      <c r="L26" s="67"/>
      <c r="M26" s="67"/>
      <c r="N26" s="67"/>
      <c r="O26" s="67"/>
      <c r="P26" s="67"/>
      <c r="Q26" s="67"/>
      <c r="R26" s="67"/>
      <c r="S26" s="67"/>
      <c r="T26" s="67"/>
      <c r="U26" s="67"/>
      <c r="V26" s="67"/>
      <c r="W26" s="67"/>
      <c r="X26" s="5"/>
      <c r="Y26" s="67"/>
    </row>
    <row r="27" spans="1:25" x14ac:dyDescent="0.45">
      <c r="A27" s="4"/>
      <c r="B27" s="67"/>
      <c r="C27" s="67"/>
      <c r="D27" s="67"/>
      <c r="E27" s="67"/>
      <c r="F27" s="67"/>
      <c r="G27" s="67"/>
      <c r="H27" s="67"/>
      <c r="I27" s="67"/>
      <c r="J27" s="67"/>
      <c r="K27" s="67"/>
      <c r="L27" s="67"/>
      <c r="M27" s="67"/>
      <c r="N27" s="67"/>
      <c r="O27" s="67"/>
      <c r="P27" s="67"/>
      <c r="Q27" s="67"/>
      <c r="R27" s="67"/>
      <c r="S27" s="67"/>
      <c r="T27" s="67"/>
      <c r="U27" s="67"/>
      <c r="V27" s="67"/>
      <c r="W27" s="67"/>
      <c r="X27" s="5"/>
      <c r="Y27" s="67"/>
    </row>
    <row r="28" spans="1:25" x14ac:dyDescent="0.45">
      <c r="A28" s="4"/>
      <c r="B28" s="67"/>
      <c r="C28" s="67"/>
      <c r="D28" s="67"/>
      <c r="E28" s="67"/>
      <c r="F28" s="67"/>
      <c r="G28" s="67"/>
      <c r="H28" s="67"/>
      <c r="I28" s="67"/>
      <c r="J28" s="67"/>
      <c r="K28" s="67"/>
      <c r="L28" s="67"/>
      <c r="M28" s="67"/>
      <c r="N28" s="67"/>
      <c r="O28" s="67"/>
      <c r="P28" s="67"/>
      <c r="Q28" s="67"/>
      <c r="R28" s="67"/>
      <c r="S28" s="67"/>
      <c r="T28" s="67"/>
      <c r="U28" s="67"/>
      <c r="V28" s="67"/>
      <c r="W28" s="67"/>
      <c r="X28" s="5"/>
      <c r="Y28" s="67"/>
    </row>
    <row r="29" spans="1:25" x14ac:dyDescent="0.45">
      <c r="A29" s="4"/>
      <c r="B29" s="67"/>
      <c r="C29" s="67"/>
      <c r="D29" s="67"/>
      <c r="E29" s="67"/>
      <c r="F29" s="67"/>
      <c r="G29" s="67"/>
      <c r="H29" s="67"/>
      <c r="I29" s="67"/>
      <c r="J29" s="67"/>
      <c r="K29" s="67"/>
      <c r="L29" s="67"/>
      <c r="M29" s="67"/>
      <c r="N29" s="67"/>
      <c r="O29" s="67"/>
      <c r="P29" s="67"/>
      <c r="Q29" s="67"/>
      <c r="R29" s="67"/>
      <c r="S29" s="67"/>
      <c r="T29" s="67"/>
      <c r="U29" s="67"/>
      <c r="V29" s="67"/>
      <c r="W29" s="67"/>
      <c r="X29" s="5"/>
      <c r="Y29" s="67"/>
    </row>
    <row r="30" spans="1:25" x14ac:dyDescent="0.45">
      <c r="A30" s="4"/>
      <c r="B30" s="67"/>
      <c r="C30" s="67"/>
      <c r="D30" s="67"/>
      <c r="E30" s="67"/>
      <c r="F30" s="67"/>
      <c r="G30" s="67"/>
      <c r="H30" s="67"/>
      <c r="I30" s="67"/>
      <c r="J30" s="67"/>
      <c r="K30" s="67"/>
      <c r="L30" s="67"/>
      <c r="M30" s="67"/>
      <c r="N30" s="67"/>
      <c r="O30" s="67"/>
      <c r="P30" s="67"/>
      <c r="Q30" s="67"/>
      <c r="R30" s="67"/>
      <c r="S30" s="67"/>
      <c r="T30" s="67"/>
      <c r="U30" s="67"/>
      <c r="V30" s="67"/>
      <c r="W30" s="67"/>
      <c r="X30" s="5"/>
      <c r="Y30" s="67"/>
    </row>
    <row r="31" spans="1:25" x14ac:dyDescent="0.45">
      <c r="A31" s="4"/>
      <c r="B31" s="67"/>
      <c r="C31" s="67"/>
      <c r="D31" s="67"/>
      <c r="E31" s="67"/>
      <c r="F31" s="67"/>
      <c r="G31" s="67"/>
      <c r="H31" s="67"/>
      <c r="I31" s="67"/>
      <c r="J31" s="67"/>
      <c r="K31" s="67"/>
      <c r="L31" s="67"/>
      <c r="M31" s="67"/>
      <c r="N31" s="67"/>
      <c r="O31" s="67"/>
      <c r="P31" s="67"/>
      <c r="Q31" s="67"/>
      <c r="R31" s="67"/>
      <c r="S31" s="67"/>
      <c r="T31" s="67"/>
      <c r="U31" s="67"/>
      <c r="V31" s="67"/>
      <c r="W31" s="67"/>
      <c r="X31" s="5"/>
      <c r="Y31" s="67"/>
    </row>
    <row r="32" spans="1:25" x14ac:dyDescent="0.45">
      <c r="A32" s="4"/>
      <c r="B32" s="67"/>
      <c r="C32" s="67"/>
      <c r="D32" s="67"/>
      <c r="E32" s="67"/>
      <c r="F32" s="67"/>
      <c r="G32" s="67"/>
      <c r="H32" s="67"/>
      <c r="I32" s="67"/>
      <c r="J32" s="67"/>
      <c r="K32" s="67"/>
      <c r="L32" s="67"/>
      <c r="M32" s="67"/>
      <c r="N32" s="67"/>
      <c r="O32" s="67"/>
      <c r="P32" s="67"/>
      <c r="Q32" s="67"/>
      <c r="R32" s="67"/>
      <c r="S32" s="67"/>
      <c r="T32" s="67"/>
      <c r="U32" s="67"/>
      <c r="V32" s="67"/>
      <c r="W32" s="67"/>
      <c r="X32" s="5"/>
      <c r="Y32" s="67"/>
    </row>
    <row r="33" spans="1:25" x14ac:dyDescent="0.45">
      <c r="A33" s="4"/>
      <c r="B33" s="67"/>
      <c r="C33" s="67"/>
      <c r="D33" s="67"/>
      <c r="E33" s="67"/>
      <c r="F33" s="67"/>
      <c r="G33" s="67"/>
      <c r="H33" s="67"/>
      <c r="I33" s="67"/>
      <c r="J33" s="67"/>
      <c r="K33" s="67"/>
      <c r="L33" s="67"/>
      <c r="M33" s="67"/>
      <c r="N33" s="67"/>
      <c r="O33" s="67"/>
      <c r="P33" s="67"/>
      <c r="Q33" s="67"/>
      <c r="R33" s="67"/>
      <c r="S33" s="67"/>
      <c r="T33" s="67"/>
      <c r="U33" s="67"/>
      <c r="V33" s="67"/>
      <c r="W33" s="67"/>
      <c r="X33" s="5"/>
      <c r="Y33" s="67"/>
    </row>
    <row r="34" spans="1:25" x14ac:dyDescent="0.45">
      <c r="A34" s="4"/>
      <c r="B34" s="67"/>
      <c r="C34" s="67"/>
      <c r="D34" s="67"/>
      <c r="E34" s="67"/>
      <c r="F34" s="67"/>
      <c r="G34" s="67"/>
      <c r="H34" s="67"/>
      <c r="I34" s="67"/>
      <c r="J34" s="67"/>
      <c r="K34" s="67"/>
      <c r="L34" s="67"/>
      <c r="M34" s="67"/>
      <c r="N34" s="67"/>
      <c r="O34" s="67"/>
      <c r="P34" s="67"/>
      <c r="Q34" s="67"/>
      <c r="R34" s="67"/>
      <c r="S34" s="67"/>
      <c r="T34" s="67"/>
      <c r="U34" s="67"/>
      <c r="V34" s="67"/>
      <c r="W34" s="67"/>
      <c r="X34" s="5"/>
      <c r="Y34" s="67"/>
    </row>
    <row r="35" spans="1:25" x14ac:dyDescent="0.45">
      <c r="A35" s="4"/>
      <c r="B35" s="67"/>
      <c r="C35" s="67"/>
      <c r="D35" s="67"/>
      <c r="E35" s="67"/>
      <c r="F35" s="67"/>
      <c r="G35" s="67"/>
      <c r="H35" s="67"/>
      <c r="I35" s="67"/>
      <c r="J35" s="67"/>
      <c r="K35" s="67"/>
      <c r="L35" s="67"/>
      <c r="M35" s="67"/>
      <c r="N35" s="67"/>
      <c r="O35" s="67"/>
      <c r="P35" s="67"/>
      <c r="Q35" s="67"/>
      <c r="R35" s="67"/>
      <c r="S35" s="67"/>
      <c r="T35" s="67"/>
      <c r="U35" s="67"/>
      <c r="V35" s="67"/>
      <c r="W35" s="67"/>
      <c r="X35" s="5"/>
      <c r="Y35" s="67"/>
    </row>
    <row r="36" spans="1:25" x14ac:dyDescent="0.45">
      <c r="A36" s="4"/>
      <c r="B36" s="67"/>
      <c r="C36" s="67"/>
      <c r="D36" s="67"/>
      <c r="E36" s="67"/>
      <c r="F36" s="67"/>
      <c r="G36" s="67"/>
      <c r="H36" s="67"/>
      <c r="I36" s="67"/>
      <c r="J36" s="67"/>
      <c r="K36" s="67"/>
      <c r="L36" s="67"/>
      <c r="M36" s="67"/>
      <c r="N36" s="67"/>
      <c r="O36" s="67"/>
      <c r="P36" s="67"/>
      <c r="Q36" s="67"/>
      <c r="R36" s="67"/>
      <c r="S36" s="67"/>
      <c r="T36" s="67"/>
      <c r="U36" s="67"/>
      <c r="V36" s="67"/>
      <c r="W36" s="67"/>
      <c r="X36" s="5"/>
      <c r="Y36" s="67"/>
    </row>
    <row r="37" spans="1:25" x14ac:dyDescent="0.45">
      <c r="A37" s="4"/>
      <c r="B37" s="67"/>
      <c r="C37" s="67"/>
      <c r="D37" s="67"/>
      <c r="E37" s="67"/>
      <c r="F37" s="67"/>
      <c r="G37" s="67"/>
      <c r="H37" s="67"/>
      <c r="I37" s="67"/>
      <c r="J37" s="67"/>
      <c r="K37" s="67"/>
      <c r="L37" s="67"/>
      <c r="M37" s="67"/>
      <c r="N37" s="67"/>
      <c r="O37" s="67"/>
      <c r="P37" s="67"/>
      <c r="Q37" s="67"/>
      <c r="R37" s="67"/>
      <c r="S37" s="67"/>
      <c r="T37" s="67"/>
      <c r="U37" s="67"/>
      <c r="V37" s="67"/>
      <c r="W37" s="67"/>
      <c r="X37" s="5"/>
      <c r="Y37" s="67"/>
    </row>
    <row r="38" spans="1:25" x14ac:dyDescent="0.45">
      <c r="A38" s="4"/>
      <c r="B38" s="67"/>
      <c r="C38" s="67"/>
      <c r="D38" s="67"/>
      <c r="E38" s="67"/>
      <c r="F38" s="67"/>
      <c r="G38" s="67"/>
      <c r="H38" s="67"/>
      <c r="I38" s="67"/>
      <c r="J38" s="67"/>
      <c r="K38" s="67"/>
      <c r="L38" s="67"/>
      <c r="M38" s="67"/>
      <c r="N38" s="67"/>
      <c r="O38" s="67"/>
      <c r="P38" s="67"/>
      <c r="Q38" s="67"/>
      <c r="R38" s="67"/>
      <c r="S38" s="67"/>
      <c r="T38" s="67"/>
      <c r="U38" s="67"/>
      <c r="V38" s="67"/>
      <c r="W38" s="67"/>
      <c r="X38" s="5"/>
      <c r="Y38" s="67"/>
    </row>
    <row r="39" spans="1:25" x14ac:dyDescent="0.45">
      <c r="A39" s="4"/>
      <c r="B39" s="67"/>
      <c r="C39" s="67"/>
      <c r="D39" s="67"/>
      <c r="E39" s="67"/>
      <c r="F39" s="67"/>
      <c r="G39" s="67"/>
      <c r="H39" s="67"/>
      <c r="I39" s="67"/>
      <c r="J39" s="67"/>
      <c r="K39" s="67"/>
      <c r="L39" s="67"/>
      <c r="M39" s="67"/>
      <c r="N39" s="67"/>
      <c r="O39" s="67"/>
      <c r="P39" s="67"/>
      <c r="Q39" s="67"/>
      <c r="R39" s="67"/>
      <c r="S39" s="67"/>
      <c r="T39" s="67"/>
      <c r="U39" s="67"/>
      <c r="V39" s="67"/>
      <c r="W39" s="67"/>
      <c r="X39" s="5"/>
      <c r="Y39" s="67"/>
    </row>
    <row r="40" spans="1:25" x14ac:dyDescent="0.45">
      <c r="A40" s="4"/>
      <c r="B40" s="67"/>
      <c r="C40" s="67"/>
      <c r="D40" s="67"/>
      <c r="E40" s="67"/>
      <c r="F40" s="67"/>
      <c r="G40" s="67"/>
      <c r="H40" s="67"/>
      <c r="I40" s="67"/>
      <c r="J40" s="67"/>
      <c r="K40" s="67"/>
      <c r="L40" s="67"/>
      <c r="M40" s="67"/>
      <c r="N40" s="67"/>
      <c r="O40" s="67"/>
      <c r="P40" s="67"/>
      <c r="Q40" s="67"/>
      <c r="R40" s="67"/>
      <c r="S40" s="67"/>
      <c r="T40" s="67"/>
      <c r="U40" s="67"/>
      <c r="V40" s="67"/>
      <c r="W40" s="67"/>
      <c r="X40" s="5"/>
      <c r="Y40" s="67"/>
    </row>
    <row r="41" spans="1:25" x14ac:dyDescent="0.45">
      <c r="A41" s="4"/>
      <c r="B41" s="67"/>
      <c r="C41" s="67"/>
      <c r="D41" s="67"/>
      <c r="E41" s="67"/>
      <c r="F41" s="67"/>
      <c r="G41" s="67"/>
      <c r="H41" s="67"/>
      <c r="I41" s="67"/>
      <c r="J41" s="67"/>
      <c r="K41" s="67"/>
      <c r="L41" s="67"/>
      <c r="M41" s="67"/>
      <c r="N41" s="67"/>
      <c r="O41" s="67"/>
      <c r="P41" s="67"/>
      <c r="Q41" s="67"/>
      <c r="R41" s="67"/>
      <c r="S41" s="67"/>
      <c r="T41" s="67"/>
      <c r="U41" s="67"/>
      <c r="V41" s="67"/>
      <c r="W41" s="67"/>
      <c r="X41" s="5"/>
      <c r="Y41" s="67"/>
    </row>
    <row r="42" spans="1:25" x14ac:dyDescent="0.45">
      <c r="A42" s="4"/>
      <c r="B42" s="67"/>
      <c r="C42" s="67"/>
      <c r="D42" s="67"/>
      <c r="E42" s="67"/>
      <c r="F42" s="67"/>
      <c r="G42" s="67"/>
      <c r="H42" s="67"/>
      <c r="I42" s="67"/>
      <c r="J42" s="67"/>
      <c r="K42" s="67"/>
      <c r="L42" s="67"/>
      <c r="M42" s="67"/>
      <c r="N42" s="67"/>
      <c r="O42" s="67"/>
      <c r="P42" s="67"/>
      <c r="Q42" s="67"/>
      <c r="R42" s="67"/>
      <c r="S42" s="67"/>
      <c r="T42" s="67"/>
      <c r="U42" s="67"/>
      <c r="V42" s="67"/>
      <c r="W42" s="67"/>
      <c r="X42" s="5"/>
      <c r="Y42" s="67"/>
    </row>
    <row r="43" spans="1:25" x14ac:dyDescent="0.45">
      <c r="A43" s="4"/>
      <c r="B43" s="67"/>
      <c r="C43" s="67"/>
      <c r="D43" s="67"/>
      <c r="E43" s="67"/>
      <c r="F43" s="67"/>
      <c r="G43" s="67"/>
      <c r="H43" s="67"/>
      <c r="I43" s="67"/>
      <c r="J43" s="67"/>
      <c r="K43" s="67"/>
      <c r="L43" s="67"/>
      <c r="M43" s="67"/>
      <c r="N43" s="67"/>
      <c r="O43" s="67"/>
      <c r="P43" s="67"/>
      <c r="Q43" s="67"/>
      <c r="R43" s="67"/>
      <c r="S43" s="67"/>
      <c r="T43" s="67"/>
      <c r="U43" s="67"/>
      <c r="V43" s="67"/>
      <c r="W43" s="67"/>
      <c r="X43" s="5"/>
      <c r="Y43" s="67"/>
    </row>
    <row r="44" spans="1:25" x14ac:dyDescent="0.45">
      <c r="A44" s="4"/>
      <c r="B44" s="67"/>
      <c r="C44" s="67"/>
      <c r="D44" s="67"/>
      <c r="E44" s="67"/>
      <c r="F44" s="67"/>
      <c r="G44" s="67"/>
      <c r="H44" s="67"/>
      <c r="I44" s="67"/>
      <c r="J44" s="67"/>
      <c r="K44" s="67"/>
      <c r="L44" s="67"/>
      <c r="M44" s="67"/>
      <c r="N44" s="67"/>
      <c r="O44" s="67"/>
      <c r="P44" s="67"/>
      <c r="Q44" s="67"/>
      <c r="R44" s="67"/>
      <c r="S44" s="67"/>
      <c r="T44" s="67"/>
      <c r="U44" s="67"/>
      <c r="V44" s="67"/>
      <c r="W44" s="67"/>
      <c r="X44" s="5"/>
      <c r="Y44" s="67"/>
    </row>
    <row r="45" spans="1:25" ht="14.65" thickBot="1" x14ac:dyDescent="0.5">
      <c r="A45" s="6" t="s">
        <v>6661</v>
      </c>
      <c r="B45" s="7"/>
      <c r="C45" s="7"/>
      <c r="D45" s="7"/>
      <c r="E45" s="7"/>
      <c r="F45" s="7"/>
      <c r="G45" s="7"/>
      <c r="H45" s="7"/>
      <c r="I45" s="7"/>
      <c r="J45" s="7"/>
      <c r="K45" s="7"/>
      <c r="L45" s="7"/>
      <c r="M45" s="7"/>
      <c r="N45" s="7"/>
      <c r="O45" s="7"/>
      <c r="P45" s="7"/>
      <c r="Q45" s="7"/>
      <c r="R45" s="7"/>
      <c r="S45" s="7"/>
      <c r="T45" s="7"/>
      <c r="U45" s="7"/>
      <c r="V45" s="7"/>
      <c r="W45" s="7"/>
      <c r="X45" s="8"/>
      <c r="Y45" s="67"/>
    </row>
  </sheetData>
  <mergeCells count="13">
    <mergeCell ref="B6:E6"/>
    <mergeCell ref="F6:I6"/>
    <mergeCell ref="J6:L6"/>
    <mergeCell ref="M6:P6"/>
    <mergeCell ref="A1:X4"/>
    <mergeCell ref="B7:E7"/>
    <mergeCell ref="F7:I7"/>
    <mergeCell ref="J7:L7"/>
    <mergeCell ref="M7:P7"/>
    <mergeCell ref="B8:E8"/>
    <mergeCell ref="F8:I8"/>
    <mergeCell ref="J8:L8"/>
    <mergeCell ref="M8:P8"/>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DP_VS_NPL</vt:lpstr>
      <vt:lpstr>Exposure_Analysis</vt:lpstr>
      <vt:lpstr>Risk_Scorecard</vt:lpstr>
      <vt:lpstr>Mapping_Status</vt:lpstr>
      <vt:lpstr>Seasoning_Analysis</vt:lpstr>
      <vt:lpstr>Chi_Square_Test</vt:lpstr>
      <vt:lpstr>Support_Pivot</vt:lpstr>
      <vt:lpstr>Support_Pivot2</vt:lpstr>
      <vt:lpstr>Dashboard_Payment_Performece</vt:lpstr>
      <vt:lpstr>Dashboard_Risk_Analysis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zulfikar ilham</dc:creator>
  <dc:description/>
  <cp:lastModifiedBy>zulfikar ilham</cp:lastModifiedBy>
  <cp:revision>5</cp:revision>
  <dcterms:created xsi:type="dcterms:W3CDTF">2026-06-23T04:49:27Z</dcterms:created>
  <dcterms:modified xsi:type="dcterms:W3CDTF">2026-10-22T19:49:48Z</dcterms:modified>
  <dc:language>en-US</dc:language>
</cp:coreProperties>
</file>